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trlProps/ctrlProp2.xml" ContentType="application/vnd.ms-excel.controlpropertie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trlProps/ctrlProp3.xml" ContentType="application/vnd.ms-excel.controlpropertie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vbaProject.bin" ContentType="application/vnd.ms-office.vbaProject"/>
  <Override PartName="/xl/activeX/activeX17.xml" ContentType="application/vnd.ms-office.activeX+xml"/>
  <Override PartName="/xl/activeX/activeX16.xml" ContentType="application/vnd.ms-office.activeX+xml"/>
  <Override PartName="/xl/activeX/activeX15.xml" ContentType="application/vnd.ms-office.activeX+xml"/>
  <Override PartName="/xl/activeX/activeX14.xml" ContentType="application/vnd.ms-office.activeX+xml"/>
  <Override PartName="/xl/activeX/activeX13.xml" ContentType="application/vnd.ms-office.activeX+xml"/>
  <Override PartName="/xl/activeX/activeX12.xml" ContentType="application/vnd.ms-office.activeX+xml"/>
  <Override PartName="/xl/activeX/activeX11.xml" ContentType="application/vnd.ms-office.activeX+xml"/>
  <Override PartName="/xl/activeX/activeX10.xml" ContentType="application/vnd.ms-office.activeX+xml"/>
  <Override PartName="/xl/activeX/activeX9.xml" ContentType="application/vnd.ms-office.activeX+xml"/>
  <Override PartName="/xl/activeX/activeX8.xml" ContentType="application/vnd.ms-office.activeX+xml"/>
  <Override PartName="/xl/activeX/activeX7.xml" ContentType="application/vnd.ms-office.activeX+xml"/>
  <Override PartName="/xl/activeX/activeX6.xml" ContentType="application/vnd.ms-office.activeX+xml"/>
  <Override PartName="/xl/activeX/activeX5.xml" ContentType="application/vnd.ms-office.activeX+xml"/>
  <Override PartName="/xl/activeX/activeX4.xml" ContentType="application/vnd.ms-office.activeX+xml"/>
  <Override PartName="/xl/activeX/activeX3.xml" ContentType="application/vnd.ms-office.activeX+xml"/>
  <Override PartName="/xl/activeX/activeX2.xml" ContentType="application/vnd.ms-office.activeX+xml"/>
  <Override PartName="/xl/activeX/activeX1.xml" ContentType="application/vnd.ms-office.activeX+xml"/>
  <Override PartName="/xl/activeX/activeX17.bin" ContentType="application/vnd.ms-office.activeX"/>
  <Override PartName="/xl/activeX/activeX16.bin" ContentType="application/vnd.ms-office.activeX"/>
  <Override PartName="/xl/activeX/activeX15.bin" ContentType="application/vnd.ms-office.activeX"/>
  <Override PartName="/xl/activeX/activeX14.bin" ContentType="application/vnd.ms-office.activeX"/>
  <Override PartName="/xl/activeX/activeX13.bin" ContentType="application/vnd.ms-office.activeX"/>
  <Override PartName="/xl/activeX/activeX12.bin" ContentType="application/vnd.ms-office.activeX"/>
  <Override PartName="/xl/activeX/activeX11.bin" ContentType="application/vnd.ms-office.activeX"/>
  <Override PartName="/xl/activeX/activeX10.bin" ContentType="application/vnd.ms-office.activeX"/>
  <Override PartName="/xl/activeX/activeX9.bin" ContentType="application/vnd.ms-office.activeX"/>
  <Override PartName="/xl/activeX/activeX8.bin" ContentType="application/vnd.ms-office.activeX"/>
  <Override PartName="/xl/activeX/activeX7.bin" ContentType="application/vnd.ms-office.activeX"/>
  <Override PartName="/xl/activeX/activeX6.bin" ContentType="application/vnd.ms-office.activeX"/>
  <Override PartName="/xl/activeX/activeX5.bin" ContentType="application/vnd.ms-office.activeX"/>
  <Override PartName="/xl/activeX/activeX4.bin" ContentType="application/vnd.ms-office.activeX"/>
  <Override PartName="/xl/activeX/activeX3.bin" ContentType="application/vnd.ms-office.activeX"/>
  <Override PartName="/xl/activeX/activeX2.bin" ContentType="application/vnd.ms-office.activeX"/>
  <Override PartName="/xl/activeX/activeX1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 codeName="{00000000-0000-0000-0000-000000000000}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akuoenergy.sharepoint.com/sites/akuobalkans/Documents partages/General/Balkan Projects Overview/Lead/CROATIA/TUHOBIC WIND/Preliminary BP/"/>
    </mc:Choice>
  </mc:AlternateContent>
  <xr:revisionPtr revIDLastSave="0" documentId="8_{D3DE302B-54C6-49FA-98F0-17739E020E0F}" xr6:coauthVersionLast="47" xr6:coauthVersionMax="47" xr10:uidLastSave="{00000000-0000-0000-0000-000000000000}"/>
  <bookViews>
    <workbookView xWindow="-110" yWindow="-110" windowWidth="19420" windowHeight="10300" tabRatio="837" firstSheet="13" activeTab="13" xr2:uid="{00000000-000D-0000-FFFF-FFFF00000000}"/>
  </bookViews>
  <sheets>
    <sheet name="FID deck outputs" sheetId="61" r:id="rId1"/>
    <sheet name="Discount rate NPV" sheetId="62" r:id="rId2"/>
    <sheet name="Outputs" sheetId="29" r:id="rId3"/>
    <sheet name="CapEx" sheetId="51" r:id="rId4"/>
    <sheet name="Scenarios" sheetId="59" r:id="rId5"/>
    <sheet name="OpEx" sheetId="50" r:id="rId6"/>
    <sheet name="Inputs" sheetId="32" r:id="rId7"/>
    <sheet name="IDC" sheetId="43" r:id="rId8"/>
    <sheet name="CF" sheetId="5" r:id="rId9"/>
    <sheet name="P&amp;L" sheetId="6" r:id="rId10"/>
    <sheet name="BS" sheetId="7" r:id="rId11"/>
    <sheet name="Dep" sheetId="2" r:id="rId12"/>
    <sheet name="DS" sheetId="47" r:id="rId13"/>
    <sheet name="Eq" sheetId="42" r:id="rId14"/>
    <sheet name="Macro" sheetId="54" r:id="rId15"/>
    <sheet name="Flags" sheetId="55" r:id="rId16"/>
    <sheet name="Cash@Risk" sheetId="60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</externalReferences>
  <definedNames>
    <definedName name="______a1" localSheetId="1" hidden="1">{"mgmt forecast",#N/A,FALSE,"Mgmt Forecast";"dcf table",#N/A,FALSE,"Mgmt Forecast";"sensitivity",#N/A,FALSE,"Mgmt Forecast";"table inputs",#N/A,FALSE,"Mgmt Forecast";"calculations",#N/A,FALSE,"Mgmt Forecast"}</definedName>
    <definedName name="______a1" localSheetId="0" hidden="1">{"mgmt forecast",#N/A,FALSE,"Mgmt Forecast";"dcf table",#N/A,FALSE,"Mgmt Forecast";"sensitivity",#N/A,FALSE,"Mgmt Forecast";"table inputs",#N/A,FALSE,"Mgmt Forecast";"calculations",#N/A,FALSE,"Mgmt Forecast"}</definedName>
    <definedName name="______a1" hidden="1">{"mgmt forecast",#N/A,FALSE,"Mgmt Forecast";"dcf table",#N/A,FALSE,"Mgmt Forecast";"sensitivity",#N/A,FALSE,"Mgmt Forecast";"table inputs",#N/A,FALSE,"Mgmt Forecast";"calculations",#N/A,FALSE,"Mgmt Forecast"}</definedName>
    <definedName name="______a2" localSheetId="1" hidden="1">{"mgmt forecast",#N/A,FALSE,"Mgmt Forecast";"dcf table",#N/A,FALSE,"Mgmt Forecast";"sensitivity",#N/A,FALSE,"Mgmt Forecast";"table inputs",#N/A,FALSE,"Mgmt Forecast";"calculations",#N/A,FALSE,"Mgmt Forecast"}</definedName>
    <definedName name="______a2" localSheetId="0" hidden="1">{"mgmt forecast",#N/A,FALSE,"Mgmt Forecast";"dcf table",#N/A,FALSE,"Mgmt Forecast";"sensitivity",#N/A,FALSE,"Mgmt Forecast";"table inputs",#N/A,FALSE,"Mgmt Forecast";"calculations",#N/A,FALSE,"Mgmt Forecast"}</definedName>
    <definedName name="______a2" hidden="1">{"mgmt forecast",#N/A,FALSE,"Mgmt Forecast";"dcf table",#N/A,FALSE,"Mgmt Forecast";"sensitivity",#N/A,FALSE,"Mgmt Forecast";"table inputs",#N/A,FALSE,"Mgmt Forecast";"calculations",#N/A,FALSE,"Mgmt Forecast"}</definedName>
    <definedName name="____SB1" localSheetId="1" hidden="1">{#N/A,#N/A,FALSE,"1.5";#N/A,#N/A,FALSE,"1.6";#N/A,#N/A,FALSE,"1.7";#N/A,#N/A,FALSE,"3.2";#N/A,#N/A,FALSE,"5.7";#N/A,#N/A,FALSE,"6.2";#N/A,#N/A,FALSE,"6.5";#N/A,#N/A,FALSE,"7.3";#N/A,#N/A,FALSE,"7.6";#N/A,#N/A,FALSE,"8.1"}</definedName>
    <definedName name="____SB1" localSheetId="0" hidden="1">{#N/A,#N/A,FALSE,"1.5";#N/A,#N/A,FALSE,"1.6";#N/A,#N/A,FALSE,"1.7";#N/A,#N/A,FALSE,"3.2";#N/A,#N/A,FALSE,"5.7";#N/A,#N/A,FALSE,"6.2";#N/A,#N/A,FALSE,"6.5";#N/A,#N/A,FALSE,"7.3";#N/A,#N/A,FALSE,"7.6";#N/A,#N/A,FALSE,"8.1"}</definedName>
    <definedName name="____SB1" hidden="1">{#N/A,#N/A,FALSE,"1.5";#N/A,#N/A,FALSE,"1.6";#N/A,#N/A,FALSE,"1.7";#N/A,#N/A,FALSE,"3.2";#N/A,#N/A,FALSE,"5.7";#N/A,#N/A,FALSE,"6.2";#N/A,#N/A,FALSE,"6.5";#N/A,#N/A,FALSE,"7.3";#N/A,#N/A,FALSE,"7.6";#N/A,#N/A,FALSE,"8.1"}</definedName>
    <definedName name="___thinkcell01_l.y8hk0yLLJAjQg6EXA" localSheetId="0" hidden="1">#REF!</definedName>
    <definedName name="___thinkcell01_l.y8hk0yLLJAjQg6EXA" hidden="1">#REF!</definedName>
    <definedName name="___thinkcell1PEZqL7bIEiS1qwer.7sPQ" localSheetId="0" hidden="1">#REF!</definedName>
    <definedName name="___thinkcell1PEZqL7bIEiS1qwer.7sPQ" hidden="1">#REF!</definedName>
    <definedName name="___thinkcell1sgUrJZNUkaIJdlSQBsmOw" localSheetId="0" hidden="1">#REF!</definedName>
    <definedName name="___thinkcell1sgUrJZNUkaIJdlSQBsmOw" hidden="1">#REF!</definedName>
    <definedName name="___thinkcell1UGVCDPrV0agi4KOOTkS_A" localSheetId="0" hidden="1">#REF!</definedName>
    <definedName name="___thinkcell1UGVCDPrV0agi4KOOTkS_A" hidden="1">#REF!</definedName>
    <definedName name="___thinkcell2fWpDaMK.EmRv12Sf4WJDQ" localSheetId="0" hidden="1">#REF!</definedName>
    <definedName name="___thinkcell2fWpDaMK.EmRv12Sf4WJDQ" hidden="1">#REF!</definedName>
    <definedName name="___thinkcell3Nbw4ZDK8kyrF5T7.7LjDg" localSheetId="0" hidden="1">#REF!</definedName>
    <definedName name="___thinkcell3Nbw4ZDK8kyrF5T7.7LjDg" hidden="1">#REF!</definedName>
    <definedName name="___thinkcell3OPtp6kMp02nb5qAV7N5ow" localSheetId="0" hidden="1">#REF!</definedName>
    <definedName name="___thinkcell3OPtp6kMp02nb5qAV7N5ow" hidden="1">#REF!</definedName>
    <definedName name="___thinkcell5klTlf75SU6X.EuVQGS_Kg" localSheetId="0" hidden="1">#REF!</definedName>
    <definedName name="___thinkcell5klTlf75SU6X.EuVQGS_Kg" hidden="1">#REF!</definedName>
    <definedName name="___thinkcell8j5Vm5QcekqhD_D26RYapQ" localSheetId="0" hidden="1">#REF!</definedName>
    <definedName name="___thinkcell8j5Vm5QcekqhD_D26RYapQ" hidden="1">#REF!</definedName>
    <definedName name="___thinkcell9kRge_a2PU6NxtigTXZGaA" localSheetId="0" hidden="1">#REF!</definedName>
    <definedName name="___thinkcell9kRge_a2PU6NxtigTXZGaA" hidden="1">#REF!</definedName>
    <definedName name="___thinkcell9Lu6P.3gl02CiKsDIINFQg" localSheetId="0" hidden="1">#REF!</definedName>
    <definedName name="___thinkcell9Lu6P.3gl02CiKsDIINFQg" hidden="1">#REF!</definedName>
    <definedName name="___thinkcellA6AOSv0a4k6iiYgzHMdETA" localSheetId="0" hidden="1">#REF!</definedName>
    <definedName name="___thinkcellA6AOSv0a4k6iiYgzHMdETA" hidden="1">#REF!</definedName>
    <definedName name="___thinkcellAe702645p0KbhI_0h2_iUQ" localSheetId="0" hidden="1">#REF!</definedName>
    <definedName name="___thinkcellAe702645p0KbhI_0h2_iUQ" hidden="1">#REF!</definedName>
    <definedName name="___thinkcellbtylOPwlqEq7SH_0t1AguQ" localSheetId="0" hidden="1">#REF!</definedName>
    <definedName name="___thinkcellbtylOPwlqEq7SH_0t1AguQ" hidden="1">#REF!</definedName>
    <definedName name="___thinkcellCA1LU4GePEa.bVBtIcrA4g" localSheetId="0" hidden="1">#REF!</definedName>
    <definedName name="___thinkcellCA1LU4GePEa.bVBtIcrA4g" hidden="1">#REF!</definedName>
    <definedName name="___thinkcellcbLhFQZjM0WYzIIYTwJ0Ww" localSheetId="0" hidden="1">#REF!</definedName>
    <definedName name="___thinkcellcbLhFQZjM0WYzIIYTwJ0Ww" hidden="1">#REF!</definedName>
    <definedName name="___thinkcelld.SMrgIP7Umouu3esHXd9Q" localSheetId="0" hidden="1">#REF!</definedName>
    <definedName name="___thinkcelld.SMrgIP7Umouu3esHXd9Q" hidden="1">#REF!</definedName>
    <definedName name="___thinkcelle2xtt2bOhUKmkM2MtPo0qA" localSheetId="0" hidden="1">#REF!</definedName>
    <definedName name="___thinkcelle2xtt2bOhUKmkM2MtPo0qA" hidden="1">#REF!</definedName>
    <definedName name="___thinkcellEfZtnV7ftU.jAp5dRTgR6g" localSheetId="0" hidden="1">#REF!</definedName>
    <definedName name="___thinkcellEfZtnV7ftU.jAp5dRTgR6g" hidden="1">#REF!</definedName>
    <definedName name="___thinkcellgdviV2OTWkidL0E9JeEOtg" localSheetId="0" hidden="1">#REF!</definedName>
    <definedName name="___thinkcellgdviV2OTWkidL0E9JeEOtg" hidden="1">#REF!</definedName>
    <definedName name="___thinkcellgSw7DKN8wUG9.VqSdJA86w" localSheetId="0" hidden="1">#REF!</definedName>
    <definedName name="___thinkcellgSw7DKN8wUG9.VqSdJA86w" hidden="1">#REF!</definedName>
    <definedName name="___thinkcellgvuVNPWZs0C42ir2J8wHbA" localSheetId="0" hidden="1">#REF!</definedName>
    <definedName name="___thinkcellgvuVNPWZs0C42ir2J8wHbA" hidden="1">#REF!</definedName>
    <definedName name="___thinkcellIK1Tu6OrYUG2tWYcqfbyvA" localSheetId="0" hidden="1">#REF!</definedName>
    <definedName name="___thinkcellIK1Tu6OrYUG2tWYcqfbyvA" hidden="1">#REF!</definedName>
    <definedName name="___thinkcellJrKZLy2tIEieIxt4KSCCbg" localSheetId="0" hidden="1">#REF!</definedName>
    <definedName name="___thinkcellJrKZLy2tIEieIxt4KSCCbg" hidden="1">#REF!</definedName>
    <definedName name="___thinkcellLdyMVTPzTEW6h7Abaxr23g" localSheetId="0" hidden="1">#REF!</definedName>
    <definedName name="___thinkcellLdyMVTPzTEW6h7Abaxr23g" hidden="1">#REF!</definedName>
    <definedName name="___thinkcellmamtyDcLe06gODmQwSJItQ" localSheetId="0" hidden="1">#REF!</definedName>
    <definedName name="___thinkcellmamtyDcLe06gODmQwSJItQ" hidden="1">#REF!</definedName>
    <definedName name="___thinkcelln3fxSsqTw0u3b0RXWL8VwQ" localSheetId="0" hidden="1">#REF!</definedName>
    <definedName name="___thinkcelln3fxSsqTw0u3b0RXWL8VwQ" hidden="1">#REF!</definedName>
    <definedName name="___thinkcellnJwe0G3.pkWuLIvk1wl6Kg" localSheetId="0" hidden="1">#REF!</definedName>
    <definedName name="___thinkcellnJwe0G3.pkWuLIvk1wl6Kg" hidden="1">#REF!</definedName>
    <definedName name="___thinkcellOop8k2aMQk2KeHQuz_Z_rQ" localSheetId="0" hidden="1">#REF!</definedName>
    <definedName name="___thinkcellOop8k2aMQk2KeHQuz_Z_rQ" hidden="1">#REF!</definedName>
    <definedName name="___thinkcellQTe0zh_ufEO31WZCpcd3Lw" localSheetId="0" hidden="1">#REF!</definedName>
    <definedName name="___thinkcellQTe0zh_ufEO31WZCpcd3Lw" hidden="1">#REF!</definedName>
    <definedName name="___thinkcellr10KMykpj0CfSgeHCHnh6A" localSheetId="0" hidden="1">#REF!</definedName>
    <definedName name="___thinkcellr10KMykpj0CfSgeHCHnh6A" hidden="1">#REF!</definedName>
    <definedName name="___thinkcellraxaA5k.pE.dJj.ZXgzqGg" localSheetId="0" hidden="1">#REF!</definedName>
    <definedName name="___thinkcellraxaA5k.pE.dJj.ZXgzqGg" hidden="1">#REF!</definedName>
    <definedName name="___thinkcellRRZjyhyY5kyKnNqMKDf8Pw" localSheetId="0" hidden="1">#REF!</definedName>
    <definedName name="___thinkcellRRZjyhyY5kyKnNqMKDf8Pw" hidden="1">#REF!</definedName>
    <definedName name="___thinkcellTizxU0TguUa5g8RtMvk0Mw" localSheetId="0" hidden="1">#REF!</definedName>
    <definedName name="___thinkcellTizxU0TguUa5g8RtMvk0Mw" hidden="1">#REF!</definedName>
    <definedName name="___thinkcelltYvRwsCO20SeNypUlC4gEA" localSheetId="0" hidden="1">#REF!</definedName>
    <definedName name="___thinkcelltYvRwsCO20SeNypUlC4gEA" hidden="1">#REF!</definedName>
    <definedName name="___thinkcellUL3vCk4qFEGesJriscGD.w" localSheetId="0" hidden="1">#REF!</definedName>
    <definedName name="___thinkcellUL3vCk4qFEGesJriscGD.w" hidden="1">#REF!</definedName>
    <definedName name="___thinkcellUoAVHKILtEKh_qNaBpJ5jA" localSheetId="0" hidden="1">#REF!</definedName>
    <definedName name="___thinkcellUoAVHKILtEKh_qNaBpJ5jA" hidden="1">#REF!</definedName>
    <definedName name="___thinkcellv_umtbdh2EmPjDxxIiCeqw" localSheetId="0" hidden="1">#REF!</definedName>
    <definedName name="___thinkcellv_umtbdh2EmPjDxxIiCeqw" hidden="1">#REF!</definedName>
    <definedName name="___thinkcellvyFj_84BWkKm.UV9AOeVSg" localSheetId="0" hidden="1">#REF!</definedName>
    <definedName name="___thinkcellvyFj_84BWkKm.UV9AOeVSg" hidden="1">#REF!</definedName>
    <definedName name="___thinkcellWL1Dq.usWk2u4KS9KzWbmg" localSheetId="0" hidden="1">#REF!</definedName>
    <definedName name="___thinkcellWL1Dq.usWk2u4KS9KzWbmg" hidden="1">#REF!</definedName>
    <definedName name="___thinkcellxtbZ5bMwXE6nt7MrZ9eHew" localSheetId="0" hidden="1">#REF!</definedName>
    <definedName name="___thinkcellxtbZ5bMwXE6nt7MrZ9eHew" hidden="1">#REF!</definedName>
    <definedName name="___thinkcellyoN6DLzyZEu4Q48Zfb6Aag" localSheetId="0" hidden="1">#REF!</definedName>
    <definedName name="___thinkcellyoN6DLzyZEu4Q48Zfb6Aag" hidden="1">#REF!</definedName>
    <definedName name="___thinkcellz8avMr_Tq0qdkopL.Dbt9g" localSheetId="0" hidden="1">#REF!</definedName>
    <definedName name="___thinkcellz8avMr_Tq0qdkopL.Dbt9g" hidden="1">#REF!</definedName>
    <definedName name="___xlc_DefaultDisplayOption___" hidden="1">"caption"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123Graph_A" localSheetId="0" hidden="1">#REF!</definedName>
    <definedName name="__123Graph_A" hidden="1">#REF!</definedName>
    <definedName name="__123Graph_ACEREAL" hidden="1">'[1]TAB CA'!#REF!</definedName>
    <definedName name="__123Graph_ACEREALCUM" hidden="1">'[1]TAB CA'!#REF!</definedName>
    <definedName name="__123Graph_ACurrent" localSheetId="0" hidden="1">#REF!</definedName>
    <definedName name="__123Graph_ACurrent" hidden="1">#REF!</definedName>
    <definedName name="__123Graph_AEXPORT" hidden="1">'[1]TAB CA'!#REF!</definedName>
    <definedName name="__123Graph_AEXPORTCUM" hidden="1">'[1]TAB CA'!#REF!</definedName>
    <definedName name="__123Graph_AFRANCE" hidden="1">'[1]TAB CA'!#REF!</definedName>
    <definedName name="__123Graph_AFRANCECUM" hidden="1">'[1]TAB CA'!#REF!</definedName>
    <definedName name="__123Graph_AGERBLE" hidden="1">'[1]TAB CA'!#REF!</definedName>
    <definedName name="__123Graph_AGERBLECUM" hidden="1">'[1]TAB CA'!#REF!</definedName>
    <definedName name="__123Graph_AISO" hidden="1">'[1]TAB CA'!#REF!</definedName>
    <definedName name="__123Graph_AISOCUM" hidden="1">'[1]TAB CA'!#REF!</definedName>
    <definedName name="__123Graph_AMILICAL" hidden="1">'[1]TAB CA'!#REF!</definedName>
    <definedName name="__123Graph_AMILICALCUM" hidden="1">'[1]TAB CA'!#REF!</definedName>
    <definedName name="__123Graph_AOCT" hidden="1">'[1]TAB CA'!#REF!</definedName>
    <definedName name="__123Graph_AOVOB" hidden="1">'[1]TAB CA'!#REF!</definedName>
    <definedName name="__123Graph_AOVOBCUM" hidden="1">'[1]TAB CA'!#REF!</definedName>
    <definedName name="__123Graph_AOVOP" hidden="1">'[1]TAB CA'!#REF!</definedName>
    <definedName name="__123Graph_AOVOPCUM" hidden="1">'[1]TAB CA'!#REF!</definedName>
    <definedName name="__123Graph_ASTMENTHALPY" localSheetId="0" hidden="1">#REF!</definedName>
    <definedName name="__123Graph_ASTMENTHALPY" hidden="1">#REF!</definedName>
    <definedName name="__123Graph_ATCE390" hidden="1">'[2]96BP'!#REF!</definedName>
    <definedName name="__123Graph_ATOTAL" hidden="1">'[1]TAB CA'!#REF!</definedName>
    <definedName name="__123Graph_ATOTALCUM" hidden="1">'[1]TAB CA'!#REF!</definedName>
    <definedName name="__123Graph_ATRANSFCUM" hidden="1">'[1]TAB CA'!#REF!</definedName>
    <definedName name="__123Graph_ATRANSFERT" hidden="1">'[1]TAB CA'!#REF!</definedName>
    <definedName name="__123Graph_AWASA" hidden="1">'[1]TAB CA'!#REF!</definedName>
    <definedName name="__123Graph_AWASACUM" hidden="1">'[1]TAB CA'!#REF!</definedName>
    <definedName name="__123Graph_B" localSheetId="0" hidden="1">#REF!</definedName>
    <definedName name="__123Graph_B" hidden="1">#REF!</definedName>
    <definedName name="__123Graph_BCEREAL" hidden="1">'[1]TAB CA'!#REF!</definedName>
    <definedName name="__123Graph_BCEREALCUM" hidden="1">'[1]TAB CA'!#REF!</definedName>
    <definedName name="__123Graph_BCurrent" localSheetId="0" hidden="1">#REF!</definedName>
    <definedName name="__123Graph_BCurrent" hidden="1">#REF!</definedName>
    <definedName name="__123Graph_BEXPORT" hidden="1">'[1]TAB CA'!#REF!</definedName>
    <definedName name="__123Graph_BEXPORTCUM" hidden="1">'[1]TAB CA'!#REF!</definedName>
    <definedName name="__123Graph_BFRANCE" hidden="1">'[1]TAB CA'!#REF!</definedName>
    <definedName name="__123Graph_BFRANCECUM" hidden="1">'[1]TAB CA'!#REF!</definedName>
    <definedName name="__123Graph_BGERBLE" hidden="1">'[1]TAB CA'!#REF!</definedName>
    <definedName name="__123Graph_BGERBLECUM" hidden="1">'[1]TAB CA'!#REF!</definedName>
    <definedName name="__123Graph_BISO" hidden="1">'[1]TAB CA'!#REF!</definedName>
    <definedName name="__123Graph_BISOCUM" hidden="1">'[1]TAB CA'!#REF!</definedName>
    <definedName name="__123Graph_BMILICAL" hidden="1">'[1]TAB CA'!#REF!</definedName>
    <definedName name="__123Graph_BMILICALCUM" hidden="1">'[1]TAB CA'!#REF!</definedName>
    <definedName name="__123Graph_BOVOB" hidden="1">'[1]TAB CA'!#REF!</definedName>
    <definedName name="__123Graph_BOVOBCUM" hidden="1">'[1]TAB CA'!#REF!</definedName>
    <definedName name="__123Graph_BOVOP" hidden="1">'[1]TAB CA'!#REF!</definedName>
    <definedName name="__123Graph_BOVOPCUM" hidden="1">'[1]TAB CA'!#REF!</definedName>
    <definedName name="__123Graph_BTCE390" hidden="1">'[2]96BP'!#REF!</definedName>
    <definedName name="__123Graph_BTOTAL" hidden="1">'[1]TAB CA'!#REF!</definedName>
    <definedName name="__123Graph_BTOTALCUM" hidden="1">'[1]TAB CA'!#REF!</definedName>
    <definedName name="__123Graph_BTRANSFCUM" hidden="1">'[1]TAB CA'!#REF!</definedName>
    <definedName name="__123Graph_BTRANSFERT" hidden="1">'[1]TAB CA'!#REF!</definedName>
    <definedName name="__123Graph_BWASA" hidden="1">'[1]TAB CA'!#REF!</definedName>
    <definedName name="__123Graph_BWASACUM" hidden="1">'[1]TAB CA'!#REF!</definedName>
    <definedName name="__123Graph_C" localSheetId="0" hidden="1">#REF!</definedName>
    <definedName name="__123Graph_C" hidden="1">#REF!</definedName>
    <definedName name="__123Graph_CCEREAL" hidden="1">'[1]TAB CA'!#REF!</definedName>
    <definedName name="__123Graph_CCEREALCUM" hidden="1">'[1]TAB CA'!#REF!</definedName>
    <definedName name="__123Graph_CCurrent" localSheetId="0" hidden="1">#REF!</definedName>
    <definedName name="__123Graph_CCurrent" hidden="1">#REF!</definedName>
    <definedName name="__123Graph_CEXPORT" hidden="1">'[1]TAB CA'!#REF!</definedName>
    <definedName name="__123Graph_CEXPORTCUM" hidden="1">'[1]TAB CA'!#REF!</definedName>
    <definedName name="__123Graph_CFRANCE" hidden="1">'[1]TAB CA'!#REF!</definedName>
    <definedName name="__123Graph_CFRANCECUM" hidden="1">'[1]TAB CA'!#REF!</definedName>
    <definedName name="__123Graph_CGERBLE" hidden="1">'[1]TAB CA'!#REF!</definedName>
    <definedName name="__123Graph_CGERBLECUM" hidden="1">'[1]TAB CA'!#REF!</definedName>
    <definedName name="__123Graph_CISO" hidden="1">'[1]TAB CA'!#REF!</definedName>
    <definedName name="__123Graph_CISOCUM" hidden="1">'[1]TAB CA'!#REF!</definedName>
    <definedName name="__123Graph_CMILICAL" hidden="1">'[1]TAB CA'!#REF!</definedName>
    <definedName name="__123Graph_CMILICALCUM" hidden="1">'[1]TAB CA'!#REF!</definedName>
    <definedName name="__123Graph_COVOB" hidden="1">'[1]TAB CA'!#REF!</definedName>
    <definedName name="__123Graph_COVOBCUM" hidden="1">'[1]TAB CA'!#REF!</definedName>
    <definedName name="__123Graph_COVOP" hidden="1">'[1]TAB CA'!#REF!</definedName>
    <definedName name="__123Graph_COVOPCUM" hidden="1">'[1]TAB CA'!#REF!</definedName>
    <definedName name="__123Graph_CTCE390" hidden="1">'[2]96BP'!#REF!</definedName>
    <definedName name="__123Graph_CTOTAL" hidden="1">'[1]TAB CA'!#REF!</definedName>
    <definedName name="__123Graph_CTOTALCUM" hidden="1">'[1]TAB CA'!#REF!</definedName>
    <definedName name="__123Graph_CTRANSFCUM" hidden="1">'[1]TAB CA'!#REF!</definedName>
    <definedName name="__123Graph_CTRANSFERT" hidden="1">'[1]TAB CA'!#REF!</definedName>
    <definedName name="__123Graph_CWASA" hidden="1">'[1]TAB CA'!#REF!</definedName>
    <definedName name="__123Graph_CWASACUM" hidden="1">'[1]TAB CA'!#REF!</definedName>
    <definedName name="__123Graph_D" localSheetId="0" hidden="1">#REF!</definedName>
    <definedName name="__123Graph_D" hidden="1">#REF!</definedName>
    <definedName name="__123Graph_DCurrent" localSheetId="0" hidden="1">#REF!</definedName>
    <definedName name="__123Graph_DCurrent" hidden="1">#REF!</definedName>
    <definedName name="__123Graph_DTCE390" hidden="1">'[2]96BP'!#REF!</definedName>
    <definedName name="__123Graph_E" localSheetId="0" hidden="1">#REF!</definedName>
    <definedName name="__123Graph_E" hidden="1">#REF!</definedName>
    <definedName name="__123Graph_ECurrent" localSheetId="0" hidden="1">#REF!</definedName>
    <definedName name="__123Graph_ECurrent" hidden="1">#REF!</definedName>
    <definedName name="__123Graph_ETCE390" hidden="1">'[2]96BP'!#REF!</definedName>
    <definedName name="__123Graph_F" hidden="1">'[2]96BP'!#REF!</definedName>
    <definedName name="__123Graph_FTCE390" hidden="1">'[2]96BP'!#REF!</definedName>
    <definedName name="__123Graph_X" localSheetId="0" hidden="1">#REF!</definedName>
    <definedName name="__123Graph_X" hidden="1">#REF!</definedName>
    <definedName name="__123Graph_XBARLEDU" hidden="1">'[3]données météo'!#REF!</definedName>
    <definedName name="__123Graph_XCEREAL" hidden="1">'[1]TAB CA'!#REF!</definedName>
    <definedName name="__123Graph_XCEREALCUM" hidden="1">'[1]TAB CA'!#REF!</definedName>
    <definedName name="__123Graph_XCurrent" localSheetId="0" hidden="1">#REF!</definedName>
    <definedName name="__123Graph_XCurrent" hidden="1">#REF!</definedName>
    <definedName name="__123Graph_XEXPORT" hidden="1">'[1]TAB CA'!#REF!</definedName>
    <definedName name="__123Graph_XEXPORTCUM" hidden="1">'[1]TAB CA'!#REF!</definedName>
    <definedName name="__123Graph_XFRANCE" hidden="1">'[1]TAB CA'!#REF!</definedName>
    <definedName name="__123Graph_XFRANCECUM" hidden="1">'[1]TAB CA'!#REF!</definedName>
    <definedName name="__123Graph_XGERBLE" hidden="1">'[1]TAB CA'!#REF!</definedName>
    <definedName name="__123Graph_XGERBLECUM" hidden="1">'[1]TAB CA'!#REF!</definedName>
    <definedName name="__123Graph_XISO" hidden="1">'[1]TAB CA'!#REF!</definedName>
    <definedName name="__123Graph_XISOCUM" hidden="1">'[1]TAB CA'!#REF!</definedName>
    <definedName name="__123Graph_XMILICAL" hidden="1">'[1]TAB CA'!#REF!</definedName>
    <definedName name="__123Graph_XMILICALCUM" hidden="1">'[1]TAB CA'!#REF!</definedName>
    <definedName name="__123Graph_XOCT" hidden="1">'[1]TAB CA'!#REF!</definedName>
    <definedName name="__123Graph_XOVOB" hidden="1">'[1]TAB CA'!#REF!</definedName>
    <definedName name="__123Graph_XOVOBCUM" hidden="1">'[1]TAB CA'!#REF!</definedName>
    <definedName name="__123Graph_XOVOP" hidden="1">'[1]TAB CA'!#REF!</definedName>
    <definedName name="__123Graph_XOVOPCUM" hidden="1">'[1]TAB CA'!#REF!</definedName>
    <definedName name="__123Graph_XTCE390" hidden="1">'[2]96BP'!#REF!</definedName>
    <definedName name="__123Graph_XTOTAL" hidden="1">'[1]TAB CA'!#REF!</definedName>
    <definedName name="__123Graph_XTOTALCUM" hidden="1">'[1]TAB CA'!#REF!</definedName>
    <definedName name="__123Graph_XTRANSFCUM" hidden="1">'[1]TAB CA'!#REF!</definedName>
    <definedName name="__123Graph_XTRANSFERT" hidden="1">'[1]TAB CA'!#REF!</definedName>
    <definedName name="__123Graph_XWASA" hidden="1">'[1]TAB CA'!#REF!</definedName>
    <definedName name="__123Graph_XWASACUM" hidden="1">'[1]TAB CA'!#REF!</definedName>
    <definedName name="__a1" hidden="1">14</definedName>
    <definedName name="__a2" localSheetId="1" hidden="1">{"mgmt forecast",#N/A,FALSE,"Mgmt Forecast";"dcf table",#N/A,FALSE,"Mgmt Forecast";"sensitivity",#N/A,FALSE,"Mgmt Forecast";"table inputs",#N/A,FALSE,"Mgmt Forecast";"calculations",#N/A,FALSE,"Mgmt Forecast"}</definedName>
    <definedName name="__a2" localSheetId="0" hidden="1">{"mgmt forecast",#N/A,FALSE,"Mgmt Forecast";"dcf table",#N/A,FALSE,"Mgmt Forecast";"sensitivity",#N/A,FALSE,"Mgmt Forecast";"table inputs",#N/A,FALSE,"Mgmt Forecast";"calculations",#N/A,FALSE,"Mgmt Forecast"}</definedName>
    <definedName name="__a2" hidden="1">{"mgmt forecast",#N/A,FALSE,"Mgmt Forecast";"dcf table",#N/A,FALSE,"Mgmt Forecast";"sensitivity",#N/A,FALSE,"Mgmt Forecast";"table inputs",#N/A,FALSE,"Mgmt Forecast";"calculations",#N/A,FALSE,"Mgmt Forecast"}</definedName>
    <definedName name="__caj" hidden="1">[4]MPR!#REF!</definedName>
    <definedName name="__cle1" hidden="1">[5]A!#REF!</definedName>
    <definedName name="__FDS_HYPERLINK_TOGGLE_STATE__" hidden="1">"ON"</definedName>
    <definedName name="__IntlFixup" hidden="1">TRUE</definedName>
    <definedName name="__IntlFixupTable" hidden="1">'[6]Int. Data Table'!$A$3:$AB$10</definedName>
    <definedName name="__pl2" hidden="1">18</definedName>
    <definedName name="__pl3" hidden="1">"256C2H5ZWA4XTT88GBDIVOGRC"</definedName>
    <definedName name="__SB1" localSheetId="1" hidden="1">{#N/A,#N/A,FALSE,"1.5";#N/A,#N/A,FALSE,"1.6";#N/A,#N/A,FALSE,"1.7";#N/A,#N/A,FALSE,"3.2";#N/A,#N/A,FALSE,"5.7";#N/A,#N/A,FALSE,"6.2";#N/A,#N/A,FALSE,"6.5";#N/A,#N/A,FALSE,"7.3";#N/A,#N/A,FALSE,"7.6";#N/A,#N/A,FALSE,"8.1"}</definedName>
    <definedName name="__SB1" localSheetId="0" hidden="1">{#N/A,#N/A,FALSE,"1.5";#N/A,#N/A,FALSE,"1.6";#N/A,#N/A,FALSE,"1.7";#N/A,#N/A,FALSE,"3.2";#N/A,#N/A,FALSE,"5.7";#N/A,#N/A,FALSE,"6.2";#N/A,#N/A,FALSE,"6.5";#N/A,#N/A,FALSE,"7.3";#N/A,#N/A,FALSE,"7.6";#N/A,#N/A,FALSE,"8.1"}</definedName>
    <definedName name="__SB1" hidden="1">{#N/A,#N/A,FALSE,"1.5";#N/A,#N/A,FALSE,"1.6";#N/A,#N/A,FALSE,"1.7";#N/A,#N/A,FALSE,"3.2";#N/A,#N/A,FALSE,"5.7";#N/A,#N/A,FALSE,"6.2";#N/A,#N/A,FALSE,"6.5";#N/A,#N/A,FALSE,"7.3";#N/A,#N/A,FALSE,"7.6";#N/A,#N/A,FALSE,"8.1"}</definedName>
    <definedName name="__x2" localSheetId="1" hidden="1">{42,42,FALSE,"3";42,42,FALSE,"5";42,42,FALSE,"6";42,42,FALSE,"8";42,42,FALSE,"10";42,42,FALSE,"13";42,42,FALSE,"14";42,42,FALSE,"15";42,42,FALSE,"16"}</definedName>
    <definedName name="__x2" localSheetId="0" hidden="1">{42,42,FALSE,"3";42,42,FALSE,"5";42,42,FALSE,"6";42,42,FALSE,"8";42,42,FALSE,"10";42,42,FALSE,"13";42,42,FALSE,"14";42,42,FALSE,"15";42,42,FALSE,"16"}</definedName>
    <definedName name="__x2" hidden="1">{42,42,FALSE,"3";42,42,FALSE,"5";42,42,FALSE,"6";42,42,FALSE,"8";42,42,FALSE,"10";42,42,FALSE,"13";42,42,FALSE,"14";42,42,FALSE,"15";42,42,FALSE,"16"}</definedName>
    <definedName name="_1__123Graph_A_Chart_1A" hidden="1">#N/A</definedName>
    <definedName name="_1__FDSAUDITLINK__" localSheetId="1" hidden="1">{"fdsup://directions/FAT Viewer?action=UPDATE&amp;creator=factSet&amp;DYN_ARGS=true&amp;DOC_NAME=FAT:RGQ_ENTRPR_VAL_EV_SOURCE_WINDOW.FAT&amp;VAR:ID1=PNR&amp;VAR:SDATE=20110107&amp;VAR:FDATE=20100930&amp;VAR:FREQ=WEEKLY&amp;VAR:RELITEM=&amp;VAR:CURRENCY=&amp;VAR:DB_TYPE=&amp;VAR:UNITS=M&amp;window=popup&amp;w","idth=535&amp;height=425&amp;START_MAXIMIZED=FALSE&amp;Y=120&amp;display_string=audit"}</definedName>
    <definedName name="_1__FDSAUDITLINK__" localSheetId="0" hidden="1">{"fdsup://directions/FAT Viewer?action=UPDATE&amp;creator=factSet&amp;DYN_ARGS=true&amp;DOC_NAME=FAT:RGQ_ENTRPR_VAL_EV_SOURCE_WINDOW.FAT&amp;VAR:ID1=PNR&amp;VAR:SDATE=20110107&amp;VAR:FDATE=20100930&amp;VAR:FREQ=WEEKLY&amp;VAR:RELITEM=&amp;VAR:CURRENCY=&amp;VAR:DB_TYPE=&amp;VAR:UNITS=M&amp;window=popup&amp;w","idth=535&amp;height=425&amp;START_MAXIMIZED=FALSE&amp;Y=120&amp;display_string=audit"}</definedName>
    <definedName name="_1__FDSAUDITLINK__" hidden="1">{"fdsup://directions/FAT Viewer?action=UPDATE&amp;creator=factSet&amp;DYN_ARGS=true&amp;DOC_NAME=FAT:RGQ_ENTRPR_VAL_EV_SOURCE_WINDOW.FAT&amp;VAR:ID1=PNR&amp;VAR:SDATE=20110107&amp;VAR:FDATE=20100930&amp;VAR:FREQ=WEEKLY&amp;VAR:RELITEM=&amp;VAR:CURRENCY=&amp;VAR:DB_TYPE=&amp;VAR:UNITS=M&amp;window=popup&amp;w","idth=535&amp;height=425&amp;START_MAXIMIZED=FALSE&amp;Y=120&amp;display_string=audit"}</definedName>
    <definedName name="_10__123Graph_AChart_5" localSheetId="0" hidden="1">#REF!</definedName>
    <definedName name="_10__123Graph_AChart_5" hidden="1">#REF!</definedName>
    <definedName name="_10__FDSAUDITLINK__" localSheetId="1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0__FDSAUDITLINK__" localSheetId="0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0__FDSAUDITLINK__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00__123Graph_CSS6_B" hidden="1">#N/A</definedName>
    <definedName name="_100__FDSAUDITLINK__" localSheetId="1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00__FDSAUDITLINK__" localSheetId="0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00__FDSAUDITLINK__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000__FDSAUDITLINK__" localSheetId="1" hidden="1">{"fdsup://directions/FAT Viewer?action=UPDATE&amp;creator=factSet&amp;DYN_ARGS=true&amp;DOC_NAME=FAT:RGQ_ENTRPR_VAL_EV_SOURCE_WINDOW.FAT&amp;VAR:ID1=PLL&amp;VAR:SDATE=20061103&amp;VAR:FDATE=20061031&amp;VAR:FREQ=WEEKLY&amp;VAR:RELITEM=&amp;VAR:CURRENCY=&amp;VAR:DB_TYPE=&amp;VAR:UNITS=M&amp;window=popup&amp;w","idth=535&amp;height=425&amp;START_MAXIMIZED=FALSE&amp;Y=120&amp;display_string=audit"}</definedName>
    <definedName name="_1000__FDSAUDITLINK__" localSheetId="0" hidden="1">{"fdsup://directions/FAT Viewer?action=UPDATE&amp;creator=factSet&amp;DYN_ARGS=true&amp;DOC_NAME=FAT:RGQ_ENTRPR_VAL_EV_SOURCE_WINDOW.FAT&amp;VAR:ID1=PLL&amp;VAR:SDATE=20061103&amp;VAR:FDATE=20061031&amp;VAR:FREQ=WEEKLY&amp;VAR:RELITEM=&amp;VAR:CURRENCY=&amp;VAR:DB_TYPE=&amp;VAR:UNITS=M&amp;window=popup&amp;w","idth=535&amp;height=425&amp;START_MAXIMIZED=FALSE&amp;Y=120&amp;display_string=audit"}</definedName>
    <definedName name="_1000__FDSAUDITLINK__" hidden="1">{"fdsup://directions/FAT Viewer?action=UPDATE&amp;creator=factSet&amp;DYN_ARGS=true&amp;DOC_NAME=FAT:RGQ_ENTRPR_VAL_EV_SOURCE_WINDOW.FAT&amp;VAR:ID1=PLL&amp;VAR:SDATE=20061103&amp;VAR:FDATE=20061031&amp;VAR:FREQ=WEEKLY&amp;VAR:RELITEM=&amp;VAR:CURRENCY=&amp;VAR:DB_TYPE=&amp;VAR:UNITS=M&amp;window=popup&amp;w","idth=535&amp;height=425&amp;START_MAXIMIZED=FALSE&amp;Y=120&amp;display_string=audit"}</definedName>
    <definedName name="_1001__FDSAUDITLINK__" localSheetId="1" hidden="1">{"fdsup://directions/FAT Viewer?action=UPDATE&amp;creator=factSet&amp;DYN_ARGS=true&amp;DOC_NAME=FAT:RGQ_ENTRPR_VAL_EV_SOURCE_WINDOW.FAT&amp;VAR:ID1=PLL&amp;VAR:SDATE=20061027&amp;VAR:FDATE=20060731&amp;VAR:FREQ=WEEKLY&amp;VAR:RELITEM=&amp;VAR:CURRENCY=&amp;VAR:DB_TYPE=&amp;VAR:UNITS=M&amp;window=popup&amp;w","idth=535&amp;height=425&amp;START_MAXIMIZED=FALSE&amp;Y=120&amp;display_string=audit"}</definedName>
    <definedName name="_1001__FDSAUDITLINK__" localSheetId="0" hidden="1">{"fdsup://directions/FAT Viewer?action=UPDATE&amp;creator=factSet&amp;DYN_ARGS=true&amp;DOC_NAME=FAT:RGQ_ENTRPR_VAL_EV_SOURCE_WINDOW.FAT&amp;VAR:ID1=PLL&amp;VAR:SDATE=20061027&amp;VAR:FDATE=20060731&amp;VAR:FREQ=WEEKLY&amp;VAR:RELITEM=&amp;VAR:CURRENCY=&amp;VAR:DB_TYPE=&amp;VAR:UNITS=M&amp;window=popup&amp;w","idth=535&amp;height=425&amp;START_MAXIMIZED=FALSE&amp;Y=120&amp;display_string=audit"}</definedName>
    <definedName name="_1001__FDSAUDITLINK__" hidden="1">{"fdsup://directions/FAT Viewer?action=UPDATE&amp;creator=factSet&amp;DYN_ARGS=true&amp;DOC_NAME=FAT:RGQ_ENTRPR_VAL_EV_SOURCE_WINDOW.FAT&amp;VAR:ID1=PLL&amp;VAR:SDATE=20061027&amp;VAR:FDATE=20060731&amp;VAR:FREQ=WEEKLY&amp;VAR:RELITEM=&amp;VAR:CURRENCY=&amp;VAR:DB_TYPE=&amp;VAR:UNITS=M&amp;window=popup&amp;w","idth=535&amp;height=425&amp;START_MAXIMIZED=FALSE&amp;Y=120&amp;display_string=audit"}</definedName>
    <definedName name="_1002__FDSAUDITLINK__" localSheetId="1" hidden="1">{"fdsup://directions/FAT Viewer?action=UPDATE&amp;creator=factSet&amp;DYN_ARGS=true&amp;DOC_NAME=FAT:RGQ_ENTRPR_VAL_EV_SOURCE_WINDOW.FAT&amp;VAR:ID1=PLL&amp;VAR:SDATE=20061020&amp;VAR:FDATE=20060731&amp;VAR:FREQ=WEEKLY&amp;VAR:RELITEM=&amp;VAR:CURRENCY=&amp;VAR:DB_TYPE=&amp;VAR:UNITS=M&amp;window=popup&amp;w","idth=535&amp;height=425&amp;START_MAXIMIZED=FALSE&amp;Y=120&amp;display_string=audit"}</definedName>
    <definedName name="_1002__FDSAUDITLINK__" localSheetId="0" hidden="1">{"fdsup://directions/FAT Viewer?action=UPDATE&amp;creator=factSet&amp;DYN_ARGS=true&amp;DOC_NAME=FAT:RGQ_ENTRPR_VAL_EV_SOURCE_WINDOW.FAT&amp;VAR:ID1=PLL&amp;VAR:SDATE=20061020&amp;VAR:FDATE=20060731&amp;VAR:FREQ=WEEKLY&amp;VAR:RELITEM=&amp;VAR:CURRENCY=&amp;VAR:DB_TYPE=&amp;VAR:UNITS=M&amp;window=popup&amp;w","idth=535&amp;height=425&amp;START_MAXIMIZED=FALSE&amp;Y=120&amp;display_string=audit"}</definedName>
    <definedName name="_1002__FDSAUDITLINK__" hidden="1">{"fdsup://directions/FAT Viewer?action=UPDATE&amp;creator=factSet&amp;DYN_ARGS=true&amp;DOC_NAME=FAT:RGQ_ENTRPR_VAL_EV_SOURCE_WINDOW.FAT&amp;VAR:ID1=PLL&amp;VAR:SDATE=20061020&amp;VAR:FDATE=20060731&amp;VAR:FREQ=WEEKLY&amp;VAR:RELITEM=&amp;VAR:CURRENCY=&amp;VAR:DB_TYPE=&amp;VAR:UNITS=M&amp;window=popup&amp;w","idth=535&amp;height=425&amp;START_MAXIMIZED=FALSE&amp;Y=120&amp;display_string=audit"}</definedName>
    <definedName name="_1003__FDSAUDITLINK__" localSheetId="1" hidden="1">{"fdsup://directions/FAT Viewer?action=UPDATE&amp;creator=factSet&amp;DYN_ARGS=true&amp;DOC_NAME=FAT:RGQ_ENTRPR_VAL_EV_SOURCE_WINDOW.FAT&amp;VAR:ID1=PLL&amp;VAR:SDATE=20061013&amp;VAR:FDATE=20060731&amp;VAR:FREQ=WEEKLY&amp;VAR:RELITEM=&amp;VAR:CURRENCY=&amp;VAR:DB_TYPE=&amp;VAR:UNITS=M&amp;window=popup&amp;w","idth=535&amp;height=425&amp;START_MAXIMIZED=FALSE&amp;Y=120&amp;display_string=audit"}</definedName>
    <definedName name="_1003__FDSAUDITLINK__" localSheetId="0" hidden="1">{"fdsup://directions/FAT Viewer?action=UPDATE&amp;creator=factSet&amp;DYN_ARGS=true&amp;DOC_NAME=FAT:RGQ_ENTRPR_VAL_EV_SOURCE_WINDOW.FAT&amp;VAR:ID1=PLL&amp;VAR:SDATE=20061013&amp;VAR:FDATE=20060731&amp;VAR:FREQ=WEEKLY&amp;VAR:RELITEM=&amp;VAR:CURRENCY=&amp;VAR:DB_TYPE=&amp;VAR:UNITS=M&amp;window=popup&amp;w","idth=535&amp;height=425&amp;START_MAXIMIZED=FALSE&amp;Y=120&amp;display_string=audit"}</definedName>
    <definedName name="_1003__FDSAUDITLINK__" hidden="1">{"fdsup://directions/FAT Viewer?action=UPDATE&amp;creator=factSet&amp;DYN_ARGS=true&amp;DOC_NAME=FAT:RGQ_ENTRPR_VAL_EV_SOURCE_WINDOW.FAT&amp;VAR:ID1=PLL&amp;VAR:SDATE=20061013&amp;VAR:FDATE=20060731&amp;VAR:FREQ=WEEKLY&amp;VAR:RELITEM=&amp;VAR:CURRENCY=&amp;VAR:DB_TYPE=&amp;VAR:UNITS=M&amp;window=popup&amp;w","idth=535&amp;height=425&amp;START_MAXIMIZED=FALSE&amp;Y=120&amp;display_string=audit"}</definedName>
    <definedName name="_1004__FDSAUDITLINK__" localSheetId="1" hidden="1">{"fdsup://directions/FAT Viewer?action=UPDATE&amp;creator=factSet&amp;DYN_ARGS=true&amp;DOC_NAME=FAT:RGQ_ENTRPR_VAL_EV_SOURCE_WINDOW.FAT&amp;VAR:ID1=PLL&amp;VAR:SDATE=20061006&amp;VAR:FDATE=20060731&amp;VAR:FREQ=WEEKLY&amp;VAR:RELITEM=&amp;VAR:CURRENCY=&amp;VAR:DB_TYPE=&amp;VAR:UNITS=M&amp;window=popup&amp;w","idth=535&amp;height=425&amp;START_MAXIMIZED=FALSE&amp;Y=120&amp;display_string=audit"}</definedName>
    <definedName name="_1004__FDSAUDITLINK__" localSheetId="0" hidden="1">{"fdsup://directions/FAT Viewer?action=UPDATE&amp;creator=factSet&amp;DYN_ARGS=true&amp;DOC_NAME=FAT:RGQ_ENTRPR_VAL_EV_SOURCE_WINDOW.FAT&amp;VAR:ID1=PLL&amp;VAR:SDATE=20061006&amp;VAR:FDATE=20060731&amp;VAR:FREQ=WEEKLY&amp;VAR:RELITEM=&amp;VAR:CURRENCY=&amp;VAR:DB_TYPE=&amp;VAR:UNITS=M&amp;window=popup&amp;w","idth=535&amp;height=425&amp;START_MAXIMIZED=FALSE&amp;Y=120&amp;display_string=audit"}</definedName>
    <definedName name="_1004__FDSAUDITLINK__" hidden="1">{"fdsup://directions/FAT Viewer?action=UPDATE&amp;creator=factSet&amp;DYN_ARGS=true&amp;DOC_NAME=FAT:RGQ_ENTRPR_VAL_EV_SOURCE_WINDOW.FAT&amp;VAR:ID1=PLL&amp;VAR:SDATE=20061006&amp;VAR:FDATE=20060731&amp;VAR:FREQ=WEEKLY&amp;VAR:RELITEM=&amp;VAR:CURRENCY=&amp;VAR:DB_TYPE=&amp;VAR:UNITS=M&amp;window=popup&amp;w","idth=535&amp;height=425&amp;START_MAXIMIZED=FALSE&amp;Y=120&amp;display_string=audit"}</definedName>
    <definedName name="_1005__FDSAUDITLINK__" localSheetId="1" hidden="1">{"fdsup://directions/FAT Viewer?action=UPDATE&amp;creator=factSet&amp;DYN_ARGS=true&amp;DOC_NAME=FAT:RGQ_ENTRPR_VAL_EV_SOURCE_WINDOW.FAT&amp;VAR:ID1=PLL&amp;VAR:SDATE=20060929&amp;VAR:FDATE=20060731&amp;VAR:FREQ=WEEKLY&amp;VAR:RELITEM=&amp;VAR:CURRENCY=&amp;VAR:DB_TYPE=&amp;VAR:UNITS=M&amp;window=popup&amp;w","idth=535&amp;height=425&amp;START_MAXIMIZED=FALSE&amp;Y=120&amp;display_string=audit"}</definedName>
    <definedName name="_1005__FDSAUDITLINK__" localSheetId="0" hidden="1">{"fdsup://directions/FAT Viewer?action=UPDATE&amp;creator=factSet&amp;DYN_ARGS=true&amp;DOC_NAME=FAT:RGQ_ENTRPR_VAL_EV_SOURCE_WINDOW.FAT&amp;VAR:ID1=PLL&amp;VAR:SDATE=20060929&amp;VAR:FDATE=20060731&amp;VAR:FREQ=WEEKLY&amp;VAR:RELITEM=&amp;VAR:CURRENCY=&amp;VAR:DB_TYPE=&amp;VAR:UNITS=M&amp;window=popup&amp;w","idth=535&amp;height=425&amp;START_MAXIMIZED=FALSE&amp;Y=120&amp;display_string=audit"}</definedName>
    <definedName name="_1005__FDSAUDITLINK__" hidden="1">{"fdsup://directions/FAT Viewer?action=UPDATE&amp;creator=factSet&amp;DYN_ARGS=true&amp;DOC_NAME=FAT:RGQ_ENTRPR_VAL_EV_SOURCE_WINDOW.FAT&amp;VAR:ID1=PLL&amp;VAR:SDATE=20060929&amp;VAR:FDATE=20060731&amp;VAR:FREQ=WEEKLY&amp;VAR:RELITEM=&amp;VAR:CURRENCY=&amp;VAR:DB_TYPE=&amp;VAR:UNITS=M&amp;window=popup&amp;w","idth=535&amp;height=425&amp;START_MAXIMIZED=FALSE&amp;Y=120&amp;display_string=audit"}</definedName>
    <definedName name="_1006__FDSAUDITLINK__" localSheetId="1" hidden="1">{"fdsup://directions/FAT Viewer?action=UPDATE&amp;creator=factSet&amp;DYN_ARGS=true&amp;DOC_NAME=FAT:RGQ_ENTRPR_VAL_EV_SOURCE_WINDOW.FAT&amp;VAR:ID1=PLL&amp;VAR:SDATE=20060922&amp;VAR:FDATE=20060731&amp;VAR:FREQ=WEEKLY&amp;VAR:RELITEM=&amp;VAR:CURRENCY=&amp;VAR:DB_TYPE=&amp;VAR:UNITS=M&amp;window=popup&amp;w","idth=535&amp;height=425&amp;START_MAXIMIZED=FALSE&amp;Y=120&amp;display_string=audit"}</definedName>
    <definedName name="_1006__FDSAUDITLINK__" localSheetId="0" hidden="1">{"fdsup://directions/FAT Viewer?action=UPDATE&amp;creator=factSet&amp;DYN_ARGS=true&amp;DOC_NAME=FAT:RGQ_ENTRPR_VAL_EV_SOURCE_WINDOW.FAT&amp;VAR:ID1=PLL&amp;VAR:SDATE=20060922&amp;VAR:FDATE=20060731&amp;VAR:FREQ=WEEKLY&amp;VAR:RELITEM=&amp;VAR:CURRENCY=&amp;VAR:DB_TYPE=&amp;VAR:UNITS=M&amp;window=popup&amp;w","idth=535&amp;height=425&amp;START_MAXIMIZED=FALSE&amp;Y=120&amp;display_string=audit"}</definedName>
    <definedName name="_1006__FDSAUDITLINK__" hidden="1">{"fdsup://directions/FAT Viewer?action=UPDATE&amp;creator=factSet&amp;DYN_ARGS=true&amp;DOC_NAME=FAT:RGQ_ENTRPR_VAL_EV_SOURCE_WINDOW.FAT&amp;VAR:ID1=PLL&amp;VAR:SDATE=20060922&amp;VAR:FDATE=20060731&amp;VAR:FREQ=WEEKLY&amp;VAR:RELITEM=&amp;VAR:CURRENCY=&amp;VAR:DB_TYPE=&amp;VAR:UNITS=M&amp;window=popup&amp;w","idth=535&amp;height=425&amp;START_MAXIMIZED=FALSE&amp;Y=120&amp;display_string=audit"}</definedName>
    <definedName name="_1007__FDSAUDITLINK__" localSheetId="1" hidden="1">{"fdsup://directions/FAT Viewer?action=UPDATE&amp;creator=factSet&amp;DYN_ARGS=true&amp;DOC_NAME=FAT:RGQ_ENTRPR_VAL_EV_SOURCE_WINDOW.FAT&amp;VAR:ID1=PLL&amp;VAR:SDATE=20060915&amp;VAR:FDATE=20060731&amp;VAR:FREQ=WEEKLY&amp;VAR:RELITEM=&amp;VAR:CURRENCY=&amp;VAR:DB_TYPE=&amp;VAR:UNITS=M&amp;window=popup&amp;w","idth=535&amp;height=425&amp;START_MAXIMIZED=FALSE&amp;Y=120&amp;display_string=audit"}</definedName>
    <definedName name="_1007__FDSAUDITLINK__" localSheetId="0" hidden="1">{"fdsup://directions/FAT Viewer?action=UPDATE&amp;creator=factSet&amp;DYN_ARGS=true&amp;DOC_NAME=FAT:RGQ_ENTRPR_VAL_EV_SOURCE_WINDOW.FAT&amp;VAR:ID1=PLL&amp;VAR:SDATE=20060915&amp;VAR:FDATE=20060731&amp;VAR:FREQ=WEEKLY&amp;VAR:RELITEM=&amp;VAR:CURRENCY=&amp;VAR:DB_TYPE=&amp;VAR:UNITS=M&amp;window=popup&amp;w","idth=535&amp;height=425&amp;START_MAXIMIZED=FALSE&amp;Y=120&amp;display_string=audit"}</definedName>
    <definedName name="_1007__FDSAUDITLINK__" hidden="1">{"fdsup://directions/FAT Viewer?action=UPDATE&amp;creator=factSet&amp;DYN_ARGS=true&amp;DOC_NAME=FAT:RGQ_ENTRPR_VAL_EV_SOURCE_WINDOW.FAT&amp;VAR:ID1=PLL&amp;VAR:SDATE=20060915&amp;VAR:FDATE=20060731&amp;VAR:FREQ=WEEKLY&amp;VAR:RELITEM=&amp;VAR:CURRENCY=&amp;VAR:DB_TYPE=&amp;VAR:UNITS=M&amp;window=popup&amp;w","idth=535&amp;height=425&amp;START_MAXIMIZED=FALSE&amp;Y=120&amp;display_string=audit"}</definedName>
    <definedName name="_1008__FDSAUDITLINK__" localSheetId="1" hidden="1">{"fdsup://directions/FAT Viewer?action=UPDATE&amp;creator=factSet&amp;DYN_ARGS=true&amp;DOC_NAME=FAT:RGQ_ENTRPR_VAL_EV_SOURCE_WINDOW.FAT&amp;VAR:ID1=PLL&amp;VAR:SDATE=20060908&amp;VAR:FDATE=20060731&amp;VAR:FREQ=WEEKLY&amp;VAR:RELITEM=&amp;VAR:CURRENCY=&amp;VAR:DB_TYPE=&amp;VAR:UNITS=M&amp;window=popup&amp;w","idth=535&amp;height=425&amp;START_MAXIMIZED=FALSE&amp;Y=120&amp;display_string=audit"}</definedName>
    <definedName name="_1008__FDSAUDITLINK__" localSheetId="0" hidden="1">{"fdsup://directions/FAT Viewer?action=UPDATE&amp;creator=factSet&amp;DYN_ARGS=true&amp;DOC_NAME=FAT:RGQ_ENTRPR_VAL_EV_SOURCE_WINDOW.FAT&amp;VAR:ID1=PLL&amp;VAR:SDATE=20060908&amp;VAR:FDATE=20060731&amp;VAR:FREQ=WEEKLY&amp;VAR:RELITEM=&amp;VAR:CURRENCY=&amp;VAR:DB_TYPE=&amp;VAR:UNITS=M&amp;window=popup&amp;w","idth=535&amp;height=425&amp;START_MAXIMIZED=FALSE&amp;Y=120&amp;display_string=audit"}</definedName>
    <definedName name="_1008__FDSAUDITLINK__" hidden="1">{"fdsup://directions/FAT Viewer?action=UPDATE&amp;creator=factSet&amp;DYN_ARGS=true&amp;DOC_NAME=FAT:RGQ_ENTRPR_VAL_EV_SOURCE_WINDOW.FAT&amp;VAR:ID1=PLL&amp;VAR:SDATE=20060908&amp;VAR:FDATE=20060731&amp;VAR:FREQ=WEEKLY&amp;VAR:RELITEM=&amp;VAR:CURRENCY=&amp;VAR:DB_TYPE=&amp;VAR:UNITS=M&amp;window=popup&amp;w","idth=535&amp;height=425&amp;START_MAXIMIZED=FALSE&amp;Y=120&amp;display_string=audit"}</definedName>
    <definedName name="_1009__FDSAUDITLINK__" localSheetId="1" hidden="1">{"fdsup://directions/FAT Viewer?action=UPDATE&amp;creator=factSet&amp;DYN_ARGS=true&amp;DOC_NAME=FAT:RGQ_ENTRPR_VAL_EV_SOURCE_WINDOW.FAT&amp;VAR:ID1=PLL&amp;VAR:SDATE=20060901&amp;VAR:FDATE=20060731&amp;VAR:FREQ=WEEKLY&amp;VAR:RELITEM=&amp;VAR:CURRENCY=&amp;VAR:DB_TYPE=&amp;VAR:UNITS=M&amp;window=popup&amp;w","idth=535&amp;height=425&amp;START_MAXIMIZED=FALSE&amp;Y=120&amp;display_string=audit"}</definedName>
    <definedName name="_1009__FDSAUDITLINK__" localSheetId="0" hidden="1">{"fdsup://directions/FAT Viewer?action=UPDATE&amp;creator=factSet&amp;DYN_ARGS=true&amp;DOC_NAME=FAT:RGQ_ENTRPR_VAL_EV_SOURCE_WINDOW.FAT&amp;VAR:ID1=PLL&amp;VAR:SDATE=20060901&amp;VAR:FDATE=20060731&amp;VAR:FREQ=WEEKLY&amp;VAR:RELITEM=&amp;VAR:CURRENCY=&amp;VAR:DB_TYPE=&amp;VAR:UNITS=M&amp;window=popup&amp;w","idth=535&amp;height=425&amp;START_MAXIMIZED=FALSE&amp;Y=120&amp;display_string=audit"}</definedName>
    <definedName name="_1009__FDSAUDITLINK__" hidden="1">{"fdsup://directions/FAT Viewer?action=UPDATE&amp;creator=factSet&amp;DYN_ARGS=true&amp;DOC_NAME=FAT:RGQ_ENTRPR_VAL_EV_SOURCE_WINDOW.FAT&amp;VAR:ID1=PLL&amp;VAR:SDATE=20060901&amp;VAR:FDATE=20060731&amp;VAR:FREQ=WEEKLY&amp;VAR:RELITEM=&amp;VAR:CURRENCY=&amp;VAR:DB_TYPE=&amp;VAR:UNITS=M&amp;window=popup&amp;w","idth=535&amp;height=425&amp;START_MAXIMIZED=FALSE&amp;Y=120&amp;display_string=audit"}</definedName>
    <definedName name="_101__FDSAUDITLINK__" localSheetId="1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01__FDSAUDITLINK__" localSheetId="0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01__FDSAUDITLINK__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010__FDSAUDITLINK__" localSheetId="1" hidden="1">{"fdsup://directions/FAT Viewer?action=UPDATE&amp;creator=factSet&amp;DYN_ARGS=true&amp;DOC_NAME=FAT:RGQ_ENTRPR_VAL_EV_SOURCE_WINDOW.FAT&amp;VAR:ID1=PLL&amp;VAR:SDATE=20060825&amp;VAR:FDATE=20060731&amp;VAR:FREQ=WEEKLY&amp;VAR:RELITEM=&amp;VAR:CURRENCY=&amp;VAR:DB_TYPE=&amp;VAR:UNITS=M&amp;window=popup&amp;w","idth=535&amp;height=425&amp;START_MAXIMIZED=FALSE&amp;Y=120&amp;display_string=audit"}</definedName>
    <definedName name="_1010__FDSAUDITLINK__" localSheetId="0" hidden="1">{"fdsup://directions/FAT Viewer?action=UPDATE&amp;creator=factSet&amp;DYN_ARGS=true&amp;DOC_NAME=FAT:RGQ_ENTRPR_VAL_EV_SOURCE_WINDOW.FAT&amp;VAR:ID1=PLL&amp;VAR:SDATE=20060825&amp;VAR:FDATE=20060731&amp;VAR:FREQ=WEEKLY&amp;VAR:RELITEM=&amp;VAR:CURRENCY=&amp;VAR:DB_TYPE=&amp;VAR:UNITS=M&amp;window=popup&amp;w","idth=535&amp;height=425&amp;START_MAXIMIZED=FALSE&amp;Y=120&amp;display_string=audit"}</definedName>
    <definedName name="_1010__FDSAUDITLINK__" hidden="1">{"fdsup://directions/FAT Viewer?action=UPDATE&amp;creator=factSet&amp;DYN_ARGS=true&amp;DOC_NAME=FAT:RGQ_ENTRPR_VAL_EV_SOURCE_WINDOW.FAT&amp;VAR:ID1=PLL&amp;VAR:SDATE=20060825&amp;VAR:FDATE=20060731&amp;VAR:FREQ=WEEKLY&amp;VAR:RELITEM=&amp;VAR:CURRENCY=&amp;VAR:DB_TYPE=&amp;VAR:UNITS=M&amp;window=popup&amp;w","idth=535&amp;height=425&amp;START_MAXIMIZED=FALSE&amp;Y=120&amp;display_string=audit"}</definedName>
    <definedName name="_1011__FDSAUDITLINK__" localSheetId="1" hidden="1">{"fdsup://directions/FAT Viewer?action=UPDATE&amp;creator=factSet&amp;DYN_ARGS=true&amp;DOC_NAME=FAT:RGQ_ENTRPR_VAL_EV_SOURCE_WINDOW.FAT&amp;VAR:ID1=PLL&amp;VAR:SDATE=20060818&amp;VAR:FDATE=20060731&amp;VAR:FREQ=WEEKLY&amp;VAR:RELITEM=&amp;VAR:CURRENCY=&amp;VAR:DB_TYPE=&amp;VAR:UNITS=M&amp;window=popup&amp;w","idth=535&amp;height=425&amp;START_MAXIMIZED=FALSE&amp;Y=120&amp;display_string=audit"}</definedName>
    <definedName name="_1011__FDSAUDITLINK__" localSheetId="0" hidden="1">{"fdsup://directions/FAT Viewer?action=UPDATE&amp;creator=factSet&amp;DYN_ARGS=true&amp;DOC_NAME=FAT:RGQ_ENTRPR_VAL_EV_SOURCE_WINDOW.FAT&amp;VAR:ID1=PLL&amp;VAR:SDATE=20060818&amp;VAR:FDATE=20060731&amp;VAR:FREQ=WEEKLY&amp;VAR:RELITEM=&amp;VAR:CURRENCY=&amp;VAR:DB_TYPE=&amp;VAR:UNITS=M&amp;window=popup&amp;w","idth=535&amp;height=425&amp;START_MAXIMIZED=FALSE&amp;Y=120&amp;display_string=audit"}</definedName>
    <definedName name="_1011__FDSAUDITLINK__" hidden="1">{"fdsup://directions/FAT Viewer?action=UPDATE&amp;creator=factSet&amp;DYN_ARGS=true&amp;DOC_NAME=FAT:RGQ_ENTRPR_VAL_EV_SOURCE_WINDOW.FAT&amp;VAR:ID1=PLL&amp;VAR:SDATE=20060818&amp;VAR:FDATE=20060731&amp;VAR:FREQ=WEEKLY&amp;VAR:RELITEM=&amp;VAR:CURRENCY=&amp;VAR:DB_TYPE=&amp;VAR:UNITS=M&amp;window=popup&amp;w","idth=535&amp;height=425&amp;START_MAXIMIZED=FALSE&amp;Y=120&amp;display_string=audit"}</definedName>
    <definedName name="_1012__FDSAUDITLINK__" localSheetId="1" hidden="1">{"fdsup://directions/FAT Viewer?action=UPDATE&amp;creator=factSet&amp;DYN_ARGS=true&amp;DOC_NAME=FAT:RGQ_ENTRPR_VAL_EV_SOURCE_WINDOW.FAT&amp;VAR:ID1=PLL&amp;VAR:SDATE=20060811&amp;VAR:FDATE=20060731&amp;VAR:FREQ=WEEKLY&amp;VAR:RELITEM=&amp;VAR:CURRENCY=&amp;VAR:DB_TYPE=&amp;VAR:UNITS=M&amp;window=popup&amp;w","idth=535&amp;height=425&amp;START_MAXIMIZED=FALSE&amp;Y=120&amp;display_string=audit"}</definedName>
    <definedName name="_1012__FDSAUDITLINK__" localSheetId="0" hidden="1">{"fdsup://directions/FAT Viewer?action=UPDATE&amp;creator=factSet&amp;DYN_ARGS=true&amp;DOC_NAME=FAT:RGQ_ENTRPR_VAL_EV_SOURCE_WINDOW.FAT&amp;VAR:ID1=PLL&amp;VAR:SDATE=20060811&amp;VAR:FDATE=20060731&amp;VAR:FREQ=WEEKLY&amp;VAR:RELITEM=&amp;VAR:CURRENCY=&amp;VAR:DB_TYPE=&amp;VAR:UNITS=M&amp;window=popup&amp;w","idth=535&amp;height=425&amp;START_MAXIMIZED=FALSE&amp;Y=120&amp;display_string=audit"}</definedName>
    <definedName name="_1012__FDSAUDITLINK__" hidden="1">{"fdsup://directions/FAT Viewer?action=UPDATE&amp;creator=factSet&amp;DYN_ARGS=true&amp;DOC_NAME=FAT:RGQ_ENTRPR_VAL_EV_SOURCE_WINDOW.FAT&amp;VAR:ID1=PLL&amp;VAR:SDATE=20060811&amp;VAR:FDATE=20060731&amp;VAR:FREQ=WEEKLY&amp;VAR:RELITEM=&amp;VAR:CURRENCY=&amp;VAR:DB_TYPE=&amp;VAR:UNITS=M&amp;window=popup&amp;w","idth=535&amp;height=425&amp;START_MAXIMIZED=FALSE&amp;Y=120&amp;display_string=audit"}</definedName>
    <definedName name="_1013__FDSAUDITLINK__" localSheetId="1" hidden="1">{"fdsup://directions/FAT Viewer?action=UPDATE&amp;creator=factSet&amp;DYN_ARGS=true&amp;DOC_NAME=FAT:RGQ_ENTRPR_VAL_EV_SOURCE_WINDOW.FAT&amp;VAR:ID1=PLL&amp;VAR:SDATE=20060804&amp;VAR:FDATE=20060731&amp;VAR:FREQ=WEEKLY&amp;VAR:RELITEM=&amp;VAR:CURRENCY=&amp;VAR:DB_TYPE=&amp;VAR:UNITS=M&amp;window=popup&amp;w","idth=535&amp;height=425&amp;START_MAXIMIZED=FALSE&amp;Y=120&amp;display_string=audit"}</definedName>
    <definedName name="_1013__FDSAUDITLINK__" localSheetId="0" hidden="1">{"fdsup://directions/FAT Viewer?action=UPDATE&amp;creator=factSet&amp;DYN_ARGS=true&amp;DOC_NAME=FAT:RGQ_ENTRPR_VAL_EV_SOURCE_WINDOW.FAT&amp;VAR:ID1=PLL&amp;VAR:SDATE=20060804&amp;VAR:FDATE=20060731&amp;VAR:FREQ=WEEKLY&amp;VAR:RELITEM=&amp;VAR:CURRENCY=&amp;VAR:DB_TYPE=&amp;VAR:UNITS=M&amp;window=popup&amp;w","idth=535&amp;height=425&amp;START_MAXIMIZED=FALSE&amp;Y=120&amp;display_string=audit"}</definedName>
    <definedName name="_1013__FDSAUDITLINK__" hidden="1">{"fdsup://directions/FAT Viewer?action=UPDATE&amp;creator=factSet&amp;DYN_ARGS=true&amp;DOC_NAME=FAT:RGQ_ENTRPR_VAL_EV_SOURCE_WINDOW.FAT&amp;VAR:ID1=PLL&amp;VAR:SDATE=20060804&amp;VAR:FDATE=20060731&amp;VAR:FREQ=WEEKLY&amp;VAR:RELITEM=&amp;VAR:CURRENCY=&amp;VAR:DB_TYPE=&amp;VAR:UNITS=M&amp;window=popup&amp;w","idth=535&amp;height=425&amp;START_MAXIMIZED=FALSE&amp;Y=120&amp;display_string=audit"}</definedName>
    <definedName name="_1014__FDSAUDITLINK__" localSheetId="1" hidden="1">{"fdsup://directions/FAT Viewer?action=UPDATE&amp;creator=factSet&amp;DYN_ARGS=true&amp;DOC_NAME=FAT:RGQ_ENTRPR_VAL_EV_SOURCE_WINDOW.FAT&amp;VAR:ID1=PLL&amp;VAR:SDATE=20060728&amp;VAR:FDATE=20060428&amp;VAR:FREQ=WEEKLY&amp;VAR:RELITEM=&amp;VAR:CURRENCY=&amp;VAR:DB_TYPE=&amp;VAR:UNITS=M&amp;window=popup&amp;w","idth=535&amp;height=425&amp;START_MAXIMIZED=FALSE&amp;Y=120&amp;display_string=audit"}</definedName>
    <definedName name="_1014__FDSAUDITLINK__" localSheetId="0" hidden="1">{"fdsup://directions/FAT Viewer?action=UPDATE&amp;creator=factSet&amp;DYN_ARGS=true&amp;DOC_NAME=FAT:RGQ_ENTRPR_VAL_EV_SOURCE_WINDOW.FAT&amp;VAR:ID1=PLL&amp;VAR:SDATE=20060728&amp;VAR:FDATE=20060428&amp;VAR:FREQ=WEEKLY&amp;VAR:RELITEM=&amp;VAR:CURRENCY=&amp;VAR:DB_TYPE=&amp;VAR:UNITS=M&amp;window=popup&amp;w","idth=535&amp;height=425&amp;START_MAXIMIZED=FALSE&amp;Y=120&amp;display_string=audit"}</definedName>
    <definedName name="_1014__FDSAUDITLINK__" hidden="1">{"fdsup://directions/FAT Viewer?action=UPDATE&amp;creator=factSet&amp;DYN_ARGS=true&amp;DOC_NAME=FAT:RGQ_ENTRPR_VAL_EV_SOURCE_WINDOW.FAT&amp;VAR:ID1=PLL&amp;VAR:SDATE=20060728&amp;VAR:FDATE=20060428&amp;VAR:FREQ=WEEKLY&amp;VAR:RELITEM=&amp;VAR:CURRENCY=&amp;VAR:DB_TYPE=&amp;VAR:UNITS=M&amp;window=popup&amp;w","idth=535&amp;height=425&amp;START_MAXIMIZED=FALSE&amp;Y=120&amp;display_string=audit"}</definedName>
    <definedName name="_1015__FDSAUDITLINK__" localSheetId="1" hidden="1">{"fdsup://directions/FAT Viewer?action=UPDATE&amp;creator=factSet&amp;DYN_ARGS=true&amp;DOC_NAME=FAT:RGQ_ENTRPR_VAL_EV_SOURCE_WINDOW.FAT&amp;VAR:ID1=PLL&amp;VAR:SDATE=20060721&amp;VAR:FDATE=20060428&amp;VAR:FREQ=WEEKLY&amp;VAR:RELITEM=&amp;VAR:CURRENCY=&amp;VAR:DB_TYPE=&amp;VAR:UNITS=M&amp;window=popup&amp;w","idth=535&amp;height=425&amp;START_MAXIMIZED=FALSE&amp;Y=120&amp;display_string=audit"}</definedName>
    <definedName name="_1015__FDSAUDITLINK__" localSheetId="0" hidden="1">{"fdsup://directions/FAT Viewer?action=UPDATE&amp;creator=factSet&amp;DYN_ARGS=true&amp;DOC_NAME=FAT:RGQ_ENTRPR_VAL_EV_SOURCE_WINDOW.FAT&amp;VAR:ID1=PLL&amp;VAR:SDATE=20060721&amp;VAR:FDATE=20060428&amp;VAR:FREQ=WEEKLY&amp;VAR:RELITEM=&amp;VAR:CURRENCY=&amp;VAR:DB_TYPE=&amp;VAR:UNITS=M&amp;window=popup&amp;w","idth=535&amp;height=425&amp;START_MAXIMIZED=FALSE&amp;Y=120&amp;display_string=audit"}</definedName>
    <definedName name="_1015__FDSAUDITLINK__" hidden="1">{"fdsup://directions/FAT Viewer?action=UPDATE&amp;creator=factSet&amp;DYN_ARGS=true&amp;DOC_NAME=FAT:RGQ_ENTRPR_VAL_EV_SOURCE_WINDOW.FAT&amp;VAR:ID1=PLL&amp;VAR:SDATE=20060721&amp;VAR:FDATE=20060428&amp;VAR:FREQ=WEEKLY&amp;VAR:RELITEM=&amp;VAR:CURRENCY=&amp;VAR:DB_TYPE=&amp;VAR:UNITS=M&amp;window=popup&amp;w","idth=535&amp;height=425&amp;START_MAXIMIZED=FALSE&amp;Y=120&amp;display_string=audit"}</definedName>
    <definedName name="_1016__FDSAUDITLINK__" localSheetId="1" hidden="1">{"fdsup://directions/FAT Viewer?action=UPDATE&amp;creator=factSet&amp;DYN_ARGS=true&amp;DOC_NAME=FAT:RGQ_ENTRPR_VAL_EV_SOURCE_WINDOW.FAT&amp;VAR:ID1=PLL&amp;VAR:SDATE=20060714&amp;VAR:FDATE=20060428&amp;VAR:FREQ=WEEKLY&amp;VAR:RELITEM=&amp;VAR:CURRENCY=&amp;VAR:DB_TYPE=&amp;VAR:UNITS=M&amp;window=popup&amp;w","idth=535&amp;height=425&amp;START_MAXIMIZED=FALSE&amp;Y=120&amp;display_string=audit"}</definedName>
    <definedName name="_1016__FDSAUDITLINK__" localSheetId="0" hidden="1">{"fdsup://directions/FAT Viewer?action=UPDATE&amp;creator=factSet&amp;DYN_ARGS=true&amp;DOC_NAME=FAT:RGQ_ENTRPR_VAL_EV_SOURCE_WINDOW.FAT&amp;VAR:ID1=PLL&amp;VAR:SDATE=20060714&amp;VAR:FDATE=20060428&amp;VAR:FREQ=WEEKLY&amp;VAR:RELITEM=&amp;VAR:CURRENCY=&amp;VAR:DB_TYPE=&amp;VAR:UNITS=M&amp;window=popup&amp;w","idth=535&amp;height=425&amp;START_MAXIMIZED=FALSE&amp;Y=120&amp;display_string=audit"}</definedName>
    <definedName name="_1016__FDSAUDITLINK__" hidden="1">{"fdsup://directions/FAT Viewer?action=UPDATE&amp;creator=factSet&amp;DYN_ARGS=true&amp;DOC_NAME=FAT:RGQ_ENTRPR_VAL_EV_SOURCE_WINDOW.FAT&amp;VAR:ID1=PLL&amp;VAR:SDATE=20060714&amp;VAR:FDATE=20060428&amp;VAR:FREQ=WEEKLY&amp;VAR:RELITEM=&amp;VAR:CURRENCY=&amp;VAR:DB_TYPE=&amp;VAR:UNITS=M&amp;window=popup&amp;w","idth=535&amp;height=425&amp;START_MAXIMIZED=FALSE&amp;Y=120&amp;display_string=audit"}</definedName>
    <definedName name="_1017__FDSAUDITLINK__" localSheetId="1" hidden="1">{"fdsup://directions/FAT Viewer?action=UPDATE&amp;creator=factSet&amp;DYN_ARGS=true&amp;DOC_NAME=FAT:RGQ_ENTRPR_VAL_EV_SOURCE_WINDOW.FAT&amp;VAR:ID1=PLL&amp;VAR:SDATE=20060707&amp;VAR:FDATE=20060428&amp;VAR:FREQ=WEEKLY&amp;VAR:RELITEM=&amp;VAR:CURRENCY=&amp;VAR:DB_TYPE=&amp;VAR:UNITS=M&amp;window=popup&amp;w","idth=535&amp;height=425&amp;START_MAXIMIZED=FALSE&amp;Y=120&amp;display_string=audit"}</definedName>
    <definedName name="_1017__FDSAUDITLINK__" localSheetId="0" hidden="1">{"fdsup://directions/FAT Viewer?action=UPDATE&amp;creator=factSet&amp;DYN_ARGS=true&amp;DOC_NAME=FAT:RGQ_ENTRPR_VAL_EV_SOURCE_WINDOW.FAT&amp;VAR:ID1=PLL&amp;VAR:SDATE=20060707&amp;VAR:FDATE=20060428&amp;VAR:FREQ=WEEKLY&amp;VAR:RELITEM=&amp;VAR:CURRENCY=&amp;VAR:DB_TYPE=&amp;VAR:UNITS=M&amp;window=popup&amp;w","idth=535&amp;height=425&amp;START_MAXIMIZED=FALSE&amp;Y=120&amp;display_string=audit"}</definedName>
    <definedName name="_1017__FDSAUDITLINK__" hidden="1">{"fdsup://directions/FAT Viewer?action=UPDATE&amp;creator=factSet&amp;DYN_ARGS=true&amp;DOC_NAME=FAT:RGQ_ENTRPR_VAL_EV_SOURCE_WINDOW.FAT&amp;VAR:ID1=PLL&amp;VAR:SDATE=20060707&amp;VAR:FDATE=20060428&amp;VAR:FREQ=WEEKLY&amp;VAR:RELITEM=&amp;VAR:CURRENCY=&amp;VAR:DB_TYPE=&amp;VAR:UNITS=M&amp;window=popup&amp;w","idth=535&amp;height=425&amp;START_MAXIMIZED=FALSE&amp;Y=120&amp;display_string=audit"}</definedName>
    <definedName name="_1018__FDSAUDITLINK__" localSheetId="1" hidden="1">{"fdsup://directions/FAT Viewer?action=UPDATE&amp;creator=factSet&amp;DYN_ARGS=true&amp;DOC_NAME=FAT:RGQ_ENTRPR_VAL_EV_SOURCE_WINDOW.FAT&amp;VAR:ID1=PLL&amp;VAR:SDATE=20060630&amp;VAR:FDATE=20060428&amp;VAR:FREQ=WEEKLY&amp;VAR:RELITEM=&amp;VAR:CURRENCY=&amp;VAR:DB_TYPE=&amp;VAR:UNITS=M&amp;window=popup&amp;w","idth=535&amp;height=425&amp;START_MAXIMIZED=FALSE&amp;Y=120&amp;display_string=audit"}</definedName>
    <definedName name="_1018__FDSAUDITLINK__" localSheetId="0" hidden="1">{"fdsup://directions/FAT Viewer?action=UPDATE&amp;creator=factSet&amp;DYN_ARGS=true&amp;DOC_NAME=FAT:RGQ_ENTRPR_VAL_EV_SOURCE_WINDOW.FAT&amp;VAR:ID1=PLL&amp;VAR:SDATE=20060630&amp;VAR:FDATE=20060428&amp;VAR:FREQ=WEEKLY&amp;VAR:RELITEM=&amp;VAR:CURRENCY=&amp;VAR:DB_TYPE=&amp;VAR:UNITS=M&amp;window=popup&amp;w","idth=535&amp;height=425&amp;START_MAXIMIZED=FALSE&amp;Y=120&amp;display_string=audit"}</definedName>
    <definedName name="_1018__FDSAUDITLINK__" hidden="1">{"fdsup://directions/FAT Viewer?action=UPDATE&amp;creator=factSet&amp;DYN_ARGS=true&amp;DOC_NAME=FAT:RGQ_ENTRPR_VAL_EV_SOURCE_WINDOW.FAT&amp;VAR:ID1=PLL&amp;VAR:SDATE=20060630&amp;VAR:FDATE=20060428&amp;VAR:FREQ=WEEKLY&amp;VAR:RELITEM=&amp;VAR:CURRENCY=&amp;VAR:DB_TYPE=&amp;VAR:UNITS=M&amp;window=popup&amp;w","idth=535&amp;height=425&amp;START_MAXIMIZED=FALSE&amp;Y=120&amp;display_string=audit"}</definedName>
    <definedName name="_1019__FDSAUDITLINK__" localSheetId="1" hidden="1">{"fdsup://directions/FAT Viewer?action=UPDATE&amp;creator=factSet&amp;DYN_ARGS=true&amp;DOC_NAME=FAT:RGQ_ENTRPR_VAL_EV_SOURCE_WINDOW.FAT&amp;VAR:ID1=PLL&amp;VAR:SDATE=20060623&amp;VAR:FDATE=20060428&amp;VAR:FREQ=WEEKLY&amp;VAR:RELITEM=&amp;VAR:CURRENCY=&amp;VAR:DB_TYPE=&amp;VAR:UNITS=M&amp;window=popup&amp;w","idth=535&amp;height=425&amp;START_MAXIMIZED=FALSE&amp;Y=120&amp;display_string=audit"}</definedName>
    <definedName name="_1019__FDSAUDITLINK__" localSheetId="0" hidden="1">{"fdsup://directions/FAT Viewer?action=UPDATE&amp;creator=factSet&amp;DYN_ARGS=true&amp;DOC_NAME=FAT:RGQ_ENTRPR_VAL_EV_SOURCE_WINDOW.FAT&amp;VAR:ID1=PLL&amp;VAR:SDATE=20060623&amp;VAR:FDATE=20060428&amp;VAR:FREQ=WEEKLY&amp;VAR:RELITEM=&amp;VAR:CURRENCY=&amp;VAR:DB_TYPE=&amp;VAR:UNITS=M&amp;window=popup&amp;w","idth=535&amp;height=425&amp;START_MAXIMIZED=FALSE&amp;Y=120&amp;display_string=audit"}</definedName>
    <definedName name="_1019__FDSAUDITLINK__" hidden="1">{"fdsup://directions/FAT Viewer?action=UPDATE&amp;creator=factSet&amp;DYN_ARGS=true&amp;DOC_NAME=FAT:RGQ_ENTRPR_VAL_EV_SOURCE_WINDOW.FAT&amp;VAR:ID1=PLL&amp;VAR:SDATE=20060623&amp;VAR:FDATE=20060428&amp;VAR:FREQ=WEEKLY&amp;VAR:RELITEM=&amp;VAR:CURRENCY=&amp;VAR:DB_TYPE=&amp;VAR:UNITS=M&amp;window=popup&amp;w","idth=535&amp;height=425&amp;START_MAXIMIZED=FALSE&amp;Y=120&amp;display_string=audit"}</definedName>
    <definedName name="_102__FDSAUDITLINK__" localSheetId="1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02__FDSAUDITLINK__" localSheetId="0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02__FDSAUDITLINK__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020__FDSAUDITLINK__" localSheetId="1" hidden="1">{"fdsup://directions/FAT Viewer?action=UPDATE&amp;creator=factSet&amp;DYN_ARGS=true&amp;DOC_NAME=FAT:RGQ_ENTRPR_VAL_EV_SOURCE_WINDOW.FAT&amp;VAR:ID1=PLL&amp;VAR:SDATE=20060616&amp;VAR:FDATE=20060428&amp;VAR:FREQ=WEEKLY&amp;VAR:RELITEM=&amp;VAR:CURRENCY=&amp;VAR:DB_TYPE=&amp;VAR:UNITS=M&amp;window=popup&amp;w","idth=535&amp;height=425&amp;START_MAXIMIZED=FALSE&amp;Y=120&amp;display_string=audit"}</definedName>
    <definedName name="_1020__FDSAUDITLINK__" localSheetId="0" hidden="1">{"fdsup://directions/FAT Viewer?action=UPDATE&amp;creator=factSet&amp;DYN_ARGS=true&amp;DOC_NAME=FAT:RGQ_ENTRPR_VAL_EV_SOURCE_WINDOW.FAT&amp;VAR:ID1=PLL&amp;VAR:SDATE=20060616&amp;VAR:FDATE=20060428&amp;VAR:FREQ=WEEKLY&amp;VAR:RELITEM=&amp;VAR:CURRENCY=&amp;VAR:DB_TYPE=&amp;VAR:UNITS=M&amp;window=popup&amp;w","idth=535&amp;height=425&amp;START_MAXIMIZED=FALSE&amp;Y=120&amp;display_string=audit"}</definedName>
    <definedName name="_1020__FDSAUDITLINK__" hidden="1">{"fdsup://directions/FAT Viewer?action=UPDATE&amp;creator=factSet&amp;DYN_ARGS=true&amp;DOC_NAME=FAT:RGQ_ENTRPR_VAL_EV_SOURCE_WINDOW.FAT&amp;VAR:ID1=PLL&amp;VAR:SDATE=20060616&amp;VAR:FDATE=20060428&amp;VAR:FREQ=WEEKLY&amp;VAR:RELITEM=&amp;VAR:CURRENCY=&amp;VAR:DB_TYPE=&amp;VAR:UNITS=M&amp;window=popup&amp;w","idth=535&amp;height=425&amp;START_MAXIMIZED=FALSE&amp;Y=120&amp;display_string=audit"}</definedName>
    <definedName name="_1021__FDSAUDITLINK__" localSheetId="1" hidden="1">{"fdsup://directions/FAT Viewer?action=UPDATE&amp;creator=factSet&amp;DYN_ARGS=true&amp;DOC_NAME=FAT:RGQ_ENTRPR_VAL_EV_SOURCE_WINDOW.FAT&amp;VAR:ID1=PLL&amp;VAR:SDATE=20060609&amp;VAR:FDATE=20060428&amp;VAR:FREQ=WEEKLY&amp;VAR:RELITEM=&amp;VAR:CURRENCY=&amp;VAR:DB_TYPE=&amp;VAR:UNITS=M&amp;window=popup&amp;w","idth=535&amp;height=425&amp;START_MAXIMIZED=FALSE&amp;Y=120&amp;display_string=audit"}</definedName>
    <definedName name="_1021__FDSAUDITLINK__" localSheetId="0" hidden="1">{"fdsup://directions/FAT Viewer?action=UPDATE&amp;creator=factSet&amp;DYN_ARGS=true&amp;DOC_NAME=FAT:RGQ_ENTRPR_VAL_EV_SOURCE_WINDOW.FAT&amp;VAR:ID1=PLL&amp;VAR:SDATE=20060609&amp;VAR:FDATE=20060428&amp;VAR:FREQ=WEEKLY&amp;VAR:RELITEM=&amp;VAR:CURRENCY=&amp;VAR:DB_TYPE=&amp;VAR:UNITS=M&amp;window=popup&amp;w","idth=535&amp;height=425&amp;START_MAXIMIZED=FALSE&amp;Y=120&amp;display_string=audit"}</definedName>
    <definedName name="_1021__FDSAUDITLINK__" hidden="1">{"fdsup://directions/FAT Viewer?action=UPDATE&amp;creator=factSet&amp;DYN_ARGS=true&amp;DOC_NAME=FAT:RGQ_ENTRPR_VAL_EV_SOURCE_WINDOW.FAT&amp;VAR:ID1=PLL&amp;VAR:SDATE=20060609&amp;VAR:FDATE=20060428&amp;VAR:FREQ=WEEKLY&amp;VAR:RELITEM=&amp;VAR:CURRENCY=&amp;VAR:DB_TYPE=&amp;VAR:UNITS=M&amp;window=popup&amp;w","idth=535&amp;height=425&amp;START_MAXIMIZED=FALSE&amp;Y=120&amp;display_string=audit"}</definedName>
    <definedName name="_1022__FDSAUDITLINK__" localSheetId="1" hidden="1">{"fdsup://directions/FAT Viewer?action=UPDATE&amp;creator=factSet&amp;DYN_ARGS=true&amp;DOC_NAME=FAT:RGQ_ENTRPR_VAL_EV_SOURCE_WINDOW.FAT&amp;VAR:ID1=PLL&amp;VAR:SDATE=20060602&amp;VAR:FDATE=20060428&amp;VAR:FREQ=WEEKLY&amp;VAR:RELITEM=&amp;VAR:CURRENCY=&amp;VAR:DB_TYPE=&amp;VAR:UNITS=M&amp;window=popup&amp;w","idth=535&amp;height=425&amp;START_MAXIMIZED=FALSE&amp;Y=120&amp;display_string=audit"}</definedName>
    <definedName name="_1022__FDSAUDITLINK__" localSheetId="0" hidden="1">{"fdsup://directions/FAT Viewer?action=UPDATE&amp;creator=factSet&amp;DYN_ARGS=true&amp;DOC_NAME=FAT:RGQ_ENTRPR_VAL_EV_SOURCE_WINDOW.FAT&amp;VAR:ID1=PLL&amp;VAR:SDATE=20060602&amp;VAR:FDATE=20060428&amp;VAR:FREQ=WEEKLY&amp;VAR:RELITEM=&amp;VAR:CURRENCY=&amp;VAR:DB_TYPE=&amp;VAR:UNITS=M&amp;window=popup&amp;w","idth=535&amp;height=425&amp;START_MAXIMIZED=FALSE&amp;Y=120&amp;display_string=audit"}</definedName>
    <definedName name="_1022__FDSAUDITLINK__" hidden="1">{"fdsup://directions/FAT Viewer?action=UPDATE&amp;creator=factSet&amp;DYN_ARGS=true&amp;DOC_NAME=FAT:RGQ_ENTRPR_VAL_EV_SOURCE_WINDOW.FAT&amp;VAR:ID1=PLL&amp;VAR:SDATE=20060602&amp;VAR:FDATE=20060428&amp;VAR:FREQ=WEEKLY&amp;VAR:RELITEM=&amp;VAR:CURRENCY=&amp;VAR:DB_TYPE=&amp;VAR:UNITS=M&amp;window=popup&amp;w","idth=535&amp;height=425&amp;START_MAXIMIZED=FALSE&amp;Y=120&amp;display_string=audit"}</definedName>
    <definedName name="_1023__FDSAUDITLINK__" localSheetId="1" hidden="1">{"fdsup://directions/FAT Viewer?action=UPDATE&amp;creator=factSet&amp;DYN_ARGS=true&amp;DOC_NAME=FAT:RGQ_ENTRPR_VAL_EV_SOURCE_WINDOW.FAT&amp;VAR:ID1=PLL&amp;VAR:SDATE=20060526&amp;VAR:FDATE=20060428&amp;VAR:FREQ=WEEKLY&amp;VAR:RELITEM=&amp;VAR:CURRENCY=&amp;VAR:DB_TYPE=&amp;VAR:UNITS=M&amp;window=popup&amp;w","idth=535&amp;height=425&amp;START_MAXIMIZED=FALSE&amp;Y=120&amp;display_string=audit"}</definedName>
    <definedName name="_1023__FDSAUDITLINK__" localSheetId="0" hidden="1">{"fdsup://directions/FAT Viewer?action=UPDATE&amp;creator=factSet&amp;DYN_ARGS=true&amp;DOC_NAME=FAT:RGQ_ENTRPR_VAL_EV_SOURCE_WINDOW.FAT&amp;VAR:ID1=PLL&amp;VAR:SDATE=20060526&amp;VAR:FDATE=20060428&amp;VAR:FREQ=WEEKLY&amp;VAR:RELITEM=&amp;VAR:CURRENCY=&amp;VAR:DB_TYPE=&amp;VAR:UNITS=M&amp;window=popup&amp;w","idth=535&amp;height=425&amp;START_MAXIMIZED=FALSE&amp;Y=120&amp;display_string=audit"}</definedName>
    <definedName name="_1023__FDSAUDITLINK__" hidden="1">{"fdsup://directions/FAT Viewer?action=UPDATE&amp;creator=factSet&amp;DYN_ARGS=true&amp;DOC_NAME=FAT:RGQ_ENTRPR_VAL_EV_SOURCE_WINDOW.FAT&amp;VAR:ID1=PLL&amp;VAR:SDATE=20060526&amp;VAR:FDATE=20060428&amp;VAR:FREQ=WEEKLY&amp;VAR:RELITEM=&amp;VAR:CURRENCY=&amp;VAR:DB_TYPE=&amp;VAR:UNITS=M&amp;window=popup&amp;w","idth=535&amp;height=425&amp;START_MAXIMIZED=FALSE&amp;Y=120&amp;display_string=audit"}</definedName>
    <definedName name="_1024__FDSAUDITLINK__" localSheetId="1" hidden="1">{"fdsup://directions/FAT Viewer?action=UPDATE&amp;creator=factSet&amp;DYN_ARGS=true&amp;DOC_NAME=FAT:RGQ_ENTRPR_VAL_EV_SOURCE_WINDOW.FAT&amp;VAR:ID1=PLL&amp;VAR:SDATE=20060519&amp;VAR:FDATE=20060428&amp;VAR:FREQ=WEEKLY&amp;VAR:RELITEM=&amp;VAR:CURRENCY=&amp;VAR:DB_TYPE=&amp;VAR:UNITS=M&amp;window=popup&amp;w","idth=535&amp;height=425&amp;START_MAXIMIZED=FALSE&amp;Y=120&amp;display_string=audit"}</definedName>
    <definedName name="_1024__FDSAUDITLINK__" localSheetId="0" hidden="1">{"fdsup://directions/FAT Viewer?action=UPDATE&amp;creator=factSet&amp;DYN_ARGS=true&amp;DOC_NAME=FAT:RGQ_ENTRPR_VAL_EV_SOURCE_WINDOW.FAT&amp;VAR:ID1=PLL&amp;VAR:SDATE=20060519&amp;VAR:FDATE=20060428&amp;VAR:FREQ=WEEKLY&amp;VAR:RELITEM=&amp;VAR:CURRENCY=&amp;VAR:DB_TYPE=&amp;VAR:UNITS=M&amp;window=popup&amp;w","idth=535&amp;height=425&amp;START_MAXIMIZED=FALSE&amp;Y=120&amp;display_string=audit"}</definedName>
    <definedName name="_1024__FDSAUDITLINK__" hidden="1">{"fdsup://directions/FAT Viewer?action=UPDATE&amp;creator=factSet&amp;DYN_ARGS=true&amp;DOC_NAME=FAT:RGQ_ENTRPR_VAL_EV_SOURCE_WINDOW.FAT&amp;VAR:ID1=PLL&amp;VAR:SDATE=20060519&amp;VAR:FDATE=20060428&amp;VAR:FREQ=WEEKLY&amp;VAR:RELITEM=&amp;VAR:CURRENCY=&amp;VAR:DB_TYPE=&amp;VAR:UNITS=M&amp;window=popup&amp;w","idth=535&amp;height=425&amp;START_MAXIMIZED=FALSE&amp;Y=120&amp;display_string=audit"}</definedName>
    <definedName name="_1025__FDSAUDITLINK__" localSheetId="1" hidden="1">{"fdsup://directions/FAT Viewer?action=UPDATE&amp;creator=factSet&amp;DYN_ARGS=true&amp;DOC_NAME=FAT:RGQ_ENTRPR_VAL_EV_SOURCE_WINDOW.FAT&amp;VAR:ID1=PLL&amp;VAR:SDATE=20060512&amp;VAR:FDATE=20060428&amp;VAR:FREQ=WEEKLY&amp;VAR:RELITEM=&amp;VAR:CURRENCY=&amp;VAR:DB_TYPE=&amp;VAR:UNITS=M&amp;window=popup&amp;w","idth=535&amp;height=425&amp;START_MAXIMIZED=FALSE&amp;Y=120&amp;display_string=audit"}</definedName>
    <definedName name="_1025__FDSAUDITLINK__" localSheetId="0" hidden="1">{"fdsup://directions/FAT Viewer?action=UPDATE&amp;creator=factSet&amp;DYN_ARGS=true&amp;DOC_NAME=FAT:RGQ_ENTRPR_VAL_EV_SOURCE_WINDOW.FAT&amp;VAR:ID1=PLL&amp;VAR:SDATE=20060512&amp;VAR:FDATE=20060428&amp;VAR:FREQ=WEEKLY&amp;VAR:RELITEM=&amp;VAR:CURRENCY=&amp;VAR:DB_TYPE=&amp;VAR:UNITS=M&amp;window=popup&amp;w","idth=535&amp;height=425&amp;START_MAXIMIZED=FALSE&amp;Y=120&amp;display_string=audit"}</definedName>
    <definedName name="_1025__FDSAUDITLINK__" hidden="1">{"fdsup://directions/FAT Viewer?action=UPDATE&amp;creator=factSet&amp;DYN_ARGS=true&amp;DOC_NAME=FAT:RGQ_ENTRPR_VAL_EV_SOURCE_WINDOW.FAT&amp;VAR:ID1=PLL&amp;VAR:SDATE=20060512&amp;VAR:FDATE=20060428&amp;VAR:FREQ=WEEKLY&amp;VAR:RELITEM=&amp;VAR:CURRENCY=&amp;VAR:DB_TYPE=&amp;VAR:UNITS=M&amp;window=popup&amp;w","idth=535&amp;height=425&amp;START_MAXIMIZED=FALSE&amp;Y=120&amp;display_string=audit"}</definedName>
    <definedName name="_1026__FDSAUDITLINK__" localSheetId="1" hidden="1">{"fdsup://directions/FAT Viewer?action=UPDATE&amp;creator=factSet&amp;DYN_ARGS=true&amp;DOC_NAME=FAT:RGQ_ENTRPR_VAL_EV_SOURCE_WINDOW.FAT&amp;VAR:ID1=PLL&amp;VAR:SDATE=20060505&amp;VAR:FDATE=20060428&amp;VAR:FREQ=WEEKLY&amp;VAR:RELITEM=&amp;VAR:CURRENCY=&amp;VAR:DB_TYPE=&amp;VAR:UNITS=M&amp;window=popup&amp;w","idth=535&amp;height=425&amp;START_MAXIMIZED=FALSE&amp;Y=120&amp;display_string=audit"}</definedName>
    <definedName name="_1026__FDSAUDITLINK__" localSheetId="0" hidden="1">{"fdsup://directions/FAT Viewer?action=UPDATE&amp;creator=factSet&amp;DYN_ARGS=true&amp;DOC_NAME=FAT:RGQ_ENTRPR_VAL_EV_SOURCE_WINDOW.FAT&amp;VAR:ID1=PLL&amp;VAR:SDATE=20060505&amp;VAR:FDATE=20060428&amp;VAR:FREQ=WEEKLY&amp;VAR:RELITEM=&amp;VAR:CURRENCY=&amp;VAR:DB_TYPE=&amp;VAR:UNITS=M&amp;window=popup&amp;w","idth=535&amp;height=425&amp;START_MAXIMIZED=FALSE&amp;Y=120&amp;display_string=audit"}</definedName>
    <definedName name="_1026__FDSAUDITLINK__" hidden="1">{"fdsup://directions/FAT Viewer?action=UPDATE&amp;creator=factSet&amp;DYN_ARGS=true&amp;DOC_NAME=FAT:RGQ_ENTRPR_VAL_EV_SOURCE_WINDOW.FAT&amp;VAR:ID1=PLL&amp;VAR:SDATE=20060505&amp;VAR:FDATE=20060428&amp;VAR:FREQ=WEEKLY&amp;VAR:RELITEM=&amp;VAR:CURRENCY=&amp;VAR:DB_TYPE=&amp;VAR:UNITS=M&amp;window=popup&amp;w","idth=535&amp;height=425&amp;START_MAXIMIZED=FALSE&amp;Y=120&amp;display_string=audit"}</definedName>
    <definedName name="_1027__FDSAUDITLINK__" localSheetId="1" hidden="1">{"fdsup://directions/FAT Viewer?action=UPDATE&amp;creator=factSet&amp;DYN_ARGS=true&amp;DOC_NAME=FAT:RGQ_ENTRPR_VAL_EV_SOURCE_WINDOW.FAT&amp;VAR:ID1=PLL&amp;VAR:SDATE=20060428&amp;VAR:FDATE=20060428&amp;VAR:FREQ=WEEKLY&amp;VAR:RELITEM=&amp;VAR:CURRENCY=&amp;VAR:DB_TYPE=&amp;VAR:UNITS=M&amp;window=popup&amp;w","idth=535&amp;height=425&amp;START_MAXIMIZED=FALSE&amp;Y=120&amp;display_string=audit"}</definedName>
    <definedName name="_1027__FDSAUDITLINK__" localSheetId="0" hidden="1">{"fdsup://directions/FAT Viewer?action=UPDATE&amp;creator=factSet&amp;DYN_ARGS=true&amp;DOC_NAME=FAT:RGQ_ENTRPR_VAL_EV_SOURCE_WINDOW.FAT&amp;VAR:ID1=PLL&amp;VAR:SDATE=20060428&amp;VAR:FDATE=20060428&amp;VAR:FREQ=WEEKLY&amp;VAR:RELITEM=&amp;VAR:CURRENCY=&amp;VAR:DB_TYPE=&amp;VAR:UNITS=M&amp;window=popup&amp;w","idth=535&amp;height=425&amp;START_MAXIMIZED=FALSE&amp;Y=120&amp;display_string=audit"}</definedName>
    <definedName name="_1027__FDSAUDITLINK__" hidden="1">{"fdsup://directions/FAT Viewer?action=UPDATE&amp;creator=factSet&amp;DYN_ARGS=true&amp;DOC_NAME=FAT:RGQ_ENTRPR_VAL_EV_SOURCE_WINDOW.FAT&amp;VAR:ID1=PLL&amp;VAR:SDATE=20060428&amp;VAR:FDATE=20060428&amp;VAR:FREQ=WEEKLY&amp;VAR:RELITEM=&amp;VAR:CURRENCY=&amp;VAR:DB_TYPE=&amp;VAR:UNITS=M&amp;window=popup&amp;w","idth=535&amp;height=425&amp;START_MAXIMIZED=FALSE&amp;Y=120&amp;display_string=audit"}</definedName>
    <definedName name="_1028__FDSAUDITLINK__" localSheetId="1" hidden="1">{"fdsup://directions/FAT Viewer?action=UPDATE&amp;creator=factSet&amp;DYN_ARGS=true&amp;DOC_NAME=FAT:RGQ_ENTRPR_VAL_EV_SOURCE_WINDOW.FAT&amp;VAR:ID1=PLL&amp;VAR:SDATE=20060421&amp;VAR:FDATE=20060131&amp;VAR:FREQ=WEEKLY&amp;VAR:RELITEM=&amp;VAR:CURRENCY=&amp;VAR:DB_TYPE=&amp;VAR:UNITS=M&amp;window=popup&amp;w","idth=535&amp;height=425&amp;START_MAXIMIZED=FALSE&amp;Y=120&amp;display_string=audit"}</definedName>
    <definedName name="_1028__FDSAUDITLINK__" localSheetId="0" hidden="1">{"fdsup://directions/FAT Viewer?action=UPDATE&amp;creator=factSet&amp;DYN_ARGS=true&amp;DOC_NAME=FAT:RGQ_ENTRPR_VAL_EV_SOURCE_WINDOW.FAT&amp;VAR:ID1=PLL&amp;VAR:SDATE=20060421&amp;VAR:FDATE=20060131&amp;VAR:FREQ=WEEKLY&amp;VAR:RELITEM=&amp;VAR:CURRENCY=&amp;VAR:DB_TYPE=&amp;VAR:UNITS=M&amp;window=popup&amp;w","idth=535&amp;height=425&amp;START_MAXIMIZED=FALSE&amp;Y=120&amp;display_string=audit"}</definedName>
    <definedName name="_1028__FDSAUDITLINK__" hidden="1">{"fdsup://directions/FAT Viewer?action=UPDATE&amp;creator=factSet&amp;DYN_ARGS=true&amp;DOC_NAME=FAT:RGQ_ENTRPR_VAL_EV_SOURCE_WINDOW.FAT&amp;VAR:ID1=PLL&amp;VAR:SDATE=20060421&amp;VAR:FDATE=20060131&amp;VAR:FREQ=WEEKLY&amp;VAR:RELITEM=&amp;VAR:CURRENCY=&amp;VAR:DB_TYPE=&amp;VAR:UNITS=M&amp;window=popup&amp;w","idth=535&amp;height=425&amp;START_MAXIMIZED=FALSE&amp;Y=120&amp;display_string=audit"}</definedName>
    <definedName name="_1029__FDSAUDITLINK__" localSheetId="1" hidden="1">{"fdsup://directions/FAT Viewer?action=UPDATE&amp;creator=factSet&amp;DYN_ARGS=true&amp;DOC_NAME=FAT:RGQ_ENTRPR_VAL_EV_SOURCE_WINDOW.FAT&amp;VAR:ID1=PLL&amp;VAR:SDATE=20060413&amp;VAR:FDATE=20060131&amp;VAR:FREQ=WEEKLY&amp;VAR:RELITEM=&amp;VAR:CURRENCY=&amp;VAR:DB_TYPE=&amp;VAR:UNITS=M&amp;window=popup&amp;w","idth=535&amp;height=425&amp;START_MAXIMIZED=FALSE&amp;Y=120&amp;display_string=audit"}</definedName>
    <definedName name="_1029__FDSAUDITLINK__" localSheetId="0" hidden="1">{"fdsup://directions/FAT Viewer?action=UPDATE&amp;creator=factSet&amp;DYN_ARGS=true&amp;DOC_NAME=FAT:RGQ_ENTRPR_VAL_EV_SOURCE_WINDOW.FAT&amp;VAR:ID1=PLL&amp;VAR:SDATE=20060413&amp;VAR:FDATE=20060131&amp;VAR:FREQ=WEEKLY&amp;VAR:RELITEM=&amp;VAR:CURRENCY=&amp;VAR:DB_TYPE=&amp;VAR:UNITS=M&amp;window=popup&amp;w","idth=535&amp;height=425&amp;START_MAXIMIZED=FALSE&amp;Y=120&amp;display_string=audit"}</definedName>
    <definedName name="_1029__FDSAUDITLINK__" hidden="1">{"fdsup://directions/FAT Viewer?action=UPDATE&amp;creator=factSet&amp;DYN_ARGS=true&amp;DOC_NAME=FAT:RGQ_ENTRPR_VAL_EV_SOURCE_WINDOW.FAT&amp;VAR:ID1=PLL&amp;VAR:SDATE=20060413&amp;VAR:FDATE=20060131&amp;VAR:FREQ=WEEKLY&amp;VAR:RELITEM=&amp;VAR:CURRENCY=&amp;VAR:DB_TYPE=&amp;VAR:UNITS=M&amp;window=popup&amp;w","idth=535&amp;height=425&amp;START_MAXIMIZED=FALSE&amp;Y=120&amp;display_string=audit"}</definedName>
    <definedName name="_103__FDSAUDITLINK__" localSheetId="1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03__FDSAUDITLINK__" localSheetId="0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03__FDSAUDITLINK__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030__FDSAUDITLINK__" localSheetId="1" hidden="1">{"fdsup://directions/FAT Viewer?action=UPDATE&amp;creator=factSet&amp;DYN_ARGS=true&amp;DOC_NAME=FAT:RGQ_ENTRPR_VAL_EV_SOURCE_WINDOW.FAT&amp;VAR:ID1=PLL&amp;VAR:SDATE=20060407&amp;VAR:FDATE=20060131&amp;VAR:FREQ=WEEKLY&amp;VAR:RELITEM=&amp;VAR:CURRENCY=&amp;VAR:DB_TYPE=&amp;VAR:UNITS=M&amp;window=popup&amp;w","idth=535&amp;height=425&amp;START_MAXIMIZED=FALSE&amp;Y=120&amp;display_string=audit"}</definedName>
    <definedName name="_1030__FDSAUDITLINK__" localSheetId="0" hidden="1">{"fdsup://directions/FAT Viewer?action=UPDATE&amp;creator=factSet&amp;DYN_ARGS=true&amp;DOC_NAME=FAT:RGQ_ENTRPR_VAL_EV_SOURCE_WINDOW.FAT&amp;VAR:ID1=PLL&amp;VAR:SDATE=20060407&amp;VAR:FDATE=20060131&amp;VAR:FREQ=WEEKLY&amp;VAR:RELITEM=&amp;VAR:CURRENCY=&amp;VAR:DB_TYPE=&amp;VAR:UNITS=M&amp;window=popup&amp;w","idth=535&amp;height=425&amp;START_MAXIMIZED=FALSE&amp;Y=120&amp;display_string=audit"}</definedName>
    <definedName name="_1030__FDSAUDITLINK__" hidden="1">{"fdsup://directions/FAT Viewer?action=UPDATE&amp;creator=factSet&amp;DYN_ARGS=true&amp;DOC_NAME=FAT:RGQ_ENTRPR_VAL_EV_SOURCE_WINDOW.FAT&amp;VAR:ID1=PLL&amp;VAR:SDATE=20060407&amp;VAR:FDATE=20060131&amp;VAR:FREQ=WEEKLY&amp;VAR:RELITEM=&amp;VAR:CURRENCY=&amp;VAR:DB_TYPE=&amp;VAR:UNITS=M&amp;window=popup&amp;w","idth=535&amp;height=425&amp;START_MAXIMIZED=FALSE&amp;Y=120&amp;display_string=audit"}</definedName>
    <definedName name="_1031__FDSAUDITLINK__" localSheetId="1" hidden="1">{"fdsup://directions/FAT Viewer?action=UPDATE&amp;creator=factSet&amp;DYN_ARGS=true&amp;DOC_NAME=FAT:RGQ_ENTRPR_VAL_EV_SOURCE_WINDOW.FAT&amp;VAR:ID1=PLL&amp;VAR:SDATE=20060331&amp;VAR:FDATE=20060131&amp;VAR:FREQ=WEEKLY&amp;VAR:RELITEM=&amp;VAR:CURRENCY=&amp;VAR:DB_TYPE=&amp;VAR:UNITS=M&amp;window=popup&amp;w","idth=535&amp;height=425&amp;START_MAXIMIZED=FALSE&amp;Y=120&amp;display_string=audit"}</definedName>
    <definedName name="_1031__FDSAUDITLINK__" localSheetId="0" hidden="1">{"fdsup://directions/FAT Viewer?action=UPDATE&amp;creator=factSet&amp;DYN_ARGS=true&amp;DOC_NAME=FAT:RGQ_ENTRPR_VAL_EV_SOURCE_WINDOW.FAT&amp;VAR:ID1=PLL&amp;VAR:SDATE=20060331&amp;VAR:FDATE=20060131&amp;VAR:FREQ=WEEKLY&amp;VAR:RELITEM=&amp;VAR:CURRENCY=&amp;VAR:DB_TYPE=&amp;VAR:UNITS=M&amp;window=popup&amp;w","idth=535&amp;height=425&amp;START_MAXIMIZED=FALSE&amp;Y=120&amp;display_string=audit"}</definedName>
    <definedName name="_1031__FDSAUDITLINK__" hidden="1">{"fdsup://directions/FAT Viewer?action=UPDATE&amp;creator=factSet&amp;DYN_ARGS=true&amp;DOC_NAME=FAT:RGQ_ENTRPR_VAL_EV_SOURCE_WINDOW.FAT&amp;VAR:ID1=PLL&amp;VAR:SDATE=20060331&amp;VAR:FDATE=20060131&amp;VAR:FREQ=WEEKLY&amp;VAR:RELITEM=&amp;VAR:CURRENCY=&amp;VAR:DB_TYPE=&amp;VAR:UNITS=M&amp;window=popup&amp;w","idth=535&amp;height=425&amp;START_MAXIMIZED=FALSE&amp;Y=120&amp;display_string=audit"}</definedName>
    <definedName name="_1032__FDSAUDITLINK__" localSheetId="1" hidden="1">{"fdsup://directions/FAT Viewer?action=UPDATE&amp;creator=factSet&amp;DYN_ARGS=true&amp;DOC_NAME=FAT:RGQ_ENTRPR_VAL_EV_SOURCE_WINDOW.FAT&amp;VAR:ID1=PLL&amp;VAR:SDATE=20060324&amp;VAR:FDATE=20060131&amp;VAR:FREQ=WEEKLY&amp;VAR:RELITEM=&amp;VAR:CURRENCY=&amp;VAR:DB_TYPE=&amp;VAR:UNITS=M&amp;window=popup&amp;w","idth=535&amp;height=425&amp;START_MAXIMIZED=FALSE&amp;Y=120&amp;display_string=audit"}</definedName>
    <definedName name="_1032__FDSAUDITLINK__" localSheetId="0" hidden="1">{"fdsup://directions/FAT Viewer?action=UPDATE&amp;creator=factSet&amp;DYN_ARGS=true&amp;DOC_NAME=FAT:RGQ_ENTRPR_VAL_EV_SOURCE_WINDOW.FAT&amp;VAR:ID1=PLL&amp;VAR:SDATE=20060324&amp;VAR:FDATE=20060131&amp;VAR:FREQ=WEEKLY&amp;VAR:RELITEM=&amp;VAR:CURRENCY=&amp;VAR:DB_TYPE=&amp;VAR:UNITS=M&amp;window=popup&amp;w","idth=535&amp;height=425&amp;START_MAXIMIZED=FALSE&amp;Y=120&amp;display_string=audit"}</definedName>
    <definedName name="_1032__FDSAUDITLINK__" hidden="1">{"fdsup://directions/FAT Viewer?action=UPDATE&amp;creator=factSet&amp;DYN_ARGS=true&amp;DOC_NAME=FAT:RGQ_ENTRPR_VAL_EV_SOURCE_WINDOW.FAT&amp;VAR:ID1=PLL&amp;VAR:SDATE=20060324&amp;VAR:FDATE=20060131&amp;VAR:FREQ=WEEKLY&amp;VAR:RELITEM=&amp;VAR:CURRENCY=&amp;VAR:DB_TYPE=&amp;VAR:UNITS=M&amp;window=popup&amp;w","idth=535&amp;height=425&amp;START_MAXIMIZED=FALSE&amp;Y=120&amp;display_string=audit"}</definedName>
    <definedName name="_1033__FDSAUDITLINK__" localSheetId="1" hidden="1">{"fdsup://directions/FAT Viewer?action=UPDATE&amp;creator=factSet&amp;DYN_ARGS=true&amp;DOC_NAME=FAT:RGQ_ENTRPR_VAL_EV_SOURCE_WINDOW.FAT&amp;VAR:ID1=PLL&amp;VAR:SDATE=20060317&amp;VAR:FDATE=20060131&amp;VAR:FREQ=WEEKLY&amp;VAR:RELITEM=&amp;VAR:CURRENCY=&amp;VAR:DB_TYPE=&amp;VAR:UNITS=M&amp;window=popup&amp;w","idth=535&amp;height=425&amp;START_MAXIMIZED=FALSE&amp;Y=120&amp;display_string=audit"}</definedName>
    <definedName name="_1033__FDSAUDITLINK__" localSheetId="0" hidden="1">{"fdsup://directions/FAT Viewer?action=UPDATE&amp;creator=factSet&amp;DYN_ARGS=true&amp;DOC_NAME=FAT:RGQ_ENTRPR_VAL_EV_SOURCE_WINDOW.FAT&amp;VAR:ID1=PLL&amp;VAR:SDATE=20060317&amp;VAR:FDATE=20060131&amp;VAR:FREQ=WEEKLY&amp;VAR:RELITEM=&amp;VAR:CURRENCY=&amp;VAR:DB_TYPE=&amp;VAR:UNITS=M&amp;window=popup&amp;w","idth=535&amp;height=425&amp;START_MAXIMIZED=FALSE&amp;Y=120&amp;display_string=audit"}</definedName>
    <definedName name="_1033__FDSAUDITLINK__" hidden="1">{"fdsup://directions/FAT Viewer?action=UPDATE&amp;creator=factSet&amp;DYN_ARGS=true&amp;DOC_NAME=FAT:RGQ_ENTRPR_VAL_EV_SOURCE_WINDOW.FAT&amp;VAR:ID1=PLL&amp;VAR:SDATE=20060317&amp;VAR:FDATE=20060131&amp;VAR:FREQ=WEEKLY&amp;VAR:RELITEM=&amp;VAR:CURRENCY=&amp;VAR:DB_TYPE=&amp;VAR:UNITS=M&amp;window=popup&amp;w","idth=535&amp;height=425&amp;START_MAXIMIZED=FALSE&amp;Y=120&amp;display_string=audit"}</definedName>
    <definedName name="_1034__FDSAUDITLINK__" localSheetId="1" hidden="1">{"fdsup://directions/FAT Viewer?action=UPDATE&amp;creator=factSet&amp;DYN_ARGS=true&amp;DOC_NAME=FAT:RGQ_ENTRPR_VAL_EV_SOURCE_WINDOW.FAT&amp;VAR:ID1=PLL&amp;VAR:SDATE=20060310&amp;VAR:FDATE=20060131&amp;VAR:FREQ=WEEKLY&amp;VAR:RELITEM=&amp;VAR:CURRENCY=&amp;VAR:DB_TYPE=&amp;VAR:UNITS=M&amp;window=popup&amp;w","idth=535&amp;height=425&amp;START_MAXIMIZED=FALSE&amp;Y=120&amp;display_string=audit"}</definedName>
    <definedName name="_1034__FDSAUDITLINK__" localSheetId="0" hidden="1">{"fdsup://directions/FAT Viewer?action=UPDATE&amp;creator=factSet&amp;DYN_ARGS=true&amp;DOC_NAME=FAT:RGQ_ENTRPR_VAL_EV_SOURCE_WINDOW.FAT&amp;VAR:ID1=PLL&amp;VAR:SDATE=20060310&amp;VAR:FDATE=20060131&amp;VAR:FREQ=WEEKLY&amp;VAR:RELITEM=&amp;VAR:CURRENCY=&amp;VAR:DB_TYPE=&amp;VAR:UNITS=M&amp;window=popup&amp;w","idth=535&amp;height=425&amp;START_MAXIMIZED=FALSE&amp;Y=120&amp;display_string=audit"}</definedName>
    <definedName name="_1034__FDSAUDITLINK__" hidden="1">{"fdsup://directions/FAT Viewer?action=UPDATE&amp;creator=factSet&amp;DYN_ARGS=true&amp;DOC_NAME=FAT:RGQ_ENTRPR_VAL_EV_SOURCE_WINDOW.FAT&amp;VAR:ID1=PLL&amp;VAR:SDATE=20060310&amp;VAR:FDATE=20060131&amp;VAR:FREQ=WEEKLY&amp;VAR:RELITEM=&amp;VAR:CURRENCY=&amp;VAR:DB_TYPE=&amp;VAR:UNITS=M&amp;window=popup&amp;w","idth=535&amp;height=425&amp;START_MAXIMIZED=FALSE&amp;Y=120&amp;display_string=audit"}</definedName>
    <definedName name="_1035__FDSAUDITLINK__" localSheetId="1" hidden="1">{"fdsup://directions/FAT Viewer?action=UPDATE&amp;creator=factSet&amp;DYN_ARGS=true&amp;DOC_NAME=FAT:RGQ_ENTRPR_VAL_EV_SOURCE_WINDOW.FAT&amp;VAR:ID1=PLL&amp;VAR:SDATE=20060303&amp;VAR:FDATE=20060131&amp;VAR:FREQ=WEEKLY&amp;VAR:RELITEM=&amp;VAR:CURRENCY=&amp;VAR:DB_TYPE=&amp;VAR:UNITS=M&amp;window=popup&amp;w","idth=535&amp;height=425&amp;START_MAXIMIZED=FALSE&amp;Y=120&amp;display_string=audit"}</definedName>
    <definedName name="_1035__FDSAUDITLINK__" localSheetId="0" hidden="1">{"fdsup://directions/FAT Viewer?action=UPDATE&amp;creator=factSet&amp;DYN_ARGS=true&amp;DOC_NAME=FAT:RGQ_ENTRPR_VAL_EV_SOURCE_WINDOW.FAT&amp;VAR:ID1=PLL&amp;VAR:SDATE=20060303&amp;VAR:FDATE=20060131&amp;VAR:FREQ=WEEKLY&amp;VAR:RELITEM=&amp;VAR:CURRENCY=&amp;VAR:DB_TYPE=&amp;VAR:UNITS=M&amp;window=popup&amp;w","idth=535&amp;height=425&amp;START_MAXIMIZED=FALSE&amp;Y=120&amp;display_string=audit"}</definedName>
    <definedName name="_1035__FDSAUDITLINK__" hidden="1">{"fdsup://directions/FAT Viewer?action=UPDATE&amp;creator=factSet&amp;DYN_ARGS=true&amp;DOC_NAME=FAT:RGQ_ENTRPR_VAL_EV_SOURCE_WINDOW.FAT&amp;VAR:ID1=PLL&amp;VAR:SDATE=20060303&amp;VAR:FDATE=20060131&amp;VAR:FREQ=WEEKLY&amp;VAR:RELITEM=&amp;VAR:CURRENCY=&amp;VAR:DB_TYPE=&amp;VAR:UNITS=M&amp;window=popup&amp;w","idth=535&amp;height=425&amp;START_MAXIMIZED=FALSE&amp;Y=120&amp;display_string=audit"}</definedName>
    <definedName name="_1036__FDSAUDITLINK__" localSheetId="1" hidden="1">{"fdsup://directions/FAT Viewer?action=UPDATE&amp;creator=factSet&amp;DYN_ARGS=true&amp;DOC_NAME=FAT:RGQ_ENTRPR_VAL_EV_SOURCE_WINDOW.FAT&amp;VAR:ID1=PLL&amp;VAR:SDATE=20060224&amp;VAR:FDATE=20060131&amp;VAR:FREQ=WEEKLY&amp;VAR:RELITEM=&amp;VAR:CURRENCY=&amp;VAR:DB_TYPE=&amp;VAR:UNITS=M&amp;window=popup&amp;w","idth=535&amp;height=425&amp;START_MAXIMIZED=FALSE&amp;Y=120&amp;display_string=audit"}</definedName>
    <definedName name="_1036__FDSAUDITLINK__" localSheetId="0" hidden="1">{"fdsup://directions/FAT Viewer?action=UPDATE&amp;creator=factSet&amp;DYN_ARGS=true&amp;DOC_NAME=FAT:RGQ_ENTRPR_VAL_EV_SOURCE_WINDOW.FAT&amp;VAR:ID1=PLL&amp;VAR:SDATE=20060224&amp;VAR:FDATE=20060131&amp;VAR:FREQ=WEEKLY&amp;VAR:RELITEM=&amp;VAR:CURRENCY=&amp;VAR:DB_TYPE=&amp;VAR:UNITS=M&amp;window=popup&amp;w","idth=535&amp;height=425&amp;START_MAXIMIZED=FALSE&amp;Y=120&amp;display_string=audit"}</definedName>
    <definedName name="_1036__FDSAUDITLINK__" hidden="1">{"fdsup://directions/FAT Viewer?action=UPDATE&amp;creator=factSet&amp;DYN_ARGS=true&amp;DOC_NAME=FAT:RGQ_ENTRPR_VAL_EV_SOURCE_WINDOW.FAT&amp;VAR:ID1=PLL&amp;VAR:SDATE=20060224&amp;VAR:FDATE=20060131&amp;VAR:FREQ=WEEKLY&amp;VAR:RELITEM=&amp;VAR:CURRENCY=&amp;VAR:DB_TYPE=&amp;VAR:UNITS=M&amp;window=popup&amp;w","idth=535&amp;height=425&amp;START_MAXIMIZED=FALSE&amp;Y=120&amp;display_string=audit"}</definedName>
    <definedName name="_1037__FDSAUDITLINK__" localSheetId="1" hidden="1">{"fdsup://directions/FAT Viewer?action=UPDATE&amp;creator=factSet&amp;DYN_ARGS=true&amp;DOC_NAME=FAT:RGQ_ENTRPR_VAL_EV_SOURCE_WINDOW.FAT&amp;VAR:ID1=PLL&amp;VAR:SDATE=20060217&amp;VAR:FDATE=20060131&amp;VAR:FREQ=WEEKLY&amp;VAR:RELITEM=&amp;VAR:CURRENCY=&amp;VAR:DB_TYPE=&amp;VAR:UNITS=M&amp;window=popup&amp;w","idth=535&amp;height=425&amp;START_MAXIMIZED=FALSE&amp;Y=120&amp;display_string=audit"}</definedName>
    <definedName name="_1037__FDSAUDITLINK__" localSheetId="0" hidden="1">{"fdsup://directions/FAT Viewer?action=UPDATE&amp;creator=factSet&amp;DYN_ARGS=true&amp;DOC_NAME=FAT:RGQ_ENTRPR_VAL_EV_SOURCE_WINDOW.FAT&amp;VAR:ID1=PLL&amp;VAR:SDATE=20060217&amp;VAR:FDATE=20060131&amp;VAR:FREQ=WEEKLY&amp;VAR:RELITEM=&amp;VAR:CURRENCY=&amp;VAR:DB_TYPE=&amp;VAR:UNITS=M&amp;window=popup&amp;w","idth=535&amp;height=425&amp;START_MAXIMIZED=FALSE&amp;Y=120&amp;display_string=audit"}</definedName>
    <definedName name="_1037__FDSAUDITLINK__" hidden="1">{"fdsup://directions/FAT Viewer?action=UPDATE&amp;creator=factSet&amp;DYN_ARGS=true&amp;DOC_NAME=FAT:RGQ_ENTRPR_VAL_EV_SOURCE_WINDOW.FAT&amp;VAR:ID1=PLL&amp;VAR:SDATE=20060217&amp;VAR:FDATE=20060131&amp;VAR:FREQ=WEEKLY&amp;VAR:RELITEM=&amp;VAR:CURRENCY=&amp;VAR:DB_TYPE=&amp;VAR:UNITS=M&amp;window=popup&amp;w","idth=535&amp;height=425&amp;START_MAXIMIZED=FALSE&amp;Y=120&amp;display_string=audit"}</definedName>
    <definedName name="_1038__FDSAUDITLINK__" localSheetId="1" hidden="1">{"fdsup://directions/FAT Viewer?action=UPDATE&amp;creator=factSet&amp;DYN_ARGS=true&amp;DOC_NAME=FAT:RGQ_ENTRPR_VAL_EV_SOURCE_WINDOW.FAT&amp;VAR:ID1=PLL&amp;VAR:SDATE=20060210&amp;VAR:FDATE=20060131&amp;VAR:FREQ=WEEKLY&amp;VAR:RELITEM=&amp;VAR:CURRENCY=&amp;VAR:DB_TYPE=&amp;VAR:UNITS=M&amp;window=popup&amp;w","idth=535&amp;height=425&amp;START_MAXIMIZED=FALSE&amp;Y=120&amp;display_string=audit"}</definedName>
    <definedName name="_1038__FDSAUDITLINK__" localSheetId="0" hidden="1">{"fdsup://directions/FAT Viewer?action=UPDATE&amp;creator=factSet&amp;DYN_ARGS=true&amp;DOC_NAME=FAT:RGQ_ENTRPR_VAL_EV_SOURCE_WINDOW.FAT&amp;VAR:ID1=PLL&amp;VAR:SDATE=20060210&amp;VAR:FDATE=20060131&amp;VAR:FREQ=WEEKLY&amp;VAR:RELITEM=&amp;VAR:CURRENCY=&amp;VAR:DB_TYPE=&amp;VAR:UNITS=M&amp;window=popup&amp;w","idth=535&amp;height=425&amp;START_MAXIMIZED=FALSE&amp;Y=120&amp;display_string=audit"}</definedName>
    <definedName name="_1038__FDSAUDITLINK__" hidden="1">{"fdsup://directions/FAT Viewer?action=UPDATE&amp;creator=factSet&amp;DYN_ARGS=true&amp;DOC_NAME=FAT:RGQ_ENTRPR_VAL_EV_SOURCE_WINDOW.FAT&amp;VAR:ID1=PLL&amp;VAR:SDATE=20060210&amp;VAR:FDATE=20060131&amp;VAR:FREQ=WEEKLY&amp;VAR:RELITEM=&amp;VAR:CURRENCY=&amp;VAR:DB_TYPE=&amp;VAR:UNITS=M&amp;window=popup&amp;w","idth=535&amp;height=425&amp;START_MAXIMIZED=FALSE&amp;Y=120&amp;display_string=audit"}</definedName>
    <definedName name="_1039__FDSAUDITLINK__" localSheetId="1" hidden="1">{"fdsup://directions/FAT Viewer?action=UPDATE&amp;creator=factSet&amp;DYN_ARGS=true&amp;DOC_NAME=FAT:RGQ_ENTRPR_VAL_EV_SOURCE_WINDOW.FAT&amp;VAR:ID1=PLL&amp;VAR:SDATE=20060203&amp;VAR:FDATE=20060131&amp;VAR:FREQ=WEEKLY&amp;VAR:RELITEM=&amp;VAR:CURRENCY=&amp;VAR:DB_TYPE=&amp;VAR:UNITS=M&amp;window=popup&amp;w","idth=535&amp;height=425&amp;START_MAXIMIZED=FALSE&amp;Y=120&amp;display_string=audit"}</definedName>
    <definedName name="_1039__FDSAUDITLINK__" localSheetId="0" hidden="1">{"fdsup://directions/FAT Viewer?action=UPDATE&amp;creator=factSet&amp;DYN_ARGS=true&amp;DOC_NAME=FAT:RGQ_ENTRPR_VAL_EV_SOURCE_WINDOW.FAT&amp;VAR:ID1=PLL&amp;VAR:SDATE=20060203&amp;VAR:FDATE=20060131&amp;VAR:FREQ=WEEKLY&amp;VAR:RELITEM=&amp;VAR:CURRENCY=&amp;VAR:DB_TYPE=&amp;VAR:UNITS=M&amp;window=popup&amp;w","idth=535&amp;height=425&amp;START_MAXIMIZED=FALSE&amp;Y=120&amp;display_string=audit"}</definedName>
    <definedName name="_1039__FDSAUDITLINK__" hidden="1">{"fdsup://directions/FAT Viewer?action=UPDATE&amp;creator=factSet&amp;DYN_ARGS=true&amp;DOC_NAME=FAT:RGQ_ENTRPR_VAL_EV_SOURCE_WINDOW.FAT&amp;VAR:ID1=PLL&amp;VAR:SDATE=20060203&amp;VAR:FDATE=20060131&amp;VAR:FREQ=WEEKLY&amp;VAR:RELITEM=&amp;VAR:CURRENCY=&amp;VAR:DB_TYPE=&amp;VAR:UNITS=M&amp;window=popup&amp;w","idth=535&amp;height=425&amp;START_MAXIMIZED=FALSE&amp;Y=120&amp;display_string=audit"}</definedName>
    <definedName name="_104__123Graph_CSS7_A" hidden="1">#N/A</definedName>
    <definedName name="_104__FDSAUDITLINK__" localSheetId="1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04__FDSAUDITLINK__" localSheetId="0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04__FDSAUDITLINK__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040__FDSAUDITLINK__" localSheetId="1" hidden="1">{"fdsup://directions/FAT Viewer?action=UPDATE&amp;creator=factSet&amp;DYN_ARGS=true&amp;DOC_NAME=FAT:RGQ_ENTRPR_VAL_EV_SOURCE_WINDOW.FAT&amp;VAR:ID1=PLL&amp;VAR:SDATE=20060127&amp;VAR:FDATE=20051031&amp;VAR:FREQ=WEEKLY&amp;VAR:RELITEM=&amp;VAR:CURRENCY=&amp;VAR:DB_TYPE=&amp;VAR:UNITS=M&amp;window=popup&amp;w","idth=535&amp;height=425&amp;START_MAXIMIZED=FALSE&amp;Y=120&amp;display_string=audit"}</definedName>
    <definedName name="_1040__FDSAUDITLINK__" localSheetId="0" hidden="1">{"fdsup://directions/FAT Viewer?action=UPDATE&amp;creator=factSet&amp;DYN_ARGS=true&amp;DOC_NAME=FAT:RGQ_ENTRPR_VAL_EV_SOURCE_WINDOW.FAT&amp;VAR:ID1=PLL&amp;VAR:SDATE=20060127&amp;VAR:FDATE=20051031&amp;VAR:FREQ=WEEKLY&amp;VAR:RELITEM=&amp;VAR:CURRENCY=&amp;VAR:DB_TYPE=&amp;VAR:UNITS=M&amp;window=popup&amp;w","idth=535&amp;height=425&amp;START_MAXIMIZED=FALSE&amp;Y=120&amp;display_string=audit"}</definedName>
    <definedName name="_1040__FDSAUDITLINK__" hidden="1">{"fdsup://directions/FAT Viewer?action=UPDATE&amp;creator=factSet&amp;DYN_ARGS=true&amp;DOC_NAME=FAT:RGQ_ENTRPR_VAL_EV_SOURCE_WINDOW.FAT&amp;VAR:ID1=PLL&amp;VAR:SDATE=20060127&amp;VAR:FDATE=20051031&amp;VAR:FREQ=WEEKLY&amp;VAR:RELITEM=&amp;VAR:CURRENCY=&amp;VAR:DB_TYPE=&amp;VAR:UNITS=M&amp;window=popup&amp;w","idth=535&amp;height=425&amp;START_MAXIMIZED=FALSE&amp;Y=120&amp;display_string=audit"}</definedName>
    <definedName name="_1041__FDSAUDITLINK__" localSheetId="1" hidden="1">{"fdsup://directions/FAT Viewer?action=UPDATE&amp;creator=factSet&amp;DYN_ARGS=true&amp;DOC_NAME=FAT:RGQ_ENTRPR_VAL_EV_SOURCE_WINDOW.FAT&amp;VAR:ID1=PLL&amp;VAR:SDATE=20060120&amp;VAR:FDATE=20051031&amp;VAR:FREQ=WEEKLY&amp;VAR:RELITEM=&amp;VAR:CURRENCY=&amp;VAR:DB_TYPE=&amp;VAR:UNITS=M&amp;window=popup&amp;w","idth=535&amp;height=425&amp;START_MAXIMIZED=FALSE&amp;Y=120&amp;display_string=audit"}</definedName>
    <definedName name="_1041__FDSAUDITLINK__" localSheetId="0" hidden="1">{"fdsup://directions/FAT Viewer?action=UPDATE&amp;creator=factSet&amp;DYN_ARGS=true&amp;DOC_NAME=FAT:RGQ_ENTRPR_VAL_EV_SOURCE_WINDOW.FAT&amp;VAR:ID1=PLL&amp;VAR:SDATE=20060120&amp;VAR:FDATE=20051031&amp;VAR:FREQ=WEEKLY&amp;VAR:RELITEM=&amp;VAR:CURRENCY=&amp;VAR:DB_TYPE=&amp;VAR:UNITS=M&amp;window=popup&amp;w","idth=535&amp;height=425&amp;START_MAXIMIZED=FALSE&amp;Y=120&amp;display_string=audit"}</definedName>
    <definedName name="_1041__FDSAUDITLINK__" hidden="1">{"fdsup://directions/FAT Viewer?action=UPDATE&amp;creator=factSet&amp;DYN_ARGS=true&amp;DOC_NAME=FAT:RGQ_ENTRPR_VAL_EV_SOURCE_WINDOW.FAT&amp;VAR:ID1=PLL&amp;VAR:SDATE=20060120&amp;VAR:FDATE=20051031&amp;VAR:FREQ=WEEKLY&amp;VAR:RELITEM=&amp;VAR:CURRENCY=&amp;VAR:DB_TYPE=&amp;VAR:UNITS=M&amp;window=popup&amp;w","idth=535&amp;height=425&amp;START_MAXIMIZED=FALSE&amp;Y=120&amp;display_string=audit"}</definedName>
    <definedName name="_1042__FDSAUDITLINK__" localSheetId="1" hidden="1">{"fdsup://directions/FAT Viewer?action=UPDATE&amp;creator=factSet&amp;DYN_ARGS=true&amp;DOC_NAME=FAT:RGQ_ENTRPR_VAL_EV_SOURCE_WINDOW.FAT&amp;VAR:ID1=ITT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1042__FDSAUDITLINK__" localSheetId="0" hidden="1">{"fdsup://directions/FAT Viewer?action=UPDATE&amp;creator=factSet&amp;DYN_ARGS=true&amp;DOC_NAME=FAT:RGQ_ENTRPR_VAL_EV_SOURCE_WINDOW.FAT&amp;VAR:ID1=ITT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1042__FDSAUDITLINK__" hidden="1">{"fdsup://directions/FAT Viewer?action=UPDATE&amp;creator=factSet&amp;DYN_ARGS=true&amp;DOC_NAME=FAT:RGQ_ENTRPR_VAL_EV_SOURCE_WINDOW.FAT&amp;VAR:ID1=ITT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1043__FDSAUDITLINK__" localSheetId="1" hidden="1">{"fdsup://directions/FAT Viewer?action=UPDATE&amp;creator=factSet&amp;DYN_ARGS=true&amp;DOC_NAME=FAT:RGQ_ENTRPR_VAL_EV_SOURCE_WINDOW.FAT&amp;VAR:ID1=ITT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1043__FDSAUDITLINK__" localSheetId="0" hidden="1">{"fdsup://directions/FAT Viewer?action=UPDATE&amp;creator=factSet&amp;DYN_ARGS=true&amp;DOC_NAME=FAT:RGQ_ENTRPR_VAL_EV_SOURCE_WINDOW.FAT&amp;VAR:ID1=ITT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1043__FDSAUDITLINK__" hidden="1">{"fdsup://directions/FAT Viewer?action=UPDATE&amp;creator=factSet&amp;DYN_ARGS=true&amp;DOC_NAME=FAT:RGQ_ENTRPR_VAL_EV_SOURCE_WINDOW.FAT&amp;VAR:ID1=ITT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1044__FDSAUDITLINK__" localSheetId="1" hidden="1">{"fdsup://directions/FAT Viewer?action=UPDATE&amp;creator=factSet&amp;DYN_ARGS=true&amp;DOC_NAME=FAT:RGQ_ENTRPR_VAL_EV_SOURCE_WINDOW.FAT&amp;VAR:ID1=ITT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1044__FDSAUDITLINK__" localSheetId="0" hidden="1">{"fdsup://directions/FAT Viewer?action=UPDATE&amp;creator=factSet&amp;DYN_ARGS=true&amp;DOC_NAME=FAT:RGQ_ENTRPR_VAL_EV_SOURCE_WINDOW.FAT&amp;VAR:ID1=ITT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1044__FDSAUDITLINK__" hidden="1">{"fdsup://directions/FAT Viewer?action=UPDATE&amp;creator=factSet&amp;DYN_ARGS=true&amp;DOC_NAME=FAT:RGQ_ENTRPR_VAL_EV_SOURCE_WINDOW.FAT&amp;VAR:ID1=ITT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1045__FDSAUDITLINK__" localSheetId="1" hidden="1">{"fdsup://directions/FAT Viewer?action=UPDATE&amp;creator=factSet&amp;DYN_ARGS=true&amp;DOC_NAME=FAT:RGQ_ENTRPR_VAL_EV_SOURCE_WINDOW.FAT&amp;VAR:ID1=ITT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1045__FDSAUDITLINK__" localSheetId="0" hidden="1">{"fdsup://directions/FAT Viewer?action=UPDATE&amp;creator=factSet&amp;DYN_ARGS=true&amp;DOC_NAME=FAT:RGQ_ENTRPR_VAL_EV_SOURCE_WINDOW.FAT&amp;VAR:ID1=ITT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1045__FDSAUDITLINK__" hidden="1">{"fdsup://directions/FAT Viewer?action=UPDATE&amp;creator=factSet&amp;DYN_ARGS=true&amp;DOC_NAME=FAT:RGQ_ENTRPR_VAL_EV_SOURCE_WINDOW.FAT&amp;VAR:ID1=ITT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1046__FDSAUDITLINK__" localSheetId="1" hidden="1">{"fdsup://directions/FAT Viewer?action=UPDATE&amp;creator=factSet&amp;DYN_ARGS=true&amp;DOC_NAME=FAT:RGQ_ENTRPR_VAL_EV_SOURCE_WINDOW.FAT&amp;VAR:ID1=ITT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1046__FDSAUDITLINK__" localSheetId="0" hidden="1">{"fdsup://directions/FAT Viewer?action=UPDATE&amp;creator=factSet&amp;DYN_ARGS=true&amp;DOC_NAME=FAT:RGQ_ENTRPR_VAL_EV_SOURCE_WINDOW.FAT&amp;VAR:ID1=ITT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1046__FDSAUDITLINK__" hidden="1">{"fdsup://directions/FAT Viewer?action=UPDATE&amp;creator=factSet&amp;DYN_ARGS=true&amp;DOC_NAME=FAT:RGQ_ENTRPR_VAL_EV_SOURCE_WINDOW.FAT&amp;VAR:ID1=ITT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1047__FDSAUDITLINK__" localSheetId="1" hidden="1">{"fdsup://directions/FAT Viewer?action=UPDATE&amp;creator=factSet&amp;DYN_ARGS=true&amp;DOC_NAME=FAT:RGQ_ENTRPR_VAL_EV_SOURCE_WINDOW.FAT&amp;VAR:ID1=ITT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1047__FDSAUDITLINK__" localSheetId="0" hidden="1">{"fdsup://directions/FAT Viewer?action=UPDATE&amp;creator=factSet&amp;DYN_ARGS=true&amp;DOC_NAME=FAT:RGQ_ENTRPR_VAL_EV_SOURCE_WINDOW.FAT&amp;VAR:ID1=ITT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1047__FDSAUDITLINK__" hidden="1">{"fdsup://directions/FAT Viewer?action=UPDATE&amp;creator=factSet&amp;DYN_ARGS=true&amp;DOC_NAME=FAT:RGQ_ENTRPR_VAL_EV_SOURCE_WINDOW.FAT&amp;VAR:ID1=ITT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1048__FDSAUDITLINK__" localSheetId="1" hidden="1">{"fdsup://directions/FAT Viewer?action=UPDATE&amp;creator=factSet&amp;DYN_ARGS=true&amp;DOC_NAME=FAT:RGQ_ENTRPR_VAL_EV_SOURCE_WINDOW.FAT&amp;VAR:ID1=ITT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1048__FDSAUDITLINK__" localSheetId="0" hidden="1">{"fdsup://directions/FAT Viewer?action=UPDATE&amp;creator=factSet&amp;DYN_ARGS=true&amp;DOC_NAME=FAT:RGQ_ENTRPR_VAL_EV_SOURCE_WINDOW.FAT&amp;VAR:ID1=ITT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1048__FDSAUDITLINK__" hidden="1">{"fdsup://directions/FAT Viewer?action=UPDATE&amp;creator=factSet&amp;DYN_ARGS=true&amp;DOC_NAME=FAT:RGQ_ENTRPR_VAL_EV_SOURCE_WINDOW.FAT&amp;VAR:ID1=ITT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1049__FDSAUDITLINK__" localSheetId="1" hidden="1">{"fdsup://directions/FAT Viewer?action=UPDATE&amp;creator=factSet&amp;DYN_ARGS=true&amp;DOC_NAME=FAT:RGQ_ENTRPR_VAL_EV_SOURCE_WINDOW.FAT&amp;VAR:ID1=ITT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1049__FDSAUDITLINK__" localSheetId="0" hidden="1">{"fdsup://directions/FAT Viewer?action=UPDATE&amp;creator=factSet&amp;DYN_ARGS=true&amp;DOC_NAME=FAT:RGQ_ENTRPR_VAL_EV_SOURCE_WINDOW.FAT&amp;VAR:ID1=ITT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1049__FDSAUDITLINK__" hidden="1">{"fdsup://directions/FAT Viewer?action=UPDATE&amp;creator=factSet&amp;DYN_ARGS=true&amp;DOC_NAME=FAT:RGQ_ENTRPR_VAL_EV_SOURCE_WINDOW.FAT&amp;VAR:ID1=ITT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105__123Graph_D_Chart_1A" hidden="1">#N/A</definedName>
    <definedName name="_105__FDSAUDITLINK__" localSheetId="1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05__FDSAUDITLINK__" localSheetId="0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05__FDSAUDITLINK__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050__FDSAUDITLINK__" localSheetId="1" hidden="1">{"fdsup://directions/FAT Viewer?action=UPDATE&amp;creator=factSet&amp;DYN_ARGS=true&amp;DOC_NAME=FAT:RGQ_ENTRPR_VAL_EV_SOURCE_WINDOW.FAT&amp;VAR:ID1=ITT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050__FDSAUDITLINK__" localSheetId="0" hidden="1">{"fdsup://directions/FAT Viewer?action=UPDATE&amp;creator=factSet&amp;DYN_ARGS=true&amp;DOC_NAME=FAT:RGQ_ENTRPR_VAL_EV_SOURCE_WINDOW.FAT&amp;VAR:ID1=ITT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050__FDSAUDITLINK__" hidden="1">{"fdsup://directions/FAT Viewer?action=UPDATE&amp;creator=factSet&amp;DYN_ARGS=true&amp;DOC_NAME=FAT:RGQ_ENTRPR_VAL_EV_SOURCE_WINDOW.FAT&amp;VAR:ID1=ITT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051__FDSAUDITLINK__" localSheetId="1" hidden="1">{"fdsup://directions/FAT Viewer?action=UPDATE&amp;creator=factSet&amp;DYN_ARGS=true&amp;DOC_NAME=FAT:RGQ_ENTRPR_VAL_EV_SOURCE_WINDOW.FAT&amp;VAR:ID1=ITT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051__FDSAUDITLINK__" localSheetId="0" hidden="1">{"fdsup://directions/FAT Viewer?action=UPDATE&amp;creator=factSet&amp;DYN_ARGS=true&amp;DOC_NAME=FAT:RGQ_ENTRPR_VAL_EV_SOURCE_WINDOW.FAT&amp;VAR:ID1=ITT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051__FDSAUDITLINK__" hidden="1">{"fdsup://directions/FAT Viewer?action=UPDATE&amp;creator=factSet&amp;DYN_ARGS=true&amp;DOC_NAME=FAT:RGQ_ENTRPR_VAL_EV_SOURCE_WINDOW.FAT&amp;VAR:ID1=ITT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052__FDSAUDITLINK__" localSheetId="1" hidden="1">{"fdsup://directions/FAT Viewer?action=UPDATE&amp;creator=factSet&amp;DYN_ARGS=true&amp;DOC_NAME=FAT:RGQ_ENTRPR_VAL_EV_SOURCE_WINDOW.FAT&amp;VAR:ID1=ITT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052__FDSAUDITLINK__" localSheetId="0" hidden="1">{"fdsup://directions/FAT Viewer?action=UPDATE&amp;creator=factSet&amp;DYN_ARGS=true&amp;DOC_NAME=FAT:RGQ_ENTRPR_VAL_EV_SOURCE_WINDOW.FAT&amp;VAR:ID1=ITT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052__FDSAUDITLINK__" hidden="1">{"fdsup://directions/FAT Viewer?action=UPDATE&amp;creator=factSet&amp;DYN_ARGS=true&amp;DOC_NAME=FAT:RGQ_ENTRPR_VAL_EV_SOURCE_WINDOW.FAT&amp;VAR:ID1=ITT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053__FDSAUDITLINK__" localSheetId="1" hidden="1">{"fdsup://directions/FAT Viewer?action=UPDATE&amp;creator=factSet&amp;DYN_ARGS=true&amp;DOC_NAME=FAT:RGQ_ENTRPR_VAL_EV_SOURCE_WINDOW.FAT&amp;VAR:ID1=ITT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053__FDSAUDITLINK__" localSheetId="0" hidden="1">{"fdsup://directions/FAT Viewer?action=UPDATE&amp;creator=factSet&amp;DYN_ARGS=true&amp;DOC_NAME=FAT:RGQ_ENTRPR_VAL_EV_SOURCE_WINDOW.FAT&amp;VAR:ID1=ITT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053__FDSAUDITLINK__" hidden="1">{"fdsup://directions/FAT Viewer?action=UPDATE&amp;creator=factSet&amp;DYN_ARGS=true&amp;DOC_NAME=FAT:RGQ_ENTRPR_VAL_EV_SOURCE_WINDOW.FAT&amp;VAR:ID1=ITT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054__FDSAUDITLINK__" localSheetId="1" hidden="1">{"fdsup://directions/FAT Viewer?action=UPDATE&amp;creator=factSet&amp;DYN_ARGS=true&amp;DOC_NAME=FAT:RGQ_ENTRPR_VAL_EV_SOURCE_WINDOW.FAT&amp;VAR:ID1=ITT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054__FDSAUDITLINK__" localSheetId="0" hidden="1">{"fdsup://directions/FAT Viewer?action=UPDATE&amp;creator=factSet&amp;DYN_ARGS=true&amp;DOC_NAME=FAT:RGQ_ENTRPR_VAL_EV_SOURCE_WINDOW.FAT&amp;VAR:ID1=ITT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054__FDSAUDITLINK__" hidden="1">{"fdsup://directions/FAT Viewer?action=UPDATE&amp;creator=factSet&amp;DYN_ARGS=true&amp;DOC_NAME=FAT:RGQ_ENTRPR_VAL_EV_SOURCE_WINDOW.FAT&amp;VAR:ID1=ITT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055__FDSAUDITLINK__" localSheetId="1" hidden="1">{"fdsup://directions/FAT Viewer?action=UPDATE&amp;creator=factSet&amp;DYN_ARGS=true&amp;DOC_NAME=FAT:RGQ_ENTRPR_VAL_EV_SOURCE_WINDOW.FAT&amp;VAR:ID1=ITT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055__FDSAUDITLINK__" localSheetId="0" hidden="1">{"fdsup://directions/FAT Viewer?action=UPDATE&amp;creator=factSet&amp;DYN_ARGS=true&amp;DOC_NAME=FAT:RGQ_ENTRPR_VAL_EV_SOURCE_WINDOW.FAT&amp;VAR:ID1=ITT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055__FDSAUDITLINK__" hidden="1">{"fdsup://directions/FAT Viewer?action=UPDATE&amp;creator=factSet&amp;DYN_ARGS=true&amp;DOC_NAME=FAT:RGQ_ENTRPR_VAL_EV_SOURCE_WINDOW.FAT&amp;VAR:ID1=ITT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056__FDSAUDITLINK__" localSheetId="1" hidden="1">{"fdsup://directions/FAT Viewer?action=UPDATE&amp;creator=factSet&amp;DYN_ARGS=true&amp;DOC_NAME=FAT:RGQ_ENTRPR_VAL_EV_SOURCE_WINDOW.FAT&amp;VAR:ID1=ITT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056__FDSAUDITLINK__" localSheetId="0" hidden="1">{"fdsup://directions/FAT Viewer?action=UPDATE&amp;creator=factSet&amp;DYN_ARGS=true&amp;DOC_NAME=FAT:RGQ_ENTRPR_VAL_EV_SOURCE_WINDOW.FAT&amp;VAR:ID1=ITT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056__FDSAUDITLINK__" hidden="1">{"fdsup://directions/FAT Viewer?action=UPDATE&amp;creator=factSet&amp;DYN_ARGS=true&amp;DOC_NAME=FAT:RGQ_ENTRPR_VAL_EV_SOURCE_WINDOW.FAT&amp;VAR:ID1=ITT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057__FDSAUDITLINK__" localSheetId="1" hidden="1">{"fdsup://directions/FAT Viewer?action=UPDATE&amp;creator=factSet&amp;DYN_ARGS=true&amp;DOC_NAME=FAT:RGQ_ENTRPR_VAL_EV_SOURCE_WINDOW.FAT&amp;VAR:ID1=ITT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057__FDSAUDITLINK__" localSheetId="0" hidden="1">{"fdsup://directions/FAT Viewer?action=UPDATE&amp;creator=factSet&amp;DYN_ARGS=true&amp;DOC_NAME=FAT:RGQ_ENTRPR_VAL_EV_SOURCE_WINDOW.FAT&amp;VAR:ID1=ITT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057__FDSAUDITLINK__" hidden="1">{"fdsup://directions/FAT Viewer?action=UPDATE&amp;creator=factSet&amp;DYN_ARGS=true&amp;DOC_NAME=FAT:RGQ_ENTRPR_VAL_EV_SOURCE_WINDOW.FAT&amp;VAR:ID1=ITT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058__FDSAUDITLINK__" localSheetId="1" hidden="1">{"fdsup://directions/FAT Viewer?action=UPDATE&amp;creator=factSet&amp;DYN_ARGS=true&amp;DOC_NAME=FAT:RGQ_ENTRPR_VAL_EV_SOURCE_WINDOW.FAT&amp;VAR:ID1=ITT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058__FDSAUDITLINK__" localSheetId="0" hidden="1">{"fdsup://directions/FAT Viewer?action=UPDATE&amp;creator=factSet&amp;DYN_ARGS=true&amp;DOC_NAME=FAT:RGQ_ENTRPR_VAL_EV_SOURCE_WINDOW.FAT&amp;VAR:ID1=ITT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058__FDSAUDITLINK__" hidden="1">{"fdsup://directions/FAT Viewer?action=UPDATE&amp;creator=factSet&amp;DYN_ARGS=true&amp;DOC_NAME=FAT:RGQ_ENTRPR_VAL_EV_SOURCE_WINDOW.FAT&amp;VAR:ID1=ITT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059__FDSAUDITLINK__" localSheetId="1" hidden="1">{"fdsup://directions/FAT Viewer?action=UPDATE&amp;creator=factSet&amp;DYN_ARGS=true&amp;DOC_NAME=FAT:RGQ_ENTRPR_VAL_EV_SOURCE_WINDOW.FAT&amp;VAR:ID1=ITT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059__FDSAUDITLINK__" localSheetId="0" hidden="1">{"fdsup://directions/FAT Viewer?action=UPDATE&amp;creator=factSet&amp;DYN_ARGS=true&amp;DOC_NAME=FAT:RGQ_ENTRPR_VAL_EV_SOURCE_WINDOW.FAT&amp;VAR:ID1=ITT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059__FDSAUDITLINK__" hidden="1">{"fdsup://directions/FAT Viewer?action=UPDATE&amp;creator=factSet&amp;DYN_ARGS=true&amp;DOC_NAME=FAT:RGQ_ENTRPR_VAL_EV_SOURCE_WINDOW.FAT&amp;VAR:ID1=ITT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06__123Graph_DCHART_10" localSheetId="0" hidden="1">#REF!</definedName>
    <definedName name="_106__123Graph_DCHART_10" hidden="1">#REF!</definedName>
    <definedName name="_106__FDSAUDITLINK__" localSheetId="1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06__FDSAUDITLINK__" localSheetId="0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06__FDSAUDITLINK__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060__FDSAUDITLINK__" localSheetId="1" hidden="1">{"fdsup://directions/FAT Viewer?action=UPDATE&amp;creator=factSet&amp;DYN_ARGS=true&amp;DOC_NAME=FAT:RGQ_ENTRPR_VAL_EV_SOURCE_WINDOW.FAT&amp;VAR:ID1=ITT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1060__FDSAUDITLINK__" localSheetId="0" hidden="1">{"fdsup://directions/FAT Viewer?action=UPDATE&amp;creator=factSet&amp;DYN_ARGS=true&amp;DOC_NAME=FAT:RGQ_ENTRPR_VAL_EV_SOURCE_WINDOW.FAT&amp;VAR:ID1=ITT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1060__FDSAUDITLINK__" hidden="1">{"fdsup://directions/FAT Viewer?action=UPDATE&amp;creator=factSet&amp;DYN_ARGS=true&amp;DOC_NAME=FAT:RGQ_ENTRPR_VAL_EV_SOURCE_WINDOW.FAT&amp;VAR:ID1=ITT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1061__FDSAUDITLINK__" localSheetId="1" hidden="1">{"fdsup://directions/FAT Viewer?action=UPDATE&amp;creator=factSet&amp;DYN_ARGS=true&amp;DOC_NAME=FAT:RGQ_ENTRPR_VAL_EV_SOURCE_WINDOW.FAT&amp;VAR:ID1=ITT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1061__FDSAUDITLINK__" localSheetId="0" hidden="1">{"fdsup://directions/FAT Viewer?action=UPDATE&amp;creator=factSet&amp;DYN_ARGS=true&amp;DOC_NAME=FAT:RGQ_ENTRPR_VAL_EV_SOURCE_WINDOW.FAT&amp;VAR:ID1=ITT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1061__FDSAUDITLINK__" hidden="1">{"fdsup://directions/FAT Viewer?action=UPDATE&amp;creator=factSet&amp;DYN_ARGS=true&amp;DOC_NAME=FAT:RGQ_ENTRPR_VAL_EV_SOURCE_WINDOW.FAT&amp;VAR:ID1=ITT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1062__FDSAUDITLINK__" localSheetId="1" hidden="1">{"fdsup://directions/FAT Viewer?action=UPDATE&amp;creator=factSet&amp;DYN_ARGS=true&amp;DOC_NAME=FAT:RGQ_ENTRPR_VAL_EV_SOURCE_WINDOW.FAT&amp;VAR:ID1=ITT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1062__FDSAUDITLINK__" localSheetId="0" hidden="1">{"fdsup://directions/FAT Viewer?action=UPDATE&amp;creator=factSet&amp;DYN_ARGS=true&amp;DOC_NAME=FAT:RGQ_ENTRPR_VAL_EV_SOURCE_WINDOW.FAT&amp;VAR:ID1=ITT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1062__FDSAUDITLINK__" hidden="1">{"fdsup://directions/FAT Viewer?action=UPDATE&amp;creator=factSet&amp;DYN_ARGS=true&amp;DOC_NAME=FAT:RGQ_ENTRPR_VAL_EV_SOURCE_WINDOW.FAT&amp;VAR:ID1=ITT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1063__FDSAUDITLINK__" localSheetId="1" hidden="1">{"fdsup://directions/FAT Viewer?action=UPDATE&amp;creator=factSet&amp;DYN_ARGS=true&amp;DOC_NAME=FAT:RGQ_ENTRPR_VAL_EV_SOURCE_WINDOW.FAT&amp;VAR:ID1=ITT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1063__FDSAUDITLINK__" localSheetId="0" hidden="1">{"fdsup://directions/FAT Viewer?action=UPDATE&amp;creator=factSet&amp;DYN_ARGS=true&amp;DOC_NAME=FAT:RGQ_ENTRPR_VAL_EV_SOURCE_WINDOW.FAT&amp;VAR:ID1=ITT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1063__FDSAUDITLINK__" hidden="1">{"fdsup://directions/FAT Viewer?action=UPDATE&amp;creator=factSet&amp;DYN_ARGS=true&amp;DOC_NAME=FAT:RGQ_ENTRPR_VAL_EV_SOURCE_WINDOW.FAT&amp;VAR:ID1=ITT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1064__FDSAUDITLINK__" localSheetId="1" hidden="1">{"fdsup://directions/FAT Viewer?action=UPDATE&amp;creator=factSet&amp;DYN_ARGS=true&amp;DOC_NAME=FAT:RGQ_ENTRPR_VAL_EV_SOURCE_WINDOW.FAT&amp;VAR:ID1=ITT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1064__FDSAUDITLINK__" localSheetId="0" hidden="1">{"fdsup://directions/FAT Viewer?action=UPDATE&amp;creator=factSet&amp;DYN_ARGS=true&amp;DOC_NAME=FAT:RGQ_ENTRPR_VAL_EV_SOURCE_WINDOW.FAT&amp;VAR:ID1=ITT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1064__FDSAUDITLINK__" hidden="1">{"fdsup://directions/FAT Viewer?action=UPDATE&amp;creator=factSet&amp;DYN_ARGS=true&amp;DOC_NAME=FAT:RGQ_ENTRPR_VAL_EV_SOURCE_WINDOW.FAT&amp;VAR:ID1=ITT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1065__FDSAUDITLINK__" localSheetId="1" hidden="1">{"fdsup://directions/FAT Viewer?action=UPDATE&amp;creator=factSet&amp;DYN_ARGS=true&amp;DOC_NAME=FAT:RGQ_ENTRPR_VAL_EV_SOURCE_WINDOW.FAT&amp;VAR:ID1=ITT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1065__FDSAUDITLINK__" localSheetId="0" hidden="1">{"fdsup://directions/FAT Viewer?action=UPDATE&amp;creator=factSet&amp;DYN_ARGS=true&amp;DOC_NAME=FAT:RGQ_ENTRPR_VAL_EV_SOURCE_WINDOW.FAT&amp;VAR:ID1=ITT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1065__FDSAUDITLINK__" hidden="1">{"fdsup://directions/FAT Viewer?action=UPDATE&amp;creator=factSet&amp;DYN_ARGS=true&amp;DOC_NAME=FAT:RGQ_ENTRPR_VAL_EV_SOURCE_WINDOW.FAT&amp;VAR:ID1=ITT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1066__FDSAUDITLINK__" localSheetId="1" hidden="1">{"fdsup://directions/FAT Viewer?action=UPDATE&amp;creator=factSet&amp;DYN_ARGS=true&amp;DOC_NAME=FAT:RGQ_ENTRPR_VAL_EV_SOURCE_WINDOW.FAT&amp;VAR:ID1=ITT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1066__FDSAUDITLINK__" localSheetId="0" hidden="1">{"fdsup://directions/FAT Viewer?action=UPDATE&amp;creator=factSet&amp;DYN_ARGS=true&amp;DOC_NAME=FAT:RGQ_ENTRPR_VAL_EV_SOURCE_WINDOW.FAT&amp;VAR:ID1=ITT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1066__FDSAUDITLINK__" hidden="1">{"fdsup://directions/FAT Viewer?action=UPDATE&amp;creator=factSet&amp;DYN_ARGS=true&amp;DOC_NAME=FAT:RGQ_ENTRPR_VAL_EV_SOURCE_WINDOW.FAT&amp;VAR:ID1=ITT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1067__FDSAUDITLINK__" localSheetId="1" hidden="1">{"fdsup://directions/FAT Viewer?action=UPDATE&amp;creator=factSet&amp;DYN_ARGS=true&amp;DOC_NAME=FAT:RGQ_ENTRPR_VAL_EV_SOURCE_WINDOW.FAT&amp;VAR:ID1=ITT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1067__FDSAUDITLINK__" localSheetId="0" hidden="1">{"fdsup://directions/FAT Viewer?action=UPDATE&amp;creator=factSet&amp;DYN_ARGS=true&amp;DOC_NAME=FAT:RGQ_ENTRPR_VAL_EV_SOURCE_WINDOW.FAT&amp;VAR:ID1=ITT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1067__FDSAUDITLINK__" hidden="1">{"fdsup://directions/FAT Viewer?action=UPDATE&amp;creator=factSet&amp;DYN_ARGS=true&amp;DOC_NAME=FAT:RGQ_ENTRPR_VAL_EV_SOURCE_WINDOW.FAT&amp;VAR:ID1=ITT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1068__FDSAUDITLINK__" localSheetId="1" hidden="1">{"fdsup://directions/FAT Viewer?action=UPDATE&amp;creator=factSet&amp;DYN_ARGS=true&amp;DOC_NAME=FAT:RGQ_ENTRPR_VAL_EV_SOURCE_WINDOW.FAT&amp;VAR:ID1=ITT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1068__FDSAUDITLINK__" localSheetId="0" hidden="1">{"fdsup://directions/FAT Viewer?action=UPDATE&amp;creator=factSet&amp;DYN_ARGS=true&amp;DOC_NAME=FAT:RGQ_ENTRPR_VAL_EV_SOURCE_WINDOW.FAT&amp;VAR:ID1=ITT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1068__FDSAUDITLINK__" hidden="1">{"fdsup://directions/FAT Viewer?action=UPDATE&amp;creator=factSet&amp;DYN_ARGS=true&amp;DOC_NAME=FAT:RGQ_ENTRPR_VAL_EV_SOURCE_WINDOW.FAT&amp;VAR:ID1=ITT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1069__FDSAUDITLINK__" localSheetId="1" hidden="1">{"fdsup://directions/FAT Viewer?action=UPDATE&amp;creator=factSet&amp;DYN_ARGS=true&amp;DOC_NAME=FAT:RGQ_ENTRPR_VAL_EV_SOURCE_WINDOW.FAT&amp;VAR:ID1=ITT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1069__FDSAUDITLINK__" localSheetId="0" hidden="1">{"fdsup://directions/FAT Viewer?action=UPDATE&amp;creator=factSet&amp;DYN_ARGS=true&amp;DOC_NAME=FAT:RGQ_ENTRPR_VAL_EV_SOURCE_WINDOW.FAT&amp;VAR:ID1=ITT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1069__FDSAUDITLINK__" hidden="1">{"fdsup://directions/FAT Viewer?action=UPDATE&amp;creator=factSet&amp;DYN_ARGS=true&amp;DOC_NAME=FAT:RGQ_ENTRPR_VAL_EV_SOURCE_WINDOW.FAT&amp;VAR:ID1=ITT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107__123Graph_DCHART_11" localSheetId="0" hidden="1">#REF!</definedName>
    <definedName name="_107__123Graph_DCHART_11" hidden="1">#REF!</definedName>
    <definedName name="_107__FDSAUDITLINK__" localSheetId="1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07__FDSAUDITLINK__" localSheetId="0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07__FDSAUDITLINK__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070__FDSAUDITLINK__" localSheetId="1" hidden="1">{"fdsup://directions/FAT Viewer?action=UPDATE&amp;creator=factSet&amp;DYN_ARGS=true&amp;DOC_NAME=FAT:RGQ_ENTRPR_VAL_EV_SOURCE_WINDOW.FAT&amp;VAR:ID1=ITT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1070__FDSAUDITLINK__" localSheetId="0" hidden="1">{"fdsup://directions/FAT Viewer?action=UPDATE&amp;creator=factSet&amp;DYN_ARGS=true&amp;DOC_NAME=FAT:RGQ_ENTRPR_VAL_EV_SOURCE_WINDOW.FAT&amp;VAR:ID1=ITT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1070__FDSAUDITLINK__" hidden="1">{"fdsup://directions/FAT Viewer?action=UPDATE&amp;creator=factSet&amp;DYN_ARGS=true&amp;DOC_NAME=FAT:RGQ_ENTRPR_VAL_EV_SOURCE_WINDOW.FAT&amp;VAR:ID1=ITT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1071__FDSAUDITLINK__" localSheetId="1" hidden="1">{"fdsup://directions/FAT Viewer?action=UPDATE&amp;creator=factSet&amp;DYN_ARGS=true&amp;DOC_NAME=FAT:RGQ_ENTRPR_VAL_EV_SOURCE_WINDOW.FAT&amp;VAR:ID1=ITT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1071__FDSAUDITLINK__" localSheetId="0" hidden="1">{"fdsup://directions/FAT Viewer?action=UPDATE&amp;creator=factSet&amp;DYN_ARGS=true&amp;DOC_NAME=FAT:RGQ_ENTRPR_VAL_EV_SOURCE_WINDOW.FAT&amp;VAR:ID1=ITT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1071__FDSAUDITLINK__" hidden="1">{"fdsup://directions/FAT Viewer?action=UPDATE&amp;creator=factSet&amp;DYN_ARGS=true&amp;DOC_NAME=FAT:RGQ_ENTRPR_VAL_EV_SOURCE_WINDOW.FAT&amp;VAR:ID1=ITT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1072__FDSAUDITLINK__" localSheetId="1" hidden="1">{"fdsup://directions/FAT Viewer?action=UPDATE&amp;creator=factSet&amp;DYN_ARGS=true&amp;DOC_NAME=FAT:RGQ_ENTRPR_VAL_EV_SOURCE_WINDOW.FAT&amp;VAR:ID1=ITT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1072__FDSAUDITLINK__" localSheetId="0" hidden="1">{"fdsup://directions/FAT Viewer?action=UPDATE&amp;creator=factSet&amp;DYN_ARGS=true&amp;DOC_NAME=FAT:RGQ_ENTRPR_VAL_EV_SOURCE_WINDOW.FAT&amp;VAR:ID1=ITT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1072__FDSAUDITLINK__" hidden="1">{"fdsup://directions/FAT Viewer?action=UPDATE&amp;creator=factSet&amp;DYN_ARGS=true&amp;DOC_NAME=FAT:RGQ_ENTRPR_VAL_EV_SOURCE_WINDOW.FAT&amp;VAR:ID1=ITT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1073__FDSAUDITLINK__" localSheetId="1" hidden="1">{"fdsup://directions/FAT Viewer?action=UPDATE&amp;creator=factSet&amp;DYN_ARGS=true&amp;DOC_NAME=FAT:RGQ_ENTRPR_VAL_EV_SOURCE_WINDOW.FAT&amp;VAR:ID1=ITT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1073__FDSAUDITLINK__" localSheetId="0" hidden="1">{"fdsup://directions/FAT Viewer?action=UPDATE&amp;creator=factSet&amp;DYN_ARGS=true&amp;DOC_NAME=FAT:RGQ_ENTRPR_VAL_EV_SOURCE_WINDOW.FAT&amp;VAR:ID1=ITT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1073__FDSAUDITLINK__" hidden="1">{"fdsup://directions/FAT Viewer?action=UPDATE&amp;creator=factSet&amp;DYN_ARGS=true&amp;DOC_NAME=FAT:RGQ_ENTRPR_VAL_EV_SOURCE_WINDOW.FAT&amp;VAR:ID1=ITT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1074__FDSAUDITLINK__" localSheetId="1" hidden="1">{"fdsup://directions/FAT Viewer?action=UPDATE&amp;creator=factSet&amp;DYN_ARGS=true&amp;DOC_NAME=FAT:RGQ_ENTRPR_VAL_EV_SOURCE_WINDOW.FAT&amp;VAR:ID1=ITT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1074__FDSAUDITLINK__" localSheetId="0" hidden="1">{"fdsup://directions/FAT Viewer?action=UPDATE&amp;creator=factSet&amp;DYN_ARGS=true&amp;DOC_NAME=FAT:RGQ_ENTRPR_VAL_EV_SOURCE_WINDOW.FAT&amp;VAR:ID1=ITT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1074__FDSAUDITLINK__" hidden="1">{"fdsup://directions/FAT Viewer?action=UPDATE&amp;creator=factSet&amp;DYN_ARGS=true&amp;DOC_NAME=FAT:RGQ_ENTRPR_VAL_EV_SOURCE_WINDOW.FAT&amp;VAR:ID1=ITT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1075__FDSAUDITLINK__" localSheetId="1" hidden="1">{"fdsup://directions/FAT Viewer?action=UPDATE&amp;creator=factSet&amp;DYN_ARGS=true&amp;DOC_NAME=FAT:RGQ_ENTRPR_VAL_EV_SOURCE_WINDOW.FAT&amp;VAR:ID1=ITT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1075__FDSAUDITLINK__" localSheetId="0" hidden="1">{"fdsup://directions/FAT Viewer?action=UPDATE&amp;creator=factSet&amp;DYN_ARGS=true&amp;DOC_NAME=FAT:RGQ_ENTRPR_VAL_EV_SOURCE_WINDOW.FAT&amp;VAR:ID1=ITT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1075__FDSAUDITLINK__" hidden="1">{"fdsup://directions/FAT Viewer?action=UPDATE&amp;creator=factSet&amp;DYN_ARGS=true&amp;DOC_NAME=FAT:RGQ_ENTRPR_VAL_EV_SOURCE_WINDOW.FAT&amp;VAR:ID1=ITT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1076__FDSAUDITLINK__" localSheetId="1" hidden="1">{"fdsup://directions/FAT Viewer?action=UPDATE&amp;creator=factSet&amp;DYN_ARGS=true&amp;DOC_NAME=FAT:RGQ_ENTRPR_VAL_EV_SOURCE_WINDOW.FAT&amp;VAR:ID1=ITT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1076__FDSAUDITLINK__" localSheetId="0" hidden="1">{"fdsup://directions/FAT Viewer?action=UPDATE&amp;creator=factSet&amp;DYN_ARGS=true&amp;DOC_NAME=FAT:RGQ_ENTRPR_VAL_EV_SOURCE_WINDOW.FAT&amp;VAR:ID1=ITT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1076__FDSAUDITLINK__" hidden="1">{"fdsup://directions/FAT Viewer?action=UPDATE&amp;creator=factSet&amp;DYN_ARGS=true&amp;DOC_NAME=FAT:RGQ_ENTRPR_VAL_EV_SOURCE_WINDOW.FAT&amp;VAR:ID1=ITT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1077__FDSAUDITLINK__" localSheetId="1" hidden="1">{"fdsup://directions/FAT Viewer?action=UPDATE&amp;creator=factSet&amp;DYN_ARGS=true&amp;DOC_NAME=FAT:RGQ_ENTRPR_VAL_EV_SOURCE_WINDOW.FAT&amp;VAR:ID1=ITT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1077__FDSAUDITLINK__" localSheetId="0" hidden="1">{"fdsup://directions/FAT Viewer?action=UPDATE&amp;creator=factSet&amp;DYN_ARGS=true&amp;DOC_NAME=FAT:RGQ_ENTRPR_VAL_EV_SOURCE_WINDOW.FAT&amp;VAR:ID1=ITT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1077__FDSAUDITLINK__" hidden="1">{"fdsup://directions/FAT Viewer?action=UPDATE&amp;creator=factSet&amp;DYN_ARGS=true&amp;DOC_NAME=FAT:RGQ_ENTRPR_VAL_EV_SOURCE_WINDOW.FAT&amp;VAR:ID1=ITT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1078__FDSAUDITLINK__" localSheetId="1" hidden="1">{"fdsup://directions/FAT Viewer?action=UPDATE&amp;creator=factSet&amp;DYN_ARGS=true&amp;DOC_NAME=FAT:RGQ_ENTRPR_VAL_EV_SOURCE_WINDOW.FAT&amp;VAR:ID1=ITT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1078__FDSAUDITLINK__" localSheetId="0" hidden="1">{"fdsup://directions/FAT Viewer?action=UPDATE&amp;creator=factSet&amp;DYN_ARGS=true&amp;DOC_NAME=FAT:RGQ_ENTRPR_VAL_EV_SOURCE_WINDOW.FAT&amp;VAR:ID1=ITT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1078__FDSAUDITLINK__" hidden="1">{"fdsup://directions/FAT Viewer?action=UPDATE&amp;creator=factSet&amp;DYN_ARGS=true&amp;DOC_NAME=FAT:RGQ_ENTRPR_VAL_EV_SOURCE_WINDOW.FAT&amp;VAR:ID1=ITT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1079__FDSAUDITLINK__" localSheetId="1" hidden="1">{"fdsup://directions/FAT Viewer?action=UPDATE&amp;creator=factSet&amp;DYN_ARGS=true&amp;DOC_NAME=FAT:RGQ_ENTRPR_VAL_EV_SOURCE_WINDOW.FAT&amp;VAR:ID1=ITT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1079__FDSAUDITLINK__" localSheetId="0" hidden="1">{"fdsup://directions/FAT Viewer?action=UPDATE&amp;creator=factSet&amp;DYN_ARGS=true&amp;DOC_NAME=FAT:RGQ_ENTRPR_VAL_EV_SOURCE_WINDOW.FAT&amp;VAR:ID1=ITT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1079__FDSAUDITLINK__" hidden="1">{"fdsup://directions/FAT Viewer?action=UPDATE&amp;creator=factSet&amp;DYN_ARGS=true&amp;DOC_NAME=FAT:RGQ_ENTRPR_VAL_EV_SOURCE_WINDOW.FAT&amp;VAR:ID1=ITT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108__123Graph_DCHART_12" localSheetId="0" hidden="1">#REF!</definedName>
    <definedName name="_108__123Graph_DCHART_12" hidden="1">#REF!</definedName>
    <definedName name="_108__FDSAUDITLINK__" localSheetId="1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08__FDSAUDITLINK__" localSheetId="0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08__FDSAUDITLINK__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080__FDSAUDITLINK__" localSheetId="1" hidden="1">{"fdsup://directions/FAT Viewer?action=UPDATE&amp;creator=factSet&amp;DYN_ARGS=true&amp;DOC_NAME=FAT:RGQ_ENTRPR_VAL_EV_SOURCE_WINDOW.FAT&amp;VAR:ID1=ITT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1080__FDSAUDITLINK__" localSheetId="0" hidden="1">{"fdsup://directions/FAT Viewer?action=UPDATE&amp;creator=factSet&amp;DYN_ARGS=true&amp;DOC_NAME=FAT:RGQ_ENTRPR_VAL_EV_SOURCE_WINDOW.FAT&amp;VAR:ID1=ITT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1080__FDSAUDITLINK__" hidden="1">{"fdsup://directions/FAT Viewer?action=UPDATE&amp;creator=factSet&amp;DYN_ARGS=true&amp;DOC_NAME=FAT:RGQ_ENTRPR_VAL_EV_SOURCE_WINDOW.FAT&amp;VAR:ID1=ITT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1081__FDSAUDITLINK__" localSheetId="1" hidden="1">{"fdsup://directions/FAT Viewer?action=UPDATE&amp;creator=factSet&amp;DYN_ARGS=true&amp;DOC_NAME=FAT:RGQ_ENTRPR_VAL_EV_SOURCE_WINDOW.FAT&amp;VAR:ID1=ITT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1081__FDSAUDITLINK__" localSheetId="0" hidden="1">{"fdsup://directions/FAT Viewer?action=UPDATE&amp;creator=factSet&amp;DYN_ARGS=true&amp;DOC_NAME=FAT:RGQ_ENTRPR_VAL_EV_SOURCE_WINDOW.FAT&amp;VAR:ID1=ITT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1081__FDSAUDITLINK__" hidden="1">{"fdsup://directions/FAT Viewer?action=UPDATE&amp;creator=factSet&amp;DYN_ARGS=true&amp;DOC_NAME=FAT:RGQ_ENTRPR_VAL_EV_SOURCE_WINDOW.FAT&amp;VAR:ID1=ITT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1082__FDSAUDITLINK__" localSheetId="1" hidden="1">{"fdsup://directions/FAT Viewer?action=UPDATE&amp;creator=factSet&amp;DYN_ARGS=true&amp;DOC_NAME=FAT:RGQ_ENTRPR_VAL_EV_SOURCE_WINDOW.FAT&amp;VAR:ID1=ITT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1082__FDSAUDITLINK__" localSheetId="0" hidden="1">{"fdsup://directions/FAT Viewer?action=UPDATE&amp;creator=factSet&amp;DYN_ARGS=true&amp;DOC_NAME=FAT:RGQ_ENTRPR_VAL_EV_SOURCE_WINDOW.FAT&amp;VAR:ID1=ITT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1082__FDSAUDITLINK__" hidden="1">{"fdsup://directions/FAT Viewer?action=UPDATE&amp;creator=factSet&amp;DYN_ARGS=true&amp;DOC_NAME=FAT:RGQ_ENTRPR_VAL_EV_SOURCE_WINDOW.FAT&amp;VAR:ID1=ITT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1083__FDSAUDITLINK__" localSheetId="1" hidden="1">{"fdsup://directions/FAT Viewer?action=UPDATE&amp;creator=factSet&amp;DYN_ARGS=true&amp;DOC_NAME=FAT:RGQ_ENTRPR_VAL_EV_SOURCE_WINDOW.FAT&amp;VAR:ID1=ITT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1083__FDSAUDITLINK__" localSheetId="0" hidden="1">{"fdsup://directions/FAT Viewer?action=UPDATE&amp;creator=factSet&amp;DYN_ARGS=true&amp;DOC_NAME=FAT:RGQ_ENTRPR_VAL_EV_SOURCE_WINDOW.FAT&amp;VAR:ID1=ITT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1083__FDSAUDITLINK__" hidden="1">{"fdsup://directions/FAT Viewer?action=UPDATE&amp;creator=factSet&amp;DYN_ARGS=true&amp;DOC_NAME=FAT:RGQ_ENTRPR_VAL_EV_SOURCE_WINDOW.FAT&amp;VAR:ID1=ITT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1084__FDSAUDITLINK__" localSheetId="1" hidden="1">{"fdsup://directions/FAT Viewer?action=UPDATE&amp;creator=factSet&amp;DYN_ARGS=true&amp;DOC_NAME=FAT:RGQ_ENTRPR_VAL_EV_SOURCE_WINDOW.FAT&amp;VAR:ID1=ITT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1084__FDSAUDITLINK__" localSheetId="0" hidden="1">{"fdsup://directions/FAT Viewer?action=UPDATE&amp;creator=factSet&amp;DYN_ARGS=true&amp;DOC_NAME=FAT:RGQ_ENTRPR_VAL_EV_SOURCE_WINDOW.FAT&amp;VAR:ID1=ITT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1084__FDSAUDITLINK__" hidden="1">{"fdsup://directions/FAT Viewer?action=UPDATE&amp;creator=factSet&amp;DYN_ARGS=true&amp;DOC_NAME=FAT:RGQ_ENTRPR_VAL_EV_SOURCE_WINDOW.FAT&amp;VAR:ID1=ITT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1085__FDSAUDITLINK__" localSheetId="1" hidden="1">{"fdsup://directions/FAT Viewer?action=UPDATE&amp;creator=factSet&amp;DYN_ARGS=true&amp;DOC_NAME=FAT:RGQ_ENTRPR_VAL_EV_SOURCE_WINDOW.FAT&amp;VAR:ID1=ITT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1085__FDSAUDITLINK__" localSheetId="0" hidden="1">{"fdsup://directions/FAT Viewer?action=UPDATE&amp;creator=factSet&amp;DYN_ARGS=true&amp;DOC_NAME=FAT:RGQ_ENTRPR_VAL_EV_SOURCE_WINDOW.FAT&amp;VAR:ID1=ITT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1085__FDSAUDITLINK__" hidden="1">{"fdsup://directions/FAT Viewer?action=UPDATE&amp;creator=factSet&amp;DYN_ARGS=true&amp;DOC_NAME=FAT:RGQ_ENTRPR_VAL_EV_SOURCE_WINDOW.FAT&amp;VAR:ID1=ITT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1086__FDSAUDITLINK__" localSheetId="1" hidden="1">{"fdsup://directions/FAT Viewer?action=UPDATE&amp;creator=factSet&amp;DYN_ARGS=true&amp;DOC_NAME=FAT:RGQ_ENTRPR_VAL_EV_SOURCE_WINDOW.FAT&amp;VAR:ID1=ITT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1086__FDSAUDITLINK__" localSheetId="0" hidden="1">{"fdsup://directions/FAT Viewer?action=UPDATE&amp;creator=factSet&amp;DYN_ARGS=true&amp;DOC_NAME=FAT:RGQ_ENTRPR_VAL_EV_SOURCE_WINDOW.FAT&amp;VAR:ID1=ITT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1086__FDSAUDITLINK__" hidden="1">{"fdsup://directions/FAT Viewer?action=UPDATE&amp;creator=factSet&amp;DYN_ARGS=true&amp;DOC_NAME=FAT:RGQ_ENTRPR_VAL_EV_SOURCE_WINDOW.FAT&amp;VAR:ID1=ITT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1087__FDSAUDITLINK__" localSheetId="1" hidden="1">{"fdsup://directions/FAT Viewer?action=UPDATE&amp;creator=factSet&amp;DYN_ARGS=true&amp;DOC_NAME=FAT:RGQ_ENTRPR_VAL_EV_SOURCE_WINDOW.FAT&amp;VAR:ID1=ITT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1087__FDSAUDITLINK__" localSheetId="0" hidden="1">{"fdsup://directions/FAT Viewer?action=UPDATE&amp;creator=factSet&amp;DYN_ARGS=true&amp;DOC_NAME=FAT:RGQ_ENTRPR_VAL_EV_SOURCE_WINDOW.FAT&amp;VAR:ID1=ITT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1087__FDSAUDITLINK__" hidden="1">{"fdsup://directions/FAT Viewer?action=UPDATE&amp;creator=factSet&amp;DYN_ARGS=true&amp;DOC_NAME=FAT:RGQ_ENTRPR_VAL_EV_SOURCE_WINDOW.FAT&amp;VAR:ID1=ITT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1088__FDSAUDITLINK__" localSheetId="1" hidden="1">{"fdsup://directions/FAT Viewer?action=UPDATE&amp;creator=factSet&amp;DYN_ARGS=true&amp;DOC_NAME=FAT:RGQ_ENTRPR_VAL_EV_SOURCE_WINDOW.FAT&amp;VAR:ID1=ITT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1088__FDSAUDITLINK__" localSheetId="0" hidden="1">{"fdsup://directions/FAT Viewer?action=UPDATE&amp;creator=factSet&amp;DYN_ARGS=true&amp;DOC_NAME=FAT:RGQ_ENTRPR_VAL_EV_SOURCE_WINDOW.FAT&amp;VAR:ID1=ITT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1088__FDSAUDITLINK__" hidden="1">{"fdsup://directions/FAT Viewer?action=UPDATE&amp;creator=factSet&amp;DYN_ARGS=true&amp;DOC_NAME=FAT:RGQ_ENTRPR_VAL_EV_SOURCE_WINDOW.FAT&amp;VAR:ID1=ITT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1089__FDSAUDITLINK__" localSheetId="1" hidden="1">{"fdsup://directions/FAT Viewer?action=UPDATE&amp;creator=factSet&amp;DYN_ARGS=true&amp;DOC_NAME=FAT:RGQ_ENTRPR_VAL_EV_SOURCE_WINDOW.FAT&amp;VAR:ID1=ITT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1089__FDSAUDITLINK__" localSheetId="0" hidden="1">{"fdsup://directions/FAT Viewer?action=UPDATE&amp;creator=factSet&amp;DYN_ARGS=true&amp;DOC_NAME=FAT:RGQ_ENTRPR_VAL_EV_SOURCE_WINDOW.FAT&amp;VAR:ID1=ITT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1089__FDSAUDITLINK__" hidden="1">{"fdsup://directions/FAT Viewer?action=UPDATE&amp;creator=factSet&amp;DYN_ARGS=true&amp;DOC_NAME=FAT:RGQ_ENTRPR_VAL_EV_SOURCE_WINDOW.FAT&amp;VAR:ID1=ITT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109__123Graph_DCHART_13" localSheetId="0" hidden="1">#REF!</definedName>
    <definedName name="_109__123Graph_DCHART_13" hidden="1">#REF!</definedName>
    <definedName name="_109__FDSAUDITLINK__" localSheetId="1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09__FDSAUDITLINK__" localSheetId="0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09__FDSAUDITLINK__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090__FDSAUDITLINK__" localSheetId="1" hidden="1">{"fdsup://directions/FAT Viewer?action=UPDATE&amp;creator=factSet&amp;DYN_ARGS=true&amp;DOC_NAME=FAT:RGQ_ENTRPR_VAL_EV_SOURCE_WINDOW.FAT&amp;VAR:ID1=ITT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1090__FDSAUDITLINK__" localSheetId="0" hidden="1">{"fdsup://directions/FAT Viewer?action=UPDATE&amp;creator=factSet&amp;DYN_ARGS=true&amp;DOC_NAME=FAT:RGQ_ENTRPR_VAL_EV_SOURCE_WINDOW.FAT&amp;VAR:ID1=ITT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1090__FDSAUDITLINK__" hidden="1">{"fdsup://directions/FAT Viewer?action=UPDATE&amp;creator=factSet&amp;DYN_ARGS=true&amp;DOC_NAME=FAT:RGQ_ENTRPR_VAL_EV_SOURCE_WINDOW.FAT&amp;VAR:ID1=ITT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1091__FDSAUDITLINK__" localSheetId="1" hidden="1">{"fdsup://directions/FAT Viewer?action=UPDATE&amp;creator=factSet&amp;DYN_ARGS=true&amp;DOC_NAME=FAT:RGQ_ENTRPR_VAL_EV_SOURCE_WINDOW.FAT&amp;VAR:ID1=ITT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1091__FDSAUDITLINK__" localSheetId="0" hidden="1">{"fdsup://directions/FAT Viewer?action=UPDATE&amp;creator=factSet&amp;DYN_ARGS=true&amp;DOC_NAME=FAT:RGQ_ENTRPR_VAL_EV_SOURCE_WINDOW.FAT&amp;VAR:ID1=ITT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1091__FDSAUDITLINK__" hidden="1">{"fdsup://directions/FAT Viewer?action=UPDATE&amp;creator=factSet&amp;DYN_ARGS=true&amp;DOC_NAME=FAT:RGQ_ENTRPR_VAL_EV_SOURCE_WINDOW.FAT&amp;VAR:ID1=ITT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1092__FDSAUDITLINK__" localSheetId="1" hidden="1">{"fdsup://directions/FAT Viewer?action=UPDATE&amp;creator=factSet&amp;DYN_ARGS=true&amp;DOC_NAME=FAT:RGQ_ENTRPR_VAL_EV_SOURCE_WINDOW.FAT&amp;VAR:ID1=ITT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1092__FDSAUDITLINK__" localSheetId="0" hidden="1">{"fdsup://directions/FAT Viewer?action=UPDATE&amp;creator=factSet&amp;DYN_ARGS=true&amp;DOC_NAME=FAT:RGQ_ENTRPR_VAL_EV_SOURCE_WINDOW.FAT&amp;VAR:ID1=ITT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1092__FDSAUDITLINK__" hidden="1">{"fdsup://directions/FAT Viewer?action=UPDATE&amp;creator=factSet&amp;DYN_ARGS=true&amp;DOC_NAME=FAT:RGQ_ENTRPR_VAL_EV_SOURCE_WINDOW.FAT&amp;VAR:ID1=ITT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1093__FDSAUDITLINK__" localSheetId="1" hidden="1">{"fdsup://directions/FAT Viewer?action=UPDATE&amp;creator=factSet&amp;DYN_ARGS=true&amp;DOC_NAME=FAT:RGQ_ENTRPR_VAL_EV_SOURCE_WINDOW.FAT&amp;VAR:ID1=ITT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1093__FDSAUDITLINK__" localSheetId="0" hidden="1">{"fdsup://directions/FAT Viewer?action=UPDATE&amp;creator=factSet&amp;DYN_ARGS=true&amp;DOC_NAME=FAT:RGQ_ENTRPR_VAL_EV_SOURCE_WINDOW.FAT&amp;VAR:ID1=ITT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1093__FDSAUDITLINK__" hidden="1">{"fdsup://directions/FAT Viewer?action=UPDATE&amp;creator=factSet&amp;DYN_ARGS=true&amp;DOC_NAME=FAT:RGQ_ENTRPR_VAL_EV_SOURCE_WINDOW.FAT&amp;VAR:ID1=ITT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1094__FDSAUDITLINK__" localSheetId="1" hidden="1">{"fdsup://directions/FAT Viewer?action=UPDATE&amp;creator=factSet&amp;DYN_ARGS=true&amp;DOC_NAME=FAT:RGQ_ENTRPR_VAL_EV_SOURCE_WINDOW.FAT&amp;VAR:ID1=ITT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1094__FDSAUDITLINK__" localSheetId="0" hidden="1">{"fdsup://directions/FAT Viewer?action=UPDATE&amp;creator=factSet&amp;DYN_ARGS=true&amp;DOC_NAME=FAT:RGQ_ENTRPR_VAL_EV_SOURCE_WINDOW.FAT&amp;VAR:ID1=ITT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1094__FDSAUDITLINK__" hidden="1">{"fdsup://directions/FAT Viewer?action=UPDATE&amp;creator=factSet&amp;DYN_ARGS=true&amp;DOC_NAME=FAT:RGQ_ENTRPR_VAL_EV_SOURCE_WINDOW.FAT&amp;VAR:ID1=ITT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1095__FDSAUDITLINK__" localSheetId="1" hidden="1">{"fdsup://directions/FAT Viewer?action=UPDATE&amp;creator=factSet&amp;DYN_ARGS=true&amp;DOC_NAME=FAT:RGQ_ENTRPR_VAL_EV_SOURCE_WINDOW.FAT&amp;VAR:ID1=ITT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1095__FDSAUDITLINK__" localSheetId="0" hidden="1">{"fdsup://directions/FAT Viewer?action=UPDATE&amp;creator=factSet&amp;DYN_ARGS=true&amp;DOC_NAME=FAT:RGQ_ENTRPR_VAL_EV_SOURCE_WINDOW.FAT&amp;VAR:ID1=ITT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1095__FDSAUDITLINK__" hidden="1">{"fdsup://directions/FAT Viewer?action=UPDATE&amp;creator=factSet&amp;DYN_ARGS=true&amp;DOC_NAME=FAT:RGQ_ENTRPR_VAL_EV_SOURCE_WINDOW.FAT&amp;VAR:ID1=ITT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1096__FDSAUDITLINK__" localSheetId="1" hidden="1">{"fdsup://directions/FAT Viewer?action=UPDATE&amp;creator=factSet&amp;DYN_ARGS=true&amp;DOC_NAME=FAT:RGQ_ENTRPR_VAL_EV_SOURCE_WINDOW.FAT&amp;VAR:ID1=ITT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1096__FDSAUDITLINK__" localSheetId="0" hidden="1">{"fdsup://directions/FAT Viewer?action=UPDATE&amp;creator=factSet&amp;DYN_ARGS=true&amp;DOC_NAME=FAT:RGQ_ENTRPR_VAL_EV_SOURCE_WINDOW.FAT&amp;VAR:ID1=ITT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1096__FDSAUDITLINK__" hidden="1">{"fdsup://directions/FAT Viewer?action=UPDATE&amp;creator=factSet&amp;DYN_ARGS=true&amp;DOC_NAME=FAT:RGQ_ENTRPR_VAL_EV_SOURCE_WINDOW.FAT&amp;VAR:ID1=ITT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1097__FDSAUDITLINK__" localSheetId="1" hidden="1">{"fdsup://directions/FAT Viewer?action=UPDATE&amp;creator=factSet&amp;DYN_ARGS=true&amp;DOC_NAME=FAT:RGQ_ENTRPR_VAL_EV_SOURCE_WINDOW.FAT&amp;VAR:ID1=ITT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1097__FDSAUDITLINK__" localSheetId="0" hidden="1">{"fdsup://directions/FAT Viewer?action=UPDATE&amp;creator=factSet&amp;DYN_ARGS=true&amp;DOC_NAME=FAT:RGQ_ENTRPR_VAL_EV_SOURCE_WINDOW.FAT&amp;VAR:ID1=ITT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1097__FDSAUDITLINK__" hidden="1">{"fdsup://directions/FAT Viewer?action=UPDATE&amp;creator=factSet&amp;DYN_ARGS=true&amp;DOC_NAME=FAT:RGQ_ENTRPR_VAL_EV_SOURCE_WINDOW.FAT&amp;VAR:ID1=ITT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1098__FDSAUDITLINK__" localSheetId="1" hidden="1">{"fdsup://directions/FAT Viewer?action=UPDATE&amp;creator=factSet&amp;DYN_ARGS=true&amp;DOC_NAME=FAT:RGQ_ENTRPR_VAL_EV_SOURCE_WINDOW.FAT&amp;VAR:ID1=ITT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1098__FDSAUDITLINK__" localSheetId="0" hidden="1">{"fdsup://directions/FAT Viewer?action=UPDATE&amp;creator=factSet&amp;DYN_ARGS=true&amp;DOC_NAME=FAT:RGQ_ENTRPR_VAL_EV_SOURCE_WINDOW.FAT&amp;VAR:ID1=ITT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1098__FDSAUDITLINK__" hidden="1">{"fdsup://directions/FAT Viewer?action=UPDATE&amp;creator=factSet&amp;DYN_ARGS=true&amp;DOC_NAME=FAT:RGQ_ENTRPR_VAL_EV_SOURCE_WINDOW.FAT&amp;VAR:ID1=ITT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1099__FDSAUDITLINK__" localSheetId="1" hidden="1">{"fdsup://directions/FAT Viewer?action=UPDATE&amp;creator=factSet&amp;DYN_ARGS=true&amp;DOC_NAME=FAT:RGQ_ENTRPR_VAL_EV_SOURCE_WINDOW.FAT&amp;VAR:ID1=ITT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1099__FDSAUDITLINK__" localSheetId="0" hidden="1">{"fdsup://directions/FAT Viewer?action=UPDATE&amp;creator=factSet&amp;DYN_ARGS=true&amp;DOC_NAME=FAT:RGQ_ENTRPR_VAL_EV_SOURCE_WINDOW.FAT&amp;VAR:ID1=ITT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1099__FDSAUDITLINK__" hidden="1">{"fdsup://directions/FAT Viewer?action=UPDATE&amp;creator=factSet&amp;DYN_ARGS=true&amp;DOC_NAME=FAT:RGQ_ENTRPR_VAL_EV_SOURCE_WINDOW.FAT&amp;VAR:ID1=ITT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11__123Graph_AChart_6" localSheetId="0" hidden="1">#REF!</definedName>
    <definedName name="_11__123Graph_AChart_6" hidden="1">#REF!</definedName>
    <definedName name="_11__FDSAUDITLINK__" localSheetId="1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1__FDSAUDITLINK__" localSheetId="0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1__FDSAUDITLINK__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10__123Graph_DCHART_14" localSheetId="0" hidden="1">#REF!</definedName>
    <definedName name="_110__123Graph_DCHART_14" hidden="1">#REF!</definedName>
    <definedName name="_110__FDSAUDITLINK__" localSheetId="1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10__FDSAUDITLINK__" localSheetId="0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10__FDSAUDITLINK__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100__FDSAUDITLINK__" localSheetId="1" hidden="1">{"fdsup://directions/FAT Viewer?action=UPDATE&amp;creator=factSet&amp;DYN_ARGS=true&amp;DOC_NAME=FAT:RGQ_ENTRPR_VAL_EV_SOURCE_WINDOW.FAT&amp;VAR:ID1=ITT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1100__FDSAUDITLINK__" localSheetId="0" hidden="1">{"fdsup://directions/FAT Viewer?action=UPDATE&amp;creator=factSet&amp;DYN_ARGS=true&amp;DOC_NAME=FAT:RGQ_ENTRPR_VAL_EV_SOURCE_WINDOW.FAT&amp;VAR:ID1=ITT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1100__FDSAUDITLINK__" hidden="1">{"fdsup://directions/FAT Viewer?action=UPDATE&amp;creator=factSet&amp;DYN_ARGS=true&amp;DOC_NAME=FAT:RGQ_ENTRPR_VAL_EV_SOURCE_WINDOW.FAT&amp;VAR:ID1=ITT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1101__FDSAUDITLINK__" localSheetId="1" hidden="1">{"fdsup://directions/FAT Viewer?action=UPDATE&amp;creator=factSet&amp;DYN_ARGS=true&amp;DOC_NAME=FAT:RGQ_ENTRPR_VAL_EV_SOURCE_WINDOW.FAT&amp;VAR:ID1=ITT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1101__FDSAUDITLINK__" localSheetId="0" hidden="1">{"fdsup://directions/FAT Viewer?action=UPDATE&amp;creator=factSet&amp;DYN_ARGS=true&amp;DOC_NAME=FAT:RGQ_ENTRPR_VAL_EV_SOURCE_WINDOW.FAT&amp;VAR:ID1=ITT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1101__FDSAUDITLINK__" hidden="1">{"fdsup://directions/FAT Viewer?action=UPDATE&amp;creator=factSet&amp;DYN_ARGS=true&amp;DOC_NAME=FAT:RGQ_ENTRPR_VAL_EV_SOURCE_WINDOW.FAT&amp;VAR:ID1=ITT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1102__FDSAUDITLINK__" localSheetId="1" hidden="1">{"fdsup://directions/FAT Viewer?action=UPDATE&amp;creator=factSet&amp;DYN_ARGS=true&amp;DOC_NAME=FAT:RGQ_ENTRPR_VAL_EV_SOURCE_WINDOW.FAT&amp;VAR:ID1=ITT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1102__FDSAUDITLINK__" localSheetId="0" hidden="1">{"fdsup://directions/FAT Viewer?action=UPDATE&amp;creator=factSet&amp;DYN_ARGS=true&amp;DOC_NAME=FAT:RGQ_ENTRPR_VAL_EV_SOURCE_WINDOW.FAT&amp;VAR:ID1=ITT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1102__FDSAUDITLINK__" hidden="1">{"fdsup://directions/FAT Viewer?action=UPDATE&amp;creator=factSet&amp;DYN_ARGS=true&amp;DOC_NAME=FAT:RGQ_ENTRPR_VAL_EV_SOURCE_WINDOW.FAT&amp;VAR:ID1=ITT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1103__FDSAUDITLINK__" localSheetId="1" hidden="1">{"fdsup://directions/FAT Viewer?action=UPDATE&amp;creator=factSet&amp;DYN_ARGS=true&amp;DOC_NAME=FAT:RGQ_ENTRPR_VAL_EV_SOURCE_WINDOW.FAT&amp;VAR:ID1=ITT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1103__FDSAUDITLINK__" localSheetId="0" hidden="1">{"fdsup://directions/FAT Viewer?action=UPDATE&amp;creator=factSet&amp;DYN_ARGS=true&amp;DOC_NAME=FAT:RGQ_ENTRPR_VAL_EV_SOURCE_WINDOW.FAT&amp;VAR:ID1=ITT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1103__FDSAUDITLINK__" hidden="1">{"fdsup://directions/FAT Viewer?action=UPDATE&amp;creator=factSet&amp;DYN_ARGS=true&amp;DOC_NAME=FAT:RGQ_ENTRPR_VAL_EV_SOURCE_WINDOW.FAT&amp;VAR:ID1=ITT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1104__FDSAUDITLINK__" localSheetId="1" hidden="1">{"fdsup://directions/FAT Viewer?action=UPDATE&amp;creator=factSet&amp;DYN_ARGS=true&amp;DOC_NAME=FAT:RGQ_ENTRPR_VAL_EV_SOURCE_WINDOW.FAT&amp;VAR:ID1=ITT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1104__FDSAUDITLINK__" localSheetId="0" hidden="1">{"fdsup://directions/FAT Viewer?action=UPDATE&amp;creator=factSet&amp;DYN_ARGS=true&amp;DOC_NAME=FAT:RGQ_ENTRPR_VAL_EV_SOURCE_WINDOW.FAT&amp;VAR:ID1=ITT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1104__FDSAUDITLINK__" hidden="1">{"fdsup://directions/FAT Viewer?action=UPDATE&amp;creator=factSet&amp;DYN_ARGS=true&amp;DOC_NAME=FAT:RGQ_ENTRPR_VAL_EV_SOURCE_WINDOW.FAT&amp;VAR:ID1=ITT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1105__FDSAUDITLINK__" localSheetId="1" hidden="1">{"fdsup://directions/FAT Viewer?action=UPDATE&amp;creator=factSet&amp;DYN_ARGS=true&amp;DOC_NAME=FAT:RGQ_ENTRPR_VAL_EV_SOURCE_WINDOW.FAT&amp;VAR:ID1=ITT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1105__FDSAUDITLINK__" localSheetId="0" hidden="1">{"fdsup://directions/FAT Viewer?action=UPDATE&amp;creator=factSet&amp;DYN_ARGS=true&amp;DOC_NAME=FAT:RGQ_ENTRPR_VAL_EV_SOURCE_WINDOW.FAT&amp;VAR:ID1=ITT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1105__FDSAUDITLINK__" hidden="1">{"fdsup://directions/FAT Viewer?action=UPDATE&amp;creator=factSet&amp;DYN_ARGS=true&amp;DOC_NAME=FAT:RGQ_ENTRPR_VAL_EV_SOURCE_WINDOW.FAT&amp;VAR:ID1=ITT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1106__FDSAUDITLINK__" localSheetId="1" hidden="1">{"fdsup://directions/FAT Viewer?action=UPDATE&amp;creator=factSet&amp;DYN_ARGS=true&amp;DOC_NAME=FAT:RGQ_ENTRPR_VAL_EV_SOURCE_WINDOW.FAT&amp;VAR:ID1=ITT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1106__FDSAUDITLINK__" localSheetId="0" hidden="1">{"fdsup://directions/FAT Viewer?action=UPDATE&amp;creator=factSet&amp;DYN_ARGS=true&amp;DOC_NAME=FAT:RGQ_ENTRPR_VAL_EV_SOURCE_WINDOW.FAT&amp;VAR:ID1=ITT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1106__FDSAUDITLINK__" hidden="1">{"fdsup://directions/FAT Viewer?action=UPDATE&amp;creator=factSet&amp;DYN_ARGS=true&amp;DOC_NAME=FAT:RGQ_ENTRPR_VAL_EV_SOURCE_WINDOW.FAT&amp;VAR:ID1=ITT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1107__FDSAUDITLINK__" localSheetId="1" hidden="1">{"fdsup://directions/FAT Viewer?action=UPDATE&amp;creator=factSet&amp;DYN_ARGS=true&amp;DOC_NAME=FAT:RGQ_ENTRPR_VAL_EV_SOURCE_WINDOW.FAT&amp;VAR:ID1=ITT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1107__FDSAUDITLINK__" localSheetId="0" hidden="1">{"fdsup://directions/FAT Viewer?action=UPDATE&amp;creator=factSet&amp;DYN_ARGS=true&amp;DOC_NAME=FAT:RGQ_ENTRPR_VAL_EV_SOURCE_WINDOW.FAT&amp;VAR:ID1=ITT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1107__FDSAUDITLINK__" hidden="1">{"fdsup://directions/FAT Viewer?action=UPDATE&amp;creator=factSet&amp;DYN_ARGS=true&amp;DOC_NAME=FAT:RGQ_ENTRPR_VAL_EV_SOURCE_WINDOW.FAT&amp;VAR:ID1=ITT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1108__FDSAUDITLINK__" localSheetId="1" hidden="1">{"fdsup://directions/FAT Viewer?action=UPDATE&amp;creator=factSet&amp;DYN_ARGS=true&amp;DOC_NAME=FAT:RGQ_ENTRPR_VAL_EV_SOURCE_WINDOW.FAT&amp;VAR:ID1=ITT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1108__FDSAUDITLINK__" localSheetId="0" hidden="1">{"fdsup://directions/FAT Viewer?action=UPDATE&amp;creator=factSet&amp;DYN_ARGS=true&amp;DOC_NAME=FAT:RGQ_ENTRPR_VAL_EV_SOURCE_WINDOW.FAT&amp;VAR:ID1=ITT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1108__FDSAUDITLINK__" hidden="1">{"fdsup://directions/FAT Viewer?action=UPDATE&amp;creator=factSet&amp;DYN_ARGS=true&amp;DOC_NAME=FAT:RGQ_ENTRPR_VAL_EV_SOURCE_WINDOW.FAT&amp;VAR:ID1=ITT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1109__FDSAUDITLINK__" localSheetId="1" hidden="1">{"fdsup://directions/FAT Viewer?action=UPDATE&amp;creator=factSet&amp;DYN_ARGS=true&amp;DOC_NAME=FAT:RGQ_ENTRPR_VAL_EV_SOURCE_WINDOW.FAT&amp;VAR:ID1=ITT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1109__FDSAUDITLINK__" localSheetId="0" hidden="1">{"fdsup://directions/FAT Viewer?action=UPDATE&amp;creator=factSet&amp;DYN_ARGS=true&amp;DOC_NAME=FAT:RGQ_ENTRPR_VAL_EV_SOURCE_WINDOW.FAT&amp;VAR:ID1=ITT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1109__FDSAUDITLINK__" hidden="1">{"fdsup://directions/FAT Viewer?action=UPDATE&amp;creator=factSet&amp;DYN_ARGS=true&amp;DOC_NAME=FAT:RGQ_ENTRPR_VAL_EV_SOURCE_WINDOW.FAT&amp;VAR:ID1=ITT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111__123Graph_DCHART_15" localSheetId="0" hidden="1">#REF!</definedName>
    <definedName name="_111__123Graph_DCHART_15" hidden="1">#REF!</definedName>
    <definedName name="_111__FDSAUDITLINK__" localSheetId="1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11__FDSAUDITLINK__" localSheetId="0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11__FDSAUDITLINK__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110__FDSAUDITLINK__" localSheetId="1" hidden="1">{"fdsup://directions/FAT Viewer?action=UPDATE&amp;creator=factSet&amp;DYN_ARGS=true&amp;DOC_NAME=FAT:RGQ_ENTRPR_VAL_EV_SOURCE_WINDOW.FAT&amp;VAR:ID1=ITT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1110__FDSAUDITLINK__" localSheetId="0" hidden="1">{"fdsup://directions/FAT Viewer?action=UPDATE&amp;creator=factSet&amp;DYN_ARGS=true&amp;DOC_NAME=FAT:RGQ_ENTRPR_VAL_EV_SOURCE_WINDOW.FAT&amp;VAR:ID1=ITT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1110__FDSAUDITLINK__" hidden="1">{"fdsup://directions/FAT Viewer?action=UPDATE&amp;creator=factSet&amp;DYN_ARGS=true&amp;DOC_NAME=FAT:RGQ_ENTRPR_VAL_EV_SOURCE_WINDOW.FAT&amp;VAR:ID1=ITT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1111__FDSAUDITLINK__" localSheetId="1" hidden="1">{"fdsup://directions/FAT Viewer?action=UPDATE&amp;creator=factSet&amp;DYN_ARGS=true&amp;DOC_NAME=FAT:RGQ_ENTRPR_VAL_EV_SOURCE_WINDOW.FAT&amp;VAR:ID1=ITT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1111__FDSAUDITLINK__" localSheetId="0" hidden="1">{"fdsup://directions/FAT Viewer?action=UPDATE&amp;creator=factSet&amp;DYN_ARGS=true&amp;DOC_NAME=FAT:RGQ_ENTRPR_VAL_EV_SOURCE_WINDOW.FAT&amp;VAR:ID1=ITT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1111__FDSAUDITLINK__" hidden="1">{"fdsup://directions/FAT Viewer?action=UPDATE&amp;creator=factSet&amp;DYN_ARGS=true&amp;DOC_NAME=FAT:RGQ_ENTRPR_VAL_EV_SOURCE_WINDOW.FAT&amp;VAR:ID1=ITT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1112__FDSAUDITLINK__" localSheetId="1" hidden="1">{"fdsup://directions/FAT Viewer?action=UPDATE&amp;creator=factSet&amp;DYN_ARGS=true&amp;DOC_NAME=FAT:RGQ_ENTRPR_VAL_EV_SOURCE_WINDOW.FAT&amp;VAR:ID1=ITT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1112__FDSAUDITLINK__" localSheetId="0" hidden="1">{"fdsup://directions/FAT Viewer?action=UPDATE&amp;creator=factSet&amp;DYN_ARGS=true&amp;DOC_NAME=FAT:RGQ_ENTRPR_VAL_EV_SOURCE_WINDOW.FAT&amp;VAR:ID1=ITT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1112__FDSAUDITLINK__" hidden="1">{"fdsup://directions/FAT Viewer?action=UPDATE&amp;creator=factSet&amp;DYN_ARGS=true&amp;DOC_NAME=FAT:RGQ_ENTRPR_VAL_EV_SOURCE_WINDOW.FAT&amp;VAR:ID1=ITT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1113__FDSAUDITLINK__" localSheetId="1" hidden="1">{"fdsup://directions/FAT Viewer?action=UPDATE&amp;creator=factSet&amp;DYN_ARGS=true&amp;DOC_NAME=FAT:RGQ_ENTRPR_VAL_EV_SOURCE_WINDOW.FAT&amp;VAR:ID1=ITT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1113__FDSAUDITLINK__" localSheetId="0" hidden="1">{"fdsup://directions/FAT Viewer?action=UPDATE&amp;creator=factSet&amp;DYN_ARGS=true&amp;DOC_NAME=FAT:RGQ_ENTRPR_VAL_EV_SOURCE_WINDOW.FAT&amp;VAR:ID1=ITT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1113__FDSAUDITLINK__" hidden="1">{"fdsup://directions/FAT Viewer?action=UPDATE&amp;creator=factSet&amp;DYN_ARGS=true&amp;DOC_NAME=FAT:RGQ_ENTRPR_VAL_EV_SOURCE_WINDOW.FAT&amp;VAR:ID1=ITT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1114__FDSAUDITLINK__" localSheetId="1" hidden="1">{"fdsup://directions/FAT Viewer?action=UPDATE&amp;creator=factSet&amp;DYN_ARGS=true&amp;DOC_NAME=FAT:RGQ_ENTRPR_VAL_EV_SOURCE_WINDOW.FAT&amp;VAR:ID1=ITT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1114__FDSAUDITLINK__" localSheetId="0" hidden="1">{"fdsup://directions/FAT Viewer?action=UPDATE&amp;creator=factSet&amp;DYN_ARGS=true&amp;DOC_NAME=FAT:RGQ_ENTRPR_VAL_EV_SOURCE_WINDOW.FAT&amp;VAR:ID1=ITT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1114__FDSAUDITLINK__" hidden="1">{"fdsup://directions/FAT Viewer?action=UPDATE&amp;creator=factSet&amp;DYN_ARGS=true&amp;DOC_NAME=FAT:RGQ_ENTRPR_VAL_EV_SOURCE_WINDOW.FAT&amp;VAR:ID1=ITT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1115__FDSAUDITLINK__" localSheetId="1" hidden="1">{"fdsup://directions/FAT Viewer?action=UPDATE&amp;creator=factSet&amp;DYN_ARGS=true&amp;DOC_NAME=FAT:RGQ_ENTRPR_VAL_EV_SOURCE_WINDOW.FAT&amp;VAR:ID1=ITT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1115__FDSAUDITLINK__" localSheetId="0" hidden="1">{"fdsup://directions/FAT Viewer?action=UPDATE&amp;creator=factSet&amp;DYN_ARGS=true&amp;DOC_NAME=FAT:RGQ_ENTRPR_VAL_EV_SOURCE_WINDOW.FAT&amp;VAR:ID1=ITT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1115__FDSAUDITLINK__" hidden="1">{"fdsup://directions/FAT Viewer?action=UPDATE&amp;creator=factSet&amp;DYN_ARGS=true&amp;DOC_NAME=FAT:RGQ_ENTRPR_VAL_EV_SOURCE_WINDOW.FAT&amp;VAR:ID1=ITT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1116__FDSAUDITLINK__" localSheetId="1" hidden="1">{"fdsup://directions/FAT Viewer?action=UPDATE&amp;creator=factSet&amp;DYN_ARGS=true&amp;DOC_NAME=FAT:RGQ_ENTRPR_VAL_EV_SOURCE_WINDOW.FAT&amp;VAR:ID1=ITT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1116__FDSAUDITLINK__" localSheetId="0" hidden="1">{"fdsup://directions/FAT Viewer?action=UPDATE&amp;creator=factSet&amp;DYN_ARGS=true&amp;DOC_NAME=FAT:RGQ_ENTRPR_VAL_EV_SOURCE_WINDOW.FAT&amp;VAR:ID1=ITT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1116__FDSAUDITLINK__" hidden="1">{"fdsup://directions/FAT Viewer?action=UPDATE&amp;creator=factSet&amp;DYN_ARGS=true&amp;DOC_NAME=FAT:RGQ_ENTRPR_VAL_EV_SOURCE_WINDOW.FAT&amp;VAR:ID1=ITT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1117__FDSAUDITLINK__" localSheetId="1" hidden="1">{"fdsup://directions/FAT Viewer?action=UPDATE&amp;creator=factSet&amp;DYN_ARGS=true&amp;DOC_NAME=FAT:RGQ_ENTRPR_VAL_EV_SOURCE_WINDOW.FAT&amp;VAR:ID1=ITT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1117__FDSAUDITLINK__" localSheetId="0" hidden="1">{"fdsup://directions/FAT Viewer?action=UPDATE&amp;creator=factSet&amp;DYN_ARGS=true&amp;DOC_NAME=FAT:RGQ_ENTRPR_VAL_EV_SOURCE_WINDOW.FAT&amp;VAR:ID1=ITT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1117__FDSAUDITLINK__" hidden="1">{"fdsup://directions/FAT Viewer?action=UPDATE&amp;creator=factSet&amp;DYN_ARGS=true&amp;DOC_NAME=FAT:RGQ_ENTRPR_VAL_EV_SOURCE_WINDOW.FAT&amp;VAR:ID1=ITT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1118__FDSAUDITLINK__" localSheetId="1" hidden="1">{"fdsup://directions/FAT Viewer?action=UPDATE&amp;creator=factSet&amp;DYN_ARGS=true&amp;DOC_NAME=FAT:RGQ_ENTRPR_VAL_EV_SOURCE_WINDOW.FAT&amp;VAR:ID1=ITT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1118__FDSAUDITLINK__" localSheetId="0" hidden="1">{"fdsup://directions/FAT Viewer?action=UPDATE&amp;creator=factSet&amp;DYN_ARGS=true&amp;DOC_NAME=FAT:RGQ_ENTRPR_VAL_EV_SOURCE_WINDOW.FAT&amp;VAR:ID1=ITT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1118__FDSAUDITLINK__" hidden="1">{"fdsup://directions/FAT Viewer?action=UPDATE&amp;creator=factSet&amp;DYN_ARGS=true&amp;DOC_NAME=FAT:RGQ_ENTRPR_VAL_EV_SOURCE_WINDOW.FAT&amp;VAR:ID1=ITT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1119__FDSAUDITLINK__" localSheetId="1" hidden="1">{"fdsup://directions/FAT Viewer?action=UPDATE&amp;creator=factSet&amp;DYN_ARGS=true&amp;DOC_NAME=FAT:RGQ_ENTRPR_VAL_EV_SOURCE_WINDOW.FAT&amp;VAR:ID1=ITT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1119__FDSAUDITLINK__" localSheetId="0" hidden="1">{"fdsup://directions/FAT Viewer?action=UPDATE&amp;creator=factSet&amp;DYN_ARGS=true&amp;DOC_NAME=FAT:RGQ_ENTRPR_VAL_EV_SOURCE_WINDOW.FAT&amp;VAR:ID1=ITT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1119__FDSAUDITLINK__" hidden="1">{"fdsup://directions/FAT Viewer?action=UPDATE&amp;creator=factSet&amp;DYN_ARGS=true&amp;DOC_NAME=FAT:RGQ_ENTRPR_VAL_EV_SOURCE_WINDOW.FAT&amp;VAR:ID1=ITT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112__123Graph_DCHART_16" localSheetId="0" hidden="1">#REF!</definedName>
    <definedName name="_112__123Graph_DCHART_16" hidden="1">#REF!</definedName>
    <definedName name="_112__FDSAUDITLINK__" localSheetId="1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12__FDSAUDITLINK__" localSheetId="0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12__FDSAUDITLINK__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120__FDSAUDITLINK__" localSheetId="1" hidden="1">{"fdsup://directions/FAT Viewer?action=UPDATE&amp;creator=factSet&amp;DYN_ARGS=true&amp;DOC_NAME=FAT:RGQ_ENTRPR_VAL_EV_SOURCE_WINDOW.FAT&amp;VAR:ID1=ITT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1120__FDSAUDITLINK__" localSheetId="0" hidden="1">{"fdsup://directions/FAT Viewer?action=UPDATE&amp;creator=factSet&amp;DYN_ARGS=true&amp;DOC_NAME=FAT:RGQ_ENTRPR_VAL_EV_SOURCE_WINDOW.FAT&amp;VAR:ID1=ITT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1120__FDSAUDITLINK__" hidden="1">{"fdsup://directions/FAT Viewer?action=UPDATE&amp;creator=factSet&amp;DYN_ARGS=true&amp;DOC_NAME=FAT:RGQ_ENTRPR_VAL_EV_SOURCE_WINDOW.FAT&amp;VAR:ID1=ITT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1121__FDSAUDITLINK__" localSheetId="1" hidden="1">{"fdsup://directions/FAT Viewer?action=UPDATE&amp;creator=factSet&amp;DYN_ARGS=true&amp;DOC_NAME=FAT:RGQ_ENTRPR_VAL_EV_SOURCE_WINDOW.FAT&amp;VAR:ID1=ITT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1121__FDSAUDITLINK__" localSheetId="0" hidden="1">{"fdsup://directions/FAT Viewer?action=UPDATE&amp;creator=factSet&amp;DYN_ARGS=true&amp;DOC_NAME=FAT:RGQ_ENTRPR_VAL_EV_SOURCE_WINDOW.FAT&amp;VAR:ID1=ITT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1121__FDSAUDITLINK__" hidden="1">{"fdsup://directions/FAT Viewer?action=UPDATE&amp;creator=factSet&amp;DYN_ARGS=true&amp;DOC_NAME=FAT:RGQ_ENTRPR_VAL_EV_SOURCE_WINDOW.FAT&amp;VAR:ID1=ITT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1122__FDSAUDITLINK__" localSheetId="1" hidden="1">{"fdsup://directions/FAT Viewer?action=UPDATE&amp;creator=factSet&amp;DYN_ARGS=true&amp;DOC_NAME=FAT:RGQ_ENTRPR_VAL_EV_SOURCE_WINDOW.FAT&amp;VAR:ID1=ITT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1122__FDSAUDITLINK__" localSheetId="0" hidden="1">{"fdsup://directions/FAT Viewer?action=UPDATE&amp;creator=factSet&amp;DYN_ARGS=true&amp;DOC_NAME=FAT:RGQ_ENTRPR_VAL_EV_SOURCE_WINDOW.FAT&amp;VAR:ID1=ITT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1122__FDSAUDITLINK__" hidden="1">{"fdsup://directions/FAT Viewer?action=UPDATE&amp;creator=factSet&amp;DYN_ARGS=true&amp;DOC_NAME=FAT:RGQ_ENTRPR_VAL_EV_SOURCE_WINDOW.FAT&amp;VAR:ID1=ITT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1123__FDSAUDITLINK__" localSheetId="1" hidden="1">{"fdsup://directions/FAT Viewer?action=UPDATE&amp;creator=factSet&amp;DYN_ARGS=true&amp;DOC_NAME=FAT:RGQ_ENTRPR_VAL_EV_SOURCE_WINDOW.FAT&amp;VAR:ID1=ITT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1123__FDSAUDITLINK__" localSheetId="0" hidden="1">{"fdsup://directions/FAT Viewer?action=UPDATE&amp;creator=factSet&amp;DYN_ARGS=true&amp;DOC_NAME=FAT:RGQ_ENTRPR_VAL_EV_SOURCE_WINDOW.FAT&amp;VAR:ID1=ITT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1123__FDSAUDITLINK__" hidden="1">{"fdsup://directions/FAT Viewer?action=UPDATE&amp;creator=factSet&amp;DYN_ARGS=true&amp;DOC_NAME=FAT:RGQ_ENTRPR_VAL_EV_SOURCE_WINDOW.FAT&amp;VAR:ID1=ITT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1124__FDSAUDITLINK__" localSheetId="1" hidden="1">{"fdsup://directions/FAT Viewer?action=UPDATE&amp;creator=factSet&amp;DYN_ARGS=true&amp;DOC_NAME=FAT:RGQ_ENTRPR_VAL_EV_SOURCE_WINDOW.FAT&amp;VAR:ID1=ITT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1124__FDSAUDITLINK__" localSheetId="0" hidden="1">{"fdsup://directions/FAT Viewer?action=UPDATE&amp;creator=factSet&amp;DYN_ARGS=true&amp;DOC_NAME=FAT:RGQ_ENTRPR_VAL_EV_SOURCE_WINDOW.FAT&amp;VAR:ID1=ITT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1124__FDSAUDITLINK__" hidden="1">{"fdsup://directions/FAT Viewer?action=UPDATE&amp;creator=factSet&amp;DYN_ARGS=true&amp;DOC_NAME=FAT:RGQ_ENTRPR_VAL_EV_SOURCE_WINDOW.FAT&amp;VAR:ID1=ITT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1125__FDSAUDITLINK__" localSheetId="1" hidden="1">{"fdsup://directions/FAT Viewer?action=UPDATE&amp;creator=factSet&amp;DYN_ARGS=true&amp;DOC_NAME=FAT:RGQ_ENTRPR_VAL_EV_SOURCE_WINDOW.FAT&amp;VAR:ID1=ITT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1125__FDSAUDITLINK__" localSheetId="0" hidden="1">{"fdsup://directions/FAT Viewer?action=UPDATE&amp;creator=factSet&amp;DYN_ARGS=true&amp;DOC_NAME=FAT:RGQ_ENTRPR_VAL_EV_SOURCE_WINDOW.FAT&amp;VAR:ID1=ITT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1125__FDSAUDITLINK__" hidden="1">{"fdsup://directions/FAT Viewer?action=UPDATE&amp;creator=factSet&amp;DYN_ARGS=true&amp;DOC_NAME=FAT:RGQ_ENTRPR_VAL_EV_SOURCE_WINDOW.FAT&amp;VAR:ID1=ITT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1126__FDSAUDITLINK__" localSheetId="1" hidden="1">{"fdsup://directions/FAT Viewer?action=UPDATE&amp;creator=factSet&amp;DYN_ARGS=true&amp;DOC_NAME=FAT:RGQ_ENTRPR_VAL_EV_SOURCE_WINDOW.FAT&amp;VAR:ID1=ITT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1126__FDSAUDITLINK__" localSheetId="0" hidden="1">{"fdsup://directions/FAT Viewer?action=UPDATE&amp;creator=factSet&amp;DYN_ARGS=true&amp;DOC_NAME=FAT:RGQ_ENTRPR_VAL_EV_SOURCE_WINDOW.FAT&amp;VAR:ID1=ITT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1126__FDSAUDITLINK__" hidden="1">{"fdsup://directions/FAT Viewer?action=UPDATE&amp;creator=factSet&amp;DYN_ARGS=true&amp;DOC_NAME=FAT:RGQ_ENTRPR_VAL_EV_SOURCE_WINDOW.FAT&amp;VAR:ID1=ITT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1127__FDSAUDITLINK__" localSheetId="1" hidden="1">{"fdsup://directions/FAT Viewer?action=UPDATE&amp;creator=factSet&amp;DYN_ARGS=true&amp;DOC_NAME=FAT:RGQ_ENTRPR_VAL_EV_SOURCE_WINDOW.FAT&amp;VAR:ID1=ITT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1127__FDSAUDITLINK__" localSheetId="0" hidden="1">{"fdsup://directions/FAT Viewer?action=UPDATE&amp;creator=factSet&amp;DYN_ARGS=true&amp;DOC_NAME=FAT:RGQ_ENTRPR_VAL_EV_SOURCE_WINDOW.FAT&amp;VAR:ID1=ITT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1127__FDSAUDITLINK__" hidden="1">{"fdsup://directions/FAT Viewer?action=UPDATE&amp;creator=factSet&amp;DYN_ARGS=true&amp;DOC_NAME=FAT:RGQ_ENTRPR_VAL_EV_SOURCE_WINDOW.FAT&amp;VAR:ID1=ITT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1128__FDSAUDITLINK__" localSheetId="1" hidden="1">{"fdsup://directions/FAT Viewer?action=UPDATE&amp;creator=factSet&amp;DYN_ARGS=true&amp;DOC_NAME=FAT:RGQ_ENTRPR_VAL_EV_SOURCE_WINDOW.FAT&amp;VAR:ID1=ITT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1128__FDSAUDITLINK__" localSheetId="0" hidden="1">{"fdsup://directions/FAT Viewer?action=UPDATE&amp;creator=factSet&amp;DYN_ARGS=true&amp;DOC_NAME=FAT:RGQ_ENTRPR_VAL_EV_SOURCE_WINDOW.FAT&amp;VAR:ID1=ITT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1128__FDSAUDITLINK__" hidden="1">{"fdsup://directions/FAT Viewer?action=UPDATE&amp;creator=factSet&amp;DYN_ARGS=true&amp;DOC_NAME=FAT:RGQ_ENTRPR_VAL_EV_SOURCE_WINDOW.FAT&amp;VAR:ID1=ITT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1129__FDSAUDITLINK__" localSheetId="1" hidden="1">{"fdsup://directions/FAT Viewer?action=UPDATE&amp;creator=factSet&amp;DYN_ARGS=true&amp;DOC_NAME=FAT:RGQ_ENTRPR_VAL_EV_SOURCE_WINDOW.FAT&amp;VAR:ID1=ITT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1129__FDSAUDITLINK__" localSheetId="0" hidden="1">{"fdsup://directions/FAT Viewer?action=UPDATE&amp;creator=factSet&amp;DYN_ARGS=true&amp;DOC_NAME=FAT:RGQ_ENTRPR_VAL_EV_SOURCE_WINDOW.FAT&amp;VAR:ID1=ITT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1129__FDSAUDITLINK__" hidden="1">{"fdsup://directions/FAT Viewer?action=UPDATE&amp;creator=factSet&amp;DYN_ARGS=true&amp;DOC_NAME=FAT:RGQ_ENTRPR_VAL_EV_SOURCE_WINDOW.FAT&amp;VAR:ID1=ITT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113__123Graph_DCHART_17" localSheetId="0" hidden="1">#REF!</definedName>
    <definedName name="_113__123Graph_DCHART_17" hidden="1">#REF!</definedName>
    <definedName name="_113__FDSAUDITLINK__" localSheetId="1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13__FDSAUDITLINK__" localSheetId="0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13__FDSAUDITLINK__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130__FDSAUDITLINK__" localSheetId="1" hidden="1">{"fdsup://directions/FAT Viewer?action=UPDATE&amp;creator=factSet&amp;DYN_ARGS=true&amp;DOC_NAME=FAT:RGQ_ENTRPR_VAL_EV_SOURCE_WINDOW.FAT&amp;VAR:ID1=ITT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1130__FDSAUDITLINK__" localSheetId="0" hidden="1">{"fdsup://directions/FAT Viewer?action=UPDATE&amp;creator=factSet&amp;DYN_ARGS=true&amp;DOC_NAME=FAT:RGQ_ENTRPR_VAL_EV_SOURCE_WINDOW.FAT&amp;VAR:ID1=ITT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1130__FDSAUDITLINK__" hidden="1">{"fdsup://directions/FAT Viewer?action=UPDATE&amp;creator=factSet&amp;DYN_ARGS=true&amp;DOC_NAME=FAT:RGQ_ENTRPR_VAL_EV_SOURCE_WINDOW.FAT&amp;VAR:ID1=ITT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1131__FDSAUDITLINK__" localSheetId="1" hidden="1">{"fdsup://directions/FAT Viewer?action=UPDATE&amp;creator=factSet&amp;DYN_ARGS=true&amp;DOC_NAME=FAT:RGQ_ENTRPR_VAL_EV_SOURCE_WINDOW.FAT&amp;VAR:ID1=ITT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1131__FDSAUDITLINK__" localSheetId="0" hidden="1">{"fdsup://directions/FAT Viewer?action=UPDATE&amp;creator=factSet&amp;DYN_ARGS=true&amp;DOC_NAME=FAT:RGQ_ENTRPR_VAL_EV_SOURCE_WINDOW.FAT&amp;VAR:ID1=ITT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1131__FDSAUDITLINK__" hidden="1">{"fdsup://directions/FAT Viewer?action=UPDATE&amp;creator=factSet&amp;DYN_ARGS=true&amp;DOC_NAME=FAT:RGQ_ENTRPR_VAL_EV_SOURCE_WINDOW.FAT&amp;VAR:ID1=ITT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1132__FDSAUDITLINK__" localSheetId="1" hidden="1">{"fdsup://directions/FAT Viewer?action=UPDATE&amp;creator=factSet&amp;DYN_ARGS=true&amp;DOC_NAME=FAT:RGQ_ENTRPR_VAL_EV_SOURCE_WINDOW.FAT&amp;VAR:ID1=ITT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1132__FDSAUDITLINK__" localSheetId="0" hidden="1">{"fdsup://directions/FAT Viewer?action=UPDATE&amp;creator=factSet&amp;DYN_ARGS=true&amp;DOC_NAME=FAT:RGQ_ENTRPR_VAL_EV_SOURCE_WINDOW.FAT&amp;VAR:ID1=ITT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1132__FDSAUDITLINK__" hidden="1">{"fdsup://directions/FAT Viewer?action=UPDATE&amp;creator=factSet&amp;DYN_ARGS=true&amp;DOC_NAME=FAT:RGQ_ENTRPR_VAL_EV_SOURCE_WINDOW.FAT&amp;VAR:ID1=ITT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1133__FDSAUDITLINK__" localSheetId="1" hidden="1">{"fdsup://directions/FAT Viewer?action=UPDATE&amp;creator=factSet&amp;DYN_ARGS=true&amp;DOC_NAME=FAT:RGQ_ENTRPR_VAL_EV_SOURCE_WINDOW.FAT&amp;VAR:ID1=ITT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1133__FDSAUDITLINK__" localSheetId="0" hidden="1">{"fdsup://directions/FAT Viewer?action=UPDATE&amp;creator=factSet&amp;DYN_ARGS=true&amp;DOC_NAME=FAT:RGQ_ENTRPR_VAL_EV_SOURCE_WINDOW.FAT&amp;VAR:ID1=ITT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1133__FDSAUDITLINK__" hidden="1">{"fdsup://directions/FAT Viewer?action=UPDATE&amp;creator=factSet&amp;DYN_ARGS=true&amp;DOC_NAME=FAT:RGQ_ENTRPR_VAL_EV_SOURCE_WINDOW.FAT&amp;VAR:ID1=ITT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1134__FDSAUDITLINK__" localSheetId="1" hidden="1">{"fdsup://directions/FAT Viewer?action=UPDATE&amp;creator=factSet&amp;DYN_ARGS=true&amp;DOC_NAME=FAT:RGQ_ENTRPR_VAL_EV_SOURCE_WINDOW.FAT&amp;VAR:ID1=ITT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1134__FDSAUDITLINK__" localSheetId="0" hidden="1">{"fdsup://directions/FAT Viewer?action=UPDATE&amp;creator=factSet&amp;DYN_ARGS=true&amp;DOC_NAME=FAT:RGQ_ENTRPR_VAL_EV_SOURCE_WINDOW.FAT&amp;VAR:ID1=ITT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1134__FDSAUDITLINK__" hidden="1">{"fdsup://directions/FAT Viewer?action=UPDATE&amp;creator=factSet&amp;DYN_ARGS=true&amp;DOC_NAME=FAT:RGQ_ENTRPR_VAL_EV_SOURCE_WINDOW.FAT&amp;VAR:ID1=ITT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1135__FDSAUDITLINK__" localSheetId="1" hidden="1">{"fdsup://directions/FAT Viewer?action=UPDATE&amp;creator=factSet&amp;DYN_ARGS=true&amp;DOC_NAME=FAT:RGQ_ENTRPR_VAL_EV_SOURCE_WINDOW.FAT&amp;VAR:ID1=ITT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1135__FDSAUDITLINK__" localSheetId="0" hidden="1">{"fdsup://directions/FAT Viewer?action=UPDATE&amp;creator=factSet&amp;DYN_ARGS=true&amp;DOC_NAME=FAT:RGQ_ENTRPR_VAL_EV_SOURCE_WINDOW.FAT&amp;VAR:ID1=ITT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1135__FDSAUDITLINK__" hidden="1">{"fdsup://directions/FAT Viewer?action=UPDATE&amp;creator=factSet&amp;DYN_ARGS=true&amp;DOC_NAME=FAT:RGQ_ENTRPR_VAL_EV_SOURCE_WINDOW.FAT&amp;VAR:ID1=ITT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1136__FDSAUDITLINK__" localSheetId="1" hidden="1">{"fdsup://directions/FAT Viewer?action=UPDATE&amp;creator=factSet&amp;DYN_ARGS=true&amp;DOC_NAME=FAT:RGQ_ENTRPR_VAL_EV_SOURCE_WINDOW.FAT&amp;VAR:ID1=ITT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1136__FDSAUDITLINK__" localSheetId="0" hidden="1">{"fdsup://directions/FAT Viewer?action=UPDATE&amp;creator=factSet&amp;DYN_ARGS=true&amp;DOC_NAME=FAT:RGQ_ENTRPR_VAL_EV_SOURCE_WINDOW.FAT&amp;VAR:ID1=ITT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1136__FDSAUDITLINK__" hidden="1">{"fdsup://directions/FAT Viewer?action=UPDATE&amp;creator=factSet&amp;DYN_ARGS=true&amp;DOC_NAME=FAT:RGQ_ENTRPR_VAL_EV_SOURCE_WINDOW.FAT&amp;VAR:ID1=ITT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1137__FDSAUDITLINK__" localSheetId="1" hidden="1">{"fdsup://directions/FAT Viewer?action=UPDATE&amp;creator=factSet&amp;DYN_ARGS=true&amp;DOC_NAME=FAT:RGQ_ENTRPR_VAL_EV_SOURCE_WINDOW.FAT&amp;VAR:ID1=ITT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1137__FDSAUDITLINK__" localSheetId="0" hidden="1">{"fdsup://directions/FAT Viewer?action=UPDATE&amp;creator=factSet&amp;DYN_ARGS=true&amp;DOC_NAME=FAT:RGQ_ENTRPR_VAL_EV_SOURCE_WINDOW.FAT&amp;VAR:ID1=ITT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1137__FDSAUDITLINK__" hidden="1">{"fdsup://directions/FAT Viewer?action=UPDATE&amp;creator=factSet&amp;DYN_ARGS=true&amp;DOC_NAME=FAT:RGQ_ENTRPR_VAL_EV_SOURCE_WINDOW.FAT&amp;VAR:ID1=ITT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1138__FDSAUDITLINK__" localSheetId="1" hidden="1">{"fdsup://directions/FAT Viewer?action=UPDATE&amp;creator=factSet&amp;DYN_ARGS=true&amp;DOC_NAME=FAT:RGQ_ENTRPR_VAL_EV_SOURCE_WINDOW.FAT&amp;VAR:ID1=ITT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1138__FDSAUDITLINK__" localSheetId="0" hidden="1">{"fdsup://directions/FAT Viewer?action=UPDATE&amp;creator=factSet&amp;DYN_ARGS=true&amp;DOC_NAME=FAT:RGQ_ENTRPR_VAL_EV_SOURCE_WINDOW.FAT&amp;VAR:ID1=ITT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1138__FDSAUDITLINK__" hidden="1">{"fdsup://directions/FAT Viewer?action=UPDATE&amp;creator=factSet&amp;DYN_ARGS=true&amp;DOC_NAME=FAT:RGQ_ENTRPR_VAL_EV_SOURCE_WINDOW.FAT&amp;VAR:ID1=ITT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1139__FDSAUDITLINK__" localSheetId="1" hidden="1">{"fdsup://directions/FAT Viewer?action=UPDATE&amp;creator=factSet&amp;DYN_ARGS=true&amp;DOC_NAME=FAT:RGQ_ENTRPR_VAL_EV_SOURCE_WINDOW.FAT&amp;VAR:ID1=ITT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1139__FDSAUDITLINK__" localSheetId="0" hidden="1">{"fdsup://directions/FAT Viewer?action=UPDATE&amp;creator=factSet&amp;DYN_ARGS=true&amp;DOC_NAME=FAT:RGQ_ENTRPR_VAL_EV_SOURCE_WINDOW.FAT&amp;VAR:ID1=ITT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1139__FDSAUDITLINK__" hidden="1">{"fdsup://directions/FAT Viewer?action=UPDATE&amp;creator=factSet&amp;DYN_ARGS=true&amp;DOC_NAME=FAT:RGQ_ENTRPR_VAL_EV_SOURCE_WINDOW.FAT&amp;VAR:ID1=ITT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114__123Graph_DCHART_18" localSheetId="0" hidden="1">#REF!</definedName>
    <definedName name="_114__123Graph_DCHART_18" hidden="1">#REF!</definedName>
    <definedName name="_114__FDSAUDITLINK__" localSheetId="1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14__FDSAUDITLINK__" localSheetId="0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14__FDSAUDITLINK__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140__FDSAUDITLINK__" localSheetId="1" hidden="1">{"fdsup://directions/FAT Viewer?action=UPDATE&amp;creator=factSet&amp;DYN_ARGS=true&amp;DOC_NAME=FAT:RGQ_ENTRPR_VAL_EV_SOURCE_WINDOW.FAT&amp;VAR:ID1=ITT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140__FDSAUDITLINK__" localSheetId="0" hidden="1">{"fdsup://directions/FAT Viewer?action=UPDATE&amp;creator=factSet&amp;DYN_ARGS=true&amp;DOC_NAME=FAT:RGQ_ENTRPR_VAL_EV_SOURCE_WINDOW.FAT&amp;VAR:ID1=ITT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140__FDSAUDITLINK__" hidden="1">{"fdsup://directions/FAT Viewer?action=UPDATE&amp;creator=factSet&amp;DYN_ARGS=true&amp;DOC_NAME=FAT:RGQ_ENTRPR_VAL_EV_SOURCE_WINDOW.FAT&amp;VAR:ID1=ITT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141__FDSAUDITLINK__" localSheetId="1" hidden="1">{"fdsup://directions/FAT Viewer?action=UPDATE&amp;creator=factSet&amp;DYN_ARGS=true&amp;DOC_NAME=FAT:RGQ_ENTRPR_VAL_EV_SOURCE_WINDOW.FAT&amp;VAR:ID1=ITT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141__FDSAUDITLINK__" localSheetId="0" hidden="1">{"fdsup://directions/FAT Viewer?action=UPDATE&amp;creator=factSet&amp;DYN_ARGS=true&amp;DOC_NAME=FAT:RGQ_ENTRPR_VAL_EV_SOURCE_WINDOW.FAT&amp;VAR:ID1=ITT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141__FDSAUDITLINK__" hidden="1">{"fdsup://directions/FAT Viewer?action=UPDATE&amp;creator=factSet&amp;DYN_ARGS=true&amp;DOC_NAME=FAT:RGQ_ENTRPR_VAL_EV_SOURCE_WINDOW.FAT&amp;VAR:ID1=ITT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142__FDSAUDITLINK__" localSheetId="1" hidden="1">{"fdsup://directions/FAT Viewer?action=UPDATE&amp;creator=factSet&amp;DYN_ARGS=true&amp;DOC_NAME=FAT:RGQ_ENTRPR_VAL_EV_SOURCE_WINDOW.FAT&amp;VAR:ID1=ITT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142__FDSAUDITLINK__" localSheetId="0" hidden="1">{"fdsup://directions/FAT Viewer?action=UPDATE&amp;creator=factSet&amp;DYN_ARGS=true&amp;DOC_NAME=FAT:RGQ_ENTRPR_VAL_EV_SOURCE_WINDOW.FAT&amp;VAR:ID1=ITT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142__FDSAUDITLINK__" hidden="1">{"fdsup://directions/FAT Viewer?action=UPDATE&amp;creator=factSet&amp;DYN_ARGS=true&amp;DOC_NAME=FAT:RGQ_ENTRPR_VAL_EV_SOURCE_WINDOW.FAT&amp;VAR:ID1=ITT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143__FDSAUDITLINK__" localSheetId="1" hidden="1">{"fdsup://directions/FAT Viewer?action=UPDATE&amp;creator=factSet&amp;DYN_ARGS=true&amp;DOC_NAME=FAT:RGQ_ENTRPR_VAL_EV_SOURCE_WINDOW.FAT&amp;VAR:ID1=ITT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143__FDSAUDITLINK__" localSheetId="0" hidden="1">{"fdsup://directions/FAT Viewer?action=UPDATE&amp;creator=factSet&amp;DYN_ARGS=true&amp;DOC_NAME=FAT:RGQ_ENTRPR_VAL_EV_SOURCE_WINDOW.FAT&amp;VAR:ID1=ITT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143__FDSAUDITLINK__" hidden="1">{"fdsup://directions/FAT Viewer?action=UPDATE&amp;creator=factSet&amp;DYN_ARGS=true&amp;DOC_NAME=FAT:RGQ_ENTRPR_VAL_EV_SOURCE_WINDOW.FAT&amp;VAR:ID1=ITT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144__FDSAUDITLINK__" localSheetId="1" hidden="1">{"fdsup://directions/FAT Viewer?action=UPDATE&amp;creator=factSet&amp;DYN_ARGS=true&amp;DOC_NAME=FAT:RGQ_ENTRPR_VAL_EV_SOURCE_WINDOW.FAT&amp;VAR:ID1=ITT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144__FDSAUDITLINK__" localSheetId="0" hidden="1">{"fdsup://directions/FAT Viewer?action=UPDATE&amp;creator=factSet&amp;DYN_ARGS=true&amp;DOC_NAME=FAT:RGQ_ENTRPR_VAL_EV_SOURCE_WINDOW.FAT&amp;VAR:ID1=ITT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144__FDSAUDITLINK__" hidden="1">{"fdsup://directions/FAT Viewer?action=UPDATE&amp;creator=factSet&amp;DYN_ARGS=true&amp;DOC_NAME=FAT:RGQ_ENTRPR_VAL_EV_SOURCE_WINDOW.FAT&amp;VAR:ID1=ITT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145__FDSAUDITLINK__" localSheetId="1" hidden="1">{"fdsup://directions/FAT Viewer?action=UPDATE&amp;creator=factSet&amp;DYN_ARGS=true&amp;DOC_NAME=FAT:RGQ_ENTRPR_VAL_EV_SOURCE_WINDOW.FAT&amp;VAR:ID1=ITT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145__FDSAUDITLINK__" localSheetId="0" hidden="1">{"fdsup://directions/FAT Viewer?action=UPDATE&amp;creator=factSet&amp;DYN_ARGS=true&amp;DOC_NAME=FAT:RGQ_ENTRPR_VAL_EV_SOURCE_WINDOW.FAT&amp;VAR:ID1=ITT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145__FDSAUDITLINK__" hidden="1">{"fdsup://directions/FAT Viewer?action=UPDATE&amp;creator=factSet&amp;DYN_ARGS=true&amp;DOC_NAME=FAT:RGQ_ENTRPR_VAL_EV_SOURCE_WINDOW.FAT&amp;VAR:ID1=ITT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146__FDSAUDITLINK__" localSheetId="1" hidden="1">{"fdsup://directions/FAT Viewer?action=UPDATE&amp;creator=factSet&amp;DYN_ARGS=true&amp;DOC_NAME=FAT:RGQ_ENTRPR_VAL_EV_SOURCE_WINDOW.FAT&amp;VAR:ID1=ITT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146__FDSAUDITLINK__" localSheetId="0" hidden="1">{"fdsup://directions/FAT Viewer?action=UPDATE&amp;creator=factSet&amp;DYN_ARGS=true&amp;DOC_NAME=FAT:RGQ_ENTRPR_VAL_EV_SOURCE_WINDOW.FAT&amp;VAR:ID1=ITT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146__FDSAUDITLINK__" hidden="1">{"fdsup://directions/FAT Viewer?action=UPDATE&amp;creator=factSet&amp;DYN_ARGS=true&amp;DOC_NAME=FAT:RGQ_ENTRPR_VAL_EV_SOURCE_WINDOW.FAT&amp;VAR:ID1=ITT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147__FDSAUDITLINK__" localSheetId="1" hidden="1">{"fdsup://directions/FAT Viewer?action=UPDATE&amp;creator=factSet&amp;DYN_ARGS=true&amp;DOC_NAME=FAT:RGQ_ENTRPR_VAL_EV_SOURCE_WINDOW.FAT&amp;VAR:ID1=ITT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147__FDSAUDITLINK__" localSheetId="0" hidden="1">{"fdsup://directions/FAT Viewer?action=UPDATE&amp;creator=factSet&amp;DYN_ARGS=true&amp;DOC_NAME=FAT:RGQ_ENTRPR_VAL_EV_SOURCE_WINDOW.FAT&amp;VAR:ID1=ITT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147__FDSAUDITLINK__" hidden="1">{"fdsup://directions/FAT Viewer?action=UPDATE&amp;creator=factSet&amp;DYN_ARGS=true&amp;DOC_NAME=FAT:RGQ_ENTRPR_VAL_EV_SOURCE_WINDOW.FAT&amp;VAR:ID1=ITT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148__FDSAUDITLINK__" localSheetId="1" hidden="1">{"fdsup://directions/FAT Viewer?action=UPDATE&amp;creator=factSet&amp;DYN_ARGS=true&amp;DOC_NAME=FAT:RGQ_ENTRPR_VAL_EV_SOURCE_WINDOW.FAT&amp;VAR:ID1=ITT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148__FDSAUDITLINK__" localSheetId="0" hidden="1">{"fdsup://directions/FAT Viewer?action=UPDATE&amp;creator=factSet&amp;DYN_ARGS=true&amp;DOC_NAME=FAT:RGQ_ENTRPR_VAL_EV_SOURCE_WINDOW.FAT&amp;VAR:ID1=ITT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148__FDSAUDITLINK__" hidden="1">{"fdsup://directions/FAT Viewer?action=UPDATE&amp;creator=factSet&amp;DYN_ARGS=true&amp;DOC_NAME=FAT:RGQ_ENTRPR_VAL_EV_SOURCE_WINDOW.FAT&amp;VAR:ID1=ITT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149__FDSAUDITLINK__" localSheetId="1" hidden="1">{"fdsup://directions/FAT Viewer?action=UPDATE&amp;creator=factSet&amp;DYN_ARGS=true&amp;DOC_NAME=FAT:RGQ_ENTRPR_VAL_EV_SOURCE_WINDOW.FAT&amp;VAR:ID1=ITT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149__FDSAUDITLINK__" localSheetId="0" hidden="1">{"fdsup://directions/FAT Viewer?action=UPDATE&amp;creator=factSet&amp;DYN_ARGS=true&amp;DOC_NAME=FAT:RGQ_ENTRPR_VAL_EV_SOURCE_WINDOW.FAT&amp;VAR:ID1=ITT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149__FDSAUDITLINK__" hidden="1">{"fdsup://directions/FAT Viewer?action=UPDATE&amp;creator=factSet&amp;DYN_ARGS=true&amp;DOC_NAME=FAT:RGQ_ENTRPR_VAL_EV_SOURCE_WINDOW.FAT&amp;VAR:ID1=ITT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15__123Graph_DCHART_4" localSheetId="0" hidden="1">#REF!</definedName>
    <definedName name="_115__123Graph_DCHART_4" hidden="1">#REF!</definedName>
    <definedName name="_115__FDSAUDITLINK__" localSheetId="1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15__FDSAUDITLINK__" localSheetId="0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15__FDSAUDITLINK__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150__FDSAUDITLINK__" localSheetId="1" hidden="1">{"fdsup://directions/FAT Viewer?action=UPDATE&amp;creator=factSet&amp;DYN_ARGS=true&amp;DOC_NAME=FAT:RGQ_ENTRPR_VAL_EV_SOURCE_WINDOW.FAT&amp;VAR:ID1=ITT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150__FDSAUDITLINK__" localSheetId="0" hidden="1">{"fdsup://directions/FAT Viewer?action=UPDATE&amp;creator=factSet&amp;DYN_ARGS=true&amp;DOC_NAME=FAT:RGQ_ENTRPR_VAL_EV_SOURCE_WINDOW.FAT&amp;VAR:ID1=ITT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150__FDSAUDITLINK__" hidden="1">{"fdsup://directions/FAT Viewer?action=UPDATE&amp;creator=factSet&amp;DYN_ARGS=true&amp;DOC_NAME=FAT:RGQ_ENTRPR_VAL_EV_SOURCE_WINDOW.FAT&amp;VAR:ID1=ITT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151__FDSAUDITLINK__" localSheetId="1" hidden="1">{"fdsup://directions/FAT Viewer?action=UPDATE&amp;creator=factSet&amp;DYN_ARGS=true&amp;DOC_NAME=FAT:RGQ_ENTRPR_VAL_EV_SOURCE_WINDOW.FAT&amp;VAR:ID1=ITT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151__FDSAUDITLINK__" localSheetId="0" hidden="1">{"fdsup://directions/FAT Viewer?action=UPDATE&amp;creator=factSet&amp;DYN_ARGS=true&amp;DOC_NAME=FAT:RGQ_ENTRPR_VAL_EV_SOURCE_WINDOW.FAT&amp;VAR:ID1=ITT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151__FDSAUDITLINK__" hidden="1">{"fdsup://directions/FAT Viewer?action=UPDATE&amp;creator=factSet&amp;DYN_ARGS=true&amp;DOC_NAME=FAT:RGQ_ENTRPR_VAL_EV_SOURCE_WINDOW.FAT&amp;VAR:ID1=ITT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152__FDSAUDITLINK__" localSheetId="1" hidden="1">{"fdsup://directions/FAT Viewer?action=UPDATE&amp;creator=factSet&amp;DYN_ARGS=true&amp;DOC_NAME=FAT:RGQ_ENTRPR_VAL_EV_SOURCE_WINDOW.FAT&amp;VAR:ID1=ITT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152__FDSAUDITLINK__" localSheetId="0" hidden="1">{"fdsup://directions/FAT Viewer?action=UPDATE&amp;creator=factSet&amp;DYN_ARGS=true&amp;DOC_NAME=FAT:RGQ_ENTRPR_VAL_EV_SOURCE_WINDOW.FAT&amp;VAR:ID1=ITT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152__FDSAUDITLINK__" hidden="1">{"fdsup://directions/FAT Viewer?action=UPDATE&amp;creator=factSet&amp;DYN_ARGS=true&amp;DOC_NAME=FAT:RGQ_ENTRPR_VAL_EV_SOURCE_WINDOW.FAT&amp;VAR:ID1=ITT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153__FDSAUDITLINK__" localSheetId="1" hidden="1">{"fdsup://directions/FAT Viewer?action=UPDATE&amp;creator=factSet&amp;DYN_ARGS=true&amp;DOC_NAME=FAT:RGQ_ENTRPR_VAL_EV_SOURCE_WINDOW.FAT&amp;VAR:ID1=ITT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153__FDSAUDITLINK__" localSheetId="0" hidden="1">{"fdsup://directions/FAT Viewer?action=UPDATE&amp;creator=factSet&amp;DYN_ARGS=true&amp;DOC_NAME=FAT:RGQ_ENTRPR_VAL_EV_SOURCE_WINDOW.FAT&amp;VAR:ID1=ITT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153__FDSAUDITLINK__" hidden="1">{"fdsup://directions/FAT Viewer?action=UPDATE&amp;creator=factSet&amp;DYN_ARGS=true&amp;DOC_NAME=FAT:RGQ_ENTRPR_VAL_EV_SOURCE_WINDOW.FAT&amp;VAR:ID1=ITT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154__FDSAUDITLINK__" localSheetId="1" hidden="1">{"fdsup://directions/FAT Viewer?action=UPDATE&amp;creator=factSet&amp;DYN_ARGS=true&amp;DOC_NAME=FAT:RGQ_ENTRPR_VAL_EV_SOURCE_WINDOW.FAT&amp;VAR:ID1=ITT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154__FDSAUDITLINK__" localSheetId="0" hidden="1">{"fdsup://directions/FAT Viewer?action=UPDATE&amp;creator=factSet&amp;DYN_ARGS=true&amp;DOC_NAME=FAT:RGQ_ENTRPR_VAL_EV_SOURCE_WINDOW.FAT&amp;VAR:ID1=ITT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154__FDSAUDITLINK__" hidden="1">{"fdsup://directions/FAT Viewer?action=UPDATE&amp;creator=factSet&amp;DYN_ARGS=true&amp;DOC_NAME=FAT:RGQ_ENTRPR_VAL_EV_SOURCE_WINDOW.FAT&amp;VAR:ID1=ITT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155__FDSAUDITLINK__" localSheetId="1" hidden="1">{"fdsup://directions/FAT Viewer?action=UPDATE&amp;creator=factSet&amp;DYN_ARGS=true&amp;DOC_NAME=FAT:RGQ_ENTRPR_VAL_EV_SOURCE_WINDOW.FAT&amp;VAR:ID1=ITT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155__FDSAUDITLINK__" localSheetId="0" hidden="1">{"fdsup://directions/FAT Viewer?action=UPDATE&amp;creator=factSet&amp;DYN_ARGS=true&amp;DOC_NAME=FAT:RGQ_ENTRPR_VAL_EV_SOURCE_WINDOW.FAT&amp;VAR:ID1=ITT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155__FDSAUDITLINK__" hidden="1">{"fdsup://directions/FAT Viewer?action=UPDATE&amp;creator=factSet&amp;DYN_ARGS=true&amp;DOC_NAME=FAT:RGQ_ENTRPR_VAL_EV_SOURCE_WINDOW.FAT&amp;VAR:ID1=ITT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156__FDSAUDITLINK__" localSheetId="1" hidden="1">{"fdsup://directions/FAT Viewer?action=UPDATE&amp;creator=factSet&amp;DYN_ARGS=true&amp;DOC_NAME=FAT:RGQ_ENTRPR_VAL_EV_SOURCE_WINDOW.FAT&amp;VAR:ID1=ITT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156__FDSAUDITLINK__" localSheetId="0" hidden="1">{"fdsup://directions/FAT Viewer?action=UPDATE&amp;creator=factSet&amp;DYN_ARGS=true&amp;DOC_NAME=FAT:RGQ_ENTRPR_VAL_EV_SOURCE_WINDOW.FAT&amp;VAR:ID1=ITT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156__FDSAUDITLINK__" hidden="1">{"fdsup://directions/FAT Viewer?action=UPDATE&amp;creator=factSet&amp;DYN_ARGS=true&amp;DOC_NAME=FAT:RGQ_ENTRPR_VAL_EV_SOURCE_WINDOW.FAT&amp;VAR:ID1=ITT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157__FDSAUDITLINK__" localSheetId="1" hidden="1">{"fdsup://directions/FAT Viewer?action=UPDATE&amp;creator=factSet&amp;DYN_ARGS=true&amp;DOC_NAME=FAT:RGQ_ENTRPR_VAL_EV_SOURCE_WINDOW.FAT&amp;VAR:ID1=ITT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157__FDSAUDITLINK__" localSheetId="0" hidden="1">{"fdsup://directions/FAT Viewer?action=UPDATE&amp;creator=factSet&amp;DYN_ARGS=true&amp;DOC_NAME=FAT:RGQ_ENTRPR_VAL_EV_SOURCE_WINDOW.FAT&amp;VAR:ID1=ITT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157__FDSAUDITLINK__" hidden="1">{"fdsup://directions/FAT Viewer?action=UPDATE&amp;creator=factSet&amp;DYN_ARGS=true&amp;DOC_NAME=FAT:RGQ_ENTRPR_VAL_EV_SOURCE_WINDOW.FAT&amp;VAR:ID1=ITT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158__FDSAUDITLINK__" localSheetId="1" hidden="1">{"fdsup://directions/FAT Viewer?action=UPDATE&amp;creator=factSet&amp;DYN_ARGS=true&amp;DOC_NAME=FAT:RGQ_ENTRPR_VAL_EV_SOURCE_WINDOW.FAT&amp;VAR:ID1=ITT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158__FDSAUDITLINK__" localSheetId="0" hidden="1">{"fdsup://directions/FAT Viewer?action=UPDATE&amp;creator=factSet&amp;DYN_ARGS=true&amp;DOC_NAME=FAT:RGQ_ENTRPR_VAL_EV_SOURCE_WINDOW.FAT&amp;VAR:ID1=ITT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158__FDSAUDITLINK__" hidden="1">{"fdsup://directions/FAT Viewer?action=UPDATE&amp;creator=factSet&amp;DYN_ARGS=true&amp;DOC_NAME=FAT:RGQ_ENTRPR_VAL_EV_SOURCE_WINDOW.FAT&amp;VAR:ID1=ITT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159__FDSAUDITLINK__" localSheetId="1" hidden="1">{"fdsup://directions/FAT Viewer?action=UPDATE&amp;creator=factSet&amp;DYN_ARGS=true&amp;DOC_NAME=FAT:RGQ_ENTRPR_VAL_EV_SOURCE_WINDOW.FAT&amp;VAR:ID1=ITT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159__FDSAUDITLINK__" localSheetId="0" hidden="1">{"fdsup://directions/FAT Viewer?action=UPDATE&amp;creator=factSet&amp;DYN_ARGS=true&amp;DOC_NAME=FAT:RGQ_ENTRPR_VAL_EV_SOURCE_WINDOW.FAT&amp;VAR:ID1=ITT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159__FDSAUDITLINK__" hidden="1">{"fdsup://directions/FAT Viewer?action=UPDATE&amp;creator=factSet&amp;DYN_ARGS=true&amp;DOC_NAME=FAT:RGQ_ENTRPR_VAL_EV_SOURCE_WINDOW.FAT&amp;VAR:ID1=ITT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16__123Graph_DCHART_6" localSheetId="0" hidden="1">#REF!</definedName>
    <definedName name="_116__123Graph_DCHART_6" hidden="1">#REF!</definedName>
    <definedName name="_116__FDSAUDITLINK__" localSheetId="1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16__FDSAUDITLINK__" localSheetId="0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16__FDSAUDITLINK__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160__FDSAUDITLINK__" localSheetId="1" hidden="1">{"fdsup://directions/FAT Viewer?action=UPDATE&amp;creator=factSet&amp;DYN_ARGS=true&amp;DOC_NAME=FAT:RGQ_ENTRPR_VAL_EV_SOURCE_WINDOW.FAT&amp;VAR:ID1=ITT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160__FDSAUDITLINK__" localSheetId="0" hidden="1">{"fdsup://directions/FAT Viewer?action=UPDATE&amp;creator=factSet&amp;DYN_ARGS=true&amp;DOC_NAME=FAT:RGQ_ENTRPR_VAL_EV_SOURCE_WINDOW.FAT&amp;VAR:ID1=ITT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160__FDSAUDITLINK__" hidden="1">{"fdsup://directions/FAT Viewer?action=UPDATE&amp;creator=factSet&amp;DYN_ARGS=true&amp;DOC_NAME=FAT:RGQ_ENTRPR_VAL_EV_SOURCE_WINDOW.FAT&amp;VAR:ID1=ITT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161__FDSAUDITLINK__" localSheetId="1" hidden="1">{"fdsup://directions/FAT Viewer?action=UPDATE&amp;creator=factSet&amp;DYN_ARGS=true&amp;DOC_NAME=FAT:RGQ_ENTRPR_VAL_EV_SOURCE_WINDOW.FAT&amp;VAR:ID1=ITT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161__FDSAUDITLINK__" localSheetId="0" hidden="1">{"fdsup://directions/FAT Viewer?action=UPDATE&amp;creator=factSet&amp;DYN_ARGS=true&amp;DOC_NAME=FAT:RGQ_ENTRPR_VAL_EV_SOURCE_WINDOW.FAT&amp;VAR:ID1=ITT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161__FDSAUDITLINK__" hidden="1">{"fdsup://directions/FAT Viewer?action=UPDATE&amp;creator=factSet&amp;DYN_ARGS=true&amp;DOC_NAME=FAT:RGQ_ENTRPR_VAL_EV_SOURCE_WINDOW.FAT&amp;VAR:ID1=ITT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162__FDSAUDITLINK__" localSheetId="1" hidden="1">{"fdsup://directions/FAT Viewer?action=UPDATE&amp;creator=factSet&amp;DYN_ARGS=true&amp;DOC_NAME=FAT:RGQ_ENTRPR_VAL_EV_SOURCE_WINDOW.FAT&amp;VAR:ID1=ITT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162__FDSAUDITLINK__" localSheetId="0" hidden="1">{"fdsup://directions/FAT Viewer?action=UPDATE&amp;creator=factSet&amp;DYN_ARGS=true&amp;DOC_NAME=FAT:RGQ_ENTRPR_VAL_EV_SOURCE_WINDOW.FAT&amp;VAR:ID1=ITT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162__FDSAUDITLINK__" hidden="1">{"fdsup://directions/FAT Viewer?action=UPDATE&amp;creator=factSet&amp;DYN_ARGS=true&amp;DOC_NAME=FAT:RGQ_ENTRPR_VAL_EV_SOURCE_WINDOW.FAT&amp;VAR:ID1=ITT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163__FDSAUDITLINK__" localSheetId="1" hidden="1">{"fdsup://directions/FAT Viewer?action=UPDATE&amp;creator=factSet&amp;DYN_ARGS=true&amp;DOC_NAME=FAT:RGQ_ENTRPR_VAL_EV_SOURCE_WINDOW.FAT&amp;VAR:ID1=ITT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163__FDSAUDITLINK__" localSheetId="0" hidden="1">{"fdsup://directions/FAT Viewer?action=UPDATE&amp;creator=factSet&amp;DYN_ARGS=true&amp;DOC_NAME=FAT:RGQ_ENTRPR_VAL_EV_SOURCE_WINDOW.FAT&amp;VAR:ID1=ITT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163__FDSAUDITLINK__" hidden="1">{"fdsup://directions/FAT Viewer?action=UPDATE&amp;creator=factSet&amp;DYN_ARGS=true&amp;DOC_NAME=FAT:RGQ_ENTRPR_VAL_EV_SOURCE_WINDOW.FAT&amp;VAR:ID1=ITT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164__FDSAUDITLINK__" localSheetId="1" hidden="1">{"fdsup://directions/FAT Viewer?action=UPDATE&amp;creator=factSet&amp;DYN_ARGS=true&amp;DOC_NAME=FAT:RGQ_ENTRPR_VAL_EV_SOURCE_WINDOW.FAT&amp;VAR:ID1=ITT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164__FDSAUDITLINK__" localSheetId="0" hidden="1">{"fdsup://directions/FAT Viewer?action=UPDATE&amp;creator=factSet&amp;DYN_ARGS=true&amp;DOC_NAME=FAT:RGQ_ENTRPR_VAL_EV_SOURCE_WINDOW.FAT&amp;VAR:ID1=ITT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164__FDSAUDITLINK__" hidden="1">{"fdsup://directions/FAT Viewer?action=UPDATE&amp;creator=factSet&amp;DYN_ARGS=true&amp;DOC_NAME=FAT:RGQ_ENTRPR_VAL_EV_SOURCE_WINDOW.FAT&amp;VAR:ID1=ITT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165__FDSAUDITLINK__" localSheetId="1" hidden="1">{"fdsup://directions/FAT Viewer?action=UPDATE&amp;creator=factSet&amp;DYN_ARGS=true&amp;DOC_NAME=FAT:RGQ_ENTRPR_VAL_EV_SOURCE_WINDOW.FAT&amp;VAR:ID1=ITT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165__FDSAUDITLINK__" localSheetId="0" hidden="1">{"fdsup://directions/FAT Viewer?action=UPDATE&amp;creator=factSet&amp;DYN_ARGS=true&amp;DOC_NAME=FAT:RGQ_ENTRPR_VAL_EV_SOURCE_WINDOW.FAT&amp;VAR:ID1=ITT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165__FDSAUDITLINK__" hidden="1">{"fdsup://directions/FAT Viewer?action=UPDATE&amp;creator=factSet&amp;DYN_ARGS=true&amp;DOC_NAME=FAT:RGQ_ENTRPR_VAL_EV_SOURCE_WINDOW.FAT&amp;VAR:ID1=ITT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166__FDSAUDITLINK__" localSheetId="1" hidden="1">{"fdsup://directions/FAT Viewer?action=UPDATE&amp;creator=factSet&amp;DYN_ARGS=true&amp;DOC_NAME=FAT:RGQ_ENTRPR_VAL_EV_SOURCE_WINDOW.FAT&amp;VAR:ID1=ITT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166__FDSAUDITLINK__" localSheetId="0" hidden="1">{"fdsup://directions/FAT Viewer?action=UPDATE&amp;creator=factSet&amp;DYN_ARGS=true&amp;DOC_NAME=FAT:RGQ_ENTRPR_VAL_EV_SOURCE_WINDOW.FAT&amp;VAR:ID1=ITT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166__FDSAUDITLINK__" hidden="1">{"fdsup://directions/FAT Viewer?action=UPDATE&amp;creator=factSet&amp;DYN_ARGS=true&amp;DOC_NAME=FAT:RGQ_ENTRPR_VAL_EV_SOURCE_WINDOW.FAT&amp;VAR:ID1=ITT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167__FDSAUDITLINK__" localSheetId="1" hidden="1">{"fdsup://directions/FAT Viewer?action=UPDATE&amp;creator=factSet&amp;DYN_ARGS=true&amp;DOC_NAME=FAT:RGQ_ENTRPR_VAL_EV_SOURCE_WINDOW.FAT&amp;VAR:ID1=ITT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167__FDSAUDITLINK__" localSheetId="0" hidden="1">{"fdsup://directions/FAT Viewer?action=UPDATE&amp;creator=factSet&amp;DYN_ARGS=true&amp;DOC_NAME=FAT:RGQ_ENTRPR_VAL_EV_SOURCE_WINDOW.FAT&amp;VAR:ID1=ITT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167__FDSAUDITLINK__" hidden="1">{"fdsup://directions/FAT Viewer?action=UPDATE&amp;creator=factSet&amp;DYN_ARGS=true&amp;DOC_NAME=FAT:RGQ_ENTRPR_VAL_EV_SOURCE_WINDOW.FAT&amp;VAR:ID1=ITT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168__FDSAUDITLINK__" localSheetId="1" hidden="1">{"fdsup://directions/FAT Viewer?action=UPDATE&amp;creator=factSet&amp;DYN_ARGS=true&amp;DOC_NAME=FAT:RGQ_ENTRPR_VAL_EV_SOURCE_WINDOW.FAT&amp;VAR:ID1=ITT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168__FDSAUDITLINK__" localSheetId="0" hidden="1">{"fdsup://directions/FAT Viewer?action=UPDATE&amp;creator=factSet&amp;DYN_ARGS=true&amp;DOC_NAME=FAT:RGQ_ENTRPR_VAL_EV_SOURCE_WINDOW.FAT&amp;VAR:ID1=ITT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168__FDSAUDITLINK__" hidden="1">{"fdsup://directions/FAT Viewer?action=UPDATE&amp;creator=factSet&amp;DYN_ARGS=true&amp;DOC_NAME=FAT:RGQ_ENTRPR_VAL_EV_SOURCE_WINDOW.FAT&amp;VAR:ID1=ITT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169__FDSAUDITLINK__" localSheetId="1" hidden="1">{"fdsup://directions/FAT Viewer?action=UPDATE&amp;creator=factSet&amp;DYN_ARGS=true&amp;DOC_NAME=FAT:RGQ_ENTRPR_VAL_EV_SOURCE_WINDOW.FAT&amp;VAR:ID1=ITT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169__FDSAUDITLINK__" localSheetId="0" hidden="1">{"fdsup://directions/FAT Viewer?action=UPDATE&amp;creator=factSet&amp;DYN_ARGS=true&amp;DOC_NAME=FAT:RGQ_ENTRPR_VAL_EV_SOURCE_WINDOW.FAT&amp;VAR:ID1=ITT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169__FDSAUDITLINK__" hidden="1">{"fdsup://directions/FAT Viewer?action=UPDATE&amp;creator=factSet&amp;DYN_ARGS=true&amp;DOC_NAME=FAT:RGQ_ENTRPR_VAL_EV_SOURCE_WINDOW.FAT&amp;VAR:ID1=ITT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17__123Graph_DCHART_7" localSheetId="0" hidden="1">#REF!</definedName>
    <definedName name="_117__123Graph_DCHART_7" hidden="1">#REF!</definedName>
    <definedName name="_117__FDSAUDITLINK__" localSheetId="1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17__FDSAUDITLINK__" localSheetId="0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17__FDSAUDITLINK__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170__FDSAUDITLINK__" localSheetId="1" hidden="1">{"fdsup://directions/FAT Viewer?action=UPDATE&amp;creator=factSet&amp;DYN_ARGS=true&amp;DOC_NAME=FAT:RGQ_ENTRPR_VAL_EV_SOURCE_WINDOW.FAT&amp;VAR:ID1=ITT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170__FDSAUDITLINK__" localSheetId="0" hidden="1">{"fdsup://directions/FAT Viewer?action=UPDATE&amp;creator=factSet&amp;DYN_ARGS=true&amp;DOC_NAME=FAT:RGQ_ENTRPR_VAL_EV_SOURCE_WINDOW.FAT&amp;VAR:ID1=ITT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170__FDSAUDITLINK__" hidden="1">{"fdsup://directions/FAT Viewer?action=UPDATE&amp;creator=factSet&amp;DYN_ARGS=true&amp;DOC_NAME=FAT:RGQ_ENTRPR_VAL_EV_SOURCE_WINDOW.FAT&amp;VAR:ID1=ITT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171__FDSAUDITLINK__" localSheetId="1" hidden="1">{"fdsup://directions/FAT Viewer?action=UPDATE&amp;creator=factSet&amp;DYN_ARGS=true&amp;DOC_NAME=FAT:RGQ_ENTRPR_VAL_EV_SOURCE_WINDOW.FAT&amp;VAR:ID1=ITT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171__FDSAUDITLINK__" localSheetId="0" hidden="1">{"fdsup://directions/FAT Viewer?action=UPDATE&amp;creator=factSet&amp;DYN_ARGS=true&amp;DOC_NAME=FAT:RGQ_ENTRPR_VAL_EV_SOURCE_WINDOW.FAT&amp;VAR:ID1=ITT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171__FDSAUDITLINK__" hidden="1">{"fdsup://directions/FAT Viewer?action=UPDATE&amp;creator=factSet&amp;DYN_ARGS=true&amp;DOC_NAME=FAT:RGQ_ENTRPR_VAL_EV_SOURCE_WINDOW.FAT&amp;VAR:ID1=ITT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172__FDSAUDITLINK__" localSheetId="1" hidden="1">{"fdsup://directions/FAT Viewer?action=UPDATE&amp;creator=factSet&amp;DYN_ARGS=true&amp;DOC_NAME=FAT:RGQ_ENTRPR_VAL_EV_SOURCE_WINDOW.FAT&amp;VAR:ID1=ITT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172__FDSAUDITLINK__" localSheetId="0" hidden="1">{"fdsup://directions/FAT Viewer?action=UPDATE&amp;creator=factSet&amp;DYN_ARGS=true&amp;DOC_NAME=FAT:RGQ_ENTRPR_VAL_EV_SOURCE_WINDOW.FAT&amp;VAR:ID1=ITT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172__FDSAUDITLINK__" hidden="1">{"fdsup://directions/FAT Viewer?action=UPDATE&amp;creator=factSet&amp;DYN_ARGS=true&amp;DOC_NAME=FAT:RGQ_ENTRPR_VAL_EV_SOURCE_WINDOW.FAT&amp;VAR:ID1=ITT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173__FDSAUDITLINK__" localSheetId="1" hidden="1">{"fdsup://directions/FAT Viewer?action=UPDATE&amp;creator=factSet&amp;DYN_ARGS=true&amp;DOC_NAME=FAT:RGQ_ENTRPR_VAL_EV_SOURCE_WINDOW.FAT&amp;VAR:ID1=ITT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173__FDSAUDITLINK__" localSheetId="0" hidden="1">{"fdsup://directions/FAT Viewer?action=UPDATE&amp;creator=factSet&amp;DYN_ARGS=true&amp;DOC_NAME=FAT:RGQ_ENTRPR_VAL_EV_SOURCE_WINDOW.FAT&amp;VAR:ID1=ITT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173__FDSAUDITLINK__" hidden="1">{"fdsup://directions/FAT Viewer?action=UPDATE&amp;creator=factSet&amp;DYN_ARGS=true&amp;DOC_NAME=FAT:RGQ_ENTRPR_VAL_EV_SOURCE_WINDOW.FAT&amp;VAR:ID1=ITT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174__FDSAUDITLINK__" localSheetId="1" hidden="1">{"fdsup://directions/FAT Viewer?action=UPDATE&amp;creator=factSet&amp;DYN_ARGS=true&amp;DOC_NAME=FAT:RGQ_ENTRPR_VAL_EV_SOURCE_WINDOW.FAT&amp;VAR:ID1=ITT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174__FDSAUDITLINK__" localSheetId="0" hidden="1">{"fdsup://directions/FAT Viewer?action=UPDATE&amp;creator=factSet&amp;DYN_ARGS=true&amp;DOC_NAME=FAT:RGQ_ENTRPR_VAL_EV_SOURCE_WINDOW.FAT&amp;VAR:ID1=ITT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174__FDSAUDITLINK__" hidden="1">{"fdsup://directions/FAT Viewer?action=UPDATE&amp;creator=factSet&amp;DYN_ARGS=true&amp;DOC_NAME=FAT:RGQ_ENTRPR_VAL_EV_SOURCE_WINDOW.FAT&amp;VAR:ID1=ITT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175__FDSAUDITLINK__" localSheetId="1" hidden="1">{"fdsup://directions/FAT Viewer?action=UPDATE&amp;creator=factSet&amp;DYN_ARGS=true&amp;DOC_NAME=FAT:RGQ_ENTRPR_VAL_EV_SOURCE_WINDOW.FAT&amp;VAR:ID1=ITT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175__FDSAUDITLINK__" localSheetId="0" hidden="1">{"fdsup://directions/FAT Viewer?action=UPDATE&amp;creator=factSet&amp;DYN_ARGS=true&amp;DOC_NAME=FAT:RGQ_ENTRPR_VAL_EV_SOURCE_WINDOW.FAT&amp;VAR:ID1=ITT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175__FDSAUDITLINK__" hidden="1">{"fdsup://directions/FAT Viewer?action=UPDATE&amp;creator=factSet&amp;DYN_ARGS=true&amp;DOC_NAME=FAT:RGQ_ENTRPR_VAL_EV_SOURCE_WINDOW.FAT&amp;VAR:ID1=ITT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176__FDSAUDITLINK__" localSheetId="1" hidden="1">{"fdsup://directions/FAT Viewer?action=UPDATE&amp;creator=factSet&amp;DYN_ARGS=true&amp;DOC_NAME=FAT:RGQ_ENTRPR_VAL_EV_SOURCE_WINDOW.FAT&amp;VAR:ID1=ITT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176__FDSAUDITLINK__" localSheetId="0" hidden="1">{"fdsup://directions/FAT Viewer?action=UPDATE&amp;creator=factSet&amp;DYN_ARGS=true&amp;DOC_NAME=FAT:RGQ_ENTRPR_VAL_EV_SOURCE_WINDOW.FAT&amp;VAR:ID1=ITT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176__FDSAUDITLINK__" hidden="1">{"fdsup://directions/FAT Viewer?action=UPDATE&amp;creator=factSet&amp;DYN_ARGS=true&amp;DOC_NAME=FAT:RGQ_ENTRPR_VAL_EV_SOURCE_WINDOW.FAT&amp;VAR:ID1=ITT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177__FDSAUDITLINK__" localSheetId="1" hidden="1">{"fdsup://directions/FAT Viewer?action=UPDATE&amp;creator=factSet&amp;DYN_ARGS=true&amp;DOC_NAME=FAT:RGQ_ENTRPR_VAL_EV_SOURCE_WINDOW.FAT&amp;VAR:ID1=ITT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177__FDSAUDITLINK__" localSheetId="0" hidden="1">{"fdsup://directions/FAT Viewer?action=UPDATE&amp;creator=factSet&amp;DYN_ARGS=true&amp;DOC_NAME=FAT:RGQ_ENTRPR_VAL_EV_SOURCE_WINDOW.FAT&amp;VAR:ID1=ITT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177__FDSAUDITLINK__" hidden="1">{"fdsup://directions/FAT Viewer?action=UPDATE&amp;creator=factSet&amp;DYN_ARGS=true&amp;DOC_NAME=FAT:RGQ_ENTRPR_VAL_EV_SOURCE_WINDOW.FAT&amp;VAR:ID1=ITT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178__FDSAUDITLINK__" localSheetId="1" hidden="1">{"fdsup://directions/FAT Viewer?action=UPDATE&amp;creator=factSet&amp;DYN_ARGS=true&amp;DOC_NAME=FAT:RGQ_ENTRPR_VAL_EV_SOURCE_WINDOW.FAT&amp;VAR:ID1=ITT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178__FDSAUDITLINK__" localSheetId="0" hidden="1">{"fdsup://directions/FAT Viewer?action=UPDATE&amp;creator=factSet&amp;DYN_ARGS=true&amp;DOC_NAME=FAT:RGQ_ENTRPR_VAL_EV_SOURCE_WINDOW.FAT&amp;VAR:ID1=ITT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178__FDSAUDITLINK__" hidden="1">{"fdsup://directions/FAT Viewer?action=UPDATE&amp;creator=factSet&amp;DYN_ARGS=true&amp;DOC_NAME=FAT:RGQ_ENTRPR_VAL_EV_SOURCE_WINDOW.FAT&amp;VAR:ID1=ITT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179__FDSAUDITLINK__" localSheetId="1" hidden="1">{"fdsup://directions/FAT Viewer?action=UPDATE&amp;creator=factSet&amp;DYN_ARGS=true&amp;DOC_NAME=FAT:RGQ_ENTRPR_VAL_EV_SOURCE_WINDOW.FAT&amp;VAR:ID1=ITT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179__FDSAUDITLINK__" localSheetId="0" hidden="1">{"fdsup://directions/FAT Viewer?action=UPDATE&amp;creator=factSet&amp;DYN_ARGS=true&amp;DOC_NAME=FAT:RGQ_ENTRPR_VAL_EV_SOURCE_WINDOW.FAT&amp;VAR:ID1=ITT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179__FDSAUDITLINK__" hidden="1">{"fdsup://directions/FAT Viewer?action=UPDATE&amp;creator=factSet&amp;DYN_ARGS=true&amp;DOC_NAME=FAT:RGQ_ENTRPR_VAL_EV_SOURCE_WINDOW.FAT&amp;VAR:ID1=ITT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18__123Graph_DCHART_8" localSheetId="0" hidden="1">#REF!</definedName>
    <definedName name="_118__123Graph_DCHART_8" hidden="1">#REF!</definedName>
    <definedName name="_118__FDSAUDITLINK__" localSheetId="1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18__FDSAUDITLINK__" localSheetId="0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18__FDSAUDITLINK__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180__FDSAUDITLINK__" localSheetId="1" hidden="1">{"fdsup://directions/FAT Viewer?action=UPDATE&amp;creator=factSet&amp;DYN_ARGS=true&amp;DOC_NAME=FAT:RGQ_ENTRPR_VAL_EV_SOURCE_WINDOW.FAT&amp;VAR:ID1=ITT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180__FDSAUDITLINK__" localSheetId="0" hidden="1">{"fdsup://directions/FAT Viewer?action=UPDATE&amp;creator=factSet&amp;DYN_ARGS=true&amp;DOC_NAME=FAT:RGQ_ENTRPR_VAL_EV_SOURCE_WINDOW.FAT&amp;VAR:ID1=ITT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180__FDSAUDITLINK__" hidden="1">{"fdsup://directions/FAT Viewer?action=UPDATE&amp;creator=factSet&amp;DYN_ARGS=true&amp;DOC_NAME=FAT:RGQ_ENTRPR_VAL_EV_SOURCE_WINDOW.FAT&amp;VAR:ID1=ITT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181__FDSAUDITLINK__" localSheetId="1" hidden="1">{"fdsup://directions/FAT Viewer?action=UPDATE&amp;creator=factSet&amp;DYN_ARGS=true&amp;DOC_NAME=FAT:RGQ_ENTRPR_VAL_EV_SOURCE_WINDOW.FAT&amp;VAR:ID1=ITT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181__FDSAUDITLINK__" localSheetId="0" hidden="1">{"fdsup://directions/FAT Viewer?action=UPDATE&amp;creator=factSet&amp;DYN_ARGS=true&amp;DOC_NAME=FAT:RGQ_ENTRPR_VAL_EV_SOURCE_WINDOW.FAT&amp;VAR:ID1=ITT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181__FDSAUDITLINK__" hidden="1">{"fdsup://directions/FAT Viewer?action=UPDATE&amp;creator=factSet&amp;DYN_ARGS=true&amp;DOC_NAME=FAT:RGQ_ENTRPR_VAL_EV_SOURCE_WINDOW.FAT&amp;VAR:ID1=ITT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182__FDSAUDITLINK__" localSheetId="1" hidden="1">{"fdsup://directions/FAT Viewer?action=UPDATE&amp;creator=factSet&amp;DYN_ARGS=true&amp;DOC_NAME=FAT:RGQ_ENTRPR_VAL_EV_SOURCE_WINDOW.FAT&amp;VAR:ID1=ITT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182__FDSAUDITLINK__" localSheetId="0" hidden="1">{"fdsup://directions/FAT Viewer?action=UPDATE&amp;creator=factSet&amp;DYN_ARGS=true&amp;DOC_NAME=FAT:RGQ_ENTRPR_VAL_EV_SOURCE_WINDOW.FAT&amp;VAR:ID1=ITT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182__FDSAUDITLINK__" hidden="1">{"fdsup://directions/FAT Viewer?action=UPDATE&amp;creator=factSet&amp;DYN_ARGS=true&amp;DOC_NAME=FAT:RGQ_ENTRPR_VAL_EV_SOURCE_WINDOW.FAT&amp;VAR:ID1=ITT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183__FDSAUDITLINK__" localSheetId="1" hidden="1">{"fdsup://directions/FAT Viewer?action=UPDATE&amp;creator=factSet&amp;DYN_ARGS=true&amp;DOC_NAME=FAT:RGQ_ENTRPR_VAL_EV_SOURCE_WINDOW.FAT&amp;VAR:ID1=ITT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183__FDSAUDITLINK__" localSheetId="0" hidden="1">{"fdsup://directions/FAT Viewer?action=UPDATE&amp;creator=factSet&amp;DYN_ARGS=true&amp;DOC_NAME=FAT:RGQ_ENTRPR_VAL_EV_SOURCE_WINDOW.FAT&amp;VAR:ID1=ITT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183__FDSAUDITLINK__" hidden="1">{"fdsup://directions/FAT Viewer?action=UPDATE&amp;creator=factSet&amp;DYN_ARGS=true&amp;DOC_NAME=FAT:RGQ_ENTRPR_VAL_EV_SOURCE_WINDOW.FAT&amp;VAR:ID1=ITT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184__FDSAUDITLINK__" localSheetId="1" hidden="1">{"fdsup://directions/FAT Viewer?action=UPDATE&amp;creator=factSet&amp;DYN_ARGS=true&amp;DOC_NAME=FAT:RGQ_ENTRPR_VAL_EV_SOURCE_WINDOW.FAT&amp;VAR:ID1=ITT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184__FDSAUDITLINK__" localSheetId="0" hidden="1">{"fdsup://directions/FAT Viewer?action=UPDATE&amp;creator=factSet&amp;DYN_ARGS=true&amp;DOC_NAME=FAT:RGQ_ENTRPR_VAL_EV_SOURCE_WINDOW.FAT&amp;VAR:ID1=ITT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184__FDSAUDITLINK__" hidden="1">{"fdsup://directions/FAT Viewer?action=UPDATE&amp;creator=factSet&amp;DYN_ARGS=true&amp;DOC_NAME=FAT:RGQ_ENTRPR_VAL_EV_SOURCE_WINDOW.FAT&amp;VAR:ID1=ITT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185__FDSAUDITLINK__" localSheetId="1" hidden="1">{"fdsup://directions/FAT Viewer?action=UPDATE&amp;creator=factSet&amp;DYN_ARGS=true&amp;DOC_NAME=FAT:RGQ_ENTRPR_VAL_EV_SOURCE_WINDOW.FAT&amp;VAR:ID1=ITT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185__FDSAUDITLINK__" localSheetId="0" hidden="1">{"fdsup://directions/FAT Viewer?action=UPDATE&amp;creator=factSet&amp;DYN_ARGS=true&amp;DOC_NAME=FAT:RGQ_ENTRPR_VAL_EV_SOURCE_WINDOW.FAT&amp;VAR:ID1=ITT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185__FDSAUDITLINK__" hidden="1">{"fdsup://directions/FAT Viewer?action=UPDATE&amp;creator=factSet&amp;DYN_ARGS=true&amp;DOC_NAME=FAT:RGQ_ENTRPR_VAL_EV_SOURCE_WINDOW.FAT&amp;VAR:ID1=ITT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186__FDSAUDITLINK__" localSheetId="1" hidden="1">{"fdsup://directions/FAT Viewer?action=UPDATE&amp;creator=factSet&amp;DYN_ARGS=true&amp;DOC_NAME=FAT:RGQ_ENTRPR_VAL_EV_SOURCE_WINDOW.FAT&amp;VAR:ID1=ITT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186__FDSAUDITLINK__" localSheetId="0" hidden="1">{"fdsup://directions/FAT Viewer?action=UPDATE&amp;creator=factSet&amp;DYN_ARGS=true&amp;DOC_NAME=FAT:RGQ_ENTRPR_VAL_EV_SOURCE_WINDOW.FAT&amp;VAR:ID1=ITT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186__FDSAUDITLINK__" hidden="1">{"fdsup://directions/FAT Viewer?action=UPDATE&amp;creator=factSet&amp;DYN_ARGS=true&amp;DOC_NAME=FAT:RGQ_ENTRPR_VAL_EV_SOURCE_WINDOW.FAT&amp;VAR:ID1=ITT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187__FDSAUDITLINK__" localSheetId="1" hidden="1">{"fdsup://directions/FAT Viewer?action=UPDATE&amp;creator=factSet&amp;DYN_ARGS=true&amp;DOC_NAME=FAT:RGQ_ENTRPR_VAL_EV_SOURCE_WINDOW.FAT&amp;VAR:ID1=ITT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187__FDSAUDITLINK__" localSheetId="0" hidden="1">{"fdsup://directions/FAT Viewer?action=UPDATE&amp;creator=factSet&amp;DYN_ARGS=true&amp;DOC_NAME=FAT:RGQ_ENTRPR_VAL_EV_SOURCE_WINDOW.FAT&amp;VAR:ID1=ITT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187__FDSAUDITLINK__" hidden="1">{"fdsup://directions/FAT Viewer?action=UPDATE&amp;creator=factSet&amp;DYN_ARGS=true&amp;DOC_NAME=FAT:RGQ_ENTRPR_VAL_EV_SOURCE_WINDOW.FAT&amp;VAR:ID1=ITT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188__FDSAUDITLINK__" localSheetId="1" hidden="1">{"fdsup://directions/FAT Viewer?action=UPDATE&amp;creator=factSet&amp;DYN_ARGS=true&amp;DOC_NAME=FAT:RGQ_ENTRPR_VAL_EV_SOURCE_WINDOW.FAT&amp;VAR:ID1=ITT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188__FDSAUDITLINK__" localSheetId="0" hidden="1">{"fdsup://directions/FAT Viewer?action=UPDATE&amp;creator=factSet&amp;DYN_ARGS=true&amp;DOC_NAME=FAT:RGQ_ENTRPR_VAL_EV_SOURCE_WINDOW.FAT&amp;VAR:ID1=ITT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188__FDSAUDITLINK__" hidden="1">{"fdsup://directions/FAT Viewer?action=UPDATE&amp;creator=factSet&amp;DYN_ARGS=true&amp;DOC_NAME=FAT:RGQ_ENTRPR_VAL_EV_SOURCE_WINDOW.FAT&amp;VAR:ID1=ITT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189__FDSAUDITLINK__" localSheetId="1" hidden="1">{"fdsup://directions/FAT Viewer?action=UPDATE&amp;creator=factSet&amp;DYN_ARGS=true&amp;DOC_NAME=FAT:RGQ_ENTRPR_VAL_EV_SOURCE_WINDOW.FAT&amp;VAR:ID1=ITT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189__FDSAUDITLINK__" localSheetId="0" hidden="1">{"fdsup://directions/FAT Viewer?action=UPDATE&amp;creator=factSet&amp;DYN_ARGS=true&amp;DOC_NAME=FAT:RGQ_ENTRPR_VAL_EV_SOURCE_WINDOW.FAT&amp;VAR:ID1=ITT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189__FDSAUDITLINK__" hidden="1">{"fdsup://directions/FAT Viewer?action=UPDATE&amp;creator=factSet&amp;DYN_ARGS=true&amp;DOC_NAME=FAT:RGQ_ENTRPR_VAL_EV_SOURCE_WINDOW.FAT&amp;VAR:ID1=ITT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19__123Graph_DCHART_9" localSheetId="0" hidden="1">#REF!</definedName>
    <definedName name="_119__123Graph_DCHART_9" hidden="1">#REF!</definedName>
    <definedName name="_119__FDSAUDITLINK__" localSheetId="1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19__FDSAUDITLINK__" localSheetId="0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19__FDSAUDITLINK__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190__FDSAUDITLINK__" localSheetId="1" hidden="1">{"fdsup://directions/FAT Viewer?action=UPDATE&amp;creator=factSet&amp;DYN_ARGS=true&amp;DOC_NAME=FAT:RGQ_ENTRPR_VAL_EV_SOURCE_WINDOW.FAT&amp;VAR:ID1=ITT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190__FDSAUDITLINK__" localSheetId="0" hidden="1">{"fdsup://directions/FAT Viewer?action=UPDATE&amp;creator=factSet&amp;DYN_ARGS=true&amp;DOC_NAME=FAT:RGQ_ENTRPR_VAL_EV_SOURCE_WINDOW.FAT&amp;VAR:ID1=ITT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190__FDSAUDITLINK__" hidden="1">{"fdsup://directions/FAT Viewer?action=UPDATE&amp;creator=factSet&amp;DYN_ARGS=true&amp;DOC_NAME=FAT:RGQ_ENTRPR_VAL_EV_SOURCE_WINDOW.FAT&amp;VAR:ID1=ITT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191__FDSAUDITLINK__" localSheetId="1" hidden="1">{"fdsup://directions/FAT Viewer?action=UPDATE&amp;creator=factSet&amp;DYN_ARGS=true&amp;DOC_NAME=FAT:RGQ_ENTRPR_VAL_EV_SOURCE_WINDOW.FAT&amp;VAR:ID1=ITT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191__FDSAUDITLINK__" localSheetId="0" hidden="1">{"fdsup://directions/FAT Viewer?action=UPDATE&amp;creator=factSet&amp;DYN_ARGS=true&amp;DOC_NAME=FAT:RGQ_ENTRPR_VAL_EV_SOURCE_WINDOW.FAT&amp;VAR:ID1=ITT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191__FDSAUDITLINK__" hidden="1">{"fdsup://directions/FAT Viewer?action=UPDATE&amp;creator=factSet&amp;DYN_ARGS=true&amp;DOC_NAME=FAT:RGQ_ENTRPR_VAL_EV_SOURCE_WINDOW.FAT&amp;VAR:ID1=ITT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192__FDSAUDITLINK__" localSheetId="1" hidden="1">{"fdsup://directions/FAT Viewer?action=UPDATE&amp;creator=factSet&amp;DYN_ARGS=true&amp;DOC_NAME=FAT:RGQ_ENTRPR_VAL_EV_SOURCE_WINDOW.FAT&amp;VAR:ID1=ITT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192__FDSAUDITLINK__" localSheetId="0" hidden="1">{"fdsup://directions/FAT Viewer?action=UPDATE&amp;creator=factSet&amp;DYN_ARGS=true&amp;DOC_NAME=FAT:RGQ_ENTRPR_VAL_EV_SOURCE_WINDOW.FAT&amp;VAR:ID1=ITT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192__FDSAUDITLINK__" hidden="1">{"fdsup://directions/FAT Viewer?action=UPDATE&amp;creator=factSet&amp;DYN_ARGS=true&amp;DOC_NAME=FAT:RGQ_ENTRPR_VAL_EV_SOURCE_WINDOW.FAT&amp;VAR:ID1=ITT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193__FDSAUDITLINK__" localSheetId="1" hidden="1">{"fdsup://directions/FAT Viewer?action=UPDATE&amp;creator=factSet&amp;DYN_ARGS=true&amp;DOC_NAME=FAT:RGQ_ENTRPR_VAL_EV_SOURCE_WINDOW.FAT&amp;VAR:ID1=ITT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193__FDSAUDITLINK__" localSheetId="0" hidden="1">{"fdsup://directions/FAT Viewer?action=UPDATE&amp;creator=factSet&amp;DYN_ARGS=true&amp;DOC_NAME=FAT:RGQ_ENTRPR_VAL_EV_SOURCE_WINDOW.FAT&amp;VAR:ID1=ITT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193__FDSAUDITLINK__" hidden="1">{"fdsup://directions/FAT Viewer?action=UPDATE&amp;creator=factSet&amp;DYN_ARGS=true&amp;DOC_NAME=FAT:RGQ_ENTRPR_VAL_EV_SOURCE_WINDOW.FAT&amp;VAR:ID1=ITT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194__FDSAUDITLINK__" localSheetId="1" hidden="1">{"fdsup://directions/FAT Viewer?action=UPDATE&amp;creator=factSet&amp;DYN_ARGS=true&amp;DOC_NAME=FAT:RGQ_ENTRPR_VAL_EV_SOURCE_WINDOW.FAT&amp;VAR:ID1=ITT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194__FDSAUDITLINK__" localSheetId="0" hidden="1">{"fdsup://directions/FAT Viewer?action=UPDATE&amp;creator=factSet&amp;DYN_ARGS=true&amp;DOC_NAME=FAT:RGQ_ENTRPR_VAL_EV_SOURCE_WINDOW.FAT&amp;VAR:ID1=ITT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194__FDSAUDITLINK__" hidden="1">{"fdsup://directions/FAT Viewer?action=UPDATE&amp;creator=factSet&amp;DYN_ARGS=true&amp;DOC_NAME=FAT:RGQ_ENTRPR_VAL_EV_SOURCE_WINDOW.FAT&amp;VAR:ID1=ITT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195__FDSAUDITLINK__" localSheetId="1" hidden="1">{"fdsup://directions/FAT Viewer?action=UPDATE&amp;creator=factSet&amp;DYN_ARGS=true&amp;DOC_NAME=FAT:RGQ_ENTRPR_VAL_EV_SOURCE_WINDOW.FAT&amp;VAR:ID1=ITT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195__FDSAUDITLINK__" localSheetId="0" hidden="1">{"fdsup://directions/FAT Viewer?action=UPDATE&amp;creator=factSet&amp;DYN_ARGS=true&amp;DOC_NAME=FAT:RGQ_ENTRPR_VAL_EV_SOURCE_WINDOW.FAT&amp;VAR:ID1=ITT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195__FDSAUDITLINK__" hidden="1">{"fdsup://directions/FAT Viewer?action=UPDATE&amp;creator=factSet&amp;DYN_ARGS=true&amp;DOC_NAME=FAT:RGQ_ENTRPR_VAL_EV_SOURCE_WINDOW.FAT&amp;VAR:ID1=ITT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196__FDSAUDITLINK__" localSheetId="1" hidden="1">{"fdsup://directions/FAT Viewer?action=UPDATE&amp;creator=factSet&amp;DYN_ARGS=true&amp;DOC_NAME=FAT:RGQ_ENTRPR_VAL_EV_SOURCE_WINDOW.FAT&amp;VAR:ID1=ITT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196__FDSAUDITLINK__" localSheetId="0" hidden="1">{"fdsup://directions/FAT Viewer?action=UPDATE&amp;creator=factSet&amp;DYN_ARGS=true&amp;DOC_NAME=FAT:RGQ_ENTRPR_VAL_EV_SOURCE_WINDOW.FAT&amp;VAR:ID1=ITT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196__FDSAUDITLINK__" hidden="1">{"fdsup://directions/FAT Viewer?action=UPDATE&amp;creator=factSet&amp;DYN_ARGS=true&amp;DOC_NAME=FAT:RGQ_ENTRPR_VAL_EV_SOURCE_WINDOW.FAT&amp;VAR:ID1=ITT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197__FDSAUDITLINK__" localSheetId="1" hidden="1">{"fdsup://directions/FAT Viewer?action=UPDATE&amp;creator=factSet&amp;DYN_ARGS=true&amp;DOC_NAME=FAT:RGQ_ENTRPR_VAL_EV_SOURCE_WINDOW.FAT&amp;VAR:ID1=ITT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197__FDSAUDITLINK__" localSheetId="0" hidden="1">{"fdsup://directions/FAT Viewer?action=UPDATE&amp;creator=factSet&amp;DYN_ARGS=true&amp;DOC_NAME=FAT:RGQ_ENTRPR_VAL_EV_SOURCE_WINDOW.FAT&amp;VAR:ID1=ITT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197__FDSAUDITLINK__" hidden="1">{"fdsup://directions/FAT Viewer?action=UPDATE&amp;creator=factSet&amp;DYN_ARGS=true&amp;DOC_NAME=FAT:RGQ_ENTRPR_VAL_EV_SOURCE_WINDOW.FAT&amp;VAR:ID1=ITT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198__FDSAUDITLINK__" localSheetId="1" hidden="1">{"fdsup://directions/FAT Viewer?action=UPDATE&amp;creator=factSet&amp;DYN_ARGS=true&amp;DOC_NAME=FAT:RGQ_ENTRPR_VAL_EV_SOURCE_WINDOW.FAT&amp;VAR:ID1=ITT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198__FDSAUDITLINK__" localSheetId="0" hidden="1">{"fdsup://directions/FAT Viewer?action=UPDATE&amp;creator=factSet&amp;DYN_ARGS=true&amp;DOC_NAME=FAT:RGQ_ENTRPR_VAL_EV_SOURCE_WINDOW.FAT&amp;VAR:ID1=ITT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198__FDSAUDITLINK__" hidden="1">{"fdsup://directions/FAT Viewer?action=UPDATE&amp;creator=factSet&amp;DYN_ARGS=true&amp;DOC_NAME=FAT:RGQ_ENTRPR_VAL_EV_SOURCE_WINDOW.FAT&amp;VAR:ID1=ITT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199__FDSAUDITLINK__" localSheetId="1" hidden="1">{"fdsup://directions/FAT Viewer?action=UPDATE&amp;creator=factSet&amp;DYN_ARGS=true&amp;DOC_NAME=FAT:RGQ_ENTRPR_VAL_EV_SOURCE_WINDOW.FAT&amp;VAR:ID1=ITT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199__FDSAUDITLINK__" localSheetId="0" hidden="1">{"fdsup://directions/FAT Viewer?action=UPDATE&amp;creator=factSet&amp;DYN_ARGS=true&amp;DOC_NAME=FAT:RGQ_ENTRPR_VAL_EV_SOURCE_WINDOW.FAT&amp;VAR:ID1=ITT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199__FDSAUDITLINK__" hidden="1">{"fdsup://directions/FAT Viewer?action=UPDATE&amp;creator=factSet&amp;DYN_ARGS=true&amp;DOC_NAME=FAT:RGQ_ENTRPR_VAL_EV_SOURCE_WINDOW.FAT&amp;VAR:ID1=ITT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2__FDSAUDITLINK__" localSheetId="1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2__FDSAUDITLINK__" localSheetId="0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2__FDSAUDITLINK__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20__FDSAUDITLINK__" localSheetId="1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20__FDSAUDITLINK__" localSheetId="0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20__FDSAUDITLINK__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200__FDSAUDITLINK__" localSheetId="1" hidden="1">{"fdsup://directions/FAT Viewer?action=UPDATE&amp;creator=factSet&amp;DYN_ARGS=true&amp;DOC_NAME=FAT:RGQ_ENTRPR_VAL_EV_SOURCE_WINDOW.FAT&amp;VAR:ID1=ITT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200__FDSAUDITLINK__" localSheetId="0" hidden="1">{"fdsup://directions/FAT Viewer?action=UPDATE&amp;creator=factSet&amp;DYN_ARGS=true&amp;DOC_NAME=FAT:RGQ_ENTRPR_VAL_EV_SOURCE_WINDOW.FAT&amp;VAR:ID1=ITT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200__FDSAUDITLINK__" hidden="1">{"fdsup://directions/FAT Viewer?action=UPDATE&amp;creator=factSet&amp;DYN_ARGS=true&amp;DOC_NAME=FAT:RGQ_ENTRPR_VAL_EV_SOURCE_WINDOW.FAT&amp;VAR:ID1=ITT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201__FDSAUDITLINK__" localSheetId="1" hidden="1">{"fdsup://directions/FAT Viewer?action=UPDATE&amp;creator=factSet&amp;DYN_ARGS=true&amp;DOC_NAME=FAT:RGQ_ENTRPR_VAL_EV_SOURCE_WINDOW.FAT&amp;VAR:ID1=ITT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201__FDSAUDITLINK__" localSheetId="0" hidden="1">{"fdsup://directions/FAT Viewer?action=UPDATE&amp;creator=factSet&amp;DYN_ARGS=true&amp;DOC_NAME=FAT:RGQ_ENTRPR_VAL_EV_SOURCE_WINDOW.FAT&amp;VAR:ID1=ITT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201__FDSAUDITLINK__" hidden="1">{"fdsup://directions/FAT Viewer?action=UPDATE&amp;creator=factSet&amp;DYN_ARGS=true&amp;DOC_NAME=FAT:RGQ_ENTRPR_VAL_EV_SOURCE_WINDOW.FAT&amp;VAR:ID1=ITT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202__FDSAUDITLINK__" localSheetId="1" hidden="1">{"fdsup://directions/FAT Viewer?action=UPDATE&amp;creator=factSet&amp;DYN_ARGS=true&amp;DOC_NAME=FAT:RGQ_ENTRPR_VAL_EV_SOURCE_WINDOW.FAT&amp;VAR:ID1=ITT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202__FDSAUDITLINK__" localSheetId="0" hidden="1">{"fdsup://directions/FAT Viewer?action=UPDATE&amp;creator=factSet&amp;DYN_ARGS=true&amp;DOC_NAME=FAT:RGQ_ENTRPR_VAL_EV_SOURCE_WINDOW.FAT&amp;VAR:ID1=ITT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202__FDSAUDITLINK__" hidden="1">{"fdsup://directions/FAT Viewer?action=UPDATE&amp;creator=factSet&amp;DYN_ARGS=true&amp;DOC_NAME=FAT:RGQ_ENTRPR_VAL_EV_SOURCE_WINDOW.FAT&amp;VAR:ID1=ITT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203__FDSAUDITLINK__" localSheetId="1" hidden="1">{"fdsup://directions/FAT Viewer?action=UPDATE&amp;creator=factSet&amp;DYN_ARGS=true&amp;DOC_NAME=FAT:RGQ_ENTRPR_VAL_EV_SOURCE_WINDOW.FAT&amp;VAR:ID1=ITT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203__FDSAUDITLINK__" localSheetId="0" hidden="1">{"fdsup://directions/FAT Viewer?action=UPDATE&amp;creator=factSet&amp;DYN_ARGS=true&amp;DOC_NAME=FAT:RGQ_ENTRPR_VAL_EV_SOURCE_WINDOW.FAT&amp;VAR:ID1=ITT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203__FDSAUDITLINK__" hidden="1">{"fdsup://directions/FAT Viewer?action=UPDATE&amp;creator=factSet&amp;DYN_ARGS=true&amp;DOC_NAME=FAT:RGQ_ENTRPR_VAL_EV_SOURCE_WINDOW.FAT&amp;VAR:ID1=ITT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204__FDSAUDITLINK__" localSheetId="1" hidden="1">{"fdsup://directions/FAT Viewer?action=UPDATE&amp;creator=factSet&amp;DYN_ARGS=true&amp;DOC_NAME=FAT:RGQ_ENTRPR_VAL_EV_SOURCE_WINDOW.FAT&amp;VAR:ID1=ITT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204__FDSAUDITLINK__" localSheetId="0" hidden="1">{"fdsup://directions/FAT Viewer?action=UPDATE&amp;creator=factSet&amp;DYN_ARGS=true&amp;DOC_NAME=FAT:RGQ_ENTRPR_VAL_EV_SOURCE_WINDOW.FAT&amp;VAR:ID1=ITT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204__FDSAUDITLINK__" hidden="1">{"fdsup://directions/FAT Viewer?action=UPDATE&amp;creator=factSet&amp;DYN_ARGS=true&amp;DOC_NAME=FAT:RGQ_ENTRPR_VAL_EV_SOURCE_WINDOW.FAT&amp;VAR:ID1=ITT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205__FDSAUDITLINK__" localSheetId="1" hidden="1">{"fdsup://directions/FAT Viewer?action=UPDATE&amp;creator=factSet&amp;DYN_ARGS=true&amp;DOC_NAME=FAT:RGQ_ENTRPR_VAL_EV_SOURCE_WINDOW.FAT&amp;VAR:ID1=ITT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205__FDSAUDITLINK__" localSheetId="0" hidden="1">{"fdsup://directions/FAT Viewer?action=UPDATE&amp;creator=factSet&amp;DYN_ARGS=true&amp;DOC_NAME=FAT:RGQ_ENTRPR_VAL_EV_SOURCE_WINDOW.FAT&amp;VAR:ID1=ITT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205__FDSAUDITLINK__" hidden="1">{"fdsup://directions/FAT Viewer?action=UPDATE&amp;creator=factSet&amp;DYN_ARGS=true&amp;DOC_NAME=FAT:RGQ_ENTRPR_VAL_EV_SOURCE_WINDOW.FAT&amp;VAR:ID1=ITT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206__FDSAUDITLINK__" localSheetId="1" hidden="1">{"fdsup://directions/FAT Viewer?action=UPDATE&amp;creator=factSet&amp;DYN_ARGS=true&amp;DOC_NAME=FAT:RGQ_ENTRPR_VAL_EV_SOURCE_WINDOW.FAT&amp;VAR:ID1=ITT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206__FDSAUDITLINK__" localSheetId="0" hidden="1">{"fdsup://directions/FAT Viewer?action=UPDATE&amp;creator=factSet&amp;DYN_ARGS=true&amp;DOC_NAME=FAT:RGQ_ENTRPR_VAL_EV_SOURCE_WINDOW.FAT&amp;VAR:ID1=ITT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206__FDSAUDITLINK__" hidden="1">{"fdsup://directions/FAT Viewer?action=UPDATE&amp;creator=factSet&amp;DYN_ARGS=true&amp;DOC_NAME=FAT:RGQ_ENTRPR_VAL_EV_SOURCE_WINDOW.FAT&amp;VAR:ID1=ITT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207__FDSAUDITLINK__" localSheetId="1" hidden="1">{"fdsup://directions/FAT Viewer?action=UPDATE&amp;creator=factSet&amp;DYN_ARGS=true&amp;DOC_NAME=FAT:RGQ_ENTRPR_VAL_EV_SOURCE_WINDOW.FAT&amp;VAR:ID1=ITT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207__FDSAUDITLINK__" localSheetId="0" hidden="1">{"fdsup://directions/FAT Viewer?action=UPDATE&amp;creator=factSet&amp;DYN_ARGS=true&amp;DOC_NAME=FAT:RGQ_ENTRPR_VAL_EV_SOURCE_WINDOW.FAT&amp;VAR:ID1=ITT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207__FDSAUDITLINK__" hidden="1">{"fdsup://directions/FAT Viewer?action=UPDATE&amp;creator=factSet&amp;DYN_ARGS=true&amp;DOC_NAME=FAT:RGQ_ENTRPR_VAL_EV_SOURCE_WINDOW.FAT&amp;VAR:ID1=ITT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208__FDSAUDITLINK__" localSheetId="1" hidden="1">{"fdsup://directions/FAT Viewer?action=UPDATE&amp;creator=factSet&amp;DYN_ARGS=true&amp;DOC_NAME=FAT:RGQ_ENTRPR_VAL_EV_SOURCE_WINDOW.FAT&amp;VAR:ID1=ITT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208__FDSAUDITLINK__" localSheetId="0" hidden="1">{"fdsup://directions/FAT Viewer?action=UPDATE&amp;creator=factSet&amp;DYN_ARGS=true&amp;DOC_NAME=FAT:RGQ_ENTRPR_VAL_EV_SOURCE_WINDOW.FAT&amp;VAR:ID1=ITT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208__FDSAUDITLINK__" hidden="1">{"fdsup://directions/FAT Viewer?action=UPDATE&amp;creator=factSet&amp;DYN_ARGS=true&amp;DOC_NAME=FAT:RGQ_ENTRPR_VAL_EV_SOURCE_WINDOW.FAT&amp;VAR:ID1=ITT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209__FDSAUDITLINK__" localSheetId="1" hidden="1">{"fdsup://directions/FAT Viewer?action=UPDATE&amp;creator=factSet&amp;DYN_ARGS=true&amp;DOC_NAME=FAT:RGQ_ENTRPR_VAL_EV_SOURCE_WINDOW.FAT&amp;VAR:ID1=ITT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209__FDSAUDITLINK__" localSheetId="0" hidden="1">{"fdsup://directions/FAT Viewer?action=UPDATE&amp;creator=factSet&amp;DYN_ARGS=true&amp;DOC_NAME=FAT:RGQ_ENTRPR_VAL_EV_SOURCE_WINDOW.FAT&amp;VAR:ID1=ITT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209__FDSAUDITLINK__" hidden="1">{"fdsup://directions/FAT Viewer?action=UPDATE&amp;creator=factSet&amp;DYN_ARGS=true&amp;DOC_NAME=FAT:RGQ_ENTRPR_VAL_EV_SOURCE_WINDOW.FAT&amp;VAR:ID1=ITT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21__FDSAUDITLINK__" localSheetId="1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21__FDSAUDITLINK__" localSheetId="0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21__FDSAUDITLINK__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210__FDSAUDITLINK__" localSheetId="1" hidden="1">{"fdsup://directions/FAT Viewer?action=UPDATE&amp;creator=factSet&amp;DYN_ARGS=true&amp;DOC_NAME=FAT:RGQ_ENTRPR_VAL_EV_SOURCE_WINDOW.FAT&amp;VAR:ID1=ITT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210__FDSAUDITLINK__" localSheetId="0" hidden="1">{"fdsup://directions/FAT Viewer?action=UPDATE&amp;creator=factSet&amp;DYN_ARGS=true&amp;DOC_NAME=FAT:RGQ_ENTRPR_VAL_EV_SOURCE_WINDOW.FAT&amp;VAR:ID1=ITT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210__FDSAUDITLINK__" hidden="1">{"fdsup://directions/FAT Viewer?action=UPDATE&amp;creator=factSet&amp;DYN_ARGS=true&amp;DOC_NAME=FAT:RGQ_ENTRPR_VAL_EV_SOURCE_WINDOW.FAT&amp;VAR:ID1=ITT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211__FDSAUDITLINK__" localSheetId="1" hidden="1">{"fdsup://directions/FAT Viewer?action=UPDATE&amp;creator=factSet&amp;DYN_ARGS=true&amp;DOC_NAME=FAT:RGQ_ENTRPR_VAL_EV_SOURCE_WINDOW.FAT&amp;VAR:ID1=ITT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211__FDSAUDITLINK__" localSheetId="0" hidden="1">{"fdsup://directions/FAT Viewer?action=UPDATE&amp;creator=factSet&amp;DYN_ARGS=true&amp;DOC_NAME=FAT:RGQ_ENTRPR_VAL_EV_SOURCE_WINDOW.FAT&amp;VAR:ID1=ITT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211__FDSAUDITLINK__" hidden="1">{"fdsup://directions/FAT Viewer?action=UPDATE&amp;creator=factSet&amp;DYN_ARGS=true&amp;DOC_NAME=FAT:RGQ_ENTRPR_VAL_EV_SOURCE_WINDOW.FAT&amp;VAR:ID1=ITT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212__FDSAUDITLINK__" localSheetId="1" hidden="1">{"fdsup://directions/FAT Viewer?action=UPDATE&amp;creator=factSet&amp;DYN_ARGS=true&amp;DOC_NAME=FAT:RGQ_ENTRPR_VAL_EV_SOURCE_WINDOW.FAT&amp;VAR:ID1=ITT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212__FDSAUDITLINK__" localSheetId="0" hidden="1">{"fdsup://directions/FAT Viewer?action=UPDATE&amp;creator=factSet&amp;DYN_ARGS=true&amp;DOC_NAME=FAT:RGQ_ENTRPR_VAL_EV_SOURCE_WINDOW.FAT&amp;VAR:ID1=ITT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212__FDSAUDITLINK__" hidden="1">{"fdsup://directions/FAT Viewer?action=UPDATE&amp;creator=factSet&amp;DYN_ARGS=true&amp;DOC_NAME=FAT:RGQ_ENTRPR_VAL_EV_SOURCE_WINDOW.FAT&amp;VAR:ID1=ITT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213__FDSAUDITLINK__" localSheetId="1" hidden="1">{"fdsup://directions/FAT Viewer?action=UPDATE&amp;creator=factSet&amp;DYN_ARGS=true&amp;DOC_NAME=FAT:RGQ_ENTRPR_VAL_EV_SOURCE_WINDOW.FAT&amp;VAR:ID1=ITT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213__FDSAUDITLINK__" localSheetId="0" hidden="1">{"fdsup://directions/FAT Viewer?action=UPDATE&amp;creator=factSet&amp;DYN_ARGS=true&amp;DOC_NAME=FAT:RGQ_ENTRPR_VAL_EV_SOURCE_WINDOW.FAT&amp;VAR:ID1=ITT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213__FDSAUDITLINK__" hidden="1">{"fdsup://directions/FAT Viewer?action=UPDATE&amp;creator=factSet&amp;DYN_ARGS=true&amp;DOC_NAME=FAT:RGQ_ENTRPR_VAL_EV_SOURCE_WINDOW.FAT&amp;VAR:ID1=ITT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214__FDSAUDITLINK__" localSheetId="1" hidden="1">{"fdsup://directions/FAT Viewer?action=UPDATE&amp;creator=factSet&amp;DYN_ARGS=true&amp;DOC_NAME=FAT:RGQ_ENTRPR_VAL_EV_SOURCE_WINDOW.FAT&amp;VAR:ID1=ITT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214__FDSAUDITLINK__" localSheetId="0" hidden="1">{"fdsup://directions/FAT Viewer?action=UPDATE&amp;creator=factSet&amp;DYN_ARGS=true&amp;DOC_NAME=FAT:RGQ_ENTRPR_VAL_EV_SOURCE_WINDOW.FAT&amp;VAR:ID1=ITT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214__FDSAUDITLINK__" hidden="1">{"fdsup://directions/FAT Viewer?action=UPDATE&amp;creator=factSet&amp;DYN_ARGS=true&amp;DOC_NAME=FAT:RGQ_ENTRPR_VAL_EV_SOURCE_WINDOW.FAT&amp;VAR:ID1=ITT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215__FDSAUDITLINK__" localSheetId="1" hidden="1">{"fdsup://directions/FAT Viewer?action=UPDATE&amp;creator=factSet&amp;DYN_ARGS=true&amp;DOC_NAME=FAT:RGQ_ENTRPR_VAL_EV_SOURCE_WINDOW.FAT&amp;VAR:ID1=ITT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215__FDSAUDITLINK__" localSheetId="0" hidden="1">{"fdsup://directions/FAT Viewer?action=UPDATE&amp;creator=factSet&amp;DYN_ARGS=true&amp;DOC_NAME=FAT:RGQ_ENTRPR_VAL_EV_SOURCE_WINDOW.FAT&amp;VAR:ID1=ITT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215__FDSAUDITLINK__" hidden="1">{"fdsup://directions/FAT Viewer?action=UPDATE&amp;creator=factSet&amp;DYN_ARGS=true&amp;DOC_NAME=FAT:RGQ_ENTRPR_VAL_EV_SOURCE_WINDOW.FAT&amp;VAR:ID1=ITT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216__FDSAUDITLINK__" localSheetId="1" hidden="1">{"fdsup://directions/FAT Viewer?action=UPDATE&amp;creator=factSet&amp;DYN_ARGS=true&amp;DOC_NAME=FAT:RGQ_ENTRPR_VAL_EV_SOURCE_WINDOW.FAT&amp;VAR:ID1=ITT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216__FDSAUDITLINK__" localSheetId="0" hidden="1">{"fdsup://directions/FAT Viewer?action=UPDATE&amp;creator=factSet&amp;DYN_ARGS=true&amp;DOC_NAME=FAT:RGQ_ENTRPR_VAL_EV_SOURCE_WINDOW.FAT&amp;VAR:ID1=ITT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216__FDSAUDITLINK__" hidden="1">{"fdsup://directions/FAT Viewer?action=UPDATE&amp;creator=factSet&amp;DYN_ARGS=true&amp;DOC_NAME=FAT:RGQ_ENTRPR_VAL_EV_SOURCE_WINDOW.FAT&amp;VAR:ID1=ITT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217__FDSAUDITLINK__" localSheetId="1" hidden="1">{"fdsup://directions/FAT Viewer?action=UPDATE&amp;creator=factSet&amp;DYN_ARGS=true&amp;DOC_NAME=FAT:RGQ_ENTRPR_VAL_EV_SOURCE_WINDOW.FAT&amp;VAR:ID1=ITT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217__FDSAUDITLINK__" localSheetId="0" hidden="1">{"fdsup://directions/FAT Viewer?action=UPDATE&amp;creator=factSet&amp;DYN_ARGS=true&amp;DOC_NAME=FAT:RGQ_ENTRPR_VAL_EV_SOURCE_WINDOW.FAT&amp;VAR:ID1=ITT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217__FDSAUDITLINK__" hidden="1">{"fdsup://directions/FAT Viewer?action=UPDATE&amp;creator=factSet&amp;DYN_ARGS=true&amp;DOC_NAME=FAT:RGQ_ENTRPR_VAL_EV_SOURCE_WINDOW.FAT&amp;VAR:ID1=ITT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218__FDSAUDITLINK__" localSheetId="1" hidden="1">{"fdsup://directions/FAT Viewer?action=UPDATE&amp;creator=factSet&amp;DYN_ARGS=true&amp;DOC_NAME=FAT:RGQ_ENTRPR_VAL_EV_SOURCE_WINDOW.FAT&amp;VAR:ID1=ITT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218__FDSAUDITLINK__" localSheetId="0" hidden="1">{"fdsup://directions/FAT Viewer?action=UPDATE&amp;creator=factSet&amp;DYN_ARGS=true&amp;DOC_NAME=FAT:RGQ_ENTRPR_VAL_EV_SOURCE_WINDOW.FAT&amp;VAR:ID1=ITT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218__FDSAUDITLINK__" hidden="1">{"fdsup://directions/FAT Viewer?action=UPDATE&amp;creator=factSet&amp;DYN_ARGS=true&amp;DOC_NAME=FAT:RGQ_ENTRPR_VAL_EV_SOURCE_WINDOW.FAT&amp;VAR:ID1=ITT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219__FDSAUDITLINK__" localSheetId="1" hidden="1">{"fdsup://directions/FAT Viewer?action=UPDATE&amp;creator=factSet&amp;DYN_ARGS=true&amp;DOC_NAME=FAT:RGQ_ENTRPR_VAL_EV_SOURCE_WINDOW.FAT&amp;VAR:ID1=ITT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219__FDSAUDITLINK__" localSheetId="0" hidden="1">{"fdsup://directions/FAT Viewer?action=UPDATE&amp;creator=factSet&amp;DYN_ARGS=true&amp;DOC_NAME=FAT:RGQ_ENTRPR_VAL_EV_SOURCE_WINDOW.FAT&amp;VAR:ID1=ITT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219__FDSAUDITLINK__" hidden="1">{"fdsup://directions/FAT Viewer?action=UPDATE&amp;creator=factSet&amp;DYN_ARGS=true&amp;DOC_NAME=FAT:RGQ_ENTRPR_VAL_EV_SOURCE_WINDOW.FAT&amp;VAR:ID1=ITT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22__FDSAUDITLINK__" localSheetId="1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22__FDSAUDITLINK__" localSheetId="0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22__FDSAUDITLINK__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220__FDSAUDITLINK__" localSheetId="1" hidden="1">{"fdsup://directions/FAT Viewer?action=UPDATE&amp;creator=factSet&amp;DYN_ARGS=true&amp;DOC_NAME=FAT:RGQ_ENTRPR_VAL_EV_SOURCE_WINDOW.FAT&amp;VAR:ID1=ITT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220__FDSAUDITLINK__" localSheetId="0" hidden="1">{"fdsup://directions/FAT Viewer?action=UPDATE&amp;creator=factSet&amp;DYN_ARGS=true&amp;DOC_NAME=FAT:RGQ_ENTRPR_VAL_EV_SOURCE_WINDOW.FAT&amp;VAR:ID1=ITT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220__FDSAUDITLINK__" hidden="1">{"fdsup://directions/FAT Viewer?action=UPDATE&amp;creator=factSet&amp;DYN_ARGS=true&amp;DOC_NAME=FAT:RGQ_ENTRPR_VAL_EV_SOURCE_WINDOW.FAT&amp;VAR:ID1=ITT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221__FDSAUDITLINK__" localSheetId="1" hidden="1">{"fdsup://directions/FAT Viewer?action=UPDATE&amp;creator=factSet&amp;DYN_ARGS=true&amp;DOC_NAME=FAT:RGQ_ENTRPR_VAL_EV_SOURCE_WINDOW.FAT&amp;VAR:ID1=ITT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221__FDSAUDITLINK__" localSheetId="0" hidden="1">{"fdsup://directions/FAT Viewer?action=UPDATE&amp;creator=factSet&amp;DYN_ARGS=true&amp;DOC_NAME=FAT:RGQ_ENTRPR_VAL_EV_SOURCE_WINDOW.FAT&amp;VAR:ID1=ITT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221__FDSAUDITLINK__" hidden="1">{"fdsup://directions/FAT Viewer?action=UPDATE&amp;creator=factSet&amp;DYN_ARGS=true&amp;DOC_NAME=FAT:RGQ_ENTRPR_VAL_EV_SOURCE_WINDOW.FAT&amp;VAR:ID1=ITT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222__FDSAUDITLINK__" localSheetId="1" hidden="1">{"fdsup://directions/FAT Viewer?action=UPDATE&amp;creator=factSet&amp;DYN_ARGS=true&amp;DOC_NAME=FAT:RGQ_ENTRPR_VAL_EV_SOURCE_WINDOW.FAT&amp;VAR:ID1=ITT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222__FDSAUDITLINK__" localSheetId="0" hidden="1">{"fdsup://directions/FAT Viewer?action=UPDATE&amp;creator=factSet&amp;DYN_ARGS=true&amp;DOC_NAME=FAT:RGQ_ENTRPR_VAL_EV_SOURCE_WINDOW.FAT&amp;VAR:ID1=ITT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222__FDSAUDITLINK__" hidden="1">{"fdsup://directions/FAT Viewer?action=UPDATE&amp;creator=factSet&amp;DYN_ARGS=true&amp;DOC_NAME=FAT:RGQ_ENTRPR_VAL_EV_SOURCE_WINDOW.FAT&amp;VAR:ID1=ITT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223__FDSAUDITLINK__" localSheetId="1" hidden="1">{"fdsup://directions/FAT Viewer?action=UPDATE&amp;creator=factSet&amp;DYN_ARGS=true&amp;DOC_NAME=FAT:RGQ_ENTRPR_VAL_EV_SOURCE_WINDOW.FAT&amp;VAR:ID1=ITT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1223__FDSAUDITLINK__" localSheetId="0" hidden="1">{"fdsup://directions/FAT Viewer?action=UPDATE&amp;creator=factSet&amp;DYN_ARGS=true&amp;DOC_NAME=FAT:RGQ_ENTRPR_VAL_EV_SOURCE_WINDOW.FAT&amp;VAR:ID1=ITT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1223__FDSAUDITLINK__" hidden="1">{"fdsup://directions/FAT Viewer?action=UPDATE&amp;creator=factSet&amp;DYN_ARGS=true&amp;DOC_NAME=FAT:RGQ_ENTRPR_VAL_EV_SOURCE_WINDOW.FAT&amp;VAR:ID1=ITT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1224__FDSAUDITLINK__" localSheetId="1" hidden="1">{"fdsup://directions/FAT Viewer?action=UPDATE&amp;creator=factSet&amp;DYN_ARGS=true&amp;DOC_NAME=FAT:RGQ_ENTRPR_VAL_EV_SOURCE_WINDOW.FAT&amp;VAR:ID1=ITT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1224__FDSAUDITLINK__" localSheetId="0" hidden="1">{"fdsup://directions/FAT Viewer?action=UPDATE&amp;creator=factSet&amp;DYN_ARGS=true&amp;DOC_NAME=FAT:RGQ_ENTRPR_VAL_EV_SOURCE_WINDOW.FAT&amp;VAR:ID1=ITT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1224__FDSAUDITLINK__" hidden="1">{"fdsup://directions/FAT Viewer?action=UPDATE&amp;creator=factSet&amp;DYN_ARGS=true&amp;DOC_NAME=FAT:RGQ_ENTRPR_VAL_EV_SOURCE_WINDOW.FAT&amp;VAR:ID1=ITT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1225__FDSAUDITLINK__" localSheetId="1" hidden="1">{"fdsup://directions/FAT Viewer?action=UPDATE&amp;creator=factSet&amp;DYN_ARGS=true&amp;DOC_NAME=FAT:RGQ_ENTRPR_VAL_EV_SOURCE_WINDOW.FAT&amp;VAR:ID1=ITT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1225__FDSAUDITLINK__" localSheetId="0" hidden="1">{"fdsup://directions/FAT Viewer?action=UPDATE&amp;creator=factSet&amp;DYN_ARGS=true&amp;DOC_NAME=FAT:RGQ_ENTRPR_VAL_EV_SOURCE_WINDOW.FAT&amp;VAR:ID1=ITT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1225__FDSAUDITLINK__" hidden="1">{"fdsup://directions/FAT Viewer?action=UPDATE&amp;creator=factSet&amp;DYN_ARGS=true&amp;DOC_NAME=FAT:RGQ_ENTRPR_VAL_EV_SOURCE_WINDOW.FAT&amp;VAR:ID1=ITT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1226__FDSAUDITLINK__" localSheetId="1" hidden="1">{"fdsup://directions/FAT Viewer?action=UPDATE&amp;creator=factSet&amp;DYN_ARGS=true&amp;DOC_NAME=FAT:RGQ_ENTRPR_VAL_EV_SOURCE_WINDOW.FAT&amp;VAR:ID1=ITT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1226__FDSAUDITLINK__" localSheetId="0" hidden="1">{"fdsup://directions/FAT Viewer?action=UPDATE&amp;creator=factSet&amp;DYN_ARGS=true&amp;DOC_NAME=FAT:RGQ_ENTRPR_VAL_EV_SOURCE_WINDOW.FAT&amp;VAR:ID1=ITT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1226__FDSAUDITLINK__" hidden="1">{"fdsup://directions/FAT Viewer?action=UPDATE&amp;creator=factSet&amp;DYN_ARGS=true&amp;DOC_NAME=FAT:RGQ_ENTRPR_VAL_EV_SOURCE_WINDOW.FAT&amp;VAR:ID1=ITT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1227__FDSAUDITLINK__" localSheetId="1" hidden="1">{"fdsup://directions/FAT Viewer?action=UPDATE&amp;creator=factSet&amp;DYN_ARGS=true&amp;DOC_NAME=FAT:RGQ_ENTRPR_VAL_EV_SOURCE_WINDOW.FAT&amp;VAR:ID1=ITT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1227__FDSAUDITLINK__" localSheetId="0" hidden="1">{"fdsup://directions/FAT Viewer?action=UPDATE&amp;creator=factSet&amp;DYN_ARGS=true&amp;DOC_NAME=FAT:RGQ_ENTRPR_VAL_EV_SOURCE_WINDOW.FAT&amp;VAR:ID1=ITT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1227__FDSAUDITLINK__" hidden="1">{"fdsup://directions/FAT Viewer?action=UPDATE&amp;creator=factSet&amp;DYN_ARGS=true&amp;DOC_NAME=FAT:RGQ_ENTRPR_VAL_EV_SOURCE_WINDOW.FAT&amp;VAR:ID1=ITT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1228__FDSAUDITLINK__" localSheetId="1" hidden="1">{"fdsup://directions/FAT Viewer?action=UPDATE&amp;creator=factSet&amp;DYN_ARGS=true&amp;DOC_NAME=FAT:RGQ_ENTRPR_VAL_EV_SOURCE_WINDOW.FAT&amp;VAR:ID1=ITT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1228__FDSAUDITLINK__" localSheetId="0" hidden="1">{"fdsup://directions/FAT Viewer?action=UPDATE&amp;creator=factSet&amp;DYN_ARGS=true&amp;DOC_NAME=FAT:RGQ_ENTRPR_VAL_EV_SOURCE_WINDOW.FAT&amp;VAR:ID1=ITT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1228__FDSAUDITLINK__" hidden="1">{"fdsup://directions/FAT Viewer?action=UPDATE&amp;creator=factSet&amp;DYN_ARGS=true&amp;DOC_NAME=FAT:RGQ_ENTRPR_VAL_EV_SOURCE_WINDOW.FAT&amp;VAR:ID1=ITT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1229__FDSAUDITLINK__" localSheetId="1" hidden="1">{"fdsup://directions/FAT Viewer?action=UPDATE&amp;creator=factSet&amp;DYN_ARGS=true&amp;DOC_NAME=FAT:RGQ_ENTRPR_VAL_EV_SOURCE_WINDOW.FAT&amp;VAR:ID1=ITT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1229__FDSAUDITLINK__" localSheetId="0" hidden="1">{"fdsup://directions/FAT Viewer?action=UPDATE&amp;creator=factSet&amp;DYN_ARGS=true&amp;DOC_NAME=FAT:RGQ_ENTRPR_VAL_EV_SOURCE_WINDOW.FAT&amp;VAR:ID1=ITT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1229__FDSAUDITLINK__" hidden="1">{"fdsup://directions/FAT Viewer?action=UPDATE&amp;creator=factSet&amp;DYN_ARGS=true&amp;DOC_NAME=FAT:RGQ_ENTRPR_VAL_EV_SOURCE_WINDOW.FAT&amp;VAR:ID1=ITT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123__123Graph_DINVAR_A" hidden="1">#N/A</definedName>
    <definedName name="_123__FDSAUDITLINK__" localSheetId="1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23__FDSAUDITLINK__" localSheetId="0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23__FDSAUDITLINK__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230__FDSAUDITLINK__" localSheetId="1" hidden="1">{"fdsup://directions/FAT Viewer?action=UPDATE&amp;creator=factSet&amp;DYN_ARGS=true&amp;DOC_NAME=FAT:RGQ_ENTRPR_VAL_EV_SOURCE_WINDOW.FAT&amp;VAR:ID1=ITT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1230__FDSAUDITLINK__" localSheetId="0" hidden="1">{"fdsup://directions/FAT Viewer?action=UPDATE&amp;creator=factSet&amp;DYN_ARGS=true&amp;DOC_NAME=FAT:RGQ_ENTRPR_VAL_EV_SOURCE_WINDOW.FAT&amp;VAR:ID1=ITT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1230__FDSAUDITLINK__" hidden="1">{"fdsup://directions/FAT Viewer?action=UPDATE&amp;creator=factSet&amp;DYN_ARGS=true&amp;DOC_NAME=FAT:RGQ_ENTRPR_VAL_EV_SOURCE_WINDOW.FAT&amp;VAR:ID1=ITT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1231__FDSAUDITLINK__" localSheetId="1" hidden="1">{"fdsup://directions/FAT Viewer?action=UPDATE&amp;creator=factSet&amp;DYN_ARGS=true&amp;DOC_NAME=FAT:RGQ_ENTRPR_VAL_EV_SOURCE_WINDOW.FAT&amp;VAR:ID1=ITT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1231__FDSAUDITLINK__" localSheetId="0" hidden="1">{"fdsup://directions/FAT Viewer?action=UPDATE&amp;creator=factSet&amp;DYN_ARGS=true&amp;DOC_NAME=FAT:RGQ_ENTRPR_VAL_EV_SOURCE_WINDOW.FAT&amp;VAR:ID1=ITT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1231__FDSAUDITLINK__" hidden="1">{"fdsup://directions/FAT Viewer?action=UPDATE&amp;creator=factSet&amp;DYN_ARGS=true&amp;DOC_NAME=FAT:RGQ_ENTRPR_VAL_EV_SOURCE_WINDOW.FAT&amp;VAR:ID1=ITT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1232__FDSAUDITLINK__" localSheetId="1" hidden="1">{"fdsup://directions/FAT Viewer?action=UPDATE&amp;creator=factSet&amp;DYN_ARGS=true&amp;DOC_NAME=FAT:RGQ_ENTRPR_VAL_EV_SOURCE_WINDOW.FAT&amp;VAR:ID1=ITT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1232__FDSAUDITLINK__" localSheetId="0" hidden="1">{"fdsup://directions/FAT Viewer?action=UPDATE&amp;creator=factSet&amp;DYN_ARGS=true&amp;DOC_NAME=FAT:RGQ_ENTRPR_VAL_EV_SOURCE_WINDOW.FAT&amp;VAR:ID1=ITT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1232__FDSAUDITLINK__" hidden="1">{"fdsup://directions/FAT Viewer?action=UPDATE&amp;creator=factSet&amp;DYN_ARGS=true&amp;DOC_NAME=FAT:RGQ_ENTRPR_VAL_EV_SOURCE_WINDOW.FAT&amp;VAR:ID1=ITT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1233__FDSAUDITLINK__" localSheetId="1" hidden="1">{"fdsup://directions/FAT Viewer?action=UPDATE&amp;creator=factSet&amp;DYN_ARGS=true&amp;DOC_NAME=FAT:RGQ_ENTRPR_VAL_EV_SOURCE_WINDOW.FAT&amp;VAR:ID1=ITT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1233__FDSAUDITLINK__" localSheetId="0" hidden="1">{"fdsup://directions/FAT Viewer?action=UPDATE&amp;creator=factSet&amp;DYN_ARGS=true&amp;DOC_NAME=FAT:RGQ_ENTRPR_VAL_EV_SOURCE_WINDOW.FAT&amp;VAR:ID1=ITT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1233__FDSAUDITLINK__" hidden="1">{"fdsup://directions/FAT Viewer?action=UPDATE&amp;creator=factSet&amp;DYN_ARGS=true&amp;DOC_NAME=FAT:RGQ_ENTRPR_VAL_EV_SOURCE_WINDOW.FAT&amp;VAR:ID1=ITT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1234__FDSAUDITLINK__" localSheetId="1" hidden="1">{"fdsup://directions/FAT Viewer?action=UPDATE&amp;creator=factSet&amp;DYN_ARGS=true&amp;DOC_NAME=FAT:RGQ_ENTRPR_VAL_EV_SOURCE_WINDOW.FAT&amp;VAR:ID1=ITT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1234__FDSAUDITLINK__" localSheetId="0" hidden="1">{"fdsup://directions/FAT Viewer?action=UPDATE&amp;creator=factSet&amp;DYN_ARGS=true&amp;DOC_NAME=FAT:RGQ_ENTRPR_VAL_EV_SOURCE_WINDOW.FAT&amp;VAR:ID1=ITT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1234__FDSAUDITLINK__" hidden="1">{"fdsup://directions/FAT Viewer?action=UPDATE&amp;creator=factSet&amp;DYN_ARGS=true&amp;DOC_NAME=FAT:RGQ_ENTRPR_VAL_EV_SOURCE_WINDOW.FAT&amp;VAR:ID1=ITT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1235__FDSAUDITLINK__" localSheetId="1" hidden="1">{"fdsup://directions/FAT Viewer?action=UPDATE&amp;creator=factSet&amp;DYN_ARGS=true&amp;DOC_NAME=FAT:RGQ_ENTRPR_VAL_EV_SOURCE_WINDOW.FAT&amp;VAR:ID1=ITT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1235__FDSAUDITLINK__" localSheetId="0" hidden="1">{"fdsup://directions/FAT Viewer?action=UPDATE&amp;creator=factSet&amp;DYN_ARGS=true&amp;DOC_NAME=FAT:RGQ_ENTRPR_VAL_EV_SOURCE_WINDOW.FAT&amp;VAR:ID1=ITT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1235__FDSAUDITLINK__" hidden="1">{"fdsup://directions/FAT Viewer?action=UPDATE&amp;creator=factSet&amp;DYN_ARGS=true&amp;DOC_NAME=FAT:RGQ_ENTRPR_VAL_EV_SOURCE_WINDOW.FAT&amp;VAR:ID1=ITT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1236__FDSAUDITLINK__" localSheetId="1" hidden="1">{"fdsup://directions/FAT Viewer?action=UPDATE&amp;creator=factSet&amp;DYN_ARGS=true&amp;DOC_NAME=FAT:RGQ_ENTRPR_VAL_EV_SOURCE_WINDOW.FAT&amp;VAR:ID1=ITT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1236__FDSAUDITLINK__" localSheetId="0" hidden="1">{"fdsup://directions/FAT Viewer?action=UPDATE&amp;creator=factSet&amp;DYN_ARGS=true&amp;DOC_NAME=FAT:RGQ_ENTRPR_VAL_EV_SOURCE_WINDOW.FAT&amp;VAR:ID1=ITT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1236__FDSAUDITLINK__" hidden="1">{"fdsup://directions/FAT Viewer?action=UPDATE&amp;creator=factSet&amp;DYN_ARGS=true&amp;DOC_NAME=FAT:RGQ_ENTRPR_VAL_EV_SOURCE_WINDOW.FAT&amp;VAR:ID1=ITT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1237__FDSAUDITLINK__" localSheetId="1" hidden="1">{"fdsup://directions/FAT Viewer?action=UPDATE&amp;creator=factSet&amp;DYN_ARGS=true&amp;DOC_NAME=FAT:RGQ_ENTRPR_VAL_EV_SOURCE_WINDOW.FAT&amp;VAR:ID1=ITT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1237__FDSAUDITLINK__" localSheetId="0" hidden="1">{"fdsup://directions/FAT Viewer?action=UPDATE&amp;creator=factSet&amp;DYN_ARGS=true&amp;DOC_NAME=FAT:RGQ_ENTRPR_VAL_EV_SOURCE_WINDOW.FAT&amp;VAR:ID1=ITT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1237__FDSAUDITLINK__" hidden="1">{"fdsup://directions/FAT Viewer?action=UPDATE&amp;creator=factSet&amp;DYN_ARGS=true&amp;DOC_NAME=FAT:RGQ_ENTRPR_VAL_EV_SOURCE_WINDOW.FAT&amp;VAR:ID1=ITT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1238__FDSAUDITLINK__" localSheetId="1" hidden="1">{"fdsup://directions/FAT Viewer?action=UPDATE&amp;creator=factSet&amp;DYN_ARGS=true&amp;DOC_NAME=FAT:RGQ_ENTRPR_VAL_EV_SOURCE_WINDOW.FAT&amp;VAR:ID1=ITT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1238__FDSAUDITLINK__" localSheetId="0" hidden="1">{"fdsup://directions/FAT Viewer?action=UPDATE&amp;creator=factSet&amp;DYN_ARGS=true&amp;DOC_NAME=FAT:RGQ_ENTRPR_VAL_EV_SOURCE_WINDOW.FAT&amp;VAR:ID1=ITT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1238__FDSAUDITLINK__" hidden="1">{"fdsup://directions/FAT Viewer?action=UPDATE&amp;creator=factSet&amp;DYN_ARGS=true&amp;DOC_NAME=FAT:RGQ_ENTRPR_VAL_EV_SOURCE_WINDOW.FAT&amp;VAR:ID1=ITT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1239__FDSAUDITLINK__" localSheetId="1" hidden="1">{"fdsup://directions/FAT Viewer?action=UPDATE&amp;creator=factSet&amp;DYN_ARGS=true&amp;DOC_NAME=FAT:RGQ_ENTRPR_VAL_EV_SOURCE_WINDOW.FAT&amp;VAR:ID1=ITT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1239__FDSAUDITLINK__" localSheetId="0" hidden="1">{"fdsup://directions/FAT Viewer?action=UPDATE&amp;creator=factSet&amp;DYN_ARGS=true&amp;DOC_NAME=FAT:RGQ_ENTRPR_VAL_EV_SOURCE_WINDOW.FAT&amp;VAR:ID1=ITT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1239__FDSAUDITLINK__" hidden="1">{"fdsup://directions/FAT Viewer?action=UPDATE&amp;creator=factSet&amp;DYN_ARGS=true&amp;DOC_NAME=FAT:RGQ_ENTRPR_VAL_EV_SOURCE_WINDOW.FAT&amp;VAR:ID1=ITT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124__FDSAUDITLINK__" localSheetId="1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24__FDSAUDITLINK__" localSheetId="0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24__FDSAUDITLINK__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240__FDSAUDITLINK__" localSheetId="1" hidden="1">{"fdsup://directions/FAT Viewer?action=UPDATE&amp;creator=factSet&amp;DYN_ARGS=true&amp;DOC_NAME=FAT:RGQ_ENTRPR_VAL_EV_SOURCE_WINDOW.FAT&amp;VAR:ID1=ITT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1240__FDSAUDITLINK__" localSheetId="0" hidden="1">{"fdsup://directions/FAT Viewer?action=UPDATE&amp;creator=factSet&amp;DYN_ARGS=true&amp;DOC_NAME=FAT:RGQ_ENTRPR_VAL_EV_SOURCE_WINDOW.FAT&amp;VAR:ID1=ITT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1240__FDSAUDITLINK__" hidden="1">{"fdsup://directions/FAT Viewer?action=UPDATE&amp;creator=factSet&amp;DYN_ARGS=true&amp;DOC_NAME=FAT:RGQ_ENTRPR_VAL_EV_SOURCE_WINDOW.FAT&amp;VAR:ID1=ITT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1241__FDSAUDITLINK__" localSheetId="1" hidden="1">{"fdsup://directions/FAT Viewer?action=UPDATE&amp;creator=factSet&amp;DYN_ARGS=true&amp;DOC_NAME=FAT:RGQ_ENTRPR_VAL_EV_SOURCE_WINDOW.FAT&amp;VAR:ID1=ITT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1241__FDSAUDITLINK__" localSheetId="0" hidden="1">{"fdsup://directions/FAT Viewer?action=UPDATE&amp;creator=factSet&amp;DYN_ARGS=true&amp;DOC_NAME=FAT:RGQ_ENTRPR_VAL_EV_SOURCE_WINDOW.FAT&amp;VAR:ID1=ITT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1241__FDSAUDITLINK__" hidden="1">{"fdsup://directions/FAT Viewer?action=UPDATE&amp;creator=factSet&amp;DYN_ARGS=true&amp;DOC_NAME=FAT:RGQ_ENTRPR_VAL_EV_SOURCE_WINDOW.FAT&amp;VAR:ID1=ITT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1242__FDSAUDITLINK__" localSheetId="1" hidden="1">{"fdsup://directions/FAT Viewer?action=UPDATE&amp;creator=factSet&amp;DYN_ARGS=true&amp;DOC_NAME=FAT:RGQ_ENTRPR_VAL_EV_SOURCE_WINDOW.FAT&amp;VAR:ID1=ITT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1242__FDSAUDITLINK__" localSheetId="0" hidden="1">{"fdsup://directions/FAT Viewer?action=UPDATE&amp;creator=factSet&amp;DYN_ARGS=true&amp;DOC_NAME=FAT:RGQ_ENTRPR_VAL_EV_SOURCE_WINDOW.FAT&amp;VAR:ID1=ITT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1242__FDSAUDITLINK__" hidden="1">{"fdsup://directions/FAT Viewer?action=UPDATE&amp;creator=factSet&amp;DYN_ARGS=true&amp;DOC_NAME=FAT:RGQ_ENTRPR_VAL_EV_SOURCE_WINDOW.FAT&amp;VAR:ID1=ITT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1243__FDSAUDITLINK__" localSheetId="1" hidden="1">{"fdsup://directions/FAT Viewer?action=UPDATE&amp;creator=factSet&amp;DYN_ARGS=true&amp;DOC_NAME=FAT:RGQ_ENTRPR_VAL_EV_SOURCE_WINDOW.FAT&amp;VAR:ID1=ITT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1243__FDSAUDITLINK__" localSheetId="0" hidden="1">{"fdsup://directions/FAT Viewer?action=UPDATE&amp;creator=factSet&amp;DYN_ARGS=true&amp;DOC_NAME=FAT:RGQ_ENTRPR_VAL_EV_SOURCE_WINDOW.FAT&amp;VAR:ID1=ITT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1243__FDSAUDITLINK__" hidden="1">{"fdsup://directions/FAT Viewer?action=UPDATE&amp;creator=factSet&amp;DYN_ARGS=true&amp;DOC_NAME=FAT:RGQ_ENTRPR_VAL_EV_SOURCE_WINDOW.FAT&amp;VAR:ID1=ITT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1244__FDSAUDITLINK__" localSheetId="1" hidden="1">{"fdsup://directions/FAT Viewer?action=UPDATE&amp;creator=factSet&amp;DYN_ARGS=true&amp;DOC_NAME=FAT:RGQ_ENTRPR_VAL_EV_SOURCE_WINDOW.FAT&amp;VAR:ID1=ITT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1244__FDSAUDITLINK__" localSheetId="0" hidden="1">{"fdsup://directions/FAT Viewer?action=UPDATE&amp;creator=factSet&amp;DYN_ARGS=true&amp;DOC_NAME=FAT:RGQ_ENTRPR_VAL_EV_SOURCE_WINDOW.FAT&amp;VAR:ID1=ITT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1244__FDSAUDITLINK__" hidden="1">{"fdsup://directions/FAT Viewer?action=UPDATE&amp;creator=factSet&amp;DYN_ARGS=true&amp;DOC_NAME=FAT:RGQ_ENTRPR_VAL_EV_SOURCE_WINDOW.FAT&amp;VAR:ID1=ITT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1245__FDSAUDITLINK__" localSheetId="1" hidden="1">{"fdsup://directions/FAT Viewer?action=UPDATE&amp;creator=factSet&amp;DYN_ARGS=true&amp;DOC_NAME=FAT:RGQ_ENTRPR_VAL_EV_SOURCE_WINDOW.FAT&amp;VAR:ID1=ITT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1245__FDSAUDITLINK__" localSheetId="0" hidden="1">{"fdsup://directions/FAT Viewer?action=UPDATE&amp;creator=factSet&amp;DYN_ARGS=true&amp;DOC_NAME=FAT:RGQ_ENTRPR_VAL_EV_SOURCE_WINDOW.FAT&amp;VAR:ID1=ITT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1245__FDSAUDITLINK__" hidden="1">{"fdsup://directions/FAT Viewer?action=UPDATE&amp;creator=factSet&amp;DYN_ARGS=true&amp;DOC_NAME=FAT:RGQ_ENTRPR_VAL_EV_SOURCE_WINDOW.FAT&amp;VAR:ID1=ITT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1246__FDSAUDITLINK__" localSheetId="1" hidden="1">{"fdsup://directions/FAT Viewer?action=UPDATE&amp;creator=factSet&amp;DYN_ARGS=true&amp;DOC_NAME=FAT:RGQ_ENTRPR_VAL_EV_SOURCE_WINDOW.FAT&amp;VAR:ID1=ITT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1246__FDSAUDITLINK__" localSheetId="0" hidden="1">{"fdsup://directions/FAT Viewer?action=UPDATE&amp;creator=factSet&amp;DYN_ARGS=true&amp;DOC_NAME=FAT:RGQ_ENTRPR_VAL_EV_SOURCE_WINDOW.FAT&amp;VAR:ID1=ITT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1246__FDSAUDITLINK__" hidden="1">{"fdsup://directions/FAT Viewer?action=UPDATE&amp;creator=factSet&amp;DYN_ARGS=true&amp;DOC_NAME=FAT:RGQ_ENTRPR_VAL_EV_SOURCE_WINDOW.FAT&amp;VAR:ID1=ITT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1247__FDSAUDITLINK__" localSheetId="1" hidden="1">{"fdsup://directions/FAT Viewer?action=UPDATE&amp;creator=factSet&amp;DYN_ARGS=true&amp;DOC_NAME=FAT:RGQ_ENTRPR_VAL_EV_SOURCE_WINDOW.FAT&amp;VAR:ID1=ITT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1247__FDSAUDITLINK__" localSheetId="0" hidden="1">{"fdsup://directions/FAT Viewer?action=UPDATE&amp;creator=factSet&amp;DYN_ARGS=true&amp;DOC_NAME=FAT:RGQ_ENTRPR_VAL_EV_SOURCE_WINDOW.FAT&amp;VAR:ID1=ITT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1247__FDSAUDITLINK__" hidden="1">{"fdsup://directions/FAT Viewer?action=UPDATE&amp;creator=factSet&amp;DYN_ARGS=true&amp;DOC_NAME=FAT:RGQ_ENTRPR_VAL_EV_SOURCE_WINDOW.FAT&amp;VAR:ID1=ITT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1248__FDSAUDITLINK__" localSheetId="1" hidden="1">{"fdsup://directions/FAT Viewer?action=UPDATE&amp;creator=factSet&amp;DYN_ARGS=true&amp;DOC_NAME=FAT:RGQ_ENTRPR_VAL_EV_SOURCE_WINDOW.FAT&amp;VAR:ID1=ITT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1248__FDSAUDITLINK__" localSheetId="0" hidden="1">{"fdsup://directions/FAT Viewer?action=UPDATE&amp;creator=factSet&amp;DYN_ARGS=true&amp;DOC_NAME=FAT:RGQ_ENTRPR_VAL_EV_SOURCE_WINDOW.FAT&amp;VAR:ID1=ITT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1248__FDSAUDITLINK__" hidden="1">{"fdsup://directions/FAT Viewer?action=UPDATE&amp;creator=factSet&amp;DYN_ARGS=true&amp;DOC_NAME=FAT:RGQ_ENTRPR_VAL_EV_SOURCE_WINDOW.FAT&amp;VAR:ID1=ITT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1249__FDSAUDITLINK__" localSheetId="1" hidden="1">{"fdsup://directions/FAT Viewer?action=UPDATE&amp;creator=factSet&amp;DYN_ARGS=true&amp;DOC_NAME=FAT:RGQ_ENTRPR_VAL_EV_SOURCE_WINDOW.FAT&amp;VAR:ID1=ITT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1249__FDSAUDITLINK__" localSheetId="0" hidden="1">{"fdsup://directions/FAT Viewer?action=UPDATE&amp;creator=factSet&amp;DYN_ARGS=true&amp;DOC_NAME=FAT:RGQ_ENTRPR_VAL_EV_SOURCE_WINDOW.FAT&amp;VAR:ID1=ITT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1249__FDSAUDITLINK__" hidden="1">{"fdsup://directions/FAT Viewer?action=UPDATE&amp;creator=factSet&amp;DYN_ARGS=true&amp;DOC_NAME=FAT:RGQ_ENTRPR_VAL_EV_SOURCE_WINDOW.FAT&amp;VAR:ID1=ITT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125__FDSAUDITLINK__" localSheetId="1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25__FDSAUDITLINK__" localSheetId="0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25__FDSAUDITLINK__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250__FDSAUDITLINK__" localSheetId="1" hidden="1">{"fdsup://directions/FAT Viewer?action=UPDATE&amp;creator=factSet&amp;DYN_ARGS=true&amp;DOC_NAME=FAT:RGQ_ENTRPR_VAL_EV_SOURCE_WINDOW.FAT&amp;VAR:ID1=ITT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1250__FDSAUDITLINK__" localSheetId="0" hidden="1">{"fdsup://directions/FAT Viewer?action=UPDATE&amp;creator=factSet&amp;DYN_ARGS=true&amp;DOC_NAME=FAT:RGQ_ENTRPR_VAL_EV_SOURCE_WINDOW.FAT&amp;VAR:ID1=ITT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1250__FDSAUDITLINK__" hidden="1">{"fdsup://directions/FAT Viewer?action=UPDATE&amp;creator=factSet&amp;DYN_ARGS=true&amp;DOC_NAME=FAT:RGQ_ENTRPR_VAL_EV_SOURCE_WINDOW.FAT&amp;VAR:ID1=ITT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1251__FDSAUDITLINK__" localSheetId="1" hidden="1">{"fdsup://directions/FAT Viewer?action=UPDATE&amp;creator=factSet&amp;DYN_ARGS=true&amp;DOC_NAME=FAT:RGQ_ENTRPR_VAL_EV_SOURCE_WINDOW.FAT&amp;VAR:ID1=ITT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1251__FDSAUDITLINK__" localSheetId="0" hidden="1">{"fdsup://directions/FAT Viewer?action=UPDATE&amp;creator=factSet&amp;DYN_ARGS=true&amp;DOC_NAME=FAT:RGQ_ENTRPR_VAL_EV_SOURCE_WINDOW.FAT&amp;VAR:ID1=ITT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1251__FDSAUDITLINK__" hidden="1">{"fdsup://directions/FAT Viewer?action=UPDATE&amp;creator=factSet&amp;DYN_ARGS=true&amp;DOC_NAME=FAT:RGQ_ENTRPR_VAL_EV_SOURCE_WINDOW.FAT&amp;VAR:ID1=ITT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1252__FDSAUDITLINK__" localSheetId="1" hidden="1">{"fdsup://directions/FAT Viewer?action=UPDATE&amp;creator=factSet&amp;DYN_ARGS=true&amp;DOC_NAME=FAT:RGQ_ENTRPR_VAL_EV_SOURCE_WINDOW.FAT&amp;VAR:ID1=ITT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1252__FDSAUDITLINK__" localSheetId="0" hidden="1">{"fdsup://directions/FAT Viewer?action=UPDATE&amp;creator=factSet&amp;DYN_ARGS=true&amp;DOC_NAME=FAT:RGQ_ENTRPR_VAL_EV_SOURCE_WINDOW.FAT&amp;VAR:ID1=ITT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1252__FDSAUDITLINK__" hidden="1">{"fdsup://directions/FAT Viewer?action=UPDATE&amp;creator=factSet&amp;DYN_ARGS=true&amp;DOC_NAME=FAT:RGQ_ENTRPR_VAL_EV_SOURCE_WINDOW.FAT&amp;VAR:ID1=ITT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1253__FDSAUDITLINK__" localSheetId="1" hidden="1">{"fdsup://directions/FAT Viewer?action=UPDATE&amp;creator=factSet&amp;DYN_ARGS=true&amp;DOC_NAME=FAT:RGQ_ENTRPR_VAL_EV_SOURCE_WINDOW.FAT&amp;VAR:ID1=ITT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1253__FDSAUDITLINK__" localSheetId="0" hidden="1">{"fdsup://directions/FAT Viewer?action=UPDATE&amp;creator=factSet&amp;DYN_ARGS=true&amp;DOC_NAME=FAT:RGQ_ENTRPR_VAL_EV_SOURCE_WINDOW.FAT&amp;VAR:ID1=ITT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1253__FDSAUDITLINK__" hidden="1">{"fdsup://directions/FAT Viewer?action=UPDATE&amp;creator=factSet&amp;DYN_ARGS=true&amp;DOC_NAME=FAT:RGQ_ENTRPR_VAL_EV_SOURCE_WINDOW.FAT&amp;VAR:ID1=ITT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1254__FDSAUDITLINK__" localSheetId="1" hidden="1">{"fdsup://directions/FAT Viewer?action=UPDATE&amp;creator=factSet&amp;DYN_ARGS=true&amp;DOC_NAME=FAT:RGQ_ENTRPR_VAL_EV_SOURCE_WINDOW.FAT&amp;VAR:ID1=ITT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1254__FDSAUDITLINK__" localSheetId="0" hidden="1">{"fdsup://directions/FAT Viewer?action=UPDATE&amp;creator=factSet&amp;DYN_ARGS=true&amp;DOC_NAME=FAT:RGQ_ENTRPR_VAL_EV_SOURCE_WINDOW.FAT&amp;VAR:ID1=ITT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1254__FDSAUDITLINK__" hidden="1">{"fdsup://directions/FAT Viewer?action=UPDATE&amp;creator=factSet&amp;DYN_ARGS=true&amp;DOC_NAME=FAT:RGQ_ENTRPR_VAL_EV_SOURCE_WINDOW.FAT&amp;VAR:ID1=ITT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1255__FDSAUDITLINK__" localSheetId="1" hidden="1">{"fdsup://directions/FAT Viewer?action=UPDATE&amp;creator=factSet&amp;DYN_ARGS=true&amp;DOC_NAME=FAT:RGQ_ENTRPR_VAL_EV_SOURCE_WINDOW.FAT&amp;VAR:ID1=ITT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1255__FDSAUDITLINK__" localSheetId="0" hidden="1">{"fdsup://directions/FAT Viewer?action=UPDATE&amp;creator=factSet&amp;DYN_ARGS=true&amp;DOC_NAME=FAT:RGQ_ENTRPR_VAL_EV_SOURCE_WINDOW.FAT&amp;VAR:ID1=ITT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1255__FDSAUDITLINK__" hidden="1">{"fdsup://directions/FAT Viewer?action=UPDATE&amp;creator=factSet&amp;DYN_ARGS=true&amp;DOC_NAME=FAT:RGQ_ENTRPR_VAL_EV_SOURCE_WINDOW.FAT&amp;VAR:ID1=ITT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1256__FDSAUDITLINK__" localSheetId="1" hidden="1">{"fdsup://directions/FAT Viewer?action=UPDATE&amp;creator=factSet&amp;DYN_ARGS=true&amp;DOC_NAME=FAT:RGQ_ENTRPR_VAL_EV_SOURCE_WINDOW.FAT&amp;VAR:ID1=ITT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1256__FDSAUDITLINK__" localSheetId="0" hidden="1">{"fdsup://directions/FAT Viewer?action=UPDATE&amp;creator=factSet&amp;DYN_ARGS=true&amp;DOC_NAME=FAT:RGQ_ENTRPR_VAL_EV_SOURCE_WINDOW.FAT&amp;VAR:ID1=ITT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1256__FDSAUDITLINK__" hidden="1">{"fdsup://directions/FAT Viewer?action=UPDATE&amp;creator=factSet&amp;DYN_ARGS=true&amp;DOC_NAME=FAT:RGQ_ENTRPR_VAL_EV_SOURCE_WINDOW.FAT&amp;VAR:ID1=ITT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1257__FDSAUDITLINK__" localSheetId="1" hidden="1">{"fdsup://directions/FAT Viewer?action=UPDATE&amp;creator=factSet&amp;DYN_ARGS=true&amp;DOC_NAME=FAT:RGQ_ENTRPR_VAL_EV_SOURCE_WINDOW.FAT&amp;VAR:ID1=ITT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1257__FDSAUDITLINK__" localSheetId="0" hidden="1">{"fdsup://directions/FAT Viewer?action=UPDATE&amp;creator=factSet&amp;DYN_ARGS=true&amp;DOC_NAME=FAT:RGQ_ENTRPR_VAL_EV_SOURCE_WINDOW.FAT&amp;VAR:ID1=ITT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1257__FDSAUDITLINK__" hidden="1">{"fdsup://directions/FAT Viewer?action=UPDATE&amp;creator=factSet&amp;DYN_ARGS=true&amp;DOC_NAME=FAT:RGQ_ENTRPR_VAL_EV_SOURCE_WINDOW.FAT&amp;VAR:ID1=ITT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1258__FDSAUDITLINK__" localSheetId="1" hidden="1">{"fdsup://directions/FAT Viewer?action=UPDATE&amp;creator=factSet&amp;DYN_ARGS=true&amp;DOC_NAME=FAT:RGQ_ENTRPR_VAL_EV_SOURCE_WINDOW.FAT&amp;VAR:ID1=ITT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1258__FDSAUDITLINK__" localSheetId="0" hidden="1">{"fdsup://directions/FAT Viewer?action=UPDATE&amp;creator=factSet&amp;DYN_ARGS=true&amp;DOC_NAME=FAT:RGQ_ENTRPR_VAL_EV_SOURCE_WINDOW.FAT&amp;VAR:ID1=ITT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1258__FDSAUDITLINK__" hidden="1">{"fdsup://directions/FAT Viewer?action=UPDATE&amp;creator=factSet&amp;DYN_ARGS=true&amp;DOC_NAME=FAT:RGQ_ENTRPR_VAL_EV_SOURCE_WINDOW.FAT&amp;VAR:ID1=ITT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1259__FDSAUDITLINK__" localSheetId="1" hidden="1">{"fdsup://directions/FAT Viewer?action=UPDATE&amp;creator=factSet&amp;DYN_ARGS=true&amp;DOC_NAME=FAT:RGQ_ENTRPR_VAL_EV_SOURCE_WINDOW.FAT&amp;VAR:ID1=ITT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1259__FDSAUDITLINK__" localSheetId="0" hidden="1">{"fdsup://directions/FAT Viewer?action=UPDATE&amp;creator=factSet&amp;DYN_ARGS=true&amp;DOC_NAME=FAT:RGQ_ENTRPR_VAL_EV_SOURCE_WINDOW.FAT&amp;VAR:ID1=ITT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1259__FDSAUDITLINK__" hidden="1">{"fdsup://directions/FAT Viewer?action=UPDATE&amp;creator=factSet&amp;DYN_ARGS=true&amp;DOC_NAME=FAT:RGQ_ENTRPR_VAL_EV_SOURCE_WINDOW.FAT&amp;VAR:ID1=ITT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126__FDSAUDITLINK__" localSheetId="1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26__FDSAUDITLINK__" localSheetId="0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26__FDSAUDITLINK__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260__FDSAUDITLINK__" localSheetId="1" hidden="1">{"fdsup://directions/FAT Viewer?action=UPDATE&amp;creator=factSet&amp;DYN_ARGS=true&amp;DOC_NAME=FAT:RGQ_ENTRPR_VAL_EV_SOURCE_WINDOW.FAT&amp;VAR:ID1=ITT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1260__FDSAUDITLINK__" localSheetId="0" hidden="1">{"fdsup://directions/FAT Viewer?action=UPDATE&amp;creator=factSet&amp;DYN_ARGS=true&amp;DOC_NAME=FAT:RGQ_ENTRPR_VAL_EV_SOURCE_WINDOW.FAT&amp;VAR:ID1=ITT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1260__FDSAUDITLINK__" hidden="1">{"fdsup://directions/FAT Viewer?action=UPDATE&amp;creator=factSet&amp;DYN_ARGS=true&amp;DOC_NAME=FAT:RGQ_ENTRPR_VAL_EV_SOURCE_WINDOW.FAT&amp;VAR:ID1=ITT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1261__FDSAUDITLINK__" localSheetId="1" hidden="1">{"fdsup://directions/FAT Viewer?action=UPDATE&amp;creator=factSet&amp;DYN_ARGS=true&amp;DOC_NAME=FAT:RGQ_ENTRPR_VAL_EV_SOURCE_WINDOW.FAT&amp;VAR:ID1=ITT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1261__FDSAUDITLINK__" localSheetId="0" hidden="1">{"fdsup://directions/FAT Viewer?action=UPDATE&amp;creator=factSet&amp;DYN_ARGS=true&amp;DOC_NAME=FAT:RGQ_ENTRPR_VAL_EV_SOURCE_WINDOW.FAT&amp;VAR:ID1=ITT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1261__FDSAUDITLINK__" hidden="1">{"fdsup://directions/FAT Viewer?action=UPDATE&amp;creator=factSet&amp;DYN_ARGS=true&amp;DOC_NAME=FAT:RGQ_ENTRPR_VAL_EV_SOURCE_WINDOW.FAT&amp;VAR:ID1=ITT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1262__FDSAUDITLINK__" localSheetId="1" hidden="1">{"fdsup://directions/FAT Viewer?action=UPDATE&amp;creator=factSet&amp;DYN_ARGS=true&amp;DOC_NAME=FAT:RGQ_ENTRPR_VAL_EV_SOURCE_WINDOW.FAT&amp;VAR:ID1=ITT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1262__FDSAUDITLINK__" localSheetId="0" hidden="1">{"fdsup://directions/FAT Viewer?action=UPDATE&amp;creator=factSet&amp;DYN_ARGS=true&amp;DOC_NAME=FAT:RGQ_ENTRPR_VAL_EV_SOURCE_WINDOW.FAT&amp;VAR:ID1=ITT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1262__FDSAUDITLINK__" hidden="1">{"fdsup://directions/FAT Viewer?action=UPDATE&amp;creator=factSet&amp;DYN_ARGS=true&amp;DOC_NAME=FAT:RGQ_ENTRPR_VAL_EV_SOURCE_WINDOW.FAT&amp;VAR:ID1=ITT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1263__FDSAUDITLINK__" localSheetId="1" hidden="1">{"fdsup://directions/FAT Viewer?action=UPDATE&amp;creator=factSet&amp;DYN_ARGS=true&amp;DOC_NAME=FAT:RGQ_ENTRPR_VAL_EV_SOURCE_WINDOW.FAT&amp;VAR:ID1=ITT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1263__FDSAUDITLINK__" localSheetId="0" hidden="1">{"fdsup://directions/FAT Viewer?action=UPDATE&amp;creator=factSet&amp;DYN_ARGS=true&amp;DOC_NAME=FAT:RGQ_ENTRPR_VAL_EV_SOURCE_WINDOW.FAT&amp;VAR:ID1=ITT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1263__FDSAUDITLINK__" hidden="1">{"fdsup://directions/FAT Viewer?action=UPDATE&amp;creator=factSet&amp;DYN_ARGS=true&amp;DOC_NAME=FAT:RGQ_ENTRPR_VAL_EV_SOURCE_WINDOW.FAT&amp;VAR:ID1=ITT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1264__FDSAUDITLINK__" localSheetId="1" hidden="1">{"fdsup://directions/FAT Viewer?action=UPDATE&amp;creator=factSet&amp;DYN_ARGS=true&amp;DOC_NAME=FAT:RGQ_ENTRPR_VAL_EV_SOURCE_WINDOW.FAT&amp;VAR:ID1=ITT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1264__FDSAUDITLINK__" localSheetId="0" hidden="1">{"fdsup://directions/FAT Viewer?action=UPDATE&amp;creator=factSet&amp;DYN_ARGS=true&amp;DOC_NAME=FAT:RGQ_ENTRPR_VAL_EV_SOURCE_WINDOW.FAT&amp;VAR:ID1=ITT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1264__FDSAUDITLINK__" hidden="1">{"fdsup://directions/FAT Viewer?action=UPDATE&amp;creator=factSet&amp;DYN_ARGS=true&amp;DOC_NAME=FAT:RGQ_ENTRPR_VAL_EV_SOURCE_WINDOW.FAT&amp;VAR:ID1=ITT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1265__FDSAUDITLINK__" localSheetId="1" hidden="1">{"fdsup://directions/FAT Viewer?action=UPDATE&amp;creator=factSet&amp;DYN_ARGS=true&amp;DOC_NAME=FAT:RGQ_ENTRPR_VAL_EV_SOURCE_WINDOW.FAT&amp;VAR:ID1=ITT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1265__FDSAUDITLINK__" localSheetId="0" hidden="1">{"fdsup://directions/FAT Viewer?action=UPDATE&amp;creator=factSet&amp;DYN_ARGS=true&amp;DOC_NAME=FAT:RGQ_ENTRPR_VAL_EV_SOURCE_WINDOW.FAT&amp;VAR:ID1=ITT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1265__FDSAUDITLINK__" hidden="1">{"fdsup://directions/FAT Viewer?action=UPDATE&amp;creator=factSet&amp;DYN_ARGS=true&amp;DOC_NAME=FAT:RGQ_ENTRPR_VAL_EV_SOURCE_WINDOW.FAT&amp;VAR:ID1=ITT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1266__FDSAUDITLINK__" localSheetId="1" hidden="1">{"fdsup://directions/FAT Viewer?action=UPDATE&amp;creator=factSet&amp;DYN_ARGS=true&amp;DOC_NAME=FAT:RGQ_ENTRPR_VAL_EV_SOURCE_WINDOW.FAT&amp;VAR:ID1=ITT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1266__FDSAUDITLINK__" localSheetId="0" hidden="1">{"fdsup://directions/FAT Viewer?action=UPDATE&amp;creator=factSet&amp;DYN_ARGS=true&amp;DOC_NAME=FAT:RGQ_ENTRPR_VAL_EV_SOURCE_WINDOW.FAT&amp;VAR:ID1=ITT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1266__FDSAUDITLINK__" hidden="1">{"fdsup://directions/FAT Viewer?action=UPDATE&amp;creator=factSet&amp;DYN_ARGS=true&amp;DOC_NAME=FAT:RGQ_ENTRPR_VAL_EV_SOURCE_WINDOW.FAT&amp;VAR:ID1=ITT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1267__FDSAUDITLINK__" localSheetId="1" hidden="1">{"fdsup://directions/FAT Viewer?action=UPDATE&amp;creator=factSet&amp;DYN_ARGS=true&amp;DOC_NAME=FAT:RGQ_ENTRPR_VAL_EV_SOURCE_WINDOW.FAT&amp;VAR:ID1=ITT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1267__FDSAUDITLINK__" localSheetId="0" hidden="1">{"fdsup://directions/FAT Viewer?action=UPDATE&amp;creator=factSet&amp;DYN_ARGS=true&amp;DOC_NAME=FAT:RGQ_ENTRPR_VAL_EV_SOURCE_WINDOW.FAT&amp;VAR:ID1=ITT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1267__FDSAUDITLINK__" hidden="1">{"fdsup://directions/FAT Viewer?action=UPDATE&amp;creator=factSet&amp;DYN_ARGS=true&amp;DOC_NAME=FAT:RGQ_ENTRPR_VAL_EV_SOURCE_WINDOW.FAT&amp;VAR:ID1=ITT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1268__FDSAUDITLINK__" localSheetId="1" hidden="1">{"fdsup://directions/FAT Viewer?action=UPDATE&amp;creator=factSet&amp;DYN_ARGS=true&amp;DOC_NAME=FAT:RGQ_ENTRPR_VAL_EV_SOURCE_WINDOW.FAT&amp;VAR:ID1=ITT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1268__FDSAUDITLINK__" localSheetId="0" hidden="1">{"fdsup://directions/FAT Viewer?action=UPDATE&amp;creator=factSet&amp;DYN_ARGS=true&amp;DOC_NAME=FAT:RGQ_ENTRPR_VAL_EV_SOURCE_WINDOW.FAT&amp;VAR:ID1=ITT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1268__FDSAUDITLINK__" hidden="1">{"fdsup://directions/FAT Viewer?action=UPDATE&amp;creator=factSet&amp;DYN_ARGS=true&amp;DOC_NAME=FAT:RGQ_ENTRPR_VAL_EV_SOURCE_WINDOW.FAT&amp;VAR:ID1=ITT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1269__FDSAUDITLINK__" localSheetId="1" hidden="1">{"fdsup://directions/FAT Viewer?action=UPDATE&amp;creator=factSet&amp;DYN_ARGS=true&amp;DOC_NAME=FAT:RGQ_ENTRPR_VAL_EV_SOURCE_WINDOW.FAT&amp;VAR:ID1=ITT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1269__FDSAUDITLINK__" localSheetId="0" hidden="1">{"fdsup://directions/FAT Viewer?action=UPDATE&amp;creator=factSet&amp;DYN_ARGS=true&amp;DOC_NAME=FAT:RGQ_ENTRPR_VAL_EV_SOURCE_WINDOW.FAT&amp;VAR:ID1=ITT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1269__FDSAUDITLINK__" hidden="1">{"fdsup://directions/FAT Viewer?action=UPDATE&amp;creator=factSet&amp;DYN_ARGS=true&amp;DOC_NAME=FAT:RGQ_ENTRPR_VAL_EV_SOURCE_WINDOW.FAT&amp;VAR:ID1=ITT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127__123Graph_DSS5_A" hidden="1">#N/A</definedName>
    <definedName name="_127__FDSAUDITLINK__" localSheetId="1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27__FDSAUDITLINK__" localSheetId="0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27__FDSAUDITLINK__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270__FDSAUDITLINK__" localSheetId="1" hidden="1">{"fdsup://directions/FAT Viewer?action=UPDATE&amp;creator=factSet&amp;DYN_ARGS=true&amp;DOC_NAME=FAT:RGQ_ENTRPR_VAL_EV_SOURCE_WINDOW.FAT&amp;VAR:ID1=ITT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1270__FDSAUDITLINK__" localSheetId="0" hidden="1">{"fdsup://directions/FAT Viewer?action=UPDATE&amp;creator=factSet&amp;DYN_ARGS=true&amp;DOC_NAME=FAT:RGQ_ENTRPR_VAL_EV_SOURCE_WINDOW.FAT&amp;VAR:ID1=ITT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1270__FDSAUDITLINK__" hidden="1">{"fdsup://directions/FAT Viewer?action=UPDATE&amp;creator=factSet&amp;DYN_ARGS=true&amp;DOC_NAME=FAT:RGQ_ENTRPR_VAL_EV_SOURCE_WINDOW.FAT&amp;VAR:ID1=ITT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1271__FDSAUDITLINK__" localSheetId="1" hidden="1">{"fdsup://directions/FAT Viewer?action=UPDATE&amp;creator=factSet&amp;DYN_ARGS=true&amp;DOC_NAME=FAT:RGQ_ENTRPR_VAL_EV_SOURCE_WINDOW.FAT&amp;VAR:ID1=ITT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1271__FDSAUDITLINK__" localSheetId="0" hidden="1">{"fdsup://directions/FAT Viewer?action=UPDATE&amp;creator=factSet&amp;DYN_ARGS=true&amp;DOC_NAME=FAT:RGQ_ENTRPR_VAL_EV_SOURCE_WINDOW.FAT&amp;VAR:ID1=ITT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1271__FDSAUDITLINK__" hidden="1">{"fdsup://directions/FAT Viewer?action=UPDATE&amp;creator=factSet&amp;DYN_ARGS=true&amp;DOC_NAME=FAT:RGQ_ENTRPR_VAL_EV_SOURCE_WINDOW.FAT&amp;VAR:ID1=ITT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1272__FDSAUDITLINK__" localSheetId="1" hidden="1">{"fdsup://directions/FAT Viewer?action=UPDATE&amp;creator=factSet&amp;DYN_ARGS=true&amp;DOC_NAME=FAT:RGQ_ENTRPR_VAL_EV_SOURCE_WINDOW.FAT&amp;VAR:ID1=ITT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1272__FDSAUDITLINK__" localSheetId="0" hidden="1">{"fdsup://directions/FAT Viewer?action=UPDATE&amp;creator=factSet&amp;DYN_ARGS=true&amp;DOC_NAME=FAT:RGQ_ENTRPR_VAL_EV_SOURCE_WINDOW.FAT&amp;VAR:ID1=ITT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1272__FDSAUDITLINK__" hidden="1">{"fdsup://directions/FAT Viewer?action=UPDATE&amp;creator=factSet&amp;DYN_ARGS=true&amp;DOC_NAME=FAT:RGQ_ENTRPR_VAL_EV_SOURCE_WINDOW.FAT&amp;VAR:ID1=ITT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1273__FDSAUDITLINK__" localSheetId="1" hidden="1">{"fdsup://directions/FAT Viewer?action=UPDATE&amp;creator=factSet&amp;DYN_ARGS=true&amp;DOC_NAME=FAT:RGQ_ENTRPR_VAL_EV_SOURCE_WINDOW.FAT&amp;VAR:ID1=ITT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1273__FDSAUDITLINK__" localSheetId="0" hidden="1">{"fdsup://directions/FAT Viewer?action=UPDATE&amp;creator=factSet&amp;DYN_ARGS=true&amp;DOC_NAME=FAT:RGQ_ENTRPR_VAL_EV_SOURCE_WINDOW.FAT&amp;VAR:ID1=ITT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1273__FDSAUDITLINK__" hidden="1">{"fdsup://directions/FAT Viewer?action=UPDATE&amp;creator=factSet&amp;DYN_ARGS=true&amp;DOC_NAME=FAT:RGQ_ENTRPR_VAL_EV_SOURCE_WINDOW.FAT&amp;VAR:ID1=ITT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1274__FDSAUDITLINK__" localSheetId="1" hidden="1">{"fdsup://directions/FAT Viewer?action=UPDATE&amp;creator=factSet&amp;DYN_ARGS=true&amp;DOC_NAME=FAT:RGQ_ENTRPR_VAL_EV_SOURCE_WINDOW.FAT&amp;VAR:ID1=ITT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1274__FDSAUDITLINK__" localSheetId="0" hidden="1">{"fdsup://directions/FAT Viewer?action=UPDATE&amp;creator=factSet&amp;DYN_ARGS=true&amp;DOC_NAME=FAT:RGQ_ENTRPR_VAL_EV_SOURCE_WINDOW.FAT&amp;VAR:ID1=ITT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1274__FDSAUDITLINK__" hidden="1">{"fdsup://directions/FAT Viewer?action=UPDATE&amp;creator=factSet&amp;DYN_ARGS=true&amp;DOC_NAME=FAT:RGQ_ENTRPR_VAL_EV_SOURCE_WINDOW.FAT&amp;VAR:ID1=ITT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1275__FDSAUDITLINK__" localSheetId="1" hidden="1">{"fdsup://directions/FAT Viewer?action=UPDATE&amp;creator=factSet&amp;DYN_ARGS=true&amp;DOC_NAME=FAT:RGQ_ENTRPR_VAL_EV_SOURCE_WINDOW.FAT&amp;VAR:ID1=ITT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1275__FDSAUDITLINK__" localSheetId="0" hidden="1">{"fdsup://directions/FAT Viewer?action=UPDATE&amp;creator=factSet&amp;DYN_ARGS=true&amp;DOC_NAME=FAT:RGQ_ENTRPR_VAL_EV_SOURCE_WINDOW.FAT&amp;VAR:ID1=ITT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1275__FDSAUDITLINK__" hidden="1">{"fdsup://directions/FAT Viewer?action=UPDATE&amp;creator=factSet&amp;DYN_ARGS=true&amp;DOC_NAME=FAT:RGQ_ENTRPR_VAL_EV_SOURCE_WINDOW.FAT&amp;VAR:ID1=ITT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1276__FDSAUDITLINK__" localSheetId="1" hidden="1">{"fdsup://directions/FAT Viewer?action=UPDATE&amp;creator=factSet&amp;DYN_ARGS=true&amp;DOC_NAME=FAT:RGQ_ENTRPR_VAL_EV_SOURCE_WINDOW.FAT&amp;VAR:ID1=ITT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1276__FDSAUDITLINK__" localSheetId="0" hidden="1">{"fdsup://directions/FAT Viewer?action=UPDATE&amp;creator=factSet&amp;DYN_ARGS=true&amp;DOC_NAME=FAT:RGQ_ENTRPR_VAL_EV_SOURCE_WINDOW.FAT&amp;VAR:ID1=ITT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1276__FDSAUDITLINK__" hidden="1">{"fdsup://directions/FAT Viewer?action=UPDATE&amp;creator=factSet&amp;DYN_ARGS=true&amp;DOC_NAME=FAT:RGQ_ENTRPR_VAL_EV_SOURCE_WINDOW.FAT&amp;VAR:ID1=ITT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1277__FDSAUDITLINK__" localSheetId="1" hidden="1">{"fdsup://directions/FAT Viewer?action=UPDATE&amp;creator=factSet&amp;DYN_ARGS=true&amp;DOC_NAME=FAT:RGQ_ENTRPR_VAL_EV_SOURCE_WINDOW.FAT&amp;VAR:ID1=ITT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1277__FDSAUDITLINK__" localSheetId="0" hidden="1">{"fdsup://directions/FAT Viewer?action=UPDATE&amp;creator=factSet&amp;DYN_ARGS=true&amp;DOC_NAME=FAT:RGQ_ENTRPR_VAL_EV_SOURCE_WINDOW.FAT&amp;VAR:ID1=ITT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1277__FDSAUDITLINK__" hidden="1">{"fdsup://directions/FAT Viewer?action=UPDATE&amp;creator=factSet&amp;DYN_ARGS=true&amp;DOC_NAME=FAT:RGQ_ENTRPR_VAL_EV_SOURCE_WINDOW.FAT&amp;VAR:ID1=ITT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1278__FDSAUDITLINK__" localSheetId="1" hidden="1">{"fdsup://directions/FAT Viewer?action=UPDATE&amp;creator=factSet&amp;DYN_ARGS=true&amp;DOC_NAME=FAT:RGQ_ENTRPR_VAL_EV_SOURCE_WINDOW.FAT&amp;VAR:ID1=ITT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1278__FDSAUDITLINK__" localSheetId="0" hidden="1">{"fdsup://directions/FAT Viewer?action=UPDATE&amp;creator=factSet&amp;DYN_ARGS=true&amp;DOC_NAME=FAT:RGQ_ENTRPR_VAL_EV_SOURCE_WINDOW.FAT&amp;VAR:ID1=ITT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1278__FDSAUDITLINK__" hidden="1">{"fdsup://directions/FAT Viewer?action=UPDATE&amp;creator=factSet&amp;DYN_ARGS=true&amp;DOC_NAME=FAT:RGQ_ENTRPR_VAL_EV_SOURCE_WINDOW.FAT&amp;VAR:ID1=ITT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1279__FDSAUDITLINK__" localSheetId="1" hidden="1">{"fdsup://directions/FAT Viewer?action=UPDATE&amp;creator=factSet&amp;DYN_ARGS=true&amp;DOC_NAME=FAT:RGQ_ENTRPR_VAL_EV_SOURCE_WINDOW.FAT&amp;VAR:ID1=ITT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1279__FDSAUDITLINK__" localSheetId="0" hidden="1">{"fdsup://directions/FAT Viewer?action=UPDATE&amp;creator=factSet&amp;DYN_ARGS=true&amp;DOC_NAME=FAT:RGQ_ENTRPR_VAL_EV_SOURCE_WINDOW.FAT&amp;VAR:ID1=ITT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1279__FDSAUDITLINK__" hidden="1">{"fdsup://directions/FAT Viewer?action=UPDATE&amp;creator=factSet&amp;DYN_ARGS=true&amp;DOC_NAME=FAT:RGQ_ENTRPR_VAL_EV_SOURCE_WINDOW.FAT&amp;VAR:ID1=ITT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128__FDSAUDITLINK__" localSheetId="1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28__FDSAUDITLINK__" localSheetId="0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28__FDSAUDITLINK__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280__FDSAUDITLINK__" localSheetId="1" hidden="1">{"fdsup://directions/FAT Viewer?action=UPDATE&amp;creator=factSet&amp;DYN_ARGS=true&amp;DOC_NAME=FAT:RGQ_ENTRPR_VAL_EV_SOURCE_WINDOW.FAT&amp;VAR:ID1=ITT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1280__FDSAUDITLINK__" localSheetId="0" hidden="1">{"fdsup://directions/FAT Viewer?action=UPDATE&amp;creator=factSet&amp;DYN_ARGS=true&amp;DOC_NAME=FAT:RGQ_ENTRPR_VAL_EV_SOURCE_WINDOW.FAT&amp;VAR:ID1=ITT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1280__FDSAUDITLINK__" hidden="1">{"fdsup://directions/FAT Viewer?action=UPDATE&amp;creator=factSet&amp;DYN_ARGS=true&amp;DOC_NAME=FAT:RGQ_ENTRPR_VAL_EV_SOURCE_WINDOW.FAT&amp;VAR:ID1=ITT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1281__FDSAUDITLINK__" localSheetId="1" hidden="1">{"fdsup://directions/FAT Viewer?action=UPDATE&amp;creator=factSet&amp;DYN_ARGS=true&amp;DOC_NAME=FAT:RGQ_ENTRPR_VAL_EV_SOURCE_WINDOW.FAT&amp;VAR:ID1=ITT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1281__FDSAUDITLINK__" localSheetId="0" hidden="1">{"fdsup://directions/FAT Viewer?action=UPDATE&amp;creator=factSet&amp;DYN_ARGS=true&amp;DOC_NAME=FAT:RGQ_ENTRPR_VAL_EV_SOURCE_WINDOW.FAT&amp;VAR:ID1=ITT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1281__FDSAUDITLINK__" hidden="1">{"fdsup://directions/FAT Viewer?action=UPDATE&amp;creator=factSet&amp;DYN_ARGS=true&amp;DOC_NAME=FAT:RGQ_ENTRPR_VAL_EV_SOURCE_WINDOW.FAT&amp;VAR:ID1=ITT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1282__FDSAUDITLINK__" localSheetId="1" hidden="1">{"fdsup://directions/FAT Viewer?action=UPDATE&amp;creator=factSet&amp;DYN_ARGS=true&amp;DOC_NAME=FAT:RGQ_ENTRPR_VAL_EV_SOURCE_WINDOW.FAT&amp;VAR:ID1=ITT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1282__FDSAUDITLINK__" localSheetId="0" hidden="1">{"fdsup://directions/FAT Viewer?action=UPDATE&amp;creator=factSet&amp;DYN_ARGS=true&amp;DOC_NAME=FAT:RGQ_ENTRPR_VAL_EV_SOURCE_WINDOW.FAT&amp;VAR:ID1=ITT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1282__FDSAUDITLINK__" hidden="1">{"fdsup://directions/FAT Viewer?action=UPDATE&amp;creator=factSet&amp;DYN_ARGS=true&amp;DOC_NAME=FAT:RGQ_ENTRPR_VAL_EV_SOURCE_WINDOW.FAT&amp;VAR:ID1=ITT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1283__FDSAUDITLINK__" localSheetId="1" hidden="1">{"fdsup://directions/FAT Viewer?action=UPDATE&amp;creator=factSet&amp;DYN_ARGS=true&amp;DOC_NAME=FAT:RGQ_ENTRPR_VAL_EV_SOURCE_WINDOW.FAT&amp;VAR:ID1=ITT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1283__FDSAUDITLINK__" localSheetId="0" hidden="1">{"fdsup://directions/FAT Viewer?action=UPDATE&amp;creator=factSet&amp;DYN_ARGS=true&amp;DOC_NAME=FAT:RGQ_ENTRPR_VAL_EV_SOURCE_WINDOW.FAT&amp;VAR:ID1=ITT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1283__FDSAUDITLINK__" hidden="1">{"fdsup://directions/FAT Viewer?action=UPDATE&amp;creator=factSet&amp;DYN_ARGS=true&amp;DOC_NAME=FAT:RGQ_ENTRPR_VAL_EV_SOURCE_WINDOW.FAT&amp;VAR:ID1=ITT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1284__FDSAUDITLINK__" localSheetId="1" hidden="1">{"fdsup://directions/FAT Viewer?action=UPDATE&amp;creator=factSet&amp;DYN_ARGS=true&amp;DOC_NAME=FAT:RGQ_ENTRPR_VAL_EV_SOURCE_WINDOW.FAT&amp;VAR:ID1=ITT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1284__FDSAUDITLINK__" localSheetId="0" hidden="1">{"fdsup://directions/FAT Viewer?action=UPDATE&amp;creator=factSet&amp;DYN_ARGS=true&amp;DOC_NAME=FAT:RGQ_ENTRPR_VAL_EV_SOURCE_WINDOW.FAT&amp;VAR:ID1=ITT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1284__FDSAUDITLINK__" hidden="1">{"fdsup://directions/FAT Viewer?action=UPDATE&amp;creator=factSet&amp;DYN_ARGS=true&amp;DOC_NAME=FAT:RGQ_ENTRPR_VAL_EV_SOURCE_WINDOW.FAT&amp;VAR:ID1=ITT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1285__FDSAUDITLINK__" localSheetId="1" hidden="1">{"fdsup://directions/FAT Viewer?action=UPDATE&amp;creator=factSet&amp;DYN_ARGS=true&amp;DOC_NAME=FAT:RGQ_ENTRPR_VAL_EV_SOURCE_WINDOW.FAT&amp;VAR:ID1=ITT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1285__FDSAUDITLINK__" localSheetId="0" hidden="1">{"fdsup://directions/FAT Viewer?action=UPDATE&amp;creator=factSet&amp;DYN_ARGS=true&amp;DOC_NAME=FAT:RGQ_ENTRPR_VAL_EV_SOURCE_WINDOW.FAT&amp;VAR:ID1=ITT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1285__FDSAUDITLINK__" hidden="1">{"fdsup://directions/FAT Viewer?action=UPDATE&amp;creator=factSet&amp;DYN_ARGS=true&amp;DOC_NAME=FAT:RGQ_ENTRPR_VAL_EV_SOURCE_WINDOW.FAT&amp;VAR:ID1=ITT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1286__FDSAUDITLINK__" localSheetId="1" hidden="1">{"fdsup://directions/FAT Viewer?action=UPDATE&amp;creator=factSet&amp;DYN_ARGS=true&amp;DOC_NAME=FAT:RGQ_ENTRPR_VAL_EV_SOURCE_WINDOW.FAT&amp;VAR:ID1=ITT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1286__FDSAUDITLINK__" localSheetId="0" hidden="1">{"fdsup://directions/FAT Viewer?action=UPDATE&amp;creator=factSet&amp;DYN_ARGS=true&amp;DOC_NAME=FAT:RGQ_ENTRPR_VAL_EV_SOURCE_WINDOW.FAT&amp;VAR:ID1=ITT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1286__FDSAUDITLINK__" hidden="1">{"fdsup://directions/FAT Viewer?action=UPDATE&amp;creator=factSet&amp;DYN_ARGS=true&amp;DOC_NAME=FAT:RGQ_ENTRPR_VAL_EV_SOURCE_WINDOW.FAT&amp;VAR:ID1=ITT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1287__FDSAUDITLINK__" localSheetId="1" hidden="1">{"fdsup://directions/FAT Viewer?action=UPDATE&amp;creator=factSet&amp;DYN_ARGS=true&amp;DOC_NAME=FAT:RGQ_ENTRPR_VAL_EV_SOURCE_WINDOW.FAT&amp;VAR:ID1=ITT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1287__FDSAUDITLINK__" localSheetId="0" hidden="1">{"fdsup://directions/FAT Viewer?action=UPDATE&amp;creator=factSet&amp;DYN_ARGS=true&amp;DOC_NAME=FAT:RGQ_ENTRPR_VAL_EV_SOURCE_WINDOW.FAT&amp;VAR:ID1=ITT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1287__FDSAUDITLINK__" hidden="1">{"fdsup://directions/FAT Viewer?action=UPDATE&amp;creator=factSet&amp;DYN_ARGS=true&amp;DOC_NAME=FAT:RGQ_ENTRPR_VAL_EV_SOURCE_WINDOW.FAT&amp;VAR:ID1=ITT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1288__FDSAUDITLINK__" localSheetId="1" hidden="1">{"fdsup://directions/FAT Viewer?action=UPDATE&amp;creator=factSet&amp;DYN_ARGS=true&amp;DOC_NAME=FAT:RGQ_ENTRPR_VAL_EV_SOURCE_WINDOW.FAT&amp;VAR:ID1=ITT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1288__FDSAUDITLINK__" localSheetId="0" hidden="1">{"fdsup://directions/FAT Viewer?action=UPDATE&amp;creator=factSet&amp;DYN_ARGS=true&amp;DOC_NAME=FAT:RGQ_ENTRPR_VAL_EV_SOURCE_WINDOW.FAT&amp;VAR:ID1=ITT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1288__FDSAUDITLINK__" hidden="1">{"fdsup://directions/FAT Viewer?action=UPDATE&amp;creator=factSet&amp;DYN_ARGS=true&amp;DOC_NAME=FAT:RGQ_ENTRPR_VAL_EV_SOURCE_WINDOW.FAT&amp;VAR:ID1=ITT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1289__FDSAUDITLINK__" localSheetId="1" hidden="1">{"fdsup://directions/FAT Viewer?action=UPDATE&amp;creator=factSet&amp;DYN_ARGS=true&amp;DOC_NAME=FAT:RGQ_ENTRPR_VAL_EV_SOURCE_WINDOW.FAT&amp;VAR:ID1=ITT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1289__FDSAUDITLINK__" localSheetId="0" hidden="1">{"fdsup://directions/FAT Viewer?action=UPDATE&amp;creator=factSet&amp;DYN_ARGS=true&amp;DOC_NAME=FAT:RGQ_ENTRPR_VAL_EV_SOURCE_WINDOW.FAT&amp;VAR:ID1=ITT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1289__FDSAUDITLINK__" hidden="1">{"fdsup://directions/FAT Viewer?action=UPDATE&amp;creator=factSet&amp;DYN_ARGS=true&amp;DOC_NAME=FAT:RGQ_ENTRPR_VAL_EV_SOURCE_WINDOW.FAT&amp;VAR:ID1=ITT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129__FDSAUDITLINK__" localSheetId="1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29__FDSAUDITLINK__" localSheetId="0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29__FDSAUDITLINK__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290__FDSAUDITLINK__" localSheetId="1" hidden="1">{"fdsup://directions/FAT Viewer?action=UPDATE&amp;creator=factSet&amp;DYN_ARGS=true&amp;DOC_NAME=FAT:RGQ_ENTRPR_VAL_EV_SOURCE_WINDOW.FAT&amp;VAR:ID1=ITT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1290__FDSAUDITLINK__" localSheetId="0" hidden="1">{"fdsup://directions/FAT Viewer?action=UPDATE&amp;creator=factSet&amp;DYN_ARGS=true&amp;DOC_NAME=FAT:RGQ_ENTRPR_VAL_EV_SOURCE_WINDOW.FAT&amp;VAR:ID1=ITT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1290__FDSAUDITLINK__" hidden="1">{"fdsup://directions/FAT Viewer?action=UPDATE&amp;creator=factSet&amp;DYN_ARGS=true&amp;DOC_NAME=FAT:RGQ_ENTRPR_VAL_EV_SOURCE_WINDOW.FAT&amp;VAR:ID1=ITT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1291__FDSAUDITLINK__" localSheetId="1" hidden="1">{"fdsup://directions/FAT Viewer?action=UPDATE&amp;creator=factSet&amp;DYN_ARGS=true&amp;DOC_NAME=FAT:RGQ_ENTRPR_VAL_EV_SOURCE_WINDOW.FAT&amp;VAR:ID1=ITT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1291__FDSAUDITLINK__" localSheetId="0" hidden="1">{"fdsup://directions/FAT Viewer?action=UPDATE&amp;creator=factSet&amp;DYN_ARGS=true&amp;DOC_NAME=FAT:RGQ_ENTRPR_VAL_EV_SOURCE_WINDOW.FAT&amp;VAR:ID1=ITT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1291__FDSAUDITLINK__" hidden="1">{"fdsup://directions/FAT Viewer?action=UPDATE&amp;creator=factSet&amp;DYN_ARGS=true&amp;DOC_NAME=FAT:RGQ_ENTRPR_VAL_EV_SOURCE_WINDOW.FAT&amp;VAR:ID1=ITT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1292__FDSAUDITLINK__" localSheetId="1" hidden="1">{"fdsup://directions/FAT Viewer?action=UPDATE&amp;creator=factSet&amp;DYN_ARGS=true&amp;DOC_NAME=FAT:RGQ_ENTRPR_VAL_EV_SOURCE_WINDOW.FAT&amp;VAR:ID1=ITT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1292__FDSAUDITLINK__" localSheetId="0" hidden="1">{"fdsup://directions/FAT Viewer?action=UPDATE&amp;creator=factSet&amp;DYN_ARGS=true&amp;DOC_NAME=FAT:RGQ_ENTRPR_VAL_EV_SOURCE_WINDOW.FAT&amp;VAR:ID1=ITT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1292__FDSAUDITLINK__" hidden="1">{"fdsup://directions/FAT Viewer?action=UPDATE&amp;creator=factSet&amp;DYN_ARGS=true&amp;DOC_NAME=FAT:RGQ_ENTRPR_VAL_EV_SOURCE_WINDOW.FAT&amp;VAR:ID1=ITT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1293__FDSAUDITLINK__" localSheetId="1" hidden="1">{"fdsup://directions/FAT Viewer?action=UPDATE&amp;creator=factSet&amp;DYN_ARGS=true&amp;DOC_NAME=FAT:RGQ_ENTRPR_VAL_EV_SOURCE_WINDOW.FAT&amp;VAR:ID1=ITT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1293__FDSAUDITLINK__" localSheetId="0" hidden="1">{"fdsup://directions/FAT Viewer?action=UPDATE&amp;creator=factSet&amp;DYN_ARGS=true&amp;DOC_NAME=FAT:RGQ_ENTRPR_VAL_EV_SOURCE_WINDOW.FAT&amp;VAR:ID1=ITT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1293__FDSAUDITLINK__" hidden="1">{"fdsup://directions/FAT Viewer?action=UPDATE&amp;creator=factSet&amp;DYN_ARGS=true&amp;DOC_NAME=FAT:RGQ_ENTRPR_VAL_EV_SOURCE_WINDOW.FAT&amp;VAR:ID1=ITT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1294__FDSAUDITLINK__" localSheetId="1" hidden="1">{"fdsup://directions/FAT Viewer?action=UPDATE&amp;creator=factSet&amp;DYN_ARGS=true&amp;DOC_NAME=FAT:RGQ_ENTRPR_VAL_EV_SOURCE_WINDOW.FAT&amp;VAR:ID1=ITT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1294__FDSAUDITLINK__" localSheetId="0" hidden="1">{"fdsup://directions/FAT Viewer?action=UPDATE&amp;creator=factSet&amp;DYN_ARGS=true&amp;DOC_NAME=FAT:RGQ_ENTRPR_VAL_EV_SOURCE_WINDOW.FAT&amp;VAR:ID1=ITT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1294__FDSAUDITLINK__" hidden="1">{"fdsup://directions/FAT Viewer?action=UPDATE&amp;creator=factSet&amp;DYN_ARGS=true&amp;DOC_NAME=FAT:RGQ_ENTRPR_VAL_EV_SOURCE_WINDOW.FAT&amp;VAR:ID1=ITT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1295__FDSAUDITLINK__" localSheetId="1" hidden="1">{"fdsup://directions/FAT Viewer?action=UPDATE&amp;creator=factSet&amp;DYN_ARGS=true&amp;DOC_NAME=FAT:RGQ_ENTRPR_VAL_EV_SOURCE_WINDOW.FAT&amp;VAR:ID1=ITT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1295__FDSAUDITLINK__" localSheetId="0" hidden="1">{"fdsup://directions/FAT Viewer?action=UPDATE&amp;creator=factSet&amp;DYN_ARGS=true&amp;DOC_NAME=FAT:RGQ_ENTRPR_VAL_EV_SOURCE_WINDOW.FAT&amp;VAR:ID1=ITT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1295__FDSAUDITLINK__" hidden="1">{"fdsup://directions/FAT Viewer?action=UPDATE&amp;creator=factSet&amp;DYN_ARGS=true&amp;DOC_NAME=FAT:RGQ_ENTRPR_VAL_EV_SOURCE_WINDOW.FAT&amp;VAR:ID1=ITT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1296__FDSAUDITLINK__" localSheetId="1" hidden="1">{"fdsup://directions/FAT Viewer?action=UPDATE&amp;creator=factSet&amp;DYN_ARGS=true&amp;DOC_NAME=FAT:RGQ_ENTRPR_VAL_EV_SOURCE_WINDOW.FAT&amp;VAR:ID1=ITT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1296__FDSAUDITLINK__" localSheetId="0" hidden="1">{"fdsup://directions/FAT Viewer?action=UPDATE&amp;creator=factSet&amp;DYN_ARGS=true&amp;DOC_NAME=FAT:RGQ_ENTRPR_VAL_EV_SOURCE_WINDOW.FAT&amp;VAR:ID1=ITT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1296__FDSAUDITLINK__" hidden="1">{"fdsup://directions/FAT Viewer?action=UPDATE&amp;creator=factSet&amp;DYN_ARGS=true&amp;DOC_NAME=FAT:RGQ_ENTRPR_VAL_EV_SOURCE_WINDOW.FAT&amp;VAR:ID1=ITT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1297__FDSAUDITLINK__" localSheetId="1" hidden="1">{"fdsup://directions/FAT Viewer?action=UPDATE&amp;creator=factSet&amp;DYN_ARGS=true&amp;DOC_NAME=FAT:RGQ_ENTRPR_VAL_EV_SOURCE_WINDOW.FAT&amp;VAR:ID1=ITT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1297__FDSAUDITLINK__" localSheetId="0" hidden="1">{"fdsup://directions/FAT Viewer?action=UPDATE&amp;creator=factSet&amp;DYN_ARGS=true&amp;DOC_NAME=FAT:RGQ_ENTRPR_VAL_EV_SOURCE_WINDOW.FAT&amp;VAR:ID1=ITT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1297__FDSAUDITLINK__" hidden="1">{"fdsup://directions/FAT Viewer?action=UPDATE&amp;creator=factSet&amp;DYN_ARGS=true&amp;DOC_NAME=FAT:RGQ_ENTRPR_VAL_EV_SOURCE_WINDOW.FAT&amp;VAR:ID1=ITT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1298__FDSAUDITLINK__" localSheetId="1" hidden="1">{"fdsup://directions/FAT Viewer?action=UPDATE&amp;creator=factSet&amp;DYN_ARGS=true&amp;DOC_NAME=FAT:RGQ_ENTRPR_VAL_EV_SOURCE_WINDOW.FAT&amp;VAR:ID1=ITT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1298__FDSAUDITLINK__" localSheetId="0" hidden="1">{"fdsup://directions/FAT Viewer?action=UPDATE&amp;creator=factSet&amp;DYN_ARGS=true&amp;DOC_NAME=FAT:RGQ_ENTRPR_VAL_EV_SOURCE_WINDOW.FAT&amp;VAR:ID1=ITT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1298__FDSAUDITLINK__" hidden="1">{"fdsup://directions/FAT Viewer?action=UPDATE&amp;creator=factSet&amp;DYN_ARGS=true&amp;DOC_NAME=FAT:RGQ_ENTRPR_VAL_EV_SOURCE_WINDOW.FAT&amp;VAR:ID1=ITT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1299__FDSAUDITLINK__" localSheetId="1" hidden="1">{"fdsup://directions/FAT Viewer?action=UPDATE&amp;creator=factSet&amp;DYN_ARGS=true&amp;DOC_NAME=FAT:RGQ_ENTRPR_VAL_EV_SOURCE_WINDOW.FAT&amp;VAR:ID1=ITT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1299__FDSAUDITLINK__" localSheetId="0" hidden="1">{"fdsup://directions/FAT Viewer?action=UPDATE&amp;creator=factSet&amp;DYN_ARGS=true&amp;DOC_NAME=FAT:RGQ_ENTRPR_VAL_EV_SOURCE_WINDOW.FAT&amp;VAR:ID1=ITT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1299__FDSAUDITLINK__" hidden="1">{"fdsup://directions/FAT Viewer?action=UPDATE&amp;creator=factSet&amp;DYN_ARGS=true&amp;DOC_NAME=FAT:RGQ_ENTRPR_VAL_EV_SOURCE_WINDOW.FAT&amp;VAR:ID1=ITT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13__FDSAUDITLINK__" localSheetId="1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3__FDSAUDITLINK__" localSheetId="0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3__FDSAUDITLINK__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30__FDSAUDITLINK__" localSheetId="1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30__FDSAUDITLINK__" localSheetId="0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30__FDSAUDITLINK__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300__FDSAUDITLINK__" localSheetId="1" hidden="1">{"fdsup://directions/FAT Viewer?action=UPDATE&amp;creator=factSet&amp;DYN_ARGS=true&amp;DOC_NAME=FAT:RGQ_ENTRPR_VAL_EV_SOURCE_WINDOW.FAT&amp;VAR:ID1=ITT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1300__FDSAUDITLINK__" localSheetId="0" hidden="1">{"fdsup://directions/FAT Viewer?action=UPDATE&amp;creator=factSet&amp;DYN_ARGS=true&amp;DOC_NAME=FAT:RGQ_ENTRPR_VAL_EV_SOURCE_WINDOW.FAT&amp;VAR:ID1=ITT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1300__FDSAUDITLINK__" hidden="1">{"fdsup://directions/FAT Viewer?action=UPDATE&amp;creator=factSet&amp;DYN_ARGS=true&amp;DOC_NAME=FAT:RGQ_ENTRPR_VAL_EV_SOURCE_WINDOW.FAT&amp;VAR:ID1=ITT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1301__FDSAUDITLINK__" localSheetId="1" hidden="1">{"fdsup://directions/FAT Viewer?action=UPDATE&amp;creator=factSet&amp;DYN_ARGS=true&amp;DOC_NAME=FAT:RGQ_ENTRPR_VAL_EV_SOURCE_WINDOW.FAT&amp;VAR:ID1=WTS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1301__FDSAUDITLINK__" localSheetId="0" hidden="1">{"fdsup://directions/FAT Viewer?action=UPDATE&amp;creator=factSet&amp;DYN_ARGS=true&amp;DOC_NAME=FAT:RGQ_ENTRPR_VAL_EV_SOURCE_WINDOW.FAT&amp;VAR:ID1=WTS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1301__FDSAUDITLINK__" hidden="1">{"fdsup://directions/FAT Viewer?action=UPDATE&amp;creator=factSet&amp;DYN_ARGS=true&amp;DOC_NAME=FAT:RGQ_ENTRPR_VAL_EV_SOURCE_WINDOW.FAT&amp;VAR:ID1=WTS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1302__FDSAUDITLINK__" localSheetId="1" hidden="1">{"fdsup://directions/FAT Viewer?action=UPDATE&amp;creator=factSet&amp;DYN_ARGS=true&amp;DOC_NAME=FAT:RGQ_ENTRPR_VAL_EV_SOURCE_WINDOW.FAT&amp;VAR:ID1=WTS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1302__FDSAUDITLINK__" localSheetId="0" hidden="1">{"fdsup://directions/FAT Viewer?action=UPDATE&amp;creator=factSet&amp;DYN_ARGS=true&amp;DOC_NAME=FAT:RGQ_ENTRPR_VAL_EV_SOURCE_WINDOW.FAT&amp;VAR:ID1=WTS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1302__FDSAUDITLINK__" hidden="1">{"fdsup://directions/FAT Viewer?action=UPDATE&amp;creator=factSet&amp;DYN_ARGS=true&amp;DOC_NAME=FAT:RGQ_ENTRPR_VAL_EV_SOURCE_WINDOW.FAT&amp;VAR:ID1=WTS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1303__FDSAUDITLINK__" localSheetId="1" hidden="1">{"fdsup://directions/FAT Viewer?action=UPDATE&amp;creator=factSet&amp;DYN_ARGS=true&amp;DOC_NAME=FAT:RGQ_ENTRPR_VAL_EV_SOURCE_WINDOW.FAT&amp;VAR:ID1=WTS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1303__FDSAUDITLINK__" localSheetId="0" hidden="1">{"fdsup://directions/FAT Viewer?action=UPDATE&amp;creator=factSet&amp;DYN_ARGS=true&amp;DOC_NAME=FAT:RGQ_ENTRPR_VAL_EV_SOURCE_WINDOW.FAT&amp;VAR:ID1=WTS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1303__FDSAUDITLINK__" hidden="1">{"fdsup://directions/FAT Viewer?action=UPDATE&amp;creator=factSet&amp;DYN_ARGS=true&amp;DOC_NAME=FAT:RGQ_ENTRPR_VAL_EV_SOURCE_WINDOW.FAT&amp;VAR:ID1=WTS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1304__FDSAUDITLINK__" localSheetId="1" hidden="1">{"fdsup://directions/FAT Viewer?action=UPDATE&amp;creator=factSet&amp;DYN_ARGS=true&amp;DOC_NAME=FAT:RGQ_ENTRPR_VAL_EV_SOURCE_WINDOW.FAT&amp;VAR:ID1=WTS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1304__FDSAUDITLINK__" localSheetId="0" hidden="1">{"fdsup://directions/FAT Viewer?action=UPDATE&amp;creator=factSet&amp;DYN_ARGS=true&amp;DOC_NAME=FAT:RGQ_ENTRPR_VAL_EV_SOURCE_WINDOW.FAT&amp;VAR:ID1=WTS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1304__FDSAUDITLINK__" hidden="1">{"fdsup://directions/FAT Viewer?action=UPDATE&amp;creator=factSet&amp;DYN_ARGS=true&amp;DOC_NAME=FAT:RGQ_ENTRPR_VAL_EV_SOURCE_WINDOW.FAT&amp;VAR:ID1=WTS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1305__FDSAUDITLINK__" localSheetId="1" hidden="1">{"fdsup://directions/FAT Viewer?action=UPDATE&amp;creator=factSet&amp;DYN_ARGS=true&amp;DOC_NAME=FAT:RGQ_ENTRPR_VAL_EV_SOURCE_WINDOW.FAT&amp;VAR:ID1=WTS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1305__FDSAUDITLINK__" localSheetId="0" hidden="1">{"fdsup://directions/FAT Viewer?action=UPDATE&amp;creator=factSet&amp;DYN_ARGS=true&amp;DOC_NAME=FAT:RGQ_ENTRPR_VAL_EV_SOURCE_WINDOW.FAT&amp;VAR:ID1=WTS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1305__FDSAUDITLINK__" hidden="1">{"fdsup://directions/FAT Viewer?action=UPDATE&amp;creator=factSet&amp;DYN_ARGS=true&amp;DOC_NAME=FAT:RGQ_ENTRPR_VAL_EV_SOURCE_WINDOW.FAT&amp;VAR:ID1=WTS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1306__FDSAUDITLINK__" localSheetId="1" hidden="1">{"fdsup://directions/FAT Viewer?action=UPDATE&amp;creator=factSet&amp;DYN_ARGS=true&amp;DOC_NAME=FAT:RGQ_ENTRPR_VAL_EV_SOURCE_WINDOW.FAT&amp;VAR:ID1=WTS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1306__FDSAUDITLINK__" localSheetId="0" hidden="1">{"fdsup://directions/FAT Viewer?action=UPDATE&amp;creator=factSet&amp;DYN_ARGS=true&amp;DOC_NAME=FAT:RGQ_ENTRPR_VAL_EV_SOURCE_WINDOW.FAT&amp;VAR:ID1=WTS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1306__FDSAUDITLINK__" hidden="1">{"fdsup://directions/FAT Viewer?action=UPDATE&amp;creator=factSet&amp;DYN_ARGS=true&amp;DOC_NAME=FAT:RGQ_ENTRPR_VAL_EV_SOURCE_WINDOW.FAT&amp;VAR:ID1=WTS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1307__FDSAUDITLINK__" localSheetId="1" hidden="1">{"fdsup://directions/FAT Viewer?action=UPDATE&amp;creator=factSet&amp;DYN_ARGS=true&amp;DOC_NAME=FAT:RGQ_ENTRPR_VAL_EV_SOURCE_WINDOW.FAT&amp;VAR:ID1=WTS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1307__FDSAUDITLINK__" localSheetId="0" hidden="1">{"fdsup://directions/FAT Viewer?action=UPDATE&amp;creator=factSet&amp;DYN_ARGS=true&amp;DOC_NAME=FAT:RGQ_ENTRPR_VAL_EV_SOURCE_WINDOW.FAT&amp;VAR:ID1=WTS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1307__FDSAUDITLINK__" hidden="1">{"fdsup://directions/FAT Viewer?action=UPDATE&amp;creator=factSet&amp;DYN_ARGS=true&amp;DOC_NAME=FAT:RGQ_ENTRPR_VAL_EV_SOURCE_WINDOW.FAT&amp;VAR:ID1=WTS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1308__FDSAUDITLINK__" localSheetId="1" hidden="1">{"fdsup://directions/FAT Viewer?action=UPDATE&amp;creator=factSet&amp;DYN_ARGS=true&amp;DOC_NAME=FAT:RGQ_ENTRPR_VAL_EV_SOURCE_WINDOW.FAT&amp;VAR:ID1=WTS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1308__FDSAUDITLINK__" localSheetId="0" hidden="1">{"fdsup://directions/FAT Viewer?action=UPDATE&amp;creator=factSet&amp;DYN_ARGS=true&amp;DOC_NAME=FAT:RGQ_ENTRPR_VAL_EV_SOURCE_WINDOW.FAT&amp;VAR:ID1=WTS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1308__FDSAUDITLINK__" hidden="1">{"fdsup://directions/FAT Viewer?action=UPDATE&amp;creator=factSet&amp;DYN_ARGS=true&amp;DOC_NAME=FAT:RGQ_ENTRPR_VAL_EV_SOURCE_WINDOW.FAT&amp;VAR:ID1=WTS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1309__FDSAUDITLINK__" localSheetId="1" hidden="1">{"fdsup://directions/FAT Viewer?action=UPDATE&amp;creator=factSet&amp;DYN_ARGS=true&amp;DOC_NAME=FAT:RGQ_ENTRPR_VAL_EV_SOURCE_WINDOW.FAT&amp;VAR:ID1=WTS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309__FDSAUDITLINK__" localSheetId="0" hidden="1">{"fdsup://directions/FAT Viewer?action=UPDATE&amp;creator=factSet&amp;DYN_ARGS=true&amp;DOC_NAME=FAT:RGQ_ENTRPR_VAL_EV_SOURCE_WINDOW.FAT&amp;VAR:ID1=WTS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309__FDSAUDITLINK__" hidden="1">{"fdsup://directions/FAT Viewer?action=UPDATE&amp;creator=factSet&amp;DYN_ARGS=true&amp;DOC_NAME=FAT:RGQ_ENTRPR_VAL_EV_SOURCE_WINDOW.FAT&amp;VAR:ID1=WTS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31__123Graph_DSS6_B" hidden="1">#N/A</definedName>
    <definedName name="_131__FDSAUDITLINK__" localSheetId="1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31__FDSAUDITLINK__" localSheetId="0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31__FDSAUDITLINK__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310__FDSAUDITLINK__" localSheetId="1" hidden="1">{"fdsup://directions/FAT Viewer?action=UPDATE&amp;creator=factSet&amp;DYN_ARGS=true&amp;DOC_NAME=FAT:RGQ_ENTRPR_VAL_EV_SOURCE_WINDOW.FAT&amp;VAR:ID1=WTS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310__FDSAUDITLINK__" localSheetId="0" hidden="1">{"fdsup://directions/FAT Viewer?action=UPDATE&amp;creator=factSet&amp;DYN_ARGS=true&amp;DOC_NAME=FAT:RGQ_ENTRPR_VAL_EV_SOURCE_WINDOW.FAT&amp;VAR:ID1=WTS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310__FDSAUDITLINK__" hidden="1">{"fdsup://directions/FAT Viewer?action=UPDATE&amp;creator=factSet&amp;DYN_ARGS=true&amp;DOC_NAME=FAT:RGQ_ENTRPR_VAL_EV_SOURCE_WINDOW.FAT&amp;VAR:ID1=WTS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311__FDSAUDITLINK__" localSheetId="1" hidden="1">{"fdsup://directions/FAT Viewer?action=UPDATE&amp;creator=factSet&amp;DYN_ARGS=true&amp;DOC_NAME=FAT:RGQ_ENTRPR_VAL_EV_SOURCE_WINDOW.FAT&amp;VAR:ID1=WTS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311__FDSAUDITLINK__" localSheetId="0" hidden="1">{"fdsup://directions/FAT Viewer?action=UPDATE&amp;creator=factSet&amp;DYN_ARGS=true&amp;DOC_NAME=FAT:RGQ_ENTRPR_VAL_EV_SOURCE_WINDOW.FAT&amp;VAR:ID1=WTS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311__FDSAUDITLINK__" hidden="1">{"fdsup://directions/FAT Viewer?action=UPDATE&amp;creator=factSet&amp;DYN_ARGS=true&amp;DOC_NAME=FAT:RGQ_ENTRPR_VAL_EV_SOURCE_WINDOW.FAT&amp;VAR:ID1=WTS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312__FDSAUDITLINK__" localSheetId="1" hidden="1">{"fdsup://directions/FAT Viewer?action=UPDATE&amp;creator=factSet&amp;DYN_ARGS=true&amp;DOC_NAME=FAT:RGQ_ENTRPR_VAL_EV_SOURCE_WINDOW.FAT&amp;VAR:ID1=WTS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312__FDSAUDITLINK__" localSheetId="0" hidden="1">{"fdsup://directions/FAT Viewer?action=UPDATE&amp;creator=factSet&amp;DYN_ARGS=true&amp;DOC_NAME=FAT:RGQ_ENTRPR_VAL_EV_SOURCE_WINDOW.FAT&amp;VAR:ID1=WTS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312__FDSAUDITLINK__" hidden="1">{"fdsup://directions/FAT Viewer?action=UPDATE&amp;creator=factSet&amp;DYN_ARGS=true&amp;DOC_NAME=FAT:RGQ_ENTRPR_VAL_EV_SOURCE_WINDOW.FAT&amp;VAR:ID1=WTS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313__FDSAUDITLINK__" localSheetId="1" hidden="1">{"fdsup://directions/FAT Viewer?action=UPDATE&amp;creator=factSet&amp;DYN_ARGS=true&amp;DOC_NAME=FAT:RGQ_ENTRPR_VAL_EV_SOURCE_WINDOW.FAT&amp;VAR:ID1=WTS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313__FDSAUDITLINK__" localSheetId="0" hidden="1">{"fdsup://directions/FAT Viewer?action=UPDATE&amp;creator=factSet&amp;DYN_ARGS=true&amp;DOC_NAME=FAT:RGQ_ENTRPR_VAL_EV_SOURCE_WINDOW.FAT&amp;VAR:ID1=WTS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313__FDSAUDITLINK__" hidden="1">{"fdsup://directions/FAT Viewer?action=UPDATE&amp;creator=factSet&amp;DYN_ARGS=true&amp;DOC_NAME=FAT:RGQ_ENTRPR_VAL_EV_SOURCE_WINDOW.FAT&amp;VAR:ID1=WTS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314__FDSAUDITLINK__" localSheetId="1" hidden="1">{"fdsup://directions/FAT Viewer?action=UPDATE&amp;creator=factSet&amp;DYN_ARGS=true&amp;DOC_NAME=FAT:RGQ_ENTRPR_VAL_EV_SOURCE_WINDOW.FAT&amp;VAR:ID1=WTS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314__FDSAUDITLINK__" localSheetId="0" hidden="1">{"fdsup://directions/FAT Viewer?action=UPDATE&amp;creator=factSet&amp;DYN_ARGS=true&amp;DOC_NAME=FAT:RGQ_ENTRPR_VAL_EV_SOURCE_WINDOW.FAT&amp;VAR:ID1=WTS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314__FDSAUDITLINK__" hidden="1">{"fdsup://directions/FAT Viewer?action=UPDATE&amp;creator=factSet&amp;DYN_ARGS=true&amp;DOC_NAME=FAT:RGQ_ENTRPR_VAL_EV_SOURCE_WINDOW.FAT&amp;VAR:ID1=WTS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315__FDSAUDITLINK__" localSheetId="1" hidden="1">{"fdsup://directions/FAT Viewer?action=UPDATE&amp;creator=factSet&amp;DYN_ARGS=true&amp;DOC_NAME=FAT:RGQ_ENTRPR_VAL_EV_SOURCE_WINDOW.FAT&amp;VAR:ID1=WTS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315__FDSAUDITLINK__" localSheetId="0" hidden="1">{"fdsup://directions/FAT Viewer?action=UPDATE&amp;creator=factSet&amp;DYN_ARGS=true&amp;DOC_NAME=FAT:RGQ_ENTRPR_VAL_EV_SOURCE_WINDOW.FAT&amp;VAR:ID1=WTS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315__FDSAUDITLINK__" hidden="1">{"fdsup://directions/FAT Viewer?action=UPDATE&amp;creator=factSet&amp;DYN_ARGS=true&amp;DOC_NAME=FAT:RGQ_ENTRPR_VAL_EV_SOURCE_WINDOW.FAT&amp;VAR:ID1=WTS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316__FDSAUDITLINK__" localSheetId="1" hidden="1">{"fdsup://directions/FAT Viewer?action=UPDATE&amp;creator=factSet&amp;DYN_ARGS=true&amp;DOC_NAME=FAT:RGQ_ENTRPR_VAL_EV_SOURCE_WINDOW.FAT&amp;VAR:ID1=WTS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316__FDSAUDITLINK__" localSheetId="0" hidden="1">{"fdsup://directions/FAT Viewer?action=UPDATE&amp;creator=factSet&amp;DYN_ARGS=true&amp;DOC_NAME=FAT:RGQ_ENTRPR_VAL_EV_SOURCE_WINDOW.FAT&amp;VAR:ID1=WTS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316__FDSAUDITLINK__" hidden="1">{"fdsup://directions/FAT Viewer?action=UPDATE&amp;creator=factSet&amp;DYN_ARGS=true&amp;DOC_NAME=FAT:RGQ_ENTRPR_VAL_EV_SOURCE_WINDOW.FAT&amp;VAR:ID1=WTS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317__FDSAUDITLINK__" localSheetId="1" hidden="1">{"fdsup://directions/FAT Viewer?action=UPDATE&amp;creator=factSet&amp;DYN_ARGS=true&amp;DOC_NAME=FAT:RGQ_ENTRPR_VAL_EV_SOURCE_WINDOW.FAT&amp;VAR:ID1=WTS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317__FDSAUDITLINK__" localSheetId="0" hidden="1">{"fdsup://directions/FAT Viewer?action=UPDATE&amp;creator=factSet&amp;DYN_ARGS=true&amp;DOC_NAME=FAT:RGQ_ENTRPR_VAL_EV_SOURCE_WINDOW.FAT&amp;VAR:ID1=WTS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317__FDSAUDITLINK__" hidden="1">{"fdsup://directions/FAT Viewer?action=UPDATE&amp;creator=factSet&amp;DYN_ARGS=true&amp;DOC_NAME=FAT:RGQ_ENTRPR_VAL_EV_SOURCE_WINDOW.FAT&amp;VAR:ID1=WTS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318__FDSAUDITLINK__" localSheetId="1" hidden="1">{"fdsup://directions/FAT Viewer?action=UPDATE&amp;creator=factSet&amp;DYN_ARGS=true&amp;DOC_NAME=FAT:RGQ_ENTRPR_VAL_EV_SOURCE_WINDOW.FAT&amp;VAR:ID1=WTS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318__FDSAUDITLINK__" localSheetId="0" hidden="1">{"fdsup://directions/FAT Viewer?action=UPDATE&amp;creator=factSet&amp;DYN_ARGS=true&amp;DOC_NAME=FAT:RGQ_ENTRPR_VAL_EV_SOURCE_WINDOW.FAT&amp;VAR:ID1=WTS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318__FDSAUDITLINK__" hidden="1">{"fdsup://directions/FAT Viewer?action=UPDATE&amp;creator=factSet&amp;DYN_ARGS=true&amp;DOC_NAME=FAT:RGQ_ENTRPR_VAL_EV_SOURCE_WINDOW.FAT&amp;VAR:ID1=WTS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319__FDSAUDITLINK__" localSheetId="1" hidden="1">{"fdsup://directions/FAT Viewer?action=UPDATE&amp;creator=factSet&amp;DYN_ARGS=true&amp;DOC_NAME=FAT:RGQ_ENTRPR_VAL_EV_SOURCE_WINDOW.FAT&amp;VAR:ID1=WTS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1319__FDSAUDITLINK__" localSheetId="0" hidden="1">{"fdsup://directions/FAT Viewer?action=UPDATE&amp;creator=factSet&amp;DYN_ARGS=true&amp;DOC_NAME=FAT:RGQ_ENTRPR_VAL_EV_SOURCE_WINDOW.FAT&amp;VAR:ID1=WTS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1319__FDSAUDITLINK__" hidden="1">{"fdsup://directions/FAT Viewer?action=UPDATE&amp;creator=factSet&amp;DYN_ARGS=true&amp;DOC_NAME=FAT:RGQ_ENTRPR_VAL_EV_SOURCE_WINDOW.FAT&amp;VAR:ID1=WTS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132__FDSAUDITLINK__" localSheetId="1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32__FDSAUDITLINK__" localSheetId="0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32__FDSAUDITLINK__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320__FDSAUDITLINK__" localSheetId="1" hidden="1">{"fdsup://directions/FAT Viewer?action=UPDATE&amp;creator=factSet&amp;DYN_ARGS=true&amp;DOC_NAME=FAT:RGQ_ENTRPR_VAL_EV_SOURCE_WINDOW.FAT&amp;VAR:ID1=WTS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1320__FDSAUDITLINK__" localSheetId="0" hidden="1">{"fdsup://directions/FAT Viewer?action=UPDATE&amp;creator=factSet&amp;DYN_ARGS=true&amp;DOC_NAME=FAT:RGQ_ENTRPR_VAL_EV_SOURCE_WINDOW.FAT&amp;VAR:ID1=WTS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1320__FDSAUDITLINK__" hidden="1">{"fdsup://directions/FAT Viewer?action=UPDATE&amp;creator=factSet&amp;DYN_ARGS=true&amp;DOC_NAME=FAT:RGQ_ENTRPR_VAL_EV_SOURCE_WINDOW.FAT&amp;VAR:ID1=WTS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1321__FDSAUDITLINK__" localSheetId="1" hidden="1">{"fdsup://directions/FAT Viewer?action=UPDATE&amp;creator=factSet&amp;DYN_ARGS=true&amp;DOC_NAME=FAT:RGQ_ENTRPR_VAL_EV_SOURCE_WINDOW.FAT&amp;VAR:ID1=WTS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1321__FDSAUDITLINK__" localSheetId="0" hidden="1">{"fdsup://directions/FAT Viewer?action=UPDATE&amp;creator=factSet&amp;DYN_ARGS=true&amp;DOC_NAME=FAT:RGQ_ENTRPR_VAL_EV_SOURCE_WINDOW.FAT&amp;VAR:ID1=WTS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1321__FDSAUDITLINK__" hidden="1">{"fdsup://directions/FAT Viewer?action=UPDATE&amp;creator=factSet&amp;DYN_ARGS=true&amp;DOC_NAME=FAT:RGQ_ENTRPR_VAL_EV_SOURCE_WINDOW.FAT&amp;VAR:ID1=WTS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1322__FDSAUDITLINK__" localSheetId="1" hidden="1">{"fdsup://directions/FAT Viewer?action=UPDATE&amp;creator=factSet&amp;DYN_ARGS=true&amp;DOC_NAME=FAT:RGQ_ENTRPR_VAL_EV_SOURCE_WINDOW.FAT&amp;VAR:ID1=WTS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1322__FDSAUDITLINK__" localSheetId="0" hidden="1">{"fdsup://directions/FAT Viewer?action=UPDATE&amp;creator=factSet&amp;DYN_ARGS=true&amp;DOC_NAME=FAT:RGQ_ENTRPR_VAL_EV_SOURCE_WINDOW.FAT&amp;VAR:ID1=WTS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1322__FDSAUDITLINK__" hidden="1">{"fdsup://directions/FAT Viewer?action=UPDATE&amp;creator=factSet&amp;DYN_ARGS=true&amp;DOC_NAME=FAT:RGQ_ENTRPR_VAL_EV_SOURCE_WINDOW.FAT&amp;VAR:ID1=WTS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1323__FDSAUDITLINK__" localSheetId="1" hidden="1">{"fdsup://directions/FAT Viewer?action=UPDATE&amp;creator=factSet&amp;DYN_ARGS=true&amp;DOC_NAME=FAT:RGQ_ENTRPR_VAL_EV_SOURCE_WINDOW.FAT&amp;VAR:ID1=WTS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1323__FDSAUDITLINK__" localSheetId="0" hidden="1">{"fdsup://directions/FAT Viewer?action=UPDATE&amp;creator=factSet&amp;DYN_ARGS=true&amp;DOC_NAME=FAT:RGQ_ENTRPR_VAL_EV_SOURCE_WINDOW.FAT&amp;VAR:ID1=WTS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1323__FDSAUDITLINK__" hidden="1">{"fdsup://directions/FAT Viewer?action=UPDATE&amp;creator=factSet&amp;DYN_ARGS=true&amp;DOC_NAME=FAT:RGQ_ENTRPR_VAL_EV_SOURCE_WINDOW.FAT&amp;VAR:ID1=WTS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1324__FDSAUDITLINK__" localSheetId="1" hidden="1">{"fdsup://directions/FAT Viewer?action=UPDATE&amp;creator=factSet&amp;DYN_ARGS=true&amp;DOC_NAME=FAT:RGQ_ENTRPR_VAL_EV_SOURCE_WINDOW.FAT&amp;VAR:ID1=WTS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1324__FDSAUDITLINK__" localSheetId="0" hidden="1">{"fdsup://directions/FAT Viewer?action=UPDATE&amp;creator=factSet&amp;DYN_ARGS=true&amp;DOC_NAME=FAT:RGQ_ENTRPR_VAL_EV_SOURCE_WINDOW.FAT&amp;VAR:ID1=WTS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1324__FDSAUDITLINK__" hidden="1">{"fdsup://directions/FAT Viewer?action=UPDATE&amp;creator=factSet&amp;DYN_ARGS=true&amp;DOC_NAME=FAT:RGQ_ENTRPR_VAL_EV_SOURCE_WINDOW.FAT&amp;VAR:ID1=WTS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1325__FDSAUDITLINK__" localSheetId="1" hidden="1">{"fdsup://directions/FAT Viewer?action=UPDATE&amp;creator=factSet&amp;DYN_ARGS=true&amp;DOC_NAME=FAT:RGQ_ENTRPR_VAL_EV_SOURCE_WINDOW.FAT&amp;VAR:ID1=WTS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1325__FDSAUDITLINK__" localSheetId="0" hidden="1">{"fdsup://directions/FAT Viewer?action=UPDATE&amp;creator=factSet&amp;DYN_ARGS=true&amp;DOC_NAME=FAT:RGQ_ENTRPR_VAL_EV_SOURCE_WINDOW.FAT&amp;VAR:ID1=WTS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1325__FDSAUDITLINK__" hidden="1">{"fdsup://directions/FAT Viewer?action=UPDATE&amp;creator=factSet&amp;DYN_ARGS=true&amp;DOC_NAME=FAT:RGQ_ENTRPR_VAL_EV_SOURCE_WINDOW.FAT&amp;VAR:ID1=WTS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1326__FDSAUDITLINK__" localSheetId="1" hidden="1">{"fdsup://directions/FAT Viewer?action=UPDATE&amp;creator=factSet&amp;DYN_ARGS=true&amp;DOC_NAME=FAT:RGQ_ENTRPR_VAL_EV_SOURCE_WINDOW.FAT&amp;VAR:ID1=WTS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1326__FDSAUDITLINK__" localSheetId="0" hidden="1">{"fdsup://directions/FAT Viewer?action=UPDATE&amp;creator=factSet&amp;DYN_ARGS=true&amp;DOC_NAME=FAT:RGQ_ENTRPR_VAL_EV_SOURCE_WINDOW.FAT&amp;VAR:ID1=WTS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1326__FDSAUDITLINK__" hidden="1">{"fdsup://directions/FAT Viewer?action=UPDATE&amp;creator=factSet&amp;DYN_ARGS=true&amp;DOC_NAME=FAT:RGQ_ENTRPR_VAL_EV_SOURCE_WINDOW.FAT&amp;VAR:ID1=WTS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1327__FDSAUDITLINK__" localSheetId="1" hidden="1">{"fdsup://directions/FAT Viewer?action=UPDATE&amp;creator=factSet&amp;DYN_ARGS=true&amp;DOC_NAME=FAT:RGQ_ENTRPR_VAL_EV_SOURCE_WINDOW.FAT&amp;VAR:ID1=WTS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1327__FDSAUDITLINK__" localSheetId="0" hidden="1">{"fdsup://directions/FAT Viewer?action=UPDATE&amp;creator=factSet&amp;DYN_ARGS=true&amp;DOC_NAME=FAT:RGQ_ENTRPR_VAL_EV_SOURCE_WINDOW.FAT&amp;VAR:ID1=WTS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1327__FDSAUDITLINK__" hidden="1">{"fdsup://directions/FAT Viewer?action=UPDATE&amp;creator=factSet&amp;DYN_ARGS=true&amp;DOC_NAME=FAT:RGQ_ENTRPR_VAL_EV_SOURCE_WINDOW.FAT&amp;VAR:ID1=WTS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1328__FDSAUDITLINK__" localSheetId="1" hidden="1">{"fdsup://directions/FAT Viewer?action=UPDATE&amp;creator=factSet&amp;DYN_ARGS=true&amp;DOC_NAME=FAT:RGQ_ENTRPR_VAL_EV_SOURCE_WINDOW.FAT&amp;VAR:ID1=WTS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1328__FDSAUDITLINK__" localSheetId="0" hidden="1">{"fdsup://directions/FAT Viewer?action=UPDATE&amp;creator=factSet&amp;DYN_ARGS=true&amp;DOC_NAME=FAT:RGQ_ENTRPR_VAL_EV_SOURCE_WINDOW.FAT&amp;VAR:ID1=WTS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1328__FDSAUDITLINK__" hidden="1">{"fdsup://directions/FAT Viewer?action=UPDATE&amp;creator=factSet&amp;DYN_ARGS=true&amp;DOC_NAME=FAT:RGQ_ENTRPR_VAL_EV_SOURCE_WINDOW.FAT&amp;VAR:ID1=WTS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1329__FDSAUDITLINK__" localSheetId="1" hidden="1">{"fdsup://directions/FAT Viewer?action=UPDATE&amp;creator=factSet&amp;DYN_ARGS=true&amp;DOC_NAME=FAT:RGQ_ENTRPR_VAL_EV_SOURCE_WINDOW.FAT&amp;VAR:ID1=WTS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1329__FDSAUDITLINK__" localSheetId="0" hidden="1">{"fdsup://directions/FAT Viewer?action=UPDATE&amp;creator=factSet&amp;DYN_ARGS=true&amp;DOC_NAME=FAT:RGQ_ENTRPR_VAL_EV_SOURCE_WINDOW.FAT&amp;VAR:ID1=WTS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1329__FDSAUDITLINK__" hidden="1">{"fdsup://directions/FAT Viewer?action=UPDATE&amp;creator=factSet&amp;DYN_ARGS=true&amp;DOC_NAME=FAT:RGQ_ENTRPR_VAL_EV_SOURCE_WINDOW.FAT&amp;VAR:ID1=WTS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133__FDSAUDITLINK__" localSheetId="1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33__FDSAUDITLINK__" localSheetId="0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33__FDSAUDITLINK__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330__FDSAUDITLINK__" localSheetId="1" hidden="1">{"fdsup://directions/FAT Viewer?action=UPDATE&amp;creator=factSet&amp;DYN_ARGS=true&amp;DOC_NAME=FAT:RGQ_ENTRPR_VAL_EV_SOURCE_WINDOW.FAT&amp;VAR:ID1=WTS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1330__FDSAUDITLINK__" localSheetId="0" hidden="1">{"fdsup://directions/FAT Viewer?action=UPDATE&amp;creator=factSet&amp;DYN_ARGS=true&amp;DOC_NAME=FAT:RGQ_ENTRPR_VAL_EV_SOURCE_WINDOW.FAT&amp;VAR:ID1=WTS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1330__FDSAUDITLINK__" hidden="1">{"fdsup://directions/FAT Viewer?action=UPDATE&amp;creator=factSet&amp;DYN_ARGS=true&amp;DOC_NAME=FAT:RGQ_ENTRPR_VAL_EV_SOURCE_WINDOW.FAT&amp;VAR:ID1=WTS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1331__FDSAUDITLINK__" localSheetId="1" hidden="1">{"fdsup://directions/FAT Viewer?action=UPDATE&amp;creator=factSet&amp;DYN_ARGS=true&amp;DOC_NAME=FAT:RGQ_ENTRPR_VAL_EV_SOURCE_WINDOW.FAT&amp;VAR:ID1=WTS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1331__FDSAUDITLINK__" localSheetId="0" hidden="1">{"fdsup://directions/FAT Viewer?action=UPDATE&amp;creator=factSet&amp;DYN_ARGS=true&amp;DOC_NAME=FAT:RGQ_ENTRPR_VAL_EV_SOURCE_WINDOW.FAT&amp;VAR:ID1=WTS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1331__FDSAUDITLINK__" hidden="1">{"fdsup://directions/FAT Viewer?action=UPDATE&amp;creator=factSet&amp;DYN_ARGS=true&amp;DOC_NAME=FAT:RGQ_ENTRPR_VAL_EV_SOURCE_WINDOW.FAT&amp;VAR:ID1=WTS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1332__FDSAUDITLINK__" localSheetId="1" hidden="1">{"fdsup://directions/FAT Viewer?action=UPDATE&amp;creator=factSet&amp;DYN_ARGS=true&amp;DOC_NAME=FAT:RGQ_ENTRPR_VAL_EV_SOURCE_WINDOW.FAT&amp;VAR:ID1=WTS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1332__FDSAUDITLINK__" localSheetId="0" hidden="1">{"fdsup://directions/FAT Viewer?action=UPDATE&amp;creator=factSet&amp;DYN_ARGS=true&amp;DOC_NAME=FAT:RGQ_ENTRPR_VAL_EV_SOURCE_WINDOW.FAT&amp;VAR:ID1=WTS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1332__FDSAUDITLINK__" hidden="1">{"fdsup://directions/FAT Viewer?action=UPDATE&amp;creator=factSet&amp;DYN_ARGS=true&amp;DOC_NAME=FAT:RGQ_ENTRPR_VAL_EV_SOURCE_WINDOW.FAT&amp;VAR:ID1=WTS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1333__FDSAUDITLINK__" localSheetId="1" hidden="1">{"fdsup://directions/FAT Viewer?action=UPDATE&amp;creator=factSet&amp;DYN_ARGS=true&amp;DOC_NAME=FAT:RGQ_ENTRPR_VAL_EV_SOURCE_WINDOW.FAT&amp;VAR:ID1=WTS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1333__FDSAUDITLINK__" localSheetId="0" hidden="1">{"fdsup://directions/FAT Viewer?action=UPDATE&amp;creator=factSet&amp;DYN_ARGS=true&amp;DOC_NAME=FAT:RGQ_ENTRPR_VAL_EV_SOURCE_WINDOW.FAT&amp;VAR:ID1=WTS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1333__FDSAUDITLINK__" hidden="1">{"fdsup://directions/FAT Viewer?action=UPDATE&amp;creator=factSet&amp;DYN_ARGS=true&amp;DOC_NAME=FAT:RGQ_ENTRPR_VAL_EV_SOURCE_WINDOW.FAT&amp;VAR:ID1=WTS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1334__FDSAUDITLINK__" localSheetId="1" hidden="1">{"fdsup://directions/FAT Viewer?action=UPDATE&amp;creator=factSet&amp;DYN_ARGS=true&amp;DOC_NAME=FAT:RGQ_ENTRPR_VAL_EV_SOURCE_WINDOW.FAT&amp;VAR:ID1=WTS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1334__FDSAUDITLINK__" localSheetId="0" hidden="1">{"fdsup://directions/FAT Viewer?action=UPDATE&amp;creator=factSet&amp;DYN_ARGS=true&amp;DOC_NAME=FAT:RGQ_ENTRPR_VAL_EV_SOURCE_WINDOW.FAT&amp;VAR:ID1=WTS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1334__FDSAUDITLINK__" hidden="1">{"fdsup://directions/FAT Viewer?action=UPDATE&amp;creator=factSet&amp;DYN_ARGS=true&amp;DOC_NAME=FAT:RGQ_ENTRPR_VAL_EV_SOURCE_WINDOW.FAT&amp;VAR:ID1=WTS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1335__FDSAUDITLINK__" localSheetId="1" hidden="1">{"fdsup://directions/FAT Viewer?action=UPDATE&amp;creator=factSet&amp;DYN_ARGS=true&amp;DOC_NAME=FAT:RGQ_ENTRPR_VAL_EV_SOURCE_WINDOW.FAT&amp;VAR:ID1=WTS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1335__FDSAUDITLINK__" localSheetId="0" hidden="1">{"fdsup://directions/FAT Viewer?action=UPDATE&amp;creator=factSet&amp;DYN_ARGS=true&amp;DOC_NAME=FAT:RGQ_ENTRPR_VAL_EV_SOURCE_WINDOW.FAT&amp;VAR:ID1=WTS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1335__FDSAUDITLINK__" hidden="1">{"fdsup://directions/FAT Viewer?action=UPDATE&amp;creator=factSet&amp;DYN_ARGS=true&amp;DOC_NAME=FAT:RGQ_ENTRPR_VAL_EV_SOURCE_WINDOW.FAT&amp;VAR:ID1=WTS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1336__FDSAUDITLINK__" localSheetId="1" hidden="1">{"fdsup://directions/FAT Viewer?action=UPDATE&amp;creator=factSet&amp;DYN_ARGS=true&amp;DOC_NAME=FAT:RGQ_ENTRPR_VAL_EV_SOURCE_WINDOW.FAT&amp;VAR:ID1=WTS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1336__FDSAUDITLINK__" localSheetId="0" hidden="1">{"fdsup://directions/FAT Viewer?action=UPDATE&amp;creator=factSet&amp;DYN_ARGS=true&amp;DOC_NAME=FAT:RGQ_ENTRPR_VAL_EV_SOURCE_WINDOW.FAT&amp;VAR:ID1=WTS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1336__FDSAUDITLINK__" hidden="1">{"fdsup://directions/FAT Viewer?action=UPDATE&amp;creator=factSet&amp;DYN_ARGS=true&amp;DOC_NAME=FAT:RGQ_ENTRPR_VAL_EV_SOURCE_WINDOW.FAT&amp;VAR:ID1=WTS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1337__FDSAUDITLINK__" localSheetId="1" hidden="1">{"fdsup://directions/FAT Viewer?action=UPDATE&amp;creator=factSet&amp;DYN_ARGS=true&amp;DOC_NAME=FAT:RGQ_ENTRPR_VAL_EV_SOURCE_WINDOW.FAT&amp;VAR:ID1=WTS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1337__FDSAUDITLINK__" localSheetId="0" hidden="1">{"fdsup://directions/FAT Viewer?action=UPDATE&amp;creator=factSet&amp;DYN_ARGS=true&amp;DOC_NAME=FAT:RGQ_ENTRPR_VAL_EV_SOURCE_WINDOW.FAT&amp;VAR:ID1=WTS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1337__FDSAUDITLINK__" hidden="1">{"fdsup://directions/FAT Viewer?action=UPDATE&amp;creator=factSet&amp;DYN_ARGS=true&amp;DOC_NAME=FAT:RGQ_ENTRPR_VAL_EV_SOURCE_WINDOW.FAT&amp;VAR:ID1=WTS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1338__FDSAUDITLINK__" localSheetId="1" hidden="1">{"fdsup://directions/FAT Viewer?action=UPDATE&amp;creator=factSet&amp;DYN_ARGS=true&amp;DOC_NAME=FAT:RGQ_ENTRPR_VAL_EV_SOURCE_WINDOW.FAT&amp;VAR:ID1=WTS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1338__FDSAUDITLINK__" localSheetId="0" hidden="1">{"fdsup://directions/FAT Viewer?action=UPDATE&amp;creator=factSet&amp;DYN_ARGS=true&amp;DOC_NAME=FAT:RGQ_ENTRPR_VAL_EV_SOURCE_WINDOW.FAT&amp;VAR:ID1=WTS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1338__FDSAUDITLINK__" hidden="1">{"fdsup://directions/FAT Viewer?action=UPDATE&amp;creator=factSet&amp;DYN_ARGS=true&amp;DOC_NAME=FAT:RGQ_ENTRPR_VAL_EV_SOURCE_WINDOW.FAT&amp;VAR:ID1=WTS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1339__FDSAUDITLINK__" localSheetId="1" hidden="1">{"fdsup://directions/FAT Viewer?action=UPDATE&amp;creator=factSet&amp;DYN_ARGS=true&amp;DOC_NAME=FAT:RGQ_ENTRPR_VAL_EV_SOURCE_WINDOW.FAT&amp;VAR:ID1=WTS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1339__FDSAUDITLINK__" localSheetId="0" hidden="1">{"fdsup://directions/FAT Viewer?action=UPDATE&amp;creator=factSet&amp;DYN_ARGS=true&amp;DOC_NAME=FAT:RGQ_ENTRPR_VAL_EV_SOURCE_WINDOW.FAT&amp;VAR:ID1=WTS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1339__FDSAUDITLINK__" hidden="1">{"fdsup://directions/FAT Viewer?action=UPDATE&amp;creator=factSet&amp;DYN_ARGS=true&amp;DOC_NAME=FAT:RGQ_ENTRPR_VAL_EV_SOURCE_WINDOW.FAT&amp;VAR:ID1=WTS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134__FDSAUDITLINK__" localSheetId="1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34__FDSAUDITLINK__" localSheetId="0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34__FDSAUDITLINK__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340__FDSAUDITLINK__" localSheetId="1" hidden="1">{"fdsup://directions/FAT Viewer?action=UPDATE&amp;creator=factSet&amp;DYN_ARGS=true&amp;DOC_NAME=FAT:RGQ_ENTRPR_VAL_EV_SOURCE_WINDOW.FAT&amp;VAR:ID1=WTS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1340__FDSAUDITLINK__" localSheetId="0" hidden="1">{"fdsup://directions/FAT Viewer?action=UPDATE&amp;creator=factSet&amp;DYN_ARGS=true&amp;DOC_NAME=FAT:RGQ_ENTRPR_VAL_EV_SOURCE_WINDOW.FAT&amp;VAR:ID1=WTS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1340__FDSAUDITLINK__" hidden="1">{"fdsup://directions/FAT Viewer?action=UPDATE&amp;creator=factSet&amp;DYN_ARGS=true&amp;DOC_NAME=FAT:RGQ_ENTRPR_VAL_EV_SOURCE_WINDOW.FAT&amp;VAR:ID1=WTS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1341__FDSAUDITLINK__" localSheetId="1" hidden="1">{"fdsup://directions/FAT Viewer?action=UPDATE&amp;creator=factSet&amp;DYN_ARGS=true&amp;DOC_NAME=FAT:RGQ_ENTRPR_VAL_EV_SOURCE_WINDOW.FAT&amp;VAR:ID1=WTS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1341__FDSAUDITLINK__" localSheetId="0" hidden="1">{"fdsup://directions/FAT Viewer?action=UPDATE&amp;creator=factSet&amp;DYN_ARGS=true&amp;DOC_NAME=FAT:RGQ_ENTRPR_VAL_EV_SOURCE_WINDOW.FAT&amp;VAR:ID1=WTS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1341__FDSAUDITLINK__" hidden="1">{"fdsup://directions/FAT Viewer?action=UPDATE&amp;creator=factSet&amp;DYN_ARGS=true&amp;DOC_NAME=FAT:RGQ_ENTRPR_VAL_EV_SOURCE_WINDOW.FAT&amp;VAR:ID1=WTS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1342__FDSAUDITLINK__" localSheetId="1" hidden="1">{"fdsup://directions/FAT Viewer?action=UPDATE&amp;creator=factSet&amp;DYN_ARGS=true&amp;DOC_NAME=FAT:RGQ_ENTRPR_VAL_EV_SOURCE_WINDOW.FAT&amp;VAR:ID1=WTS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1342__FDSAUDITLINK__" localSheetId="0" hidden="1">{"fdsup://directions/FAT Viewer?action=UPDATE&amp;creator=factSet&amp;DYN_ARGS=true&amp;DOC_NAME=FAT:RGQ_ENTRPR_VAL_EV_SOURCE_WINDOW.FAT&amp;VAR:ID1=WTS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1342__FDSAUDITLINK__" hidden="1">{"fdsup://directions/FAT Viewer?action=UPDATE&amp;creator=factSet&amp;DYN_ARGS=true&amp;DOC_NAME=FAT:RGQ_ENTRPR_VAL_EV_SOURCE_WINDOW.FAT&amp;VAR:ID1=WTS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1343__FDSAUDITLINK__" localSheetId="1" hidden="1">{"fdsup://directions/FAT Viewer?action=UPDATE&amp;creator=factSet&amp;DYN_ARGS=true&amp;DOC_NAME=FAT:RGQ_ENTRPR_VAL_EV_SOURCE_WINDOW.FAT&amp;VAR:ID1=WTS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1343__FDSAUDITLINK__" localSheetId="0" hidden="1">{"fdsup://directions/FAT Viewer?action=UPDATE&amp;creator=factSet&amp;DYN_ARGS=true&amp;DOC_NAME=FAT:RGQ_ENTRPR_VAL_EV_SOURCE_WINDOW.FAT&amp;VAR:ID1=WTS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1343__FDSAUDITLINK__" hidden="1">{"fdsup://directions/FAT Viewer?action=UPDATE&amp;creator=factSet&amp;DYN_ARGS=true&amp;DOC_NAME=FAT:RGQ_ENTRPR_VAL_EV_SOURCE_WINDOW.FAT&amp;VAR:ID1=WTS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1344__FDSAUDITLINK__" localSheetId="1" hidden="1">{"fdsup://directions/FAT Viewer?action=UPDATE&amp;creator=factSet&amp;DYN_ARGS=true&amp;DOC_NAME=FAT:RGQ_ENTRPR_VAL_EV_SOURCE_WINDOW.FAT&amp;VAR:ID1=WTS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1344__FDSAUDITLINK__" localSheetId="0" hidden="1">{"fdsup://directions/FAT Viewer?action=UPDATE&amp;creator=factSet&amp;DYN_ARGS=true&amp;DOC_NAME=FAT:RGQ_ENTRPR_VAL_EV_SOURCE_WINDOW.FAT&amp;VAR:ID1=WTS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1344__FDSAUDITLINK__" hidden="1">{"fdsup://directions/FAT Viewer?action=UPDATE&amp;creator=factSet&amp;DYN_ARGS=true&amp;DOC_NAME=FAT:RGQ_ENTRPR_VAL_EV_SOURCE_WINDOW.FAT&amp;VAR:ID1=WTS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1345__FDSAUDITLINK__" localSheetId="1" hidden="1">{"fdsup://directions/FAT Viewer?action=UPDATE&amp;creator=factSet&amp;DYN_ARGS=true&amp;DOC_NAME=FAT:RGQ_ENTRPR_VAL_EV_SOURCE_WINDOW.FAT&amp;VAR:ID1=WTS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1345__FDSAUDITLINK__" localSheetId="0" hidden="1">{"fdsup://directions/FAT Viewer?action=UPDATE&amp;creator=factSet&amp;DYN_ARGS=true&amp;DOC_NAME=FAT:RGQ_ENTRPR_VAL_EV_SOURCE_WINDOW.FAT&amp;VAR:ID1=WTS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1345__FDSAUDITLINK__" hidden="1">{"fdsup://directions/FAT Viewer?action=UPDATE&amp;creator=factSet&amp;DYN_ARGS=true&amp;DOC_NAME=FAT:RGQ_ENTRPR_VAL_EV_SOURCE_WINDOW.FAT&amp;VAR:ID1=WTS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1346__FDSAUDITLINK__" localSheetId="1" hidden="1">{"fdsup://directions/FAT Viewer?action=UPDATE&amp;creator=factSet&amp;DYN_ARGS=true&amp;DOC_NAME=FAT:RGQ_ENTRPR_VAL_EV_SOURCE_WINDOW.FAT&amp;VAR:ID1=WTS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1346__FDSAUDITLINK__" localSheetId="0" hidden="1">{"fdsup://directions/FAT Viewer?action=UPDATE&amp;creator=factSet&amp;DYN_ARGS=true&amp;DOC_NAME=FAT:RGQ_ENTRPR_VAL_EV_SOURCE_WINDOW.FAT&amp;VAR:ID1=WTS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1346__FDSAUDITLINK__" hidden="1">{"fdsup://directions/FAT Viewer?action=UPDATE&amp;creator=factSet&amp;DYN_ARGS=true&amp;DOC_NAME=FAT:RGQ_ENTRPR_VAL_EV_SOURCE_WINDOW.FAT&amp;VAR:ID1=WTS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1347__FDSAUDITLINK__" localSheetId="1" hidden="1">{"fdsup://directions/FAT Viewer?action=UPDATE&amp;creator=factSet&amp;DYN_ARGS=true&amp;DOC_NAME=FAT:RGQ_ENTRPR_VAL_EV_SOURCE_WINDOW.FAT&amp;VAR:ID1=WTS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1347__FDSAUDITLINK__" localSheetId="0" hidden="1">{"fdsup://directions/FAT Viewer?action=UPDATE&amp;creator=factSet&amp;DYN_ARGS=true&amp;DOC_NAME=FAT:RGQ_ENTRPR_VAL_EV_SOURCE_WINDOW.FAT&amp;VAR:ID1=WTS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1347__FDSAUDITLINK__" hidden="1">{"fdsup://directions/FAT Viewer?action=UPDATE&amp;creator=factSet&amp;DYN_ARGS=true&amp;DOC_NAME=FAT:RGQ_ENTRPR_VAL_EV_SOURCE_WINDOW.FAT&amp;VAR:ID1=WTS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1348__FDSAUDITLINK__" localSheetId="1" hidden="1">{"fdsup://directions/FAT Viewer?action=UPDATE&amp;creator=factSet&amp;DYN_ARGS=true&amp;DOC_NAME=FAT:RGQ_ENTRPR_VAL_EV_SOURCE_WINDOW.FAT&amp;VAR:ID1=WTS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1348__FDSAUDITLINK__" localSheetId="0" hidden="1">{"fdsup://directions/FAT Viewer?action=UPDATE&amp;creator=factSet&amp;DYN_ARGS=true&amp;DOC_NAME=FAT:RGQ_ENTRPR_VAL_EV_SOURCE_WINDOW.FAT&amp;VAR:ID1=WTS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1348__FDSAUDITLINK__" hidden="1">{"fdsup://directions/FAT Viewer?action=UPDATE&amp;creator=factSet&amp;DYN_ARGS=true&amp;DOC_NAME=FAT:RGQ_ENTRPR_VAL_EV_SOURCE_WINDOW.FAT&amp;VAR:ID1=WTS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1349__FDSAUDITLINK__" localSheetId="1" hidden="1">{"fdsup://directions/FAT Viewer?action=UPDATE&amp;creator=factSet&amp;DYN_ARGS=true&amp;DOC_NAME=FAT:RGQ_ENTRPR_VAL_EV_SOURCE_WINDOW.FAT&amp;VAR:ID1=WTS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1349__FDSAUDITLINK__" localSheetId="0" hidden="1">{"fdsup://directions/FAT Viewer?action=UPDATE&amp;creator=factSet&amp;DYN_ARGS=true&amp;DOC_NAME=FAT:RGQ_ENTRPR_VAL_EV_SOURCE_WINDOW.FAT&amp;VAR:ID1=WTS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1349__FDSAUDITLINK__" hidden="1">{"fdsup://directions/FAT Viewer?action=UPDATE&amp;creator=factSet&amp;DYN_ARGS=true&amp;DOC_NAME=FAT:RGQ_ENTRPR_VAL_EV_SOURCE_WINDOW.FAT&amp;VAR:ID1=WTS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135__123Graph_DSS7_A" hidden="1">#N/A</definedName>
    <definedName name="_135__FDSAUDITLINK__" localSheetId="1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35__FDSAUDITLINK__" localSheetId="0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35__FDSAUDITLINK__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350__FDSAUDITLINK__" localSheetId="1" hidden="1">{"fdsup://directions/FAT Viewer?action=UPDATE&amp;creator=factSet&amp;DYN_ARGS=true&amp;DOC_NAME=FAT:RGQ_ENTRPR_VAL_EV_SOURCE_WINDOW.FAT&amp;VAR:ID1=WTS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1350__FDSAUDITLINK__" localSheetId="0" hidden="1">{"fdsup://directions/FAT Viewer?action=UPDATE&amp;creator=factSet&amp;DYN_ARGS=true&amp;DOC_NAME=FAT:RGQ_ENTRPR_VAL_EV_SOURCE_WINDOW.FAT&amp;VAR:ID1=WTS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1350__FDSAUDITLINK__" hidden="1">{"fdsup://directions/FAT Viewer?action=UPDATE&amp;creator=factSet&amp;DYN_ARGS=true&amp;DOC_NAME=FAT:RGQ_ENTRPR_VAL_EV_SOURCE_WINDOW.FAT&amp;VAR:ID1=WTS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1351__FDSAUDITLINK__" localSheetId="1" hidden="1">{"fdsup://directions/FAT Viewer?action=UPDATE&amp;creator=factSet&amp;DYN_ARGS=true&amp;DOC_NAME=FAT:RGQ_ENTRPR_VAL_EV_SOURCE_WINDOW.FAT&amp;VAR:ID1=WTS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1351__FDSAUDITLINK__" localSheetId="0" hidden="1">{"fdsup://directions/FAT Viewer?action=UPDATE&amp;creator=factSet&amp;DYN_ARGS=true&amp;DOC_NAME=FAT:RGQ_ENTRPR_VAL_EV_SOURCE_WINDOW.FAT&amp;VAR:ID1=WTS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1351__FDSAUDITLINK__" hidden="1">{"fdsup://directions/FAT Viewer?action=UPDATE&amp;creator=factSet&amp;DYN_ARGS=true&amp;DOC_NAME=FAT:RGQ_ENTRPR_VAL_EV_SOURCE_WINDOW.FAT&amp;VAR:ID1=WTS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1352__FDSAUDITLINK__" localSheetId="1" hidden="1">{"fdsup://directions/FAT Viewer?action=UPDATE&amp;creator=factSet&amp;DYN_ARGS=true&amp;DOC_NAME=FAT:RGQ_ENTRPR_VAL_EV_SOURCE_WINDOW.FAT&amp;VAR:ID1=WTS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1352__FDSAUDITLINK__" localSheetId="0" hidden="1">{"fdsup://directions/FAT Viewer?action=UPDATE&amp;creator=factSet&amp;DYN_ARGS=true&amp;DOC_NAME=FAT:RGQ_ENTRPR_VAL_EV_SOURCE_WINDOW.FAT&amp;VAR:ID1=WTS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1352__FDSAUDITLINK__" hidden="1">{"fdsup://directions/FAT Viewer?action=UPDATE&amp;creator=factSet&amp;DYN_ARGS=true&amp;DOC_NAME=FAT:RGQ_ENTRPR_VAL_EV_SOURCE_WINDOW.FAT&amp;VAR:ID1=WTS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1353__FDSAUDITLINK__" localSheetId="1" hidden="1">{"fdsup://directions/FAT Viewer?action=UPDATE&amp;creator=factSet&amp;DYN_ARGS=true&amp;DOC_NAME=FAT:RGQ_ENTRPR_VAL_EV_SOURCE_WINDOW.FAT&amp;VAR:ID1=WTS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1353__FDSAUDITLINK__" localSheetId="0" hidden="1">{"fdsup://directions/FAT Viewer?action=UPDATE&amp;creator=factSet&amp;DYN_ARGS=true&amp;DOC_NAME=FAT:RGQ_ENTRPR_VAL_EV_SOURCE_WINDOW.FAT&amp;VAR:ID1=WTS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1353__FDSAUDITLINK__" hidden="1">{"fdsup://directions/FAT Viewer?action=UPDATE&amp;creator=factSet&amp;DYN_ARGS=true&amp;DOC_NAME=FAT:RGQ_ENTRPR_VAL_EV_SOURCE_WINDOW.FAT&amp;VAR:ID1=WTS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1354__FDSAUDITLINK__" localSheetId="1" hidden="1">{"fdsup://directions/FAT Viewer?action=UPDATE&amp;creator=factSet&amp;DYN_ARGS=true&amp;DOC_NAME=FAT:RGQ_ENTRPR_VAL_EV_SOURCE_WINDOW.FAT&amp;VAR:ID1=WTS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1354__FDSAUDITLINK__" localSheetId="0" hidden="1">{"fdsup://directions/FAT Viewer?action=UPDATE&amp;creator=factSet&amp;DYN_ARGS=true&amp;DOC_NAME=FAT:RGQ_ENTRPR_VAL_EV_SOURCE_WINDOW.FAT&amp;VAR:ID1=WTS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1354__FDSAUDITLINK__" hidden="1">{"fdsup://directions/FAT Viewer?action=UPDATE&amp;creator=factSet&amp;DYN_ARGS=true&amp;DOC_NAME=FAT:RGQ_ENTRPR_VAL_EV_SOURCE_WINDOW.FAT&amp;VAR:ID1=WTS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1355__FDSAUDITLINK__" localSheetId="1" hidden="1">{"fdsup://directions/FAT Viewer?action=UPDATE&amp;creator=factSet&amp;DYN_ARGS=true&amp;DOC_NAME=FAT:RGQ_ENTRPR_VAL_EV_SOURCE_WINDOW.FAT&amp;VAR:ID1=WTS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1355__FDSAUDITLINK__" localSheetId="0" hidden="1">{"fdsup://directions/FAT Viewer?action=UPDATE&amp;creator=factSet&amp;DYN_ARGS=true&amp;DOC_NAME=FAT:RGQ_ENTRPR_VAL_EV_SOURCE_WINDOW.FAT&amp;VAR:ID1=WTS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1355__FDSAUDITLINK__" hidden="1">{"fdsup://directions/FAT Viewer?action=UPDATE&amp;creator=factSet&amp;DYN_ARGS=true&amp;DOC_NAME=FAT:RGQ_ENTRPR_VAL_EV_SOURCE_WINDOW.FAT&amp;VAR:ID1=WTS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1356__FDSAUDITLINK__" localSheetId="1" hidden="1">{"fdsup://directions/FAT Viewer?action=UPDATE&amp;creator=factSet&amp;DYN_ARGS=true&amp;DOC_NAME=FAT:RGQ_ENTRPR_VAL_EV_SOURCE_WINDOW.FAT&amp;VAR:ID1=WTS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1356__FDSAUDITLINK__" localSheetId="0" hidden="1">{"fdsup://directions/FAT Viewer?action=UPDATE&amp;creator=factSet&amp;DYN_ARGS=true&amp;DOC_NAME=FAT:RGQ_ENTRPR_VAL_EV_SOURCE_WINDOW.FAT&amp;VAR:ID1=WTS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1356__FDSAUDITLINK__" hidden="1">{"fdsup://directions/FAT Viewer?action=UPDATE&amp;creator=factSet&amp;DYN_ARGS=true&amp;DOC_NAME=FAT:RGQ_ENTRPR_VAL_EV_SOURCE_WINDOW.FAT&amp;VAR:ID1=WTS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1357__FDSAUDITLINK__" localSheetId="1" hidden="1">{"fdsup://directions/FAT Viewer?action=UPDATE&amp;creator=factSet&amp;DYN_ARGS=true&amp;DOC_NAME=FAT:RGQ_ENTRPR_VAL_EV_SOURCE_WINDOW.FAT&amp;VAR:ID1=WTS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1357__FDSAUDITLINK__" localSheetId="0" hidden="1">{"fdsup://directions/FAT Viewer?action=UPDATE&amp;creator=factSet&amp;DYN_ARGS=true&amp;DOC_NAME=FAT:RGQ_ENTRPR_VAL_EV_SOURCE_WINDOW.FAT&amp;VAR:ID1=WTS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1357__FDSAUDITLINK__" hidden="1">{"fdsup://directions/FAT Viewer?action=UPDATE&amp;creator=factSet&amp;DYN_ARGS=true&amp;DOC_NAME=FAT:RGQ_ENTRPR_VAL_EV_SOURCE_WINDOW.FAT&amp;VAR:ID1=WTS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1358__FDSAUDITLINK__" localSheetId="1" hidden="1">{"fdsup://directions/FAT Viewer?action=UPDATE&amp;creator=factSet&amp;DYN_ARGS=true&amp;DOC_NAME=FAT:RGQ_ENTRPR_VAL_EV_SOURCE_WINDOW.FAT&amp;VAR:ID1=WTS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1358__FDSAUDITLINK__" localSheetId="0" hidden="1">{"fdsup://directions/FAT Viewer?action=UPDATE&amp;creator=factSet&amp;DYN_ARGS=true&amp;DOC_NAME=FAT:RGQ_ENTRPR_VAL_EV_SOURCE_WINDOW.FAT&amp;VAR:ID1=WTS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1358__FDSAUDITLINK__" hidden="1">{"fdsup://directions/FAT Viewer?action=UPDATE&amp;creator=factSet&amp;DYN_ARGS=true&amp;DOC_NAME=FAT:RGQ_ENTRPR_VAL_EV_SOURCE_WINDOW.FAT&amp;VAR:ID1=WTS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1359__FDSAUDITLINK__" localSheetId="1" hidden="1">{"fdsup://directions/FAT Viewer?action=UPDATE&amp;creator=factSet&amp;DYN_ARGS=true&amp;DOC_NAME=FAT:RGQ_ENTRPR_VAL_EV_SOURCE_WINDOW.FAT&amp;VAR:ID1=WTS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1359__FDSAUDITLINK__" localSheetId="0" hidden="1">{"fdsup://directions/FAT Viewer?action=UPDATE&amp;creator=factSet&amp;DYN_ARGS=true&amp;DOC_NAME=FAT:RGQ_ENTRPR_VAL_EV_SOURCE_WINDOW.FAT&amp;VAR:ID1=WTS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1359__FDSAUDITLINK__" hidden="1">{"fdsup://directions/FAT Viewer?action=UPDATE&amp;creator=factSet&amp;DYN_ARGS=true&amp;DOC_NAME=FAT:RGQ_ENTRPR_VAL_EV_SOURCE_WINDOW.FAT&amp;VAR:ID1=WTS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136__123Graph_E_Chart_1A" hidden="1">#N/A</definedName>
    <definedName name="_136__FDSAUDITLINK__" localSheetId="1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36__FDSAUDITLINK__" localSheetId="0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36__FDSAUDITLINK__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360__FDSAUDITLINK__" localSheetId="1" hidden="1">{"fdsup://directions/FAT Viewer?action=UPDATE&amp;creator=factSet&amp;DYN_ARGS=true&amp;DOC_NAME=FAT:RGQ_ENTRPR_VAL_EV_SOURCE_WINDOW.FAT&amp;VAR:ID1=WTS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1360__FDSAUDITLINK__" localSheetId="0" hidden="1">{"fdsup://directions/FAT Viewer?action=UPDATE&amp;creator=factSet&amp;DYN_ARGS=true&amp;DOC_NAME=FAT:RGQ_ENTRPR_VAL_EV_SOURCE_WINDOW.FAT&amp;VAR:ID1=WTS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1360__FDSAUDITLINK__" hidden="1">{"fdsup://directions/FAT Viewer?action=UPDATE&amp;creator=factSet&amp;DYN_ARGS=true&amp;DOC_NAME=FAT:RGQ_ENTRPR_VAL_EV_SOURCE_WINDOW.FAT&amp;VAR:ID1=WTS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1361__FDSAUDITLINK__" localSheetId="1" hidden="1">{"fdsup://directions/FAT Viewer?action=UPDATE&amp;creator=factSet&amp;DYN_ARGS=true&amp;DOC_NAME=FAT:RGQ_ENTRPR_VAL_EV_SOURCE_WINDOW.FAT&amp;VAR:ID1=WTS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1361__FDSAUDITLINK__" localSheetId="0" hidden="1">{"fdsup://directions/FAT Viewer?action=UPDATE&amp;creator=factSet&amp;DYN_ARGS=true&amp;DOC_NAME=FAT:RGQ_ENTRPR_VAL_EV_SOURCE_WINDOW.FAT&amp;VAR:ID1=WTS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1361__FDSAUDITLINK__" hidden="1">{"fdsup://directions/FAT Viewer?action=UPDATE&amp;creator=factSet&amp;DYN_ARGS=true&amp;DOC_NAME=FAT:RGQ_ENTRPR_VAL_EV_SOURCE_WINDOW.FAT&amp;VAR:ID1=WTS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1362__FDSAUDITLINK__" localSheetId="1" hidden="1">{"fdsup://directions/FAT Viewer?action=UPDATE&amp;creator=factSet&amp;DYN_ARGS=true&amp;DOC_NAME=FAT:RGQ_ENTRPR_VAL_EV_SOURCE_WINDOW.FAT&amp;VAR:ID1=WTS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1362__FDSAUDITLINK__" localSheetId="0" hidden="1">{"fdsup://directions/FAT Viewer?action=UPDATE&amp;creator=factSet&amp;DYN_ARGS=true&amp;DOC_NAME=FAT:RGQ_ENTRPR_VAL_EV_SOURCE_WINDOW.FAT&amp;VAR:ID1=WTS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1362__FDSAUDITLINK__" hidden="1">{"fdsup://directions/FAT Viewer?action=UPDATE&amp;creator=factSet&amp;DYN_ARGS=true&amp;DOC_NAME=FAT:RGQ_ENTRPR_VAL_EV_SOURCE_WINDOW.FAT&amp;VAR:ID1=WTS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1363__FDSAUDITLINK__" localSheetId="1" hidden="1">{"fdsup://directions/FAT Viewer?action=UPDATE&amp;creator=factSet&amp;DYN_ARGS=true&amp;DOC_NAME=FAT:RGQ_ENTRPR_VAL_EV_SOURCE_WINDOW.FAT&amp;VAR:ID1=WTS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1363__FDSAUDITLINK__" localSheetId="0" hidden="1">{"fdsup://directions/FAT Viewer?action=UPDATE&amp;creator=factSet&amp;DYN_ARGS=true&amp;DOC_NAME=FAT:RGQ_ENTRPR_VAL_EV_SOURCE_WINDOW.FAT&amp;VAR:ID1=WTS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1363__FDSAUDITLINK__" hidden="1">{"fdsup://directions/FAT Viewer?action=UPDATE&amp;creator=factSet&amp;DYN_ARGS=true&amp;DOC_NAME=FAT:RGQ_ENTRPR_VAL_EV_SOURCE_WINDOW.FAT&amp;VAR:ID1=WTS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1364__FDSAUDITLINK__" localSheetId="1" hidden="1">{"fdsup://directions/FAT Viewer?action=UPDATE&amp;creator=factSet&amp;DYN_ARGS=true&amp;DOC_NAME=FAT:RGQ_ENTRPR_VAL_EV_SOURCE_WINDOW.FAT&amp;VAR:ID1=WTS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1364__FDSAUDITLINK__" localSheetId="0" hidden="1">{"fdsup://directions/FAT Viewer?action=UPDATE&amp;creator=factSet&amp;DYN_ARGS=true&amp;DOC_NAME=FAT:RGQ_ENTRPR_VAL_EV_SOURCE_WINDOW.FAT&amp;VAR:ID1=WTS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1364__FDSAUDITLINK__" hidden="1">{"fdsup://directions/FAT Viewer?action=UPDATE&amp;creator=factSet&amp;DYN_ARGS=true&amp;DOC_NAME=FAT:RGQ_ENTRPR_VAL_EV_SOURCE_WINDOW.FAT&amp;VAR:ID1=WTS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1365__FDSAUDITLINK__" localSheetId="1" hidden="1">{"fdsup://directions/FAT Viewer?action=UPDATE&amp;creator=factSet&amp;DYN_ARGS=true&amp;DOC_NAME=FAT:RGQ_ENTRPR_VAL_EV_SOURCE_WINDOW.FAT&amp;VAR:ID1=WTS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1365__FDSAUDITLINK__" localSheetId="0" hidden="1">{"fdsup://directions/FAT Viewer?action=UPDATE&amp;creator=factSet&amp;DYN_ARGS=true&amp;DOC_NAME=FAT:RGQ_ENTRPR_VAL_EV_SOURCE_WINDOW.FAT&amp;VAR:ID1=WTS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1365__FDSAUDITLINK__" hidden="1">{"fdsup://directions/FAT Viewer?action=UPDATE&amp;creator=factSet&amp;DYN_ARGS=true&amp;DOC_NAME=FAT:RGQ_ENTRPR_VAL_EV_SOURCE_WINDOW.FAT&amp;VAR:ID1=WTS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1366__FDSAUDITLINK__" localSheetId="1" hidden="1">{"fdsup://directions/FAT Viewer?action=UPDATE&amp;creator=factSet&amp;DYN_ARGS=true&amp;DOC_NAME=FAT:RGQ_ENTRPR_VAL_EV_SOURCE_WINDOW.FAT&amp;VAR:ID1=WTS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1366__FDSAUDITLINK__" localSheetId="0" hidden="1">{"fdsup://directions/FAT Viewer?action=UPDATE&amp;creator=factSet&amp;DYN_ARGS=true&amp;DOC_NAME=FAT:RGQ_ENTRPR_VAL_EV_SOURCE_WINDOW.FAT&amp;VAR:ID1=WTS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1366__FDSAUDITLINK__" hidden="1">{"fdsup://directions/FAT Viewer?action=UPDATE&amp;creator=factSet&amp;DYN_ARGS=true&amp;DOC_NAME=FAT:RGQ_ENTRPR_VAL_EV_SOURCE_WINDOW.FAT&amp;VAR:ID1=WTS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1367__FDSAUDITLINK__" localSheetId="1" hidden="1">{"fdsup://directions/FAT Viewer?action=UPDATE&amp;creator=factSet&amp;DYN_ARGS=true&amp;DOC_NAME=FAT:RGQ_ENTRPR_VAL_EV_SOURCE_WINDOW.FAT&amp;VAR:ID1=WTS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1367__FDSAUDITLINK__" localSheetId="0" hidden="1">{"fdsup://directions/FAT Viewer?action=UPDATE&amp;creator=factSet&amp;DYN_ARGS=true&amp;DOC_NAME=FAT:RGQ_ENTRPR_VAL_EV_SOURCE_WINDOW.FAT&amp;VAR:ID1=WTS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1367__FDSAUDITLINK__" hidden="1">{"fdsup://directions/FAT Viewer?action=UPDATE&amp;creator=factSet&amp;DYN_ARGS=true&amp;DOC_NAME=FAT:RGQ_ENTRPR_VAL_EV_SOURCE_WINDOW.FAT&amp;VAR:ID1=WTS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1368__FDSAUDITLINK__" localSheetId="1" hidden="1">{"fdsup://directions/FAT Viewer?action=UPDATE&amp;creator=factSet&amp;DYN_ARGS=true&amp;DOC_NAME=FAT:RGQ_ENTRPR_VAL_EV_SOURCE_WINDOW.FAT&amp;VAR:ID1=WTS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1368__FDSAUDITLINK__" localSheetId="0" hidden="1">{"fdsup://directions/FAT Viewer?action=UPDATE&amp;creator=factSet&amp;DYN_ARGS=true&amp;DOC_NAME=FAT:RGQ_ENTRPR_VAL_EV_SOURCE_WINDOW.FAT&amp;VAR:ID1=WTS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1368__FDSAUDITLINK__" hidden="1">{"fdsup://directions/FAT Viewer?action=UPDATE&amp;creator=factSet&amp;DYN_ARGS=true&amp;DOC_NAME=FAT:RGQ_ENTRPR_VAL_EV_SOURCE_WINDOW.FAT&amp;VAR:ID1=WTS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1369__FDSAUDITLINK__" localSheetId="1" hidden="1">{"fdsup://directions/FAT Viewer?action=UPDATE&amp;creator=factSet&amp;DYN_ARGS=true&amp;DOC_NAME=FAT:RGQ_ENTRPR_VAL_EV_SOURCE_WINDOW.FAT&amp;VAR:ID1=WTS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1369__FDSAUDITLINK__" localSheetId="0" hidden="1">{"fdsup://directions/FAT Viewer?action=UPDATE&amp;creator=factSet&amp;DYN_ARGS=true&amp;DOC_NAME=FAT:RGQ_ENTRPR_VAL_EV_SOURCE_WINDOW.FAT&amp;VAR:ID1=WTS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1369__FDSAUDITLINK__" hidden="1">{"fdsup://directions/FAT Viewer?action=UPDATE&amp;creator=factSet&amp;DYN_ARGS=true&amp;DOC_NAME=FAT:RGQ_ENTRPR_VAL_EV_SOURCE_WINDOW.FAT&amp;VAR:ID1=WTS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137__123Graph_ECHART_10" localSheetId="0" hidden="1">#REF!</definedName>
    <definedName name="_137__123Graph_ECHART_10" hidden="1">#REF!</definedName>
    <definedName name="_137__FDSAUDITLINK__" localSheetId="1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37__FDSAUDITLINK__" localSheetId="0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37__FDSAUDITLINK__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370__FDSAUDITLINK__" localSheetId="1" hidden="1">{"fdsup://directions/FAT Viewer?action=UPDATE&amp;creator=factSet&amp;DYN_ARGS=true&amp;DOC_NAME=FAT:RGQ_ENTRPR_VAL_EV_SOURCE_WINDOW.FAT&amp;VAR:ID1=WTS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1370__FDSAUDITLINK__" localSheetId="0" hidden="1">{"fdsup://directions/FAT Viewer?action=UPDATE&amp;creator=factSet&amp;DYN_ARGS=true&amp;DOC_NAME=FAT:RGQ_ENTRPR_VAL_EV_SOURCE_WINDOW.FAT&amp;VAR:ID1=WTS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1370__FDSAUDITLINK__" hidden="1">{"fdsup://directions/FAT Viewer?action=UPDATE&amp;creator=factSet&amp;DYN_ARGS=true&amp;DOC_NAME=FAT:RGQ_ENTRPR_VAL_EV_SOURCE_WINDOW.FAT&amp;VAR:ID1=WTS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1371__FDSAUDITLINK__" localSheetId="1" hidden="1">{"fdsup://directions/FAT Viewer?action=UPDATE&amp;creator=factSet&amp;DYN_ARGS=true&amp;DOC_NAME=FAT:RGQ_ENTRPR_VAL_EV_SOURCE_WINDOW.FAT&amp;VAR:ID1=WTS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1371__FDSAUDITLINK__" localSheetId="0" hidden="1">{"fdsup://directions/FAT Viewer?action=UPDATE&amp;creator=factSet&amp;DYN_ARGS=true&amp;DOC_NAME=FAT:RGQ_ENTRPR_VAL_EV_SOURCE_WINDOW.FAT&amp;VAR:ID1=WTS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1371__FDSAUDITLINK__" hidden="1">{"fdsup://directions/FAT Viewer?action=UPDATE&amp;creator=factSet&amp;DYN_ARGS=true&amp;DOC_NAME=FAT:RGQ_ENTRPR_VAL_EV_SOURCE_WINDOW.FAT&amp;VAR:ID1=WTS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1372__FDSAUDITLINK__" localSheetId="1" hidden="1">{"fdsup://directions/FAT Viewer?action=UPDATE&amp;creator=factSet&amp;DYN_ARGS=true&amp;DOC_NAME=FAT:RGQ_ENTRPR_VAL_EV_SOURCE_WINDOW.FAT&amp;VAR:ID1=WTS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1372__FDSAUDITLINK__" localSheetId="0" hidden="1">{"fdsup://directions/FAT Viewer?action=UPDATE&amp;creator=factSet&amp;DYN_ARGS=true&amp;DOC_NAME=FAT:RGQ_ENTRPR_VAL_EV_SOURCE_WINDOW.FAT&amp;VAR:ID1=WTS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1372__FDSAUDITLINK__" hidden="1">{"fdsup://directions/FAT Viewer?action=UPDATE&amp;creator=factSet&amp;DYN_ARGS=true&amp;DOC_NAME=FAT:RGQ_ENTRPR_VAL_EV_SOURCE_WINDOW.FAT&amp;VAR:ID1=WTS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1373__FDSAUDITLINK__" localSheetId="1" hidden="1">{"fdsup://directions/FAT Viewer?action=UPDATE&amp;creator=factSet&amp;DYN_ARGS=true&amp;DOC_NAME=FAT:RGQ_ENTRPR_VAL_EV_SOURCE_WINDOW.FAT&amp;VAR:ID1=WTS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1373__FDSAUDITLINK__" localSheetId="0" hidden="1">{"fdsup://directions/FAT Viewer?action=UPDATE&amp;creator=factSet&amp;DYN_ARGS=true&amp;DOC_NAME=FAT:RGQ_ENTRPR_VAL_EV_SOURCE_WINDOW.FAT&amp;VAR:ID1=WTS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1373__FDSAUDITLINK__" hidden="1">{"fdsup://directions/FAT Viewer?action=UPDATE&amp;creator=factSet&amp;DYN_ARGS=true&amp;DOC_NAME=FAT:RGQ_ENTRPR_VAL_EV_SOURCE_WINDOW.FAT&amp;VAR:ID1=WTS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1374__FDSAUDITLINK__" localSheetId="1" hidden="1">{"fdsup://directions/FAT Viewer?action=UPDATE&amp;creator=factSet&amp;DYN_ARGS=true&amp;DOC_NAME=FAT:RGQ_ENTRPR_VAL_EV_SOURCE_WINDOW.FAT&amp;VAR:ID1=WTS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1374__FDSAUDITLINK__" localSheetId="0" hidden="1">{"fdsup://directions/FAT Viewer?action=UPDATE&amp;creator=factSet&amp;DYN_ARGS=true&amp;DOC_NAME=FAT:RGQ_ENTRPR_VAL_EV_SOURCE_WINDOW.FAT&amp;VAR:ID1=WTS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1374__FDSAUDITLINK__" hidden="1">{"fdsup://directions/FAT Viewer?action=UPDATE&amp;creator=factSet&amp;DYN_ARGS=true&amp;DOC_NAME=FAT:RGQ_ENTRPR_VAL_EV_SOURCE_WINDOW.FAT&amp;VAR:ID1=WTS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1375__FDSAUDITLINK__" localSheetId="1" hidden="1">{"fdsup://directions/FAT Viewer?action=UPDATE&amp;creator=factSet&amp;DYN_ARGS=true&amp;DOC_NAME=FAT:RGQ_ENTRPR_VAL_EV_SOURCE_WINDOW.FAT&amp;VAR:ID1=WTS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1375__FDSAUDITLINK__" localSheetId="0" hidden="1">{"fdsup://directions/FAT Viewer?action=UPDATE&amp;creator=factSet&amp;DYN_ARGS=true&amp;DOC_NAME=FAT:RGQ_ENTRPR_VAL_EV_SOURCE_WINDOW.FAT&amp;VAR:ID1=WTS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1375__FDSAUDITLINK__" hidden="1">{"fdsup://directions/FAT Viewer?action=UPDATE&amp;creator=factSet&amp;DYN_ARGS=true&amp;DOC_NAME=FAT:RGQ_ENTRPR_VAL_EV_SOURCE_WINDOW.FAT&amp;VAR:ID1=WTS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1376__FDSAUDITLINK__" localSheetId="1" hidden="1">{"fdsup://directions/FAT Viewer?action=UPDATE&amp;creator=factSet&amp;DYN_ARGS=true&amp;DOC_NAME=FAT:RGQ_ENTRPR_VAL_EV_SOURCE_WINDOW.FAT&amp;VAR:ID1=WTS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1376__FDSAUDITLINK__" localSheetId="0" hidden="1">{"fdsup://directions/FAT Viewer?action=UPDATE&amp;creator=factSet&amp;DYN_ARGS=true&amp;DOC_NAME=FAT:RGQ_ENTRPR_VAL_EV_SOURCE_WINDOW.FAT&amp;VAR:ID1=WTS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1376__FDSAUDITLINK__" hidden="1">{"fdsup://directions/FAT Viewer?action=UPDATE&amp;creator=factSet&amp;DYN_ARGS=true&amp;DOC_NAME=FAT:RGQ_ENTRPR_VAL_EV_SOURCE_WINDOW.FAT&amp;VAR:ID1=WTS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1377__FDSAUDITLINK__" localSheetId="1" hidden="1">{"fdsup://directions/FAT Viewer?action=UPDATE&amp;creator=factSet&amp;DYN_ARGS=true&amp;DOC_NAME=FAT:RGQ_ENTRPR_VAL_EV_SOURCE_WINDOW.FAT&amp;VAR:ID1=WTS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1377__FDSAUDITLINK__" localSheetId="0" hidden="1">{"fdsup://directions/FAT Viewer?action=UPDATE&amp;creator=factSet&amp;DYN_ARGS=true&amp;DOC_NAME=FAT:RGQ_ENTRPR_VAL_EV_SOURCE_WINDOW.FAT&amp;VAR:ID1=WTS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1377__FDSAUDITLINK__" hidden="1">{"fdsup://directions/FAT Viewer?action=UPDATE&amp;creator=factSet&amp;DYN_ARGS=true&amp;DOC_NAME=FAT:RGQ_ENTRPR_VAL_EV_SOURCE_WINDOW.FAT&amp;VAR:ID1=WTS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1378__FDSAUDITLINK__" localSheetId="1" hidden="1">{"fdsup://directions/FAT Viewer?action=UPDATE&amp;creator=factSet&amp;DYN_ARGS=true&amp;DOC_NAME=FAT:RGQ_ENTRPR_VAL_EV_SOURCE_WINDOW.FAT&amp;VAR:ID1=WTS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1378__FDSAUDITLINK__" localSheetId="0" hidden="1">{"fdsup://directions/FAT Viewer?action=UPDATE&amp;creator=factSet&amp;DYN_ARGS=true&amp;DOC_NAME=FAT:RGQ_ENTRPR_VAL_EV_SOURCE_WINDOW.FAT&amp;VAR:ID1=WTS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1378__FDSAUDITLINK__" hidden="1">{"fdsup://directions/FAT Viewer?action=UPDATE&amp;creator=factSet&amp;DYN_ARGS=true&amp;DOC_NAME=FAT:RGQ_ENTRPR_VAL_EV_SOURCE_WINDOW.FAT&amp;VAR:ID1=WTS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1379__FDSAUDITLINK__" localSheetId="1" hidden="1">{"fdsup://directions/FAT Viewer?action=UPDATE&amp;creator=factSet&amp;DYN_ARGS=true&amp;DOC_NAME=FAT:RGQ_ENTRPR_VAL_EV_SOURCE_WINDOW.FAT&amp;VAR:ID1=WTS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1379__FDSAUDITLINK__" localSheetId="0" hidden="1">{"fdsup://directions/FAT Viewer?action=UPDATE&amp;creator=factSet&amp;DYN_ARGS=true&amp;DOC_NAME=FAT:RGQ_ENTRPR_VAL_EV_SOURCE_WINDOW.FAT&amp;VAR:ID1=WTS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1379__FDSAUDITLINK__" hidden="1">{"fdsup://directions/FAT Viewer?action=UPDATE&amp;creator=factSet&amp;DYN_ARGS=true&amp;DOC_NAME=FAT:RGQ_ENTRPR_VAL_EV_SOURCE_WINDOW.FAT&amp;VAR:ID1=WTS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138__123Graph_ECHART_11" localSheetId="0" hidden="1">#REF!</definedName>
    <definedName name="_138__123Graph_ECHART_11" hidden="1">#REF!</definedName>
    <definedName name="_138__FDSAUDITLINK__" localSheetId="1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38__FDSAUDITLINK__" localSheetId="0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38__FDSAUDITLINK__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380__FDSAUDITLINK__" localSheetId="1" hidden="1">{"fdsup://directions/FAT Viewer?action=UPDATE&amp;creator=factSet&amp;DYN_ARGS=true&amp;DOC_NAME=FAT:RGQ_ENTRPR_VAL_EV_SOURCE_WINDOW.FAT&amp;VAR:ID1=WTS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1380__FDSAUDITLINK__" localSheetId="0" hidden="1">{"fdsup://directions/FAT Viewer?action=UPDATE&amp;creator=factSet&amp;DYN_ARGS=true&amp;DOC_NAME=FAT:RGQ_ENTRPR_VAL_EV_SOURCE_WINDOW.FAT&amp;VAR:ID1=WTS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1380__FDSAUDITLINK__" hidden="1">{"fdsup://directions/FAT Viewer?action=UPDATE&amp;creator=factSet&amp;DYN_ARGS=true&amp;DOC_NAME=FAT:RGQ_ENTRPR_VAL_EV_SOURCE_WINDOW.FAT&amp;VAR:ID1=WTS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1381__FDSAUDITLINK__" localSheetId="1" hidden="1">{"fdsup://directions/FAT Viewer?action=UPDATE&amp;creator=factSet&amp;DYN_ARGS=true&amp;DOC_NAME=FAT:RGQ_ENTRPR_VAL_EV_SOURCE_WINDOW.FAT&amp;VAR:ID1=WTS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1381__FDSAUDITLINK__" localSheetId="0" hidden="1">{"fdsup://directions/FAT Viewer?action=UPDATE&amp;creator=factSet&amp;DYN_ARGS=true&amp;DOC_NAME=FAT:RGQ_ENTRPR_VAL_EV_SOURCE_WINDOW.FAT&amp;VAR:ID1=WTS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1381__FDSAUDITLINK__" hidden="1">{"fdsup://directions/FAT Viewer?action=UPDATE&amp;creator=factSet&amp;DYN_ARGS=true&amp;DOC_NAME=FAT:RGQ_ENTRPR_VAL_EV_SOURCE_WINDOW.FAT&amp;VAR:ID1=WTS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1382__FDSAUDITLINK__" localSheetId="1" hidden="1">{"fdsup://directions/FAT Viewer?action=UPDATE&amp;creator=factSet&amp;DYN_ARGS=true&amp;DOC_NAME=FAT:RGQ_ENTRPR_VAL_EV_SOURCE_WINDOW.FAT&amp;VAR:ID1=WTS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1382__FDSAUDITLINK__" localSheetId="0" hidden="1">{"fdsup://directions/FAT Viewer?action=UPDATE&amp;creator=factSet&amp;DYN_ARGS=true&amp;DOC_NAME=FAT:RGQ_ENTRPR_VAL_EV_SOURCE_WINDOW.FAT&amp;VAR:ID1=WTS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1382__FDSAUDITLINK__" hidden="1">{"fdsup://directions/FAT Viewer?action=UPDATE&amp;creator=factSet&amp;DYN_ARGS=true&amp;DOC_NAME=FAT:RGQ_ENTRPR_VAL_EV_SOURCE_WINDOW.FAT&amp;VAR:ID1=WTS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1383__FDSAUDITLINK__" localSheetId="1" hidden="1">{"fdsup://directions/FAT Viewer?action=UPDATE&amp;creator=factSet&amp;DYN_ARGS=true&amp;DOC_NAME=FAT:RGQ_ENTRPR_VAL_EV_SOURCE_WINDOW.FAT&amp;VAR:ID1=WTS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1383__FDSAUDITLINK__" localSheetId="0" hidden="1">{"fdsup://directions/FAT Viewer?action=UPDATE&amp;creator=factSet&amp;DYN_ARGS=true&amp;DOC_NAME=FAT:RGQ_ENTRPR_VAL_EV_SOURCE_WINDOW.FAT&amp;VAR:ID1=WTS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1383__FDSAUDITLINK__" hidden="1">{"fdsup://directions/FAT Viewer?action=UPDATE&amp;creator=factSet&amp;DYN_ARGS=true&amp;DOC_NAME=FAT:RGQ_ENTRPR_VAL_EV_SOURCE_WINDOW.FAT&amp;VAR:ID1=WTS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1384__FDSAUDITLINK__" localSheetId="1" hidden="1">{"fdsup://directions/FAT Viewer?action=UPDATE&amp;creator=factSet&amp;DYN_ARGS=true&amp;DOC_NAME=FAT:RGQ_ENTRPR_VAL_EV_SOURCE_WINDOW.FAT&amp;VAR:ID1=WTS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1384__FDSAUDITLINK__" localSheetId="0" hidden="1">{"fdsup://directions/FAT Viewer?action=UPDATE&amp;creator=factSet&amp;DYN_ARGS=true&amp;DOC_NAME=FAT:RGQ_ENTRPR_VAL_EV_SOURCE_WINDOW.FAT&amp;VAR:ID1=WTS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1384__FDSAUDITLINK__" hidden="1">{"fdsup://directions/FAT Viewer?action=UPDATE&amp;creator=factSet&amp;DYN_ARGS=true&amp;DOC_NAME=FAT:RGQ_ENTRPR_VAL_EV_SOURCE_WINDOW.FAT&amp;VAR:ID1=WTS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1385__FDSAUDITLINK__" localSheetId="1" hidden="1">{"fdsup://directions/FAT Viewer?action=UPDATE&amp;creator=factSet&amp;DYN_ARGS=true&amp;DOC_NAME=FAT:RGQ_ENTRPR_VAL_EV_SOURCE_WINDOW.FAT&amp;VAR:ID1=WTS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1385__FDSAUDITLINK__" localSheetId="0" hidden="1">{"fdsup://directions/FAT Viewer?action=UPDATE&amp;creator=factSet&amp;DYN_ARGS=true&amp;DOC_NAME=FAT:RGQ_ENTRPR_VAL_EV_SOURCE_WINDOW.FAT&amp;VAR:ID1=WTS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1385__FDSAUDITLINK__" hidden="1">{"fdsup://directions/FAT Viewer?action=UPDATE&amp;creator=factSet&amp;DYN_ARGS=true&amp;DOC_NAME=FAT:RGQ_ENTRPR_VAL_EV_SOURCE_WINDOW.FAT&amp;VAR:ID1=WTS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1386__FDSAUDITLINK__" localSheetId="1" hidden="1">{"fdsup://directions/FAT Viewer?action=UPDATE&amp;creator=factSet&amp;DYN_ARGS=true&amp;DOC_NAME=FAT:RGQ_ENTRPR_VAL_EV_SOURCE_WINDOW.FAT&amp;VAR:ID1=WTS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1386__FDSAUDITLINK__" localSheetId="0" hidden="1">{"fdsup://directions/FAT Viewer?action=UPDATE&amp;creator=factSet&amp;DYN_ARGS=true&amp;DOC_NAME=FAT:RGQ_ENTRPR_VAL_EV_SOURCE_WINDOW.FAT&amp;VAR:ID1=WTS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1386__FDSAUDITLINK__" hidden="1">{"fdsup://directions/FAT Viewer?action=UPDATE&amp;creator=factSet&amp;DYN_ARGS=true&amp;DOC_NAME=FAT:RGQ_ENTRPR_VAL_EV_SOURCE_WINDOW.FAT&amp;VAR:ID1=WTS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1387__FDSAUDITLINK__" localSheetId="1" hidden="1">{"fdsup://directions/FAT Viewer?action=UPDATE&amp;creator=factSet&amp;DYN_ARGS=true&amp;DOC_NAME=FAT:RGQ_ENTRPR_VAL_EV_SOURCE_WINDOW.FAT&amp;VAR:ID1=WTS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1387__FDSAUDITLINK__" localSheetId="0" hidden="1">{"fdsup://directions/FAT Viewer?action=UPDATE&amp;creator=factSet&amp;DYN_ARGS=true&amp;DOC_NAME=FAT:RGQ_ENTRPR_VAL_EV_SOURCE_WINDOW.FAT&amp;VAR:ID1=WTS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1387__FDSAUDITLINK__" hidden="1">{"fdsup://directions/FAT Viewer?action=UPDATE&amp;creator=factSet&amp;DYN_ARGS=true&amp;DOC_NAME=FAT:RGQ_ENTRPR_VAL_EV_SOURCE_WINDOW.FAT&amp;VAR:ID1=WTS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1388__FDSAUDITLINK__" localSheetId="1" hidden="1">{"fdsup://directions/FAT Viewer?action=UPDATE&amp;creator=factSet&amp;DYN_ARGS=true&amp;DOC_NAME=FAT:RGQ_ENTRPR_VAL_EV_SOURCE_WINDOW.FAT&amp;VAR:ID1=WTS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1388__FDSAUDITLINK__" localSheetId="0" hidden="1">{"fdsup://directions/FAT Viewer?action=UPDATE&amp;creator=factSet&amp;DYN_ARGS=true&amp;DOC_NAME=FAT:RGQ_ENTRPR_VAL_EV_SOURCE_WINDOW.FAT&amp;VAR:ID1=WTS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1388__FDSAUDITLINK__" hidden="1">{"fdsup://directions/FAT Viewer?action=UPDATE&amp;creator=factSet&amp;DYN_ARGS=true&amp;DOC_NAME=FAT:RGQ_ENTRPR_VAL_EV_SOURCE_WINDOW.FAT&amp;VAR:ID1=WTS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1389__FDSAUDITLINK__" localSheetId="1" hidden="1">{"fdsup://directions/FAT Viewer?action=UPDATE&amp;creator=factSet&amp;DYN_ARGS=true&amp;DOC_NAME=FAT:RGQ_ENTRPR_VAL_EV_SOURCE_WINDOW.FAT&amp;VAR:ID1=WTS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1389__FDSAUDITLINK__" localSheetId="0" hidden="1">{"fdsup://directions/FAT Viewer?action=UPDATE&amp;creator=factSet&amp;DYN_ARGS=true&amp;DOC_NAME=FAT:RGQ_ENTRPR_VAL_EV_SOURCE_WINDOW.FAT&amp;VAR:ID1=WTS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1389__FDSAUDITLINK__" hidden="1">{"fdsup://directions/FAT Viewer?action=UPDATE&amp;creator=factSet&amp;DYN_ARGS=true&amp;DOC_NAME=FAT:RGQ_ENTRPR_VAL_EV_SOURCE_WINDOW.FAT&amp;VAR:ID1=WTS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139__123Graph_ECHART_12" localSheetId="0" hidden="1">#REF!</definedName>
    <definedName name="_139__123Graph_ECHART_12" hidden="1">#REF!</definedName>
    <definedName name="_139__FDSAUDITLINK__" localSheetId="1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39__FDSAUDITLINK__" localSheetId="0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39__FDSAUDITLINK__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390__FDSAUDITLINK__" localSheetId="1" hidden="1">{"fdsup://directions/FAT Viewer?action=UPDATE&amp;creator=factSet&amp;DYN_ARGS=true&amp;DOC_NAME=FAT:RGQ_ENTRPR_VAL_EV_SOURCE_WINDOW.FAT&amp;VAR:ID1=WTS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1390__FDSAUDITLINK__" localSheetId="0" hidden="1">{"fdsup://directions/FAT Viewer?action=UPDATE&amp;creator=factSet&amp;DYN_ARGS=true&amp;DOC_NAME=FAT:RGQ_ENTRPR_VAL_EV_SOURCE_WINDOW.FAT&amp;VAR:ID1=WTS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1390__FDSAUDITLINK__" hidden="1">{"fdsup://directions/FAT Viewer?action=UPDATE&amp;creator=factSet&amp;DYN_ARGS=true&amp;DOC_NAME=FAT:RGQ_ENTRPR_VAL_EV_SOURCE_WINDOW.FAT&amp;VAR:ID1=WTS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1391__FDSAUDITLINK__" localSheetId="1" hidden="1">{"fdsup://directions/FAT Viewer?action=UPDATE&amp;creator=factSet&amp;DYN_ARGS=true&amp;DOC_NAME=FAT:RGQ_ENTRPR_VAL_EV_SOURCE_WINDOW.FAT&amp;VAR:ID1=WTS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1391__FDSAUDITLINK__" localSheetId="0" hidden="1">{"fdsup://directions/FAT Viewer?action=UPDATE&amp;creator=factSet&amp;DYN_ARGS=true&amp;DOC_NAME=FAT:RGQ_ENTRPR_VAL_EV_SOURCE_WINDOW.FAT&amp;VAR:ID1=WTS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1391__FDSAUDITLINK__" hidden="1">{"fdsup://directions/FAT Viewer?action=UPDATE&amp;creator=factSet&amp;DYN_ARGS=true&amp;DOC_NAME=FAT:RGQ_ENTRPR_VAL_EV_SOURCE_WINDOW.FAT&amp;VAR:ID1=WTS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1392__FDSAUDITLINK__" localSheetId="1" hidden="1">{"fdsup://directions/FAT Viewer?action=UPDATE&amp;creator=factSet&amp;DYN_ARGS=true&amp;DOC_NAME=FAT:RGQ_ENTRPR_VAL_EV_SOURCE_WINDOW.FAT&amp;VAR:ID1=WTS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1392__FDSAUDITLINK__" localSheetId="0" hidden="1">{"fdsup://directions/FAT Viewer?action=UPDATE&amp;creator=factSet&amp;DYN_ARGS=true&amp;DOC_NAME=FAT:RGQ_ENTRPR_VAL_EV_SOURCE_WINDOW.FAT&amp;VAR:ID1=WTS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1392__FDSAUDITLINK__" hidden="1">{"fdsup://directions/FAT Viewer?action=UPDATE&amp;creator=factSet&amp;DYN_ARGS=true&amp;DOC_NAME=FAT:RGQ_ENTRPR_VAL_EV_SOURCE_WINDOW.FAT&amp;VAR:ID1=WTS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1393__FDSAUDITLINK__" localSheetId="1" hidden="1">{"fdsup://directions/FAT Viewer?action=UPDATE&amp;creator=factSet&amp;DYN_ARGS=true&amp;DOC_NAME=FAT:RGQ_ENTRPR_VAL_EV_SOURCE_WINDOW.FAT&amp;VAR:ID1=WTS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1393__FDSAUDITLINK__" localSheetId="0" hidden="1">{"fdsup://directions/FAT Viewer?action=UPDATE&amp;creator=factSet&amp;DYN_ARGS=true&amp;DOC_NAME=FAT:RGQ_ENTRPR_VAL_EV_SOURCE_WINDOW.FAT&amp;VAR:ID1=WTS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1393__FDSAUDITLINK__" hidden="1">{"fdsup://directions/FAT Viewer?action=UPDATE&amp;creator=factSet&amp;DYN_ARGS=true&amp;DOC_NAME=FAT:RGQ_ENTRPR_VAL_EV_SOURCE_WINDOW.FAT&amp;VAR:ID1=WTS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1394__FDSAUDITLINK__" localSheetId="1" hidden="1">{"fdsup://directions/FAT Viewer?action=UPDATE&amp;creator=factSet&amp;DYN_ARGS=true&amp;DOC_NAME=FAT:RGQ_ENTRPR_VAL_EV_SOURCE_WINDOW.FAT&amp;VAR:ID1=WTS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1394__FDSAUDITLINK__" localSheetId="0" hidden="1">{"fdsup://directions/FAT Viewer?action=UPDATE&amp;creator=factSet&amp;DYN_ARGS=true&amp;DOC_NAME=FAT:RGQ_ENTRPR_VAL_EV_SOURCE_WINDOW.FAT&amp;VAR:ID1=WTS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1394__FDSAUDITLINK__" hidden="1">{"fdsup://directions/FAT Viewer?action=UPDATE&amp;creator=factSet&amp;DYN_ARGS=true&amp;DOC_NAME=FAT:RGQ_ENTRPR_VAL_EV_SOURCE_WINDOW.FAT&amp;VAR:ID1=WTS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1395__FDSAUDITLINK__" localSheetId="1" hidden="1">{"fdsup://directions/FAT Viewer?action=UPDATE&amp;creator=factSet&amp;DYN_ARGS=true&amp;DOC_NAME=FAT:RGQ_ENTRPR_VAL_EV_SOURCE_WINDOW.FAT&amp;VAR:ID1=WTS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1395__FDSAUDITLINK__" localSheetId="0" hidden="1">{"fdsup://directions/FAT Viewer?action=UPDATE&amp;creator=factSet&amp;DYN_ARGS=true&amp;DOC_NAME=FAT:RGQ_ENTRPR_VAL_EV_SOURCE_WINDOW.FAT&amp;VAR:ID1=WTS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1395__FDSAUDITLINK__" hidden="1">{"fdsup://directions/FAT Viewer?action=UPDATE&amp;creator=factSet&amp;DYN_ARGS=true&amp;DOC_NAME=FAT:RGQ_ENTRPR_VAL_EV_SOURCE_WINDOW.FAT&amp;VAR:ID1=WTS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1396__FDSAUDITLINK__" localSheetId="1" hidden="1">{"fdsup://directions/FAT Viewer?action=UPDATE&amp;creator=factSet&amp;DYN_ARGS=true&amp;DOC_NAME=FAT:RGQ_ENTRPR_VAL_EV_SOURCE_WINDOW.FAT&amp;VAR:ID1=WTS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1396__FDSAUDITLINK__" localSheetId="0" hidden="1">{"fdsup://directions/FAT Viewer?action=UPDATE&amp;creator=factSet&amp;DYN_ARGS=true&amp;DOC_NAME=FAT:RGQ_ENTRPR_VAL_EV_SOURCE_WINDOW.FAT&amp;VAR:ID1=WTS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1396__FDSAUDITLINK__" hidden="1">{"fdsup://directions/FAT Viewer?action=UPDATE&amp;creator=factSet&amp;DYN_ARGS=true&amp;DOC_NAME=FAT:RGQ_ENTRPR_VAL_EV_SOURCE_WINDOW.FAT&amp;VAR:ID1=WTS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1397__FDSAUDITLINK__" localSheetId="1" hidden="1">{"fdsup://directions/FAT Viewer?action=UPDATE&amp;creator=factSet&amp;DYN_ARGS=true&amp;DOC_NAME=FAT:RGQ_ENTRPR_VAL_EV_SOURCE_WINDOW.FAT&amp;VAR:ID1=WTS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1397__FDSAUDITLINK__" localSheetId="0" hidden="1">{"fdsup://directions/FAT Viewer?action=UPDATE&amp;creator=factSet&amp;DYN_ARGS=true&amp;DOC_NAME=FAT:RGQ_ENTRPR_VAL_EV_SOURCE_WINDOW.FAT&amp;VAR:ID1=WTS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1397__FDSAUDITLINK__" hidden="1">{"fdsup://directions/FAT Viewer?action=UPDATE&amp;creator=factSet&amp;DYN_ARGS=true&amp;DOC_NAME=FAT:RGQ_ENTRPR_VAL_EV_SOURCE_WINDOW.FAT&amp;VAR:ID1=WTS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1398__FDSAUDITLINK__" localSheetId="1" hidden="1">{"fdsup://directions/FAT Viewer?action=UPDATE&amp;creator=factSet&amp;DYN_ARGS=true&amp;DOC_NAME=FAT:RGQ_ENTRPR_VAL_EV_SOURCE_WINDOW.FAT&amp;VAR:ID1=WTS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1398__FDSAUDITLINK__" localSheetId="0" hidden="1">{"fdsup://directions/FAT Viewer?action=UPDATE&amp;creator=factSet&amp;DYN_ARGS=true&amp;DOC_NAME=FAT:RGQ_ENTRPR_VAL_EV_SOURCE_WINDOW.FAT&amp;VAR:ID1=WTS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1398__FDSAUDITLINK__" hidden="1">{"fdsup://directions/FAT Viewer?action=UPDATE&amp;creator=factSet&amp;DYN_ARGS=true&amp;DOC_NAME=FAT:RGQ_ENTRPR_VAL_EV_SOURCE_WINDOW.FAT&amp;VAR:ID1=WTS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1399__FDSAUDITLINK__" localSheetId="1" hidden="1">{"fdsup://directions/FAT Viewer?action=UPDATE&amp;creator=factSet&amp;DYN_ARGS=true&amp;DOC_NAME=FAT:RGQ_ENTRPR_VAL_EV_SOURCE_WINDOW.FAT&amp;VAR:ID1=WTS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399__FDSAUDITLINK__" localSheetId="0" hidden="1">{"fdsup://directions/FAT Viewer?action=UPDATE&amp;creator=factSet&amp;DYN_ARGS=true&amp;DOC_NAME=FAT:RGQ_ENTRPR_VAL_EV_SOURCE_WINDOW.FAT&amp;VAR:ID1=WTS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399__FDSAUDITLINK__" hidden="1">{"fdsup://directions/FAT Viewer?action=UPDATE&amp;creator=factSet&amp;DYN_ARGS=true&amp;DOC_NAME=FAT:RGQ_ENTRPR_VAL_EV_SOURCE_WINDOW.FAT&amp;VAR:ID1=WTS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4__FDSAUDITLINK__" localSheetId="1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4__FDSAUDITLINK__" localSheetId="0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4__FDSAUDITLINK__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40__123Graph_ECHART_13" localSheetId="0" hidden="1">#REF!</definedName>
    <definedName name="_140__123Graph_ECHART_13" hidden="1">#REF!</definedName>
    <definedName name="_140__FDSAUDITLINK__" localSheetId="1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40__FDSAUDITLINK__" localSheetId="0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40__FDSAUDITLINK__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400__FDSAUDITLINK__" localSheetId="1" hidden="1">{"fdsup://directions/FAT Viewer?action=UPDATE&amp;creator=factSet&amp;DYN_ARGS=true&amp;DOC_NAME=FAT:RGQ_ENTRPR_VAL_EV_SOURCE_WINDOW.FAT&amp;VAR:ID1=WTS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400__FDSAUDITLINK__" localSheetId="0" hidden="1">{"fdsup://directions/FAT Viewer?action=UPDATE&amp;creator=factSet&amp;DYN_ARGS=true&amp;DOC_NAME=FAT:RGQ_ENTRPR_VAL_EV_SOURCE_WINDOW.FAT&amp;VAR:ID1=WTS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400__FDSAUDITLINK__" hidden="1">{"fdsup://directions/FAT Viewer?action=UPDATE&amp;creator=factSet&amp;DYN_ARGS=true&amp;DOC_NAME=FAT:RGQ_ENTRPR_VAL_EV_SOURCE_WINDOW.FAT&amp;VAR:ID1=WTS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401__FDSAUDITLINK__" localSheetId="1" hidden="1">{"fdsup://directions/FAT Viewer?action=UPDATE&amp;creator=factSet&amp;DYN_ARGS=true&amp;DOC_NAME=FAT:RGQ_ENTRPR_VAL_EV_SOURCE_WINDOW.FAT&amp;VAR:ID1=WTS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401__FDSAUDITLINK__" localSheetId="0" hidden="1">{"fdsup://directions/FAT Viewer?action=UPDATE&amp;creator=factSet&amp;DYN_ARGS=true&amp;DOC_NAME=FAT:RGQ_ENTRPR_VAL_EV_SOURCE_WINDOW.FAT&amp;VAR:ID1=WTS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401__FDSAUDITLINK__" hidden="1">{"fdsup://directions/FAT Viewer?action=UPDATE&amp;creator=factSet&amp;DYN_ARGS=true&amp;DOC_NAME=FAT:RGQ_ENTRPR_VAL_EV_SOURCE_WINDOW.FAT&amp;VAR:ID1=WTS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402__FDSAUDITLINK__" localSheetId="1" hidden="1">{"fdsup://directions/FAT Viewer?action=UPDATE&amp;creator=factSet&amp;DYN_ARGS=true&amp;DOC_NAME=FAT:RGQ_ENTRPR_VAL_EV_SOURCE_WINDOW.FAT&amp;VAR:ID1=WTS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402__FDSAUDITLINK__" localSheetId="0" hidden="1">{"fdsup://directions/FAT Viewer?action=UPDATE&amp;creator=factSet&amp;DYN_ARGS=true&amp;DOC_NAME=FAT:RGQ_ENTRPR_VAL_EV_SOURCE_WINDOW.FAT&amp;VAR:ID1=WTS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402__FDSAUDITLINK__" hidden="1">{"fdsup://directions/FAT Viewer?action=UPDATE&amp;creator=factSet&amp;DYN_ARGS=true&amp;DOC_NAME=FAT:RGQ_ENTRPR_VAL_EV_SOURCE_WINDOW.FAT&amp;VAR:ID1=WTS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403__FDSAUDITLINK__" localSheetId="1" hidden="1">{"fdsup://directions/FAT Viewer?action=UPDATE&amp;creator=factSet&amp;DYN_ARGS=true&amp;DOC_NAME=FAT:RGQ_ENTRPR_VAL_EV_SOURCE_WINDOW.FAT&amp;VAR:ID1=WTS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403__FDSAUDITLINK__" localSheetId="0" hidden="1">{"fdsup://directions/FAT Viewer?action=UPDATE&amp;creator=factSet&amp;DYN_ARGS=true&amp;DOC_NAME=FAT:RGQ_ENTRPR_VAL_EV_SOURCE_WINDOW.FAT&amp;VAR:ID1=WTS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403__FDSAUDITLINK__" hidden="1">{"fdsup://directions/FAT Viewer?action=UPDATE&amp;creator=factSet&amp;DYN_ARGS=true&amp;DOC_NAME=FAT:RGQ_ENTRPR_VAL_EV_SOURCE_WINDOW.FAT&amp;VAR:ID1=WTS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404__FDSAUDITLINK__" localSheetId="1" hidden="1">{"fdsup://directions/FAT Viewer?action=UPDATE&amp;creator=factSet&amp;DYN_ARGS=true&amp;DOC_NAME=FAT:RGQ_ENTRPR_VAL_EV_SOURCE_WINDOW.FAT&amp;VAR:ID1=WTS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404__FDSAUDITLINK__" localSheetId="0" hidden="1">{"fdsup://directions/FAT Viewer?action=UPDATE&amp;creator=factSet&amp;DYN_ARGS=true&amp;DOC_NAME=FAT:RGQ_ENTRPR_VAL_EV_SOURCE_WINDOW.FAT&amp;VAR:ID1=WTS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404__FDSAUDITLINK__" hidden="1">{"fdsup://directions/FAT Viewer?action=UPDATE&amp;creator=factSet&amp;DYN_ARGS=true&amp;DOC_NAME=FAT:RGQ_ENTRPR_VAL_EV_SOURCE_WINDOW.FAT&amp;VAR:ID1=WTS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405__FDSAUDITLINK__" localSheetId="1" hidden="1">{"fdsup://directions/FAT Viewer?action=UPDATE&amp;creator=factSet&amp;DYN_ARGS=true&amp;DOC_NAME=FAT:RGQ_ENTRPR_VAL_EV_SOURCE_WINDOW.FAT&amp;VAR:ID1=WTS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405__FDSAUDITLINK__" localSheetId="0" hidden="1">{"fdsup://directions/FAT Viewer?action=UPDATE&amp;creator=factSet&amp;DYN_ARGS=true&amp;DOC_NAME=FAT:RGQ_ENTRPR_VAL_EV_SOURCE_WINDOW.FAT&amp;VAR:ID1=WTS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405__FDSAUDITLINK__" hidden="1">{"fdsup://directions/FAT Viewer?action=UPDATE&amp;creator=factSet&amp;DYN_ARGS=true&amp;DOC_NAME=FAT:RGQ_ENTRPR_VAL_EV_SOURCE_WINDOW.FAT&amp;VAR:ID1=WTS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406__FDSAUDITLINK__" localSheetId="1" hidden="1">{"fdsup://directions/FAT Viewer?action=UPDATE&amp;creator=factSet&amp;DYN_ARGS=true&amp;DOC_NAME=FAT:RGQ_ENTRPR_VAL_EV_SOURCE_WINDOW.FAT&amp;VAR:ID1=WTS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406__FDSAUDITLINK__" localSheetId="0" hidden="1">{"fdsup://directions/FAT Viewer?action=UPDATE&amp;creator=factSet&amp;DYN_ARGS=true&amp;DOC_NAME=FAT:RGQ_ENTRPR_VAL_EV_SOURCE_WINDOW.FAT&amp;VAR:ID1=WTS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406__FDSAUDITLINK__" hidden="1">{"fdsup://directions/FAT Viewer?action=UPDATE&amp;creator=factSet&amp;DYN_ARGS=true&amp;DOC_NAME=FAT:RGQ_ENTRPR_VAL_EV_SOURCE_WINDOW.FAT&amp;VAR:ID1=WTS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407__FDSAUDITLINK__" localSheetId="1" hidden="1">{"fdsup://directions/FAT Viewer?action=UPDATE&amp;creator=factSet&amp;DYN_ARGS=true&amp;DOC_NAME=FAT:RGQ_ENTRPR_VAL_EV_SOURCE_WINDOW.FAT&amp;VAR:ID1=WTS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407__FDSAUDITLINK__" localSheetId="0" hidden="1">{"fdsup://directions/FAT Viewer?action=UPDATE&amp;creator=factSet&amp;DYN_ARGS=true&amp;DOC_NAME=FAT:RGQ_ENTRPR_VAL_EV_SOURCE_WINDOW.FAT&amp;VAR:ID1=WTS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407__FDSAUDITLINK__" hidden="1">{"fdsup://directions/FAT Viewer?action=UPDATE&amp;creator=factSet&amp;DYN_ARGS=true&amp;DOC_NAME=FAT:RGQ_ENTRPR_VAL_EV_SOURCE_WINDOW.FAT&amp;VAR:ID1=WTS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408__FDSAUDITLINK__" localSheetId="1" hidden="1">{"fdsup://directions/FAT Viewer?action=UPDATE&amp;creator=factSet&amp;DYN_ARGS=true&amp;DOC_NAME=FAT:RGQ_ENTRPR_VAL_EV_SOURCE_WINDOW.FAT&amp;VAR:ID1=WTS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408__FDSAUDITLINK__" localSheetId="0" hidden="1">{"fdsup://directions/FAT Viewer?action=UPDATE&amp;creator=factSet&amp;DYN_ARGS=true&amp;DOC_NAME=FAT:RGQ_ENTRPR_VAL_EV_SOURCE_WINDOW.FAT&amp;VAR:ID1=WTS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408__FDSAUDITLINK__" hidden="1">{"fdsup://directions/FAT Viewer?action=UPDATE&amp;creator=factSet&amp;DYN_ARGS=true&amp;DOC_NAME=FAT:RGQ_ENTRPR_VAL_EV_SOURCE_WINDOW.FAT&amp;VAR:ID1=WTS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409__FDSAUDITLINK__" localSheetId="1" hidden="1">{"fdsup://directions/FAT Viewer?action=UPDATE&amp;creator=factSet&amp;DYN_ARGS=true&amp;DOC_NAME=FAT:RGQ_ENTRPR_VAL_EV_SOURCE_WINDOW.FAT&amp;VAR:ID1=WTS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409__FDSAUDITLINK__" localSheetId="0" hidden="1">{"fdsup://directions/FAT Viewer?action=UPDATE&amp;creator=factSet&amp;DYN_ARGS=true&amp;DOC_NAME=FAT:RGQ_ENTRPR_VAL_EV_SOURCE_WINDOW.FAT&amp;VAR:ID1=WTS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409__FDSAUDITLINK__" hidden="1">{"fdsup://directions/FAT Viewer?action=UPDATE&amp;creator=factSet&amp;DYN_ARGS=true&amp;DOC_NAME=FAT:RGQ_ENTRPR_VAL_EV_SOURCE_WINDOW.FAT&amp;VAR:ID1=WTS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41__123Graph_ECHART_14" localSheetId="0" hidden="1">#REF!</definedName>
    <definedName name="_141__123Graph_ECHART_14" hidden="1">#REF!</definedName>
    <definedName name="_141__FDSAUDITLINK__" localSheetId="1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41__FDSAUDITLINK__" localSheetId="0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41__FDSAUDITLINK__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410__FDSAUDITLINK__" localSheetId="1" hidden="1">{"fdsup://directions/FAT Viewer?action=UPDATE&amp;creator=factSet&amp;DYN_ARGS=true&amp;DOC_NAME=FAT:RGQ_ENTRPR_VAL_EV_SOURCE_WINDOW.FAT&amp;VAR:ID1=WTS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410__FDSAUDITLINK__" localSheetId="0" hidden="1">{"fdsup://directions/FAT Viewer?action=UPDATE&amp;creator=factSet&amp;DYN_ARGS=true&amp;DOC_NAME=FAT:RGQ_ENTRPR_VAL_EV_SOURCE_WINDOW.FAT&amp;VAR:ID1=WTS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410__FDSAUDITLINK__" hidden="1">{"fdsup://directions/FAT Viewer?action=UPDATE&amp;creator=factSet&amp;DYN_ARGS=true&amp;DOC_NAME=FAT:RGQ_ENTRPR_VAL_EV_SOURCE_WINDOW.FAT&amp;VAR:ID1=WTS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411__FDSAUDITLINK__" localSheetId="1" hidden="1">{"fdsup://directions/FAT Viewer?action=UPDATE&amp;creator=factSet&amp;DYN_ARGS=true&amp;DOC_NAME=FAT:RGQ_ENTRPR_VAL_EV_SOURCE_WINDOW.FAT&amp;VAR:ID1=WTS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411__FDSAUDITLINK__" localSheetId="0" hidden="1">{"fdsup://directions/FAT Viewer?action=UPDATE&amp;creator=factSet&amp;DYN_ARGS=true&amp;DOC_NAME=FAT:RGQ_ENTRPR_VAL_EV_SOURCE_WINDOW.FAT&amp;VAR:ID1=WTS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411__FDSAUDITLINK__" hidden="1">{"fdsup://directions/FAT Viewer?action=UPDATE&amp;creator=factSet&amp;DYN_ARGS=true&amp;DOC_NAME=FAT:RGQ_ENTRPR_VAL_EV_SOURCE_WINDOW.FAT&amp;VAR:ID1=WTS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412__FDSAUDITLINK__" localSheetId="1" hidden="1">{"fdsup://directions/FAT Viewer?action=UPDATE&amp;creator=factSet&amp;DYN_ARGS=true&amp;DOC_NAME=FAT:RGQ_ENTRPR_VAL_EV_SOURCE_WINDOW.FAT&amp;VAR:ID1=WTS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412__FDSAUDITLINK__" localSheetId="0" hidden="1">{"fdsup://directions/FAT Viewer?action=UPDATE&amp;creator=factSet&amp;DYN_ARGS=true&amp;DOC_NAME=FAT:RGQ_ENTRPR_VAL_EV_SOURCE_WINDOW.FAT&amp;VAR:ID1=WTS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412__FDSAUDITLINK__" hidden="1">{"fdsup://directions/FAT Viewer?action=UPDATE&amp;creator=factSet&amp;DYN_ARGS=true&amp;DOC_NAME=FAT:RGQ_ENTRPR_VAL_EV_SOURCE_WINDOW.FAT&amp;VAR:ID1=WTS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413__FDSAUDITLINK__" localSheetId="1" hidden="1">{"fdsup://directions/FAT Viewer?action=UPDATE&amp;creator=factSet&amp;DYN_ARGS=true&amp;DOC_NAME=FAT:RGQ_ENTRPR_VAL_EV_SOURCE_WINDOW.FAT&amp;VAR:ID1=WTS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413__FDSAUDITLINK__" localSheetId="0" hidden="1">{"fdsup://directions/FAT Viewer?action=UPDATE&amp;creator=factSet&amp;DYN_ARGS=true&amp;DOC_NAME=FAT:RGQ_ENTRPR_VAL_EV_SOURCE_WINDOW.FAT&amp;VAR:ID1=WTS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413__FDSAUDITLINK__" hidden="1">{"fdsup://directions/FAT Viewer?action=UPDATE&amp;creator=factSet&amp;DYN_ARGS=true&amp;DOC_NAME=FAT:RGQ_ENTRPR_VAL_EV_SOURCE_WINDOW.FAT&amp;VAR:ID1=WTS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414__FDSAUDITLINK__" localSheetId="1" hidden="1">{"fdsup://directions/FAT Viewer?action=UPDATE&amp;creator=factSet&amp;DYN_ARGS=true&amp;DOC_NAME=FAT:RGQ_ENTRPR_VAL_EV_SOURCE_WINDOW.FAT&amp;VAR:ID1=WTS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414__FDSAUDITLINK__" localSheetId="0" hidden="1">{"fdsup://directions/FAT Viewer?action=UPDATE&amp;creator=factSet&amp;DYN_ARGS=true&amp;DOC_NAME=FAT:RGQ_ENTRPR_VAL_EV_SOURCE_WINDOW.FAT&amp;VAR:ID1=WTS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414__FDSAUDITLINK__" hidden="1">{"fdsup://directions/FAT Viewer?action=UPDATE&amp;creator=factSet&amp;DYN_ARGS=true&amp;DOC_NAME=FAT:RGQ_ENTRPR_VAL_EV_SOURCE_WINDOW.FAT&amp;VAR:ID1=WTS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415__FDSAUDITLINK__" localSheetId="1" hidden="1">{"fdsup://directions/FAT Viewer?action=UPDATE&amp;creator=factSet&amp;DYN_ARGS=true&amp;DOC_NAME=FAT:RGQ_ENTRPR_VAL_EV_SOURCE_WINDOW.FAT&amp;VAR:ID1=WTS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415__FDSAUDITLINK__" localSheetId="0" hidden="1">{"fdsup://directions/FAT Viewer?action=UPDATE&amp;creator=factSet&amp;DYN_ARGS=true&amp;DOC_NAME=FAT:RGQ_ENTRPR_VAL_EV_SOURCE_WINDOW.FAT&amp;VAR:ID1=WTS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415__FDSAUDITLINK__" hidden="1">{"fdsup://directions/FAT Viewer?action=UPDATE&amp;creator=factSet&amp;DYN_ARGS=true&amp;DOC_NAME=FAT:RGQ_ENTRPR_VAL_EV_SOURCE_WINDOW.FAT&amp;VAR:ID1=WTS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416__FDSAUDITLINK__" localSheetId="1" hidden="1">{"fdsup://directions/FAT Viewer?action=UPDATE&amp;creator=factSet&amp;DYN_ARGS=true&amp;DOC_NAME=FAT:RGQ_ENTRPR_VAL_EV_SOURCE_WINDOW.FAT&amp;VAR:ID1=WTS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416__FDSAUDITLINK__" localSheetId="0" hidden="1">{"fdsup://directions/FAT Viewer?action=UPDATE&amp;creator=factSet&amp;DYN_ARGS=true&amp;DOC_NAME=FAT:RGQ_ENTRPR_VAL_EV_SOURCE_WINDOW.FAT&amp;VAR:ID1=WTS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416__FDSAUDITLINK__" hidden="1">{"fdsup://directions/FAT Viewer?action=UPDATE&amp;creator=factSet&amp;DYN_ARGS=true&amp;DOC_NAME=FAT:RGQ_ENTRPR_VAL_EV_SOURCE_WINDOW.FAT&amp;VAR:ID1=WTS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417__FDSAUDITLINK__" localSheetId="1" hidden="1">{"fdsup://directions/FAT Viewer?action=UPDATE&amp;creator=factSet&amp;DYN_ARGS=true&amp;DOC_NAME=FAT:RGQ_ENTRPR_VAL_EV_SOURCE_WINDOW.FAT&amp;VAR:ID1=WTS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417__FDSAUDITLINK__" localSheetId="0" hidden="1">{"fdsup://directions/FAT Viewer?action=UPDATE&amp;creator=factSet&amp;DYN_ARGS=true&amp;DOC_NAME=FAT:RGQ_ENTRPR_VAL_EV_SOURCE_WINDOW.FAT&amp;VAR:ID1=WTS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417__FDSAUDITLINK__" hidden="1">{"fdsup://directions/FAT Viewer?action=UPDATE&amp;creator=factSet&amp;DYN_ARGS=true&amp;DOC_NAME=FAT:RGQ_ENTRPR_VAL_EV_SOURCE_WINDOW.FAT&amp;VAR:ID1=WTS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418__FDSAUDITLINK__" localSheetId="1" hidden="1">{"fdsup://directions/FAT Viewer?action=UPDATE&amp;creator=factSet&amp;DYN_ARGS=true&amp;DOC_NAME=FAT:RGQ_ENTRPR_VAL_EV_SOURCE_WINDOW.FAT&amp;VAR:ID1=WTS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418__FDSAUDITLINK__" localSheetId="0" hidden="1">{"fdsup://directions/FAT Viewer?action=UPDATE&amp;creator=factSet&amp;DYN_ARGS=true&amp;DOC_NAME=FAT:RGQ_ENTRPR_VAL_EV_SOURCE_WINDOW.FAT&amp;VAR:ID1=WTS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418__FDSAUDITLINK__" hidden="1">{"fdsup://directions/FAT Viewer?action=UPDATE&amp;creator=factSet&amp;DYN_ARGS=true&amp;DOC_NAME=FAT:RGQ_ENTRPR_VAL_EV_SOURCE_WINDOW.FAT&amp;VAR:ID1=WTS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419__FDSAUDITLINK__" localSheetId="1" hidden="1">{"fdsup://directions/FAT Viewer?action=UPDATE&amp;creator=factSet&amp;DYN_ARGS=true&amp;DOC_NAME=FAT:RGQ_ENTRPR_VAL_EV_SOURCE_WINDOW.FAT&amp;VAR:ID1=WTS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419__FDSAUDITLINK__" localSheetId="0" hidden="1">{"fdsup://directions/FAT Viewer?action=UPDATE&amp;creator=factSet&amp;DYN_ARGS=true&amp;DOC_NAME=FAT:RGQ_ENTRPR_VAL_EV_SOURCE_WINDOW.FAT&amp;VAR:ID1=WTS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419__FDSAUDITLINK__" hidden="1">{"fdsup://directions/FAT Viewer?action=UPDATE&amp;creator=factSet&amp;DYN_ARGS=true&amp;DOC_NAME=FAT:RGQ_ENTRPR_VAL_EV_SOURCE_WINDOW.FAT&amp;VAR:ID1=WTS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42__123Graph_ECHART_15" localSheetId="0" hidden="1">#REF!</definedName>
    <definedName name="_142__123Graph_ECHART_15" hidden="1">#REF!</definedName>
    <definedName name="_142__FDSAUDITLINK__" localSheetId="1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42__FDSAUDITLINK__" localSheetId="0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42__FDSAUDITLINK__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420__FDSAUDITLINK__" localSheetId="1" hidden="1">{"fdsup://directions/FAT Viewer?action=UPDATE&amp;creator=factSet&amp;DYN_ARGS=true&amp;DOC_NAME=FAT:RGQ_ENTRPR_VAL_EV_SOURCE_WINDOW.FAT&amp;VAR:ID1=WTS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420__FDSAUDITLINK__" localSheetId="0" hidden="1">{"fdsup://directions/FAT Viewer?action=UPDATE&amp;creator=factSet&amp;DYN_ARGS=true&amp;DOC_NAME=FAT:RGQ_ENTRPR_VAL_EV_SOURCE_WINDOW.FAT&amp;VAR:ID1=WTS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420__FDSAUDITLINK__" hidden="1">{"fdsup://directions/FAT Viewer?action=UPDATE&amp;creator=factSet&amp;DYN_ARGS=true&amp;DOC_NAME=FAT:RGQ_ENTRPR_VAL_EV_SOURCE_WINDOW.FAT&amp;VAR:ID1=WTS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421__FDSAUDITLINK__" localSheetId="1" hidden="1">{"fdsup://directions/FAT Viewer?action=UPDATE&amp;creator=factSet&amp;DYN_ARGS=true&amp;DOC_NAME=FAT:RGQ_ENTRPR_VAL_EV_SOURCE_WINDOW.FAT&amp;VAR:ID1=WTS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421__FDSAUDITLINK__" localSheetId="0" hidden="1">{"fdsup://directions/FAT Viewer?action=UPDATE&amp;creator=factSet&amp;DYN_ARGS=true&amp;DOC_NAME=FAT:RGQ_ENTRPR_VAL_EV_SOURCE_WINDOW.FAT&amp;VAR:ID1=WTS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421__FDSAUDITLINK__" hidden="1">{"fdsup://directions/FAT Viewer?action=UPDATE&amp;creator=factSet&amp;DYN_ARGS=true&amp;DOC_NAME=FAT:RGQ_ENTRPR_VAL_EV_SOURCE_WINDOW.FAT&amp;VAR:ID1=WTS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422__FDSAUDITLINK__" localSheetId="1" hidden="1">{"fdsup://directions/FAT Viewer?action=UPDATE&amp;creator=factSet&amp;DYN_ARGS=true&amp;DOC_NAME=FAT:RGQ_ENTRPR_VAL_EV_SOURCE_WINDOW.FAT&amp;VAR:ID1=WTS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422__FDSAUDITLINK__" localSheetId="0" hidden="1">{"fdsup://directions/FAT Viewer?action=UPDATE&amp;creator=factSet&amp;DYN_ARGS=true&amp;DOC_NAME=FAT:RGQ_ENTRPR_VAL_EV_SOURCE_WINDOW.FAT&amp;VAR:ID1=WTS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422__FDSAUDITLINK__" hidden="1">{"fdsup://directions/FAT Viewer?action=UPDATE&amp;creator=factSet&amp;DYN_ARGS=true&amp;DOC_NAME=FAT:RGQ_ENTRPR_VAL_EV_SOURCE_WINDOW.FAT&amp;VAR:ID1=WTS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423__FDSAUDITLINK__" localSheetId="1" hidden="1">{"fdsup://directions/FAT Viewer?action=UPDATE&amp;creator=factSet&amp;DYN_ARGS=true&amp;DOC_NAME=FAT:RGQ_ENTRPR_VAL_EV_SOURCE_WINDOW.FAT&amp;VAR:ID1=WTS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423__FDSAUDITLINK__" localSheetId="0" hidden="1">{"fdsup://directions/FAT Viewer?action=UPDATE&amp;creator=factSet&amp;DYN_ARGS=true&amp;DOC_NAME=FAT:RGQ_ENTRPR_VAL_EV_SOURCE_WINDOW.FAT&amp;VAR:ID1=WTS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423__FDSAUDITLINK__" hidden="1">{"fdsup://directions/FAT Viewer?action=UPDATE&amp;creator=factSet&amp;DYN_ARGS=true&amp;DOC_NAME=FAT:RGQ_ENTRPR_VAL_EV_SOURCE_WINDOW.FAT&amp;VAR:ID1=WTS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424__FDSAUDITLINK__" localSheetId="1" hidden="1">{"fdsup://directions/FAT Viewer?action=UPDATE&amp;creator=factSet&amp;DYN_ARGS=true&amp;DOC_NAME=FAT:RGQ_ENTRPR_VAL_EV_SOURCE_WINDOW.FAT&amp;VAR:ID1=WTS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424__FDSAUDITLINK__" localSheetId="0" hidden="1">{"fdsup://directions/FAT Viewer?action=UPDATE&amp;creator=factSet&amp;DYN_ARGS=true&amp;DOC_NAME=FAT:RGQ_ENTRPR_VAL_EV_SOURCE_WINDOW.FAT&amp;VAR:ID1=WTS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424__FDSAUDITLINK__" hidden="1">{"fdsup://directions/FAT Viewer?action=UPDATE&amp;creator=factSet&amp;DYN_ARGS=true&amp;DOC_NAME=FAT:RGQ_ENTRPR_VAL_EV_SOURCE_WINDOW.FAT&amp;VAR:ID1=WTS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425__FDSAUDITLINK__" localSheetId="1" hidden="1">{"fdsup://directions/FAT Viewer?action=UPDATE&amp;creator=factSet&amp;DYN_ARGS=true&amp;DOC_NAME=FAT:RGQ_ENTRPR_VAL_EV_SOURCE_WINDOW.FAT&amp;VAR:ID1=WTS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425__FDSAUDITLINK__" localSheetId="0" hidden="1">{"fdsup://directions/FAT Viewer?action=UPDATE&amp;creator=factSet&amp;DYN_ARGS=true&amp;DOC_NAME=FAT:RGQ_ENTRPR_VAL_EV_SOURCE_WINDOW.FAT&amp;VAR:ID1=WTS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425__FDSAUDITLINK__" hidden="1">{"fdsup://directions/FAT Viewer?action=UPDATE&amp;creator=factSet&amp;DYN_ARGS=true&amp;DOC_NAME=FAT:RGQ_ENTRPR_VAL_EV_SOURCE_WINDOW.FAT&amp;VAR:ID1=WTS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426__FDSAUDITLINK__" localSheetId="1" hidden="1">{"fdsup://directions/FAT Viewer?action=UPDATE&amp;creator=factSet&amp;DYN_ARGS=true&amp;DOC_NAME=FAT:RGQ_ENTRPR_VAL_EV_SOURCE_WINDOW.FAT&amp;VAR:ID1=WTS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426__FDSAUDITLINK__" localSheetId="0" hidden="1">{"fdsup://directions/FAT Viewer?action=UPDATE&amp;creator=factSet&amp;DYN_ARGS=true&amp;DOC_NAME=FAT:RGQ_ENTRPR_VAL_EV_SOURCE_WINDOW.FAT&amp;VAR:ID1=WTS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426__FDSAUDITLINK__" hidden="1">{"fdsup://directions/FAT Viewer?action=UPDATE&amp;creator=factSet&amp;DYN_ARGS=true&amp;DOC_NAME=FAT:RGQ_ENTRPR_VAL_EV_SOURCE_WINDOW.FAT&amp;VAR:ID1=WTS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427__FDSAUDITLINK__" localSheetId="1" hidden="1">{"fdsup://directions/FAT Viewer?action=UPDATE&amp;creator=factSet&amp;DYN_ARGS=true&amp;DOC_NAME=FAT:RGQ_ENTRPR_VAL_EV_SOURCE_WINDOW.FAT&amp;VAR:ID1=WTS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427__FDSAUDITLINK__" localSheetId="0" hidden="1">{"fdsup://directions/FAT Viewer?action=UPDATE&amp;creator=factSet&amp;DYN_ARGS=true&amp;DOC_NAME=FAT:RGQ_ENTRPR_VAL_EV_SOURCE_WINDOW.FAT&amp;VAR:ID1=WTS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427__FDSAUDITLINK__" hidden="1">{"fdsup://directions/FAT Viewer?action=UPDATE&amp;creator=factSet&amp;DYN_ARGS=true&amp;DOC_NAME=FAT:RGQ_ENTRPR_VAL_EV_SOURCE_WINDOW.FAT&amp;VAR:ID1=WTS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428__FDSAUDITLINK__" localSheetId="1" hidden="1">{"fdsup://directions/FAT Viewer?action=UPDATE&amp;creator=factSet&amp;DYN_ARGS=true&amp;DOC_NAME=FAT:RGQ_ENTRPR_VAL_EV_SOURCE_WINDOW.FAT&amp;VAR:ID1=WTS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428__FDSAUDITLINK__" localSheetId="0" hidden="1">{"fdsup://directions/FAT Viewer?action=UPDATE&amp;creator=factSet&amp;DYN_ARGS=true&amp;DOC_NAME=FAT:RGQ_ENTRPR_VAL_EV_SOURCE_WINDOW.FAT&amp;VAR:ID1=WTS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428__FDSAUDITLINK__" hidden="1">{"fdsup://directions/FAT Viewer?action=UPDATE&amp;creator=factSet&amp;DYN_ARGS=true&amp;DOC_NAME=FAT:RGQ_ENTRPR_VAL_EV_SOURCE_WINDOW.FAT&amp;VAR:ID1=WTS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429__FDSAUDITLINK__" localSheetId="1" hidden="1">{"fdsup://directions/FAT Viewer?action=UPDATE&amp;creator=factSet&amp;DYN_ARGS=true&amp;DOC_NAME=FAT:RGQ_ENTRPR_VAL_EV_SOURCE_WINDOW.FAT&amp;VAR:ID1=WTS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429__FDSAUDITLINK__" localSheetId="0" hidden="1">{"fdsup://directions/FAT Viewer?action=UPDATE&amp;creator=factSet&amp;DYN_ARGS=true&amp;DOC_NAME=FAT:RGQ_ENTRPR_VAL_EV_SOURCE_WINDOW.FAT&amp;VAR:ID1=WTS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429__FDSAUDITLINK__" hidden="1">{"fdsup://directions/FAT Viewer?action=UPDATE&amp;creator=factSet&amp;DYN_ARGS=true&amp;DOC_NAME=FAT:RGQ_ENTRPR_VAL_EV_SOURCE_WINDOW.FAT&amp;VAR:ID1=WTS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43__123Graph_ECHART_16" localSheetId="0" hidden="1">#REF!</definedName>
    <definedName name="_143__123Graph_ECHART_16" hidden="1">#REF!</definedName>
    <definedName name="_143__FDSAUDITLINK__" localSheetId="1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43__FDSAUDITLINK__" localSheetId="0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43__FDSAUDITLINK__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430__FDSAUDITLINK__" localSheetId="1" hidden="1">{"fdsup://directions/FAT Viewer?action=UPDATE&amp;creator=factSet&amp;DYN_ARGS=true&amp;DOC_NAME=FAT:RGQ_ENTRPR_VAL_EV_SOURCE_WINDOW.FAT&amp;VAR:ID1=WTS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430__FDSAUDITLINK__" localSheetId="0" hidden="1">{"fdsup://directions/FAT Viewer?action=UPDATE&amp;creator=factSet&amp;DYN_ARGS=true&amp;DOC_NAME=FAT:RGQ_ENTRPR_VAL_EV_SOURCE_WINDOW.FAT&amp;VAR:ID1=WTS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430__FDSAUDITLINK__" hidden="1">{"fdsup://directions/FAT Viewer?action=UPDATE&amp;creator=factSet&amp;DYN_ARGS=true&amp;DOC_NAME=FAT:RGQ_ENTRPR_VAL_EV_SOURCE_WINDOW.FAT&amp;VAR:ID1=WTS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431__FDSAUDITLINK__" localSheetId="1" hidden="1">{"fdsup://directions/FAT Viewer?action=UPDATE&amp;creator=factSet&amp;DYN_ARGS=true&amp;DOC_NAME=FAT:RGQ_ENTRPR_VAL_EV_SOURCE_WINDOW.FAT&amp;VAR:ID1=WTS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431__FDSAUDITLINK__" localSheetId="0" hidden="1">{"fdsup://directions/FAT Viewer?action=UPDATE&amp;creator=factSet&amp;DYN_ARGS=true&amp;DOC_NAME=FAT:RGQ_ENTRPR_VAL_EV_SOURCE_WINDOW.FAT&amp;VAR:ID1=WTS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431__FDSAUDITLINK__" hidden="1">{"fdsup://directions/FAT Viewer?action=UPDATE&amp;creator=factSet&amp;DYN_ARGS=true&amp;DOC_NAME=FAT:RGQ_ENTRPR_VAL_EV_SOURCE_WINDOW.FAT&amp;VAR:ID1=WTS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432__FDSAUDITLINK__" localSheetId="1" hidden="1">{"fdsup://directions/FAT Viewer?action=UPDATE&amp;creator=factSet&amp;DYN_ARGS=true&amp;DOC_NAME=FAT:RGQ_ENTRPR_VAL_EV_SOURCE_WINDOW.FAT&amp;VAR:ID1=WTS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432__FDSAUDITLINK__" localSheetId="0" hidden="1">{"fdsup://directions/FAT Viewer?action=UPDATE&amp;creator=factSet&amp;DYN_ARGS=true&amp;DOC_NAME=FAT:RGQ_ENTRPR_VAL_EV_SOURCE_WINDOW.FAT&amp;VAR:ID1=WTS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432__FDSAUDITLINK__" hidden="1">{"fdsup://directions/FAT Viewer?action=UPDATE&amp;creator=factSet&amp;DYN_ARGS=true&amp;DOC_NAME=FAT:RGQ_ENTRPR_VAL_EV_SOURCE_WINDOW.FAT&amp;VAR:ID1=WTS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433__FDSAUDITLINK__" localSheetId="1" hidden="1">{"fdsup://directions/FAT Viewer?action=UPDATE&amp;creator=factSet&amp;DYN_ARGS=true&amp;DOC_NAME=FAT:RGQ_ENTRPR_VAL_EV_SOURCE_WINDOW.FAT&amp;VAR:ID1=WTS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433__FDSAUDITLINK__" localSheetId="0" hidden="1">{"fdsup://directions/FAT Viewer?action=UPDATE&amp;creator=factSet&amp;DYN_ARGS=true&amp;DOC_NAME=FAT:RGQ_ENTRPR_VAL_EV_SOURCE_WINDOW.FAT&amp;VAR:ID1=WTS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433__FDSAUDITLINK__" hidden="1">{"fdsup://directions/FAT Viewer?action=UPDATE&amp;creator=factSet&amp;DYN_ARGS=true&amp;DOC_NAME=FAT:RGQ_ENTRPR_VAL_EV_SOURCE_WINDOW.FAT&amp;VAR:ID1=WTS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434__FDSAUDITLINK__" localSheetId="1" hidden="1">{"fdsup://directions/FAT Viewer?action=UPDATE&amp;creator=factSet&amp;DYN_ARGS=true&amp;DOC_NAME=FAT:RGQ_ENTRPR_VAL_EV_SOURCE_WINDOW.FAT&amp;VAR:ID1=WTS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434__FDSAUDITLINK__" localSheetId="0" hidden="1">{"fdsup://directions/FAT Viewer?action=UPDATE&amp;creator=factSet&amp;DYN_ARGS=true&amp;DOC_NAME=FAT:RGQ_ENTRPR_VAL_EV_SOURCE_WINDOW.FAT&amp;VAR:ID1=WTS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434__FDSAUDITLINK__" hidden="1">{"fdsup://directions/FAT Viewer?action=UPDATE&amp;creator=factSet&amp;DYN_ARGS=true&amp;DOC_NAME=FAT:RGQ_ENTRPR_VAL_EV_SOURCE_WINDOW.FAT&amp;VAR:ID1=WTS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435__FDSAUDITLINK__" localSheetId="1" hidden="1">{"fdsup://directions/FAT Viewer?action=UPDATE&amp;creator=factSet&amp;DYN_ARGS=true&amp;DOC_NAME=FAT:RGQ_ENTRPR_VAL_EV_SOURCE_WINDOW.FAT&amp;VAR:ID1=WTS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435__FDSAUDITLINK__" localSheetId="0" hidden="1">{"fdsup://directions/FAT Viewer?action=UPDATE&amp;creator=factSet&amp;DYN_ARGS=true&amp;DOC_NAME=FAT:RGQ_ENTRPR_VAL_EV_SOURCE_WINDOW.FAT&amp;VAR:ID1=WTS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435__FDSAUDITLINK__" hidden="1">{"fdsup://directions/FAT Viewer?action=UPDATE&amp;creator=factSet&amp;DYN_ARGS=true&amp;DOC_NAME=FAT:RGQ_ENTRPR_VAL_EV_SOURCE_WINDOW.FAT&amp;VAR:ID1=WTS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436__FDSAUDITLINK__" localSheetId="1" hidden="1">{"fdsup://directions/FAT Viewer?action=UPDATE&amp;creator=factSet&amp;DYN_ARGS=true&amp;DOC_NAME=FAT:RGQ_ENTRPR_VAL_EV_SOURCE_WINDOW.FAT&amp;VAR:ID1=WTS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436__FDSAUDITLINK__" localSheetId="0" hidden="1">{"fdsup://directions/FAT Viewer?action=UPDATE&amp;creator=factSet&amp;DYN_ARGS=true&amp;DOC_NAME=FAT:RGQ_ENTRPR_VAL_EV_SOURCE_WINDOW.FAT&amp;VAR:ID1=WTS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436__FDSAUDITLINK__" hidden="1">{"fdsup://directions/FAT Viewer?action=UPDATE&amp;creator=factSet&amp;DYN_ARGS=true&amp;DOC_NAME=FAT:RGQ_ENTRPR_VAL_EV_SOURCE_WINDOW.FAT&amp;VAR:ID1=WTS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437__FDSAUDITLINK__" localSheetId="1" hidden="1">{"fdsup://directions/FAT Viewer?action=UPDATE&amp;creator=factSet&amp;DYN_ARGS=true&amp;DOC_NAME=FAT:RGQ_ENTRPR_VAL_EV_SOURCE_WINDOW.FAT&amp;VAR:ID1=WTS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437__FDSAUDITLINK__" localSheetId="0" hidden="1">{"fdsup://directions/FAT Viewer?action=UPDATE&amp;creator=factSet&amp;DYN_ARGS=true&amp;DOC_NAME=FAT:RGQ_ENTRPR_VAL_EV_SOURCE_WINDOW.FAT&amp;VAR:ID1=WTS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437__FDSAUDITLINK__" hidden="1">{"fdsup://directions/FAT Viewer?action=UPDATE&amp;creator=factSet&amp;DYN_ARGS=true&amp;DOC_NAME=FAT:RGQ_ENTRPR_VAL_EV_SOURCE_WINDOW.FAT&amp;VAR:ID1=WTS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438__FDSAUDITLINK__" localSheetId="1" hidden="1">{"fdsup://directions/FAT Viewer?action=UPDATE&amp;creator=factSet&amp;DYN_ARGS=true&amp;DOC_NAME=FAT:RGQ_ENTRPR_VAL_EV_SOURCE_WINDOW.FAT&amp;VAR:ID1=WTS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438__FDSAUDITLINK__" localSheetId="0" hidden="1">{"fdsup://directions/FAT Viewer?action=UPDATE&amp;creator=factSet&amp;DYN_ARGS=true&amp;DOC_NAME=FAT:RGQ_ENTRPR_VAL_EV_SOURCE_WINDOW.FAT&amp;VAR:ID1=WTS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438__FDSAUDITLINK__" hidden="1">{"fdsup://directions/FAT Viewer?action=UPDATE&amp;creator=factSet&amp;DYN_ARGS=true&amp;DOC_NAME=FAT:RGQ_ENTRPR_VAL_EV_SOURCE_WINDOW.FAT&amp;VAR:ID1=WTS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439__FDSAUDITLINK__" localSheetId="1" hidden="1">{"fdsup://directions/FAT Viewer?action=UPDATE&amp;creator=factSet&amp;DYN_ARGS=true&amp;DOC_NAME=FAT:RGQ_ENTRPR_VAL_EV_SOURCE_WINDOW.FAT&amp;VAR:ID1=WTS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439__FDSAUDITLINK__" localSheetId="0" hidden="1">{"fdsup://directions/FAT Viewer?action=UPDATE&amp;creator=factSet&amp;DYN_ARGS=true&amp;DOC_NAME=FAT:RGQ_ENTRPR_VAL_EV_SOURCE_WINDOW.FAT&amp;VAR:ID1=WTS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439__FDSAUDITLINK__" hidden="1">{"fdsup://directions/FAT Viewer?action=UPDATE&amp;creator=factSet&amp;DYN_ARGS=true&amp;DOC_NAME=FAT:RGQ_ENTRPR_VAL_EV_SOURCE_WINDOW.FAT&amp;VAR:ID1=WTS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44__123Graph_ECHART_17" localSheetId="0" hidden="1">#REF!</definedName>
    <definedName name="_144__123Graph_ECHART_17" hidden="1">#REF!</definedName>
    <definedName name="_144__FDSAUDITLINK__" localSheetId="1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44__FDSAUDITLINK__" localSheetId="0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44__FDSAUDITLINK__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440__FDSAUDITLINK__" localSheetId="1" hidden="1">{"fdsup://directions/FAT Viewer?action=UPDATE&amp;creator=factSet&amp;DYN_ARGS=true&amp;DOC_NAME=FAT:RGQ_ENTRPR_VAL_EV_SOURCE_WINDOW.FAT&amp;VAR:ID1=WTS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440__FDSAUDITLINK__" localSheetId="0" hidden="1">{"fdsup://directions/FAT Viewer?action=UPDATE&amp;creator=factSet&amp;DYN_ARGS=true&amp;DOC_NAME=FAT:RGQ_ENTRPR_VAL_EV_SOURCE_WINDOW.FAT&amp;VAR:ID1=WTS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440__FDSAUDITLINK__" hidden="1">{"fdsup://directions/FAT Viewer?action=UPDATE&amp;creator=factSet&amp;DYN_ARGS=true&amp;DOC_NAME=FAT:RGQ_ENTRPR_VAL_EV_SOURCE_WINDOW.FAT&amp;VAR:ID1=WTS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441__FDSAUDITLINK__" localSheetId="1" hidden="1">{"fdsup://directions/FAT Viewer?action=UPDATE&amp;creator=factSet&amp;DYN_ARGS=true&amp;DOC_NAME=FAT:RGQ_ENTRPR_VAL_EV_SOURCE_WINDOW.FAT&amp;VAR:ID1=WTS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441__FDSAUDITLINK__" localSheetId="0" hidden="1">{"fdsup://directions/FAT Viewer?action=UPDATE&amp;creator=factSet&amp;DYN_ARGS=true&amp;DOC_NAME=FAT:RGQ_ENTRPR_VAL_EV_SOURCE_WINDOW.FAT&amp;VAR:ID1=WTS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441__FDSAUDITLINK__" hidden="1">{"fdsup://directions/FAT Viewer?action=UPDATE&amp;creator=factSet&amp;DYN_ARGS=true&amp;DOC_NAME=FAT:RGQ_ENTRPR_VAL_EV_SOURCE_WINDOW.FAT&amp;VAR:ID1=WTS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442__FDSAUDITLINK__" localSheetId="1" hidden="1">{"fdsup://directions/FAT Viewer?action=UPDATE&amp;creator=factSet&amp;DYN_ARGS=true&amp;DOC_NAME=FAT:RGQ_ENTRPR_VAL_EV_SOURCE_WINDOW.FAT&amp;VAR:ID1=WTS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442__FDSAUDITLINK__" localSheetId="0" hidden="1">{"fdsup://directions/FAT Viewer?action=UPDATE&amp;creator=factSet&amp;DYN_ARGS=true&amp;DOC_NAME=FAT:RGQ_ENTRPR_VAL_EV_SOURCE_WINDOW.FAT&amp;VAR:ID1=WTS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442__FDSAUDITLINK__" hidden="1">{"fdsup://directions/FAT Viewer?action=UPDATE&amp;creator=factSet&amp;DYN_ARGS=true&amp;DOC_NAME=FAT:RGQ_ENTRPR_VAL_EV_SOURCE_WINDOW.FAT&amp;VAR:ID1=WTS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443__FDSAUDITLINK__" localSheetId="1" hidden="1">{"fdsup://directions/FAT Viewer?action=UPDATE&amp;creator=factSet&amp;DYN_ARGS=true&amp;DOC_NAME=FAT:RGQ_ENTRPR_VAL_EV_SOURCE_WINDOW.FAT&amp;VAR:ID1=WTS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443__FDSAUDITLINK__" localSheetId="0" hidden="1">{"fdsup://directions/FAT Viewer?action=UPDATE&amp;creator=factSet&amp;DYN_ARGS=true&amp;DOC_NAME=FAT:RGQ_ENTRPR_VAL_EV_SOURCE_WINDOW.FAT&amp;VAR:ID1=WTS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443__FDSAUDITLINK__" hidden="1">{"fdsup://directions/FAT Viewer?action=UPDATE&amp;creator=factSet&amp;DYN_ARGS=true&amp;DOC_NAME=FAT:RGQ_ENTRPR_VAL_EV_SOURCE_WINDOW.FAT&amp;VAR:ID1=WTS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444__FDSAUDITLINK__" localSheetId="1" hidden="1">{"fdsup://directions/FAT Viewer?action=UPDATE&amp;creator=factSet&amp;DYN_ARGS=true&amp;DOC_NAME=FAT:RGQ_ENTRPR_VAL_EV_SOURCE_WINDOW.FAT&amp;VAR:ID1=WTS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444__FDSAUDITLINK__" localSheetId="0" hidden="1">{"fdsup://directions/FAT Viewer?action=UPDATE&amp;creator=factSet&amp;DYN_ARGS=true&amp;DOC_NAME=FAT:RGQ_ENTRPR_VAL_EV_SOURCE_WINDOW.FAT&amp;VAR:ID1=WTS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444__FDSAUDITLINK__" hidden="1">{"fdsup://directions/FAT Viewer?action=UPDATE&amp;creator=factSet&amp;DYN_ARGS=true&amp;DOC_NAME=FAT:RGQ_ENTRPR_VAL_EV_SOURCE_WINDOW.FAT&amp;VAR:ID1=WTS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445__FDSAUDITLINK__" localSheetId="1" hidden="1">{"fdsup://directions/FAT Viewer?action=UPDATE&amp;creator=factSet&amp;DYN_ARGS=true&amp;DOC_NAME=FAT:RGQ_ENTRPR_VAL_EV_SOURCE_WINDOW.FAT&amp;VAR:ID1=WTS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445__FDSAUDITLINK__" localSheetId="0" hidden="1">{"fdsup://directions/FAT Viewer?action=UPDATE&amp;creator=factSet&amp;DYN_ARGS=true&amp;DOC_NAME=FAT:RGQ_ENTRPR_VAL_EV_SOURCE_WINDOW.FAT&amp;VAR:ID1=WTS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445__FDSAUDITLINK__" hidden="1">{"fdsup://directions/FAT Viewer?action=UPDATE&amp;creator=factSet&amp;DYN_ARGS=true&amp;DOC_NAME=FAT:RGQ_ENTRPR_VAL_EV_SOURCE_WINDOW.FAT&amp;VAR:ID1=WTS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446__FDSAUDITLINK__" localSheetId="1" hidden="1">{"fdsup://directions/FAT Viewer?action=UPDATE&amp;creator=factSet&amp;DYN_ARGS=true&amp;DOC_NAME=FAT:RGQ_ENTRPR_VAL_EV_SOURCE_WINDOW.FAT&amp;VAR:ID1=WTS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446__FDSAUDITLINK__" localSheetId="0" hidden="1">{"fdsup://directions/FAT Viewer?action=UPDATE&amp;creator=factSet&amp;DYN_ARGS=true&amp;DOC_NAME=FAT:RGQ_ENTRPR_VAL_EV_SOURCE_WINDOW.FAT&amp;VAR:ID1=WTS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446__FDSAUDITLINK__" hidden="1">{"fdsup://directions/FAT Viewer?action=UPDATE&amp;creator=factSet&amp;DYN_ARGS=true&amp;DOC_NAME=FAT:RGQ_ENTRPR_VAL_EV_SOURCE_WINDOW.FAT&amp;VAR:ID1=WTS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447__FDSAUDITLINK__" localSheetId="1" hidden="1">{"fdsup://directions/FAT Viewer?action=UPDATE&amp;creator=factSet&amp;DYN_ARGS=true&amp;DOC_NAME=FAT:RGQ_ENTRPR_VAL_EV_SOURCE_WINDOW.FAT&amp;VAR:ID1=WTS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447__FDSAUDITLINK__" localSheetId="0" hidden="1">{"fdsup://directions/FAT Viewer?action=UPDATE&amp;creator=factSet&amp;DYN_ARGS=true&amp;DOC_NAME=FAT:RGQ_ENTRPR_VAL_EV_SOURCE_WINDOW.FAT&amp;VAR:ID1=WTS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447__FDSAUDITLINK__" hidden="1">{"fdsup://directions/FAT Viewer?action=UPDATE&amp;creator=factSet&amp;DYN_ARGS=true&amp;DOC_NAME=FAT:RGQ_ENTRPR_VAL_EV_SOURCE_WINDOW.FAT&amp;VAR:ID1=WTS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448__FDSAUDITLINK__" localSheetId="1" hidden="1">{"fdsup://directions/FAT Viewer?action=UPDATE&amp;creator=factSet&amp;DYN_ARGS=true&amp;DOC_NAME=FAT:RGQ_ENTRPR_VAL_EV_SOURCE_WINDOW.FAT&amp;VAR:ID1=WTS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448__FDSAUDITLINK__" localSheetId="0" hidden="1">{"fdsup://directions/FAT Viewer?action=UPDATE&amp;creator=factSet&amp;DYN_ARGS=true&amp;DOC_NAME=FAT:RGQ_ENTRPR_VAL_EV_SOURCE_WINDOW.FAT&amp;VAR:ID1=WTS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448__FDSAUDITLINK__" hidden="1">{"fdsup://directions/FAT Viewer?action=UPDATE&amp;creator=factSet&amp;DYN_ARGS=true&amp;DOC_NAME=FAT:RGQ_ENTRPR_VAL_EV_SOURCE_WINDOW.FAT&amp;VAR:ID1=WTS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449__FDSAUDITLINK__" localSheetId="1" hidden="1">{"fdsup://directions/FAT Viewer?action=UPDATE&amp;creator=factSet&amp;DYN_ARGS=true&amp;DOC_NAME=FAT:RGQ_ENTRPR_VAL_EV_SOURCE_WINDOW.FAT&amp;VAR:ID1=WTS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449__FDSAUDITLINK__" localSheetId="0" hidden="1">{"fdsup://directions/FAT Viewer?action=UPDATE&amp;creator=factSet&amp;DYN_ARGS=true&amp;DOC_NAME=FAT:RGQ_ENTRPR_VAL_EV_SOURCE_WINDOW.FAT&amp;VAR:ID1=WTS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449__FDSAUDITLINK__" hidden="1">{"fdsup://directions/FAT Viewer?action=UPDATE&amp;creator=factSet&amp;DYN_ARGS=true&amp;DOC_NAME=FAT:RGQ_ENTRPR_VAL_EV_SOURCE_WINDOW.FAT&amp;VAR:ID1=WTS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45__123Graph_ECHART_18" localSheetId="0" hidden="1">#REF!</definedName>
    <definedName name="_145__123Graph_ECHART_18" hidden="1">#REF!</definedName>
    <definedName name="_145__FDSAUDITLINK__" localSheetId="1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45__FDSAUDITLINK__" localSheetId="0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45__FDSAUDITLINK__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450__FDSAUDITLINK__" localSheetId="1" hidden="1">{"fdsup://directions/FAT Viewer?action=UPDATE&amp;creator=factSet&amp;DYN_ARGS=true&amp;DOC_NAME=FAT:RGQ_ENTRPR_VAL_EV_SOURCE_WINDOW.FAT&amp;VAR:ID1=WTS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450__FDSAUDITLINK__" localSheetId="0" hidden="1">{"fdsup://directions/FAT Viewer?action=UPDATE&amp;creator=factSet&amp;DYN_ARGS=true&amp;DOC_NAME=FAT:RGQ_ENTRPR_VAL_EV_SOURCE_WINDOW.FAT&amp;VAR:ID1=WTS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450__FDSAUDITLINK__" hidden="1">{"fdsup://directions/FAT Viewer?action=UPDATE&amp;creator=factSet&amp;DYN_ARGS=true&amp;DOC_NAME=FAT:RGQ_ENTRPR_VAL_EV_SOURCE_WINDOW.FAT&amp;VAR:ID1=WTS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451__FDSAUDITLINK__" localSheetId="1" hidden="1">{"fdsup://directions/FAT Viewer?action=UPDATE&amp;creator=factSet&amp;DYN_ARGS=true&amp;DOC_NAME=FAT:RGQ_ENTRPR_VAL_EV_SOURCE_WINDOW.FAT&amp;VAR:ID1=WTS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451__FDSAUDITLINK__" localSheetId="0" hidden="1">{"fdsup://directions/FAT Viewer?action=UPDATE&amp;creator=factSet&amp;DYN_ARGS=true&amp;DOC_NAME=FAT:RGQ_ENTRPR_VAL_EV_SOURCE_WINDOW.FAT&amp;VAR:ID1=WTS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451__FDSAUDITLINK__" hidden="1">{"fdsup://directions/FAT Viewer?action=UPDATE&amp;creator=factSet&amp;DYN_ARGS=true&amp;DOC_NAME=FAT:RGQ_ENTRPR_VAL_EV_SOURCE_WINDOW.FAT&amp;VAR:ID1=WTS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452__FDSAUDITLINK__" localSheetId="1" hidden="1">{"fdsup://directions/FAT Viewer?action=UPDATE&amp;creator=factSet&amp;DYN_ARGS=true&amp;DOC_NAME=FAT:RGQ_ENTRPR_VAL_EV_SOURCE_WINDOW.FAT&amp;VAR:ID1=WTS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452__FDSAUDITLINK__" localSheetId="0" hidden="1">{"fdsup://directions/FAT Viewer?action=UPDATE&amp;creator=factSet&amp;DYN_ARGS=true&amp;DOC_NAME=FAT:RGQ_ENTRPR_VAL_EV_SOURCE_WINDOW.FAT&amp;VAR:ID1=WTS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452__FDSAUDITLINK__" hidden="1">{"fdsup://directions/FAT Viewer?action=UPDATE&amp;creator=factSet&amp;DYN_ARGS=true&amp;DOC_NAME=FAT:RGQ_ENTRPR_VAL_EV_SOURCE_WINDOW.FAT&amp;VAR:ID1=WTS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453__FDSAUDITLINK__" localSheetId="1" hidden="1">{"fdsup://directions/FAT Viewer?action=UPDATE&amp;creator=factSet&amp;DYN_ARGS=true&amp;DOC_NAME=FAT:RGQ_ENTRPR_VAL_EV_SOURCE_WINDOW.FAT&amp;VAR:ID1=WTS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453__FDSAUDITLINK__" localSheetId="0" hidden="1">{"fdsup://directions/FAT Viewer?action=UPDATE&amp;creator=factSet&amp;DYN_ARGS=true&amp;DOC_NAME=FAT:RGQ_ENTRPR_VAL_EV_SOURCE_WINDOW.FAT&amp;VAR:ID1=WTS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453__FDSAUDITLINK__" hidden="1">{"fdsup://directions/FAT Viewer?action=UPDATE&amp;creator=factSet&amp;DYN_ARGS=true&amp;DOC_NAME=FAT:RGQ_ENTRPR_VAL_EV_SOURCE_WINDOW.FAT&amp;VAR:ID1=WTS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454__FDSAUDITLINK__" localSheetId="1" hidden="1">{"fdsup://directions/FAT Viewer?action=UPDATE&amp;creator=factSet&amp;DYN_ARGS=true&amp;DOC_NAME=FAT:RGQ_ENTRPR_VAL_EV_SOURCE_WINDOW.FAT&amp;VAR:ID1=WTS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454__FDSAUDITLINK__" localSheetId="0" hidden="1">{"fdsup://directions/FAT Viewer?action=UPDATE&amp;creator=factSet&amp;DYN_ARGS=true&amp;DOC_NAME=FAT:RGQ_ENTRPR_VAL_EV_SOURCE_WINDOW.FAT&amp;VAR:ID1=WTS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454__FDSAUDITLINK__" hidden="1">{"fdsup://directions/FAT Viewer?action=UPDATE&amp;creator=factSet&amp;DYN_ARGS=true&amp;DOC_NAME=FAT:RGQ_ENTRPR_VAL_EV_SOURCE_WINDOW.FAT&amp;VAR:ID1=WTS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455__FDSAUDITLINK__" localSheetId="1" hidden="1">{"fdsup://directions/FAT Viewer?action=UPDATE&amp;creator=factSet&amp;DYN_ARGS=true&amp;DOC_NAME=FAT:RGQ_ENTRPR_VAL_EV_SOURCE_WINDOW.FAT&amp;VAR:ID1=WTS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455__FDSAUDITLINK__" localSheetId="0" hidden="1">{"fdsup://directions/FAT Viewer?action=UPDATE&amp;creator=factSet&amp;DYN_ARGS=true&amp;DOC_NAME=FAT:RGQ_ENTRPR_VAL_EV_SOURCE_WINDOW.FAT&amp;VAR:ID1=WTS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455__FDSAUDITLINK__" hidden="1">{"fdsup://directions/FAT Viewer?action=UPDATE&amp;creator=factSet&amp;DYN_ARGS=true&amp;DOC_NAME=FAT:RGQ_ENTRPR_VAL_EV_SOURCE_WINDOW.FAT&amp;VAR:ID1=WTS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456__FDSAUDITLINK__" localSheetId="1" hidden="1">{"fdsup://directions/FAT Viewer?action=UPDATE&amp;creator=factSet&amp;DYN_ARGS=true&amp;DOC_NAME=FAT:RGQ_ENTRPR_VAL_EV_SOURCE_WINDOW.FAT&amp;VAR:ID1=WTS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456__FDSAUDITLINK__" localSheetId="0" hidden="1">{"fdsup://directions/FAT Viewer?action=UPDATE&amp;creator=factSet&amp;DYN_ARGS=true&amp;DOC_NAME=FAT:RGQ_ENTRPR_VAL_EV_SOURCE_WINDOW.FAT&amp;VAR:ID1=WTS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456__FDSAUDITLINK__" hidden="1">{"fdsup://directions/FAT Viewer?action=UPDATE&amp;creator=factSet&amp;DYN_ARGS=true&amp;DOC_NAME=FAT:RGQ_ENTRPR_VAL_EV_SOURCE_WINDOW.FAT&amp;VAR:ID1=WTS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457__FDSAUDITLINK__" localSheetId="1" hidden="1">{"fdsup://directions/FAT Viewer?action=UPDATE&amp;creator=factSet&amp;DYN_ARGS=true&amp;DOC_NAME=FAT:RGQ_ENTRPR_VAL_EV_SOURCE_WINDOW.FAT&amp;VAR:ID1=WTS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457__FDSAUDITLINK__" localSheetId="0" hidden="1">{"fdsup://directions/FAT Viewer?action=UPDATE&amp;creator=factSet&amp;DYN_ARGS=true&amp;DOC_NAME=FAT:RGQ_ENTRPR_VAL_EV_SOURCE_WINDOW.FAT&amp;VAR:ID1=WTS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457__FDSAUDITLINK__" hidden="1">{"fdsup://directions/FAT Viewer?action=UPDATE&amp;creator=factSet&amp;DYN_ARGS=true&amp;DOC_NAME=FAT:RGQ_ENTRPR_VAL_EV_SOURCE_WINDOW.FAT&amp;VAR:ID1=WTS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458__FDSAUDITLINK__" localSheetId="1" hidden="1">{"fdsup://directions/FAT Viewer?action=UPDATE&amp;creator=factSet&amp;DYN_ARGS=true&amp;DOC_NAME=FAT:RGQ_ENTRPR_VAL_EV_SOURCE_WINDOW.FAT&amp;VAR:ID1=WTS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458__FDSAUDITLINK__" localSheetId="0" hidden="1">{"fdsup://directions/FAT Viewer?action=UPDATE&amp;creator=factSet&amp;DYN_ARGS=true&amp;DOC_NAME=FAT:RGQ_ENTRPR_VAL_EV_SOURCE_WINDOW.FAT&amp;VAR:ID1=WTS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458__FDSAUDITLINK__" hidden="1">{"fdsup://directions/FAT Viewer?action=UPDATE&amp;creator=factSet&amp;DYN_ARGS=true&amp;DOC_NAME=FAT:RGQ_ENTRPR_VAL_EV_SOURCE_WINDOW.FAT&amp;VAR:ID1=WTS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459__FDSAUDITLINK__" localSheetId="1" hidden="1">{"fdsup://directions/FAT Viewer?action=UPDATE&amp;creator=factSet&amp;DYN_ARGS=true&amp;DOC_NAME=FAT:RGQ_ENTRPR_VAL_EV_SOURCE_WINDOW.FAT&amp;VAR:ID1=WTS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459__FDSAUDITLINK__" localSheetId="0" hidden="1">{"fdsup://directions/FAT Viewer?action=UPDATE&amp;creator=factSet&amp;DYN_ARGS=true&amp;DOC_NAME=FAT:RGQ_ENTRPR_VAL_EV_SOURCE_WINDOW.FAT&amp;VAR:ID1=WTS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459__FDSAUDITLINK__" hidden="1">{"fdsup://directions/FAT Viewer?action=UPDATE&amp;creator=factSet&amp;DYN_ARGS=true&amp;DOC_NAME=FAT:RGQ_ENTRPR_VAL_EV_SOURCE_WINDOW.FAT&amp;VAR:ID1=WTS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46__123Graph_ECHART_4" localSheetId="0" hidden="1">#REF!</definedName>
    <definedName name="_146__123Graph_ECHART_4" hidden="1">#REF!</definedName>
    <definedName name="_146__FDSAUDITLINK__" localSheetId="1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46__FDSAUDITLINK__" localSheetId="0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46__FDSAUDITLINK__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460__FDSAUDITLINK__" localSheetId="1" hidden="1">{"fdsup://directions/FAT Viewer?action=UPDATE&amp;creator=factSet&amp;DYN_ARGS=true&amp;DOC_NAME=FAT:RGQ_ENTRPR_VAL_EV_SOURCE_WINDOW.FAT&amp;VAR:ID1=WTS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460__FDSAUDITLINK__" localSheetId="0" hidden="1">{"fdsup://directions/FAT Viewer?action=UPDATE&amp;creator=factSet&amp;DYN_ARGS=true&amp;DOC_NAME=FAT:RGQ_ENTRPR_VAL_EV_SOURCE_WINDOW.FAT&amp;VAR:ID1=WTS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460__FDSAUDITLINK__" hidden="1">{"fdsup://directions/FAT Viewer?action=UPDATE&amp;creator=factSet&amp;DYN_ARGS=true&amp;DOC_NAME=FAT:RGQ_ENTRPR_VAL_EV_SOURCE_WINDOW.FAT&amp;VAR:ID1=WTS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461__FDSAUDITLINK__" localSheetId="1" hidden="1">{"fdsup://directions/FAT Viewer?action=UPDATE&amp;creator=factSet&amp;DYN_ARGS=true&amp;DOC_NAME=FAT:RGQ_ENTRPR_VAL_EV_SOURCE_WINDOW.FAT&amp;VAR:ID1=WTS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461__FDSAUDITLINK__" localSheetId="0" hidden="1">{"fdsup://directions/FAT Viewer?action=UPDATE&amp;creator=factSet&amp;DYN_ARGS=true&amp;DOC_NAME=FAT:RGQ_ENTRPR_VAL_EV_SOURCE_WINDOW.FAT&amp;VAR:ID1=WTS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461__FDSAUDITLINK__" hidden="1">{"fdsup://directions/FAT Viewer?action=UPDATE&amp;creator=factSet&amp;DYN_ARGS=true&amp;DOC_NAME=FAT:RGQ_ENTRPR_VAL_EV_SOURCE_WINDOW.FAT&amp;VAR:ID1=WTS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462__FDSAUDITLINK__" localSheetId="1" hidden="1">{"fdsup://directions/FAT Viewer?action=UPDATE&amp;creator=factSet&amp;DYN_ARGS=true&amp;DOC_NAME=FAT:RGQ_ENTRPR_VAL_EV_SOURCE_WINDOW.FAT&amp;VAR:ID1=WTS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462__FDSAUDITLINK__" localSheetId="0" hidden="1">{"fdsup://directions/FAT Viewer?action=UPDATE&amp;creator=factSet&amp;DYN_ARGS=true&amp;DOC_NAME=FAT:RGQ_ENTRPR_VAL_EV_SOURCE_WINDOW.FAT&amp;VAR:ID1=WTS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462__FDSAUDITLINK__" hidden="1">{"fdsup://directions/FAT Viewer?action=UPDATE&amp;creator=factSet&amp;DYN_ARGS=true&amp;DOC_NAME=FAT:RGQ_ENTRPR_VAL_EV_SOURCE_WINDOW.FAT&amp;VAR:ID1=WTS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463__FDSAUDITLINK__" localSheetId="1" hidden="1">{"fdsup://directions/FAT Viewer?action=UPDATE&amp;creator=factSet&amp;DYN_ARGS=true&amp;DOC_NAME=FAT:RGQ_ENTRPR_VAL_EV_SOURCE_WINDOW.FAT&amp;VAR:ID1=WTS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463__FDSAUDITLINK__" localSheetId="0" hidden="1">{"fdsup://directions/FAT Viewer?action=UPDATE&amp;creator=factSet&amp;DYN_ARGS=true&amp;DOC_NAME=FAT:RGQ_ENTRPR_VAL_EV_SOURCE_WINDOW.FAT&amp;VAR:ID1=WTS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463__FDSAUDITLINK__" hidden="1">{"fdsup://directions/FAT Viewer?action=UPDATE&amp;creator=factSet&amp;DYN_ARGS=true&amp;DOC_NAME=FAT:RGQ_ENTRPR_VAL_EV_SOURCE_WINDOW.FAT&amp;VAR:ID1=WTS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464__FDSAUDITLINK__" localSheetId="1" hidden="1">{"fdsup://directions/FAT Viewer?action=UPDATE&amp;creator=factSet&amp;DYN_ARGS=true&amp;DOC_NAME=FAT:RGQ_ENTRPR_VAL_EV_SOURCE_WINDOW.FAT&amp;VAR:ID1=WTS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464__FDSAUDITLINK__" localSheetId="0" hidden="1">{"fdsup://directions/FAT Viewer?action=UPDATE&amp;creator=factSet&amp;DYN_ARGS=true&amp;DOC_NAME=FAT:RGQ_ENTRPR_VAL_EV_SOURCE_WINDOW.FAT&amp;VAR:ID1=WTS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464__FDSAUDITLINK__" hidden="1">{"fdsup://directions/FAT Viewer?action=UPDATE&amp;creator=factSet&amp;DYN_ARGS=true&amp;DOC_NAME=FAT:RGQ_ENTRPR_VAL_EV_SOURCE_WINDOW.FAT&amp;VAR:ID1=WTS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465__FDSAUDITLINK__" localSheetId="1" hidden="1">{"fdsup://directions/FAT Viewer?action=UPDATE&amp;creator=factSet&amp;DYN_ARGS=true&amp;DOC_NAME=FAT:RGQ_ENTRPR_VAL_EV_SOURCE_WINDOW.FAT&amp;VAR:ID1=WTS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465__FDSAUDITLINK__" localSheetId="0" hidden="1">{"fdsup://directions/FAT Viewer?action=UPDATE&amp;creator=factSet&amp;DYN_ARGS=true&amp;DOC_NAME=FAT:RGQ_ENTRPR_VAL_EV_SOURCE_WINDOW.FAT&amp;VAR:ID1=WTS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465__FDSAUDITLINK__" hidden="1">{"fdsup://directions/FAT Viewer?action=UPDATE&amp;creator=factSet&amp;DYN_ARGS=true&amp;DOC_NAME=FAT:RGQ_ENTRPR_VAL_EV_SOURCE_WINDOW.FAT&amp;VAR:ID1=WTS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466__FDSAUDITLINK__" localSheetId="1" hidden="1">{"fdsup://directions/FAT Viewer?action=UPDATE&amp;creator=factSet&amp;DYN_ARGS=true&amp;DOC_NAME=FAT:RGQ_ENTRPR_VAL_EV_SOURCE_WINDOW.FAT&amp;VAR:ID1=WTS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466__FDSAUDITLINK__" localSheetId="0" hidden="1">{"fdsup://directions/FAT Viewer?action=UPDATE&amp;creator=factSet&amp;DYN_ARGS=true&amp;DOC_NAME=FAT:RGQ_ENTRPR_VAL_EV_SOURCE_WINDOW.FAT&amp;VAR:ID1=WTS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466__FDSAUDITLINK__" hidden="1">{"fdsup://directions/FAT Viewer?action=UPDATE&amp;creator=factSet&amp;DYN_ARGS=true&amp;DOC_NAME=FAT:RGQ_ENTRPR_VAL_EV_SOURCE_WINDOW.FAT&amp;VAR:ID1=WTS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467__FDSAUDITLINK__" localSheetId="1" hidden="1">{"fdsup://directions/FAT Viewer?action=UPDATE&amp;creator=factSet&amp;DYN_ARGS=true&amp;DOC_NAME=FAT:RGQ_ENTRPR_VAL_EV_SOURCE_WINDOW.FAT&amp;VAR:ID1=WTS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467__FDSAUDITLINK__" localSheetId="0" hidden="1">{"fdsup://directions/FAT Viewer?action=UPDATE&amp;creator=factSet&amp;DYN_ARGS=true&amp;DOC_NAME=FAT:RGQ_ENTRPR_VAL_EV_SOURCE_WINDOW.FAT&amp;VAR:ID1=WTS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467__FDSAUDITLINK__" hidden="1">{"fdsup://directions/FAT Viewer?action=UPDATE&amp;creator=factSet&amp;DYN_ARGS=true&amp;DOC_NAME=FAT:RGQ_ENTRPR_VAL_EV_SOURCE_WINDOW.FAT&amp;VAR:ID1=WTS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468__FDSAUDITLINK__" localSheetId="1" hidden="1">{"fdsup://directions/FAT Viewer?action=UPDATE&amp;creator=factSet&amp;DYN_ARGS=true&amp;DOC_NAME=FAT:RGQ_ENTRPR_VAL_EV_SOURCE_WINDOW.FAT&amp;VAR:ID1=WTS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468__FDSAUDITLINK__" localSheetId="0" hidden="1">{"fdsup://directions/FAT Viewer?action=UPDATE&amp;creator=factSet&amp;DYN_ARGS=true&amp;DOC_NAME=FAT:RGQ_ENTRPR_VAL_EV_SOURCE_WINDOW.FAT&amp;VAR:ID1=WTS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468__FDSAUDITLINK__" hidden="1">{"fdsup://directions/FAT Viewer?action=UPDATE&amp;creator=factSet&amp;DYN_ARGS=true&amp;DOC_NAME=FAT:RGQ_ENTRPR_VAL_EV_SOURCE_WINDOW.FAT&amp;VAR:ID1=WTS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469__FDSAUDITLINK__" localSheetId="1" hidden="1">{"fdsup://directions/FAT Viewer?action=UPDATE&amp;creator=factSet&amp;DYN_ARGS=true&amp;DOC_NAME=FAT:RGQ_ENTRPR_VAL_EV_SOURCE_WINDOW.FAT&amp;VAR:ID1=WTS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469__FDSAUDITLINK__" localSheetId="0" hidden="1">{"fdsup://directions/FAT Viewer?action=UPDATE&amp;creator=factSet&amp;DYN_ARGS=true&amp;DOC_NAME=FAT:RGQ_ENTRPR_VAL_EV_SOURCE_WINDOW.FAT&amp;VAR:ID1=WTS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469__FDSAUDITLINK__" hidden="1">{"fdsup://directions/FAT Viewer?action=UPDATE&amp;creator=factSet&amp;DYN_ARGS=true&amp;DOC_NAME=FAT:RGQ_ENTRPR_VAL_EV_SOURCE_WINDOW.FAT&amp;VAR:ID1=WTS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47__123Graph_ECHART_6" localSheetId="0" hidden="1">#REF!</definedName>
    <definedName name="_147__123Graph_ECHART_6" hidden="1">#REF!</definedName>
    <definedName name="_147__FDSAUDITLINK__" localSheetId="1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47__FDSAUDITLINK__" localSheetId="0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47__FDSAUDITLINK__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470__FDSAUDITLINK__" localSheetId="1" hidden="1">{"fdsup://directions/FAT Viewer?action=UPDATE&amp;creator=factSet&amp;DYN_ARGS=true&amp;DOC_NAME=FAT:RGQ_ENTRPR_VAL_EV_SOURCE_WINDOW.FAT&amp;VAR:ID1=WTS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470__FDSAUDITLINK__" localSheetId="0" hidden="1">{"fdsup://directions/FAT Viewer?action=UPDATE&amp;creator=factSet&amp;DYN_ARGS=true&amp;DOC_NAME=FAT:RGQ_ENTRPR_VAL_EV_SOURCE_WINDOW.FAT&amp;VAR:ID1=WTS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470__FDSAUDITLINK__" hidden="1">{"fdsup://directions/FAT Viewer?action=UPDATE&amp;creator=factSet&amp;DYN_ARGS=true&amp;DOC_NAME=FAT:RGQ_ENTRPR_VAL_EV_SOURCE_WINDOW.FAT&amp;VAR:ID1=WTS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471__FDSAUDITLINK__" localSheetId="1" hidden="1">{"fdsup://directions/FAT Viewer?action=UPDATE&amp;creator=factSet&amp;DYN_ARGS=true&amp;DOC_NAME=FAT:RGQ_ENTRPR_VAL_EV_SOURCE_WINDOW.FAT&amp;VAR:ID1=WTS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471__FDSAUDITLINK__" localSheetId="0" hidden="1">{"fdsup://directions/FAT Viewer?action=UPDATE&amp;creator=factSet&amp;DYN_ARGS=true&amp;DOC_NAME=FAT:RGQ_ENTRPR_VAL_EV_SOURCE_WINDOW.FAT&amp;VAR:ID1=WTS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471__FDSAUDITLINK__" hidden="1">{"fdsup://directions/FAT Viewer?action=UPDATE&amp;creator=factSet&amp;DYN_ARGS=true&amp;DOC_NAME=FAT:RGQ_ENTRPR_VAL_EV_SOURCE_WINDOW.FAT&amp;VAR:ID1=WTS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472__FDSAUDITLINK__" localSheetId="1" hidden="1">{"fdsup://directions/FAT Viewer?action=UPDATE&amp;creator=factSet&amp;DYN_ARGS=true&amp;DOC_NAME=FAT:RGQ_ENTRPR_VAL_EV_SOURCE_WINDOW.FAT&amp;VAR:ID1=WTS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472__FDSAUDITLINK__" localSheetId="0" hidden="1">{"fdsup://directions/FAT Viewer?action=UPDATE&amp;creator=factSet&amp;DYN_ARGS=true&amp;DOC_NAME=FAT:RGQ_ENTRPR_VAL_EV_SOURCE_WINDOW.FAT&amp;VAR:ID1=WTS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472__FDSAUDITLINK__" hidden="1">{"fdsup://directions/FAT Viewer?action=UPDATE&amp;creator=factSet&amp;DYN_ARGS=true&amp;DOC_NAME=FAT:RGQ_ENTRPR_VAL_EV_SOURCE_WINDOW.FAT&amp;VAR:ID1=WTS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473__FDSAUDITLINK__" localSheetId="1" hidden="1">{"fdsup://directions/FAT Viewer?action=UPDATE&amp;creator=factSet&amp;DYN_ARGS=true&amp;DOC_NAME=FAT:RGQ_ENTRPR_VAL_EV_SOURCE_WINDOW.FAT&amp;VAR:ID1=WTS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473__FDSAUDITLINK__" localSheetId="0" hidden="1">{"fdsup://directions/FAT Viewer?action=UPDATE&amp;creator=factSet&amp;DYN_ARGS=true&amp;DOC_NAME=FAT:RGQ_ENTRPR_VAL_EV_SOURCE_WINDOW.FAT&amp;VAR:ID1=WTS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473__FDSAUDITLINK__" hidden="1">{"fdsup://directions/FAT Viewer?action=UPDATE&amp;creator=factSet&amp;DYN_ARGS=true&amp;DOC_NAME=FAT:RGQ_ENTRPR_VAL_EV_SOURCE_WINDOW.FAT&amp;VAR:ID1=WTS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474__FDSAUDITLINK__" localSheetId="1" hidden="1">{"fdsup://directions/FAT Viewer?action=UPDATE&amp;creator=factSet&amp;DYN_ARGS=true&amp;DOC_NAME=FAT:RGQ_ENTRPR_VAL_EV_SOURCE_WINDOW.FAT&amp;VAR:ID1=WTS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474__FDSAUDITLINK__" localSheetId="0" hidden="1">{"fdsup://directions/FAT Viewer?action=UPDATE&amp;creator=factSet&amp;DYN_ARGS=true&amp;DOC_NAME=FAT:RGQ_ENTRPR_VAL_EV_SOURCE_WINDOW.FAT&amp;VAR:ID1=WTS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474__FDSAUDITLINK__" hidden="1">{"fdsup://directions/FAT Viewer?action=UPDATE&amp;creator=factSet&amp;DYN_ARGS=true&amp;DOC_NAME=FAT:RGQ_ENTRPR_VAL_EV_SOURCE_WINDOW.FAT&amp;VAR:ID1=WTS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475__FDSAUDITLINK__" localSheetId="1" hidden="1">{"fdsup://directions/FAT Viewer?action=UPDATE&amp;creator=factSet&amp;DYN_ARGS=true&amp;DOC_NAME=FAT:RGQ_ENTRPR_VAL_EV_SOURCE_WINDOW.FAT&amp;VAR:ID1=WTS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475__FDSAUDITLINK__" localSheetId="0" hidden="1">{"fdsup://directions/FAT Viewer?action=UPDATE&amp;creator=factSet&amp;DYN_ARGS=true&amp;DOC_NAME=FAT:RGQ_ENTRPR_VAL_EV_SOURCE_WINDOW.FAT&amp;VAR:ID1=WTS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475__FDSAUDITLINK__" hidden="1">{"fdsup://directions/FAT Viewer?action=UPDATE&amp;creator=factSet&amp;DYN_ARGS=true&amp;DOC_NAME=FAT:RGQ_ENTRPR_VAL_EV_SOURCE_WINDOW.FAT&amp;VAR:ID1=WTS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476__FDSAUDITLINK__" localSheetId="1" hidden="1">{"fdsup://directions/FAT Viewer?action=UPDATE&amp;creator=factSet&amp;DYN_ARGS=true&amp;DOC_NAME=FAT:RGQ_ENTRPR_VAL_EV_SOURCE_WINDOW.FAT&amp;VAR:ID1=WTS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476__FDSAUDITLINK__" localSheetId="0" hidden="1">{"fdsup://directions/FAT Viewer?action=UPDATE&amp;creator=factSet&amp;DYN_ARGS=true&amp;DOC_NAME=FAT:RGQ_ENTRPR_VAL_EV_SOURCE_WINDOW.FAT&amp;VAR:ID1=WTS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476__FDSAUDITLINK__" hidden="1">{"fdsup://directions/FAT Viewer?action=UPDATE&amp;creator=factSet&amp;DYN_ARGS=true&amp;DOC_NAME=FAT:RGQ_ENTRPR_VAL_EV_SOURCE_WINDOW.FAT&amp;VAR:ID1=WTS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477__FDSAUDITLINK__" localSheetId="1" hidden="1">{"fdsup://directions/FAT Viewer?action=UPDATE&amp;creator=factSet&amp;DYN_ARGS=true&amp;DOC_NAME=FAT:RGQ_ENTRPR_VAL_EV_SOURCE_WINDOW.FAT&amp;VAR:ID1=WTS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477__FDSAUDITLINK__" localSheetId="0" hidden="1">{"fdsup://directions/FAT Viewer?action=UPDATE&amp;creator=factSet&amp;DYN_ARGS=true&amp;DOC_NAME=FAT:RGQ_ENTRPR_VAL_EV_SOURCE_WINDOW.FAT&amp;VAR:ID1=WTS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477__FDSAUDITLINK__" hidden="1">{"fdsup://directions/FAT Viewer?action=UPDATE&amp;creator=factSet&amp;DYN_ARGS=true&amp;DOC_NAME=FAT:RGQ_ENTRPR_VAL_EV_SOURCE_WINDOW.FAT&amp;VAR:ID1=WTS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478__FDSAUDITLINK__" localSheetId="1" hidden="1">{"fdsup://directions/FAT Viewer?action=UPDATE&amp;creator=factSet&amp;DYN_ARGS=true&amp;DOC_NAME=FAT:RGQ_ENTRPR_VAL_EV_SOURCE_WINDOW.FAT&amp;VAR:ID1=WTS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478__FDSAUDITLINK__" localSheetId="0" hidden="1">{"fdsup://directions/FAT Viewer?action=UPDATE&amp;creator=factSet&amp;DYN_ARGS=true&amp;DOC_NAME=FAT:RGQ_ENTRPR_VAL_EV_SOURCE_WINDOW.FAT&amp;VAR:ID1=WTS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478__FDSAUDITLINK__" hidden="1">{"fdsup://directions/FAT Viewer?action=UPDATE&amp;creator=factSet&amp;DYN_ARGS=true&amp;DOC_NAME=FAT:RGQ_ENTRPR_VAL_EV_SOURCE_WINDOW.FAT&amp;VAR:ID1=WTS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479__FDSAUDITLINK__" localSheetId="1" hidden="1">{"fdsup://directions/FAT Viewer?action=UPDATE&amp;creator=factSet&amp;DYN_ARGS=true&amp;DOC_NAME=FAT:RGQ_ENTRPR_VAL_EV_SOURCE_WINDOW.FAT&amp;VAR:ID1=WTS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479__FDSAUDITLINK__" localSheetId="0" hidden="1">{"fdsup://directions/FAT Viewer?action=UPDATE&amp;creator=factSet&amp;DYN_ARGS=true&amp;DOC_NAME=FAT:RGQ_ENTRPR_VAL_EV_SOURCE_WINDOW.FAT&amp;VAR:ID1=WTS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479__FDSAUDITLINK__" hidden="1">{"fdsup://directions/FAT Viewer?action=UPDATE&amp;creator=factSet&amp;DYN_ARGS=true&amp;DOC_NAME=FAT:RGQ_ENTRPR_VAL_EV_SOURCE_WINDOW.FAT&amp;VAR:ID1=WTS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48__123Graph_ECHART_7" localSheetId="0" hidden="1">#REF!</definedName>
    <definedName name="_148__123Graph_ECHART_7" hidden="1">#REF!</definedName>
    <definedName name="_148__FDSAUDITLINK__" localSheetId="1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48__FDSAUDITLINK__" localSheetId="0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48__FDSAUDITLINK__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480__FDSAUDITLINK__" localSheetId="1" hidden="1">{"fdsup://directions/FAT Viewer?action=UPDATE&amp;creator=factSet&amp;DYN_ARGS=true&amp;DOC_NAME=FAT:RGQ_ENTRPR_VAL_EV_SOURCE_WINDOW.FAT&amp;VAR:ID1=WTS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480__FDSAUDITLINK__" localSheetId="0" hidden="1">{"fdsup://directions/FAT Viewer?action=UPDATE&amp;creator=factSet&amp;DYN_ARGS=true&amp;DOC_NAME=FAT:RGQ_ENTRPR_VAL_EV_SOURCE_WINDOW.FAT&amp;VAR:ID1=WTS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480__FDSAUDITLINK__" hidden="1">{"fdsup://directions/FAT Viewer?action=UPDATE&amp;creator=factSet&amp;DYN_ARGS=true&amp;DOC_NAME=FAT:RGQ_ENTRPR_VAL_EV_SOURCE_WINDOW.FAT&amp;VAR:ID1=WTS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481__FDSAUDITLINK__" localSheetId="1" hidden="1">{"fdsup://directions/FAT Viewer?action=UPDATE&amp;creator=factSet&amp;DYN_ARGS=true&amp;DOC_NAME=FAT:RGQ_ENTRPR_VAL_EV_SOURCE_WINDOW.FAT&amp;VAR:ID1=WTS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481__FDSAUDITLINK__" localSheetId="0" hidden="1">{"fdsup://directions/FAT Viewer?action=UPDATE&amp;creator=factSet&amp;DYN_ARGS=true&amp;DOC_NAME=FAT:RGQ_ENTRPR_VAL_EV_SOURCE_WINDOW.FAT&amp;VAR:ID1=WTS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481__FDSAUDITLINK__" hidden="1">{"fdsup://directions/FAT Viewer?action=UPDATE&amp;creator=factSet&amp;DYN_ARGS=true&amp;DOC_NAME=FAT:RGQ_ENTRPR_VAL_EV_SOURCE_WINDOW.FAT&amp;VAR:ID1=WTS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482__FDSAUDITLINK__" localSheetId="1" hidden="1">{"fdsup://directions/FAT Viewer?action=UPDATE&amp;creator=factSet&amp;DYN_ARGS=true&amp;DOC_NAME=FAT:RGQ_ENTRPR_VAL_EV_SOURCE_WINDOW.FAT&amp;VAR:ID1=WTS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1482__FDSAUDITLINK__" localSheetId="0" hidden="1">{"fdsup://directions/FAT Viewer?action=UPDATE&amp;creator=factSet&amp;DYN_ARGS=true&amp;DOC_NAME=FAT:RGQ_ENTRPR_VAL_EV_SOURCE_WINDOW.FAT&amp;VAR:ID1=WTS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1482__FDSAUDITLINK__" hidden="1">{"fdsup://directions/FAT Viewer?action=UPDATE&amp;creator=factSet&amp;DYN_ARGS=true&amp;DOC_NAME=FAT:RGQ_ENTRPR_VAL_EV_SOURCE_WINDOW.FAT&amp;VAR:ID1=WTS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1483__FDSAUDITLINK__" localSheetId="1" hidden="1">{"fdsup://directions/FAT Viewer?action=UPDATE&amp;creator=factSet&amp;DYN_ARGS=true&amp;DOC_NAME=FAT:RGQ_ENTRPR_VAL_EV_SOURCE_WINDOW.FAT&amp;VAR:ID1=WTS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1483__FDSAUDITLINK__" localSheetId="0" hidden="1">{"fdsup://directions/FAT Viewer?action=UPDATE&amp;creator=factSet&amp;DYN_ARGS=true&amp;DOC_NAME=FAT:RGQ_ENTRPR_VAL_EV_SOURCE_WINDOW.FAT&amp;VAR:ID1=WTS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1483__FDSAUDITLINK__" hidden="1">{"fdsup://directions/FAT Viewer?action=UPDATE&amp;creator=factSet&amp;DYN_ARGS=true&amp;DOC_NAME=FAT:RGQ_ENTRPR_VAL_EV_SOURCE_WINDOW.FAT&amp;VAR:ID1=WTS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1484__FDSAUDITLINK__" localSheetId="1" hidden="1">{"fdsup://directions/FAT Viewer?action=UPDATE&amp;creator=factSet&amp;DYN_ARGS=true&amp;DOC_NAME=FAT:RGQ_ENTRPR_VAL_EV_SOURCE_WINDOW.FAT&amp;VAR:ID1=WTS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1484__FDSAUDITLINK__" localSheetId="0" hidden="1">{"fdsup://directions/FAT Viewer?action=UPDATE&amp;creator=factSet&amp;DYN_ARGS=true&amp;DOC_NAME=FAT:RGQ_ENTRPR_VAL_EV_SOURCE_WINDOW.FAT&amp;VAR:ID1=WTS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1484__FDSAUDITLINK__" hidden="1">{"fdsup://directions/FAT Viewer?action=UPDATE&amp;creator=factSet&amp;DYN_ARGS=true&amp;DOC_NAME=FAT:RGQ_ENTRPR_VAL_EV_SOURCE_WINDOW.FAT&amp;VAR:ID1=WTS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1485__FDSAUDITLINK__" localSheetId="1" hidden="1">{"fdsup://directions/FAT Viewer?action=UPDATE&amp;creator=factSet&amp;DYN_ARGS=true&amp;DOC_NAME=FAT:RGQ_ENTRPR_VAL_EV_SOURCE_WINDOW.FAT&amp;VAR:ID1=WTS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1485__FDSAUDITLINK__" localSheetId="0" hidden="1">{"fdsup://directions/FAT Viewer?action=UPDATE&amp;creator=factSet&amp;DYN_ARGS=true&amp;DOC_NAME=FAT:RGQ_ENTRPR_VAL_EV_SOURCE_WINDOW.FAT&amp;VAR:ID1=WTS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1485__FDSAUDITLINK__" hidden="1">{"fdsup://directions/FAT Viewer?action=UPDATE&amp;creator=factSet&amp;DYN_ARGS=true&amp;DOC_NAME=FAT:RGQ_ENTRPR_VAL_EV_SOURCE_WINDOW.FAT&amp;VAR:ID1=WTS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1486__FDSAUDITLINK__" localSheetId="1" hidden="1">{"fdsup://directions/FAT Viewer?action=UPDATE&amp;creator=factSet&amp;DYN_ARGS=true&amp;DOC_NAME=FAT:RGQ_ENTRPR_VAL_EV_SOURCE_WINDOW.FAT&amp;VAR:ID1=WTS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1486__FDSAUDITLINK__" localSheetId="0" hidden="1">{"fdsup://directions/FAT Viewer?action=UPDATE&amp;creator=factSet&amp;DYN_ARGS=true&amp;DOC_NAME=FAT:RGQ_ENTRPR_VAL_EV_SOURCE_WINDOW.FAT&amp;VAR:ID1=WTS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1486__FDSAUDITLINK__" hidden="1">{"fdsup://directions/FAT Viewer?action=UPDATE&amp;creator=factSet&amp;DYN_ARGS=true&amp;DOC_NAME=FAT:RGQ_ENTRPR_VAL_EV_SOURCE_WINDOW.FAT&amp;VAR:ID1=WTS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1487__FDSAUDITLINK__" localSheetId="1" hidden="1">{"fdsup://directions/FAT Viewer?action=UPDATE&amp;creator=factSet&amp;DYN_ARGS=true&amp;DOC_NAME=FAT:RGQ_ENTRPR_VAL_EV_SOURCE_WINDOW.FAT&amp;VAR:ID1=WTS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1487__FDSAUDITLINK__" localSheetId="0" hidden="1">{"fdsup://directions/FAT Viewer?action=UPDATE&amp;creator=factSet&amp;DYN_ARGS=true&amp;DOC_NAME=FAT:RGQ_ENTRPR_VAL_EV_SOURCE_WINDOW.FAT&amp;VAR:ID1=WTS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1487__FDSAUDITLINK__" hidden="1">{"fdsup://directions/FAT Viewer?action=UPDATE&amp;creator=factSet&amp;DYN_ARGS=true&amp;DOC_NAME=FAT:RGQ_ENTRPR_VAL_EV_SOURCE_WINDOW.FAT&amp;VAR:ID1=WTS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1488__FDSAUDITLINK__" localSheetId="1" hidden="1">{"fdsup://directions/FAT Viewer?action=UPDATE&amp;creator=factSet&amp;DYN_ARGS=true&amp;DOC_NAME=FAT:RGQ_ENTRPR_VAL_EV_SOURCE_WINDOW.FAT&amp;VAR:ID1=WTS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1488__FDSAUDITLINK__" localSheetId="0" hidden="1">{"fdsup://directions/FAT Viewer?action=UPDATE&amp;creator=factSet&amp;DYN_ARGS=true&amp;DOC_NAME=FAT:RGQ_ENTRPR_VAL_EV_SOURCE_WINDOW.FAT&amp;VAR:ID1=WTS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1488__FDSAUDITLINK__" hidden="1">{"fdsup://directions/FAT Viewer?action=UPDATE&amp;creator=factSet&amp;DYN_ARGS=true&amp;DOC_NAME=FAT:RGQ_ENTRPR_VAL_EV_SOURCE_WINDOW.FAT&amp;VAR:ID1=WTS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1489__FDSAUDITLINK__" localSheetId="1" hidden="1">{"fdsup://directions/FAT Viewer?action=UPDATE&amp;creator=factSet&amp;DYN_ARGS=true&amp;DOC_NAME=FAT:RGQ_ENTRPR_VAL_EV_SOURCE_WINDOW.FAT&amp;VAR:ID1=WTS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1489__FDSAUDITLINK__" localSheetId="0" hidden="1">{"fdsup://directions/FAT Viewer?action=UPDATE&amp;creator=factSet&amp;DYN_ARGS=true&amp;DOC_NAME=FAT:RGQ_ENTRPR_VAL_EV_SOURCE_WINDOW.FAT&amp;VAR:ID1=WTS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1489__FDSAUDITLINK__" hidden="1">{"fdsup://directions/FAT Viewer?action=UPDATE&amp;creator=factSet&amp;DYN_ARGS=true&amp;DOC_NAME=FAT:RGQ_ENTRPR_VAL_EV_SOURCE_WINDOW.FAT&amp;VAR:ID1=WTS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149__123Graph_ECHART_8" localSheetId="0" hidden="1">#REF!</definedName>
    <definedName name="_149__123Graph_ECHART_8" hidden="1">#REF!</definedName>
    <definedName name="_149__FDSAUDITLINK__" localSheetId="1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49__FDSAUDITLINK__" localSheetId="0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49__FDSAUDITLINK__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490__FDSAUDITLINK__" localSheetId="1" hidden="1">{"fdsup://directions/FAT Viewer?action=UPDATE&amp;creator=factSet&amp;DYN_ARGS=true&amp;DOC_NAME=FAT:RGQ_ENTRPR_VAL_EV_SOURCE_WINDOW.FAT&amp;VAR:ID1=WTS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1490__FDSAUDITLINK__" localSheetId="0" hidden="1">{"fdsup://directions/FAT Viewer?action=UPDATE&amp;creator=factSet&amp;DYN_ARGS=true&amp;DOC_NAME=FAT:RGQ_ENTRPR_VAL_EV_SOURCE_WINDOW.FAT&amp;VAR:ID1=WTS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1490__FDSAUDITLINK__" hidden="1">{"fdsup://directions/FAT Viewer?action=UPDATE&amp;creator=factSet&amp;DYN_ARGS=true&amp;DOC_NAME=FAT:RGQ_ENTRPR_VAL_EV_SOURCE_WINDOW.FAT&amp;VAR:ID1=WTS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1491__FDSAUDITLINK__" localSheetId="1" hidden="1">{"fdsup://directions/FAT Viewer?action=UPDATE&amp;creator=factSet&amp;DYN_ARGS=true&amp;DOC_NAME=FAT:RGQ_ENTRPR_VAL_EV_SOURCE_WINDOW.FAT&amp;VAR:ID1=WTS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1491__FDSAUDITLINK__" localSheetId="0" hidden="1">{"fdsup://directions/FAT Viewer?action=UPDATE&amp;creator=factSet&amp;DYN_ARGS=true&amp;DOC_NAME=FAT:RGQ_ENTRPR_VAL_EV_SOURCE_WINDOW.FAT&amp;VAR:ID1=WTS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1491__FDSAUDITLINK__" hidden="1">{"fdsup://directions/FAT Viewer?action=UPDATE&amp;creator=factSet&amp;DYN_ARGS=true&amp;DOC_NAME=FAT:RGQ_ENTRPR_VAL_EV_SOURCE_WINDOW.FAT&amp;VAR:ID1=WTS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1492__FDSAUDITLINK__" localSheetId="1" hidden="1">{"fdsup://directions/FAT Viewer?action=UPDATE&amp;creator=factSet&amp;DYN_ARGS=true&amp;DOC_NAME=FAT:RGQ_ENTRPR_VAL_EV_SOURCE_WINDOW.FAT&amp;VAR:ID1=WTS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1492__FDSAUDITLINK__" localSheetId="0" hidden="1">{"fdsup://directions/FAT Viewer?action=UPDATE&amp;creator=factSet&amp;DYN_ARGS=true&amp;DOC_NAME=FAT:RGQ_ENTRPR_VAL_EV_SOURCE_WINDOW.FAT&amp;VAR:ID1=WTS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1492__FDSAUDITLINK__" hidden="1">{"fdsup://directions/FAT Viewer?action=UPDATE&amp;creator=factSet&amp;DYN_ARGS=true&amp;DOC_NAME=FAT:RGQ_ENTRPR_VAL_EV_SOURCE_WINDOW.FAT&amp;VAR:ID1=WTS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1493__FDSAUDITLINK__" localSheetId="1" hidden="1">{"fdsup://directions/FAT Viewer?action=UPDATE&amp;creator=factSet&amp;DYN_ARGS=true&amp;DOC_NAME=FAT:RGQ_ENTRPR_VAL_EV_SOURCE_WINDOW.FAT&amp;VAR:ID1=WTS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1493__FDSAUDITLINK__" localSheetId="0" hidden="1">{"fdsup://directions/FAT Viewer?action=UPDATE&amp;creator=factSet&amp;DYN_ARGS=true&amp;DOC_NAME=FAT:RGQ_ENTRPR_VAL_EV_SOURCE_WINDOW.FAT&amp;VAR:ID1=WTS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1493__FDSAUDITLINK__" hidden="1">{"fdsup://directions/FAT Viewer?action=UPDATE&amp;creator=factSet&amp;DYN_ARGS=true&amp;DOC_NAME=FAT:RGQ_ENTRPR_VAL_EV_SOURCE_WINDOW.FAT&amp;VAR:ID1=WTS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1494__FDSAUDITLINK__" localSheetId="1" hidden="1">{"fdsup://directions/FAT Viewer?action=UPDATE&amp;creator=factSet&amp;DYN_ARGS=true&amp;DOC_NAME=FAT:RGQ_ENTRPR_VAL_EV_SOURCE_WINDOW.FAT&amp;VAR:ID1=WTS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1494__FDSAUDITLINK__" localSheetId="0" hidden="1">{"fdsup://directions/FAT Viewer?action=UPDATE&amp;creator=factSet&amp;DYN_ARGS=true&amp;DOC_NAME=FAT:RGQ_ENTRPR_VAL_EV_SOURCE_WINDOW.FAT&amp;VAR:ID1=WTS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1494__FDSAUDITLINK__" hidden="1">{"fdsup://directions/FAT Viewer?action=UPDATE&amp;creator=factSet&amp;DYN_ARGS=true&amp;DOC_NAME=FAT:RGQ_ENTRPR_VAL_EV_SOURCE_WINDOW.FAT&amp;VAR:ID1=WTS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1495__FDSAUDITLINK__" localSheetId="1" hidden="1">{"fdsup://directions/FAT Viewer?action=UPDATE&amp;creator=factSet&amp;DYN_ARGS=true&amp;DOC_NAME=FAT:RGQ_ENTRPR_VAL_EV_SOURCE_WINDOW.FAT&amp;VAR:ID1=WTS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1495__FDSAUDITLINK__" localSheetId="0" hidden="1">{"fdsup://directions/FAT Viewer?action=UPDATE&amp;creator=factSet&amp;DYN_ARGS=true&amp;DOC_NAME=FAT:RGQ_ENTRPR_VAL_EV_SOURCE_WINDOW.FAT&amp;VAR:ID1=WTS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1495__FDSAUDITLINK__" hidden="1">{"fdsup://directions/FAT Viewer?action=UPDATE&amp;creator=factSet&amp;DYN_ARGS=true&amp;DOC_NAME=FAT:RGQ_ENTRPR_VAL_EV_SOURCE_WINDOW.FAT&amp;VAR:ID1=WTS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1496__FDSAUDITLINK__" localSheetId="1" hidden="1">{"fdsup://directions/FAT Viewer?action=UPDATE&amp;creator=factSet&amp;DYN_ARGS=true&amp;DOC_NAME=FAT:RGQ_ENTRPR_VAL_EV_SOURCE_WINDOW.FAT&amp;VAR:ID1=WTS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1496__FDSAUDITLINK__" localSheetId="0" hidden="1">{"fdsup://directions/FAT Viewer?action=UPDATE&amp;creator=factSet&amp;DYN_ARGS=true&amp;DOC_NAME=FAT:RGQ_ENTRPR_VAL_EV_SOURCE_WINDOW.FAT&amp;VAR:ID1=WTS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1496__FDSAUDITLINK__" hidden="1">{"fdsup://directions/FAT Viewer?action=UPDATE&amp;creator=factSet&amp;DYN_ARGS=true&amp;DOC_NAME=FAT:RGQ_ENTRPR_VAL_EV_SOURCE_WINDOW.FAT&amp;VAR:ID1=WTS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1497__FDSAUDITLINK__" localSheetId="1" hidden="1">{"fdsup://directions/FAT Viewer?action=UPDATE&amp;creator=factSet&amp;DYN_ARGS=true&amp;DOC_NAME=FAT:RGQ_ENTRPR_VAL_EV_SOURCE_WINDOW.FAT&amp;VAR:ID1=WTS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1497__FDSAUDITLINK__" localSheetId="0" hidden="1">{"fdsup://directions/FAT Viewer?action=UPDATE&amp;creator=factSet&amp;DYN_ARGS=true&amp;DOC_NAME=FAT:RGQ_ENTRPR_VAL_EV_SOURCE_WINDOW.FAT&amp;VAR:ID1=WTS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1497__FDSAUDITLINK__" hidden="1">{"fdsup://directions/FAT Viewer?action=UPDATE&amp;creator=factSet&amp;DYN_ARGS=true&amp;DOC_NAME=FAT:RGQ_ENTRPR_VAL_EV_SOURCE_WINDOW.FAT&amp;VAR:ID1=WTS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1498__FDSAUDITLINK__" localSheetId="1" hidden="1">{"fdsup://directions/FAT Viewer?action=UPDATE&amp;creator=factSet&amp;DYN_ARGS=true&amp;DOC_NAME=FAT:RGQ_ENTRPR_VAL_EV_SOURCE_WINDOW.FAT&amp;VAR:ID1=WTS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1498__FDSAUDITLINK__" localSheetId="0" hidden="1">{"fdsup://directions/FAT Viewer?action=UPDATE&amp;creator=factSet&amp;DYN_ARGS=true&amp;DOC_NAME=FAT:RGQ_ENTRPR_VAL_EV_SOURCE_WINDOW.FAT&amp;VAR:ID1=WTS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1498__FDSAUDITLINK__" hidden="1">{"fdsup://directions/FAT Viewer?action=UPDATE&amp;creator=factSet&amp;DYN_ARGS=true&amp;DOC_NAME=FAT:RGQ_ENTRPR_VAL_EV_SOURCE_WINDOW.FAT&amp;VAR:ID1=WTS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1499__FDSAUDITLINK__" localSheetId="1" hidden="1">{"fdsup://directions/FAT Viewer?action=UPDATE&amp;creator=factSet&amp;DYN_ARGS=true&amp;DOC_NAME=FAT:RGQ_ENTRPR_VAL_EV_SOURCE_WINDOW.FAT&amp;VAR:ID1=WTS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1499__FDSAUDITLINK__" localSheetId="0" hidden="1">{"fdsup://directions/FAT Viewer?action=UPDATE&amp;creator=factSet&amp;DYN_ARGS=true&amp;DOC_NAME=FAT:RGQ_ENTRPR_VAL_EV_SOURCE_WINDOW.FAT&amp;VAR:ID1=WTS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1499__FDSAUDITLINK__" hidden="1">{"fdsup://directions/FAT Viewer?action=UPDATE&amp;creator=factSet&amp;DYN_ARGS=true&amp;DOC_NAME=FAT:RGQ_ENTRPR_VAL_EV_SOURCE_WINDOW.FAT&amp;VAR:ID1=WTS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15__123Graph_AINVAR_A" hidden="1">#N/A</definedName>
    <definedName name="_15__FDSAUDITLINK__" localSheetId="1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5__FDSAUDITLINK__" localSheetId="0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5__FDSAUDITLINK__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50__123Graph_ECHART_9" localSheetId="0" hidden="1">#REF!</definedName>
    <definedName name="_150__123Graph_ECHART_9" hidden="1">#REF!</definedName>
    <definedName name="_150__FDSAUDITLINK__" localSheetId="1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50__FDSAUDITLINK__" localSheetId="0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50__FDSAUDITLINK__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500__FDSAUDITLINK__" localSheetId="1" hidden="1">{"fdsup://directions/FAT Viewer?action=UPDATE&amp;creator=factSet&amp;DYN_ARGS=true&amp;DOC_NAME=FAT:RGQ_ENTRPR_VAL_EV_SOURCE_WINDOW.FAT&amp;VAR:ID1=WTS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1500__FDSAUDITLINK__" localSheetId="0" hidden="1">{"fdsup://directions/FAT Viewer?action=UPDATE&amp;creator=factSet&amp;DYN_ARGS=true&amp;DOC_NAME=FAT:RGQ_ENTRPR_VAL_EV_SOURCE_WINDOW.FAT&amp;VAR:ID1=WTS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1500__FDSAUDITLINK__" hidden="1">{"fdsup://directions/FAT Viewer?action=UPDATE&amp;creator=factSet&amp;DYN_ARGS=true&amp;DOC_NAME=FAT:RGQ_ENTRPR_VAL_EV_SOURCE_WINDOW.FAT&amp;VAR:ID1=WTS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1501__FDSAUDITLINK__" localSheetId="1" hidden="1">{"fdsup://directions/FAT Viewer?action=UPDATE&amp;creator=factSet&amp;DYN_ARGS=true&amp;DOC_NAME=FAT:RGQ_ENTRPR_VAL_EV_SOURCE_WINDOW.FAT&amp;VAR:ID1=WTS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1501__FDSAUDITLINK__" localSheetId="0" hidden="1">{"fdsup://directions/FAT Viewer?action=UPDATE&amp;creator=factSet&amp;DYN_ARGS=true&amp;DOC_NAME=FAT:RGQ_ENTRPR_VAL_EV_SOURCE_WINDOW.FAT&amp;VAR:ID1=WTS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1501__FDSAUDITLINK__" hidden="1">{"fdsup://directions/FAT Viewer?action=UPDATE&amp;creator=factSet&amp;DYN_ARGS=true&amp;DOC_NAME=FAT:RGQ_ENTRPR_VAL_EV_SOURCE_WINDOW.FAT&amp;VAR:ID1=WTS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1502__FDSAUDITLINK__" localSheetId="1" hidden="1">{"fdsup://directions/FAT Viewer?action=UPDATE&amp;creator=factSet&amp;DYN_ARGS=true&amp;DOC_NAME=FAT:RGQ_ENTRPR_VAL_EV_SOURCE_WINDOW.FAT&amp;VAR:ID1=WTS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1502__FDSAUDITLINK__" localSheetId="0" hidden="1">{"fdsup://directions/FAT Viewer?action=UPDATE&amp;creator=factSet&amp;DYN_ARGS=true&amp;DOC_NAME=FAT:RGQ_ENTRPR_VAL_EV_SOURCE_WINDOW.FAT&amp;VAR:ID1=WTS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1502__FDSAUDITLINK__" hidden="1">{"fdsup://directions/FAT Viewer?action=UPDATE&amp;creator=factSet&amp;DYN_ARGS=true&amp;DOC_NAME=FAT:RGQ_ENTRPR_VAL_EV_SOURCE_WINDOW.FAT&amp;VAR:ID1=WTS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1503__FDSAUDITLINK__" localSheetId="1" hidden="1">{"fdsup://directions/FAT Viewer?action=UPDATE&amp;creator=factSet&amp;DYN_ARGS=true&amp;DOC_NAME=FAT:RGQ_ENTRPR_VAL_EV_SOURCE_WINDOW.FAT&amp;VAR:ID1=WTS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1503__FDSAUDITLINK__" localSheetId="0" hidden="1">{"fdsup://directions/FAT Viewer?action=UPDATE&amp;creator=factSet&amp;DYN_ARGS=true&amp;DOC_NAME=FAT:RGQ_ENTRPR_VAL_EV_SOURCE_WINDOW.FAT&amp;VAR:ID1=WTS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1503__FDSAUDITLINK__" hidden="1">{"fdsup://directions/FAT Viewer?action=UPDATE&amp;creator=factSet&amp;DYN_ARGS=true&amp;DOC_NAME=FAT:RGQ_ENTRPR_VAL_EV_SOURCE_WINDOW.FAT&amp;VAR:ID1=WTS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1504__FDSAUDITLINK__" localSheetId="1" hidden="1">{"fdsup://directions/FAT Viewer?action=UPDATE&amp;creator=factSet&amp;DYN_ARGS=true&amp;DOC_NAME=FAT:RGQ_ENTRPR_VAL_EV_SOURCE_WINDOW.FAT&amp;VAR:ID1=WTS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1504__FDSAUDITLINK__" localSheetId="0" hidden="1">{"fdsup://directions/FAT Viewer?action=UPDATE&amp;creator=factSet&amp;DYN_ARGS=true&amp;DOC_NAME=FAT:RGQ_ENTRPR_VAL_EV_SOURCE_WINDOW.FAT&amp;VAR:ID1=WTS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1504__FDSAUDITLINK__" hidden="1">{"fdsup://directions/FAT Viewer?action=UPDATE&amp;creator=factSet&amp;DYN_ARGS=true&amp;DOC_NAME=FAT:RGQ_ENTRPR_VAL_EV_SOURCE_WINDOW.FAT&amp;VAR:ID1=WTS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1505__FDSAUDITLINK__" localSheetId="1" hidden="1">{"fdsup://directions/FAT Viewer?action=UPDATE&amp;creator=factSet&amp;DYN_ARGS=true&amp;DOC_NAME=FAT:RGQ_ENTRPR_VAL_EV_SOURCE_WINDOW.FAT&amp;VAR:ID1=WTS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1505__FDSAUDITLINK__" localSheetId="0" hidden="1">{"fdsup://directions/FAT Viewer?action=UPDATE&amp;creator=factSet&amp;DYN_ARGS=true&amp;DOC_NAME=FAT:RGQ_ENTRPR_VAL_EV_SOURCE_WINDOW.FAT&amp;VAR:ID1=WTS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1505__FDSAUDITLINK__" hidden="1">{"fdsup://directions/FAT Viewer?action=UPDATE&amp;creator=factSet&amp;DYN_ARGS=true&amp;DOC_NAME=FAT:RGQ_ENTRPR_VAL_EV_SOURCE_WINDOW.FAT&amp;VAR:ID1=WTS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1506__FDSAUDITLINK__" localSheetId="1" hidden="1">{"fdsup://directions/FAT Viewer?action=UPDATE&amp;creator=factSet&amp;DYN_ARGS=true&amp;DOC_NAME=FAT:RGQ_ENTRPR_VAL_EV_SOURCE_WINDOW.FAT&amp;VAR:ID1=WTS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1506__FDSAUDITLINK__" localSheetId="0" hidden="1">{"fdsup://directions/FAT Viewer?action=UPDATE&amp;creator=factSet&amp;DYN_ARGS=true&amp;DOC_NAME=FAT:RGQ_ENTRPR_VAL_EV_SOURCE_WINDOW.FAT&amp;VAR:ID1=WTS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1506__FDSAUDITLINK__" hidden="1">{"fdsup://directions/FAT Viewer?action=UPDATE&amp;creator=factSet&amp;DYN_ARGS=true&amp;DOC_NAME=FAT:RGQ_ENTRPR_VAL_EV_SOURCE_WINDOW.FAT&amp;VAR:ID1=WTS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1507__FDSAUDITLINK__" localSheetId="1" hidden="1">{"fdsup://directions/FAT Viewer?action=UPDATE&amp;creator=factSet&amp;DYN_ARGS=true&amp;DOC_NAME=FAT:RGQ_ENTRPR_VAL_EV_SOURCE_WINDOW.FAT&amp;VAR:ID1=WTS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1507__FDSAUDITLINK__" localSheetId="0" hidden="1">{"fdsup://directions/FAT Viewer?action=UPDATE&amp;creator=factSet&amp;DYN_ARGS=true&amp;DOC_NAME=FAT:RGQ_ENTRPR_VAL_EV_SOURCE_WINDOW.FAT&amp;VAR:ID1=WTS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1507__FDSAUDITLINK__" hidden="1">{"fdsup://directions/FAT Viewer?action=UPDATE&amp;creator=factSet&amp;DYN_ARGS=true&amp;DOC_NAME=FAT:RGQ_ENTRPR_VAL_EV_SOURCE_WINDOW.FAT&amp;VAR:ID1=WTS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1508__FDSAUDITLINK__" localSheetId="1" hidden="1">{"fdsup://directions/FAT Viewer?action=UPDATE&amp;creator=factSet&amp;DYN_ARGS=true&amp;DOC_NAME=FAT:RGQ_ENTRPR_VAL_EV_SOURCE_WINDOW.FAT&amp;VAR:ID1=WTS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1508__FDSAUDITLINK__" localSheetId="0" hidden="1">{"fdsup://directions/FAT Viewer?action=UPDATE&amp;creator=factSet&amp;DYN_ARGS=true&amp;DOC_NAME=FAT:RGQ_ENTRPR_VAL_EV_SOURCE_WINDOW.FAT&amp;VAR:ID1=WTS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1508__FDSAUDITLINK__" hidden="1">{"fdsup://directions/FAT Viewer?action=UPDATE&amp;creator=factSet&amp;DYN_ARGS=true&amp;DOC_NAME=FAT:RGQ_ENTRPR_VAL_EV_SOURCE_WINDOW.FAT&amp;VAR:ID1=WTS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1509__FDSAUDITLINK__" localSheetId="1" hidden="1">{"fdsup://directions/FAT Viewer?action=UPDATE&amp;creator=factSet&amp;DYN_ARGS=true&amp;DOC_NAME=FAT:RGQ_ENTRPR_VAL_EV_SOURCE_WINDOW.FAT&amp;VAR:ID1=WTS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1509__FDSAUDITLINK__" localSheetId="0" hidden="1">{"fdsup://directions/FAT Viewer?action=UPDATE&amp;creator=factSet&amp;DYN_ARGS=true&amp;DOC_NAME=FAT:RGQ_ENTRPR_VAL_EV_SOURCE_WINDOW.FAT&amp;VAR:ID1=WTS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1509__FDSAUDITLINK__" hidden="1">{"fdsup://directions/FAT Viewer?action=UPDATE&amp;creator=factSet&amp;DYN_ARGS=true&amp;DOC_NAME=FAT:RGQ_ENTRPR_VAL_EV_SOURCE_WINDOW.FAT&amp;VAR:ID1=WTS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151__123Graph_F_Chart_1A" hidden="1">#N/A</definedName>
    <definedName name="_151__FDSAUDITLINK__" localSheetId="1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51__FDSAUDITLINK__" localSheetId="0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51__FDSAUDITLINK__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510__FDSAUDITLINK__" localSheetId="1" hidden="1">{"fdsup://directions/FAT Viewer?action=UPDATE&amp;creator=factSet&amp;DYN_ARGS=true&amp;DOC_NAME=FAT:RGQ_ENTRPR_VAL_EV_SOURCE_WINDOW.FAT&amp;VAR:ID1=WTS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1510__FDSAUDITLINK__" localSheetId="0" hidden="1">{"fdsup://directions/FAT Viewer?action=UPDATE&amp;creator=factSet&amp;DYN_ARGS=true&amp;DOC_NAME=FAT:RGQ_ENTRPR_VAL_EV_SOURCE_WINDOW.FAT&amp;VAR:ID1=WTS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1510__FDSAUDITLINK__" hidden="1">{"fdsup://directions/FAT Viewer?action=UPDATE&amp;creator=factSet&amp;DYN_ARGS=true&amp;DOC_NAME=FAT:RGQ_ENTRPR_VAL_EV_SOURCE_WINDOW.FAT&amp;VAR:ID1=WTS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1511__FDSAUDITLINK__" localSheetId="1" hidden="1">{"fdsup://directions/FAT Viewer?action=UPDATE&amp;creator=factSet&amp;DYN_ARGS=true&amp;DOC_NAME=FAT:RGQ_ENTRPR_VAL_EV_SOURCE_WINDOW.FAT&amp;VAR:ID1=WTS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1511__FDSAUDITLINK__" localSheetId="0" hidden="1">{"fdsup://directions/FAT Viewer?action=UPDATE&amp;creator=factSet&amp;DYN_ARGS=true&amp;DOC_NAME=FAT:RGQ_ENTRPR_VAL_EV_SOURCE_WINDOW.FAT&amp;VAR:ID1=WTS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1511__FDSAUDITLINK__" hidden="1">{"fdsup://directions/FAT Viewer?action=UPDATE&amp;creator=factSet&amp;DYN_ARGS=true&amp;DOC_NAME=FAT:RGQ_ENTRPR_VAL_EV_SOURCE_WINDOW.FAT&amp;VAR:ID1=WTS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1512__FDSAUDITLINK__" localSheetId="1" hidden="1">{"fdsup://directions/FAT Viewer?action=UPDATE&amp;creator=factSet&amp;DYN_ARGS=true&amp;DOC_NAME=FAT:RGQ_ENTRPR_VAL_EV_SOURCE_WINDOW.FAT&amp;VAR:ID1=WTS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1512__FDSAUDITLINK__" localSheetId="0" hidden="1">{"fdsup://directions/FAT Viewer?action=UPDATE&amp;creator=factSet&amp;DYN_ARGS=true&amp;DOC_NAME=FAT:RGQ_ENTRPR_VAL_EV_SOURCE_WINDOW.FAT&amp;VAR:ID1=WTS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1512__FDSAUDITLINK__" hidden="1">{"fdsup://directions/FAT Viewer?action=UPDATE&amp;creator=factSet&amp;DYN_ARGS=true&amp;DOC_NAME=FAT:RGQ_ENTRPR_VAL_EV_SOURCE_WINDOW.FAT&amp;VAR:ID1=WTS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1513__FDSAUDITLINK__" localSheetId="1" hidden="1">{"fdsup://directions/FAT Viewer?action=UPDATE&amp;creator=factSet&amp;DYN_ARGS=true&amp;DOC_NAME=FAT:RGQ_ENTRPR_VAL_EV_SOURCE_WINDOW.FAT&amp;VAR:ID1=WTS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1513__FDSAUDITLINK__" localSheetId="0" hidden="1">{"fdsup://directions/FAT Viewer?action=UPDATE&amp;creator=factSet&amp;DYN_ARGS=true&amp;DOC_NAME=FAT:RGQ_ENTRPR_VAL_EV_SOURCE_WINDOW.FAT&amp;VAR:ID1=WTS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1513__FDSAUDITLINK__" hidden="1">{"fdsup://directions/FAT Viewer?action=UPDATE&amp;creator=factSet&amp;DYN_ARGS=true&amp;DOC_NAME=FAT:RGQ_ENTRPR_VAL_EV_SOURCE_WINDOW.FAT&amp;VAR:ID1=WTS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1514__FDSAUDITLINK__" localSheetId="1" hidden="1">{"fdsup://directions/FAT Viewer?action=UPDATE&amp;creator=factSet&amp;DYN_ARGS=true&amp;DOC_NAME=FAT:RGQ_ENTRPR_VAL_EV_SOURCE_WINDOW.FAT&amp;VAR:ID1=WTS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1514__FDSAUDITLINK__" localSheetId="0" hidden="1">{"fdsup://directions/FAT Viewer?action=UPDATE&amp;creator=factSet&amp;DYN_ARGS=true&amp;DOC_NAME=FAT:RGQ_ENTRPR_VAL_EV_SOURCE_WINDOW.FAT&amp;VAR:ID1=WTS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1514__FDSAUDITLINK__" hidden="1">{"fdsup://directions/FAT Viewer?action=UPDATE&amp;creator=factSet&amp;DYN_ARGS=true&amp;DOC_NAME=FAT:RGQ_ENTRPR_VAL_EV_SOURCE_WINDOW.FAT&amp;VAR:ID1=WTS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1515__FDSAUDITLINK__" localSheetId="1" hidden="1">{"fdsup://directions/FAT Viewer?action=UPDATE&amp;creator=factSet&amp;DYN_ARGS=true&amp;DOC_NAME=FAT:RGQ_ENTRPR_VAL_EV_SOURCE_WINDOW.FAT&amp;VAR:ID1=WTS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1515__FDSAUDITLINK__" localSheetId="0" hidden="1">{"fdsup://directions/FAT Viewer?action=UPDATE&amp;creator=factSet&amp;DYN_ARGS=true&amp;DOC_NAME=FAT:RGQ_ENTRPR_VAL_EV_SOURCE_WINDOW.FAT&amp;VAR:ID1=WTS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1515__FDSAUDITLINK__" hidden="1">{"fdsup://directions/FAT Viewer?action=UPDATE&amp;creator=factSet&amp;DYN_ARGS=true&amp;DOC_NAME=FAT:RGQ_ENTRPR_VAL_EV_SOURCE_WINDOW.FAT&amp;VAR:ID1=WTS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1516__FDSAUDITLINK__" localSheetId="1" hidden="1">{"fdsup://directions/FAT Viewer?action=UPDATE&amp;creator=factSet&amp;DYN_ARGS=true&amp;DOC_NAME=FAT:RGQ_ENTRPR_VAL_EV_SOURCE_WINDOW.FAT&amp;VAR:ID1=WTS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1516__FDSAUDITLINK__" localSheetId="0" hidden="1">{"fdsup://directions/FAT Viewer?action=UPDATE&amp;creator=factSet&amp;DYN_ARGS=true&amp;DOC_NAME=FAT:RGQ_ENTRPR_VAL_EV_SOURCE_WINDOW.FAT&amp;VAR:ID1=WTS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1516__FDSAUDITLINK__" hidden="1">{"fdsup://directions/FAT Viewer?action=UPDATE&amp;creator=factSet&amp;DYN_ARGS=true&amp;DOC_NAME=FAT:RGQ_ENTRPR_VAL_EV_SOURCE_WINDOW.FAT&amp;VAR:ID1=WTS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1517__FDSAUDITLINK__" localSheetId="1" hidden="1">{"fdsup://directions/FAT Viewer?action=UPDATE&amp;creator=factSet&amp;DYN_ARGS=true&amp;DOC_NAME=FAT:RGQ_ENTRPR_VAL_EV_SOURCE_WINDOW.FAT&amp;VAR:ID1=WTS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1517__FDSAUDITLINK__" localSheetId="0" hidden="1">{"fdsup://directions/FAT Viewer?action=UPDATE&amp;creator=factSet&amp;DYN_ARGS=true&amp;DOC_NAME=FAT:RGQ_ENTRPR_VAL_EV_SOURCE_WINDOW.FAT&amp;VAR:ID1=WTS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1517__FDSAUDITLINK__" hidden="1">{"fdsup://directions/FAT Viewer?action=UPDATE&amp;creator=factSet&amp;DYN_ARGS=true&amp;DOC_NAME=FAT:RGQ_ENTRPR_VAL_EV_SOURCE_WINDOW.FAT&amp;VAR:ID1=WTS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1518__FDSAUDITLINK__" localSheetId="1" hidden="1">{"fdsup://directions/FAT Viewer?action=UPDATE&amp;creator=factSet&amp;DYN_ARGS=true&amp;DOC_NAME=FAT:RGQ_ENTRPR_VAL_EV_SOURCE_WINDOW.FAT&amp;VAR:ID1=WTS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1518__FDSAUDITLINK__" localSheetId="0" hidden="1">{"fdsup://directions/FAT Viewer?action=UPDATE&amp;creator=factSet&amp;DYN_ARGS=true&amp;DOC_NAME=FAT:RGQ_ENTRPR_VAL_EV_SOURCE_WINDOW.FAT&amp;VAR:ID1=WTS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1518__FDSAUDITLINK__" hidden="1">{"fdsup://directions/FAT Viewer?action=UPDATE&amp;creator=factSet&amp;DYN_ARGS=true&amp;DOC_NAME=FAT:RGQ_ENTRPR_VAL_EV_SOURCE_WINDOW.FAT&amp;VAR:ID1=WTS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1519__FDSAUDITLINK__" localSheetId="1" hidden="1">{"fdsup://directions/FAT Viewer?action=UPDATE&amp;creator=factSet&amp;DYN_ARGS=true&amp;DOC_NAME=FAT:RGQ_ENTRPR_VAL_EV_SOURCE_WINDOW.FAT&amp;VAR:ID1=WTS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1519__FDSAUDITLINK__" localSheetId="0" hidden="1">{"fdsup://directions/FAT Viewer?action=UPDATE&amp;creator=factSet&amp;DYN_ARGS=true&amp;DOC_NAME=FAT:RGQ_ENTRPR_VAL_EV_SOURCE_WINDOW.FAT&amp;VAR:ID1=WTS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1519__FDSAUDITLINK__" hidden="1">{"fdsup://directions/FAT Viewer?action=UPDATE&amp;creator=factSet&amp;DYN_ARGS=true&amp;DOC_NAME=FAT:RGQ_ENTRPR_VAL_EV_SOURCE_WINDOW.FAT&amp;VAR:ID1=WTS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152__123Graph_FCHART_10" localSheetId="0" hidden="1">#REF!</definedName>
    <definedName name="_152__123Graph_FCHART_10" hidden="1">#REF!</definedName>
    <definedName name="_152__FDSAUDITLINK__" localSheetId="1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52__FDSAUDITLINK__" localSheetId="0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52__FDSAUDITLINK__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520__FDSAUDITLINK__" localSheetId="1" hidden="1">{"fdsup://directions/FAT Viewer?action=UPDATE&amp;creator=factSet&amp;DYN_ARGS=true&amp;DOC_NAME=FAT:RGQ_ENTRPR_VAL_EV_SOURCE_WINDOW.FAT&amp;VAR:ID1=WTS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1520__FDSAUDITLINK__" localSheetId="0" hidden="1">{"fdsup://directions/FAT Viewer?action=UPDATE&amp;creator=factSet&amp;DYN_ARGS=true&amp;DOC_NAME=FAT:RGQ_ENTRPR_VAL_EV_SOURCE_WINDOW.FAT&amp;VAR:ID1=WTS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1520__FDSAUDITLINK__" hidden="1">{"fdsup://directions/FAT Viewer?action=UPDATE&amp;creator=factSet&amp;DYN_ARGS=true&amp;DOC_NAME=FAT:RGQ_ENTRPR_VAL_EV_SOURCE_WINDOW.FAT&amp;VAR:ID1=WTS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1521__FDSAUDITLINK__" localSheetId="1" hidden="1">{"fdsup://directions/FAT Viewer?action=UPDATE&amp;creator=factSet&amp;DYN_ARGS=true&amp;DOC_NAME=FAT:RGQ_ENTRPR_VAL_EV_SOURCE_WINDOW.FAT&amp;VAR:ID1=WTS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1521__FDSAUDITLINK__" localSheetId="0" hidden="1">{"fdsup://directions/FAT Viewer?action=UPDATE&amp;creator=factSet&amp;DYN_ARGS=true&amp;DOC_NAME=FAT:RGQ_ENTRPR_VAL_EV_SOURCE_WINDOW.FAT&amp;VAR:ID1=WTS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1521__FDSAUDITLINK__" hidden="1">{"fdsup://directions/FAT Viewer?action=UPDATE&amp;creator=factSet&amp;DYN_ARGS=true&amp;DOC_NAME=FAT:RGQ_ENTRPR_VAL_EV_SOURCE_WINDOW.FAT&amp;VAR:ID1=WTS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1522__FDSAUDITLINK__" localSheetId="1" hidden="1">{"fdsup://directions/FAT Viewer?action=UPDATE&amp;creator=factSet&amp;DYN_ARGS=true&amp;DOC_NAME=FAT:RGQ_ENTRPR_VAL_EV_SOURCE_WINDOW.FAT&amp;VAR:ID1=WTS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1522__FDSAUDITLINK__" localSheetId="0" hidden="1">{"fdsup://directions/FAT Viewer?action=UPDATE&amp;creator=factSet&amp;DYN_ARGS=true&amp;DOC_NAME=FAT:RGQ_ENTRPR_VAL_EV_SOURCE_WINDOW.FAT&amp;VAR:ID1=WTS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1522__FDSAUDITLINK__" hidden="1">{"fdsup://directions/FAT Viewer?action=UPDATE&amp;creator=factSet&amp;DYN_ARGS=true&amp;DOC_NAME=FAT:RGQ_ENTRPR_VAL_EV_SOURCE_WINDOW.FAT&amp;VAR:ID1=WTS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1523__FDSAUDITLINK__" localSheetId="1" hidden="1">{"fdsup://directions/FAT Viewer?action=UPDATE&amp;creator=factSet&amp;DYN_ARGS=true&amp;DOC_NAME=FAT:RGQ_ENTRPR_VAL_EV_SOURCE_WINDOW.FAT&amp;VAR:ID1=WTS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1523__FDSAUDITLINK__" localSheetId="0" hidden="1">{"fdsup://directions/FAT Viewer?action=UPDATE&amp;creator=factSet&amp;DYN_ARGS=true&amp;DOC_NAME=FAT:RGQ_ENTRPR_VAL_EV_SOURCE_WINDOW.FAT&amp;VAR:ID1=WTS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1523__FDSAUDITLINK__" hidden="1">{"fdsup://directions/FAT Viewer?action=UPDATE&amp;creator=factSet&amp;DYN_ARGS=true&amp;DOC_NAME=FAT:RGQ_ENTRPR_VAL_EV_SOURCE_WINDOW.FAT&amp;VAR:ID1=WTS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1524__FDSAUDITLINK__" localSheetId="1" hidden="1">{"fdsup://directions/FAT Viewer?action=UPDATE&amp;creator=factSet&amp;DYN_ARGS=true&amp;DOC_NAME=FAT:RGQ_ENTRPR_VAL_EV_SOURCE_WINDOW.FAT&amp;VAR:ID1=WTS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1524__FDSAUDITLINK__" localSheetId="0" hidden="1">{"fdsup://directions/FAT Viewer?action=UPDATE&amp;creator=factSet&amp;DYN_ARGS=true&amp;DOC_NAME=FAT:RGQ_ENTRPR_VAL_EV_SOURCE_WINDOW.FAT&amp;VAR:ID1=WTS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1524__FDSAUDITLINK__" hidden="1">{"fdsup://directions/FAT Viewer?action=UPDATE&amp;creator=factSet&amp;DYN_ARGS=true&amp;DOC_NAME=FAT:RGQ_ENTRPR_VAL_EV_SOURCE_WINDOW.FAT&amp;VAR:ID1=WTS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1525__FDSAUDITLINK__" localSheetId="1" hidden="1">{"fdsup://directions/FAT Viewer?action=UPDATE&amp;creator=factSet&amp;DYN_ARGS=true&amp;DOC_NAME=FAT:RGQ_ENTRPR_VAL_EV_SOURCE_WINDOW.FAT&amp;VAR:ID1=WTS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1525__FDSAUDITLINK__" localSheetId="0" hidden="1">{"fdsup://directions/FAT Viewer?action=UPDATE&amp;creator=factSet&amp;DYN_ARGS=true&amp;DOC_NAME=FAT:RGQ_ENTRPR_VAL_EV_SOURCE_WINDOW.FAT&amp;VAR:ID1=WTS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1525__FDSAUDITLINK__" hidden="1">{"fdsup://directions/FAT Viewer?action=UPDATE&amp;creator=factSet&amp;DYN_ARGS=true&amp;DOC_NAME=FAT:RGQ_ENTRPR_VAL_EV_SOURCE_WINDOW.FAT&amp;VAR:ID1=WTS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1526__FDSAUDITLINK__" localSheetId="1" hidden="1">{"fdsup://directions/FAT Viewer?action=UPDATE&amp;creator=factSet&amp;DYN_ARGS=true&amp;DOC_NAME=FAT:RGQ_ENTRPR_VAL_EV_SOURCE_WINDOW.FAT&amp;VAR:ID1=WTS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1526__FDSAUDITLINK__" localSheetId="0" hidden="1">{"fdsup://directions/FAT Viewer?action=UPDATE&amp;creator=factSet&amp;DYN_ARGS=true&amp;DOC_NAME=FAT:RGQ_ENTRPR_VAL_EV_SOURCE_WINDOW.FAT&amp;VAR:ID1=WTS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1526__FDSAUDITLINK__" hidden="1">{"fdsup://directions/FAT Viewer?action=UPDATE&amp;creator=factSet&amp;DYN_ARGS=true&amp;DOC_NAME=FAT:RGQ_ENTRPR_VAL_EV_SOURCE_WINDOW.FAT&amp;VAR:ID1=WTS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1527__FDSAUDITLINK__" localSheetId="1" hidden="1">{"fdsup://directions/FAT Viewer?action=UPDATE&amp;creator=factSet&amp;DYN_ARGS=true&amp;DOC_NAME=FAT:RGQ_ENTRPR_VAL_EV_SOURCE_WINDOW.FAT&amp;VAR:ID1=WTS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1527__FDSAUDITLINK__" localSheetId="0" hidden="1">{"fdsup://directions/FAT Viewer?action=UPDATE&amp;creator=factSet&amp;DYN_ARGS=true&amp;DOC_NAME=FAT:RGQ_ENTRPR_VAL_EV_SOURCE_WINDOW.FAT&amp;VAR:ID1=WTS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1527__FDSAUDITLINK__" hidden="1">{"fdsup://directions/FAT Viewer?action=UPDATE&amp;creator=factSet&amp;DYN_ARGS=true&amp;DOC_NAME=FAT:RGQ_ENTRPR_VAL_EV_SOURCE_WINDOW.FAT&amp;VAR:ID1=WTS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1528__FDSAUDITLINK__" localSheetId="1" hidden="1">{"fdsup://directions/FAT Viewer?action=UPDATE&amp;creator=factSet&amp;DYN_ARGS=true&amp;DOC_NAME=FAT:RGQ_ENTRPR_VAL_EV_SOURCE_WINDOW.FAT&amp;VAR:ID1=WTS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1528__FDSAUDITLINK__" localSheetId="0" hidden="1">{"fdsup://directions/FAT Viewer?action=UPDATE&amp;creator=factSet&amp;DYN_ARGS=true&amp;DOC_NAME=FAT:RGQ_ENTRPR_VAL_EV_SOURCE_WINDOW.FAT&amp;VAR:ID1=WTS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1528__FDSAUDITLINK__" hidden="1">{"fdsup://directions/FAT Viewer?action=UPDATE&amp;creator=factSet&amp;DYN_ARGS=true&amp;DOC_NAME=FAT:RGQ_ENTRPR_VAL_EV_SOURCE_WINDOW.FAT&amp;VAR:ID1=WTS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1529__FDSAUDITLINK__" localSheetId="1" hidden="1">{"fdsup://directions/FAT Viewer?action=UPDATE&amp;creator=factSet&amp;DYN_ARGS=true&amp;DOC_NAME=FAT:RGQ_ENTRPR_VAL_EV_SOURCE_WINDOW.FAT&amp;VAR:ID1=WTS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1529__FDSAUDITLINK__" localSheetId="0" hidden="1">{"fdsup://directions/FAT Viewer?action=UPDATE&amp;creator=factSet&amp;DYN_ARGS=true&amp;DOC_NAME=FAT:RGQ_ENTRPR_VAL_EV_SOURCE_WINDOW.FAT&amp;VAR:ID1=WTS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1529__FDSAUDITLINK__" hidden="1">{"fdsup://directions/FAT Viewer?action=UPDATE&amp;creator=factSet&amp;DYN_ARGS=true&amp;DOC_NAME=FAT:RGQ_ENTRPR_VAL_EV_SOURCE_WINDOW.FAT&amp;VAR:ID1=WTS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153__123Graph_FCHART_11" localSheetId="0" hidden="1">#REF!</definedName>
    <definedName name="_153__123Graph_FCHART_11" hidden="1">#REF!</definedName>
    <definedName name="_153__FDSAUDITLINK__" localSheetId="1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53__FDSAUDITLINK__" localSheetId="0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53__FDSAUDITLINK__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530__FDSAUDITLINK__" localSheetId="1" hidden="1">{"fdsup://directions/FAT Viewer?action=UPDATE&amp;creator=factSet&amp;DYN_ARGS=true&amp;DOC_NAME=FAT:RGQ_ENTRPR_VAL_EV_SOURCE_WINDOW.FAT&amp;VAR:ID1=WTS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1530__FDSAUDITLINK__" localSheetId="0" hidden="1">{"fdsup://directions/FAT Viewer?action=UPDATE&amp;creator=factSet&amp;DYN_ARGS=true&amp;DOC_NAME=FAT:RGQ_ENTRPR_VAL_EV_SOURCE_WINDOW.FAT&amp;VAR:ID1=WTS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1530__FDSAUDITLINK__" hidden="1">{"fdsup://directions/FAT Viewer?action=UPDATE&amp;creator=factSet&amp;DYN_ARGS=true&amp;DOC_NAME=FAT:RGQ_ENTRPR_VAL_EV_SOURCE_WINDOW.FAT&amp;VAR:ID1=WTS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1531__FDSAUDITLINK__" localSheetId="1" hidden="1">{"fdsup://directions/FAT Viewer?action=UPDATE&amp;creator=factSet&amp;DYN_ARGS=true&amp;DOC_NAME=FAT:RGQ_ENTRPR_VAL_EV_SOURCE_WINDOW.FAT&amp;VAR:ID1=WTS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1531__FDSAUDITLINK__" localSheetId="0" hidden="1">{"fdsup://directions/FAT Viewer?action=UPDATE&amp;creator=factSet&amp;DYN_ARGS=true&amp;DOC_NAME=FAT:RGQ_ENTRPR_VAL_EV_SOURCE_WINDOW.FAT&amp;VAR:ID1=WTS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1531__FDSAUDITLINK__" hidden="1">{"fdsup://directions/FAT Viewer?action=UPDATE&amp;creator=factSet&amp;DYN_ARGS=true&amp;DOC_NAME=FAT:RGQ_ENTRPR_VAL_EV_SOURCE_WINDOW.FAT&amp;VAR:ID1=WTS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1532__FDSAUDITLINK__" localSheetId="1" hidden="1">{"fdsup://directions/FAT Viewer?action=UPDATE&amp;creator=factSet&amp;DYN_ARGS=true&amp;DOC_NAME=FAT:RGQ_ENTRPR_VAL_EV_SOURCE_WINDOW.FAT&amp;VAR:ID1=WTS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1532__FDSAUDITLINK__" localSheetId="0" hidden="1">{"fdsup://directions/FAT Viewer?action=UPDATE&amp;creator=factSet&amp;DYN_ARGS=true&amp;DOC_NAME=FAT:RGQ_ENTRPR_VAL_EV_SOURCE_WINDOW.FAT&amp;VAR:ID1=WTS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1532__FDSAUDITLINK__" hidden="1">{"fdsup://directions/FAT Viewer?action=UPDATE&amp;creator=factSet&amp;DYN_ARGS=true&amp;DOC_NAME=FAT:RGQ_ENTRPR_VAL_EV_SOURCE_WINDOW.FAT&amp;VAR:ID1=WTS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1533__FDSAUDITLINK__" localSheetId="1" hidden="1">{"fdsup://directions/FAT Viewer?action=UPDATE&amp;creator=factSet&amp;DYN_ARGS=true&amp;DOC_NAME=FAT:RGQ_ENTRPR_VAL_EV_SOURCE_WINDOW.FAT&amp;VAR:ID1=WTS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1533__FDSAUDITLINK__" localSheetId="0" hidden="1">{"fdsup://directions/FAT Viewer?action=UPDATE&amp;creator=factSet&amp;DYN_ARGS=true&amp;DOC_NAME=FAT:RGQ_ENTRPR_VAL_EV_SOURCE_WINDOW.FAT&amp;VAR:ID1=WTS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1533__FDSAUDITLINK__" hidden="1">{"fdsup://directions/FAT Viewer?action=UPDATE&amp;creator=factSet&amp;DYN_ARGS=true&amp;DOC_NAME=FAT:RGQ_ENTRPR_VAL_EV_SOURCE_WINDOW.FAT&amp;VAR:ID1=WTS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1534__FDSAUDITLINK__" localSheetId="1" hidden="1">{"fdsup://directions/FAT Viewer?action=UPDATE&amp;creator=factSet&amp;DYN_ARGS=true&amp;DOC_NAME=FAT:RGQ_ENTRPR_VAL_EV_SOURCE_WINDOW.FAT&amp;VAR:ID1=WTS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1534__FDSAUDITLINK__" localSheetId="0" hidden="1">{"fdsup://directions/FAT Viewer?action=UPDATE&amp;creator=factSet&amp;DYN_ARGS=true&amp;DOC_NAME=FAT:RGQ_ENTRPR_VAL_EV_SOURCE_WINDOW.FAT&amp;VAR:ID1=WTS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1534__FDSAUDITLINK__" hidden="1">{"fdsup://directions/FAT Viewer?action=UPDATE&amp;creator=factSet&amp;DYN_ARGS=true&amp;DOC_NAME=FAT:RGQ_ENTRPR_VAL_EV_SOURCE_WINDOW.FAT&amp;VAR:ID1=WTS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1535__FDSAUDITLINK__" localSheetId="1" hidden="1">{"fdsup://directions/FAT Viewer?action=UPDATE&amp;creator=factSet&amp;DYN_ARGS=true&amp;DOC_NAME=FAT:RGQ_ENTRPR_VAL_EV_SOURCE_WINDOW.FAT&amp;VAR:ID1=WTS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1535__FDSAUDITLINK__" localSheetId="0" hidden="1">{"fdsup://directions/FAT Viewer?action=UPDATE&amp;creator=factSet&amp;DYN_ARGS=true&amp;DOC_NAME=FAT:RGQ_ENTRPR_VAL_EV_SOURCE_WINDOW.FAT&amp;VAR:ID1=WTS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1535__FDSAUDITLINK__" hidden="1">{"fdsup://directions/FAT Viewer?action=UPDATE&amp;creator=factSet&amp;DYN_ARGS=true&amp;DOC_NAME=FAT:RGQ_ENTRPR_VAL_EV_SOURCE_WINDOW.FAT&amp;VAR:ID1=WTS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1536__FDSAUDITLINK__" localSheetId="1" hidden="1">{"fdsup://directions/FAT Viewer?action=UPDATE&amp;creator=factSet&amp;DYN_ARGS=true&amp;DOC_NAME=FAT:RGQ_ENTRPR_VAL_EV_SOURCE_WINDOW.FAT&amp;VAR:ID1=WTS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1536__FDSAUDITLINK__" localSheetId="0" hidden="1">{"fdsup://directions/FAT Viewer?action=UPDATE&amp;creator=factSet&amp;DYN_ARGS=true&amp;DOC_NAME=FAT:RGQ_ENTRPR_VAL_EV_SOURCE_WINDOW.FAT&amp;VAR:ID1=WTS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1536__FDSAUDITLINK__" hidden="1">{"fdsup://directions/FAT Viewer?action=UPDATE&amp;creator=factSet&amp;DYN_ARGS=true&amp;DOC_NAME=FAT:RGQ_ENTRPR_VAL_EV_SOURCE_WINDOW.FAT&amp;VAR:ID1=WTS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1537__FDSAUDITLINK__" localSheetId="1" hidden="1">{"fdsup://directions/FAT Viewer?action=UPDATE&amp;creator=factSet&amp;DYN_ARGS=true&amp;DOC_NAME=FAT:RGQ_ENTRPR_VAL_EV_SOURCE_WINDOW.FAT&amp;VAR:ID1=WTS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1537__FDSAUDITLINK__" localSheetId="0" hidden="1">{"fdsup://directions/FAT Viewer?action=UPDATE&amp;creator=factSet&amp;DYN_ARGS=true&amp;DOC_NAME=FAT:RGQ_ENTRPR_VAL_EV_SOURCE_WINDOW.FAT&amp;VAR:ID1=WTS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1537__FDSAUDITLINK__" hidden="1">{"fdsup://directions/FAT Viewer?action=UPDATE&amp;creator=factSet&amp;DYN_ARGS=true&amp;DOC_NAME=FAT:RGQ_ENTRPR_VAL_EV_SOURCE_WINDOW.FAT&amp;VAR:ID1=WTS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1538__FDSAUDITLINK__" localSheetId="1" hidden="1">{"fdsup://directions/FAT Viewer?action=UPDATE&amp;creator=factSet&amp;DYN_ARGS=true&amp;DOC_NAME=FAT:RGQ_ENTRPR_VAL_EV_SOURCE_WINDOW.FAT&amp;VAR:ID1=WTS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1538__FDSAUDITLINK__" localSheetId="0" hidden="1">{"fdsup://directions/FAT Viewer?action=UPDATE&amp;creator=factSet&amp;DYN_ARGS=true&amp;DOC_NAME=FAT:RGQ_ENTRPR_VAL_EV_SOURCE_WINDOW.FAT&amp;VAR:ID1=WTS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1538__FDSAUDITLINK__" hidden="1">{"fdsup://directions/FAT Viewer?action=UPDATE&amp;creator=factSet&amp;DYN_ARGS=true&amp;DOC_NAME=FAT:RGQ_ENTRPR_VAL_EV_SOURCE_WINDOW.FAT&amp;VAR:ID1=WTS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1539__FDSAUDITLINK__" localSheetId="1" hidden="1">{"fdsup://directions/FAT Viewer?action=UPDATE&amp;creator=factSet&amp;DYN_ARGS=true&amp;DOC_NAME=FAT:RGQ_ENTRPR_VAL_EV_SOURCE_WINDOW.FAT&amp;VAR:ID1=WTS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1539__FDSAUDITLINK__" localSheetId="0" hidden="1">{"fdsup://directions/FAT Viewer?action=UPDATE&amp;creator=factSet&amp;DYN_ARGS=true&amp;DOC_NAME=FAT:RGQ_ENTRPR_VAL_EV_SOURCE_WINDOW.FAT&amp;VAR:ID1=WTS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1539__FDSAUDITLINK__" hidden="1">{"fdsup://directions/FAT Viewer?action=UPDATE&amp;creator=factSet&amp;DYN_ARGS=true&amp;DOC_NAME=FAT:RGQ_ENTRPR_VAL_EV_SOURCE_WINDOW.FAT&amp;VAR:ID1=WTS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154__123Graph_FCHART_12" localSheetId="0" hidden="1">#REF!</definedName>
    <definedName name="_154__123Graph_FCHART_12" hidden="1">#REF!</definedName>
    <definedName name="_154__FDSAUDITLINK__" localSheetId="1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54__FDSAUDITLINK__" localSheetId="0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54__FDSAUDITLINK__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540__FDSAUDITLINK__" localSheetId="1" hidden="1">{"fdsup://directions/FAT Viewer?action=UPDATE&amp;creator=factSet&amp;DYN_ARGS=true&amp;DOC_NAME=FAT:RGQ_ENTRPR_VAL_EV_SOURCE_WINDOW.FAT&amp;VAR:ID1=WTS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1540__FDSAUDITLINK__" localSheetId="0" hidden="1">{"fdsup://directions/FAT Viewer?action=UPDATE&amp;creator=factSet&amp;DYN_ARGS=true&amp;DOC_NAME=FAT:RGQ_ENTRPR_VAL_EV_SOURCE_WINDOW.FAT&amp;VAR:ID1=WTS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1540__FDSAUDITLINK__" hidden="1">{"fdsup://directions/FAT Viewer?action=UPDATE&amp;creator=factSet&amp;DYN_ARGS=true&amp;DOC_NAME=FAT:RGQ_ENTRPR_VAL_EV_SOURCE_WINDOW.FAT&amp;VAR:ID1=WTS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1541__FDSAUDITLINK__" localSheetId="1" hidden="1">{"fdsup://directions/FAT Viewer?action=UPDATE&amp;creator=factSet&amp;DYN_ARGS=true&amp;DOC_NAME=FAT:RGQ_ENTRPR_VAL_EV_SOURCE_WINDOW.FAT&amp;VAR:ID1=WTS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1541__FDSAUDITLINK__" localSheetId="0" hidden="1">{"fdsup://directions/FAT Viewer?action=UPDATE&amp;creator=factSet&amp;DYN_ARGS=true&amp;DOC_NAME=FAT:RGQ_ENTRPR_VAL_EV_SOURCE_WINDOW.FAT&amp;VAR:ID1=WTS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1541__FDSAUDITLINK__" hidden="1">{"fdsup://directions/FAT Viewer?action=UPDATE&amp;creator=factSet&amp;DYN_ARGS=true&amp;DOC_NAME=FAT:RGQ_ENTRPR_VAL_EV_SOURCE_WINDOW.FAT&amp;VAR:ID1=WTS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1542__FDSAUDITLINK__" localSheetId="1" hidden="1">{"fdsup://directions/FAT Viewer?action=UPDATE&amp;creator=factSet&amp;DYN_ARGS=true&amp;DOC_NAME=FAT:RGQ_ENTRPR_VAL_EV_SOURCE_WINDOW.FAT&amp;VAR:ID1=WTS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1542__FDSAUDITLINK__" localSheetId="0" hidden="1">{"fdsup://directions/FAT Viewer?action=UPDATE&amp;creator=factSet&amp;DYN_ARGS=true&amp;DOC_NAME=FAT:RGQ_ENTRPR_VAL_EV_SOURCE_WINDOW.FAT&amp;VAR:ID1=WTS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1542__FDSAUDITLINK__" hidden="1">{"fdsup://directions/FAT Viewer?action=UPDATE&amp;creator=factSet&amp;DYN_ARGS=true&amp;DOC_NAME=FAT:RGQ_ENTRPR_VAL_EV_SOURCE_WINDOW.FAT&amp;VAR:ID1=WTS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1543__FDSAUDITLINK__" localSheetId="1" hidden="1">{"fdsup://directions/FAT Viewer?action=UPDATE&amp;creator=factSet&amp;DYN_ARGS=true&amp;DOC_NAME=FAT:RGQ_ENTRPR_VAL_EV_SOURCE_WINDOW.FAT&amp;VAR:ID1=WTS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1543__FDSAUDITLINK__" localSheetId="0" hidden="1">{"fdsup://directions/FAT Viewer?action=UPDATE&amp;creator=factSet&amp;DYN_ARGS=true&amp;DOC_NAME=FAT:RGQ_ENTRPR_VAL_EV_SOURCE_WINDOW.FAT&amp;VAR:ID1=WTS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1543__FDSAUDITLINK__" hidden="1">{"fdsup://directions/FAT Viewer?action=UPDATE&amp;creator=factSet&amp;DYN_ARGS=true&amp;DOC_NAME=FAT:RGQ_ENTRPR_VAL_EV_SOURCE_WINDOW.FAT&amp;VAR:ID1=WTS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1544__FDSAUDITLINK__" localSheetId="1" hidden="1">{"fdsup://directions/FAT Viewer?action=UPDATE&amp;creator=factSet&amp;DYN_ARGS=true&amp;DOC_NAME=FAT:RGQ_ENTRPR_VAL_EV_SOURCE_WINDOW.FAT&amp;VAR:ID1=WTS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1544__FDSAUDITLINK__" localSheetId="0" hidden="1">{"fdsup://directions/FAT Viewer?action=UPDATE&amp;creator=factSet&amp;DYN_ARGS=true&amp;DOC_NAME=FAT:RGQ_ENTRPR_VAL_EV_SOURCE_WINDOW.FAT&amp;VAR:ID1=WTS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1544__FDSAUDITLINK__" hidden="1">{"fdsup://directions/FAT Viewer?action=UPDATE&amp;creator=factSet&amp;DYN_ARGS=true&amp;DOC_NAME=FAT:RGQ_ENTRPR_VAL_EV_SOURCE_WINDOW.FAT&amp;VAR:ID1=WTS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1545__FDSAUDITLINK__" localSheetId="1" hidden="1">{"fdsup://directions/FAT Viewer?action=UPDATE&amp;creator=factSet&amp;DYN_ARGS=true&amp;DOC_NAME=FAT:RGQ_ENTRPR_VAL_EV_SOURCE_WINDOW.FAT&amp;VAR:ID1=WTS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1545__FDSAUDITLINK__" localSheetId="0" hidden="1">{"fdsup://directions/FAT Viewer?action=UPDATE&amp;creator=factSet&amp;DYN_ARGS=true&amp;DOC_NAME=FAT:RGQ_ENTRPR_VAL_EV_SOURCE_WINDOW.FAT&amp;VAR:ID1=WTS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1545__FDSAUDITLINK__" hidden="1">{"fdsup://directions/FAT Viewer?action=UPDATE&amp;creator=factSet&amp;DYN_ARGS=true&amp;DOC_NAME=FAT:RGQ_ENTRPR_VAL_EV_SOURCE_WINDOW.FAT&amp;VAR:ID1=WTS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1546__FDSAUDITLINK__" localSheetId="1" hidden="1">{"fdsup://directions/FAT Viewer?action=UPDATE&amp;creator=factSet&amp;DYN_ARGS=true&amp;DOC_NAME=FAT:RGQ_ENTRPR_VAL_EV_SOURCE_WINDOW.FAT&amp;VAR:ID1=WTS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1546__FDSAUDITLINK__" localSheetId="0" hidden="1">{"fdsup://directions/FAT Viewer?action=UPDATE&amp;creator=factSet&amp;DYN_ARGS=true&amp;DOC_NAME=FAT:RGQ_ENTRPR_VAL_EV_SOURCE_WINDOW.FAT&amp;VAR:ID1=WTS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1546__FDSAUDITLINK__" hidden="1">{"fdsup://directions/FAT Viewer?action=UPDATE&amp;creator=factSet&amp;DYN_ARGS=true&amp;DOC_NAME=FAT:RGQ_ENTRPR_VAL_EV_SOURCE_WINDOW.FAT&amp;VAR:ID1=WTS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1547__FDSAUDITLINK__" localSheetId="1" hidden="1">{"fdsup://directions/FAT Viewer?action=UPDATE&amp;creator=factSet&amp;DYN_ARGS=true&amp;DOC_NAME=FAT:RGQ_ENTRPR_VAL_EV_SOURCE_WINDOW.FAT&amp;VAR:ID1=WTS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1547__FDSAUDITLINK__" localSheetId="0" hidden="1">{"fdsup://directions/FAT Viewer?action=UPDATE&amp;creator=factSet&amp;DYN_ARGS=true&amp;DOC_NAME=FAT:RGQ_ENTRPR_VAL_EV_SOURCE_WINDOW.FAT&amp;VAR:ID1=WTS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1547__FDSAUDITLINK__" hidden="1">{"fdsup://directions/FAT Viewer?action=UPDATE&amp;creator=factSet&amp;DYN_ARGS=true&amp;DOC_NAME=FAT:RGQ_ENTRPR_VAL_EV_SOURCE_WINDOW.FAT&amp;VAR:ID1=WTS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1548__FDSAUDITLINK__" localSheetId="1" hidden="1">{"fdsup://directions/FAT Viewer?action=UPDATE&amp;creator=factSet&amp;DYN_ARGS=true&amp;DOC_NAME=FAT:RGQ_ENTRPR_VAL_EV_SOURCE_WINDOW.FAT&amp;VAR:ID1=WTS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1548__FDSAUDITLINK__" localSheetId="0" hidden="1">{"fdsup://directions/FAT Viewer?action=UPDATE&amp;creator=factSet&amp;DYN_ARGS=true&amp;DOC_NAME=FAT:RGQ_ENTRPR_VAL_EV_SOURCE_WINDOW.FAT&amp;VAR:ID1=WTS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1548__FDSAUDITLINK__" hidden="1">{"fdsup://directions/FAT Viewer?action=UPDATE&amp;creator=factSet&amp;DYN_ARGS=true&amp;DOC_NAME=FAT:RGQ_ENTRPR_VAL_EV_SOURCE_WINDOW.FAT&amp;VAR:ID1=WTS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1549__FDSAUDITLINK__" localSheetId="1" hidden="1">{"fdsup://directions/FAT Viewer?action=UPDATE&amp;creator=factSet&amp;DYN_ARGS=true&amp;DOC_NAME=FAT:RGQ_ENTRPR_VAL_EV_SOURCE_WINDOW.FAT&amp;VAR:ID1=WTS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1549__FDSAUDITLINK__" localSheetId="0" hidden="1">{"fdsup://directions/FAT Viewer?action=UPDATE&amp;creator=factSet&amp;DYN_ARGS=true&amp;DOC_NAME=FAT:RGQ_ENTRPR_VAL_EV_SOURCE_WINDOW.FAT&amp;VAR:ID1=WTS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1549__FDSAUDITLINK__" hidden="1">{"fdsup://directions/FAT Viewer?action=UPDATE&amp;creator=factSet&amp;DYN_ARGS=true&amp;DOC_NAME=FAT:RGQ_ENTRPR_VAL_EV_SOURCE_WINDOW.FAT&amp;VAR:ID1=WTS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155__123Graph_FCHART_13" localSheetId="0" hidden="1">#REF!</definedName>
    <definedName name="_155__123Graph_FCHART_13" hidden="1">#REF!</definedName>
    <definedName name="_155__FDSAUDITLINK__" localSheetId="1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55__FDSAUDITLINK__" localSheetId="0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55__FDSAUDITLINK__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550__FDSAUDITLINK__" localSheetId="1" hidden="1">{"fdsup://directions/FAT Viewer?action=UPDATE&amp;creator=factSet&amp;DYN_ARGS=true&amp;DOC_NAME=FAT:RGQ_ENTRPR_VAL_EV_SOURCE_WINDOW.FAT&amp;VAR:ID1=WTS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1550__FDSAUDITLINK__" localSheetId="0" hidden="1">{"fdsup://directions/FAT Viewer?action=UPDATE&amp;creator=factSet&amp;DYN_ARGS=true&amp;DOC_NAME=FAT:RGQ_ENTRPR_VAL_EV_SOURCE_WINDOW.FAT&amp;VAR:ID1=WTS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1550__FDSAUDITLINK__" hidden="1">{"fdsup://directions/FAT Viewer?action=UPDATE&amp;creator=factSet&amp;DYN_ARGS=true&amp;DOC_NAME=FAT:RGQ_ENTRPR_VAL_EV_SOURCE_WINDOW.FAT&amp;VAR:ID1=WTS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1551__FDSAUDITLINK__" localSheetId="1" hidden="1">{"fdsup://directions/FAT Viewer?action=UPDATE&amp;creator=factSet&amp;DYN_ARGS=true&amp;DOC_NAME=FAT:RGQ_ENTRPR_VAL_EV_SOURCE_WINDOW.FAT&amp;VAR:ID1=WTS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1551__FDSAUDITLINK__" localSheetId="0" hidden="1">{"fdsup://directions/FAT Viewer?action=UPDATE&amp;creator=factSet&amp;DYN_ARGS=true&amp;DOC_NAME=FAT:RGQ_ENTRPR_VAL_EV_SOURCE_WINDOW.FAT&amp;VAR:ID1=WTS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1551__FDSAUDITLINK__" hidden="1">{"fdsup://directions/FAT Viewer?action=UPDATE&amp;creator=factSet&amp;DYN_ARGS=true&amp;DOC_NAME=FAT:RGQ_ENTRPR_VAL_EV_SOURCE_WINDOW.FAT&amp;VAR:ID1=WTS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1552__FDSAUDITLINK__" localSheetId="1" hidden="1">{"fdsup://directions/FAT Viewer?action=UPDATE&amp;creator=factSet&amp;DYN_ARGS=true&amp;DOC_NAME=FAT:RGQ_ENTRPR_VAL_EV_SOURCE_WINDOW.FAT&amp;VAR:ID1=WTS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1552__FDSAUDITLINK__" localSheetId="0" hidden="1">{"fdsup://directions/FAT Viewer?action=UPDATE&amp;creator=factSet&amp;DYN_ARGS=true&amp;DOC_NAME=FAT:RGQ_ENTRPR_VAL_EV_SOURCE_WINDOW.FAT&amp;VAR:ID1=WTS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1552__FDSAUDITLINK__" hidden="1">{"fdsup://directions/FAT Viewer?action=UPDATE&amp;creator=factSet&amp;DYN_ARGS=true&amp;DOC_NAME=FAT:RGQ_ENTRPR_VAL_EV_SOURCE_WINDOW.FAT&amp;VAR:ID1=WTS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1553__FDSAUDITLINK__" localSheetId="1" hidden="1">{"fdsup://directions/FAT Viewer?action=UPDATE&amp;creator=factSet&amp;DYN_ARGS=true&amp;DOC_NAME=FAT:RGQ_ENTRPR_VAL_EV_SOURCE_WINDOW.FAT&amp;VAR:ID1=WTS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1553__FDSAUDITLINK__" localSheetId="0" hidden="1">{"fdsup://directions/FAT Viewer?action=UPDATE&amp;creator=factSet&amp;DYN_ARGS=true&amp;DOC_NAME=FAT:RGQ_ENTRPR_VAL_EV_SOURCE_WINDOW.FAT&amp;VAR:ID1=WTS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1553__FDSAUDITLINK__" hidden="1">{"fdsup://directions/FAT Viewer?action=UPDATE&amp;creator=factSet&amp;DYN_ARGS=true&amp;DOC_NAME=FAT:RGQ_ENTRPR_VAL_EV_SOURCE_WINDOW.FAT&amp;VAR:ID1=WTS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1554__FDSAUDITLINK__" localSheetId="1" hidden="1">{"fdsup://directions/FAT Viewer?action=UPDATE&amp;creator=factSet&amp;DYN_ARGS=true&amp;DOC_NAME=FAT:RGQ_ENTRPR_VAL_EV_SOURCE_WINDOW.FAT&amp;VAR:ID1=WTS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1554__FDSAUDITLINK__" localSheetId="0" hidden="1">{"fdsup://directions/FAT Viewer?action=UPDATE&amp;creator=factSet&amp;DYN_ARGS=true&amp;DOC_NAME=FAT:RGQ_ENTRPR_VAL_EV_SOURCE_WINDOW.FAT&amp;VAR:ID1=WTS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1554__FDSAUDITLINK__" hidden="1">{"fdsup://directions/FAT Viewer?action=UPDATE&amp;creator=factSet&amp;DYN_ARGS=true&amp;DOC_NAME=FAT:RGQ_ENTRPR_VAL_EV_SOURCE_WINDOW.FAT&amp;VAR:ID1=WTS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1555__FDSAUDITLINK__" localSheetId="1" hidden="1">{"fdsup://directions/FAT Viewer?action=UPDATE&amp;creator=factSet&amp;DYN_ARGS=true&amp;DOC_NAME=FAT:RGQ_ENTRPR_VAL_EV_SOURCE_WINDOW.FAT&amp;VAR:ID1=WTS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1555__FDSAUDITLINK__" localSheetId="0" hidden="1">{"fdsup://directions/FAT Viewer?action=UPDATE&amp;creator=factSet&amp;DYN_ARGS=true&amp;DOC_NAME=FAT:RGQ_ENTRPR_VAL_EV_SOURCE_WINDOW.FAT&amp;VAR:ID1=WTS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1555__FDSAUDITLINK__" hidden="1">{"fdsup://directions/FAT Viewer?action=UPDATE&amp;creator=factSet&amp;DYN_ARGS=true&amp;DOC_NAME=FAT:RGQ_ENTRPR_VAL_EV_SOURCE_WINDOW.FAT&amp;VAR:ID1=WTS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1556__FDSAUDITLINK__" localSheetId="1" hidden="1">{"fdsup://directions/FAT Viewer?action=UPDATE&amp;creator=factSet&amp;DYN_ARGS=true&amp;DOC_NAME=FAT:RGQ_ENTRPR_VAL_EV_SOURCE_WINDOW.FAT&amp;VAR:ID1=WTS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1556__FDSAUDITLINK__" localSheetId="0" hidden="1">{"fdsup://directions/FAT Viewer?action=UPDATE&amp;creator=factSet&amp;DYN_ARGS=true&amp;DOC_NAME=FAT:RGQ_ENTRPR_VAL_EV_SOURCE_WINDOW.FAT&amp;VAR:ID1=WTS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1556__FDSAUDITLINK__" hidden="1">{"fdsup://directions/FAT Viewer?action=UPDATE&amp;creator=factSet&amp;DYN_ARGS=true&amp;DOC_NAME=FAT:RGQ_ENTRPR_VAL_EV_SOURCE_WINDOW.FAT&amp;VAR:ID1=WTS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1557__FDSAUDITLINK__" localSheetId="1" hidden="1">{"fdsup://directions/FAT Viewer?action=UPDATE&amp;creator=factSet&amp;DYN_ARGS=true&amp;DOC_NAME=FAT:RGQ_ENTRPR_VAL_EV_SOURCE_WINDOW.FAT&amp;VAR:ID1=WTS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1557__FDSAUDITLINK__" localSheetId="0" hidden="1">{"fdsup://directions/FAT Viewer?action=UPDATE&amp;creator=factSet&amp;DYN_ARGS=true&amp;DOC_NAME=FAT:RGQ_ENTRPR_VAL_EV_SOURCE_WINDOW.FAT&amp;VAR:ID1=WTS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1557__FDSAUDITLINK__" hidden="1">{"fdsup://directions/FAT Viewer?action=UPDATE&amp;creator=factSet&amp;DYN_ARGS=true&amp;DOC_NAME=FAT:RGQ_ENTRPR_VAL_EV_SOURCE_WINDOW.FAT&amp;VAR:ID1=WTS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1558__FDSAUDITLINK__" localSheetId="1" hidden="1">{"fdsup://directions/FAT Viewer?action=UPDATE&amp;creator=factSet&amp;DYN_ARGS=true&amp;DOC_NAME=FAT:RGQ_ENTRPR_VAL_EV_SOURCE_WINDOW.FAT&amp;VAR:ID1=WTS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1558__FDSAUDITLINK__" localSheetId="0" hidden="1">{"fdsup://directions/FAT Viewer?action=UPDATE&amp;creator=factSet&amp;DYN_ARGS=true&amp;DOC_NAME=FAT:RGQ_ENTRPR_VAL_EV_SOURCE_WINDOW.FAT&amp;VAR:ID1=WTS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1558__FDSAUDITLINK__" hidden="1">{"fdsup://directions/FAT Viewer?action=UPDATE&amp;creator=factSet&amp;DYN_ARGS=true&amp;DOC_NAME=FAT:RGQ_ENTRPR_VAL_EV_SOURCE_WINDOW.FAT&amp;VAR:ID1=WTS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1559__FDSAUDITLINK__" localSheetId="1" hidden="1">{"fdsup://directions/FAT Viewer?action=UPDATE&amp;creator=factSet&amp;DYN_ARGS=true&amp;DOC_NAME=FAT:RGQ_ENTRPR_VAL_EV_SOURCE_WINDOW.FAT&amp;VAR:ID1=WTS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1559__FDSAUDITLINK__" localSheetId="0" hidden="1">{"fdsup://directions/FAT Viewer?action=UPDATE&amp;creator=factSet&amp;DYN_ARGS=true&amp;DOC_NAME=FAT:RGQ_ENTRPR_VAL_EV_SOURCE_WINDOW.FAT&amp;VAR:ID1=WTS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1559__FDSAUDITLINK__" hidden="1">{"fdsup://directions/FAT Viewer?action=UPDATE&amp;creator=factSet&amp;DYN_ARGS=true&amp;DOC_NAME=FAT:RGQ_ENTRPR_VAL_EV_SOURCE_WINDOW.FAT&amp;VAR:ID1=WTS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156__123Graph_FCHART_14" localSheetId="0" hidden="1">#REF!</definedName>
    <definedName name="_156__123Graph_FCHART_14" hidden="1">#REF!</definedName>
    <definedName name="_156__FDSAUDITLINK__" localSheetId="1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56__FDSAUDITLINK__" localSheetId="0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56__FDSAUDITLINK__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560__FDSAUDITLINK__" localSheetId="1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1560__FDSAUDITLINK__" localSheetId="0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1560__FDSAUDITLINK__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1561__FDSAUDITLINK__" localSheetId="1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1561__FDSAUDITLINK__" localSheetId="0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1561__FDSAUDITLINK__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1562__FDSAUDITLINK__" localSheetId="1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1562__FDSAUDITLINK__" localSheetId="0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1562__FDSAUDITLINK__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1563__FDSAUDITLINK__" localSheetId="1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1563__FDSAUDITLINK__" localSheetId="0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1563__FDSAUDITLINK__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1564__FDSAUDITLINK__" localSheetId="1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1564__FDSAUDITLINK__" localSheetId="0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1564__FDSAUDITLINK__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1565__FDSAUDITLINK__" localSheetId="1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1565__FDSAUDITLINK__" localSheetId="0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1565__FDSAUDITLINK__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1566__FDSAUDITLINK__" localSheetId="1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1566__FDSAUDITLINK__" localSheetId="0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1566__FDSAUDITLINK__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1567__FDSAUDITLINK__" localSheetId="1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1567__FDSAUDITLINK__" localSheetId="0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1567__FDSAUDITLINK__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1568__FDSAUDITLINK__" localSheetId="1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568__FDSAUDITLINK__" localSheetId="0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568__FDSAUDITLINK__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569__FDSAUDITLINK__" localSheetId="1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569__FDSAUDITLINK__" localSheetId="0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569__FDSAUDITLINK__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57__123Graph_FCHART_15" localSheetId="0" hidden="1">#REF!</definedName>
    <definedName name="_157__123Graph_FCHART_15" hidden="1">#REF!</definedName>
    <definedName name="_157__FDSAUDITLINK__" localSheetId="1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57__FDSAUDITLINK__" localSheetId="0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57__FDSAUDITLINK__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570__FDSAUDITLINK__" localSheetId="1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570__FDSAUDITLINK__" localSheetId="0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570__FDSAUDITLINK__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571__FDSAUDITLINK__" localSheetId="1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571__FDSAUDITLINK__" localSheetId="0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571__FDSAUDITLINK__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572__FDSAUDITLINK__" localSheetId="1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572__FDSAUDITLINK__" localSheetId="0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572__FDSAUDITLINK__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573__FDSAUDITLINK__" localSheetId="1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573__FDSAUDITLINK__" localSheetId="0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573__FDSAUDITLINK__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574__FDSAUDITLINK__" localSheetId="1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574__FDSAUDITLINK__" localSheetId="0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574__FDSAUDITLINK__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575__FDSAUDITLINK__" localSheetId="1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575__FDSAUDITLINK__" localSheetId="0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575__FDSAUDITLINK__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576__FDSAUDITLINK__" localSheetId="1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576__FDSAUDITLINK__" localSheetId="0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576__FDSAUDITLINK__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577__FDSAUDITLINK__" localSheetId="1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577__FDSAUDITLINK__" localSheetId="0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577__FDSAUDITLINK__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578__FDSAUDITLINK__" localSheetId="1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1578__FDSAUDITLINK__" localSheetId="0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1578__FDSAUDITLINK__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1579__FDSAUDITLINK__" localSheetId="1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1579__FDSAUDITLINK__" localSheetId="0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1579__FDSAUDITLINK__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158__123Graph_FCHART_16" localSheetId="0" hidden="1">#REF!</definedName>
    <definedName name="_158__123Graph_FCHART_16" hidden="1">#REF!</definedName>
    <definedName name="_158__FDSAUDITLINK__" localSheetId="1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58__FDSAUDITLINK__" localSheetId="0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58__FDSAUDITLINK__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580__FDSAUDITLINK__" localSheetId="1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1580__FDSAUDITLINK__" localSheetId="0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1580__FDSAUDITLINK__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1581__FDSAUDITLINK__" localSheetId="1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1581__FDSAUDITLINK__" localSheetId="0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1581__FDSAUDITLINK__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1582__FDSAUDITLINK__" localSheetId="1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1582__FDSAUDITLINK__" localSheetId="0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1582__FDSAUDITLINK__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1583__FDSAUDITLINK__" localSheetId="1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1583__FDSAUDITLINK__" localSheetId="0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1583__FDSAUDITLINK__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1584__FDSAUDITLINK__" localSheetId="1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1584__FDSAUDITLINK__" localSheetId="0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1584__FDSAUDITLINK__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1585__FDSAUDITLINK__" localSheetId="1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1585__FDSAUDITLINK__" localSheetId="0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1585__FDSAUDITLINK__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1586__FDSAUDITLINK__" localSheetId="1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1586__FDSAUDITLINK__" localSheetId="0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1586__FDSAUDITLINK__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1587__FDSAUDITLINK__" localSheetId="1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1587__FDSAUDITLINK__" localSheetId="0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1587__FDSAUDITLINK__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1588__FDSAUDITLINK__" localSheetId="1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1588__FDSAUDITLINK__" localSheetId="0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1588__FDSAUDITLINK__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1589__FDSAUDITLINK__" localSheetId="1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1589__FDSAUDITLINK__" localSheetId="0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1589__FDSAUDITLINK__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159__123Graph_FCHART_4" localSheetId="0" hidden="1">#REF!</definedName>
    <definedName name="_159__123Graph_FCHART_4" hidden="1">#REF!</definedName>
    <definedName name="_159__FDSAUDITLINK__" localSheetId="1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59__FDSAUDITLINK__" localSheetId="0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59__FDSAUDITLINK__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590__FDSAUDITLINK__" localSheetId="1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1590__FDSAUDITLINK__" localSheetId="0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1590__FDSAUDITLINK__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1591__FDSAUDITLINK__" localSheetId="1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1591__FDSAUDITLINK__" localSheetId="0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1591__FDSAUDITLINK__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1592__FDSAUDITLINK__" localSheetId="1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1592__FDSAUDITLINK__" localSheetId="0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1592__FDSAUDITLINK__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1593__FDSAUDITLINK__" localSheetId="1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1593__FDSAUDITLINK__" localSheetId="0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1593__FDSAUDITLINK__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1594__FDSAUDITLINK__" localSheetId="1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1594__FDSAUDITLINK__" localSheetId="0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1594__FDSAUDITLINK__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1595__FDSAUDITLINK__" localSheetId="1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1595__FDSAUDITLINK__" localSheetId="0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1595__FDSAUDITLINK__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1596__FDSAUDITLINK__" localSheetId="1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1596__FDSAUDITLINK__" localSheetId="0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1596__FDSAUDITLINK__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1597__FDSAUDITLINK__" localSheetId="1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1597__FDSAUDITLINK__" localSheetId="0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1597__FDSAUDITLINK__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1598__FDSAUDITLINK__" localSheetId="1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1598__FDSAUDITLINK__" localSheetId="0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1598__FDSAUDITLINK__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1599__FDSAUDITLINK__" localSheetId="1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1599__FDSAUDITLINK__" localSheetId="0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1599__FDSAUDITLINK__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16__FDSAUDITLINK__" localSheetId="1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6__FDSAUDITLINK__" localSheetId="0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6__FDSAUDITLINK__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60__123Graph_FCHART_6" localSheetId="0" hidden="1">#REF!</definedName>
    <definedName name="_160__123Graph_FCHART_6" hidden="1">#REF!</definedName>
    <definedName name="_160__FDSAUDITLINK__" localSheetId="1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60__FDSAUDITLINK__" localSheetId="0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60__FDSAUDITLINK__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600__FDSAUDITLINK__" localSheetId="1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1600__FDSAUDITLINK__" localSheetId="0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1600__FDSAUDITLINK__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1601__FDSAUDITLINK__" localSheetId="1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1601__FDSAUDITLINK__" localSheetId="0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1601__FDSAUDITLINK__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1602__FDSAUDITLINK__" localSheetId="1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1602__FDSAUDITLINK__" localSheetId="0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1602__FDSAUDITLINK__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1603__FDSAUDITLINK__" localSheetId="1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1603__FDSAUDITLINK__" localSheetId="0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1603__FDSAUDITLINK__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1604__FDSAUDITLINK__" localSheetId="1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1604__FDSAUDITLINK__" localSheetId="0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1604__FDSAUDITLINK__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1605__FDSAUDITLINK__" localSheetId="1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1605__FDSAUDITLINK__" localSheetId="0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1605__FDSAUDITLINK__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1606__FDSAUDITLINK__" localSheetId="1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1606__FDSAUDITLINK__" localSheetId="0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1606__FDSAUDITLINK__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1607__FDSAUDITLINK__" localSheetId="1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1607__FDSAUDITLINK__" localSheetId="0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1607__FDSAUDITLINK__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1608__FDSAUDITLINK__" localSheetId="1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1608__FDSAUDITLINK__" localSheetId="0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1608__FDSAUDITLINK__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1609__FDSAUDITLINK__" localSheetId="1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1609__FDSAUDITLINK__" localSheetId="0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1609__FDSAUDITLINK__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161__123Graph_FCHART_7" localSheetId="0" hidden="1">#REF!</definedName>
    <definedName name="_161__123Graph_FCHART_7" hidden="1">#REF!</definedName>
    <definedName name="_161__FDSAUDITLINK__" localSheetId="1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61__FDSAUDITLINK__" localSheetId="0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61__FDSAUDITLINK__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610__FDSAUDITLINK__" localSheetId="1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1610__FDSAUDITLINK__" localSheetId="0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1610__FDSAUDITLINK__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1611__FDSAUDITLINK__" localSheetId="1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1611__FDSAUDITLINK__" localSheetId="0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1611__FDSAUDITLINK__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1612__FDSAUDITLINK__" localSheetId="1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1612__FDSAUDITLINK__" localSheetId="0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1612__FDSAUDITLINK__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1613__FDSAUDITLINK__" localSheetId="1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1613__FDSAUDITLINK__" localSheetId="0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1613__FDSAUDITLINK__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1614__FDSAUDITLINK__" localSheetId="1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1614__FDSAUDITLINK__" localSheetId="0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1614__FDSAUDITLINK__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1615__FDSAUDITLINK__" localSheetId="1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1615__FDSAUDITLINK__" localSheetId="0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1615__FDSAUDITLINK__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1616__FDSAUDITLINK__" localSheetId="1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1616__FDSAUDITLINK__" localSheetId="0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1616__FDSAUDITLINK__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1617__FDSAUDITLINK__" localSheetId="1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1617__FDSAUDITLINK__" localSheetId="0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1617__FDSAUDITLINK__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1618__FDSAUDITLINK__" localSheetId="1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1618__FDSAUDITLINK__" localSheetId="0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1618__FDSAUDITLINK__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1619__FDSAUDITLINK__" localSheetId="1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1619__FDSAUDITLINK__" localSheetId="0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1619__FDSAUDITLINK__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162__123Graph_FCHART_8" localSheetId="0" hidden="1">#REF!</definedName>
    <definedName name="_162__123Graph_FCHART_8" hidden="1">#REF!</definedName>
    <definedName name="_162__FDSAUDITLINK__" localSheetId="1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62__FDSAUDITLINK__" localSheetId="0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62__FDSAUDITLINK__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620__FDSAUDITLINK__" localSheetId="1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1620__FDSAUDITLINK__" localSheetId="0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1620__FDSAUDITLINK__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1621__FDSAUDITLINK__" localSheetId="1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1621__FDSAUDITLINK__" localSheetId="0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1621__FDSAUDITLINK__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1622__FDSAUDITLINK__" localSheetId="1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1622__FDSAUDITLINK__" localSheetId="0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1622__FDSAUDITLINK__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1623__FDSAUDITLINK__" localSheetId="1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1623__FDSAUDITLINK__" localSheetId="0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1623__FDSAUDITLINK__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1624__FDSAUDITLINK__" localSheetId="1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1624__FDSAUDITLINK__" localSheetId="0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1624__FDSAUDITLINK__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1625__FDSAUDITLINK__" localSheetId="1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1625__FDSAUDITLINK__" localSheetId="0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1625__FDSAUDITLINK__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1626__FDSAUDITLINK__" localSheetId="1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1626__FDSAUDITLINK__" localSheetId="0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1626__FDSAUDITLINK__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1627__FDSAUDITLINK__" localSheetId="1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1627__FDSAUDITLINK__" localSheetId="0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1627__FDSAUDITLINK__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1628__FDSAUDITLINK__" localSheetId="1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1628__FDSAUDITLINK__" localSheetId="0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1628__FDSAUDITLINK__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1629__FDSAUDITLINK__" localSheetId="1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1629__FDSAUDITLINK__" localSheetId="0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1629__FDSAUDITLINK__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163__123Graph_FCHART_9" localSheetId="0" hidden="1">#REF!</definedName>
    <definedName name="_163__123Graph_FCHART_9" hidden="1">#REF!</definedName>
    <definedName name="_163__FDSAUDITLINK__" localSheetId="1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63__FDSAUDITLINK__" localSheetId="0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63__FDSAUDITLINK__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630__FDSAUDITLINK__" localSheetId="1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1630__FDSAUDITLINK__" localSheetId="0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1630__FDSAUDITLINK__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1631__FDSAUDITLINK__" localSheetId="1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1631__FDSAUDITLINK__" localSheetId="0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1631__FDSAUDITLINK__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1632__FDSAUDITLINK__" localSheetId="1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1632__FDSAUDITLINK__" localSheetId="0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1632__FDSAUDITLINK__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1633__FDSAUDITLINK__" localSheetId="1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1633__FDSAUDITLINK__" localSheetId="0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1633__FDSAUDITLINK__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1634__FDSAUDITLINK__" localSheetId="1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1634__FDSAUDITLINK__" localSheetId="0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1634__FDSAUDITLINK__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1635__FDSAUDITLINK__" localSheetId="1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1635__FDSAUDITLINK__" localSheetId="0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1635__FDSAUDITLINK__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1636__FDSAUDITLINK__" localSheetId="1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1636__FDSAUDITLINK__" localSheetId="0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1636__FDSAUDITLINK__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1637__FDSAUDITLINK__" localSheetId="1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1637__FDSAUDITLINK__" localSheetId="0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1637__FDSAUDITLINK__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1638__FDSAUDITLINK__" localSheetId="1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1638__FDSAUDITLINK__" localSheetId="0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1638__FDSAUDITLINK__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1639__FDSAUDITLINK__" localSheetId="1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1639__FDSAUDITLINK__" localSheetId="0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1639__FDSAUDITLINK__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164__123Graph_LBL_ACHART_1" localSheetId="0" hidden="1">#REF!</definedName>
    <definedName name="_164__123Graph_LBL_ACHART_1" hidden="1">#REF!</definedName>
    <definedName name="_164__FDSAUDITLINK__" localSheetId="1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64__FDSAUDITLINK__" localSheetId="0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64__FDSAUDITLINK__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640__FDSAUDITLINK__" localSheetId="1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1640__FDSAUDITLINK__" localSheetId="0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1640__FDSAUDITLINK__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1641__FDSAUDITLINK__" localSheetId="1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1641__FDSAUDITLINK__" localSheetId="0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1641__FDSAUDITLINK__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1642__FDSAUDITLINK__" localSheetId="1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1642__FDSAUDITLINK__" localSheetId="0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1642__FDSAUDITLINK__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1643__FDSAUDITLINK__" localSheetId="1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1643__FDSAUDITLINK__" localSheetId="0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1643__FDSAUDITLINK__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1644__FDSAUDITLINK__" localSheetId="1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1644__FDSAUDITLINK__" localSheetId="0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1644__FDSAUDITLINK__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1645__FDSAUDITLINK__" localSheetId="1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1645__FDSAUDITLINK__" localSheetId="0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1645__FDSAUDITLINK__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1646__FDSAUDITLINK__" localSheetId="1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1646__FDSAUDITLINK__" localSheetId="0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1646__FDSAUDITLINK__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1647__FDSAUDITLINK__" localSheetId="1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1647__FDSAUDITLINK__" localSheetId="0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1647__FDSAUDITLINK__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1648__FDSAUDITLINK__" localSheetId="1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1648__FDSAUDITLINK__" localSheetId="0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1648__FDSAUDITLINK__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1649__FDSAUDITLINK__" localSheetId="1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1649__FDSAUDITLINK__" localSheetId="0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1649__FDSAUDITLINK__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165__123Graph_LBL_ACHART_2" localSheetId="0" hidden="1">#REF!</definedName>
    <definedName name="_165__123Graph_LBL_ACHART_2" hidden="1">#REF!</definedName>
    <definedName name="_165__FDSAUDITLINK__" localSheetId="1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65__FDSAUDITLINK__" localSheetId="0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65__FDSAUDITLINK__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650__FDSAUDITLINK__" localSheetId="1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1650__FDSAUDITLINK__" localSheetId="0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1650__FDSAUDITLINK__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1651__FDSAUDITLINK__" localSheetId="1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1651__FDSAUDITLINK__" localSheetId="0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1651__FDSAUDITLINK__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1652__FDSAUDITLINK__" localSheetId="1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1652__FDSAUDITLINK__" localSheetId="0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1652__FDSAUDITLINK__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1653__FDSAUDITLINK__" localSheetId="1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1653__FDSAUDITLINK__" localSheetId="0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1653__FDSAUDITLINK__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1654__FDSAUDITLINK__" localSheetId="1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1654__FDSAUDITLINK__" localSheetId="0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1654__FDSAUDITLINK__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1655__FDSAUDITLINK__" localSheetId="1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1655__FDSAUDITLINK__" localSheetId="0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1655__FDSAUDITLINK__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1656__FDSAUDITLINK__" localSheetId="1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1656__FDSAUDITLINK__" localSheetId="0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1656__FDSAUDITLINK__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1657__FDSAUDITLINK__" localSheetId="1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1657__FDSAUDITLINK__" localSheetId="0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1657__FDSAUDITLINK__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1658__FDSAUDITLINK__" localSheetId="1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658__FDSAUDITLINK__" localSheetId="0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658__FDSAUDITLINK__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659__FDSAUDITLINK__" localSheetId="1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659__FDSAUDITLINK__" localSheetId="0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659__FDSAUDITLINK__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66__123Graph_X_Chart_1A" hidden="1">#N/A</definedName>
    <definedName name="_166__FDSAUDITLINK__" localSheetId="1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66__FDSAUDITLINK__" localSheetId="0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66__FDSAUDITLINK__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660__FDSAUDITLINK__" localSheetId="1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660__FDSAUDITLINK__" localSheetId="0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660__FDSAUDITLINK__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661__FDSAUDITLINK__" localSheetId="1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661__FDSAUDITLINK__" localSheetId="0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661__FDSAUDITLINK__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662__FDSAUDITLINK__" localSheetId="1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662__FDSAUDITLINK__" localSheetId="0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662__FDSAUDITLINK__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663__FDSAUDITLINK__" localSheetId="1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663__FDSAUDITLINK__" localSheetId="0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663__FDSAUDITLINK__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664__FDSAUDITLINK__" localSheetId="1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664__FDSAUDITLINK__" localSheetId="0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664__FDSAUDITLINK__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665__FDSAUDITLINK__" localSheetId="1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665__FDSAUDITLINK__" localSheetId="0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665__FDSAUDITLINK__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666__FDSAUDITLINK__" localSheetId="1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666__FDSAUDITLINK__" localSheetId="0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666__FDSAUDITLINK__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667__FDSAUDITLINK__" localSheetId="1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667__FDSAUDITLINK__" localSheetId="0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667__FDSAUDITLINK__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668__FDSAUDITLINK__" localSheetId="1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668__FDSAUDITLINK__" localSheetId="0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668__FDSAUDITLINK__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669__FDSAUDITLINK__" localSheetId="1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669__FDSAUDITLINK__" localSheetId="0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669__FDSAUDITLINK__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67__123Graph_XChart_1" hidden="1">#N/A</definedName>
    <definedName name="_167__FDSAUDITLINK__" localSheetId="1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67__FDSAUDITLINK__" localSheetId="0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67__FDSAUDITLINK__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670__FDSAUDITLINK__" localSheetId="1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670__FDSAUDITLINK__" localSheetId="0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670__FDSAUDITLINK__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671__FDSAUDITLINK__" localSheetId="1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671__FDSAUDITLINK__" localSheetId="0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671__FDSAUDITLINK__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672__FDSAUDITLINK__" localSheetId="1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672__FDSAUDITLINK__" localSheetId="0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672__FDSAUDITLINK__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673__FDSAUDITLINK__" localSheetId="1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673__FDSAUDITLINK__" localSheetId="0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673__FDSAUDITLINK__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674__FDSAUDITLINK__" localSheetId="1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674__FDSAUDITLINK__" localSheetId="0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674__FDSAUDITLINK__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675__FDSAUDITLINK__" localSheetId="1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675__FDSAUDITLINK__" localSheetId="0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675__FDSAUDITLINK__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676__FDSAUDITLINK__" localSheetId="1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676__FDSAUDITLINK__" localSheetId="0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676__FDSAUDITLINK__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677__FDSAUDITLINK__" localSheetId="1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677__FDSAUDITLINK__" localSheetId="0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677__FDSAUDITLINK__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678__FDSAUDITLINK__" localSheetId="1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678__FDSAUDITLINK__" localSheetId="0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678__FDSAUDITLINK__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679__FDSAUDITLINK__" localSheetId="1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679__FDSAUDITLINK__" localSheetId="0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679__FDSAUDITLINK__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68__FDSAUDITLINK__" localSheetId="1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68__FDSAUDITLINK__" localSheetId="0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68__FDSAUDITLINK__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680__FDSAUDITLINK__" localSheetId="1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680__FDSAUDITLINK__" localSheetId="0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680__FDSAUDITLINK__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681__FDSAUDITLINK__" localSheetId="1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681__FDSAUDITLINK__" localSheetId="0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681__FDSAUDITLINK__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682__FDSAUDITLINK__" localSheetId="1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682__FDSAUDITLINK__" localSheetId="0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682__FDSAUDITLINK__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683__FDSAUDITLINK__" localSheetId="1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683__FDSAUDITLINK__" localSheetId="0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683__FDSAUDITLINK__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684__FDSAUDITLINK__" localSheetId="1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684__FDSAUDITLINK__" localSheetId="0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684__FDSAUDITLINK__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685__FDSAUDITLINK__" localSheetId="1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685__FDSAUDITLINK__" localSheetId="0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685__FDSAUDITLINK__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686__FDSAUDITLINK__" localSheetId="1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686__FDSAUDITLINK__" localSheetId="0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686__FDSAUDITLINK__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687__FDSAUDITLINK__" localSheetId="1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687__FDSAUDITLINK__" localSheetId="0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687__FDSAUDITLINK__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688__FDSAUDITLINK__" localSheetId="1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688__FDSAUDITLINK__" localSheetId="0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688__FDSAUDITLINK__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689__FDSAUDITLINK__" localSheetId="1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689__FDSAUDITLINK__" localSheetId="0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689__FDSAUDITLINK__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69__FDSAUDITLINK__" localSheetId="1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69__FDSAUDITLINK__" localSheetId="0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69__FDSAUDITLINK__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690__FDSAUDITLINK__" localSheetId="1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690__FDSAUDITLINK__" localSheetId="0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690__FDSAUDITLINK__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691__FDSAUDITLINK__" localSheetId="1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691__FDSAUDITLINK__" localSheetId="0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691__FDSAUDITLINK__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692__FDSAUDITLINK__" localSheetId="1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692__FDSAUDITLINK__" localSheetId="0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692__FDSAUDITLINK__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693__FDSAUDITLINK__" localSheetId="1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693__FDSAUDITLINK__" localSheetId="0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693__FDSAUDITLINK__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694__FDSAUDITLINK__" localSheetId="1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694__FDSAUDITLINK__" localSheetId="0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694__FDSAUDITLINK__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695__FDSAUDITLINK__" localSheetId="1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695__FDSAUDITLINK__" localSheetId="0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695__FDSAUDITLINK__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696__FDSAUDITLINK__" localSheetId="1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696__FDSAUDITLINK__" localSheetId="0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696__FDSAUDITLINK__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697__FDSAUDITLINK__" localSheetId="1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697__FDSAUDITLINK__" localSheetId="0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697__FDSAUDITLINK__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698__FDSAUDITLINK__" localSheetId="1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698__FDSAUDITLINK__" localSheetId="0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698__FDSAUDITLINK__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699__FDSAUDITLINK__" localSheetId="1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699__FDSAUDITLINK__" localSheetId="0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699__FDSAUDITLINK__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7__FDSAUDITLINK__" localSheetId="1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7__FDSAUDITLINK__" localSheetId="0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7__FDSAUDITLINK__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70__FDSAUDITLINK__" localSheetId="1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70__FDSAUDITLINK__" localSheetId="0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70__FDSAUDITLINK__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700__FDSAUDITLINK__" localSheetId="1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700__FDSAUDITLINK__" localSheetId="0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700__FDSAUDITLINK__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701__FDSAUDITLINK__" localSheetId="1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701__FDSAUDITLINK__" localSheetId="0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701__FDSAUDITLINK__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702__FDSAUDITLINK__" localSheetId="1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702__FDSAUDITLINK__" localSheetId="0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702__FDSAUDITLINK__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703__FDSAUDITLINK__" localSheetId="1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703__FDSAUDITLINK__" localSheetId="0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703__FDSAUDITLINK__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704__FDSAUDITLINK__" localSheetId="1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704__FDSAUDITLINK__" localSheetId="0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704__FDSAUDITLINK__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705__FDSAUDITLINK__" localSheetId="1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705__FDSAUDITLINK__" localSheetId="0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705__FDSAUDITLINK__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706__FDSAUDITLINK__" localSheetId="1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706__FDSAUDITLINK__" localSheetId="0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706__FDSAUDITLINK__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707__FDSAUDITLINK__" localSheetId="1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707__FDSAUDITLINK__" localSheetId="0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707__FDSAUDITLINK__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708__FDSAUDITLINK__" localSheetId="1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708__FDSAUDITLINK__" localSheetId="0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708__FDSAUDITLINK__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709__FDSAUDITLINK__" localSheetId="1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709__FDSAUDITLINK__" localSheetId="0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709__FDSAUDITLINK__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71__123Graph_XChart_1A" localSheetId="0" hidden="1">#REF!</definedName>
    <definedName name="_171__123Graph_XChart_1A" hidden="1">#REF!</definedName>
    <definedName name="_171__FDSAUDITLINK__" localSheetId="1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71__FDSAUDITLINK__" localSheetId="0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71__FDSAUDITLINK__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710__FDSAUDITLINK__" localSheetId="1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710__FDSAUDITLINK__" localSheetId="0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710__FDSAUDITLINK__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711__FDSAUDITLINK__" localSheetId="1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711__FDSAUDITLINK__" localSheetId="0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711__FDSAUDITLINK__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712__FDSAUDITLINK__" localSheetId="1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712__FDSAUDITLINK__" localSheetId="0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712__FDSAUDITLINK__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713__FDSAUDITLINK__" localSheetId="1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713__FDSAUDITLINK__" localSheetId="0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713__FDSAUDITLINK__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714__FDSAUDITLINK__" localSheetId="1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714__FDSAUDITLINK__" localSheetId="0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714__FDSAUDITLINK__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715__FDSAUDITLINK__" localSheetId="1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715__FDSAUDITLINK__" localSheetId="0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715__FDSAUDITLINK__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716__FDSAUDITLINK__" localSheetId="1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716__FDSAUDITLINK__" localSheetId="0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716__FDSAUDITLINK__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717__FDSAUDITLINK__" localSheetId="1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717__FDSAUDITLINK__" localSheetId="0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717__FDSAUDITLINK__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718__FDSAUDITLINK__" localSheetId="1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718__FDSAUDITLINK__" localSheetId="0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718__FDSAUDITLINK__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719__FDSAUDITLINK__" localSheetId="1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719__FDSAUDITLINK__" localSheetId="0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719__FDSAUDITLINK__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72__123Graph_XChart_2" localSheetId="0" hidden="1">#REF!</definedName>
    <definedName name="_172__123Graph_XChart_2" hidden="1">#REF!</definedName>
    <definedName name="_172__FDSAUDITLINK__" localSheetId="1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72__FDSAUDITLINK__" localSheetId="0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72__FDSAUDITLINK__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720__FDSAUDITLINK__" localSheetId="1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720__FDSAUDITLINK__" localSheetId="0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720__FDSAUDITLINK__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721__FDSAUDITLINK__" localSheetId="1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721__FDSAUDITLINK__" localSheetId="0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721__FDSAUDITLINK__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722__FDSAUDITLINK__" localSheetId="1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722__FDSAUDITLINK__" localSheetId="0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722__FDSAUDITLINK__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723__FDSAUDITLINK__" localSheetId="1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723__FDSAUDITLINK__" localSheetId="0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723__FDSAUDITLINK__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724__FDSAUDITLINK__" localSheetId="1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724__FDSAUDITLINK__" localSheetId="0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724__FDSAUDITLINK__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725__FDSAUDITLINK__" localSheetId="1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725__FDSAUDITLINK__" localSheetId="0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725__FDSAUDITLINK__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726__FDSAUDITLINK__" localSheetId="1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726__FDSAUDITLINK__" localSheetId="0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726__FDSAUDITLINK__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727__FDSAUDITLINK__" localSheetId="1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727__FDSAUDITLINK__" localSheetId="0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727__FDSAUDITLINK__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728__FDSAUDITLINK__" localSheetId="1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728__FDSAUDITLINK__" localSheetId="0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728__FDSAUDITLINK__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729__FDSAUDITLINK__" localSheetId="1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729__FDSAUDITLINK__" localSheetId="0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729__FDSAUDITLINK__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73__123Graph_XCHART_20" hidden="1">#N/A</definedName>
    <definedName name="_173__FDSAUDITLINK__" localSheetId="1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73__FDSAUDITLINK__" localSheetId="0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73__FDSAUDITLINK__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730__FDSAUDITLINK__" localSheetId="1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730__FDSAUDITLINK__" localSheetId="0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730__FDSAUDITLINK__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731__FDSAUDITLINK__" localSheetId="1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731__FDSAUDITLINK__" localSheetId="0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731__FDSAUDITLINK__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732__FDSAUDITLINK__" localSheetId="1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732__FDSAUDITLINK__" localSheetId="0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732__FDSAUDITLINK__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733__FDSAUDITLINK__" localSheetId="1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733__FDSAUDITLINK__" localSheetId="0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733__FDSAUDITLINK__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734__FDSAUDITLINK__" localSheetId="1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734__FDSAUDITLINK__" localSheetId="0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734__FDSAUDITLINK__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735__FDSAUDITLINK__" localSheetId="1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735__FDSAUDITLINK__" localSheetId="0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735__FDSAUDITLINK__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736__FDSAUDITLINK__" localSheetId="1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736__FDSAUDITLINK__" localSheetId="0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736__FDSAUDITLINK__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737__FDSAUDITLINK__" localSheetId="1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737__FDSAUDITLINK__" localSheetId="0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737__FDSAUDITLINK__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738__FDSAUDITLINK__" localSheetId="1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738__FDSAUDITLINK__" localSheetId="0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738__FDSAUDITLINK__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739__FDSAUDITLINK__" localSheetId="1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739__FDSAUDITLINK__" localSheetId="0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739__FDSAUDITLINK__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74__123Graph_XCHART_23" localSheetId="0" hidden="1">#REF!</definedName>
    <definedName name="_174__123Graph_XCHART_23" hidden="1">#REF!</definedName>
    <definedName name="_174__FDSAUDITLINK__" localSheetId="1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74__FDSAUDITLINK__" localSheetId="0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74__FDSAUDITLINK__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740__FDSAUDITLINK__" localSheetId="1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740__FDSAUDITLINK__" localSheetId="0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740__FDSAUDITLINK__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741__FDSAUDITLINK__" localSheetId="1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1741__FDSAUDITLINK__" localSheetId="0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1741__FDSAUDITLINK__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1742__FDSAUDITLINK__" localSheetId="1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1742__FDSAUDITLINK__" localSheetId="0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1742__FDSAUDITLINK__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1743__FDSAUDITLINK__" localSheetId="1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1743__FDSAUDITLINK__" localSheetId="0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1743__FDSAUDITLINK__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1744__FDSAUDITLINK__" localSheetId="1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1744__FDSAUDITLINK__" localSheetId="0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1744__FDSAUDITLINK__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1745__FDSAUDITLINK__" localSheetId="1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1745__FDSAUDITLINK__" localSheetId="0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1745__FDSAUDITLINK__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1746__FDSAUDITLINK__" localSheetId="1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1746__FDSAUDITLINK__" localSheetId="0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1746__FDSAUDITLINK__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1747__FDSAUDITLINK__" localSheetId="1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1747__FDSAUDITLINK__" localSheetId="0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1747__FDSAUDITLINK__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1748__FDSAUDITLINK__" localSheetId="1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1748__FDSAUDITLINK__" localSheetId="0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1748__FDSAUDITLINK__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1749__FDSAUDITLINK__" localSheetId="1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1749__FDSAUDITLINK__" localSheetId="0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1749__FDSAUDITLINK__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175__123Graph_XChart_3" localSheetId="0" hidden="1">#REF!</definedName>
    <definedName name="_175__123Graph_XChart_3" hidden="1">#REF!</definedName>
    <definedName name="_175__FDSAUDITLINK__" localSheetId="1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75__FDSAUDITLINK__" localSheetId="0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75__FDSAUDITLINK__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750__FDSAUDITLINK__" localSheetId="1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1750__FDSAUDITLINK__" localSheetId="0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1750__FDSAUDITLINK__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1751__FDSAUDITLINK__" localSheetId="1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1751__FDSAUDITLINK__" localSheetId="0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1751__FDSAUDITLINK__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1752__FDSAUDITLINK__" localSheetId="1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1752__FDSAUDITLINK__" localSheetId="0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1752__FDSAUDITLINK__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1753__FDSAUDITLINK__" localSheetId="1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1753__FDSAUDITLINK__" localSheetId="0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1753__FDSAUDITLINK__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1754__FDSAUDITLINK__" localSheetId="1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1754__FDSAUDITLINK__" localSheetId="0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1754__FDSAUDITLINK__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1755__FDSAUDITLINK__" localSheetId="1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1755__FDSAUDITLINK__" localSheetId="0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1755__FDSAUDITLINK__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1756__FDSAUDITLINK__" localSheetId="1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1756__FDSAUDITLINK__" localSheetId="0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1756__FDSAUDITLINK__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1757__FDSAUDITLINK__" localSheetId="1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1757__FDSAUDITLINK__" localSheetId="0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1757__FDSAUDITLINK__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1758__FDSAUDITLINK__" localSheetId="1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1758__FDSAUDITLINK__" localSheetId="0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1758__FDSAUDITLINK__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1759__FDSAUDITLINK__" localSheetId="1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1759__FDSAUDITLINK__" localSheetId="0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1759__FDSAUDITLINK__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176__123Graph_XChart_4" localSheetId="0" hidden="1">#REF!</definedName>
    <definedName name="_176__123Graph_XChart_4" hidden="1">#REF!</definedName>
    <definedName name="_176__FDSAUDITLINK__" localSheetId="1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76__FDSAUDITLINK__" localSheetId="0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76__FDSAUDITLINK__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760__FDSAUDITLINK__" localSheetId="1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1760__FDSAUDITLINK__" localSheetId="0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1760__FDSAUDITLINK__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1761__FDSAUDITLINK__" localSheetId="1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1761__FDSAUDITLINK__" localSheetId="0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1761__FDSAUDITLINK__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1762__FDSAUDITLINK__" localSheetId="1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1762__FDSAUDITLINK__" localSheetId="0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1762__FDSAUDITLINK__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1763__FDSAUDITLINK__" localSheetId="1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1763__FDSAUDITLINK__" localSheetId="0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1763__FDSAUDITLINK__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1764__FDSAUDITLINK__" localSheetId="1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1764__FDSAUDITLINK__" localSheetId="0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1764__FDSAUDITLINK__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1765__FDSAUDITLINK__" localSheetId="1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1765__FDSAUDITLINK__" localSheetId="0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1765__FDSAUDITLINK__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1766__FDSAUDITLINK__" localSheetId="1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1766__FDSAUDITLINK__" localSheetId="0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1766__FDSAUDITLINK__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1767__FDSAUDITLINK__" localSheetId="1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1767__FDSAUDITLINK__" localSheetId="0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1767__FDSAUDITLINK__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1768__FDSAUDITLINK__" localSheetId="1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1768__FDSAUDITLINK__" localSheetId="0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1768__FDSAUDITLINK__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1769__FDSAUDITLINK__" localSheetId="1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1769__FDSAUDITLINK__" localSheetId="0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1769__FDSAUDITLINK__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177__123Graph_XChart_5" localSheetId="0" hidden="1">#REF!</definedName>
    <definedName name="_177__123Graph_XChart_5" hidden="1">#REF!</definedName>
    <definedName name="_177__FDSAUDITLINK__" localSheetId="1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77__FDSAUDITLINK__" localSheetId="0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77__FDSAUDITLINK__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770__FDSAUDITLINK__" localSheetId="1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1770__FDSAUDITLINK__" localSheetId="0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1770__FDSAUDITLINK__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1771__FDSAUDITLINK__" localSheetId="1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1771__FDSAUDITLINK__" localSheetId="0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1771__FDSAUDITLINK__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1772__FDSAUDITLINK__" localSheetId="1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1772__FDSAUDITLINK__" localSheetId="0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1772__FDSAUDITLINK__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1773__FDSAUDITLINK__" localSheetId="1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1773__FDSAUDITLINK__" localSheetId="0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1773__FDSAUDITLINK__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1774__FDSAUDITLINK__" localSheetId="1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1774__FDSAUDITLINK__" localSheetId="0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1774__FDSAUDITLINK__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1775__FDSAUDITLINK__" localSheetId="1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1775__FDSAUDITLINK__" localSheetId="0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1775__FDSAUDITLINK__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1776__FDSAUDITLINK__" localSheetId="1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1776__FDSAUDITLINK__" localSheetId="0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1776__FDSAUDITLINK__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1777__FDSAUDITLINK__" localSheetId="1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1777__FDSAUDITLINK__" localSheetId="0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1777__FDSAUDITLINK__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1778__FDSAUDITLINK__" localSheetId="1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1778__FDSAUDITLINK__" localSheetId="0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1778__FDSAUDITLINK__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1779__FDSAUDITLINK__" localSheetId="1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1779__FDSAUDITLINK__" localSheetId="0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1779__FDSAUDITLINK__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178__123Graph_XChart_6" localSheetId="0" hidden="1">#REF!</definedName>
    <definedName name="_178__123Graph_XChart_6" hidden="1">#REF!</definedName>
    <definedName name="_178__FDSAUDITLINK__" localSheetId="1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78__FDSAUDITLINK__" localSheetId="0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78__FDSAUDITLINK__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780__FDSAUDITLINK__" localSheetId="1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1780__FDSAUDITLINK__" localSheetId="0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1780__FDSAUDITLINK__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1781__FDSAUDITLINK__" localSheetId="1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1781__FDSAUDITLINK__" localSheetId="0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1781__FDSAUDITLINK__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1782__FDSAUDITLINK__" localSheetId="1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1782__FDSAUDITLINK__" localSheetId="0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1782__FDSAUDITLINK__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1783__FDSAUDITLINK__" localSheetId="1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1783__FDSAUDITLINK__" localSheetId="0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1783__FDSAUDITLINK__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1784__FDSAUDITLINK__" localSheetId="1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1784__FDSAUDITLINK__" localSheetId="0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1784__FDSAUDITLINK__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1785__FDSAUDITLINK__" localSheetId="1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1785__FDSAUDITLINK__" localSheetId="0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1785__FDSAUDITLINK__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1786__FDSAUDITLINK__" localSheetId="1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1786__FDSAUDITLINK__" localSheetId="0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1786__FDSAUDITLINK__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1787__FDSAUDITLINK__" localSheetId="1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1787__FDSAUDITLINK__" localSheetId="0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1787__FDSAUDITLINK__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1788__FDSAUDITLINK__" localSheetId="1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1788__FDSAUDITLINK__" localSheetId="0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1788__FDSAUDITLINK__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1789__FDSAUDITLINK__" localSheetId="1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1789__FDSAUDITLINK__" localSheetId="0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1789__FDSAUDITLINK__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179__FDSAUDITLINK__" localSheetId="1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79__FDSAUDITLINK__" localSheetId="0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79__FDSAUDITLINK__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790__FDSAUDITLINK__" localSheetId="1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1790__FDSAUDITLINK__" localSheetId="0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1790__FDSAUDITLINK__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1791__FDSAUDITLINK__" localSheetId="1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1791__FDSAUDITLINK__" localSheetId="0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1791__FDSAUDITLINK__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1792__FDSAUDITLINK__" localSheetId="1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1792__FDSAUDITLINK__" localSheetId="0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1792__FDSAUDITLINK__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1793__FDSAUDITLINK__" localSheetId="1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1793__FDSAUDITLINK__" localSheetId="0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1793__FDSAUDITLINK__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1794__FDSAUDITLINK__" localSheetId="1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1794__FDSAUDITLINK__" localSheetId="0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1794__FDSAUDITLINK__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1795__FDSAUDITLINK__" localSheetId="1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1795__FDSAUDITLINK__" localSheetId="0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1795__FDSAUDITLINK__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1796__FDSAUDITLINK__" localSheetId="1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1796__FDSAUDITLINK__" localSheetId="0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1796__FDSAUDITLINK__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1797__FDSAUDITLINK__" localSheetId="1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1797__FDSAUDITLINK__" localSheetId="0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1797__FDSAUDITLINK__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1798__FDSAUDITLINK__" localSheetId="1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1798__FDSAUDITLINK__" localSheetId="0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1798__FDSAUDITLINK__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1799__FDSAUDITLINK__" localSheetId="1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1799__FDSAUDITLINK__" localSheetId="0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1799__FDSAUDITLINK__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18__FDSAUDITLINK__" localSheetId="1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8__FDSAUDITLINK__" localSheetId="0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8__FDSAUDITLINK__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80__FDSAUDITLINK__" localSheetId="1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80__FDSAUDITLINK__" localSheetId="0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80__FDSAUDITLINK__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800__FDSAUDITLINK__" localSheetId="1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1800__FDSAUDITLINK__" localSheetId="0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1800__FDSAUDITLINK__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1801__FDSAUDITLINK__" localSheetId="1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1801__FDSAUDITLINK__" localSheetId="0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1801__FDSAUDITLINK__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1802__FDSAUDITLINK__" localSheetId="1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1802__FDSAUDITLINK__" localSheetId="0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1802__FDSAUDITLINK__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1803__FDSAUDITLINK__" localSheetId="1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1803__FDSAUDITLINK__" localSheetId="0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1803__FDSAUDITLINK__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1804__FDSAUDITLINK__" localSheetId="1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1804__FDSAUDITLINK__" localSheetId="0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1804__FDSAUDITLINK__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1805__FDSAUDITLINK__" localSheetId="1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1805__FDSAUDITLINK__" localSheetId="0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1805__FDSAUDITLINK__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1806__FDSAUDITLINK__" localSheetId="1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1806__FDSAUDITLINK__" localSheetId="0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1806__FDSAUDITLINK__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1807__FDSAUDITLINK__" localSheetId="1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1807__FDSAUDITLINK__" localSheetId="0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1807__FDSAUDITLINK__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1808__FDSAUDITLINK__" localSheetId="1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1808__FDSAUDITLINK__" localSheetId="0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1808__FDSAUDITLINK__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1809__FDSAUDITLINK__" localSheetId="1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1809__FDSAUDITLINK__" localSheetId="0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1809__FDSAUDITLINK__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181__FDSAUDITLINK__" localSheetId="1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81__FDSAUDITLINK__" localSheetId="0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81__FDSAUDITLINK__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810__FDSAUDITLINK__" localSheetId="1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1810__FDSAUDITLINK__" localSheetId="0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1810__FDSAUDITLINK__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1811__FDSAUDITLINK__" localSheetId="1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1811__FDSAUDITLINK__" localSheetId="0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1811__FDSAUDITLINK__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1812__FDSAUDITLINK__" localSheetId="1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1812__FDSAUDITLINK__" localSheetId="0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1812__FDSAUDITLINK__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1813__FDSAUDITLINK__" localSheetId="1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1813__FDSAUDITLINK__" localSheetId="0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1813__FDSAUDITLINK__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1814__FDSAUDITLINK__" localSheetId="1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1814__FDSAUDITLINK__" localSheetId="0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1814__FDSAUDITLINK__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1815__FDSAUDITLINK__" localSheetId="1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1815__FDSAUDITLINK__" localSheetId="0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1815__FDSAUDITLINK__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1816__FDSAUDITLINK__" localSheetId="1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1816__FDSAUDITLINK__" localSheetId="0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1816__FDSAUDITLINK__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1817__FDSAUDITLINK__" localSheetId="1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1817__FDSAUDITLINK__" localSheetId="0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1817__FDSAUDITLINK__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1818__FDSAUDITLINK__" localSheetId="1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1818__FDSAUDITLINK__" localSheetId="0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1818__FDSAUDITLINK__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1819__FDSAUDITLINK__" localSheetId="1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1819__FDSAUDITLINK__" localSheetId="0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1819__FDSAUDITLINK__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182__FDSAUDITLINK__" localSheetId="1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82__FDSAUDITLINK__" localSheetId="0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82__FDSAUDITLINK__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820__FDSAUDITLINK__" localSheetId="1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1820__FDSAUDITLINK__" localSheetId="0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1820__FDSAUDITLINK__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1821__FDSAUDITLINK__" localSheetId="1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1821__FDSAUDITLINK__" localSheetId="0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1821__FDSAUDITLINK__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1822__FDSAUDITLINK__" localSheetId="1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1822__FDSAUDITLINK__" localSheetId="0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1822__FDSAUDITLINK__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1823__FDSAUDITLINK__" localSheetId="1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1823__FDSAUDITLINK__" localSheetId="0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1823__FDSAUDITLINK__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1824__FDSAUDITLINK__" localSheetId="1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1824__FDSAUDITLINK__" localSheetId="0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1824__FDSAUDITLINK__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1825__FDSAUDITLINK__" localSheetId="1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1825__FDSAUDITLINK__" localSheetId="0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1825__FDSAUDITLINK__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1826__FDSAUDITLINK__" localSheetId="1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1826__FDSAUDITLINK__" localSheetId="0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1826__FDSAUDITLINK__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1827__FDSAUDITLINK__" localSheetId="1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827__FDSAUDITLINK__" localSheetId="0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827__FDSAUDITLINK__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1828__FDSAUDITLINK__" localSheetId="1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828__FDSAUDITLINK__" localSheetId="0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828__FDSAUDITLINK__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1829__FDSAUDITLINK__" localSheetId="1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829__FDSAUDITLINK__" localSheetId="0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829__FDSAUDITLINK__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183__FDSAUDITLINK__" localSheetId="1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183__FDSAUDITLINK__" localSheetId="0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183__FDSAUDITLINK__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1830__FDSAUDITLINK__" localSheetId="1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830__FDSAUDITLINK__" localSheetId="0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830__FDSAUDITLINK__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1831__FDSAUDITLINK__" localSheetId="1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831__FDSAUDITLINK__" localSheetId="0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831__FDSAUDITLINK__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1832__FDSAUDITLINK__" localSheetId="1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832__FDSAUDITLINK__" localSheetId="0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832__FDSAUDITLINK__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1833__FDSAUDITLINK__" localSheetId="1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833__FDSAUDITLINK__" localSheetId="0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833__FDSAUDITLINK__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1834__FDSAUDITLINK__" localSheetId="1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834__FDSAUDITLINK__" localSheetId="0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834__FDSAUDITLINK__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1835__FDSAUDITLINK__" localSheetId="1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835__FDSAUDITLINK__" localSheetId="0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835__FDSAUDITLINK__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1836__FDSAUDITLINK__" localSheetId="1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836__FDSAUDITLINK__" localSheetId="0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836__FDSAUDITLINK__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837__FDSAUDITLINK__" localSheetId="1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1837__FDSAUDITLINK__" localSheetId="0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1837__FDSAUDITLINK__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1838__FDSAUDITLINK__" localSheetId="1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1838__FDSAUDITLINK__" localSheetId="0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1838__FDSAUDITLINK__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1839__FDSAUDITLINK__" localSheetId="1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1839__FDSAUDITLINK__" localSheetId="0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1839__FDSAUDITLINK__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184__FDSAUDITLINK__" localSheetId="1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184__FDSAUDITLINK__" localSheetId="0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184__FDSAUDITLINK__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1840__FDSAUDITLINK__" localSheetId="1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1840__FDSAUDITLINK__" localSheetId="0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1840__FDSAUDITLINK__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1841__FDSAUDITLINK__" localSheetId="1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1841__FDSAUDITLINK__" localSheetId="0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1841__FDSAUDITLINK__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1842__FDSAUDITLINK__" localSheetId="1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1842__FDSAUDITLINK__" localSheetId="0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1842__FDSAUDITLINK__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1843__FDSAUDITLINK__" localSheetId="1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1843__FDSAUDITLINK__" localSheetId="0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1843__FDSAUDITLINK__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1844__FDSAUDITLINK__" localSheetId="1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1844__FDSAUDITLINK__" localSheetId="0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1844__FDSAUDITLINK__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1845__FDSAUDITLINK__" localSheetId="1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1845__FDSAUDITLINK__" localSheetId="0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1845__FDSAUDITLINK__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1846__FDSAUDITLINK__" localSheetId="1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1846__FDSAUDITLINK__" localSheetId="0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1846__FDSAUDITLINK__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1847__FDSAUDITLINK__" localSheetId="1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1847__FDSAUDITLINK__" localSheetId="0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1847__FDSAUDITLINK__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1848__FDSAUDITLINK__" localSheetId="1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1848__FDSAUDITLINK__" localSheetId="0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1848__FDSAUDITLINK__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1849__FDSAUDITLINK__" localSheetId="1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1849__FDSAUDITLINK__" localSheetId="0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1849__FDSAUDITLINK__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185__FDSAUDITLINK__" localSheetId="1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185__FDSAUDITLINK__" localSheetId="0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185__FDSAUDITLINK__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1850__FDSAUDITLINK__" localSheetId="1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1850__FDSAUDITLINK__" localSheetId="0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1850__FDSAUDITLINK__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1851__FDSAUDITLINK__" localSheetId="1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1851__FDSAUDITLINK__" localSheetId="0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1851__FDSAUDITLINK__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1852__FDSAUDITLINK__" localSheetId="1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1852__FDSAUDITLINK__" localSheetId="0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1852__FDSAUDITLINK__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1853__FDSAUDITLINK__" localSheetId="1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1853__FDSAUDITLINK__" localSheetId="0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1853__FDSAUDITLINK__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1854__FDSAUDITLINK__" localSheetId="1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1854__FDSAUDITLINK__" localSheetId="0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1854__FDSAUDITLINK__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1855__FDSAUDITLINK__" localSheetId="1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1855__FDSAUDITLINK__" localSheetId="0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1855__FDSAUDITLINK__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1856__FDSAUDITLINK__" localSheetId="1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1856__FDSAUDITLINK__" localSheetId="0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1856__FDSAUDITLINK__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1857__FDSAUDITLINK__" localSheetId="1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1857__FDSAUDITLINK__" localSheetId="0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1857__FDSAUDITLINK__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1858__FDSAUDITLINK__" localSheetId="1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1858__FDSAUDITLINK__" localSheetId="0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1858__FDSAUDITLINK__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1859__FDSAUDITLINK__" localSheetId="1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1859__FDSAUDITLINK__" localSheetId="0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1859__FDSAUDITLINK__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186__FDSAUDITLINK__" localSheetId="1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186__FDSAUDITLINK__" localSheetId="0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186__FDSAUDITLINK__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1860__FDSAUDITLINK__" localSheetId="1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1860__FDSAUDITLINK__" localSheetId="0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1860__FDSAUDITLINK__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1861__FDSAUDITLINK__" localSheetId="1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1861__FDSAUDITLINK__" localSheetId="0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1861__FDSAUDITLINK__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1862__FDSAUDITLINK__" localSheetId="1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1862__FDSAUDITLINK__" localSheetId="0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1862__FDSAUDITLINK__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1863__FDSAUDITLINK__" localSheetId="1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1863__FDSAUDITLINK__" localSheetId="0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1863__FDSAUDITLINK__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1864__FDSAUDITLINK__" localSheetId="1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1864__FDSAUDITLINK__" localSheetId="0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1864__FDSAUDITLINK__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1865__FDSAUDITLINK__" localSheetId="1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1865__FDSAUDITLINK__" localSheetId="0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1865__FDSAUDITLINK__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1866__FDSAUDITLINK__" localSheetId="1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1866__FDSAUDITLINK__" localSheetId="0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1866__FDSAUDITLINK__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1867__FDSAUDITLINK__" localSheetId="1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1867__FDSAUDITLINK__" localSheetId="0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1867__FDSAUDITLINK__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1868__FDSAUDITLINK__" localSheetId="1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1868__FDSAUDITLINK__" localSheetId="0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1868__FDSAUDITLINK__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1869__FDSAUDITLINK__" localSheetId="1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1869__FDSAUDITLINK__" localSheetId="0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1869__FDSAUDITLINK__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187__FDSAUDITLINK__" localSheetId="1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187__FDSAUDITLINK__" localSheetId="0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187__FDSAUDITLINK__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1870__FDSAUDITLINK__" localSheetId="1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1870__FDSAUDITLINK__" localSheetId="0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1870__FDSAUDITLINK__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1871__FDSAUDITLINK__" localSheetId="1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1871__FDSAUDITLINK__" localSheetId="0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1871__FDSAUDITLINK__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1872__FDSAUDITLINK__" localSheetId="1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1872__FDSAUDITLINK__" localSheetId="0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1872__FDSAUDITLINK__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1873__FDSAUDITLINK__" localSheetId="1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1873__FDSAUDITLINK__" localSheetId="0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1873__FDSAUDITLINK__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1874__FDSAUDITLINK__" localSheetId="1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1874__FDSAUDITLINK__" localSheetId="0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1874__FDSAUDITLINK__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1875__FDSAUDITLINK__" localSheetId="1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1875__FDSAUDITLINK__" localSheetId="0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1875__FDSAUDITLINK__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1876__FDSAUDITLINK__" localSheetId="1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1876__FDSAUDITLINK__" localSheetId="0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1876__FDSAUDITLINK__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1877__FDSAUDITLINK__" localSheetId="1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1877__FDSAUDITLINK__" localSheetId="0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1877__FDSAUDITLINK__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1878__FDSAUDITLINK__" localSheetId="1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1878__FDSAUDITLINK__" localSheetId="0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1878__FDSAUDITLINK__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1879__FDSAUDITLINK__" localSheetId="1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1879__FDSAUDITLINK__" localSheetId="0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1879__FDSAUDITLINK__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188__FDSAUDITLINK__" localSheetId="1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188__FDSAUDITLINK__" localSheetId="0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188__FDSAUDITLINK__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1880__FDSAUDITLINK__" localSheetId="1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1880__FDSAUDITLINK__" localSheetId="0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1880__FDSAUDITLINK__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1881__FDSAUDITLINK__" localSheetId="1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1881__FDSAUDITLINK__" localSheetId="0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1881__FDSAUDITLINK__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1882__FDSAUDITLINK__" localSheetId="1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1882__FDSAUDITLINK__" localSheetId="0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1882__FDSAUDITLINK__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1883__FDSAUDITLINK__" localSheetId="1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1883__FDSAUDITLINK__" localSheetId="0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1883__FDSAUDITLINK__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1884__FDSAUDITLINK__" localSheetId="1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1884__FDSAUDITLINK__" localSheetId="0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1884__FDSAUDITLINK__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1885__FDSAUDITLINK__" localSheetId="1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1885__FDSAUDITLINK__" localSheetId="0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1885__FDSAUDITLINK__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1886__FDSAUDITLINK__" localSheetId="1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1886__FDSAUDITLINK__" localSheetId="0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1886__FDSAUDITLINK__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1887__FDSAUDITLINK__" localSheetId="1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1887__FDSAUDITLINK__" localSheetId="0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1887__FDSAUDITLINK__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1888__FDSAUDITLINK__" localSheetId="1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1888__FDSAUDITLINK__" localSheetId="0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1888__FDSAUDITLINK__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1889__FDSAUDITLINK__" localSheetId="1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1889__FDSAUDITLINK__" localSheetId="0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1889__FDSAUDITLINK__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189__FDSAUDITLINK__" localSheetId="1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189__FDSAUDITLINK__" localSheetId="0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189__FDSAUDITLINK__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1890__FDSAUDITLINK__" localSheetId="1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1890__FDSAUDITLINK__" localSheetId="0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1890__FDSAUDITLINK__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1891__FDSAUDITLINK__" localSheetId="1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1891__FDSAUDITLINK__" localSheetId="0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1891__FDSAUDITLINK__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1892__FDSAUDITLINK__" localSheetId="1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1892__FDSAUDITLINK__" localSheetId="0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1892__FDSAUDITLINK__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1893__FDSAUDITLINK__" localSheetId="1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1893__FDSAUDITLINK__" localSheetId="0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1893__FDSAUDITLINK__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1894__FDSAUDITLINK__" localSheetId="1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1894__FDSAUDITLINK__" localSheetId="0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1894__FDSAUDITLINK__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1895__FDSAUDITLINK__" localSheetId="1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1895__FDSAUDITLINK__" localSheetId="0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1895__FDSAUDITLINK__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1896__FDSAUDITLINK__" localSheetId="1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1896__FDSAUDITLINK__" localSheetId="0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1896__FDSAUDITLINK__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1897__FDSAUDITLINK__" localSheetId="1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1897__FDSAUDITLINK__" localSheetId="0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1897__FDSAUDITLINK__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1898__FDSAUDITLINK__" localSheetId="1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1898__FDSAUDITLINK__" localSheetId="0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1898__FDSAUDITLINK__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1899__FDSAUDITLINK__" localSheetId="1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1899__FDSAUDITLINK__" localSheetId="0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1899__FDSAUDITLINK__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19__123Graph_ASS6_A" hidden="1">#N/A</definedName>
    <definedName name="_19__FDSAUDITLINK__" localSheetId="1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9__FDSAUDITLINK__" localSheetId="0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9__FDSAUDITLINK__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190__FDSAUDITLINK__" localSheetId="1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190__FDSAUDITLINK__" localSheetId="0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190__FDSAUDITLINK__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1900__FDSAUDITLINK__" localSheetId="1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1900__FDSAUDITLINK__" localSheetId="0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1900__FDSAUDITLINK__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1901__FDSAUDITLINK__" localSheetId="1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1901__FDSAUDITLINK__" localSheetId="0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1901__FDSAUDITLINK__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1902__FDSAUDITLINK__" localSheetId="1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1902__FDSAUDITLINK__" localSheetId="0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1902__FDSAUDITLINK__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1903__FDSAUDITLINK__" localSheetId="1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1903__FDSAUDITLINK__" localSheetId="0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1903__FDSAUDITLINK__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1904__FDSAUDITLINK__" localSheetId="1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1904__FDSAUDITLINK__" localSheetId="0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1904__FDSAUDITLINK__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1905__FDSAUDITLINK__" localSheetId="1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1905__FDSAUDITLINK__" localSheetId="0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1905__FDSAUDITLINK__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1906__FDSAUDITLINK__" localSheetId="1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1906__FDSAUDITLINK__" localSheetId="0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1906__FDSAUDITLINK__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1907__FDSAUDITLINK__" localSheetId="1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1907__FDSAUDITLINK__" localSheetId="0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1907__FDSAUDITLINK__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1908__FDSAUDITLINK__" localSheetId="1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1908__FDSAUDITLINK__" localSheetId="0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1908__FDSAUDITLINK__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1909__FDSAUDITLINK__" localSheetId="1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1909__FDSAUDITLINK__" localSheetId="0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1909__FDSAUDITLINK__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191__FDSAUDITLINK__" localSheetId="1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191__FDSAUDITLINK__" localSheetId="0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191__FDSAUDITLINK__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1910__FDSAUDITLINK__" localSheetId="1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1910__FDSAUDITLINK__" localSheetId="0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1910__FDSAUDITLINK__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1911__FDSAUDITLINK__" localSheetId="1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1911__FDSAUDITLINK__" localSheetId="0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1911__FDSAUDITLINK__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1912__FDSAUDITLINK__" localSheetId="1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1912__FDSAUDITLINK__" localSheetId="0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1912__FDSAUDITLINK__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1913__FDSAUDITLINK__" localSheetId="1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1913__FDSAUDITLINK__" localSheetId="0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1913__FDSAUDITLINK__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1914__FDSAUDITLINK__" localSheetId="1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1914__FDSAUDITLINK__" localSheetId="0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1914__FDSAUDITLINK__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1915__FDSAUDITLINK__" localSheetId="1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1915__FDSAUDITLINK__" localSheetId="0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1915__FDSAUDITLINK__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1916__FDSAUDITLINK__" localSheetId="1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1916__FDSAUDITLINK__" localSheetId="0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1916__FDSAUDITLINK__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1917__FDSAUDITLINK__" localSheetId="1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917__FDSAUDITLINK__" localSheetId="0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917__FDSAUDITLINK__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1918__FDSAUDITLINK__" localSheetId="1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918__FDSAUDITLINK__" localSheetId="0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918__FDSAUDITLINK__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1919__FDSAUDITLINK__" localSheetId="1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919__FDSAUDITLINK__" localSheetId="0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919__FDSAUDITLINK__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192__FDSAUDITLINK__" localSheetId="1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192__FDSAUDITLINK__" localSheetId="0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192__FDSAUDITLINK__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1920__FDSAUDITLINK__" localSheetId="1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920__FDSAUDITLINK__" localSheetId="0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920__FDSAUDITLINK__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1921__FDSAUDITLINK__" localSheetId="1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921__FDSAUDITLINK__" localSheetId="0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921__FDSAUDITLINK__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1922__FDSAUDITLINK__" localSheetId="1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922__FDSAUDITLINK__" localSheetId="0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922__FDSAUDITLINK__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1923__FDSAUDITLINK__" localSheetId="1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923__FDSAUDITLINK__" localSheetId="0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923__FDSAUDITLINK__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1924__FDSAUDITLINK__" localSheetId="1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924__FDSAUDITLINK__" localSheetId="0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924__FDSAUDITLINK__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1925__FDSAUDITLINK__" localSheetId="1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925__FDSAUDITLINK__" localSheetId="0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925__FDSAUDITLINK__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1926__FDSAUDITLINK__" localSheetId="1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926__FDSAUDITLINK__" localSheetId="0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926__FDSAUDITLINK__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1927__FDSAUDITLINK__" localSheetId="1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927__FDSAUDITLINK__" localSheetId="0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927__FDSAUDITLINK__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1928__FDSAUDITLINK__" localSheetId="1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928__FDSAUDITLINK__" localSheetId="0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928__FDSAUDITLINK__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1929__FDSAUDITLINK__" localSheetId="1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929__FDSAUDITLINK__" localSheetId="0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929__FDSAUDITLINK__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193__FDSAUDITLINK__" localSheetId="1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193__FDSAUDITLINK__" localSheetId="0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193__FDSAUDITLINK__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1930__FDSAUDITLINK__" localSheetId="1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930__FDSAUDITLINK__" localSheetId="0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930__FDSAUDITLINK__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1931__FDSAUDITLINK__" localSheetId="1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931__FDSAUDITLINK__" localSheetId="0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931__FDSAUDITLINK__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1932__FDSAUDITLINK__" localSheetId="1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932__FDSAUDITLINK__" localSheetId="0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932__FDSAUDITLINK__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1933__FDSAUDITLINK__" localSheetId="1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933__FDSAUDITLINK__" localSheetId="0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933__FDSAUDITLINK__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1934__FDSAUDITLINK__" localSheetId="1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934__FDSAUDITLINK__" localSheetId="0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934__FDSAUDITLINK__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1935__FDSAUDITLINK__" localSheetId="1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935__FDSAUDITLINK__" localSheetId="0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935__FDSAUDITLINK__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1936__FDSAUDITLINK__" localSheetId="1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936__FDSAUDITLINK__" localSheetId="0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936__FDSAUDITLINK__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1937__FDSAUDITLINK__" localSheetId="1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937__FDSAUDITLINK__" localSheetId="0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937__FDSAUDITLINK__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1938__FDSAUDITLINK__" localSheetId="1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938__FDSAUDITLINK__" localSheetId="0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938__FDSAUDITLINK__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1939__FDSAUDITLINK__" localSheetId="1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939__FDSAUDITLINK__" localSheetId="0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939__FDSAUDITLINK__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194__FDSAUDITLINK__" localSheetId="1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194__FDSAUDITLINK__" localSheetId="0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194__FDSAUDITLINK__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1940__FDSAUDITLINK__" localSheetId="1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940__FDSAUDITLINK__" localSheetId="0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940__FDSAUDITLINK__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1941__FDSAUDITLINK__" localSheetId="1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941__FDSAUDITLINK__" localSheetId="0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941__FDSAUDITLINK__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1942__FDSAUDITLINK__" localSheetId="1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942__FDSAUDITLINK__" localSheetId="0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942__FDSAUDITLINK__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1943__FDSAUDITLINK__" localSheetId="1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943__FDSAUDITLINK__" localSheetId="0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943__FDSAUDITLINK__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1944__FDSAUDITLINK__" localSheetId="1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944__FDSAUDITLINK__" localSheetId="0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944__FDSAUDITLINK__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1945__FDSAUDITLINK__" localSheetId="1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945__FDSAUDITLINK__" localSheetId="0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945__FDSAUDITLINK__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1946__FDSAUDITLINK__" localSheetId="1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946__FDSAUDITLINK__" localSheetId="0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946__FDSAUDITLINK__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1947__FDSAUDITLINK__" localSheetId="1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947__FDSAUDITLINK__" localSheetId="0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947__FDSAUDITLINK__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1948__FDSAUDITLINK__" localSheetId="1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948__FDSAUDITLINK__" localSheetId="0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948__FDSAUDITLINK__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1949__FDSAUDITLINK__" localSheetId="1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949__FDSAUDITLINK__" localSheetId="0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949__FDSAUDITLINK__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195__FDSAUDITLINK__" localSheetId="1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195__FDSAUDITLINK__" localSheetId="0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195__FDSAUDITLINK__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1950__FDSAUDITLINK__" localSheetId="1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950__FDSAUDITLINK__" localSheetId="0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950__FDSAUDITLINK__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1951__FDSAUDITLINK__" localSheetId="1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951__FDSAUDITLINK__" localSheetId="0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951__FDSAUDITLINK__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1952__FDSAUDITLINK__" localSheetId="1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952__FDSAUDITLINK__" localSheetId="0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952__FDSAUDITLINK__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1953__FDSAUDITLINK__" localSheetId="1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953__FDSAUDITLINK__" localSheetId="0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953__FDSAUDITLINK__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1954__FDSAUDITLINK__" localSheetId="1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954__FDSAUDITLINK__" localSheetId="0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954__FDSAUDITLINK__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1955__FDSAUDITLINK__" localSheetId="1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955__FDSAUDITLINK__" localSheetId="0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955__FDSAUDITLINK__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1956__FDSAUDITLINK__" localSheetId="1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956__FDSAUDITLINK__" localSheetId="0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956__FDSAUDITLINK__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1957__FDSAUDITLINK__" localSheetId="1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957__FDSAUDITLINK__" localSheetId="0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957__FDSAUDITLINK__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1958__FDSAUDITLINK__" localSheetId="1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958__FDSAUDITLINK__" localSheetId="0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958__FDSAUDITLINK__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1959__FDSAUDITLINK__" localSheetId="1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959__FDSAUDITLINK__" localSheetId="0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959__FDSAUDITLINK__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196__FDSAUDITLINK__" localSheetId="1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196__FDSAUDITLINK__" localSheetId="0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196__FDSAUDITLINK__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1960__FDSAUDITLINK__" localSheetId="1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960__FDSAUDITLINK__" localSheetId="0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960__FDSAUDITLINK__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1961__FDSAUDITLINK__" localSheetId="1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961__FDSAUDITLINK__" localSheetId="0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961__FDSAUDITLINK__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1962__FDSAUDITLINK__" localSheetId="1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962__FDSAUDITLINK__" localSheetId="0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962__FDSAUDITLINK__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1963__FDSAUDITLINK__" localSheetId="1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963__FDSAUDITLINK__" localSheetId="0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963__FDSAUDITLINK__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1964__FDSAUDITLINK__" localSheetId="1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964__FDSAUDITLINK__" localSheetId="0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964__FDSAUDITLINK__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1965__FDSAUDITLINK__" localSheetId="1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965__FDSAUDITLINK__" localSheetId="0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965__FDSAUDITLINK__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1966__FDSAUDITLINK__" localSheetId="1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966__FDSAUDITLINK__" localSheetId="0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966__FDSAUDITLINK__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1967__FDSAUDITLINK__" localSheetId="1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967__FDSAUDITLINK__" localSheetId="0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967__FDSAUDITLINK__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1968__FDSAUDITLINK__" localSheetId="1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968__FDSAUDITLINK__" localSheetId="0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968__FDSAUDITLINK__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1969__FDSAUDITLINK__" localSheetId="1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969__FDSAUDITLINK__" localSheetId="0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969__FDSAUDITLINK__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197__FDSAUDITLINK__" localSheetId="1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197__FDSAUDITLINK__" localSheetId="0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197__FDSAUDITLINK__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1970__FDSAUDITLINK__" localSheetId="1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970__FDSAUDITLINK__" localSheetId="0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970__FDSAUDITLINK__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1971__FDSAUDITLINK__" localSheetId="1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971__FDSAUDITLINK__" localSheetId="0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971__FDSAUDITLINK__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1972__FDSAUDITLINK__" localSheetId="1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972__FDSAUDITLINK__" localSheetId="0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972__FDSAUDITLINK__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1973__FDSAUDITLINK__" localSheetId="1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973__FDSAUDITLINK__" localSheetId="0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973__FDSAUDITLINK__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1974__FDSAUDITLINK__" localSheetId="1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974__FDSAUDITLINK__" localSheetId="0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974__FDSAUDITLINK__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1975__FDSAUDITLINK__" localSheetId="1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975__FDSAUDITLINK__" localSheetId="0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975__FDSAUDITLINK__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1976__FDSAUDITLINK__" localSheetId="1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976__FDSAUDITLINK__" localSheetId="0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976__FDSAUDITLINK__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1977__FDSAUDITLINK__" localSheetId="1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977__FDSAUDITLINK__" localSheetId="0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977__FDSAUDITLINK__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1978__FDSAUDITLINK__" localSheetId="1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978__FDSAUDITLINK__" localSheetId="0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978__FDSAUDITLINK__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1979__FDSAUDITLINK__" localSheetId="1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979__FDSAUDITLINK__" localSheetId="0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979__FDSAUDITLINK__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198__FDSAUDITLINK__" localSheetId="1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198__FDSAUDITLINK__" localSheetId="0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198__FDSAUDITLINK__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1980__FDSAUDITLINK__" localSheetId="1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980__FDSAUDITLINK__" localSheetId="0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980__FDSAUDITLINK__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1981__FDSAUDITLINK__" localSheetId="1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981__FDSAUDITLINK__" localSheetId="0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981__FDSAUDITLINK__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1982__FDSAUDITLINK__" localSheetId="1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982__FDSAUDITLINK__" localSheetId="0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982__FDSAUDITLINK__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1983__FDSAUDITLINK__" localSheetId="1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983__FDSAUDITLINK__" localSheetId="0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983__FDSAUDITLINK__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1984__FDSAUDITLINK__" localSheetId="1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984__FDSAUDITLINK__" localSheetId="0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984__FDSAUDITLINK__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1985__FDSAUDITLINK__" localSheetId="1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985__FDSAUDITLINK__" localSheetId="0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985__FDSAUDITLINK__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1986__FDSAUDITLINK__" localSheetId="1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986__FDSAUDITLINK__" localSheetId="0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986__FDSAUDITLINK__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1987__FDSAUDITLINK__" localSheetId="1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987__FDSAUDITLINK__" localSheetId="0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987__FDSAUDITLINK__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1988__FDSAUDITLINK__" localSheetId="1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988__FDSAUDITLINK__" localSheetId="0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988__FDSAUDITLINK__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1989__FDSAUDITLINK__" localSheetId="1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989__FDSAUDITLINK__" localSheetId="0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989__FDSAUDITLINK__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199__FDSAUDITLINK__" localSheetId="1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199__FDSAUDITLINK__" localSheetId="0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199__FDSAUDITLINK__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1990__FDSAUDITLINK__" localSheetId="1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990__FDSAUDITLINK__" localSheetId="0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990__FDSAUDITLINK__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1991__FDSAUDITLINK__" localSheetId="1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991__FDSAUDITLINK__" localSheetId="0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991__FDSAUDITLINK__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1992__FDSAUDITLINK__" localSheetId="1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992__FDSAUDITLINK__" localSheetId="0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992__FDSAUDITLINK__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1993__FDSAUDITLINK__" localSheetId="1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993__FDSAUDITLINK__" localSheetId="0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993__FDSAUDITLINK__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1994__FDSAUDITLINK__" localSheetId="1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994__FDSAUDITLINK__" localSheetId="0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994__FDSAUDITLINK__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1995__FDSAUDITLINK__" localSheetId="1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995__FDSAUDITLINK__" localSheetId="0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995__FDSAUDITLINK__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1996__FDSAUDITLINK__" localSheetId="1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996__FDSAUDITLINK__" localSheetId="0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996__FDSAUDITLINK__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1997__FDSAUDITLINK__" localSheetId="1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997__FDSAUDITLINK__" localSheetId="0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997__FDSAUDITLINK__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1998__FDSAUDITLINK__" localSheetId="1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998__FDSAUDITLINK__" localSheetId="0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998__FDSAUDITLINK__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1999__FDSAUDITLINK__" localSheetId="1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999__FDSAUDITLINK__" localSheetId="0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1999__FDSAUDITLINK__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2__123Graph_AChart_1" hidden="1">#N/A</definedName>
    <definedName name="_2__FDSAUDITLINK__" localSheetId="1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2__FDSAUDITLINK__" localSheetId="0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2__FDSAUDITLINK__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20__FDSAUDITLINK__" localSheetId="1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20__FDSAUDITLINK__" localSheetId="0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20__FDSAUDITLINK__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200__FDSAUDITLINK__" localSheetId="1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200__FDSAUDITLINK__" localSheetId="0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200__FDSAUDITLINK__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2000__FDSAUDITLINK__" localSheetId="1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2000__FDSAUDITLINK__" localSheetId="0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2000__FDSAUDITLINK__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2001__FDSAUDITLINK__" localSheetId="1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2001__FDSAUDITLINK__" localSheetId="0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2001__FDSAUDITLINK__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2002__FDSAUDITLINK__" localSheetId="1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2002__FDSAUDITLINK__" localSheetId="0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2002__FDSAUDITLINK__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2003__FDSAUDITLINK__" localSheetId="1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2003__FDSAUDITLINK__" localSheetId="0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2003__FDSAUDITLINK__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2004__FDSAUDITLINK__" localSheetId="1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2004__FDSAUDITLINK__" localSheetId="0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2004__FDSAUDITLINK__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2005__FDSAUDITLINK__" localSheetId="1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2005__FDSAUDITLINK__" localSheetId="0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2005__FDSAUDITLINK__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2006__FDSAUDITLINK__" localSheetId="1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2006__FDSAUDITLINK__" localSheetId="0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2006__FDSAUDITLINK__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2007__FDSAUDITLINK__" localSheetId="1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2007__FDSAUDITLINK__" localSheetId="0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2007__FDSAUDITLINK__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2008__FDSAUDITLINK__" localSheetId="1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2008__FDSAUDITLINK__" localSheetId="0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2008__FDSAUDITLINK__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2009__FDSAUDITLINK__" localSheetId="1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2009__FDSAUDITLINK__" localSheetId="0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2009__FDSAUDITLINK__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201__FDSAUDITLINK__" localSheetId="1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201__FDSAUDITLINK__" localSheetId="0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201__FDSAUDITLINK__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2010__FDSAUDITLINK__" localSheetId="1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2010__FDSAUDITLINK__" localSheetId="0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2010__FDSAUDITLINK__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2011__FDSAUDITLINK__" localSheetId="1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2011__FDSAUDITLINK__" localSheetId="0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2011__FDSAUDITLINK__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2012__FDSAUDITLINK__" localSheetId="1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2012__FDSAUDITLINK__" localSheetId="0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2012__FDSAUDITLINK__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2013__FDSAUDITLINK__" localSheetId="1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2013__FDSAUDITLINK__" localSheetId="0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2013__FDSAUDITLINK__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2014__FDSAUDITLINK__" localSheetId="1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2014__FDSAUDITLINK__" localSheetId="0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2014__FDSAUDITLINK__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2015__FDSAUDITLINK__" localSheetId="1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2015__FDSAUDITLINK__" localSheetId="0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2015__FDSAUDITLINK__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2016__FDSAUDITLINK__" localSheetId="1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2016__FDSAUDITLINK__" localSheetId="0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2016__FDSAUDITLINK__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2017__FDSAUDITLINK__" localSheetId="1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2017__FDSAUDITLINK__" localSheetId="0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2017__FDSAUDITLINK__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2018__FDSAUDITLINK__" localSheetId="1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2018__FDSAUDITLINK__" localSheetId="0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2018__FDSAUDITLINK__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2019__FDSAUDITLINK__" localSheetId="1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2019__FDSAUDITLINK__" localSheetId="0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2019__FDSAUDITLINK__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202__FDSAUDITLINK__" localSheetId="1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202__FDSAUDITLINK__" localSheetId="0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202__FDSAUDITLINK__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2020__FDSAUDITLINK__" localSheetId="1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2020__FDSAUDITLINK__" localSheetId="0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2020__FDSAUDITLINK__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2021__FDSAUDITLINK__" localSheetId="1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2021__FDSAUDITLINK__" localSheetId="0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2021__FDSAUDITLINK__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2022__FDSAUDITLINK__" localSheetId="1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2022__FDSAUDITLINK__" localSheetId="0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2022__FDSAUDITLINK__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2023__FDSAUDITLINK__" localSheetId="1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2023__FDSAUDITLINK__" localSheetId="0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2023__FDSAUDITLINK__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2024__FDSAUDITLINK__" localSheetId="1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2024__FDSAUDITLINK__" localSheetId="0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2024__FDSAUDITLINK__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2025__FDSAUDITLINK__" localSheetId="1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2025__FDSAUDITLINK__" localSheetId="0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2025__FDSAUDITLINK__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2026__FDSAUDITLINK__" localSheetId="1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2026__FDSAUDITLINK__" localSheetId="0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2026__FDSAUDITLINK__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2027__FDSAUDITLINK__" localSheetId="1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2027__FDSAUDITLINK__" localSheetId="0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2027__FDSAUDITLINK__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2028__FDSAUDITLINK__" localSheetId="1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2028__FDSAUDITLINK__" localSheetId="0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2028__FDSAUDITLINK__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2029__FDSAUDITLINK__" localSheetId="1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2029__FDSAUDITLINK__" localSheetId="0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2029__FDSAUDITLINK__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203__FDSAUDITLINK__" localSheetId="1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203__FDSAUDITLINK__" localSheetId="0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203__FDSAUDITLINK__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2030__FDSAUDITLINK__" localSheetId="1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2030__FDSAUDITLINK__" localSheetId="0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2030__FDSAUDITLINK__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2031__FDSAUDITLINK__" localSheetId="1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2031__FDSAUDITLINK__" localSheetId="0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2031__FDSAUDITLINK__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2032__FDSAUDITLINK__" localSheetId="1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2032__FDSAUDITLINK__" localSheetId="0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2032__FDSAUDITLINK__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2033__FDSAUDITLINK__" localSheetId="1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2033__FDSAUDITLINK__" localSheetId="0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2033__FDSAUDITLINK__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2034__FDSAUDITLINK__" localSheetId="1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2034__FDSAUDITLINK__" localSheetId="0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2034__FDSAUDITLINK__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2035__FDSAUDITLINK__" localSheetId="1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2035__FDSAUDITLINK__" localSheetId="0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2035__FDSAUDITLINK__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2036__FDSAUDITLINK__" localSheetId="1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2036__FDSAUDITLINK__" localSheetId="0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2036__FDSAUDITLINK__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2037__FDSAUDITLINK__" localSheetId="1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2037__FDSAUDITLINK__" localSheetId="0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2037__FDSAUDITLINK__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2038__FDSAUDITLINK__" localSheetId="1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2038__FDSAUDITLINK__" localSheetId="0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2038__FDSAUDITLINK__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2039__FDSAUDITLINK__" localSheetId="1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2039__FDSAUDITLINK__" localSheetId="0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2039__FDSAUDITLINK__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204__FDSAUDITLINK__" localSheetId="1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204__FDSAUDITLINK__" localSheetId="0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204__FDSAUDITLINK__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2040__FDSAUDITLINK__" localSheetId="1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2040__FDSAUDITLINK__" localSheetId="0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2040__FDSAUDITLINK__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2041__FDSAUDITLINK__" localSheetId="1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2041__FDSAUDITLINK__" localSheetId="0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2041__FDSAUDITLINK__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2042__FDSAUDITLINK__" localSheetId="1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2042__FDSAUDITLINK__" localSheetId="0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2042__FDSAUDITLINK__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2043__FDSAUDITLINK__" localSheetId="1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2043__FDSAUDITLINK__" localSheetId="0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2043__FDSAUDITLINK__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2044__FDSAUDITLINK__" localSheetId="1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2044__FDSAUDITLINK__" localSheetId="0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2044__FDSAUDITLINK__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2045__FDSAUDITLINK__" localSheetId="1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2045__FDSAUDITLINK__" localSheetId="0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2045__FDSAUDITLINK__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2046__FDSAUDITLINK__" localSheetId="1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2046__FDSAUDITLINK__" localSheetId="0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2046__FDSAUDITLINK__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2047__FDSAUDITLINK__" localSheetId="1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2047__FDSAUDITLINK__" localSheetId="0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2047__FDSAUDITLINK__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2048__FDSAUDITLINK__" localSheetId="1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2048__FDSAUDITLINK__" localSheetId="0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2048__FDSAUDITLINK__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2049__FDSAUDITLINK__" localSheetId="1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2049__FDSAUDITLINK__" localSheetId="0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2049__FDSAUDITLINK__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205__FDSAUDITLINK__" localSheetId="1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205__FDSAUDITLINK__" localSheetId="0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205__FDSAUDITLINK__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2050__FDSAUDITLINK__" localSheetId="1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2050__FDSAUDITLINK__" localSheetId="0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2050__FDSAUDITLINK__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2051__FDSAUDITLINK__" localSheetId="1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2051__FDSAUDITLINK__" localSheetId="0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2051__FDSAUDITLINK__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2052__FDSAUDITLINK__" localSheetId="1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2052__FDSAUDITLINK__" localSheetId="0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2052__FDSAUDITLINK__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2053__FDSAUDITLINK__" localSheetId="1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2053__FDSAUDITLINK__" localSheetId="0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2053__FDSAUDITLINK__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2054__FDSAUDITLINK__" localSheetId="1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2054__FDSAUDITLINK__" localSheetId="0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2054__FDSAUDITLINK__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2055__FDSAUDITLINK__" localSheetId="1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2055__FDSAUDITLINK__" localSheetId="0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2055__FDSAUDITLINK__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2056__FDSAUDITLINK__" localSheetId="1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2056__FDSAUDITLINK__" localSheetId="0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2056__FDSAUDITLINK__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2057__FDSAUDITLINK__" localSheetId="1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2057__FDSAUDITLINK__" localSheetId="0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2057__FDSAUDITLINK__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2058__FDSAUDITLINK__" localSheetId="1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2058__FDSAUDITLINK__" localSheetId="0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2058__FDSAUDITLINK__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2059__FDSAUDITLINK__" localSheetId="1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2059__FDSAUDITLINK__" localSheetId="0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2059__FDSAUDITLINK__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206__FDSAUDITLINK__" localSheetId="1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206__FDSAUDITLINK__" localSheetId="0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206__FDSAUDITLINK__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2060__FDSAUDITLINK__" localSheetId="1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2060__FDSAUDITLINK__" localSheetId="0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2060__FDSAUDITLINK__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2061__FDSAUDITLINK__" localSheetId="1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2061__FDSAUDITLINK__" localSheetId="0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2061__FDSAUDITLINK__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2062__FDSAUDITLINK__" localSheetId="1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2062__FDSAUDITLINK__" localSheetId="0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2062__FDSAUDITLINK__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2063__FDSAUDITLINK__" localSheetId="1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2063__FDSAUDITLINK__" localSheetId="0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2063__FDSAUDITLINK__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2064__FDSAUDITLINK__" localSheetId="1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2064__FDSAUDITLINK__" localSheetId="0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2064__FDSAUDITLINK__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2065__FDSAUDITLINK__" localSheetId="1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2065__FDSAUDITLINK__" localSheetId="0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2065__FDSAUDITLINK__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2066__FDSAUDITLINK__" localSheetId="1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2066__FDSAUDITLINK__" localSheetId="0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2066__FDSAUDITLINK__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2067__FDSAUDITLINK__" localSheetId="1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2067__FDSAUDITLINK__" localSheetId="0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2067__FDSAUDITLINK__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2068__FDSAUDITLINK__" localSheetId="1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2068__FDSAUDITLINK__" localSheetId="0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2068__FDSAUDITLINK__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2069__FDSAUDITLINK__" localSheetId="1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2069__FDSAUDITLINK__" localSheetId="0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2069__FDSAUDITLINK__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207__FDSAUDITLINK__" localSheetId="1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207__FDSAUDITLINK__" localSheetId="0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207__FDSAUDITLINK__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2070__FDSAUDITLINK__" localSheetId="1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2070__FDSAUDITLINK__" localSheetId="0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2070__FDSAUDITLINK__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2071__FDSAUDITLINK__" localSheetId="1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2071__FDSAUDITLINK__" localSheetId="0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2071__FDSAUDITLINK__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2072__FDSAUDITLINK__" localSheetId="1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2072__FDSAUDITLINK__" localSheetId="0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2072__FDSAUDITLINK__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2073__FDSAUDITLINK__" localSheetId="1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2073__FDSAUDITLINK__" localSheetId="0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2073__FDSAUDITLINK__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2074__FDSAUDITLINK__" localSheetId="1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2074__FDSAUDITLINK__" localSheetId="0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2074__FDSAUDITLINK__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2075__FDSAUDITLINK__" localSheetId="1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2075__FDSAUDITLINK__" localSheetId="0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2075__FDSAUDITLINK__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2076__FDSAUDITLINK__" localSheetId="1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2076__FDSAUDITLINK__" localSheetId="0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2076__FDSAUDITLINK__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2077__FDSAUDITLINK__" localSheetId="1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2077__FDSAUDITLINK__" localSheetId="0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2077__FDSAUDITLINK__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2078__FDSAUDITLINK__" localSheetId="1" hidden="1">{"fdsup://directions/FAT Viewer?action=UPDATE&amp;creator=factSet&amp;DYN_ARGS=true&amp;DOC_NAME=FAT:RGQ_ENTRPR_VAL_EV_SOURCE_WINDOW.FAT&amp;VAR:ID1=BWT-AT&amp;VAR:SDATE=20101231&amp;VAR:FDATE=20100930&amp;VAR:FREQ=WEEKLY&amp;VAR:RELITEM=&amp;VAR:CURRENCY=&amp;VAR:DB_TYPE=&amp;VAR:UNITS=M&amp;window=popu","p&amp;width=535&amp;height=425&amp;START_MAXIMIZED=FALSE&amp;Y=120&amp;display_string=audit"}</definedName>
    <definedName name="_2078__FDSAUDITLINK__" localSheetId="0" hidden="1">{"fdsup://directions/FAT Viewer?action=UPDATE&amp;creator=factSet&amp;DYN_ARGS=true&amp;DOC_NAME=FAT:RGQ_ENTRPR_VAL_EV_SOURCE_WINDOW.FAT&amp;VAR:ID1=BWT-AT&amp;VAR:SDATE=20101231&amp;VAR:FDATE=20100930&amp;VAR:FREQ=WEEKLY&amp;VAR:RELITEM=&amp;VAR:CURRENCY=&amp;VAR:DB_TYPE=&amp;VAR:UNITS=M&amp;window=popu","p&amp;width=535&amp;height=425&amp;START_MAXIMIZED=FALSE&amp;Y=120&amp;display_string=audit"}</definedName>
    <definedName name="_2078__FDSAUDITLINK__" hidden="1">{"fdsup://directions/FAT Viewer?action=UPDATE&amp;creator=factSet&amp;DYN_ARGS=true&amp;DOC_NAME=FAT:RGQ_ENTRPR_VAL_EV_SOURCE_WINDOW.FAT&amp;VAR:ID1=BWT-AT&amp;VAR:SDATE=20101231&amp;VAR:FDATE=20100930&amp;VAR:FREQ=WEEKLY&amp;VAR:RELITEM=&amp;VAR:CURRENCY=&amp;VAR:DB_TYPE=&amp;VAR:UNITS=M&amp;window=popu","p&amp;width=535&amp;height=425&amp;START_MAXIMIZED=FALSE&amp;Y=120&amp;display_string=audit"}</definedName>
    <definedName name="_2079__FDSAUDITLINK__" localSheetId="1" hidden="1">{"fdsup://directions/FAT Viewer?action=UPDATE&amp;creator=factSet&amp;DYN_ARGS=true&amp;DOC_NAME=FAT:RGQ_ENTRPR_VAL_EV_SOURCE_WINDOW.FAT&amp;VAR:ID1=BWT-AT&amp;VAR:SDATE=20101223&amp;VAR:FDATE=20100930&amp;VAR:FREQ=WEEKLY&amp;VAR:RELITEM=&amp;VAR:CURRENCY=&amp;VAR:DB_TYPE=&amp;VAR:UNITS=M&amp;window=popu","p&amp;width=535&amp;height=425&amp;START_MAXIMIZED=FALSE&amp;Y=120&amp;display_string=audit"}</definedName>
    <definedName name="_2079__FDSAUDITLINK__" localSheetId="0" hidden="1">{"fdsup://directions/FAT Viewer?action=UPDATE&amp;creator=factSet&amp;DYN_ARGS=true&amp;DOC_NAME=FAT:RGQ_ENTRPR_VAL_EV_SOURCE_WINDOW.FAT&amp;VAR:ID1=BWT-AT&amp;VAR:SDATE=20101223&amp;VAR:FDATE=20100930&amp;VAR:FREQ=WEEKLY&amp;VAR:RELITEM=&amp;VAR:CURRENCY=&amp;VAR:DB_TYPE=&amp;VAR:UNITS=M&amp;window=popu","p&amp;width=535&amp;height=425&amp;START_MAXIMIZED=FALSE&amp;Y=120&amp;display_string=audit"}</definedName>
    <definedName name="_2079__FDSAUDITLINK__" hidden="1">{"fdsup://directions/FAT Viewer?action=UPDATE&amp;creator=factSet&amp;DYN_ARGS=true&amp;DOC_NAME=FAT:RGQ_ENTRPR_VAL_EV_SOURCE_WINDOW.FAT&amp;VAR:ID1=BWT-AT&amp;VAR:SDATE=20101223&amp;VAR:FDATE=20100930&amp;VAR:FREQ=WEEKLY&amp;VAR:RELITEM=&amp;VAR:CURRENCY=&amp;VAR:DB_TYPE=&amp;VAR:UNITS=M&amp;window=popu","p&amp;width=535&amp;height=425&amp;START_MAXIMIZED=FALSE&amp;Y=120&amp;display_string=audit"}</definedName>
    <definedName name="_208__FDSAUDITLINK__" localSheetId="1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208__FDSAUDITLINK__" localSheetId="0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208__FDSAUDITLINK__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2080__FDSAUDITLINK__" localSheetId="1" hidden="1">{"fdsup://directions/FAT Viewer?action=UPDATE&amp;creator=factSet&amp;DYN_ARGS=true&amp;DOC_NAME=FAT:RGQ_ENTRPR_VAL_EV_SOURCE_WINDOW.FAT&amp;VAR:ID1=BWT-AT&amp;VAR:SDATE=20101217&amp;VAR:FDATE=20100930&amp;VAR:FREQ=WEEKLY&amp;VAR:RELITEM=&amp;VAR:CURRENCY=&amp;VAR:DB_TYPE=&amp;VAR:UNITS=M&amp;window=popu","p&amp;width=535&amp;height=425&amp;START_MAXIMIZED=FALSE&amp;Y=120&amp;display_string=audit"}</definedName>
    <definedName name="_2080__FDSAUDITLINK__" localSheetId="0" hidden="1">{"fdsup://directions/FAT Viewer?action=UPDATE&amp;creator=factSet&amp;DYN_ARGS=true&amp;DOC_NAME=FAT:RGQ_ENTRPR_VAL_EV_SOURCE_WINDOW.FAT&amp;VAR:ID1=BWT-AT&amp;VAR:SDATE=20101217&amp;VAR:FDATE=20100930&amp;VAR:FREQ=WEEKLY&amp;VAR:RELITEM=&amp;VAR:CURRENCY=&amp;VAR:DB_TYPE=&amp;VAR:UNITS=M&amp;window=popu","p&amp;width=535&amp;height=425&amp;START_MAXIMIZED=FALSE&amp;Y=120&amp;display_string=audit"}</definedName>
    <definedName name="_2080__FDSAUDITLINK__" hidden="1">{"fdsup://directions/FAT Viewer?action=UPDATE&amp;creator=factSet&amp;DYN_ARGS=true&amp;DOC_NAME=FAT:RGQ_ENTRPR_VAL_EV_SOURCE_WINDOW.FAT&amp;VAR:ID1=BWT-AT&amp;VAR:SDATE=20101217&amp;VAR:FDATE=20100930&amp;VAR:FREQ=WEEKLY&amp;VAR:RELITEM=&amp;VAR:CURRENCY=&amp;VAR:DB_TYPE=&amp;VAR:UNITS=M&amp;window=popu","p&amp;width=535&amp;height=425&amp;START_MAXIMIZED=FALSE&amp;Y=120&amp;display_string=audit"}</definedName>
    <definedName name="_2081__FDSAUDITLINK__" localSheetId="1" hidden="1">{"fdsup://directions/FAT Viewer?action=UPDATE&amp;creator=factSet&amp;DYN_ARGS=true&amp;DOC_NAME=FAT:RGQ_ENTRPR_VAL_EV_SOURCE_WINDOW.FAT&amp;VAR:ID1=BWT-AT&amp;VAR:SDATE=20101210&amp;VAR:FDATE=20100930&amp;VAR:FREQ=WEEKLY&amp;VAR:RELITEM=&amp;VAR:CURRENCY=&amp;VAR:DB_TYPE=&amp;VAR:UNITS=M&amp;window=popu","p&amp;width=535&amp;height=425&amp;START_MAXIMIZED=FALSE&amp;Y=120&amp;display_string=audit"}</definedName>
    <definedName name="_2081__FDSAUDITLINK__" localSheetId="0" hidden="1">{"fdsup://directions/FAT Viewer?action=UPDATE&amp;creator=factSet&amp;DYN_ARGS=true&amp;DOC_NAME=FAT:RGQ_ENTRPR_VAL_EV_SOURCE_WINDOW.FAT&amp;VAR:ID1=BWT-AT&amp;VAR:SDATE=20101210&amp;VAR:FDATE=20100930&amp;VAR:FREQ=WEEKLY&amp;VAR:RELITEM=&amp;VAR:CURRENCY=&amp;VAR:DB_TYPE=&amp;VAR:UNITS=M&amp;window=popu","p&amp;width=535&amp;height=425&amp;START_MAXIMIZED=FALSE&amp;Y=120&amp;display_string=audit"}</definedName>
    <definedName name="_2081__FDSAUDITLINK__" hidden="1">{"fdsup://directions/FAT Viewer?action=UPDATE&amp;creator=factSet&amp;DYN_ARGS=true&amp;DOC_NAME=FAT:RGQ_ENTRPR_VAL_EV_SOURCE_WINDOW.FAT&amp;VAR:ID1=BWT-AT&amp;VAR:SDATE=20101210&amp;VAR:FDATE=20100930&amp;VAR:FREQ=WEEKLY&amp;VAR:RELITEM=&amp;VAR:CURRENCY=&amp;VAR:DB_TYPE=&amp;VAR:UNITS=M&amp;window=popu","p&amp;width=535&amp;height=425&amp;START_MAXIMIZED=FALSE&amp;Y=120&amp;display_string=audit"}</definedName>
    <definedName name="_2082__FDSAUDITLINK__" localSheetId="1" hidden="1">{"fdsup://directions/FAT Viewer?action=UPDATE&amp;creator=factSet&amp;DYN_ARGS=true&amp;DOC_NAME=FAT:RGQ_ENTRPR_VAL_EV_SOURCE_WINDOW.FAT&amp;VAR:ID1=BWT-AT&amp;VAR:SDATE=20101203&amp;VAR:FDATE=20100930&amp;VAR:FREQ=WEEKLY&amp;VAR:RELITEM=&amp;VAR:CURRENCY=&amp;VAR:DB_TYPE=&amp;VAR:UNITS=M&amp;window=popu","p&amp;width=535&amp;height=425&amp;START_MAXIMIZED=FALSE&amp;Y=120&amp;display_string=audit"}</definedName>
    <definedName name="_2082__FDSAUDITLINK__" localSheetId="0" hidden="1">{"fdsup://directions/FAT Viewer?action=UPDATE&amp;creator=factSet&amp;DYN_ARGS=true&amp;DOC_NAME=FAT:RGQ_ENTRPR_VAL_EV_SOURCE_WINDOW.FAT&amp;VAR:ID1=BWT-AT&amp;VAR:SDATE=20101203&amp;VAR:FDATE=20100930&amp;VAR:FREQ=WEEKLY&amp;VAR:RELITEM=&amp;VAR:CURRENCY=&amp;VAR:DB_TYPE=&amp;VAR:UNITS=M&amp;window=popu","p&amp;width=535&amp;height=425&amp;START_MAXIMIZED=FALSE&amp;Y=120&amp;display_string=audit"}</definedName>
    <definedName name="_2082__FDSAUDITLINK__" hidden="1">{"fdsup://directions/FAT Viewer?action=UPDATE&amp;creator=factSet&amp;DYN_ARGS=true&amp;DOC_NAME=FAT:RGQ_ENTRPR_VAL_EV_SOURCE_WINDOW.FAT&amp;VAR:ID1=BWT-AT&amp;VAR:SDATE=20101203&amp;VAR:FDATE=20100930&amp;VAR:FREQ=WEEKLY&amp;VAR:RELITEM=&amp;VAR:CURRENCY=&amp;VAR:DB_TYPE=&amp;VAR:UNITS=M&amp;window=popu","p&amp;width=535&amp;height=425&amp;START_MAXIMIZED=FALSE&amp;Y=120&amp;display_string=audit"}</definedName>
    <definedName name="_2083__FDSAUDITLINK__" localSheetId="1" hidden="1">{"fdsup://directions/FAT Viewer?action=UPDATE&amp;creator=factSet&amp;DYN_ARGS=true&amp;DOC_NAME=FAT:RGQ_ENTRPR_VAL_EV_SOURCE_WINDOW.FAT&amp;VAR:ID1=BWT-AT&amp;VAR:SDATE=20101126&amp;VAR:FDATE=20100930&amp;VAR:FREQ=WEEKLY&amp;VAR:RELITEM=&amp;VAR:CURRENCY=&amp;VAR:DB_TYPE=&amp;VAR:UNITS=M&amp;window=popu","p&amp;width=535&amp;height=425&amp;START_MAXIMIZED=FALSE&amp;Y=120&amp;display_string=audit"}</definedName>
    <definedName name="_2083__FDSAUDITLINK__" localSheetId="0" hidden="1">{"fdsup://directions/FAT Viewer?action=UPDATE&amp;creator=factSet&amp;DYN_ARGS=true&amp;DOC_NAME=FAT:RGQ_ENTRPR_VAL_EV_SOURCE_WINDOW.FAT&amp;VAR:ID1=BWT-AT&amp;VAR:SDATE=20101126&amp;VAR:FDATE=20100930&amp;VAR:FREQ=WEEKLY&amp;VAR:RELITEM=&amp;VAR:CURRENCY=&amp;VAR:DB_TYPE=&amp;VAR:UNITS=M&amp;window=popu","p&amp;width=535&amp;height=425&amp;START_MAXIMIZED=FALSE&amp;Y=120&amp;display_string=audit"}</definedName>
    <definedName name="_2083__FDSAUDITLINK__" hidden="1">{"fdsup://directions/FAT Viewer?action=UPDATE&amp;creator=factSet&amp;DYN_ARGS=true&amp;DOC_NAME=FAT:RGQ_ENTRPR_VAL_EV_SOURCE_WINDOW.FAT&amp;VAR:ID1=BWT-AT&amp;VAR:SDATE=20101126&amp;VAR:FDATE=20100930&amp;VAR:FREQ=WEEKLY&amp;VAR:RELITEM=&amp;VAR:CURRENCY=&amp;VAR:DB_TYPE=&amp;VAR:UNITS=M&amp;window=popu","p&amp;width=535&amp;height=425&amp;START_MAXIMIZED=FALSE&amp;Y=120&amp;display_string=audit"}</definedName>
    <definedName name="_2084__FDSAUDITLINK__" localSheetId="1" hidden="1">{"fdsup://directions/FAT Viewer?action=UPDATE&amp;creator=factSet&amp;DYN_ARGS=true&amp;DOC_NAME=FAT:RGQ_ENTRPR_VAL_EV_SOURCE_WINDOW.FAT&amp;VAR:ID1=BWT-AT&amp;VAR:SDATE=20101119&amp;VAR:FDATE=20100930&amp;VAR:FREQ=WEEKLY&amp;VAR:RELITEM=&amp;VAR:CURRENCY=&amp;VAR:DB_TYPE=&amp;VAR:UNITS=M&amp;window=popu","p&amp;width=535&amp;height=425&amp;START_MAXIMIZED=FALSE&amp;Y=120&amp;display_string=audit"}</definedName>
    <definedName name="_2084__FDSAUDITLINK__" localSheetId="0" hidden="1">{"fdsup://directions/FAT Viewer?action=UPDATE&amp;creator=factSet&amp;DYN_ARGS=true&amp;DOC_NAME=FAT:RGQ_ENTRPR_VAL_EV_SOURCE_WINDOW.FAT&amp;VAR:ID1=BWT-AT&amp;VAR:SDATE=20101119&amp;VAR:FDATE=20100930&amp;VAR:FREQ=WEEKLY&amp;VAR:RELITEM=&amp;VAR:CURRENCY=&amp;VAR:DB_TYPE=&amp;VAR:UNITS=M&amp;window=popu","p&amp;width=535&amp;height=425&amp;START_MAXIMIZED=FALSE&amp;Y=120&amp;display_string=audit"}</definedName>
    <definedName name="_2084__FDSAUDITLINK__" hidden="1">{"fdsup://directions/FAT Viewer?action=UPDATE&amp;creator=factSet&amp;DYN_ARGS=true&amp;DOC_NAME=FAT:RGQ_ENTRPR_VAL_EV_SOURCE_WINDOW.FAT&amp;VAR:ID1=BWT-AT&amp;VAR:SDATE=20101119&amp;VAR:FDATE=20100930&amp;VAR:FREQ=WEEKLY&amp;VAR:RELITEM=&amp;VAR:CURRENCY=&amp;VAR:DB_TYPE=&amp;VAR:UNITS=M&amp;window=popu","p&amp;width=535&amp;height=425&amp;START_MAXIMIZED=FALSE&amp;Y=120&amp;display_string=audit"}</definedName>
    <definedName name="_2085__FDSAUDITLINK__" localSheetId="1" hidden="1">{"fdsup://directions/FAT Viewer?action=UPDATE&amp;creator=factSet&amp;DYN_ARGS=true&amp;DOC_NAME=FAT:RGQ_ENTRPR_VAL_EV_SOURCE_WINDOW.FAT&amp;VAR:ID1=BWT-AT&amp;VAR:SDATE=20101112&amp;VAR:FDATE=20100930&amp;VAR:FREQ=WEEKLY&amp;VAR:RELITEM=&amp;VAR:CURRENCY=&amp;VAR:DB_TYPE=&amp;VAR:UNITS=M&amp;window=popu","p&amp;width=535&amp;height=425&amp;START_MAXIMIZED=FALSE&amp;Y=120&amp;display_string=audit"}</definedName>
    <definedName name="_2085__FDSAUDITLINK__" localSheetId="0" hidden="1">{"fdsup://directions/FAT Viewer?action=UPDATE&amp;creator=factSet&amp;DYN_ARGS=true&amp;DOC_NAME=FAT:RGQ_ENTRPR_VAL_EV_SOURCE_WINDOW.FAT&amp;VAR:ID1=BWT-AT&amp;VAR:SDATE=20101112&amp;VAR:FDATE=20100930&amp;VAR:FREQ=WEEKLY&amp;VAR:RELITEM=&amp;VAR:CURRENCY=&amp;VAR:DB_TYPE=&amp;VAR:UNITS=M&amp;window=popu","p&amp;width=535&amp;height=425&amp;START_MAXIMIZED=FALSE&amp;Y=120&amp;display_string=audit"}</definedName>
    <definedName name="_2085__FDSAUDITLINK__" hidden="1">{"fdsup://directions/FAT Viewer?action=UPDATE&amp;creator=factSet&amp;DYN_ARGS=true&amp;DOC_NAME=FAT:RGQ_ENTRPR_VAL_EV_SOURCE_WINDOW.FAT&amp;VAR:ID1=BWT-AT&amp;VAR:SDATE=20101112&amp;VAR:FDATE=20100930&amp;VAR:FREQ=WEEKLY&amp;VAR:RELITEM=&amp;VAR:CURRENCY=&amp;VAR:DB_TYPE=&amp;VAR:UNITS=M&amp;window=popu","p&amp;width=535&amp;height=425&amp;START_MAXIMIZED=FALSE&amp;Y=120&amp;display_string=audit"}</definedName>
    <definedName name="_2086__FDSAUDITLINK__" localSheetId="1" hidden="1">{"fdsup://directions/FAT Viewer?action=UPDATE&amp;creator=factSet&amp;DYN_ARGS=true&amp;DOC_NAME=FAT:RGQ_ENTRPR_VAL_EV_SOURCE_WINDOW.FAT&amp;VAR:ID1=BWT-AT&amp;VAR:SDATE=20101105&amp;VAR:FDATE=20100930&amp;VAR:FREQ=WEEKLY&amp;VAR:RELITEM=&amp;VAR:CURRENCY=&amp;VAR:DB_TYPE=&amp;VAR:UNITS=M&amp;window=popu","p&amp;width=535&amp;height=425&amp;START_MAXIMIZED=FALSE&amp;Y=120&amp;display_string=audit"}</definedName>
    <definedName name="_2086__FDSAUDITLINK__" localSheetId="0" hidden="1">{"fdsup://directions/FAT Viewer?action=UPDATE&amp;creator=factSet&amp;DYN_ARGS=true&amp;DOC_NAME=FAT:RGQ_ENTRPR_VAL_EV_SOURCE_WINDOW.FAT&amp;VAR:ID1=BWT-AT&amp;VAR:SDATE=20101105&amp;VAR:FDATE=20100930&amp;VAR:FREQ=WEEKLY&amp;VAR:RELITEM=&amp;VAR:CURRENCY=&amp;VAR:DB_TYPE=&amp;VAR:UNITS=M&amp;window=popu","p&amp;width=535&amp;height=425&amp;START_MAXIMIZED=FALSE&amp;Y=120&amp;display_string=audit"}</definedName>
    <definedName name="_2086__FDSAUDITLINK__" hidden="1">{"fdsup://directions/FAT Viewer?action=UPDATE&amp;creator=factSet&amp;DYN_ARGS=true&amp;DOC_NAME=FAT:RGQ_ENTRPR_VAL_EV_SOURCE_WINDOW.FAT&amp;VAR:ID1=BWT-AT&amp;VAR:SDATE=20101105&amp;VAR:FDATE=20100930&amp;VAR:FREQ=WEEKLY&amp;VAR:RELITEM=&amp;VAR:CURRENCY=&amp;VAR:DB_TYPE=&amp;VAR:UNITS=M&amp;window=popu","p&amp;width=535&amp;height=425&amp;START_MAXIMIZED=FALSE&amp;Y=120&amp;display_string=audit"}</definedName>
    <definedName name="_2087__FDSAUDITLINK__" localSheetId="1" hidden="1">{"fdsup://directions/FAT Viewer?action=UPDATE&amp;creator=factSet&amp;DYN_ARGS=true&amp;DOC_NAME=FAT:RGQ_ENTRPR_VAL_EV_SOURCE_WINDOW.FAT&amp;VAR:ID1=BWT-AT&amp;VAR:SDATE=20101029&amp;VAR:FDATE=20100930&amp;VAR:FREQ=WEEKLY&amp;VAR:RELITEM=&amp;VAR:CURRENCY=&amp;VAR:DB_TYPE=&amp;VAR:UNITS=M&amp;window=popu","p&amp;width=535&amp;height=425&amp;START_MAXIMIZED=FALSE&amp;Y=120&amp;display_string=audit"}</definedName>
    <definedName name="_2087__FDSAUDITLINK__" localSheetId="0" hidden="1">{"fdsup://directions/FAT Viewer?action=UPDATE&amp;creator=factSet&amp;DYN_ARGS=true&amp;DOC_NAME=FAT:RGQ_ENTRPR_VAL_EV_SOURCE_WINDOW.FAT&amp;VAR:ID1=BWT-AT&amp;VAR:SDATE=20101029&amp;VAR:FDATE=20100930&amp;VAR:FREQ=WEEKLY&amp;VAR:RELITEM=&amp;VAR:CURRENCY=&amp;VAR:DB_TYPE=&amp;VAR:UNITS=M&amp;window=popu","p&amp;width=535&amp;height=425&amp;START_MAXIMIZED=FALSE&amp;Y=120&amp;display_string=audit"}</definedName>
    <definedName name="_2087__FDSAUDITLINK__" hidden="1">{"fdsup://directions/FAT Viewer?action=UPDATE&amp;creator=factSet&amp;DYN_ARGS=true&amp;DOC_NAME=FAT:RGQ_ENTRPR_VAL_EV_SOURCE_WINDOW.FAT&amp;VAR:ID1=BWT-AT&amp;VAR:SDATE=20101029&amp;VAR:FDATE=20100930&amp;VAR:FREQ=WEEKLY&amp;VAR:RELITEM=&amp;VAR:CURRENCY=&amp;VAR:DB_TYPE=&amp;VAR:UNITS=M&amp;window=popu","p&amp;width=535&amp;height=425&amp;START_MAXIMIZED=FALSE&amp;Y=120&amp;display_string=audit"}</definedName>
    <definedName name="_2088__FDSAUDITLINK__" localSheetId="1" hidden="1">{"fdsup://directions/FAT Viewer?action=UPDATE&amp;creator=factSet&amp;DYN_ARGS=true&amp;DOC_NAME=FAT:RGQ_ENTRPR_VAL_EV_SOURCE_WINDOW.FAT&amp;VAR:ID1=BWT-AT&amp;VAR:SDATE=20101022&amp;VAR:FDATE=20100930&amp;VAR:FREQ=WEEKLY&amp;VAR:RELITEM=&amp;VAR:CURRENCY=&amp;VAR:DB_TYPE=&amp;VAR:UNITS=M&amp;window=popu","p&amp;width=535&amp;height=425&amp;START_MAXIMIZED=FALSE&amp;Y=120&amp;display_string=audit"}</definedName>
    <definedName name="_2088__FDSAUDITLINK__" localSheetId="0" hidden="1">{"fdsup://directions/FAT Viewer?action=UPDATE&amp;creator=factSet&amp;DYN_ARGS=true&amp;DOC_NAME=FAT:RGQ_ENTRPR_VAL_EV_SOURCE_WINDOW.FAT&amp;VAR:ID1=BWT-AT&amp;VAR:SDATE=20101022&amp;VAR:FDATE=20100930&amp;VAR:FREQ=WEEKLY&amp;VAR:RELITEM=&amp;VAR:CURRENCY=&amp;VAR:DB_TYPE=&amp;VAR:UNITS=M&amp;window=popu","p&amp;width=535&amp;height=425&amp;START_MAXIMIZED=FALSE&amp;Y=120&amp;display_string=audit"}</definedName>
    <definedName name="_2088__FDSAUDITLINK__" hidden="1">{"fdsup://directions/FAT Viewer?action=UPDATE&amp;creator=factSet&amp;DYN_ARGS=true&amp;DOC_NAME=FAT:RGQ_ENTRPR_VAL_EV_SOURCE_WINDOW.FAT&amp;VAR:ID1=BWT-AT&amp;VAR:SDATE=20101022&amp;VAR:FDATE=20100930&amp;VAR:FREQ=WEEKLY&amp;VAR:RELITEM=&amp;VAR:CURRENCY=&amp;VAR:DB_TYPE=&amp;VAR:UNITS=M&amp;window=popu","p&amp;width=535&amp;height=425&amp;START_MAXIMIZED=FALSE&amp;Y=120&amp;display_string=audit"}</definedName>
    <definedName name="_2089__FDSAUDITLINK__" localSheetId="1" hidden="1">{"fdsup://directions/FAT Viewer?action=UPDATE&amp;creator=factSet&amp;DYN_ARGS=true&amp;DOC_NAME=FAT:RGQ_ENTRPR_VAL_EV_SOURCE_WINDOW.FAT&amp;VAR:ID1=BWT-AT&amp;VAR:SDATE=20101015&amp;VAR:FDATE=20100930&amp;VAR:FREQ=WEEKLY&amp;VAR:RELITEM=&amp;VAR:CURRENCY=&amp;VAR:DB_TYPE=&amp;VAR:UNITS=M&amp;window=popu","p&amp;width=535&amp;height=425&amp;START_MAXIMIZED=FALSE&amp;Y=120&amp;display_string=audit"}</definedName>
    <definedName name="_2089__FDSAUDITLINK__" localSheetId="0" hidden="1">{"fdsup://directions/FAT Viewer?action=UPDATE&amp;creator=factSet&amp;DYN_ARGS=true&amp;DOC_NAME=FAT:RGQ_ENTRPR_VAL_EV_SOURCE_WINDOW.FAT&amp;VAR:ID1=BWT-AT&amp;VAR:SDATE=20101015&amp;VAR:FDATE=20100930&amp;VAR:FREQ=WEEKLY&amp;VAR:RELITEM=&amp;VAR:CURRENCY=&amp;VAR:DB_TYPE=&amp;VAR:UNITS=M&amp;window=popu","p&amp;width=535&amp;height=425&amp;START_MAXIMIZED=FALSE&amp;Y=120&amp;display_string=audit"}</definedName>
    <definedName name="_2089__FDSAUDITLINK__" hidden="1">{"fdsup://directions/FAT Viewer?action=UPDATE&amp;creator=factSet&amp;DYN_ARGS=true&amp;DOC_NAME=FAT:RGQ_ENTRPR_VAL_EV_SOURCE_WINDOW.FAT&amp;VAR:ID1=BWT-AT&amp;VAR:SDATE=20101015&amp;VAR:FDATE=20100930&amp;VAR:FREQ=WEEKLY&amp;VAR:RELITEM=&amp;VAR:CURRENCY=&amp;VAR:DB_TYPE=&amp;VAR:UNITS=M&amp;window=popu","p&amp;width=535&amp;height=425&amp;START_MAXIMIZED=FALSE&amp;Y=120&amp;display_string=audit"}</definedName>
    <definedName name="_209__FDSAUDITLINK__" localSheetId="1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209__FDSAUDITLINK__" localSheetId="0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209__FDSAUDITLINK__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2090__FDSAUDITLINK__" localSheetId="1" hidden="1">{"fdsup://directions/FAT Viewer?action=UPDATE&amp;creator=factSet&amp;DYN_ARGS=true&amp;DOC_NAME=FAT:RGQ_ENTRPR_VAL_EV_SOURCE_WINDOW.FAT&amp;VAR:ID1=BWT-AT&amp;VAR:SDATE=20101008&amp;VAR:FDATE=20100930&amp;VAR:FREQ=WEEKLY&amp;VAR:RELITEM=&amp;VAR:CURRENCY=&amp;VAR:DB_TYPE=&amp;VAR:UNITS=M&amp;window=popu","p&amp;width=535&amp;height=425&amp;START_MAXIMIZED=FALSE&amp;Y=120&amp;display_string=audit"}</definedName>
    <definedName name="_2090__FDSAUDITLINK__" localSheetId="0" hidden="1">{"fdsup://directions/FAT Viewer?action=UPDATE&amp;creator=factSet&amp;DYN_ARGS=true&amp;DOC_NAME=FAT:RGQ_ENTRPR_VAL_EV_SOURCE_WINDOW.FAT&amp;VAR:ID1=BWT-AT&amp;VAR:SDATE=20101008&amp;VAR:FDATE=20100930&amp;VAR:FREQ=WEEKLY&amp;VAR:RELITEM=&amp;VAR:CURRENCY=&amp;VAR:DB_TYPE=&amp;VAR:UNITS=M&amp;window=popu","p&amp;width=535&amp;height=425&amp;START_MAXIMIZED=FALSE&amp;Y=120&amp;display_string=audit"}</definedName>
    <definedName name="_2090__FDSAUDITLINK__" hidden="1">{"fdsup://directions/FAT Viewer?action=UPDATE&amp;creator=factSet&amp;DYN_ARGS=true&amp;DOC_NAME=FAT:RGQ_ENTRPR_VAL_EV_SOURCE_WINDOW.FAT&amp;VAR:ID1=BWT-AT&amp;VAR:SDATE=20101008&amp;VAR:FDATE=20100930&amp;VAR:FREQ=WEEKLY&amp;VAR:RELITEM=&amp;VAR:CURRENCY=&amp;VAR:DB_TYPE=&amp;VAR:UNITS=M&amp;window=popu","p&amp;width=535&amp;height=425&amp;START_MAXIMIZED=FALSE&amp;Y=120&amp;display_string=audit"}</definedName>
    <definedName name="_2091__FDSAUDITLINK__" localSheetId="1" hidden="1">{"fdsup://directions/FAT Viewer?action=UPDATE&amp;creator=factSet&amp;DYN_ARGS=true&amp;DOC_NAME=FAT:RGQ_ENTRPR_VAL_EV_SOURCE_WINDOW.FAT&amp;VAR:ID1=BWT-AT&amp;VAR:SDATE=20101001&amp;VAR:FDATE=20100930&amp;VAR:FREQ=WEEKLY&amp;VAR:RELITEM=&amp;VAR:CURRENCY=&amp;VAR:DB_TYPE=&amp;VAR:UNITS=M&amp;window=popu","p&amp;width=535&amp;height=425&amp;START_MAXIMIZED=FALSE&amp;Y=120&amp;display_string=audit"}</definedName>
    <definedName name="_2091__FDSAUDITLINK__" localSheetId="0" hidden="1">{"fdsup://directions/FAT Viewer?action=UPDATE&amp;creator=factSet&amp;DYN_ARGS=true&amp;DOC_NAME=FAT:RGQ_ENTRPR_VAL_EV_SOURCE_WINDOW.FAT&amp;VAR:ID1=BWT-AT&amp;VAR:SDATE=20101001&amp;VAR:FDATE=20100930&amp;VAR:FREQ=WEEKLY&amp;VAR:RELITEM=&amp;VAR:CURRENCY=&amp;VAR:DB_TYPE=&amp;VAR:UNITS=M&amp;window=popu","p&amp;width=535&amp;height=425&amp;START_MAXIMIZED=FALSE&amp;Y=120&amp;display_string=audit"}</definedName>
    <definedName name="_2091__FDSAUDITLINK__" hidden="1">{"fdsup://directions/FAT Viewer?action=UPDATE&amp;creator=factSet&amp;DYN_ARGS=true&amp;DOC_NAME=FAT:RGQ_ENTRPR_VAL_EV_SOURCE_WINDOW.FAT&amp;VAR:ID1=BWT-AT&amp;VAR:SDATE=20101001&amp;VAR:FDATE=20100930&amp;VAR:FREQ=WEEKLY&amp;VAR:RELITEM=&amp;VAR:CURRENCY=&amp;VAR:DB_TYPE=&amp;VAR:UNITS=M&amp;window=popu","p&amp;width=535&amp;height=425&amp;START_MAXIMIZED=FALSE&amp;Y=120&amp;display_string=audit"}</definedName>
    <definedName name="_2092__FDSAUDITLINK__" localSheetId="1" hidden="1">{"fdsup://directions/FAT Viewer?action=UPDATE&amp;creator=factSet&amp;DYN_ARGS=true&amp;DOC_NAME=FAT:RGQ_ENTRPR_VAL_EV_SOURCE_WINDOW.FAT&amp;VAR:ID1=BWT-AT&amp;VAR:SDATE=20100924&amp;VAR:FDATE=20100630&amp;VAR:FREQ=WEEKLY&amp;VAR:RELITEM=&amp;VAR:CURRENCY=&amp;VAR:DB_TYPE=&amp;VAR:UNITS=M&amp;window=popu","p&amp;width=535&amp;height=425&amp;START_MAXIMIZED=FALSE&amp;Y=120&amp;display_string=audit"}</definedName>
    <definedName name="_2092__FDSAUDITLINK__" localSheetId="0" hidden="1">{"fdsup://directions/FAT Viewer?action=UPDATE&amp;creator=factSet&amp;DYN_ARGS=true&amp;DOC_NAME=FAT:RGQ_ENTRPR_VAL_EV_SOURCE_WINDOW.FAT&amp;VAR:ID1=BWT-AT&amp;VAR:SDATE=20100924&amp;VAR:FDATE=20100630&amp;VAR:FREQ=WEEKLY&amp;VAR:RELITEM=&amp;VAR:CURRENCY=&amp;VAR:DB_TYPE=&amp;VAR:UNITS=M&amp;window=popu","p&amp;width=535&amp;height=425&amp;START_MAXIMIZED=FALSE&amp;Y=120&amp;display_string=audit"}</definedName>
    <definedName name="_2092__FDSAUDITLINK__" hidden="1">{"fdsup://directions/FAT Viewer?action=UPDATE&amp;creator=factSet&amp;DYN_ARGS=true&amp;DOC_NAME=FAT:RGQ_ENTRPR_VAL_EV_SOURCE_WINDOW.FAT&amp;VAR:ID1=BWT-AT&amp;VAR:SDATE=20100924&amp;VAR:FDATE=20100630&amp;VAR:FREQ=WEEKLY&amp;VAR:RELITEM=&amp;VAR:CURRENCY=&amp;VAR:DB_TYPE=&amp;VAR:UNITS=M&amp;window=popu","p&amp;width=535&amp;height=425&amp;START_MAXIMIZED=FALSE&amp;Y=120&amp;display_string=audit"}</definedName>
    <definedName name="_2093__FDSAUDITLINK__" localSheetId="1" hidden="1">{"fdsup://directions/FAT Viewer?action=UPDATE&amp;creator=factSet&amp;DYN_ARGS=true&amp;DOC_NAME=FAT:RGQ_ENTRPR_VAL_EV_SOURCE_WINDOW.FAT&amp;VAR:ID1=BWT-AT&amp;VAR:SDATE=20100917&amp;VAR:FDATE=20100630&amp;VAR:FREQ=WEEKLY&amp;VAR:RELITEM=&amp;VAR:CURRENCY=&amp;VAR:DB_TYPE=&amp;VAR:UNITS=M&amp;window=popu","p&amp;width=535&amp;height=425&amp;START_MAXIMIZED=FALSE&amp;Y=120&amp;display_string=audit"}</definedName>
    <definedName name="_2093__FDSAUDITLINK__" localSheetId="0" hidden="1">{"fdsup://directions/FAT Viewer?action=UPDATE&amp;creator=factSet&amp;DYN_ARGS=true&amp;DOC_NAME=FAT:RGQ_ENTRPR_VAL_EV_SOURCE_WINDOW.FAT&amp;VAR:ID1=BWT-AT&amp;VAR:SDATE=20100917&amp;VAR:FDATE=20100630&amp;VAR:FREQ=WEEKLY&amp;VAR:RELITEM=&amp;VAR:CURRENCY=&amp;VAR:DB_TYPE=&amp;VAR:UNITS=M&amp;window=popu","p&amp;width=535&amp;height=425&amp;START_MAXIMIZED=FALSE&amp;Y=120&amp;display_string=audit"}</definedName>
    <definedName name="_2093__FDSAUDITLINK__" hidden="1">{"fdsup://directions/FAT Viewer?action=UPDATE&amp;creator=factSet&amp;DYN_ARGS=true&amp;DOC_NAME=FAT:RGQ_ENTRPR_VAL_EV_SOURCE_WINDOW.FAT&amp;VAR:ID1=BWT-AT&amp;VAR:SDATE=20100917&amp;VAR:FDATE=20100630&amp;VAR:FREQ=WEEKLY&amp;VAR:RELITEM=&amp;VAR:CURRENCY=&amp;VAR:DB_TYPE=&amp;VAR:UNITS=M&amp;window=popu","p&amp;width=535&amp;height=425&amp;START_MAXIMIZED=FALSE&amp;Y=120&amp;display_string=audit"}</definedName>
    <definedName name="_2094__FDSAUDITLINK__" localSheetId="1" hidden="1">{"fdsup://directions/FAT Viewer?action=UPDATE&amp;creator=factSet&amp;DYN_ARGS=true&amp;DOC_NAME=FAT:RGQ_ENTRPR_VAL_EV_SOURCE_WINDOW.FAT&amp;VAR:ID1=BWT-AT&amp;VAR:SDATE=20100910&amp;VAR:FDATE=20100630&amp;VAR:FREQ=WEEKLY&amp;VAR:RELITEM=&amp;VAR:CURRENCY=&amp;VAR:DB_TYPE=&amp;VAR:UNITS=M&amp;window=popu","p&amp;width=535&amp;height=425&amp;START_MAXIMIZED=FALSE&amp;Y=120&amp;display_string=audit"}</definedName>
    <definedName name="_2094__FDSAUDITLINK__" localSheetId="0" hidden="1">{"fdsup://directions/FAT Viewer?action=UPDATE&amp;creator=factSet&amp;DYN_ARGS=true&amp;DOC_NAME=FAT:RGQ_ENTRPR_VAL_EV_SOURCE_WINDOW.FAT&amp;VAR:ID1=BWT-AT&amp;VAR:SDATE=20100910&amp;VAR:FDATE=20100630&amp;VAR:FREQ=WEEKLY&amp;VAR:RELITEM=&amp;VAR:CURRENCY=&amp;VAR:DB_TYPE=&amp;VAR:UNITS=M&amp;window=popu","p&amp;width=535&amp;height=425&amp;START_MAXIMIZED=FALSE&amp;Y=120&amp;display_string=audit"}</definedName>
    <definedName name="_2094__FDSAUDITLINK__" hidden="1">{"fdsup://directions/FAT Viewer?action=UPDATE&amp;creator=factSet&amp;DYN_ARGS=true&amp;DOC_NAME=FAT:RGQ_ENTRPR_VAL_EV_SOURCE_WINDOW.FAT&amp;VAR:ID1=BWT-AT&amp;VAR:SDATE=20100910&amp;VAR:FDATE=20100630&amp;VAR:FREQ=WEEKLY&amp;VAR:RELITEM=&amp;VAR:CURRENCY=&amp;VAR:DB_TYPE=&amp;VAR:UNITS=M&amp;window=popu","p&amp;width=535&amp;height=425&amp;START_MAXIMIZED=FALSE&amp;Y=120&amp;display_string=audit"}</definedName>
    <definedName name="_2095__FDSAUDITLINK__" localSheetId="1" hidden="1">{"fdsup://directions/FAT Viewer?action=UPDATE&amp;creator=factSet&amp;DYN_ARGS=true&amp;DOC_NAME=FAT:RGQ_ENTRPR_VAL_EV_SOURCE_WINDOW.FAT&amp;VAR:ID1=BWT-AT&amp;VAR:SDATE=20100903&amp;VAR:FDATE=20100630&amp;VAR:FREQ=WEEKLY&amp;VAR:RELITEM=&amp;VAR:CURRENCY=&amp;VAR:DB_TYPE=&amp;VAR:UNITS=M&amp;window=popu","p&amp;width=535&amp;height=425&amp;START_MAXIMIZED=FALSE&amp;Y=120&amp;display_string=audit"}</definedName>
    <definedName name="_2095__FDSAUDITLINK__" localSheetId="0" hidden="1">{"fdsup://directions/FAT Viewer?action=UPDATE&amp;creator=factSet&amp;DYN_ARGS=true&amp;DOC_NAME=FAT:RGQ_ENTRPR_VAL_EV_SOURCE_WINDOW.FAT&amp;VAR:ID1=BWT-AT&amp;VAR:SDATE=20100903&amp;VAR:FDATE=20100630&amp;VAR:FREQ=WEEKLY&amp;VAR:RELITEM=&amp;VAR:CURRENCY=&amp;VAR:DB_TYPE=&amp;VAR:UNITS=M&amp;window=popu","p&amp;width=535&amp;height=425&amp;START_MAXIMIZED=FALSE&amp;Y=120&amp;display_string=audit"}</definedName>
    <definedName name="_2095__FDSAUDITLINK__" hidden="1">{"fdsup://directions/FAT Viewer?action=UPDATE&amp;creator=factSet&amp;DYN_ARGS=true&amp;DOC_NAME=FAT:RGQ_ENTRPR_VAL_EV_SOURCE_WINDOW.FAT&amp;VAR:ID1=BWT-AT&amp;VAR:SDATE=20100903&amp;VAR:FDATE=20100630&amp;VAR:FREQ=WEEKLY&amp;VAR:RELITEM=&amp;VAR:CURRENCY=&amp;VAR:DB_TYPE=&amp;VAR:UNITS=M&amp;window=popu","p&amp;width=535&amp;height=425&amp;START_MAXIMIZED=FALSE&amp;Y=120&amp;display_string=audit"}</definedName>
    <definedName name="_2096__FDSAUDITLINK__" localSheetId="1" hidden="1">{"fdsup://directions/FAT Viewer?action=UPDATE&amp;creator=factSet&amp;DYN_ARGS=true&amp;DOC_NAME=FAT:RGQ_ENTRPR_VAL_EV_SOURCE_WINDOW.FAT&amp;VAR:ID1=BWT-AT&amp;VAR:SDATE=20100827&amp;VAR:FDATE=20100630&amp;VAR:FREQ=WEEKLY&amp;VAR:RELITEM=&amp;VAR:CURRENCY=&amp;VAR:DB_TYPE=&amp;VAR:UNITS=M&amp;window=popu","p&amp;width=535&amp;height=425&amp;START_MAXIMIZED=FALSE&amp;Y=120&amp;display_string=audit"}</definedName>
    <definedName name="_2096__FDSAUDITLINK__" localSheetId="0" hidden="1">{"fdsup://directions/FAT Viewer?action=UPDATE&amp;creator=factSet&amp;DYN_ARGS=true&amp;DOC_NAME=FAT:RGQ_ENTRPR_VAL_EV_SOURCE_WINDOW.FAT&amp;VAR:ID1=BWT-AT&amp;VAR:SDATE=20100827&amp;VAR:FDATE=20100630&amp;VAR:FREQ=WEEKLY&amp;VAR:RELITEM=&amp;VAR:CURRENCY=&amp;VAR:DB_TYPE=&amp;VAR:UNITS=M&amp;window=popu","p&amp;width=535&amp;height=425&amp;START_MAXIMIZED=FALSE&amp;Y=120&amp;display_string=audit"}</definedName>
    <definedName name="_2096__FDSAUDITLINK__" hidden="1">{"fdsup://directions/FAT Viewer?action=UPDATE&amp;creator=factSet&amp;DYN_ARGS=true&amp;DOC_NAME=FAT:RGQ_ENTRPR_VAL_EV_SOURCE_WINDOW.FAT&amp;VAR:ID1=BWT-AT&amp;VAR:SDATE=20100827&amp;VAR:FDATE=20100630&amp;VAR:FREQ=WEEKLY&amp;VAR:RELITEM=&amp;VAR:CURRENCY=&amp;VAR:DB_TYPE=&amp;VAR:UNITS=M&amp;window=popu","p&amp;width=535&amp;height=425&amp;START_MAXIMIZED=FALSE&amp;Y=120&amp;display_string=audit"}</definedName>
    <definedName name="_2097__FDSAUDITLINK__" localSheetId="1" hidden="1">{"fdsup://directions/FAT Viewer?action=UPDATE&amp;creator=factSet&amp;DYN_ARGS=true&amp;DOC_NAME=FAT:RGQ_ENTRPR_VAL_EV_SOURCE_WINDOW.FAT&amp;VAR:ID1=BWT-AT&amp;VAR:SDATE=20100820&amp;VAR:FDATE=20100630&amp;VAR:FREQ=WEEKLY&amp;VAR:RELITEM=&amp;VAR:CURRENCY=&amp;VAR:DB_TYPE=&amp;VAR:UNITS=M&amp;window=popu","p&amp;width=535&amp;height=425&amp;START_MAXIMIZED=FALSE&amp;Y=120&amp;display_string=audit"}</definedName>
    <definedName name="_2097__FDSAUDITLINK__" localSheetId="0" hidden="1">{"fdsup://directions/FAT Viewer?action=UPDATE&amp;creator=factSet&amp;DYN_ARGS=true&amp;DOC_NAME=FAT:RGQ_ENTRPR_VAL_EV_SOURCE_WINDOW.FAT&amp;VAR:ID1=BWT-AT&amp;VAR:SDATE=20100820&amp;VAR:FDATE=20100630&amp;VAR:FREQ=WEEKLY&amp;VAR:RELITEM=&amp;VAR:CURRENCY=&amp;VAR:DB_TYPE=&amp;VAR:UNITS=M&amp;window=popu","p&amp;width=535&amp;height=425&amp;START_MAXIMIZED=FALSE&amp;Y=120&amp;display_string=audit"}</definedName>
    <definedName name="_2097__FDSAUDITLINK__" hidden="1">{"fdsup://directions/FAT Viewer?action=UPDATE&amp;creator=factSet&amp;DYN_ARGS=true&amp;DOC_NAME=FAT:RGQ_ENTRPR_VAL_EV_SOURCE_WINDOW.FAT&amp;VAR:ID1=BWT-AT&amp;VAR:SDATE=20100820&amp;VAR:FDATE=20100630&amp;VAR:FREQ=WEEKLY&amp;VAR:RELITEM=&amp;VAR:CURRENCY=&amp;VAR:DB_TYPE=&amp;VAR:UNITS=M&amp;window=popu","p&amp;width=535&amp;height=425&amp;START_MAXIMIZED=FALSE&amp;Y=120&amp;display_string=audit"}</definedName>
    <definedName name="_2098__FDSAUDITLINK__" localSheetId="1" hidden="1">{"fdsup://directions/FAT Viewer?action=UPDATE&amp;creator=factSet&amp;DYN_ARGS=true&amp;DOC_NAME=FAT:RGQ_ENTRPR_VAL_EV_SOURCE_WINDOW.FAT&amp;VAR:ID1=BWT-AT&amp;VAR:SDATE=20100813&amp;VAR:FDATE=20100630&amp;VAR:FREQ=WEEKLY&amp;VAR:RELITEM=&amp;VAR:CURRENCY=&amp;VAR:DB_TYPE=&amp;VAR:UNITS=M&amp;window=popu","p&amp;width=535&amp;height=425&amp;START_MAXIMIZED=FALSE&amp;Y=120&amp;display_string=audit"}</definedName>
    <definedName name="_2098__FDSAUDITLINK__" localSheetId="0" hidden="1">{"fdsup://directions/FAT Viewer?action=UPDATE&amp;creator=factSet&amp;DYN_ARGS=true&amp;DOC_NAME=FAT:RGQ_ENTRPR_VAL_EV_SOURCE_WINDOW.FAT&amp;VAR:ID1=BWT-AT&amp;VAR:SDATE=20100813&amp;VAR:FDATE=20100630&amp;VAR:FREQ=WEEKLY&amp;VAR:RELITEM=&amp;VAR:CURRENCY=&amp;VAR:DB_TYPE=&amp;VAR:UNITS=M&amp;window=popu","p&amp;width=535&amp;height=425&amp;START_MAXIMIZED=FALSE&amp;Y=120&amp;display_string=audit"}</definedName>
    <definedName name="_2098__FDSAUDITLINK__" hidden="1">{"fdsup://directions/FAT Viewer?action=UPDATE&amp;creator=factSet&amp;DYN_ARGS=true&amp;DOC_NAME=FAT:RGQ_ENTRPR_VAL_EV_SOURCE_WINDOW.FAT&amp;VAR:ID1=BWT-AT&amp;VAR:SDATE=20100813&amp;VAR:FDATE=20100630&amp;VAR:FREQ=WEEKLY&amp;VAR:RELITEM=&amp;VAR:CURRENCY=&amp;VAR:DB_TYPE=&amp;VAR:UNITS=M&amp;window=popu","p&amp;width=535&amp;height=425&amp;START_MAXIMIZED=FALSE&amp;Y=120&amp;display_string=audit"}</definedName>
    <definedName name="_2099__FDSAUDITLINK__" localSheetId="1" hidden="1">{"fdsup://directions/FAT Viewer?action=UPDATE&amp;creator=factSet&amp;DYN_ARGS=true&amp;DOC_NAME=FAT:RGQ_ENTRPR_VAL_EV_SOURCE_WINDOW.FAT&amp;VAR:ID1=BWT-AT&amp;VAR:SDATE=20100806&amp;VAR:FDATE=20100630&amp;VAR:FREQ=WEEKLY&amp;VAR:RELITEM=&amp;VAR:CURRENCY=&amp;VAR:DB_TYPE=&amp;VAR:UNITS=M&amp;window=popu","p&amp;width=535&amp;height=425&amp;START_MAXIMIZED=FALSE&amp;Y=120&amp;display_string=audit"}</definedName>
    <definedName name="_2099__FDSAUDITLINK__" localSheetId="0" hidden="1">{"fdsup://directions/FAT Viewer?action=UPDATE&amp;creator=factSet&amp;DYN_ARGS=true&amp;DOC_NAME=FAT:RGQ_ENTRPR_VAL_EV_SOURCE_WINDOW.FAT&amp;VAR:ID1=BWT-AT&amp;VAR:SDATE=20100806&amp;VAR:FDATE=20100630&amp;VAR:FREQ=WEEKLY&amp;VAR:RELITEM=&amp;VAR:CURRENCY=&amp;VAR:DB_TYPE=&amp;VAR:UNITS=M&amp;window=popu","p&amp;width=535&amp;height=425&amp;START_MAXIMIZED=FALSE&amp;Y=120&amp;display_string=audit"}</definedName>
    <definedName name="_2099__FDSAUDITLINK__" hidden="1">{"fdsup://directions/FAT Viewer?action=UPDATE&amp;creator=factSet&amp;DYN_ARGS=true&amp;DOC_NAME=FAT:RGQ_ENTRPR_VAL_EV_SOURCE_WINDOW.FAT&amp;VAR:ID1=BWT-AT&amp;VAR:SDATE=20100806&amp;VAR:FDATE=20100630&amp;VAR:FREQ=WEEKLY&amp;VAR:RELITEM=&amp;VAR:CURRENCY=&amp;VAR:DB_TYPE=&amp;VAR:UNITS=M&amp;window=popu","p&amp;width=535&amp;height=425&amp;START_MAXIMIZED=FALSE&amp;Y=120&amp;display_string=audit"}</definedName>
    <definedName name="_21__FDSAUDITLINK__" localSheetId="1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21__FDSAUDITLINK__" localSheetId="0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21__FDSAUDITLINK__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210__FDSAUDITLINK__" localSheetId="1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210__FDSAUDITLINK__" localSheetId="0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210__FDSAUDITLINK__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2100__FDSAUDITLINK__" localSheetId="1" hidden="1">{"fdsup://directions/FAT Viewer?action=UPDATE&amp;creator=factSet&amp;DYN_ARGS=true&amp;DOC_NAME=FAT:RGQ_ENTRPR_VAL_EV_SOURCE_WINDOW.FAT&amp;VAR:ID1=BWT-AT&amp;VAR:SDATE=20100730&amp;VAR:FDATE=20100630&amp;VAR:FREQ=WEEKLY&amp;VAR:RELITEM=&amp;VAR:CURRENCY=&amp;VAR:DB_TYPE=&amp;VAR:UNITS=M&amp;window=popu","p&amp;width=535&amp;height=425&amp;START_MAXIMIZED=FALSE&amp;Y=120&amp;display_string=audit"}</definedName>
    <definedName name="_2100__FDSAUDITLINK__" localSheetId="0" hidden="1">{"fdsup://directions/FAT Viewer?action=UPDATE&amp;creator=factSet&amp;DYN_ARGS=true&amp;DOC_NAME=FAT:RGQ_ENTRPR_VAL_EV_SOURCE_WINDOW.FAT&amp;VAR:ID1=BWT-AT&amp;VAR:SDATE=20100730&amp;VAR:FDATE=20100630&amp;VAR:FREQ=WEEKLY&amp;VAR:RELITEM=&amp;VAR:CURRENCY=&amp;VAR:DB_TYPE=&amp;VAR:UNITS=M&amp;window=popu","p&amp;width=535&amp;height=425&amp;START_MAXIMIZED=FALSE&amp;Y=120&amp;display_string=audit"}</definedName>
    <definedName name="_2100__FDSAUDITLINK__" hidden="1">{"fdsup://directions/FAT Viewer?action=UPDATE&amp;creator=factSet&amp;DYN_ARGS=true&amp;DOC_NAME=FAT:RGQ_ENTRPR_VAL_EV_SOURCE_WINDOW.FAT&amp;VAR:ID1=BWT-AT&amp;VAR:SDATE=20100730&amp;VAR:FDATE=20100630&amp;VAR:FREQ=WEEKLY&amp;VAR:RELITEM=&amp;VAR:CURRENCY=&amp;VAR:DB_TYPE=&amp;VAR:UNITS=M&amp;window=popu","p&amp;width=535&amp;height=425&amp;START_MAXIMIZED=FALSE&amp;Y=120&amp;display_string=audit"}</definedName>
    <definedName name="_2101__FDSAUDITLINK__" localSheetId="1" hidden="1">{"fdsup://directions/FAT Viewer?action=UPDATE&amp;creator=factSet&amp;DYN_ARGS=true&amp;DOC_NAME=FAT:RGQ_ENTRPR_VAL_EV_SOURCE_WINDOW.FAT&amp;VAR:ID1=BWT-AT&amp;VAR:SDATE=20100723&amp;VAR:FDATE=20100630&amp;VAR:FREQ=WEEKLY&amp;VAR:RELITEM=&amp;VAR:CURRENCY=&amp;VAR:DB_TYPE=&amp;VAR:UNITS=M&amp;window=popu","p&amp;width=535&amp;height=425&amp;START_MAXIMIZED=FALSE&amp;Y=120&amp;display_string=audit"}</definedName>
    <definedName name="_2101__FDSAUDITLINK__" localSheetId="0" hidden="1">{"fdsup://directions/FAT Viewer?action=UPDATE&amp;creator=factSet&amp;DYN_ARGS=true&amp;DOC_NAME=FAT:RGQ_ENTRPR_VAL_EV_SOURCE_WINDOW.FAT&amp;VAR:ID1=BWT-AT&amp;VAR:SDATE=20100723&amp;VAR:FDATE=20100630&amp;VAR:FREQ=WEEKLY&amp;VAR:RELITEM=&amp;VAR:CURRENCY=&amp;VAR:DB_TYPE=&amp;VAR:UNITS=M&amp;window=popu","p&amp;width=535&amp;height=425&amp;START_MAXIMIZED=FALSE&amp;Y=120&amp;display_string=audit"}</definedName>
    <definedName name="_2101__FDSAUDITLINK__" hidden="1">{"fdsup://directions/FAT Viewer?action=UPDATE&amp;creator=factSet&amp;DYN_ARGS=true&amp;DOC_NAME=FAT:RGQ_ENTRPR_VAL_EV_SOURCE_WINDOW.FAT&amp;VAR:ID1=BWT-AT&amp;VAR:SDATE=20100723&amp;VAR:FDATE=20100630&amp;VAR:FREQ=WEEKLY&amp;VAR:RELITEM=&amp;VAR:CURRENCY=&amp;VAR:DB_TYPE=&amp;VAR:UNITS=M&amp;window=popu","p&amp;width=535&amp;height=425&amp;START_MAXIMIZED=FALSE&amp;Y=120&amp;display_string=audit"}</definedName>
    <definedName name="_2102__FDSAUDITLINK__" localSheetId="1" hidden="1">{"fdsup://directions/FAT Viewer?action=UPDATE&amp;creator=factSet&amp;DYN_ARGS=true&amp;DOC_NAME=FAT:RGQ_ENTRPR_VAL_EV_SOURCE_WINDOW.FAT&amp;VAR:ID1=BWT-AT&amp;VAR:SDATE=20100716&amp;VAR:FDATE=20100630&amp;VAR:FREQ=WEEKLY&amp;VAR:RELITEM=&amp;VAR:CURRENCY=&amp;VAR:DB_TYPE=&amp;VAR:UNITS=M&amp;window=popu","p&amp;width=535&amp;height=425&amp;START_MAXIMIZED=FALSE&amp;Y=120&amp;display_string=audit"}</definedName>
    <definedName name="_2102__FDSAUDITLINK__" localSheetId="0" hidden="1">{"fdsup://directions/FAT Viewer?action=UPDATE&amp;creator=factSet&amp;DYN_ARGS=true&amp;DOC_NAME=FAT:RGQ_ENTRPR_VAL_EV_SOURCE_WINDOW.FAT&amp;VAR:ID1=BWT-AT&amp;VAR:SDATE=20100716&amp;VAR:FDATE=20100630&amp;VAR:FREQ=WEEKLY&amp;VAR:RELITEM=&amp;VAR:CURRENCY=&amp;VAR:DB_TYPE=&amp;VAR:UNITS=M&amp;window=popu","p&amp;width=535&amp;height=425&amp;START_MAXIMIZED=FALSE&amp;Y=120&amp;display_string=audit"}</definedName>
    <definedName name="_2102__FDSAUDITLINK__" hidden="1">{"fdsup://directions/FAT Viewer?action=UPDATE&amp;creator=factSet&amp;DYN_ARGS=true&amp;DOC_NAME=FAT:RGQ_ENTRPR_VAL_EV_SOURCE_WINDOW.FAT&amp;VAR:ID1=BWT-AT&amp;VAR:SDATE=20100716&amp;VAR:FDATE=20100630&amp;VAR:FREQ=WEEKLY&amp;VAR:RELITEM=&amp;VAR:CURRENCY=&amp;VAR:DB_TYPE=&amp;VAR:UNITS=M&amp;window=popu","p&amp;width=535&amp;height=425&amp;START_MAXIMIZED=FALSE&amp;Y=120&amp;display_string=audit"}</definedName>
    <definedName name="_2103__FDSAUDITLINK__" localSheetId="1" hidden="1">{"fdsup://directions/FAT Viewer?action=UPDATE&amp;creator=factSet&amp;DYN_ARGS=true&amp;DOC_NAME=FAT:RGQ_ENTRPR_VAL_EV_SOURCE_WINDOW.FAT&amp;VAR:ID1=BWT-AT&amp;VAR:SDATE=20100709&amp;VAR:FDATE=20100630&amp;VAR:FREQ=WEEKLY&amp;VAR:RELITEM=&amp;VAR:CURRENCY=&amp;VAR:DB_TYPE=&amp;VAR:UNITS=M&amp;window=popu","p&amp;width=535&amp;height=425&amp;START_MAXIMIZED=FALSE&amp;Y=120&amp;display_string=audit"}</definedName>
    <definedName name="_2103__FDSAUDITLINK__" localSheetId="0" hidden="1">{"fdsup://directions/FAT Viewer?action=UPDATE&amp;creator=factSet&amp;DYN_ARGS=true&amp;DOC_NAME=FAT:RGQ_ENTRPR_VAL_EV_SOURCE_WINDOW.FAT&amp;VAR:ID1=BWT-AT&amp;VAR:SDATE=20100709&amp;VAR:FDATE=20100630&amp;VAR:FREQ=WEEKLY&amp;VAR:RELITEM=&amp;VAR:CURRENCY=&amp;VAR:DB_TYPE=&amp;VAR:UNITS=M&amp;window=popu","p&amp;width=535&amp;height=425&amp;START_MAXIMIZED=FALSE&amp;Y=120&amp;display_string=audit"}</definedName>
    <definedName name="_2103__FDSAUDITLINK__" hidden="1">{"fdsup://directions/FAT Viewer?action=UPDATE&amp;creator=factSet&amp;DYN_ARGS=true&amp;DOC_NAME=FAT:RGQ_ENTRPR_VAL_EV_SOURCE_WINDOW.FAT&amp;VAR:ID1=BWT-AT&amp;VAR:SDATE=20100709&amp;VAR:FDATE=20100630&amp;VAR:FREQ=WEEKLY&amp;VAR:RELITEM=&amp;VAR:CURRENCY=&amp;VAR:DB_TYPE=&amp;VAR:UNITS=M&amp;window=popu","p&amp;width=535&amp;height=425&amp;START_MAXIMIZED=FALSE&amp;Y=120&amp;display_string=audit"}</definedName>
    <definedName name="_2104__FDSAUDITLINK__" localSheetId="1" hidden="1">{"fdsup://directions/FAT Viewer?action=UPDATE&amp;creator=factSet&amp;DYN_ARGS=true&amp;DOC_NAME=FAT:RGQ_ENTRPR_VAL_EV_SOURCE_WINDOW.FAT&amp;VAR:ID1=BWT-AT&amp;VAR:SDATE=20100702&amp;VAR:FDATE=20100630&amp;VAR:FREQ=WEEKLY&amp;VAR:RELITEM=&amp;VAR:CURRENCY=&amp;VAR:DB_TYPE=&amp;VAR:UNITS=M&amp;window=popu","p&amp;width=535&amp;height=425&amp;START_MAXIMIZED=FALSE&amp;Y=120&amp;display_string=audit"}</definedName>
    <definedName name="_2104__FDSAUDITLINK__" localSheetId="0" hidden="1">{"fdsup://directions/FAT Viewer?action=UPDATE&amp;creator=factSet&amp;DYN_ARGS=true&amp;DOC_NAME=FAT:RGQ_ENTRPR_VAL_EV_SOURCE_WINDOW.FAT&amp;VAR:ID1=BWT-AT&amp;VAR:SDATE=20100702&amp;VAR:FDATE=20100630&amp;VAR:FREQ=WEEKLY&amp;VAR:RELITEM=&amp;VAR:CURRENCY=&amp;VAR:DB_TYPE=&amp;VAR:UNITS=M&amp;window=popu","p&amp;width=535&amp;height=425&amp;START_MAXIMIZED=FALSE&amp;Y=120&amp;display_string=audit"}</definedName>
    <definedName name="_2104__FDSAUDITLINK__" hidden="1">{"fdsup://directions/FAT Viewer?action=UPDATE&amp;creator=factSet&amp;DYN_ARGS=true&amp;DOC_NAME=FAT:RGQ_ENTRPR_VAL_EV_SOURCE_WINDOW.FAT&amp;VAR:ID1=BWT-AT&amp;VAR:SDATE=20100702&amp;VAR:FDATE=20100630&amp;VAR:FREQ=WEEKLY&amp;VAR:RELITEM=&amp;VAR:CURRENCY=&amp;VAR:DB_TYPE=&amp;VAR:UNITS=M&amp;window=popu","p&amp;width=535&amp;height=425&amp;START_MAXIMIZED=FALSE&amp;Y=120&amp;display_string=audit"}</definedName>
    <definedName name="_2105__FDSAUDITLINK__" localSheetId="1" hidden="1">{"fdsup://directions/FAT Viewer?action=UPDATE&amp;creator=factSet&amp;DYN_ARGS=true&amp;DOC_NAME=FAT:RGQ_ENTRPR_VAL_EV_SOURCE_WINDOW.FAT&amp;VAR:ID1=BWT-AT&amp;VAR:SDATE=20100625&amp;VAR:FDATE=20100331&amp;VAR:FREQ=WEEKLY&amp;VAR:RELITEM=&amp;VAR:CURRENCY=&amp;VAR:DB_TYPE=&amp;VAR:UNITS=M&amp;window=popu","p&amp;width=535&amp;height=425&amp;START_MAXIMIZED=FALSE&amp;Y=120&amp;display_string=audit"}</definedName>
    <definedName name="_2105__FDSAUDITLINK__" localSheetId="0" hidden="1">{"fdsup://directions/FAT Viewer?action=UPDATE&amp;creator=factSet&amp;DYN_ARGS=true&amp;DOC_NAME=FAT:RGQ_ENTRPR_VAL_EV_SOURCE_WINDOW.FAT&amp;VAR:ID1=BWT-AT&amp;VAR:SDATE=20100625&amp;VAR:FDATE=20100331&amp;VAR:FREQ=WEEKLY&amp;VAR:RELITEM=&amp;VAR:CURRENCY=&amp;VAR:DB_TYPE=&amp;VAR:UNITS=M&amp;window=popu","p&amp;width=535&amp;height=425&amp;START_MAXIMIZED=FALSE&amp;Y=120&amp;display_string=audit"}</definedName>
    <definedName name="_2105__FDSAUDITLINK__" hidden="1">{"fdsup://directions/FAT Viewer?action=UPDATE&amp;creator=factSet&amp;DYN_ARGS=true&amp;DOC_NAME=FAT:RGQ_ENTRPR_VAL_EV_SOURCE_WINDOW.FAT&amp;VAR:ID1=BWT-AT&amp;VAR:SDATE=20100625&amp;VAR:FDATE=20100331&amp;VAR:FREQ=WEEKLY&amp;VAR:RELITEM=&amp;VAR:CURRENCY=&amp;VAR:DB_TYPE=&amp;VAR:UNITS=M&amp;window=popu","p&amp;width=535&amp;height=425&amp;START_MAXIMIZED=FALSE&amp;Y=120&amp;display_string=audit"}</definedName>
    <definedName name="_2106__FDSAUDITLINK__" localSheetId="1" hidden="1">{"fdsup://directions/FAT Viewer?action=UPDATE&amp;creator=factSet&amp;DYN_ARGS=true&amp;DOC_NAME=FAT:RGQ_ENTRPR_VAL_EV_SOURCE_WINDOW.FAT&amp;VAR:ID1=BWT-AT&amp;VAR:SDATE=20100618&amp;VAR:FDATE=20100331&amp;VAR:FREQ=WEEKLY&amp;VAR:RELITEM=&amp;VAR:CURRENCY=&amp;VAR:DB_TYPE=&amp;VAR:UNITS=M&amp;window=popu","p&amp;width=535&amp;height=425&amp;START_MAXIMIZED=FALSE&amp;Y=120&amp;display_string=audit"}</definedName>
    <definedName name="_2106__FDSAUDITLINK__" localSheetId="0" hidden="1">{"fdsup://directions/FAT Viewer?action=UPDATE&amp;creator=factSet&amp;DYN_ARGS=true&amp;DOC_NAME=FAT:RGQ_ENTRPR_VAL_EV_SOURCE_WINDOW.FAT&amp;VAR:ID1=BWT-AT&amp;VAR:SDATE=20100618&amp;VAR:FDATE=20100331&amp;VAR:FREQ=WEEKLY&amp;VAR:RELITEM=&amp;VAR:CURRENCY=&amp;VAR:DB_TYPE=&amp;VAR:UNITS=M&amp;window=popu","p&amp;width=535&amp;height=425&amp;START_MAXIMIZED=FALSE&amp;Y=120&amp;display_string=audit"}</definedName>
    <definedName name="_2106__FDSAUDITLINK__" hidden="1">{"fdsup://directions/FAT Viewer?action=UPDATE&amp;creator=factSet&amp;DYN_ARGS=true&amp;DOC_NAME=FAT:RGQ_ENTRPR_VAL_EV_SOURCE_WINDOW.FAT&amp;VAR:ID1=BWT-AT&amp;VAR:SDATE=20100618&amp;VAR:FDATE=20100331&amp;VAR:FREQ=WEEKLY&amp;VAR:RELITEM=&amp;VAR:CURRENCY=&amp;VAR:DB_TYPE=&amp;VAR:UNITS=M&amp;window=popu","p&amp;width=535&amp;height=425&amp;START_MAXIMIZED=FALSE&amp;Y=120&amp;display_string=audit"}</definedName>
    <definedName name="_2107__FDSAUDITLINK__" localSheetId="1" hidden="1">{"fdsup://directions/FAT Viewer?action=UPDATE&amp;creator=factSet&amp;DYN_ARGS=true&amp;DOC_NAME=FAT:RGQ_ENTRPR_VAL_EV_SOURCE_WINDOW.FAT&amp;VAR:ID1=BWT-AT&amp;VAR:SDATE=20100611&amp;VAR:FDATE=20100331&amp;VAR:FREQ=WEEKLY&amp;VAR:RELITEM=&amp;VAR:CURRENCY=&amp;VAR:DB_TYPE=&amp;VAR:UNITS=M&amp;window=popu","p&amp;width=535&amp;height=425&amp;START_MAXIMIZED=FALSE&amp;Y=120&amp;display_string=audit"}</definedName>
    <definedName name="_2107__FDSAUDITLINK__" localSheetId="0" hidden="1">{"fdsup://directions/FAT Viewer?action=UPDATE&amp;creator=factSet&amp;DYN_ARGS=true&amp;DOC_NAME=FAT:RGQ_ENTRPR_VAL_EV_SOURCE_WINDOW.FAT&amp;VAR:ID1=BWT-AT&amp;VAR:SDATE=20100611&amp;VAR:FDATE=20100331&amp;VAR:FREQ=WEEKLY&amp;VAR:RELITEM=&amp;VAR:CURRENCY=&amp;VAR:DB_TYPE=&amp;VAR:UNITS=M&amp;window=popu","p&amp;width=535&amp;height=425&amp;START_MAXIMIZED=FALSE&amp;Y=120&amp;display_string=audit"}</definedName>
    <definedName name="_2107__FDSAUDITLINK__" hidden="1">{"fdsup://directions/FAT Viewer?action=UPDATE&amp;creator=factSet&amp;DYN_ARGS=true&amp;DOC_NAME=FAT:RGQ_ENTRPR_VAL_EV_SOURCE_WINDOW.FAT&amp;VAR:ID1=BWT-AT&amp;VAR:SDATE=20100611&amp;VAR:FDATE=20100331&amp;VAR:FREQ=WEEKLY&amp;VAR:RELITEM=&amp;VAR:CURRENCY=&amp;VAR:DB_TYPE=&amp;VAR:UNITS=M&amp;window=popu","p&amp;width=535&amp;height=425&amp;START_MAXIMIZED=FALSE&amp;Y=120&amp;display_string=audit"}</definedName>
    <definedName name="_2108__FDSAUDITLINK__" localSheetId="1" hidden="1">{"fdsup://directions/FAT Viewer?action=UPDATE&amp;creator=factSet&amp;DYN_ARGS=true&amp;DOC_NAME=FAT:RGQ_ENTRPR_VAL_EV_SOURCE_WINDOW.FAT&amp;VAR:ID1=BWT-AT&amp;VAR:SDATE=20100604&amp;VAR:FDATE=20100331&amp;VAR:FREQ=WEEKLY&amp;VAR:RELITEM=&amp;VAR:CURRENCY=&amp;VAR:DB_TYPE=&amp;VAR:UNITS=M&amp;window=popu","p&amp;width=535&amp;height=425&amp;START_MAXIMIZED=FALSE&amp;Y=120&amp;display_string=audit"}</definedName>
    <definedName name="_2108__FDSAUDITLINK__" localSheetId="0" hidden="1">{"fdsup://directions/FAT Viewer?action=UPDATE&amp;creator=factSet&amp;DYN_ARGS=true&amp;DOC_NAME=FAT:RGQ_ENTRPR_VAL_EV_SOURCE_WINDOW.FAT&amp;VAR:ID1=BWT-AT&amp;VAR:SDATE=20100604&amp;VAR:FDATE=20100331&amp;VAR:FREQ=WEEKLY&amp;VAR:RELITEM=&amp;VAR:CURRENCY=&amp;VAR:DB_TYPE=&amp;VAR:UNITS=M&amp;window=popu","p&amp;width=535&amp;height=425&amp;START_MAXIMIZED=FALSE&amp;Y=120&amp;display_string=audit"}</definedName>
    <definedName name="_2108__FDSAUDITLINK__" hidden="1">{"fdsup://directions/FAT Viewer?action=UPDATE&amp;creator=factSet&amp;DYN_ARGS=true&amp;DOC_NAME=FAT:RGQ_ENTRPR_VAL_EV_SOURCE_WINDOW.FAT&amp;VAR:ID1=BWT-AT&amp;VAR:SDATE=20100604&amp;VAR:FDATE=20100331&amp;VAR:FREQ=WEEKLY&amp;VAR:RELITEM=&amp;VAR:CURRENCY=&amp;VAR:DB_TYPE=&amp;VAR:UNITS=M&amp;window=popu","p&amp;width=535&amp;height=425&amp;START_MAXIMIZED=FALSE&amp;Y=120&amp;display_string=audit"}</definedName>
    <definedName name="_2109__FDSAUDITLINK__" localSheetId="1" hidden="1">{"fdsup://directions/FAT Viewer?action=UPDATE&amp;creator=factSet&amp;DYN_ARGS=true&amp;DOC_NAME=FAT:RGQ_ENTRPR_VAL_EV_SOURCE_WINDOW.FAT&amp;VAR:ID1=BWT-AT&amp;VAR:SDATE=20100528&amp;VAR:FDATE=20100331&amp;VAR:FREQ=WEEKLY&amp;VAR:RELITEM=&amp;VAR:CURRENCY=&amp;VAR:DB_TYPE=&amp;VAR:UNITS=M&amp;window=popu","p&amp;width=535&amp;height=425&amp;START_MAXIMIZED=FALSE&amp;Y=120&amp;display_string=audit"}</definedName>
    <definedName name="_2109__FDSAUDITLINK__" localSheetId="0" hidden="1">{"fdsup://directions/FAT Viewer?action=UPDATE&amp;creator=factSet&amp;DYN_ARGS=true&amp;DOC_NAME=FAT:RGQ_ENTRPR_VAL_EV_SOURCE_WINDOW.FAT&amp;VAR:ID1=BWT-AT&amp;VAR:SDATE=20100528&amp;VAR:FDATE=20100331&amp;VAR:FREQ=WEEKLY&amp;VAR:RELITEM=&amp;VAR:CURRENCY=&amp;VAR:DB_TYPE=&amp;VAR:UNITS=M&amp;window=popu","p&amp;width=535&amp;height=425&amp;START_MAXIMIZED=FALSE&amp;Y=120&amp;display_string=audit"}</definedName>
    <definedName name="_2109__FDSAUDITLINK__" hidden="1">{"fdsup://directions/FAT Viewer?action=UPDATE&amp;creator=factSet&amp;DYN_ARGS=true&amp;DOC_NAME=FAT:RGQ_ENTRPR_VAL_EV_SOURCE_WINDOW.FAT&amp;VAR:ID1=BWT-AT&amp;VAR:SDATE=20100528&amp;VAR:FDATE=20100331&amp;VAR:FREQ=WEEKLY&amp;VAR:RELITEM=&amp;VAR:CURRENCY=&amp;VAR:DB_TYPE=&amp;VAR:UNITS=M&amp;window=popu","p&amp;width=535&amp;height=425&amp;START_MAXIMIZED=FALSE&amp;Y=120&amp;display_string=audit"}</definedName>
    <definedName name="_211__FDSAUDITLINK__" localSheetId="1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211__FDSAUDITLINK__" localSheetId="0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211__FDSAUDITLINK__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2110__FDSAUDITLINK__" localSheetId="1" hidden="1">{"fdsup://directions/FAT Viewer?action=UPDATE&amp;creator=factSet&amp;DYN_ARGS=true&amp;DOC_NAME=FAT:RGQ_ENTRPR_VAL_EV_SOURCE_WINDOW.FAT&amp;VAR:ID1=BWT-AT&amp;VAR:SDATE=20100521&amp;VAR:FDATE=20100331&amp;VAR:FREQ=WEEKLY&amp;VAR:RELITEM=&amp;VAR:CURRENCY=&amp;VAR:DB_TYPE=&amp;VAR:UNITS=M&amp;window=popu","p&amp;width=535&amp;height=425&amp;START_MAXIMIZED=FALSE&amp;Y=120&amp;display_string=audit"}</definedName>
    <definedName name="_2110__FDSAUDITLINK__" localSheetId="0" hidden="1">{"fdsup://directions/FAT Viewer?action=UPDATE&amp;creator=factSet&amp;DYN_ARGS=true&amp;DOC_NAME=FAT:RGQ_ENTRPR_VAL_EV_SOURCE_WINDOW.FAT&amp;VAR:ID1=BWT-AT&amp;VAR:SDATE=20100521&amp;VAR:FDATE=20100331&amp;VAR:FREQ=WEEKLY&amp;VAR:RELITEM=&amp;VAR:CURRENCY=&amp;VAR:DB_TYPE=&amp;VAR:UNITS=M&amp;window=popu","p&amp;width=535&amp;height=425&amp;START_MAXIMIZED=FALSE&amp;Y=120&amp;display_string=audit"}</definedName>
    <definedName name="_2110__FDSAUDITLINK__" hidden="1">{"fdsup://directions/FAT Viewer?action=UPDATE&amp;creator=factSet&amp;DYN_ARGS=true&amp;DOC_NAME=FAT:RGQ_ENTRPR_VAL_EV_SOURCE_WINDOW.FAT&amp;VAR:ID1=BWT-AT&amp;VAR:SDATE=20100521&amp;VAR:FDATE=20100331&amp;VAR:FREQ=WEEKLY&amp;VAR:RELITEM=&amp;VAR:CURRENCY=&amp;VAR:DB_TYPE=&amp;VAR:UNITS=M&amp;window=popu","p&amp;width=535&amp;height=425&amp;START_MAXIMIZED=FALSE&amp;Y=120&amp;display_string=audit"}</definedName>
    <definedName name="_2111__FDSAUDITLINK__" localSheetId="1" hidden="1">{"fdsup://directions/FAT Viewer?action=UPDATE&amp;creator=factSet&amp;DYN_ARGS=true&amp;DOC_NAME=FAT:RGQ_ENTRPR_VAL_EV_SOURCE_WINDOW.FAT&amp;VAR:ID1=BWT-AT&amp;VAR:SDATE=20100514&amp;VAR:FDATE=20100331&amp;VAR:FREQ=WEEKLY&amp;VAR:RELITEM=&amp;VAR:CURRENCY=&amp;VAR:DB_TYPE=&amp;VAR:UNITS=M&amp;window=popu","p&amp;width=535&amp;height=425&amp;START_MAXIMIZED=FALSE&amp;Y=120&amp;display_string=audit"}</definedName>
    <definedName name="_2111__FDSAUDITLINK__" localSheetId="0" hidden="1">{"fdsup://directions/FAT Viewer?action=UPDATE&amp;creator=factSet&amp;DYN_ARGS=true&amp;DOC_NAME=FAT:RGQ_ENTRPR_VAL_EV_SOURCE_WINDOW.FAT&amp;VAR:ID1=BWT-AT&amp;VAR:SDATE=20100514&amp;VAR:FDATE=20100331&amp;VAR:FREQ=WEEKLY&amp;VAR:RELITEM=&amp;VAR:CURRENCY=&amp;VAR:DB_TYPE=&amp;VAR:UNITS=M&amp;window=popu","p&amp;width=535&amp;height=425&amp;START_MAXIMIZED=FALSE&amp;Y=120&amp;display_string=audit"}</definedName>
    <definedName name="_2111__FDSAUDITLINK__" hidden="1">{"fdsup://directions/FAT Viewer?action=UPDATE&amp;creator=factSet&amp;DYN_ARGS=true&amp;DOC_NAME=FAT:RGQ_ENTRPR_VAL_EV_SOURCE_WINDOW.FAT&amp;VAR:ID1=BWT-AT&amp;VAR:SDATE=20100514&amp;VAR:FDATE=20100331&amp;VAR:FREQ=WEEKLY&amp;VAR:RELITEM=&amp;VAR:CURRENCY=&amp;VAR:DB_TYPE=&amp;VAR:UNITS=M&amp;window=popu","p&amp;width=535&amp;height=425&amp;START_MAXIMIZED=FALSE&amp;Y=120&amp;display_string=audit"}</definedName>
    <definedName name="_2112__FDSAUDITLINK__" localSheetId="1" hidden="1">{"fdsup://directions/FAT Viewer?action=UPDATE&amp;creator=factSet&amp;DYN_ARGS=true&amp;DOC_NAME=FAT:RGQ_ENTRPR_VAL_EV_SOURCE_WINDOW.FAT&amp;VAR:ID1=BWT-AT&amp;VAR:SDATE=20100507&amp;VAR:FDATE=20100331&amp;VAR:FREQ=WEEKLY&amp;VAR:RELITEM=&amp;VAR:CURRENCY=&amp;VAR:DB_TYPE=&amp;VAR:UNITS=M&amp;window=popu","p&amp;width=535&amp;height=425&amp;START_MAXIMIZED=FALSE&amp;Y=120&amp;display_string=audit"}</definedName>
    <definedName name="_2112__FDSAUDITLINK__" localSheetId="0" hidden="1">{"fdsup://directions/FAT Viewer?action=UPDATE&amp;creator=factSet&amp;DYN_ARGS=true&amp;DOC_NAME=FAT:RGQ_ENTRPR_VAL_EV_SOURCE_WINDOW.FAT&amp;VAR:ID1=BWT-AT&amp;VAR:SDATE=20100507&amp;VAR:FDATE=20100331&amp;VAR:FREQ=WEEKLY&amp;VAR:RELITEM=&amp;VAR:CURRENCY=&amp;VAR:DB_TYPE=&amp;VAR:UNITS=M&amp;window=popu","p&amp;width=535&amp;height=425&amp;START_MAXIMIZED=FALSE&amp;Y=120&amp;display_string=audit"}</definedName>
    <definedName name="_2112__FDSAUDITLINK__" hidden="1">{"fdsup://directions/FAT Viewer?action=UPDATE&amp;creator=factSet&amp;DYN_ARGS=true&amp;DOC_NAME=FAT:RGQ_ENTRPR_VAL_EV_SOURCE_WINDOW.FAT&amp;VAR:ID1=BWT-AT&amp;VAR:SDATE=20100507&amp;VAR:FDATE=20100331&amp;VAR:FREQ=WEEKLY&amp;VAR:RELITEM=&amp;VAR:CURRENCY=&amp;VAR:DB_TYPE=&amp;VAR:UNITS=M&amp;window=popu","p&amp;width=535&amp;height=425&amp;START_MAXIMIZED=FALSE&amp;Y=120&amp;display_string=audit"}</definedName>
    <definedName name="_2113__FDSAUDITLINK__" localSheetId="1" hidden="1">{"fdsup://directions/FAT Viewer?action=UPDATE&amp;creator=factSet&amp;DYN_ARGS=true&amp;DOC_NAME=FAT:RGQ_ENTRPR_VAL_EV_SOURCE_WINDOW.FAT&amp;VAR:ID1=BWT-AT&amp;VAR:SDATE=20100430&amp;VAR:FDATE=20100331&amp;VAR:FREQ=WEEKLY&amp;VAR:RELITEM=&amp;VAR:CURRENCY=&amp;VAR:DB_TYPE=&amp;VAR:UNITS=M&amp;window=popu","p&amp;width=535&amp;height=425&amp;START_MAXIMIZED=FALSE&amp;Y=120&amp;display_string=audit"}</definedName>
    <definedName name="_2113__FDSAUDITLINK__" localSheetId="0" hidden="1">{"fdsup://directions/FAT Viewer?action=UPDATE&amp;creator=factSet&amp;DYN_ARGS=true&amp;DOC_NAME=FAT:RGQ_ENTRPR_VAL_EV_SOURCE_WINDOW.FAT&amp;VAR:ID1=BWT-AT&amp;VAR:SDATE=20100430&amp;VAR:FDATE=20100331&amp;VAR:FREQ=WEEKLY&amp;VAR:RELITEM=&amp;VAR:CURRENCY=&amp;VAR:DB_TYPE=&amp;VAR:UNITS=M&amp;window=popu","p&amp;width=535&amp;height=425&amp;START_MAXIMIZED=FALSE&amp;Y=120&amp;display_string=audit"}</definedName>
    <definedName name="_2113__FDSAUDITLINK__" hidden="1">{"fdsup://directions/FAT Viewer?action=UPDATE&amp;creator=factSet&amp;DYN_ARGS=true&amp;DOC_NAME=FAT:RGQ_ENTRPR_VAL_EV_SOURCE_WINDOW.FAT&amp;VAR:ID1=BWT-AT&amp;VAR:SDATE=20100430&amp;VAR:FDATE=20100331&amp;VAR:FREQ=WEEKLY&amp;VAR:RELITEM=&amp;VAR:CURRENCY=&amp;VAR:DB_TYPE=&amp;VAR:UNITS=M&amp;window=popu","p&amp;width=535&amp;height=425&amp;START_MAXIMIZED=FALSE&amp;Y=120&amp;display_string=audit"}</definedName>
    <definedName name="_2114__FDSAUDITLINK__" localSheetId="1" hidden="1">{"fdsup://directions/FAT Viewer?action=UPDATE&amp;creator=factSet&amp;DYN_ARGS=true&amp;DOC_NAME=FAT:RGQ_ENTRPR_VAL_EV_SOURCE_WINDOW.FAT&amp;VAR:ID1=BWT-AT&amp;VAR:SDATE=20100423&amp;VAR:FDATE=20100331&amp;VAR:FREQ=WEEKLY&amp;VAR:RELITEM=&amp;VAR:CURRENCY=&amp;VAR:DB_TYPE=&amp;VAR:UNITS=M&amp;window=popu","p&amp;width=535&amp;height=425&amp;START_MAXIMIZED=FALSE&amp;Y=120&amp;display_string=audit"}</definedName>
    <definedName name="_2114__FDSAUDITLINK__" localSheetId="0" hidden="1">{"fdsup://directions/FAT Viewer?action=UPDATE&amp;creator=factSet&amp;DYN_ARGS=true&amp;DOC_NAME=FAT:RGQ_ENTRPR_VAL_EV_SOURCE_WINDOW.FAT&amp;VAR:ID1=BWT-AT&amp;VAR:SDATE=20100423&amp;VAR:FDATE=20100331&amp;VAR:FREQ=WEEKLY&amp;VAR:RELITEM=&amp;VAR:CURRENCY=&amp;VAR:DB_TYPE=&amp;VAR:UNITS=M&amp;window=popu","p&amp;width=535&amp;height=425&amp;START_MAXIMIZED=FALSE&amp;Y=120&amp;display_string=audit"}</definedName>
    <definedName name="_2114__FDSAUDITLINK__" hidden="1">{"fdsup://directions/FAT Viewer?action=UPDATE&amp;creator=factSet&amp;DYN_ARGS=true&amp;DOC_NAME=FAT:RGQ_ENTRPR_VAL_EV_SOURCE_WINDOW.FAT&amp;VAR:ID1=BWT-AT&amp;VAR:SDATE=20100423&amp;VAR:FDATE=20100331&amp;VAR:FREQ=WEEKLY&amp;VAR:RELITEM=&amp;VAR:CURRENCY=&amp;VAR:DB_TYPE=&amp;VAR:UNITS=M&amp;window=popu","p&amp;width=535&amp;height=425&amp;START_MAXIMIZED=FALSE&amp;Y=120&amp;display_string=audit"}</definedName>
    <definedName name="_2115__FDSAUDITLINK__" localSheetId="1" hidden="1">{"fdsup://directions/FAT Viewer?action=UPDATE&amp;creator=factSet&amp;DYN_ARGS=true&amp;DOC_NAME=FAT:RGQ_ENTRPR_VAL_EV_SOURCE_WINDOW.FAT&amp;VAR:ID1=BWT-AT&amp;VAR:SDATE=20100416&amp;VAR:FDATE=20100331&amp;VAR:FREQ=WEEKLY&amp;VAR:RELITEM=&amp;VAR:CURRENCY=&amp;VAR:DB_TYPE=&amp;VAR:UNITS=M&amp;window=popu","p&amp;width=535&amp;height=425&amp;START_MAXIMIZED=FALSE&amp;Y=120&amp;display_string=audit"}</definedName>
    <definedName name="_2115__FDSAUDITLINK__" localSheetId="0" hidden="1">{"fdsup://directions/FAT Viewer?action=UPDATE&amp;creator=factSet&amp;DYN_ARGS=true&amp;DOC_NAME=FAT:RGQ_ENTRPR_VAL_EV_SOURCE_WINDOW.FAT&amp;VAR:ID1=BWT-AT&amp;VAR:SDATE=20100416&amp;VAR:FDATE=20100331&amp;VAR:FREQ=WEEKLY&amp;VAR:RELITEM=&amp;VAR:CURRENCY=&amp;VAR:DB_TYPE=&amp;VAR:UNITS=M&amp;window=popu","p&amp;width=535&amp;height=425&amp;START_MAXIMIZED=FALSE&amp;Y=120&amp;display_string=audit"}</definedName>
    <definedName name="_2115__FDSAUDITLINK__" hidden="1">{"fdsup://directions/FAT Viewer?action=UPDATE&amp;creator=factSet&amp;DYN_ARGS=true&amp;DOC_NAME=FAT:RGQ_ENTRPR_VAL_EV_SOURCE_WINDOW.FAT&amp;VAR:ID1=BWT-AT&amp;VAR:SDATE=20100416&amp;VAR:FDATE=20100331&amp;VAR:FREQ=WEEKLY&amp;VAR:RELITEM=&amp;VAR:CURRENCY=&amp;VAR:DB_TYPE=&amp;VAR:UNITS=M&amp;window=popu","p&amp;width=535&amp;height=425&amp;START_MAXIMIZED=FALSE&amp;Y=120&amp;display_string=audit"}</definedName>
    <definedName name="_2116__FDSAUDITLINK__" localSheetId="1" hidden="1">{"fdsup://directions/FAT Viewer?action=UPDATE&amp;creator=factSet&amp;DYN_ARGS=true&amp;DOC_NAME=FAT:RGQ_ENTRPR_VAL_EV_SOURCE_WINDOW.FAT&amp;VAR:ID1=BWT-AT&amp;VAR:SDATE=20100409&amp;VAR:FDATE=20100331&amp;VAR:FREQ=WEEKLY&amp;VAR:RELITEM=&amp;VAR:CURRENCY=&amp;VAR:DB_TYPE=&amp;VAR:UNITS=M&amp;window=popu","p&amp;width=535&amp;height=425&amp;START_MAXIMIZED=FALSE&amp;Y=120&amp;display_string=audit"}</definedName>
    <definedName name="_2116__FDSAUDITLINK__" localSheetId="0" hidden="1">{"fdsup://directions/FAT Viewer?action=UPDATE&amp;creator=factSet&amp;DYN_ARGS=true&amp;DOC_NAME=FAT:RGQ_ENTRPR_VAL_EV_SOURCE_WINDOW.FAT&amp;VAR:ID1=BWT-AT&amp;VAR:SDATE=20100409&amp;VAR:FDATE=20100331&amp;VAR:FREQ=WEEKLY&amp;VAR:RELITEM=&amp;VAR:CURRENCY=&amp;VAR:DB_TYPE=&amp;VAR:UNITS=M&amp;window=popu","p&amp;width=535&amp;height=425&amp;START_MAXIMIZED=FALSE&amp;Y=120&amp;display_string=audit"}</definedName>
    <definedName name="_2116__FDSAUDITLINK__" hidden="1">{"fdsup://directions/FAT Viewer?action=UPDATE&amp;creator=factSet&amp;DYN_ARGS=true&amp;DOC_NAME=FAT:RGQ_ENTRPR_VAL_EV_SOURCE_WINDOW.FAT&amp;VAR:ID1=BWT-AT&amp;VAR:SDATE=20100409&amp;VAR:FDATE=20100331&amp;VAR:FREQ=WEEKLY&amp;VAR:RELITEM=&amp;VAR:CURRENCY=&amp;VAR:DB_TYPE=&amp;VAR:UNITS=M&amp;window=popu","p&amp;width=535&amp;height=425&amp;START_MAXIMIZED=FALSE&amp;Y=120&amp;display_string=audit"}</definedName>
    <definedName name="_2117__FDSAUDITLINK__" localSheetId="1" hidden="1">{"fdsup://directions/FAT Viewer?action=UPDATE&amp;creator=factSet&amp;DYN_ARGS=true&amp;DOC_NAME=FAT:RGQ_ENTRPR_VAL_EV_SOURCE_WINDOW.FAT&amp;VAR:ID1=BWT-AT&amp;VAR:SDATE=20100401&amp;VAR:FDATE=20100331&amp;VAR:FREQ=WEEKLY&amp;VAR:RELITEM=&amp;VAR:CURRENCY=&amp;VAR:DB_TYPE=&amp;VAR:UNITS=M&amp;window=popu","p&amp;width=535&amp;height=425&amp;START_MAXIMIZED=FALSE&amp;Y=120&amp;display_string=audit"}</definedName>
    <definedName name="_2117__FDSAUDITLINK__" localSheetId="0" hidden="1">{"fdsup://directions/FAT Viewer?action=UPDATE&amp;creator=factSet&amp;DYN_ARGS=true&amp;DOC_NAME=FAT:RGQ_ENTRPR_VAL_EV_SOURCE_WINDOW.FAT&amp;VAR:ID1=BWT-AT&amp;VAR:SDATE=20100401&amp;VAR:FDATE=20100331&amp;VAR:FREQ=WEEKLY&amp;VAR:RELITEM=&amp;VAR:CURRENCY=&amp;VAR:DB_TYPE=&amp;VAR:UNITS=M&amp;window=popu","p&amp;width=535&amp;height=425&amp;START_MAXIMIZED=FALSE&amp;Y=120&amp;display_string=audit"}</definedName>
    <definedName name="_2117__FDSAUDITLINK__" hidden="1">{"fdsup://directions/FAT Viewer?action=UPDATE&amp;creator=factSet&amp;DYN_ARGS=true&amp;DOC_NAME=FAT:RGQ_ENTRPR_VAL_EV_SOURCE_WINDOW.FAT&amp;VAR:ID1=BWT-AT&amp;VAR:SDATE=20100401&amp;VAR:FDATE=20100331&amp;VAR:FREQ=WEEKLY&amp;VAR:RELITEM=&amp;VAR:CURRENCY=&amp;VAR:DB_TYPE=&amp;VAR:UNITS=M&amp;window=popu","p&amp;width=535&amp;height=425&amp;START_MAXIMIZED=FALSE&amp;Y=120&amp;display_string=audit"}</definedName>
    <definedName name="_2118__FDSAUDITLINK__" localSheetId="1" hidden="1">{"fdsup://directions/FAT Viewer?action=UPDATE&amp;creator=factSet&amp;DYN_ARGS=true&amp;DOC_NAME=FAT:RGQ_ENTRPR_VAL_EV_SOURCE_WINDOW.FAT&amp;VAR:ID1=BWT-AT&amp;VAR:SDATE=20100326&amp;VAR:FDATE=20091231&amp;VAR:FREQ=WEEKLY&amp;VAR:RELITEM=&amp;VAR:CURRENCY=&amp;VAR:DB_TYPE=&amp;VAR:UNITS=M&amp;window=popu","p&amp;width=535&amp;height=425&amp;START_MAXIMIZED=FALSE&amp;Y=120&amp;display_string=audit"}</definedName>
    <definedName name="_2118__FDSAUDITLINK__" localSheetId="0" hidden="1">{"fdsup://directions/FAT Viewer?action=UPDATE&amp;creator=factSet&amp;DYN_ARGS=true&amp;DOC_NAME=FAT:RGQ_ENTRPR_VAL_EV_SOURCE_WINDOW.FAT&amp;VAR:ID1=BWT-AT&amp;VAR:SDATE=20100326&amp;VAR:FDATE=20091231&amp;VAR:FREQ=WEEKLY&amp;VAR:RELITEM=&amp;VAR:CURRENCY=&amp;VAR:DB_TYPE=&amp;VAR:UNITS=M&amp;window=popu","p&amp;width=535&amp;height=425&amp;START_MAXIMIZED=FALSE&amp;Y=120&amp;display_string=audit"}</definedName>
    <definedName name="_2118__FDSAUDITLINK__" hidden="1">{"fdsup://directions/FAT Viewer?action=UPDATE&amp;creator=factSet&amp;DYN_ARGS=true&amp;DOC_NAME=FAT:RGQ_ENTRPR_VAL_EV_SOURCE_WINDOW.FAT&amp;VAR:ID1=BWT-AT&amp;VAR:SDATE=20100326&amp;VAR:FDATE=20091231&amp;VAR:FREQ=WEEKLY&amp;VAR:RELITEM=&amp;VAR:CURRENCY=&amp;VAR:DB_TYPE=&amp;VAR:UNITS=M&amp;window=popu","p&amp;width=535&amp;height=425&amp;START_MAXIMIZED=FALSE&amp;Y=120&amp;display_string=audit"}</definedName>
    <definedName name="_2119__FDSAUDITLINK__" localSheetId="1" hidden="1">{"fdsup://directions/FAT Viewer?action=UPDATE&amp;creator=factSet&amp;DYN_ARGS=true&amp;DOC_NAME=FAT:RGQ_ENTRPR_VAL_EV_SOURCE_WINDOW.FAT&amp;VAR:ID1=BWT-AT&amp;VAR:SDATE=20100319&amp;VAR:FDATE=20091231&amp;VAR:FREQ=WEEKLY&amp;VAR:RELITEM=&amp;VAR:CURRENCY=&amp;VAR:DB_TYPE=&amp;VAR:UNITS=M&amp;window=popu","p&amp;width=535&amp;height=425&amp;START_MAXIMIZED=FALSE&amp;Y=120&amp;display_string=audit"}</definedName>
    <definedName name="_2119__FDSAUDITLINK__" localSheetId="0" hidden="1">{"fdsup://directions/FAT Viewer?action=UPDATE&amp;creator=factSet&amp;DYN_ARGS=true&amp;DOC_NAME=FAT:RGQ_ENTRPR_VAL_EV_SOURCE_WINDOW.FAT&amp;VAR:ID1=BWT-AT&amp;VAR:SDATE=20100319&amp;VAR:FDATE=20091231&amp;VAR:FREQ=WEEKLY&amp;VAR:RELITEM=&amp;VAR:CURRENCY=&amp;VAR:DB_TYPE=&amp;VAR:UNITS=M&amp;window=popu","p&amp;width=535&amp;height=425&amp;START_MAXIMIZED=FALSE&amp;Y=120&amp;display_string=audit"}</definedName>
    <definedName name="_2119__FDSAUDITLINK__" hidden="1">{"fdsup://directions/FAT Viewer?action=UPDATE&amp;creator=factSet&amp;DYN_ARGS=true&amp;DOC_NAME=FAT:RGQ_ENTRPR_VAL_EV_SOURCE_WINDOW.FAT&amp;VAR:ID1=BWT-AT&amp;VAR:SDATE=20100319&amp;VAR:FDATE=20091231&amp;VAR:FREQ=WEEKLY&amp;VAR:RELITEM=&amp;VAR:CURRENCY=&amp;VAR:DB_TYPE=&amp;VAR:UNITS=M&amp;window=popu","p&amp;width=535&amp;height=425&amp;START_MAXIMIZED=FALSE&amp;Y=120&amp;display_string=audit"}</definedName>
    <definedName name="_212__FDSAUDITLINK__" localSheetId="1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212__FDSAUDITLINK__" localSheetId="0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212__FDSAUDITLINK__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2120__FDSAUDITLINK__" localSheetId="1" hidden="1">{"fdsup://directions/FAT Viewer?action=UPDATE&amp;creator=factSet&amp;DYN_ARGS=true&amp;DOC_NAME=FAT:RGQ_ENTRPR_VAL_EV_SOURCE_WINDOW.FAT&amp;VAR:ID1=BWT-AT&amp;VAR:SDATE=20100312&amp;VAR:FDATE=20091231&amp;VAR:FREQ=WEEKLY&amp;VAR:RELITEM=&amp;VAR:CURRENCY=&amp;VAR:DB_TYPE=&amp;VAR:UNITS=M&amp;window=popu","p&amp;width=535&amp;height=425&amp;START_MAXIMIZED=FALSE&amp;Y=120&amp;display_string=audit"}</definedName>
    <definedName name="_2120__FDSAUDITLINK__" localSheetId="0" hidden="1">{"fdsup://directions/FAT Viewer?action=UPDATE&amp;creator=factSet&amp;DYN_ARGS=true&amp;DOC_NAME=FAT:RGQ_ENTRPR_VAL_EV_SOURCE_WINDOW.FAT&amp;VAR:ID1=BWT-AT&amp;VAR:SDATE=20100312&amp;VAR:FDATE=20091231&amp;VAR:FREQ=WEEKLY&amp;VAR:RELITEM=&amp;VAR:CURRENCY=&amp;VAR:DB_TYPE=&amp;VAR:UNITS=M&amp;window=popu","p&amp;width=535&amp;height=425&amp;START_MAXIMIZED=FALSE&amp;Y=120&amp;display_string=audit"}</definedName>
    <definedName name="_2120__FDSAUDITLINK__" hidden="1">{"fdsup://directions/FAT Viewer?action=UPDATE&amp;creator=factSet&amp;DYN_ARGS=true&amp;DOC_NAME=FAT:RGQ_ENTRPR_VAL_EV_SOURCE_WINDOW.FAT&amp;VAR:ID1=BWT-AT&amp;VAR:SDATE=20100312&amp;VAR:FDATE=20091231&amp;VAR:FREQ=WEEKLY&amp;VAR:RELITEM=&amp;VAR:CURRENCY=&amp;VAR:DB_TYPE=&amp;VAR:UNITS=M&amp;window=popu","p&amp;width=535&amp;height=425&amp;START_MAXIMIZED=FALSE&amp;Y=120&amp;display_string=audit"}</definedName>
    <definedName name="_2121__FDSAUDITLINK__" localSheetId="1" hidden="1">{"fdsup://directions/FAT Viewer?action=UPDATE&amp;creator=factSet&amp;DYN_ARGS=true&amp;DOC_NAME=FAT:RGQ_ENTRPR_VAL_EV_SOURCE_WINDOW.FAT&amp;VAR:ID1=BWT-AT&amp;VAR:SDATE=20100305&amp;VAR:FDATE=20091231&amp;VAR:FREQ=WEEKLY&amp;VAR:RELITEM=&amp;VAR:CURRENCY=&amp;VAR:DB_TYPE=&amp;VAR:UNITS=M&amp;window=popu","p&amp;width=535&amp;height=425&amp;START_MAXIMIZED=FALSE&amp;Y=120&amp;display_string=audit"}</definedName>
    <definedName name="_2121__FDSAUDITLINK__" localSheetId="0" hidden="1">{"fdsup://directions/FAT Viewer?action=UPDATE&amp;creator=factSet&amp;DYN_ARGS=true&amp;DOC_NAME=FAT:RGQ_ENTRPR_VAL_EV_SOURCE_WINDOW.FAT&amp;VAR:ID1=BWT-AT&amp;VAR:SDATE=20100305&amp;VAR:FDATE=20091231&amp;VAR:FREQ=WEEKLY&amp;VAR:RELITEM=&amp;VAR:CURRENCY=&amp;VAR:DB_TYPE=&amp;VAR:UNITS=M&amp;window=popu","p&amp;width=535&amp;height=425&amp;START_MAXIMIZED=FALSE&amp;Y=120&amp;display_string=audit"}</definedName>
    <definedName name="_2121__FDSAUDITLINK__" hidden="1">{"fdsup://directions/FAT Viewer?action=UPDATE&amp;creator=factSet&amp;DYN_ARGS=true&amp;DOC_NAME=FAT:RGQ_ENTRPR_VAL_EV_SOURCE_WINDOW.FAT&amp;VAR:ID1=BWT-AT&amp;VAR:SDATE=20100305&amp;VAR:FDATE=20091231&amp;VAR:FREQ=WEEKLY&amp;VAR:RELITEM=&amp;VAR:CURRENCY=&amp;VAR:DB_TYPE=&amp;VAR:UNITS=M&amp;window=popu","p&amp;width=535&amp;height=425&amp;START_MAXIMIZED=FALSE&amp;Y=120&amp;display_string=audit"}</definedName>
    <definedName name="_2122__FDSAUDITLINK__" localSheetId="1" hidden="1">{"fdsup://directions/FAT Viewer?action=UPDATE&amp;creator=factSet&amp;DYN_ARGS=true&amp;DOC_NAME=FAT:RGQ_ENTRPR_VAL_EV_SOURCE_WINDOW.FAT&amp;VAR:ID1=BWT-AT&amp;VAR:SDATE=20100226&amp;VAR:FDATE=20091231&amp;VAR:FREQ=WEEKLY&amp;VAR:RELITEM=&amp;VAR:CURRENCY=&amp;VAR:DB_TYPE=&amp;VAR:UNITS=M&amp;window=popu","p&amp;width=535&amp;height=425&amp;START_MAXIMIZED=FALSE&amp;Y=120&amp;display_string=audit"}</definedName>
    <definedName name="_2122__FDSAUDITLINK__" localSheetId="0" hidden="1">{"fdsup://directions/FAT Viewer?action=UPDATE&amp;creator=factSet&amp;DYN_ARGS=true&amp;DOC_NAME=FAT:RGQ_ENTRPR_VAL_EV_SOURCE_WINDOW.FAT&amp;VAR:ID1=BWT-AT&amp;VAR:SDATE=20100226&amp;VAR:FDATE=20091231&amp;VAR:FREQ=WEEKLY&amp;VAR:RELITEM=&amp;VAR:CURRENCY=&amp;VAR:DB_TYPE=&amp;VAR:UNITS=M&amp;window=popu","p&amp;width=535&amp;height=425&amp;START_MAXIMIZED=FALSE&amp;Y=120&amp;display_string=audit"}</definedName>
    <definedName name="_2122__FDSAUDITLINK__" hidden="1">{"fdsup://directions/FAT Viewer?action=UPDATE&amp;creator=factSet&amp;DYN_ARGS=true&amp;DOC_NAME=FAT:RGQ_ENTRPR_VAL_EV_SOURCE_WINDOW.FAT&amp;VAR:ID1=BWT-AT&amp;VAR:SDATE=20100226&amp;VAR:FDATE=20091231&amp;VAR:FREQ=WEEKLY&amp;VAR:RELITEM=&amp;VAR:CURRENCY=&amp;VAR:DB_TYPE=&amp;VAR:UNITS=M&amp;window=popu","p&amp;width=535&amp;height=425&amp;START_MAXIMIZED=FALSE&amp;Y=120&amp;display_string=audit"}</definedName>
    <definedName name="_2123__FDSAUDITLINK__" localSheetId="1" hidden="1">{"fdsup://directions/FAT Viewer?action=UPDATE&amp;creator=factSet&amp;DYN_ARGS=true&amp;DOC_NAME=FAT:RGQ_ENTRPR_VAL_EV_SOURCE_WINDOW.FAT&amp;VAR:ID1=BWT-AT&amp;VAR:SDATE=20100219&amp;VAR:FDATE=20091231&amp;VAR:FREQ=WEEKLY&amp;VAR:RELITEM=&amp;VAR:CURRENCY=&amp;VAR:DB_TYPE=&amp;VAR:UNITS=M&amp;window=popu","p&amp;width=535&amp;height=425&amp;START_MAXIMIZED=FALSE&amp;Y=120&amp;display_string=audit"}</definedName>
    <definedName name="_2123__FDSAUDITLINK__" localSheetId="0" hidden="1">{"fdsup://directions/FAT Viewer?action=UPDATE&amp;creator=factSet&amp;DYN_ARGS=true&amp;DOC_NAME=FAT:RGQ_ENTRPR_VAL_EV_SOURCE_WINDOW.FAT&amp;VAR:ID1=BWT-AT&amp;VAR:SDATE=20100219&amp;VAR:FDATE=20091231&amp;VAR:FREQ=WEEKLY&amp;VAR:RELITEM=&amp;VAR:CURRENCY=&amp;VAR:DB_TYPE=&amp;VAR:UNITS=M&amp;window=popu","p&amp;width=535&amp;height=425&amp;START_MAXIMIZED=FALSE&amp;Y=120&amp;display_string=audit"}</definedName>
    <definedName name="_2123__FDSAUDITLINK__" hidden="1">{"fdsup://directions/FAT Viewer?action=UPDATE&amp;creator=factSet&amp;DYN_ARGS=true&amp;DOC_NAME=FAT:RGQ_ENTRPR_VAL_EV_SOURCE_WINDOW.FAT&amp;VAR:ID1=BWT-AT&amp;VAR:SDATE=20100219&amp;VAR:FDATE=20091231&amp;VAR:FREQ=WEEKLY&amp;VAR:RELITEM=&amp;VAR:CURRENCY=&amp;VAR:DB_TYPE=&amp;VAR:UNITS=M&amp;window=popu","p&amp;width=535&amp;height=425&amp;START_MAXIMIZED=FALSE&amp;Y=120&amp;display_string=audit"}</definedName>
    <definedName name="_2124__FDSAUDITLINK__" localSheetId="1" hidden="1">{"fdsup://directions/FAT Viewer?action=UPDATE&amp;creator=factSet&amp;DYN_ARGS=true&amp;DOC_NAME=FAT:RGQ_ENTRPR_VAL_EV_SOURCE_WINDOW.FAT&amp;VAR:ID1=BWT-AT&amp;VAR:SDATE=20100212&amp;VAR:FDATE=20091231&amp;VAR:FREQ=WEEKLY&amp;VAR:RELITEM=&amp;VAR:CURRENCY=&amp;VAR:DB_TYPE=&amp;VAR:UNITS=M&amp;window=popu","p&amp;width=535&amp;height=425&amp;START_MAXIMIZED=FALSE&amp;Y=120&amp;display_string=audit"}</definedName>
    <definedName name="_2124__FDSAUDITLINK__" localSheetId="0" hidden="1">{"fdsup://directions/FAT Viewer?action=UPDATE&amp;creator=factSet&amp;DYN_ARGS=true&amp;DOC_NAME=FAT:RGQ_ENTRPR_VAL_EV_SOURCE_WINDOW.FAT&amp;VAR:ID1=BWT-AT&amp;VAR:SDATE=20100212&amp;VAR:FDATE=20091231&amp;VAR:FREQ=WEEKLY&amp;VAR:RELITEM=&amp;VAR:CURRENCY=&amp;VAR:DB_TYPE=&amp;VAR:UNITS=M&amp;window=popu","p&amp;width=535&amp;height=425&amp;START_MAXIMIZED=FALSE&amp;Y=120&amp;display_string=audit"}</definedName>
    <definedName name="_2124__FDSAUDITLINK__" hidden="1">{"fdsup://directions/FAT Viewer?action=UPDATE&amp;creator=factSet&amp;DYN_ARGS=true&amp;DOC_NAME=FAT:RGQ_ENTRPR_VAL_EV_SOURCE_WINDOW.FAT&amp;VAR:ID1=BWT-AT&amp;VAR:SDATE=20100212&amp;VAR:FDATE=20091231&amp;VAR:FREQ=WEEKLY&amp;VAR:RELITEM=&amp;VAR:CURRENCY=&amp;VAR:DB_TYPE=&amp;VAR:UNITS=M&amp;window=popu","p&amp;width=535&amp;height=425&amp;START_MAXIMIZED=FALSE&amp;Y=120&amp;display_string=audit"}</definedName>
    <definedName name="_2125__FDSAUDITLINK__" localSheetId="1" hidden="1">{"fdsup://directions/FAT Viewer?action=UPDATE&amp;creator=factSet&amp;DYN_ARGS=true&amp;DOC_NAME=FAT:RGQ_ENTRPR_VAL_EV_SOURCE_WINDOW.FAT&amp;VAR:ID1=BWT-AT&amp;VAR:SDATE=20100205&amp;VAR:FDATE=20091231&amp;VAR:FREQ=WEEKLY&amp;VAR:RELITEM=&amp;VAR:CURRENCY=&amp;VAR:DB_TYPE=&amp;VAR:UNITS=M&amp;window=popu","p&amp;width=535&amp;height=425&amp;START_MAXIMIZED=FALSE&amp;Y=120&amp;display_string=audit"}</definedName>
    <definedName name="_2125__FDSAUDITLINK__" localSheetId="0" hidden="1">{"fdsup://directions/FAT Viewer?action=UPDATE&amp;creator=factSet&amp;DYN_ARGS=true&amp;DOC_NAME=FAT:RGQ_ENTRPR_VAL_EV_SOURCE_WINDOW.FAT&amp;VAR:ID1=BWT-AT&amp;VAR:SDATE=20100205&amp;VAR:FDATE=20091231&amp;VAR:FREQ=WEEKLY&amp;VAR:RELITEM=&amp;VAR:CURRENCY=&amp;VAR:DB_TYPE=&amp;VAR:UNITS=M&amp;window=popu","p&amp;width=535&amp;height=425&amp;START_MAXIMIZED=FALSE&amp;Y=120&amp;display_string=audit"}</definedName>
    <definedName name="_2125__FDSAUDITLINK__" hidden="1">{"fdsup://directions/FAT Viewer?action=UPDATE&amp;creator=factSet&amp;DYN_ARGS=true&amp;DOC_NAME=FAT:RGQ_ENTRPR_VAL_EV_SOURCE_WINDOW.FAT&amp;VAR:ID1=BWT-AT&amp;VAR:SDATE=20100205&amp;VAR:FDATE=20091231&amp;VAR:FREQ=WEEKLY&amp;VAR:RELITEM=&amp;VAR:CURRENCY=&amp;VAR:DB_TYPE=&amp;VAR:UNITS=M&amp;window=popu","p&amp;width=535&amp;height=425&amp;START_MAXIMIZED=FALSE&amp;Y=120&amp;display_string=audit"}</definedName>
    <definedName name="_2126__FDSAUDITLINK__" localSheetId="1" hidden="1">{"fdsup://directions/FAT Viewer?action=UPDATE&amp;creator=factSet&amp;DYN_ARGS=true&amp;DOC_NAME=FAT:RGQ_ENTRPR_VAL_EV_SOURCE_WINDOW.FAT&amp;VAR:ID1=BWT-AT&amp;VAR:SDATE=20100129&amp;VAR:FDATE=20091231&amp;VAR:FREQ=WEEKLY&amp;VAR:RELITEM=&amp;VAR:CURRENCY=&amp;VAR:DB_TYPE=&amp;VAR:UNITS=M&amp;window=popu","p&amp;width=535&amp;height=425&amp;START_MAXIMIZED=FALSE&amp;Y=120&amp;display_string=audit"}</definedName>
    <definedName name="_2126__FDSAUDITLINK__" localSheetId="0" hidden="1">{"fdsup://directions/FAT Viewer?action=UPDATE&amp;creator=factSet&amp;DYN_ARGS=true&amp;DOC_NAME=FAT:RGQ_ENTRPR_VAL_EV_SOURCE_WINDOW.FAT&amp;VAR:ID1=BWT-AT&amp;VAR:SDATE=20100129&amp;VAR:FDATE=20091231&amp;VAR:FREQ=WEEKLY&amp;VAR:RELITEM=&amp;VAR:CURRENCY=&amp;VAR:DB_TYPE=&amp;VAR:UNITS=M&amp;window=popu","p&amp;width=535&amp;height=425&amp;START_MAXIMIZED=FALSE&amp;Y=120&amp;display_string=audit"}</definedName>
    <definedName name="_2126__FDSAUDITLINK__" hidden="1">{"fdsup://directions/FAT Viewer?action=UPDATE&amp;creator=factSet&amp;DYN_ARGS=true&amp;DOC_NAME=FAT:RGQ_ENTRPR_VAL_EV_SOURCE_WINDOW.FAT&amp;VAR:ID1=BWT-AT&amp;VAR:SDATE=20100129&amp;VAR:FDATE=20091231&amp;VAR:FREQ=WEEKLY&amp;VAR:RELITEM=&amp;VAR:CURRENCY=&amp;VAR:DB_TYPE=&amp;VAR:UNITS=M&amp;window=popu","p&amp;width=535&amp;height=425&amp;START_MAXIMIZED=FALSE&amp;Y=120&amp;display_string=audit"}</definedName>
    <definedName name="_2127__FDSAUDITLINK__" localSheetId="1" hidden="1">{"fdsup://directions/FAT Viewer?action=UPDATE&amp;creator=factSet&amp;DYN_ARGS=true&amp;DOC_NAME=FAT:RGQ_ENTRPR_VAL_EV_SOURCE_WINDOW.FAT&amp;VAR:ID1=BWT-AT&amp;VAR:SDATE=20100122&amp;VAR:FDATE=20091231&amp;VAR:FREQ=WEEKLY&amp;VAR:RELITEM=&amp;VAR:CURRENCY=&amp;VAR:DB_TYPE=&amp;VAR:UNITS=M&amp;window=popu","p&amp;width=535&amp;height=425&amp;START_MAXIMIZED=FALSE&amp;Y=120&amp;display_string=audit"}</definedName>
    <definedName name="_2127__FDSAUDITLINK__" localSheetId="0" hidden="1">{"fdsup://directions/FAT Viewer?action=UPDATE&amp;creator=factSet&amp;DYN_ARGS=true&amp;DOC_NAME=FAT:RGQ_ENTRPR_VAL_EV_SOURCE_WINDOW.FAT&amp;VAR:ID1=BWT-AT&amp;VAR:SDATE=20100122&amp;VAR:FDATE=20091231&amp;VAR:FREQ=WEEKLY&amp;VAR:RELITEM=&amp;VAR:CURRENCY=&amp;VAR:DB_TYPE=&amp;VAR:UNITS=M&amp;window=popu","p&amp;width=535&amp;height=425&amp;START_MAXIMIZED=FALSE&amp;Y=120&amp;display_string=audit"}</definedName>
    <definedName name="_2127__FDSAUDITLINK__" hidden="1">{"fdsup://directions/FAT Viewer?action=UPDATE&amp;creator=factSet&amp;DYN_ARGS=true&amp;DOC_NAME=FAT:RGQ_ENTRPR_VAL_EV_SOURCE_WINDOW.FAT&amp;VAR:ID1=BWT-AT&amp;VAR:SDATE=20100122&amp;VAR:FDATE=20091231&amp;VAR:FREQ=WEEKLY&amp;VAR:RELITEM=&amp;VAR:CURRENCY=&amp;VAR:DB_TYPE=&amp;VAR:UNITS=M&amp;window=popu","p&amp;width=535&amp;height=425&amp;START_MAXIMIZED=FALSE&amp;Y=120&amp;display_string=audit"}</definedName>
    <definedName name="_2128__FDSAUDITLINK__" localSheetId="1" hidden="1">{"fdsup://directions/FAT Viewer?action=UPDATE&amp;creator=factSet&amp;DYN_ARGS=true&amp;DOC_NAME=FAT:RGQ_ENTRPR_VAL_EV_SOURCE_WINDOW.FAT&amp;VAR:ID1=BWT-AT&amp;VAR:SDATE=20100115&amp;VAR:FDATE=20091231&amp;VAR:FREQ=WEEKLY&amp;VAR:RELITEM=&amp;VAR:CURRENCY=&amp;VAR:DB_TYPE=&amp;VAR:UNITS=M&amp;window=popu","p&amp;width=535&amp;height=425&amp;START_MAXIMIZED=FALSE&amp;Y=120&amp;display_string=audit"}</definedName>
    <definedName name="_2128__FDSAUDITLINK__" localSheetId="0" hidden="1">{"fdsup://directions/FAT Viewer?action=UPDATE&amp;creator=factSet&amp;DYN_ARGS=true&amp;DOC_NAME=FAT:RGQ_ENTRPR_VAL_EV_SOURCE_WINDOW.FAT&amp;VAR:ID1=BWT-AT&amp;VAR:SDATE=20100115&amp;VAR:FDATE=20091231&amp;VAR:FREQ=WEEKLY&amp;VAR:RELITEM=&amp;VAR:CURRENCY=&amp;VAR:DB_TYPE=&amp;VAR:UNITS=M&amp;window=popu","p&amp;width=535&amp;height=425&amp;START_MAXIMIZED=FALSE&amp;Y=120&amp;display_string=audit"}</definedName>
    <definedName name="_2128__FDSAUDITLINK__" hidden="1">{"fdsup://directions/FAT Viewer?action=UPDATE&amp;creator=factSet&amp;DYN_ARGS=true&amp;DOC_NAME=FAT:RGQ_ENTRPR_VAL_EV_SOURCE_WINDOW.FAT&amp;VAR:ID1=BWT-AT&amp;VAR:SDATE=20100115&amp;VAR:FDATE=20091231&amp;VAR:FREQ=WEEKLY&amp;VAR:RELITEM=&amp;VAR:CURRENCY=&amp;VAR:DB_TYPE=&amp;VAR:UNITS=M&amp;window=popu","p&amp;width=535&amp;height=425&amp;START_MAXIMIZED=FALSE&amp;Y=120&amp;display_string=audit"}</definedName>
    <definedName name="_2129__FDSAUDITLINK__" localSheetId="1" hidden="1">{"fdsup://directions/FAT Viewer?action=UPDATE&amp;creator=factSet&amp;DYN_ARGS=true&amp;DOC_NAME=FAT:RGQ_ENTRPR_VAL_EV_SOURCE_WINDOW.FAT&amp;VAR:ID1=BWT-AT&amp;VAR:SDATE=20100108&amp;VAR:FDATE=20091231&amp;VAR:FREQ=WEEKLY&amp;VAR:RELITEM=&amp;VAR:CURRENCY=&amp;VAR:DB_TYPE=&amp;VAR:UNITS=M&amp;window=popu","p&amp;width=535&amp;height=425&amp;START_MAXIMIZED=FALSE&amp;Y=120&amp;display_string=audit"}</definedName>
    <definedName name="_2129__FDSAUDITLINK__" localSheetId="0" hidden="1">{"fdsup://directions/FAT Viewer?action=UPDATE&amp;creator=factSet&amp;DYN_ARGS=true&amp;DOC_NAME=FAT:RGQ_ENTRPR_VAL_EV_SOURCE_WINDOW.FAT&amp;VAR:ID1=BWT-AT&amp;VAR:SDATE=20100108&amp;VAR:FDATE=20091231&amp;VAR:FREQ=WEEKLY&amp;VAR:RELITEM=&amp;VAR:CURRENCY=&amp;VAR:DB_TYPE=&amp;VAR:UNITS=M&amp;window=popu","p&amp;width=535&amp;height=425&amp;START_MAXIMIZED=FALSE&amp;Y=120&amp;display_string=audit"}</definedName>
    <definedName name="_2129__FDSAUDITLINK__" hidden="1">{"fdsup://directions/FAT Viewer?action=UPDATE&amp;creator=factSet&amp;DYN_ARGS=true&amp;DOC_NAME=FAT:RGQ_ENTRPR_VAL_EV_SOURCE_WINDOW.FAT&amp;VAR:ID1=BWT-AT&amp;VAR:SDATE=20100108&amp;VAR:FDATE=20091231&amp;VAR:FREQ=WEEKLY&amp;VAR:RELITEM=&amp;VAR:CURRENCY=&amp;VAR:DB_TYPE=&amp;VAR:UNITS=M&amp;window=popu","p&amp;width=535&amp;height=425&amp;START_MAXIMIZED=FALSE&amp;Y=120&amp;display_string=audit"}</definedName>
    <definedName name="_213__FDSAUDITLINK__" localSheetId="1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213__FDSAUDITLINK__" localSheetId="0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213__FDSAUDITLINK__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2130__FDSAUDITLINK__" localSheetId="1" hidden="1">{"fdsup://directions/FAT Viewer?action=UPDATE&amp;creator=factSet&amp;DYN_ARGS=true&amp;DOC_NAME=FAT:RGQ_ENTRPR_VAL_EV_SOURCE_WINDOW.FAT&amp;VAR:ID1=BWT-AT&amp;VAR:SDATE=20091231&amp;VAR:FDATE=20091231&amp;VAR:FREQ=WEEKLY&amp;VAR:RELITEM=&amp;VAR:CURRENCY=&amp;VAR:DB_TYPE=&amp;VAR:UNITS=M&amp;window=popu","p&amp;width=535&amp;height=425&amp;START_MAXIMIZED=FALSE&amp;Y=120&amp;display_string=audit"}</definedName>
    <definedName name="_2130__FDSAUDITLINK__" localSheetId="0" hidden="1">{"fdsup://directions/FAT Viewer?action=UPDATE&amp;creator=factSet&amp;DYN_ARGS=true&amp;DOC_NAME=FAT:RGQ_ENTRPR_VAL_EV_SOURCE_WINDOW.FAT&amp;VAR:ID1=BWT-AT&amp;VAR:SDATE=20091231&amp;VAR:FDATE=20091231&amp;VAR:FREQ=WEEKLY&amp;VAR:RELITEM=&amp;VAR:CURRENCY=&amp;VAR:DB_TYPE=&amp;VAR:UNITS=M&amp;window=popu","p&amp;width=535&amp;height=425&amp;START_MAXIMIZED=FALSE&amp;Y=120&amp;display_string=audit"}</definedName>
    <definedName name="_2130__FDSAUDITLINK__" hidden="1">{"fdsup://directions/FAT Viewer?action=UPDATE&amp;creator=factSet&amp;DYN_ARGS=true&amp;DOC_NAME=FAT:RGQ_ENTRPR_VAL_EV_SOURCE_WINDOW.FAT&amp;VAR:ID1=BWT-AT&amp;VAR:SDATE=20091231&amp;VAR:FDATE=20091231&amp;VAR:FREQ=WEEKLY&amp;VAR:RELITEM=&amp;VAR:CURRENCY=&amp;VAR:DB_TYPE=&amp;VAR:UNITS=M&amp;window=popu","p&amp;width=535&amp;height=425&amp;START_MAXIMIZED=FALSE&amp;Y=120&amp;display_string=audit"}</definedName>
    <definedName name="_2131__FDSAUDITLINK__" localSheetId="1" hidden="1">{"fdsup://directions/FAT Viewer?action=UPDATE&amp;creator=factSet&amp;DYN_ARGS=true&amp;DOC_NAME=FAT:RGQ_ENTRPR_VAL_EV_SOURCE_WINDOW.FAT&amp;VAR:ID1=BWT-AT&amp;VAR:SDATE=20091224&amp;VAR:FDATE=20090930&amp;VAR:FREQ=WEEKLY&amp;VAR:RELITEM=&amp;VAR:CURRENCY=&amp;VAR:DB_TYPE=&amp;VAR:UNITS=M&amp;window=popu","p&amp;width=535&amp;height=425&amp;START_MAXIMIZED=FALSE&amp;Y=120&amp;display_string=audit"}</definedName>
    <definedName name="_2131__FDSAUDITLINK__" localSheetId="0" hidden="1">{"fdsup://directions/FAT Viewer?action=UPDATE&amp;creator=factSet&amp;DYN_ARGS=true&amp;DOC_NAME=FAT:RGQ_ENTRPR_VAL_EV_SOURCE_WINDOW.FAT&amp;VAR:ID1=BWT-AT&amp;VAR:SDATE=20091224&amp;VAR:FDATE=20090930&amp;VAR:FREQ=WEEKLY&amp;VAR:RELITEM=&amp;VAR:CURRENCY=&amp;VAR:DB_TYPE=&amp;VAR:UNITS=M&amp;window=popu","p&amp;width=535&amp;height=425&amp;START_MAXIMIZED=FALSE&amp;Y=120&amp;display_string=audit"}</definedName>
    <definedName name="_2131__FDSAUDITLINK__" hidden="1">{"fdsup://directions/FAT Viewer?action=UPDATE&amp;creator=factSet&amp;DYN_ARGS=true&amp;DOC_NAME=FAT:RGQ_ENTRPR_VAL_EV_SOURCE_WINDOW.FAT&amp;VAR:ID1=BWT-AT&amp;VAR:SDATE=20091224&amp;VAR:FDATE=20090930&amp;VAR:FREQ=WEEKLY&amp;VAR:RELITEM=&amp;VAR:CURRENCY=&amp;VAR:DB_TYPE=&amp;VAR:UNITS=M&amp;window=popu","p&amp;width=535&amp;height=425&amp;START_MAXIMIZED=FALSE&amp;Y=120&amp;display_string=audit"}</definedName>
    <definedName name="_2132__FDSAUDITLINK__" localSheetId="1" hidden="1">{"fdsup://directions/FAT Viewer?action=UPDATE&amp;creator=factSet&amp;DYN_ARGS=true&amp;DOC_NAME=FAT:RGQ_ENTRPR_VAL_EV_SOURCE_WINDOW.FAT&amp;VAR:ID1=BWT-AT&amp;VAR:SDATE=20091218&amp;VAR:FDATE=20090930&amp;VAR:FREQ=WEEKLY&amp;VAR:RELITEM=&amp;VAR:CURRENCY=&amp;VAR:DB_TYPE=&amp;VAR:UNITS=M&amp;window=popu","p&amp;width=535&amp;height=425&amp;START_MAXIMIZED=FALSE&amp;Y=120&amp;display_string=audit"}</definedName>
    <definedName name="_2132__FDSAUDITLINK__" localSheetId="0" hidden="1">{"fdsup://directions/FAT Viewer?action=UPDATE&amp;creator=factSet&amp;DYN_ARGS=true&amp;DOC_NAME=FAT:RGQ_ENTRPR_VAL_EV_SOURCE_WINDOW.FAT&amp;VAR:ID1=BWT-AT&amp;VAR:SDATE=20091218&amp;VAR:FDATE=20090930&amp;VAR:FREQ=WEEKLY&amp;VAR:RELITEM=&amp;VAR:CURRENCY=&amp;VAR:DB_TYPE=&amp;VAR:UNITS=M&amp;window=popu","p&amp;width=535&amp;height=425&amp;START_MAXIMIZED=FALSE&amp;Y=120&amp;display_string=audit"}</definedName>
    <definedName name="_2132__FDSAUDITLINK__" hidden="1">{"fdsup://directions/FAT Viewer?action=UPDATE&amp;creator=factSet&amp;DYN_ARGS=true&amp;DOC_NAME=FAT:RGQ_ENTRPR_VAL_EV_SOURCE_WINDOW.FAT&amp;VAR:ID1=BWT-AT&amp;VAR:SDATE=20091218&amp;VAR:FDATE=20090930&amp;VAR:FREQ=WEEKLY&amp;VAR:RELITEM=&amp;VAR:CURRENCY=&amp;VAR:DB_TYPE=&amp;VAR:UNITS=M&amp;window=popu","p&amp;width=535&amp;height=425&amp;START_MAXIMIZED=FALSE&amp;Y=120&amp;display_string=audit"}</definedName>
    <definedName name="_2133__FDSAUDITLINK__" localSheetId="1" hidden="1">{"fdsup://directions/FAT Viewer?action=UPDATE&amp;creator=factSet&amp;DYN_ARGS=true&amp;DOC_NAME=FAT:RGQ_ENTRPR_VAL_EV_SOURCE_WINDOW.FAT&amp;VAR:ID1=BWT-AT&amp;VAR:SDATE=20091211&amp;VAR:FDATE=20090930&amp;VAR:FREQ=WEEKLY&amp;VAR:RELITEM=&amp;VAR:CURRENCY=&amp;VAR:DB_TYPE=&amp;VAR:UNITS=M&amp;window=popu","p&amp;width=535&amp;height=425&amp;START_MAXIMIZED=FALSE&amp;Y=120&amp;display_string=audit"}</definedName>
    <definedName name="_2133__FDSAUDITLINK__" localSheetId="0" hidden="1">{"fdsup://directions/FAT Viewer?action=UPDATE&amp;creator=factSet&amp;DYN_ARGS=true&amp;DOC_NAME=FAT:RGQ_ENTRPR_VAL_EV_SOURCE_WINDOW.FAT&amp;VAR:ID1=BWT-AT&amp;VAR:SDATE=20091211&amp;VAR:FDATE=20090930&amp;VAR:FREQ=WEEKLY&amp;VAR:RELITEM=&amp;VAR:CURRENCY=&amp;VAR:DB_TYPE=&amp;VAR:UNITS=M&amp;window=popu","p&amp;width=535&amp;height=425&amp;START_MAXIMIZED=FALSE&amp;Y=120&amp;display_string=audit"}</definedName>
    <definedName name="_2133__FDSAUDITLINK__" hidden="1">{"fdsup://directions/FAT Viewer?action=UPDATE&amp;creator=factSet&amp;DYN_ARGS=true&amp;DOC_NAME=FAT:RGQ_ENTRPR_VAL_EV_SOURCE_WINDOW.FAT&amp;VAR:ID1=BWT-AT&amp;VAR:SDATE=20091211&amp;VAR:FDATE=20090930&amp;VAR:FREQ=WEEKLY&amp;VAR:RELITEM=&amp;VAR:CURRENCY=&amp;VAR:DB_TYPE=&amp;VAR:UNITS=M&amp;window=popu","p&amp;width=535&amp;height=425&amp;START_MAXIMIZED=FALSE&amp;Y=120&amp;display_string=audit"}</definedName>
    <definedName name="_2134__FDSAUDITLINK__" localSheetId="1" hidden="1">{"fdsup://directions/FAT Viewer?action=UPDATE&amp;creator=factSet&amp;DYN_ARGS=true&amp;DOC_NAME=FAT:RGQ_ENTRPR_VAL_EV_SOURCE_WINDOW.FAT&amp;VAR:ID1=BWT-AT&amp;VAR:SDATE=20091204&amp;VAR:FDATE=20090930&amp;VAR:FREQ=WEEKLY&amp;VAR:RELITEM=&amp;VAR:CURRENCY=&amp;VAR:DB_TYPE=&amp;VAR:UNITS=M&amp;window=popu","p&amp;width=535&amp;height=425&amp;START_MAXIMIZED=FALSE&amp;Y=120&amp;display_string=audit"}</definedName>
    <definedName name="_2134__FDSAUDITLINK__" localSheetId="0" hidden="1">{"fdsup://directions/FAT Viewer?action=UPDATE&amp;creator=factSet&amp;DYN_ARGS=true&amp;DOC_NAME=FAT:RGQ_ENTRPR_VAL_EV_SOURCE_WINDOW.FAT&amp;VAR:ID1=BWT-AT&amp;VAR:SDATE=20091204&amp;VAR:FDATE=20090930&amp;VAR:FREQ=WEEKLY&amp;VAR:RELITEM=&amp;VAR:CURRENCY=&amp;VAR:DB_TYPE=&amp;VAR:UNITS=M&amp;window=popu","p&amp;width=535&amp;height=425&amp;START_MAXIMIZED=FALSE&amp;Y=120&amp;display_string=audit"}</definedName>
    <definedName name="_2134__FDSAUDITLINK__" hidden="1">{"fdsup://directions/FAT Viewer?action=UPDATE&amp;creator=factSet&amp;DYN_ARGS=true&amp;DOC_NAME=FAT:RGQ_ENTRPR_VAL_EV_SOURCE_WINDOW.FAT&amp;VAR:ID1=BWT-AT&amp;VAR:SDATE=20091204&amp;VAR:FDATE=20090930&amp;VAR:FREQ=WEEKLY&amp;VAR:RELITEM=&amp;VAR:CURRENCY=&amp;VAR:DB_TYPE=&amp;VAR:UNITS=M&amp;window=popu","p&amp;width=535&amp;height=425&amp;START_MAXIMIZED=FALSE&amp;Y=120&amp;display_string=audit"}</definedName>
    <definedName name="_2135__FDSAUDITLINK__" localSheetId="1" hidden="1">{"fdsup://directions/FAT Viewer?action=UPDATE&amp;creator=factSet&amp;DYN_ARGS=true&amp;DOC_NAME=FAT:RGQ_ENTRPR_VAL_EV_SOURCE_WINDOW.FAT&amp;VAR:ID1=BWT-AT&amp;VAR:SDATE=20091127&amp;VAR:FDATE=20090930&amp;VAR:FREQ=WEEKLY&amp;VAR:RELITEM=&amp;VAR:CURRENCY=&amp;VAR:DB_TYPE=&amp;VAR:UNITS=M&amp;window=popu","p&amp;width=535&amp;height=425&amp;START_MAXIMIZED=FALSE&amp;Y=120&amp;display_string=audit"}</definedName>
    <definedName name="_2135__FDSAUDITLINK__" localSheetId="0" hidden="1">{"fdsup://directions/FAT Viewer?action=UPDATE&amp;creator=factSet&amp;DYN_ARGS=true&amp;DOC_NAME=FAT:RGQ_ENTRPR_VAL_EV_SOURCE_WINDOW.FAT&amp;VAR:ID1=BWT-AT&amp;VAR:SDATE=20091127&amp;VAR:FDATE=20090930&amp;VAR:FREQ=WEEKLY&amp;VAR:RELITEM=&amp;VAR:CURRENCY=&amp;VAR:DB_TYPE=&amp;VAR:UNITS=M&amp;window=popu","p&amp;width=535&amp;height=425&amp;START_MAXIMIZED=FALSE&amp;Y=120&amp;display_string=audit"}</definedName>
    <definedName name="_2135__FDSAUDITLINK__" hidden="1">{"fdsup://directions/FAT Viewer?action=UPDATE&amp;creator=factSet&amp;DYN_ARGS=true&amp;DOC_NAME=FAT:RGQ_ENTRPR_VAL_EV_SOURCE_WINDOW.FAT&amp;VAR:ID1=BWT-AT&amp;VAR:SDATE=20091127&amp;VAR:FDATE=20090930&amp;VAR:FREQ=WEEKLY&amp;VAR:RELITEM=&amp;VAR:CURRENCY=&amp;VAR:DB_TYPE=&amp;VAR:UNITS=M&amp;window=popu","p&amp;width=535&amp;height=425&amp;START_MAXIMIZED=FALSE&amp;Y=120&amp;display_string=audit"}</definedName>
    <definedName name="_2136__FDSAUDITLINK__" localSheetId="1" hidden="1">{"fdsup://directions/FAT Viewer?action=UPDATE&amp;creator=factSet&amp;DYN_ARGS=true&amp;DOC_NAME=FAT:RGQ_ENTRPR_VAL_EV_SOURCE_WINDOW.FAT&amp;VAR:ID1=BWT-AT&amp;VAR:SDATE=20091120&amp;VAR:FDATE=20090930&amp;VAR:FREQ=WEEKLY&amp;VAR:RELITEM=&amp;VAR:CURRENCY=&amp;VAR:DB_TYPE=&amp;VAR:UNITS=M&amp;window=popu","p&amp;width=535&amp;height=425&amp;START_MAXIMIZED=FALSE&amp;Y=120&amp;display_string=audit"}</definedName>
    <definedName name="_2136__FDSAUDITLINK__" localSheetId="0" hidden="1">{"fdsup://directions/FAT Viewer?action=UPDATE&amp;creator=factSet&amp;DYN_ARGS=true&amp;DOC_NAME=FAT:RGQ_ENTRPR_VAL_EV_SOURCE_WINDOW.FAT&amp;VAR:ID1=BWT-AT&amp;VAR:SDATE=20091120&amp;VAR:FDATE=20090930&amp;VAR:FREQ=WEEKLY&amp;VAR:RELITEM=&amp;VAR:CURRENCY=&amp;VAR:DB_TYPE=&amp;VAR:UNITS=M&amp;window=popu","p&amp;width=535&amp;height=425&amp;START_MAXIMIZED=FALSE&amp;Y=120&amp;display_string=audit"}</definedName>
    <definedName name="_2136__FDSAUDITLINK__" hidden="1">{"fdsup://directions/FAT Viewer?action=UPDATE&amp;creator=factSet&amp;DYN_ARGS=true&amp;DOC_NAME=FAT:RGQ_ENTRPR_VAL_EV_SOURCE_WINDOW.FAT&amp;VAR:ID1=BWT-AT&amp;VAR:SDATE=20091120&amp;VAR:FDATE=20090930&amp;VAR:FREQ=WEEKLY&amp;VAR:RELITEM=&amp;VAR:CURRENCY=&amp;VAR:DB_TYPE=&amp;VAR:UNITS=M&amp;window=popu","p&amp;width=535&amp;height=425&amp;START_MAXIMIZED=FALSE&amp;Y=120&amp;display_string=audit"}</definedName>
    <definedName name="_2137__FDSAUDITLINK__" localSheetId="1" hidden="1">{"fdsup://directions/FAT Viewer?action=UPDATE&amp;creator=factSet&amp;DYN_ARGS=true&amp;DOC_NAME=FAT:RGQ_ENTRPR_VAL_EV_SOURCE_WINDOW.FAT&amp;VAR:ID1=BWT-AT&amp;VAR:SDATE=20091113&amp;VAR:FDATE=20090930&amp;VAR:FREQ=WEEKLY&amp;VAR:RELITEM=&amp;VAR:CURRENCY=&amp;VAR:DB_TYPE=&amp;VAR:UNITS=M&amp;window=popu","p&amp;width=535&amp;height=425&amp;START_MAXIMIZED=FALSE&amp;Y=120&amp;display_string=audit"}</definedName>
    <definedName name="_2137__FDSAUDITLINK__" localSheetId="0" hidden="1">{"fdsup://directions/FAT Viewer?action=UPDATE&amp;creator=factSet&amp;DYN_ARGS=true&amp;DOC_NAME=FAT:RGQ_ENTRPR_VAL_EV_SOURCE_WINDOW.FAT&amp;VAR:ID1=BWT-AT&amp;VAR:SDATE=20091113&amp;VAR:FDATE=20090930&amp;VAR:FREQ=WEEKLY&amp;VAR:RELITEM=&amp;VAR:CURRENCY=&amp;VAR:DB_TYPE=&amp;VAR:UNITS=M&amp;window=popu","p&amp;width=535&amp;height=425&amp;START_MAXIMIZED=FALSE&amp;Y=120&amp;display_string=audit"}</definedName>
    <definedName name="_2137__FDSAUDITLINK__" hidden="1">{"fdsup://directions/FAT Viewer?action=UPDATE&amp;creator=factSet&amp;DYN_ARGS=true&amp;DOC_NAME=FAT:RGQ_ENTRPR_VAL_EV_SOURCE_WINDOW.FAT&amp;VAR:ID1=BWT-AT&amp;VAR:SDATE=20091113&amp;VAR:FDATE=20090930&amp;VAR:FREQ=WEEKLY&amp;VAR:RELITEM=&amp;VAR:CURRENCY=&amp;VAR:DB_TYPE=&amp;VAR:UNITS=M&amp;window=popu","p&amp;width=535&amp;height=425&amp;START_MAXIMIZED=FALSE&amp;Y=120&amp;display_string=audit"}</definedName>
    <definedName name="_2138__FDSAUDITLINK__" localSheetId="1" hidden="1">{"fdsup://directions/FAT Viewer?action=UPDATE&amp;creator=factSet&amp;DYN_ARGS=true&amp;DOC_NAME=FAT:RGQ_ENTRPR_VAL_EV_SOURCE_WINDOW.FAT&amp;VAR:ID1=BWT-AT&amp;VAR:SDATE=20091106&amp;VAR:FDATE=20090930&amp;VAR:FREQ=WEEKLY&amp;VAR:RELITEM=&amp;VAR:CURRENCY=&amp;VAR:DB_TYPE=&amp;VAR:UNITS=M&amp;window=popu","p&amp;width=535&amp;height=425&amp;START_MAXIMIZED=FALSE&amp;Y=120&amp;display_string=audit"}</definedName>
    <definedName name="_2138__FDSAUDITLINK__" localSheetId="0" hidden="1">{"fdsup://directions/FAT Viewer?action=UPDATE&amp;creator=factSet&amp;DYN_ARGS=true&amp;DOC_NAME=FAT:RGQ_ENTRPR_VAL_EV_SOURCE_WINDOW.FAT&amp;VAR:ID1=BWT-AT&amp;VAR:SDATE=20091106&amp;VAR:FDATE=20090930&amp;VAR:FREQ=WEEKLY&amp;VAR:RELITEM=&amp;VAR:CURRENCY=&amp;VAR:DB_TYPE=&amp;VAR:UNITS=M&amp;window=popu","p&amp;width=535&amp;height=425&amp;START_MAXIMIZED=FALSE&amp;Y=120&amp;display_string=audit"}</definedName>
    <definedName name="_2138__FDSAUDITLINK__" hidden="1">{"fdsup://directions/FAT Viewer?action=UPDATE&amp;creator=factSet&amp;DYN_ARGS=true&amp;DOC_NAME=FAT:RGQ_ENTRPR_VAL_EV_SOURCE_WINDOW.FAT&amp;VAR:ID1=BWT-AT&amp;VAR:SDATE=20091106&amp;VAR:FDATE=20090930&amp;VAR:FREQ=WEEKLY&amp;VAR:RELITEM=&amp;VAR:CURRENCY=&amp;VAR:DB_TYPE=&amp;VAR:UNITS=M&amp;window=popu","p&amp;width=535&amp;height=425&amp;START_MAXIMIZED=FALSE&amp;Y=120&amp;display_string=audit"}</definedName>
    <definedName name="_2139__FDSAUDITLINK__" localSheetId="1" hidden="1">{"fdsup://directions/FAT Viewer?action=UPDATE&amp;creator=factSet&amp;DYN_ARGS=true&amp;DOC_NAME=FAT:RGQ_ENTRPR_VAL_EV_SOURCE_WINDOW.FAT&amp;VAR:ID1=BWT-AT&amp;VAR:SDATE=20091030&amp;VAR:FDATE=20090930&amp;VAR:FREQ=WEEKLY&amp;VAR:RELITEM=&amp;VAR:CURRENCY=&amp;VAR:DB_TYPE=&amp;VAR:UNITS=M&amp;window=popu","p&amp;width=535&amp;height=425&amp;START_MAXIMIZED=FALSE&amp;Y=120&amp;display_string=audit"}</definedName>
    <definedName name="_2139__FDSAUDITLINK__" localSheetId="0" hidden="1">{"fdsup://directions/FAT Viewer?action=UPDATE&amp;creator=factSet&amp;DYN_ARGS=true&amp;DOC_NAME=FAT:RGQ_ENTRPR_VAL_EV_SOURCE_WINDOW.FAT&amp;VAR:ID1=BWT-AT&amp;VAR:SDATE=20091030&amp;VAR:FDATE=20090930&amp;VAR:FREQ=WEEKLY&amp;VAR:RELITEM=&amp;VAR:CURRENCY=&amp;VAR:DB_TYPE=&amp;VAR:UNITS=M&amp;window=popu","p&amp;width=535&amp;height=425&amp;START_MAXIMIZED=FALSE&amp;Y=120&amp;display_string=audit"}</definedName>
    <definedName name="_2139__FDSAUDITLINK__" hidden="1">{"fdsup://directions/FAT Viewer?action=UPDATE&amp;creator=factSet&amp;DYN_ARGS=true&amp;DOC_NAME=FAT:RGQ_ENTRPR_VAL_EV_SOURCE_WINDOW.FAT&amp;VAR:ID1=BWT-AT&amp;VAR:SDATE=20091030&amp;VAR:FDATE=20090930&amp;VAR:FREQ=WEEKLY&amp;VAR:RELITEM=&amp;VAR:CURRENCY=&amp;VAR:DB_TYPE=&amp;VAR:UNITS=M&amp;window=popu","p&amp;width=535&amp;height=425&amp;START_MAXIMIZED=FALSE&amp;Y=120&amp;display_string=audit"}</definedName>
    <definedName name="_214__FDSAUDITLINK__" localSheetId="1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214__FDSAUDITLINK__" localSheetId="0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214__FDSAUDITLINK__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2140__FDSAUDITLINK__" localSheetId="1" hidden="1">{"fdsup://directions/FAT Viewer?action=UPDATE&amp;creator=factSet&amp;DYN_ARGS=true&amp;DOC_NAME=FAT:RGQ_ENTRPR_VAL_EV_SOURCE_WINDOW.FAT&amp;VAR:ID1=BWT-AT&amp;VAR:SDATE=20091023&amp;VAR:FDATE=20090930&amp;VAR:FREQ=WEEKLY&amp;VAR:RELITEM=&amp;VAR:CURRENCY=&amp;VAR:DB_TYPE=&amp;VAR:UNITS=M&amp;window=popu","p&amp;width=535&amp;height=425&amp;START_MAXIMIZED=FALSE&amp;Y=120&amp;display_string=audit"}</definedName>
    <definedName name="_2140__FDSAUDITLINK__" localSheetId="0" hidden="1">{"fdsup://directions/FAT Viewer?action=UPDATE&amp;creator=factSet&amp;DYN_ARGS=true&amp;DOC_NAME=FAT:RGQ_ENTRPR_VAL_EV_SOURCE_WINDOW.FAT&amp;VAR:ID1=BWT-AT&amp;VAR:SDATE=20091023&amp;VAR:FDATE=20090930&amp;VAR:FREQ=WEEKLY&amp;VAR:RELITEM=&amp;VAR:CURRENCY=&amp;VAR:DB_TYPE=&amp;VAR:UNITS=M&amp;window=popu","p&amp;width=535&amp;height=425&amp;START_MAXIMIZED=FALSE&amp;Y=120&amp;display_string=audit"}</definedName>
    <definedName name="_2140__FDSAUDITLINK__" hidden="1">{"fdsup://directions/FAT Viewer?action=UPDATE&amp;creator=factSet&amp;DYN_ARGS=true&amp;DOC_NAME=FAT:RGQ_ENTRPR_VAL_EV_SOURCE_WINDOW.FAT&amp;VAR:ID1=BWT-AT&amp;VAR:SDATE=20091023&amp;VAR:FDATE=20090930&amp;VAR:FREQ=WEEKLY&amp;VAR:RELITEM=&amp;VAR:CURRENCY=&amp;VAR:DB_TYPE=&amp;VAR:UNITS=M&amp;window=popu","p&amp;width=535&amp;height=425&amp;START_MAXIMIZED=FALSE&amp;Y=120&amp;display_string=audit"}</definedName>
    <definedName name="_2141__FDSAUDITLINK__" localSheetId="1" hidden="1">{"fdsup://directions/FAT Viewer?action=UPDATE&amp;creator=factSet&amp;DYN_ARGS=true&amp;DOC_NAME=FAT:RGQ_ENTRPR_VAL_EV_SOURCE_WINDOW.FAT&amp;VAR:ID1=BWT-AT&amp;VAR:SDATE=20091016&amp;VAR:FDATE=20090930&amp;VAR:FREQ=WEEKLY&amp;VAR:RELITEM=&amp;VAR:CURRENCY=&amp;VAR:DB_TYPE=&amp;VAR:UNITS=M&amp;window=popu","p&amp;width=535&amp;height=425&amp;START_MAXIMIZED=FALSE&amp;Y=120&amp;display_string=audit"}</definedName>
    <definedName name="_2141__FDSAUDITLINK__" localSheetId="0" hidden="1">{"fdsup://directions/FAT Viewer?action=UPDATE&amp;creator=factSet&amp;DYN_ARGS=true&amp;DOC_NAME=FAT:RGQ_ENTRPR_VAL_EV_SOURCE_WINDOW.FAT&amp;VAR:ID1=BWT-AT&amp;VAR:SDATE=20091016&amp;VAR:FDATE=20090930&amp;VAR:FREQ=WEEKLY&amp;VAR:RELITEM=&amp;VAR:CURRENCY=&amp;VAR:DB_TYPE=&amp;VAR:UNITS=M&amp;window=popu","p&amp;width=535&amp;height=425&amp;START_MAXIMIZED=FALSE&amp;Y=120&amp;display_string=audit"}</definedName>
    <definedName name="_2141__FDSAUDITLINK__" hidden="1">{"fdsup://directions/FAT Viewer?action=UPDATE&amp;creator=factSet&amp;DYN_ARGS=true&amp;DOC_NAME=FAT:RGQ_ENTRPR_VAL_EV_SOURCE_WINDOW.FAT&amp;VAR:ID1=BWT-AT&amp;VAR:SDATE=20091016&amp;VAR:FDATE=20090930&amp;VAR:FREQ=WEEKLY&amp;VAR:RELITEM=&amp;VAR:CURRENCY=&amp;VAR:DB_TYPE=&amp;VAR:UNITS=M&amp;window=popu","p&amp;width=535&amp;height=425&amp;START_MAXIMIZED=FALSE&amp;Y=120&amp;display_string=audit"}</definedName>
    <definedName name="_2142__FDSAUDITLINK__" localSheetId="1" hidden="1">{"fdsup://directions/FAT Viewer?action=UPDATE&amp;creator=factSet&amp;DYN_ARGS=true&amp;DOC_NAME=FAT:RGQ_ENTRPR_VAL_EV_SOURCE_WINDOW.FAT&amp;VAR:ID1=BWT-AT&amp;VAR:SDATE=20091009&amp;VAR:FDATE=20090930&amp;VAR:FREQ=WEEKLY&amp;VAR:RELITEM=&amp;VAR:CURRENCY=&amp;VAR:DB_TYPE=&amp;VAR:UNITS=M&amp;window=popu","p&amp;width=535&amp;height=425&amp;START_MAXIMIZED=FALSE&amp;Y=120&amp;display_string=audit"}</definedName>
    <definedName name="_2142__FDSAUDITLINK__" localSheetId="0" hidden="1">{"fdsup://directions/FAT Viewer?action=UPDATE&amp;creator=factSet&amp;DYN_ARGS=true&amp;DOC_NAME=FAT:RGQ_ENTRPR_VAL_EV_SOURCE_WINDOW.FAT&amp;VAR:ID1=BWT-AT&amp;VAR:SDATE=20091009&amp;VAR:FDATE=20090930&amp;VAR:FREQ=WEEKLY&amp;VAR:RELITEM=&amp;VAR:CURRENCY=&amp;VAR:DB_TYPE=&amp;VAR:UNITS=M&amp;window=popu","p&amp;width=535&amp;height=425&amp;START_MAXIMIZED=FALSE&amp;Y=120&amp;display_string=audit"}</definedName>
    <definedName name="_2142__FDSAUDITLINK__" hidden="1">{"fdsup://directions/FAT Viewer?action=UPDATE&amp;creator=factSet&amp;DYN_ARGS=true&amp;DOC_NAME=FAT:RGQ_ENTRPR_VAL_EV_SOURCE_WINDOW.FAT&amp;VAR:ID1=BWT-AT&amp;VAR:SDATE=20091009&amp;VAR:FDATE=20090930&amp;VAR:FREQ=WEEKLY&amp;VAR:RELITEM=&amp;VAR:CURRENCY=&amp;VAR:DB_TYPE=&amp;VAR:UNITS=M&amp;window=popu","p&amp;width=535&amp;height=425&amp;START_MAXIMIZED=FALSE&amp;Y=120&amp;display_string=audit"}</definedName>
    <definedName name="_2143__FDSAUDITLINK__" localSheetId="1" hidden="1">{"fdsup://directions/FAT Viewer?action=UPDATE&amp;creator=factSet&amp;DYN_ARGS=true&amp;DOC_NAME=FAT:RGQ_ENTRPR_VAL_EV_SOURCE_WINDOW.FAT&amp;VAR:ID1=BWT-AT&amp;VAR:SDATE=20091002&amp;VAR:FDATE=20090930&amp;VAR:FREQ=WEEKLY&amp;VAR:RELITEM=&amp;VAR:CURRENCY=&amp;VAR:DB_TYPE=&amp;VAR:UNITS=M&amp;window=popu","p&amp;width=535&amp;height=425&amp;START_MAXIMIZED=FALSE&amp;Y=120&amp;display_string=audit"}</definedName>
    <definedName name="_2143__FDSAUDITLINK__" localSheetId="0" hidden="1">{"fdsup://directions/FAT Viewer?action=UPDATE&amp;creator=factSet&amp;DYN_ARGS=true&amp;DOC_NAME=FAT:RGQ_ENTRPR_VAL_EV_SOURCE_WINDOW.FAT&amp;VAR:ID1=BWT-AT&amp;VAR:SDATE=20091002&amp;VAR:FDATE=20090930&amp;VAR:FREQ=WEEKLY&amp;VAR:RELITEM=&amp;VAR:CURRENCY=&amp;VAR:DB_TYPE=&amp;VAR:UNITS=M&amp;window=popu","p&amp;width=535&amp;height=425&amp;START_MAXIMIZED=FALSE&amp;Y=120&amp;display_string=audit"}</definedName>
    <definedName name="_2143__FDSAUDITLINK__" hidden="1">{"fdsup://directions/FAT Viewer?action=UPDATE&amp;creator=factSet&amp;DYN_ARGS=true&amp;DOC_NAME=FAT:RGQ_ENTRPR_VAL_EV_SOURCE_WINDOW.FAT&amp;VAR:ID1=BWT-AT&amp;VAR:SDATE=20091002&amp;VAR:FDATE=20090930&amp;VAR:FREQ=WEEKLY&amp;VAR:RELITEM=&amp;VAR:CURRENCY=&amp;VAR:DB_TYPE=&amp;VAR:UNITS=M&amp;window=popu","p&amp;width=535&amp;height=425&amp;START_MAXIMIZED=FALSE&amp;Y=120&amp;display_string=audit"}</definedName>
    <definedName name="_2144__FDSAUDITLINK__" localSheetId="1" hidden="1">{"fdsup://directions/FAT Viewer?action=UPDATE&amp;creator=factSet&amp;DYN_ARGS=true&amp;DOC_NAME=FAT:RGQ_ENTRPR_VAL_EV_SOURCE_WINDOW.FAT&amp;VAR:ID1=BWT-AT&amp;VAR:SDATE=20090925&amp;VAR:FDATE=20090630&amp;VAR:FREQ=WEEKLY&amp;VAR:RELITEM=&amp;VAR:CURRENCY=&amp;VAR:DB_TYPE=&amp;VAR:UNITS=M&amp;window=popu","p&amp;width=535&amp;height=425&amp;START_MAXIMIZED=FALSE&amp;Y=120&amp;display_string=audit"}</definedName>
    <definedName name="_2144__FDSAUDITLINK__" localSheetId="0" hidden="1">{"fdsup://directions/FAT Viewer?action=UPDATE&amp;creator=factSet&amp;DYN_ARGS=true&amp;DOC_NAME=FAT:RGQ_ENTRPR_VAL_EV_SOURCE_WINDOW.FAT&amp;VAR:ID1=BWT-AT&amp;VAR:SDATE=20090925&amp;VAR:FDATE=20090630&amp;VAR:FREQ=WEEKLY&amp;VAR:RELITEM=&amp;VAR:CURRENCY=&amp;VAR:DB_TYPE=&amp;VAR:UNITS=M&amp;window=popu","p&amp;width=535&amp;height=425&amp;START_MAXIMIZED=FALSE&amp;Y=120&amp;display_string=audit"}</definedName>
    <definedName name="_2144__FDSAUDITLINK__" hidden="1">{"fdsup://directions/FAT Viewer?action=UPDATE&amp;creator=factSet&amp;DYN_ARGS=true&amp;DOC_NAME=FAT:RGQ_ENTRPR_VAL_EV_SOURCE_WINDOW.FAT&amp;VAR:ID1=BWT-AT&amp;VAR:SDATE=20090925&amp;VAR:FDATE=20090630&amp;VAR:FREQ=WEEKLY&amp;VAR:RELITEM=&amp;VAR:CURRENCY=&amp;VAR:DB_TYPE=&amp;VAR:UNITS=M&amp;window=popu","p&amp;width=535&amp;height=425&amp;START_MAXIMIZED=FALSE&amp;Y=120&amp;display_string=audit"}</definedName>
    <definedName name="_2145__FDSAUDITLINK__" localSheetId="1" hidden="1">{"fdsup://directions/FAT Viewer?action=UPDATE&amp;creator=factSet&amp;DYN_ARGS=true&amp;DOC_NAME=FAT:RGQ_ENTRPR_VAL_EV_SOURCE_WINDOW.FAT&amp;VAR:ID1=BWT-AT&amp;VAR:SDATE=20090918&amp;VAR:FDATE=20090630&amp;VAR:FREQ=WEEKLY&amp;VAR:RELITEM=&amp;VAR:CURRENCY=&amp;VAR:DB_TYPE=&amp;VAR:UNITS=M&amp;window=popu","p&amp;width=535&amp;height=425&amp;START_MAXIMIZED=FALSE&amp;Y=120&amp;display_string=audit"}</definedName>
    <definedName name="_2145__FDSAUDITLINK__" localSheetId="0" hidden="1">{"fdsup://directions/FAT Viewer?action=UPDATE&amp;creator=factSet&amp;DYN_ARGS=true&amp;DOC_NAME=FAT:RGQ_ENTRPR_VAL_EV_SOURCE_WINDOW.FAT&amp;VAR:ID1=BWT-AT&amp;VAR:SDATE=20090918&amp;VAR:FDATE=20090630&amp;VAR:FREQ=WEEKLY&amp;VAR:RELITEM=&amp;VAR:CURRENCY=&amp;VAR:DB_TYPE=&amp;VAR:UNITS=M&amp;window=popu","p&amp;width=535&amp;height=425&amp;START_MAXIMIZED=FALSE&amp;Y=120&amp;display_string=audit"}</definedName>
    <definedName name="_2145__FDSAUDITLINK__" hidden="1">{"fdsup://directions/FAT Viewer?action=UPDATE&amp;creator=factSet&amp;DYN_ARGS=true&amp;DOC_NAME=FAT:RGQ_ENTRPR_VAL_EV_SOURCE_WINDOW.FAT&amp;VAR:ID1=BWT-AT&amp;VAR:SDATE=20090918&amp;VAR:FDATE=20090630&amp;VAR:FREQ=WEEKLY&amp;VAR:RELITEM=&amp;VAR:CURRENCY=&amp;VAR:DB_TYPE=&amp;VAR:UNITS=M&amp;window=popu","p&amp;width=535&amp;height=425&amp;START_MAXIMIZED=FALSE&amp;Y=120&amp;display_string=audit"}</definedName>
    <definedName name="_2146__FDSAUDITLINK__" localSheetId="1" hidden="1">{"fdsup://directions/FAT Viewer?action=UPDATE&amp;creator=factSet&amp;DYN_ARGS=true&amp;DOC_NAME=FAT:RGQ_ENTRPR_VAL_EV_SOURCE_WINDOW.FAT&amp;VAR:ID1=BWT-AT&amp;VAR:SDATE=20090911&amp;VAR:FDATE=20090630&amp;VAR:FREQ=WEEKLY&amp;VAR:RELITEM=&amp;VAR:CURRENCY=&amp;VAR:DB_TYPE=&amp;VAR:UNITS=M&amp;window=popu","p&amp;width=535&amp;height=425&amp;START_MAXIMIZED=FALSE&amp;Y=120&amp;display_string=audit"}</definedName>
    <definedName name="_2146__FDSAUDITLINK__" localSheetId="0" hidden="1">{"fdsup://directions/FAT Viewer?action=UPDATE&amp;creator=factSet&amp;DYN_ARGS=true&amp;DOC_NAME=FAT:RGQ_ENTRPR_VAL_EV_SOURCE_WINDOW.FAT&amp;VAR:ID1=BWT-AT&amp;VAR:SDATE=20090911&amp;VAR:FDATE=20090630&amp;VAR:FREQ=WEEKLY&amp;VAR:RELITEM=&amp;VAR:CURRENCY=&amp;VAR:DB_TYPE=&amp;VAR:UNITS=M&amp;window=popu","p&amp;width=535&amp;height=425&amp;START_MAXIMIZED=FALSE&amp;Y=120&amp;display_string=audit"}</definedName>
    <definedName name="_2146__FDSAUDITLINK__" hidden="1">{"fdsup://directions/FAT Viewer?action=UPDATE&amp;creator=factSet&amp;DYN_ARGS=true&amp;DOC_NAME=FAT:RGQ_ENTRPR_VAL_EV_SOURCE_WINDOW.FAT&amp;VAR:ID1=BWT-AT&amp;VAR:SDATE=20090911&amp;VAR:FDATE=20090630&amp;VAR:FREQ=WEEKLY&amp;VAR:RELITEM=&amp;VAR:CURRENCY=&amp;VAR:DB_TYPE=&amp;VAR:UNITS=M&amp;window=popu","p&amp;width=535&amp;height=425&amp;START_MAXIMIZED=FALSE&amp;Y=120&amp;display_string=audit"}</definedName>
    <definedName name="_2147__FDSAUDITLINK__" localSheetId="1" hidden="1">{"fdsup://directions/FAT Viewer?action=UPDATE&amp;creator=factSet&amp;DYN_ARGS=true&amp;DOC_NAME=FAT:RGQ_ENTRPR_VAL_EV_SOURCE_WINDOW.FAT&amp;VAR:ID1=BWT-AT&amp;VAR:SDATE=20090904&amp;VAR:FDATE=20090630&amp;VAR:FREQ=WEEKLY&amp;VAR:RELITEM=&amp;VAR:CURRENCY=&amp;VAR:DB_TYPE=&amp;VAR:UNITS=M&amp;window=popu","p&amp;width=535&amp;height=425&amp;START_MAXIMIZED=FALSE&amp;Y=120&amp;display_string=audit"}</definedName>
    <definedName name="_2147__FDSAUDITLINK__" localSheetId="0" hidden="1">{"fdsup://directions/FAT Viewer?action=UPDATE&amp;creator=factSet&amp;DYN_ARGS=true&amp;DOC_NAME=FAT:RGQ_ENTRPR_VAL_EV_SOURCE_WINDOW.FAT&amp;VAR:ID1=BWT-AT&amp;VAR:SDATE=20090904&amp;VAR:FDATE=20090630&amp;VAR:FREQ=WEEKLY&amp;VAR:RELITEM=&amp;VAR:CURRENCY=&amp;VAR:DB_TYPE=&amp;VAR:UNITS=M&amp;window=popu","p&amp;width=535&amp;height=425&amp;START_MAXIMIZED=FALSE&amp;Y=120&amp;display_string=audit"}</definedName>
    <definedName name="_2147__FDSAUDITLINK__" hidden="1">{"fdsup://directions/FAT Viewer?action=UPDATE&amp;creator=factSet&amp;DYN_ARGS=true&amp;DOC_NAME=FAT:RGQ_ENTRPR_VAL_EV_SOURCE_WINDOW.FAT&amp;VAR:ID1=BWT-AT&amp;VAR:SDATE=20090904&amp;VAR:FDATE=20090630&amp;VAR:FREQ=WEEKLY&amp;VAR:RELITEM=&amp;VAR:CURRENCY=&amp;VAR:DB_TYPE=&amp;VAR:UNITS=M&amp;window=popu","p&amp;width=535&amp;height=425&amp;START_MAXIMIZED=FALSE&amp;Y=120&amp;display_string=audit"}</definedName>
    <definedName name="_2148__FDSAUDITLINK__" localSheetId="1" hidden="1">{"fdsup://directions/FAT Viewer?action=UPDATE&amp;creator=factSet&amp;DYN_ARGS=true&amp;DOC_NAME=FAT:RGQ_ENTRPR_VAL_EV_SOURCE_WINDOW.FAT&amp;VAR:ID1=BWT-AT&amp;VAR:SDATE=20090828&amp;VAR:FDATE=20090630&amp;VAR:FREQ=WEEKLY&amp;VAR:RELITEM=&amp;VAR:CURRENCY=&amp;VAR:DB_TYPE=&amp;VAR:UNITS=M&amp;window=popu","p&amp;width=535&amp;height=425&amp;START_MAXIMIZED=FALSE&amp;Y=120&amp;display_string=audit"}</definedName>
    <definedName name="_2148__FDSAUDITLINK__" localSheetId="0" hidden="1">{"fdsup://directions/FAT Viewer?action=UPDATE&amp;creator=factSet&amp;DYN_ARGS=true&amp;DOC_NAME=FAT:RGQ_ENTRPR_VAL_EV_SOURCE_WINDOW.FAT&amp;VAR:ID1=BWT-AT&amp;VAR:SDATE=20090828&amp;VAR:FDATE=20090630&amp;VAR:FREQ=WEEKLY&amp;VAR:RELITEM=&amp;VAR:CURRENCY=&amp;VAR:DB_TYPE=&amp;VAR:UNITS=M&amp;window=popu","p&amp;width=535&amp;height=425&amp;START_MAXIMIZED=FALSE&amp;Y=120&amp;display_string=audit"}</definedName>
    <definedName name="_2148__FDSAUDITLINK__" hidden="1">{"fdsup://directions/FAT Viewer?action=UPDATE&amp;creator=factSet&amp;DYN_ARGS=true&amp;DOC_NAME=FAT:RGQ_ENTRPR_VAL_EV_SOURCE_WINDOW.FAT&amp;VAR:ID1=BWT-AT&amp;VAR:SDATE=20090828&amp;VAR:FDATE=20090630&amp;VAR:FREQ=WEEKLY&amp;VAR:RELITEM=&amp;VAR:CURRENCY=&amp;VAR:DB_TYPE=&amp;VAR:UNITS=M&amp;window=popu","p&amp;width=535&amp;height=425&amp;START_MAXIMIZED=FALSE&amp;Y=120&amp;display_string=audit"}</definedName>
    <definedName name="_2149__FDSAUDITLINK__" localSheetId="1" hidden="1">{"fdsup://directions/FAT Viewer?action=UPDATE&amp;creator=factSet&amp;DYN_ARGS=true&amp;DOC_NAME=FAT:RGQ_ENTRPR_VAL_EV_SOURCE_WINDOW.FAT&amp;VAR:ID1=BWT-AT&amp;VAR:SDATE=20090821&amp;VAR:FDATE=20090630&amp;VAR:FREQ=WEEKLY&amp;VAR:RELITEM=&amp;VAR:CURRENCY=&amp;VAR:DB_TYPE=&amp;VAR:UNITS=M&amp;window=popu","p&amp;width=535&amp;height=425&amp;START_MAXIMIZED=FALSE&amp;Y=120&amp;display_string=audit"}</definedName>
    <definedName name="_2149__FDSAUDITLINK__" localSheetId="0" hidden="1">{"fdsup://directions/FAT Viewer?action=UPDATE&amp;creator=factSet&amp;DYN_ARGS=true&amp;DOC_NAME=FAT:RGQ_ENTRPR_VAL_EV_SOURCE_WINDOW.FAT&amp;VAR:ID1=BWT-AT&amp;VAR:SDATE=20090821&amp;VAR:FDATE=20090630&amp;VAR:FREQ=WEEKLY&amp;VAR:RELITEM=&amp;VAR:CURRENCY=&amp;VAR:DB_TYPE=&amp;VAR:UNITS=M&amp;window=popu","p&amp;width=535&amp;height=425&amp;START_MAXIMIZED=FALSE&amp;Y=120&amp;display_string=audit"}</definedName>
    <definedName name="_2149__FDSAUDITLINK__" hidden="1">{"fdsup://directions/FAT Viewer?action=UPDATE&amp;creator=factSet&amp;DYN_ARGS=true&amp;DOC_NAME=FAT:RGQ_ENTRPR_VAL_EV_SOURCE_WINDOW.FAT&amp;VAR:ID1=BWT-AT&amp;VAR:SDATE=20090821&amp;VAR:FDATE=20090630&amp;VAR:FREQ=WEEKLY&amp;VAR:RELITEM=&amp;VAR:CURRENCY=&amp;VAR:DB_TYPE=&amp;VAR:UNITS=M&amp;window=popu","p&amp;width=535&amp;height=425&amp;START_MAXIMIZED=FALSE&amp;Y=120&amp;display_string=audit"}</definedName>
    <definedName name="_215__FDSAUDITLINK__" localSheetId="1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215__FDSAUDITLINK__" localSheetId="0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215__FDSAUDITLINK__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2150__FDSAUDITLINK__" localSheetId="1" hidden="1">{"fdsup://directions/FAT Viewer?action=UPDATE&amp;creator=factSet&amp;DYN_ARGS=true&amp;DOC_NAME=FAT:RGQ_ENTRPR_VAL_EV_SOURCE_WINDOW.FAT&amp;VAR:ID1=BWT-AT&amp;VAR:SDATE=20090814&amp;VAR:FDATE=20090630&amp;VAR:FREQ=WEEKLY&amp;VAR:RELITEM=&amp;VAR:CURRENCY=&amp;VAR:DB_TYPE=&amp;VAR:UNITS=M&amp;window=popu","p&amp;width=535&amp;height=425&amp;START_MAXIMIZED=FALSE&amp;Y=120&amp;display_string=audit"}</definedName>
    <definedName name="_2150__FDSAUDITLINK__" localSheetId="0" hidden="1">{"fdsup://directions/FAT Viewer?action=UPDATE&amp;creator=factSet&amp;DYN_ARGS=true&amp;DOC_NAME=FAT:RGQ_ENTRPR_VAL_EV_SOURCE_WINDOW.FAT&amp;VAR:ID1=BWT-AT&amp;VAR:SDATE=20090814&amp;VAR:FDATE=20090630&amp;VAR:FREQ=WEEKLY&amp;VAR:RELITEM=&amp;VAR:CURRENCY=&amp;VAR:DB_TYPE=&amp;VAR:UNITS=M&amp;window=popu","p&amp;width=535&amp;height=425&amp;START_MAXIMIZED=FALSE&amp;Y=120&amp;display_string=audit"}</definedName>
    <definedName name="_2150__FDSAUDITLINK__" hidden="1">{"fdsup://directions/FAT Viewer?action=UPDATE&amp;creator=factSet&amp;DYN_ARGS=true&amp;DOC_NAME=FAT:RGQ_ENTRPR_VAL_EV_SOURCE_WINDOW.FAT&amp;VAR:ID1=BWT-AT&amp;VAR:SDATE=20090814&amp;VAR:FDATE=20090630&amp;VAR:FREQ=WEEKLY&amp;VAR:RELITEM=&amp;VAR:CURRENCY=&amp;VAR:DB_TYPE=&amp;VAR:UNITS=M&amp;window=popu","p&amp;width=535&amp;height=425&amp;START_MAXIMIZED=FALSE&amp;Y=120&amp;display_string=audit"}</definedName>
    <definedName name="_2151__FDSAUDITLINK__" localSheetId="1" hidden="1">{"fdsup://directions/FAT Viewer?action=UPDATE&amp;creator=factSet&amp;DYN_ARGS=true&amp;DOC_NAME=FAT:RGQ_ENTRPR_VAL_EV_SOURCE_WINDOW.FAT&amp;VAR:ID1=BWT-AT&amp;VAR:SDATE=20090807&amp;VAR:FDATE=20090630&amp;VAR:FREQ=WEEKLY&amp;VAR:RELITEM=&amp;VAR:CURRENCY=&amp;VAR:DB_TYPE=&amp;VAR:UNITS=M&amp;window=popu","p&amp;width=535&amp;height=425&amp;START_MAXIMIZED=FALSE&amp;Y=120&amp;display_string=audit"}</definedName>
    <definedName name="_2151__FDSAUDITLINK__" localSheetId="0" hidden="1">{"fdsup://directions/FAT Viewer?action=UPDATE&amp;creator=factSet&amp;DYN_ARGS=true&amp;DOC_NAME=FAT:RGQ_ENTRPR_VAL_EV_SOURCE_WINDOW.FAT&amp;VAR:ID1=BWT-AT&amp;VAR:SDATE=20090807&amp;VAR:FDATE=20090630&amp;VAR:FREQ=WEEKLY&amp;VAR:RELITEM=&amp;VAR:CURRENCY=&amp;VAR:DB_TYPE=&amp;VAR:UNITS=M&amp;window=popu","p&amp;width=535&amp;height=425&amp;START_MAXIMIZED=FALSE&amp;Y=120&amp;display_string=audit"}</definedName>
    <definedName name="_2151__FDSAUDITLINK__" hidden="1">{"fdsup://directions/FAT Viewer?action=UPDATE&amp;creator=factSet&amp;DYN_ARGS=true&amp;DOC_NAME=FAT:RGQ_ENTRPR_VAL_EV_SOURCE_WINDOW.FAT&amp;VAR:ID1=BWT-AT&amp;VAR:SDATE=20090807&amp;VAR:FDATE=20090630&amp;VAR:FREQ=WEEKLY&amp;VAR:RELITEM=&amp;VAR:CURRENCY=&amp;VAR:DB_TYPE=&amp;VAR:UNITS=M&amp;window=popu","p&amp;width=535&amp;height=425&amp;START_MAXIMIZED=FALSE&amp;Y=120&amp;display_string=audit"}</definedName>
    <definedName name="_2152__FDSAUDITLINK__" localSheetId="1" hidden="1">{"fdsup://directions/FAT Viewer?action=UPDATE&amp;creator=factSet&amp;DYN_ARGS=true&amp;DOC_NAME=FAT:RGQ_ENTRPR_VAL_EV_SOURCE_WINDOW.FAT&amp;VAR:ID1=BWT-AT&amp;VAR:SDATE=20090731&amp;VAR:FDATE=20090630&amp;VAR:FREQ=WEEKLY&amp;VAR:RELITEM=&amp;VAR:CURRENCY=&amp;VAR:DB_TYPE=&amp;VAR:UNITS=M&amp;window=popu","p&amp;width=535&amp;height=425&amp;START_MAXIMIZED=FALSE&amp;Y=120&amp;display_string=audit"}</definedName>
    <definedName name="_2152__FDSAUDITLINK__" localSheetId="0" hidden="1">{"fdsup://directions/FAT Viewer?action=UPDATE&amp;creator=factSet&amp;DYN_ARGS=true&amp;DOC_NAME=FAT:RGQ_ENTRPR_VAL_EV_SOURCE_WINDOW.FAT&amp;VAR:ID1=BWT-AT&amp;VAR:SDATE=20090731&amp;VAR:FDATE=20090630&amp;VAR:FREQ=WEEKLY&amp;VAR:RELITEM=&amp;VAR:CURRENCY=&amp;VAR:DB_TYPE=&amp;VAR:UNITS=M&amp;window=popu","p&amp;width=535&amp;height=425&amp;START_MAXIMIZED=FALSE&amp;Y=120&amp;display_string=audit"}</definedName>
    <definedName name="_2152__FDSAUDITLINK__" hidden="1">{"fdsup://directions/FAT Viewer?action=UPDATE&amp;creator=factSet&amp;DYN_ARGS=true&amp;DOC_NAME=FAT:RGQ_ENTRPR_VAL_EV_SOURCE_WINDOW.FAT&amp;VAR:ID1=BWT-AT&amp;VAR:SDATE=20090731&amp;VAR:FDATE=20090630&amp;VAR:FREQ=WEEKLY&amp;VAR:RELITEM=&amp;VAR:CURRENCY=&amp;VAR:DB_TYPE=&amp;VAR:UNITS=M&amp;window=popu","p&amp;width=535&amp;height=425&amp;START_MAXIMIZED=FALSE&amp;Y=120&amp;display_string=audit"}</definedName>
    <definedName name="_2153__FDSAUDITLINK__" localSheetId="1" hidden="1">{"fdsup://directions/FAT Viewer?action=UPDATE&amp;creator=factSet&amp;DYN_ARGS=true&amp;DOC_NAME=FAT:RGQ_ENTRPR_VAL_EV_SOURCE_WINDOW.FAT&amp;VAR:ID1=BWT-AT&amp;VAR:SDATE=20090724&amp;VAR:FDATE=20090630&amp;VAR:FREQ=WEEKLY&amp;VAR:RELITEM=&amp;VAR:CURRENCY=&amp;VAR:DB_TYPE=&amp;VAR:UNITS=M&amp;window=popu","p&amp;width=535&amp;height=425&amp;START_MAXIMIZED=FALSE&amp;Y=120&amp;display_string=audit"}</definedName>
    <definedName name="_2153__FDSAUDITLINK__" localSheetId="0" hidden="1">{"fdsup://directions/FAT Viewer?action=UPDATE&amp;creator=factSet&amp;DYN_ARGS=true&amp;DOC_NAME=FAT:RGQ_ENTRPR_VAL_EV_SOURCE_WINDOW.FAT&amp;VAR:ID1=BWT-AT&amp;VAR:SDATE=20090724&amp;VAR:FDATE=20090630&amp;VAR:FREQ=WEEKLY&amp;VAR:RELITEM=&amp;VAR:CURRENCY=&amp;VAR:DB_TYPE=&amp;VAR:UNITS=M&amp;window=popu","p&amp;width=535&amp;height=425&amp;START_MAXIMIZED=FALSE&amp;Y=120&amp;display_string=audit"}</definedName>
    <definedName name="_2153__FDSAUDITLINK__" hidden="1">{"fdsup://directions/FAT Viewer?action=UPDATE&amp;creator=factSet&amp;DYN_ARGS=true&amp;DOC_NAME=FAT:RGQ_ENTRPR_VAL_EV_SOURCE_WINDOW.FAT&amp;VAR:ID1=BWT-AT&amp;VAR:SDATE=20090724&amp;VAR:FDATE=20090630&amp;VAR:FREQ=WEEKLY&amp;VAR:RELITEM=&amp;VAR:CURRENCY=&amp;VAR:DB_TYPE=&amp;VAR:UNITS=M&amp;window=popu","p&amp;width=535&amp;height=425&amp;START_MAXIMIZED=FALSE&amp;Y=120&amp;display_string=audit"}</definedName>
    <definedName name="_2154__FDSAUDITLINK__" localSheetId="1" hidden="1">{"fdsup://directions/FAT Viewer?action=UPDATE&amp;creator=factSet&amp;DYN_ARGS=true&amp;DOC_NAME=FAT:RGQ_ENTRPR_VAL_EV_SOURCE_WINDOW.FAT&amp;VAR:ID1=BWT-AT&amp;VAR:SDATE=20090717&amp;VAR:FDATE=20090630&amp;VAR:FREQ=WEEKLY&amp;VAR:RELITEM=&amp;VAR:CURRENCY=&amp;VAR:DB_TYPE=&amp;VAR:UNITS=M&amp;window=popu","p&amp;width=535&amp;height=425&amp;START_MAXIMIZED=FALSE&amp;Y=120&amp;display_string=audit"}</definedName>
    <definedName name="_2154__FDSAUDITLINK__" localSheetId="0" hidden="1">{"fdsup://directions/FAT Viewer?action=UPDATE&amp;creator=factSet&amp;DYN_ARGS=true&amp;DOC_NAME=FAT:RGQ_ENTRPR_VAL_EV_SOURCE_WINDOW.FAT&amp;VAR:ID1=BWT-AT&amp;VAR:SDATE=20090717&amp;VAR:FDATE=20090630&amp;VAR:FREQ=WEEKLY&amp;VAR:RELITEM=&amp;VAR:CURRENCY=&amp;VAR:DB_TYPE=&amp;VAR:UNITS=M&amp;window=popu","p&amp;width=535&amp;height=425&amp;START_MAXIMIZED=FALSE&amp;Y=120&amp;display_string=audit"}</definedName>
    <definedName name="_2154__FDSAUDITLINK__" hidden="1">{"fdsup://directions/FAT Viewer?action=UPDATE&amp;creator=factSet&amp;DYN_ARGS=true&amp;DOC_NAME=FAT:RGQ_ENTRPR_VAL_EV_SOURCE_WINDOW.FAT&amp;VAR:ID1=BWT-AT&amp;VAR:SDATE=20090717&amp;VAR:FDATE=20090630&amp;VAR:FREQ=WEEKLY&amp;VAR:RELITEM=&amp;VAR:CURRENCY=&amp;VAR:DB_TYPE=&amp;VAR:UNITS=M&amp;window=popu","p&amp;width=535&amp;height=425&amp;START_MAXIMIZED=FALSE&amp;Y=120&amp;display_string=audit"}</definedName>
    <definedName name="_2155__FDSAUDITLINK__" localSheetId="1" hidden="1">{"fdsup://directions/FAT Viewer?action=UPDATE&amp;creator=factSet&amp;DYN_ARGS=true&amp;DOC_NAME=FAT:RGQ_ENTRPR_VAL_EV_SOURCE_WINDOW.FAT&amp;VAR:ID1=BWT-AT&amp;VAR:SDATE=20090710&amp;VAR:FDATE=20090630&amp;VAR:FREQ=WEEKLY&amp;VAR:RELITEM=&amp;VAR:CURRENCY=&amp;VAR:DB_TYPE=&amp;VAR:UNITS=M&amp;window=popu","p&amp;width=535&amp;height=425&amp;START_MAXIMIZED=FALSE&amp;Y=120&amp;display_string=audit"}</definedName>
    <definedName name="_2155__FDSAUDITLINK__" localSheetId="0" hidden="1">{"fdsup://directions/FAT Viewer?action=UPDATE&amp;creator=factSet&amp;DYN_ARGS=true&amp;DOC_NAME=FAT:RGQ_ENTRPR_VAL_EV_SOURCE_WINDOW.FAT&amp;VAR:ID1=BWT-AT&amp;VAR:SDATE=20090710&amp;VAR:FDATE=20090630&amp;VAR:FREQ=WEEKLY&amp;VAR:RELITEM=&amp;VAR:CURRENCY=&amp;VAR:DB_TYPE=&amp;VAR:UNITS=M&amp;window=popu","p&amp;width=535&amp;height=425&amp;START_MAXIMIZED=FALSE&amp;Y=120&amp;display_string=audit"}</definedName>
    <definedName name="_2155__FDSAUDITLINK__" hidden="1">{"fdsup://directions/FAT Viewer?action=UPDATE&amp;creator=factSet&amp;DYN_ARGS=true&amp;DOC_NAME=FAT:RGQ_ENTRPR_VAL_EV_SOURCE_WINDOW.FAT&amp;VAR:ID1=BWT-AT&amp;VAR:SDATE=20090710&amp;VAR:FDATE=20090630&amp;VAR:FREQ=WEEKLY&amp;VAR:RELITEM=&amp;VAR:CURRENCY=&amp;VAR:DB_TYPE=&amp;VAR:UNITS=M&amp;window=popu","p&amp;width=535&amp;height=425&amp;START_MAXIMIZED=FALSE&amp;Y=120&amp;display_string=audit"}</definedName>
    <definedName name="_2156__FDSAUDITLINK__" localSheetId="1" hidden="1">{"fdsup://directions/FAT Viewer?action=UPDATE&amp;creator=factSet&amp;DYN_ARGS=true&amp;DOC_NAME=FAT:RGQ_ENTRPR_VAL_EV_SOURCE_WINDOW.FAT&amp;VAR:ID1=BWT-AT&amp;VAR:SDATE=20090702&amp;VAR:FDATE=20090630&amp;VAR:FREQ=WEEKLY&amp;VAR:RELITEM=&amp;VAR:CURRENCY=&amp;VAR:DB_TYPE=&amp;VAR:UNITS=M&amp;window=popu","p&amp;width=535&amp;height=425&amp;START_MAXIMIZED=FALSE&amp;Y=120&amp;display_string=audit"}</definedName>
    <definedName name="_2156__FDSAUDITLINK__" localSheetId="0" hidden="1">{"fdsup://directions/FAT Viewer?action=UPDATE&amp;creator=factSet&amp;DYN_ARGS=true&amp;DOC_NAME=FAT:RGQ_ENTRPR_VAL_EV_SOURCE_WINDOW.FAT&amp;VAR:ID1=BWT-AT&amp;VAR:SDATE=20090702&amp;VAR:FDATE=20090630&amp;VAR:FREQ=WEEKLY&amp;VAR:RELITEM=&amp;VAR:CURRENCY=&amp;VAR:DB_TYPE=&amp;VAR:UNITS=M&amp;window=popu","p&amp;width=535&amp;height=425&amp;START_MAXIMIZED=FALSE&amp;Y=120&amp;display_string=audit"}</definedName>
    <definedName name="_2156__FDSAUDITLINK__" hidden="1">{"fdsup://directions/FAT Viewer?action=UPDATE&amp;creator=factSet&amp;DYN_ARGS=true&amp;DOC_NAME=FAT:RGQ_ENTRPR_VAL_EV_SOURCE_WINDOW.FAT&amp;VAR:ID1=BWT-AT&amp;VAR:SDATE=20090702&amp;VAR:FDATE=20090630&amp;VAR:FREQ=WEEKLY&amp;VAR:RELITEM=&amp;VAR:CURRENCY=&amp;VAR:DB_TYPE=&amp;VAR:UNITS=M&amp;window=popu","p&amp;width=535&amp;height=425&amp;START_MAXIMIZED=FALSE&amp;Y=120&amp;display_string=audit"}</definedName>
    <definedName name="_2157__FDSAUDITLINK__" localSheetId="1" hidden="1">{"fdsup://directions/FAT Viewer?action=UPDATE&amp;creator=factSet&amp;DYN_ARGS=true&amp;DOC_NAME=FAT:RGQ_ENTRPR_VAL_EV_SOURCE_WINDOW.FAT&amp;VAR:ID1=BWT-AT&amp;VAR:SDATE=20090626&amp;VAR:FDATE=20090331&amp;VAR:FREQ=WEEKLY&amp;VAR:RELITEM=&amp;VAR:CURRENCY=&amp;VAR:DB_TYPE=&amp;VAR:UNITS=M&amp;window=popu","p&amp;width=535&amp;height=425&amp;START_MAXIMIZED=FALSE&amp;Y=120&amp;display_string=audit"}</definedName>
    <definedName name="_2157__FDSAUDITLINK__" localSheetId="0" hidden="1">{"fdsup://directions/FAT Viewer?action=UPDATE&amp;creator=factSet&amp;DYN_ARGS=true&amp;DOC_NAME=FAT:RGQ_ENTRPR_VAL_EV_SOURCE_WINDOW.FAT&amp;VAR:ID1=BWT-AT&amp;VAR:SDATE=20090626&amp;VAR:FDATE=20090331&amp;VAR:FREQ=WEEKLY&amp;VAR:RELITEM=&amp;VAR:CURRENCY=&amp;VAR:DB_TYPE=&amp;VAR:UNITS=M&amp;window=popu","p&amp;width=535&amp;height=425&amp;START_MAXIMIZED=FALSE&amp;Y=120&amp;display_string=audit"}</definedName>
    <definedName name="_2157__FDSAUDITLINK__" hidden="1">{"fdsup://directions/FAT Viewer?action=UPDATE&amp;creator=factSet&amp;DYN_ARGS=true&amp;DOC_NAME=FAT:RGQ_ENTRPR_VAL_EV_SOURCE_WINDOW.FAT&amp;VAR:ID1=BWT-AT&amp;VAR:SDATE=20090626&amp;VAR:FDATE=20090331&amp;VAR:FREQ=WEEKLY&amp;VAR:RELITEM=&amp;VAR:CURRENCY=&amp;VAR:DB_TYPE=&amp;VAR:UNITS=M&amp;window=popu","p&amp;width=535&amp;height=425&amp;START_MAXIMIZED=FALSE&amp;Y=120&amp;display_string=audit"}</definedName>
    <definedName name="_2158__FDSAUDITLINK__" localSheetId="1" hidden="1">{"fdsup://directions/FAT Viewer?action=UPDATE&amp;creator=factSet&amp;DYN_ARGS=true&amp;DOC_NAME=FAT:RGQ_ENTRPR_VAL_EV_SOURCE_WINDOW.FAT&amp;VAR:ID1=BWT-AT&amp;VAR:SDATE=20090619&amp;VAR:FDATE=20090331&amp;VAR:FREQ=WEEKLY&amp;VAR:RELITEM=&amp;VAR:CURRENCY=&amp;VAR:DB_TYPE=&amp;VAR:UNITS=M&amp;window=popu","p&amp;width=535&amp;height=425&amp;START_MAXIMIZED=FALSE&amp;Y=120&amp;display_string=audit"}</definedName>
    <definedName name="_2158__FDSAUDITLINK__" localSheetId="0" hidden="1">{"fdsup://directions/FAT Viewer?action=UPDATE&amp;creator=factSet&amp;DYN_ARGS=true&amp;DOC_NAME=FAT:RGQ_ENTRPR_VAL_EV_SOURCE_WINDOW.FAT&amp;VAR:ID1=BWT-AT&amp;VAR:SDATE=20090619&amp;VAR:FDATE=20090331&amp;VAR:FREQ=WEEKLY&amp;VAR:RELITEM=&amp;VAR:CURRENCY=&amp;VAR:DB_TYPE=&amp;VAR:UNITS=M&amp;window=popu","p&amp;width=535&amp;height=425&amp;START_MAXIMIZED=FALSE&amp;Y=120&amp;display_string=audit"}</definedName>
    <definedName name="_2158__FDSAUDITLINK__" hidden="1">{"fdsup://directions/FAT Viewer?action=UPDATE&amp;creator=factSet&amp;DYN_ARGS=true&amp;DOC_NAME=FAT:RGQ_ENTRPR_VAL_EV_SOURCE_WINDOW.FAT&amp;VAR:ID1=BWT-AT&amp;VAR:SDATE=20090619&amp;VAR:FDATE=20090331&amp;VAR:FREQ=WEEKLY&amp;VAR:RELITEM=&amp;VAR:CURRENCY=&amp;VAR:DB_TYPE=&amp;VAR:UNITS=M&amp;window=popu","p&amp;width=535&amp;height=425&amp;START_MAXIMIZED=FALSE&amp;Y=120&amp;display_string=audit"}</definedName>
    <definedName name="_2159__FDSAUDITLINK__" localSheetId="1" hidden="1">{"fdsup://directions/FAT Viewer?action=UPDATE&amp;creator=factSet&amp;DYN_ARGS=true&amp;DOC_NAME=FAT:RGQ_ENTRPR_VAL_EV_SOURCE_WINDOW.FAT&amp;VAR:ID1=BWT-AT&amp;VAR:SDATE=20090612&amp;VAR:FDATE=20090331&amp;VAR:FREQ=WEEKLY&amp;VAR:RELITEM=&amp;VAR:CURRENCY=&amp;VAR:DB_TYPE=&amp;VAR:UNITS=M&amp;window=popu","p&amp;width=535&amp;height=425&amp;START_MAXIMIZED=FALSE&amp;Y=120&amp;display_string=audit"}</definedName>
    <definedName name="_2159__FDSAUDITLINK__" localSheetId="0" hidden="1">{"fdsup://directions/FAT Viewer?action=UPDATE&amp;creator=factSet&amp;DYN_ARGS=true&amp;DOC_NAME=FAT:RGQ_ENTRPR_VAL_EV_SOURCE_WINDOW.FAT&amp;VAR:ID1=BWT-AT&amp;VAR:SDATE=20090612&amp;VAR:FDATE=20090331&amp;VAR:FREQ=WEEKLY&amp;VAR:RELITEM=&amp;VAR:CURRENCY=&amp;VAR:DB_TYPE=&amp;VAR:UNITS=M&amp;window=popu","p&amp;width=535&amp;height=425&amp;START_MAXIMIZED=FALSE&amp;Y=120&amp;display_string=audit"}</definedName>
    <definedName name="_2159__FDSAUDITLINK__" hidden="1">{"fdsup://directions/FAT Viewer?action=UPDATE&amp;creator=factSet&amp;DYN_ARGS=true&amp;DOC_NAME=FAT:RGQ_ENTRPR_VAL_EV_SOURCE_WINDOW.FAT&amp;VAR:ID1=BWT-AT&amp;VAR:SDATE=20090612&amp;VAR:FDATE=20090331&amp;VAR:FREQ=WEEKLY&amp;VAR:RELITEM=&amp;VAR:CURRENCY=&amp;VAR:DB_TYPE=&amp;VAR:UNITS=M&amp;window=popu","p&amp;width=535&amp;height=425&amp;START_MAXIMIZED=FALSE&amp;Y=120&amp;display_string=audit"}</definedName>
    <definedName name="_216__FDSAUDITLINK__" localSheetId="1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216__FDSAUDITLINK__" localSheetId="0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216__FDSAUDITLINK__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2160__FDSAUDITLINK__" localSheetId="1" hidden="1">{"fdsup://directions/FAT Viewer?action=UPDATE&amp;creator=factSet&amp;DYN_ARGS=true&amp;DOC_NAME=FAT:RGQ_ENTRPR_VAL_EV_SOURCE_WINDOW.FAT&amp;VAR:ID1=BWT-AT&amp;VAR:SDATE=20090605&amp;VAR:FDATE=20090331&amp;VAR:FREQ=WEEKLY&amp;VAR:RELITEM=&amp;VAR:CURRENCY=&amp;VAR:DB_TYPE=&amp;VAR:UNITS=M&amp;window=popu","p&amp;width=535&amp;height=425&amp;START_MAXIMIZED=FALSE&amp;Y=120&amp;display_string=audit"}</definedName>
    <definedName name="_2160__FDSAUDITLINK__" localSheetId="0" hidden="1">{"fdsup://directions/FAT Viewer?action=UPDATE&amp;creator=factSet&amp;DYN_ARGS=true&amp;DOC_NAME=FAT:RGQ_ENTRPR_VAL_EV_SOURCE_WINDOW.FAT&amp;VAR:ID1=BWT-AT&amp;VAR:SDATE=20090605&amp;VAR:FDATE=20090331&amp;VAR:FREQ=WEEKLY&amp;VAR:RELITEM=&amp;VAR:CURRENCY=&amp;VAR:DB_TYPE=&amp;VAR:UNITS=M&amp;window=popu","p&amp;width=535&amp;height=425&amp;START_MAXIMIZED=FALSE&amp;Y=120&amp;display_string=audit"}</definedName>
    <definedName name="_2160__FDSAUDITLINK__" hidden="1">{"fdsup://directions/FAT Viewer?action=UPDATE&amp;creator=factSet&amp;DYN_ARGS=true&amp;DOC_NAME=FAT:RGQ_ENTRPR_VAL_EV_SOURCE_WINDOW.FAT&amp;VAR:ID1=BWT-AT&amp;VAR:SDATE=20090605&amp;VAR:FDATE=20090331&amp;VAR:FREQ=WEEKLY&amp;VAR:RELITEM=&amp;VAR:CURRENCY=&amp;VAR:DB_TYPE=&amp;VAR:UNITS=M&amp;window=popu","p&amp;width=535&amp;height=425&amp;START_MAXIMIZED=FALSE&amp;Y=120&amp;display_string=audit"}</definedName>
    <definedName name="_2161__FDSAUDITLINK__" localSheetId="1" hidden="1">{"fdsup://directions/FAT Viewer?action=UPDATE&amp;creator=factSet&amp;DYN_ARGS=true&amp;DOC_NAME=FAT:RGQ_ENTRPR_VAL_EV_SOURCE_WINDOW.FAT&amp;VAR:ID1=BWT-AT&amp;VAR:SDATE=20090529&amp;VAR:FDATE=20090331&amp;VAR:FREQ=WEEKLY&amp;VAR:RELITEM=&amp;VAR:CURRENCY=&amp;VAR:DB_TYPE=&amp;VAR:UNITS=M&amp;window=popu","p&amp;width=535&amp;height=425&amp;START_MAXIMIZED=FALSE&amp;Y=120&amp;display_string=audit"}</definedName>
    <definedName name="_2161__FDSAUDITLINK__" localSheetId="0" hidden="1">{"fdsup://directions/FAT Viewer?action=UPDATE&amp;creator=factSet&amp;DYN_ARGS=true&amp;DOC_NAME=FAT:RGQ_ENTRPR_VAL_EV_SOURCE_WINDOW.FAT&amp;VAR:ID1=BWT-AT&amp;VAR:SDATE=20090529&amp;VAR:FDATE=20090331&amp;VAR:FREQ=WEEKLY&amp;VAR:RELITEM=&amp;VAR:CURRENCY=&amp;VAR:DB_TYPE=&amp;VAR:UNITS=M&amp;window=popu","p&amp;width=535&amp;height=425&amp;START_MAXIMIZED=FALSE&amp;Y=120&amp;display_string=audit"}</definedName>
    <definedName name="_2161__FDSAUDITLINK__" hidden="1">{"fdsup://directions/FAT Viewer?action=UPDATE&amp;creator=factSet&amp;DYN_ARGS=true&amp;DOC_NAME=FAT:RGQ_ENTRPR_VAL_EV_SOURCE_WINDOW.FAT&amp;VAR:ID1=BWT-AT&amp;VAR:SDATE=20090529&amp;VAR:FDATE=20090331&amp;VAR:FREQ=WEEKLY&amp;VAR:RELITEM=&amp;VAR:CURRENCY=&amp;VAR:DB_TYPE=&amp;VAR:UNITS=M&amp;window=popu","p&amp;width=535&amp;height=425&amp;START_MAXIMIZED=FALSE&amp;Y=120&amp;display_string=audit"}</definedName>
    <definedName name="_2162__FDSAUDITLINK__" localSheetId="1" hidden="1">{"fdsup://directions/FAT Viewer?action=UPDATE&amp;creator=factSet&amp;DYN_ARGS=true&amp;DOC_NAME=FAT:RGQ_ENTRPR_VAL_EV_SOURCE_WINDOW.FAT&amp;VAR:ID1=BWT-AT&amp;VAR:SDATE=20090522&amp;VAR:FDATE=20090331&amp;VAR:FREQ=WEEKLY&amp;VAR:RELITEM=&amp;VAR:CURRENCY=&amp;VAR:DB_TYPE=&amp;VAR:UNITS=M&amp;window=popu","p&amp;width=535&amp;height=425&amp;START_MAXIMIZED=FALSE&amp;Y=120&amp;display_string=audit"}</definedName>
    <definedName name="_2162__FDSAUDITLINK__" localSheetId="0" hidden="1">{"fdsup://directions/FAT Viewer?action=UPDATE&amp;creator=factSet&amp;DYN_ARGS=true&amp;DOC_NAME=FAT:RGQ_ENTRPR_VAL_EV_SOURCE_WINDOW.FAT&amp;VAR:ID1=BWT-AT&amp;VAR:SDATE=20090522&amp;VAR:FDATE=20090331&amp;VAR:FREQ=WEEKLY&amp;VAR:RELITEM=&amp;VAR:CURRENCY=&amp;VAR:DB_TYPE=&amp;VAR:UNITS=M&amp;window=popu","p&amp;width=535&amp;height=425&amp;START_MAXIMIZED=FALSE&amp;Y=120&amp;display_string=audit"}</definedName>
    <definedName name="_2162__FDSAUDITLINK__" hidden="1">{"fdsup://directions/FAT Viewer?action=UPDATE&amp;creator=factSet&amp;DYN_ARGS=true&amp;DOC_NAME=FAT:RGQ_ENTRPR_VAL_EV_SOURCE_WINDOW.FAT&amp;VAR:ID1=BWT-AT&amp;VAR:SDATE=20090522&amp;VAR:FDATE=20090331&amp;VAR:FREQ=WEEKLY&amp;VAR:RELITEM=&amp;VAR:CURRENCY=&amp;VAR:DB_TYPE=&amp;VAR:UNITS=M&amp;window=popu","p&amp;width=535&amp;height=425&amp;START_MAXIMIZED=FALSE&amp;Y=120&amp;display_string=audit"}</definedName>
    <definedName name="_2163__FDSAUDITLINK__" localSheetId="1" hidden="1">{"fdsup://directions/FAT Viewer?action=UPDATE&amp;creator=factSet&amp;DYN_ARGS=true&amp;DOC_NAME=FAT:RGQ_ENTRPR_VAL_EV_SOURCE_WINDOW.FAT&amp;VAR:ID1=BWT-AT&amp;VAR:SDATE=20090515&amp;VAR:FDATE=20090331&amp;VAR:FREQ=WEEKLY&amp;VAR:RELITEM=&amp;VAR:CURRENCY=&amp;VAR:DB_TYPE=&amp;VAR:UNITS=M&amp;window=popu","p&amp;width=535&amp;height=425&amp;START_MAXIMIZED=FALSE&amp;Y=120&amp;display_string=audit"}</definedName>
    <definedName name="_2163__FDSAUDITLINK__" localSheetId="0" hidden="1">{"fdsup://directions/FAT Viewer?action=UPDATE&amp;creator=factSet&amp;DYN_ARGS=true&amp;DOC_NAME=FAT:RGQ_ENTRPR_VAL_EV_SOURCE_WINDOW.FAT&amp;VAR:ID1=BWT-AT&amp;VAR:SDATE=20090515&amp;VAR:FDATE=20090331&amp;VAR:FREQ=WEEKLY&amp;VAR:RELITEM=&amp;VAR:CURRENCY=&amp;VAR:DB_TYPE=&amp;VAR:UNITS=M&amp;window=popu","p&amp;width=535&amp;height=425&amp;START_MAXIMIZED=FALSE&amp;Y=120&amp;display_string=audit"}</definedName>
    <definedName name="_2163__FDSAUDITLINK__" hidden="1">{"fdsup://directions/FAT Viewer?action=UPDATE&amp;creator=factSet&amp;DYN_ARGS=true&amp;DOC_NAME=FAT:RGQ_ENTRPR_VAL_EV_SOURCE_WINDOW.FAT&amp;VAR:ID1=BWT-AT&amp;VAR:SDATE=20090515&amp;VAR:FDATE=20090331&amp;VAR:FREQ=WEEKLY&amp;VAR:RELITEM=&amp;VAR:CURRENCY=&amp;VAR:DB_TYPE=&amp;VAR:UNITS=M&amp;window=popu","p&amp;width=535&amp;height=425&amp;START_MAXIMIZED=FALSE&amp;Y=120&amp;display_string=audit"}</definedName>
    <definedName name="_2164__FDSAUDITLINK__" localSheetId="1" hidden="1">{"fdsup://directions/FAT Viewer?action=UPDATE&amp;creator=factSet&amp;DYN_ARGS=true&amp;DOC_NAME=FAT:RGQ_ENTRPR_VAL_EV_SOURCE_WINDOW.FAT&amp;VAR:ID1=BWT-AT&amp;VAR:SDATE=20090508&amp;VAR:FDATE=20090331&amp;VAR:FREQ=WEEKLY&amp;VAR:RELITEM=&amp;VAR:CURRENCY=&amp;VAR:DB_TYPE=&amp;VAR:UNITS=M&amp;window=popu","p&amp;width=535&amp;height=425&amp;START_MAXIMIZED=FALSE&amp;Y=120&amp;display_string=audit"}</definedName>
    <definedName name="_2164__FDSAUDITLINK__" localSheetId="0" hidden="1">{"fdsup://directions/FAT Viewer?action=UPDATE&amp;creator=factSet&amp;DYN_ARGS=true&amp;DOC_NAME=FAT:RGQ_ENTRPR_VAL_EV_SOURCE_WINDOW.FAT&amp;VAR:ID1=BWT-AT&amp;VAR:SDATE=20090508&amp;VAR:FDATE=20090331&amp;VAR:FREQ=WEEKLY&amp;VAR:RELITEM=&amp;VAR:CURRENCY=&amp;VAR:DB_TYPE=&amp;VAR:UNITS=M&amp;window=popu","p&amp;width=535&amp;height=425&amp;START_MAXIMIZED=FALSE&amp;Y=120&amp;display_string=audit"}</definedName>
    <definedName name="_2164__FDSAUDITLINK__" hidden="1">{"fdsup://directions/FAT Viewer?action=UPDATE&amp;creator=factSet&amp;DYN_ARGS=true&amp;DOC_NAME=FAT:RGQ_ENTRPR_VAL_EV_SOURCE_WINDOW.FAT&amp;VAR:ID1=BWT-AT&amp;VAR:SDATE=20090508&amp;VAR:FDATE=20090331&amp;VAR:FREQ=WEEKLY&amp;VAR:RELITEM=&amp;VAR:CURRENCY=&amp;VAR:DB_TYPE=&amp;VAR:UNITS=M&amp;window=popu","p&amp;width=535&amp;height=425&amp;START_MAXIMIZED=FALSE&amp;Y=120&amp;display_string=audit"}</definedName>
    <definedName name="_2165__FDSAUDITLINK__" localSheetId="1" hidden="1">{"fdsup://directions/FAT Viewer?action=UPDATE&amp;creator=factSet&amp;DYN_ARGS=true&amp;DOC_NAME=FAT:RGQ_ENTRPR_VAL_EV_SOURCE_WINDOW.FAT&amp;VAR:ID1=BWT-AT&amp;VAR:SDATE=20090501&amp;VAR:FDATE=20090331&amp;VAR:FREQ=WEEKLY&amp;VAR:RELITEM=&amp;VAR:CURRENCY=&amp;VAR:DB_TYPE=&amp;VAR:UNITS=M&amp;window=popu","p&amp;width=535&amp;height=425&amp;START_MAXIMIZED=FALSE&amp;Y=120&amp;display_string=audit"}</definedName>
    <definedName name="_2165__FDSAUDITLINK__" localSheetId="0" hidden="1">{"fdsup://directions/FAT Viewer?action=UPDATE&amp;creator=factSet&amp;DYN_ARGS=true&amp;DOC_NAME=FAT:RGQ_ENTRPR_VAL_EV_SOURCE_WINDOW.FAT&amp;VAR:ID1=BWT-AT&amp;VAR:SDATE=20090501&amp;VAR:FDATE=20090331&amp;VAR:FREQ=WEEKLY&amp;VAR:RELITEM=&amp;VAR:CURRENCY=&amp;VAR:DB_TYPE=&amp;VAR:UNITS=M&amp;window=popu","p&amp;width=535&amp;height=425&amp;START_MAXIMIZED=FALSE&amp;Y=120&amp;display_string=audit"}</definedName>
    <definedName name="_2165__FDSAUDITLINK__" hidden="1">{"fdsup://directions/FAT Viewer?action=UPDATE&amp;creator=factSet&amp;DYN_ARGS=true&amp;DOC_NAME=FAT:RGQ_ENTRPR_VAL_EV_SOURCE_WINDOW.FAT&amp;VAR:ID1=BWT-AT&amp;VAR:SDATE=20090501&amp;VAR:FDATE=20090331&amp;VAR:FREQ=WEEKLY&amp;VAR:RELITEM=&amp;VAR:CURRENCY=&amp;VAR:DB_TYPE=&amp;VAR:UNITS=M&amp;window=popu","p&amp;width=535&amp;height=425&amp;START_MAXIMIZED=FALSE&amp;Y=120&amp;display_string=audit"}</definedName>
    <definedName name="_2166__FDSAUDITLINK__" localSheetId="1" hidden="1">{"fdsup://directions/FAT Viewer?action=UPDATE&amp;creator=factSet&amp;DYN_ARGS=true&amp;DOC_NAME=FAT:RGQ_ENTRPR_VAL_EV_SOURCE_WINDOW.FAT&amp;VAR:ID1=BWT-AT&amp;VAR:SDATE=20090424&amp;VAR:FDATE=20090331&amp;VAR:FREQ=WEEKLY&amp;VAR:RELITEM=&amp;VAR:CURRENCY=&amp;VAR:DB_TYPE=&amp;VAR:UNITS=M&amp;window=popu","p&amp;width=535&amp;height=425&amp;START_MAXIMIZED=FALSE&amp;Y=120&amp;display_string=audit"}</definedName>
    <definedName name="_2166__FDSAUDITLINK__" localSheetId="0" hidden="1">{"fdsup://directions/FAT Viewer?action=UPDATE&amp;creator=factSet&amp;DYN_ARGS=true&amp;DOC_NAME=FAT:RGQ_ENTRPR_VAL_EV_SOURCE_WINDOW.FAT&amp;VAR:ID1=BWT-AT&amp;VAR:SDATE=20090424&amp;VAR:FDATE=20090331&amp;VAR:FREQ=WEEKLY&amp;VAR:RELITEM=&amp;VAR:CURRENCY=&amp;VAR:DB_TYPE=&amp;VAR:UNITS=M&amp;window=popu","p&amp;width=535&amp;height=425&amp;START_MAXIMIZED=FALSE&amp;Y=120&amp;display_string=audit"}</definedName>
    <definedName name="_2166__FDSAUDITLINK__" hidden="1">{"fdsup://directions/FAT Viewer?action=UPDATE&amp;creator=factSet&amp;DYN_ARGS=true&amp;DOC_NAME=FAT:RGQ_ENTRPR_VAL_EV_SOURCE_WINDOW.FAT&amp;VAR:ID1=BWT-AT&amp;VAR:SDATE=20090424&amp;VAR:FDATE=20090331&amp;VAR:FREQ=WEEKLY&amp;VAR:RELITEM=&amp;VAR:CURRENCY=&amp;VAR:DB_TYPE=&amp;VAR:UNITS=M&amp;window=popu","p&amp;width=535&amp;height=425&amp;START_MAXIMIZED=FALSE&amp;Y=120&amp;display_string=audit"}</definedName>
    <definedName name="_2167__FDSAUDITLINK__" localSheetId="1" hidden="1">{"fdsup://directions/FAT Viewer?action=UPDATE&amp;creator=factSet&amp;DYN_ARGS=true&amp;DOC_NAME=FAT:RGQ_ENTRPR_VAL_EV_SOURCE_WINDOW.FAT&amp;VAR:ID1=BWT-AT&amp;VAR:SDATE=20090417&amp;VAR:FDATE=20090331&amp;VAR:FREQ=WEEKLY&amp;VAR:RELITEM=&amp;VAR:CURRENCY=&amp;VAR:DB_TYPE=&amp;VAR:UNITS=M&amp;window=popu","p&amp;width=535&amp;height=425&amp;START_MAXIMIZED=FALSE&amp;Y=120&amp;display_string=audit"}</definedName>
    <definedName name="_2167__FDSAUDITLINK__" localSheetId="0" hidden="1">{"fdsup://directions/FAT Viewer?action=UPDATE&amp;creator=factSet&amp;DYN_ARGS=true&amp;DOC_NAME=FAT:RGQ_ENTRPR_VAL_EV_SOURCE_WINDOW.FAT&amp;VAR:ID1=BWT-AT&amp;VAR:SDATE=20090417&amp;VAR:FDATE=20090331&amp;VAR:FREQ=WEEKLY&amp;VAR:RELITEM=&amp;VAR:CURRENCY=&amp;VAR:DB_TYPE=&amp;VAR:UNITS=M&amp;window=popu","p&amp;width=535&amp;height=425&amp;START_MAXIMIZED=FALSE&amp;Y=120&amp;display_string=audit"}</definedName>
    <definedName name="_2167__FDSAUDITLINK__" hidden="1">{"fdsup://directions/FAT Viewer?action=UPDATE&amp;creator=factSet&amp;DYN_ARGS=true&amp;DOC_NAME=FAT:RGQ_ENTRPR_VAL_EV_SOURCE_WINDOW.FAT&amp;VAR:ID1=BWT-AT&amp;VAR:SDATE=20090417&amp;VAR:FDATE=20090331&amp;VAR:FREQ=WEEKLY&amp;VAR:RELITEM=&amp;VAR:CURRENCY=&amp;VAR:DB_TYPE=&amp;VAR:UNITS=M&amp;window=popu","p&amp;width=535&amp;height=425&amp;START_MAXIMIZED=FALSE&amp;Y=120&amp;display_string=audit"}</definedName>
    <definedName name="_2168__FDSAUDITLINK__" localSheetId="1" hidden="1">{"fdsup://directions/FAT Viewer?action=UPDATE&amp;creator=factSet&amp;DYN_ARGS=true&amp;DOC_NAME=FAT:RGQ_ENTRPR_VAL_EV_SOURCE_WINDOW.FAT&amp;VAR:ID1=BWT-AT&amp;VAR:SDATE=20090409&amp;VAR:FDATE=20090331&amp;VAR:FREQ=WEEKLY&amp;VAR:RELITEM=&amp;VAR:CURRENCY=&amp;VAR:DB_TYPE=&amp;VAR:UNITS=M&amp;window=popu","p&amp;width=535&amp;height=425&amp;START_MAXIMIZED=FALSE&amp;Y=120&amp;display_string=audit"}</definedName>
    <definedName name="_2168__FDSAUDITLINK__" localSheetId="0" hidden="1">{"fdsup://directions/FAT Viewer?action=UPDATE&amp;creator=factSet&amp;DYN_ARGS=true&amp;DOC_NAME=FAT:RGQ_ENTRPR_VAL_EV_SOURCE_WINDOW.FAT&amp;VAR:ID1=BWT-AT&amp;VAR:SDATE=20090409&amp;VAR:FDATE=20090331&amp;VAR:FREQ=WEEKLY&amp;VAR:RELITEM=&amp;VAR:CURRENCY=&amp;VAR:DB_TYPE=&amp;VAR:UNITS=M&amp;window=popu","p&amp;width=535&amp;height=425&amp;START_MAXIMIZED=FALSE&amp;Y=120&amp;display_string=audit"}</definedName>
    <definedName name="_2168__FDSAUDITLINK__" hidden="1">{"fdsup://directions/FAT Viewer?action=UPDATE&amp;creator=factSet&amp;DYN_ARGS=true&amp;DOC_NAME=FAT:RGQ_ENTRPR_VAL_EV_SOURCE_WINDOW.FAT&amp;VAR:ID1=BWT-AT&amp;VAR:SDATE=20090409&amp;VAR:FDATE=20090331&amp;VAR:FREQ=WEEKLY&amp;VAR:RELITEM=&amp;VAR:CURRENCY=&amp;VAR:DB_TYPE=&amp;VAR:UNITS=M&amp;window=popu","p&amp;width=535&amp;height=425&amp;START_MAXIMIZED=FALSE&amp;Y=120&amp;display_string=audit"}</definedName>
    <definedName name="_2169__FDSAUDITLINK__" localSheetId="1" hidden="1">{"fdsup://directions/FAT Viewer?action=UPDATE&amp;creator=factSet&amp;DYN_ARGS=true&amp;DOC_NAME=FAT:RGQ_ENTRPR_VAL_EV_SOURCE_WINDOW.FAT&amp;VAR:ID1=BWT-AT&amp;VAR:SDATE=20090403&amp;VAR:FDATE=20090331&amp;VAR:FREQ=WEEKLY&amp;VAR:RELITEM=&amp;VAR:CURRENCY=&amp;VAR:DB_TYPE=&amp;VAR:UNITS=M&amp;window=popu","p&amp;width=535&amp;height=425&amp;START_MAXIMIZED=FALSE&amp;Y=120&amp;display_string=audit"}</definedName>
    <definedName name="_2169__FDSAUDITLINK__" localSheetId="0" hidden="1">{"fdsup://directions/FAT Viewer?action=UPDATE&amp;creator=factSet&amp;DYN_ARGS=true&amp;DOC_NAME=FAT:RGQ_ENTRPR_VAL_EV_SOURCE_WINDOW.FAT&amp;VAR:ID1=BWT-AT&amp;VAR:SDATE=20090403&amp;VAR:FDATE=20090331&amp;VAR:FREQ=WEEKLY&amp;VAR:RELITEM=&amp;VAR:CURRENCY=&amp;VAR:DB_TYPE=&amp;VAR:UNITS=M&amp;window=popu","p&amp;width=535&amp;height=425&amp;START_MAXIMIZED=FALSE&amp;Y=120&amp;display_string=audit"}</definedName>
    <definedName name="_2169__FDSAUDITLINK__" hidden="1">{"fdsup://directions/FAT Viewer?action=UPDATE&amp;creator=factSet&amp;DYN_ARGS=true&amp;DOC_NAME=FAT:RGQ_ENTRPR_VAL_EV_SOURCE_WINDOW.FAT&amp;VAR:ID1=BWT-AT&amp;VAR:SDATE=20090403&amp;VAR:FDATE=20090331&amp;VAR:FREQ=WEEKLY&amp;VAR:RELITEM=&amp;VAR:CURRENCY=&amp;VAR:DB_TYPE=&amp;VAR:UNITS=M&amp;window=popu","p&amp;width=535&amp;height=425&amp;START_MAXIMIZED=FALSE&amp;Y=120&amp;display_string=audit"}</definedName>
    <definedName name="_217__FDSAUDITLINK__" localSheetId="1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217__FDSAUDITLINK__" localSheetId="0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217__FDSAUDITLINK__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2170__FDSAUDITLINK__" localSheetId="1" hidden="1">{"fdsup://directions/FAT Viewer?action=UPDATE&amp;creator=factSet&amp;DYN_ARGS=true&amp;DOC_NAME=FAT:RGQ_ENTRPR_VAL_EV_SOURCE_WINDOW.FAT&amp;VAR:ID1=BWT-AT&amp;VAR:SDATE=20090327&amp;VAR:FDATE=20081231&amp;VAR:FREQ=WEEKLY&amp;VAR:RELITEM=&amp;VAR:CURRENCY=&amp;VAR:DB_TYPE=&amp;VAR:UNITS=M&amp;window=popu","p&amp;width=535&amp;height=425&amp;START_MAXIMIZED=FALSE&amp;Y=120&amp;display_string=audit"}</definedName>
    <definedName name="_2170__FDSAUDITLINK__" localSheetId="0" hidden="1">{"fdsup://directions/FAT Viewer?action=UPDATE&amp;creator=factSet&amp;DYN_ARGS=true&amp;DOC_NAME=FAT:RGQ_ENTRPR_VAL_EV_SOURCE_WINDOW.FAT&amp;VAR:ID1=BWT-AT&amp;VAR:SDATE=20090327&amp;VAR:FDATE=20081231&amp;VAR:FREQ=WEEKLY&amp;VAR:RELITEM=&amp;VAR:CURRENCY=&amp;VAR:DB_TYPE=&amp;VAR:UNITS=M&amp;window=popu","p&amp;width=535&amp;height=425&amp;START_MAXIMIZED=FALSE&amp;Y=120&amp;display_string=audit"}</definedName>
    <definedName name="_2170__FDSAUDITLINK__" hidden="1">{"fdsup://directions/FAT Viewer?action=UPDATE&amp;creator=factSet&amp;DYN_ARGS=true&amp;DOC_NAME=FAT:RGQ_ENTRPR_VAL_EV_SOURCE_WINDOW.FAT&amp;VAR:ID1=BWT-AT&amp;VAR:SDATE=20090327&amp;VAR:FDATE=20081231&amp;VAR:FREQ=WEEKLY&amp;VAR:RELITEM=&amp;VAR:CURRENCY=&amp;VAR:DB_TYPE=&amp;VAR:UNITS=M&amp;window=popu","p&amp;width=535&amp;height=425&amp;START_MAXIMIZED=FALSE&amp;Y=120&amp;display_string=audit"}</definedName>
    <definedName name="_2171__FDSAUDITLINK__" localSheetId="1" hidden="1">{"fdsup://directions/FAT Viewer?action=UPDATE&amp;creator=factSet&amp;DYN_ARGS=true&amp;DOC_NAME=FAT:RGQ_ENTRPR_VAL_EV_SOURCE_WINDOW.FAT&amp;VAR:ID1=BWT-AT&amp;VAR:SDATE=20090320&amp;VAR:FDATE=20081231&amp;VAR:FREQ=WEEKLY&amp;VAR:RELITEM=&amp;VAR:CURRENCY=&amp;VAR:DB_TYPE=&amp;VAR:UNITS=M&amp;window=popu","p&amp;width=535&amp;height=425&amp;START_MAXIMIZED=FALSE&amp;Y=120&amp;display_string=audit"}</definedName>
    <definedName name="_2171__FDSAUDITLINK__" localSheetId="0" hidden="1">{"fdsup://directions/FAT Viewer?action=UPDATE&amp;creator=factSet&amp;DYN_ARGS=true&amp;DOC_NAME=FAT:RGQ_ENTRPR_VAL_EV_SOURCE_WINDOW.FAT&amp;VAR:ID1=BWT-AT&amp;VAR:SDATE=20090320&amp;VAR:FDATE=20081231&amp;VAR:FREQ=WEEKLY&amp;VAR:RELITEM=&amp;VAR:CURRENCY=&amp;VAR:DB_TYPE=&amp;VAR:UNITS=M&amp;window=popu","p&amp;width=535&amp;height=425&amp;START_MAXIMIZED=FALSE&amp;Y=120&amp;display_string=audit"}</definedName>
    <definedName name="_2171__FDSAUDITLINK__" hidden="1">{"fdsup://directions/FAT Viewer?action=UPDATE&amp;creator=factSet&amp;DYN_ARGS=true&amp;DOC_NAME=FAT:RGQ_ENTRPR_VAL_EV_SOURCE_WINDOW.FAT&amp;VAR:ID1=BWT-AT&amp;VAR:SDATE=20090320&amp;VAR:FDATE=20081231&amp;VAR:FREQ=WEEKLY&amp;VAR:RELITEM=&amp;VAR:CURRENCY=&amp;VAR:DB_TYPE=&amp;VAR:UNITS=M&amp;window=popu","p&amp;width=535&amp;height=425&amp;START_MAXIMIZED=FALSE&amp;Y=120&amp;display_string=audit"}</definedName>
    <definedName name="_2172__FDSAUDITLINK__" localSheetId="1" hidden="1">{"fdsup://directions/FAT Viewer?action=UPDATE&amp;creator=factSet&amp;DYN_ARGS=true&amp;DOC_NAME=FAT:RGQ_ENTRPR_VAL_EV_SOURCE_WINDOW.FAT&amp;VAR:ID1=BWT-AT&amp;VAR:SDATE=20090313&amp;VAR:FDATE=20081231&amp;VAR:FREQ=WEEKLY&amp;VAR:RELITEM=&amp;VAR:CURRENCY=&amp;VAR:DB_TYPE=&amp;VAR:UNITS=M&amp;window=popu","p&amp;width=535&amp;height=425&amp;START_MAXIMIZED=FALSE&amp;Y=120&amp;display_string=audit"}</definedName>
    <definedName name="_2172__FDSAUDITLINK__" localSheetId="0" hidden="1">{"fdsup://directions/FAT Viewer?action=UPDATE&amp;creator=factSet&amp;DYN_ARGS=true&amp;DOC_NAME=FAT:RGQ_ENTRPR_VAL_EV_SOURCE_WINDOW.FAT&amp;VAR:ID1=BWT-AT&amp;VAR:SDATE=20090313&amp;VAR:FDATE=20081231&amp;VAR:FREQ=WEEKLY&amp;VAR:RELITEM=&amp;VAR:CURRENCY=&amp;VAR:DB_TYPE=&amp;VAR:UNITS=M&amp;window=popu","p&amp;width=535&amp;height=425&amp;START_MAXIMIZED=FALSE&amp;Y=120&amp;display_string=audit"}</definedName>
    <definedName name="_2172__FDSAUDITLINK__" hidden="1">{"fdsup://directions/FAT Viewer?action=UPDATE&amp;creator=factSet&amp;DYN_ARGS=true&amp;DOC_NAME=FAT:RGQ_ENTRPR_VAL_EV_SOURCE_WINDOW.FAT&amp;VAR:ID1=BWT-AT&amp;VAR:SDATE=20090313&amp;VAR:FDATE=20081231&amp;VAR:FREQ=WEEKLY&amp;VAR:RELITEM=&amp;VAR:CURRENCY=&amp;VAR:DB_TYPE=&amp;VAR:UNITS=M&amp;window=popu","p&amp;width=535&amp;height=425&amp;START_MAXIMIZED=FALSE&amp;Y=120&amp;display_string=audit"}</definedName>
    <definedName name="_2173__FDSAUDITLINK__" localSheetId="1" hidden="1">{"fdsup://directions/FAT Viewer?action=UPDATE&amp;creator=factSet&amp;DYN_ARGS=true&amp;DOC_NAME=FAT:RGQ_ENTRPR_VAL_EV_SOURCE_WINDOW.FAT&amp;VAR:ID1=BWT-AT&amp;VAR:SDATE=20090306&amp;VAR:FDATE=20081231&amp;VAR:FREQ=WEEKLY&amp;VAR:RELITEM=&amp;VAR:CURRENCY=&amp;VAR:DB_TYPE=&amp;VAR:UNITS=M&amp;window=popu","p&amp;width=535&amp;height=425&amp;START_MAXIMIZED=FALSE&amp;Y=120&amp;display_string=audit"}</definedName>
    <definedName name="_2173__FDSAUDITLINK__" localSheetId="0" hidden="1">{"fdsup://directions/FAT Viewer?action=UPDATE&amp;creator=factSet&amp;DYN_ARGS=true&amp;DOC_NAME=FAT:RGQ_ENTRPR_VAL_EV_SOURCE_WINDOW.FAT&amp;VAR:ID1=BWT-AT&amp;VAR:SDATE=20090306&amp;VAR:FDATE=20081231&amp;VAR:FREQ=WEEKLY&amp;VAR:RELITEM=&amp;VAR:CURRENCY=&amp;VAR:DB_TYPE=&amp;VAR:UNITS=M&amp;window=popu","p&amp;width=535&amp;height=425&amp;START_MAXIMIZED=FALSE&amp;Y=120&amp;display_string=audit"}</definedName>
    <definedName name="_2173__FDSAUDITLINK__" hidden="1">{"fdsup://directions/FAT Viewer?action=UPDATE&amp;creator=factSet&amp;DYN_ARGS=true&amp;DOC_NAME=FAT:RGQ_ENTRPR_VAL_EV_SOURCE_WINDOW.FAT&amp;VAR:ID1=BWT-AT&amp;VAR:SDATE=20090306&amp;VAR:FDATE=20081231&amp;VAR:FREQ=WEEKLY&amp;VAR:RELITEM=&amp;VAR:CURRENCY=&amp;VAR:DB_TYPE=&amp;VAR:UNITS=M&amp;window=popu","p&amp;width=535&amp;height=425&amp;START_MAXIMIZED=FALSE&amp;Y=120&amp;display_string=audit"}</definedName>
    <definedName name="_2174__FDSAUDITLINK__" localSheetId="1" hidden="1">{"fdsup://directions/FAT Viewer?action=UPDATE&amp;creator=factSet&amp;DYN_ARGS=true&amp;DOC_NAME=FAT:RGQ_ENTRPR_VAL_EV_SOURCE_WINDOW.FAT&amp;VAR:ID1=BWT-AT&amp;VAR:SDATE=20090227&amp;VAR:FDATE=20081231&amp;VAR:FREQ=WEEKLY&amp;VAR:RELITEM=&amp;VAR:CURRENCY=&amp;VAR:DB_TYPE=&amp;VAR:UNITS=M&amp;window=popu","p&amp;width=535&amp;height=425&amp;START_MAXIMIZED=FALSE&amp;Y=120&amp;display_string=audit"}</definedName>
    <definedName name="_2174__FDSAUDITLINK__" localSheetId="0" hidden="1">{"fdsup://directions/FAT Viewer?action=UPDATE&amp;creator=factSet&amp;DYN_ARGS=true&amp;DOC_NAME=FAT:RGQ_ENTRPR_VAL_EV_SOURCE_WINDOW.FAT&amp;VAR:ID1=BWT-AT&amp;VAR:SDATE=20090227&amp;VAR:FDATE=20081231&amp;VAR:FREQ=WEEKLY&amp;VAR:RELITEM=&amp;VAR:CURRENCY=&amp;VAR:DB_TYPE=&amp;VAR:UNITS=M&amp;window=popu","p&amp;width=535&amp;height=425&amp;START_MAXIMIZED=FALSE&amp;Y=120&amp;display_string=audit"}</definedName>
    <definedName name="_2174__FDSAUDITLINK__" hidden="1">{"fdsup://directions/FAT Viewer?action=UPDATE&amp;creator=factSet&amp;DYN_ARGS=true&amp;DOC_NAME=FAT:RGQ_ENTRPR_VAL_EV_SOURCE_WINDOW.FAT&amp;VAR:ID1=BWT-AT&amp;VAR:SDATE=20090227&amp;VAR:FDATE=20081231&amp;VAR:FREQ=WEEKLY&amp;VAR:RELITEM=&amp;VAR:CURRENCY=&amp;VAR:DB_TYPE=&amp;VAR:UNITS=M&amp;window=popu","p&amp;width=535&amp;height=425&amp;START_MAXIMIZED=FALSE&amp;Y=120&amp;display_string=audit"}</definedName>
    <definedName name="_2175__FDSAUDITLINK__" localSheetId="1" hidden="1">{"fdsup://directions/FAT Viewer?action=UPDATE&amp;creator=factSet&amp;DYN_ARGS=true&amp;DOC_NAME=FAT:RGQ_ENTRPR_VAL_EV_SOURCE_WINDOW.FAT&amp;VAR:ID1=BWT-AT&amp;VAR:SDATE=20090220&amp;VAR:FDATE=20081231&amp;VAR:FREQ=WEEKLY&amp;VAR:RELITEM=&amp;VAR:CURRENCY=&amp;VAR:DB_TYPE=&amp;VAR:UNITS=M&amp;window=popu","p&amp;width=535&amp;height=425&amp;START_MAXIMIZED=FALSE&amp;Y=120&amp;display_string=audit"}</definedName>
    <definedName name="_2175__FDSAUDITLINK__" localSheetId="0" hidden="1">{"fdsup://directions/FAT Viewer?action=UPDATE&amp;creator=factSet&amp;DYN_ARGS=true&amp;DOC_NAME=FAT:RGQ_ENTRPR_VAL_EV_SOURCE_WINDOW.FAT&amp;VAR:ID1=BWT-AT&amp;VAR:SDATE=20090220&amp;VAR:FDATE=20081231&amp;VAR:FREQ=WEEKLY&amp;VAR:RELITEM=&amp;VAR:CURRENCY=&amp;VAR:DB_TYPE=&amp;VAR:UNITS=M&amp;window=popu","p&amp;width=535&amp;height=425&amp;START_MAXIMIZED=FALSE&amp;Y=120&amp;display_string=audit"}</definedName>
    <definedName name="_2175__FDSAUDITLINK__" hidden="1">{"fdsup://directions/FAT Viewer?action=UPDATE&amp;creator=factSet&amp;DYN_ARGS=true&amp;DOC_NAME=FAT:RGQ_ENTRPR_VAL_EV_SOURCE_WINDOW.FAT&amp;VAR:ID1=BWT-AT&amp;VAR:SDATE=20090220&amp;VAR:FDATE=20081231&amp;VAR:FREQ=WEEKLY&amp;VAR:RELITEM=&amp;VAR:CURRENCY=&amp;VAR:DB_TYPE=&amp;VAR:UNITS=M&amp;window=popu","p&amp;width=535&amp;height=425&amp;START_MAXIMIZED=FALSE&amp;Y=120&amp;display_string=audit"}</definedName>
    <definedName name="_2176__FDSAUDITLINK__" localSheetId="1" hidden="1">{"fdsup://directions/FAT Viewer?action=UPDATE&amp;creator=factSet&amp;DYN_ARGS=true&amp;DOC_NAME=FAT:RGQ_ENTRPR_VAL_EV_SOURCE_WINDOW.FAT&amp;VAR:ID1=BWT-AT&amp;VAR:SDATE=20090213&amp;VAR:FDATE=20081231&amp;VAR:FREQ=WEEKLY&amp;VAR:RELITEM=&amp;VAR:CURRENCY=&amp;VAR:DB_TYPE=&amp;VAR:UNITS=M&amp;window=popu","p&amp;width=535&amp;height=425&amp;START_MAXIMIZED=FALSE&amp;Y=120&amp;display_string=audit"}</definedName>
    <definedName name="_2176__FDSAUDITLINK__" localSheetId="0" hidden="1">{"fdsup://directions/FAT Viewer?action=UPDATE&amp;creator=factSet&amp;DYN_ARGS=true&amp;DOC_NAME=FAT:RGQ_ENTRPR_VAL_EV_SOURCE_WINDOW.FAT&amp;VAR:ID1=BWT-AT&amp;VAR:SDATE=20090213&amp;VAR:FDATE=20081231&amp;VAR:FREQ=WEEKLY&amp;VAR:RELITEM=&amp;VAR:CURRENCY=&amp;VAR:DB_TYPE=&amp;VAR:UNITS=M&amp;window=popu","p&amp;width=535&amp;height=425&amp;START_MAXIMIZED=FALSE&amp;Y=120&amp;display_string=audit"}</definedName>
    <definedName name="_2176__FDSAUDITLINK__" hidden="1">{"fdsup://directions/FAT Viewer?action=UPDATE&amp;creator=factSet&amp;DYN_ARGS=true&amp;DOC_NAME=FAT:RGQ_ENTRPR_VAL_EV_SOURCE_WINDOW.FAT&amp;VAR:ID1=BWT-AT&amp;VAR:SDATE=20090213&amp;VAR:FDATE=20081231&amp;VAR:FREQ=WEEKLY&amp;VAR:RELITEM=&amp;VAR:CURRENCY=&amp;VAR:DB_TYPE=&amp;VAR:UNITS=M&amp;window=popu","p&amp;width=535&amp;height=425&amp;START_MAXIMIZED=FALSE&amp;Y=120&amp;display_string=audit"}</definedName>
    <definedName name="_2177__FDSAUDITLINK__" localSheetId="1" hidden="1">{"fdsup://directions/FAT Viewer?action=UPDATE&amp;creator=factSet&amp;DYN_ARGS=true&amp;DOC_NAME=FAT:RGQ_ENTRPR_VAL_EV_SOURCE_WINDOW.FAT&amp;VAR:ID1=BWT-AT&amp;VAR:SDATE=20090206&amp;VAR:FDATE=20081231&amp;VAR:FREQ=WEEKLY&amp;VAR:RELITEM=&amp;VAR:CURRENCY=&amp;VAR:DB_TYPE=&amp;VAR:UNITS=M&amp;window=popu","p&amp;width=535&amp;height=425&amp;START_MAXIMIZED=FALSE&amp;Y=120&amp;display_string=audit"}</definedName>
    <definedName name="_2177__FDSAUDITLINK__" localSheetId="0" hidden="1">{"fdsup://directions/FAT Viewer?action=UPDATE&amp;creator=factSet&amp;DYN_ARGS=true&amp;DOC_NAME=FAT:RGQ_ENTRPR_VAL_EV_SOURCE_WINDOW.FAT&amp;VAR:ID1=BWT-AT&amp;VAR:SDATE=20090206&amp;VAR:FDATE=20081231&amp;VAR:FREQ=WEEKLY&amp;VAR:RELITEM=&amp;VAR:CURRENCY=&amp;VAR:DB_TYPE=&amp;VAR:UNITS=M&amp;window=popu","p&amp;width=535&amp;height=425&amp;START_MAXIMIZED=FALSE&amp;Y=120&amp;display_string=audit"}</definedName>
    <definedName name="_2177__FDSAUDITLINK__" hidden="1">{"fdsup://directions/FAT Viewer?action=UPDATE&amp;creator=factSet&amp;DYN_ARGS=true&amp;DOC_NAME=FAT:RGQ_ENTRPR_VAL_EV_SOURCE_WINDOW.FAT&amp;VAR:ID1=BWT-AT&amp;VAR:SDATE=20090206&amp;VAR:FDATE=20081231&amp;VAR:FREQ=WEEKLY&amp;VAR:RELITEM=&amp;VAR:CURRENCY=&amp;VAR:DB_TYPE=&amp;VAR:UNITS=M&amp;window=popu","p&amp;width=535&amp;height=425&amp;START_MAXIMIZED=FALSE&amp;Y=120&amp;display_string=audit"}</definedName>
    <definedName name="_2178__FDSAUDITLINK__" localSheetId="1" hidden="1">{"fdsup://directions/FAT Viewer?action=UPDATE&amp;creator=factSet&amp;DYN_ARGS=true&amp;DOC_NAME=FAT:RGQ_ENTRPR_VAL_EV_SOURCE_WINDOW.FAT&amp;VAR:ID1=BWT-AT&amp;VAR:SDATE=20090130&amp;VAR:FDATE=20081231&amp;VAR:FREQ=WEEKLY&amp;VAR:RELITEM=&amp;VAR:CURRENCY=&amp;VAR:DB_TYPE=&amp;VAR:UNITS=M&amp;window=popu","p&amp;width=535&amp;height=425&amp;START_MAXIMIZED=FALSE&amp;Y=120&amp;display_string=audit"}</definedName>
    <definedName name="_2178__FDSAUDITLINK__" localSheetId="0" hidden="1">{"fdsup://directions/FAT Viewer?action=UPDATE&amp;creator=factSet&amp;DYN_ARGS=true&amp;DOC_NAME=FAT:RGQ_ENTRPR_VAL_EV_SOURCE_WINDOW.FAT&amp;VAR:ID1=BWT-AT&amp;VAR:SDATE=20090130&amp;VAR:FDATE=20081231&amp;VAR:FREQ=WEEKLY&amp;VAR:RELITEM=&amp;VAR:CURRENCY=&amp;VAR:DB_TYPE=&amp;VAR:UNITS=M&amp;window=popu","p&amp;width=535&amp;height=425&amp;START_MAXIMIZED=FALSE&amp;Y=120&amp;display_string=audit"}</definedName>
    <definedName name="_2178__FDSAUDITLINK__" hidden="1">{"fdsup://directions/FAT Viewer?action=UPDATE&amp;creator=factSet&amp;DYN_ARGS=true&amp;DOC_NAME=FAT:RGQ_ENTRPR_VAL_EV_SOURCE_WINDOW.FAT&amp;VAR:ID1=BWT-AT&amp;VAR:SDATE=20090130&amp;VAR:FDATE=20081231&amp;VAR:FREQ=WEEKLY&amp;VAR:RELITEM=&amp;VAR:CURRENCY=&amp;VAR:DB_TYPE=&amp;VAR:UNITS=M&amp;window=popu","p&amp;width=535&amp;height=425&amp;START_MAXIMIZED=FALSE&amp;Y=120&amp;display_string=audit"}</definedName>
    <definedName name="_2179__FDSAUDITLINK__" localSheetId="1" hidden="1">{"fdsup://directions/FAT Viewer?action=UPDATE&amp;creator=factSet&amp;DYN_ARGS=true&amp;DOC_NAME=FAT:RGQ_ENTRPR_VAL_EV_SOURCE_WINDOW.FAT&amp;VAR:ID1=BWT-AT&amp;VAR:SDATE=20090123&amp;VAR:FDATE=20081231&amp;VAR:FREQ=WEEKLY&amp;VAR:RELITEM=&amp;VAR:CURRENCY=&amp;VAR:DB_TYPE=&amp;VAR:UNITS=M&amp;window=popu","p&amp;width=535&amp;height=425&amp;START_MAXIMIZED=FALSE&amp;Y=120&amp;display_string=audit"}</definedName>
    <definedName name="_2179__FDSAUDITLINK__" localSheetId="0" hidden="1">{"fdsup://directions/FAT Viewer?action=UPDATE&amp;creator=factSet&amp;DYN_ARGS=true&amp;DOC_NAME=FAT:RGQ_ENTRPR_VAL_EV_SOURCE_WINDOW.FAT&amp;VAR:ID1=BWT-AT&amp;VAR:SDATE=20090123&amp;VAR:FDATE=20081231&amp;VAR:FREQ=WEEKLY&amp;VAR:RELITEM=&amp;VAR:CURRENCY=&amp;VAR:DB_TYPE=&amp;VAR:UNITS=M&amp;window=popu","p&amp;width=535&amp;height=425&amp;START_MAXIMIZED=FALSE&amp;Y=120&amp;display_string=audit"}</definedName>
    <definedName name="_2179__FDSAUDITLINK__" hidden="1">{"fdsup://directions/FAT Viewer?action=UPDATE&amp;creator=factSet&amp;DYN_ARGS=true&amp;DOC_NAME=FAT:RGQ_ENTRPR_VAL_EV_SOURCE_WINDOW.FAT&amp;VAR:ID1=BWT-AT&amp;VAR:SDATE=20090123&amp;VAR:FDATE=20081231&amp;VAR:FREQ=WEEKLY&amp;VAR:RELITEM=&amp;VAR:CURRENCY=&amp;VAR:DB_TYPE=&amp;VAR:UNITS=M&amp;window=popu","p&amp;width=535&amp;height=425&amp;START_MAXIMIZED=FALSE&amp;Y=120&amp;display_string=audit"}</definedName>
    <definedName name="_218__FDSAUDITLINK__" localSheetId="1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218__FDSAUDITLINK__" localSheetId="0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218__FDSAUDITLINK__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2180__FDSAUDITLINK__" localSheetId="1" hidden="1">{"fdsup://directions/FAT Viewer?action=UPDATE&amp;creator=factSet&amp;DYN_ARGS=true&amp;DOC_NAME=FAT:RGQ_ENTRPR_VAL_EV_SOURCE_WINDOW.FAT&amp;VAR:ID1=BWT-AT&amp;VAR:SDATE=20090116&amp;VAR:FDATE=20081231&amp;VAR:FREQ=WEEKLY&amp;VAR:RELITEM=&amp;VAR:CURRENCY=&amp;VAR:DB_TYPE=&amp;VAR:UNITS=M&amp;window=popu","p&amp;width=535&amp;height=425&amp;START_MAXIMIZED=FALSE&amp;Y=120&amp;display_string=audit"}</definedName>
    <definedName name="_2180__FDSAUDITLINK__" localSheetId="0" hidden="1">{"fdsup://directions/FAT Viewer?action=UPDATE&amp;creator=factSet&amp;DYN_ARGS=true&amp;DOC_NAME=FAT:RGQ_ENTRPR_VAL_EV_SOURCE_WINDOW.FAT&amp;VAR:ID1=BWT-AT&amp;VAR:SDATE=20090116&amp;VAR:FDATE=20081231&amp;VAR:FREQ=WEEKLY&amp;VAR:RELITEM=&amp;VAR:CURRENCY=&amp;VAR:DB_TYPE=&amp;VAR:UNITS=M&amp;window=popu","p&amp;width=535&amp;height=425&amp;START_MAXIMIZED=FALSE&amp;Y=120&amp;display_string=audit"}</definedName>
    <definedName name="_2180__FDSAUDITLINK__" hidden="1">{"fdsup://directions/FAT Viewer?action=UPDATE&amp;creator=factSet&amp;DYN_ARGS=true&amp;DOC_NAME=FAT:RGQ_ENTRPR_VAL_EV_SOURCE_WINDOW.FAT&amp;VAR:ID1=BWT-AT&amp;VAR:SDATE=20090116&amp;VAR:FDATE=20081231&amp;VAR:FREQ=WEEKLY&amp;VAR:RELITEM=&amp;VAR:CURRENCY=&amp;VAR:DB_TYPE=&amp;VAR:UNITS=M&amp;window=popu","p&amp;width=535&amp;height=425&amp;START_MAXIMIZED=FALSE&amp;Y=120&amp;display_string=audit"}</definedName>
    <definedName name="_2181__FDSAUDITLINK__" localSheetId="1" hidden="1">{"fdsup://directions/FAT Viewer?action=UPDATE&amp;creator=factSet&amp;DYN_ARGS=true&amp;DOC_NAME=FAT:RGQ_ENTRPR_VAL_EV_SOURCE_WINDOW.FAT&amp;VAR:ID1=BWT-AT&amp;VAR:SDATE=20090109&amp;VAR:FDATE=20081231&amp;VAR:FREQ=WEEKLY&amp;VAR:RELITEM=&amp;VAR:CURRENCY=&amp;VAR:DB_TYPE=&amp;VAR:UNITS=M&amp;window=popu","p&amp;width=535&amp;height=425&amp;START_MAXIMIZED=FALSE&amp;Y=120&amp;display_string=audit"}</definedName>
    <definedName name="_2181__FDSAUDITLINK__" localSheetId="0" hidden="1">{"fdsup://directions/FAT Viewer?action=UPDATE&amp;creator=factSet&amp;DYN_ARGS=true&amp;DOC_NAME=FAT:RGQ_ENTRPR_VAL_EV_SOURCE_WINDOW.FAT&amp;VAR:ID1=BWT-AT&amp;VAR:SDATE=20090109&amp;VAR:FDATE=20081231&amp;VAR:FREQ=WEEKLY&amp;VAR:RELITEM=&amp;VAR:CURRENCY=&amp;VAR:DB_TYPE=&amp;VAR:UNITS=M&amp;window=popu","p&amp;width=535&amp;height=425&amp;START_MAXIMIZED=FALSE&amp;Y=120&amp;display_string=audit"}</definedName>
    <definedName name="_2181__FDSAUDITLINK__" hidden="1">{"fdsup://directions/FAT Viewer?action=UPDATE&amp;creator=factSet&amp;DYN_ARGS=true&amp;DOC_NAME=FAT:RGQ_ENTRPR_VAL_EV_SOURCE_WINDOW.FAT&amp;VAR:ID1=BWT-AT&amp;VAR:SDATE=20090109&amp;VAR:FDATE=20081231&amp;VAR:FREQ=WEEKLY&amp;VAR:RELITEM=&amp;VAR:CURRENCY=&amp;VAR:DB_TYPE=&amp;VAR:UNITS=M&amp;window=popu","p&amp;width=535&amp;height=425&amp;START_MAXIMIZED=FALSE&amp;Y=120&amp;display_string=audit"}</definedName>
    <definedName name="_2182__FDSAUDITLINK__" localSheetId="1" hidden="1">{"fdsup://directions/FAT Viewer?action=UPDATE&amp;creator=factSet&amp;DYN_ARGS=true&amp;DOC_NAME=FAT:RGQ_ENTRPR_VAL_EV_SOURCE_WINDOW.FAT&amp;VAR:ID1=BWT-AT&amp;VAR:SDATE=20090102&amp;VAR:FDATE=20081231&amp;VAR:FREQ=WEEKLY&amp;VAR:RELITEM=&amp;VAR:CURRENCY=&amp;VAR:DB_TYPE=&amp;VAR:UNITS=M&amp;window=popu","p&amp;width=535&amp;height=425&amp;START_MAXIMIZED=FALSE&amp;Y=120&amp;display_string=audit"}</definedName>
    <definedName name="_2182__FDSAUDITLINK__" localSheetId="0" hidden="1">{"fdsup://directions/FAT Viewer?action=UPDATE&amp;creator=factSet&amp;DYN_ARGS=true&amp;DOC_NAME=FAT:RGQ_ENTRPR_VAL_EV_SOURCE_WINDOW.FAT&amp;VAR:ID1=BWT-AT&amp;VAR:SDATE=20090102&amp;VAR:FDATE=20081231&amp;VAR:FREQ=WEEKLY&amp;VAR:RELITEM=&amp;VAR:CURRENCY=&amp;VAR:DB_TYPE=&amp;VAR:UNITS=M&amp;window=popu","p&amp;width=535&amp;height=425&amp;START_MAXIMIZED=FALSE&amp;Y=120&amp;display_string=audit"}</definedName>
    <definedName name="_2182__FDSAUDITLINK__" hidden="1">{"fdsup://directions/FAT Viewer?action=UPDATE&amp;creator=factSet&amp;DYN_ARGS=true&amp;DOC_NAME=FAT:RGQ_ENTRPR_VAL_EV_SOURCE_WINDOW.FAT&amp;VAR:ID1=BWT-AT&amp;VAR:SDATE=20090102&amp;VAR:FDATE=20081231&amp;VAR:FREQ=WEEKLY&amp;VAR:RELITEM=&amp;VAR:CURRENCY=&amp;VAR:DB_TYPE=&amp;VAR:UNITS=M&amp;window=popu","p&amp;width=535&amp;height=425&amp;START_MAXIMIZED=FALSE&amp;Y=120&amp;display_string=audit"}</definedName>
    <definedName name="_2183__FDSAUDITLINK__" localSheetId="1" hidden="1">{"fdsup://directions/FAT Viewer?action=UPDATE&amp;creator=factSet&amp;DYN_ARGS=true&amp;DOC_NAME=FAT:RGQ_ENTRPR_VAL_EV_SOURCE_WINDOW.FAT&amp;VAR:ID1=BWT-AT&amp;VAR:SDATE=20081226&amp;VAR:FDATE=20080930&amp;VAR:FREQ=WEEKLY&amp;VAR:RELITEM=&amp;VAR:CURRENCY=&amp;VAR:DB_TYPE=&amp;VAR:UNITS=M&amp;window=popu","p&amp;width=535&amp;height=425&amp;START_MAXIMIZED=FALSE&amp;Y=120&amp;display_string=audit"}</definedName>
    <definedName name="_2183__FDSAUDITLINK__" localSheetId="0" hidden="1">{"fdsup://directions/FAT Viewer?action=UPDATE&amp;creator=factSet&amp;DYN_ARGS=true&amp;DOC_NAME=FAT:RGQ_ENTRPR_VAL_EV_SOURCE_WINDOW.FAT&amp;VAR:ID1=BWT-AT&amp;VAR:SDATE=20081226&amp;VAR:FDATE=20080930&amp;VAR:FREQ=WEEKLY&amp;VAR:RELITEM=&amp;VAR:CURRENCY=&amp;VAR:DB_TYPE=&amp;VAR:UNITS=M&amp;window=popu","p&amp;width=535&amp;height=425&amp;START_MAXIMIZED=FALSE&amp;Y=120&amp;display_string=audit"}</definedName>
    <definedName name="_2183__FDSAUDITLINK__" hidden="1">{"fdsup://directions/FAT Viewer?action=UPDATE&amp;creator=factSet&amp;DYN_ARGS=true&amp;DOC_NAME=FAT:RGQ_ENTRPR_VAL_EV_SOURCE_WINDOW.FAT&amp;VAR:ID1=BWT-AT&amp;VAR:SDATE=20081226&amp;VAR:FDATE=20080930&amp;VAR:FREQ=WEEKLY&amp;VAR:RELITEM=&amp;VAR:CURRENCY=&amp;VAR:DB_TYPE=&amp;VAR:UNITS=M&amp;window=popu","p&amp;width=535&amp;height=425&amp;START_MAXIMIZED=FALSE&amp;Y=120&amp;display_string=audit"}</definedName>
    <definedName name="_2184__FDSAUDITLINK__" localSheetId="1" hidden="1">{"fdsup://directions/FAT Viewer?action=UPDATE&amp;creator=factSet&amp;DYN_ARGS=true&amp;DOC_NAME=FAT:RGQ_ENTRPR_VAL_EV_SOURCE_WINDOW.FAT&amp;VAR:ID1=BWT-AT&amp;VAR:SDATE=20081219&amp;VAR:FDATE=20080930&amp;VAR:FREQ=WEEKLY&amp;VAR:RELITEM=&amp;VAR:CURRENCY=&amp;VAR:DB_TYPE=&amp;VAR:UNITS=M&amp;window=popu","p&amp;width=535&amp;height=425&amp;START_MAXIMIZED=FALSE&amp;Y=120&amp;display_string=audit"}</definedName>
    <definedName name="_2184__FDSAUDITLINK__" localSheetId="0" hidden="1">{"fdsup://directions/FAT Viewer?action=UPDATE&amp;creator=factSet&amp;DYN_ARGS=true&amp;DOC_NAME=FAT:RGQ_ENTRPR_VAL_EV_SOURCE_WINDOW.FAT&amp;VAR:ID1=BWT-AT&amp;VAR:SDATE=20081219&amp;VAR:FDATE=20080930&amp;VAR:FREQ=WEEKLY&amp;VAR:RELITEM=&amp;VAR:CURRENCY=&amp;VAR:DB_TYPE=&amp;VAR:UNITS=M&amp;window=popu","p&amp;width=535&amp;height=425&amp;START_MAXIMIZED=FALSE&amp;Y=120&amp;display_string=audit"}</definedName>
    <definedName name="_2184__FDSAUDITLINK__" hidden="1">{"fdsup://directions/FAT Viewer?action=UPDATE&amp;creator=factSet&amp;DYN_ARGS=true&amp;DOC_NAME=FAT:RGQ_ENTRPR_VAL_EV_SOURCE_WINDOW.FAT&amp;VAR:ID1=BWT-AT&amp;VAR:SDATE=20081219&amp;VAR:FDATE=20080930&amp;VAR:FREQ=WEEKLY&amp;VAR:RELITEM=&amp;VAR:CURRENCY=&amp;VAR:DB_TYPE=&amp;VAR:UNITS=M&amp;window=popu","p&amp;width=535&amp;height=425&amp;START_MAXIMIZED=FALSE&amp;Y=120&amp;display_string=audit"}</definedName>
    <definedName name="_2185__FDSAUDITLINK__" localSheetId="1" hidden="1">{"fdsup://directions/FAT Viewer?action=UPDATE&amp;creator=factSet&amp;DYN_ARGS=true&amp;DOC_NAME=FAT:RGQ_ENTRPR_VAL_EV_SOURCE_WINDOW.FAT&amp;VAR:ID1=BWT-AT&amp;VAR:SDATE=20081212&amp;VAR:FDATE=20080930&amp;VAR:FREQ=WEEKLY&amp;VAR:RELITEM=&amp;VAR:CURRENCY=&amp;VAR:DB_TYPE=&amp;VAR:UNITS=M&amp;window=popu","p&amp;width=535&amp;height=425&amp;START_MAXIMIZED=FALSE&amp;Y=120&amp;display_string=audit"}</definedName>
    <definedName name="_2185__FDSAUDITLINK__" localSheetId="0" hidden="1">{"fdsup://directions/FAT Viewer?action=UPDATE&amp;creator=factSet&amp;DYN_ARGS=true&amp;DOC_NAME=FAT:RGQ_ENTRPR_VAL_EV_SOURCE_WINDOW.FAT&amp;VAR:ID1=BWT-AT&amp;VAR:SDATE=20081212&amp;VAR:FDATE=20080930&amp;VAR:FREQ=WEEKLY&amp;VAR:RELITEM=&amp;VAR:CURRENCY=&amp;VAR:DB_TYPE=&amp;VAR:UNITS=M&amp;window=popu","p&amp;width=535&amp;height=425&amp;START_MAXIMIZED=FALSE&amp;Y=120&amp;display_string=audit"}</definedName>
    <definedName name="_2185__FDSAUDITLINK__" hidden="1">{"fdsup://directions/FAT Viewer?action=UPDATE&amp;creator=factSet&amp;DYN_ARGS=true&amp;DOC_NAME=FAT:RGQ_ENTRPR_VAL_EV_SOURCE_WINDOW.FAT&amp;VAR:ID1=BWT-AT&amp;VAR:SDATE=20081212&amp;VAR:FDATE=20080930&amp;VAR:FREQ=WEEKLY&amp;VAR:RELITEM=&amp;VAR:CURRENCY=&amp;VAR:DB_TYPE=&amp;VAR:UNITS=M&amp;window=popu","p&amp;width=535&amp;height=425&amp;START_MAXIMIZED=FALSE&amp;Y=120&amp;display_string=audit"}</definedName>
    <definedName name="_2186__FDSAUDITLINK__" localSheetId="1" hidden="1">{"fdsup://directions/FAT Viewer?action=UPDATE&amp;creator=factSet&amp;DYN_ARGS=true&amp;DOC_NAME=FAT:RGQ_ENTRPR_VAL_EV_SOURCE_WINDOW.FAT&amp;VAR:ID1=BWT-AT&amp;VAR:SDATE=20081205&amp;VAR:FDATE=20080930&amp;VAR:FREQ=WEEKLY&amp;VAR:RELITEM=&amp;VAR:CURRENCY=&amp;VAR:DB_TYPE=&amp;VAR:UNITS=M&amp;window=popu","p&amp;width=535&amp;height=425&amp;START_MAXIMIZED=FALSE&amp;Y=120&amp;display_string=audit"}</definedName>
    <definedName name="_2186__FDSAUDITLINK__" localSheetId="0" hidden="1">{"fdsup://directions/FAT Viewer?action=UPDATE&amp;creator=factSet&amp;DYN_ARGS=true&amp;DOC_NAME=FAT:RGQ_ENTRPR_VAL_EV_SOURCE_WINDOW.FAT&amp;VAR:ID1=BWT-AT&amp;VAR:SDATE=20081205&amp;VAR:FDATE=20080930&amp;VAR:FREQ=WEEKLY&amp;VAR:RELITEM=&amp;VAR:CURRENCY=&amp;VAR:DB_TYPE=&amp;VAR:UNITS=M&amp;window=popu","p&amp;width=535&amp;height=425&amp;START_MAXIMIZED=FALSE&amp;Y=120&amp;display_string=audit"}</definedName>
    <definedName name="_2186__FDSAUDITLINK__" hidden="1">{"fdsup://directions/FAT Viewer?action=UPDATE&amp;creator=factSet&amp;DYN_ARGS=true&amp;DOC_NAME=FAT:RGQ_ENTRPR_VAL_EV_SOURCE_WINDOW.FAT&amp;VAR:ID1=BWT-AT&amp;VAR:SDATE=20081205&amp;VAR:FDATE=20080930&amp;VAR:FREQ=WEEKLY&amp;VAR:RELITEM=&amp;VAR:CURRENCY=&amp;VAR:DB_TYPE=&amp;VAR:UNITS=M&amp;window=popu","p&amp;width=535&amp;height=425&amp;START_MAXIMIZED=FALSE&amp;Y=120&amp;display_string=audit"}</definedName>
    <definedName name="_2187__FDSAUDITLINK__" localSheetId="1" hidden="1">{"fdsup://directions/FAT Viewer?action=UPDATE&amp;creator=factSet&amp;DYN_ARGS=true&amp;DOC_NAME=FAT:RGQ_ENTRPR_VAL_EV_SOURCE_WINDOW.FAT&amp;VAR:ID1=BWT-AT&amp;VAR:SDATE=20081128&amp;VAR:FDATE=20080930&amp;VAR:FREQ=WEEKLY&amp;VAR:RELITEM=&amp;VAR:CURRENCY=&amp;VAR:DB_TYPE=&amp;VAR:UNITS=M&amp;window=popu","p&amp;width=535&amp;height=425&amp;START_MAXIMIZED=FALSE&amp;Y=120&amp;display_string=audit"}</definedName>
    <definedName name="_2187__FDSAUDITLINK__" localSheetId="0" hidden="1">{"fdsup://directions/FAT Viewer?action=UPDATE&amp;creator=factSet&amp;DYN_ARGS=true&amp;DOC_NAME=FAT:RGQ_ENTRPR_VAL_EV_SOURCE_WINDOW.FAT&amp;VAR:ID1=BWT-AT&amp;VAR:SDATE=20081128&amp;VAR:FDATE=20080930&amp;VAR:FREQ=WEEKLY&amp;VAR:RELITEM=&amp;VAR:CURRENCY=&amp;VAR:DB_TYPE=&amp;VAR:UNITS=M&amp;window=popu","p&amp;width=535&amp;height=425&amp;START_MAXIMIZED=FALSE&amp;Y=120&amp;display_string=audit"}</definedName>
    <definedName name="_2187__FDSAUDITLINK__" hidden="1">{"fdsup://directions/FAT Viewer?action=UPDATE&amp;creator=factSet&amp;DYN_ARGS=true&amp;DOC_NAME=FAT:RGQ_ENTRPR_VAL_EV_SOURCE_WINDOW.FAT&amp;VAR:ID1=BWT-AT&amp;VAR:SDATE=20081128&amp;VAR:FDATE=20080930&amp;VAR:FREQ=WEEKLY&amp;VAR:RELITEM=&amp;VAR:CURRENCY=&amp;VAR:DB_TYPE=&amp;VAR:UNITS=M&amp;window=popu","p&amp;width=535&amp;height=425&amp;START_MAXIMIZED=FALSE&amp;Y=120&amp;display_string=audit"}</definedName>
    <definedName name="_2188__FDSAUDITLINK__" localSheetId="1" hidden="1">{"fdsup://directions/FAT Viewer?action=UPDATE&amp;creator=factSet&amp;DYN_ARGS=true&amp;DOC_NAME=FAT:RGQ_ENTRPR_VAL_EV_SOURCE_WINDOW.FAT&amp;VAR:ID1=BWT-AT&amp;VAR:SDATE=20081121&amp;VAR:FDATE=20080930&amp;VAR:FREQ=WEEKLY&amp;VAR:RELITEM=&amp;VAR:CURRENCY=&amp;VAR:DB_TYPE=&amp;VAR:UNITS=M&amp;window=popu","p&amp;width=535&amp;height=425&amp;START_MAXIMIZED=FALSE&amp;Y=120&amp;display_string=audit"}</definedName>
    <definedName name="_2188__FDSAUDITLINK__" localSheetId="0" hidden="1">{"fdsup://directions/FAT Viewer?action=UPDATE&amp;creator=factSet&amp;DYN_ARGS=true&amp;DOC_NAME=FAT:RGQ_ENTRPR_VAL_EV_SOURCE_WINDOW.FAT&amp;VAR:ID1=BWT-AT&amp;VAR:SDATE=20081121&amp;VAR:FDATE=20080930&amp;VAR:FREQ=WEEKLY&amp;VAR:RELITEM=&amp;VAR:CURRENCY=&amp;VAR:DB_TYPE=&amp;VAR:UNITS=M&amp;window=popu","p&amp;width=535&amp;height=425&amp;START_MAXIMIZED=FALSE&amp;Y=120&amp;display_string=audit"}</definedName>
    <definedName name="_2188__FDSAUDITLINK__" hidden="1">{"fdsup://directions/FAT Viewer?action=UPDATE&amp;creator=factSet&amp;DYN_ARGS=true&amp;DOC_NAME=FAT:RGQ_ENTRPR_VAL_EV_SOURCE_WINDOW.FAT&amp;VAR:ID1=BWT-AT&amp;VAR:SDATE=20081121&amp;VAR:FDATE=20080930&amp;VAR:FREQ=WEEKLY&amp;VAR:RELITEM=&amp;VAR:CURRENCY=&amp;VAR:DB_TYPE=&amp;VAR:UNITS=M&amp;window=popu","p&amp;width=535&amp;height=425&amp;START_MAXIMIZED=FALSE&amp;Y=120&amp;display_string=audit"}</definedName>
    <definedName name="_2189__FDSAUDITLINK__" localSheetId="1" hidden="1">{"fdsup://directions/FAT Viewer?action=UPDATE&amp;creator=factSet&amp;DYN_ARGS=true&amp;DOC_NAME=FAT:RGQ_ENTRPR_VAL_EV_SOURCE_WINDOW.FAT&amp;VAR:ID1=BWT-AT&amp;VAR:SDATE=20081114&amp;VAR:FDATE=20080930&amp;VAR:FREQ=WEEKLY&amp;VAR:RELITEM=&amp;VAR:CURRENCY=&amp;VAR:DB_TYPE=&amp;VAR:UNITS=M&amp;window=popu","p&amp;width=535&amp;height=425&amp;START_MAXIMIZED=FALSE&amp;Y=120&amp;display_string=audit"}</definedName>
    <definedName name="_2189__FDSAUDITLINK__" localSheetId="0" hidden="1">{"fdsup://directions/FAT Viewer?action=UPDATE&amp;creator=factSet&amp;DYN_ARGS=true&amp;DOC_NAME=FAT:RGQ_ENTRPR_VAL_EV_SOURCE_WINDOW.FAT&amp;VAR:ID1=BWT-AT&amp;VAR:SDATE=20081114&amp;VAR:FDATE=20080930&amp;VAR:FREQ=WEEKLY&amp;VAR:RELITEM=&amp;VAR:CURRENCY=&amp;VAR:DB_TYPE=&amp;VAR:UNITS=M&amp;window=popu","p&amp;width=535&amp;height=425&amp;START_MAXIMIZED=FALSE&amp;Y=120&amp;display_string=audit"}</definedName>
    <definedName name="_2189__FDSAUDITLINK__" hidden="1">{"fdsup://directions/FAT Viewer?action=UPDATE&amp;creator=factSet&amp;DYN_ARGS=true&amp;DOC_NAME=FAT:RGQ_ENTRPR_VAL_EV_SOURCE_WINDOW.FAT&amp;VAR:ID1=BWT-AT&amp;VAR:SDATE=20081114&amp;VAR:FDATE=20080930&amp;VAR:FREQ=WEEKLY&amp;VAR:RELITEM=&amp;VAR:CURRENCY=&amp;VAR:DB_TYPE=&amp;VAR:UNITS=M&amp;window=popu","p&amp;width=535&amp;height=425&amp;START_MAXIMIZED=FALSE&amp;Y=120&amp;display_string=audit"}</definedName>
    <definedName name="_219__FDSAUDITLINK__" localSheetId="1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219__FDSAUDITLINK__" localSheetId="0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219__FDSAUDITLINK__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2190__FDSAUDITLINK__" localSheetId="1" hidden="1">{"fdsup://directions/FAT Viewer?action=UPDATE&amp;creator=factSet&amp;DYN_ARGS=true&amp;DOC_NAME=FAT:RGQ_ENTRPR_VAL_EV_SOURCE_WINDOW.FAT&amp;VAR:ID1=BWT-AT&amp;VAR:SDATE=20081107&amp;VAR:FDATE=20080930&amp;VAR:FREQ=WEEKLY&amp;VAR:RELITEM=&amp;VAR:CURRENCY=&amp;VAR:DB_TYPE=&amp;VAR:UNITS=M&amp;window=popu","p&amp;width=535&amp;height=425&amp;START_MAXIMIZED=FALSE&amp;Y=120&amp;display_string=audit"}</definedName>
    <definedName name="_2190__FDSAUDITLINK__" localSheetId="0" hidden="1">{"fdsup://directions/FAT Viewer?action=UPDATE&amp;creator=factSet&amp;DYN_ARGS=true&amp;DOC_NAME=FAT:RGQ_ENTRPR_VAL_EV_SOURCE_WINDOW.FAT&amp;VAR:ID1=BWT-AT&amp;VAR:SDATE=20081107&amp;VAR:FDATE=20080930&amp;VAR:FREQ=WEEKLY&amp;VAR:RELITEM=&amp;VAR:CURRENCY=&amp;VAR:DB_TYPE=&amp;VAR:UNITS=M&amp;window=popu","p&amp;width=535&amp;height=425&amp;START_MAXIMIZED=FALSE&amp;Y=120&amp;display_string=audit"}</definedName>
    <definedName name="_2190__FDSAUDITLINK__" hidden="1">{"fdsup://directions/FAT Viewer?action=UPDATE&amp;creator=factSet&amp;DYN_ARGS=true&amp;DOC_NAME=FAT:RGQ_ENTRPR_VAL_EV_SOURCE_WINDOW.FAT&amp;VAR:ID1=BWT-AT&amp;VAR:SDATE=20081107&amp;VAR:FDATE=20080930&amp;VAR:FREQ=WEEKLY&amp;VAR:RELITEM=&amp;VAR:CURRENCY=&amp;VAR:DB_TYPE=&amp;VAR:UNITS=M&amp;window=popu","p&amp;width=535&amp;height=425&amp;START_MAXIMIZED=FALSE&amp;Y=120&amp;display_string=audit"}</definedName>
    <definedName name="_2191__FDSAUDITLINK__" localSheetId="1" hidden="1">{"fdsup://directions/FAT Viewer?action=UPDATE&amp;creator=factSet&amp;DYN_ARGS=true&amp;DOC_NAME=FAT:RGQ_ENTRPR_VAL_EV_SOURCE_WINDOW.FAT&amp;VAR:ID1=BWT-AT&amp;VAR:SDATE=20081031&amp;VAR:FDATE=20080930&amp;VAR:FREQ=WEEKLY&amp;VAR:RELITEM=&amp;VAR:CURRENCY=&amp;VAR:DB_TYPE=&amp;VAR:UNITS=M&amp;window=popu","p&amp;width=535&amp;height=425&amp;START_MAXIMIZED=FALSE&amp;Y=120&amp;display_string=audit"}</definedName>
    <definedName name="_2191__FDSAUDITLINK__" localSheetId="0" hidden="1">{"fdsup://directions/FAT Viewer?action=UPDATE&amp;creator=factSet&amp;DYN_ARGS=true&amp;DOC_NAME=FAT:RGQ_ENTRPR_VAL_EV_SOURCE_WINDOW.FAT&amp;VAR:ID1=BWT-AT&amp;VAR:SDATE=20081031&amp;VAR:FDATE=20080930&amp;VAR:FREQ=WEEKLY&amp;VAR:RELITEM=&amp;VAR:CURRENCY=&amp;VAR:DB_TYPE=&amp;VAR:UNITS=M&amp;window=popu","p&amp;width=535&amp;height=425&amp;START_MAXIMIZED=FALSE&amp;Y=120&amp;display_string=audit"}</definedName>
    <definedName name="_2191__FDSAUDITLINK__" hidden="1">{"fdsup://directions/FAT Viewer?action=UPDATE&amp;creator=factSet&amp;DYN_ARGS=true&amp;DOC_NAME=FAT:RGQ_ENTRPR_VAL_EV_SOURCE_WINDOW.FAT&amp;VAR:ID1=BWT-AT&amp;VAR:SDATE=20081031&amp;VAR:FDATE=20080930&amp;VAR:FREQ=WEEKLY&amp;VAR:RELITEM=&amp;VAR:CURRENCY=&amp;VAR:DB_TYPE=&amp;VAR:UNITS=M&amp;window=popu","p&amp;width=535&amp;height=425&amp;START_MAXIMIZED=FALSE&amp;Y=120&amp;display_string=audit"}</definedName>
    <definedName name="_2192__FDSAUDITLINK__" localSheetId="1" hidden="1">{"fdsup://directions/FAT Viewer?action=UPDATE&amp;creator=factSet&amp;DYN_ARGS=true&amp;DOC_NAME=FAT:RGQ_ENTRPR_VAL_EV_SOURCE_WINDOW.FAT&amp;VAR:ID1=BWT-AT&amp;VAR:SDATE=20081024&amp;VAR:FDATE=20080930&amp;VAR:FREQ=WEEKLY&amp;VAR:RELITEM=&amp;VAR:CURRENCY=&amp;VAR:DB_TYPE=&amp;VAR:UNITS=M&amp;window=popu","p&amp;width=535&amp;height=425&amp;START_MAXIMIZED=FALSE&amp;Y=120&amp;display_string=audit"}</definedName>
    <definedName name="_2192__FDSAUDITLINK__" localSheetId="0" hidden="1">{"fdsup://directions/FAT Viewer?action=UPDATE&amp;creator=factSet&amp;DYN_ARGS=true&amp;DOC_NAME=FAT:RGQ_ENTRPR_VAL_EV_SOURCE_WINDOW.FAT&amp;VAR:ID1=BWT-AT&amp;VAR:SDATE=20081024&amp;VAR:FDATE=20080930&amp;VAR:FREQ=WEEKLY&amp;VAR:RELITEM=&amp;VAR:CURRENCY=&amp;VAR:DB_TYPE=&amp;VAR:UNITS=M&amp;window=popu","p&amp;width=535&amp;height=425&amp;START_MAXIMIZED=FALSE&amp;Y=120&amp;display_string=audit"}</definedName>
    <definedName name="_2192__FDSAUDITLINK__" hidden="1">{"fdsup://directions/FAT Viewer?action=UPDATE&amp;creator=factSet&amp;DYN_ARGS=true&amp;DOC_NAME=FAT:RGQ_ENTRPR_VAL_EV_SOURCE_WINDOW.FAT&amp;VAR:ID1=BWT-AT&amp;VAR:SDATE=20081024&amp;VAR:FDATE=20080930&amp;VAR:FREQ=WEEKLY&amp;VAR:RELITEM=&amp;VAR:CURRENCY=&amp;VAR:DB_TYPE=&amp;VAR:UNITS=M&amp;window=popu","p&amp;width=535&amp;height=425&amp;START_MAXIMIZED=FALSE&amp;Y=120&amp;display_string=audit"}</definedName>
    <definedName name="_2193__FDSAUDITLINK__" localSheetId="1" hidden="1">{"fdsup://directions/FAT Viewer?action=UPDATE&amp;creator=factSet&amp;DYN_ARGS=true&amp;DOC_NAME=FAT:RGQ_ENTRPR_VAL_EV_SOURCE_WINDOW.FAT&amp;VAR:ID1=BWT-AT&amp;VAR:SDATE=20081017&amp;VAR:FDATE=20080930&amp;VAR:FREQ=WEEKLY&amp;VAR:RELITEM=&amp;VAR:CURRENCY=&amp;VAR:DB_TYPE=&amp;VAR:UNITS=M&amp;window=popu","p&amp;width=535&amp;height=425&amp;START_MAXIMIZED=FALSE&amp;Y=120&amp;display_string=audit"}</definedName>
    <definedName name="_2193__FDSAUDITLINK__" localSheetId="0" hidden="1">{"fdsup://directions/FAT Viewer?action=UPDATE&amp;creator=factSet&amp;DYN_ARGS=true&amp;DOC_NAME=FAT:RGQ_ENTRPR_VAL_EV_SOURCE_WINDOW.FAT&amp;VAR:ID1=BWT-AT&amp;VAR:SDATE=20081017&amp;VAR:FDATE=20080930&amp;VAR:FREQ=WEEKLY&amp;VAR:RELITEM=&amp;VAR:CURRENCY=&amp;VAR:DB_TYPE=&amp;VAR:UNITS=M&amp;window=popu","p&amp;width=535&amp;height=425&amp;START_MAXIMIZED=FALSE&amp;Y=120&amp;display_string=audit"}</definedName>
    <definedName name="_2193__FDSAUDITLINK__" hidden="1">{"fdsup://directions/FAT Viewer?action=UPDATE&amp;creator=factSet&amp;DYN_ARGS=true&amp;DOC_NAME=FAT:RGQ_ENTRPR_VAL_EV_SOURCE_WINDOW.FAT&amp;VAR:ID1=BWT-AT&amp;VAR:SDATE=20081017&amp;VAR:FDATE=20080930&amp;VAR:FREQ=WEEKLY&amp;VAR:RELITEM=&amp;VAR:CURRENCY=&amp;VAR:DB_TYPE=&amp;VAR:UNITS=M&amp;window=popu","p&amp;width=535&amp;height=425&amp;START_MAXIMIZED=FALSE&amp;Y=120&amp;display_string=audit"}</definedName>
    <definedName name="_2194__FDSAUDITLINK__" localSheetId="1" hidden="1">{"fdsup://directions/FAT Viewer?action=UPDATE&amp;creator=factSet&amp;DYN_ARGS=true&amp;DOC_NAME=FAT:RGQ_ENTRPR_VAL_EV_SOURCE_WINDOW.FAT&amp;VAR:ID1=BWT-AT&amp;VAR:SDATE=20081010&amp;VAR:FDATE=20080930&amp;VAR:FREQ=WEEKLY&amp;VAR:RELITEM=&amp;VAR:CURRENCY=&amp;VAR:DB_TYPE=&amp;VAR:UNITS=M&amp;window=popu","p&amp;width=535&amp;height=425&amp;START_MAXIMIZED=FALSE&amp;Y=120&amp;display_string=audit"}</definedName>
    <definedName name="_2194__FDSAUDITLINK__" localSheetId="0" hidden="1">{"fdsup://directions/FAT Viewer?action=UPDATE&amp;creator=factSet&amp;DYN_ARGS=true&amp;DOC_NAME=FAT:RGQ_ENTRPR_VAL_EV_SOURCE_WINDOW.FAT&amp;VAR:ID1=BWT-AT&amp;VAR:SDATE=20081010&amp;VAR:FDATE=20080930&amp;VAR:FREQ=WEEKLY&amp;VAR:RELITEM=&amp;VAR:CURRENCY=&amp;VAR:DB_TYPE=&amp;VAR:UNITS=M&amp;window=popu","p&amp;width=535&amp;height=425&amp;START_MAXIMIZED=FALSE&amp;Y=120&amp;display_string=audit"}</definedName>
    <definedName name="_2194__FDSAUDITLINK__" hidden="1">{"fdsup://directions/FAT Viewer?action=UPDATE&amp;creator=factSet&amp;DYN_ARGS=true&amp;DOC_NAME=FAT:RGQ_ENTRPR_VAL_EV_SOURCE_WINDOW.FAT&amp;VAR:ID1=BWT-AT&amp;VAR:SDATE=20081010&amp;VAR:FDATE=20080930&amp;VAR:FREQ=WEEKLY&amp;VAR:RELITEM=&amp;VAR:CURRENCY=&amp;VAR:DB_TYPE=&amp;VAR:UNITS=M&amp;window=popu","p&amp;width=535&amp;height=425&amp;START_MAXIMIZED=FALSE&amp;Y=120&amp;display_string=audit"}</definedName>
    <definedName name="_2195__FDSAUDITLINK__" localSheetId="1" hidden="1">{"fdsup://directions/FAT Viewer?action=UPDATE&amp;creator=factSet&amp;DYN_ARGS=true&amp;DOC_NAME=FAT:RGQ_ENTRPR_VAL_EV_SOURCE_WINDOW.FAT&amp;VAR:ID1=BWT-AT&amp;VAR:SDATE=20081003&amp;VAR:FDATE=20080930&amp;VAR:FREQ=WEEKLY&amp;VAR:RELITEM=&amp;VAR:CURRENCY=&amp;VAR:DB_TYPE=&amp;VAR:UNITS=M&amp;window=popu","p&amp;width=535&amp;height=425&amp;START_MAXIMIZED=FALSE&amp;Y=120&amp;display_string=audit"}</definedName>
    <definedName name="_2195__FDSAUDITLINK__" localSheetId="0" hidden="1">{"fdsup://directions/FAT Viewer?action=UPDATE&amp;creator=factSet&amp;DYN_ARGS=true&amp;DOC_NAME=FAT:RGQ_ENTRPR_VAL_EV_SOURCE_WINDOW.FAT&amp;VAR:ID1=BWT-AT&amp;VAR:SDATE=20081003&amp;VAR:FDATE=20080930&amp;VAR:FREQ=WEEKLY&amp;VAR:RELITEM=&amp;VAR:CURRENCY=&amp;VAR:DB_TYPE=&amp;VAR:UNITS=M&amp;window=popu","p&amp;width=535&amp;height=425&amp;START_MAXIMIZED=FALSE&amp;Y=120&amp;display_string=audit"}</definedName>
    <definedName name="_2195__FDSAUDITLINK__" hidden="1">{"fdsup://directions/FAT Viewer?action=UPDATE&amp;creator=factSet&amp;DYN_ARGS=true&amp;DOC_NAME=FAT:RGQ_ENTRPR_VAL_EV_SOURCE_WINDOW.FAT&amp;VAR:ID1=BWT-AT&amp;VAR:SDATE=20081003&amp;VAR:FDATE=20080930&amp;VAR:FREQ=WEEKLY&amp;VAR:RELITEM=&amp;VAR:CURRENCY=&amp;VAR:DB_TYPE=&amp;VAR:UNITS=M&amp;window=popu","p&amp;width=535&amp;height=425&amp;START_MAXIMIZED=FALSE&amp;Y=120&amp;display_string=audit"}</definedName>
    <definedName name="_2196__FDSAUDITLINK__" localSheetId="1" hidden="1">{"fdsup://directions/FAT Viewer?action=UPDATE&amp;creator=factSet&amp;DYN_ARGS=true&amp;DOC_NAME=FAT:RGQ_ENTRPR_VAL_EV_SOURCE_WINDOW.FAT&amp;VAR:ID1=BWT-AT&amp;VAR:SDATE=20080926&amp;VAR:FDATE=20080630&amp;VAR:FREQ=WEEKLY&amp;VAR:RELITEM=&amp;VAR:CURRENCY=&amp;VAR:DB_TYPE=&amp;VAR:UNITS=M&amp;window=popu","p&amp;width=535&amp;height=425&amp;START_MAXIMIZED=FALSE&amp;Y=120&amp;display_string=audit"}</definedName>
    <definedName name="_2196__FDSAUDITLINK__" localSheetId="0" hidden="1">{"fdsup://directions/FAT Viewer?action=UPDATE&amp;creator=factSet&amp;DYN_ARGS=true&amp;DOC_NAME=FAT:RGQ_ENTRPR_VAL_EV_SOURCE_WINDOW.FAT&amp;VAR:ID1=BWT-AT&amp;VAR:SDATE=20080926&amp;VAR:FDATE=20080630&amp;VAR:FREQ=WEEKLY&amp;VAR:RELITEM=&amp;VAR:CURRENCY=&amp;VAR:DB_TYPE=&amp;VAR:UNITS=M&amp;window=popu","p&amp;width=535&amp;height=425&amp;START_MAXIMIZED=FALSE&amp;Y=120&amp;display_string=audit"}</definedName>
    <definedName name="_2196__FDSAUDITLINK__" hidden="1">{"fdsup://directions/FAT Viewer?action=UPDATE&amp;creator=factSet&amp;DYN_ARGS=true&amp;DOC_NAME=FAT:RGQ_ENTRPR_VAL_EV_SOURCE_WINDOW.FAT&amp;VAR:ID1=BWT-AT&amp;VAR:SDATE=20080926&amp;VAR:FDATE=20080630&amp;VAR:FREQ=WEEKLY&amp;VAR:RELITEM=&amp;VAR:CURRENCY=&amp;VAR:DB_TYPE=&amp;VAR:UNITS=M&amp;window=popu","p&amp;width=535&amp;height=425&amp;START_MAXIMIZED=FALSE&amp;Y=120&amp;display_string=audit"}</definedName>
    <definedName name="_2197__FDSAUDITLINK__" localSheetId="1" hidden="1">{"fdsup://directions/FAT Viewer?action=UPDATE&amp;creator=factSet&amp;DYN_ARGS=true&amp;DOC_NAME=FAT:RGQ_ENTRPR_VAL_EV_SOURCE_WINDOW.FAT&amp;VAR:ID1=BWT-AT&amp;VAR:SDATE=20080919&amp;VAR:FDATE=20080630&amp;VAR:FREQ=WEEKLY&amp;VAR:RELITEM=&amp;VAR:CURRENCY=&amp;VAR:DB_TYPE=&amp;VAR:UNITS=M&amp;window=popu","p&amp;width=535&amp;height=425&amp;START_MAXIMIZED=FALSE&amp;Y=120&amp;display_string=audit"}</definedName>
    <definedName name="_2197__FDSAUDITLINK__" localSheetId="0" hidden="1">{"fdsup://directions/FAT Viewer?action=UPDATE&amp;creator=factSet&amp;DYN_ARGS=true&amp;DOC_NAME=FAT:RGQ_ENTRPR_VAL_EV_SOURCE_WINDOW.FAT&amp;VAR:ID1=BWT-AT&amp;VAR:SDATE=20080919&amp;VAR:FDATE=20080630&amp;VAR:FREQ=WEEKLY&amp;VAR:RELITEM=&amp;VAR:CURRENCY=&amp;VAR:DB_TYPE=&amp;VAR:UNITS=M&amp;window=popu","p&amp;width=535&amp;height=425&amp;START_MAXIMIZED=FALSE&amp;Y=120&amp;display_string=audit"}</definedName>
    <definedName name="_2197__FDSAUDITLINK__" hidden="1">{"fdsup://directions/FAT Viewer?action=UPDATE&amp;creator=factSet&amp;DYN_ARGS=true&amp;DOC_NAME=FAT:RGQ_ENTRPR_VAL_EV_SOURCE_WINDOW.FAT&amp;VAR:ID1=BWT-AT&amp;VAR:SDATE=20080919&amp;VAR:FDATE=20080630&amp;VAR:FREQ=WEEKLY&amp;VAR:RELITEM=&amp;VAR:CURRENCY=&amp;VAR:DB_TYPE=&amp;VAR:UNITS=M&amp;window=popu","p&amp;width=535&amp;height=425&amp;START_MAXIMIZED=FALSE&amp;Y=120&amp;display_string=audit"}</definedName>
    <definedName name="_2198__FDSAUDITLINK__" localSheetId="1" hidden="1">{"fdsup://directions/FAT Viewer?action=UPDATE&amp;creator=factSet&amp;DYN_ARGS=true&amp;DOC_NAME=FAT:RGQ_ENTRPR_VAL_EV_SOURCE_WINDOW.FAT&amp;VAR:ID1=BWT-AT&amp;VAR:SDATE=20080912&amp;VAR:FDATE=20080630&amp;VAR:FREQ=WEEKLY&amp;VAR:RELITEM=&amp;VAR:CURRENCY=&amp;VAR:DB_TYPE=&amp;VAR:UNITS=M&amp;window=popu","p&amp;width=535&amp;height=425&amp;START_MAXIMIZED=FALSE&amp;Y=120&amp;display_string=audit"}</definedName>
    <definedName name="_2198__FDSAUDITLINK__" localSheetId="0" hidden="1">{"fdsup://directions/FAT Viewer?action=UPDATE&amp;creator=factSet&amp;DYN_ARGS=true&amp;DOC_NAME=FAT:RGQ_ENTRPR_VAL_EV_SOURCE_WINDOW.FAT&amp;VAR:ID1=BWT-AT&amp;VAR:SDATE=20080912&amp;VAR:FDATE=20080630&amp;VAR:FREQ=WEEKLY&amp;VAR:RELITEM=&amp;VAR:CURRENCY=&amp;VAR:DB_TYPE=&amp;VAR:UNITS=M&amp;window=popu","p&amp;width=535&amp;height=425&amp;START_MAXIMIZED=FALSE&amp;Y=120&amp;display_string=audit"}</definedName>
    <definedName name="_2198__FDSAUDITLINK__" hidden="1">{"fdsup://directions/FAT Viewer?action=UPDATE&amp;creator=factSet&amp;DYN_ARGS=true&amp;DOC_NAME=FAT:RGQ_ENTRPR_VAL_EV_SOURCE_WINDOW.FAT&amp;VAR:ID1=BWT-AT&amp;VAR:SDATE=20080912&amp;VAR:FDATE=20080630&amp;VAR:FREQ=WEEKLY&amp;VAR:RELITEM=&amp;VAR:CURRENCY=&amp;VAR:DB_TYPE=&amp;VAR:UNITS=M&amp;window=popu","p&amp;width=535&amp;height=425&amp;START_MAXIMIZED=FALSE&amp;Y=120&amp;display_string=audit"}</definedName>
    <definedName name="_2199__FDSAUDITLINK__" localSheetId="1" hidden="1">{"fdsup://directions/FAT Viewer?action=UPDATE&amp;creator=factSet&amp;DYN_ARGS=true&amp;DOC_NAME=FAT:RGQ_ENTRPR_VAL_EV_SOURCE_WINDOW.FAT&amp;VAR:ID1=BWT-AT&amp;VAR:SDATE=20080905&amp;VAR:FDATE=20080630&amp;VAR:FREQ=WEEKLY&amp;VAR:RELITEM=&amp;VAR:CURRENCY=&amp;VAR:DB_TYPE=&amp;VAR:UNITS=M&amp;window=popu","p&amp;width=535&amp;height=425&amp;START_MAXIMIZED=FALSE&amp;Y=120&amp;display_string=audit"}</definedName>
    <definedName name="_2199__FDSAUDITLINK__" localSheetId="0" hidden="1">{"fdsup://directions/FAT Viewer?action=UPDATE&amp;creator=factSet&amp;DYN_ARGS=true&amp;DOC_NAME=FAT:RGQ_ENTRPR_VAL_EV_SOURCE_WINDOW.FAT&amp;VAR:ID1=BWT-AT&amp;VAR:SDATE=20080905&amp;VAR:FDATE=20080630&amp;VAR:FREQ=WEEKLY&amp;VAR:RELITEM=&amp;VAR:CURRENCY=&amp;VAR:DB_TYPE=&amp;VAR:UNITS=M&amp;window=popu","p&amp;width=535&amp;height=425&amp;START_MAXIMIZED=FALSE&amp;Y=120&amp;display_string=audit"}</definedName>
    <definedName name="_2199__FDSAUDITLINK__" hidden="1">{"fdsup://directions/FAT Viewer?action=UPDATE&amp;creator=factSet&amp;DYN_ARGS=true&amp;DOC_NAME=FAT:RGQ_ENTRPR_VAL_EV_SOURCE_WINDOW.FAT&amp;VAR:ID1=BWT-AT&amp;VAR:SDATE=20080905&amp;VAR:FDATE=20080630&amp;VAR:FREQ=WEEKLY&amp;VAR:RELITEM=&amp;VAR:CURRENCY=&amp;VAR:DB_TYPE=&amp;VAR:UNITS=M&amp;window=popu","p&amp;width=535&amp;height=425&amp;START_MAXIMIZED=FALSE&amp;Y=120&amp;display_string=audit"}</definedName>
    <definedName name="_22__FDSAUDITLINK__" localSheetId="1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22__FDSAUDITLINK__" localSheetId="0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22__FDSAUDITLINK__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220__FDSAUDITLINK__" localSheetId="1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220__FDSAUDITLINK__" localSheetId="0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220__FDSAUDITLINK__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2200__FDSAUDITLINK__" localSheetId="1" hidden="1">{"fdsup://directions/FAT Viewer?action=UPDATE&amp;creator=factSet&amp;DYN_ARGS=true&amp;DOC_NAME=FAT:RGQ_ENTRPR_VAL_EV_SOURCE_WINDOW.FAT&amp;VAR:ID1=BWT-AT&amp;VAR:SDATE=20080829&amp;VAR:FDATE=20080630&amp;VAR:FREQ=WEEKLY&amp;VAR:RELITEM=&amp;VAR:CURRENCY=&amp;VAR:DB_TYPE=&amp;VAR:UNITS=M&amp;window=popu","p&amp;width=535&amp;height=425&amp;START_MAXIMIZED=FALSE&amp;Y=120&amp;display_string=audit"}</definedName>
    <definedName name="_2200__FDSAUDITLINK__" localSheetId="0" hidden="1">{"fdsup://directions/FAT Viewer?action=UPDATE&amp;creator=factSet&amp;DYN_ARGS=true&amp;DOC_NAME=FAT:RGQ_ENTRPR_VAL_EV_SOURCE_WINDOW.FAT&amp;VAR:ID1=BWT-AT&amp;VAR:SDATE=20080829&amp;VAR:FDATE=20080630&amp;VAR:FREQ=WEEKLY&amp;VAR:RELITEM=&amp;VAR:CURRENCY=&amp;VAR:DB_TYPE=&amp;VAR:UNITS=M&amp;window=popu","p&amp;width=535&amp;height=425&amp;START_MAXIMIZED=FALSE&amp;Y=120&amp;display_string=audit"}</definedName>
    <definedName name="_2200__FDSAUDITLINK__" hidden="1">{"fdsup://directions/FAT Viewer?action=UPDATE&amp;creator=factSet&amp;DYN_ARGS=true&amp;DOC_NAME=FAT:RGQ_ENTRPR_VAL_EV_SOURCE_WINDOW.FAT&amp;VAR:ID1=BWT-AT&amp;VAR:SDATE=20080829&amp;VAR:FDATE=20080630&amp;VAR:FREQ=WEEKLY&amp;VAR:RELITEM=&amp;VAR:CURRENCY=&amp;VAR:DB_TYPE=&amp;VAR:UNITS=M&amp;window=popu","p&amp;width=535&amp;height=425&amp;START_MAXIMIZED=FALSE&amp;Y=120&amp;display_string=audit"}</definedName>
    <definedName name="_2201__FDSAUDITLINK__" localSheetId="1" hidden="1">{"fdsup://directions/FAT Viewer?action=UPDATE&amp;creator=factSet&amp;DYN_ARGS=true&amp;DOC_NAME=FAT:RGQ_ENTRPR_VAL_EV_SOURCE_WINDOW.FAT&amp;VAR:ID1=BWT-AT&amp;VAR:SDATE=20080822&amp;VAR:FDATE=20080630&amp;VAR:FREQ=WEEKLY&amp;VAR:RELITEM=&amp;VAR:CURRENCY=&amp;VAR:DB_TYPE=&amp;VAR:UNITS=M&amp;window=popu","p&amp;width=535&amp;height=425&amp;START_MAXIMIZED=FALSE&amp;Y=120&amp;display_string=audit"}</definedName>
    <definedName name="_2201__FDSAUDITLINK__" localSheetId="0" hidden="1">{"fdsup://directions/FAT Viewer?action=UPDATE&amp;creator=factSet&amp;DYN_ARGS=true&amp;DOC_NAME=FAT:RGQ_ENTRPR_VAL_EV_SOURCE_WINDOW.FAT&amp;VAR:ID1=BWT-AT&amp;VAR:SDATE=20080822&amp;VAR:FDATE=20080630&amp;VAR:FREQ=WEEKLY&amp;VAR:RELITEM=&amp;VAR:CURRENCY=&amp;VAR:DB_TYPE=&amp;VAR:UNITS=M&amp;window=popu","p&amp;width=535&amp;height=425&amp;START_MAXIMIZED=FALSE&amp;Y=120&amp;display_string=audit"}</definedName>
    <definedName name="_2201__FDSAUDITLINK__" hidden="1">{"fdsup://directions/FAT Viewer?action=UPDATE&amp;creator=factSet&amp;DYN_ARGS=true&amp;DOC_NAME=FAT:RGQ_ENTRPR_VAL_EV_SOURCE_WINDOW.FAT&amp;VAR:ID1=BWT-AT&amp;VAR:SDATE=20080822&amp;VAR:FDATE=20080630&amp;VAR:FREQ=WEEKLY&amp;VAR:RELITEM=&amp;VAR:CURRENCY=&amp;VAR:DB_TYPE=&amp;VAR:UNITS=M&amp;window=popu","p&amp;width=535&amp;height=425&amp;START_MAXIMIZED=FALSE&amp;Y=120&amp;display_string=audit"}</definedName>
    <definedName name="_2202__FDSAUDITLINK__" localSheetId="1" hidden="1">{"fdsup://directions/FAT Viewer?action=UPDATE&amp;creator=factSet&amp;DYN_ARGS=true&amp;DOC_NAME=FAT:RGQ_ENTRPR_VAL_EV_SOURCE_WINDOW.FAT&amp;VAR:ID1=BWT-AT&amp;VAR:SDATE=20080815&amp;VAR:FDATE=20080630&amp;VAR:FREQ=WEEKLY&amp;VAR:RELITEM=&amp;VAR:CURRENCY=&amp;VAR:DB_TYPE=&amp;VAR:UNITS=M&amp;window=popu","p&amp;width=535&amp;height=425&amp;START_MAXIMIZED=FALSE&amp;Y=120&amp;display_string=audit"}</definedName>
    <definedName name="_2202__FDSAUDITLINK__" localSheetId="0" hidden="1">{"fdsup://directions/FAT Viewer?action=UPDATE&amp;creator=factSet&amp;DYN_ARGS=true&amp;DOC_NAME=FAT:RGQ_ENTRPR_VAL_EV_SOURCE_WINDOW.FAT&amp;VAR:ID1=BWT-AT&amp;VAR:SDATE=20080815&amp;VAR:FDATE=20080630&amp;VAR:FREQ=WEEKLY&amp;VAR:RELITEM=&amp;VAR:CURRENCY=&amp;VAR:DB_TYPE=&amp;VAR:UNITS=M&amp;window=popu","p&amp;width=535&amp;height=425&amp;START_MAXIMIZED=FALSE&amp;Y=120&amp;display_string=audit"}</definedName>
    <definedName name="_2202__FDSAUDITLINK__" hidden="1">{"fdsup://directions/FAT Viewer?action=UPDATE&amp;creator=factSet&amp;DYN_ARGS=true&amp;DOC_NAME=FAT:RGQ_ENTRPR_VAL_EV_SOURCE_WINDOW.FAT&amp;VAR:ID1=BWT-AT&amp;VAR:SDATE=20080815&amp;VAR:FDATE=20080630&amp;VAR:FREQ=WEEKLY&amp;VAR:RELITEM=&amp;VAR:CURRENCY=&amp;VAR:DB_TYPE=&amp;VAR:UNITS=M&amp;window=popu","p&amp;width=535&amp;height=425&amp;START_MAXIMIZED=FALSE&amp;Y=120&amp;display_string=audit"}</definedName>
    <definedName name="_2203__FDSAUDITLINK__" localSheetId="1" hidden="1">{"fdsup://directions/FAT Viewer?action=UPDATE&amp;creator=factSet&amp;DYN_ARGS=true&amp;DOC_NAME=FAT:RGQ_ENTRPR_VAL_EV_SOURCE_WINDOW.FAT&amp;VAR:ID1=BWT-AT&amp;VAR:SDATE=20080808&amp;VAR:FDATE=20080630&amp;VAR:FREQ=WEEKLY&amp;VAR:RELITEM=&amp;VAR:CURRENCY=&amp;VAR:DB_TYPE=&amp;VAR:UNITS=M&amp;window=popu","p&amp;width=535&amp;height=425&amp;START_MAXIMIZED=FALSE&amp;Y=120&amp;display_string=audit"}</definedName>
    <definedName name="_2203__FDSAUDITLINK__" localSheetId="0" hidden="1">{"fdsup://directions/FAT Viewer?action=UPDATE&amp;creator=factSet&amp;DYN_ARGS=true&amp;DOC_NAME=FAT:RGQ_ENTRPR_VAL_EV_SOURCE_WINDOW.FAT&amp;VAR:ID1=BWT-AT&amp;VAR:SDATE=20080808&amp;VAR:FDATE=20080630&amp;VAR:FREQ=WEEKLY&amp;VAR:RELITEM=&amp;VAR:CURRENCY=&amp;VAR:DB_TYPE=&amp;VAR:UNITS=M&amp;window=popu","p&amp;width=535&amp;height=425&amp;START_MAXIMIZED=FALSE&amp;Y=120&amp;display_string=audit"}</definedName>
    <definedName name="_2203__FDSAUDITLINK__" hidden="1">{"fdsup://directions/FAT Viewer?action=UPDATE&amp;creator=factSet&amp;DYN_ARGS=true&amp;DOC_NAME=FAT:RGQ_ENTRPR_VAL_EV_SOURCE_WINDOW.FAT&amp;VAR:ID1=BWT-AT&amp;VAR:SDATE=20080808&amp;VAR:FDATE=20080630&amp;VAR:FREQ=WEEKLY&amp;VAR:RELITEM=&amp;VAR:CURRENCY=&amp;VAR:DB_TYPE=&amp;VAR:UNITS=M&amp;window=popu","p&amp;width=535&amp;height=425&amp;START_MAXIMIZED=FALSE&amp;Y=120&amp;display_string=audit"}</definedName>
    <definedName name="_2204__FDSAUDITLINK__" localSheetId="1" hidden="1">{"fdsup://directions/FAT Viewer?action=UPDATE&amp;creator=factSet&amp;DYN_ARGS=true&amp;DOC_NAME=FAT:RGQ_ENTRPR_VAL_EV_SOURCE_WINDOW.FAT&amp;VAR:ID1=BWT-AT&amp;VAR:SDATE=20080801&amp;VAR:FDATE=20080630&amp;VAR:FREQ=WEEKLY&amp;VAR:RELITEM=&amp;VAR:CURRENCY=&amp;VAR:DB_TYPE=&amp;VAR:UNITS=M&amp;window=popu","p&amp;width=535&amp;height=425&amp;START_MAXIMIZED=FALSE&amp;Y=120&amp;display_string=audit"}</definedName>
    <definedName name="_2204__FDSAUDITLINK__" localSheetId="0" hidden="1">{"fdsup://directions/FAT Viewer?action=UPDATE&amp;creator=factSet&amp;DYN_ARGS=true&amp;DOC_NAME=FAT:RGQ_ENTRPR_VAL_EV_SOURCE_WINDOW.FAT&amp;VAR:ID1=BWT-AT&amp;VAR:SDATE=20080801&amp;VAR:FDATE=20080630&amp;VAR:FREQ=WEEKLY&amp;VAR:RELITEM=&amp;VAR:CURRENCY=&amp;VAR:DB_TYPE=&amp;VAR:UNITS=M&amp;window=popu","p&amp;width=535&amp;height=425&amp;START_MAXIMIZED=FALSE&amp;Y=120&amp;display_string=audit"}</definedName>
    <definedName name="_2204__FDSAUDITLINK__" hidden="1">{"fdsup://directions/FAT Viewer?action=UPDATE&amp;creator=factSet&amp;DYN_ARGS=true&amp;DOC_NAME=FAT:RGQ_ENTRPR_VAL_EV_SOURCE_WINDOW.FAT&amp;VAR:ID1=BWT-AT&amp;VAR:SDATE=20080801&amp;VAR:FDATE=20080630&amp;VAR:FREQ=WEEKLY&amp;VAR:RELITEM=&amp;VAR:CURRENCY=&amp;VAR:DB_TYPE=&amp;VAR:UNITS=M&amp;window=popu","p&amp;width=535&amp;height=425&amp;START_MAXIMIZED=FALSE&amp;Y=120&amp;display_string=audit"}</definedName>
    <definedName name="_2205__FDSAUDITLINK__" localSheetId="1" hidden="1">{"fdsup://directions/FAT Viewer?action=UPDATE&amp;creator=factSet&amp;DYN_ARGS=true&amp;DOC_NAME=FAT:RGQ_ENTRPR_VAL_EV_SOURCE_WINDOW.FAT&amp;VAR:ID1=BWT-AT&amp;VAR:SDATE=20080725&amp;VAR:FDATE=20080630&amp;VAR:FREQ=WEEKLY&amp;VAR:RELITEM=&amp;VAR:CURRENCY=&amp;VAR:DB_TYPE=&amp;VAR:UNITS=M&amp;window=popu","p&amp;width=535&amp;height=425&amp;START_MAXIMIZED=FALSE&amp;Y=120&amp;display_string=audit"}</definedName>
    <definedName name="_2205__FDSAUDITLINK__" localSheetId="0" hidden="1">{"fdsup://directions/FAT Viewer?action=UPDATE&amp;creator=factSet&amp;DYN_ARGS=true&amp;DOC_NAME=FAT:RGQ_ENTRPR_VAL_EV_SOURCE_WINDOW.FAT&amp;VAR:ID1=BWT-AT&amp;VAR:SDATE=20080725&amp;VAR:FDATE=20080630&amp;VAR:FREQ=WEEKLY&amp;VAR:RELITEM=&amp;VAR:CURRENCY=&amp;VAR:DB_TYPE=&amp;VAR:UNITS=M&amp;window=popu","p&amp;width=535&amp;height=425&amp;START_MAXIMIZED=FALSE&amp;Y=120&amp;display_string=audit"}</definedName>
    <definedName name="_2205__FDSAUDITLINK__" hidden="1">{"fdsup://directions/FAT Viewer?action=UPDATE&amp;creator=factSet&amp;DYN_ARGS=true&amp;DOC_NAME=FAT:RGQ_ENTRPR_VAL_EV_SOURCE_WINDOW.FAT&amp;VAR:ID1=BWT-AT&amp;VAR:SDATE=20080725&amp;VAR:FDATE=20080630&amp;VAR:FREQ=WEEKLY&amp;VAR:RELITEM=&amp;VAR:CURRENCY=&amp;VAR:DB_TYPE=&amp;VAR:UNITS=M&amp;window=popu","p&amp;width=535&amp;height=425&amp;START_MAXIMIZED=FALSE&amp;Y=120&amp;display_string=audit"}</definedName>
    <definedName name="_2206__FDSAUDITLINK__" localSheetId="1" hidden="1">{"fdsup://directions/FAT Viewer?action=UPDATE&amp;creator=factSet&amp;DYN_ARGS=true&amp;DOC_NAME=FAT:RGQ_ENTRPR_VAL_EV_SOURCE_WINDOW.FAT&amp;VAR:ID1=BWT-AT&amp;VAR:SDATE=20080718&amp;VAR:FDATE=20080630&amp;VAR:FREQ=WEEKLY&amp;VAR:RELITEM=&amp;VAR:CURRENCY=&amp;VAR:DB_TYPE=&amp;VAR:UNITS=M&amp;window=popu","p&amp;width=535&amp;height=425&amp;START_MAXIMIZED=FALSE&amp;Y=120&amp;display_string=audit"}</definedName>
    <definedName name="_2206__FDSAUDITLINK__" localSheetId="0" hidden="1">{"fdsup://directions/FAT Viewer?action=UPDATE&amp;creator=factSet&amp;DYN_ARGS=true&amp;DOC_NAME=FAT:RGQ_ENTRPR_VAL_EV_SOURCE_WINDOW.FAT&amp;VAR:ID1=BWT-AT&amp;VAR:SDATE=20080718&amp;VAR:FDATE=20080630&amp;VAR:FREQ=WEEKLY&amp;VAR:RELITEM=&amp;VAR:CURRENCY=&amp;VAR:DB_TYPE=&amp;VAR:UNITS=M&amp;window=popu","p&amp;width=535&amp;height=425&amp;START_MAXIMIZED=FALSE&amp;Y=120&amp;display_string=audit"}</definedName>
    <definedName name="_2206__FDSAUDITLINK__" hidden="1">{"fdsup://directions/FAT Viewer?action=UPDATE&amp;creator=factSet&amp;DYN_ARGS=true&amp;DOC_NAME=FAT:RGQ_ENTRPR_VAL_EV_SOURCE_WINDOW.FAT&amp;VAR:ID1=BWT-AT&amp;VAR:SDATE=20080718&amp;VAR:FDATE=20080630&amp;VAR:FREQ=WEEKLY&amp;VAR:RELITEM=&amp;VAR:CURRENCY=&amp;VAR:DB_TYPE=&amp;VAR:UNITS=M&amp;window=popu","p&amp;width=535&amp;height=425&amp;START_MAXIMIZED=FALSE&amp;Y=120&amp;display_string=audit"}</definedName>
    <definedName name="_2207__FDSAUDITLINK__" localSheetId="1" hidden="1">{"fdsup://directions/FAT Viewer?action=UPDATE&amp;creator=factSet&amp;DYN_ARGS=true&amp;DOC_NAME=FAT:RGQ_ENTRPR_VAL_EV_SOURCE_WINDOW.FAT&amp;VAR:ID1=BWT-AT&amp;VAR:SDATE=20080711&amp;VAR:FDATE=20080630&amp;VAR:FREQ=WEEKLY&amp;VAR:RELITEM=&amp;VAR:CURRENCY=&amp;VAR:DB_TYPE=&amp;VAR:UNITS=M&amp;window=popu","p&amp;width=535&amp;height=425&amp;START_MAXIMIZED=FALSE&amp;Y=120&amp;display_string=audit"}</definedName>
    <definedName name="_2207__FDSAUDITLINK__" localSheetId="0" hidden="1">{"fdsup://directions/FAT Viewer?action=UPDATE&amp;creator=factSet&amp;DYN_ARGS=true&amp;DOC_NAME=FAT:RGQ_ENTRPR_VAL_EV_SOURCE_WINDOW.FAT&amp;VAR:ID1=BWT-AT&amp;VAR:SDATE=20080711&amp;VAR:FDATE=20080630&amp;VAR:FREQ=WEEKLY&amp;VAR:RELITEM=&amp;VAR:CURRENCY=&amp;VAR:DB_TYPE=&amp;VAR:UNITS=M&amp;window=popu","p&amp;width=535&amp;height=425&amp;START_MAXIMIZED=FALSE&amp;Y=120&amp;display_string=audit"}</definedName>
    <definedName name="_2207__FDSAUDITLINK__" hidden="1">{"fdsup://directions/FAT Viewer?action=UPDATE&amp;creator=factSet&amp;DYN_ARGS=true&amp;DOC_NAME=FAT:RGQ_ENTRPR_VAL_EV_SOURCE_WINDOW.FAT&amp;VAR:ID1=BWT-AT&amp;VAR:SDATE=20080711&amp;VAR:FDATE=20080630&amp;VAR:FREQ=WEEKLY&amp;VAR:RELITEM=&amp;VAR:CURRENCY=&amp;VAR:DB_TYPE=&amp;VAR:UNITS=M&amp;window=popu","p&amp;width=535&amp;height=425&amp;START_MAXIMIZED=FALSE&amp;Y=120&amp;display_string=audit"}</definedName>
    <definedName name="_2208__FDSAUDITLINK__" localSheetId="1" hidden="1">{"fdsup://directions/FAT Viewer?action=UPDATE&amp;creator=factSet&amp;DYN_ARGS=true&amp;DOC_NAME=FAT:RGQ_ENTRPR_VAL_EV_SOURCE_WINDOW.FAT&amp;VAR:ID1=BWT-AT&amp;VAR:SDATE=20080703&amp;VAR:FDATE=20080630&amp;VAR:FREQ=WEEKLY&amp;VAR:RELITEM=&amp;VAR:CURRENCY=&amp;VAR:DB_TYPE=&amp;VAR:UNITS=M&amp;window=popu","p&amp;width=535&amp;height=425&amp;START_MAXIMIZED=FALSE&amp;Y=120&amp;display_string=audit"}</definedName>
    <definedName name="_2208__FDSAUDITLINK__" localSheetId="0" hidden="1">{"fdsup://directions/FAT Viewer?action=UPDATE&amp;creator=factSet&amp;DYN_ARGS=true&amp;DOC_NAME=FAT:RGQ_ENTRPR_VAL_EV_SOURCE_WINDOW.FAT&amp;VAR:ID1=BWT-AT&amp;VAR:SDATE=20080703&amp;VAR:FDATE=20080630&amp;VAR:FREQ=WEEKLY&amp;VAR:RELITEM=&amp;VAR:CURRENCY=&amp;VAR:DB_TYPE=&amp;VAR:UNITS=M&amp;window=popu","p&amp;width=535&amp;height=425&amp;START_MAXIMIZED=FALSE&amp;Y=120&amp;display_string=audit"}</definedName>
    <definedName name="_2208__FDSAUDITLINK__" hidden="1">{"fdsup://directions/FAT Viewer?action=UPDATE&amp;creator=factSet&amp;DYN_ARGS=true&amp;DOC_NAME=FAT:RGQ_ENTRPR_VAL_EV_SOURCE_WINDOW.FAT&amp;VAR:ID1=BWT-AT&amp;VAR:SDATE=20080703&amp;VAR:FDATE=20080630&amp;VAR:FREQ=WEEKLY&amp;VAR:RELITEM=&amp;VAR:CURRENCY=&amp;VAR:DB_TYPE=&amp;VAR:UNITS=M&amp;window=popu","p&amp;width=535&amp;height=425&amp;START_MAXIMIZED=FALSE&amp;Y=120&amp;display_string=audit"}</definedName>
    <definedName name="_2209__FDSAUDITLINK__" localSheetId="1" hidden="1">{"fdsup://directions/FAT Viewer?action=UPDATE&amp;creator=factSet&amp;DYN_ARGS=true&amp;DOC_NAME=FAT:RGQ_ENTRPR_VAL_EV_SOURCE_WINDOW.FAT&amp;VAR:ID1=BWT-AT&amp;VAR:SDATE=20080627&amp;VAR:FDATE=20080331&amp;VAR:FREQ=WEEKLY&amp;VAR:RELITEM=&amp;VAR:CURRENCY=&amp;VAR:DB_TYPE=&amp;VAR:UNITS=M&amp;window=popu","p&amp;width=535&amp;height=425&amp;START_MAXIMIZED=FALSE&amp;Y=120&amp;display_string=audit"}</definedName>
    <definedName name="_2209__FDSAUDITLINK__" localSheetId="0" hidden="1">{"fdsup://directions/FAT Viewer?action=UPDATE&amp;creator=factSet&amp;DYN_ARGS=true&amp;DOC_NAME=FAT:RGQ_ENTRPR_VAL_EV_SOURCE_WINDOW.FAT&amp;VAR:ID1=BWT-AT&amp;VAR:SDATE=20080627&amp;VAR:FDATE=20080331&amp;VAR:FREQ=WEEKLY&amp;VAR:RELITEM=&amp;VAR:CURRENCY=&amp;VAR:DB_TYPE=&amp;VAR:UNITS=M&amp;window=popu","p&amp;width=535&amp;height=425&amp;START_MAXIMIZED=FALSE&amp;Y=120&amp;display_string=audit"}</definedName>
    <definedName name="_2209__FDSAUDITLINK__" hidden="1">{"fdsup://directions/FAT Viewer?action=UPDATE&amp;creator=factSet&amp;DYN_ARGS=true&amp;DOC_NAME=FAT:RGQ_ENTRPR_VAL_EV_SOURCE_WINDOW.FAT&amp;VAR:ID1=BWT-AT&amp;VAR:SDATE=20080627&amp;VAR:FDATE=20080331&amp;VAR:FREQ=WEEKLY&amp;VAR:RELITEM=&amp;VAR:CURRENCY=&amp;VAR:DB_TYPE=&amp;VAR:UNITS=M&amp;window=popu","p&amp;width=535&amp;height=425&amp;START_MAXIMIZED=FALSE&amp;Y=120&amp;display_string=audit"}</definedName>
    <definedName name="_221__FDSAUDITLINK__" localSheetId="1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221__FDSAUDITLINK__" localSheetId="0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221__FDSAUDITLINK__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2210__FDSAUDITLINK__" localSheetId="1" hidden="1">{"fdsup://directions/FAT Viewer?action=UPDATE&amp;creator=factSet&amp;DYN_ARGS=true&amp;DOC_NAME=FAT:RGQ_ENTRPR_VAL_EV_SOURCE_WINDOW.FAT&amp;VAR:ID1=BWT-AT&amp;VAR:SDATE=20080620&amp;VAR:FDATE=20080331&amp;VAR:FREQ=WEEKLY&amp;VAR:RELITEM=&amp;VAR:CURRENCY=&amp;VAR:DB_TYPE=&amp;VAR:UNITS=M&amp;window=popu","p&amp;width=535&amp;height=425&amp;START_MAXIMIZED=FALSE&amp;Y=120&amp;display_string=audit"}</definedName>
    <definedName name="_2210__FDSAUDITLINK__" localSheetId="0" hidden="1">{"fdsup://directions/FAT Viewer?action=UPDATE&amp;creator=factSet&amp;DYN_ARGS=true&amp;DOC_NAME=FAT:RGQ_ENTRPR_VAL_EV_SOURCE_WINDOW.FAT&amp;VAR:ID1=BWT-AT&amp;VAR:SDATE=20080620&amp;VAR:FDATE=20080331&amp;VAR:FREQ=WEEKLY&amp;VAR:RELITEM=&amp;VAR:CURRENCY=&amp;VAR:DB_TYPE=&amp;VAR:UNITS=M&amp;window=popu","p&amp;width=535&amp;height=425&amp;START_MAXIMIZED=FALSE&amp;Y=120&amp;display_string=audit"}</definedName>
    <definedName name="_2210__FDSAUDITLINK__" hidden="1">{"fdsup://directions/FAT Viewer?action=UPDATE&amp;creator=factSet&amp;DYN_ARGS=true&amp;DOC_NAME=FAT:RGQ_ENTRPR_VAL_EV_SOURCE_WINDOW.FAT&amp;VAR:ID1=BWT-AT&amp;VAR:SDATE=20080620&amp;VAR:FDATE=20080331&amp;VAR:FREQ=WEEKLY&amp;VAR:RELITEM=&amp;VAR:CURRENCY=&amp;VAR:DB_TYPE=&amp;VAR:UNITS=M&amp;window=popu","p&amp;width=535&amp;height=425&amp;START_MAXIMIZED=FALSE&amp;Y=120&amp;display_string=audit"}</definedName>
    <definedName name="_2211__FDSAUDITLINK__" localSheetId="1" hidden="1">{"fdsup://directions/FAT Viewer?action=UPDATE&amp;creator=factSet&amp;DYN_ARGS=true&amp;DOC_NAME=FAT:RGQ_ENTRPR_VAL_EV_SOURCE_WINDOW.FAT&amp;VAR:ID1=BWT-AT&amp;VAR:SDATE=20080613&amp;VAR:FDATE=20080331&amp;VAR:FREQ=WEEKLY&amp;VAR:RELITEM=&amp;VAR:CURRENCY=&amp;VAR:DB_TYPE=&amp;VAR:UNITS=M&amp;window=popu","p&amp;width=535&amp;height=425&amp;START_MAXIMIZED=FALSE&amp;Y=120&amp;display_string=audit"}</definedName>
    <definedName name="_2211__FDSAUDITLINK__" localSheetId="0" hidden="1">{"fdsup://directions/FAT Viewer?action=UPDATE&amp;creator=factSet&amp;DYN_ARGS=true&amp;DOC_NAME=FAT:RGQ_ENTRPR_VAL_EV_SOURCE_WINDOW.FAT&amp;VAR:ID1=BWT-AT&amp;VAR:SDATE=20080613&amp;VAR:FDATE=20080331&amp;VAR:FREQ=WEEKLY&amp;VAR:RELITEM=&amp;VAR:CURRENCY=&amp;VAR:DB_TYPE=&amp;VAR:UNITS=M&amp;window=popu","p&amp;width=535&amp;height=425&amp;START_MAXIMIZED=FALSE&amp;Y=120&amp;display_string=audit"}</definedName>
    <definedName name="_2211__FDSAUDITLINK__" hidden="1">{"fdsup://directions/FAT Viewer?action=UPDATE&amp;creator=factSet&amp;DYN_ARGS=true&amp;DOC_NAME=FAT:RGQ_ENTRPR_VAL_EV_SOURCE_WINDOW.FAT&amp;VAR:ID1=BWT-AT&amp;VAR:SDATE=20080613&amp;VAR:FDATE=20080331&amp;VAR:FREQ=WEEKLY&amp;VAR:RELITEM=&amp;VAR:CURRENCY=&amp;VAR:DB_TYPE=&amp;VAR:UNITS=M&amp;window=popu","p&amp;width=535&amp;height=425&amp;START_MAXIMIZED=FALSE&amp;Y=120&amp;display_string=audit"}</definedName>
    <definedName name="_2212__FDSAUDITLINK__" localSheetId="1" hidden="1">{"fdsup://directions/FAT Viewer?action=UPDATE&amp;creator=factSet&amp;DYN_ARGS=true&amp;DOC_NAME=FAT:RGQ_ENTRPR_VAL_EV_SOURCE_WINDOW.FAT&amp;VAR:ID1=BWT-AT&amp;VAR:SDATE=20080606&amp;VAR:FDATE=20080331&amp;VAR:FREQ=WEEKLY&amp;VAR:RELITEM=&amp;VAR:CURRENCY=&amp;VAR:DB_TYPE=&amp;VAR:UNITS=M&amp;window=popu","p&amp;width=535&amp;height=425&amp;START_MAXIMIZED=FALSE&amp;Y=120&amp;display_string=audit"}</definedName>
    <definedName name="_2212__FDSAUDITLINK__" localSheetId="0" hidden="1">{"fdsup://directions/FAT Viewer?action=UPDATE&amp;creator=factSet&amp;DYN_ARGS=true&amp;DOC_NAME=FAT:RGQ_ENTRPR_VAL_EV_SOURCE_WINDOW.FAT&amp;VAR:ID1=BWT-AT&amp;VAR:SDATE=20080606&amp;VAR:FDATE=20080331&amp;VAR:FREQ=WEEKLY&amp;VAR:RELITEM=&amp;VAR:CURRENCY=&amp;VAR:DB_TYPE=&amp;VAR:UNITS=M&amp;window=popu","p&amp;width=535&amp;height=425&amp;START_MAXIMIZED=FALSE&amp;Y=120&amp;display_string=audit"}</definedName>
    <definedName name="_2212__FDSAUDITLINK__" hidden="1">{"fdsup://directions/FAT Viewer?action=UPDATE&amp;creator=factSet&amp;DYN_ARGS=true&amp;DOC_NAME=FAT:RGQ_ENTRPR_VAL_EV_SOURCE_WINDOW.FAT&amp;VAR:ID1=BWT-AT&amp;VAR:SDATE=20080606&amp;VAR:FDATE=20080331&amp;VAR:FREQ=WEEKLY&amp;VAR:RELITEM=&amp;VAR:CURRENCY=&amp;VAR:DB_TYPE=&amp;VAR:UNITS=M&amp;window=popu","p&amp;width=535&amp;height=425&amp;START_MAXIMIZED=FALSE&amp;Y=120&amp;display_string=audit"}</definedName>
    <definedName name="_2213__FDSAUDITLINK__" localSheetId="1" hidden="1">{"fdsup://directions/FAT Viewer?action=UPDATE&amp;creator=factSet&amp;DYN_ARGS=true&amp;DOC_NAME=FAT:RGQ_ENTRPR_VAL_EV_SOURCE_WINDOW.FAT&amp;VAR:ID1=BWT-AT&amp;VAR:SDATE=20080530&amp;VAR:FDATE=20080331&amp;VAR:FREQ=WEEKLY&amp;VAR:RELITEM=&amp;VAR:CURRENCY=&amp;VAR:DB_TYPE=&amp;VAR:UNITS=M&amp;window=popu","p&amp;width=535&amp;height=425&amp;START_MAXIMIZED=FALSE&amp;Y=120&amp;display_string=audit"}</definedName>
    <definedName name="_2213__FDSAUDITLINK__" localSheetId="0" hidden="1">{"fdsup://directions/FAT Viewer?action=UPDATE&amp;creator=factSet&amp;DYN_ARGS=true&amp;DOC_NAME=FAT:RGQ_ENTRPR_VAL_EV_SOURCE_WINDOW.FAT&amp;VAR:ID1=BWT-AT&amp;VAR:SDATE=20080530&amp;VAR:FDATE=20080331&amp;VAR:FREQ=WEEKLY&amp;VAR:RELITEM=&amp;VAR:CURRENCY=&amp;VAR:DB_TYPE=&amp;VAR:UNITS=M&amp;window=popu","p&amp;width=535&amp;height=425&amp;START_MAXIMIZED=FALSE&amp;Y=120&amp;display_string=audit"}</definedName>
    <definedName name="_2213__FDSAUDITLINK__" hidden="1">{"fdsup://directions/FAT Viewer?action=UPDATE&amp;creator=factSet&amp;DYN_ARGS=true&amp;DOC_NAME=FAT:RGQ_ENTRPR_VAL_EV_SOURCE_WINDOW.FAT&amp;VAR:ID1=BWT-AT&amp;VAR:SDATE=20080530&amp;VAR:FDATE=20080331&amp;VAR:FREQ=WEEKLY&amp;VAR:RELITEM=&amp;VAR:CURRENCY=&amp;VAR:DB_TYPE=&amp;VAR:UNITS=M&amp;window=popu","p&amp;width=535&amp;height=425&amp;START_MAXIMIZED=FALSE&amp;Y=120&amp;display_string=audit"}</definedName>
    <definedName name="_2214__FDSAUDITLINK__" localSheetId="1" hidden="1">{"fdsup://directions/FAT Viewer?action=UPDATE&amp;creator=factSet&amp;DYN_ARGS=true&amp;DOC_NAME=FAT:RGQ_ENTRPR_VAL_EV_SOURCE_WINDOW.FAT&amp;VAR:ID1=BWT-AT&amp;VAR:SDATE=20080523&amp;VAR:FDATE=20080331&amp;VAR:FREQ=WEEKLY&amp;VAR:RELITEM=&amp;VAR:CURRENCY=&amp;VAR:DB_TYPE=&amp;VAR:UNITS=M&amp;window=popu","p&amp;width=535&amp;height=425&amp;START_MAXIMIZED=FALSE&amp;Y=120&amp;display_string=audit"}</definedName>
    <definedName name="_2214__FDSAUDITLINK__" localSheetId="0" hidden="1">{"fdsup://directions/FAT Viewer?action=UPDATE&amp;creator=factSet&amp;DYN_ARGS=true&amp;DOC_NAME=FAT:RGQ_ENTRPR_VAL_EV_SOURCE_WINDOW.FAT&amp;VAR:ID1=BWT-AT&amp;VAR:SDATE=20080523&amp;VAR:FDATE=20080331&amp;VAR:FREQ=WEEKLY&amp;VAR:RELITEM=&amp;VAR:CURRENCY=&amp;VAR:DB_TYPE=&amp;VAR:UNITS=M&amp;window=popu","p&amp;width=535&amp;height=425&amp;START_MAXIMIZED=FALSE&amp;Y=120&amp;display_string=audit"}</definedName>
    <definedName name="_2214__FDSAUDITLINK__" hidden="1">{"fdsup://directions/FAT Viewer?action=UPDATE&amp;creator=factSet&amp;DYN_ARGS=true&amp;DOC_NAME=FAT:RGQ_ENTRPR_VAL_EV_SOURCE_WINDOW.FAT&amp;VAR:ID1=BWT-AT&amp;VAR:SDATE=20080523&amp;VAR:FDATE=20080331&amp;VAR:FREQ=WEEKLY&amp;VAR:RELITEM=&amp;VAR:CURRENCY=&amp;VAR:DB_TYPE=&amp;VAR:UNITS=M&amp;window=popu","p&amp;width=535&amp;height=425&amp;START_MAXIMIZED=FALSE&amp;Y=120&amp;display_string=audit"}</definedName>
    <definedName name="_2215__FDSAUDITLINK__" localSheetId="1" hidden="1">{"fdsup://directions/FAT Viewer?action=UPDATE&amp;creator=factSet&amp;DYN_ARGS=true&amp;DOC_NAME=FAT:RGQ_ENTRPR_VAL_EV_SOURCE_WINDOW.FAT&amp;VAR:ID1=BWT-AT&amp;VAR:SDATE=20080516&amp;VAR:FDATE=20080331&amp;VAR:FREQ=WEEKLY&amp;VAR:RELITEM=&amp;VAR:CURRENCY=&amp;VAR:DB_TYPE=&amp;VAR:UNITS=M&amp;window=popu","p&amp;width=535&amp;height=425&amp;START_MAXIMIZED=FALSE&amp;Y=120&amp;display_string=audit"}</definedName>
    <definedName name="_2215__FDSAUDITLINK__" localSheetId="0" hidden="1">{"fdsup://directions/FAT Viewer?action=UPDATE&amp;creator=factSet&amp;DYN_ARGS=true&amp;DOC_NAME=FAT:RGQ_ENTRPR_VAL_EV_SOURCE_WINDOW.FAT&amp;VAR:ID1=BWT-AT&amp;VAR:SDATE=20080516&amp;VAR:FDATE=20080331&amp;VAR:FREQ=WEEKLY&amp;VAR:RELITEM=&amp;VAR:CURRENCY=&amp;VAR:DB_TYPE=&amp;VAR:UNITS=M&amp;window=popu","p&amp;width=535&amp;height=425&amp;START_MAXIMIZED=FALSE&amp;Y=120&amp;display_string=audit"}</definedName>
    <definedName name="_2215__FDSAUDITLINK__" hidden="1">{"fdsup://directions/FAT Viewer?action=UPDATE&amp;creator=factSet&amp;DYN_ARGS=true&amp;DOC_NAME=FAT:RGQ_ENTRPR_VAL_EV_SOURCE_WINDOW.FAT&amp;VAR:ID1=BWT-AT&amp;VAR:SDATE=20080516&amp;VAR:FDATE=20080331&amp;VAR:FREQ=WEEKLY&amp;VAR:RELITEM=&amp;VAR:CURRENCY=&amp;VAR:DB_TYPE=&amp;VAR:UNITS=M&amp;window=popu","p&amp;width=535&amp;height=425&amp;START_MAXIMIZED=FALSE&amp;Y=120&amp;display_string=audit"}</definedName>
    <definedName name="_2216__FDSAUDITLINK__" localSheetId="1" hidden="1">{"fdsup://directions/FAT Viewer?action=UPDATE&amp;creator=factSet&amp;DYN_ARGS=true&amp;DOC_NAME=FAT:RGQ_ENTRPR_VAL_EV_SOURCE_WINDOW.FAT&amp;VAR:ID1=BWT-AT&amp;VAR:SDATE=20080509&amp;VAR:FDATE=20080331&amp;VAR:FREQ=WEEKLY&amp;VAR:RELITEM=&amp;VAR:CURRENCY=&amp;VAR:DB_TYPE=&amp;VAR:UNITS=M&amp;window=popu","p&amp;width=535&amp;height=425&amp;START_MAXIMIZED=FALSE&amp;Y=120&amp;display_string=audit"}</definedName>
    <definedName name="_2216__FDSAUDITLINK__" localSheetId="0" hidden="1">{"fdsup://directions/FAT Viewer?action=UPDATE&amp;creator=factSet&amp;DYN_ARGS=true&amp;DOC_NAME=FAT:RGQ_ENTRPR_VAL_EV_SOURCE_WINDOW.FAT&amp;VAR:ID1=BWT-AT&amp;VAR:SDATE=20080509&amp;VAR:FDATE=20080331&amp;VAR:FREQ=WEEKLY&amp;VAR:RELITEM=&amp;VAR:CURRENCY=&amp;VAR:DB_TYPE=&amp;VAR:UNITS=M&amp;window=popu","p&amp;width=535&amp;height=425&amp;START_MAXIMIZED=FALSE&amp;Y=120&amp;display_string=audit"}</definedName>
    <definedName name="_2216__FDSAUDITLINK__" hidden="1">{"fdsup://directions/FAT Viewer?action=UPDATE&amp;creator=factSet&amp;DYN_ARGS=true&amp;DOC_NAME=FAT:RGQ_ENTRPR_VAL_EV_SOURCE_WINDOW.FAT&amp;VAR:ID1=BWT-AT&amp;VAR:SDATE=20080509&amp;VAR:FDATE=20080331&amp;VAR:FREQ=WEEKLY&amp;VAR:RELITEM=&amp;VAR:CURRENCY=&amp;VAR:DB_TYPE=&amp;VAR:UNITS=M&amp;window=popu","p&amp;width=535&amp;height=425&amp;START_MAXIMIZED=FALSE&amp;Y=120&amp;display_string=audit"}</definedName>
    <definedName name="_2217__FDSAUDITLINK__" localSheetId="1" hidden="1">{"fdsup://directions/FAT Viewer?action=UPDATE&amp;creator=factSet&amp;DYN_ARGS=true&amp;DOC_NAME=FAT:RGQ_ENTRPR_VAL_EV_SOURCE_WINDOW.FAT&amp;VAR:ID1=BWT-AT&amp;VAR:SDATE=20080502&amp;VAR:FDATE=20080331&amp;VAR:FREQ=WEEKLY&amp;VAR:RELITEM=&amp;VAR:CURRENCY=&amp;VAR:DB_TYPE=&amp;VAR:UNITS=M&amp;window=popu","p&amp;width=535&amp;height=425&amp;START_MAXIMIZED=FALSE&amp;Y=120&amp;display_string=audit"}</definedName>
    <definedName name="_2217__FDSAUDITLINK__" localSheetId="0" hidden="1">{"fdsup://directions/FAT Viewer?action=UPDATE&amp;creator=factSet&amp;DYN_ARGS=true&amp;DOC_NAME=FAT:RGQ_ENTRPR_VAL_EV_SOURCE_WINDOW.FAT&amp;VAR:ID1=BWT-AT&amp;VAR:SDATE=20080502&amp;VAR:FDATE=20080331&amp;VAR:FREQ=WEEKLY&amp;VAR:RELITEM=&amp;VAR:CURRENCY=&amp;VAR:DB_TYPE=&amp;VAR:UNITS=M&amp;window=popu","p&amp;width=535&amp;height=425&amp;START_MAXIMIZED=FALSE&amp;Y=120&amp;display_string=audit"}</definedName>
    <definedName name="_2217__FDSAUDITLINK__" hidden="1">{"fdsup://directions/FAT Viewer?action=UPDATE&amp;creator=factSet&amp;DYN_ARGS=true&amp;DOC_NAME=FAT:RGQ_ENTRPR_VAL_EV_SOURCE_WINDOW.FAT&amp;VAR:ID1=BWT-AT&amp;VAR:SDATE=20080502&amp;VAR:FDATE=20080331&amp;VAR:FREQ=WEEKLY&amp;VAR:RELITEM=&amp;VAR:CURRENCY=&amp;VAR:DB_TYPE=&amp;VAR:UNITS=M&amp;window=popu","p&amp;width=535&amp;height=425&amp;START_MAXIMIZED=FALSE&amp;Y=120&amp;display_string=audit"}</definedName>
    <definedName name="_2218__FDSAUDITLINK__" localSheetId="1" hidden="1">{"fdsup://directions/FAT Viewer?action=UPDATE&amp;creator=factSet&amp;DYN_ARGS=true&amp;DOC_NAME=FAT:RGQ_ENTRPR_VAL_EV_SOURCE_WINDOW.FAT&amp;VAR:ID1=BWT-AT&amp;VAR:SDATE=20080425&amp;VAR:FDATE=20080331&amp;VAR:FREQ=WEEKLY&amp;VAR:RELITEM=&amp;VAR:CURRENCY=&amp;VAR:DB_TYPE=&amp;VAR:UNITS=M&amp;window=popu","p&amp;width=535&amp;height=425&amp;START_MAXIMIZED=FALSE&amp;Y=120&amp;display_string=audit"}</definedName>
    <definedName name="_2218__FDSAUDITLINK__" localSheetId="0" hidden="1">{"fdsup://directions/FAT Viewer?action=UPDATE&amp;creator=factSet&amp;DYN_ARGS=true&amp;DOC_NAME=FAT:RGQ_ENTRPR_VAL_EV_SOURCE_WINDOW.FAT&amp;VAR:ID1=BWT-AT&amp;VAR:SDATE=20080425&amp;VAR:FDATE=20080331&amp;VAR:FREQ=WEEKLY&amp;VAR:RELITEM=&amp;VAR:CURRENCY=&amp;VAR:DB_TYPE=&amp;VAR:UNITS=M&amp;window=popu","p&amp;width=535&amp;height=425&amp;START_MAXIMIZED=FALSE&amp;Y=120&amp;display_string=audit"}</definedName>
    <definedName name="_2218__FDSAUDITLINK__" hidden="1">{"fdsup://directions/FAT Viewer?action=UPDATE&amp;creator=factSet&amp;DYN_ARGS=true&amp;DOC_NAME=FAT:RGQ_ENTRPR_VAL_EV_SOURCE_WINDOW.FAT&amp;VAR:ID1=BWT-AT&amp;VAR:SDATE=20080425&amp;VAR:FDATE=20080331&amp;VAR:FREQ=WEEKLY&amp;VAR:RELITEM=&amp;VAR:CURRENCY=&amp;VAR:DB_TYPE=&amp;VAR:UNITS=M&amp;window=popu","p&amp;width=535&amp;height=425&amp;START_MAXIMIZED=FALSE&amp;Y=120&amp;display_string=audit"}</definedName>
    <definedName name="_2219__FDSAUDITLINK__" localSheetId="1" hidden="1">{"fdsup://directions/FAT Viewer?action=UPDATE&amp;creator=factSet&amp;DYN_ARGS=true&amp;DOC_NAME=FAT:RGQ_ENTRPR_VAL_EV_SOURCE_WINDOW.FAT&amp;VAR:ID1=BWT-AT&amp;VAR:SDATE=20080418&amp;VAR:FDATE=20080331&amp;VAR:FREQ=WEEKLY&amp;VAR:RELITEM=&amp;VAR:CURRENCY=&amp;VAR:DB_TYPE=&amp;VAR:UNITS=M&amp;window=popu","p&amp;width=535&amp;height=425&amp;START_MAXIMIZED=FALSE&amp;Y=120&amp;display_string=audit"}</definedName>
    <definedName name="_2219__FDSAUDITLINK__" localSheetId="0" hidden="1">{"fdsup://directions/FAT Viewer?action=UPDATE&amp;creator=factSet&amp;DYN_ARGS=true&amp;DOC_NAME=FAT:RGQ_ENTRPR_VAL_EV_SOURCE_WINDOW.FAT&amp;VAR:ID1=BWT-AT&amp;VAR:SDATE=20080418&amp;VAR:FDATE=20080331&amp;VAR:FREQ=WEEKLY&amp;VAR:RELITEM=&amp;VAR:CURRENCY=&amp;VAR:DB_TYPE=&amp;VAR:UNITS=M&amp;window=popu","p&amp;width=535&amp;height=425&amp;START_MAXIMIZED=FALSE&amp;Y=120&amp;display_string=audit"}</definedName>
    <definedName name="_2219__FDSAUDITLINK__" hidden="1">{"fdsup://directions/FAT Viewer?action=UPDATE&amp;creator=factSet&amp;DYN_ARGS=true&amp;DOC_NAME=FAT:RGQ_ENTRPR_VAL_EV_SOURCE_WINDOW.FAT&amp;VAR:ID1=BWT-AT&amp;VAR:SDATE=20080418&amp;VAR:FDATE=20080331&amp;VAR:FREQ=WEEKLY&amp;VAR:RELITEM=&amp;VAR:CURRENCY=&amp;VAR:DB_TYPE=&amp;VAR:UNITS=M&amp;window=popu","p&amp;width=535&amp;height=425&amp;START_MAXIMIZED=FALSE&amp;Y=120&amp;display_string=audit"}</definedName>
    <definedName name="_222__FDSAUDITLINK__" localSheetId="1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222__FDSAUDITLINK__" localSheetId="0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222__FDSAUDITLINK__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2220__FDSAUDITLINK__" localSheetId="1" hidden="1">{"fdsup://directions/FAT Viewer?action=UPDATE&amp;creator=factSet&amp;DYN_ARGS=true&amp;DOC_NAME=FAT:RGQ_ENTRPR_VAL_EV_SOURCE_WINDOW.FAT&amp;VAR:ID1=BWT-AT&amp;VAR:SDATE=20080411&amp;VAR:FDATE=20080331&amp;VAR:FREQ=WEEKLY&amp;VAR:RELITEM=&amp;VAR:CURRENCY=&amp;VAR:DB_TYPE=&amp;VAR:UNITS=M&amp;window=popu","p&amp;width=535&amp;height=425&amp;START_MAXIMIZED=FALSE&amp;Y=120&amp;display_string=audit"}</definedName>
    <definedName name="_2220__FDSAUDITLINK__" localSheetId="0" hidden="1">{"fdsup://directions/FAT Viewer?action=UPDATE&amp;creator=factSet&amp;DYN_ARGS=true&amp;DOC_NAME=FAT:RGQ_ENTRPR_VAL_EV_SOURCE_WINDOW.FAT&amp;VAR:ID1=BWT-AT&amp;VAR:SDATE=20080411&amp;VAR:FDATE=20080331&amp;VAR:FREQ=WEEKLY&amp;VAR:RELITEM=&amp;VAR:CURRENCY=&amp;VAR:DB_TYPE=&amp;VAR:UNITS=M&amp;window=popu","p&amp;width=535&amp;height=425&amp;START_MAXIMIZED=FALSE&amp;Y=120&amp;display_string=audit"}</definedName>
    <definedName name="_2220__FDSAUDITLINK__" hidden="1">{"fdsup://directions/FAT Viewer?action=UPDATE&amp;creator=factSet&amp;DYN_ARGS=true&amp;DOC_NAME=FAT:RGQ_ENTRPR_VAL_EV_SOURCE_WINDOW.FAT&amp;VAR:ID1=BWT-AT&amp;VAR:SDATE=20080411&amp;VAR:FDATE=20080331&amp;VAR:FREQ=WEEKLY&amp;VAR:RELITEM=&amp;VAR:CURRENCY=&amp;VAR:DB_TYPE=&amp;VAR:UNITS=M&amp;window=popu","p&amp;width=535&amp;height=425&amp;START_MAXIMIZED=FALSE&amp;Y=120&amp;display_string=audit"}</definedName>
    <definedName name="_2221__FDSAUDITLINK__" localSheetId="1" hidden="1">{"fdsup://directions/FAT Viewer?action=UPDATE&amp;creator=factSet&amp;DYN_ARGS=true&amp;DOC_NAME=FAT:RGQ_ENTRPR_VAL_EV_SOURCE_WINDOW.FAT&amp;VAR:ID1=BWT-AT&amp;VAR:SDATE=20080404&amp;VAR:FDATE=20080331&amp;VAR:FREQ=WEEKLY&amp;VAR:RELITEM=&amp;VAR:CURRENCY=&amp;VAR:DB_TYPE=&amp;VAR:UNITS=M&amp;window=popu","p&amp;width=535&amp;height=425&amp;START_MAXIMIZED=FALSE&amp;Y=120&amp;display_string=audit"}</definedName>
    <definedName name="_2221__FDSAUDITLINK__" localSheetId="0" hidden="1">{"fdsup://directions/FAT Viewer?action=UPDATE&amp;creator=factSet&amp;DYN_ARGS=true&amp;DOC_NAME=FAT:RGQ_ENTRPR_VAL_EV_SOURCE_WINDOW.FAT&amp;VAR:ID1=BWT-AT&amp;VAR:SDATE=20080404&amp;VAR:FDATE=20080331&amp;VAR:FREQ=WEEKLY&amp;VAR:RELITEM=&amp;VAR:CURRENCY=&amp;VAR:DB_TYPE=&amp;VAR:UNITS=M&amp;window=popu","p&amp;width=535&amp;height=425&amp;START_MAXIMIZED=FALSE&amp;Y=120&amp;display_string=audit"}</definedName>
    <definedName name="_2221__FDSAUDITLINK__" hidden="1">{"fdsup://directions/FAT Viewer?action=UPDATE&amp;creator=factSet&amp;DYN_ARGS=true&amp;DOC_NAME=FAT:RGQ_ENTRPR_VAL_EV_SOURCE_WINDOW.FAT&amp;VAR:ID1=BWT-AT&amp;VAR:SDATE=20080404&amp;VAR:FDATE=20080331&amp;VAR:FREQ=WEEKLY&amp;VAR:RELITEM=&amp;VAR:CURRENCY=&amp;VAR:DB_TYPE=&amp;VAR:UNITS=M&amp;window=popu","p&amp;width=535&amp;height=425&amp;START_MAXIMIZED=FALSE&amp;Y=120&amp;display_string=audit"}</definedName>
    <definedName name="_2222__FDSAUDITLINK__" localSheetId="1" hidden="1">{"fdsup://directions/FAT Viewer?action=UPDATE&amp;creator=factSet&amp;DYN_ARGS=true&amp;DOC_NAME=FAT:RGQ_ENTRPR_VAL_EV_SOURCE_WINDOW.FAT&amp;VAR:ID1=BWT-AT&amp;VAR:SDATE=20080328&amp;VAR:FDATE=20071231&amp;VAR:FREQ=WEEKLY&amp;VAR:RELITEM=&amp;VAR:CURRENCY=&amp;VAR:DB_TYPE=&amp;VAR:UNITS=M&amp;window=popu","p&amp;width=535&amp;height=425&amp;START_MAXIMIZED=FALSE&amp;Y=120&amp;display_string=audit"}</definedName>
    <definedName name="_2222__FDSAUDITLINK__" localSheetId="0" hidden="1">{"fdsup://directions/FAT Viewer?action=UPDATE&amp;creator=factSet&amp;DYN_ARGS=true&amp;DOC_NAME=FAT:RGQ_ENTRPR_VAL_EV_SOURCE_WINDOW.FAT&amp;VAR:ID1=BWT-AT&amp;VAR:SDATE=20080328&amp;VAR:FDATE=20071231&amp;VAR:FREQ=WEEKLY&amp;VAR:RELITEM=&amp;VAR:CURRENCY=&amp;VAR:DB_TYPE=&amp;VAR:UNITS=M&amp;window=popu","p&amp;width=535&amp;height=425&amp;START_MAXIMIZED=FALSE&amp;Y=120&amp;display_string=audit"}</definedName>
    <definedName name="_2222__FDSAUDITLINK__" hidden="1">{"fdsup://directions/FAT Viewer?action=UPDATE&amp;creator=factSet&amp;DYN_ARGS=true&amp;DOC_NAME=FAT:RGQ_ENTRPR_VAL_EV_SOURCE_WINDOW.FAT&amp;VAR:ID1=BWT-AT&amp;VAR:SDATE=20080328&amp;VAR:FDATE=20071231&amp;VAR:FREQ=WEEKLY&amp;VAR:RELITEM=&amp;VAR:CURRENCY=&amp;VAR:DB_TYPE=&amp;VAR:UNITS=M&amp;window=popu","p&amp;width=535&amp;height=425&amp;START_MAXIMIZED=FALSE&amp;Y=120&amp;display_string=audit"}</definedName>
    <definedName name="_2223__FDSAUDITLINK__" localSheetId="1" hidden="1">{"fdsup://directions/FAT Viewer?action=UPDATE&amp;creator=factSet&amp;DYN_ARGS=true&amp;DOC_NAME=FAT:RGQ_ENTRPR_VAL_EV_SOURCE_WINDOW.FAT&amp;VAR:ID1=BWT-AT&amp;VAR:SDATE=20080320&amp;VAR:FDATE=20071231&amp;VAR:FREQ=WEEKLY&amp;VAR:RELITEM=&amp;VAR:CURRENCY=&amp;VAR:DB_TYPE=&amp;VAR:UNITS=M&amp;window=popu","p&amp;width=535&amp;height=425&amp;START_MAXIMIZED=FALSE&amp;Y=120&amp;display_string=audit"}</definedName>
    <definedName name="_2223__FDSAUDITLINK__" localSheetId="0" hidden="1">{"fdsup://directions/FAT Viewer?action=UPDATE&amp;creator=factSet&amp;DYN_ARGS=true&amp;DOC_NAME=FAT:RGQ_ENTRPR_VAL_EV_SOURCE_WINDOW.FAT&amp;VAR:ID1=BWT-AT&amp;VAR:SDATE=20080320&amp;VAR:FDATE=20071231&amp;VAR:FREQ=WEEKLY&amp;VAR:RELITEM=&amp;VAR:CURRENCY=&amp;VAR:DB_TYPE=&amp;VAR:UNITS=M&amp;window=popu","p&amp;width=535&amp;height=425&amp;START_MAXIMIZED=FALSE&amp;Y=120&amp;display_string=audit"}</definedName>
    <definedName name="_2223__FDSAUDITLINK__" hidden="1">{"fdsup://directions/FAT Viewer?action=UPDATE&amp;creator=factSet&amp;DYN_ARGS=true&amp;DOC_NAME=FAT:RGQ_ENTRPR_VAL_EV_SOURCE_WINDOW.FAT&amp;VAR:ID1=BWT-AT&amp;VAR:SDATE=20080320&amp;VAR:FDATE=20071231&amp;VAR:FREQ=WEEKLY&amp;VAR:RELITEM=&amp;VAR:CURRENCY=&amp;VAR:DB_TYPE=&amp;VAR:UNITS=M&amp;window=popu","p&amp;width=535&amp;height=425&amp;START_MAXIMIZED=FALSE&amp;Y=120&amp;display_string=audit"}</definedName>
    <definedName name="_2224__FDSAUDITLINK__" localSheetId="1" hidden="1">{"fdsup://directions/FAT Viewer?action=UPDATE&amp;creator=factSet&amp;DYN_ARGS=true&amp;DOC_NAME=FAT:RGQ_ENTRPR_VAL_EV_SOURCE_WINDOW.FAT&amp;VAR:ID1=BWT-AT&amp;VAR:SDATE=20080314&amp;VAR:FDATE=20071231&amp;VAR:FREQ=WEEKLY&amp;VAR:RELITEM=&amp;VAR:CURRENCY=&amp;VAR:DB_TYPE=&amp;VAR:UNITS=M&amp;window=popu","p&amp;width=535&amp;height=425&amp;START_MAXIMIZED=FALSE&amp;Y=120&amp;display_string=audit"}</definedName>
    <definedName name="_2224__FDSAUDITLINK__" localSheetId="0" hidden="1">{"fdsup://directions/FAT Viewer?action=UPDATE&amp;creator=factSet&amp;DYN_ARGS=true&amp;DOC_NAME=FAT:RGQ_ENTRPR_VAL_EV_SOURCE_WINDOW.FAT&amp;VAR:ID1=BWT-AT&amp;VAR:SDATE=20080314&amp;VAR:FDATE=20071231&amp;VAR:FREQ=WEEKLY&amp;VAR:RELITEM=&amp;VAR:CURRENCY=&amp;VAR:DB_TYPE=&amp;VAR:UNITS=M&amp;window=popu","p&amp;width=535&amp;height=425&amp;START_MAXIMIZED=FALSE&amp;Y=120&amp;display_string=audit"}</definedName>
    <definedName name="_2224__FDSAUDITLINK__" hidden="1">{"fdsup://directions/FAT Viewer?action=UPDATE&amp;creator=factSet&amp;DYN_ARGS=true&amp;DOC_NAME=FAT:RGQ_ENTRPR_VAL_EV_SOURCE_WINDOW.FAT&amp;VAR:ID1=BWT-AT&amp;VAR:SDATE=20080314&amp;VAR:FDATE=20071231&amp;VAR:FREQ=WEEKLY&amp;VAR:RELITEM=&amp;VAR:CURRENCY=&amp;VAR:DB_TYPE=&amp;VAR:UNITS=M&amp;window=popu","p&amp;width=535&amp;height=425&amp;START_MAXIMIZED=FALSE&amp;Y=120&amp;display_string=audit"}</definedName>
    <definedName name="_2225__FDSAUDITLINK__" localSheetId="1" hidden="1">{"fdsup://directions/FAT Viewer?action=UPDATE&amp;creator=factSet&amp;DYN_ARGS=true&amp;DOC_NAME=FAT:RGQ_ENTRPR_VAL_EV_SOURCE_WINDOW.FAT&amp;VAR:ID1=BWT-AT&amp;VAR:SDATE=20080307&amp;VAR:FDATE=20071231&amp;VAR:FREQ=WEEKLY&amp;VAR:RELITEM=&amp;VAR:CURRENCY=&amp;VAR:DB_TYPE=&amp;VAR:UNITS=M&amp;window=popu","p&amp;width=535&amp;height=425&amp;START_MAXIMIZED=FALSE&amp;Y=120&amp;display_string=audit"}</definedName>
    <definedName name="_2225__FDSAUDITLINK__" localSheetId="0" hidden="1">{"fdsup://directions/FAT Viewer?action=UPDATE&amp;creator=factSet&amp;DYN_ARGS=true&amp;DOC_NAME=FAT:RGQ_ENTRPR_VAL_EV_SOURCE_WINDOW.FAT&amp;VAR:ID1=BWT-AT&amp;VAR:SDATE=20080307&amp;VAR:FDATE=20071231&amp;VAR:FREQ=WEEKLY&amp;VAR:RELITEM=&amp;VAR:CURRENCY=&amp;VAR:DB_TYPE=&amp;VAR:UNITS=M&amp;window=popu","p&amp;width=535&amp;height=425&amp;START_MAXIMIZED=FALSE&amp;Y=120&amp;display_string=audit"}</definedName>
    <definedName name="_2225__FDSAUDITLINK__" hidden="1">{"fdsup://directions/FAT Viewer?action=UPDATE&amp;creator=factSet&amp;DYN_ARGS=true&amp;DOC_NAME=FAT:RGQ_ENTRPR_VAL_EV_SOURCE_WINDOW.FAT&amp;VAR:ID1=BWT-AT&amp;VAR:SDATE=20080307&amp;VAR:FDATE=20071231&amp;VAR:FREQ=WEEKLY&amp;VAR:RELITEM=&amp;VAR:CURRENCY=&amp;VAR:DB_TYPE=&amp;VAR:UNITS=M&amp;window=popu","p&amp;width=535&amp;height=425&amp;START_MAXIMIZED=FALSE&amp;Y=120&amp;display_string=audit"}</definedName>
    <definedName name="_2226__FDSAUDITLINK__" localSheetId="1" hidden="1">{"fdsup://directions/FAT Viewer?action=UPDATE&amp;creator=factSet&amp;DYN_ARGS=true&amp;DOC_NAME=FAT:RGQ_ENTRPR_VAL_EV_SOURCE_WINDOW.FAT&amp;VAR:ID1=BWT-AT&amp;VAR:SDATE=20080229&amp;VAR:FDATE=20071231&amp;VAR:FREQ=WEEKLY&amp;VAR:RELITEM=&amp;VAR:CURRENCY=&amp;VAR:DB_TYPE=&amp;VAR:UNITS=M&amp;window=popu","p&amp;width=535&amp;height=425&amp;START_MAXIMIZED=FALSE&amp;Y=120&amp;display_string=audit"}</definedName>
    <definedName name="_2226__FDSAUDITLINK__" localSheetId="0" hidden="1">{"fdsup://directions/FAT Viewer?action=UPDATE&amp;creator=factSet&amp;DYN_ARGS=true&amp;DOC_NAME=FAT:RGQ_ENTRPR_VAL_EV_SOURCE_WINDOW.FAT&amp;VAR:ID1=BWT-AT&amp;VAR:SDATE=20080229&amp;VAR:FDATE=20071231&amp;VAR:FREQ=WEEKLY&amp;VAR:RELITEM=&amp;VAR:CURRENCY=&amp;VAR:DB_TYPE=&amp;VAR:UNITS=M&amp;window=popu","p&amp;width=535&amp;height=425&amp;START_MAXIMIZED=FALSE&amp;Y=120&amp;display_string=audit"}</definedName>
    <definedName name="_2226__FDSAUDITLINK__" hidden="1">{"fdsup://directions/FAT Viewer?action=UPDATE&amp;creator=factSet&amp;DYN_ARGS=true&amp;DOC_NAME=FAT:RGQ_ENTRPR_VAL_EV_SOURCE_WINDOW.FAT&amp;VAR:ID1=BWT-AT&amp;VAR:SDATE=20080229&amp;VAR:FDATE=20071231&amp;VAR:FREQ=WEEKLY&amp;VAR:RELITEM=&amp;VAR:CURRENCY=&amp;VAR:DB_TYPE=&amp;VAR:UNITS=M&amp;window=popu","p&amp;width=535&amp;height=425&amp;START_MAXIMIZED=FALSE&amp;Y=120&amp;display_string=audit"}</definedName>
    <definedName name="_2227__FDSAUDITLINK__" localSheetId="1" hidden="1">{"fdsup://directions/FAT Viewer?action=UPDATE&amp;creator=factSet&amp;DYN_ARGS=true&amp;DOC_NAME=FAT:RGQ_ENTRPR_VAL_EV_SOURCE_WINDOW.FAT&amp;VAR:ID1=BWT-AT&amp;VAR:SDATE=20080222&amp;VAR:FDATE=20071231&amp;VAR:FREQ=WEEKLY&amp;VAR:RELITEM=&amp;VAR:CURRENCY=&amp;VAR:DB_TYPE=&amp;VAR:UNITS=M&amp;window=popu","p&amp;width=535&amp;height=425&amp;START_MAXIMIZED=FALSE&amp;Y=120&amp;display_string=audit"}</definedName>
    <definedName name="_2227__FDSAUDITLINK__" localSheetId="0" hidden="1">{"fdsup://directions/FAT Viewer?action=UPDATE&amp;creator=factSet&amp;DYN_ARGS=true&amp;DOC_NAME=FAT:RGQ_ENTRPR_VAL_EV_SOURCE_WINDOW.FAT&amp;VAR:ID1=BWT-AT&amp;VAR:SDATE=20080222&amp;VAR:FDATE=20071231&amp;VAR:FREQ=WEEKLY&amp;VAR:RELITEM=&amp;VAR:CURRENCY=&amp;VAR:DB_TYPE=&amp;VAR:UNITS=M&amp;window=popu","p&amp;width=535&amp;height=425&amp;START_MAXIMIZED=FALSE&amp;Y=120&amp;display_string=audit"}</definedName>
    <definedName name="_2227__FDSAUDITLINK__" hidden="1">{"fdsup://directions/FAT Viewer?action=UPDATE&amp;creator=factSet&amp;DYN_ARGS=true&amp;DOC_NAME=FAT:RGQ_ENTRPR_VAL_EV_SOURCE_WINDOW.FAT&amp;VAR:ID1=BWT-AT&amp;VAR:SDATE=20080222&amp;VAR:FDATE=20071231&amp;VAR:FREQ=WEEKLY&amp;VAR:RELITEM=&amp;VAR:CURRENCY=&amp;VAR:DB_TYPE=&amp;VAR:UNITS=M&amp;window=popu","p&amp;width=535&amp;height=425&amp;START_MAXIMIZED=FALSE&amp;Y=120&amp;display_string=audit"}</definedName>
    <definedName name="_2228__FDSAUDITLINK__" localSheetId="1" hidden="1">{"fdsup://directions/FAT Viewer?action=UPDATE&amp;creator=factSet&amp;DYN_ARGS=true&amp;DOC_NAME=FAT:RGQ_ENTRPR_VAL_EV_SOURCE_WINDOW.FAT&amp;VAR:ID1=BWT-AT&amp;VAR:SDATE=20080215&amp;VAR:FDATE=20071231&amp;VAR:FREQ=WEEKLY&amp;VAR:RELITEM=&amp;VAR:CURRENCY=&amp;VAR:DB_TYPE=&amp;VAR:UNITS=M&amp;window=popu","p&amp;width=535&amp;height=425&amp;START_MAXIMIZED=FALSE&amp;Y=120&amp;display_string=audit"}</definedName>
    <definedName name="_2228__FDSAUDITLINK__" localSheetId="0" hidden="1">{"fdsup://directions/FAT Viewer?action=UPDATE&amp;creator=factSet&amp;DYN_ARGS=true&amp;DOC_NAME=FAT:RGQ_ENTRPR_VAL_EV_SOURCE_WINDOW.FAT&amp;VAR:ID1=BWT-AT&amp;VAR:SDATE=20080215&amp;VAR:FDATE=20071231&amp;VAR:FREQ=WEEKLY&amp;VAR:RELITEM=&amp;VAR:CURRENCY=&amp;VAR:DB_TYPE=&amp;VAR:UNITS=M&amp;window=popu","p&amp;width=535&amp;height=425&amp;START_MAXIMIZED=FALSE&amp;Y=120&amp;display_string=audit"}</definedName>
    <definedName name="_2228__FDSAUDITLINK__" hidden="1">{"fdsup://directions/FAT Viewer?action=UPDATE&amp;creator=factSet&amp;DYN_ARGS=true&amp;DOC_NAME=FAT:RGQ_ENTRPR_VAL_EV_SOURCE_WINDOW.FAT&amp;VAR:ID1=BWT-AT&amp;VAR:SDATE=20080215&amp;VAR:FDATE=20071231&amp;VAR:FREQ=WEEKLY&amp;VAR:RELITEM=&amp;VAR:CURRENCY=&amp;VAR:DB_TYPE=&amp;VAR:UNITS=M&amp;window=popu","p&amp;width=535&amp;height=425&amp;START_MAXIMIZED=FALSE&amp;Y=120&amp;display_string=audit"}</definedName>
    <definedName name="_2229__FDSAUDITLINK__" localSheetId="1" hidden="1">{"fdsup://directions/FAT Viewer?action=UPDATE&amp;creator=factSet&amp;DYN_ARGS=true&amp;DOC_NAME=FAT:RGQ_ENTRPR_VAL_EV_SOURCE_WINDOW.FAT&amp;VAR:ID1=BWT-AT&amp;VAR:SDATE=20080208&amp;VAR:FDATE=20071231&amp;VAR:FREQ=WEEKLY&amp;VAR:RELITEM=&amp;VAR:CURRENCY=&amp;VAR:DB_TYPE=&amp;VAR:UNITS=M&amp;window=popu","p&amp;width=535&amp;height=425&amp;START_MAXIMIZED=FALSE&amp;Y=120&amp;display_string=audit"}</definedName>
    <definedName name="_2229__FDSAUDITLINK__" localSheetId="0" hidden="1">{"fdsup://directions/FAT Viewer?action=UPDATE&amp;creator=factSet&amp;DYN_ARGS=true&amp;DOC_NAME=FAT:RGQ_ENTRPR_VAL_EV_SOURCE_WINDOW.FAT&amp;VAR:ID1=BWT-AT&amp;VAR:SDATE=20080208&amp;VAR:FDATE=20071231&amp;VAR:FREQ=WEEKLY&amp;VAR:RELITEM=&amp;VAR:CURRENCY=&amp;VAR:DB_TYPE=&amp;VAR:UNITS=M&amp;window=popu","p&amp;width=535&amp;height=425&amp;START_MAXIMIZED=FALSE&amp;Y=120&amp;display_string=audit"}</definedName>
    <definedName name="_2229__FDSAUDITLINK__" hidden="1">{"fdsup://directions/FAT Viewer?action=UPDATE&amp;creator=factSet&amp;DYN_ARGS=true&amp;DOC_NAME=FAT:RGQ_ENTRPR_VAL_EV_SOURCE_WINDOW.FAT&amp;VAR:ID1=BWT-AT&amp;VAR:SDATE=20080208&amp;VAR:FDATE=20071231&amp;VAR:FREQ=WEEKLY&amp;VAR:RELITEM=&amp;VAR:CURRENCY=&amp;VAR:DB_TYPE=&amp;VAR:UNITS=M&amp;window=popu","p&amp;width=535&amp;height=425&amp;START_MAXIMIZED=FALSE&amp;Y=120&amp;display_string=audit"}</definedName>
    <definedName name="_223__FDSAUDITLINK__" localSheetId="1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223__FDSAUDITLINK__" localSheetId="0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223__FDSAUDITLINK__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2230__FDSAUDITLINK__" localSheetId="1" hidden="1">{"fdsup://directions/FAT Viewer?action=UPDATE&amp;creator=factSet&amp;DYN_ARGS=true&amp;DOC_NAME=FAT:RGQ_ENTRPR_VAL_EV_SOURCE_WINDOW.FAT&amp;VAR:ID1=BWT-AT&amp;VAR:SDATE=20080201&amp;VAR:FDATE=20071231&amp;VAR:FREQ=WEEKLY&amp;VAR:RELITEM=&amp;VAR:CURRENCY=&amp;VAR:DB_TYPE=&amp;VAR:UNITS=M&amp;window=popu","p&amp;width=535&amp;height=425&amp;START_MAXIMIZED=FALSE&amp;Y=120&amp;display_string=audit"}</definedName>
    <definedName name="_2230__FDSAUDITLINK__" localSheetId="0" hidden="1">{"fdsup://directions/FAT Viewer?action=UPDATE&amp;creator=factSet&amp;DYN_ARGS=true&amp;DOC_NAME=FAT:RGQ_ENTRPR_VAL_EV_SOURCE_WINDOW.FAT&amp;VAR:ID1=BWT-AT&amp;VAR:SDATE=20080201&amp;VAR:FDATE=20071231&amp;VAR:FREQ=WEEKLY&amp;VAR:RELITEM=&amp;VAR:CURRENCY=&amp;VAR:DB_TYPE=&amp;VAR:UNITS=M&amp;window=popu","p&amp;width=535&amp;height=425&amp;START_MAXIMIZED=FALSE&amp;Y=120&amp;display_string=audit"}</definedName>
    <definedName name="_2230__FDSAUDITLINK__" hidden="1">{"fdsup://directions/FAT Viewer?action=UPDATE&amp;creator=factSet&amp;DYN_ARGS=true&amp;DOC_NAME=FAT:RGQ_ENTRPR_VAL_EV_SOURCE_WINDOW.FAT&amp;VAR:ID1=BWT-AT&amp;VAR:SDATE=20080201&amp;VAR:FDATE=20071231&amp;VAR:FREQ=WEEKLY&amp;VAR:RELITEM=&amp;VAR:CURRENCY=&amp;VAR:DB_TYPE=&amp;VAR:UNITS=M&amp;window=popu","p&amp;width=535&amp;height=425&amp;START_MAXIMIZED=FALSE&amp;Y=120&amp;display_string=audit"}</definedName>
    <definedName name="_2231__FDSAUDITLINK__" localSheetId="1" hidden="1">{"fdsup://directions/FAT Viewer?action=UPDATE&amp;creator=factSet&amp;DYN_ARGS=true&amp;DOC_NAME=FAT:RGQ_ENTRPR_VAL_EV_SOURCE_WINDOW.FAT&amp;VAR:ID1=BWT-AT&amp;VAR:SDATE=20080125&amp;VAR:FDATE=20071231&amp;VAR:FREQ=WEEKLY&amp;VAR:RELITEM=&amp;VAR:CURRENCY=&amp;VAR:DB_TYPE=&amp;VAR:UNITS=M&amp;window=popu","p&amp;width=535&amp;height=425&amp;START_MAXIMIZED=FALSE&amp;Y=120&amp;display_string=audit"}</definedName>
    <definedName name="_2231__FDSAUDITLINK__" localSheetId="0" hidden="1">{"fdsup://directions/FAT Viewer?action=UPDATE&amp;creator=factSet&amp;DYN_ARGS=true&amp;DOC_NAME=FAT:RGQ_ENTRPR_VAL_EV_SOURCE_WINDOW.FAT&amp;VAR:ID1=BWT-AT&amp;VAR:SDATE=20080125&amp;VAR:FDATE=20071231&amp;VAR:FREQ=WEEKLY&amp;VAR:RELITEM=&amp;VAR:CURRENCY=&amp;VAR:DB_TYPE=&amp;VAR:UNITS=M&amp;window=popu","p&amp;width=535&amp;height=425&amp;START_MAXIMIZED=FALSE&amp;Y=120&amp;display_string=audit"}</definedName>
    <definedName name="_2231__FDSAUDITLINK__" hidden="1">{"fdsup://directions/FAT Viewer?action=UPDATE&amp;creator=factSet&amp;DYN_ARGS=true&amp;DOC_NAME=FAT:RGQ_ENTRPR_VAL_EV_SOURCE_WINDOW.FAT&amp;VAR:ID1=BWT-AT&amp;VAR:SDATE=20080125&amp;VAR:FDATE=20071231&amp;VAR:FREQ=WEEKLY&amp;VAR:RELITEM=&amp;VAR:CURRENCY=&amp;VAR:DB_TYPE=&amp;VAR:UNITS=M&amp;window=popu","p&amp;width=535&amp;height=425&amp;START_MAXIMIZED=FALSE&amp;Y=120&amp;display_string=audit"}</definedName>
    <definedName name="_2232__FDSAUDITLINK__" localSheetId="1" hidden="1">{"fdsup://directions/FAT Viewer?action=UPDATE&amp;creator=factSet&amp;DYN_ARGS=true&amp;DOC_NAME=FAT:RGQ_ENTRPR_VAL_EV_SOURCE_WINDOW.FAT&amp;VAR:ID1=BWT-AT&amp;VAR:SDATE=20080118&amp;VAR:FDATE=20071231&amp;VAR:FREQ=WEEKLY&amp;VAR:RELITEM=&amp;VAR:CURRENCY=&amp;VAR:DB_TYPE=&amp;VAR:UNITS=M&amp;window=popu","p&amp;width=535&amp;height=425&amp;START_MAXIMIZED=FALSE&amp;Y=120&amp;display_string=audit"}</definedName>
    <definedName name="_2232__FDSAUDITLINK__" localSheetId="0" hidden="1">{"fdsup://directions/FAT Viewer?action=UPDATE&amp;creator=factSet&amp;DYN_ARGS=true&amp;DOC_NAME=FAT:RGQ_ENTRPR_VAL_EV_SOURCE_WINDOW.FAT&amp;VAR:ID1=BWT-AT&amp;VAR:SDATE=20080118&amp;VAR:FDATE=20071231&amp;VAR:FREQ=WEEKLY&amp;VAR:RELITEM=&amp;VAR:CURRENCY=&amp;VAR:DB_TYPE=&amp;VAR:UNITS=M&amp;window=popu","p&amp;width=535&amp;height=425&amp;START_MAXIMIZED=FALSE&amp;Y=120&amp;display_string=audit"}</definedName>
    <definedName name="_2232__FDSAUDITLINK__" hidden="1">{"fdsup://directions/FAT Viewer?action=UPDATE&amp;creator=factSet&amp;DYN_ARGS=true&amp;DOC_NAME=FAT:RGQ_ENTRPR_VAL_EV_SOURCE_WINDOW.FAT&amp;VAR:ID1=BWT-AT&amp;VAR:SDATE=20080118&amp;VAR:FDATE=20071231&amp;VAR:FREQ=WEEKLY&amp;VAR:RELITEM=&amp;VAR:CURRENCY=&amp;VAR:DB_TYPE=&amp;VAR:UNITS=M&amp;window=popu","p&amp;width=535&amp;height=425&amp;START_MAXIMIZED=FALSE&amp;Y=120&amp;display_string=audit"}</definedName>
    <definedName name="_2233__FDSAUDITLINK__" localSheetId="1" hidden="1">{"fdsup://directions/FAT Viewer?action=UPDATE&amp;creator=factSet&amp;DYN_ARGS=true&amp;DOC_NAME=FAT:RGQ_ENTRPR_VAL_EV_SOURCE_WINDOW.FAT&amp;VAR:ID1=BWT-AT&amp;VAR:SDATE=20080111&amp;VAR:FDATE=20071231&amp;VAR:FREQ=WEEKLY&amp;VAR:RELITEM=&amp;VAR:CURRENCY=&amp;VAR:DB_TYPE=&amp;VAR:UNITS=M&amp;window=popu","p&amp;width=535&amp;height=425&amp;START_MAXIMIZED=FALSE&amp;Y=120&amp;display_string=audit"}</definedName>
    <definedName name="_2233__FDSAUDITLINK__" localSheetId="0" hidden="1">{"fdsup://directions/FAT Viewer?action=UPDATE&amp;creator=factSet&amp;DYN_ARGS=true&amp;DOC_NAME=FAT:RGQ_ENTRPR_VAL_EV_SOURCE_WINDOW.FAT&amp;VAR:ID1=BWT-AT&amp;VAR:SDATE=20080111&amp;VAR:FDATE=20071231&amp;VAR:FREQ=WEEKLY&amp;VAR:RELITEM=&amp;VAR:CURRENCY=&amp;VAR:DB_TYPE=&amp;VAR:UNITS=M&amp;window=popu","p&amp;width=535&amp;height=425&amp;START_MAXIMIZED=FALSE&amp;Y=120&amp;display_string=audit"}</definedName>
    <definedName name="_2233__FDSAUDITLINK__" hidden="1">{"fdsup://directions/FAT Viewer?action=UPDATE&amp;creator=factSet&amp;DYN_ARGS=true&amp;DOC_NAME=FAT:RGQ_ENTRPR_VAL_EV_SOURCE_WINDOW.FAT&amp;VAR:ID1=BWT-AT&amp;VAR:SDATE=20080111&amp;VAR:FDATE=20071231&amp;VAR:FREQ=WEEKLY&amp;VAR:RELITEM=&amp;VAR:CURRENCY=&amp;VAR:DB_TYPE=&amp;VAR:UNITS=M&amp;window=popu","p&amp;width=535&amp;height=425&amp;START_MAXIMIZED=FALSE&amp;Y=120&amp;display_string=audit"}</definedName>
    <definedName name="_2234__FDSAUDITLINK__" localSheetId="1" hidden="1">{"fdsup://directions/FAT Viewer?action=UPDATE&amp;creator=factSet&amp;DYN_ARGS=true&amp;DOC_NAME=FAT:RGQ_ENTRPR_VAL_EV_SOURCE_WINDOW.FAT&amp;VAR:ID1=BWT-AT&amp;VAR:SDATE=20080104&amp;VAR:FDATE=20071231&amp;VAR:FREQ=WEEKLY&amp;VAR:RELITEM=&amp;VAR:CURRENCY=&amp;VAR:DB_TYPE=&amp;VAR:UNITS=M&amp;window=popu","p&amp;width=535&amp;height=425&amp;START_MAXIMIZED=FALSE&amp;Y=120&amp;display_string=audit"}</definedName>
    <definedName name="_2234__FDSAUDITLINK__" localSheetId="0" hidden="1">{"fdsup://directions/FAT Viewer?action=UPDATE&amp;creator=factSet&amp;DYN_ARGS=true&amp;DOC_NAME=FAT:RGQ_ENTRPR_VAL_EV_SOURCE_WINDOW.FAT&amp;VAR:ID1=BWT-AT&amp;VAR:SDATE=20080104&amp;VAR:FDATE=20071231&amp;VAR:FREQ=WEEKLY&amp;VAR:RELITEM=&amp;VAR:CURRENCY=&amp;VAR:DB_TYPE=&amp;VAR:UNITS=M&amp;window=popu","p&amp;width=535&amp;height=425&amp;START_MAXIMIZED=FALSE&amp;Y=120&amp;display_string=audit"}</definedName>
    <definedName name="_2234__FDSAUDITLINK__" hidden="1">{"fdsup://directions/FAT Viewer?action=UPDATE&amp;creator=factSet&amp;DYN_ARGS=true&amp;DOC_NAME=FAT:RGQ_ENTRPR_VAL_EV_SOURCE_WINDOW.FAT&amp;VAR:ID1=BWT-AT&amp;VAR:SDATE=20080104&amp;VAR:FDATE=20071231&amp;VAR:FREQ=WEEKLY&amp;VAR:RELITEM=&amp;VAR:CURRENCY=&amp;VAR:DB_TYPE=&amp;VAR:UNITS=M&amp;window=popu","p&amp;width=535&amp;height=425&amp;START_MAXIMIZED=FALSE&amp;Y=120&amp;display_string=audit"}</definedName>
    <definedName name="_2235__FDSAUDITLINK__" localSheetId="1" hidden="1">{"fdsup://directions/FAT Viewer?action=UPDATE&amp;creator=factSet&amp;DYN_ARGS=true&amp;DOC_NAME=FAT:RGQ_ENTRPR_VAL_EV_SOURCE_WINDOW.FAT&amp;VAR:ID1=BWT-AT&amp;VAR:SDATE=20071228&amp;VAR:FDATE=20070928&amp;VAR:FREQ=WEEKLY&amp;VAR:RELITEM=&amp;VAR:CURRENCY=&amp;VAR:DB_TYPE=&amp;VAR:UNITS=M&amp;window=popu","p&amp;width=535&amp;height=425&amp;START_MAXIMIZED=FALSE&amp;Y=120&amp;display_string=audit"}</definedName>
    <definedName name="_2235__FDSAUDITLINK__" localSheetId="0" hidden="1">{"fdsup://directions/FAT Viewer?action=UPDATE&amp;creator=factSet&amp;DYN_ARGS=true&amp;DOC_NAME=FAT:RGQ_ENTRPR_VAL_EV_SOURCE_WINDOW.FAT&amp;VAR:ID1=BWT-AT&amp;VAR:SDATE=20071228&amp;VAR:FDATE=20070928&amp;VAR:FREQ=WEEKLY&amp;VAR:RELITEM=&amp;VAR:CURRENCY=&amp;VAR:DB_TYPE=&amp;VAR:UNITS=M&amp;window=popu","p&amp;width=535&amp;height=425&amp;START_MAXIMIZED=FALSE&amp;Y=120&amp;display_string=audit"}</definedName>
    <definedName name="_2235__FDSAUDITLINK__" hidden="1">{"fdsup://directions/FAT Viewer?action=UPDATE&amp;creator=factSet&amp;DYN_ARGS=true&amp;DOC_NAME=FAT:RGQ_ENTRPR_VAL_EV_SOURCE_WINDOW.FAT&amp;VAR:ID1=BWT-AT&amp;VAR:SDATE=20071228&amp;VAR:FDATE=20070928&amp;VAR:FREQ=WEEKLY&amp;VAR:RELITEM=&amp;VAR:CURRENCY=&amp;VAR:DB_TYPE=&amp;VAR:UNITS=M&amp;window=popu","p&amp;width=535&amp;height=425&amp;START_MAXIMIZED=FALSE&amp;Y=120&amp;display_string=audit"}</definedName>
    <definedName name="_2236__FDSAUDITLINK__" localSheetId="1" hidden="1">{"fdsup://directions/FAT Viewer?action=UPDATE&amp;creator=factSet&amp;DYN_ARGS=true&amp;DOC_NAME=FAT:RGQ_ENTRPR_VAL_EV_SOURCE_WINDOW.FAT&amp;VAR:ID1=BWT-AT&amp;VAR:SDATE=20071221&amp;VAR:FDATE=20070928&amp;VAR:FREQ=WEEKLY&amp;VAR:RELITEM=&amp;VAR:CURRENCY=&amp;VAR:DB_TYPE=&amp;VAR:UNITS=M&amp;window=popu","p&amp;width=535&amp;height=425&amp;START_MAXIMIZED=FALSE&amp;Y=120&amp;display_string=audit"}</definedName>
    <definedName name="_2236__FDSAUDITLINK__" localSheetId="0" hidden="1">{"fdsup://directions/FAT Viewer?action=UPDATE&amp;creator=factSet&amp;DYN_ARGS=true&amp;DOC_NAME=FAT:RGQ_ENTRPR_VAL_EV_SOURCE_WINDOW.FAT&amp;VAR:ID1=BWT-AT&amp;VAR:SDATE=20071221&amp;VAR:FDATE=20070928&amp;VAR:FREQ=WEEKLY&amp;VAR:RELITEM=&amp;VAR:CURRENCY=&amp;VAR:DB_TYPE=&amp;VAR:UNITS=M&amp;window=popu","p&amp;width=535&amp;height=425&amp;START_MAXIMIZED=FALSE&amp;Y=120&amp;display_string=audit"}</definedName>
    <definedName name="_2236__FDSAUDITLINK__" hidden="1">{"fdsup://directions/FAT Viewer?action=UPDATE&amp;creator=factSet&amp;DYN_ARGS=true&amp;DOC_NAME=FAT:RGQ_ENTRPR_VAL_EV_SOURCE_WINDOW.FAT&amp;VAR:ID1=BWT-AT&amp;VAR:SDATE=20071221&amp;VAR:FDATE=20070928&amp;VAR:FREQ=WEEKLY&amp;VAR:RELITEM=&amp;VAR:CURRENCY=&amp;VAR:DB_TYPE=&amp;VAR:UNITS=M&amp;window=popu","p&amp;width=535&amp;height=425&amp;START_MAXIMIZED=FALSE&amp;Y=120&amp;display_string=audit"}</definedName>
    <definedName name="_2237__FDSAUDITLINK__" localSheetId="1" hidden="1">{"fdsup://directions/FAT Viewer?action=UPDATE&amp;creator=factSet&amp;DYN_ARGS=true&amp;DOC_NAME=FAT:RGQ_ENTRPR_VAL_EV_SOURCE_WINDOW.FAT&amp;VAR:ID1=BWT-AT&amp;VAR:SDATE=20071214&amp;VAR:FDATE=20070928&amp;VAR:FREQ=WEEKLY&amp;VAR:RELITEM=&amp;VAR:CURRENCY=&amp;VAR:DB_TYPE=&amp;VAR:UNITS=M&amp;window=popu","p&amp;width=535&amp;height=425&amp;START_MAXIMIZED=FALSE&amp;Y=120&amp;display_string=audit"}</definedName>
    <definedName name="_2237__FDSAUDITLINK__" localSheetId="0" hidden="1">{"fdsup://directions/FAT Viewer?action=UPDATE&amp;creator=factSet&amp;DYN_ARGS=true&amp;DOC_NAME=FAT:RGQ_ENTRPR_VAL_EV_SOURCE_WINDOW.FAT&amp;VAR:ID1=BWT-AT&amp;VAR:SDATE=20071214&amp;VAR:FDATE=20070928&amp;VAR:FREQ=WEEKLY&amp;VAR:RELITEM=&amp;VAR:CURRENCY=&amp;VAR:DB_TYPE=&amp;VAR:UNITS=M&amp;window=popu","p&amp;width=535&amp;height=425&amp;START_MAXIMIZED=FALSE&amp;Y=120&amp;display_string=audit"}</definedName>
    <definedName name="_2237__FDSAUDITLINK__" hidden="1">{"fdsup://directions/FAT Viewer?action=UPDATE&amp;creator=factSet&amp;DYN_ARGS=true&amp;DOC_NAME=FAT:RGQ_ENTRPR_VAL_EV_SOURCE_WINDOW.FAT&amp;VAR:ID1=BWT-AT&amp;VAR:SDATE=20071214&amp;VAR:FDATE=20070928&amp;VAR:FREQ=WEEKLY&amp;VAR:RELITEM=&amp;VAR:CURRENCY=&amp;VAR:DB_TYPE=&amp;VAR:UNITS=M&amp;window=popu","p&amp;width=535&amp;height=425&amp;START_MAXIMIZED=FALSE&amp;Y=120&amp;display_string=audit"}</definedName>
    <definedName name="_2238__FDSAUDITLINK__" localSheetId="1" hidden="1">{"fdsup://directions/FAT Viewer?action=UPDATE&amp;creator=factSet&amp;DYN_ARGS=true&amp;DOC_NAME=FAT:RGQ_ENTRPR_VAL_EV_SOURCE_WINDOW.FAT&amp;VAR:ID1=BWT-AT&amp;VAR:SDATE=20071207&amp;VAR:FDATE=20070928&amp;VAR:FREQ=WEEKLY&amp;VAR:RELITEM=&amp;VAR:CURRENCY=&amp;VAR:DB_TYPE=&amp;VAR:UNITS=M&amp;window=popu","p&amp;width=535&amp;height=425&amp;START_MAXIMIZED=FALSE&amp;Y=120&amp;display_string=audit"}</definedName>
    <definedName name="_2238__FDSAUDITLINK__" localSheetId="0" hidden="1">{"fdsup://directions/FAT Viewer?action=UPDATE&amp;creator=factSet&amp;DYN_ARGS=true&amp;DOC_NAME=FAT:RGQ_ENTRPR_VAL_EV_SOURCE_WINDOW.FAT&amp;VAR:ID1=BWT-AT&amp;VAR:SDATE=20071207&amp;VAR:FDATE=20070928&amp;VAR:FREQ=WEEKLY&amp;VAR:RELITEM=&amp;VAR:CURRENCY=&amp;VAR:DB_TYPE=&amp;VAR:UNITS=M&amp;window=popu","p&amp;width=535&amp;height=425&amp;START_MAXIMIZED=FALSE&amp;Y=120&amp;display_string=audit"}</definedName>
    <definedName name="_2238__FDSAUDITLINK__" hidden="1">{"fdsup://directions/FAT Viewer?action=UPDATE&amp;creator=factSet&amp;DYN_ARGS=true&amp;DOC_NAME=FAT:RGQ_ENTRPR_VAL_EV_SOURCE_WINDOW.FAT&amp;VAR:ID1=BWT-AT&amp;VAR:SDATE=20071207&amp;VAR:FDATE=20070928&amp;VAR:FREQ=WEEKLY&amp;VAR:RELITEM=&amp;VAR:CURRENCY=&amp;VAR:DB_TYPE=&amp;VAR:UNITS=M&amp;window=popu","p&amp;width=535&amp;height=425&amp;START_MAXIMIZED=FALSE&amp;Y=120&amp;display_string=audit"}</definedName>
    <definedName name="_2239__FDSAUDITLINK__" localSheetId="1" hidden="1">{"fdsup://directions/FAT Viewer?action=UPDATE&amp;creator=factSet&amp;DYN_ARGS=true&amp;DOC_NAME=FAT:RGQ_ENTRPR_VAL_EV_SOURCE_WINDOW.FAT&amp;VAR:ID1=BWT-AT&amp;VAR:SDATE=20071130&amp;VAR:FDATE=20070928&amp;VAR:FREQ=WEEKLY&amp;VAR:RELITEM=&amp;VAR:CURRENCY=&amp;VAR:DB_TYPE=&amp;VAR:UNITS=M&amp;window=popu","p&amp;width=535&amp;height=425&amp;START_MAXIMIZED=FALSE&amp;Y=120&amp;display_string=audit"}</definedName>
    <definedName name="_2239__FDSAUDITLINK__" localSheetId="0" hidden="1">{"fdsup://directions/FAT Viewer?action=UPDATE&amp;creator=factSet&amp;DYN_ARGS=true&amp;DOC_NAME=FAT:RGQ_ENTRPR_VAL_EV_SOURCE_WINDOW.FAT&amp;VAR:ID1=BWT-AT&amp;VAR:SDATE=20071130&amp;VAR:FDATE=20070928&amp;VAR:FREQ=WEEKLY&amp;VAR:RELITEM=&amp;VAR:CURRENCY=&amp;VAR:DB_TYPE=&amp;VAR:UNITS=M&amp;window=popu","p&amp;width=535&amp;height=425&amp;START_MAXIMIZED=FALSE&amp;Y=120&amp;display_string=audit"}</definedName>
    <definedName name="_2239__FDSAUDITLINK__" hidden="1">{"fdsup://directions/FAT Viewer?action=UPDATE&amp;creator=factSet&amp;DYN_ARGS=true&amp;DOC_NAME=FAT:RGQ_ENTRPR_VAL_EV_SOURCE_WINDOW.FAT&amp;VAR:ID1=BWT-AT&amp;VAR:SDATE=20071130&amp;VAR:FDATE=20070928&amp;VAR:FREQ=WEEKLY&amp;VAR:RELITEM=&amp;VAR:CURRENCY=&amp;VAR:DB_TYPE=&amp;VAR:UNITS=M&amp;window=popu","p&amp;width=535&amp;height=425&amp;START_MAXIMIZED=FALSE&amp;Y=120&amp;display_string=audit"}</definedName>
    <definedName name="_224__FDSAUDITLINK__" localSheetId="1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224__FDSAUDITLINK__" localSheetId="0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224__FDSAUDITLINK__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2240__FDSAUDITLINK__" localSheetId="1" hidden="1">{"fdsup://directions/FAT Viewer?action=UPDATE&amp;creator=factSet&amp;DYN_ARGS=true&amp;DOC_NAME=FAT:RGQ_ENTRPR_VAL_EV_SOURCE_WINDOW.FAT&amp;VAR:ID1=BWT-AT&amp;VAR:SDATE=20071123&amp;VAR:FDATE=20070928&amp;VAR:FREQ=WEEKLY&amp;VAR:RELITEM=&amp;VAR:CURRENCY=&amp;VAR:DB_TYPE=&amp;VAR:UNITS=M&amp;window=popu","p&amp;width=535&amp;height=425&amp;START_MAXIMIZED=FALSE&amp;Y=120&amp;display_string=audit"}</definedName>
    <definedName name="_2240__FDSAUDITLINK__" localSheetId="0" hidden="1">{"fdsup://directions/FAT Viewer?action=UPDATE&amp;creator=factSet&amp;DYN_ARGS=true&amp;DOC_NAME=FAT:RGQ_ENTRPR_VAL_EV_SOURCE_WINDOW.FAT&amp;VAR:ID1=BWT-AT&amp;VAR:SDATE=20071123&amp;VAR:FDATE=20070928&amp;VAR:FREQ=WEEKLY&amp;VAR:RELITEM=&amp;VAR:CURRENCY=&amp;VAR:DB_TYPE=&amp;VAR:UNITS=M&amp;window=popu","p&amp;width=535&amp;height=425&amp;START_MAXIMIZED=FALSE&amp;Y=120&amp;display_string=audit"}</definedName>
    <definedName name="_2240__FDSAUDITLINK__" hidden="1">{"fdsup://directions/FAT Viewer?action=UPDATE&amp;creator=factSet&amp;DYN_ARGS=true&amp;DOC_NAME=FAT:RGQ_ENTRPR_VAL_EV_SOURCE_WINDOW.FAT&amp;VAR:ID1=BWT-AT&amp;VAR:SDATE=20071123&amp;VAR:FDATE=20070928&amp;VAR:FREQ=WEEKLY&amp;VAR:RELITEM=&amp;VAR:CURRENCY=&amp;VAR:DB_TYPE=&amp;VAR:UNITS=M&amp;window=popu","p&amp;width=535&amp;height=425&amp;START_MAXIMIZED=FALSE&amp;Y=120&amp;display_string=audit"}</definedName>
    <definedName name="_2241__FDSAUDITLINK__" localSheetId="1" hidden="1">{"fdsup://directions/FAT Viewer?action=UPDATE&amp;creator=factSet&amp;DYN_ARGS=true&amp;DOC_NAME=FAT:RGQ_ENTRPR_VAL_EV_SOURCE_WINDOW.FAT&amp;VAR:ID1=BWT-AT&amp;VAR:SDATE=20071116&amp;VAR:FDATE=20070928&amp;VAR:FREQ=WEEKLY&amp;VAR:RELITEM=&amp;VAR:CURRENCY=&amp;VAR:DB_TYPE=&amp;VAR:UNITS=M&amp;window=popu","p&amp;width=535&amp;height=425&amp;START_MAXIMIZED=FALSE&amp;Y=120&amp;display_string=audit"}</definedName>
    <definedName name="_2241__FDSAUDITLINK__" localSheetId="0" hidden="1">{"fdsup://directions/FAT Viewer?action=UPDATE&amp;creator=factSet&amp;DYN_ARGS=true&amp;DOC_NAME=FAT:RGQ_ENTRPR_VAL_EV_SOURCE_WINDOW.FAT&amp;VAR:ID1=BWT-AT&amp;VAR:SDATE=20071116&amp;VAR:FDATE=20070928&amp;VAR:FREQ=WEEKLY&amp;VAR:RELITEM=&amp;VAR:CURRENCY=&amp;VAR:DB_TYPE=&amp;VAR:UNITS=M&amp;window=popu","p&amp;width=535&amp;height=425&amp;START_MAXIMIZED=FALSE&amp;Y=120&amp;display_string=audit"}</definedName>
    <definedName name="_2241__FDSAUDITLINK__" hidden="1">{"fdsup://directions/FAT Viewer?action=UPDATE&amp;creator=factSet&amp;DYN_ARGS=true&amp;DOC_NAME=FAT:RGQ_ENTRPR_VAL_EV_SOURCE_WINDOW.FAT&amp;VAR:ID1=BWT-AT&amp;VAR:SDATE=20071116&amp;VAR:FDATE=20070928&amp;VAR:FREQ=WEEKLY&amp;VAR:RELITEM=&amp;VAR:CURRENCY=&amp;VAR:DB_TYPE=&amp;VAR:UNITS=M&amp;window=popu","p&amp;width=535&amp;height=425&amp;START_MAXIMIZED=FALSE&amp;Y=120&amp;display_string=audit"}</definedName>
    <definedName name="_2242__FDSAUDITLINK__" localSheetId="1" hidden="1">{"fdsup://directions/FAT Viewer?action=UPDATE&amp;creator=factSet&amp;DYN_ARGS=true&amp;DOC_NAME=FAT:RGQ_ENTRPR_VAL_EV_SOURCE_WINDOW.FAT&amp;VAR:ID1=BWT-AT&amp;VAR:SDATE=20071109&amp;VAR:FDATE=20070928&amp;VAR:FREQ=WEEKLY&amp;VAR:RELITEM=&amp;VAR:CURRENCY=&amp;VAR:DB_TYPE=&amp;VAR:UNITS=M&amp;window=popu","p&amp;width=535&amp;height=425&amp;START_MAXIMIZED=FALSE&amp;Y=120&amp;display_string=audit"}</definedName>
    <definedName name="_2242__FDSAUDITLINK__" localSheetId="0" hidden="1">{"fdsup://directions/FAT Viewer?action=UPDATE&amp;creator=factSet&amp;DYN_ARGS=true&amp;DOC_NAME=FAT:RGQ_ENTRPR_VAL_EV_SOURCE_WINDOW.FAT&amp;VAR:ID1=BWT-AT&amp;VAR:SDATE=20071109&amp;VAR:FDATE=20070928&amp;VAR:FREQ=WEEKLY&amp;VAR:RELITEM=&amp;VAR:CURRENCY=&amp;VAR:DB_TYPE=&amp;VAR:UNITS=M&amp;window=popu","p&amp;width=535&amp;height=425&amp;START_MAXIMIZED=FALSE&amp;Y=120&amp;display_string=audit"}</definedName>
    <definedName name="_2242__FDSAUDITLINK__" hidden="1">{"fdsup://directions/FAT Viewer?action=UPDATE&amp;creator=factSet&amp;DYN_ARGS=true&amp;DOC_NAME=FAT:RGQ_ENTRPR_VAL_EV_SOURCE_WINDOW.FAT&amp;VAR:ID1=BWT-AT&amp;VAR:SDATE=20071109&amp;VAR:FDATE=20070928&amp;VAR:FREQ=WEEKLY&amp;VAR:RELITEM=&amp;VAR:CURRENCY=&amp;VAR:DB_TYPE=&amp;VAR:UNITS=M&amp;window=popu","p&amp;width=535&amp;height=425&amp;START_MAXIMIZED=FALSE&amp;Y=120&amp;display_string=audit"}</definedName>
    <definedName name="_2243__FDSAUDITLINK__" localSheetId="1" hidden="1">{"fdsup://directions/FAT Viewer?action=UPDATE&amp;creator=factSet&amp;DYN_ARGS=true&amp;DOC_NAME=FAT:RGQ_ENTRPR_VAL_EV_SOURCE_WINDOW.FAT&amp;VAR:ID1=BWT-AT&amp;VAR:SDATE=20071102&amp;VAR:FDATE=20070928&amp;VAR:FREQ=WEEKLY&amp;VAR:RELITEM=&amp;VAR:CURRENCY=&amp;VAR:DB_TYPE=&amp;VAR:UNITS=M&amp;window=popu","p&amp;width=535&amp;height=425&amp;START_MAXIMIZED=FALSE&amp;Y=120&amp;display_string=audit"}</definedName>
    <definedName name="_2243__FDSAUDITLINK__" localSheetId="0" hidden="1">{"fdsup://directions/FAT Viewer?action=UPDATE&amp;creator=factSet&amp;DYN_ARGS=true&amp;DOC_NAME=FAT:RGQ_ENTRPR_VAL_EV_SOURCE_WINDOW.FAT&amp;VAR:ID1=BWT-AT&amp;VAR:SDATE=20071102&amp;VAR:FDATE=20070928&amp;VAR:FREQ=WEEKLY&amp;VAR:RELITEM=&amp;VAR:CURRENCY=&amp;VAR:DB_TYPE=&amp;VAR:UNITS=M&amp;window=popu","p&amp;width=535&amp;height=425&amp;START_MAXIMIZED=FALSE&amp;Y=120&amp;display_string=audit"}</definedName>
    <definedName name="_2243__FDSAUDITLINK__" hidden="1">{"fdsup://directions/FAT Viewer?action=UPDATE&amp;creator=factSet&amp;DYN_ARGS=true&amp;DOC_NAME=FAT:RGQ_ENTRPR_VAL_EV_SOURCE_WINDOW.FAT&amp;VAR:ID1=BWT-AT&amp;VAR:SDATE=20071102&amp;VAR:FDATE=20070928&amp;VAR:FREQ=WEEKLY&amp;VAR:RELITEM=&amp;VAR:CURRENCY=&amp;VAR:DB_TYPE=&amp;VAR:UNITS=M&amp;window=popu","p&amp;width=535&amp;height=425&amp;START_MAXIMIZED=FALSE&amp;Y=120&amp;display_string=audit"}</definedName>
    <definedName name="_2244__FDSAUDITLINK__" localSheetId="1" hidden="1">{"fdsup://directions/FAT Viewer?action=UPDATE&amp;creator=factSet&amp;DYN_ARGS=true&amp;DOC_NAME=FAT:RGQ_ENTRPR_VAL_EV_SOURCE_WINDOW.FAT&amp;VAR:ID1=BWT-AT&amp;VAR:SDATE=20071026&amp;VAR:FDATE=20070928&amp;VAR:FREQ=WEEKLY&amp;VAR:RELITEM=&amp;VAR:CURRENCY=&amp;VAR:DB_TYPE=&amp;VAR:UNITS=M&amp;window=popu","p&amp;width=535&amp;height=425&amp;START_MAXIMIZED=FALSE&amp;Y=120&amp;display_string=audit"}</definedName>
    <definedName name="_2244__FDSAUDITLINK__" localSheetId="0" hidden="1">{"fdsup://directions/FAT Viewer?action=UPDATE&amp;creator=factSet&amp;DYN_ARGS=true&amp;DOC_NAME=FAT:RGQ_ENTRPR_VAL_EV_SOURCE_WINDOW.FAT&amp;VAR:ID1=BWT-AT&amp;VAR:SDATE=20071026&amp;VAR:FDATE=20070928&amp;VAR:FREQ=WEEKLY&amp;VAR:RELITEM=&amp;VAR:CURRENCY=&amp;VAR:DB_TYPE=&amp;VAR:UNITS=M&amp;window=popu","p&amp;width=535&amp;height=425&amp;START_MAXIMIZED=FALSE&amp;Y=120&amp;display_string=audit"}</definedName>
    <definedName name="_2244__FDSAUDITLINK__" hidden="1">{"fdsup://directions/FAT Viewer?action=UPDATE&amp;creator=factSet&amp;DYN_ARGS=true&amp;DOC_NAME=FAT:RGQ_ENTRPR_VAL_EV_SOURCE_WINDOW.FAT&amp;VAR:ID1=BWT-AT&amp;VAR:SDATE=20071026&amp;VAR:FDATE=20070928&amp;VAR:FREQ=WEEKLY&amp;VAR:RELITEM=&amp;VAR:CURRENCY=&amp;VAR:DB_TYPE=&amp;VAR:UNITS=M&amp;window=popu","p&amp;width=535&amp;height=425&amp;START_MAXIMIZED=FALSE&amp;Y=120&amp;display_string=audit"}</definedName>
    <definedName name="_2245__FDSAUDITLINK__" localSheetId="1" hidden="1">{"fdsup://directions/FAT Viewer?action=UPDATE&amp;creator=factSet&amp;DYN_ARGS=true&amp;DOC_NAME=FAT:RGQ_ENTRPR_VAL_EV_SOURCE_WINDOW.FAT&amp;VAR:ID1=BWT-AT&amp;VAR:SDATE=20071019&amp;VAR:FDATE=20070928&amp;VAR:FREQ=WEEKLY&amp;VAR:RELITEM=&amp;VAR:CURRENCY=&amp;VAR:DB_TYPE=&amp;VAR:UNITS=M&amp;window=popu","p&amp;width=535&amp;height=425&amp;START_MAXIMIZED=FALSE&amp;Y=120&amp;display_string=audit"}</definedName>
    <definedName name="_2245__FDSAUDITLINK__" localSheetId="0" hidden="1">{"fdsup://directions/FAT Viewer?action=UPDATE&amp;creator=factSet&amp;DYN_ARGS=true&amp;DOC_NAME=FAT:RGQ_ENTRPR_VAL_EV_SOURCE_WINDOW.FAT&amp;VAR:ID1=BWT-AT&amp;VAR:SDATE=20071019&amp;VAR:FDATE=20070928&amp;VAR:FREQ=WEEKLY&amp;VAR:RELITEM=&amp;VAR:CURRENCY=&amp;VAR:DB_TYPE=&amp;VAR:UNITS=M&amp;window=popu","p&amp;width=535&amp;height=425&amp;START_MAXIMIZED=FALSE&amp;Y=120&amp;display_string=audit"}</definedName>
    <definedName name="_2245__FDSAUDITLINK__" hidden="1">{"fdsup://directions/FAT Viewer?action=UPDATE&amp;creator=factSet&amp;DYN_ARGS=true&amp;DOC_NAME=FAT:RGQ_ENTRPR_VAL_EV_SOURCE_WINDOW.FAT&amp;VAR:ID1=BWT-AT&amp;VAR:SDATE=20071019&amp;VAR:FDATE=20070928&amp;VAR:FREQ=WEEKLY&amp;VAR:RELITEM=&amp;VAR:CURRENCY=&amp;VAR:DB_TYPE=&amp;VAR:UNITS=M&amp;window=popu","p&amp;width=535&amp;height=425&amp;START_MAXIMIZED=FALSE&amp;Y=120&amp;display_string=audit"}</definedName>
    <definedName name="_2246__FDSAUDITLINK__" localSheetId="1" hidden="1">{"fdsup://directions/FAT Viewer?action=UPDATE&amp;creator=factSet&amp;DYN_ARGS=true&amp;DOC_NAME=FAT:RGQ_ENTRPR_VAL_EV_SOURCE_WINDOW.FAT&amp;VAR:ID1=BWT-AT&amp;VAR:SDATE=20071012&amp;VAR:FDATE=20070928&amp;VAR:FREQ=WEEKLY&amp;VAR:RELITEM=&amp;VAR:CURRENCY=&amp;VAR:DB_TYPE=&amp;VAR:UNITS=M&amp;window=popu","p&amp;width=535&amp;height=425&amp;START_MAXIMIZED=FALSE&amp;Y=120&amp;display_string=audit"}</definedName>
    <definedName name="_2246__FDSAUDITLINK__" localSheetId="0" hidden="1">{"fdsup://directions/FAT Viewer?action=UPDATE&amp;creator=factSet&amp;DYN_ARGS=true&amp;DOC_NAME=FAT:RGQ_ENTRPR_VAL_EV_SOURCE_WINDOW.FAT&amp;VAR:ID1=BWT-AT&amp;VAR:SDATE=20071012&amp;VAR:FDATE=20070928&amp;VAR:FREQ=WEEKLY&amp;VAR:RELITEM=&amp;VAR:CURRENCY=&amp;VAR:DB_TYPE=&amp;VAR:UNITS=M&amp;window=popu","p&amp;width=535&amp;height=425&amp;START_MAXIMIZED=FALSE&amp;Y=120&amp;display_string=audit"}</definedName>
    <definedName name="_2246__FDSAUDITLINK__" hidden="1">{"fdsup://directions/FAT Viewer?action=UPDATE&amp;creator=factSet&amp;DYN_ARGS=true&amp;DOC_NAME=FAT:RGQ_ENTRPR_VAL_EV_SOURCE_WINDOW.FAT&amp;VAR:ID1=BWT-AT&amp;VAR:SDATE=20071012&amp;VAR:FDATE=20070928&amp;VAR:FREQ=WEEKLY&amp;VAR:RELITEM=&amp;VAR:CURRENCY=&amp;VAR:DB_TYPE=&amp;VAR:UNITS=M&amp;window=popu","p&amp;width=535&amp;height=425&amp;START_MAXIMIZED=FALSE&amp;Y=120&amp;display_string=audit"}</definedName>
    <definedName name="_2247__FDSAUDITLINK__" localSheetId="1" hidden="1">{"fdsup://directions/FAT Viewer?action=UPDATE&amp;creator=factSet&amp;DYN_ARGS=true&amp;DOC_NAME=FAT:RGQ_ENTRPR_VAL_EV_SOURCE_WINDOW.FAT&amp;VAR:ID1=BWT-AT&amp;VAR:SDATE=20071005&amp;VAR:FDATE=20070928&amp;VAR:FREQ=WEEKLY&amp;VAR:RELITEM=&amp;VAR:CURRENCY=&amp;VAR:DB_TYPE=&amp;VAR:UNITS=M&amp;window=popu","p&amp;width=535&amp;height=425&amp;START_MAXIMIZED=FALSE&amp;Y=120&amp;display_string=audit"}</definedName>
    <definedName name="_2247__FDSAUDITLINK__" localSheetId="0" hidden="1">{"fdsup://directions/FAT Viewer?action=UPDATE&amp;creator=factSet&amp;DYN_ARGS=true&amp;DOC_NAME=FAT:RGQ_ENTRPR_VAL_EV_SOURCE_WINDOW.FAT&amp;VAR:ID1=BWT-AT&amp;VAR:SDATE=20071005&amp;VAR:FDATE=20070928&amp;VAR:FREQ=WEEKLY&amp;VAR:RELITEM=&amp;VAR:CURRENCY=&amp;VAR:DB_TYPE=&amp;VAR:UNITS=M&amp;window=popu","p&amp;width=535&amp;height=425&amp;START_MAXIMIZED=FALSE&amp;Y=120&amp;display_string=audit"}</definedName>
    <definedName name="_2247__FDSAUDITLINK__" hidden="1">{"fdsup://directions/FAT Viewer?action=UPDATE&amp;creator=factSet&amp;DYN_ARGS=true&amp;DOC_NAME=FAT:RGQ_ENTRPR_VAL_EV_SOURCE_WINDOW.FAT&amp;VAR:ID1=BWT-AT&amp;VAR:SDATE=20071005&amp;VAR:FDATE=20070928&amp;VAR:FREQ=WEEKLY&amp;VAR:RELITEM=&amp;VAR:CURRENCY=&amp;VAR:DB_TYPE=&amp;VAR:UNITS=M&amp;window=popu","p&amp;width=535&amp;height=425&amp;START_MAXIMIZED=FALSE&amp;Y=120&amp;display_string=audit"}</definedName>
    <definedName name="_2248__FDSAUDITLINK__" localSheetId="1" hidden="1">{"fdsup://directions/FAT Viewer?action=UPDATE&amp;creator=factSet&amp;DYN_ARGS=true&amp;DOC_NAME=FAT:RGQ_ENTRPR_VAL_EV_SOURCE_WINDOW.FAT&amp;VAR:ID1=BWT-AT&amp;VAR:SDATE=20070928&amp;VAR:FDATE=20070928&amp;VAR:FREQ=WEEKLY&amp;VAR:RELITEM=&amp;VAR:CURRENCY=&amp;VAR:DB_TYPE=&amp;VAR:UNITS=M&amp;window=popu","p&amp;width=535&amp;height=425&amp;START_MAXIMIZED=FALSE&amp;Y=120&amp;display_string=audit"}</definedName>
    <definedName name="_2248__FDSAUDITLINK__" localSheetId="0" hidden="1">{"fdsup://directions/FAT Viewer?action=UPDATE&amp;creator=factSet&amp;DYN_ARGS=true&amp;DOC_NAME=FAT:RGQ_ENTRPR_VAL_EV_SOURCE_WINDOW.FAT&amp;VAR:ID1=BWT-AT&amp;VAR:SDATE=20070928&amp;VAR:FDATE=20070928&amp;VAR:FREQ=WEEKLY&amp;VAR:RELITEM=&amp;VAR:CURRENCY=&amp;VAR:DB_TYPE=&amp;VAR:UNITS=M&amp;window=popu","p&amp;width=535&amp;height=425&amp;START_MAXIMIZED=FALSE&amp;Y=120&amp;display_string=audit"}</definedName>
    <definedName name="_2248__FDSAUDITLINK__" hidden="1">{"fdsup://directions/FAT Viewer?action=UPDATE&amp;creator=factSet&amp;DYN_ARGS=true&amp;DOC_NAME=FAT:RGQ_ENTRPR_VAL_EV_SOURCE_WINDOW.FAT&amp;VAR:ID1=BWT-AT&amp;VAR:SDATE=20070928&amp;VAR:FDATE=20070928&amp;VAR:FREQ=WEEKLY&amp;VAR:RELITEM=&amp;VAR:CURRENCY=&amp;VAR:DB_TYPE=&amp;VAR:UNITS=M&amp;window=popu","p&amp;width=535&amp;height=425&amp;START_MAXIMIZED=FALSE&amp;Y=120&amp;display_string=audit"}</definedName>
    <definedName name="_2249__FDSAUDITLINK__" localSheetId="1" hidden="1">{"fdsup://directions/FAT Viewer?action=UPDATE&amp;creator=factSet&amp;DYN_ARGS=true&amp;DOC_NAME=FAT:RGQ_ENTRPR_VAL_EV_SOURCE_WINDOW.FAT&amp;VAR:ID1=BWT-AT&amp;VAR:SDATE=20070921&amp;VAR:FDATE=20070629&amp;VAR:FREQ=WEEKLY&amp;VAR:RELITEM=&amp;VAR:CURRENCY=&amp;VAR:DB_TYPE=&amp;VAR:UNITS=M&amp;window=popu","p&amp;width=535&amp;height=425&amp;START_MAXIMIZED=FALSE&amp;Y=120&amp;display_string=audit"}</definedName>
    <definedName name="_2249__FDSAUDITLINK__" localSheetId="0" hidden="1">{"fdsup://directions/FAT Viewer?action=UPDATE&amp;creator=factSet&amp;DYN_ARGS=true&amp;DOC_NAME=FAT:RGQ_ENTRPR_VAL_EV_SOURCE_WINDOW.FAT&amp;VAR:ID1=BWT-AT&amp;VAR:SDATE=20070921&amp;VAR:FDATE=20070629&amp;VAR:FREQ=WEEKLY&amp;VAR:RELITEM=&amp;VAR:CURRENCY=&amp;VAR:DB_TYPE=&amp;VAR:UNITS=M&amp;window=popu","p&amp;width=535&amp;height=425&amp;START_MAXIMIZED=FALSE&amp;Y=120&amp;display_string=audit"}</definedName>
    <definedName name="_2249__FDSAUDITLINK__" hidden="1">{"fdsup://directions/FAT Viewer?action=UPDATE&amp;creator=factSet&amp;DYN_ARGS=true&amp;DOC_NAME=FAT:RGQ_ENTRPR_VAL_EV_SOURCE_WINDOW.FAT&amp;VAR:ID1=BWT-AT&amp;VAR:SDATE=20070921&amp;VAR:FDATE=20070629&amp;VAR:FREQ=WEEKLY&amp;VAR:RELITEM=&amp;VAR:CURRENCY=&amp;VAR:DB_TYPE=&amp;VAR:UNITS=M&amp;window=popu","p&amp;width=535&amp;height=425&amp;START_MAXIMIZED=FALSE&amp;Y=120&amp;display_string=audit"}</definedName>
    <definedName name="_225__FDSAUDITLINK__" localSheetId="1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225__FDSAUDITLINK__" localSheetId="0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225__FDSAUDITLINK__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2250__FDSAUDITLINK__" localSheetId="1" hidden="1">{"fdsup://directions/FAT Viewer?action=UPDATE&amp;creator=factSet&amp;DYN_ARGS=true&amp;DOC_NAME=FAT:RGQ_ENTRPR_VAL_EV_SOURCE_WINDOW.FAT&amp;VAR:ID1=BWT-AT&amp;VAR:SDATE=20070914&amp;VAR:FDATE=20070629&amp;VAR:FREQ=WEEKLY&amp;VAR:RELITEM=&amp;VAR:CURRENCY=&amp;VAR:DB_TYPE=&amp;VAR:UNITS=M&amp;window=popu","p&amp;width=535&amp;height=425&amp;START_MAXIMIZED=FALSE&amp;Y=120&amp;display_string=audit"}</definedName>
    <definedName name="_2250__FDSAUDITLINK__" localSheetId="0" hidden="1">{"fdsup://directions/FAT Viewer?action=UPDATE&amp;creator=factSet&amp;DYN_ARGS=true&amp;DOC_NAME=FAT:RGQ_ENTRPR_VAL_EV_SOURCE_WINDOW.FAT&amp;VAR:ID1=BWT-AT&amp;VAR:SDATE=20070914&amp;VAR:FDATE=20070629&amp;VAR:FREQ=WEEKLY&amp;VAR:RELITEM=&amp;VAR:CURRENCY=&amp;VAR:DB_TYPE=&amp;VAR:UNITS=M&amp;window=popu","p&amp;width=535&amp;height=425&amp;START_MAXIMIZED=FALSE&amp;Y=120&amp;display_string=audit"}</definedName>
    <definedName name="_2250__FDSAUDITLINK__" hidden="1">{"fdsup://directions/FAT Viewer?action=UPDATE&amp;creator=factSet&amp;DYN_ARGS=true&amp;DOC_NAME=FAT:RGQ_ENTRPR_VAL_EV_SOURCE_WINDOW.FAT&amp;VAR:ID1=BWT-AT&amp;VAR:SDATE=20070914&amp;VAR:FDATE=20070629&amp;VAR:FREQ=WEEKLY&amp;VAR:RELITEM=&amp;VAR:CURRENCY=&amp;VAR:DB_TYPE=&amp;VAR:UNITS=M&amp;window=popu","p&amp;width=535&amp;height=425&amp;START_MAXIMIZED=FALSE&amp;Y=120&amp;display_string=audit"}</definedName>
    <definedName name="_2251__FDSAUDITLINK__" localSheetId="1" hidden="1">{"fdsup://directions/FAT Viewer?action=UPDATE&amp;creator=factSet&amp;DYN_ARGS=true&amp;DOC_NAME=FAT:RGQ_ENTRPR_VAL_EV_SOURCE_WINDOW.FAT&amp;VAR:ID1=BWT-AT&amp;VAR:SDATE=20070907&amp;VAR:FDATE=20070629&amp;VAR:FREQ=WEEKLY&amp;VAR:RELITEM=&amp;VAR:CURRENCY=&amp;VAR:DB_TYPE=&amp;VAR:UNITS=M&amp;window=popu","p&amp;width=535&amp;height=425&amp;START_MAXIMIZED=FALSE&amp;Y=120&amp;display_string=audit"}</definedName>
    <definedName name="_2251__FDSAUDITLINK__" localSheetId="0" hidden="1">{"fdsup://directions/FAT Viewer?action=UPDATE&amp;creator=factSet&amp;DYN_ARGS=true&amp;DOC_NAME=FAT:RGQ_ENTRPR_VAL_EV_SOURCE_WINDOW.FAT&amp;VAR:ID1=BWT-AT&amp;VAR:SDATE=20070907&amp;VAR:FDATE=20070629&amp;VAR:FREQ=WEEKLY&amp;VAR:RELITEM=&amp;VAR:CURRENCY=&amp;VAR:DB_TYPE=&amp;VAR:UNITS=M&amp;window=popu","p&amp;width=535&amp;height=425&amp;START_MAXIMIZED=FALSE&amp;Y=120&amp;display_string=audit"}</definedName>
    <definedName name="_2251__FDSAUDITLINK__" hidden="1">{"fdsup://directions/FAT Viewer?action=UPDATE&amp;creator=factSet&amp;DYN_ARGS=true&amp;DOC_NAME=FAT:RGQ_ENTRPR_VAL_EV_SOURCE_WINDOW.FAT&amp;VAR:ID1=BWT-AT&amp;VAR:SDATE=20070907&amp;VAR:FDATE=20070629&amp;VAR:FREQ=WEEKLY&amp;VAR:RELITEM=&amp;VAR:CURRENCY=&amp;VAR:DB_TYPE=&amp;VAR:UNITS=M&amp;window=popu","p&amp;width=535&amp;height=425&amp;START_MAXIMIZED=FALSE&amp;Y=120&amp;display_string=audit"}</definedName>
    <definedName name="_2252__FDSAUDITLINK__" localSheetId="1" hidden="1">{"fdsup://directions/FAT Viewer?action=UPDATE&amp;creator=factSet&amp;DYN_ARGS=true&amp;DOC_NAME=FAT:RGQ_ENTRPR_VAL_EV_SOURCE_WINDOW.FAT&amp;VAR:ID1=BWT-AT&amp;VAR:SDATE=20070831&amp;VAR:FDATE=20070629&amp;VAR:FREQ=WEEKLY&amp;VAR:RELITEM=&amp;VAR:CURRENCY=&amp;VAR:DB_TYPE=&amp;VAR:UNITS=M&amp;window=popu","p&amp;width=535&amp;height=425&amp;START_MAXIMIZED=FALSE&amp;Y=120&amp;display_string=audit"}</definedName>
    <definedName name="_2252__FDSAUDITLINK__" localSheetId="0" hidden="1">{"fdsup://directions/FAT Viewer?action=UPDATE&amp;creator=factSet&amp;DYN_ARGS=true&amp;DOC_NAME=FAT:RGQ_ENTRPR_VAL_EV_SOURCE_WINDOW.FAT&amp;VAR:ID1=BWT-AT&amp;VAR:SDATE=20070831&amp;VAR:FDATE=20070629&amp;VAR:FREQ=WEEKLY&amp;VAR:RELITEM=&amp;VAR:CURRENCY=&amp;VAR:DB_TYPE=&amp;VAR:UNITS=M&amp;window=popu","p&amp;width=535&amp;height=425&amp;START_MAXIMIZED=FALSE&amp;Y=120&amp;display_string=audit"}</definedName>
    <definedName name="_2252__FDSAUDITLINK__" hidden="1">{"fdsup://directions/FAT Viewer?action=UPDATE&amp;creator=factSet&amp;DYN_ARGS=true&amp;DOC_NAME=FAT:RGQ_ENTRPR_VAL_EV_SOURCE_WINDOW.FAT&amp;VAR:ID1=BWT-AT&amp;VAR:SDATE=20070831&amp;VAR:FDATE=20070629&amp;VAR:FREQ=WEEKLY&amp;VAR:RELITEM=&amp;VAR:CURRENCY=&amp;VAR:DB_TYPE=&amp;VAR:UNITS=M&amp;window=popu","p&amp;width=535&amp;height=425&amp;START_MAXIMIZED=FALSE&amp;Y=120&amp;display_string=audit"}</definedName>
    <definedName name="_2253__FDSAUDITLINK__" localSheetId="1" hidden="1">{"fdsup://directions/FAT Viewer?action=UPDATE&amp;creator=factSet&amp;DYN_ARGS=true&amp;DOC_NAME=FAT:RGQ_ENTRPR_VAL_EV_SOURCE_WINDOW.FAT&amp;VAR:ID1=BWT-AT&amp;VAR:SDATE=20070824&amp;VAR:FDATE=20070629&amp;VAR:FREQ=WEEKLY&amp;VAR:RELITEM=&amp;VAR:CURRENCY=&amp;VAR:DB_TYPE=&amp;VAR:UNITS=M&amp;window=popu","p&amp;width=535&amp;height=425&amp;START_MAXIMIZED=FALSE&amp;Y=120&amp;display_string=audit"}</definedName>
    <definedName name="_2253__FDSAUDITLINK__" localSheetId="0" hidden="1">{"fdsup://directions/FAT Viewer?action=UPDATE&amp;creator=factSet&amp;DYN_ARGS=true&amp;DOC_NAME=FAT:RGQ_ENTRPR_VAL_EV_SOURCE_WINDOW.FAT&amp;VAR:ID1=BWT-AT&amp;VAR:SDATE=20070824&amp;VAR:FDATE=20070629&amp;VAR:FREQ=WEEKLY&amp;VAR:RELITEM=&amp;VAR:CURRENCY=&amp;VAR:DB_TYPE=&amp;VAR:UNITS=M&amp;window=popu","p&amp;width=535&amp;height=425&amp;START_MAXIMIZED=FALSE&amp;Y=120&amp;display_string=audit"}</definedName>
    <definedName name="_2253__FDSAUDITLINK__" hidden="1">{"fdsup://directions/FAT Viewer?action=UPDATE&amp;creator=factSet&amp;DYN_ARGS=true&amp;DOC_NAME=FAT:RGQ_ENTRPR_VAL_EV_SOURCE_WINDOW.FAT&amp;VAR:ID1=BWT-AT&amp;VAR:SDATE=20070824&amp;VAR:FDATE=20070629&amp;VAR:FREQ=WEEKLY&amp;VAR:RELITEM=&amp;VAR:CURRENCY=&amp;VAR:DB_TYPE=&amp;VAR:UNITS=M&amp;window=popu","p&amp;width=535&amp;height=425&amp;START_MAXIMIZED=FALSE&amp;Y=120&amp;display_string=audit"}</definedName>
    <definedName name="_2254__FDSAUDITLINK__" localSheetId="1" hidden="1">{"fdsup://directions/FAT Viewer?action=UPDATE&amp;creator=factSet&amp;DYN_ARGS=true&amp;DOC_NAME=FAT:RGQ_ENTRPR_VAL_EV_SOURCE_WINDOW.FAT&amp;VAR:ID1=BWT-AT&amp;VAR:SDATE=20070817&amp;VAR:FDATE=20070629&amp;VAR:FREQ=WEEKLY&amp;VAR:RELITEM=&amp;VAR:CURRENCY=&amp;VAR:DB_TYPE=&amp;VAR:UNITS=M&amp;window=popu","p&amp;width=535&amp;height=425&amp;START_MAXIMIZED=FALSE&amp;Y=120&amp;display_string=audit"}</definedName>
    <definedName name="_2254__FDSAUDITLINK__" localSheetId="0" hidden="1">{"fdsup://directions/FAT Viewer?action=UPDATE&amp;creator=factSet&amp;DYN_ARGS=true&amp;DOC_NAME=FAT:RGQ_ENTRPR_VAL_EV_SOURCE_WINDOW.FAT&amp;VAR:ID1=BWT-AT&amp;VAR:SDATE=20070817&amp;VAR:FDATE=20070629&amp;VAR:FREQ=WEEKLY&amp;VAR:RELITEM=&amp;VAR:CURRENCY=&amp;VAR:DB_TYPE=&amp;VAR:UNITS=M&amp;window=popu","p&amp;width=535&amp;height=425&amp;START_MAXIMIZED=FALSE&amp;Y=120&amp;display_string=audit"}</definedName>
    <definedName name="_2254__FDSAUDITLINK__" hidden="1">{"fdsup://directions/FAT Viewer?action=UPDATE&amp;creator=factSet&amp;DYN_ARGS=true&amp;DOC_NAME=FAT:RGQ_ENTRPR_VAL_EV_SOURCE_WINDOW.FAT&amp;VAR:ID1=BWT-AT&amp;VAR:SDATE=20070817&amp;VAR:FDATE=20070629&amp;VAR:FREQ=WEEKLY&amp;VAR:RELITEM=&amp;VAR:CURRENCY=&amp;VAR:DB_TYPE=&amp;VAR:UNITS=M&amp;window=popu","p&amp;width=535&amp;height=425&amp;START_MAXIMIZED=FALSE&amp;Y=120&amp;display_string=audit"}</definedName>
    <definedName name="_2255__FDSAUDITLINK__" localSheetId="1" hidden="1">{"fdsup://directions/FAT Viewer?action=UPDATE&amp;creator=factSet&amp;DYN_ARGS=true&amp;DOC_NAME=FAT:RGQ_ENTRPR_VAL_EV_SOURCE_WINDOW.FAT&amp;VAR:ID1=BWT-AT&amp;VAR:SDATE=20070810&amp;VAR:FDATE=20070629&amp;VAR:FREQ=WEEKLY&amp;VAR:RELITEM=&amp;VAR:CURRENCY=&amp;VAR:DB_TYPE=&amp;VAR:UNITS=M&amp;window=popu","p&amp;width=535&amp;height=425&amp;START_MAXIMIZED=FALSE&amp;Y=120&amp;display_string=audit"}</definedName>
    <definedName name="_2255__FDSAUDITLINK__" localSheetId="0" hidden="1">{"fdsup://directions/FAT Viewer?action=UPDATE&amp;creator=factSet&amp;DYN_ARGS=true&amp;DOC_NAME=FAT:RGQ_ENTRPR_VAL_EV_SOURCE_WINDOW.FAT&amp;VAR:ID1=BWT-AT&amp;VAR:SDATE=20070810&amp;VAR:FDATE=20070629&amp;VAR:FREQ=WEEKLY&amp;VAR:RELITEM=&amp;VAR:CURRENCY=&amp;VAR:DB_TYPE=&amp;VAR:UNITS=M&amp;window=popu","p&amp;width=535&amp;height=425&amp;START_MAXIMIZED=FALSE&amp;Y=120&amp;display_string=audit"}</definedName>
    <definedName name="_2255__FDSAUDITLINK__" hidden="1">{"fdsup://directions/FAT Viewer?action=UPDATE&amp;creator=factSet&amp;DYN_ARGS=true&amp;DOC_NAME=FAT:RGQ_ENTRPR_VAL_EV_SOURCE_WINDOW.FAT&amp;VAR:ID1=BWT-AT&amp;VAR:SDATE=20070810&amp;VAR:FDATE=20070629&amp;VAR:FREQ=WEEKLY&amp;VAR:RELITEM=&amp;VAR:CURRENCY=&amp;VAR:DB_TYPE=&amp;VAR:UNITS=M&amp;window=popu","p&amp;width=535&amp;height=425&amp;START_MAXIMIZED=FALSE&amp;Y=120&amp;display_string=audit"}</definedName>
    <definedName name="_2256__FDSAUDITLINK__" localSheetId="1" hidden="1">{"fdsup://directions/FAT Viewer?action=UPDATE&amp;creator=factSet&amp;DYN_ARGS=true&amp;DOC_NAME=FAT:RGQ_ENTRPR_VAL_EV_SOURCE_WINDOW.FAT&amp;VAR:ID1=BWT-AT&amp;VAR:SDATE=20070803&amp;VAR:FDATE=20070629&amp;VAR:FREQ=WEEKLY&amp;VAR:RELITEM=&amp;VAR:CURRENCY=&amp;VAR:DB_TYPE=&amp;VAR:UNITS=M&amp;window=popu","p&amp;width=535&amp;height=425&amp;START_MAXIMIZED=FALSE&amp;Y=120&amp;display_string=audit"}</definedName>
    <definedName name="_2256__FDSAUDITLINK__" localSheetId="0" hidden="1">{"fdsup://directions/FAT Viewer?action=UPDATE&amp;creator=factSet&amp;DYN_ARGS=true&amp;DOC_NAME=FAT:RGQ_ENTRPR_VAL_EV_SOURCE_WINDOW.FAT&amp;VAR:ID1=BWT-AT&amp;VAR:SDATE=20070803&amp;VAR:FDATE=20070629&amp;VAR:FREQ=WEEKLY&amp;VAR:RELITEM=&amp;VAR:CURRENCY=&amp;VAR:DB_TYPE=&amp;VAR:UNITS=M&amp;window=popu","p&amp;width=535&amp;height=425&amp;START_MAXIMIZED=FALSE&amp;Y=120&amp;display_string=audit"}</definedName>
    <definedName name="_2256__FDSAUDITLINK__" hidden="1">{"fdsup://directions/FAT Viewer?action=UPDATE&amp;creator=factSet&amp;DYN_ARGS=true&amp;DOC_NAME=FAT:RGQ_ENTRPR_VAL_EV_SOURCE_WINDOW.FAT&amp;VAR:ID1=BWT-AT&amp;VAR:SDATE=20070803&amp;VAR:FDATE=20070629&amp;VAR:FREQ=WEEKLY&amp;VAR:RELITEM=&amp;VAR:CURRENCY=&amp;VAR:DB_TYPE=&amp;VAR:UNITS=M&amp;window=popu","p&amp;width=535&amp;height=425&amp;START_MAXIMIZED=FALSE&amp;Y=120&amp;display_string=audit"}</definedName>
    <definedName name="_2257__FDSAUDITLINK__" localSheetId="1" hidden="1">{"fdsup://directions/FAT Viewer?action=UPDATE&amp;creator=factSet&amp;DYN_ARGS=true&amp;DOC_NAME=FAT:RGQ_ENTRPR_VAL_EV_SOURCE_WINDOW.FAT&amp;VAR:ID1=BWT-AT&amp;VAR:SDATE=20070727&amp;VAR:FDATE=20070629&amp;VAR:FREQ=WEEKLY&amp;VAR:RELITEM=&amp;VAR:CURRENCY=&amp;VAR:DB_TYPE=&amp;VAR:UNITS=M&amp;window=popu","p&amp;width=535&amp;height=425&amp;START_MAXIMIZED=FALSE&amp;Y=120&amp;display_string=audit"}</definedName>
    <definedName name="_2257__FDSAUDITLINK__" localSheetId="0" hidden="1">{"fdsup://directions/FAT Viewer?action=UPDATE&amp;creator=factSet&amp;DYN_ARGS=true&amp;DOC_NAME=FAT:RGQ_ENTRPR_VAL_EV_SOURCE_WINDOW.FAT&amp;VAR:ID1=BWT-AT&amp;VAR:SDATE=20070727&amp;VAR:FDATE=20070629&amp;VAR:FREQ=WEEKLY&amp;VAR:RELITEM=&amp;VAR:CURRENCY=&amp;VAR:DB_TYPE=&amp;VAR:UNITS=M&amp;window=popu","p&amp;width=535&amp;height=425&amp;START_MAXIMIZED=FALSE&amp;Y=120&amp;display_string=audit"}</definedName>
    <definedName name="_2257__FDSAUDITLINK__" hidden="1">{"fdsup://directions/FAT Viewer?action=UPDATE&amp;creator=factSet&amp;DYN_ARGS=true&amp;DOC_NAME=FAT:RGQ_ENTRPR_VAL_EV_SOURCE_WINDOW.FAT&amp;VAR:ID1=BWT-AT&amp;VAR:SDATE=20070727&amp;VAR:FDATE=20070629&amp;VAR:FREQ=WEEKLY&amp;VAR:RELITEM=&amp;VAR:CURRENCY=&amp;VAR:DB_TYPE=&amp;VAR:UNITS=M&amp;window=popu","p&amp;width=535&amp;height=425&amp;START_MAXIMIZED=FALSE&amp;Y=120&amp;display_string=audit"}</definedName>
    <definedName name="_2258__FDSAUDITLINK__" localSheetId="1" hidden="1">{"fdsup://directions/FAT Viewer?action=UPDATE&amp;creator=factSet&amp;DYN_ARGS=true&amp;DOC_NAME=FAT:RGQ_ENTRPR_VAL_EV_SOURCE_WINDOW.FAT&amp;VAR:ID1=BWT-AT&amp;VAR:SDATE=20070720&amp;VAR:FDATE=20070629&amp;VAR:FREQ=WEEKLY&amp;VAR:RELITEM=&amp;VAR:CURRENCY=&amp;VAR:DB_TYPE=&amp;VAR:UNITS=M&amp;window=popu","p&amp;width=535&amp;height=425&amp;START_MAXIMIZED=FALSE&amp;Y=120&amp;display_string=audit"}</definedName>
    <definedName name="_2258__FDSAUDITLINK__" localSheetId="0" hidden="1">{"fdsup://directions/FAT Viewer?action=UPDATE&amp;creator=factSet&amp;DYN_ARGS=true&amp;DOC_NAME=FAT:RGQ_ENTRPR_VAL_EV_SOURCE_WINDOW.FAT&amp;VAR:ID1=BWT-AT&amp;VAR:SDATE=20070720&amp;VAR:FDATE=20070629&amp;VAR:FREQ=WEEKLY&amp;VAR:RELITEM=&amp;VAR:CURRENCY=&amp;VAR:DB_TYPE=&amp;VAR:UNITS=M&amp;window=popu","p&amp;width=535&amp;height=425&amp;START_MAXIMIZED=FALSE&amp;Y=120&amp;display_string=audit"}</definedName>
    <definedName name="_2258__FDSAUDITLINK__" hidden="1">{"fdsup://directions/FAT Viewer?action=UPDATE&amp;creator=factSet&amp;DYN_ARGS=true&amp;DOC_NAME=FAT:RGQ_ENTRPR_VAL_EV_SOURCE_WINDOW.FAT&amp;VAR:ID1=BWT-AT&amp;VAR:SDATE=20070720&amp;VAR:FDATE=20070629&amp;VAR:FREQ=WEEKLY&amp;VAR:RELITEM=&amp;VAR:CURRENCY=&amp;VAR:DB_TYPE=&amp;VAR:UNITS=M&amp;window=popu","p&amp;width=535&amp;height=425&amp;START_MAXIMIZED=FALSE&amp;Y=120&amp;display_string=audit"}</definedName>
    <definedName name="_2259__FDSAUDITLINK__" localSheetId="1" hidden="1">{"fdsup://directions/FAT Viewer?action=UPDATE&amp;creator=factSet&amp;DYN_ARGS=true&amp;DOC_NAME=FAT:RGQ_ENTRPR_VAL_EV_SOURCE_WINDOW.FAT&amp;VAR:ID1=BWT-AT&amp;VAR:SDATE=20070713&amp;VAR:FDATE=20070629&amp;VAR:FREQ=WEEKLY&amp;VAR:RELITEM=&amp;VAR:CURRENCY=&amp;VAR:DB_TYPE=&amp;VAR:UNITS=M&amp;window=popu","p&amp;width=535&amp;height=425&amp;START_MAXIMIZED=FALSE&amp;Y=120&amp;display_string=audit"}</definedName>
    <definedName name="_2259__FDSAUDITLINK__" localSheetId="0" hidden="1">{"fdsup://directions/FAT Viewer?action=UPDATE&amp;creator=factSet&amp;DYN_ARGS=true&amp;DOC_NAME=FAT:RGQ_ENTRPR_VAL_EV_SOURCE_WINDOW.FAT&amp;VAR:ID1=BWT-AT&amp;VAR:SDATE=20070713&amp;VAR:FDATE=20070629&amp;VAR:FREQ=WEEKLY&amp;VAR:RELITEM=&amp;VAR:CURRENCY=&amp;VAR:DB_TYPE=&amp;VAR:UNITS=M&amp;window=popu","p&amp;width=535&amp;height=425&amp;START_MAXIMIZED=FALSE&amp;Y=120&amp;display_string=audit"}</definedName>
    <definedName name="_2259__FDSAUDITLINK__" hidden="1">{"fdsup://directions/FAT Viewer?action=UPDATE&amp;creator=factSet&amp;DYN_ARGS=true&amp;DOC_NAME=FAT:RGQ_ENTRPR_VAL_EV_SOURCE_WINDOW.FAT&amp;VAR:ID1=BWT-AT&amp;VAR:SDATE=20070713&amp;VAR:FDATE=20070629&amp;VAR:FREQ=WEEKLY&amp;VAR:RELITEM=&amp;VAR:CURRENCY=&amp;VAR:DB_TYPE=&amp;VAR:UNITS=M&amp;window=popu","p&amp;width=535&amp;height=425&amp;START_MAXIMIZED=FALSE&amp;Y=120&amp;display_string=audit"}</definedName>
    <definedName name="_226__FDSAUDITLINK__" localSheetId="1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226__FDSAUDITLINK__" localSheetId="0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226__FDSAUDITLINK__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2260__FDSAUDITLINK__" localSheetId="1" hidden="1">{"fdsup://directions/FAT Viewer?action=UPDATE&amp;creator=factSet&amp;DYN_ARGS=true&amp;DOC_NAME=FAT:RGQ_ENTRPR_VAL_EV_SOURCE_WINDOW.FAT&amp;VAR:ID1=BWT-AT&amp;VAR:SDATE=20070706&amp;VAR:FDATE=20070629&amp;VAR:FREQ=WEEKLY&amp;VAR:RELITEM=&amp;VAR:CURRENCY=&amp;VAR:DB_TYPE=&amp;VAR:UNITS=M&amp;window=popu","p&amp;width=535&amp;height=425&amp;START_MAXIMIZED=FALSE&amp;Y=120&amp;display_string=audit"}</definedName>
    <definedName name="_2260__FDSAUDITLINK__" localSheetId="0" hidden="1">{"fdsup://directions/FAT Viewer?action=UPDATE&amp;creator=factSet&amp;DYN_ARGS=true&amp;DOC_NAME=FAT:RGQ_ENTRPR_VAL_EV_SOURCE_WINDOW.FAT&amp;VAR:ID1=BWT-AT&amp;VAR:SDATE=20070706&amp;VAR:FDATE=20070629&amp;VAR:FREQ=WEEKLY&amp;VAR:RELITEM=&amp;VAR:CURRENCY=&amp;VAR:DB_TYPE=&amp;VAR:UNITS=M&amp;window=popu","p&amp;width=535&amp;height=425&amp;START_MAXIMIZED=FALSE&amp;Y=120&amp;display_string=audit"}</definedName>
    <definedName name="_2260__FDSAUDITLINK__" hidden="1">{"fdsup://directions/FAT Viewer?action=UPDATE&amp;creator=factSet&amp;DYN_ARGS=true&amp;DOC_NAME=FAT:RGQ_ENTRPR_VAL_EV_SOURCE_WINDOW.FAT&amp;VAR:ID1=BWT-AT&amp;VAR:SDATE=20070706&amp;VAR:FDATE=20070629&amp;VAR:FREQ=WEEKLY&amp;VAR:RELITEM=&amp;VAR:CURRENCY=&amp;VAR:DB_TYPE=&amp;VAR:UNITS=M&amp;window=popu","p&amp;width=535&amp;height=425&amp;START_MAXIMIZED=FALSE&amp;Y=120&amp;display_string=audit"}</definedName>
    <definedName name="_2261__FDSAUDITLINK__" localSheetId="1" hidden="1">{"fdsup://directions/FAT Viewer?action=UPDATE&amp;creator=factSet&amp;DYN_ARGS=true&amp;DOC_NAME=FAT:RGQ_ENTRPR_VAL_EV_SOURCE_WINDOW.FAT&amp;VAR:ID1=BWT-AT&amp;VAR:SDATE=20070629&amp;VAR:FDATE=20070629&amp;VAR:FREQ=WEEKLY&amp;VAR:RELITEM=&amp;VAR:CURRENCY=&amp;VAR:DB_TYPE=&amp;VAR:UNITS=M&amp;window=popu","p&amp;width=535&amp;height=425&amp;START_MAXIMIZED=FALSE&amp;Y=120&amp;display_string=audit"}</definedName>
    <definedName name="_2261__FDSAUDITLINK__" localSheetId="0" hidden="1">{"fdsup://directions/FAT Viewer?action=UPDATE&amp;creator=factSet&amp;DYN_ARGS=true&amp;DOC_NAME=FAT:RGQ_ENTRPR_VAL_EV_SOURCE_WINDOW.FAT&amp;VAR:ID1=BWT-AT&amp;VAR:SDATE=20070629&amp;VAR:FDATE=20070629&amp;VAR:FREQ=WEEKLY&amp;VAR:RELITEM=&amp;VAR:CURRENCY=&amp;VAR:DB_TYPE=&amp;VAR:UNITS=M&amp;window=popu","p&amp;width=535&amp;height=425&amp;START_MAXIMIZED=FALSE&amp;Y=120&amp;display_string=audit"}</definedName>
    <definedName name="_2261__FDSAUDITLINK__" hidden="1">{"fdsup://directions/FAT Viewer?action=UPDATE&amp;creator=factSet&amp;DYN_ARGS=true&amp;DOC_NAME=FAT:RGQ_ENTRPR_VAL_EV_SOURCE_WINDOW.FAT&amp;VAR:ID1=BWT-AT&amp;VAR:SDATE=20070629&amp;VAR:FDATE=20070629&amp;VAR:FREQ=WEEKLY&amp;VAR:RELITEM=&amp;VAR:CURRENCY=&amp;VAR:DB_TYPE=&amp;VAR:UNITS=M&amp;window=popu","p&amp;width=535&amp;height=425&amp;START_MAXIMIZED=FALSE&amp;Y=120&amp;display_string=audit"}</definedName>
    <definedName name="_2262__FDSAUDITLINK__" localSheetId="1" hidden="1">{"fdsup://directions/FAT Viewer?action=UPDATE&amp;creator=factSet&amp;DYN_ARGS=true&amp;DOC_NAME=FAT:RGQ_ENTRPR_VAL_EV_SOURCE_WINDOW.FAT&amp;VAR:ID1=BWT-AT&amp;VAR:SDATE=20070622&amp;VAR:FDATE=20070330&amp;VAR:FREQ=WEEKLY&amp;VAR:RELITEM=&amp;VAR:CURRENCY=&amp;VAR:DB_TYPE=&amp;VAR:UNITS=M&amp;window=popu","p&amp;width=535&amp;height=425&amp;START_MAXIMIZED=FALSE&amp;Y=120&amp;display_string=audit"}</definedName>
    <definedName name="_2262__FDSAUDITLINK__" localSheetId="0" hidden="1">{"fdsup://directions/FAT Viewer?action=UPDATE&amp;creator=factSet&amp;DYN_ARGS=true&amp;DOC_NAME=FAT:RGQ_ENTRPR_VAL_EV_SOURCE_WINDOW.FAT&amp;VAR:ID1=BWT-AT&amp;VAR:SDATE=20070622&amp;VAR:FDATE=20070330&amp;VAR:FREQ=WEEKLY&amp;VAR:RELITEM=&amp;VAR:CURRENCY=&amp;VAR:DB_TYPE=&amp;VAR:UNITS=M&amp;window=popu","p&amp;width=535&amp;height=425&amp;START_MAXIMIZED=FALSE&amp;Y=120&amp;display_string=audit"}</definedName>
    <definedName name="_2262__FDSAUDITLINK__" hidden="1">{"fdsup://directions/FAT Viewer?action=UPDATE&amp;creator=factSet&amp;DYN_ARGS=true&amp;DOC_NAME=FAT:RGQ_ENTRPR_VAL_EV_SOURCE_WINDOW.FAT&amp;VAR:ID1=BWT-AT&amp;VAR:SDATE=20070622&amp;VAR:FDATE=20070330&amp;VAR:FREQ=WEEKLY&amp;VAR:RELITEM=&amp;VAR:CURRENCY=&amp;VAR:DB_TYPE=&amp;VAR:UNITS=M&amp;window=popu","p&amp;width=535&amp;height=425&amp;START_MAXIMIZED=FALSE&amp;Y=120&amp;display_string=audit"}</definedName>
    <definedName name="_2263__FDSAUDITLINK__" localSheetId="1" hidden="1">{"fdsup://directions/FAT Viewer?action=UPDATE&amp;creator=factSet&amp;DYN_ARGS=true&amp;DOC_NAME=FAT:RGQ_ENTRPR_VAL_EV_SOURCE_WINDOW.FAT&amp;VAR:ID1=BWT-AT&amp;VAR:SDATE=20070615&amp;VAR:FDATE=20070330&amp;VAR:FREQ=WEEKLY&amp;VAR:RELITEM=&amp;VAR:CURRENCY=&amp;VAR:DB_TYPE=&amp;VAR:UNITS=M&amp;window=popu","p&amp;width=535&amp;height=425&amp;START_MAXIMIZED=FALSE&amp;Y=120&amp;display_string=audit"}</definedName>
    <definedName name="_2263__FDSAUDITLINK__" localSheetId="0" hidden="1">{"fdsup://directions/FAT Viewer?action=UPDATE&amp;creator=factSet&amp;DYN_ARGS=true&amp;DOC_NAME=FAT:RGQ_ENTRPR_VAL_EV_SOURCE_WINDOW.FAT&amp;VAR:ID1=BWT-AT&amp;VAR:SDATE=20070615&amp;VAR:FDATE=20070330&amp;VAR:FREQ=WEEKLY&amp;VAR:RELITEM=&amp;VAR:CURRENCY=&amp;VAR:DB_TYPE=&amp;VAR:UNITS=M&amp;window=popu","p&amp;width=535&amp;height=425&amp;START_MAXIMIZED=FALSE&amp;Y=120&amp;display_string=audit"}</definedName>
    <definedName name="_2263__FDSAUDITLINK__" hidden="1">{"fdsup://directions/FAT Viewer?action=UPDATE&amp;creator=factSet&amp;DYN_ARGS=true&amp;DOC_NAME=FAT:RGQ_ENTRPR_VAL_EV_SOURCE_WINDOW.FAT&amp;VAR:ID1=BWT-AT&amp;VAR:SDATE=20070615&amp;VAR:FDATE=20070330&amp;VAR:FREQ=WEEKLY&amp;VAR:RELITEM=&amp;VAR:CURRENCY=&amp;VAR:DB_TYPE=&amp;VAR:UNITS=M&amp;window=popu","p&amp;width=535&amp;height=425&amp;START_MAXIMIZED=FALSE&amp;Y=120&amp;display_string=audit"}</definedName>
    <definedName name="_2264__FDSAUDITLINK__" localSheetId="1" hidden="1">{"fdsup://directions/FAT Viewer?action=UPDATE&amp;creator=factSet&amp;DYN_ARGS=true&amp;DOC_NAME=FAT:RGQ_ENTRPR_VAL_EV_SOURCE_WINDOW.FAT&amp;VAR:ID1=BWT-AT&amp;VAR:SDATE=20070608&amp;VAR:FDATE=20070330&amp;VAR:FREQ=WEEKLY&amp;VAR:RELITEM=&amp;VAR:CURRENCY=&amp;VAR:DB_TYPE=&amp;VAR:UNITS=M&amp;window=popu","p&amp;width=535&amp;height=425&amp;START_MAXIMIZED=FALSE&amp;Y=120&amp;display_string=audit"}</definedName>
    <definedName name="_2264__FDSAUDITLINK__" localSheetId="0" hidden="1">{"fdsup://directions/FAT Viewer?action=UPDATE&amp;creator=factSet&amp;DYN_ARGS=true&amp;DOC_NAME=FAT:RGQ_ENTRPR_VAL_EV_SOURCE_WINDOW.FAT&amp;VAR:ID1=BWT-AT&amp;VAR:SDATE=20070608&amp;VAR:FDATE=20070330&amp;VAR:FREQ=WEEKLY&amp;VAR:RELITEM=&amp;VAR:CURRENCY=&amp;VAR:DB_TYPE=&amp;VAR:UNITS=M&amp;window=popu","p&amp;width=535&amp;height=425&amp;START_MAXIMIZED=FALSE&amp;Y=120&amp;display_string=audit"}</definedName>
    <definedName name="_2264__FDSAUDITLINK__" hidden="1">{"fdsup://directions/FAT Viewer?action=UPDATE&amp;creator=factSet&amp;DYN_ARGS=true&amp;DOC_NAME=FAT:RGQ_ENTRPR_VAL_EV_SOURCE_WINDOW.FAT&amp;VAR:ID1=BWT-AT&amp;VAR:SDATE=20070608&amp;VAR:FDATE=20070330&amp;VAR:FREQ=WEEKLY&amp;VAR:RELITEM=&amp;VAR:CURRENCY=&amp;VAR:DB_TYPE=&amp;VAR:UNITS=M&amp;window=popu","p&amp;width=535&amp;height=425&amp;START_MAXIMIZED=FALSE&amp;Y=120&amp;display_string=audit"}</definedName>
    <definedName name="_2265__FDSAUDITLINK__" localSheetId="1" hidden="1">{"fdsup://directions/FAT Viewer?action=UPDATE&amp;creator=factSet&amp;DYN_ARGS=true&amp;DOC_NAME=FAT:RGQ_ENTRPR_VAL_EV_SOURCE_WINDOW.FAT&amp;VAR:ID1=BWT-AT&amp;VAR:SDATE=20070601&amp;VAR:FDATE=20070330&amp;VAR:FREQ=WEEKLY&amp;VAR:RELITEM=&amp;VAR:CURRENCY=&amp;VAR:DB_TYPE=&amp;VAR:UNITS=M&amp;window=popu","p&amp;width=535&amp;height=425&amp;START_MAXIMIZED=FALSE&amp;Y=120&amp;display_string=audit"}</definedName>
    <definedName name="_2265__FDSAUDITLINK__" localSheetId="0" hidden="1">{"fdsup://directions/FAT Viewer?action=UPDATE&amp;creator=factSet&amp;DYN_ARGS=true&amp;DOC_NAME=FAT:RGQ_ENTRPR_VAL_EV_SOURCE_WINDOW.FAT&amp;VAR:ID1=BWT-AT&amp;VAR:SDATE=20070601&amp;VAR:FDATE=20070330&amp;VAR:FREQ=WEEKLY&amp;VAR:RELITEM=&amp;VAR:CURRENCY=&amp;VAR:DB_TYPE=&amp;VAR:UNITS=M&amp;window=popu","p&amp;width=535&amp;height=425&amp;START_MAXIMIZED=FALSE&amp;Y=120&amp;display_string=audit"}</definedName>
    <definedName name="_2265__FDSAUDITLINK__" hidden="1">{"fdsup://directions/FAT Viewer?action=UPDATE&amp;creator=factSet&amp;DYN_ARGS=true&amp;DOC_NAME=FAT:RGQ_ENTRPR_VAL_EV_SOURCE_WINDOW.FAT&amp;VAR:ID1=BWT-AT&amp;VAR:SDATE=20070601&amp;VAR:FDATE=20070330&amp;VAR:FREQ=WEEKLY&amp;VAR:RELITEM=&amp;VAR:CURRENCY=&amp;VAR:DB_TYPE=&amp;VAR:UNITS=M&amp;window=popu","p&amp;width=535&amp;height=425&amp;START_MAXIMIZED=FALSE&amp;Y=120&amp;display_string=audit"}</definedName>
    <definedName name="_2266__FDSAUDITLINK__" localSheetId="1" hidden="1">{"fdsup://directions/FAT Viewer?action=UPDATE&amp;creator=factSet&amp;DYN_ARGS=true&amp;DOC_NAME=FAT:RGQ_ENTRPR_VAL_EV_SOURCE_WINDOW.FAT&amp;VAR:ID1=BWT-AT&amp;VAR:SDATE=20070525&amp;VAR:FDATE=20070330&amp;VAR:FREQ=WEEKLY&amp;VAR:RELITEM=&amp;VAR:CURRENCY=&amp;VAR:DB_TYPE=&amp;VAR:UNITS=M&amp;window=popu","p&amp;width=535&amp;height=425&amp;START_MAXIMIZED=FALSE&amp;Y=120&amp;display_string=audit"}</definedName>
    <definedName name="_2266__FDSAUDITLINK__" localSheetId="0" hidden="1">{"fdsup://directions/FAT Viewer?action=UPDATE&amp;creator=factSet&amp;DYN_ARGS=true&amp;DOC_NAME=FAT:RGQ_ENTRPR_VAL_EV_SOURCE_WINDOW.FAT&amp;VAR:ID1=BWT-AT&amp;VAR:SDATE=20070525&amp;VAR:FDATE=20070330&amp;VAR:FREQ=WEEKLY&amp;VAR:RELITEM=&amp;VAR:CURRENCY=&amp;VAR:DB_TYPE=&amp;VAR:UNITS=M&amp;window=popu","p&amp;width=535&amp;height=425&amp;START_MAXIMIZED=FALSE&amp;Y=120&amp;display_string=audit"}</definedName>
    <definedName name="_2266__FDSAUDITLINK__" hidden="1">{"fdsup://directions/FAT Viewer?action=UPDATE&amp;creator=factSet&amp;DYN_ARGS=true&amp;DOC_NAME=FAT:RGQ_ENTRPR_VAL_EV_SOURCE_WINDOW.FAT&amp;VAR:ID1=BWT-AT&amp;VAR:SDATE=20070525&amp;VAR:FDATE=20070330&amp;VAR:FREQ=WEEKLY&amp;VAR:RELITEM=&amp;VAR:CURRENCY=&amp;VAR:DB_TYPE=&amp;VAR:UNITS=M&amp;window=popu","p&amp;width=535&amp;height=425&amp;START_MAXIMIZED=FALSE&amp;Y=120&amp;display_string=audit"}</definedName>
    <definedName name="_2267__FDSAUDITLINK__" localSheetId="1" hidden="1">{"fdsup://directions/FAT Viewer?action=UPDATE&amp;creator=factSet&amp;DYN_ARGS=true&amp;DOC_NAME=FAT:RGQ_ENTRPR_VAL_EV_SOURCE_WINDOW.FAT&amp;VAR:ID1=BWT-AT&amp;VAR:SDATE=20070518&amp;VAR:FDATE=20070330&amp;VAR:FREQ=WEEKLY&amp;VAR:RELITEM=&amp;VAR:CURRENCY=&amp;VAR:DB_TYPE=&amp;VAR:UNITS=M&amp;window=popu","p&amp;width=535&amp;height=425&amp;START_MAXIMIZED=FALSE&amp;Y=120&amp;display_string=audit"}</definedName>
    <definedName name="_2267__FDSAUDITLINK__" localSheetId="0" hidden="1">{"fdsup://directions/FAT Viewer?action=UPDATE&amp;creator=factSet&amp;DYN_ARGS=true&amp;DOC_NAME=FAT:RGQ_ENTRPR_VAL_EV_SOURCE_WINDOW.FAT&amp;VAR:ID1=BWT-AT&amp;VAR:SDATE=20070518&amp;VAR:FDATE=20070330&amp;VAR:FREQ=WEEKLY&amp;VAR:RELITEM=&amp;VAR:CURRENCY=&amp;VAR:DB_TYPE=&amp;VAR:UNITS=M&amp;window=popu","p&amp;width=535&amp;height=425&amp;START_MAXIMIZED=FALSE&amp;Y=120&amp;display_string=audit"}</definedName>
    <definedName name="_2267__FDSAUDITLINK__" hidden="1">{"fdsup://directions/FAT Viewer?action=UPDATE&amp;creator=factSet&amp;DYN_ARGS=true&amp;DOC_NAME=FAT:RGQ_ENTRPR_VAL_EV_SOURCE_WINDOW.FAT&amp;VAR:ID1=BWT-AT&amp;VAR:SDATE=20070518&amp;VAR:FDATE=20070330&amp;VAR:FREQ=WEEKLY&amp;VAR:RELITEM=&amp;VAR:CURRENCY=&amp;VAR:DB_TYPE=&amp;VAR:UNITS=M&amp;window=popu","p&amp;width=535&amp;height=425&amp;START_MAXIMIZED=FALSE&amp;Y=120&amp;display_string=audit"}</definedName>
    <definedName name="_2268__FDSAUDITLINK__" localSheetId="1" hidden="1">{"fdsup://directions/FAT Viewer?action=UPDATE&amp;creator=factSet&amp;DYN_ARGS=true&amp;DOC_NAME=FAT:RGQ_ENTRPR_VAL_EV_SOURCE_WINDOW.FAT&amp;VAR:ID1=BWT-AT&amp;VAR:SDATE=20070511&amp;VAR:FDATE=20070330&amp;VAR:FREQ=WEEKLY&amp;VAR:RELITEM=&amp;VAR:CURRENCY=&amp;VAR:DB_TYPE=&amp;VAR:UNITS=M&amp;window=popu","p&amp;width=535&amp;height=425&amp;START_MAXIMIZED=FALSE&amp;Y=120&amp;display_string=audit"}</definedName>
    <definedName name="_2268__FDSAUDITLINK__" localSheetId="0" hidden="1">{"fdsup://directions/FAT Viewer?action=UPDATE&amp;creator=factSet&amp;DYN_ARGS=true&amp;DOC_NAME=FAT:RGQ_ENTRPR_VAL_EV_SOURCE_WINDOW.FAT&amp;VAR:ID1=BWT-AT&amp;VAR:SDATE=20070511&amp;VAR:FDATE=20070330&amp;VAR:FREQ=WEEKLY&amp;VAR:RELITEM=&amp;VAR:CURRENCY=&amp;VAR:DB_TYPE=&amp;VAR:UNITS=M&amp;window=popu","p&amp;width=535&amp;height=425&amp;START_MAXIMIZED=FALSE&amp;Y=120&amp;display_string=audit"}</definedName>
    <definedName name="_2268__FDSAUDITLINK__" hidden="1">{"fdsup://directions/FAT Viewer?action=UPDATE&amp;creator=factSet&amp;DYN_ARGS=true&amp;DOC_NAME=FAT:RGQ_ENTRPR_VAL_EV_SOURCE_WINDOW.FAT&amp;VAR:ID1=BWT-AT&amp;VAR:SDATE=20070511&amp;VAR:FDATE=20070330&amp;VAR:FREQ=WEEKLY&amp;VAR:RELITEM=&amp;VAR:CURRENCY=&amp;VAR:DB_TYPE=&amp;VAR:UNITS=M&amp;window=popu","p&amp;width=535&amp;height=425&amp;START_MAXIMIZED=FALSE&amp;Y=120&amp;display_string=audit"}</definedName>
    <definedName name="_2269__FDSAUDITLINK__" localSheetId="1" hidden="1">{"fdsup://directions/FAT Viewer?action=UPDATE&amp;creator=factSet&amp;DYN_ARGS=true&amp;DOC_NAME=FAT:RGQ_ENTRPR_VAL_EV_SOURCE_WINDOW.FAT&amp;VAR:ID1=BWT-AT&amp;VAR:SDATE=20070504&amp;VAR:FDATE=20070330&amp;VAR:FREQ=WEEKLY&amp;VAR:RELITEM=&amp;VAR:CURRENCY=&amp;VAR:DB_TYPE=&amp;VAR:UNITS=M&amp;window=popu","p&amp;width=535&amp;height=425&amp;START_MAXIMIZED=FALSE&amp;Y=120&amp;display_string=audit"}</definedName>
    <definedName name="_2269__FDSAUDITLINK__" localSheetId="0" hidden="1">{"fdsup://directions/FAT Viewer?action=UPDATE&amp;creator=factSet&amp;DYN_ARGS=true&amp;DOC_NAME=FAT:RGQ_ENTRPR_VAL_EV_SOURCE_WINDOW.FAT&amp;VAR:ID1=BWT-AT&amp;VAR:SDATE=20070504&amp;VAR:FDATE=20070330&amp;VAR:FREQ=WEEKLY&amp;VAR:RELITEM=&amp;VAR:CURRENCY=&amp;VAR:DB_TYPE=&amp;VAR:UNITS=M&amp;window=popu","p&amp;width=535&amp;height=425&amp;START_MAXIMIZED=FALSE&amp;Y=120&amp;display_string=audit"}</definedName>
    <definedName name="_2269__FDSAUDITLINK__" hidden="1">{"fdsup://directions/FAT Viewer?action=UPDATE&amp;creator=factSet&amp;DYN_ARGS=true&amp;DOC_NAME=FAT:RGQ_ENTRPR_VAL_EV_SOURCE_WINDOW.FAT&amp;VAR:ID1=BWT-AT&amp;VAR:SDATE=20070504&amp;VAR:FDATE=20070330&amp;VAR:FREQ=WEEKLY&amp;VAR:RELITEM=&amp;VAR:CURRENCY=&amp;VAR:DB_TYPE=&amp;VAR:UNITS=M&amp;window=popu","p&amp;width=535&amp;height=425&amp;START_MAXIMIZED=FALSE&amp;Y=120&amp;display_string=audit"}</definedName>
    <definedName name="_227__FDSAUDITLINK__" localSheetId="1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227__FDSAUDITLINK__" localSheetId="0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227__FDSAUDITLINK__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2270__FDSAUDITLINK__" localSheetId="1" hidden="1">{"fdsup://directions/FAT Viewer?action=UPDATE&amp;creator=factSet&amp;DYN_ARGS=true&amp;DOC_NAME=FAT:RGQ_ENTRPR_VAL_EV_SOURCE_WINDOW.FAT&amp;VAR:ID1=BWT-AT&amp;VAR:SDATE=20070427&amp;VAR:FDATE=20070330&amp;VAR:FREQ=WEEKLY&amp;VAR:RELITEM=&amp;VAR:CURRENCY=&amp;VAR:DB_TYPE=&amp;VAR:UNITS=M&amp;window=popu","p&amp;width=535&amp;height=425&amp;START_MAXIMIZED=FALSE&amp;Y=120&amp;display_string=audit"}</definedName>
    <definedName name="_2270__FDSAUDITLINK__" localSheetId="0" hidden="1">{"fdsup://directions/FAT Viewer?action=UPDATE&amp;creator=factSet&amp;DYN_ARGS=true&amp;DOC_NAME=FAT:RGQ_ENTRPR_VAL_EV_SOURCE_WINDOW.FAT&amp;VAR:ID1=BWT-AT&amp;VAR:SDATE=20070427&amp;VAR:FDATE=20070330&amp;VAR:FREQ=WEEKLY&amp;VAR:RELITEM=&amp;VAR:CURRENCY=&amp;VAR:DB_TYPE=&amp;VAR:UNITS=M&amp;window=popu","p&amp;width=535&amp;height=425&amp;START_MAXIMIZED=FALSE&amp;Y=120&amp;display_string=audit"}</definedName>
    <definedName name="_2270__FDSAUDITLINK__" hidden="1">{"fdsup://directions/FAT Viewer?action=UPDATE&amp;creator=factSet&amp;DYN_ARGS=true&amp;DOC_NAME=FAT:RGQ_ENTRPR_VAL_EV_SOURCE_WINDOW.FAT&amp;VAR:ID1=BWT-AT&amp;VAR:SDATE=20070427&amp;VAR:FDATE=20070330&amp;VAR:FREQ=WEEKLY&amp;VAR:RELITEM=&amp;VAR:CURRENCY=&amp;VAR:DB_TYPE=&amp;VAR:UNITS=M&amp;window=popu","p&amp;width=535&amp;height=425&amp;START_MAXIMIZED=FALSE&amp;Y=120&amp;display_string=audit"}</definedName>
    <definedName name="_2271__FDSAUDITLINK__" localSheetId="1" hidden="1">{"fdsup://directions/FAT Viewer?action=UPDATE&amp;creator=factSet&amp;DYN_ARGS=true&amp;DOC_NAME=FAT:RGQ_ENTRPR_VAL_EV_SOURCE_WINDOW.FAT&amp;VAR:ID1=BWT-AT&amp;VAR:SDATE=20070420&amp;VAR:FDATE=20070330&amp;VAR:FREQ=WEEKLY&amp;VAR:RELITEM=&amp;VAR:CURRENCY=&amp;VAR:DB_TYPE=&amp;VAR:UNITS=M&amp;window=popu","p&amp;width=535&amp;height=425&amp;START_MAXIMIZED=FALSE&amp;Y=120&amp;display_string=audit"}</definedName>
    <definedName name="_2271__FDSAUDITLINK__" localSheetId="0" hidden="1">{"fdsup://directions/FAT Viewer?action=UPDATE&amp;creator=factSet&amp;DYN_ARGS=true&amp;DOC_NAME=FAT:RGQ_ENTRPR_VAL_EV_SOURCE_WINDOW.FAT&amp;VAR:ID1=BWT-AT&amp;VAR:SDATE=20070420&amp;VAR:FDATE=20070330&amp;VAR:FREQ=WEEKLY&amp;VAR:RELITEM=&amp;VAR:CURRENCY=&amp;VAR:DB_TYPE=&amp;VAR:UNITS=M&amp;window=popu","p&amp;width=535&amp;height=425&amp;START_MAXIMIZED=FALSE&amp;Y=120&amp;display_string=audit"}</definedName>
    <definedName name="_2271__FDSAUDITLINK__" hidden="1">{"fdsup://directions/FAT Viewer?action=UPDATE&amp;creator=factSet&amp;DYN_ARGS=true&amp;DOC_NAME=FAT:RGQ_ENTRPR_VAL_EV_SOURCE_WINDOW.FAT&amp;VAR:ID1=BWT-AT&amp;VAR:SDATE=20070420&amp;VAR:FDATE=20070330&amp;VAR:FREQ=WEEKLY&amp;VAR:RELITEM=&amp;VAR:CURRENCY=&amp;VAR:DB_TYPE=&amp;VAR:UNITS=M&amp;window=popu","p&amp;width=535&amp;height=425&amp;START_MAXIMIZED=FALSE&amp;Y=120&amp;display_string=audit"}</definedName>
    <definedName name="_2272__FDSAUDITLINK__" localSheetId="1" hidden="1">{"fdsup://directions/FAT Viewer?action=UPDATE&amp;creator=factSet&amp;DYN_ARGS=true&amp;DOC_NAME=FAT:RGQ_ENTRPR_VAL_EV_SOURCE_WINDOW.FAT&amp;VAR:ID1=BWT-AT&amp;VAR:SDATE=20070413&amp;VAR:FDATE=20070330&amp;VAR:FREQ=WEEKLY&amp;VAR:RELITEM=&amp;VAR:CURRENCY=&amp;VAR:DB_TYPE=&amp;VAR:UNITS=M&amp;window=popu","p&amp;width=535&amp;height=425&amp;START_MAXIMIZED=FALSE&amp;Y=120&amp;display_string=audit"}</definedName>
    <definedName name="_2272__FDSAUDITLINK__" localSheetId="0" hidden="1">{"fdsup://directions/FAT Viewer?action=UPDATE&amp;creator=factSet&amp;DYN_ARGS=true&amp;DOC_NAME=FAT:RGQ_ENTRPR_VAL_EV_SOURCE_WINDOW.FAT&amp;VAR:ID1=BWT-AT&amp;VAR:SDATE=20070413&amp;VAR:FDATE=20070330&amp;VAR:FREQ=WEEKLY&amp;VAR:RELITEM=&amp;VAR:CURRENCY=&amp;VAR:DB_TYPE=&amp;VAR:UNITS=M&amp;window=popu","p&amp;width=535&amp;height=425&amp;START_MAXIMIZED=FALSE&amp;Y=120&amp;display_string=audit"}</definedName>
    <definedName name="_2272__FDSAUDITLINK__" hidden="1">{"fdsup://directions/FAT Viewer?action=UPDATE&amp;creator=factSet&amp;DYN_ARGS=true&amp;DOC_NAME=FAT:RGQ_ENTRPR_VAL_EV_SOURCE_WINDOW.FAT&amp;VAR:ID1=BWT-AT&amp;VAR:SDATE=20070413&amp;VAR:FDATE=20070330&amp;VAR:FREQ=WEEKLY&amp;VAR:RELITEM=&amp;VAR:CURRENCY=&amp;VAR:DB_TYPE=&amp;VAR:UNITS=M&amp;window=popu","p&amp;width=535&amp;height=425&amp;START_MAXIMIZED=FALSE&amp;Y=120&amp;display_string=audit"}</definedName>
    <definedName name="_2273__FDSAUDITLINK__" localSheetId="1" hidden="1">{"fdsup://directions/FAT Viewer?action=UPDATE&amp;creator=factSet&amp;DYN_ARGS=true&amp;DOC_NAME=FAT:RGQ_ENTRPR_VAL_EV_SOURCE_WINDOW.FAT&amp;VAR:ID1=BWT-AT&amp;VAR:SDATE=20070405&amp;VAR:FDATE=20070330&amp;VAR:FREQ=WEEKLY&amp;VAR:RELITEM=&amp;VAR:CURRENCY=&amp;VAR:DB_TYPE=&amp;VAR:UNITS=M&amp;window=popu","p&amp;width=535&amp;height=425&amp;START_MAXIMIZED=FALSE&amp;Y=120&amp;display_string=audit"}</definedName>
    <definedName name="_2273__FDSAUDITLINK__" localSheetId="0" hidden="1">{"fdsup://directions/FAT Viewer?action=UPDATE&amp;creator=factSet&amp;DYN_ARGS=true&amp;DOC_NAME=FAT:RGQ_ENTRPR_VAL_EV_SOURCE_WINDOW.FAT&amp;VAR:ID1=BWT-AT&amp;VAR:SDATE=20070405&amp;VAR:FDATE=20070330&amp;VAR:FREQ=WEEKLY&amp;VAR:RELITEM=&amp;VAR:CURRENCY=&amp;VAR:DB_TYPE=&amp;VAR:UNITS=M&amp;window=popu","p&amp;width=535&amp;height=425&amp;START_MAXIMIZED=FALSE&amp;Y=120&amp;display_string=audit"}</definedName>
    <definedName name="_2273__FDSAUDITLINK__" hidden="1">{"fdsup://directions/FAT Viewer?action=UPDATE&amp;creator=factSet&amp;DYN_ARGS=true&amp;DOC_NAME=FAT:RGQ_ENTRPR_VAL_EV_SOURCE_WINDOW.FAT&amp;VAR:ID1=BWT-AT&amp;VAR:SDATE=20070405&amp;VAR:FDATE=20070330&amp;VAR:FREQ=WEEKLY&amp;VAR:RELITEM=&amp;VAR:CURRENCY=&amp;VAR:DB_TYPE=&amp;VAR:UNITS=M&amp;window=popu","p&amp;width=535&amp;height=425&amp;START_MAXIMIZED=FALSE&amp;Y=120&amp;display_string=audit"}</definedName>
    <definedName name="_2274__FDSAUDITLINK__" localSheetId="1" hidden="1">{"fdsup://directions/FAT Viewer?action=UPDATE&amp;creator=factSet&amp;DYN_ARGS=true&amp;DOC_NAME=FAT:RGQ_ENTRPR_VAL_EV_SOURCE_WINDOW.FAT&amp;VAR:ID1=BWT-AT&amp;VAR:SDATE=20070330&amp;VAR:FDATE=20070330&amp;VAR:FREQ=WEEKLY&amp;VAR:RELITEM=&amp;VAR:CURRENCY=&amp;VAR:DB_TYPE=&amp;VAR:UNITS=M&amp;window=popu","p&amp;width=535&amp;height=425&amp;START_MAXIMIZED=FALSE&amp;Y=120&amp;display_string=audit"}</definedName>
    <definedName name="_2274__FDSAUDITLINK__" localSheetId="0" hidden="1">{"fdsup://directions/FAT Viewer?action=UPDATE&amp;creator=factSet&amp;DYN_ARGS=true&amp;DOC_NAME=FAT:RGQ_ENTRPR_VAL_EV_SOURCE_WINDOW.FAT&amp;VAR:ID1=BWT-AT&amp;VAR:SDATE=20070330&amp;VAR:FDATE=20070330&amp;VAR:FREQ=WEEKLY&amp;VAR:RELITEM=&amp;VAR:CURRENCY=&amp;VAR:DB_TYPE=&amp;VAR:UNITS=M&amp;window=popu","p&amp;width=535&amp;height=425&amp;START_MAXIMIZED=FALSE&amp;Y=120&amp;display_string=audit"}</definedName>
    <definedName name="_2274__FDSAUDITLINK__" hidden="1">{"fdsup://directions/FAT Viewer?action=UPDATE&amp;creator=factSet&amp;DYN_ARGS=true&amp;DOC_NAME=FAT:RGQ_ENTRPR_VAL_EV_SOURCE_WINDOW.FAT&amp;VAR:ID1=BWT-AT&amp;VAR:SDATE=20070330&amp;VAR:FDATE=20070330&amp;VAR:FREQ=WEEKLY&amp;VAR:RELITEM=&amp;VAR:CURRENCY=&amp;VAR:DB_TYPE=&amp;VAR:UNITS=M&amp;window=popu","p&amp;width=535&amp;height=425&amp;START_MAXIMIZED=FALSE&amp;Y=120&amp;display_string=audit"}</definedName>
    <definedName name="_2275__FDSAUDITLINK__" localSheetId="1" hidden="1">{"fdsup://directions/FAT Viewer?action=UPDATE&amp;creator=factSet&amp;DYN_ARGS=true&amp;DOC_NAME=FAT:RGQ_ENTRPR_VAL_EV_SOURCE_WINDOW.FAT&amp;VAR:ID1=BWT-AT&amp;VAR:SDATE=20070323&amp;VAR:FDATE=20061229&amp;VAR:FREQ=WEEKLY&amp;VAR:RELITEM=&amp;VAR:CURRENCY=&amp;VAR:DB_TYPE=&amp;VAR:UNITS=M&amp;window=popu","p&amp;width=535&amp;height=425&amp;START_MAXIMIZED=FALSE&amp;Y=120&amp;display_string=audit"}</definedName>
    <definedName name="_2275__FDSAUDITLINK__" localSheetId="0" hidden="1">{"fdsup://directions/FAT Viewer?action=UPDATE&amp;creator=factSet&amp;DYN_ARGS=true&amp;DOC_NAME=FAT:RGQ_ENTRPR_VAL_EV_SOURCE_WINDOW.FAT&amp;VAR:ID1=BWT-AT&amp;VAR:SDATE=20070323&amp;VAR:FDATE=20061229&amp;VAR:FREQ=WEEKLY&amp;VAR:RELITEM=&amp;VAR:CURRENCY=&amp;VAR:DB_TYPE=&amp;VAR:UNITS=M&amp;window=popu","p&amp;width=535&amp;height=425&amp;START_MAXIMIZED=FALSE&amp;Y=120&amp;display_string=audit"}</definedName>
    <definedName name="_2275__FDSAUDITLINK__" hidden="1">{"fdsup://directions/FAT Viewer?action=UPDATE&amp;creator=factSet&amp;DYN_ARGS=true&amp;DOC_NAME=FAT:RGQ_ENTRPR_VAL_EV_SOURCE_WINDOW.FAT&amp;VAR:ID1=BWT-AT&amp;VAR:SDATE=20070323&amp;VAR:FDATE=20061229&amp;VAR:FREQ=WEEKLY&amp;VAR:RELITEM=&amp;VAR:CURRENCY=&amp;VAR:DB_TYPE=&amp;VAR:UNITS=M&amp;window=popu","p&amp;width=535&amp;height=425&amp;START_MAXIMIZED=FALSE&amp;Y=120&amp;display_string=audit"}</definedName>
    <definedName name="_2276__FDSAUDITLINK__" localSheetId="1" hidden="1">{"fdsup://directions/FAT Viewer?action=UPDATE&amp;creator=factSet&amp;DYN_ARGS=true&amp;DOC_NAME=FAT:RGQ_ENTRPR_VAL_EV_SOURCE_WINDOW.FAT&amp;VAR:ID1=BWT-AT&amp;VAR:SDATE=20070316&amp;VAR:FDATE=20061229&amp;VAR:FREQ=WEEKLY&amp;VAR:RELITEM=&amp;VAR:CURRENCY=&amp;VAR:DB_TYPE=&amp;VAR:UNITS=M&amp;window=popu","p&amp;width=535&amp;height=425&amp;START_MAXIMIZED=FALSE&amp;Y=120&amp;display_string=audit"}</definedName>
    <definedName name="_2276__FDSAUDITLINK__" localSheetId="0" hidden="1">{"fdsup://directions/FAT Viewer?action=UPDATE&amp;creator=factSet&amp;DYN_ARGS=true&amp;DOC_NAME=FAT:RGQ_ENTRPR_VAL_EV_SOURCE_WINDOW.FAT&amp;VAR:ID1=BWT-AT&amp;VAR:SDATE=20070316&amp;VAR:FDATE=20061229&amp;VAR:FREQ=WEEKLY&amp;VAR:RELITEM=&amp;VAR:CURRENCY=&amp;VAR:DB_TYPE=&amp;VAR:UNITS=M&amp;window=popu","p&amp;width=535&amp;height=425&amp;START_MAXIMIZED=FALSE&amp;Y=120&amp;display_string=audit"}</definedName>
    <definedName name="_2276__FDSAUDITLINK__" hidden="1">{"fdsup://directions/FAT Viewer?action=UPDATE&amp;creator=factSet&amp;DYN_ARGS=true&amp;DOC_NAME=FAT:RGQ_ENTRPR_VAL_EV_SOURCE_WINDOW.FAT&amp;VAR:ID1=BWT-AT&amp;VAR:SDATE=20070316&amp;VAR:FDATE=20061229&amp;VAR:FREQ=WEEKLY&amp;VAR:RELITEM=&amp;VAR:CURRENCY=&amp;VAR:DB_TYPE=&amp;VAR:UNITS=M&amp;window=popu","p&amp;width=535&amp;height=425&amp;START_MAXIMIZED=FALSE&amp;Y=120&amp;display_string=audit"}</definedName>
    <definedName name="_2277__FDSAUDITLINK__" localSheetId="1" hidden="1">{"fdsup://directions/FAT Viewer?action=UPDATE&amp;creator=factSet&amp;DYN_ARGS=true&amp;DOC_NAME=FAT:RGQ_ENTRPR_VAL_EV_SOURCE_WINDOW.FAT&amp;VAR:ID1=BWT-AT&amp;VAR:SDATE=20070309&amp;VAR:FDATE=20061229&amp;VAR:FREQ=WEEKLY&amp;VAR:RELITEM=&amp;VAR:CURRENCY=&amp;VAR:DB_TYPE=&amp;VAR:UNITS=M&amp;window=popu","p&amp;width=535&amp;height=425&amp;START_MAXIMIZED=FALSE&amp;Y=120&amp;display_string=audit"}</definedName>
    <definedName name="_2277__FDSAUDITLINK__" localSheetId="0" hidden="1">{"fdsup://directions/FAT Viewer?action=UPDATE&amp;creator=factSet&amp;DYN_ARGS=true&amp;DOC_NAME=FAT:RGQ_ENTRPR_VAL_EV_SOURCE_WINDOW.FAT&amp;VAR:ID1=BWT-AT&amp;VAR:SDATE=20070309&amp;VAR:FDATE=20061229&amp;VAR:FREQ=WEEKLY&amp;VAR:RELITEM=&amp;VAR:CURRENCY=&amp;VAR:DB_TYPE=&amp;VAR:UNITS=M&amp;window=popu","p&amp;width=535&amp;height=425&amp;START_MAXIMIZED=FALSE&amp;Y=120&amp;display_string=audit"}</definedName>
    <definedName name="_2277__FDSAUDITLINK__" hidden="1">{"fdsup://directions/FAT Viewer?action=UPDATE&amp;creator=factSet&amp;DYN_ARGS=true&amp;DOC_NAME=FAT:RGQ_ENTRPR_VAL_EV_SOURCE_WINDOW.FAT&amp;VAR:ID1=BWT-AT&amp;VAR:SDATE=20070309&amp;VAR:FDATE=20061229&amp;VAR:FREQ=WEEKLY&amp;VAR:RELITEM=&amp;VAR:CURRENCY=&amp;VAR:DB_TYPE=&amp;VAR:UNITS=M&amp;window=popu","p&amp;width=535&amp;height=425&amp;START_MAXIMIZED=FALSE&amp;Y=120&amp;display_string=audit"}</definedName>
    <definedName name="_2278__FDSAUDITLINK__" localSheetId="1" hidden="1">{"fdsup://directions/FAT Viewer?action=UPDATE&amp;creator=factSet&amp;DYN_ARGS=true&amp;DOC_NAME=FAT:RGQ_ENTRPR_VAL_EV_SOURCE_WINDOW.FAT&amp;VAR:ID1=BWT-AT&amp;VAR:SDATE=20070302&amp;VAR:FDATE=20061229&amp;VAR:FREQ=WEEKLY&amp;VAR:RELITEM=&amp;VAR:CURRENCY=&amp;VAR:DB_TYPE=&amp;VAR:UNITS=M&amp;window=popu","p&amp;width=535&amp;height=425&amp;START_MAXIMIZED=FALSE&amp;Y=120&amp;display_string=audit"}</definedName>
    <definedName name="_2278__FDSAUDITLINK__" localSheetId="0" hidden="1">{"fdsup://directions/FAT Viewer?action=UPDATE&amp;creator=factSet&amp;DYN_ARGS=true&amp;DOC_NAME=FAT:RGQ_ENTRPR_VAL_EV_SOURCE_WINDOW.FAT&amp;VAR:ID1=BWT-AT&amp;VAR:SDATE=20070302&amp;VAR:FDATE=20061229&amp;VAR:FREQ=WEEKLY&amp;VAR:RELITEM=&amp;VAR:CURRENCY=&amp;VAR:DB_TYPE=&amp;VAR:UNITS=M&amp;window=popu","p&amp;width=535&amp;height=425&amp;START_MAXIMIZED=FALSE&amp;Y=120&amp;display_string=audit"}</definedName>
    <definedName name="_2278__FDSAUDITLINK__" hidden="1">{"fdsup://directions/FAT Viewer?action=UPDATE&amp;creator=factSet&amp;DYN_ARGS=true&amp;DOC_NAME=FAT:RGQ_ENTRPR_VAL_EV_SOURCE_WINDOW.FAT&amp;VAR:ID1=BWT-AT&amp;VAR:SDATE=20070302&amp;VAR:FDATE=20061229&amp;VAR:FREQ=WEEKLY&amp;VAR:RELITEM=&amp;VAR:CURRENCY=&amp;VAR:DB_TYPE=&amp;VAR:UNITS=M&amp;window=popu","p&amp;width=535&amp;height=425&amp;START_MAXIMIZED=FALSE&amp;Y=120&amp;display_string=audit"}</definedName>
    <definedName name="_2279__FDSAUDITLINK__" localSheetId="1" hidden="1">{"fdsup://directions/FAT Viewer?action=UPDATE&amp;creator=factSet&amp;DYN_ARGS=true&amp;DOC_NAME=FAT:RGQ_ENTRPR_VAL_EV_SOURCE_WINDOW.FAT&amp;VAR:ID1=BWT-AT&amp;VAR:SDATE=20070223&amp;VAR:FDATE=20061229&amp;VAR:FREQ=WEEKLY&amp;VAR:RELITEM=&amp;VAR:CURRENCY=&amp;VAR:DB_TYPE=&amp;VAR:UNITS=M&amp;window=popu","p&amp;width=535&amp;height=425&amp;START_MAXIMIZED=FALSE&amp;Y=120&amp;display_string=audit"}</definedName>
    <definedName name="_2279__FDSAUDITLINK__" localSheetId="0" hidden="1">{"fdsup://directions/FAT Viewer?action=UPDATE&amp;creator=factSet&amp;DYN_ARGS=true&amp;DOC_NAME=FAT:RGQ_ENTRPR_VAL_EV_SOURCE_WINDOW.FAT&amp;VAR:ID1=BWT-AT&amp;VAR:SDATE=20070223&amp;VAR:FDATE=20061229&amp;VAR:FREQ=WEEKLY&amp;VAR:RELITEM=&amp;VAR:CURRENCY=&amp;VAR:DB_TYPE=&amp;VAR:UNITS=M&amp;window=popu","p&amp;width=535&amp;height=425&amp;START_MAXIMIZED=FALSE&amp;Y=120&amp;display_string=audit"}</definedName>
    <definedName name="_2279__FDSAUDITLINK__" hidden="1">{"fdsup://directions/FAT Viewer?action=UPDATE&amp;creator=factSet&amp;DYN_ARGS=true&amp;DOC_NAME=FAT:RGQ_ENTRPR_VAL_EV_SOURCE_WINDOW.FAT&amp;VAR:ID1=BWT-AT&amp;VAR:SDATE=20070223&amp;VAR:FDATE=20061229&amp;VAR:FREQ=WEEKLY&amp;VAR:RELITEM=&amp;VAR:CURRENCY=&amp;VAR:DB_TYPE=&amp;VAR:UNITS=M&amp;window=popu","p&amp;width=535&amp;height=425&amp;START_MAXIMIZED=FALSE&amp;Y=120&amp;display_string=audit"}</definedName>
    <definedName name="_228__FDSAUDITLINK__" localSheetId="1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228__FDSAUDITLINK__" localSheetId="0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228__FDSAUDITLINK__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2280__FDSAUDITLINK__" localSheetId="1" hidden="1">{"fdsup://directions/FAT Viewer?action=UPDATE&amp;creator=factSet&amp;DYN_ARGS=true&amp;DOC_NAME=FAT:RGQ_ENTRPR_VAL_EV_SOURCE_WINDOW.FAT&amp;VAR:ID1=BWT-AT&amp;VAR:SDATE=20070216&amp;VAR:FDATE=20061229&amp;VAR:FREQ=WEEKLY&amp;VAR:RELITEM=&amp;VAR:CURRENCY=&amp;VAR:DB_TYPE=&amp;VAR:UNITS=M&amp;window=popu","p&amp;width=535&amp;height=425&amp;START_MAXIMIZED=FALSE&amp;Y=120&amp;display_string=audit"}</definedName>
    <definedName name="_2280__FDSAUDITLINK__" localSheetId="0" hidden="1">{"fdsup://directions/FAT Viewer?action=UPDATE&amp;creator=factSet&amp;DYN_ARGS=true&amp;DOC_NAME=FAT:RGQ_ENTRPR_VAL_EV_SOURCE_WINDOW.FAT&amp;VAR:ID1=BWT-AT&amp;VAR:SDATE=20070216&amp;VAR:FDATE=20061229&amp;VAR:FREQ=WEEKLY&amp;VAR:RELITEM=&amp;VAR:CURRENCY=&amp;VAR:DB_TYPE=&amp;VAR:UNITS=M&amp;window=popu","p&amp;width=535&amp;height=425&amp;START_MAXIMIZED=FALSE&amp;Y=120&amp;display_string=audit"}</definedName>
    <definedName name="_2280__FDSAUDITLINK__" hidden="1">{"fdsup://directions/FAT Viewer?action=UPDATE&amp;creator=factSet&amp;DYN_ARGS=true&amp;DOC_NAME=FAT:RGQ_ENTRPR_VAL_EV_SOURCE_WINDOW.FAT&amp;VAR:ID1=BWT-AT&amp;VAR:SDATE=20070216&amp;VAR:FDATE=20061229&amp;VAR:FREQ=WEEKLY&amp;VAR:RELITEM=&amp;VAR:CURRENCY=&amp;VAR:DB_TYPE=&amp;VAR:UNITS=M&amp;window=popu","p&amp;width=535&amp;height=425&amp;START_MAXIMIZED=FALSE&amp;Y=120&amp;display_string=audit"}</definedName>
    <definedName name="_2281__FDSAUDITLINK__" localSheetId="1" hidden="1">{"fdsup://directions/FAT Viewer?action=UPDATE&amp;creator=factSet&amp;DYN_ARGS=true&amp;DOC_NAME=FAT:RGQ_ENTRPR_VAL_EV_SOURCE_WINDOW.FAT&amp;VAR:ID1=BWT-AT&amp;VAR:SDATE=20070209&amp;VAR:FDATE=20061229&amp;VAR:FREQ=WEEKLY&amp;VAR:RELITEM=&amp;VAR:CURRENCY=&amp;VAR:DB_TYPE=&amp;VAR:UNITS=M&amp;window=popu","p&amp;width=535&amp;height=425&amp;START_MAXIMIZED=FALSE&amp;Y=120&amp;display_string=audit"}</definedName>
    <definedName name="_2281__FDSAUDITLINK__" localSheetId="0" hidden="1">{"fdsup://directions/FAT Viewer?action=UPDATE&amp;creator=factSet&amp;DYN_ARGS=true&amp;DOC_NAME=FAT:RGQ_ENTRPR_VAL_EV_SOURCE_WINDOW.FAT&amp;VAR:ID1=BWT-AT&amp;VAR:SDATE=20070209&amp;VAR:FDATE=20061229&amp;VAR:FREQ=WEEKLY&amp;VAR:RELITEM=&amp;VAR:CURRENCY=&amp;VAR:DB_TYPE=&amp;VAR:UNITS=M&amp;window=popu","p&amp;width=535&amp;height=425&amp;START_MAXIMIZED=FALSE&amp;Y=120&amp;display_string=audit"}</definedName>
    <definedName name="_2281__FDSAUDITLINK__" hidden="1">{"fdsup://directions/FAT Viewer?action=UPDATE&amp;creator=factSet&amp;DYN_ARGS=true&amp;DOC_NAME=FAT:RGQ_ENTRPR_VAL_EV_SOURCE_WINDOW.FAT&amp;VAR:ID1=BWT-AT&amp;VAR:SDATE=20070209&amp;VAR:FDATE=20061229&amp;VAR:FREQ=WEEKLY&amp;VAR:RELITEM=&amp;VAR:CURRENCY=&amp;VAR:DB_TYPE=&amp;VAR:UNITS=M&amp;window=popu","p&amp;width=535&amp;height=425&amp;START_MAXIMIZED=FALSE&amp;Y=120&amp;display_string=audit"}</definedName>
    <definedName name="_2282__FDSAUDITLINK__" localSheetId="1" hidden="1">{"fdsup://directions/FAT Viewer?action=UPDATE&amp;creator=factSet&amp;DYN_ARGS=true&amp;DOC_NAME=FAT:RGQ_ENTRPR_VAL_EV_SOURCE_WINDOW.FAT&amp;VAR:ID1=BWT-AT&amp;VAR:SDATE=20070202&amp;VAR:FDATE=20061229&amp;VAR:FREQ=WEEKLY&amp;VAR:RELITEM=&amp;VAR:CURRENCY=&amp;VAR:DB_TYPE=&amp;VAR:UNITS=M&amp;window=popu","p&amp;width=535&amp;height=425&amp;START_MAXIMIZED=FALSE&amp;Y=120&amp;display_string=audit"}</definedName>
    <definedName name="_2282__FDSAUDITLINK__" localSheetId="0" hidden="1">{"fdsup://directions/FAT Viewer?action=UPDATE&amp;creator=factSet&amp;DYN_ARGS=true&amp;DOC_NAME=FAT:RGQ_ENTRPR_VAL_EV_SOURCE_WINDOW.FAT&amp;VAR:ID1=BWT-AT&amp;VAR:SDATE=20070202&amp;VAR:FDATE=20061229&amp;VAR:FREQ=WEEKLY&amp;VAR:RELITEM=&amp;VAR:CURRENCY=&amp;VAR:DB_TYPE=&amp;VAR:UNITS=M&amp;window=popu","p&amp;width=535&amp;height=425&amp;START_MAXIMIZED=FALSE&amp;Y=120&amp;display_string=audit"}</definedName>
    <definedName name="_2282__FDSAUDITLINK__" hidden="1">{"fdsup://directions/FAT Viewer?action=UPDATE&amp;creator=factSet&amp;DYN_ARGS=true&amp;DOC_NAME=FAT:RGQ_ENTRPR_VAL_EV_SOURCE_WINDOW.FAT&amp;VAR:ID1=BWT-AT&amp;VAR:SDATE=20070202&amp;VAR:FDATE=20061229&amp;VAR:FREQ=WEEKLY&amp;VAR:RELITEM=&amp;VAR:CURRENCY=&amp;VAR:DB_TYPE=&amp;VAR:UNITS=M&amp;window=popu","p&amp;width=535&amp;height=425&amp;START_MAXIMIZED=FALSE&amp;Y=120&amp;display_string=audit"}</definedName>
    <definedName name="_2283__FDSAUDITLINK__" localSheetId="1" hidden="1">{"fdsup://directions/FAT Viewer?action=UPDATE&amp;creator=factSet&amp;DYN_ARGS=true&amp;DOC_NAME=FAT:RGQ_ENTRPR_VAL_EV_SOURCE_WINDOW.FAT&amp;VAR:ID1=BWT-AT&amp;VAR:SDATE=20070126&amp;VAR:FDATE=20061229&amp;VAR:FREQ=WEEKLY&amp;VAR:RELITEM=&amp;VAR:CURRENCY=&amp;VAR:DB_TYPE=&amp;VAR:UNITS=M&amp;window=popu","p&amp;width=535&amp;height=425&amp;START_MAXIMIZED=FALSE&amp;Y=120&amp;display_string=audit"}</definedName>
    <definedName name="_2283__FDSAUDITLINK__" localSheetId="0" hidden="1">{"fdsup://directions/FAT Viewer?action=UPDATE&amp;creator=factSet&amp;DYN_ARGS=true&amp;DOC_NAME=FAT:RGQ_ENTRPR_VAL_EV_SOURCE_WINDOW.FAT&amp;VAR:ID1=BWT-AT&amp;VAR:SDATE=20070126&amp;VAR:FDATE=20061229&amp;VAR:FREQ=WEEKLY&amp;VAR:RELITEM=&amp;VAR:CURRENCY=&amp;VAR:DB_TYPE=&amp;VAR:UNITS=M&amp;window=popu","p&amp;width=535&amp;height=425&amp;START_MAXIMIZED=FALSE&amp;Y=120&amp;display_string=audit"}</definedName>
    <definedName name="_2283__FDSAUDITLINK__" hidden="1">{"fdsup://directions/FAT Viewer?action=UPDATE&amp;creator=factSet&amp;DYN_ARGS=true&amp;DOC_NAME=FAT:RGQ_ENTRPR_VAL_EV_SOURCE_WINDOW.FAT&amp;VAR:ID1=BWT-AT&amp;VAR:SDATE=20070126&amp;VAR:FDATE=20061229&amp;VAR:FREQ=WEEKLY&amp;VAR:RELITEM=&amp;VAR:CURRENCY=&amp;VAR:DB_TYPE=&amp;VAR:UNITS=M&amp;window=popu","p&amp;width=535&amp;height=425&amp;START_MAXIMIZED=FALSE&amp;Y=120&amp;display_string=audit"}</definedName>
    <definedName name="_2284__FDSAUDITLINK__" localSheetId="1" hidden="1">{"fdsup://directions/FAT Viewer?action=UPDATE&amp;creator=factSet&amp;DYN_ARGS=true&amp;DOC_NAME=FAT:RGQ_ENTRPR_VAL_EV_SOURCE_WINDOW.FAT&amp;VAR:ID1=BWT-AT&amp;VAR:SDATE=20070119&amp;VAR:FDATE=20061229&amp;VAR:FREQ=WEEKLY&amp;VAR:RELITEM=&amp;VAR:CURRENCY=&amp;VAR:DB_TYPE=&amp;VAR:UNITS=M&amp;window=popu","p&amp;width=535&amp;height=425&amp;START_MAXIMIZED=FALSE&amp;Y=120&amp;display_string=audit"}</definedName>
    <definedName name="_2284__FDSAUDITLINK__" localSheetId="0" hidden="1">{"fdsup://directions/FAT Viewer?action=UPDATE&amp;creator=factSet&amp;DYN_ARGS=true&amp;DOC_NAME=FAT:RGQ_ENTRPR_VAL_EV_SOURCE_WINDOW.FAT&amp;VAR:ID1=BWT-AT&amp;VAR:SDATE=20070119&amp;VAR:FDATE=20061229&amp;VAR:FREQ=WEEKLY&amp;VAR:RELITEM=&amp;VAR:CURRENCY=&amp;VAR:DB_TYPE=&amp;VAR:UNITS=M&amp;window=popu","p&amp;width=535&amp;height=425&amp;START_MAXIMIZED=FALSE&amp;Y=120&amp;display_string=audit"}</definedName>
    <definedName name="_2284__FDSAUDITLINK__" hidden="1">{"fdsup://directions/FAT Viewer?action=UPDATE&amp;creator=factSet&amp;DYN_ARGS=true&amp;DOC_NAME=FAT:RGQ_ENTRPR_VAL_EV_SOURCE_WINDOW.FAT&amp;VAR:ID1=BWT-AT&amp;VAR:SDATE=20070119&amp;VAR:FDATE=20061229&amp;VAR:FREQ=WEEKLY&amp;VAR:RELITEM=&amp;VAR:CURRENCY=&amp;VAR:DB_TYPE=&amp;VAR:UNITS=M&amp;window=popu","p&amp;width=535&amp;height=425&amp;START_MAXIMIZED=FALSE&amp;Y=120&amp;display_string=audit"}</definedName>
    <definedName name="_2285__FDSAUDITLINK__" localSheetId="1" hidden="1">{"fdsup://directions/FAT Viewer?action=UPDATE&amp;creator=factSet&amp;DYN_ARGS=true&amp;DOC_NAME=FAT:RGQ_ENTRPR_VAL_EV_SOURCE_WINDOW.FAT&amp;VAR:ID1=BWT-AT&amp;VAR:SDATE=20070112&amp;VAR:FDATE=20061229&amp;VAR:FREQ=WEEKLY&amp;VAR:RELITEM=&amp;VAR:CURRENCY=&amp;VAR:DB_TYPE=&amp;VAR:UNITS=M&amp;window=popu","p&amp;width=535&amp;height=425&amp;START_MAXIMIZED=FALSE&amp;Y=120&amp;display_string=audit"}</definedName>
    <definedName name="_2285__FDSAUDITLINK__" localSheetId="0" hidden="1">{"fdsup://directions/FAT Viewer?action=UPDATE&amp;creator=factSet&amp;DYN_ARGS=true&amp;DOC_NAME=FAT:RGQ_ENTRPR_VAL_EV_SOURCE_WINDOW.FAT&amp;VAR:ID1=BWT-AT&amp;VAR:SDATE=20070112&amp;VAR:FDATE=20061229&amp;VAR:FREQ=WEEKLY&amp;VAR:RELITEM=&amp;VAR:CURRENCY=&amp;VAR:DB_TYPE=&amp;VAR:UNITS=M&amp;window=popu","p&amp;width=535&amp;height=425&amp;START_MAXIMIZED=FALSE&amp;Y=120&amp;display_string=audit"}</definedName>
    <definedName name="_2285__FDSAUDITLINK__" hidden="1">{"fdsup://directions/FAT Viewer?action=UPDATE&amp;creator=factSet&amp;DYN_ARGS=true&amp;DOC_NAME=FAT:RGQ_ENTRPR_VAL_EV_SOURCE_WINDOW.FAT&amp;VAR:ID1=BWT-AT&amp;VAR:SDATE=20070112&amp;VAR:FDATE=20061229&amp;VAR:FREQ=WEEKLY&amp;VAR:RELITEM=&amp;VAR:CURRENCY=&amp;VAR:DB_TYPE=&amp;VAR:UNITS=M&amp;window=popu","p&amp;width=535&amp;height=425&amp;START_MAXIMIZED=FALSE&amp;Y=120&amp;display_string=audit"}</definedName>
    <definedName name="_2286__FDSAUDITLINK__" localSheetId="1" hidden="1">{"fdsup://directions/FAT Viewer?action=UPDATE&amp;creator=factSet&amp;DYN_ARGS=true&amp;DOC_NAME=FAT:RGQ_ENTRPR_VAL_EV_SOURCE_WINDOW.FAT&amp;VAR:ID1=BWT-AT&amp;VAR:SDATE=20070105&amp;VAR:FDATE=20061229&amp;VAR:FREQ=WEEKLY&amp;VAR:RELITEM=&amp;VAR:CURRENCY=&amp;VAR:DB_TYPE=&amp;VAR:UNITS=M&amp;window=popu","p&amp;width=535&amp;height=425&amp;START_MAXIMIZED=FALSE&amp;Y=120&amp;display_string=audit"}</definedName>
    <definedName name="_2286__FDSAUDITLINK__" localSheetId="0" hidden="1">{"fdsup://directions/FAT Viewer?action=UPDATE&amp;creator=factSet&amp;DYN_ARGS=true&amp;DOC_NAME=FAT:RGQ_ENTRPR_VAL_EV_SOURCE_WINDOW.FAT&amp;VAR:ID1=BWT-AT&amp;VAR:SDATE=20070105&amp;VAR:FDATE=20061229&amp;VAR:FREQ=WEEKLY&amp;VAR:RELITEM=&amp;VAR:CURRENCY=&amp;VAR:DB_TYPE=&amp;VAR:UNITS=M&amp;window=popu","p&amp;width=535&amp;height=425&amp;START_MAXIMIZED=FALSE&amp;Y=120&amp;display_string=audit"}</definedName>
    <definedName name="_2286__FDSAUDITLINK__" hidden="1">{"fdsup://directions/FAT Viewer?action=UPDATE&amp;creator=factSet&amp;DYN_ARGS=true&amp;DOC_NAME=FAT:RGQ_ENTRPR_VAL_EV_SOURCE_WINDOW.FAT&amp;VAR:ID1=BWT-AT&amp;VAR:SDATE=20070105&amp;VAR:FDATE=20061229&amp;VAR:FREQ=WEEKLY&amp;VAR:RELITEM=&amp;VAR:CURRENCY=&amp;VAR:DB_TYPE=&amp;VAR:UNITS=M&amp;window=popu","p&amp;width=535&amp;height=425&amp;START_MAXIMIZED=FALSE&amp;Y=120&amp;display_string=audit"}</definedName>
    <definedName name="_2287__FDSAUDITLINK__" localSheetId="1" hidden="1">{"fdsup://directions/FAT Viewer?action=UPDATE&amp;creator=factSet&amp;DYN_ARGS=true&amp;DOC_NAME=FAT:RGQ_ENTRPR_VAL_EV_SOURCE_WINDOW.FAT&amp;VAR:ID1=BWT-AT&amp;VAR:SDATE=20061229&amp;VAR:FDATE=20061229&amp;VAR:FREQ=WEEKLY&amp;VAR:RELITEM=&amp;VAR:CURRENCY=&amp;VAR:DB_TYPE=&amp;VAR:UNITS=M&amp;window=popu","p&amp;width=535&amp;height=425&amp;START_MAXIMIZED=FALSE&amp;Y=120&amp;display_string=audit"}</definedName>
    <definedName name="_2287__FDSAUDITLINK__" localSheetId="0" hidden="1">{"fdsup://directions/FAT Viewer?action=UPDATE&amp;creator=factSet&amp;DYN_ARGS=true&amp;DOC_NAME=FAT:RGQ_ENTRPR_VAL_EV_SOURCE_WINDOW.FAT&amp;VAR:ID1=BWT-AT&amp;VAR:SDATE=20061229&amp;VAR:FDATE=20061229&amp;VAR:FREQ=WEEKLY&amp;VAR:RELITEM=&amp;VAR:CURRENCY=&amp;VAR:DB_TYPE=&amp;VAR:UNITS=M&amp;window=popu","p&amp;width=535&amp;height=425&amp;START_MAXIMIZED=FALSE&amp;Y=120&amp;display_string=audit"}</definedName>
    <definedName name="_2287__FDSAUDITLINK__" hidden="1">{"fdsup://directions/FAT Viewer?action=UPDATE&amp;creator=factSet&amp;DYN_ARGS=true&amp;DOC_NAME=FAT:RGQ_ENTRPR_VAL_EV_SOURCE_WINDOW.FAT&amp;VAR:ID1=BWT-AT&amp;VAR:SDATE=20061229&amp;VAR:FDATE=20061229&amp;VAR:FREQ=WEEKLY&amp;VAR:RELITEM=&amp;VAR:CURRENCY=&amp;VAR:DB_TYPE=&amp;VAR:UNITS=M&amp;window=popu","p&amp;width=535&amp;height=425&amp;START_MAXIMIZED=FALSE&amp;Y=120&amp;display_string=audit"}</definedName>
    <definedName name="_2288__FDSAUDITLINK__" localSheetId="1" hidden="1">{"fdsup://directions/FAT Viewer?action=UPDATE&amp;creator=factSet&amp;DYN_ARGS=true&amp;DOC_NAME=FAT:RGQ_ENTRPR_VAL_EV_SOURCE_WINDOW.FAT&amp;VAR:ID1=BWT-AT&amp;VAR:SDATE=20061222&amp;VAR:FDATE=20060929&amp;VAR:FREQ=WEEKLY&amp;VAR:RELITEM=&amp;VAR:CURRENCY=&amp;VAR:DB_TYPE=&amp;VAR:UNITS=M&amp;window=popu","p&amp;width=535&amp;height=425&amp;START_MAXIMIZED=FALSE&amp;Y=120&amp;display_string=audit"}</definedName>
    <definedName name="_2288__FDSAUDITLINK__" localSheetId="0" hidden="1">{"fdsup://directions/FAT Viewer?action=UPDATE&amp;creator=factSet&amp;DYN_ARGS=true&amp;DOC_NAME=FAT:RGQ_ENTRPR_VAL_EV_SOURCE_WINDOW.FAT&amp;VAR:ID1=BWT-AT&amp;VAR:SDATE=20061222&amp;VAR:FDATE=20060929&amp;VAR:FREQ=WEEKLY&amp;VAR:RELITEM=&amp;VAR:CURRENCY=&amp;VAR:DB_TYPE=&amp;VAR:UNITS=M&amp;window=popu","p&amp;width=535&amp;height=425&amp;START_MAXIMIZED=FALSE&amp;Y=120&amp;display_string=audit"}</definedName>
    <definedName name="_2288__FDSAUDITLINK__" hidden="1">{"fdsup://directions/FAT Viewer?action=UPDATE&amp;creator=factSet&amp;DYN_ARGS=true&amp;DOC_NAME=FAT:RGQ_ENTRPR_VAL_EV_SOURCE_WINDOW.FAT&amp;VAR:ID1=BWT-AT&amp;VAR:SDATE=20061222&amp;VAR:FDATE=20060929&amp;VAR:FREQ=WEEKLY&amp;VAR:RELITEM=&amp;VAR:CURRENCY=&amp;VAR:DB_TYPE=&amp;VAR:UNITS=M&amp;window=popu","p&amp;width=535&amp;height=425&amp;START_MAXIMIZED=FALSE&amp;Y=120&amp;display_string=audit"}</definedName>
    <definedName name="_2289__FDSAUDITLINK__" localSheetId="1" hidden="1">{"fdsup://directions/FAT Viewer?action=UPDATE&amp;creator=factSet&amp;DYN_ARGS=true&amp;DOC_NAME=FAT:RGQ_ENTRPR_VAL_EV_SOURCE_WINDOW.FAT&amp;VAR:ID1=BWT-AT&amp;VAR:SDATE=20061215&amp;VAR:FDATE=20060929&amp;VAR:FREQ=WEEKLY&amp;VAR:RELITEM=&amp;VAR:CURRENCY=&amp;VAR:DB_TYPE=&amp;VAR:UNITS=M&amp;window=popu","p&amp;width=535&amp;height=425&amp;START_MAXIMIZED=FALSE&amp;Y=120&amp;display_string=audit"}</definedName>
    <definedName name="_2289__FDSAUDITLINK__" localSheetId="0" hidden="1">{"fdsup://directions/FAT Viewer?action=UPDATE&amp;creator=factSet&amp;DYN_ARGS=true&amp;DOC_NAME=FAT:RGQ_ENTRPR_VAL_EV_SOURCE_WINDOW.FAT&amp;VAR:ID1=BWT-AT&amp;VAR:SDATE=20061215&amp;VAR:FDATE=20060929&amp;VAR:FREQ=WEEKLY&amp;VAR:RELITEM=&amp;VAR:CURRENCY=&amp;VAR:DB_TYPE=&amp;VAR:UNITS=M&amp;window=popu","p&amp;width=535&amp;height=425&amp;START_MAXIMIZED=FALSE&amp;Y=120&amp;display_string=audit"}</definedName>
    <definedName name="_2289__FDSAUDITLINK__" hidden="1">{"fdsup://directions/FAT Viewer?action=UPDATE&amp;creator=factSet&amp;DYN_ARGS=true&amp;DOC_NAME=FAT:RGQ_ENTRPR_VAL_EV_SOURCE_WINDOW.FAT&amp;VAR:ID1=BWT-AT&amp;VAR:SDATE=20061215&amp;VAR:FDATE=20060929&amp;VAR:FREQ=WEEKLY&amp;VAR:RELITEM=&amp;VAR:CURRENCY=&amp;VAR:DB_TYPE=&amp;VAR:UNITS=M&amp;window=popu","p&amp;width=535&amp;height=425&amp;START_MAXIMIZED=FALSE&amp;Y=120&amp;display_string=audit"}</definedName>
    <definedName name="_229__FDSAUDITLINK__" localSheetId="1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229__FDSAUDITLINK__" localSheetId="0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229__FDSAUDITLINK__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2290__FDSAUDITLINK__" localSheetId="1" hidden="1">{"fdsup://directions/FAT Viewer?action=UPDATE&amp;creator=factSet&amp;DYN_ARGS=true&amp;DOC_NAME=FAT:RGQ_ENTRPR_VAL_EV_SOURCE_WINDOW.FAT&amp;VAR:ID1=BWT-AT&amp;VAR:SDATE=20061208&amp;VAR:FDATE=20060929&amp;VAR:FREQ=WEEKLY&amp;VAR:RELITEM=&amp;VAR:CURRENCY=&amp;VAR:DB_TYPE=&amp;VAR:UNITS=M&amp;window=popu","p&amp;width=535&amp;height=425&amp;START_MAXIMIZED=FALSE&amp;Y=120&amp;display_string=audit"}</definedName>
    <definedName name="_2290__FDSAUDITLINK__" localSheetId="0" hidden="1">{"fdsup://directions/FAT Viewer?action=UPDATE&amp;creator=factSet&amp;DYN_ARGS=true&amp;DOC_NAME=FAT:RGQ_ENTRPR_VAL_EV_SOURCE_WINDOW.FAT&amp;VAR:ID1=BWT-AT&amp;VAR:SDATE=20061208&amp;VAR:FDATE=20060929&amp;VAR:FREQ=WEEKLY&amp;VAR:RELITEM=&amp;VAR:CURRENCY=&amp;VAR:DB_TYPE=&amp;VAR:UNITS=M&amp;window=popu","p&amp;width=535&amp;height=425&amp;START_MAXIMIZED=FALSE&amp;Y=120&amp;display_string=audit"}</definedName>
    <definedName name="_2290__FDSAUDITLINK__" hidden="1">{"fdsup://directions/FAT Viewer?action=UPDATE&amp;creator=factSet&amp;DYN_ARGS=true&amp;DOC_NAME=FAT:RGQ_ENTRPR_VAL_EV_SOURCE_WINDOW.FAT&amp;VAR:ID1=BWT-AT&amp;VAR:SDATE=20061208&amp;VAR:FDATE=20060929&amp;VAR:FREQ=WEEKLY&amp;VAR:RELITEM=&amp;VAR:CURRENCY=&amp;VAR:DB_TYPE=&amp;VAR:UNITS=M&amp;window=popu","p&amp;width=535&amp;height=425&amp;START_MAXIMIZED=FALSE&amp;Y=120&amp;display_string=audit"}</definedName>
    <definedName name="_2291__FDSAUDITLINK__" localSheetId="1" hidden="1">{"fdsup://directions/FAT Viewer?action=UPDATE&amp;creator=factSet&amp;DYN_ARGS=true&amp;DOC_NAME=FAT:RGQ_ENTRPR_VAL_EV_SOURCE_WINDOW.FAT&amp;VAR:ID1=BWT-AT&amp;VAR:SDATE=20061201&amp;VAR:FDATE=20060929&amp;VAR:FREQ=WEEKLY&amp;VAR:RELITEM=&amp;VAR:CURRENCY=&amp;VAR:DB_TYPE=&amp;VAR:UNITS=M&amp;window=popu","p&amp;width=535&amp;height=425&amp;START_MAXIMIZED=FALSE&amp;Y=120&amp;display_string=audit"}</definedName>
    <definedName name="_2291__FDSAUDITLINK__" localSheetId="0" hidden="1">{"fdsup://directions/FAT Viewer?action=UPDATE&amp;creator=factSet&amp;DYN_ARGS=true&amp;DOC_NAME=FAT:RGQ_ENTRPR_VAL_EV_SOURCE_WINDOW.FAT&amp;VAR:ID1=BWT-AT&amp;VAR:SDATE=20061201&amp;VAR:FDATE=20060929&amp;VAR:FREQ=WEEKLY&amp;VAR:RELITEM=&amp;VAR:CURRENCY=&amp;VAR:DB_TYPE=&amp;VAR:UNITS=M&amp;window=popu","p&amp;width=535&amp;height=425&amp;START_MAXIMIZED=FALSE&amp;Y=120&amp;display_string=audit"}</definedName>
    <definedName name="_2291__FDSAUDITLINK__" hidden="1">{"fdsup://directions/FAT Viewer?action=UPDATE&amp;creator=factSet&amp;DYN_ARGS=true&amp;DOC_NAME=FAT:RGQ_ENTRPR_VAL_EV_SOURCE_WINDOW.FAT&amp;VAR:ID1=BWT-AT&amp;VAR:SDATE=20061201&amp;VAR:FDATE=20060929&amp;VAR:FREQ=WEEKLY&amp;VAR:RELITEM=&amp;VAR:CURRENCY=&amp;VAR:DB_TYPE=&amp;VAR:UNITS=M&amp;window=popu","p&amp;width=535&amp;height=425&amp;START_MAXIMIZED=FALSE&amp;Y=120&amp;display_string=audit"}</definedName>
    <definedName name="_2292__FDSAUDITLINK__" localSheetId="1" hidden="1">{"fdsup://directions/FAT Viewer?action=UPDATE&amp;creator=factSet&amp;DYN_ARGS=true&amp;DOC_NAME=FAT:RGQ_ENTRPR_VAL_EV_SOURCE_WINDOW.FAT&amp;VAR:ID1=BWT-AT&amp;VAR:SDATE=20061124&amp;VAR:FDATE=20060929&amp;VAR:FREQ=WEEKLY&amp;VAR:RELITEM=&amp;VAR:CURRENCY=&amp;VAR:DB_TYPE=&amp;VAR:UNITS=M&amp;window=popu","p&amp;width=535&amp;height=425&amp;START_MAXIMIZED=FALSE&amp;Y=120&amp;display_string=audit"}</definedName>
    <definedName name="_2292__FDSAUDITLINK__" localSheetId="0" hidden="1">{"fdsup://directions/FAT Viewer?action=UPDATE&amp;creator=factSet&amp;DYN_ARGS=true&amp;DOC_NAME=FAT:RGQ_ENTRPR_VAL_EV_SOURCE_WINDOW.FAT&amp;VAR:ID1=BWT-AT&amp;VAR:SDATE=20061124&amp;VAR:FDATE=20060929&amp;VAR:FREQ=WEEKLY&amp;VAR:RELITEM=&amp;VAR:CURRENCY=&amp;VAR:DB_TYPE=&amp;VAR:UNITS=M&amp;window=popu","p&amp;width=535&amp;height=425&amp;START_MAXIMIZED=FALSE&amp;Y=120&amp;display_string=audit"}</definedName>
    <definedName name="_2292__FDSAUDITLINK__" hidden="1">{"fdsup://directions/FAT Viewer?action=UPDATE&amp;creator=factSet&amp;DYN_ARGS=true&amp;DOC_NAME=FAT:RGQ_ENTRPR_VAL_EV_SOURCE_WINDOW.FAT&amp;VAR:ID1=BWT-AT&amp;VAR:SDATE=20061124&amp;VAR:FDATE=20060929&amp;VAR:FREQ=WEEKLY&amp;VAR:RELITEM=&amp;VAR:CURRENCY=&amp;VAR:DB_TYPE=&amp;VAR:UNITS=M&amp;window=popu","p&amp;width=535&amp;height=425&amp;START_MAXIMIZED=FALSE&amp;Y=120&amp;display_string=audit"}</definedName>
    <definedName name="_2293__FDSAUDITLINK__" localSheetId="1" hidden="1">{"fdsup://directions/FAT Viewer?action=UPDATE&amp;creator=factSet&amp;DYN_ARGS=true&amp;DOC_NAME=FAT:RGQ_ENTRPR_VAL_EV_SOURCE_WINDOW.FAT&amp;VAR:ID1=BWT-AT&amp;VAR:SDATE=20061117&amp;VAR:FDATE=20060929&amp;VAR:FREQ=WEEKLY&amp;VAR:RELITEM=&amp;VAR:CURRENCY=&amp;VAR:DB_TYPE=&amp;VAR:UNITS=M&amp;window=popu","p&amp;width=535&amp;height=425&amp;START_MAXIMIZED=FALSE&amp;Y=120&amp;display_string=audit"}</definedName>
    <definedName name="_2293__FDSAUDITLINK__" localSheetId="0" hidden="1">{"fdsup://directions/FAT Viewer?action=UPDATE&amp;creator=factSet&amp;DYN_ARGS=true&amp;DOC_NAME=FAT:RGQ_ENTRPR_VAL_EV_SOURCE_WINDOW.FAT&amp;VAR:ID1=BWT-AT&amp;VAR:SDATE=20061117&amp;VAR:FDATE=20060929&amp;VAR:FREQ=WEEKLY&amp;VAR:RELITEM=&amp;VAR:CURRENCY=&amp;VAR:DB_TYPE=&amp;VAR:UNITS=M&amp;window=popu","p&amp;width=535&amp;height=425&amp;START_MAXIMIZED=FALSE&amp;Y=120&amp;display_string=audit"}</definedName>
    <definedName name="_2293__FDSAUDITLINK__" hidden="1">{"fdsup://directions/FAT Viewer?action=UPDATE&amp;creator=factSet&amp;DYN_ARGS=true&amp;DOC_NAME=FAT:RGQ_ENTRPR_VAL_EV_SOURCE_WINDOW.FAT&amp;VAR:ID1=BWT-AT&amp;VAR:SDATE=20061117&amp;VAR:FDATE=20060929&amp;VAR:FREQ=WEEKLY&amp;VAR:RELITEM=&amp;VAR:CURRENCY=&amp;VAR:DB_TYPE=&amp;VAR:UNITS=M&amp;window=popu","p&amp;width=535&amp;height=425&amp;START_MAXIMIZED=FALSE&amp;Y=120&amp;display_string=audit"}</definedName>
    <definedName name="_2294__FDSAUDITLINK__" localSheetId="1" hidden="1">{"fdsup://directions/FAT Viewer?action=UPDATE&amp;creator=factSet&amp;DYN_ARGS=true&amp;DOC_NAME=FAT:RGQ_ENTRPR_VAL_EV_SOURCE_WINDOW.FAT&amp;VAR:ID1=BWT-AT&amp;VAR:SDATE=20061110&amp;VAR:FDATE=20060929&amp;VAR:FREQ=WEEKLY&amp;VAR:RELITEM=&amp;VAR:CURRENCY=&amp;VAR:DB_TYPE=&amp;VAR:UNITS=M&amp;window=popu","p&amp;width=535&amp;height=425&amp;START_MAXIMIZED=FALSE&amp;Y=120&amp;display_string=audit"}</definedName>
    <definedName name="_2294__FDSAUDITLINK__" localSheetId="0" hidden="1">{"fdsup://directions/FAT Viewer?action=UPDATE&amp;creator=factSet&amp;DYN_ARGS=true&amp;DOC_NAME=FAT:RGQ_ENTRPR_VAL_EV_SOURCE_WINDOW.FAT&amp;VAR:ID1=BWT-AT&amp;VAR:SDATE=20061110&amp;VAR:FDATE=20060929&amp;VAR:FREQ=WEEKLY&amp;VAR:RELITEM=&amp;VAR:CURRENCY=&amp;VAR:DB_TYPE=&amp;VAR:UNITS=M&amp;window=popu","p&amp;width=535&amp;height=425&amp;START_MAXIMIZED=FALSE&amp;Y=120&amp;display_string=audit"}</definedName>
    <definedName name="_2294__FDSAUDITLINK__" hidden="1">{"fdsup://directions/FAT Viewer?action=UPDATE&amp;creator=factSet&amp;DYN_ARGS=true&amp;DOC_NAME=FAT:RGQ_ENTRPR_VAL_EV_SOURCE_WINDOW.FAT&amp;VAR:ID1=BWT-AT&amp;VAR:SDATE=20061110&amp;VAR:FDATE=20060929&amp;VAR:FREQ=WEEKLY&amp;VAR:RELITEM=&amp;VAR:CURRENCY=&amp;VAR:DB_TYPE=&amp;VAR:UNITS=M&amp;window=popu","p&amp;width=535&amp;height=425&amp;START_MAXIMIZED=FALSE&amp;Y=120&amp;display_string=audit"}</definedName>
    <definedName name="_2295__FDSAUDITLINK__" localSheetId="1" hidden="1">{"fdsup://directions/FAT Viewer?action=UPDATE&amp;creator=factSet&amp;DYN_ARGS=true&amp;DOC_NAME=FAT:RGQ_ENTRPR_VAL_EV_SOURCE_WINDOW.FAT&amp;VAR:ID1=BWT-AT&amp;VAR:SDATE=20061103&amp;VAR:FDATE=20060929&amp;VAR:FREQ=WEEKLY&amp;VAR:RELITEM=&amp;VAR:CURRENCY=&amp;VAR:DB_TYPE=&amp;VAR:UNITS=M&amp;window=popu","p&amp;width=535&amp;height=425&amp;START_MAXIMIZED=FALSE&amp;Y=120&amp;display_string=audit"}</definedName>
    <definedName name="_2295__FDSAUDITLINK__" localSheetId="0" hidden="1">{"fdsup://directions/FAT Viewer?action=UPDATE&amp;creator=factSet&amp;DYN_ARGS=true&amp;DOC_NAME=FAT:RGQ_ENTRPR_VAL_EV_SOURCE_WINDOW.FAT&amp;VAR:ID1=BWT-AT&amp;VAR:SDATE=20061103&amp;VAR:FDATE=20060929&amp;VAR:FREQ=WEEKLY&amp;VAR:RELITEM=&amp;VAR:CURRENCY=&amp;VAR:DB_TYPE=&amp;VAR:UNITS=M&amp;window=popu","p&amp;width=535&amp;height=425&amp;START_MAXIMIZED=FALSE&amp;Y=120&amp;display_string=audit"}</definedName>
    <definedName name="_2295__FDSAUDITLINK__" hidden="1">{"fdsup://directions/FAT Viewer?action=UPDATE&amp;creator=factSet&amp;DYN_ARGS=true&amp;DOC_NAME=FAT:RGQ_ENTRPR_VAL_EV_SOURCE_WINDOW.FAT&amp;VAR:ID1=BWT-AT&amp;VAR:SDATE=20061103&amp;VAR:FDATE=20060929&amp;VAR:FREQ=WEEKLY&amp;VAR:RELITEM=&amp;VAR:CURRENCY=&amp;VAR:DB_TYPE=&amp;VAR:UNITS=M&amp;window=popu","p&amp;width=535&amp;height=425&amp;START_MAXIMIZED=FALSE&amp;Y=120&amp;display_string=audit"}</definedName>
    <definedName name="_2296__FDSAUDITLINK__" localSheetId="1" hidden="1">{"fdsup://directions/FAT Viewer?action=UPDATE&amp;creator=factSet&amp;DYN_ARGS=true&amp;DOC_NAME=FAT:RGQ_ENTRPR_VAL_EV_SOURCE_WINDOW.FAT&amp;VAR:ID1=BWT-AT&amp;VAR:SDATE=20061027&amp;VAR:FDATE=20060929&amp;VAR:FREQ=WEEKLY&amp;VAR:RELITEM=&amp;VAR:CURRENCY=&amp;VAR:DB_TYPE=&amp;VAR:UNITS=M&amp;window=popu","p&amp;width=535&amp;height=425&amp;START_MAXIMIZED=FALSE&amp;Y=120&amp;display_string=audit"}</definedName>
    <definedName name="_2296__FDSAUDITLINK__" localSheetId="0" hidden="1">{"fdsup://directions/FAT Viewer?action=UPDATE&amp;creator=factSet&amp;DYN_ARGS=true&amp;DOC_NAME=FAT:RGQ_ENTRPR_VAL_EV_SOURCE_WINDOW.FAT&amp;VAR:ID1=BWT-AT&amp;VAR:SDATE=20061027&amp;VAR:FDATE=20060929&amp;VAR:FREQ=WEEKLY&amp;VAR:RELITEM=&amp;VAR:CURRENCY=&amp;VAR:DB_TYPE=&amp;VAR:UNITS=M&amp;window=popu","p&amp;width=535&amp;height=425&amp;START_MAXIMIZED=FALSE&amp;Y=120&amp;display_string=audit"}</definedName>
    <definedName name="_2296__FDSAUDITLINK__" hidden="1">{"fdsup://directions/FAT Viewer?action=UPDATE&amp;creator=factSet&amp;DYN_ARGS=true&amp;DOC_NAME=FAT:RGQ_ENTRPR_VAL_EV_SOURCE_WINDOW.FAT&amp;VAR:ID1=BWT-AT&amp;VAR:SDATE=20061027&amp;VAR:FDATE=20060929&amp;VAR:FREQ=WEEKLY&amp;VAR:RELITEM=&amp;VAR:CURRENCY=&amp;VAR:DB_TYPE=&amp;VAR:UNITS=M&amp;window=popu","p&amp;width=535&amp;height=425&amp;START_MAXIMIZED=FALSE&amp;Y=120&amp;display_string=audit"}</definedName>
    <definedName name="_2297__FDSAUDITLINK__" localSheetId="1" hidden="1">{"fdsup://directions/FAT Viewer?action=UPDATE&amp;creator=factSet&amp;DYN_ARGS=true&amp;DOC_NAME=FAT:RGQ_ENTRPR_VAL_EV_SOURCE_WINDOW.FAT&amp;VAR:ID1=BWT-AT&amp;VAR:SDATE=20061020&amp;VAR:FDATE=20060929&amp;VAR:FREQ=WEEKLY&amp;VAR:RELITEM=&amp;VAR:CURRENCY=&amp;VAR:DB_TYPE=&amp;VAR:UNITS=M&amp;window=popu","p&amp;width=535&amp;height=425&amp;START_MAXIMIZED=FALSE&amp;Y=120&amp;display_string=audit"}</definedName>
    <definedName name="_2297__FDSAUDITLINK__" localSheetId="0" hidden="1">{"fdsup://directions/FAT Viewer?action=UPDATE&amp;creator=factSet&amp;DYN_ARGS=true&amp;DOC_NAME=FAT:RGQ_ENTRPR_VAL_EV_SOURCE_WINDOW.FAT&amp;VAR:ID1=BWT-AT&amp;VAR:SDATE=20061020&amp;VAR:FDATE=20060929&amp;VAR:FREQ=WEEKLY&amp;VAR:RELITEM=&amp;VAR:CURRENCY=&amp;VAR:DB_TYPE=&amp;VAR:UNITS=M&amp;window=popu","p&amp;width=535&amp;height=425&amp;START_MAXIMIZED=FALSE&amp;Y=120&amp;display_string=audit"}</definedName>
    <definedName name="_2297__FDSAUDITLINK__" hidden="1">{"fdsup://directions/FAT Viewer?action=UPDATE&amp;creator=factSet&amp;DYN_ARGS=true&amp;DOC_NAME=FAT:RGQ_ENTRPR_VAL_EV_SOURCE_WINDOW.FAT&amp;VAR:ID1=BWT-AT&amp;VAR:SDATE=20061020&amp;VAR:FDATE=20060929&amp;VAR:FREQ=WEEKLY&amp;VAR:RELITEM=&amp;VAR:CURRENCY=&amp;VAR:DB_TYPE=&amp;VAR:UNITS=M&amp;window=popu","p&amp;width=535&amp;height=425&amp;START_MAXIMIZED=FALSE&amp;Y=120&amp;display_string=audit"}</definedName>
    <definedName name="_2298__FDSAUDITLINK__" localSheetId="1" hidden="1">{"fdsup://directions/FAT Viewer?action=UPDATE&amp;creator=factSet&amp;DYN_ARGS=true&amp;DOC_NAME=FAT:RGQ_ENTRPR_VAL_EV_SOURCE_WINDOW.FAT&amp;VAR:ID1=BWT-AT&amp;VAR:SDATE=20061013&amp;VAR:FDATE=20060929&amp;VAR:FREQ=WEEKLY&amp;VAR:RELITEM=&amp;VAR:CURRENCY=&amp;VAR:DB_TYPE=&amp;VAR:UNITS=M&amp;window=popu","p&amp;width=535&amp;height=425&amp;START_MAXIMIZED=FALSE&amp;Y=120&amp;display_string=audit"}</definedName>
    <definedName name="_2298__FDSAUDITLINK__" localSheetId="0" hidden="1">{"fdsup://directions/FAT Viewer?action=UPDATE&amp;creator=factSet&amp;DYN_ARGS=true&amp;DOC_NAME=FAT:RGQ_ENTRPR_VAL_EV_SOURCE_WINDOW.FAT&amp;VAR:ID1=BWT-AT&amp;VAR:SDATE=20061013&amp;VAR:FDATE=20060929&amp;VAR:FREQ=WEEKLY&amp;VAR:RELITEM=&amp;VAR:CURRENCY=&amp;VAR:DB_TYPE=&amp;VAR:UNITS=M&amp;window=popu","p&amp;width=535&amp;height=425&amp;START_MAXIMIZED=FALSE&amp;Y=120&amp;display_string=audit"}</definedName>
    <definedName name="_2298__FDSAUDITLINK__" hidden="1">{"fdsup://directions/FAT Viewer?action=UPDATE&amp;creator=factSet&amp;DYN_ARGS=true&amp;DOC_NAME=FAT:RGQ_ENTRPR_VAL_EV_SOURCE_WINDOW.FAT&amp;VAR:ID1=BWT-AT&amp;VAR:SDATE=20061013&amp;VAR:FDATE=20060929&amp;VAR:FREQ=WEEKLY&amp;VAR:RELITEM=&amp;VAR:CURRENCY=&amp;VAR:DB_TYPE=&amp;VAR:UNITS=M&amp;window=popu","p&amp;width=535&amp;height=425&amp;START_MAXIMIZED=FALSE&amp;Y=120&amp;display_string=audit"}</definedName>
    <definedName name="_2299__FDSAUDITLINK__" localSheetId="1" hidden="1">{"fdsup://directions/FAT Viewer?action=UPDATE&amp;creator=factSet&amp;DYN_ARGS=true&amp;DOC_NAME=FAT:RGQ_ENTRPR_VAL_EV_SOURCE_WINDOW.FAT&amp;VAR:ID1=BWT-AT&amp;VAR:SDATE=20061006&amp;VAR:FDATE=20060929&amp;VAR:FREQ=WEEKLY&amp;VAR:RELITEM=&amp;VAR:CURRENCY=&amp;VAR:DB_TYPE=&amp;VAR:UNITS=M&amp;window=popu","p&amp;width=535&amp;height=425&amp;START_MAXIMIZED=FALSE&amp;Y=120&amp;display_string=audit"}</definedName>
    <definedName name="_2299__FDSAUDITLINK__" localSheetId="0" hidden="1">{"fdsup://directions/FAT Viewer?action=UPDATE&amp;creator=factSet&amp;DYN_ARGS=true&amp;DOC_NAME=FAT:RGQ_ENTRPR_VAL_EV_SOURCE_WINDOW.FAT&amp;VAR:ID1=BWT-AT&amp;VAR:SDATE=20061006&amp;VAR:FDATE=20060929&amp;VAR:FREQ=WEEKLY&amp;VAR:RELITEM=&amp;VAR:CURRENCY=&amp;VAR:DB_TYPE=&amp;VAR:UNITS=M&amp;window=popu","p&amp;width=535&amp;height=425&amp;START_MAXIMIZED=FALSE&amp;Y=120&amp;display_string=audit"}</definedName>
    <definedName name="_2299__FDSAUDITLINK__" hidden="1">{"fdsup://directions/FAT Viewer?action=UPDATE&amp;creator=factSet&amp;DYN_ARGS=true&amp;DOC_NAME=FAT:RGQ_ENTRPR_VAL_EV_SOURCE_WINDOW.FAT&amp;VAR:ID1=BWT-AT&amp;VAR:SDATE=20061006&amp;VAR:FDATE=20060929&amp;VAR:FREQ=WEEKLY&amp;VAR:RELITEM=&amp;VAR:CURRENCY=&amp;VAR:DB_TYPE=&amp;VAR:UNITS=M&amp;window=popu","p&amp;width=535&amp;height=425&amp;START_MAXIMIZED=FALSE&amp;Y=120&amp;display_string=audit"}</definedName>
    <definedName name="_23__123Graph_ASTD_A" hidden="1">#N/A</definedName>
    <definedName name="_23__FDSAUDITLINK__" localSheetId="1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23__FDSAUDITLINK__" localSheetId="0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23__FDSAUDITLINK__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230__FDSAUDITLINK__" localSheetId="1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230__FDSAUDITLINK__" localSheetId="0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230__FDSAUDITLINK__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2300__FDSAUDITLINK__" localSheetId="1" hidden="1">{"fdsup://directions/FAT Viewer?action=UPDATE&amp;creator=factSet&amp;DYN_ARGS=true&amp;DOC_NAME=FAT:RGQ_ENTRPR_VAL_EV_SOURCE_WINDOW.FAT&amp;VAR:ID1=BWT-AT&amp;VAR:SDATE=20060929&amp;VAR:FDATE=20060929&amp;VAR:FREQ=WEEKLY&amp;VAR:RELITEM=&amp;VAR:CURRENCY=&amp;VAR:DB_TYPE=&amp;VAR:UNITS=M&amp;window=popu","p&amp;width=535&amp;height=425&amp;START_MAXIMIZED=FALSE&amp;Y=120&amp;display_string=audit"}</definedName>
    <definedName name="_2300__FDSAUDITLINK__" localSheetId="0" hidden="1">{"fdsup://directions/FAT Viewer?action=UPDATE&amp;creator=factSet&amp;DYN_ARGS=true&amp;DOC_NAME=FAT:RGQ_ENTRPR_VAL_EV_SOURCE_WINDOW.FAT&amp;VAR:ID1=BWT-AT&amp;VAR:SDATE=20060929&amp;VAR:FDATE=20060929&amp;VAR:FREQ=WEEKLY&amp;VAR:RELITEM=&amp;VAR:CURRENCY=&amp;VAR:DB_TYPE=&amp;VAR:UNITS=M&amp;window=popu","p&amp;width=535&amp;height=425&amp;START_MAXIMIZED=FALSE&amp;Y=120&amp;display_string=audit"}</definedName>
    <definedName name="_2300__FDSAUDITLINK__" hidden="1">{"fdsup://directions/FAT Viewer?action=UPDATE&amp;creator=factSet&amp;DYN_ARGS=true&amp;DOC_NAME=FAT:RGQ_ENTRPR_VAL_EV_SOURCE_WINDOW.FAT&amp;VAR:ID1=BWT-AT&amp;VAR:SDATE=20060929&amp;VAR:FDATE=20060929&amp;VAR:FREQ=WEEKLY&amp;VAR:RELITEM=&amp;VAR:CURRENCY=&amp;VAR:DB_TYPE=&amp;VAR:UNITS=M&amp;window=popu","p&amp;width=535&amp;height=425&amp;START_MAXIMIZED=FALSE&amp;Y=120&amp;display_string=audit"}</definedName>
    <definedName name="_2301__FDSAUDITLINK__" localSheetId="1" hidden="1">{"fdsup://directions/FAT Viewer?action=UPDATE&amp;creator=factSet&amp;DYN_ARGS=true&amp;DOC_NAME=FAT:RGQ_ENTRPR_VAL_EV_SOURCE_WINDOW.FAT&amp;VAR:ID1=BWT-AT&amp;VAR:SDATE=20060922&amp;VAR:FDATE=20060630&amp;VAR:FREQ=WEEKLY&amp;VAR:RELITEM=&amp;VAR:CURRENCY=&amp;VAR:DB_TYPE=&amp;VAR:UNITS=M&amp;window=popu","p&amp;width=535&amp;height=425&amp;START_MAXIMIZED=FALSE&amp;Y=120&amp;display_string=audit"}</definedName>
    <definedName name="_2301__FDSAUDITLINK__" localSheetId="0" hidden="1">{"fdsup://directions/FAT Viewer?action=UPDATE&amp;creator=factSet&amp;DYN_ARGS=true&amp;DOC_NAME=FAT:RGQ_ENTRPR_VAL_EV_SOURCE_WINDOW.FAT&amp;VAR:ID1=BWT-AT&amp;VAR:SDATE=20060922&amp;VAR:FDATE=20060630&amp;VAR:FREQ=WEEKLY&amp;VAR:RELITEM=&amp;VAR:CURRENCY=&amp;VAR:DB_TYPE=&amp;VAR:UNITS=M&amp;window=popu","p&amp;width=535&amp;height=425&amp;START_MAXIMIZED=FALSE&amp;Y=120&amp;display_string=audit"}</definedName>
    <definedName name="_2301__FDSAUDITLINK__" hidden="1">{"fdsup://directions/FAT Viewer?action=UPDATE&amp;creator=factSet&amp;DYN_ARGS=true&amp;DOC_NAME=FAT:RGQ_ENTRPR_VAL_EV_SOURCE_WINDOW.FAT&amp;VAR:ID1=BWT-AT&amp;VAR:SDATE=20060922&amp;VAR:FDATE=20060630&amp;VAR:FREQ=WEEKLY&amp;VAR:RELITEM=&amp;VAR:CURRENCY=&amp;VAR:DB_TYPE=&amp;VAR:UNITS=M&amp;window=popu","p&amp;width=535&amp;height=425&amp;START_MAXIMIZED=FALSE&amp;Y=120&amp;display_string=audit"}</definedName>
    <definedName name="_2302__FDSAUDITLINK__" localSheetId="1" hidden="1">{"fdsup://directions/FAT Viewer?action=UPDATE&amp;creator=factSet&amp;DYN_ARGS=true&amp;DOC_NAME=FAT:RGQ_ENTRPR_VAL_EV_SOURCE_WINDOW.FAT&amp;VAR:ID1=BWT-AT&amp;VAR:SDATE=20060915&amp;VAR:FDATE=20060630&amp;VAR:FREQ=WEEKLY&amp;VAR:RELITEM=&amp;VAR:CURRENCY=&amp;VAR:DB_TYPE=&amp;VAR:UNITS=M&amp;window=popu","p&amp;width=535&amp;height=425&amp;START_MAXIMIZED=FALSE&amp;Y=120&amp;display_string=audit"}</definedName>
    <definedName name="_2302__FDSAUDITLINK__" localSheetId="0" hidden="1">{"fdsup://directions/FAT Viewer?action=UPDATE&amp;creator=factSet&amp;DYN_ARGS=true&amp;DOC_NAME=FAT:RGQ_ENTRPR_VAL_EV_SOURCE_WINDOW.FAT&amp;VAR:ID1=BWT-AT&amp;VAR:SDATE=20060915&amp;VAR:FDATE=20060630&amp;VAR:FREQ=WEEKLY&amp;VAR:RELITEM=&amp;VAR:CURRENCY=&amp;VAR:DB_TYPE=&amp;VAR:UNITS=M&amp;window=popu","p&amp;width=535&amp;height=425&amp;START_MAXIMIZED=FALSE&amp;Y=120&amp;display_string=audit"}</definedName>
    <definedName name="_2302__FDSAUDITLINK__" hidden="1">{"fdsup://directions/FAT Viewer?action=UPDATE&amp;creator=factSet&amp;DYN_ARGS=true&amp;DOC_NAME=FAT:RGQ_ENTRPR_VAL_EV_SOURCE_WINDOW.FAT&amp;VAR:ID1=BWT-AT&amp;VAR:SDATE=20060915&amp;VAR:FDATE=20060630&amp;VAR:FREQ=WEEKLY&amp;VAR:RELITEM=&amp;VAR:CURRENCY=&amp;VAR:DB_TYPE=&amp;VAR:UNITS=M&amp;window=popu","p&amp;width=535&amp;height=425&amp;START_MAXIMIZED=FALSE&amp;Y=120&amp;display_string=audit"}</definedName>
    <definedName name="_2303__FDSAUDITLINK__" localSheetId="1" hidden="1">{"fdsup://directions/FAT Viewer?action=UPDATE&amp;creator=factSet&amp;DYN_ARGS=true&amp;DOC_NAME=FAT:RGQ_ENTRPR_VAL_EV_SOURCE_WINDOW.FAT&amp;VAR:ID1=BWT-AT&amp;VAR:SDATE=20060908&amp;VAR:FDATE=20060630&amp;VAR:FREQ=WEEKLY&amp;VAR:RELITEM=&amp;VAR:CURRENCY=&amp;VAR:DB_TYPE=&amp;VAR:UNITS=M&amp;window=popu","p&amp;width=535&amp;height=425&amp;START_MAXIMIZED=FALSE&amp;Y=120&amp;display_string=audit"}</definedName>
    <definedName name="_2303__FDSAUDITLINK__" localSheetId="0" hidden="1">{"fdsup://directions/FAT Viewer?action=UPDATE&amp;creator=factSet&amp;DYN_ARGS=true&amp;DOC_NAME=FAT:RGQ_ENTRPR_VAL_EV_SOURCE_WINDOW.FAT&amp;VAR:ID1=BWT-AT&amp;VAR:SDATE=20060908&amp;VAR:FDATE=20060630&amp;VAR:FREQ=WEEKLY&amp;VAR:RELITEM=&amp;VAR:CURRENCY=&amp;VAR:DB_TYPE=&amp;VAR:UNITS=M&amp;window=popu","p&amp;width=535&amp;height=425&amp;START_MAXIMIZED=FALSE&amp;Y=120&amp;display_string=audit"}</definedName>
    <definedName name="_2303__FDSAUDITLINK__" hidden="1">{"fdsup://directions/FAT Viewer?action=UPDATE&amp;creator=factSet&amp;DYN_ARGS=true&amp;DOC_NAME=FAT:RGQ_ENTRPR_VAL_EV_SOURCE_WINDOW.FAT&amp;VAR:ID1=BWT-AT&amp;VAR:SDATE=20060908&amp;VAR:FDATE=20060630&amp;VAR:FREQ=WEEKLY&amp;VAR:RELITEM=&amp;VAR:CURRENCY=&amp;VAR:DB_TYPE=&amp;VAR:UNITS=M&amp;window=popu","p&amp;width=535&amp;height=425&amp;START_MAXIMIZED=FALSE&amp;Y=120&amp;display_string=audit"}</definedName>
    <definedName name="_2304__FDSAUDITLINK__" localSheetId="1" hidden="1">{"fdsup://directions/FAT Viewer?action=UPDATE&amp;creator=factSet&amp;DYN_ARGS=true&amp;DOC_NAME=FAT:RGQ_ENTRPR_VAL_EV_SOURCE_WINDOW.FAT&amp;VAR:ID1=BWT-AT&amp;VAR:SDATE=20060901&amp;VAR:FDATE=20060630&amp;VAR:FREQ=WEEKLY&amp;VAR:RELITEM=&amp;VAR:CURRENCY=&amp;VAR:DB_TYPE=&amp;VAR:UNITS=M&amp;window=popu","p&amp;width=535&amp;height=425&amp;START_MAXIMIZED=FALSE&amp;Y=120&amp;display_string=audit"}</definedName>
    <definedName name="_2304__FDSAUDITLINK__" localSheetId="0" hidden="1">{"fdsup://directions/FAT Viewer?action=UPDATE&amp;creator=factSet&amp;DYN_ARGS=true&amp;DOC_NAME=FAT:RGQ_ENTRPR_VAL_EV_SOURCE_WINDOW.FAT&amp;VAR:ID1=BWT-AT&amp;VAR:SDATE=20060901&amp;VAR:FDATE=20060630&amp;VAR:FREQ=WEEKLY&amp;VAR:RELITEM=&amp;VAR:CURRENCY=&amp;VAR:DB_TYPE=&amp;VAR:UNITS=M&amp;window=popu","p&amp;width=535&amp;height=425&amp;START_MAXIMIZED=FALSE&amp;Y=120&amp;display_string=audit"}</definedName>
    <definedName name="_2304__FDSAUDITLINK__" hidden="1">{"fdsup://directions/FAT Viewer?action=UPDATE&amp;creator=factSet&amp;DYN_ARGS=true&amp;DOC_NAME=FAT:RGQ_ENTRPR_VAL_EV_SOURCE_WINDOW.FAT&amp;VAR:ID1=BWT-AT&amp;VAR:SDATE=20060901&amp;VAR:FDATE=20060630&amp;VAR:FREQ=WEEKLY&amp;VAR:RELITEM=&amp;VAR:CURRENCY=&amp;VAR:DB_TYPE=&amp;VAR:UNITS=M&amp;window=popu","p&amp;width=535&amp;height=425&amp;START_MAXIMIZED=FALSE&amp;Y=120&amp;display_string=audit"}</definedName>
    <definedName name="_2305__FDSAUDITLINK__" localSheetId="1" hidden="1">{"fdsup://directions/FAT Viewer?action=UPDATE&amp;creator=factSet&amp;DYN_ARGS=true&amp;DOC_NAME=FAT:RGQ_ENTRPR_VAL_EV_SOURCE_WINDOW.FAT&amp;VAR:ID1=BWT-AT&amp;VAR:SDATE=20060825&amp;VAR:FDATE=20060630&amp;VAR:FREQ=WEEKLY&amp;VAR:RELITEM=&amp;VAR:CURRENCY=&amp;VAR:DB_TYPE=&amp;VAR:UNITS=M&amp;window=popu","p&amp;width=535&amp;height=425&amp;START_MAXIMIZED=FALSE&amp;Y=120&amp;display_string=audit"}</definedName>
    <definedName name="_2305__FDSAUDITLINK__" localSheetId="0" hidden="1">{"fdsup://directions/FAT Viewer?action=UPDATE&amp;creator=factSet&amp;DYN_ARGS=true&amp;DOC_NAME=FAT:RGQ_ENTRPR_VAL_EV_SOURCE_WINDOW.FAT&amp;VAR:ID1=BWT-AT&amp;VAR:SDATE=20060825&amp;VAR:FDATE=20060630&amp;VAR:FREQ=WEEKLY&amp;VAR:RELITEM=&amp;VAR:CURRENCY=&amp;VAR:DB_TYPE=&amp;VAR:UNITS=M&amp;window=popu","p&amp;width=535&amp;height=425&amp;START_MAXIMIZED=FALSE&amp;Y=120&amp;display_string=audit"}</definedName>
    <definedName name="_2305__FDSAUDITLINK__" hidden="1">{"fdsup://directions/FAT Viewer?action=UPDATE&amp;creator=factSet&amp;DYN_ARGS=true&amp;DOC_NAME=FAT:RGQ_ENTRPR_VAL_EV_SOURCE_WINDOW.FAT&amp;VAR:ID1=BWT-AT&amp;VAR:SDATE=20060825&amp;VAR:FDATE=20060630&amp;VAR:FREQ=WEEKLY&amp;VAR:RELITEM=&amp;VAR:CURRENCY=&amp;VAR:DB_TYPE=&amp;VAR:UNITS=M&amp;window=popu","p&amp;width=535&amp;height=425&amp;START_MAXIMIZED=FALSE&amp;Y=120&amp;display_string=audit"}</definedName>
    <definedName name="_2306__FDSAUDITLINK__" localSheetId="1" hidden="1">{"fdsup://directions/FAT Viewer?action=UPDATE&amp;creator=factSet&amp;DYN_ARGS=true&amp;DOC_NAME=FAT:RGQ_ENTRPR_VAL_EV_SOURCE_WINDOW.FAT&amp;VAR:ID1=BWT-AT&amp;VAR:SDATE=20060818&amp;VAR:FDATE=20060630&amp;VAR:FREQ=WEEKLY&amp;VAR:RELITEM=&amp;VAR:CURRENCY=&amp;VAR:DB_TYPE=&amp;VAR:UNITS=M&amp;window=popu","p&amp;width=535&amp;height=425&amp;START_MAXIMIZED=FALSE&amp;Y=120&amp;display_string=audit"}</definedName>
    <definedName name="_2306__FDSAUDITLINK__" localSheetId="0" hidden="1">{"fdsup://directions/FAT Viewer?action=UPDATE&amp;creator=factSet&amp;DYN_ARGS=true&amp;DOC_NAME=FAT:RGQ_ENTRPR_VAL_EV_SOURCE_WINDOW.FAT&amp;VAR:ID1=BWT-AT&amp;VAR:SDATE=20060818&amp;VAR:FDATE=20060630&amp;VAR:FREQ=WEEKLY&amp;VAR:RELITEM=&amp;VAR:CURRENCY=&amp;VAR:DB_TYPE=&amp;VAR:UNITS=M&amp;window=popu","p&amp;width=535&amp;height=425&amp;START_MAXIMIZED=FALSE&amp;Y=120&amp;display_string=audit"}</definedName>
    <definedName name="_2306__FDSAUDITLINK__" hidden="1">{"fdsup://directions/FAT Viewer?action=UPDATE&amp;creator=factSet&amp;DYN_ARGS=true&amp;DOC_NAME=FAT:RGQ_ENTRPR_VAL_EV_SOURCE_WINDOW.FAT&amp;VAR:ID1=BWT-AT&amp;VAR:SDATE=20060818&amp;VAR:FDATE=20060630&amp;VAR:FREQ=WEEKLY&amp;VAR:RELITEM=&amp;VAR:CURRENCY=&amp;VAR:DB_TYPE=&amp;VAR:UNITS=M&amp;window=popu","p&amp;width=535&amp;height=425&amp;START_MAXIMIZED=FALSE&amp;Y=120&amp;display_string=audit"}</definedName>
    <definedName name="_2307__FDSAUDITLINK__" localSheetId="1" hidden="1">{"fdsup://directions/FAT Viewer?action=UPDATE&amp;creator=factSet&amp;DYN_ARGS=true&amp;DOC_NAME=FAT:RGQ_ENTRPR_VAL_EV_SOURCE_WINDOW.FAT&amp;VAR:ID1=BWT-AT&amp;VAR:SDATE=20060811&amp;VAR:FDATE=20060630&amp;VAR:FREQ=WEEKLY&amp;VAR:RELITEM=&amp;VAR:CURRENCY=&amp;VAR:DB_TYPE=&amp;VAR:UNITS=M&amp;window=popu","p&amp;width=535&amp;height=425&amp;START_MAXIMIZED=FALSE&amp;Y=120&amp;display_string=audit"}</definedName>
    <definedName name="_2307__FDSAUDITLINK__" localSheetId="0" hidden="1">{"fdsup://directions/FAT Viewer?action=UPDATE&amp;creator=factSet&amp;DYN_ARGS=true&amp;DOC_NAME=FAT:RGQ_ENTRPR_VAL_EV_SOURCE_WINDOW.FAT&amp;VAR:ID1=BWT-AT&amp;VAR:SDATE=20060811&amp;VAR:FDATE=20060630&amp;VAR:FREQ=WEEKLY&amp;VAR:RELITEM=&amp;VAR:CURRENCY=&amp;VAR:DB_TYPE=&amp;VAR:UNITS=M&amp;window=popu","p&amp;width=535&amp;height=425&amp;START_MAXIMIZED=FALSE&amp;Y=120&amp;display_string=audit"}</definedName>
    <definedName name="_2307__FDSAUDITLINK__" hidden="1">{"fdsup://directions/FAT Viewer?action=UPDATE&amp;creator=factSet&amp;DYN_ARGS=true&amp;DOC_NAME=FAT:RGQ_ENTRPR_VAL_EV_SOURCE_WINDOW.FAT&amp;VAR:ID1=BWT-AT&amp;VAR:SDATE=20060811&amp;VAR:FDATE=20060630&amp;VAR:FREQ=WEEKLY&amp;VAR:RELITEM=&amp;VAR:CURRENCY=&amp;VAR:DB_TYPE=&amp;VAR:UNITS=M&amp;window=popu","p&amp;width=535&amp;height=425&amp;START_MAXIMIZED=FALSE&amp;Y=120&amp;display_string=audit"}</definedName>
    <definedName name="_2308__FDSAUDITLINK__" localSheetId="1" hidden="1">{"fdsup://directions/FAT Viewer?action=UPDATE&amp;creator=factSet&amp;DYN_ARGS=true&amp;DOC_NAME=FAT:RGQ_ENTRPR_VAL_EV_SOURCE_WINDOW.FAT&amp;VAR:ID1=BWT-AT&amp;VAR:SDATE=20060804&amp;VAR:FDATE=20060630&amp;VAR:FREQ=WEEKLY&amp;VAR:RELITEM=&amp;VAR:CURRENCY=&amp;VAR:DB_TYPE=&amp;VAR:UNITS=M&amp;window=popu","p&amp;width=535&amp;height=425&amp;START_MAXIMIZED=FALSE&amp;Y=120&amp;display_string=audit"}</definedName>
    <definedName name="_2308__FDSAUDITLINK__" localSheetId="0" hidden="1">{"fdsup://directions/FAT Viewer?action=UPDATE&amp;creator=factSet&amp;DYN_ARGS=true&amp;DOC_NAME=FAT:RGQ_ENTRPR_VAL_EV_SOURCE_WINDOW.FAT&amp;VAR:ID1=BWT-AT&amp;VAR:SDATE=20060804&amp;VAR:FDATE=20060630&amp;VAR:FREQ=WEEKLY&amp;VAR:RELITEM=&amp;VAR:CURRENCY=&amp;VAR:DB_TYPE=&amp;VAR:UNITS=M&amp;window=popu","p&amp;width=535&amp;height=425&amp;START_MAXIMIZED=FALSE&amp;Y=120&amp;display_string=audit"}</definedName>
    <definedName name="_2308__FDSAUDITLINK__" hidden="1">{"fdsup://directions/FAT Viewer?action=UPDATE&amp;creator=factSet&amp;DYN_ARGS=true&amp;DOC_NAME=FAT:RGQ_ENTRPR_VAL_EV_SOURCE_WINDOW.FAT&amp;VAR:ID1=BWT-AT&amp;VAR:SDATE=20060804&amp;VAR:FDATE=20060630&amp;VAR:FREQ=WEEKLY&amp;VAR:RELITEM=&amp;VAR:CURRENCY=&amp;VAR:DB_TYPE=&amp;VAR:UNITS=M&amp;window=popu","p&amp;width=535&amp;height=425&amp;START_MAXIMIZED=FALSE&amp;Y=120&amp;display_string=audit"}</definedName>
    <definedName name="_2309__FDSAUDITLINK__" localSheetId="1" hidden="1">{"fdsup://directions/FAT Viewer?action=UPDATE&amp;creator=factSet&amp;DYN_ARGS=true&amp;DOC_NAME=FAT:RGQ_ENTRPR_VAL_EV_SOURCE_WINDOW.FAT&amp;VAR:ID1=BWT-AT&amp;VAR:SDATE=20060728&amp;VAR:FDATE=20060630&amp;VAR:FREQ=WEEKLY&amp;VAR:RELITEM=&amp;VAR:CURRENCY=&amp;VAR:DB_TYPE=&amp;VAR:UNITS=M&amp;window=popu","p&amp;width=535&amp;height=425&amp;START_MAXIMIZED=FALSE&amp;Y=120&amp;display_string=audit"}</definedName>
    <definedName name="_2309__FDSAUDITLINK__" localSheetId="0" hidden="1">{"fdsup://directions/FAT Viewer?action=UPDATE&amp;creator=factSet&amp;DYN_ARGS=true&amp;DOC_NAME=FAT:RGQ_ENTRPR_VAL_EV_SOURCE_WINDOW.FAT&amp;VAR:ID1=BWT-AT&amp;VAR:SDATE=20060728&amp;VAR:FDATE=20060630&amp;VAR:FREQ=WEEKLY&amp;VAR:RELITEM=&amp;VAR:CURRENCY=&amp;VAR:DB_TYPE=&amp;VAR:UNITS=M&amp;window=popu","p&amp;width=535&amp;height=425&amp;START_MAXIMIZED=FALSE&amp;Y=120&amp;display_string=audit"}</definedName>
    <definedName name="_2309__FDSAUDITLINK__" hidden="1">{"fdsup://directions/FAT Viewer?action=UPDATE&amp;creator=factSet&amp;DYN_ARGS=true&amp;DOC_NAME=FAT:RGQ_ENTRPR_VAL_EV_SOURCE_WINDOW.FAT&amp;VAR:ID1=BWT-AT&amp;VAR:SDATE=20060728&amp;VAR:FDATE=20060630&amp;VAR:FREQ=WEEKLY&amp;VAR:RELITEM=&amp;VAR:CURRENCY=&amp;VAR:DB_TYPE=&amp;VAR:UNITS=M&amp;window=popu","p&amp;width=535&amp;height=425&amp;START_MAXIMIZED=FALSE&amp;Y=120&amp;display_string=audit"}</definedName>
    <definedName name="_231__FDSAUDITLINK__" localSheetId="1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231__FDSAUDITLINK__" localSheetId="0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231__FDSAUDITLINK__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2310__FDSAUDITLINK__" localSheetId="1" hidden="1">{"fdsup://directions/FAT Viewer?action=UPDATE&amp;creator=factSet&amp;DYN_ARGS=true&amp;DOC_NAME=FAT:RGQ_ENTRPR_VAL_EV_SOURCE_WINDOW.FAT&amp;VAR:ID1=BWT-AT&amp;VAR:SDATE=20060721&amp;VAR:FDATE=20060630&amp;VAR:FREQ=WEEKLY&amp;VAR:RELITEM=&amp;VAR:CURRENCY=&amp;VAR:DB_TYPE=&amp;VAR:UNITS=M&amp;window=popu","p&amp;width=535&amp;height=425&amp;START_MAXIMIZED=FALSE&amp;Y=120&amp;display_string=audit"}</definedName>
    <definedName name="_2310__FDSAUDITLINK__" localSheetId="0" hidden="1">{"fdsup://directions/FAT Viewer?action=UPDATE&amp;creator=factSet&amp;DYN_ARGS=true&amp;DOC_NAME=FAT:RGQ_ENTRPR_VAL_EV_SOURCE_WINDOW.FAT&amp;VAR:ID1=BWT-AT&amp;VAR:SDATE=20060721&amp;VAR:FDATE=20060630&amp;VAR:FREQ=WEEKLY&amp;VAR:RELITEM=&amp;VAR:CURRENCY=&amp;VAR:DB_TYPE=&amp;VAR:UNITS=M&amp;window=popu","p&amp;width=535&amp;height=425&amp;START_MAXIMIZED=FALSE&amp;Y=120&amp;display_string=audit"}</definedName>
    <definedName name="_2310__FDSAUDITLINK__" hidden="1">{"fdsup://directions/FAT Viewer?action=UPDATE&amp;creator=factSet&amp;DYN_ARGS=true&amp;DOC_NAME=FAT:RGQ_ENTRPR_VAL_EV_SOURCE_WINDOW.FAT&amp;VAR:ID1=BWT-AT&amp;VAR:SDATE=20060721&amp;VAR:FDATE=20060630&amp;VAR:FREQ=WEEKLY&amp;VAR:RELITEM=&amp;VAR:CURRENCY=&amp;VAR:DB_TYPE=&amp;VAR:UNITS=M&amp;window=popu","p&amp;width=535&amp;height=425&amp;START_MAXIMIZED=FALSE&amp;Y=120&amp;display_string=audit"}</definedName>
    <definedName name="_2311__FDSAUDITLINK__" localSheetId="1" hidden="1">{"fdsup://directions/FAT Viewer?action=UPDATE&amp;creator=factSet&amp;DYN_ARGS=true&amp;DOC_NAME=FAT:RGQ_ENTRPR_VAL_EV_SOURCE_WINDOW.FAT&amp;VAR:ID1=BWT-AT&amp;VAR:SDATE=20060714&amp;VAR:FDATE=20060630&amp;VAR:FREQ=WEEKLY&amp;VAR:RELITEM=&amp;VAR:CURRENCY=&amp;VAR:DB_TYPE=&amp;VAR:UNITS=M&amp;window=popu","p&amp;width=535&amp;height=425&amp;START_MAXIMIZED=FALSE&amp;Y=120&amp;display_string=audit"}</definedName>
    <definedName name="_2311__FDSAUDITLINK__" localSheetId="0" hidden="1">{"fdsup://directions/FAT Viewer?action=UPDATE&amp;creator=factSet&amp;DYN_ARGS=true&amp;DOC_NAME=FAT:RGQ_ENTRPR_VAL_EV_SOURCE_WINDOW.FAT&amp;VAR:ID1=BWT-AT&amp;VAR:SDATE=20060714&amp;VAR:FDATE=20060630&amp;VAR:FREQ=WEEKLY&amp;VAR:RELITEM=&amp;VAR:CURRENCY=&amp;VAR:DB_TYPE=&amp;VAR:UNITS=M&amp;window=popu","p&amp;width=535&amp;height=425&amp;START_MAXIMIZED=FALSE&amp;Y=120&amp;display_string=audit"}</definedName>
    <definedName name="_2311__FDSAUDITLINK__" hidden="1">{"fdsup://directions/FAT Viewer?action=UPDATE&amp;creator=factSet&amp;DYN_ARGS=true&amp;DOC_NAME=FAT:RGQ_ENTRPR_VAL_EV_SOURCE_WINDOW.FAT&amp;VAR:ID1=BWT-AT&amp;VAR:SDATE=20060714&amp;VAR:FDATE=20060630&amp;VAR:FREQ=WEEKLY&amp;VAR:RELITEM=&amp;VAR:CURRENCY=&amp;VAR:DB_TYPE=&amp;VAR:UNITS=M&amp;window=popu","p&amp;width=535&amp;height=425&amp;START_MAXIMIZED=FALSE&amp;Y=120&amp;display_string=audit"}</definedName>
    <definedName name="_2312__FDSAUDITLINK__" localSheetId="1" hidden="1">{"fdsup://directions/FAT Viewer?action=UPDATE&amp;creator=factSet&amp;DYN_ARGS=true&amp;DOC_NAME=FAT:RGQ_ENTRPR_VAL_EV_SOURCE_WINDOW.FAT&amp;VAR:ID1=BWT-AT&amp;VAR:SDATE=20060707&amp;VAR:FDATE=20060630&amp;VAR:FREQ=WEEKLY&amp;VAR:RELITEM=&amp;VAR:CURRENCY=&amp;VAR:DB_TYPE=&amp;VAR:UNITS=M&amp;window=popu","p&amp;width=535&amp;height=425&amp;START_MAXIMIZED=FALSE&amp;Y=120&amp;display_string=audit"}</definedName>
    <definedName name="_2312__FDSAUDITLINK__" localSheetId="0" hidden="1">{"fdsup://directions/FAT Viewer?action=UPDATE&amp;creator=factSet&amp;DYN_ARGS=true&amp;DOC_NAME=FAT:RGQ_ENTRPR_VAL_EV_SOURCE_WINDOW.FAT&amp;VAR:ID1=BWT-AT&amp;VAR:SDATE=20060707&amp;VAR:FDATE=20060630&amp;VAR:FREQ=WEEKLY&amp;VAR:RELITEM=&amp;VAR:CURRENCY=&amp;VAR:DB_TYPE=&amp;VAR:UNITS=M&amp;window=popu","p&amp;width=535&amp;height=425&amp;START_MAXIMIZED=FALSE&amp;Y=120&amp;display_string=audit"}</definedName>
    <definedName name="_2312__FDSAUDITLINK__" hidden="1">{"fdsup://directions/FAT Viewer?action=UPDATE&amp;creator=factSet&amp;DYN_ARGS=true&amp;DOC_NAME=FAT:RGQ_ENTRPR_VAL_EV_SOURCE_WINDOW.FAT&amp;VAR:ID1=BWT-AT&amp;VAR:SDATE=20060707&amp;VAR:FDATE=20060630&amp;VAR:FREQ=WEEKLY&amp;VAR:RELITEM=&amp;VAR:CURRENCY=&amp;VAR:DB_TYPE=&amp;VAR:UNITS=M&amp;window=popu","p&amp;width=535&amp;height=425&amp;START_MAXIMIZED=FALSE&amp;Y=120&amp;display_string=audit"}</definedName>
    <definedName name="_2313__FDSAUDITLINK__" localSheetId="1" hidden="1">{"fdsup://directions/FAT Viewer?action=UPDATE&amp;creator=factSet&amp;DYN_ARGS=true&amp;DOC_NAME=FAT:RGQ_ENTRPR_VAL_EV_SOURCE_WINDOW.FAT&amp;VAR:ID1=BWT-AT&amp;VAR:SDATE=20060630&amp;VAR:FDATE=20060630&amp;VAR:FREQ=WEEKLY&amp;VAR:RELITEM=&amp;VAR:CURRENCY=&amp;VAR:DB_TYPE=&amp;VAR:UNITS=M&amp;window=popu","p&amp;width=535&amp;height=425&amp;START_MAXIMIZED=FALSE&amp;Y=120&amp;display_string=audit"}</definedName>
    <definedName name="_2313__FDSAUDITLINK__" localSheetId="0" hidden="1">{"fdsup://directions/FAT Viewer?action=UPDATE&amp;creator=factSet&amp;DYN_ARGS=true&amp;DOC_NAME=FAT:RGQ_ENTRPR_VAL_EV_SOURCE_WINDOW.FAT&amp;VAR:ID1=BWT-AT&amp;VAR:SDATE=20060630&amp;VAR:FDATE=20060630&amp;VAR:FREQ=WEEKLY&amp;VAR:RELITEM=&amp;VAR:CURRENCY=&amp;VAR:DB_TYPE=&amp;VAR:UNITS=M&amp;window=popu","p&amp;width=535&amp;height=425&amp;START_MAXIMIZED=FALSE&amp;Y=120&amp;display_string=audit"}</definedName>
    <definedName name="_2313__FDSAUDITLINK__" hidden="1">{"fdsup://directions/FAT Viewer?action=UPDATE&amp;creator=factSet&amp;DYN_ARGS=true&amp;DOC_NAME=FAT:RGQ_ENTRPR_VAL_EV_SOURCE_WINDOW.FAT&amp;VAR:ID1=BWT-AT&amp;VAR:SDATE=20060630&amp;VAR:FDATE=20060630&amp;VAR:FREQ=WEEKLY&amp;VAR:RELITEM=&amp;VAR:CURRENCY=&amp;VAR:DB_TYPE=&amp;VAR:UNITS=M&amp;window=popu","p&amp;width=535&amp;height=425&amp;START_MAXIMIZED=FALSE&amp;Y=120&amp;display_string=audit"}</definedName>
    <definedName name="_2314__FDSAUDITLINK__" localSheetId="1" hidden="1">{"fdsup://directions/FAT Viewer?action=UPDATE&amp;creator=factSet&amp;DYN_ARGS=true&amp;DOC_NAME=FAT:RGQ_ENTRPR_VAL_EV_SOURCE_WINDOW.FAT&amp;VAR:ID1=BWT-AT&amp;VAR:SDATE=20060623&amp;VAR:FDATE=20060331&amp;VAR:FREQ=WEEKLY&amp;VAR:RELITEM=&amp;VAR:CURRENCY=&amp;VAR:DB_TYPE=&amp;VAR:UNITS=M&amp;window=popu","p&amp;width=535&amp;height=425&amp;START_MAXIMIZED=FALSE&amp;Y=120&amp;display_string=audit"}</definedName>
    <definedName name="_2314__FDSAUDITLINK__" localSheetId="0" hidden="1">{"fdsup://directions/FAT Viewer?action=UPDATE&amp;creator=factSet&amp;DYN_ARGS=true&amp;DOC_NAME=FAT:RGQ_ENTRPR_VAL_EV_SOURCE_WINDOW.FAT&amp;VAR:ID1=BWT-AT&amp;VAR:SDATE=20060623&amp;VAR:FDATE=20060331&amp;VAR:FREQ=WEEKLY&amp;VAR:RELITEM=&amp;VAR:CURRENCY=&amp;VAR:DB_TYPE=&amp;VAR:UNITS=M&amp;window=popu","p&amp;width=535&amp;height=425&amp;START_MAXIMIZED=FALSE&amp;Y=120&amp;display_string=audit"}</definedName>
    <definedName name="_2314__FDSAUDITLINK__" hidden="1">{"fdsup://directions/FAT Viewer?action=UPDATE&amp;creator=factSet&amp;DYN_ARGS=true&amp;DOC_NAME=FAT:RGQ_ENTRPR_VAL_EV_SOURCE_WINDOW.FAT&amp;VAR:ID1=BWT-AT&amp;VAR:SDATE=20060623&amp;VAR:FDATE=20060331&amp;VAR:FREQ=WEEKLY&amp;VAR:RELITEM=&amp;VAR:CURRENCY=&amp;VAR:DB_TYPE=&amp;VAR:UNITS=M&amp;window=popu","p&amp;width=535&amp;height=425&amp;START_MAXIMIZED=FALSE&amp;Y=120&amp;display_string=audit"}</definedName>
    <definedName name="_2315__FDSAUDITLINK__" localSheetId="1" hidden="1">{"fdsup://directions/FAT Viewer?action=UPDATE&amp;creator=factSet&amp;DYN_ARGS=true&amp;DOC_NAME=FAT:RGQ_ENTRPR_VAL_EV_SOURCE_WINDOW.FAT&amp;VAR:ID1=BWT-AT&amp;VAR:SDATE=20060616&amp;VAR:FDATE=20060331&amp;VAR:FREQ=WEEKLY&amp;VAR:RELITEM=&amp;VAR:CURRENCY=&amp;VAR:DB_TYPE=&amp;VAR:UNITS=M&amp;window=popu","p&amp;width=535&amp;height=425&amp;START_MAXIMIZED=FALSE&amp;Y=120&amp;display_string=audit"}</definedName>
    <definedName name="_2315__FDSAUDITLINK__" localSheetId="0" hidden="1">{"fdsup://directions/FAT Viewer?action=UPDATE&amp;creator=factSet&amp;DYN_ARGS=true&amp;DOC_NAME=FAT:RGQ_ENTRPR_VAL_EV_SOURCE_WINDOW.FAT&amp;VAR:ID1=BWT-AT&amp;VAR:SDATE=20060616&amp;VAR:FDATE=20060331&amp;VAR:FREQ=WEEKLY&amp;VAR:RELITEM=&amp;VAR:CURRENCY=&amp;VAR:DB_TYPE=&amp;VAR:UNITS=M&amp;window=popu","p&amp;width=535&amp;height=425&amp;START_MAXIMIZED=FALSE&amp;Y=120&amp;display_string=audit"}</definedName>
    <definedName name="_2315__FDSAUDITLINK__" hidden="1">{"fdsup://directions/FAT Viewer?action=UPDATE&amp;creator=factSet&amp;DYN_ARGS=true&amp;DOC_NAME=FAT:RGQ_ENTRPR_VAL_EV_SOURCE_WINDOW.FAT&amp;VAR:ID1=BWT-AT&amp;VAR:SDATE=20060616&amp;VAR:FDATE=20060331&amp;VAR:FREQ=WEEKLY&amp;VAR:RELITEM=&amp;VAR:CURRENCY=&amp;VAR:DB_TYPE=&amp;VAR:UNITS=M&amp;window=popu","p&amp;width=535&amp;height=425&amp;START_MAXIMIZED=FALSE&amp;Y=120&amp;display_string=audit"}</definedName>
    <definedName name="_2316__FDSAUDITLINK__" localSheetId="1" hidden="1">{"fdsup://directions/FAT Viewer?action=UPDATE&amp;creator=factSet&amp;DYN_ARGS=true&amp;DOC_NAME=FAT:RGQ_ENTRPR_VAL_EV_SOURCE_WINDOW.FAT&amp;VAR:ID1=BWT-AT&amp;VAR:SDATE=20060609&amp;VAR:FDATE=20060331&amp;VAR:FREQ=WEEKLY&amp;VAR:RELITEM=&amp;VAR:CURRENCY=&amp;VAR:DB_TYPE=&amp;VAR:UNITS=M&amp;window=popu","p&amp;width=535&amp;height=425&amp;START_MAXIMIZED=FALSE&amp;Y=120&amp;display_string=audit"}</definedName>
    <definedName name="_2316__FDSAUDITLINK__" localSheetId="0" hidden="1">{"fdsup://directions/FAT Viewer?action=UPDATE&amp;creator=factSet&amp;DYN_ARGS=true&amp;DOC_NAME=FAT:RGQ_ENTRPR_VAL_EV_SOURCE_WINDOW.FAT&amp;VAR:ID1=BWT-AT&amp;VAR:SDATE=20060609&amp;VAR:FDATE=20060331&amp;VAR:FREQ=WEEKLY&amp;VAR:RELITEM=&amp;VAR:CURRENCY=&amp;VAR:DB_TYPE=&amp;VAR:UNITS=M&amp;window=popu","p&amp;width=535&amp;height=425&amp;START_MAXIMIZED=FALSE&amp;Y=120&amp;display_string=audit"}</definedName>
    <definedName name="_2316__FDSAUDITLINK__" hidden="1">{"fdsup://directions/FAT Viewer?action=UPDATE&amp;creator=factSet&amp;DYN_ARGS=true&amp;DOC_NAME=FAT:RGQ_ENTRPR_VAL_EV_SOURCE_WINDOW.FAT&amp;VAR:ID1=BWT-AT&amp;VAR:SDATE=20060609&amp;VAR:FDATE=20060331&amp;VAR:FREQ=WEEKLY&amp;VAR:RELITEM=&amp;VAR:CURRENCY=&amp;VAR:DB_TYPE=&amp;VAR:UNITS=M&amp;window=popu","p&amp;width=535&amp;height=425&amp;START_MAXIMIZED=FALSE&amp;Y=120&amp;display_string=audit"}</definedName>
    <definedName name="_2317__FDSAUDITLINK__" localSheetId="1" hidden="1">{"fdsup://directions/FAT Viewer?action=UPDATE&amp;creator=factSet&amp;DYN_ARGS=true&amp;DOC_NAME=FAT:RGQ_ENTRPR_VAL_EV_SOURCE_WINDOW.FAT&amp;VAR:ID1=BWT-AT&amp;VAR:SDATE=20060602&amp;VAR:FDATE=20060331&amp;VAR:FREQ=WEEKLY&amp;VAR:RELITEM=&amp;VAR:CURRENCY=&amp;VAR:DB_TYPE=&amp;VAR:UNITS=M&amp;window=popu","p&amp;width=535&amp;height=425&amp;START_MAXIMIZED=FALSE&amp;Y=120&amp;display_string=audit"}</definedName>
    <definedName name="_2317__FDSAUDITLINK__" localSheetId="0" hidden="1">{"fdsup://directions/FAT Viewer?action=UPDATE&amp;creator=factSet&amp;DYN_ARGS=true&amp;DOC_NAME=FAT:RGQ_ENTRPR_VAL_EV_SOURCE_WINDOW.FAT&amp;VAR:ID1=BWT-AT&amp;VAR:SDATE=20060602&amp;VAR:FDATE=20060331&amp;VAR:FREQ=WEEKLY&amp;VAR:RELITEM=&amp;VAR:CURRENCY=&amp;VAR:DB_TYPE=&amp;VAR:UNITS=M&amp;window=popu","p&amp;width=535&amp;height=425&amp;START_MAXIMIZED=FALSE&amp;Y=120&amp;display_string=audit"}</definedName>
    <definedName name="_2317__FDSAUDITLINK__" hidden="1">{"fdsup://directions/FAT Viewer?action=UPDATE&amp;creator=factSet&amp;DYN_ARGS=true&amp;DOC_NAME=FAT:RGQ_ENTRPR_VAL_EV_SOURCE_WINDOW.FAT&amp;VAR:ID1=BWT-AT&amp;VAR:SDATE=20060602&amp;VAR:FDATE=20060331&amp;VAR:FREQ=WEEKLY&amp;VAR:RELITEM=&amp;VAR:CURRENCY=&amp;VAR:DB_TYPE=&amp;VAR:UNITS=M&amp;window=popu","p&amp;width=535&amp;height=425&amp;START_MAXIMIZED=FALSE&amp;Y=120&amp;display_string=audit"}</definedName>
    <definedName name="_2318__FDSAUDITLINK__" localSheetId="1" hidden="1">{"fdsup://directions/FAT Viewer?action=UPDATE&amp;creator=factSet&amp;DYN_ARGS=true&amp;DOC_NAME=FAT:RGQ_ENTRPR_VAL_EV_SOURCE_WINDOW.FAT&amp;VAR:ID1=BWT-AT&amp;VAR:SDATE=20060526&amp;VAR:FDATE=20060331&amp;VAR:FREQ=WEEKLY&amp;VAR:RELITEM=&amp;VAR:CURRENCY=&amp;VAR:DB_TYPE=&amp;VAR:UNITS=M&amp;window=popu","p&amp;width=535&amp;height=425&amp;START_MAXIMIZED=FALSE&amp;Y=120&amp;display_string=audit"}</definedName>
    <definedName name="_2318__FDSAUDITLINK__" localSheetId="0" hidden="1">{"fdsup://directions/FAT Viewer?action=UPDATE&amp;creator=factSet&amp;DYN_ARGS=true&amp;DOC_NAME=FAT:RGQ_ENTRPR_VAL_EV_SOURCE_WINDOW.FAT&amp;VAR:ID1=BWT-AT&amp;VAR:SDATE=20060526&amp;VAR:FDATE=20060331&amp;VAR:FREQ=WEEKLY&amp;VAR:RELITEM=&amp;VAR:CURRENCY=&amp;VAR:DB_TYPE=&amp;VAR:UNITS=M&amp;window=popu","p&amp;width=535&amp;height=425&amp;START_MAXIMIZED=FALSE&amp;Y=120&amp;display_string=audit"}</definedName>
    <definedName name="_2318__FDSAUDITLINK__" hidden="1">{"fdsup://directions/FAT Viewer?action=UPDATE&amp;creator=factSet&amp;DYN_ARGS=true&amp;DOC_NAME=FAT:RGQ_ENTRPR_VAL_EV_SOURCE_WINDOW.FAT&amp;VAR:ID1=BWT-AT&amp;VAR:SDATE=20060526&amp;VAR:FDATE=20060331&amp;VAR:FREQ=WEEKLY&amp;VAR:RELITEM=&amp;VAR:CURRENCY=&amp;VAR:DB_TYPE=&amp;VAR:UNITS=M&amp;window=popu","p&amp;width=535&amp;height=425&amp;START_MAXIMIZED=FALSE&amp;Y=120&amp;display_string=audit"}</definedName>
    <definedName name="_2319__FDSAUDITLINK__" localSheetId="1" hidden="1">{"fdsup://directions/FAT Viewer?action=UPDATE&amp;creator=factSet&amp;DYN_ARGS=true&amp;DOC_NAME=FAT:RGQ_ENTRPR_VAL_EV_SOURCE_WINDOW.FAT&amp;VAR:ID1=BWT-AT&amp;VAR:SDATE=20060519&amp;VAR:FDATE=20060331&amp;VAR:FREQ=WEEKLY&amp;VAR:RELITEM=&amp;VAR:CURRENCY=&amp;VAR:DB_TYPE=&amp;VAR:UNITS=M&amp;window=popu","p&amp;width=535&amp;height=425&amp;START_MAXIMIZED=FALSE&amp;Y=120&amp;display_string=audit"}</definedName>
    <definedName name="_2319__FDSAUDITLINK__" localSheetId="0" hidden="1">{"fdsup://directions/FAT Viewer?action=UPDATE&amp;creator=factSet&amp;DYN_ARGS=true&amp;DOC_NAME=FAT:RGQ_ENTRPR_VAL_EV_SOURCE_WINDOW.FAT&amp;VAR:ID1=BWT-AT&amp;VAR:SDATE=20060519&amp;VAR:FDATE=20060331&amp;VAR:FREQ=WEEKLY&amp;VAR:RELITEM=&amp;VAR:CURRENCY=&amp;VAR:DB_TYPE=&amp;VAR:UNITS=M&amp;window=popu","p&amp;width=535&amp;height=425&amp;START_MAXIMIZED=FALSE&amp;Y=120&amp;display_string=audit"}</definedName>
    <definedName name="_2319__FDSAUDITLINK__" hidden="1">{"fdsup://directions/FAT Viewer?action=UPDATE&amp;creator=factSet&amp;DYN_ARGS=true&amp;DOC_NAME=FAT:RGQ_ENTRPR_VAL_EV_SOURCE_WINDOW.FAT&amp;VAR:ID1=BWT-AT&amp;VAR:SDATE=20060519&amp;VAR:FDATE=20060331&amp;VAR:FREQ=WEEKLY&amp;VAR:RELITEM=&amp;VAR:CURRENCY=&amp;VAR:DB_TYPE=&amp;VAR:UNITS=M&amp;window=popu","p&amp;width=535&amp;height=425&amp;START_MAXIMIZED=FALSE&amp;Y=120&amp;display_string=audit"}</definedName>
    <definedName name="_232__FDSAUDITLINK__" localSheetId="1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232__FDSAUDITLINK__" localSheetId="0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232__FDSAUDITLINK__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2320__FDSAUDITLINK__" localSheetId="1" hidden="1">{"fdsup://directions/FAT Viewer?action=UPDATE&amp;creator=factSet&amp;DYN_ARGS=true&amp;DOC_NAME=FAT:RGQ_ENTRPR_VAL_EV_SOURCE_WINDOW.FAT&amp;VAR:ID1=BWT-AT&amp;VAR:SDATE=20060512&amp;VAR:FDATE=20060331&amp;VAR:FREQ=WEEKLY&amp;VAR:RELITEM=&amp;VAR:CURRENCY=&amp;VAR:DB_TYPE=&amp;VAR:UNITS=M&amp;window=popu","p&amp;width=535&amp;height=425&amp;START_MAXIMIZED=FALSE&amp;Y=120&amp;display_string=audit"}</definedName>
    <definedName name="_2320__FDSAUDITLINK__" localSheetId="0" hidden="1">{"fdsup://directions/FAT Viewer?action=UPDATE&amp;creator=factSet&amp;DYN_ARGS=true&amp;DOC_NAME=FAT:RGQ_ENTRPR_VAL_EV_SOURCE_WINDOW.FAT&amp;VAR:ID1=BWT-AT&amp;VAR:SDATE=20060512&amp;VAR:FDATE=20060331&amp;VAR:FREQ=WEEKLY&amp;VAR:RELITEM=&amp;VAR:CURRENCY=&amp;VAR:DB_TYPE=&amp;VAR:UNITS=M&amp;window=popu","p&amp;width=535&amp;height=425&amp;START_MAXIMIZED=FALSE&amp;Y=120&amp;display_string=audit"}</definedName>
    <definedName name="_2320__FDSAUDITLINK__" hidden="1">{"fdsup://directions/FAT Viewer?action=UPDATE&amp;creator=factSet&amp;DYN_ARGS=true&amp;DOC_NAME=FAT:RGQ_ENTRPR_VAL_EV_SOURCE_WINDOW.FAT&amp;VAR:ID1=BWT-AT&amp;VAR:SDATE=20060512&amp;VAR:FDATE=20060331&amp;VAR:FREQ=WEEKLY&amp;VAR:RELITEM=&amp;VAR:CURRENCY=&amp;VAR:DB_TYPE=&amp;VAR:UNITS=M&amp;window=popu","p&amp;width=535&amp;height=425&amp;START_MAXIMIZED=FALSE&amp;Y=120&amp;display_string=audit"}</definedName>
    <definedName name="_2321__FDSAUDITLINK__" localSheetId="1" hidden="1">{"fdsup://directions/FAT Viewer?action=UPDATE&amp;creator=factSet&amp;DYN_ARGS=true&amp;DOC_NAME=FAT:RGQ_ENTRPR_VAL_EV_SOURCE_WINDOW.FAT&amp;VAR:ID1=BWT-AT&amp;VAR:SDATE=20060505&amp;VAR:FDATE=20060331&amp;VAR:FREQ=WEEKLY&amp;VAR:RELITEM=&amp;VAR:CURRENCY=&amp;VAR:DB_TYPE=&amp;VAR:UNITS=M&amp;window=popu","p&amp;width=535&amp;height=425&amp;START_MAXIMIZED=FALSE&amp;Y=120&amp;display_string=audit"}</definedName>
    <definedName name="_2321__FDSAUDITLINK__" localSheetId="0" hidden="1">{"fdsup://directions/FAT Viewer?action=UPDATE&amp;creator=factSet&amp;DYN_ARGS=true&amp;DOC_NAME=FAT:RGQ_ENTRPR_VAL_EV_SOURCE_WINDOW.FAT&amp;VAR:ID1=BWT-AT&amp;VAR:SDATE=20060505&amp;VAR:FDATE=20060331&amp;VAR:FREQ=WEEKLY&amp;VAR:RELITEM=&amp;VAR:CURRENCY=&amp;VAR:DB_TYPE=&amp;VAR:UNITS=M&amp;window=popu","p&amp;width=535&amp;height=425&amp;START_MAXIMIZED=FALSE&amp;Y=120&amp;display_string=audit"}</definedName>
    <definedName name="_2321__FDSAUDITLINK__" hidden="1">{"fdsup://directions/FAT Viewer?action=UPDATE&amp;creator=factSet&amp;DYN_ARGS=true&amp;DOC_NAME=FAT:RGQ_ENTRPR_VAL_EV_SOURCE_WINDOW.FAT&amp;VAR:ID1=BWT-AT&amp;VAR:SDATE=20060505&amp;VAR:FDATE=20060331&amp;VAR:FREQ=WEEKLY&amp;VAR:RELITEM=&amp;VAR:CURRENCY=&amp;VAR:DB_TYPE=&amp;VAR:UNITS=M&amp;window=popu","p&amp;width=535&amp;height=425&amp;START_MAXIMIZED=FALSE&amp;Y=120&amp;display_string=audit"}</definedName>
    <definedName name="_2322__FDSAUDITLINK__" localSheetId="1" hidden="1">{"fdsup://directions/FAT Viewer?action=UPDATE&amp;creator=factSet&amp;DYN_ARGS=true&amp;DOC_NAME=FAT:RGQ_ENTRPR_VAL_EV_SOURCE_WINDOW.FAT&amp;VAR:ID1=BWT-AT&amp;VAR:SDATE=20060428&amp;VAR:FDATE=20060331&amp;VAR:FREQ=WEEKLY&amp;VAR:RELITEM=&amp;VAR:CURRENCY=&amp;VAR:DB_TYPE=&amp;VAR:UNITS=M&amp;window=popu","p&amp;width=535&amp;height=425&amp;START_MAXIMIZED=FALSE&amp;Y=120&amp;display_string=audit"}</definedName>
    <definedName name="_2322__FDSAUDITLINK__" localSheetId="0" hidden="1">{"fdsup://directions/FAT Viewer?action=UPDATE&amp;creator=factSet&amp;DYN_ARGS=true&amp;DOC_NAME=FAT:RGQ_ENTRPR_VAL_EV_SOURCE_WINDOW.FAT&amp;VAR:ID1=BWT-AT&amp;VAR:SDATE=20060428&amp;VAR:FDATE=20060331&amp;VAR:FREQ=WEEKLY&amp;VAR:RELITEM=&amp;VAR:CURRENCY=&amp;VAR:DB_TYPE=&amp;VAR:UNITS=M&amp;window=popu","p&amp;width=535&amp;height=425&amp;START_MAXIMIZED=FALSE&amp;Y=120&amp;display_string=audit"}</definedName>
    <definedName name="_2322__FDSAUDITLINK__" hidden="1">{"fdsup://directions/FAT Viewer?action=UPDATE&amp;creator=factSet&amp;DYN_ARGS=true&amp;DOC_NAME=FAT:RGQ_ENTRPR_VAL_EV_SOURCE_WINDOW.FAT&amp;VAR:ID1=BWT-AT&amp;VAR:SDATE=20060428&amp;VAR:FDATE=20060331&amp;VAR:FREQ=WEEKLY&amp;VAR:RELITEM=&amp;VAR:CURRENCY=&amp;VAR:DB_TYPE=&amp;VAR:UNITS=M&amp;window=popu","p&amp;width=535&amp;height=425&amp;START_MAXIMIZED=FALSE&amp;Y=120&amp;display_string=audit"}</definedName>
    <definedName name="_2323__FDSAUDITLINK__" localSheetId="1" hidden="1">{"fdsup://directions/FAT Viewer?action=UPDATE&amp;creator=factSet&amp;DYN_ARGS=true&amp;DOC_NAME=FAT:RGQ_ENTRPR_VAL_EV_SOURCE_WINDOW.FAT&amp;VAR:ID1=BWT-AT&amp;VAR:SDATE=20060421&amp;VAR:FDATE=20060331&amp;VAR:FREQ=WEEKLY&amp;VAR:RELITEM=&amp;VAR:CURRENCY=&amp;VAR:DB_TYPE=&amp;VAR:UNITS=M&amp;window=popu","p&amp;width=535&amp;height=425&amp;START_MAXIMIZED=FALSE&amp;Y=120&amp;display_string=audit"}</definedName>
    <definedName name="_2323__FDSAUDITLINK__" localSheetId="0" hidden="1">{"fdsup://directions/FAT Viewer?action=UPDATE&amp;creator=factSet&amp;DYN_ARGS=true&amp;DOC_NAME=FAT:RGQ_ENTRPR_VAL_EV_SOURCE_WINDOW.FAT&amp;VAR:ID1=BWT-AT&amp;VAR:SDATE=20060421&amp;VAR:FDATE=20060331&amp;VAR:FREQ=WEEKLY&amp;VAR:RELITEM=&amp;VAR:CURRENCY=&amp;VAR:DB_TYPE=&amp;VAR:UNITS=M&amp;window=popu","p&amp;width=535&amp;height=425&amp;START_MAXIMIZED=FALSE&amp;Y=120&amp;display_string=audit"}</definedName>
    <definedName name="_2323__FDSAUDITLINK__" hidden="1">{"fdsup://directions/FAT Viewer?action=UPDATE&amp;creator=factSet&amp;DYN_ARGS=true&amp;DOC_NAME=FAT:RGQ_ENTRPR_VAL_EV_SOURCE_WINDOW.FAT&amp;VAR:ID1=BWT-AT&amp;VAR:SDATE=20060421&amp;VAR:FDATE=20060331&amp;VAR:FREQ=WEEKLY&amp;VAR:RELITEM=&amp;VAR:CURRENCY=&amp;VAR:DB_TYPE=&amp;VAR:UNITS=M&amp;window=popu","p&amp;width=535&amp;height=425&amp;START_MAXIMIZED=FALSE&amp;Y=120&amp;display_string=audit"}</definedName>
    <definedName name="_2324__FDSAUDITLINK__" localSheetId="1" hidden="1">{"fdsup://directions/FAT Viewer?action=UPDATE&amp;creator=factSet&amp;DYN_ARGS=true&amp;DOC_NAME=FAT:RGQ_ENTRPR_VAL_EV_SOURCE_WINDOW.FAT&amp;VAR:ID1=BWT-AT&amp;VAR:SDATE=20060413&amp;VAR:FDATE=20060331&amp;VAR:FREQ=WEEKLY&amp;VAR:RELITEM=&amp;VAR:CURRENCY=&amp;VAR:DB_TYPE=&amp;VAR:UNITS=M&amp;window=popu","p&amp;width=535&amp;height=425&amp;START_MAXIMIZED=FALSE&amp;Y=120&amp;display_string=audit"}</definedName>
    <definedName name="_2324__FDSAUDITLINK__" localSheetId="0" hidden="1">{"fdsup://directions/FAT Viewer?action=UPDATE&amp;creator=factSet&amp;DYN_ARGS=true&amp;DOC_NAME=FAT:RGQ_ENTRPR_VAL_EV_SOURCE_WINDOW.FAT&amp;VAR:ID1=BWT-AT&amp;VAR:SDATE=20060413&amp;VAR:FDATE=20060331&amp;VAR:FREQ=WEEKLY&amp;VAR:RELITEM=&amp;VAR:CURRENCY=&amp;VAR:DB_TYPE=&amp;VAR:UNITS=M&amp;window=popu","p&amp;width=535&amp;height=425&amp;START_MAXIMIZED=FALSE&amp;Y=120&amp;display_string=audit"}</definedName>
    <definedName name="_2324__FDSAUDITLINK__" hidden="1">{"fdsup://directions/FAT Viewer?action=UPDATE&amp;creator=factSet&amp;DYN_ARGS=true&amp;DOC_NAME=FAT:RGQ_ENTRPR_VAL_EV_SOURCE_WINDOW.FAT&amp;VAR:ID1=BWT-AT&amp;VAR:SDATE=20060413&amp;VAR:FDATE=20060331&amp;VAR:FREQ=WEEKLY&amp;VAR:RELITEM=&amp;VAR:CURRENCY=&amp;VAR:DB_TYPE=&amp;VAR:UNITS=M&amp;window=popu","p&amp;width=535&amp;height=425&amp;START_MAXIMIZED=FALSE&amp;Y=120&amp;display_string=audit"}</definedName>
    <definedName name="_2325__FDSAUDITLINK__" localSheetId="1" hidden="1">{"fdsup://directions/FAT Viewer?action=UPDATE&amp;creator=factSet&amp;DYN_ARGS=true&amp;DOC_NAME=FAT:RGQ_ENTRPR_VAL_EV_SOURCE_WINDOW.FAT&amp;VAR:ID1=BWT-AT&amp;VAR:SDATE=20060407&amp;VAR:FDATE=20060331&amp;VAR:FREQ=WEEKLY&amp;VAR:RELITEM=&amp;VAR:CURRENCY=&amp;VAR:DB_TYPE=&amp;VAR:UNITS=M&amp;window=popu","p&amp;width=535&amp;height=425&amp;START_MAXIMIZED=FALSE&amp;Y=120&amp;display_string=audit"}</definedName>
    <definedName name="_2325__FDSAUDITLINK__" localSheetId="0" hidden="1">{"fdsup://directions/FAT Viewer?action=UPDATE&amp;creator=factSet&amp;DYN_ARGS=true&amp;DOC_NAME=FAT:RGQ_ENTRPR_VAL_EV_SOURCE_WINDOW.FAT&amp;VAR:ID1=BWT-AT&amp;VAR:SDATE=20060407&amp;VAR:FDATE=20060331&amp;VAR:FREQ=WEEKLY&amp;VAR:RELITEM=&amp;VAR:CURRENCY=&amp;VAR:DB_TYPE=&amp;VAR:UNITS=M&amp;window=popu","p&amp;width=535&amp;height=425&amp;START_MAXIMIZED=FALSE&amp;Y=120&amp;display_string=audit"}</definedName>
    <definedName name="_2325__FDSAUDITLINK__" hidden="1">{"fdsup://directions/FAT Viewer?action=UPDATE&amp;creator=factSet&amp;DYN_ARGS=true&amp;DOC_NAME=FAT:RGQ_ENTRPR_VAL_EV_SOURCE_WINDOW.FAT&amp;VAR:ID1=BWT-AT&amp;VAR:SDATE=20060407&amp;VAR:FDATE=20060331&amp;VAR:FREQ=WEEKLY&amp;VAR:RELITEM=&amp;VAR:CURRENCY=&amp;VAR:DB_TYPE=&amp;VAR:UNITS=M&amp;window=popu","p&amp;width=535&amp;height=425&amp;START_MAXIMIZED=FALSE&amp;Y=120&amp;display_string=audit"}</definedName>
    <definedName name="_2326__FDSAUDITLINK__" localSheetId="1" hidden="1">{"fdsup://directions/FAT Viewer?action=UPDATE&amp;creator=factSet&amp;DYN_ARGS=true&amp;DOC_NAME=FAT:RGQ_ENTRPR_VAL_EV_SOURCE_WINDOW.FAT&amp;VAR:ID1=BWT-AT&amp;VAR:SDATE=20060331&amp;VAR:FDATE=20060331&amp;VAR:FREQ=WEEKLY&amp;VAR:RELITEM=&amp;VAR:CURRENCY=&amp;VAR:DB_TYPE=&amp;VAR:UNITS=M&amp;window=popu","p&amp;width=535&amp;height=425&amp;START_MAXIMIZED=FALSE&amp;Y=120&amp;display_string=audit"}</definedName>
    <definedName name="_2326__FDSAUDITLINK__" localSheetId="0" hidden="1">{"fdsup://directions/FAT Viewer?action=UPDATE&amp;creator=factSet&amp;DYN_ARGS=true&amp;DOC_NAME=FAT:RGQ_ENTRPR_VAL_EV_SOURCE_WINDOW.FAT&amp;VAR:ID1=BWT-AT&amp;VAR:SDATE=20060331&amp;VAR:FDATE=20060331&amp;VAR:FREQ=WEEKLY&amp;VAR:RELITEM=&amp;VAR:CURRENCY=&amp;VAR:DB_TYPE=&amp;VAR:UNITS=M&amp;window=popu","p&amp;width=535&amp;height=425&amp;START_MAXIMIZED=FALSE&amp;Y=120&amp;display_string=audit"}</definedName>
    <definedName name="_2326__FDSAUDITLINK__" hidden="1">{"fdsup://directions/FAT Viewer?action=UPDATE&amp;creator=factSet&amp;DYN_ARGS=true&amp;DOC_NAME=FAT:RGQ_ENTRPR_VAL_EV_SOURCE_WINDOW.FAT&amp;VAR:ID1=BWT-AT&amp;VAR:SDATE=20060331&amp;VAR:FDATE=20060331&amp;VAR:FREQ=WEEKLY&amp;VAR:RELITEM=&amp;VAR:CURRENCY=&amp;VAR:DB_TYPE=&amp;VAR:UNITS=M&amp;window=popu","p&amp;width=535&amp;height=425&amp;START_MAXIMIZED=FALSE&amp;Y=120&amp;display_string=audit"}</definedName>
    <definedName name="_2327__FDSAUDITLINK__" localSheetId="1" hidden="1">{"fdsup://directions/FAT Viewer?action=UPDATE&amp;creator=factSet&amp;DYN_ARGS=true&amp;DOC_NAME=FAT:RGQ_ENTRPR_VAL_EV_SOURCE_WINDOW.FAT&amp;VAR:ID1=BWT-AT&amp;VAR:SDATE=20060324&amp;VAR:FDATE=20051230&amp;VAR:FREQ=WEEKLY&amp;VAR:RELITEM=&amp;VAR:CURRENCY=&amp;VAR:DB_TYPE=&amp;VAR:UNITS=M&amp;window=popu","p&amp;width=535&amp;height=425&amp;START_MAXIMIZED=FALSE&amp;Y=120&amp;display_string=audit"}</definedName>
    <definedName name="_2327__FDSAUDITLINK__" localSheetId="0" hidden="1">{"fdsup://directions/FAT Viewer?action=UPDATE&amp;creator=factSet&amp;DYN_ARGS=true&amp;DOC_NAME=FAT:RGQ_ENTRPR_VAL_EV_SOURCE_WINDOW.FAT&amp;VAR:ID1=BWT-AT&amp;VAR:SDATE=20060324&amp;VAR:FDATE=20051230&amp;VAR:FREQ=WEEKLY&amp;VAR:RELITEM=&amp;VAR:CURRENCY=&amp;VAR:DB_TYPE=&amp;VAR:UNITS=M&amp;window=popu","p&amp;width=535&amp;height=425&amp;START_MAXIMIZED=FALSE&amp;Y=120&amp;display_string=audit"}</definedName>
    <definedName name="_2327__FDSAUDITLINK__" hidden="1">{"fdsup://directions/FAT Viewer?action=UPDATE&amp;creator=factSet&amp;DYN_ARGS=true&amp;DOC_NAME=FAT:RGQ_ENTRPR_VAL_EV_SOURCE_WINDOW.FAT&amp;VAR:ID1=BWT-AT&amp;VAR:SDATE=20060324&amp;VAR:FDATE=20051230&amp;VAR:FREQ=WEEKLY&amp;VAR:RELITEM=&amp;VAR:CURRENCY=&amp;VAR:DB_TYPE=&amp;VAR:UNITS=M&amp;window=popu","p&amp;width=535&amp;height=425&amp;START_MAXIMIZED=FALSE&amp;Y=120&amp;display_string=audit"}</definedName>
    <definedName name="_2328__FDSAUDITLINK__" localSheetId="1" hidden="1">{"fdsup://directions/FAT Viewer?action=UPDATE&amp;creator=factSet&amp;DYN_ARGS=true&amp;DOC_NAME=FAT:RGQ_ENTRPR_VAL_EV_SOURCE_WINDOW.FAT&amp;VAR:ID1=BWT-AT&amp;VAR:SDATE=20060317&amp;VAR:FDATE=20051230&amp;VAR:FREQ=WEEKLY&amp;VAR:RELITEM=&amp;VAR:CURRENCY=&amp;VAR:DB_TYPE=&amp;VAR:UNITS=M&amp;window=popu","p&amp;width=535&amp;height=425&amp;START_MAXIMIZED=FALSE&amp;Y=120&amp;display_string=audit"}</definedName>
    <definedName name="_2328__FDSAUDITLINK__" localSheetId="0" hidden="1">{"fdsup://directions/FAT Viewer?action=UPDATE&amp;creator=factSet&amp;DYN_ARGS=true&amp;DOC_NAME=FAT:RGQ_ENTRPR_VAL_EV_SOURCE_WINDOW.FAT&amp;VAR:ID1=BWT-AT&amp;VAR:SDATE=20060317&amp;VAR:FDATE=20051230&amp;VAR:FREQ=WEEKLY&amp;VAR:RELITEM=&amp;VAR:CURRENCY=&amp;VAR:DB_TYPE=&amp;VAR:UNITS=M&amp;window=popu","p&amp;width=535&amp;height=425&amp;START_MAXIMIZED=FALSE&amp;Y=120&amp;display_string=audit"}</definedName>
    <definedName name="_2328__FDSAUDITLINK__" hidden="1">{"fdsup://directions/FAT Viewer?action=UPDATE&amp;creator=factSet&amp;DYN_ARGS=true&amp;DOC_NAME=FAT:RGQ_ENTRPR_VAL_EV_SOURCE_WINDOW.FAT&amp;VAR:ID1=BWT-AT&amp;VAR:SDATE=20060317&amp;VAR:FDATE=20051230&amp;VAR:FREQ=WEEKLY&amp;VAR:RELITEM=&amp;VAR:CURRENCY=&amp;VAR:DB_TYPE=&amp;VAR:UNITS=M&amp;window=popu","p&amp;width=535&amp;height=425&amp;START_MAXIMIZED=FALSE&amp;Y=120&amp;display_string=audit"}</definedName>
    <definedName name="_2329__FDSAUDITLINK__" localSheetId="1" hidden="1">{"fdsup://directions/FAT Viewer?action=UPDATE&amp;creator=factSet&amp;DYN_ARGS=true&amp;DOC_NAME=FAT:RGQ_ENTRPR_VAL_EV_SOURCE_WINDOW.FAT&amp;VAR:ID1=BWT-AT&amp;VAR:SDATE=20060310&amp;VAR:FDATE=20051230&amp;VAR:FREQ=WEEKLY&amp;VAR:RELITEM=&amp;VAR:CURRENCY=&amp;VAR:DB_TYPE=&amp;VAR:UNITS=M&amp;window=popu","p&amp;width=535&amp;height=425&amp;START_MAXIMIZED=FALSE&amp;Y=120&amp;display_string=audit"}</definedName>
    <definedName name="_2329__FDSAUDITLINK__" localSheetId="0" hidden="1">{"fdsup://directions/FAT Viewer?action=UPDATE&amp;creator=factSet&amp;DYN_ARGS=true&amp;DOC_NAME=FAT:RGQ_ENTRPR_VAL_EV_SOURCE_WINDOW.FAT&amp;VAR:ID1=BWT-AT&amp;VAR:SDATE=20060310&amp;VAR:FDATE=20051230&amp;VAR:FREQ=WEEKLY&amp;VAR:RELITEM=&amp;VAR:CURRENCY=&amp;VAR:DB_TYPE=&amp;VAR:UNITS=M&amp;window=popu","p&amp;width=535&amp;height=425&amp;START_MAXIMIZED=FALSE&amp;Y=120&amp;display_string=audit"}</definedName>
    <definedName name="_2329__FDSAUDITLINK__" hidden="1">{"fdsup://directions/FAT Viewer?action=UPDATE&amp;creator=factSet&amp;DYN_ARGS=true&amp;DOC_NAME=FAT:RGQ_ENTRPR_VAL_EV_SOURCE_WINDOW.FAT&amp;VAR:ID1=BWT-AT&amp;VAR:SDATE=20060310&amp;VAR:FDATE=20051230&amp;VAR:FREQ=WEEKLY&amp;VAR:RELITEM=&amp;VAR:CURRENCY=&amp;VAR:DB_TYPE=&amp;VAR:UNITS=M&amp;window=popu","p&amp;width=535&amp;height=425&amp;START_MAXIMIZED=FALSE&amp;Y=120&amp;display_string=audit"}</definedName>
    <definedName name="_233__FDSAUDITLINK__" localSheetId="1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233__FDSAUDITLINK__" localSheetId="0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233__FDSAUDITLINK__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2330__FDSAUDITLINK__" localSheetId="1" hidden="1">{"fdsup://directions/FAT Viewer?action=UPDATE&amp;creator=factSet&amp;DYN_ARGS=true&amp;DOC_NAME=FAT:RGQ_ENTRPR_VAL_EV_SOURCE_WINDOW.FAT&amp;VAR:ID1=BWT-AT&amp;VAR:SDATE=20060303&amp;VAR:FDATE=20051230&amp;VAR:FREQ=WEEKLY&amp;VAR:RELITEM=&amp;VAR:CURRENCY=&amp;VAR:DB_TYPE=&amp;VAR:UNITS=M&amp;window=popu","p&amp;width=535&amp;height=425&amp;START_MAXIMIZED=FALSE&amp;Y=120&amp;display_string=audit"}</definedName>
    <definedName name="_2330__FDSAUDITLINK__" localSheetId="0" hidden="1">{"fdsup://directions/FAT Viewer?action=UPDATE&amp;creator=factSet&amp;DYN_ARGS=true&amp;DOC_NAME=FAT:RGQ_ENTRPR_VAL_EV_SOURCE_WINDOW.FAT&amp;VAR:ID1=BWT-AT&amp;VAR:SDATE=20060303&amp;VAR:FDATE=20051230&amp;VAR:FREQ=WEEKLY&amp;VAR:RELITEM=&amp;VAR:CURRENCY=&amp;VAR:DB_TYPE=&amp;VAR:UNITS=M&amp;window=popu","p&amp;width=535&amp;height=425&amp;START_MAXIMIZED=FALSE&amp;Y=120&amp;display_string=audit"}</definedName>
    <definedName name="_2330__FDSAUDITLINK__" hidden="1">{"fdsup://directions/FAT Viewer?action=UPDATE&amp;creator=factSet&amp;DYN_ARGS=true&amp;DOC_NAME=FAT:RGQ_ENTRPR_VAL_EV_SOURCE_WINDOW.FAT&amp;VAR:ID1=BWT-AT&amp;VAR:SDATE=20060303&amp;VAR:FDATE=20051230&amp;VAR:FREQ=WEEKLY&amp;VAR:RELITEM=&amp;VAR:CURRENCY=&amp;VAR:DB_TYPE=&amp;VAR:UNITS=M&amp;window=popu","p&amp;width=535&amp;height=425&amp;START_MAXIMIZED=FALSE&amp;Y=120&amp;display_string=audit"}</definedName>
    <definedName name="_2331__FDSAUDITLINK__" localSheetId="1" hidden="1">{"fdsup://directions/FAT Viewer?action=UPDATE&amp;creator=factSet&amp;DYN_ARGS=true&amp;DOC_NAME=FAT:RGQ_ENTRPR_VAL_EV_SOURCE_WINDOW.FAT&amp;VAR:ID1=BWT-AT&amp;VAR:SDATE=20060224&amp;VAR:FDATE=20051230&amp;VAR:FREQ=WEEKLY&amp;VAR:RELITEM=&amp;VAR:CURRENCY=&amp;VAR:DB_TYPE=&amp;VAR:UNITS=M&amp;window=popu","p&amp;width=535&amp;height=425&amp;START_MAXIMIZED=FALSE&amp;Y=120&amp;display_string=audit"}</definedName>
    <definedName name="_2331__FDSAUDITLINK__" localSheetId="0" hidden="1">{"fdsup://directions/FAT Viewer?action=UPDATE&amp;creator=factSet&amp;DYN_ARGS=true&amp;DOC_NAME=FAT:RGQ_ENTRPR_VAL_EV_SOURCE_WINDOW.FAT&amp;VAR:ID1=BWT-AT&amp;VAR:SDATE=20060224&amp;VAR:FDATE=20051230&amp;VAR:FREQ=WEEKLY&amp;VAR:RELITEM=&amp;VAR:CURRENCY=&amp;VAR:DB_TYPE=&amp;VAR:UNITS=M&amp;window=popu","p&amp;width=535&amp;height=425&amp;START_MAXIMIZED=FALSE&amp;Y=120&amp;display_string=audit"}</definedName>
    <definedName name="_2331__FDSAUDITLINK__" hidden="1">{"fdsup://directions/FAT Viewer?action=UPDATE&amp;creator=factSet&amp;DYN_ARGS=true&amp;DOC_NAME=FAT:RGQ_ENTRPR_VAL_EV_SOURCE_WINDOW.FAT&amp;VAR:ID1=BWT-AT&amp;VAR:SDATE=20060224&amp;VAR:FDATE=20051230&amp;VAR:FREQ=WEEKLY&amp;VAR:RELITEM=&amp;VAR:CURRENCY=&amp;VAR:DB_TYPE=&amp;VAR:UNITS=M&amp;window=popu","p&amp;width=535&amp;height=425&amp;START_MAXIMIZED=FALSE&amp;Y=120&amp;display_string=audit"}</definedName>
    <definedName name="_2332__FDSAUDITLINK__" localSheetId="1" hidden="1">{"fdsup://directions/FAT Viewer?action=UPDATE&amp;creator=factSet&amp;DYN_ARGS=true&amp;DOC_NAME=FAT:RGQ_ENTRPR_VAL_EV_SOURCE_WINDOW.FAT&amp;VAR:ID1=BWT-AT&amp;VAR:SDATE=20060217&amp;VAR:FDATE=20051230&amp;VAR:FREQ=WEEKLY&amp;VAR:RELITEM=&amp;VAR:CURRENCY=&amp;VAR:DB_TYPE=&amp;VAR:UNITS=M&amp;window=popu","p&amp;width=535&amp;height=425&amp;START_MAXIMIZED=FALSE&amp;Y=120&amp;display_string=audit"}</definedName>
    <definedName name="_2332__FDSAUDITLINK__" localSheetId="0" hidden="1">{"fdsup://directions/FAT Viewer?action=UPDATE&amp;creator=factSet&amp;DYN_ARGS=true&amp;DOC_NAME=FAT:RGQ_ENTRPR_VAL_EV_SOURCE_WINDOW.FAT&amp;VAR:ID1=BWT-AT&amp;VAR:SDATE=20060217&amp;VAR:FDATE=20051230&amp;VAR:FREQ=WEEKLY&amp;VAR:RELITEM=&amp;VAR:CURRENCY=&amp;VAR:DB_TYPE=&amp;VAR:UNITS=M&amp;window=popu","p&amp;width=535&amp;height=425&amp;START_MAXIMIZED=FALSE&amp;Y=120&amp;display_string=audit"}</definedName>
    <definedName name="_2332__FDSAUDITLINK__" hidden="1">{"fdsup://directions/FAT Viewer?action=UPDATE&amp;creator=factSet&amp;DYN_ARGS=true&amp;DOC_NAME=FAT:RGQ_ENTRPR_VAL_EV_SOURCE_WINDOW.FAT&amp;VAR:ID1=BWT-AT&amp;VAR:SDATE=20060217&amp;VAR:FDATE=20051230&amp;VAR:FREQ=WEEKLY&amp;VAR:RELITEM=&amp;VAR:CURRENCY=&amp;VAR:DB_TYPE=&amp;VAR:UNITS=M&amp;window=popu","p&amp;width=535&amp;height=425&amp;START_MAXIMIZED=FALSE&amp;Y=120&amp;display_string=audit"}</definedName>
    <definedName name="_2333__FDSAUDITLINK__" localSheetId="1" hidden="1">{"fdsup://directions/FAT Viewer?action=UPDATE&amp;creator=factSet&amp;DYN_ARGS=true&amp;DOC_NAME=FAT:RGQ_ENTRPR_VAL_EV_SOURCE_WINDOW.FAT&amp;VAR:ID1=BWT-AT&amp;VAR:SDATE=20060210&amp;VAR:FDATE=20051230&amp;VAR:FREQ=WEEKLY&amp;VAR:RELITEM=&amp;VAR:CURRENCY=&amp;VAR:DB_TYPE=&amp;VAR:UNITS=M&amp;window=popu","p&amp;width=535&amp;height=425&amp;START_MAXIMIZED=FALSE&amp;Y=120&amp;display_string=audit"}</definedName>
    <definedName name="_2333__FDSAUDITLINK__" localSheetId="0" hidden="1">{"fdsup://directions/FAT Viewer?action=UPDATE&amp;creator=factSet&amp;DYN_ARGS=true&amp;DOC_NAME=FAT:RGQ_ENTRPR_VAL_EV_SOURCE_WINDOW.FAT&amp;VAR:ID1=BWT-AT&amp;VAR:SDATE=20060210&amp;VAR:FDATE=20051230&amp;VAR:FREQ=WEEKLY&amp;VAR:RELITEM=&amp;VAR:CURRENCY=&amp;VAR:DB_TYPE=&amp;VAR:UNITS=M&amp;window=popu","p&amp;width=535&amp;height=425&amp;START_MAXIMIZED=FALSE&amp;Y=120&amp;display_string=audit"}</definedName>
    <definedName name="_2333__FDSAUDITLINK__" hidden="1">{"fdsup://directions/FAT Viewer?action=UPDATE&amp;creator=factSet&amp;DYN_ARGS=true&amp;DOC_NAME=FAT:RGQ_ENTRPR_VAL_EV_SOURCE_WINDOW.FAT&amp;VAR:ID1=BWT-AT&amp;VAR:SDATE=20060210&amp;VAR:FDATE=20051230&amp;VAR:FREQ=WEEKLY&amp;VAR:RELITEM=&amp;VAR:CURRENCY=&amp;VAR:DB_TYPE=&amp;VAR:UNITS=M&amp;window=popu","p&amp;width=535&amp;height=425&amp;START_MAXIMIZED=FALSE&amp;Y=120&amp;display_string=audit"}</definedName>
    <definedName name="_2334__FDSAUDITLINK__" localSheetId="1" hidden="1">{"fdsup://directions/FAT Viewer?action=UPDATE&amp;creator=factSet&amp;DYN_ARGS=true&amp;DOC_NAME=FAT:RGQ_ENTRPR_VAL_EV_SOURCE_WINDOW.FAT&amp;VAR:ID1=BWT-AT&amp;VAR:SDATE=20060203&amp;VAR:FDATE=20051230&amp;VAR:FREQ=WEEKLY&amp;VAR:RELITEM=&amp;VAR:CURRENCY=&amp;VAR:DB_TYPE=&amp;VAR:UNITS=M&amp;window=popu","p&amp;width=535&amp;height=425&amp;START_MAXIMIZED=FALSE&amp;Y=120&amp;display_string=audit"}</definedName>
    <definedName name="_2334__FDSAUDITLINK__" localSheetId="0" hidden="1">{"fdsup://directions/FAT Viewer?action=UPDATE&amp;creator=factSet&amp;DYN_ARGS=true&amp;DOC_NAME=FAT:RGQ_ENTRPR_VAL_EV_SOURCE_WINDOW.FAT&amp;VAR:ID1=BWT-AT&amp;VAR:SDATE=20060203&amp;VAR:FDATE=20051230&amp;VAR:FREQ=WEEKLY&amp;VAR:RELITEM=&amp;VAR:CURRENCY=&amp;VAR:DB_TYPE=&amp;VAR:UNITS=M&amp;window=popu","p&amp;width=535&amp;height=425&amp;START_MAXIMIZED=FALSE&amp;Y=120&amp;display_string=audit"}</definedName>
    <definedName name="_2334__FDSAUDITLINK__" hidden="1">{"fdsup://directions/FAT Viewer?action=UPDATE&amp;creator=factSet&amp;DYN_ARGS=true&amp;DOC_NAME=FAT:RGQ_ENTRPR_VAL_EV_SOURCE_WINDOW.FAT&amp;VAR:ID1=BWT-AT&amp;VAR:SDATE=20060203&amp;VAR:FDATE=20051230&amp;VAR:FREQ=WEEKLY&amp;VAR:RELITEM=&amp;VAR:CURRENCY=&amp;VAR:DB_TYPE=&amp;VAR:UNITS=M&amp;window=popu","p&amp;width=535&amp;height=425&amp;START_MAXIMIZED=FALSE&amp;Y=120&amp;display_string=audit"}</definedName>
    <definedName name="_2335__FDSAUDITLINK__" localSheetId="1" hidden="1">{"fdsup://directions/FAT Viewer?action=UPDATE&amp;creator=factSet&amp;DYN_ARGS=true&amp;DOC_NAME=FAT:RGQ_ENTRPR_VAL_EV_SOURCE_WINDOW.FAT&amp;VAR:ID1=BWT-AT&amp;VAR:SDATE=20060127&amp;VAR:FDATE=20051230&amp;VAR:FREQ=WEEKLY&amp;VAR:RELITEM=&amp;VAR:CURRENCY=&amp;VAR:DB_TYPE=&amp;VAR:UNITS=M&amp;window=popu","p&amp;width=535&amp;height=425&amp;START_MAXIMIZED=FALSE&amp;Y=120&amp;display_string=audit"}</definedName>
    <definedName name="_2335__FDSAUDITLINK__" localSheetId="0" hidden="1">{"fdsup://directions/FAT Viewer?action=UPDATE&amp;creator=factSet&amp;DYN_ARGS=true&amp;DOC_NAME=FAT:RGQ_ENTRPR_VAL_EV_SOURCE_WINDOW.FAT&amp;VAR:ID1=BWT-AT&amp;VAR:SDATE=20060127&amp;VAR:FDATE=20051230&amp;VAR:FREQ=WEEKLY&amp;VAR:RELITEM=&amp;VAR:CURRENCY=&amp;VAR:DB_TYPE=&amp;VAR:UNITS=M&amp;window=popu","p&amp;width=535&amp;height=425&amp;START_MAXIMIZED=FALSE&amp;Y=120&amp;display_string=audit"}</definedName>
    <definedName name="_2335__FDSAUDITLINK__" hidden="1">{"fdsup://directions/FAT Viewer?action=UPDATE&amp;creator=factSet&amp;DYN_ARGS=true&amp;DOC_NAME=FAT:RGQ_ENTRPR_VAL_EV_SOURCE_WINDOW.FAT&amp;VAR:ID1=BWT-AT&amp;VAR:SDATE=20060127&amp;VAR:FDATE=20051230&amp;VAR:FREQ=WEEKLY&amp;VAR:RELITEM=&amp;VAR:CURRENCY=&amp;VAR:DB_TYPE=&amp;VAR:UNITS=M&amp;window=popu","p&amp;width=535&amp;height=425&amp;START_MAXIMIZED=FALSE&amp;Y=120&amp;display_string=audit"}</definedName>
    <definedName name="_2336__FDSAUDITLINK__" localSheetId="1" hidden="1">{"fdsup://directions/FAT Viewer?action=UPDATE&amp;creator=factSet&amp;DYN_ARGS=true&amp;DOC_NAME=FAT:RGQ_ENTRPR_VAL_EV_SOURCE_WINDOW.FAT&amp;VAR:ID1=BWT-AT&amp;VAR:SDATE=20060120&amp;VAR:FDATE=20051230&amp;VAR:FREQ=WEEKLY&amp;VAR:RELITEM=&amp;VAR:CURRENCY=&amp;VAR:DB_TYPE=&amp;VAR:UNITS=M&amp;window=popu","p&amp;width=535&amp;height=425&amp;START_MAXIMIZED=FALSE&amp;Y=120&amp;display_string=audit"}</definedName>
    <definedName name="_2336__FDSAUDITLINK__" localSheetId="0" hidden="1">{"fdsup://directions/FAT Viewer?action=UPDATE&amp;creator=factSet&amp;DYN_ARGS=true&amp;DOC_NAME=FAT:RGQ_ENTRPR_VAL_EV_SOURCE_WINDOW.FAT&amp;VAR:ID1=BWT-AT&amp;VAR:SDATE=20060120&amp;VAR:FDATE=20051230&amp;VAR:FREQ=WEEKLY&amp;VAR:RELITEM=&amp;VAR:CURRENCY=&amp;VAR:DB_TYPE=&amp;VAR:UNITS=M&amp;window=popu","p&amp;width=535&amp;height=425&amp;START_MAXIMIZED=FALSE&amp;Y=120&amp;display_string=audit"}</definedName>
    <definedName name="_2336__FDSAUDITLINK__" hidden="1">{"fdsup://directions/FAT Viewer?action=UPDATE&amp;creator=factSet&amp;DYN_ARGS=true&amp;DOC_NAME=FAT:RGQ_ENTRPR_VAL_EV_SOURCE_WINDOW.FAT&amp;VAR:ID1=BWT-AT&amp;VAR:SDATE=20060120&amp;VAR:FDATE=20051230&amp;VAR:FREQ=WEEKLY&amp;VAR:RELITEM=&amp;VAR:CURRENCY=&amp;VAR:DB_TYPE=&amp;VAR:UNITS=M&amp;window=popu","p&amp;width=535&amp;height=425&amp;START_MAXIMIZED=FALSE&amp;Y=120&amp;display_string=audit"}</definedName>
    <definedName name="_2337__FDSAUDITLINK__" localSheetId="1" hidden="1">{"fdsup://directions/FAT Viewer?action=UPDATE&amp;creator=factSet&amp;DYN_ARGS=true&amp;DOC_NAME=FAT:RGQ_ENTRPR_VAL_EV_SOURCE_WINDOW.FAT&amp;VAR:ID1=PLL&amp;VAR:SDATE=20101231&amp;VAR:FDATE=20101029&amp;VAR:FREQ=WEEKLY&amp;VAR:RELITEM=&amp;VAR:CURRENCY=&amp;VAR:DB_TYPE=&amp;VAR:UNITS=M&amp;window=popup&amp;w","idth=535&amp;height=425&amp;START_MAXIMIZED=FALSE&amp;Y=120&amp;display_string=audit"}</definedName>
    <definedName name="_2337__FDSAUDITLINK__" localSheetId="0" hidden="1">{"fdsup://directions/FAT Viewer?action=UPDATE&amp;creator=factSet&amp;DYN_ARGS=true&amp;DOC_NAME=FAT:RGQ_ENTRPR_VAL_EV_SOURCE_WINDOW.FAT&amp;VAR:ID1=PLL&amp;VAR:SDATE=20101231&amp;VAR:FDATE=20101029&amp;VAR:FREQ=WEEKLY&amp;VAR:RELITEM=&amp;VAR:CURRENCY=&amp;VAR:DB_TYPE=&amp;VAR:UNITS=M&amp;window=popup&amp;w","idth=535&amp;height=425&amp;START_MAXIMIZED=FALSE&amp;Y=120&amp;display_string=audit"}</definedName>
    <definedName name="_2337__FDSAUDITLINK__" hidden="1">{"fdsup://directions/FAT Viewer?action=UPDATE&amp;creator=factSet&amp;DYN_ARGS=true&amp;DOC_NAME=FAT:RGQ_ENTRPR_VAL_EV_SOURCE_WINDOW.FAT&amp;VAR:ID1=PLL&amp;VAR:SDATE=20101231&amp;VAR:FDATE=20101029&amp;VAR:FREQ=WEEKLY&amp;VAR:RELITEM=&amp;VAR:CURRENCY=&amp;VAR:DB_TYPE=&amp;VAR:UNITS=M&amp;window=popup&amp;w","idth=535&amp;height=425&amp;START_MAXIMIZED=FALSE&amp;Y=120&amp;display_string=audit"}</definedName>
    <definedName name="_2338__FDSAUDITLINK__" localSheetId="1" hidden="1">{"fdsup://directions/FAT Viewer?action=UPDATE&amp;creator=factSet&amp;DYN_ARGS=true&amp;DOC_NAME=FAT:RGQ_ENTRPR_VAL_EV_SOURCE_WINDOW.FAT&amp;VAR:ID1=PLL&amp;VAR:SDATE=20101223&amp;VAR:FDATE=20101029&amp;VAR:FREQ=WEEKLY&amp;VAR:RELITEM=&amp;VAR:CURRENCY=&amp;VAR:DB_TYPE=&amp;VAR:UNITS=M&amp;window=popup&amp;w","idth=535&amp;height=425&amp;START_MAXIMIZED=FALSE&amp;Y=120&amp;display_string=audit"}</definedName>
    <definedName name="_2338__FDSAUDITLINK__" localSheetId="0" hidden="1">{"fdsup://directions/FAT Viewer?action=UPDATE&amp;creator=factSet&amp;DYN_ARGS=true&amp;DOC_NAME=FAT:RGQ_ENTRPR_VAL_EV_SOURCE_WINDOW.FAT&amp;VAR:ID1=PLL&amp;VAR:SDATE=20101223&amp;VAR:FDATE=20101029&amp;VAR:FREQ=WEEKLY&amp;VAR:RELITEM=&amp;VAR:CURRENCY=&amp;VAR:DB_TYPE=&amp;VAR:UNITS=M&amp;window=popup&amp;w","idth=535&amp;height=425&amp;START_MAXIMIZED=FALSE&amp;Y=120&amp;display_string=audit"}</definedName>
    <definedName name="_2338__FDSAUDITLINK__" hidden="1">{"fdsup://directions/FAT Viewer?action=UPDATE&amp;creator=factSet&amp;DYN_ARGS=true&amp;DOC_NAME=FAT:RGQ_ENTRPR_VAL_EV_SOURCE_WINDOW.FAT&amp;VAR:ID1=PLL&amp;VAR:SDATE=20101223&amp;VAR:FDATE=20101029&amp;VAR:FREQ=WEEKLY&amp;VAR:RELITEM=&amp;VAR:CURRENCY=&amp;VAR:DB_TYPE=&amp;VAR:UNITS=M&amp;window=popup&amp;w","idth=535&amp;height=425&amp;START_MAXIMIZED=FALSE&amp;Y=120&amp;display_string=audit"}</definedName>
    <definedName name="_2339__FDSAUDITLINK__" localSheetId="1" hidden="1">{"fdsup://directions/FAT Viewer?action=UPDATE&amp;creator=factSet&amp;DYN_ARGS=true&amp;DOC_NAME=FAT:RGQ_ENTRPR_VAL_EV_SOURCE_WINDOW.FAT&amp;VAR:ID1=PLL&amp;VAR:SDATE=20101217&amp;VAR:FDATE=20101029&amp;VAR:FREQ=WEEKLY&amp;VAR:RELITEM=&amp;VAR:CURRENCY=&amp;VAR:DB_TYPE=&amp;VAR:UNITS=M&amp;window=popup&amp;w","idth=535&amp;height=425&amp;START_MAXIMIZED=FALSE&amp;Y=120&amp;display_string=audit"}</definedName>
    <definedName name="_2339__FDSAUDITLINK__" localSheetId="0" hidden="1">{"fdsup://directions/FAT Viewer?action=UPDATE&amp;creator=factSet&amp;DYN_ARGS=true&amp;DOC_NAME=FAT:RGQ_ENTRPR_VAL_EV_SOURCE_WINDOW.FAT&amp;VAR:ID1=PLL&amp;VAR:SDATE=20101217&amp;VAR:FDATE=20101029&amp;VAR:FREQ=WEEKLY&amp;VAR:RELITEM=&amp;VAR:CURRENCY=&amp;VAR:DB_TYPE=&amp;VAR:UNITS=M&amp;window=popup&amp;w","idth=535&amp;height=425&amp;START_MAXIMIZED=FALSE&amp;Y=120&amp;display_string=audit"}</definedName>
    <definedName name="_2339__FDSAUDITLINK__" hidden="1">{"fdsup://directions/FAT Viewer?action=UPDATE&amp;creator=factSet&amp;DYN_ARGS=true&amp;DOC_NAME=FAT:RGQ_ENTRPR_VAL_EV_SOURCE_WINDOW.FAT&amp;VAR:ID1=PLL&amp;VAR:SDATE=20101217&amp;VAR:FDATE=20101029&amp;VAR:FREQ=WEEKLY&amp;VAR:RELITEM=&amp;VAR:CURRENCY=&amp;VAR:DB_TYPE=&amp;VAR:UNITS=M&amp;window=popup&amp;w","idth=535&amp;height=425&amp;START_MAXIMIZED=FALSE&amp;Y=120&amp;display_string=audit"}</definedName>
    <definedName name="_234__FDSAUDITLINK__" localSheetId="1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234__FDSAUDITLINK__" localSheetId="0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234__FDSAUDITLINK__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2340__FDSAUDITLINK__" localSheetId="1" hidden="1">{"fdsup://directions/FAT Viewer?action=UPDATE&amp;creator=factSet&amp;DYN_ARGS=true&amp;DOC_NAME=FAT:RGQ_ENTRPR_VAL_EV_SOURCE_WINDOW.FAT&amp;VAR:ID1=PLL&amp;VAR:SDATE=20101210&amp;VAR:FDATE=20101029&amp;VAR:FREQ=WEEKLY&amp;VAR:RELITEM=&amp;VAR:CURRENCY=&amp;VAR:DB_TYPE=&amp;VAR:UNITS=M&amp;window=popup&amp;w","idth=535&amp;height=425&amp;START_MAXIMIZED=FALSE&amp;Y=120&amp;display_string=audit"}</definedName>
    <definedName name="_2340__FDSAUDITLINK__" localSheetId="0" hidden="1">{"fdsup://directions/FAT Viewer?action=UPDATE&amp;creator=factSet&amp;DYN_ARGS=true&amp;DOC_NAME=FAT:RGQ_ENTRPR_VAL_EV_SOURCE_WINDOW.FAT&amp;VAR:ID1=PLL&amp;VAR:SDATE=20101210&amp;VAR:FDATE=20101029&amp;VAR:FREQ=WEEKLY&amp;VAR:RELITEM=&amp;VAR:CURRENCY=&amp;VAR:DB_TYPE=&amp;VAR:UNITS=M&amp;window=popup&amp;w","idth=535&amp;height=425&amp;START_MAXIMIZED=FALSE&amp;Y=120&amp;display_string=audit"}</definedName>
    <definedName name="_2340__FDSAUDITLINK__" hidden="1">{"fdsup://directions/FAT Viewer?action=UPDATE&amp;creator=factSet&amp;DYN_ARGS=true&amp;DOC_NAME=FAT:RGQ_ENTRPR_VAL_EV_SOURCE_WINDOW.FAT&amp;VAR:ID1=PLL&amp;VAR:SDATE=20101210&amp;VAR:FDATE=20101029&amp;VAR:FREQ=WEEKLY&amp;VAR:RELITEM=&amp;VAR:CURRENCY=&amp;VAR:DB_TYPE=&amp;VAR:UNITS=M&amp;window=popup&amp;w","idth=535&amp;height=425&amp;START_MAXIMIZED=FALSE&amp;Y=120&amp;display_string=audit"}</definedName>
    <definedName name="_2341__FDSAUDITLINK__" localSheetId="1" hidden="1">{"fdsup://directions/FAT Viewer?action=UPDATE&amp;creator=factSet&amp;DYN_ARGS=true&amp;DOC_NAME=FAT:RGQ_ENTRPR_VAL_EV_SOURCE_WINDOW.FAT&amp;VAR:ID1=PLL&amp;VAR:SDATE=20101203&amp;VAR:FDATE=20101029&amp;VAR:FREQ=WEEKLY&amp;VAR:RELITEM=&amp;VAR:CURRENCY=&amp;VAR:DB_TYPE=&amp;VAR:UNITS=M&amp;window=popup&amp;w","idth=535&amp;height=425&amp;START_MAXIMIZED=FALSE&amp;Y=120&amp;display_string=audit"}</definedName>
    <definedName name="_2341__FDSAUDITLINK__" localSheetId="0" hidden="1">{"fdsup://directions/FAT Viewer?action=UPDATE&amp;creator=factSet&amp;DYN_ARGS=true&amp;DOC_NAME=FAT:RGQ_ENTRPR_VAL_EV_SOURCE_WINDOW.FAT&amp;VAR:ID1=PLL&amp;VAR:SDATE=20101203&amp;VAR:FDATE=20101029&amp;VAR:FREQ=WEEKLY&amp;VAR:RELITEM=&amp;VAR:CURRENCY=&amp;VAR:DB_TYPE=&amp;VAR:UNITS=M&amp;window=popup&amp;w","idth=535&amp;height=425&amp;START_MAXIMIZED=FALSE&amp;Y=120&amp;display_string=audit"}</definedName>
    <definedName name="_2341__FDSAUDITLINK__" hidden="1">{"fdsup://directions/FAT Viewer?action=UPDATE&amp;creator=factSet&amp;DYN_ARGS=true&amp;DOC_NAME=FAT:RGQ_ENTRPR_VAL_EV_SOURCE_WINDOW.FAT&amp;VAR:ID1=PLL&amp;VAR:SDATE=20101203&amp;VAR:FDATE=20101029&amp;VAR:FREQ=WEEKLY&amp;VAR:RELITEM=&amp;VAR:CURRENCY=&amp;VAR:DB_TYPE=&amp;VAR:UNITS=M&amp;window=popup&amp;w","idth=535&amp;height=425&amp;START_MAXIMIZED=FALSE&amp;Y=120&amp;display_string=audit"}</definedName>
    <definedName name="_2342__FDSAUDITLINK__" localSheetId="1" hidden="1">{"fdsup://directions/FAT Viewer?action=UPDATE&amp;creator=factSet&amp;DYN_ARGS=true&amp;DOC_NAME=FAT:RGQ_ENTRPR_VAL_EV_SOURCE_WINDOW.FAT&amp;VAR:ID1=PLL&amp;VAR:SDATE=20101126&amp;VAR:FDATE=20101029&amp;VAR:FREQ=WEEKLY&amp;VAR:RELITEM=&amp;VAR:CURRENCY=&amp;VAR:DB_TYPE=&amp;VAR:UNITS=M&amp;window=popup&amp;w","idth=535&amp;height=425&amp;START_MAXIMIZED=FALSE&amp;Y=120&amp;display_string=audit"}</definedName>
    <definedName name="_2342__FDSAUDITLINK__" localSheetId="0" hidden="1">{"fdsup://directions/FAT Viewer?action=UPDATE&amp;creator=factSet&amp;DYN_ARGS=true&amp;DOC_NAME=FAT:RGQ_ENTRPR_VAL_EV_SOURCE_WINDOW.FAT&amp;VAR:ID1=PLL&amp;VAR:SDATE=20101126&amp;VAR:FDATE=20101029&amp;VAR:FREQ=WEEKLY&amp;VAR:RELITEM=&amp;VAR:CURRENCY=&amp;VAR:DB_TYPE=&amp;VAR:UNITS=M&amp;window=popup&amp;w","idth=535&amp;height=425&amp;START_MAXIMIZED=FALSE&amp;Y=120&amp;display_string=audit"}</definedName>
    <definedName name="_2342__FDSAUDITLINK__" hidden="1">{"fdsup://directions/FAT Viewer?action=UPDATE&amp;creator=factSet&amp;DYN_ARGS=true&amp;DOC_NAME=FAT:RGQ_ENTRPR_VAL_EV_SOURCE_WINDOW.FAT&amp;VAR:ID1=PLL&amp;VAR:SDATE=20101126&amp;VAR:FDATE=20101029&amp;VAR:FREQ=WEEKLY&amp;VAR:RELITEM=&amp;VAR:CURRENCY=&amp;VAR:DB_TYPE=&amp;VAR:UNITS=M&amp;window=popup&amp;w","idth=535&amp;height=425&amp;START_MAXIMIZED=FALSE&amp;Y=120&amp;display_string=audit"}</definedName>
    <definedName name="_2343__FDSAUDITLINK__" localSheetId="1" hidden="1">{"fdsup://directions/FAT Viewer?action=UPDATE&amp;creator=factSet&amp;DYN_ARGS=true&amp;DOC_NAME=FAT:RGQ_ENTRPR_VAL_EV_SOURCE_WINDOW.FAT&amp;VAR:ID1=PLL&amp;VAR:SDATE=20101119&amp;VAR:FDATE=20101029&amp;VAR:FREQ=WEEKLY&amp;VAR:RELITEM=&amp;VAR:CURRENCY=&amp;VAR:DB_TYPE=&amp;VAR:UNITS=M&amp;window=popup&amp;w","idth=535&amp;height=425&amp;START_MAXIMIZED=FALSE&amp;Y=120&amp;display_string=audit"}</definedName>
    <definedName name="_2343__FDSAUDITLINK__" localSheetId="0" hidden="1">{"fdsup://directions/FAT Viewer?action=UPDATE&amp;creator=factSet&amp;DYN_ARGS=true&amp;DOC_NAME=FAT:RGQ_ENTRPR_VAL_EV_SOURCE_WINDOW.FAT&amp;VAR:ID1=PLL&amp;VAR:SDATE=20101119&amp;VAR:FDATE=20101029&amp;VAR:FREQ=WEEKLY&amp;VAR:RELITEM=&amp;VAR:CURRENCY=&amp;VAR:DB_TYPE=&amp;VAR:UNITS=M&amp;window=popup&amp;w","idth=535&amp;height=425&amp;START_MAXIMIZED=FALSE&amp;Y=120&amp;display_string=audit"}</definedName>
    <definedName name="_2343__FDSAUDITLINK__" hidden="1">{"fdsup://directions/FAT Viewer?action=UPDATE&amp;creator=factSet&amp;DYN_ARGS=true&amp;DOC_NAME=FAT:RGQ_ENTRPR_VAL_EV_SOURCE_WINDOW.FAT&amp;VAR:ID1=PLL&amp;VAR:SDATE=20101119&amp;VAR:FDATE=20101029&amp;VAR:FREQ=WEEKLY&amp;VAR:RELITEM=&amp;VAR:CURRENCY=&amp;VAR:DB_TYPE=&amp;VAR:UNITS=M&amp;window=popup&amp;w","idth=535&amp;height=425&amp;START_MAXIMIZED=FALSE&amp;Y=120&amp;display_string=audit"}</definedName>
    <definedName name="_2344__FDSAUDITLINK__" localSheetId="1" hidden="1">{"fdsup://directions/FAT Viewer?action=UPDATE&amp;creator=factSet&amp;DYN_ARGS=true&amp;DOC_NAME=FAT:RGQ_ENTRPR_VAL_EV_SOURCE_WINDOW.FAT&amp;VAR:ID1=PLL&amp;VAR:SDATE=20101112&amp;VAR:FDATE=20101029&amp;VAR:FREQ=WEEKLY&amp;VAR:RELITEM=&amp;VAR:CURRENCY=&amp;VAR:DB_TYPE=&amp;VAR:UNITS=M&amp;window=popup&amp;w","idth=535&amp;height=425&amp;START_MAXIMIZED=FALSE&amp;Y=120&amp;display_string=audit"}</definedName>
    <definedName name="_2344__FDSAUDITLINK__" localSheetId="0" hidden="1">{"fdsup://directions/FAT Viewer?action=UPDATE&amp;creator=factSet&amp;DYN_ARGS=true&amp;DOC_NAME=FAT:RGQ_ENTRPR_VAL_EV_SOURCE_WINDOW.FAT&amp;VAR:ID1=PLL&amp;VAR:SDATE=20101112&amp;VAR:FDATE=20101029&amp;VAR:FREQ=WEEKLY&amp;VAR:RELITEM=&amp;VAR:CURRENCY=&amp;VAR:DB_TYPE=&amp;VAR:UNITS=M&amp;window=popup&amp;w","idth=535&amp;height=425&amp;START_MAXIMIZED=FALSE&amp;Y=120&amp;display_string=audit"}</definedName>
    <definedName name="_2344__FDSAUDITLINK__" hidden="1">{"fdsup://directions/FAT Viewer?action=UPDATE&amp;creator=factSet&amp;DYN_ARGS=true&amp;DOC_NAME=FAT:RGQ_ENTRPR_VAL_EV_SOURCE_WINDOW.FAT&amp;VAR:ID1=PLL&amp;VAR:SDATE=20101112&amp;VAR:FDATE=20101029&amp;VAR:FREQ=WEEKLY&amp;VAR:RELITEM=&amp;VAR:CURRENCY=&amp;VAR:DB_TYPE=&amp;VAR:UNITS=M&amp;window=popup&amp;w","idth=535&amp;height=425&amp;START_MAXIMIZED=FALSE&amp;Y=120&amp;display_string=audit"}</definedName>
    <definedName name="_2345__FDSAUDITLINK__" localSheetId="1" hidden="1">{"fdsup://directions/FAT Viewer?action=UPDATE&amp;creator=factSet&amp;DYN_ARGS=true&amp;DOC_NAME=FAT:RGQ_ENTRPR_VAL_EV_SOURCE_WINDOW.FAT&amp;VAR:ID1=PLL&amp;VAR:SDATE=20101105&amp;VAR:FDATE=20101029&amp;VAR:FREQ=WEEKLY&amp;VAR:RELITEM=&amp;VAR:CURRENCY=&amp;VAR:DB_TYPE=&amp;VAR:UNITS=M&amp;window=popup&amp;w","idth=535&amp;height=425&amp;START_MAXIMIZED=FALSE&amp;Y=120&amp;display_string=audit"}</definedName>
    <definedName name="_2345__FDSAUDITLINK__" localSheetId="0" hidden="1">{"fdsup://directions/FAT Viewer?action=UPDATE&amp;creator=factSet&amp;DYN_ARGS=true&amp;DOC_NAME=FAT:RGQ_ENTRPR_VAL_EV_SOURCE_WINDOW.FAT&amp;VAR:ID1=PLL&amp;VAR:SDATE=20101105&amp;VAR:FDATE=20101029&amp;VAR:FREQ=WEEKLY&amp;VAR:RELITEM=&amp;VAR:CURRENCY=&amp;VAR:DB_TYPE=&amp;VAR:UNITS=M&amp;window=popup&amp;w","idth=535&amp;height=425&amp;START_MAXIMIZED=FALSE&amp;Y=120&amp;display_string=audit"}</definedName>
    <definedName name="_2345__FDSAUDITLINK__" hidden="1">{"fdsup://directions/FAT Viewer?action=UPDATE&amp;creator=factSet&amp;DYN_ARGS=true&amp;DOC_NAME=FAT:RGQ_ENTRPR_VAL_EV_SOURCE_WINDOW.FAT&amp;VAR:ID1=PLL&amp;VAR:SDATE=20101105&amp;VAR:FDATE=20101029&amp;VAR:FREQ=WEEKLY&amp;VAR:RELITEM=&amp;VAR:CURRENCY=&amp;VAR:DB_TYPE=&amp;VAR:UNITS=M&amp;window=popup&amp;w","idth=535&amp;height=425&amp;START_MAXIMIZED=FALSE&amp;Y=120&amp;display_string=audit"}</definedName>
    <definedName name="_2346__FDSAUDITLINK__" localSheetId="1" hidden="1">{"fdsup://directions/FAT Viewer?action=UPDATE&amp;creator=factSet&amp;DYN_ARGS=true&amp;DOC_NAME=FAT:RGQ_ENTRPR_VAL_EV_SOURCE_WINDOW.FAT&amp;VAR:ID1=PLL&amp;VAR:SDATE=20101029&amp;VAR:FDATE=20101029&amp;VAR:FREQ=WEEKLY&amp;VAR:RELITEM=&amp;VAR:CURRENCY=&amp;VAR:DB_TYPE=&amp;VAR:UNITS=M&amp;window=popup&amp;w","idth=535&amp;height=425&amp;START_MAXIMIZED=FALSE&amp;Y=120&amp;display_string=audit"}</definedName>
    <definedName name="_2346__FDSAUDITLINK__" localSheetId="0" hidden="1">{"fdsup://directions/FAT Viewer?action=UPDATE&amp;creator=factSet&amp;DYN_ARGS=true&amp;DOC_NAME=FAT:RGQ_ENTRPR_VAL_EV_SOURCE_WINDOW.FAT&amp;VAR:ID1=PLL&amp;VAR:SDATE=20101029&amp;VAR:FDATE=20101029&amp;VAR:FREQ=WEEKLY&amp;VAR:RELITEM=&amp;VAR:CURRENCY=&amp;VAR:DB_TYPE=&amp;VAR:UNITS=M&amp;window=popup&amp;w","idth=535&amp;height=425&amp;START_MAXIMIZED=FALSE&amp;Y=120&amp;display_string=audit"}</definedName>
    <definedName name="_2346__FDSAUDITLINK__" hidden="1">{"fdsup://directions/FAT Viewer?action=UPDATE&amp;creator=factSet&amp;DYN_ARGS=true&amp;DOC_NAME=FAT:RGQ_ENTRPR_VAL_EV_SOURCE_WINDOW.FAT&amp;VAR:ID1=PLL&amp;VAR:SDATE=20101029&amp;VAR:FDATE=20101029&amp;VAR:FREQ=WEEKLY&amp;VAR:RELITEM=&amp;VAR:CURRENCY=&amp;VAR:DB_TYPE=&amp;VAR:UNITS=M&amp;window=popup&amp;w","idth=535&amp;height=425&amp;START_MAXIMIZED=FALSE&amp;Y=120&amp;display_string=audit"}</definedName>
    <definedName name="_2347__FDSAUDITLINK__" localSheetId="1" hidden="1">{"fdsup://directions/FAT Viewer?action=UPDATE&amp;creator=factSet&amp;DYN_ARGS=true&amp;DOC_NAME=FAT:RGQ_ENTRPR_VAL_EV_SOURCE_WINDOW.FAT&amp;VAR:ID1=PLL&amp;VAR:SDATE=20101022&amp;VAR:FDATE=20100730&amp;VAR:FREQ=WEEKLY&amp;VAR:RELITEM=&amp;VAR:CURRENCY=&amp;VAR:DB_TYPE=&amp;VAR:UNITS=M&amp;window=popup&amp;w","idth=535&amp;height=425&amp;START_MAXIMIZED=FALSE&amp;Y=120&amp;display_string=audit"}</definedName>
    <definedName name="_2347__FDSAUDITLINK__" localSheetId="0" hidden="1">{"fdsup://directions/FAT Viewer?action=UPDATE&amp;creator=factSet&amp;DYN_ARGS=true&amp;DOC_NAME=FAT:RGQ_ENTRPR_VAL_EV_SOURCE_WINDOW.FAT&amp;VAR:ID1=PLL&amp;VAR:SDATE=20101022&amp;VAR:FDATE=20100730&amp;VAR:FREQ=WEEKLY&amp;VAR:RELITEM=&amp;VAR:CURRENCY=&amp;VAR:DB_TYPE=&amp;VAR:UNITS=M&amp;window=popup&amp;w","idth=535&amp;height=425&amp;START_MAXIMIZED=FALSE&amp;Y=120&amp;display_string=audit"}</definedName>
    <definedName name="_2347__FDSAUDITLINK__" hidden="1">{"fdsup://directions/FAT Viewer?action=UPDATE&amp;creator=factSet&amp;DYN_ARGS=true&amp;DOC_NAME=FAT:RGQ_ENTRPR_VAL_EV_SOURCE_WINDOW.FAT&amp;VAR:ID1=PLL&amp;VAR:SDATE=20101022&amp;VAR:FDATE=20100730&amp;VAR:FREQ=WEEKLY&amp;VAR:RELITEM=&amp;VAR:CURRENCY=&amp;VAR:DB_TYPE=&amp;VAR:UNITS=M&amp;window=popup&amp;w","idth=535&amp;height=425&amp;START_MAXIMIZED=FALSE&amp;Y=120&amp;display_string=audit"}</definedName>
    <definedName name="_2348__FDSAUDITLINK__" localSheetId="1" hidden="1">{"fdsup://directions/FAT Viewer?action=UPDATE&amp;creator=factSet&amp;DYN_ARGS=true&amp;DOC_NAME=FAT:RGQ_ENTRPR_VAL_EV_SOURCE_WINDOW.FAT&amp;VAR:ID1=PLL&amp;VAR:SDATE=20101015&amp;VAR:FDATE=20100730&amp;VAR:FREQ=WEEKLY&amp;VAR:RELITEM=&amp;VAR:CURRENCY=&amp;VAR:DB_TYPE=&amp;VAR:UNITS=M&amp;window=popup&amp;w","idth=535&amp;height=425&amp;START_MAXIMIZED=FALSE&amp;Y=120&amp;display_string=audit"}</definedName>
    <definedName name="_2348__FDSAUDITLINK__" localSheetId="0" hidden="1">{"fdsup://directions/FAT Viewer?action=UPDATE&amp;creator=factSet&amp;DYN_ARGS=true&amp;DOC_NAME=FAT:RGQ_ENTRPR_VAL_EV_SOURCE_WINDOW.FAT&amp;VAR:ID1=PLL&amp;VAR:SDATE=20101015&amp;VAR:FDATE=20100730&amp;VAR:FREQ=WEEKLY&amp;VAR:RELITEM=&amp;VAR:CURRENCY=&amp;VAR:DB_TYPE=&amp;VAR:UNITS=M&amp;window=popup&amp;w","idth=535&amp;height=425&amp;START_MAXIMIZED=FALSE&amp;Y=120&amp;display_string=audit"}</definedName>
    <definedName name="_2348__FDSAUDITLINK__" hidden="1">{"fdsup://directions/FAT Viewer?action=UPDATE&amp;creator=factSet&amp;DYN_ARGS=true&amp;DOC_NAME=FAT:RGQ_ENTRPR_VAL_EV_SOURCE_WINDOW.FAT&amp;VAR:ID1=PLL&amp;VAR:SDATE=20101015&amp;VAR:FDATE=20100730&amp;VAR:FREQ=WEEKLY&amp;VAR:RELITEM=&amp;VAR:CURRENCY=&amp;VAR:DB_TYPE=&amp;VAR:UNITS=M&amp;window=popup&amp;w","idth=535&amp;height=425&amp;START_MAXIMIZED=FALSE&amp;Y=120&amp;display_string=audit"}</definedName>
    <definedName name="_2349__FDSAUDITLINK__" localSheetId="1" hidden="1">{"fdsup://directions/FAT Viewer?action=UPDATE&amp;creator=factSet&amp;DYN_ARGS=true&amp;DOC_NAME=FAT:RGQ_ENTRPR_VAL_EV_SOURCE_WINDOW.FAT&amp;VAR:ID1=PLL&amp;VAR:SDATE=20101008&amp;VAR:FDATE=20100730&amp;VAR:FREQ=WEEKLY&amp;VAR:RELITEM=&amp;VAR:CURRENCY=&amp;VAR:DB_TYPE=&amp;VAR:UNITS=M&amp;window=popup&amp;w","idth=535&amp;height=425&amp;START_MAXIMIZED=FALSE&amp;Y=120&amp;display_string=audit"}</definedName>
    <definedName name="_2349__FDSAUDITLINK__" localSheetId="0" hidden="1">{"fdsup://directions/FAT Viewer?action=UPDATE&amp;creator=factSet&amp;DYN_ARGS=true&amp;DOC_NAME=FAT:RGQ_ENTRPR_VAL_EV_SOURCE_WINDOW.FAT&amp;VAR:ID1=PLL&amp;VAR:SDATE=20101008&amp;VAR:FDATE=20100730&amp;VAR:FREQ=WEEKLY&amp;VAR:RELITEM=&amp;VAR:CURRENCY=&amp;VAR:DB_TYPE=&amp;VAR:UNITS=M&amp;window=popup&amp;w","idth=535&amp;height=425&amp;START_MAXIMIZED=FALSE&amp;Y=120&amp;display_string=audit"}</definedName>
    <definedName name="_2349__FDSAUDITLINK__" hidden="1">{"fdsup://directions/FAT Viewer?action=UPDATE&amp;creator=factSet&amp;DYN_ARGS=true&amp;DOC_NAME=FAT:RGQ_ENTRPR_VAL_EV_SOURCE_WINDOW.FAT&amp;VAR:ID1=PLL&amp;VAR:SDATE=20101008&amp;VAR:FDATE=20100730&amp;VAR:FREQ=WEEKLY&amp;VAR:RELITEM=&amp;VAR:CURRENCY=&amp;VAR:DB_TYPE=&amp;VAR:UNITS=M&amp;window=popup&amp;w","idth=535&amp;height=425&amp;START_MAXIMIZED=FALSE&amp;Y=120&amp;display_string=audit"}</definedName>
    <definedName name="_235__FDSAUDITLINK__" localSheetId="1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235__FDSAUDITLINK__" localSheetId="0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235__FDSAUDITLINK__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2350__FDSAUDITLINK__" localSheetId="1" hidden="1">{"fdsup://directions/FAT Viewer?action=UPDATE&amp;creator=factSet&amp;DYN_ARGS=true&amp;DOC_NAME=FAT:RGQ_ENTRPR_VAL_EV_SOURCE_WINDOW.FAT&amp;VAR:ID1=PLL&amp;VAR:SDATE=20101001&amp;VAR:FDATE=20100730&amp;VAR:FREQ=WEEKLY&amp;VAR:RELITEM=&amp;VAR:CURRENCY=&amp;VAR:DB_TYPE=&amp;VAR:UNITS=M&amp;window=popup&amp;w","idth=535&amp;height=425&amp;START_MAXIMIZED=FALSE&amp;Y=120&amp;display_string=audit"}</definedName>
    <definedName name="_2350__FDSAUDITLINK__" localSheetId="0" hidden="1">{"fdsup://directions/FAT Viewer?action=UPDATE&amp;creator=factSet&amp;DYN_ARGS=true&amp;DOC_NAME=FAT:RGQ_ENTRPR_VAL_EV_SOURCE_WINDOW.FAT&amp;VAR:ID1=PLL&amp;VAR:SDATE=20101001&amp;VAR:FDATE=20100730&amp;VAR:FREQ=WEEKLY&amp;VAR:RELITEM=&amp;VAR:CURRENCY=&amp;VAR:DB_TYPE=&amp;VAR:UNITS=M&amp;window=popup&amp;w","idth=535&amp;height=425&amp;START_MAXIMIZED=FALSE&amp;Y=120&amp;display_string=audit"}</definedName>
    <definedName name="_2350__FDSAUDITLINK__" hidden="1">{"fdsup://directions/FAT Viewer?action=UPDATE&amp;creator=factSet&amp;DYN_ARGS=true&amp;DOC_NAME=FAT:RGQ_ENTRPR_VAL_EV_SOURCE_WINDOW.FAT&amp;VAR:ID1=PLL&amp;VAR:SDATE=20101001&amp;VAR:FDATE=20100730&amp;VAR:FREQ=WEEKLY&amp;VAR:RELITEM=&amp;VAR:CURRENCY=&amp;VAR:DB_TYPE=&amp;VAR:UNITS=M&amp;window=popup&amp;w","idth=535&amp;height=425&amp;START_MAXIMIZED=FALSE&amp;Y=120&amp;display_string=audit"}</definedName>
    <definedName name="_2351__FDSAUDITLINK__" localSheetId="1" hidden="1">{"fdsup://directions/FAT Viewer?action=UPDATE&amp;creator=factSet&amp;DYN_ARGS=true&amp;DOC_NAME=FAT:RGQ_ENTRPR_VAL_EV_SOURCE_WINDOW.FAT&amp;VAR:ID1=PLL&amp;VAR:SDATE=20100924&amp;VAR:FDATE=20100730&amp;VAR:FREQ=WEEKLY&amp;VAR:RELITEM=&amp;VAR:CURRENCY=&amp;VAR:DB_TYPE=&amp;VAR:UNITS=M&amp;window=popup&amp;w","idth=535&amp;height=425&amp;START_MAXIMIZED=FALSE&amp;Y=120&amp;display_string=audit"}</definedName>
    <definedName name="_2351__FDSAUDITLINK__" localSheetId="0" hidden="1">{"fdsup://directions/FAT Viewer?action=UPDATE&amp;creator=factSet&amp;DYN_ARGS=true&amp;DOC_NAME=FAT:RGQ_ENTRPR_VAL_EV_SOURCE_WINDOW.FAT&amp;VAR:ID1=PLL&amp;VAR:SDATE=20100924&amp;VAR:FDATE=20100730&amp;VAR:FREQ=WEEKLY&amp;VAR:RELITEM=&amp;VAR:CURRENCY=&amp;VAR:DB_TYPE=&amp;VAR:UNITS=M&amp;window=popup&amp;w","idth=535&amp;height=425&amp;START_MAXIMIZED=FALSE&amp;Y=120&amp;display_string=audit"}</definedName>
    <definedName name="_2351__FDSAUDITLINK__" hidden="1">{"fdsup://directions/FAT Viewer?action=UPDATE&amp;creator=factSet&amp;DYN_ARGS=true&amp;DOC_NAME=FAT:RGQ_ENTRPR_VAL_EV_SOURCE_WINDOW.FAT&amp;VAR:ID1=PLL&amp;VAR:SDATE=20100924&amp;VAR:FDATE=20100730&amp;VAR:FREQ=WEEKLY&amp;VAR:RELITEM=&amp;VAR:CURRENCY=&amp;VAR:DB_TYPE=&amp;VAR:UNITS=M&amp;window=popup&amp;w","idth=535&amp;height=425&amp;START_MAXIMIZED=FALSE&amp;Y=120&amp;display_string=audit"}</definedName>
    <definedName name="_2352__FDSAUDITLINK__" localSheetId="1" hidden="1">{"fdsup://directions/FAT Viewer?action=UPDATE&amp;creator=factSet&amp;DYN_ARGS=true&amp;DOC_NAME=FAT:RGQ_ENTRPR_VAL_EV_SOURCE_WINDOW.FAT&amp;VAR:ID1=PLL&amp;VAR:SDATE=20100917&amp;VAR:FDATE=20100730&amp;VAR:FREQ=WEEKLY&amp;VAR:RELITEM=&amp;VAR:CURRENCY=&amp;VAR:DB_TYPE=&amp;VAR:UNITS=M&amp;window=popup&amp;w","idth=535&amp;height=425&amp;START_MAXIMIZED=FALSE&amp;Y=120&amp;display_string=audit"}</definedName>
    <definedName name="_2352__FDSAUDITLINK__" localSheetId="0" hidden="1">{"fdsup://directions/FAT Viewer?action=UPDATE&amp;creator=factSet&amp;DYN_ARGS=true&amp;DOC_NAME=FAT:RGQ_ENTRPR_VAL_EV_SOURCE_WINDOW.FAT&amp;VAR:ID1=PLL&amp;VAR:SDATE=20100917&amp;VAR:FDATE=20100730&amp;VAR:FREQ=WEEKLY&amp;VAR:RELITEM=&amp;VAR:CURRENCY=&amp;VAR:DB_TYPE=&amp;VAR:UNITS=M&amp;window=popup&amp;w","idth=535&amp;height=425&amp;START_MAXIMIZED=FALSE&amp;Y=120&amp;display_string=audit"}</definedName>
    <definedName name="_2352__FDSAUDITLINK__" hidden="1">{"fdsup://directions/FAT Viewer?action=UPDATE&amp;creator=factSet&amp;DYN_ARGS=true&amp;DOC_NAME=FAT:RGQ_ENTRPR_VAL_EV_SOURCE_WINDOW.FAT&amp;VAR:ID1=PLL&amp;VAR:SDATE=20100917&amp;VAR:FDATE=20100730&amp;VAR:FREQ=WEEKLY&amp;VAR:RELITEM=&amp;VAR:CURRENCY=&amp;VAR:DB_TYPE=&amp;VAR:UNITS=M&amp;window=popup&amp;w","idth=535&amp;height=425&amp;START_MAXIMIZED=FALSE&amp;Y=120&amp;display_string=audit"}</definedName>
    <definedName name="_2353__FDSAUDITLINK__" localSheetId="1" hidden="1">{"fdsup://directions/FAT Viewer?action=UPDATE&amp;creator=factSet&amp;DYN_ARGS=true&amp;DOC_NAME=FAT:RGQ_ENTRPR_VAL_EV_SOURCE_WINDOW.FAT&amp;VAR:ID1=PLL&amp;VAR:SDATE=20100910&amp;VAR:FDATE=20100730&amp;VAR:FREQ=WEEKLY&amp;VAR:RELITEM=&amp;VAR:CURRENCY=&amp;VAR:DB_TYPE=&amp;VAR:UNITS=M&amp;window=popup&amp;w","idth=535&amp;height=425&amp;START_MAXIMIZED=FALSE&amp;Y=120&amp;display_string=audit"}</definedName>
    <definedName name="_2353__FDSAUDITLINK__" localSheetId="0" hidden="1">{"fdsup://directions/FAT Viewer?action=UPDATE&amp;creator=factSet&amp;DYN_ARGS=true&amp;DOC_NAME=FAT:RGQ_ENTRPR_VAL_EV_SOURCE_WINDOW.FAT&amp;VAR:ID1=PLL&amp;VAR:SDATE=20100910&amp;VAR:FDATE=20100730&amp;VAR:FREQ=WEEKLY&amp;VAR:RELITEM=&amp;VAR:CURRENCY=&amp;VAR:DB_TYPE=&amp;VAR:UNITS=M&amp;window=popup&amp;w","idth=535&amp;height=425&amp;START_MAXIMIZED=FALSE&amp;Y=120&amp;display_string=audit"}</definedName>
    <definedName name="_2353__FDSAUDITLINK__" hidden="1">{"fdsup://directions/FAT Viewer?action=UPDATE&amp;creator=factSet&amp;DYN_ARGS=true&amp;DOC_NAME=FAT:RGQ_ENTRPR_VAL_EV_SOURCE_WINDOW.FAT&amp;VAR:ID1=PLL&amp;VAR:SDATE=20100910&amp;VAR:FDATE=20100730&amp;VAR:FREQ=WEEKLY&amp;VAR:RELITEM=&amp;VAR:CURRENCY=&amp;VAR:DB_TYPE=&amp;VAR:UNITS=M&amp;window=popup&amp;w","idth=535&amp;height=425&amp;START_MAXIMIZED=FALSE&amp;Y=120&amp;display_string=audit"}</definedName>
    <definedName name="_2354__FDSAUDITLINK__" localSheetId="1" hidden="1">{"fdsup://directions/FAT Viewer?action=UPDATE&amp;creator=factSet&amp;DYN_ARGS=true&amp;DOC_NAME=FAT:RGQ_ENTRPR_VAL_EV_SOURCE_WINDOW.FAT&amp;VAR:ID1=PLL&amp;VAR:SDATE=20100903&amp;VAR:FDATE=20100730&amp;VAR:FREQ=WEEKLY&amp;VAR:RELITEM=&amp;VAR:CURRENCY=&amp;VAR:DB_TYPE=&amp;VAR:UNITS=M&amp;window=popup&amp;w","idth=535&amp;height=425&amp;START_MAXIMIZED=FALSE&amp;Y=120&amp;display_string=audit"}</definedName>
    <definedName name="_2354__FDSAUDITLINK__" localSheetId="0" hidden="1">{"fdsup://directions/FAT Viewer?action=UPDATE&amp;creator=factSet&amp;DYN_ARGS=true&amp;DOC_NAME=FAT:RGQ_ENTRPR_VAL_EV_SOURCE_WINDOW.FAT&amp;VAR:ID1=PLL&amp;VAR:SDATE=20100903&amp;VAR:FDATE=20100730&amp;VAR:FREQ=WEEKLY&amp;VAR:RELITEM=&amp;VAR:CURRENCY=&amp;VAR:DB_TYPE=&amp;VAR:UNITS=M&amp;window=popup&amp;w","idth=535&amp;height=425&amp;START_MAXIMIZED=FALSE&amp;Y=120&amp;display_string=audit"}</definedName>
    <definedName name="_2354__FDSAUDITLINK__" hidden="1">{"fdsup://directions/FAT Viewer?action=UPDATE&amp;creator=factSet&amp;DYN_ARGS=true&amp;DOC_NAME=FAT:RGQ_ENTRPR_VAL_EV_SOURCE_WINDOW.FAT&amp;VAR:ID1=PLL&amp;VAR:SDATE=20100903&amp;VAR:FDATE=20100730&amp;VAR:FREQ=WEEKLY&amp;VAR:RELITEM=&amp;VAR:CURRENCY=&amp;VAR:DB_TYPE=&amp;VAR:UNITS=M&amp;window=popup&amp;w","idth=535&amp;height=425&amp;START_MAXIMIZED=FALSE&amp;Y=120&amp;display_string=audit"}</definedName>
    <definedName name="_2355__FDSAUDITLINK__" localSheetId="1" hidden="1">{"fdsup://directions/FAT Viewer?action=UPDATE&amp;creator=factSet&amp;DYN_ARGS=true&amp;DOC_NAME=FAT:RGQ_ENTRPR_VAL_EV_SOURCE_WINDOW.FAT&amp;VAR:ID1=PLL&amp;VAR:SDATE=20100827&amp;VAR:FDATE=20100730&amp;VAR:FREQ=WEEKLY&amp;VAR:RELITEM=&amp;VAR:CURRENCY=&amp;VAR:DB_TYPE=&amp;VAR:UNITS=M&amp;window=popup&amp;w","idth=535&amp;height=425&amp;START_MAXIMIZED=FALSE&amp;Y=120&amp;display_string=audit"}</definedName>
    <definedName name="_2355__FDSAUDITLINK__" localSheetId="0" hidden="1">{"fdsup://directions/FAT Viewer?action=UPDATE&amp;creator=factSet&amp;DYN_ARGS=true&amp;DOC_NAME=FAT:RGQ_ENTRPR_VAL_EV_SOURCE_WINDOW.FAT&amp;VAR:ID1=PLL&amp;VAR:SDATE=20100827&amp;VAR:FDATE=20100730&amp;VAR:FREQ=WEEKLY&amp;VAR:RELITEM=&amp;VAR:CURRENCY=&amp;VAR:DB_TYPE=&amp;VAR:UNITS=M&amp;window=popup&amp;w","idth=535&amp;height=425&amp;START_MAXIMIZED=FALSE&amp;Y=120&amp;display_string=audit"}</definedName>
    <definedName name="_2355__FDSAUDITLINK__" hidden="1">{"fdsup://directions/FAT Viewer?action=UPDATE&amp;creator=factSet&amp;DYN_ARGS=true&amp;DOC_NAME=FAT:RGQ_ENTRPR_VAL_EV_SOURCE_WINDOW.FAT&amp;VAR:ID1=PLL&amp;VAR:SDATE=20100827&amp;VAR:FDATE=20100730&amp;VAR:FREQ=WEEKLY&amp;VAR:RELITEM=&amp;VAR:CURRENCY=&amp;VAR:DB_TYPE=&amp;VAR:UNITS=M&amp;window=popup&amp;w","idth=535&amp;height=425&amp;START_MAXIMIZED=FALSE&amp;Y=120&amp;display_string=audit"}</definedName>
    <definedName name="_2356__FDSAUDITLINK__" localSheetId="1" hidden="1">{"fdsup://directions/FAT Viewer?action=UPDATE&amp;creator=factSet&amp;DYN_ARGS=true&amp;DOC_NAME=FAT:RGQ_ENTRPR_VAL_EV_SOURCE_WINDOW.FAT&amp;VAR:ID1=PLL&amp;VAR:SDATE=20100820&amp;VAR:FDATE=20100730&amp;VAR:FREQ=WEEKLY&amp;VAR:RELITEM=&amp;VAR:CURRENCY=&amp;VAR:DB_TYPE=&amp;VAR:UNITS=M&amp;window=popup&amp;w","idth=535&amp;height=425&amp;START_MAXIMIZED=FALSE&amp;Y=120&amp;display_string=audit"}</definedName>
    <definedName name="_2356__FDSAUDITLINK__" localSheetId="0" hidden="1">{"fdsup://directions/FAT Viewer?action=UPDATE&amp;creator=factSet&amp;DYN_ARGS=true&amp;DOC_NAME=FAT:RGQ_ENTRPR_VAL_EV_SOURCE_WINDOW.FAT&amp;VAR:ID1=PLL&amp;VAR:SDATE=20100820&amp;VAR:FDATE=20100730&amp;VAR:FREQ=WEEKLY&amp;VAR:RELITEM=&amp;VAR:CURRENCY=&amp;VAR:DB_TYPE=&amp;VAR:UNITS=M&amp;window=popup&amp;w","idth=535&amp;height=425&amp;START_MAXIMIZED=FALSE&amp;Y=120&amp;display_string=audit"}</definedName>
    <definedName name="_2356__FDSAUDITLINK__" hidden="1">{"fdsup://directions/FAT Viewer?action=UPDATE&amp;creator=factSet&amp;DYN_ARGS=true&amp;DOC_NAME=FAT:RGQ_ENTRPR_VAL_EV_SOURCE_WINDOW.FAT&amp;VAR:ID1=PLL&amp;VAR:SDATE=20100820&amp;VAR:FDATE=20100730&amp;VAR:FREQ=WEEKLY&amp;VAR:RELITEM=&amp;VAR:CURRENCY=&amp;VAR:DB_TYPE=&amp;VAR:UNITS=M&amp;window=popup&amp;w","idth=535&amp;height=425&amp;START_MAXIMIZED=FALSE&amp;Y=120&amp;display_string=audit"}</definedName>
    <definedName name="_2357__FDSAUDITLINK__" localSheetId="1" hidden="1">{"fdsup://directions/FAT Viewer?action=UPDATE&amp;creator=factSet&amp;DYN_ARGS=true&amp;DOC_NAME=FAT:RGQ_ENTRPR_VAL_EV_SOURCE_WINDOW.FAT&amp;VAR:ID1=PLL&amp;VAR:SDATE=20100813&amp;VAR:FDATE=20100730&amp;VAR:FREQ=WEEKLY&amp;VAR:RELITEM=&amp;VAR:CURRENCY=&amp;VAR:DB_TYPE=&amp;VAR:UNITS=M&amp;window=popup&amp;w","idth=535&amp;height=425&amp;START_MAXIMIZED=FALSE&amp;Y=120&amp;display_string=audit"}</definedName>
    <definedName name="_2357__FDSAUDITLINK__" localSheetId="0" hidden="1">{"fdsup://directions/FAT Viewer?action=UPDATE&amp;creator=factSet&amp;DYN_ARGS=true&amp;DOC_NAME=FAT:RGQ_ENTRPR_VAL_EV_SOURCE_WINDOW.FAT&amp;VAR:ID1=PLL&amp;VAR:SDATE=20100813&amp;VAR:FDATE=20100730&amp;VAR:FREQ=WEEKLY&amp;VAR:RELITEM=&amp;VAR:CURRENCY=&amp;VAR:DB_TYPE=&amp;VAR:UNITS=M&amp;window=popup&amp;w","idth=535&amp;height=425&amp;START_MAXIMIZED=FALSE&amp;Y=120&amp;display_string=audit"}</definedName>
    <definedName name="_2357__FDSAUDITLINK__" hidden="1">{"fdsup://directions/FAT Viewer?action=UPDATE&amp;creator=factSet&amp;DYN_ARGS=true&amp;DOC_NAME=FAT:RGQ_ENTRPR_VAL_EV_SOURCE_WINDOW.FAT&amp;VAR:ID1=PLL&amp;VAR:SDATE=20100813&amp;VAR:FDATE=20100730&amp;VAR:FREQ=WEEKLY&amp;VAR:RELITEM=&amp;VAR:CURRENCY=&amp;VAR:DB_TYPE=&amp;VAR:UNITS=M&amp;window=popup&amp;w","idth=535&amp;height=425&amp;START_MAXIMIZED=FALSE&amp;Y=120&amp;display_string=audit"}</definedName>
    <definedName name="_2358__FDSAUDITLINK__" localSheetId="1" hidden="1">{"fdsup://directions/FAT Viewer?action=UPDATE&amp;creator=factSet&amp;DYN_ARGS=true&amp;DOC_NAME=FAT:RGQ_ENTRPR_VAL_EV_SOURCE_WINDOW.FAT&amp;VAR:ID1=PLL&amp;VAR:SDATE=20100806&amp;VAR:FDATE=20100730&amp;VAR:FREQ=WEEKLY&amp;VAR:RELITEM=&amp;VAR:CURRENCY=&amp;VAR:DB_TYPE=&amp;VAR:UNITS=M&amp;window=popup&amp;w","idth=535&amp;height=425&amp;START_MAXIMIZED=FALSE&amp;Y=120&amp;display_string=audit"}</definedName>
    <definedName name="_2358__FDSAUDITLINK__" localSheetId="0" hidden="1">{"fdsup://directions/FAT Viewer?action=UPDATE&amp;creator=factSet&amp;DYN_ARGS=true&amp;DOC_NAME=FAT:RGQ_ENTRPR_VAL_EV_SOURCE_WINDOW.FAT&amp;VAR:ID1=PLL&amp;VAR:SDATE=20100806&amp;VAR:FDATE=20100730&amp;VAR:FREQ=WEEKLY&amp;VAR:RELITEM=&amp;VAR:CURRENCY=&amp;VAR:DB_TYPE=&amp;VAR:UNITS=M&amp;window=popup&amp;w","idth=535&amp;height=425&amp;START_MAXIMIZED=FALSE&amp;Y=120&amp;display_string=audit"}</definedName>
    <definedName name="_2358__FDSAUDITLINK__" hidden="1">{"fdsup://directions/FAT Viewer?action=UPDATE&amp;creator=factSet&amp;DYN_ARGS=true&amp;DOC_NAME=FAT:RGQ_ENTRPR_VAL_EV_SOURCE_WINDOW.FAT&amp;VAR:ID1=PLL&amp;VAR:SDATE=20100806&amp;VAR:FDATE=20100730&amp;VAR:FREQ=WEEKLY&amp;VAR:RELITEM=&amp;VAR:CURRENCY=&amp;VAR:DB_TYPE=&amp;VAR:UNITS=M&amp;window=popup&amp;w","idth=535&amp;height=425&amp;START_MAXIMIZED=FALSE&amp;Y=120&amp;display_string=audit"}</definedName>
    <definedName name="_2359__FDSAUDITLINK__" localSheetId="1" hidden="1">{"fdsup://directions/FAT Viewer?action=UPDATE&amp;creator=factSet&amp;DYN_ARGS=true&amp;DOC_NAME=FAT:RGQ_ENTRPR_VAL_EV_SOURCE_WINDOW.FAT&amp;VAR:ID1=PLL&amp;VAR:SDATE=20100730&amp;VAR:FDATE=20100730&amp;VAR:FREQ=WEEKLY&amp;VAR:RELITEM=&amp;VAR:CURRENCY=&amp;VAR:DB_TYPE=&amp;VAR:UNITS=M&amp;window=popup&amp;w","idth=535&amp;height=425&amp;START_MAXIMIZED=FALSE&amp;Y=120&amp;display_string=audit"}</definedName>
    <definedName name="_2359__FDSAUDITLINK__" localSheetId="0" hidden="1">{"fdsup://directions/FAT Viewer?action=UPDATE&amp;creator=factSet&amp;DYN_ARGS=true&amp;DOC_NAME=FAT:RGQ_ENTRPR_VAL_EV_SOURCE_WINDOW.FAT&amp;VAR:ID1=PLL&amp;VAR:SDATE=20100730&amp;VAR:FDATE=20100730&amp;VAR:FREQ=WEEKLY&amp;VAR:RELITEM=&amp;VAR:CURRENCY=&amp;VAR:DB_TYPE=&amp;VAR:UNITS=M&amp;window=popup&amp;w","idth=535&amp;height=425&amp;START_MAXIMIZED=FALSE&amp;Y=120&amp;display_string=audit"}</definedName>
    <definedName name="_2359__FDSAUDITLINK__" hidden="1">{"fdsup://directions/FAT Viewer?action=UPDATE&amp;creator=factSet&amp;DYN_ARGS=true&amp;DOC_NAME=FAT:RGQ_ENTRPR_VAL_EV_SOURCE_WINDOW.FAT&amp;VAR:ID1=PLL&amp;VAR:SDATE=20100730&amp;VAR:FDATE=20100730&amp;VAR:FREQ=WEEKLY&amp;VAR:RELITEM=&amp;VAR:CURRENCY=&amp;VAR:DB_TYPE=&amp;VAR:UNITS=M&amp;window=popup&amp;w","idth=535&amp;height=425&amp;START_MAXIMIZED=FALSE&amp;Y=120&amp;display_string=audit"}</definedName>
    <definedName name="_236__FDSAUDITLINK__" localSheetId="1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236__FDSAUDITLINK__" localSheetId="0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236__FDSAUDITLINK__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2360__FDSAUDITLINK__" localSheetId="1" hidden="1">{"fdsup://directions/FAT Viewer?action=UPDATE&amp;creator=factSet&amp;DYN_ARGS=true&amp;DOC_NAME=FAT:RGQ_ENTRPR_VAL_EV_SOURCE_WINDOW.FAT&amp;VAR:ID1=PLL&amp;VAR:SDATE=20100723&amp;VAR:FDATE=20100430&amp;VAR:FREQ=WEEKLY&amp;VAR:RELITEM=&amp;VAR:CURRENCY=&amp;VAR:DB_TYPE=&amp;VAR:UNITS=M&amp;window=popup&amp;w","idth=535&amp;height=425&amp;START_MAXIMIZED=FALSE&amp;Y=120&amp;display_string=audit"}</definedName>
    <definedName name="_2360__FDSAUDITLINK__" localSheetId="0" hidden="1">{"fdsup://directions/FAT Viewer?action=UPDATE&amp;creator=factSet&amp;DYN_ARGS=true&amp;DOC_NAME=FAT:RGQ_ENTRPR_VAL_EV_SOURCE_WINDOW.FAT&amp;VAR:ID1=PLL&amp;VAR:SDATE=20100723&amp;VAR:FDATE=20100430&amp;VAR:FREQ=WEEKLY&amp;VAR:RELITEM=&amp;VAR:CURRENCY=&amp;VAR:DB_TYPE=&amp;VAR:UNITS=M&amp;window=popup&amp;w","idth=535&amp;height=425&amp;START_MAXIMIZED=FALSE&amp;Y=120&amp;display_string=audit"}</definedName>
    <definedName name="_2360__FDSAUDITLINK__" hidden="1">{"fdsup://directions/FAT Viewer?action=UPDATE&amp;creator=factSet&amp;DYN_ARGS=true&amp;DOC_NAME=FAT:RGQ_ENTRPR_VAL_EV_SOURCE_WINDOW.FAT&amp;VAR:ID1=PLL&amp;VAR:SDATE=20100723&amp;VAR:FDATE=20100430&amp;VAR:FREQ=WEEKLY&amp;VAR:RELITEM=&amp;VAR:CURRENCY=&amp;VAR:DB_TYPE=&amp;VAR:UNITS=M&amp;window=popup&amp;w","idth=535&amp;height=425&amp;START_MAXIMIZED=FALSE&amp;Y=120&amp;display_string=audit"}</definedName>
    <definedName name="_2361__FDSAUDITLINK__" localSheetId="1" hidden="1">{"fdsup://directions/FAT Viewer?action=UPDATE&amp;creator=factSet&amp;DYN_ARGS=true&amp;DOC_NAME=FAT:RGQ_ENTRPR_VAL_EV_SOURCE_WINDOW.FAT&amp;VAR:ID1=PLL&amp;VAR:SDATE=20100716&amp;VAR:FDATE=20100430&amp;VAR:FREQ=WEEKLY&amp;VAR:RELITEM=&amp;VAR:CURRENCY=&amp;VAR:DB_TYPE=&amp;VAR:UNITS=M&amp;window=popup&amp;w","idth=535&amp;height=425&amp;START_MAXIMIZED=FALSE&amp;Y=120&amp;display_string=audit"}</definedName>
    <definedName name="_2361__FDSAUDITLINK__" localSheetId="0" hidden="1">{"fdsup://directions/FAT Viewer?action=UPDATE&amp;creator=factSet&amp;DYN_ARGS=true&amp;DOC_NAME=FAT:RGQ_ENTRPR_VAL_EV_SOURCE_WINDOW.FAT&amp;VAR:ID1=PLL&amp;VAR:SDATE=20100716&amp;VAR:FDATE=20100430&amp;VAR:FREQ=WEEKLY&amp;VAR:RELITEM=&amp;VAR:CURRENCY=&amp;VAR:DB_TYPE=&amp;VAR:UNITS=M&amp;window=popup&amp;w","idth=535&amp;height=425&amp;START_MAXIMIZED=FALSE&amp;Y=120&amp;display_string=audit"}</definedName>
    <definedName name="_2361__FDSAUDITLINK__" hidden="1">{"fdsup://directions/FAT Viewer?action=UPDATE&amp;creator=factSet&amp;DYN_ARGS=true&amp;DOC_NAME=FAT:RGQ_ENTRPR_VAL_EV_SOURCE_WINDOW.FAT&amp;VAR:ID1=PLL&amp;VAR:SDATE=20100716&amp;VAR:FDATE=20100430&amp;VAR:FREQ=WEEKLY&amp;VAR:RELITEM=&amp;VAR:CURRENCY=&amp;VAR:DB_TYPE=&amp;VAR:UNITS=M&amp;window=popup&amp;w","idth=535&amp;height=425&amp;START_MAXIMIZED=FALSE&amp;Y=120&amp;display_string=audit"}</definedName>
    <definedName name="_2362__FDSAUDITLINK__" localSheetId="1" hidden="1">{"fdsup://directions/FAT Viewer?action=UPDATE&amp;creator=factSet&amp;DYN_ARGS=true&amp;DOC_NAME=FAT:RGQ_ENTRPR_VAL_EV_SOURCE_WINDOW.FAT&amp;VAR:ID1=PLL&amp;VAR:SDATE=20100709&amp;VAR:FDATE=20100430&amp;VAR:FREQ=WEEKLY&amp;VAR:RELITEM=&amp;VAR:CURRENCY=&amp;VAR:DB_TYPE=&amp;VAR:UNITS=M&amp;window=popup&amp;w","idth=535&amp;height=425&amp;START_MAXIMIZED=FALSE&amp;Y=120&amp;display_string=audit"}</definedName>
    <definedName name="_2362__FDSAUDITLINK__" localSheetId="0" hidden="1">{"fdsup://directions/FAT Viewer?action=UPDATE&amp;creator=factSet&amp;DYN_ARGS=true&amp;DOC_NAME=FAT:RGQ_ENTRPR_VAL_EV_SOURCE_WINDOW.FAT&amp;VAR:ID1=PLL&amp;VAR:SDATE=20100709&amp;VAR:FDATE=20100430&amp;VAR:FREQ=WEEKLY&amp;VAR:RELITEM=&amp;VAR:CURRENCY=&amp;VAR:DB_TYPE=&amp;VAR:UNITS=M&amp;window=popup&amp;w","idth=535&amp;height=425&amp;START_MAXIMIZED=FALSE&amp;Y=120&amp;display_string=audit"}</definedName>
    <definedName name="_2362__FDSAUDITLINK__" hidden="1">{"fdsup://directions/FAT Viewer?action=UPDATE&amp;creator=factSet&amp;DYN_ARGS=true&amp;DOC_NAME=FAT:RGQ_ENTRPR_VAL_EV_SOURCE_WINDOW.FAT&amp;VAR:ID1=PLL&amp;VAR:SDATE=20100709&amp;VAR:FDATE=20100430&amp;VAR:FREQ=WEEKLY&amp;VAR:RELITEM=&amp;VAR:CURRENCY=&amp;VAR:DB_TYPE=&amp;VAR:UNITS=M&amp;window=popup&amp;w","idth=535&amp;height=425&amp;START_MAXIMIZED=FALSE&amp;Y=120&amp;display_string=audit"}</definedName>
    <definedName name="_2363__FDSAUDITLINK__" localSheetId="1" hidden="1">{"fdsup://directions/FAT Viewer?action=UPDATE&amp;creator=factSet&amp;DYN_ARGS=true&amp;DOC_NAME=FAT:RGQ_ENTRPR_VAL_EV_SOURCE_WINDOW.FAT&amp;VAR:ID1=PLL&amp;VAR:SDATE=20100702&amp;VAR:FDATE=20100430&amp;VAR:FREQ=WEEKLY&amp;VAR:RELITEM=&amp;VAR:CURRENCY=&amp;VAR:DB_TYPE=&amp;VAR:UNITS=M&amp;window=popup&amp;w","idth=535&amp;height=425&amp;START_MAXIMIZED=FALSE&amp;Y=120&amp;display_string=audit"}</definedName>
    <definedName name="_2363__FDSAUDITLINK__" localSheetId="0" hidden="1">{"fdsup://directions/FAT Viewer?action=UPDATE&amp;creator=factSet&amp;DYN_ARGS=true&amp;DOC_NAME=FAT:RGQ_ENTRPR_VAL_EV_SOURCE_WINDOW.FAT&amp;VAR:ID1=PLL&amp;VAR:SDATE=20100702&amp;VAR:FDATE=20100430&amp;VAR:FREQ=WEEKLY&amp;VAR:RELITEM=&amp;VAR:CURRENCY=&amp;VAR:DB_TYPE=&amp;VAR:UNITS=M&amp;window=popup&amp;w","idth=535&amp;height=425&amp;START_MAXIMIZED=FALSE&amp;Y=120&amp;display_string=audit"}</definedName>
    <definedName name="_2363__FDSAUDITLINK__" hidden="1">{"fdsup://directions/FAT Viewer?action=UPDATE&amp;creator=factSet&amp;DYN_ARGS=true&amp;DOC_NAME=FAT:RGQ_ENTRPR_VAL_EV_SOURCE_WINDOW.FAT&amp;VAR:ID1=PLL&amp;VAR:SDATE=20100702&amp;VAR:FDATE=20100430&amp;VAR:FREQ=WEEKLY&amp;VAR:RELITEM=&amp;VAR:CURRENCY=&amp;VAR:DB_TYPE=&amp;VAR:UNITS=M&amp;window=popup&amp;w","idth=535&amp;height=425&amp;START_MAXIMIZED=FALSE&amp;Y=120&amp;display_string=audit"}</definedName>
    <definedName name="_2364__FDSAUDITLINK__" localSheetId="1" hidden="1">{"fdsup://directions/FAT Viewer?action=UPDATE&amp;creator=factSet&amp;DYN_ARGS=true&amp;DOC_NAME=FAT:RGQ_ENTRPR_VAL_EV_SOURCE_WINDOW.FAT&amp;VAR:ID1=PLL&amp;VAR:SDATE=20100625&amp;VAR:FDATE=20100430&amp;VAR:FREQ=WEEKLY&amp;VAR:RELITEM=&amp;VAR:CURRENCY=&amp;VAR:DB_TYPE=&amp;VAR:UNITS=M&amp;window=popup&amp;w","idth=535&amp;height=425&amp;START_MAXIMIZED=FALSE&amp;Y=120&amp;display_string=audit"}</definedName>
    <definedName name="_2364__FDSAUDITLINK__" localSheetId="0" hidden="1">{"fdsup://directions/FAT Viewer?action=UPDATE&amp;creator=factSet&amp;DYN_ARGS=true&amp;DOC_NAME=FAT:RGQ_ENTRPR_VAL_EV_SOURCE_WINDOW.FAT&amp;VAR:ID1=PLL&amp;VAR:SDATE=20100625&amp;VAR:FDATE=20100430&amp;VAR:FREQ=WEEKLY&amp;VAR:RELITEM=&amp;VAR:CURRENCY=&amp;VAR:DB_TYPE=&amp;VAR:UNITS=M&amp;window=popup&amp;w","idth=535&amp;height=425&amp;START_MAXIMIZED=FALSE&amp;Y=120&amp;display_string=audit"}</definedName>
    <definedName name="_2364__FDSAUDITLINK__" hidden="1">{"fdsup://directions/FAT Viewer?action=UPDATE&amp;creator=factSet&amp;DYN_ARGS=true&amp;DOC_NAME=FAT:RGQ_ENTRPR_VAL_EV_SOURCE_WINDOW.FAT&amp;VAR:ID1=PLL&amp;VAR:SDATE=20100625&amp;VAR:FDATE=20100430&amp;VAR:FREQ=WEEKLY&amp;VAR:RELITEM=&amp;VAR:CURRENCY=&amp;VAR:DB_TYPE=&amp;VAR:UNITS=M&amp;window=popup&amp;w","idth=535&amp;height=425&amp;START_MAXIMIZED=FALSE&amp;Y=120&amp;display_string=audit"}</definedName>
    <definedName name="_2365__FDSAUDITLINK__" localSheetId="1" hidden="1">{"fdsup://directions/FAT Viewer?action=UPDATE&amp;creator=factSet&amp;DYN_ARGS=true&amp;DOC_NAME=FAT:RGQ_ENTRPR_VAL_EV_SOURCE_WINDOW.FAT&amp;VAR:ID1=PLL&amp;VAR:SDATE=20100618&amp;VAR:FDATE=20100430&amp;VAR:FREQ=WEEKLY&amp;VAR:RELITEM=&amp;VAR:CURRENCY=&amp;VAR:DB_TYPE=&amp;VAR:UNITS=M&amp;window=popup&amp;w","idth=535&amp;height=425&amp;START_MAXIMIZED=FALSE&amp;Y=120&amp;display_string=audit"}</definedName>
    <definedName name="_2365__FDSAUDITLINK__" localSheetId="0" hidden="1">{"fdsup://directions/FAT Viewer?action=UPDATE&amp;creator=factSet&amp;DYN_ARGS=true&amp;DOC_NAME=FAT:RGQ_ENTRPR_VAL_EV_SOURCE_WINDOW.FAT&amp;VAR:ID1=PLL&amp;VAR:SDATE=20100618&amp;VAR:FDATE=20100430&amp;VAR:FREQ=WEEKLY&amp;VAR:RELITEM=&amp;VAR:CURRENCY=&amp;VAR:DB_TYPE=&amp;VAR:UNITS=M&amp;window=popup&amp;w","idth=535&amp;height=425&amp;START_MAXIMIZED=FALSE&amp;Y=120&amp;display_string=audit"}</definedName>
    <definedName name="_2365__FDSAUDITLINK__" hidden="1">{"fdsup://directions/FAT Viewer?action=UPDATE&amp;creator=factSet&amp;DYN_ARGS=true&amp;DOC_NAME=FAT:RGQ_ENTRPR_VAL_EV_SOURCE_WINDOW.FAT&amp;VAR:ID1=PLL&amp;VAR:SDATE=20100618&amp;VAR:FDATE=20100430&amp;VAR:FREQ=WEEKLY&amp;VAR:RELITEM=&amp;VAR:CURRENCY=&amp;VAR:DB_TYPE=&amp;VAR:UNITS=M&amp;window=popup&amp;w","idth=535&amp;height=425&amp;START_MAXIMIZED=FALSE&amp;Y=120&amp;display_string=audit"}</definedName>
    <definedName name="_2366__FDSAUDITLINK__" localSheetId="1" hidden="1">{"fdsup://directions/FAT Viewer?action=UPDATE&amp;creator=factSet&amp;DYN_ARGS=true&amp;DOC_NAME=FAT:RGQ_ENTRPR_VAL_EV_SOURCE_WINDOW.FAT&amp;VAR:ID1=PLL&amp;VAR:SDATE=20100611&amp;VAR:FDATE=20100430&amp;VAR:FREQ=WEEKLY&amp;VAR:RELITEM=&amp;VAR:CURRENCY=&amp;VAR:DB_TYPE=&amp;VAR:UNITS=M&amp;window=popup&amp;w","idth=535&amp;height=425&amp;START_MAXIMIZED=FALSE&amp;Y=120&amp;display_string=audit"}</definedName>
    <definedName name="_2366__FDSAUDITLINK__" localSheetId="0" hidden="1">{"fdsup://directions/FAT Viewer?action=UPDATE&amp;creator=factSet&amp;DYN_ARGS=true&amp;DOC_NAME=FAT:RGQ_ENTRPR_VAL_EV_SOURCE_WINDOW.FAT&amp;VAR:ID1=PLL&amp;VAR:SDATE=20100611&amp;VAR:FDATE=20100430&amp;VAR:FREQ=WEEKLY&amp;VAR:RELITEM=&amp;VAR:CURRENCY=&amp;VAR:DB_TYPE=&amp;VAR:UNITS=M&amp;window=popup&amp;w","idth=535&amp;height=425&amp;START_MAXIMIZED=FALSE&amp;Y=120&amp;display_string=audit"}</definedName>
    <definedName name="_2366__FDSAUDITLINK__" hidden="1">{"fdsup://directions/FAT Viewer?action=UPDATE&amp;creator=factSet&amp;DYN_ARGS=true&amp;DOC_NAME=FAT:RGQ_ENTRPR_VAL_EV_SOURCE_WINDOW.FAT&amp;VAR:ID1=PLL&amp;VAR:SDATE=20100611&amp;VAR:FDATE=20100430&amp;VAR:FREQ=WEEKLY&amp;VAR:RELITEM=&amp;VAR:CURRENCY=&amp;VAR:DB_TYPE=&amp;VAR:UNITS=M&amp;window=popup&amp;w","idth=535&amp;height=425&amp;START_MAXIMIZED=FALSE&amp;Y=120&amp;display_string=audit"}</definedName>
    <definedName name="_2367__FDSAUDITLINK__" localSheetId="1" hidden="1">{"fdsup://directions/FAT Viewer?action=UPDATE&amp;creator=factSet&amp;DYN_ARGS=true&amp;DOC_NAME=FAT:RGQ_ENTRPR_VAL_EV_SOURCE_WINDOW.FAT&amp;VAR:ID1=PLL&amp;VAR:SDATE=20100604&amp;VAR:FDATE=20100430&amp;VAR:FREQ=WEEKLY&amp;VAR:RELITEM=&amp;VAR:CURRENCY=&amp;VAR:DB_TYPE=&amp;VAR:UNITS=M&amp;window=popup&amp;w","idth=535&amp;height=425&amp;START_MAXIMIZED=FALSE&amp;Y=120&amp;display_string=audit"}</definedName>
    <definedName name="_2367__FDSAUDITLINK__" localSheetId="0" hidden="1">{"fdsup://directions/FAT Viewer?action=UPDATE&amp;creator=factSet&amp;DYN_ARGS=true&amp;DOC_NAME=FAT:RGQ_ENTRPR_VAL_EV_SOURCE_WINDOW.FAT&amp;VAR:ID1=PLL&amp;VAR:SDATE=20100604&amp;VAR:FDATE=20100430&amp;VAR:FREQ=WEEKLY&amp;VAR:RELITEM=&amp;VAR:CURRENCY=&amp;VAR:DB_TYPE=&amp;VAR:UNITS=M&amp;window=popup&amp;w","idth=535&amp;height=425&amp;START_MAXIMIZED=FALSE&amp;Y=120&amp;display_string=audit"}</definedName>
    <definedName name="_2367__FDSAUDITLINK__" hidden="1">{"fdsup://directions/FAT Viewer?action=UPDATE&amp;creator=factSet&amp;DYN_ARGS=true&amp;DOC_NAME=FAT:RGQ_ENTRPR_VAL_EV_SOURCE_WINDOW.FAT&amp;VAR:ID1=PLL&amp;VAR:SDATE=20100604&amp;VAR:FDATE=20100430&amp;VAR:FREQ=WEEKLY&amp;VAR:RELITEM=&amp;VAR:CURRENCY=&amp;VAR:DB_TYPE=&amp;VAR:UNITS=M&amp;window=popup&amp;w","idth=535&amp;height=425&amp;START_MAXIMIZED=FALSE&amp;Y=120&amp;display_string=audit"}</definedName>
    <definedName name="_2368__FDSAUDITLINK__" localSheetId="1" hidden="1">{"fdsup://directions/FAT Viewer?action=UPDATE&amp;creator=factSet&amp;DYN_ARGS=true&amp;DOC_NAME=FAT:RGQ_ENTRPR_VAL_EV_SOURCE_WINDOW.FAT&amp;VAR:ID1=PLL&amp;VAR:SDATE=20100528&amp;VAR:FDATE=20100430&amp;VAR:FREQ=WEEKLY&amp;VAR:RELITEM=&amp;VAR:CURRENCY=&amp;VAR:DB_TYPE=&amp;VAR:UNITS=M&amp;window=popup&amp;w","idth=535&amp;height=425&amp;START_MAXIMIZED=FALSE&amp;Y=120&amp;display_string=audit"}</definedName>
    <definedName name="_2368__FDSAUDITLINK__" localSheetId="0" hidden="1">{"fdsup://directions/FAT Viewer?action=UPDATE&amp;creator=factSet&amp;DYN_ARGS=true&amp;DOC_NAME=FAT:RGQ_ENTRPR_VAL_EV_SOURCE_WINDOW.FAT&amp;VAR:ID1=PLL&amp;VAR:SDATE=20100528&amp;VAR:FDATE=20100430&amp;VAR:FREQ=WEEKLY&amp;VAR:RELITEM=&amp;VAR:CURRENCY=&amp;VAR:DB_TYPE=&amp;VAR:UNITS=M&amp;window=popup&amp;w","idth=535&amp;height=425&amp;START_MAXIMIZED=FALSE&amp;Y=120&amp;display_string=audit"}</definedName>
    <definedName name="_2368__FDSAUDITLINK__" hidden="1">{"fdsup://directions/FAT Viewer?action=UPDATE&amp;creator=factSet&amp;DYN_ARGS=true&amp;DOC_NAME=FAT:RGQ_ENTRPR_VAL_EV_SOURCE_WINDOW.FAT&amp;VAR:ID1=PLL&amp;VAR:SDATE=20100528&amp;VAR:FDATE=20100430&amp;VAR:FREQ=WEEKLY&amp;VAR:RELITEM=&amp;VAR:CURRENCY=&amp;VAR:DB_TYPE=&amp;VAR:UNITS=M&amp;window=popup&amp;w","idth=535&amp;height=425&amp;START_MAXIMIZED=FALSE&amp;Y=120&amp;display_string=audit"}</definedName>
    <definedName name="_2369__FDSAUDITLINK__" localSheetId="1" hidden="1">{"fdsup://directions/FAT Viewer?action=UPDATE&amp;creator=factSet&amp;DYN_ARGS=true&amp;DOC_NAME=FAT:RGQ_ENTRPR_VAL_EV_SOURCE_WINDOW.FAT&amp;VAR:ID1=PLL&amp;VAR:SDATE=20100521&amp;VAR:FDATE=20100430&amp;VAR:FREQ=WEEKLY&amp;VAR:RELITEM=&amp;VAR:CURRENCY=&amp;VAR:DB_TYPE=&amp;VAR:UNITS=M&amp;window=popup&amp;w","idth=535&amp;height=425&amp;START_MAXIMIZED=FALSE&amp;Y=120&amp;display_string=audit"}</definedName>
    <definedName name="_2369__FDSAUDITLINK__" localSheetId="0" hidden="1">{"fdsup://directions/FAT Viewer?action=UPDATE&amp;creator=factSet&amp;DYN_ARGS=true&amp;DOC_NAME=FAT:RGQ_ENTRPR_VAL_EV_SOURCE_WINDOW.FAT&amp;VAR:ID1=PLL&amp;VAR:SDATE=20100521&amp;VAR:FDATE=20100430&amp;VAR:FREQ=WEEKLY&amp;VAR:RELITEM=&amp;VAR:CURRENCY=&amp;VAR:DB_TYPE=&amp;VAR:UNITS=M&amp;window=popup&amp;w","idth=535&amp;height=425&amp;START_MAXIMIZED=FALSE&amp;Y=120&amp;display_string=audit"}</definedName>
    <definedName name="_2369__FDSAUDITLINK__" hidden="1">{"fdsup://directions/FAT Viewer?action=UPDATE&amp;creator=factSet&amp;DYN_ARGS=true&amp;DOC_NAME=FAT:RGQ_ENTRPR_VAL_EV_SOURCE_WINDOW.FAT&amp;VAR:ID1=PLL&amp;VAR:SDATE=20100521&amp;VAR:FDATE=20100430&amp;VAR:FREQ=WEEKLY&amp;VAR:RELITEM=&amp;VAR:CURRENCY=&amp;VAR:DB_TYPE=&amp;VAR:UNITS=M&amp;window=popup&amp;w","idth=535&amp;height=425&amp;START_MAXIMIZED=FALSE&amp;Y=120&amp;display_string=audit"}</definedName>
    <definedName name="_237__FDSAUDITLINK__" localSheetId="1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237__FDSAUDITLINK__" localSheetId="0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237__FDSAUDITLINK__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2370__FDSAUDITLINK__" localSheetId="1" hidden="1">{"fdsup://directions/FAT Viewer?action=UPDATE&amp;creator=factSet&amp;DYN_ARGS=true&amp;DOC_NAME=FAT:RGQ_ENTRPR_VAL_EV_SOURCE_WINDOW.FAT&amp;VAR:ID1=PLL&amp;VAR:SDATE=20100514&amp;VAR:FDATE=20100430&amp;VAR:FREQ=WEEKLY&amp;VAR:RELITEM=&amp;VAR:CURRENCY=&amp;VAR:DB_TYPE=&amp;VAR:UNITS=M&amp;window=popup&amp;w","idth=535&amp;height=425&amp;START_MAXIMIZED=FALSE&amp;Y=120&amp;display_string=audit"}</definedName>
    <definedName name="_2370__FDSAUDITLINK__" localSheetId="0" hidden="1">{"fdsup://directions/FAT Viewer?action=UPDATE&amp;creator=factSet&amp;DYN_ARGS=true&amp;DOC_NAME=FAT:RGQ_ENTRPR_VAL_EV_SOURCE_WINDOW.FAT&amp;VAR:ID1=PLL&amp;VAR:SDATE=20100514&amp;VAR:FDATE=20100430&amp;VAR:FREQ=WEEKLY&amp;VAR:RELITEM=&amp;VAR:CURRENCY=&amp;VAR:DB_TYPE=&amp;VAR:UNITS=M&amp;window=popup&amp;w","idth=535&amp;height=425&amp;START_MAXIMIZED=FALSE&amp;Y=120&amp;display_string=audit"}</definedName>
    <definedName name="_2370__FDSAUDITLINK__" hidden="1">{"fdsup://directions/FAT Viewer?action=UPDATE&amp;creator=factSet&amp;DYN_ARGS=true&amp;DOC_NAME=FAT:RGQ_ENTRPR_VAL_EV_SOURCE_WINDOW.FAT&amp;VAR:ID1=PLL&amp;VAR:SDATE=20100514&amp;VAR:FDATE=20100430&amp;VAR:FREQ=WEEKLY&amp;VAR:RELITEM=&amp;VAR:CURRENCY=&amp;VAR:DB_TYPE=&amp;VAR:UNITS=M&amp;window=popup&amp;w","idth=535&amp;height=425&amp;START_MAXIMIZED=FALSE&amp;Y=120&amp;display_string=audit"}</definedName>
    <definedName name="_2371__FDSAUDITLINK__" localSheetId="1" hidden="1">{"fdsup://directions/FAT Viewer?action=UPDATE&amp;creator=factSet&amp;DYN_ARGS=true&amp;DOC_NAME=FAT:RGQ_ENTRPR_VAL_EV_SOURCE_WINDOW.FAT&amp;VAR:ID1=PLL&amp;VAR:SDATE=20100507&amp;VAR:FDATE=20100430&amp;VAR:FREQ=WEEKLY&amp;VAR:RELITEM=&amp;VAR:CURRENCY=&amp;VAR:DB_TYPE=&amp;VAR:UNITS=M&amp;window=popup&amp;w","idth=535&amp;height=425&amp;START_MAXIMIZED=FALSE&amp;Y=120&amp;display_string=audit"}</definedName>
    <definedName name="_2371__FDSAUDITLINK__" localSheetId="0" hidden="1">{"fdsup://directions/FAT Viewer?action=UPDATE&amp;creator=factSet&amp;DYN_ARGS=true&amp;DOC_NAME=FAT:RGQ_ENTRPR_VAL_EV_SOURCE_WINDOW.FAT&amp;VAR:ID1=PLL&amp;VAR:SDATE=20100507&amp;VAR:FDATE=20100430&amp;VAR:FREQ=WEEKLY&amp;VAR:RELITEM=&amp;VAR:CURRENCY=&amp;VAR:DB_TYPE=&amp;VAR:UNITS=M&amp;window=popup&amp;w","idth=535&amp;height=425&amp;START_MAXIMIZED=FALSE&amp;Y=120&amp;display_string=audit"}</definedName>
    <definedName name="_2371__FDSAUDITLINK__" hidden="1">{"fdsup://directions/FAT Viewer?action=UPDATE&amp;creator=factSet&amp;DYN_ARGS=true&amp;DOC_NAME=FAT:RGQ_ENTRPR_VAL_EV_SOURCE_WINDOW.FAT&amp;VAR:ID1=PLL&amp;VAR:SDATE=20100507&amp;VAR:FDATE=20100430&amp;VAR:FREQ=WEEKLY&amp;VAR:RELITEM=&amp;VAR:CURRENCY=&amp;VAR:DB_TYPE=&amp;VAR:UNITS=M&amp;window=popup&amp;w","idth=535&amp;height=425&amp;START_MAXIMIZED=FALSE&amp;Y=120&amp;display_string=audit"}</definedName>
    <definedName name="_2372__FDSAUDITLINK__" localSheetId="1" hidden="1">{"fdsup://directions/FAT Viewer?action=UPDATE&amp;creator=factSet&amp;DYN_ARGS=true&amp;DOC_NAME=FAT:RGQ_ENTRPR_VAL_EV_SOURCE_WINDOW.FAT&amp;VAR:ID1=PLL&amp;VAR:SDATE=20100430&amp;VAR:FDATE=20100430&amp;VAR:FREQ=WEEKLY&amp;VAR:RELITEM=&amp;VAR:CURRENCY=&amp;VAR:DB_TYPE=&amp;VAR:UNITS=M&amp;window=popup&amp;w","idth=535&amp;height=425&amp;START_MAXIMIZED=FALSE&amp;Y=120&amp;display_string=audit"}</definedName>
    <definedName name="_2372__FDSAUDITLINK__" localSheetId="0" hidden="1">{"fdsup://directions/FAT Viewer?action=UPDATE&amp;creator=factSet&amp;DYN_ARGS=true&amp;DOC_NAME=FAT:RGQ_ENTRPR_VAL_EV_SOURCE_WINDOW.FAT&amp;VAR:ID1=PLL&amp;VAR:SDATE=20100430&amp;VAR:FDATE=20100430&amp;VAR:FREQ=WEEKLY&amp;VAR:RELITEM=&amp;VAR:CURRENCY=&amp;VAR:DB_TYPE=&amp;VAR:UNITS=M&amp;window=popup&amp;w","idth=535&amp;height=425&amp;START_MAXIMIZED=FALSE&amp;Y=120&amp;display_string=audit"}</definedName>
    <definedName name="_2372__FDSAUDITLINK__" hidden="1">{"fdsup://directions/FAT Viewer?action=UPDATE&amp;creator=factSet&amp;DYN_ARGS=true&amp;DOC_NAME=FAT:RGQ_ENTRPR_VAL_EV_SOURCE_WINDOW.FAT&amp;VAR:ID1=PLL&amp;VAR:SDATE=20100430&amp;VAR:FDATE=20100430&amp;VAR:FREQ=WEEKLY&amp;VAR:RELITEM=&amp;VAR:CURRENCY=&amp;VAR:DB_TYPE=&amp;VAR:UNITS=M&amp;window=popup&amp;w","idth=535&amp;height=425&amp;START_MAXIMIZED=FALSE&amp;Y=120&amp;display_string=audit"}</definedName>
    <definedName name="_2373__FDSAUDITLINK__" localSheetId="1" hidden="1">{"fdsup://directions/FAT Viewer?action=UPDATE&amp;creator=factSet&amp;DYN_ARGS=true&amp;DOC_NAME=FAT:RGQ_ENTRPR_VAL_EV_SOURCE_WINDOW.FAT&amp;VAR:ID1=PLL&amp;VAR:SDATE=20100423&amp;VAR:FDATE=20100129&amp;VAR:FREQ=WEEKLY&amp;VAR:RELITEM=&amp;VAR:CURRENCY=&amp;VAR:DB_TYPE=&amp;VAR:UNITS=M&amp;window=popup&amp;w","idth=535&amp;height=425&amp;START_MAXIMIZED=FALSE&amp;Y=120&amp;display_string=audit"}</definedName>
    <definedName name="_2373__FDSAUDITLINK__" localSheetId="0" hidden="1">{"fdsup://directions/FAT Viewer?action=UPDATE&amp;creator=factSet&amp;DYN_ARGS=true&amp;DOC_NAME=FAT:RGQ_ENTRPR_VAL_EV_SOURCE_WINDOW.FAT&amp;VAR:ID1=PLL&amp;VAR:SDATE=20100423&amp;VAR:FDATE=20100129&amp;VAR:FREQ=WEEKLY&amp;VAR:RELITEM=&amp;VAR:CURRENCY=&amp;VAR:DB_TYPE=&amp;VAR:UNITS=M&amp;window=popup&amp;w","idth=535&amp;height=425&amp;START_MAXIMIZED=FALSE&amp;Y=120&amp;display_string=audit"}</definedName>
    <definedName name="_2373__FDSAUDITLINK__" hidden="1">{"fdsup://directions/FAT Viewer?action=UPDATE&amp;creator=factSet&amp;DYN_ARGS=true&amp;DOC_NAME=FAT:RGQ_ENTRPR_VAL_EV_SOURCE_WINDOW.FAT&amp;VAR:ID1=PLL&amp;VAR:SDATE=20100423&amp;VAR:FDATE=20100129&amp;VAR:FREQ=WEEKLY&amp;VAR:RELITEM=&amp;VAR:CURRENCY=&amp;VAR:DB_TYPE=&amp;VAR:UNITS=M&amp;window=popup&amp;w","idth=535&amp;height=425&amp;START_MAXIMIZED=FALSE&amp;Y=120&amp;display_string=audit"}</definedName>
    <definedName name="_2374__FDSAUDITLINK__" localSheetId="1" hidden="1">{"fdsup://directions/FAT Viewer?action=UPDATE&amp;creator=factSet&amp;DYN_ARGS=true&amp;DOC_NAME=FAT:RGQ_ENTRPR_VAL_EV_SOURCE_WINDOW.FAT&amp;VAR:ID1=PLL&amp;VAR:SDATE=20100416&amp;VAR:FDATE=20100129&amp;VAR:FREQ=WEEKLY&amp;VAR:RELITEM=&amp;VAR:CURRENCY=&amp;VAR:DB_TYPE=&amp;VAR:UNITS=M&amp;window=popup&amp;w","idth=535&amp;height=425&amp;START_MAXIMIZED=FALSE&amp;Y=120&amp;display_string=audit"}</definedName>
    <definedName name="_2374__FDSAUDITLINK__" localSheetId="0" hidden="1">{"fdsup://directions/FAT Viewer?action=UPDATE&amp;creator=factSet&amp;DYN_ARGS=true&amp;DOC_NAME=FAT:RGQ_ENTRPR_VAL_EV_SOURCE_WINDOW.FAT&amp;VAR:ID1=PLL&amp;VAR:SDATE=20100416&amp;VAR:FDATE=20100129&amp;VAR:FREQ=WEEKLY&amp;VAR:RELITEM=&amp;VAR:CURRENCY=&amp;VAR:DB_TYPE=&amp;VAR:UNITS=M&amp;window=popup&amp;w","idth=535&amp;height=425&amp;START_MAXIMIZED=FALSE&amp;Y=120&amp;display_string=audit"}</definedName>
    <definedName name="_2374__FDSAUDITLINK__" hidden="1">{"fdsup://directions/FAT Viewer?action=UPDATE&amp;creator=factSet&amp;DYN_ARGS=true&amp;DOC_NAME=FAT:RGQ_ENTRPR_VAL_EV_SOURCE_WINDOW.FAT&amp;VAR:ID1=PLL&amp;VAR:SDATE=20100416&amp;VAR:FDATE=20100129&amp;VAR:FREQ=WEEKLY&amp;VAR:RELITEM=&amp;VAR:CURRENCY=&amp;VAR:DB_TYPE=&amp;VAR:UNITS=M&amp;window=popup&amp;w","idth=535&amp;height=425&amp;START_MAXIMIZED=FALSE&amp;Y=120&amp;display_string=audit"}</definedName>
    <definedName name="_2375__FDSAUDITLINK__" localSheetId="1" hidden="1">{"fdsup://directions/FAT Viewer?action=UPDATE&amp;creator=factSet&amp;DYN_ARGS=true&amp;DOC_NAME=FAT:RGQ_ENTRPR_VAL_EV_SOURCE_WINDOW.FAT&amp;VAR:ID1=PLL&amp;VAR:SDATE=20100409&amp;VAR:FDATE=20100129&amp;VAR:FREQ=WEEKLY&amp;VAR:RELITEM=&amp;VAR:CURRENCY=&amp;VAR:DB_TYPE=&amp;VAR:UNITS=M&amp;window=popup&amp;w","idth=535&amp;height=425&amp;START_MAXIMIZED=FALSE&amp;Y=120&amp;display_string=audit"}</definedName>
    <definedName name="_2375__FDSAUDITLINK__" localSheetId="0" hidden="1">{"fdsup://directions/FAT Viewer?action=UPDATE&amp;creator=factSet&amp;DYN_ARGS=true&amp;DOC_NAME=FAT:RGQ_ENTRPR_VAL_EV_SOURCE_WINDOW.FAT&amp;VAR:ID1=PLL&amp;VAR:SDATE=20100409&amp;VAR:FDATE=20100129&amp;VAR:FREQ=WEEKLY&amp;VAR:RELITEM=&amp;VAR:CURRENCY=&amp;VAR:DB_TYPE=&amp;VAR:UNITS=M&amp;window=popup&amp;w","idth=535&amp;height=425&amp;START_MAXIMIZED=FALSE&amp;Y=120&amp;display_string=audit"}</definedName>
    <definedName name="_2375__FDSAUDITLINK__" hidden="1">{"fdsup://directions/FAT Viewer?action=UPDATE&amp;creator=factSet&amp;DYN_ARGS=true&amp;DOC_NAME=FAT:RGQ_ENTRPR_VAL_EV_SOURCE_WINDOW.FAT&amp;VAR:ID1=PLL&amp;VAR:SDATE=20100409&amp;VAR:FDATE=20100129&amp;VAR:FREQ=WEEKLY&amp;VAR:RELITEM=&amp;VAR:CURRENCY=&amp;VAR:DB_TYPE=&amp;VAR:UNITS=M&amp;window=popup&amp;w","idth=535&amp;height=425&amp;START_MAXIMIZED=FALSE&amp;Y=120&amp;display_string=audit"}</definedName>
    <definedName name="_2376__FDSAUDITLINK__" localSheetId="1" hidden="1">{"fdsup://directions/FAT Viewer?action=UPDATE&amp;creator=factSet&amp;DYN_ARGS=true&amp;DOC_NAME=FAT:RGQ_ENTRPR_VAL_EV_SOURCE_WINDOW.FAT&amp;VAR:ID1=PLL&amp;VAR:SDATE=20100401&amp;VAR:FDATE=20100129&amp;VAR:FREQ=WEEKLY&amp;VAR:RELITEM=&amp;VAR:CURRENCY=&amp;VAR:DB_TYPE=&amp;VAR:UNITS=M&amp;window=popup&amp;w","idth=535&amp;height=425&amp;START_MAXIMIZED=FALSE&amp;Y=120&amp;display_string=audit"}</definedName>
    <definedName name="_2376__FDSAUDITLINK__" localSheetId="0" hidden="1">{"fdsup://directions/FAT Viewer?action=UPDATE&amp;creator=factSet&amp;DYN_ARGS=true&amp;DOC_NAME=FAT:RGQ_ENTRPR_VAL_EV_SOURCE_WINDOW.FAT&amp;VAR:ID1=PLL&amp;VAR:SDATE=20100401&amp;VAR:FDATE=20100129&amp;VAR:FREQ=WEEKLY&amp;VAR:RELITEM=&amp;VAR:CURRENCY=&amp;VAR:DB_TYPE=&amp;VAR:UNITS=M&amp;window=popup&amp;w","idth=535&amp;height=425&amp;START_MAXIMIZED=FALSE&amp;Y=120&amp;display_string=audit"}</definedName>
    <definedName name="_2376__FDSAUDITLINK__" hidden="1">{"fdsup://directions/FAT Viewer?action=UPDATE&amp;creator=factSet&amp;DYN_ARGS=true&amp;DOC_NAME=FAT:RGQ_ENTRPR_VAL_EV_SOURCE_WINDOW.FAT&amp;VAR:ID1=PLL&amp;VAR:SDATE=20100401&amp;VAR:FDATE=20100129&amp;VAR:FREQ=WEEKLY&amp;VAR:RELITEM=&amp;VAR:CURRENCY=&amp;VAR:DB_TYPE=&amp;VAR:UNITS=M&amp;window=popup&amp;w","idth=535&amp;height=425&amp;START_MAXIMIZED=FALSE&amp;Y=120&amp;display_string=audit"}</definedName>
    <definedName name="_2377__FDSAUDITLINK__" localSheetId="1" hidden="1">{"fdsup://directions/FAT Viewer?action=UPDATE&amp;creator=factSet&amp;DYN_ARGS=true&amp;DOC_NAME=FAT:RGQ_ENTRPR_VAL_EV_SOURCE_WINDOW.FAT&amp;VAR:ID1=PLL&amp;VAR:SDATE=20100326&amp;VAR:FDATE=20100129&amp;VAR:FREQ=WEEKLY&amp;VAR:RELITEM=&amp;VAR:CURRENCY=&amp;VAR:DB_TYPE=&amp;VAR:UNITS=M&amp;window=popup&amp;w","idth=535&amp;height=425&amp;START_MAXIMIZED=FALSE&amp;Y=120&amp;display_string=audit"}</definedName>
    <definedName name="_2377__FDSAUDITLINK__" localSheetId="0" hidden="1">{"fdsup://directions/FAT Viewer?action=UPDATE&amp;creator=factSet&amp;DYN_ARGS=true&amp;DOC_NAME=FAT:RGQ_ENTRPR_VAL_EV_SOURCE_WINDOW.FAT&amp;VAR:ID1=PLL&amp;VAR:SDATE=20100326&amp;VAR:FDATE=20100129&amp;VAR:FREQ=WEEKLY&amp;VAR:RELITEM=&amp;VAR:CURRENCY=&amp;VAR:DB_TYPE=&amp;VAR:UNITS=M&amp;window=popup&amp;w","idth=535&amp;height=425&amp;START_MAXIMIZED=FALSE&amp;Y=120&amp;display_string=audit"}</definedName>
    <definedName name="_2377__FDSAUDITLINK__" hidden="1">{"fdsup://directions/FAT Viewer?action=UPDATE&amp;creator=factSet&amp;DYN_ARGS=true&amp;DOC_NAME=FAT:RGQ_ENTRPR_VAL_EV_SOURCE_WINDOW.FAT&amp;VAR:ID1=PLL&amp;VAR:SDATE=20100326&amp;VAR:FDATE=20100129&amp;VAR:FREQ=WEEKLY&amp;VAR:RELITEM=&amp;VAR:CURRENCY=&amp;VAR:DB_TYPE=&amp;VAR:UNITS=M&amp;window=popup&amp;w","idth=535&amp;height=425&amp;START_MAXIMIZED=FALSE&amp;Y=120&amp;display_string=audit"}</definedName>
    <definedName name="_2378__FDSAUDITLINK__" localSheetId="1" hidden="1">{"fdsup://directions/FAT Viewer?action=UPDATE&amp;creator=factSet&amp;DYN_ARGS=true&amp;DOC_NAME=FAT:RGQ_ENTRPR_VAL_EV_SOURCE_WINDOW.FAT&amp;VAR:ID1=PLL&amp;VAR:SDATE=20100319&amp;VAR:FDATE=20100129&amp;VAR:FREQ=WEEKLY&amp;VAR:RELITEM=&amp;VAR:CURRENCY=&amp;VAR:DB_TYPE=&amp;VAR:UNITS=M&amp;window=popup&amp;w","idth=535&amp;height=425&amp;START_MAXIMIZED=FALSE&amp;Y=120&amp;display_string=audit"}</definedName>
    <definedName name="_2378__FDSAUDITLINK__" localSheetId="0" hidden="1">{"fdsup://directions/FAT Viewer?action=UPDATE&amp;creator=factSet&amp;DYN_ARGS=true&amp;DOC_NAME=FAT:RGQ_ENTRPR_VAL_EV_SOURCE_WINDOW.FAT&amp;VAR:ID1=PLL&amp;VAR:SDATE=20100319&amp;VAR:FDATE=20100129&amp;VAR:FREQ=WEEKLY&amp;VAR:RELITEM=&amp;VAR:CURRENCY=&amp;VAR:DB_TYPE=&amp;VAR:UNITS=M&amp;window=popup&amp;w","idth=535&amp;height=425&amp;START_MAXIMIZED=FALSE&amp;Y=120&amp;display_string=audit"}</definedName>
    <definedName name="_2378__FDSAUDITLINK__" hidden="1">{"fdsup://directions/FAT Viewer?action=UPDATE&amp;creator=factSet&amp;DYN_ARGS=true&amp;DOC_NAME=FAT:RGQ_ENTRPR_VAL_EV_SOURCE_WINDOW.FAT&amp;VAR:ID1=PLL&amp;VAR:SDATE=20100319&amp;VAR:FDATE=20100129&amp;VAR:FREQ=WEEKLY&amp;VAR:RELITEM=&amp;VAR:CURRENCY=&amp;VAR:DB_TYPE=&amp;VAR:UNITS=M&amp;window=popup&amp;w","idth=535&amp;height=425&amp;START_MAXIMIZED=FALSE&amp;Y=120&amp;display_string=audit"}</definedName>
    <definedName name="_2379__FDSAUDITLINK__" localSheetId="1" hidden="1">{"fdsup://directions/FAT Viewer?action=UPDATE&amp;creator=factSet&amp;DYN_ARGS=true&amp;DOC_NAME=FAT:RGQ_ENTRPR_VAL_EV_SOURCE_WINDOW.FAT&amp;VAR:ID1=PLL&amp;VAR:SDATE=20100312&amp;VAR:FDATE=20100129&amp;VAR:FREQ=WEEKLY&amp;VAR:RELITEM=&amp;VAR:CURRENCY=&amp;VAR:DB_TYPE=&amp;VAR:UNITS=M&amp;window=popup&amp;w","idth=535&amp;height=425&amp;START_MAXIMIZED=FALSE&amp;Y=120&amp;display_string=audit"}</definedName>
    <definedName name="_2379__FDSAUDITLINK__" localSheetId="0" hidden="1">{"fdsup://directions/FAT Viewer?action=UPDATE&amp;creator=factSet&amp;DYN_ARGS=true&amp;DOC_NAME=FAT:RGQ_ENTRPR_VAL_EV_SOURCE_WINDOW.FAT&amp;VAR:ID1=PLL&amp;VAR:SDATE=20100312&amp;VAR:FDATE=20100129&amp;VAR:FREQ=WEEKLY&amp;VAR:RELITEM=&amp;VAR:CURRENCY=&amp;VAR:DB_TYPE=&amp;VAR:UNITS=M&amp;window=popup&amp;w","idth=535&amp;height=425&amp;START_MAXIMIZED=FALSE&amp;Y=120&amp;display_string=audit"}</definedName>
    <definedName name="_2379__FDSAUDITLINK__" hidden="1">{"fdsup://directions/FAT Viewer?action=UPDATE&amp;creator=factSet&amp;DYN_ARGS=true&amp;DOC_NAME=FAT:RGQ_ENTRPR_VAL_EV_SOURCE_WINDOW.FAT&amp;VAR:ID1=PLL&amp;VAR:SDATE=20100312&amp;VAR:FDATE=20100129&amp;VAR:FREQ=WEEKLY&amp;VAR:RELITEM=&amp;VAR:CURRENCY=&amp;VAR:DB_TYPE=&amp;VAR:UNITS=M&amp;window=popup&amp;w","idth=535&amp;height=425&amp;START_MAXIMIZED=FALSE&amp;Y=120&amp;display_string=audit"}</definedName>
    <definedName name="_238__FDSAUDITLINK__" localSheetId="1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238__FDSAUDITLINK__" localSheetId="0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238__FDSAUDITLINK__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2380__FDSAUDITLINK__" localSheetId="1" hidden="1">{"fdsup://directions/FAT Viewer?action=UPDATE&amp;creator=factSet&amp;DYN_ARGS=true&amp;DOC_NAME=FAT:RGQ_ENTRPR_VAL_EV_SOURCE_WINDOW.FAT&amp;VAR:ID1=PLL&amp;VAR:SDATE=20100305&amp;VAR:FDATE=20100129&amp;VAR:FREQ=WEEKLY&amp;VAR:RELITEM=&amp;VAR:CURRENCY=&amp;VAR:DB_TYPE=&amp;VAR:UNITS=M&amp;window=popup&amp;w","idth=535&amp;height=425&amp;START_MAXIMIZED=FALSE&amp;Y=120&amp;display_string=audit"}</definedName>
    <definedName name="_2380__FDSAUDITLINK__" localSheetId="0" hidden="1">{"fdsup://directions/FAT Viewer?action=UPDATE&amp;creator=factSet&amp;DYN_ARGS=true&amp;DOC_NAME=FAT:RGQ_ENTRPR_VAL_EV_SOURCE_WINDOW.FAT&amp;VAR:ID1=PLL&amp;VAR:SDATE=20100305&amp;VAR:FDATE=20100129&amp;VAR:FREQ=WEEKLY&amp;VAR:RELITEM=&amp;VAR:CURRENCY=&amp;VAR:DB_TYPE=&amp;VAR:UNITS=M&amp;window=popup&amp;w","idth=535&amp;height=425&amp;START_MAXIMIZED=FALSE&amp;Y=120&amp;display_string=audit"}</definedName>
    <definedName name="_2380__FDSAUDITLINK__" hidden="1">{"fdsup://directions/FAT Viewer?action=UPDATE&amp;creator=factSet&amp;DYN_ARGS=true&amp;DOC_NAME=FAT:RGQ_ENTRPR_VAL_EV_SOURCE_WINDOW.FAT&amp;VAR:ID1=PLL&amp;VAR:SDATE=20100305&amp;VAR:FDATE=20100129&amp;VAR:FREQ=WEEKLY&amp;VAR:RELITEM=&amp;VAR:CURRENCY=&amp;VAR:DB_TYPE=&amp;VAR:UNITS=M&amp;window=popup&amp;w","idth=535&amp;height=425&amp;START_MAXIMIZED=FALSE&amp;Y=120&amp;display_string=audit"}</definedName>
    <definedName name="_2381__FDSAUDITLINK__" localSheetId="1" hidden="1">{"fdsup://directions/FAT Viewer?action=UPDATE&amp;creator=factSet&amp;DYN_ARGS=true&amp;DOC_NAME=FAT:RGQ_ENTRPR_VAL_EV_SOURCE_WINDOW.FAT&amp;VAR:ID1=PLL&amp;VAR:SDATE=20100226&amp;VAR:FDATE=20100129&amp;VAR:FREQ=WEEKLY&amp;VAR:RELITEM=&amp;VAR:CURRENCY=&amp;VAR:DB_TYPE=&amp;VAR:UNITS=M&amp;window=popup&amp;w","idth=535&amp;height=425&amp;START_MAXIMIZED=FALSE&amp;Y=120&amp;display_string=audit"}</definedName>
    <definedName name="_2381__FDSAUDITLINK__" localSheetId="0" hidden="1">{"fdsup://directions/FAT Viewer?action=UPDATE&amp;creator=factSet&amp;DYN_ARGS=true&amp;DOC_NAME=FAT:RGQ_ENTRPR_VAL_EV_SOURCE_WINDOW.FAT&amp;VAR:ID1=PLL&amp;VAR:SDATE=20100226&amp;VAR:FDATE=20100129&amp;VAR:FREQ=WEEKLY&amp;VAR:RELITEM=&amp;VAR:CURRENCY=&amp;VAR:DB_TYPE=&amp;VAR:UNITS=M&amp;window=popup&amp;w","idth=535&amp;height=425&amp;START_MAXIMIZED=FALSE&amp;Y=120&amp;display_string=audit"}</definedName>
    <definedName name="_2381__FDSAUDITLINK__" hidden="1">{"fdsup://directions/FAT Viewer?action=UPDATE&amp;creator=factSet&amp;DYN_ARGS=true&amp;DOC_NAME=FAT:RGQ_ENTRPR_VAL_EV_SOURCE_WINDOW.FAT&amp;VAR:ID1=PLL&amp;VAR:SDATE=20100226&amp;VAR:FDATE=20100129&amp;VAR:FREQ=WEEKLY&amp;VAR:RELITEM=&amp;VAR:CURRENCY=&amp;VAR:DB_TYPE=&amp;VAR:UNITS=M&amp;window=popup&amp;w","idth=535&amp;height=425&amp;START_MAXIMIZED=FALSE&amp;Y=120&amp;display_string=audit"}</definedName>
    <definedName name="_2382__FDSAUDITLINK__" localSheetId="1" hidden="1">{"fdsup://directions/FAT Viewer?action=UPDATE&amp;creator=factSet&amp;DYN_ARGS=true&amp;DOC_NAME=FAT:RGQ_ENTRPR_VAL_EV_SOURCE_WINDOW.FAT&amp;VAR:ID1=PLL&amp;VAR:SDATE=20100219&amp;VAR:FDATE=20100129&amp;VAR:FREQ=WEEKLY&amp;VAR:RELITEM=&amp;VAR:CURRENCY=&amp;VAR:DB_TYPE=&amp;VAR:UNITS=M&amp;window=popup&amp;w","idth=535&amp;height=425&amp;START_MAXIMIZED=FALSE&amp;Y=120&amp;display_string=audit"}</definedName>
    <definedName name="_2382__FDSAUDITLINK__" localSheetId="0" hidden="1">{"fdsup://directions/FAT Viewer?action=UPDATE&amp;creator=factSet&amp;DYN_ARGS=true&amp;DOC_NAME=FAT:RGQ_ENTRPR_VAL_EV_SOURCE_WINDOW.FAT&amp;VAR:ID1=PLL&amp;VAR:SDATE=20100219&amp;VAR:FDATE=20100129&amp;VAR:FREQ=WEEKLY&amp;VAR:RELITEM=&amp;VAR:CURRENCY=&amp;VAR:DB_TYPE=&amp;VAR:UNITS=M&amp;window=popup&amp;w","idth=535&amp;height=425&amp;START_MAXIMIZED=FALSE&amp;Y=120&amp;display_string=audit"}</definedName>
    <definedName name="_2382__FDSAUDITLINK__" hidden="1">{"fdsup://directions/FAT Viewer?action=UPDATE&amp;creator=factSet&amp;DYN_ARGS=true&amp;DOC_NAME=FAT:RGQ_ENTRPR_VAL_EV_SOURCE_WINDOW.FAT&amp;VAR:ID1=PLL&amp;VAR:SDATE=20100219&amp;VAR:FDATE=20100129&amp;VAR:FREQ=WEEKLY&amp;VAR:RELITEM=&amp;VAR:CURRENCY=&amp;VAR:DB_TYPE=&amp;VAR:UNITS=M&amp;window=popup&amp;w","idth=535&amp;height=425&amp;START_MAXIMIZED=FALSE&amp;Y=120&amp;display_string=audit"}</definedName>
    <definedName name="_2383__FDSAUDITLINK__" localSheetId="1" hidden="1">{"fdsup://directions/FAT Viewer?action=UPDATE&amp;creator=factSet&amp;DYN_ARGS=true&amp;DOC_NAME=FAT:RGQ_ENTRPR_VAL_EV_SOURCE_WINDOW.FAT&amp;VAR:ID1=PLL&amp;VAR:SDATE=20100212&amp;VAR:FDATE=20100129&amp;VAR:FREQ=WEEKLY&amp;VAR:RELITEM=&amp;VAR:CURRENCY=&amp;VAR:DB_TYPE=&amp;VAR:UNITS=M&amp;window=popup&amp;w","idth=535&amp;height=425&amp;START_MAXIMIZED=FALSE&amp;Y=120&amp;display_string=audit"}</definedName>
    <definedName name="_2383__FDSAUDITLINK__" localSheetId="0" hidden="1">{"fdsup://directions/FAT Viewer?action=UPDATE&amp;creator=factSet&amp;DYN_ARGS=true&amp;DOC_NAME=FAT:RGQ_ENTRPR_VAL_EV_SOURCE_WINDOW.FAT&amp;VAR:ID1=PLL&amp;VAR:SDATE=20100212&amp;VAR:FDATE=20100129&amp;VAR:FREQ=WEEKLY&amp;VAR:RELITEM=&amp;VAR:CURRENCY=&amp;VAR:DB_TYPE=&amp;VAR:UNITS=M&amp;window=popup&amp;w","idth=535&amp;height=425&amp;START_MAXIMIZED=FALSE&amp;Y=120&amp;display_string=audit"}</definedName>
    <definedName name="_2383__FDSAUDITLINK__" hidden="1">{"fdsup://directions/FAT Viewer?action=UPDATE&amp;creator=factSet&amp;DYN_ARGS=true&amp;DOC_NAME=FAT:RGQ_ENTRPR_VAL_EV_SOURCE_WINDOW.FAT&amp;VAR:ID1=PLL&amp;VAR:SDATE=20100212&amp;VAR:FDATE=20100129&amp;VAR:FREQ=WEEKLY&amp;VAR:RELITEM=&amp;VAR:CURRENCY=&amp;VAR:DB_TYPE=&amp;VAR:UNITS=M&amp;window=popup&amp;w","idth=535&amp;height=425&amp;START_MAXIMIZED=FALSE&amp;Y=120&amp;display_string=audit"}</definedName>
    <definedName name="_2384__FDSAUDITLINK__" localSheetId="1" hidden="1">{"fdsup://directions/FAT Viewer?action=UPDATE&amp;creator=factSet&amp;DYN_ARGS=true&amp;DOC_NAME=FAT:RGQ_ENTRPR_VAL_EV_SOURCE_WINDOW.FAT&amp;VAR:ID1=PLL&amp;VAR:SDATE=20100205&amp;VAR:FDATE=20100129&amp;VAR:FREQ=WEEKLY&amp;VAR:RELITEM=&amp;VAR:CURRENCY=&amp;VAR:DB_TYPE=&amp;VAR:UNITS=M&amp;window=popup&amp;w","idth=535&amp;height=425&amp;START_MAXIMIZED=FALSE&amp;Y=120&amp;display_string=audit"}</definedName>
    <definedName name="_2384__FDSAUDITLINK__" localSheetId="0" hidden="1">{"fdsup://directions/FAT Viewer?action=UPDATE&amp;creator=factSet&amp;DYN_ARGS=true&amp;DOC_NAME=FAT:RGQ_ENTRPR_VAL_EV_SOURCE_WINDOW.FAT&amp;VAR:ID1=PLL&amp;VAR:SDATE=20100205&amp;VAR:FDATE=20100129&amp;VAR:FREQ=WEEKLY&amp;VAR:RELITEM=&amp;VAR:CURRENCY=&amp;VAR:DB_TYPE=&amp;VAR:UNITS=M&amp;window=popup&amp;w","idth=535&amp;height=425&amp;START_MAXIMIZED=FALSE&amp;Y=120&amp;display_string=audit"}</definedName>
    <definedName name="_2384__FDSAUDITLINK__" hidden="1">{"fdsup://directions/FAT Viewer?action=UPDATE&amp;creator=factSet&amp;DYN_ARGS=true&amp;DOC_NAME=FAT:RGQ_ENTRPR_VAL_EV_SOURCE_WINDOW.FAT&amp;VAR:ID1=PLL&amp;VAR:SDATE=20100205&amp;VAR:FDATE=20100129&amp;VAR:FREQ=WEEKLY&amp;VAR:RELITEM=&amp;VAR:CURRENCY=&amp;VAR:DB_TYPE=&amp;VAR:UNITS=M&amp;window=popup&amp;w","idth=535&amp;height=425&amp;START_MAXIMIZED=FALSE&amp;Y=120&amp;display_string=audit"}</definedName>
    <definedName name="_2385__FDSAUDITLINK__" localSheetId="1" hidden="1">{"fdsup://directions/FAT Viewer?action=UPDATE&amp;creator=factSet&amp;DYN_ARGS=true&amp;DOC_NAME=FAT:RGQ_ENTRPR_VAL_EV_SOURCE_WINDOW.FAT&amp;VAR:ID1=PLL&amp;VAR:SDATE=20100129&amp;VAR:FDATE=20100129&amp;VAR:FREQ=WEEKLY&amp;VAR:RELITEM=&amp;VAR:CURRENCY=&amp;VAR:DB_TYPE=&amp;VAR:UNITS=M&amp;window=popup&amp;w","idth=535&amp;height=425&amp;START_MAXIMIZED=FALSE&amp;Y=120&amp;display_string=audit"}</definedName>
    <definedName name="_2385__FDSAUDITLINK__" localSheetId="0" hidden="1">{"fdsup://directions/FAT Viewer?action=UPDATE&amp;creator=factSet&amp;DYN_ARGS=true&amp;DOC_NAME=FAT:RGQ_ENTRPR_VAL_EV_SOURCE_WINDOW.FAT&amp;VAR:ID1=PLL&amp;VAR:SDATE=20100129&amp;VAR:FDATE=20100129&amp;VAR:FREQ=WEEKLY&amp;VAR:RELITEM=&amp;VAR:CURRENCY=&amp;VAR:DB_TYPE=&amp;VAR:UNITS=M&amp;window=popup&amp;w","idth=535&amp;height=425&amp;START_MAXIMIZED=FALSE&amp;Y=120&amp;display_string=audit"}</definedName>
    <definedName name="_2385__FDSAUDITLINK__" hidden="1">{"fdsup://directions/FAT Viewer?action=UPDATE&amp;creator=factSet&amp;DYN_ARGS=true&amp;DOC_NAME=FAT:RGQ_ENTRPR_VAL_EV_SOURCE_WINDOW.FAT&amp;VAR:ID1=PLL&amp;VAR:SDATE=20100129&amp;VAR:FDATE=20100129&amp;VAR:FREQ=WEEKLY&amp;VAR:RELITEM=&amp;VAR:CURRENCY=&amp;VAR:DB_TYPE=&amp;VAR:UNITS=M&amp;window=popup&amp;w","idth=535&amp;height=425&amp;START_MAXIMIZED=FALSE&amp;Y=120&amp;display_string=audit"}</definedName>
    <definedName name="_2386__FDSAUDITLINK__" localSheetId="1" hidden="1">{"fdsup://directions/FAT Viewer?action=UPDATE&amp;creator=factSet&amp;DYN_ARGS=true&amp;DOC_NAME=FAT:RGQ_ENTRPR_VAL_EV_SOURCE_WINDOW.FAT&amp;VAR:ID1=PLL&amp;VAR:SDATE=20100122&amp;VAR:FDATE=20091030&amp;VAR:FREQ=WEEKLY&amp;VAR:RELITEM=&amp;VAR:CURRENCY=&amp;VAR:DB_TYPE=&amp;VAR:UNITS=M&amp;window=popup&amp;w","idth=535&amp;height=425&amp;START_MAXIMIZED=FALSE&amp;Y=120&amp;display_string=audit"}</definedName>
    <definedName name="_2386__FDSAUDITLINK__" localSheetId="0" hidden="1">{"fdsup://directions/FAT Viewer?action=UPDATE&amp;creator=factSet&amp;DYN_ARGS=true&amp;DOC_NAME=FAT:RGQ_ENTRPR_VAL_EV_SOURCE_WINDOW.FAT&amp;VAR:ID1=PLL&amp;VAR:SDATE=20100122&amp;VAR:FDATE=20091030&amp;VAR:FREQ=WEEKLY&amp;VAR:RELITEM=&amp;VAR:CURRENCY=&amp;VAR:DB_TYPE=&amp;VAR:UNITS=M&amp;window=popup&amp;w","idth=535&amp;height=425&amp;START_MAXIMIZED=FALSE&amp;Y=120&amp;display_string=audit"}</definedName>
    <definedName name="_2386__FDSAUDITLINK__" hidden="1">{"fdsup://directions/FAT Viewer?action=UPDATE&amp;creator=factSet&amp;DYN_ARGS=true&amp;DOC_NAME=FAT:RGQ_ENTRPR_VAL_EV_SOURCE_WINDOW.FAT&amp;VAR:ID1=PLL&amp;VAR:SDATE=20100122&amp;VAR:FDATE=20091030&amp;VAR:FREQ=WEEKLY&amp;VAR:RELITEM=&amp;VAR:CURRENCY=&amp;VAR:DB_TYPE=&amp;VAR:UNITS=M&amp;window=popup&amp;w","idth=535&amp;height=425&amp;START_MAXIMIZED=FALSE&amp;Y=120&amp;display_string=audit"}</definedName>
    <definedName name="_2387__FDSAUDITLINK__" localSheetId="1" hidden="1">{"fdsup://directions/FAT Viewer?action=UPDATE&amp;creator=factSet&amp;DYN_ARGS=true&amp;DOC_NAME=FAT:RGQ_ENTRPR_VAL_EV_SOURCE_WINDOW.FAT&amp;VAR:ID1=PLL&amp;VAR:SDATE=20100115&amp;VAR:FDATE=20091030&amp;VAR:FREQ=WEEKLY&amp;VAR:RELITEM=&amp;VAR:CURRENCY=&amp;VAR:DB_TYPE=&amp;VAR:UNITS=M&amp;window=popup&amp;w","idth=535&amp;height=425&amp;START_MAXIMIZED=FALSE&amp;Y=120&amp;display_string=audit"}</definedName>
    <definedName name="_2387__FDSAUDITLINK__" localSheetId="0" hidden="1">{"fdsup://directions/FAT Viewer?action=UPDATE&amp;creator=factSet&amp;DYN_ARGS=true&amp;DOC_NAME=FAT:RGQ_ENTRPR_VAL_EV_SOURCE_WINDOW.FAT&amp;VAR:ID1=PLL&amp;VAR:SDATE=20100115&amp;VAR:FDATE=20091030&amp;VAR:FREQ=WEEKLY&amp;VAR:RELITEM=&amp;VAR:CURRENCY=&amp;VAR:DB_TYPE=&amp;VAR:UNITS=M&amp;window=popup&amp;w","idth=535&amp;height=425&amp;START_MAXIMIZED=FALSE&amp;Y=120&amp;display_string=audit"}</definedName>
    <definedName name="_2387__FDSAUDITLINK__" hidden="1">{"fdsup://directions/FAT Viewer?action=UPDATE&amp;creator=factSet&amp;DYN_ARGS=true&amp;DOC_NAME=FAT:RGQ_ENTRPR_VAL_EV_SOURCE_WINDOW.FAT&amp;VAR:ID1=PLL&amp;VAR:SDATE=20100115&amp;VAR:FDATE=20091030&amp;VAR:FREQ=WEEKLY&amp;VAR:RELITEM=&amp;VAR:CURRENCY=&amp;VAR:DB_TYPE=&amp;VAR:UNITS=M&amp;window=popup&amp;w","idth=535&amp;height=425&amp;START_MAXIMIZED=FALSE&amp;Y=120&amp;display_string=audit"}</definedName>
    <definedName name="_2388__FDSAUDITLINK__" localSheetId="1" hidden="1">{"fdsup://directions/FAT Viewer?action=UPDATE&amp;creator=factSet&amp;DYN_ARGS=true&amp;DOC_NAME=FAT:RGQ_ENTRPR_VAL_EV_SOURCE_WINDOW.FAT&amp;VAR:ID1=PLL&amp;VAR:SDATE=20100108&amp;VAR:FDATE=20091030&amp;VAR:FREQ=WEEKLY&amp;VAR:RELITEM=&amp;VAR:CURRENCY=&amp;VAR:DB_TYPE=&amp;VAR:UNITS=M&amp;window=popup&amp;w","idth=535&amp;height=425&amp;START_MAXIMIZED=FALSE&amp;Y=120&amp;display_string=audit"}</definedName>
    <definedName name="_2388__FDSAUDITLINK__" localSheetId="0" hidden="1">{"fdsup://directions/FAT Viewer?action=UPDATE&amp;creator=factSet&amp;DYN_ARGS=true&amp;DOC_NAME=FAT:RGQ_ENTRPR_VAL_EV_SOURCE_WINDOW.FAT&amp;VAR:ID1=PLL&amp;VAR:SDATE=20100108&amp;VAR:FDATE=20091030&amp;VAR:FREQ=WEEKLY&amp;VAR:RELITEM=&amp;VAR:CURRENCY=&amp;VAR:DB_TYPE=&amp;VAR:UNITS=M&amp;window=popup&amp;w","idth=535&amp;height=425&amp;START_MAXIMIZED=FALSE&amp;Y=120&amp;display_string=audit"}</definedName>
    <definedName name="_2388__FDSAUDITLINK__" hidden="1">{"fdsup://directions/FAT Viewer?action=UPDATE&amp;creator=factSet&amp;DYN_ARGS=true&amp;DOC_NAME=FAT:RGQ_ENTRPR_VAL_EV_SOURCE_WINDOW.FAT&amp;VAR:ID1=PLL&amp;VAR:SDATE=20100108&amp;VAR:FDATE=20091030&amp;VAR:FREQ=WEEKLY&amp;VAR:RELITEM=&amp;VAR:CURRENCY=&amp;VAR:DB_TYPE=&amp;VAR:UNITS=M&amp;window=popup&amp;w","idth=535&amp;height=425&amp;START_MAXIMIZED=FALSE&amp;Y=120&amp;display_string=audit"}</definedName>
    <definedName name="_2389__FDSAUDITLINK__" localSheetId="1" hidden="1">{"fdsup://directions/FAT Viewer?action=UPDATE&amp;creator=factSet&amp;DYN_ARGS=true&amp;DOC_NAME=FAT:RGQ_ENTRPR_VAL_EV_SOURCE_WINDOW.FAT&amp;VAR:ID1=PLL&amp;VAR:SDATE=20091231&amp;VAR:FDATE=20091030&amp;VAR:FREQ=WEEKLY&amp;VAR:RELITEM=&amp;VAR:CURRENCY=&amp;VAR:DB_TYPE=&amp;VAR:UNITS=M&amp;window=popup&amp;w","idth=535&amp;height=425&amp;START_MAXIMIZED=FALSE&amp;Y=120&amp;display_string=audit"}</definedName>
    <definedName name="_2389__FDSAUDITLINK__" localSheetId="0" hidden="1">{"fdsup://directions/FAT Viewer?action=UPDATE&amp;creator=factSet&amp;DYN_ARGS=true&amp;DOC_NAME=FAT:RGQ_ENTRPR_VAL_EV_SOURCE_WINDOW.FAT&amp;VAR:ID1=PLL&amp;VAR:SDATE=20091231&amp;VAR:FDATE=20091030&amp;VAR:FREQ=WEEKLY&amp;VAR:RELITEM=&amp;VAR:CURRENCY=&amp;VAR:DB_TYPE=&amp;VAR:UNITS=M&amp;window=popup&amp;w","idth=535&amp;height=425&amp;START_MAXIMIZED=FALSE&amp;Y=120&amp;display_string=audit"}</definedName>
    <definedName name="_2389__FDSAUDITLINK__" hidden="1">{"fdsup://directions/FAT Viewer?action=UPDATE&amp;creator=factSet&amp;DYN_ARGS=true&amp;DOC_NAME=FAT:RGQ_ENTRPR_VAL_EV_SOURCE_WINDOW.FAT&amp;VAR:ID1=PLL&amp;VAR:SDATE=20091231&amp;VAR:FDATE=20091030&amp;VAR:FREQ=WEEKLY&amp;VAR:RELITEM=&amp;VAR:CURRENCY=&amp;VAR:DB_TYPE=&amp;VAR:UNITS=M&amp;window=popup&amp;w","idth=535&amp;height=425&amp;START_MAXIMIZED=FALSE&amp;Y=120&amp;display_string=audit"}</definedName>
    <definedName name="_239__FDSAUDITLINK__" localSheetId="1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239__FDSAUDITLINK__" localSheetId="0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239__FDSAUDITLINK__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2390__FDSAUDITLINK__" localSheetId="1" hidden="1">{"fdsup://directions/FAT Viewer?action=UPDATE&amp;creator=factSet&amp;DYN_ARGS=true&amp;DOC_NAME=FAT:RGQ_ENTRPR_VAL_EV_SOURCE_WINDOW.FAT&amp;VAR:ID1=PLL&amp;VAR:SDATE=20091224&amp;VAR:FDATE=20091030&amp;VAR:FREQ=WEEKLY&amp;VAR:RELITEM=&amp;VAR:CURRENCY=&amp;VAR:DB_TYPE=&amp;VAR:UNITS=M&amp;window=popup&amp;w","idth=535&amp;height=425&amp;START_MAXIMIZED=FALSE&amp;Y=120&amp;display_string=audit"}</definedName>
    <definedName name="_2390__FDSAUDITLINK__" localSheetId="0" hidden="1">{"fdsup://directions/FAT Viewer?action=UPDATE&amp;creator=factSet&amp;DYN_ARGS=true&amp;DOC_NAME=FAT:RGQ_ENTRPR_VAL_EV_SOURCE_WINDOW.FAT&amp;VAR:ID1=PLL&amp;VAR:SDATE=20091224&amp;VAR:FDATE=20091030&amp;VAR:FREQ=WEEKLY&amp;VAR:RELITEM=&amp;VAR:CURRENCY=&amp;VAR:DB_TYPE=&amp;VAR:UNITS=M&amp;window=popup&amp;w","idth=535&amp;height=425&amp;START_MAXIMIZED=FALSE&amp;Y=120&amp;display_string=audit"}</definedName>
    <definedName name="_2390__FDSAUDITLINK__" hidden="1">{"fdsup://directions/FAT Viewer?action=UPDATE&amp;creator=factSet&amp;DYN_ARGS=true&amp;DOC_NAME=FAT:RGQ_ENTRPR_VAL_EV_SOURCE_WINDOW.FAT&amp;VAR:ID1=PLL&amp;VAR:SDATE=20091224&amp;VAR:FDATE=20091030&amp;VAR:FREQ=WEEKLY&amp;VAR:RELITEM=&amp;VAR:CURRENCY=&amp;VAR:DB_TYPE=&amp;VAR:UNITS=M&amp;window=popup&amp;w","idth=535&amp;height=425&amp;START_MAXIMIZED=FALSE&amp;Y=120&amp;display_string=audit"}</definedName>
    <definedName name="_2391__FDSAUDITLINK__" localSheetId="1" hidden="1">{"fdsup://directions/FAT Viewer?action=UPDATE&amp;creator=factSet&amp;DYN_ARGS=true&amp;DOC_NAME=FAT:RGQ_ENTRPR_VAL_EV_SOURCE_WINDOW.FAT&amp;VAR:ID1=PLL&amp;VAR:SDATE=20091218&amp;VAR:FDATE=20091030&amp;VAR:FREQ=WEEKLY&amp;VAR:RELITEM=&amp;VAR:CURRENCY=&amp;VAR:DB_TYPE=&amp;VAR:UNITS=M&amp;window=popup&amp;w","idth=535&amp;height=425&amp;START_MAXIMIZED=FALSE&amp;Y=120&amp;display_string=audit"}</definedName>
    <definedName name="_2391__FDSAUDITLINK__" localSheetId="0" hidden="1">{"fdsup://directions/FAT Viewer?action=UPDATE&amp;creator=factSet&amp;DYN_ARGS=true&amp;DOC_NAME=FAT:RGQ_ENTRPR_VAL_EV_SOURCE_WINDOW.FAT&amp;VAR:ID1=PLL&amp;VAR:SDATE=20091218&amp;VAR:FDATE=20091030&amp;VAR:FREQ=WEEKLY&amp;VAR:RELITEM=&amp;VAR:CURRENCY=&amp;VAR:DB_TYPE=&amp;VAR:UNITS=M&amp;window=popup&amp;w","idth=535&amp;height=425&amp;START_MAXIMIZED=FALSE&amp;Y=120&amp;display_string=audit"}</definedName>
    <definedName name="_2391__FDSAUDITLINK__" hidden="1">{"fdsup://directions/FAT Viewer?action=UPDATE&amp;creator=factSet&amp;DYN_ARGS=true&amp;DOC_NAME=FAT:RGQ_ENTRPR_VAL_EV_SOURCE_WINDOW.FAT&amp;VAR:ID1=PLL&amp;VAR:SDATE=20091218&amp;VAR:FDATE=20091030&amp;VAR:FREQ=WEEKLY&amp;VAR:RELITEM=&amp;VAR:CURRENCY=&amp;VAR:DB_TYPE=&amp;VAR:UNITS=M&amp;window=popup&amp;w","idth=535&amp;height=425&amp;START_MAXIMIZED=FALSE&amp;Y=120&amp;display_string=audit"}</definedName>
    <definedName name="_2392__FDSAUDITLINK__" localSheetId="1" hidden="1">{"fdsup://directions/FAT Viewer?action=UPDATE&amp;creator=factSet&amp;DYN_ARGS=true&amp;DOC_NAME=FAT:RGQ_ENTRPR_VAL_EV_SOURCE_WINDOW.FAT&amp;VAR:ID1=PLL&amp;VAR:SDATE=20091211&amp;VAR:FDATE=20091030&amp;VAR:FREQ=WEEKLY&amp;VAR:RELITEM=&amp;VAR:CURRENCY=&amp;VAR:DB_TYPE=&amp;VAR:UNITS=M&amp;window=popup&amp;w","idth=535&amp;height=425&amp;START_MAXIMIZED=FALSE&amp;Y=120&amp;display_string=audit"}</definedName>
    <definedName name="_2392__FDSAUDITLINK__" localSheetId="0" hidden="1">{"fdsup://directions/FAT Viewer?action=UPDATE&amp;creator=factSet&amp;DYN_ARGS=true&amp;DOC_NAME=FAT:RGQ_ENTRPR_VAL_EV_SOURCE_WINDOW.FAT&amp;VAR:ID1=PLL&amp;VAR:SDATE=20091211&amp;VAR:FDATE=20091030&amp;VAR:FREQ=WEEKLY&amp;VAR:RELITEM=&amp;VAR:CURRENCY=&amp;VAR:DB_TYPE=&amp;VAR:UNITS=M&amp;window=popup&amp;w","idth=535&amp;height=425&amp;START_MAXIMIZED=FALSE&amp;Y=120&amp;display_string=audit"}</definedName>
    <definedName name="_2392__FDSAUDITLINK__" hidden="1">{"fdsup://directions/FAT Viewer?action=UPDATE&amp;creator=factSet&amp;DYN_ARGS=true&amp;DOC_NAME=FAT:RGQ_ENTRPR_VAL_EV_SOURCE_WINDOW.FAT&amp;VAR:ID1=PLL&amp;VAR:SDATE=20091211&amp;VAR:FDATE=20091030&amp;VAR:FREQ=WEEKLY&amp;VAR:RELITEM=&amp;VAR:CURRENCY=&amp;VAR:DB_TYPE=&amp;VAR:UNITS=M&amp;window=popup&amp;w","idth=535&amp;height=425&amp;START_MAXIMIZED=FALSE&amp;Y=120&amp;display_string=audit"}</definedName>
    <definedName name="_2393__FDSAUDITLINK__" localSheetId="1" hidden="1">{"fdsup://directions/FAT Viewer?action=UPDATE&amp;creator=factSet&amp;DYN_ARGS=true&amp;DOC_NAME=FAT:RGQ_ENTRPR_VAL_EV_SOURCE_WINDOW.FAT&amp;VAR:ID1=PLL&amp;VAR:SDATE=20091204&amp;VAR:FDATE=20091030&amp;VAR:FREQ=WEEKLY&amp;VAR:RELITEM=&amp;VAR:CURRENCY=&amp;VAR:DB_TYPE=&amp;VAR:UNITS=M&amp;window=popup&amp;w","idth=535&amp;height=425&amp;START_MAXIMIZED=FALSE&amp;Y=120&amp;display_string=audit"}</definedName>
    <definedName name="_2393__FDSAUDITLINK__" localSheetId="0" hidden="1">{"fdsup://directions/FAT Viewer?action=UPDATE&amp;creator=factSet&amp;DYN_ARGS=true&amp;DOC_NAME=FAT:RGQ_ENTRPR_VAL_EV_SOURCE_WINDOW.FAT&amp;VAR:ID1=PLL&amp;VAR:SDATE=20091204&amp;VAR:FDATE=20091030&amp;VAR:FREQ=WEEKLY&amp;VAR:RELITEM=&amp;VAR:CURRENCY=&amp;VAR:DB_TYPE=&amp;VAR:UNITS=M&amp;window=popup&amp;w","idth=535&amp;height=425&amp;START_MAXIMIZED=FALSE&amp;Y=120&amp;display_string=audit"}</definedName>
    <definedName name="_2393__FDSAUDITLINK__" hidden="1">{"fdsup://directions/FAT Viewer?action=UPDATE&amp;creator=factSet&amp;DYN_ARGS=true&amp;DOC_NAME=FAT:RGQ_ENTRPR_VAL_EV_SOURCE_WINDOW.FAT&amp;VAR:ID1=PLL&amp;VAR:SDATE=20091204&amp;VAR:FDATE=20091030&amp;VAR:FREQ=WEEKLY&amp;VAR:RELITEM=&amp;VAR:CURRENCY=&amp;VAR:DB_TYPE=&amp;VAR:UNITS=M&amp;window=popup&amp;w","idth=535&amp;height=425&amp;START_MAXIMIZED=FALSE&amp;Y=120&amp;display_string=audit"}</definedName>
    <definedName name="_2394__FDSAUDITLINK__" localSheetId="1" hidden="1">{"fdsup://directions/FAT Viewer?action=UPDATE&amp;creator=factSet&amp;DYN_ARGS=true&amp;DOC_NAME=FAT:RGQ_ENTRPR_VAL_EV_SOURCE_WINDOW.FAT&amp;VAR:ID1=PLL&amp;VAR:SDATE=20091127&amp;VAR:FDATE=20091030&amp;VAR:FREQ=WEEKLY&amp;VAR:RELITEM=&amp;VAR:CURRENCY=&amp;VAR:DB_TYPE=&amp;VAR:UNITS=M&amp;window=popup&amp;w","idth=535&amp;height=425&amp;START_MAXIMIZED=FALSE&amp;Y=120&amp;display_string=audit"}</definedName>
    <definedName name="_2394__FDSAUDITLINK__" localSheetId="0" hidden="1">{"fdsup://directions/FAT Viewer?action=UPDATE&amp;creator=factSet&amp;DYN_ARGS=true&amp;DOC_NAME=FAT:RGQ_ENTRPR_VAL_EV_SOURCE_WINDOW.FAT&amp;VAR:ID1=PLL&amp;VAR:SDATE=20091127&amp;VAR:FDATE=20091030&amp;VAR:FREQ=WEEKLY&amp;VAR:RELITEM=&amp;VAR:CURRENCY=&amp;VAR:DB_TYPE=&amp;VAR:UNITS=M&amp;window=popup&amp;w","idth=535&amp;height=425&amp;START_MAXIMIZED=FALSE&amp;Y=120&amp;display_string=audit"}</definedName>
    <definedName name="_2394__FDSAUDITLINK__" hidden="1">{"fdsup://directions/FAT Viewer?action=UPDATE&amp;creator=factSet&amp;DYN_ARGS=true&amp;DOC_NAME=FAT:RGQ_ENTRPR_VAL_EV_SOURCE_WINDOW.FAT&amp;VAR:ID1=PLL&amp;VAR:SDATE=20091127&amp;VAR:FDATE=20091030&amp;VAR:FREQ=WEEKLY&amp;VAR:RELITEM=&amp;VAR:CURRENCY=&amp;VAR:DB_TYPE=&amp;VAR:UNITS=M&amp;window=popup&amp;w","idth=535&amp;height=425&amp;START_MAXIMIZED=FALSE&amp;Y=120&amp;display_string=audit"}</definedName>
    <definedName name="_2395__FDSAUDITLINK__" localSheetId="1" hidden="1">{"fdsup://directions/FAT Viewer?action=UPDATE&amp;creator=factSet&amp;DYN_ARGS=true&amp;DOC_NAME=FAT:RGQ_ENTRPR_VAL_EV_SOURCE_WINDOW.FAT&amp;VAR:ID1=PLL&amp;VAR:SDATE=20091120&amp;VAR:FDATE=20091030&amp;VAR:FREQ=WEEKLY&amp;VAR:RELITEM=&amp;VAR:CURRENCY=&amp;VAR:DB_TYPE=&amp;VAR:UNITS=M&amp;window=popup&amp;w","idth=535&amp;height=425&amp;START_MAXIMIZED=FALSE&amp;Y=120&amp;display_string=audit"}</definedName>
    <definedName name="_2395__FDSAUDITLINK__" localSheetId="0" hidden="1">{"fdsup://directions/FAT Viewer?action=UPDATE&amp;creator=factSet&amp;DYN_ARGS=true&amp;DOC_NAME=FAT:RGQ_ENTRPR_VAL_EV_SOURCE_WINDOW.FAT&amp;VAR:ID1=PLL&amp;VAR:SDATE=20091120&amp;VAR:FDATE=20091030&amp;VAR:FREQ=WEEKLY&amp;VAR:RELITEM=&amp;VAR:CURRENCY=&amp;VAR:DB_TYPE=&amp;VAR:UNITS=M&amp;window=popup&amp;w","idth=535&amp;height=425&amp;START_MAXIMIZED=FALSE&amp;Y=120&amp;display_string=audit"}</definedName>
    <definedName name="_2395__FDSAUDITLINK__" hidden="1">{"fdsup://directions/FAT Viewer?action=UPDATE&amp;creator=factSet&amp;DYN_ARGS=true&amp;DOC_NAME=FAT:RGQ_ENTRPR_VAL_EV_SOURCE_WINDOW.FAT&amp;VAR:ID1=PLL&amp;VAR:SDATE=20091120&amp;VAR:FDATE=20091030&amp;VAR:FREQ=WEEKLY&amp;VAR:RELITEM=&amp;VAR:CURRENCY=&amp;VAR:DB_TYPE=&amp;VAR:UNITS=M&amp;window=popup&amp;w","idth=535&amp;height=425&amp;START_MAXIMIZED=FALSE&amp;Y=120&amp;display_string=audit"}</definedName>
    <definedName name="_2396__FDSAUDITLINK__" localSheetId="1" hidden="1">{"fdsup://directions/FAT Viewer?action=UPDATE&amp;creator=factSet&amp;DYN_ARGS=true&amp;DOC_NAME=FAT:RGQ_ENTRPR_VAL_EV_SOURCE_WINDOW.FAT&amp;VAR:ID1=PLL&amp;VAR:SDATE=20091113&amp;VAR:FDATE=20091030&amp;VAR:FREQ=WEEKLY&amp;VAR:RELITEM=&amp;VAR:CURRENCY=&amp;VAR:DB_TYPE=&amp;VAR:UNITS=M&amp;window=popup&amp;w","idth=535&amp;height=425&amp;START_MAXIMIZED=FALSE&amp;Y=120&amp;display_string=audit"}</definedName>
    <definedName name="_2396__FDSAUDITLINK__" localSheetId="0" hidden="1">{"fdsup://directions/FAT Viewer?action=UPDATE&amp;creator=factSet&amp;DYN_ARGS=true&amp;DOC_NAME=FAT:RGQ_ENTRPR_VAL_EV_SOURCE_WINDOW.FAT&amp;VAR:ID1=PLL&amp;VAR:SDATE=20091113&amp;VAR:FDATE=20091030&amp;VAR:FREQ=WEEKLY&amp;VAR:RELITEM=&amp;VAR:CURRENCY=&amp;VAR:DB_TYPE=&amp;VAR:UNITS=M&amp;window=popup&amp;w","idth=535&amp;height=425&amp;START_MAXIMIZED=FALSE&amp;Y=120&amp;display_string=audit"}</definedName>
    <definedName name="_2396__FDSAUDITLINK__" hidden="1">{"fdsup://directions/FAT Viewer?action=UPDATE&amp;creator=factSet&amp;DYN_ARGS=true&amp;DOC_NAME=FAT:RGQ_ENTRPR_VAL_EV_SOURCE_WINDOW.FAT&amp;VAR:ID1=PLL&amp;VAR:SDATE=20091113&amp;VAR:FDATE=20091030&amp;VAR:FREQ=WEEKLY&amp;VAR:RELITEM=&amp;VAR:CURRENCY=&amp;VAR:DB_TYPE=&amp;VAR:UNITS=M&amp;window=popup&amp;w","idth=535&amp;height=425&amp;START_MAXIMIZED=FALSE&amp;Y=120&amp;display_string=audit"}</definedName>
    <definedName name="_2397__FDSAUDITLINK__" localSheetId="1" hidden="1">{"fdsup://directions/FAT Viewer?action=UPDATE&amp;creator=factSet&amp;DYN_ARGS=true&amp;DOC_NAME=FAT:RGQ_ENTRPR_VAL_EV_SOURCE_WINDOW.FAT&amp;VAR:ID1=PLL&amp;VAR:SDATE=20091106&amp;VAR:FDATE=20091030&amp;VAR:FREQ=WEEKLY&amp;VAR:RELITEM=&amp;VAR:CURRENCY=&amp;VAR:DB_TYPE=&amp;VAR:UNITS=M&amp;window=popup&amp;w","idth=535&amp;height=425&amp;START_MAXIMIZED=FALSE&amp;Y=120&amp;display_string=audit"}</definedName>
    <definedName name="_2397__FDSAUDITLINK__" localSheetId="0" hidden="1">{"fdsup://directions/FAT Viewer?action=UPDATE&amp;creator=factSet&amp;DYN_ARGS=true&amp;DOC_NAME=FAT:RGQ_ENTRPR_VAL_EV_SOURCE_WINDOW.FAT&amp;VAR:ID1=PLL&amp;VAR:SDATE=20091106&amp;VAR:FDATE=20091030&amp;VAR:FREQ=WEEKLY&amp;VAR:RELITEM=&amp;VAR:CURRENCY=&amp;VAR:DB_TYPE=&amp;VAR:UNITS=M&amp;window=popup&amp;w","idth=535&amp;height=425&amp;START_MAXIMIZED=FALSE&amp;Y=120&amp;display_string=audit"}</definedName>
    <definedName name="_2397__FDSAUDITLINK__" hidden="1">{"fdsup://directions/FAT Viewer?action=UPDATE&amp;creator=factSet&amp;DYN_ARGS=true&amp;DOC_NAME=FAT:RGQ_ENTRPR_VAL_EV_SOURCE_WINDOW.FAT&amp;VAR:ID1=PLL&amp;VAR:SDATE=20091106&amp;VAR:FDATE=20091030&amp;VAR:FREQ=WEEKLY&amp;VAR:RELITEM=&amp;VAR:CURRENCY=&amp;VAR:DB_TYPE=&amp;VAR:UNITS=M&amp;window=popup&amp;w","idth=535&amp;height=425&amp;START_MAXIMIZED=FALSE&amp;Y=120&amp;display_string=audit"}</definedName>
    <definedName name="_2398__FDSAUDITLINK__" localSheetId="1" hidden="1">{"fdsup://directions/FAT Viewer?action=UPDATE&amp;creator=factSet&amp;DYN_ARGS=true&amp;DOC_NAME=FAT:RGQ_ENTRPR_VAL_EV_SOURCE_WINDOW.FAT&amp;VAR:ID1=PLL&amp;VAR:SDATE=20091030&amp;VAR:FDATE=20091030&amp;VAR:FREQ=WEEKLY&amp;VAR:RELITEM=&amp;VAR:CURRENCY=&amp;VAR:DB_TYPE=&amp;VAR:UNITS=M&amp;window=popup&amp;w","idth=535&amp;height=425&amp;START_MAXIMIZED=FALSE&amp;Y=120&amp;display_string=audit"}</definedName>
    <definedName name="_2398__FDSAUDITLINK__" localSheetId="0" hidden="1">{"fdsup://directions/FAT Viewer?action=UPDATE&amp;creator=factSet&amp;DYN_ARGS=true&amp;DOC_NAME=FAT:RGQ_ENTRPR_VAL_EV_SOURCE_WINDOW.FAT&amp;VAR:ID1=PLL&amp;VAR:SDATE=20091030&amp;VAR:FDATE=20091030&amp;VAR:FREQ=WEEKLY&amp;VAR:RELITEM=&amp;VAR:CURRENCY=&amp;VAR:DB_TYPE=&amp;VAR:UNITS=M&amp;window=popup&amp;w","idth=535&amp;height=425&amp;START_MAXIMIZED=FALSE&amp;Y=120&amp;display_string=audit"}</definedName>
    <definedName name="_2398__FDSAUDITLINK__" hidden="1">{"fdsup://directions/FAT Viewer?action=UPDATE&amp;creator=factSet&amp;DYN_ARGS=true&amp;DOC_NAME=FAT:RGQ_ENTRPR_VAL_EV_SOURCE_WINDOW.FAT&amp;VAR:ID1=PLL&amp;VAR:SDATE=20091030&amp;VAR:FDATE=20091030&amp;VAR:FREQ=WEEKLY&amp;VAR:RELITEM=&amp;VAR:CURRENCY=&amp;VAR:DB_TYPE=&amp;VAR:UNITS=M&amp;window=popup&amp;w","idth=535&amp;height=425&amp;START_MAXIMIZED=FALSE&amp;Y=120&amp;display_string=audit"}</definedName>
    <definedName name="_2399__FDSAUDITLINK__" localSheetId="1" hidden="1">{"fdsup://directions/FAT Viewer?action=UPDATE&amp;creator=factSet&amp;DYN_ARGS=true&amp;DOC_NAME=FAT:RGQ_ENTRPR_VAL_EV_SOURCE_WINDOW.FAT&amp;VAR:ID1=PLL&amp;VAR:SDATE=20091023&amp;VAR:FDATE=20090731&amp;VAR:FREQ=WEEKLY&amp;VAR:RELITEM=&amp;VAR:CURRENCY=&amp;VAR:DB_TYPE=&amp;VAR:UNITS=M&amp;window=popup&amp;w","idth=535&amp;height=425&amp;START_MAXIMIZED=FALSE&amp;Y=120&amp;display_string=audit"}</definedName>
    <definedName name="_2399__FDSAUDITLINK__" localSheetId="0" hidden="1">{"fdsup://directions/FAT Viewer?action=UPDATE&amp;creator=factSet&amp;DYN_ARGS=true&amp;DOC_NAME=FAT:RGQ_ENTRPR_VAL_EV_SOURCE_WINDOW.FAT&amp;VAR:ID1=PLL&amp;VAR:SDATE=20091023&amp;VAR:FDATE=20090731&amp;VAR:FREQ=WEEKLY&amp;VAR:RELITEM=&amp;VAR:CURRENCY=&amp;VAR:DB_TYPE=&amp;VAR:UNITS=M&amp;window=popup&amp;w","idth=535&amp;height=425&amp;START_MAXIMIZED=FALSE&amp;Y=120&amp;display_string=audit"}</definedName>
    <definedName name="_2399__FDSAUDITLINK__" hidden="1">{"fdsup://directions/FAT Viewer?action=UPDATE&amp;creator=factSet&amp;DYN_ARGS=true&amp;DOC_NAME=FAT:RGQ_ENTRPR_VAL_EV_SOURCE_WINDOW.FAT&amp;VAR:ID1=PLL&amp;VAR:SDATE=20091023&amp;VAR:FDATE=20090731&amp;VAR:FREQ=WEEKLY&amp;VAR:RELITEM=&amp;VAR:CURRENCY=&amp;VAR:DB_TYPE=&amp;VAR:UNITS=M&amp;window=popup&amp;w","idth=535&amp;height=425&amp;START_MAXIMIZED=FALSE&amp;Y=120&amp;display_string=audit"}</definedName>
    <definedName name="_24__123Graph_B_Chart_1A" hidden="1">#N/A</definedName>
    <definedName name="_24__FDSAUDITLINK__" localSheetId="1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24__FDSAUDITLINK__" localSheetId="0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24__FDSAUDITLINK__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240__FDSAUDITLINK__" localSheetId="1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240__FDSAUDITLINK__" localSheetId="0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240__FDSAUDITLINK__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2400__FDSAUDITLINK__" localSheetId="1" hidden="1">{"fdsup://directions/FAT Viewer?action=UPDATE&amp;creator=factSet&amp;DYN_ARGS=true&amp;DOC_NAME=FAT:RGQ_ENTRPR_VAL_EV_SOURCE_WINDOW.FAT&amp;VAR:ID1=PLL&amp;VAR:SDATE=20091016&amp;VAR:FDATE=20090731&amp;VAR:FREQ=WEEKLY&amp;VAR:RELITEM=&amp;VAR:CURRENCY=&amp;VAR:DB_TYPE=&amp;VAR:UNITS=M&amp;window=popup&amp;w","idth=535&amp;height=425&amp;START_MAXIMIZED=FALSE&amp;Y=120&amp;display_string=audit"}</definedName>
    <definedName name="_2400__FDSAUDITLINK__" localSheetId="0" hidden="1">{"fdsup://directions/FAT Viewer?action=UPDATE&amp;creator=factSet&amp;DYN_ARGS=true&amp;DOC_NAME=FAT:RGQ_ENTRPR_VAL_EV_SOURCE_WINDOW.FAT&amp;VAR:ID1=PLL&amp;VAR:SDATE=20091016&amp;VAR:FDATE=20090731&amp;VAR:FREQ=WEEKLY&amp;VAR:RELITEM=&amp;VAR:CURRENCY=&amp;VAR:DB_TYPE=&amp;VAR:UNITS=M&amp;window=popup&amp;w","idth=535&amp;height=425&amp;START_MAXIMIZED=FALSE&amp;Y=120&amp;display_string=audit"}</definedName>
    <definedName name="_2400__FDSAUDITLINK__" hidden="1">{"fdsup://directions/FAT Viewer?action=UPDATE&amp;creator=factSet&amp;DYN_ARGS=true&amp;DOC_NAME=FAT:RGQ_ENTRPR_VAL_EV_SOURCE_WINDOW.FAT&amp;VAR:ID1=PLL&amp;VAR:SDATE=20091016&amp;VAR:FDATE=20090731&amp;VAR:FREQ=WEEKLY&amp;VAR:RELITEM=&amp;VAR:CURRENCY=&amp;VAR:DB_TYPE=&amp;VAR:UNITS=M&amp;window=popup&amp;w","idth=535&amp;height=425&amp;START_MAXIMIZED=FALSE&amp;Y=120&amp;display_string=audit"}</definedName>
    <definedName name="_2401__FDSAUDITLINK__" localSheetId="1" hidden="1">{"fdsup://directions/FAT Viewer?action=UPDATE&amp;creator=factSet&amp;DYN_ARGS=true&amp;DOC_NAME=FAT:RGQ_ENTRPR_VAL_EV_SOURCE_WINDOW.FAT&amp;VAR:ID1=PLL&amp;VAR:SDATE=20091009&amp;VAR:FDATE=20090731&amp;VAR:FREQ=WEEKLY&amp;VAR:RELITEM=&amp;VAR:CURRENCY=&amp;VAR:DB_TYPE=&amp;VAR:UNITS=M&amp;window=popup&amp;w","idth=535&amp;height=425&amp;START_MAXIMIZED=FALSE&amp;Y=120&amp;display_string=audit"}</definedName>
    <definedName name="_2401__FDSAUDITLINK__" localSheetId="0" hidden="1">{"fdsup://directions/FAT Viewer?action=UPDATE&amp;creator=factSet&amp;DYN_ARGS=true&amp;DOC_NAME=FAT:RGQ_ENTRPR_VAL_EV_SOURCE_WINDOW.FAT&amp;VAR:ID1=PLL&amp;VAR:SDATE=20091009&amp;VAR:FDATE=20090731&amp;VAR:FREQ=WEEKLY&amp;VAR:RELITEM=&amp;VAR:CURRENCY=&amp;VAR:DB_TYPE=&amp;VAR:UNITS=M&amp;window=popup&amp;w","idth=535&amp;height=425&amp;START_MAXIMIZED=FALSE&amp;Y=120&amp;display_string=audit"}</definedName>
    <definedName name="_2401__FDSAUDITLINK__" hidden="1">{"fdsup://directions/FAT Viewer?action=UPDATE&amp;creator=factSet&amp;DYN_ARGS=true&amp;DOC_NAME=FAT:RGQ_ENTRPR_VAL_EV_SOURCE_WINDOW.FAT&amp;VAR:ID1=PLL&amp;VAR:SDATE=20091009&amp;VAR:FDATE=20090731&amp;VAR:FREQ=WEEKLY&amp;VAR:RELITEM=&amp;VAR:CURRENCY=&amp;VAR:DB_TYPE=&amp;VAR:UNITS=M&amp;window=popup&amp;w","idth=535&amp;height=425&amp;START_MAXIMIZED=FALSE&amp;Y=120&amp;display_string=audit"}</definedName>
    <definedName name="_2402__FDSAUDITLINK__" localSheetId="1" hidden="1">{"fdsup://directions/FAT Viewer?action=UPDATE&amp;creator=factSet&amp;DYN_ARGS=true&amp;DOC_NAME=FAT:RGQ_ENTRPR_VAL_EV_SOURCE_WINDOW.FAT&amp;VAR:ID1=PLL&amp;VAR:SDATE=20091002&amp;VAR:FDATE=20090731&amp;VAR:FREQ=WEEKLY&amp;VAR:RELITEM=&amp;VAR:CURRENCY=&amp;VAR:DB_TYPE=&amp;VAR:UNITS=M&amp;window=popup&amp;w","idth=535&amp;height=425&amp;START_MAXIMIZED=FALSE&amp;Y=120&amp;display_string=audit"}</definedName>
    <definedName name="_2402__FDSAUDITLINK__" localSheetId="0" hidden="1">{"fdsup://directions/FAT Viewer?action=UPDATE&amp;creator=factSet&amp;DYN_ARGS=true&amp;DOC_NAME=FAT:RGQ_ENTRPR_VAL_EV_SOURCE_WINDOW.FAT&amp;VAR:ID1=PLL&amp;VAR:SDATE=20091002&amp;VAR:FDATE=20090731&amp;VAR:FREQ=WEEKLY&amp;VAR:RELITEM=&amp;VAR:CURRENCY=&amp;VAR:DB_TYPE=&amp;VAR:UNITS=M&amp;window=popup&amp;w","idth=535&amp;height=425&amp;START_MAXIMIZED=FALSE&amp;Y=120&amp;display_string=audit"}</definedName>
    <definedName name="_2402__FDSAUDITLINK__" hidden="1">{"fdsup://directions/FAT Viewer?action=UPDATE&amp;creator=factSet&amp;DYN_ARGS=true&amp;DOC_NAME=FAT:RGQ_ENTRPR_VAL_EV_SOURCE_WINDOW.FAT&amp;VAR:ID1=PLL&amp;VAR:SDATE=20091002&amp;VAR:FDATE=20090731&amp;VAR:FREQ=WEEKLY&amp;VAR:RELITEM=&amp;VAR:CURRENCY=&amp;VAR:DB_TYPE=&amp;VAR:UNITS=M&amp;window=popup&amp;w","idth=535&amp;height=425&amp;START_MAXIMIZED=FALSE&amp;Y=120&amp;display_string=audit"}</definedName>
    <definedName name="_2403__FDSAUDITLINK__" localSheetId="1" hidden="1">{"fdsup://directions/FAT Viewer?action=UPDATE&amp;creator=factSet&amp;DYN_ARGS=true&amp;DOC_NAME=FAT:RGQ_ENTRPR_VAL_EV_SOURCE_WINDOW.FAT&amp;VAR:ID1=PLL&amp;VAR:SDATE=20090925&amp;VAR:FDATE=20090731&amp;VAR:FREQ=WEEKLY&amp;VAR:RELITEM=&amp;VAR:CURRENCY=&amp;VAR:DB_TYPE=&amp;VAR:UNITS=M&amp;window=popup&amp;w","idth=535&amp;height=425&amp;START_MAXIMIZED=FALSE&amp;Y=120&amp;display_string=audit"}</definedName>
    <definedName name="_2403__FDSAUDITLINK__" localSheetId="0" hidden="1">{"fdsup://directions/FAT Viewer?action=UPDATE&amp;creator=factSet&amp;DYN_ARGS=true&amp;DOC_NAME=FAT:RGQ_ENTRPR_VAL_EV_SOURCE_WINDOW.FAT&amp;VAR:ID1=PLL&amp;VAR:SDATE=20090925&amp;VAR:FDATE=20090731&amp;VAR:FREQ=WEEKLY&amp;VAR:RELITEM=&amp;VAR:CURRENCY=&amp;VAR:DB_TYPE=&amp;VAR:UNITS=M&amp;window=popup&amp;w","idth=535&amp;height=425&amp;START_MAXIMIZED=FALSE&amp;Y=120&amp;display_string=audit"}</definedName>
    <definedName name="_2403__FDSAUDITLINK__" hidden="1">{"fdsup://directions/FAT Viewer?action=UPDATE&amp;creator=factSet&amp;DYN_ARGS=true&amp;DOC_NAME=FAT:RGQ_ENTRPR_VAL_EV_SOURCE_WINDOW.FAT&amp;VAR:ID1=PLL&amp;VAR:SDATE=20090925&amp;VAR:FDATE=20090731&amp;VAR:FREQ=WEEKLY&amp;VAR:RELITEM=&amp;VAR:CURRENCY=&amp;VAR:DB_TYPE=&amp;VAR:UNITS=M&amp;window=popup&amp;w","idth=535&amp;height=425&amp;START_MAXIMIZED=FALSE&amp;Y=120&amp;display_string=audit"}</definedName>
    <definedName name="_2404__FDSAUDITLINK__" localSheetId="1" hidden="1">{"fdsup://directions/FAT Viewer?action=UPDATE&amp;creator=factSet&amp;DYN_ARGS=true&amp;DOC_NAME=FAT:RGQ_ENTRPR_VAL_EV_SOURCE_WINDOW.FAT&amp;VAR:ID1=PLL&amp;VAR:SDATE=20090918&amp;VAR:FDATE=20090731&amp;VAR:FREQ=WEEKLY&amp;VAR:RELITEM=&amp;VAR:CURRENCY=&amp;VAR:DB_TYPE=&amp;VAR:UNITS=M&amp;window=popup&amp;w","idth=535&amp;height=425&amp;START_MAXIMIZED=FALSE&amp;Y=120&amp;display_string=audit"}</definedName>
    <definedName name="_2404__FDSAUDITLINK__" localSheetId="0" hidden="1">{"fdsup://directions/FAT Viewer?action=UPDATE&amp;creator=factSet&amp;DYN_ARGS=true&amp;DOC_NAME=FAT:RGQ_ENTRPR_VAL_EV_SOURCE_WINDOW.FAT&amp;VAR:ID1=PLL&amp;VAR:SDATE=20090918&amp;VAR:FDATE=20090731&amp;VAR:FREQ=WEEKLY&amp;VAR:RELITEM=&amp;VAR:CURRENCY=&amp;VAR:DB_TYPE=&amp;VAR:UNITS=M&amp;window=popup&amp;w","idth=535&amp;height=425&amp;START_MAXIMIZED=FALSE&amp;Y=120&amp;display_string=audit"}</definedName>
    <definedName name="_2404__FDSAUDITLINK__" hidden="1">{"fdsup://directions/FAT Viewer?action=UPDATE&amp;creator=factSet&amp;DYN_ARGS=true&amp;DOC_NAME=FAT:RGQ_ENTRPR_VAL_EV_SOURCE_WINDOW.FAT&amp;VAR:ID1=PLL&amp;VAR:SDATE=20090918&amp;VAR:FDATE=20090731&amp;VAR:FREQ=WEEKLY&amp;VAR:RELITEM=&amp;VAR:CURRENCY=&amp;VAR:DB_TYPE=&amp;VAR:UNITS=M&amp;window=popup&amp;w","idth=535&amp;height=425&amp;START_MAXIMIZED=FALSE&amp;Y=120&amp;display_string=audit"}</definedName>
    <definedName name="_2405__FDSAUDITLINK__" localSheetId="1" hidden="1">{"fdsup://directions/FAT Viewer?action=UPDATE&amp;creator=factSet&amp;DYN_ARGS=true&amp;DOC_NAME=FAT:RGQ_ENTRPR_VAL_EV_SOURCE_WINDOW.FAT&amp;VAR:ID1=PLL&amp;VAR:SDATE=20090911&amp;VAR:FDATE=20090731&amp;VAR:FREQ=WEEKLY&amp;VAR:RELITEM=&amp;VAR:CURRENCY=&amp;VAR:DB_TYPE=&amp;VAR:UNITS=M&amp;window=popup&amp;w","idth=535&amp;height=425&amp;START_MAXIMIZED=FALSE&amp;Y=120&amp;display_string=audit"}</definedName>
    <definedName name="_2405__FDSAUDITLINK__" localSheetId="0" hidden="1">{"fdsup://directions/FAT Viewer?action=UPDATE&amp;creator=factSet&amp;DYN_ARGS=true&amp;DOC_NAME=FAT:RGQ_ENTRPR_VAL_EV_SOURCE_WINDOW.FAT&amp;VAR:ID1=PLL&amp;VAR:SDATE=20090911&amp;VAR:FDATE=20090731&amp;VAR:FREQ=WEEKLY&amp;VAR:RELITEM=&amp;VAR:CURRENCY=&amp;VAR:DB_TYPE=&amp;VAR:UNITS=M&amp;window=popup&amp;w","idth=535&amp;height=425&amp;START_MAXIMIZED=FALSE&amp;Y=120&amp;display_string=audit"}</definedName>
    <definedName name="_2405__FDSAUDITLINK__" hidden="1">{"fdsup://directions/FAT Viewer?action=UPDATE&amp;creator=factSet&amp;DYN_ARGS=true&amp;DOC_NAME=FAT:RGQ_ENTRPR_VAL_EV_SOURCE_WINDOW.FAT&amp;VAR:ID1=PLL&amp;VAR:SDATE=20090911&amp;VAR:FDATE=20090731&amp;VAR:FREQ=WEEKLY&amp;VAR:RELITEM=&amp;VAR:CURRENCY=&amp;VAR:DB_TYPE=&amp;VAR:UNITS=M&amp;window=popup&amp;w","idth=535&amp;height=425&amp;START_MAXIMIZED=FALSE&amp;Y=120&amp;display_string=audit"}</definedName>
    <definedName name="_2406__FDSAUDITLINK__" localSheetId="1" hidden="1">{"fdsup://directions/FAT Viewer?action=UPDATE&amp;creator=factSet&amp;DYN_ARGS=true&amp;DOC_NAME=FAT:RGQ_ENTRPR_VAL_EV_SOURCE_WINDOW.FAT&amp;VAR:ID1=PLL&amp;VAR:SDATE=20090904&amp;VAR:FDATE=20090731&amp;VAR:FREQ=WEEKLY&amp;VAR:RELITEM=&amp;VAR:CURRENCY=&amp;VAR:DB_TYPE=&amp;VAR:UNITS=M&amp;window=popup&amp;w","idth=535&amp;height=425&amp;START_MAXIMIZED=FALSE&amp;Y=120&amp;display_string=audit"}</definedName>
    <definedName name="_2406__FDSAUDITLINK__" localSheetId="0" hidden="1">{"fdsup://directions/FAT Viewer?action=UPDATE&amp;creator=factSet&amp;DYN_ARGS=true&amp;DOC_NAME=FAT:RGQ_ENTRPR_VAL_EV_SOURCE_WINDOW.FAT&amp;VAR:ID1=PLL&amp;VAR:SDATE=20090904&amp;VAR:FDATE=20090731&amp;VAR:FREQ=WEEKLY&amp;VAR:RELITEM=&amp;VAR:CURRENCY=&amp;VAR:DB_TYPE=&amp;VAR:UNITS=M&amp;window=popup&amp;w","idth=535&amp;height=425&amp;START_MAXIMIZED=FALSE&amp;Y=120&amp;display_string=audit"}</definedName>
    <definedName name="_2406__FDSAUDITLINK__" hidden="1">{"fdsup://directions/FAT Viewer?action=UPDATE&amp;creator=factSet&amp;DYN_ARGS=true&amp;DOC_NAME=FAT:RGQ_ENTRPR_VAL_EV_SOURCE_WINDOW.FAT&amp;VAR:ID1=PLL&amp;VAR:SDATE=20090904&amp;VAR:FDATE=20090731&amp;VAR:FREQ=WEEKLY&amp;VAR:RELITEM=&amp;VAR:CURRENCY=&amp;VAR:DB_TYPE=&amp;VAR:UNITS=M&amp;window=popup&amp;w","idth=535&amp;height=425&amp;START_MAXIMIZED=FALSE&amp;Y=120&amp;display_string=audit"}</definedName>
    <definedName name="_2407__FDSAUDITLINK__" localSheetId="1" hidden="1">{"fdsup://directions/FAT Viewer?action=UPDATE&amp;creator=factSet&amp;DYN_ARGS=true&amp;DOC_NAME=FAT:RGQ_ENTRPR_VAL_EV_SOURCE_WINDOW.FAT&amp;VAR:ID1=PLL&amp;VAR:SDATE=20090828&amp;VAR:FDATE=20090731&amp;VAR:FREQ=WEEKLY&amp;VAR:RELITEM=&amp;VAR:CURRENCY=&amp;VAR:DB_TYPE=&amp;VAR:UNITS=M&amp;window=popup&amp;w","idth=535&amp;height=425&amp;START_MAXIMIZED=FALSE&amp;Y=120&amp;display_string=audit"}</definedName>
    <definedName name="_2407__FDSAUDITLINK__" localSheetId="0" hidden="1">{"fdsup://directions/FAT Viewer?action=UPDATE&amp;creator=factSet&amp;DYN_ARGS=true&amp;DOC_NAME=FAT:RGQ_ENTRPR_VAL_EV_SOURCE_WINDOW.FAT&amp;VAR:ID1=PLL&amp;VAR:SDATE=20090828&amp;VAR:FDATE=20090731&amp;VAR:FREQ=WEEKLY&amp;VAR:RELITEM=&amp;VAR:CURRENCY=&amp;VAR:DB_TYPE=&amp;VAR:UNITS=M&amp;window=popup&amp;w","idth=535&amp;height=425&amp;START_MAXIMIZED=FALSE&amp;Y=120&amp;display_string=audit"}</definedName>
    <definedName name="_2407__FDSAUDITLINK__" hidden="1">{"fdsup://directions/FAT Viewer?action=UPDATE&amp;creator=factSet&amp;DYN_ARGS=true&amp;DOC_NAME=FAT:RGQ_ENTRPR_VAL_EV_SOURCE_WINDOW.FAT&amp;VAR:ID1=PLL&amp;VAR:SDATE=20090828&amp;VAR:FDATE=20090731&amp;VAR:FREQ=WEEKLY&amp;VAR:RELITEM=&amp;VAR:CURRENCY=&amp;VAR:DB_TYPE=&amp;VAR:UNITS=M&amp;window=popup&amp;w","idth=535&amp;height=425&amp;START_MAXIMIZED=FALSE&amp;Y=120&amp;display_string=audit"}</definedName>
    <definedName name="_2408__FDSAUDITLINK__" localSheetId="1" hidden="1">{"fdsup://directions/FAT Viewer?action=UPDATE&amp;creator=factSet&amp;DYN_ARGS=true&amp;DOC_NAME=FAT:RGQ_ENTRPR_VAL_EV_SOURCE_WINDOW.FAT&amp;VAR:ID1=PLL&amp;VAR:SDATE=20090821&amp;VAR:FDATE=20090731&amp;VAR:FREQ=WEEKLY&amp;VAR:RELITEM=&amp;VAR:CURRENCY=&amp;VAR:DB_TYPE=&amp;VAR:UNITS=M&amp;window=popup&amp;w","idth=535&amp;height=425&amp;START_MAXIMIZED=FALSE&amp;Y=120&amp;display_string=audit"}</definedName>
    <definedName name="_2408__FDSAUDITLINK__" localSheetId="0" hidden="1">{"fdsup://directions/FAT Viewer?action=UPDATE&amp;creator=factSet&amp;DYN_ARGS=true&amp;DOC_NAME=FAT:RGQ_ENTRPR_VAL_EV_SOURCE_WINDOW.FAT&amp;VAR:ID1=PLL&amp;VAR:SDATE=20090821&amp;VAR:FDATE=20090731&amp;VAR:FREQ=WEEKLY&amp;VAR:RELITEM=&amp;VAR:CURRENCY=&amp;VAR:DB_TYPE=&amp;VAR:UNITS=M&amp;window=popup&amp;w","idth=535&amp;height=425&amp;START_MAXIMIZED=FALSE&amp;Y=120&amp;display_string=audit"}</definedName>
    <definedName name="_2408__FDSAUDITLINK__" hidden="1">{"fdsup://directions/FAT Viewer?action=UPDATE&amp;creator=factSet&amp;DYN_ARGS=true&amp;DOC_NAME=FAT:RGQ_ENTRPR_VAL_EV_SOURCE_WINDOW.FAT&amp;VAR:ID1=PLL&amp;VAR:SDATE=20090821&amp;VAR:FDATE=20090731&amp;VAR:FREQ=WEEKLY&amp;VAR:RELITEM=&amp;VAR:CURRENCY=&amp;VAR:DB_TYPE=&amp;VAR:UNITS=M&amp;window=popup&amp;w","idth=535&amp;height=425&amp;START_MAXIMIZED=FALSE&amp;Y=120&amp;display_string=audit"}</definedName>
    <definedName name="_2409__FDSAUDITLINK__" localSheetId="1" hidden="1">{"fdsup://directions/FAT Viewer?action=UPDATE&amp;creator=factSet&amp;DYN_ARGS=true&amp;DOC_NAME=FAT:RGQ_ENTRPR_VAL_EV_SOURCE_WINDOW.FAT&amp;VAR:ID1=PLL&amp;VAR:SDATE=20090814&amp;VAR:FDATE=20090731&amp;VAR:FREQ=WEEKLY&amp;VAR:RELITEM=&amp;VAR:CURRENCY=&amp;VAR:DB_TYPE=&amp;VAR:UNITS=M&amp;window=popup&amp;w","idth=535&amp;height=425&amp;START_MAXIMIZED=FALSE&amp;Y=120&amp;display_string=audit"}</definedName>
    <definedName name="_2409__FDSAUDITLINK__" localSheetId="0" hidden="1">{"fdsup://directions/FAT Viewer?action=UPDATE&amp;creator=factSet&amp;DYN_ARGS=true&amp;DOC_NAME=FAT:RGQ_ENTRPR_VAL_EV_SOURCE_WINDOW.FAT&amp;VAR:ID1=PLL&amp;VAR:SDATE=20090814&amp;VAR:FDATE=20090731&amp;VAR:FREQ=WEEKLY&amp;VAR:RELITEM=&amp;VAR:CURRENCY=&amp;VAR:DB_TYPE=&amp;VAR:UNITS=M&amp;window=popup&amp;w","idth=535&amp;height=425&amp;START_MAXIMIZED=FALSE&amp;Y=120&amp;display_string=audit"}</definedName>
    <definedName name="_2409__FDSAUDITLINK__" hidden="1">{"fdsup://directions/FAT Viewer?action=UPDATE&amp;creator=factSet&amp;DYN_ARGS=true&amp;DOC_NAME=FAT:RGQ_ENTRPR_VAL_EV_SOURCE_WINDOW.FAT&amp;VAR:ID1=PLL&amp;VAR:SDATE=20090814&amp;VAR:FDATE=20090731&amp;VAR:FREQ=WEEKLY&amp;VAR:RELITEM=&amp;VAR:CURRENCY=&amp;VAR:DB_TYPE=&amp;VAR:UNITS=M&amp;window=popup&amp;w","idth=535&amp;height=425&amp;START_MAXIMIZED=FALSE&amp;Y=120&amp;display_string=audit"}</definedName>
    <definedName name="_241__FDSAUDITLINK__" localSheetId="1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241__FDSAUDITLINK__" localSheetId="0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241__FDSAUDITLINK__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2410__FDSAUDITLINK__" localSheetId="1" hidden="1">{"fdsup://directions/FAT Viewer?action=UPDATE&amp;creator=factSet&amp;DYN_ARGS=true&amp;DOC_NAME=FAT:RGQ_ENTRPR_VAL_EV_SOURCE_WINDOW.FAT&amp;VAR:ID1=PLL&amp;VAR:SDATE=20090807&amp;VAR:FDATE=20090731&amp;VAR:FREQ=WEEKLY&amp;VAR:RELITEM=&amp;VAR:CURRENCY=&amp;VAR:DB_TYPE=&amp;VAR:UNITS=M&amp;window=popup&amp;w","idth=535&amp;height=425&amp;START_MAXIMIZED=FALSE&amp;Y=120&amp;display_string=audit"}</definedName>
    <definedName name="_2410__FDSAUDITLINK__" localSheetId="0" hidden="1">{"fdsup://directions/FAT Viewer?action=UPDATE&amp;creator=factSet&amp;DYN_ARGS=true&amp;DOC_NAME=FAT:RGQ_ENTRPR_VAL_EV_SOURCE_WINDOW.FAT&amp;VAR:ID1=PLL&amp;VAR:SDATE=20090807&amp;VAR:FDATE=20090731&amp;VAR:FREQ=WEEKLY&amp;VAR:RELITEM=&amp;VAR:CURRENCY=&amp;VAR:DB_TYPE=&amp;VAR:UNITS=M&amp;window=popup&amp;w","idth=535&amp;height=425&amp;START_MAXIMIZED=FALSE&amp;Y=120&amp;display_string=audit"}</definedName>
    <definedName name="_2410__FDSAUDITLINK__" hidden="1">{"fdsup://directions/FAT Viewer?action=UPDATE&amp;creator=factSet&amp;DYN_ARGS=true&amp;DOC_NAME=FAT:RGQ_ENTRPR_VAL_EV_SOURCE_WINDOW.FAT&amp;VAR:ID1=PLL&amp;VAR:SDATE=20090807&amp;VAR:FDATE=20090731&amp;VAR:FREQ=WEEKLY&amp;VAR:RELITEM=&amp;VAR:CURRENCY=&amp;VAR:DB_TYPE=&amp;VAR:UNITS=M&amp;window=popup&amp;w","idth=535&amp;height=425&amp;START_MAXIMIZED=FALSE&amp;Y=120&amp;display_string=audit"}</definedName>
    <definedName name="_2411__FDSAUDITLINK__" localSheetId="1" hidden="1">{"fdsup://directions/FAT Viewer?action=UPDATE&amp;creator=factSet&amp;DYN_ARGS=true&amp;DOC_NAME=FAT:RGQ_ENTRPR_VAL_EV_SOURCE_WINDOW.FAT&amp;VAR:ID1=PLL&amp;VAR:SDATE=20090731&amp;VAR:FDATE=20090731&amp;VAR:FREQ=WEEKLY&amp;VAR:RELITEM=&amp;VAR:CURRENCY=&amp;VAR:DB_TYPE=&amp;VAR:UNITS=M&amp;window=popup&amp;w","idth=535&amp;height=425&amp;START_MAXIMIZED=FALSE&amp;Y=120&amp;display_string=audit"}</definedName>
    <definedName name="_2411__FDSAUDITLINK__" localSheetId="0" hidden="1">{"fdsup://directions/FAT Viewer?action=UPDATE&amp;creator=factSet&amp;DYN_ARGS=true&amp;DOC_NAME=FAT:RGQ_ENTRPR_VAL_EV_SOURCE_WINDOW.FAT&amp;VAR:ID1=PLL&amp;VAR:SDATE=20090731&amp;VAR:FDATE=20090731&amp;VAR:FREQ=WEEKLY&amp;VAR:RELITEM=&amp;VAR:CURRENCY=&amp;VAR:DB_TYPE=&amp;VAR:UNITS=M&amp;window=popup&amp;w","idth=535&amp;height=425&amp;START_MAXIMIZED=FALSE&amp;Y=120&amp;display_string=audit"}</definedName>
    <definedName name="_2411__FDSAUDITLINK__" hidden="1">{"fdsup://directions/FAT Viewer?action=UPDATE&amp;creator=factSet&amp;DYN_ARGS=true&amp;DOC_NAME=FAT:RGQ_ENTRPR_VAL_EV_SOURCE_WINDOW.FAT&amp;VAR:ID1=PLL&amp;VAR:SDATE=20090731&amp;VAR:FDATE=20090731&amp;VAR:FREQ=WEEKLY&amp;VAR:RELITEM=&amp;VAR:CURRENCY=&amp;VAR:DB_TYPE=&amp;VAR:UNITS=M&amp;window=popup&amp;w","idth=535&amp;height=425&amp;START_MAXIMIZED=FALSE&amp;Y=120&amp;display_string=audit"}</definedName>
    <definedName name="_2412__FDSAUDITLINK__" localSheetId="1" hidden="1">{"fdsup://directions/FAT Viewer?action=UPDATE&amp;creator=factSet&amp;DYN_ARGS=true&amp;DOC_NAME=FAT:RGQ_ENTRPR_VAL_EV_SOURCE_WINDOW.FAT&amp;VAR:ID1=PLL&amp;VAR:SDATE=20090724&amp;VAR:FDATE=20090430&amp;VAR:FREQ=WEEKLY&amp;VAR:RELITEM=&amp;VAR:CURRENCY=&amp;VAR:DB_TYPE=&amp;VAR:UNITS=M&amp;window=popup&amp;w","idth=535&amp;height=425&amp;START_MAXIMIZED=FALSE&amp;Y=120&amp;display_string=audit"}</definedName>
    <definedName name="_2412__FDSAUDITLINK__" localSheetId="0" hidden="1">{"fdsup://directions/FAT Viewer?action=UPDATE&amp;creator=factSet&amp;DYN_ARGS=true&amp;DOC_NAME=FAT:RGQ_ENTRPR_VAL_EV_SOURCE_WINDOW.FAT&amp;VAR:ID1=PLL&amp;VAR:SDATE=20090724&amp;VAR:FDATE=20090430&amp;VAR:FREQ=WEEKLY&amp;VAR:RELITEM=&amp;VAR:CURRENCY=&amp;VAR:DB_TYPE=&amp;VAR:UNITS=M&amp;window=popup&amp;w","idth=535&amp;height=425&amp;START_MAXIMIZED=FALSE&amp;Y=120&amp;display_string=audit"}</definedName>
    <definedName name="_2412__FDSAUDITLINK__" hidden="1">{"fdsup://directions/FAT Viewer?action=UPDATE&amp;creator=factSet&amp;DYN_ARGS=true&amp;DOC_NAME=FAT:RGQ_ENTRPR_VAL_EV_SOURCE_WINDOW.FAT&amp;VAR:ID1=PLL&amp;VAR:SDATE=20090724&amp;VAR:FDATE=20090430&amp;VAR:FREQ=WEEKLY&amp;VAR:RELITEM=&amp;VAR:CURRENCY=&amp;VAR:DB_TYPE=&amp;VAR:UNITS=M&amp;window=popup&amp;w","idth=535&amp;height=425&amp;START_MAXIMIZED=FALSE&amp;Y=120&amp;display_string=audit"}</definedName>
    <definedName name="_2413__FDSAUDITLINK__" localSheetId="1" hidden="1">{"fdsup://directions/FAT Viewer?action=UPDATE&amp;creator=factSet&amp;DYN_ARGS=true&amp;DOC_NAME=FAT:RGQ_ENTRPR_VAL_EV_SOURCE_WINDOW.FAT&amp;VAR:ID1=PLL&amp;VAR:SDATE=20090717&amp;VAR:FDATE=20090430&amp;VAR:FREQ=WEEKLY&amp;VAR:RELITEM=&amp;VAR:CURRENCY=&amp;VAR:DB_TYPE=&amp;VAR:UNITS=M&amp;window=popup&amp;w","idth=535&amp;height=425&amp;START_MAXIMIZED=FALSE&amp;Y=120&amp;display_string=audit"}</definedName>
    <definedName name="_2413__FDSAUDITLINK__" localSheetId="0" hidden="1">{"fdsup://directions/FAT Viewer?action=UPDATE&amp;creator=factSet&amp;DYN_ARGS=true&amp;DOC_NAME=FAT:RGQ_ENTRPR_VAL_EV_SOURCE_WINDOW.FAT&amp;VAR:ID1=PLL&amp;VAR:SDATE=20090717&amp;VAR:FDATE=20090430&amp;VAR:FREQ=WEEKLY&amp;VAR:RELITEM=&amp;VAR:CURRENCY=&amp;VAR:DB_TYPE=&amp;VAR:UNITS=M&amp;window=popup&amp;w","idth=535&amp;height=425&amp;START_MAXIMIZED=FALSE&amp;Y=120&amp;display_string=audit"}</definedName>
    <definedName name="_2413__FDSAUDITLINK__" hidden="1">{"fdsup://directions/FAT Viewer?action=UPDATE&amp;creator=factSet&amp;DYN_ARGS=true&amp;DOC_NAME=FAT:RGQ_ENTRPR_VAL_EV_SOURCE_WINDOW.FAT&amp;VAR:ID1=PLL&amp;VAR:SDATE=20090717&amp;VAR:FDATE=20090430&amp;VAR:FREQ=WEEKLY&amp;VAR:RELITEM=&amp;VAR:CURRENCY=&amp;VAR:DB_TYPE=&amp;VAR:UNITS=M&amp;window=popup&amp;w","idth=535&amp;height=425&amp;START_MAXIMIZED=FALSE&amp;Y=120&amp;display_string=audit"}</definedName>
    <definedName name="_2414__FDSAUDITLINK__" localSheetId="1" hidden="1">{"fdsup://directions/FAT Viewer?action=UPDATE&amp;creator=factSet&amp;DYN_ARGS=true&amp;DOC_NAME=FAT:RGQ_ENTRPR_VAL_EV_SOURCE_WINDOW.FAT&amp;VAR:ID1=PLL&amp;VAR:SDATE=20090710&amp;VAR:FDATE=20090430&amp;VAR:FREQ=WEEKLY&amp;VAR:RELITEM=&amp;VAR:CURRENCY=&amp;VAR:DB_TYPE=&amp;VAR:UNITS=M&amp;window=popup&amp;w","idth=535&amp;height=425&amp;START_MAXIMIZED=FALSE&amp;Y=120&amp;display_string=audit"}</definedName>
    <definedName name="_2414__FDSAUDITLINK__" localSheetId="0" hidden="1">{"fdsup://directions/FAT Viewer?action=UPDATE&amp;creator=factSet&amp;DYN_ARGS=true&amp;DOC_NAME=FAT:RGQ_ENTRPR_VAL_EV_SOURCE_WINDOW.FAT&amp;VAR:ID1=PLL&amp;VAR:SDATE=20090710&amp;VAR:FDATE=20090430&amp;VAR:FREQ=WEEKLY&amp;VAR:RELITEM=&amp;VAR:CURRENCY=&amp;VAR:DB_TYPE=&amp;VAR:UNITS=M&amp;window=popup&amp;w","idth=535&amp;height=425&amp;START_MAXIMIZED=FALSE&amp;Y=120&amp;display_string=audit"}</definedName>
    <definedName name="_2414__FDSAUDITLINK__" hidden="1">{"fdsup://directions/FAT Viewer?action=UPDATE&amp;creator=factSet&amp;DYN_ARGS=true&amp;DOC_NAME=FAT:RGQ_ENTRPR_VAL_EV_SOURCE_WINDOW.FAT&amp;VAR:ID1=PLL&amp;VAR:SDATE=20090710&amp;VAR:FDATE=20090430&amp;VAR:FREQ=WEEKLY&amp;VAR:RELITEM=&amp;VAR:CURRENCY=&amp;VAR:DB_TYPE=&amp;VAR:UNITS=M&amp;window=popup&amp;w","idth=535&amp;height=425&amp;START_MAXIMIZED=FALSE&amp;Y=120&amp;display_string=audit"}</definedName>
    <definedName name="_2415__FDSAUDITLINK__" localSheetId="1" hidden="1">{"fdsup://directions/FAT Viewer?action=UPDATE&amp;creator=factSet&amp;DYN_ARGS=true&amp;DOC_NAME=FAT:RGQ_ENTRPR_VAL_EV_SOURCE_WINDOW.FAT&amp;VAR:ID1=PLL&amp;VAR:SDATE=20090702&amp;VAR:FDATE=20090430&amp;VAR:FREQ=WEEKLY&amp;VAR:RELITEM=&amp;VAR:CURRENCY=&amp;VAR:DB_TYPE=&amp;VAR:UNITS=M&amp;window=popup&amp;w","idth=535&amp;height=425&amp;START_MAXIMIZED=FALSE&amp;Y=120&amp;display_string=audit"}</definedName>
    <definedName name="_2415__FDSAUDITLINK__" localSheetId="0" hidden="1">{"fdsup://directions/FAT Viewer?action=UPDATE&amp;creator=factSet&amp;DYN_ARGS=true&amp;DOC_NAME=FAT:RGQ_ENTRPR_VAL_EV_SOURCE_WINDOW.FAT&amp;VAR:ID1=PLL&amp;VAR:SDATE=20090702&amp;VAR:FDATE=20090430&amp;VAR:FREQ=WEEKLY&amp;VAR:RELITEM=&amp;VAR:CURRENCY=&amp;VAR:DB_TYPE=&amp;VAR:UNITS=M&amp;window=popup&amp;w","idth=535&amp;height=425&amp;START_MAXIMIZED=FALSE&amp;Y=120&amp;display_string=audit"}</definedName>
    <definedName name="_2415__FDSAUDITLINK__" hidden="1">{"fdsup://directions/FAT Viewer?action=UPDATE&amp;creator=factSet&amp;DYN_ARGS=true&amp;DOC_NAME=FAT:RGQ_ENTRPR_VAL_EV_SOURCE_WINDOW.FAT&amp;VAR:ID1=PLL&amp;VAR:SDATE=20090702&amp;VAR:FDATE=20090430&amp;VAR:FREQ=WEEKLY&amp;VAR:RELITEM=&amp;VAR:CURRENCY=&amp;VAR:DB_TYPE=&amp;VAR:UNITS=M&amp;window=popup&amp;w","idth=535&amp;height=425&amp;START_MAXIMIZED=FALSE&amp;Y=120&amp;display_string=audit"}</definedName>
    <definedName name="_2416__FDSAUDITLINK__" localSheetId="1" hidden="1">{"fdsup://directions/FAT Viewer?action=UPDATE&amp;creator=factSet&amp;DYN_ARGS=true&amp;DOC_NAME=FAT:RGQ_ENTRPR_VAL_EV_SOURCE_WINDOW.FAT&amp;VAR:ID1=PLL&amp;VAR:SDATE=20090626&amp;VAR:FDATE=20090430&amp;VAR:FREQ=WEEKLY&amp;VAR:RELITEM=&amp;VAR:CURRENCY=&amp;VAR:DB_TYPE=&amp;VAR:UNITS=M&amp;window=popup&amp;w","idth=535&amp;height=425&amp;START_MAXIMIZED=FALSE&amp;Y=120&amp;display_string=audit"}</definedName>
    <definedName name="_2416__FDSAUDITLINK__" localSheetId="0" hidden="1">{"fdsup://directions/FAT Viewer?action=UPDATE&amp;creator=factSet&amp;DYN_ARGS=true&amp;DOC_NAME=FAT:RGQ_ENTRPR_VAL_EV_SOURCE_WINDOW.FAT&amp;VAR:ID1=PLL&amp;VAR:SDATE=20090626&amp;VAR:FDATE=20090430&amp;VAR:FREQ=WEEKLY&amp;VAR:RELITEM=&amp;VAR:CURRENCY=&amp;VAR:DB_TYPE=&amp;VAR:UNITS=M&amp;window=popup&amp;w","idth=535&amp;height=425&amp;START_MAXIMIZED=FALSE&amp;Y=120&amp;display_string=audit"}</definedName>
    <definedName name="_2416__FDSAUDITLINK__" hidden="1">{"fdsup://directions/FAT Viewer?action=UPDATE&amp;creator=factSet&amp;DYN_ARGS=true&amp;DOC_NAME=FAT:RGQ_ENTRPR_VAL_EV_SOURCE_WINDOW.FAT&amp;VAR:ID1=PLL&amp;VAR:SDATE=20090626&amp;VAR:FDATE=20090430&amp;VAR:FREQ=WEEKLY&amp;VAR:RELITEM=&amp;VAR:CURRENCY=&amp;VAR:DB_TYPE=&amp;VAR:UNITS=M&amp;window=popup&amp;w","idth=535&amp;height=425&amp;START_MAXIMIZED=FALSE&amp;Y=120&amp;display_string=audit"}</definedName>
    <definedName name="_2417__FDSAUDITLINK__" localSheetId="1" hidden="1">{"fdsup://directions/FAT Viewer?action=UPDATE&amp;creator=factSet&amp;DYN_ARGS=true&amp;DOC_NAME=FAT:RGQ_ENTRPR_VAL_EV_SOURCE_WINDOW.FAT&amp;VAR:ID1=PLL&amp;VAR:SDATE=20090619&amp;VAR:FDATE=20090430&amp;VAR:FREQ=WEEKLY&amp;VAR:RELITEM=&amp;VAR:CURRENCY=&amp;VAR:DB_TYPE=&amp;VAR:UNITS=M&amp;window=popup&amp;w","idth=535&amp;height=425&amp;START_MAXIMIZED=FALSE&amp;Y=120&amp;display_string=audit"}</definedName>
    <definedName name="_2417__FDSAUDITLINK__" localSheetId="0" hidden="1">{"fdsup://directions/FAT Viewer?action=UPDATE&amp;creator=factSet&amp;DYN_ARGS=true&amp;DOC_NAME=FAT:RGQ_ENTRPR_VAL_EV_SOURCE_WINDOW.FAT&amp;VAR:ID1=PLL&amp;VAR:SDATE=20090619&amp;VAR:FDATE=20090430&amp;VAR:FREQ=WEEKLY&amp;VAR:RELITEM=&amp;VAR:CURRENCY=&amp;VAR:DB_TYPE=&amp;VAR:UNITS=M&amp;window=popup&amp;w","idth=535&amp;height=425&amp;START_MAXIMIZED=FALSE&amp;Y=120&amp;display_string=audit"}</definedName>
    <definedName name="_2417__FDSAUDITLINK__" hidden="1">{"fdsup://directions/FAT Viewer?action=UPDATE&amp;creator=factSet&amp;DYN_ARGS=true&amp;DOC_NAME=FAT:RGQ_ENTRPR_VAL_EV_SOURCE_WINDOW.FAT&amp;VAR:ID1=PLL&amp;VAR:SDATE=20090619&amp;VAR:FDATE=20090430&amp;VAR:FREQ=WEEKLY&amp;VAR:RELITEM=&amp;VAR:CURRENCY=&amp;VAR:DB_TYPE=&amp;VAR:UNITS=M&amp;window=popup&amp;w","idth=535&amp;height=425&amp;START_MAXIMIZED=FALSE&amp;Y=120&amp;display_string=audit"}</definedName>
    <definedName name="_2418__FDSAUDITLINK__" localSheetId="1" hidden="1">{"fdsup://directions/FAT Viewer?action=UPDATE&amp;creator=factSet&amp;DYN_ARGS=true&amp;DOC_NAME=FAT:RGQ_ENTRPR_VAL_EV_SOURCE_WINDOW.FAT&amp;VAR:ID1=PLL&amp;VAR:SDATE=20090612&amp;VAR:FDATE=20090430&amp;VAR:FREQ=WEEKLY&amp;VAR:RELITEM=&amp;VAR:CURRENCY=&amp;VAR:DB_TYPE=&amp;VAR:UNITS=M&amp;window=popup&amp;w","idth=535&amp;height=425&amp;START_MAXIMIZED=FALSE&amp;Y=120&amp;display_string=audit"}</definedName>
    <definedName name="_2418__FDSAUDITLINK__" localSheetId="0" hidden="1">{"fdsup://directions/FAT Viewer?action=UPDATE&amp;creator=factSet&amp;DYN_ARGS=true&amp;DOC_NAME=FAT:RGQ_ENTRPR_VAL_EV_SOURCE_WINDOW.FAT&amp;VAR:ID1=PLL&amp;VAR:SDATE=20090612&amp;VAR:FDATE=20090430&amp;VAR:FREQ=WEEKLY&amp;VAR:RELITEM=&amp;VAR:CURRENCY=&amp;VAR:DB_TYPE=&amp;VAR:UNITS=M&amp;window=popup&amp;w","idth=535&amp;height=425&amp;START_MAXIMIZED=FALSE&amp;Y=120&amp;display_string=audit"}</definedName>
    <definedName name="_2418__FDSAUDITLINK__" hidden="1">{"fdsup://directions/FAT Viewer?action=UPDATE&amp;creator=factSet&amp;DYN_ARGS=true&amp;DOC_NAME=FAT:RGQ_ENTRPR_VAL_EV_SOURCE_WINDOW.FAT&amp;VAR:ID1=PLL&amp;VAR:SDATE=20090612&amp;VAR:FDATE=20090430&amp;VAR:FREQ=WEEKLY&amp;VAR:RELITEM=&amp;VAR:CURRENCY=&amp;VAR:DB_TYPE=&amp;VAR:UNITS=M&amp;window=popup&amp;w","idth=535&amp;height=425&amp;START_MAXIMIZED=FALSE&amp;Y=120&amp;display_string=audit"}</definedName>
    <definedName name="_2419__FDSAUDITLINK__" localSheetId="1" hidden="1">{"fdsup://directions/FAT Viewer?action=UPDATE&amp;creator=factSet&amp;DYN_ARGS=true&amp;DOC_NAME=FAT:RGQ_ENTRPR_VAL_EV_SOURCE_WINDOW.FAT&amp;VAR:ID1=PLL&amp;VAR:SDATE=20090605&amp;VAR:FDATE=20090430&amp;VAR:FREQ=WEEKLY&amp;VAR:RELITEM=&amp;VAR:CURRENCY=&amp;VAR:DB_TYPE=&amp;VAR:UNITS=M&amp;window=popup&amp;w","idth=535&amp;height=425&amp;START_MAXIMIZED=FALSE&amp;Y=120&amp;display_string=audit"}</definedName>
    <definedName name="_2419__FDSAUDITLINK__" localSheetId="0" hidden="1">{"fdsup://directions/FAT Viewer?action=UPDATE&amp;creator=factSet&amp;DYN_ARGS=true&amp;DOC_NAME=FAT:RGQ_ENTRPR_VAL_EV_SOURCE_WINDOW.FAT&amp;VAR:ID1=PLL&amp;VAR:SDATE=20090605&amp;VAR:FDATE=20090430&amp;VAR:FREQ=WEEKLY&amp;VAR:RELITEM=&amp;VAR:CURRENCY=&amp;VAR:DB_TYPE=&amp;VAR:UNITS=M&amp;window=popup&amp;w","idth=535&amp;height=425&amp;START_MAXIMIZED=FALSE&amp;Y=120&amp;display_string=audit"}</definedName>
    <definedName name="_2419__FDSAUDITLINK__" hidden="1">{"fdsup://directions/FAT Viewer?action=UPDATE&amp;creator=factSet&amp;DYN_ARGS=true&amp;DOC_NAME=FAT:RGQ_ENTRPR_VAL_EV_SOURCE_WINDOW.FAT&amp;VAR:ID1=PLL&amp;VAR:SDATE=20090605&amp;VAR:FDATE=20090430&amp;VAR:FREQ=WEEKLY&amp;VAR:RELITEM=&amp;VAR:CURRENCY=&amp;VAR:DB_TYPE=&amp;VAR:UNITS=M&amp;window=popup&amp;w","idth=535&amp;height=425&amp;START_MAXIMIZED=FALSE&amp;Y=120&amp;display_string=audit"}</definedName>
    <definedName name="_242__FDSAUDITLINK__" localSheetId="1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242__FDSAUDITLINK__" localSheetId="0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242__FDSAUDITLINK__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2420__FDSAUDITLINK__" localSheetId="1" hidden="1">{"fdsup://directions/FAT Viewer?action=UPDATE&amp;creator=factSet&amp;DYN_ARGS=true&amp;DOC_NAME=FAT:RGQ_ENTRPR_VAL_EV_SOURCE_WINDOW.FAT&amp;VAR:ID1=PLL&amp;VAR:SDATE=20090529&amp;VAR:FDATE=20090430&amp;VAR:FREQ=WEEKLY&amp;VAR:RELITEM=&amp;VAR:CURRENCY=&amp;VAR:DB_TYPE=&amp;VAR:UNITS=M&amp;window=popup&amp;w","idth=535&amp;height=425&amp;START_MAXIMIZED=FALSE&amp;Y=120&amp;display_string=audit"}</definedName>
    <definedName name="_2420__FDSAUDITLINK__" localSheetId="0" hidden="1">{"fdsup://directions/FAT Viewer?action=UPDATE&amp;creator=factSet&amp;DYN_ARGS=true&amp;DOC_NAME=FAT:RGQ_ENTRPR_VAL_EV_SOURCE_WINDOW.FAT&amp;VAR:ID1=PLL&amp;VAR:SDATE=20090529&amp;VAR:FDATE=20090430&amp;VAR:FREQ=WEEKLY&amp;VAR:RELITEM=&amp;VAR:CURRENCY=&amp;VAR:DB_TYPE=&amp;VAR:UNITS=M&amp;window=popup&amp;w","idth=535&amp;height=425&amp;START_MAXIMIZED=FALSE&amp;Y=120&amp;display_string=audit"}</definedName>
    <definedName name="_2420__FDSAUDITLINK__" hidden="1">{"fdsup://directions/FAT Viewer?action=UPDATE&amp;creator=factSet&amp;DYN_ARGS=true&amp;DOC_NAME=FAT:RGQ_ENTRPR_VAL_EV_SOURCE_WINDOW.FAT&amp;VAR:ID1=PLL&amp;VAR:SDATE=20090529&amp;VAR:FDATE=20090430&amp;VAR:FREQ=WEEKLY&amp;VAR:RELITEM=&amp;VAR:CURRENCY=&amp;VAR:DB_TYPE=&amp;VAR:UNITS=M&amp;window=popup&amp;w","idth=535&amp;height=425&amp;START_MAXIMIZED=FALSE&amp;Y=120&amp;display_string=audit"}</definedName>
    <definedName name="_2421__FDSAUDITLINK__" localSheetId="1" hidden="1">{"fdsup://directions/FAT Viewer?action=UPDATE&amp;creator=factSet&amp;DYN_ARGS=true&amp;DOC_NAME=FAT:RGQ_ENTRPR_VAL_EV_SOURCE_WINDOW.FAT&amp;VAR:ID1=PLL&amp;VAR:SDATE=20090522&amp;VAR:FDATE=20090430&amp;VAR:FREQ=WEEKLY&amp;VAR:RELITEM=&amp;VAR:CURRENCY=&amp;VAR:DB_TYPE=&amp;VAR:UNITS=M&amp;window=popup&amp;w","idth=535&amp;height=425&amp;START_MAXIMIZED=FALSE&amp;Y=120&amp;display_string=audit"}</definedName>
    <definedName name="_2421__FDSAUDITLINK__" localSheetId="0" hidden="1">{"fdsup://directions/FAT Viewer?action=UPDATE&amp;creator=factSet&amp;DYN_ARGS=true&amp;DOC_NAME=FAT:RGQ_ENTRPR_VAL_EV_SOURCE_WINDOW.FAT&amp;VAR:ID1=PLL&amp;VAR:SDATE=20090522&amp;VAR:FDATE=20090430&amp;VAR:FREQ=WEEKLY&amp;VAR:RELITEM=&amp;VAR:CURRENCY=&amp;VAR:DB_TYPE=&amp;VAR:UNITS=M&amp;window=popup&amp;w","idth=535&amp;height=425&amp;START_MAXIMIZED=FALSE&amp;Y=120&amp;display_string=audit"}</definedName>
    <definedName name="_2421__FDSAUDITLINK__" hidden="1">{"fdsup://directions/FAT Viewer?action=UPDATE&amp;creator=factSet&amp;DYN_ARGS=true&amp;DOC_NAME=FAT:RGQ_ENTRPR_VAL_EV_SOURCE_WINDOW.FAT&amp;VAR:ID1=PLL&amp;VAR:SDATE=20090522&amp;VAR:FDATE=20090430&amp;VAR:FREQ=WEEKLY&amp;VAR:RELITEM=&amp;VAR:CURRENCY=&amp;VAR:DB_TYPE=&amp;VAR:UNITS=M&amp;window=popup&amp;w","idth=535&amp;height=425&amp;START_MAXIMIZED=FALSE&amp;Y=120&amp;display_string=audit"}</definedName>
    <definedName name="_2422__FDSAUDITLINK__" localSheetId="1" hidden="1">{"fdsup://directions/FAT Viewer?action=UPDATE&amp;creator=factSet&amp;DYN_ARGS=true&amp;DOC_NAME=FAT:RGQ_ENTRPR_VAL_EV_SOURCE_WINDOW.FAT&amp;VAR:ID1=PLL&amp;VAR:SDATE=20090515&amp;VAR:FDATE=20090430&amp;VAR:FREQ=WEEKLY&amp;VAR:RELITEM=&amp;VAR:CURRENCY=&amp;VAR:DB_TYPE=&amp;VAR:UNITS=M&amp;window=popup&amp;w","idth=535&amp;height=425&amp;START_MAXIMIZED=FALSE&amp;Y=120&amp;display_string=audit"}</definedName>
    <definedName name="_2422__FDSAUDITLINK__" localSheetId="0" hidden="1">{"fdsup://directions/FAT Viewer?action=UPDATE&amp;creator=factSet&amp;DYN_ARGS=true&amp;DOC_NAME=FAT:RGQ_ENTRPR_VAL_EV_SOURCE_WINDOW.FAT&amp;VAR:ID1=PLL&amp;VAR:SDATE=20090515&amp;VAR:FDATE=20090430&amp;VAR:FREQ=WEEKLY&amp;VAR:RELITEM=&amp;VAR:CURRENCY=&amp;VAR:DB_TYPE=&amp;VAR:UNITS=M&amp;window=popup&amp;w","idth=535&amp;height=425&amp;START_MAXIMIZED=FALSE&amp;Y=120&amp;display_string=audit"}</definedName>
    <definedName name="_2422__FDSAUDITLINK__" hidden="1">{"fdsup://directions/FAT Viewer?action=UPDATE&amp;creator=factSet&amp;DYN_ARGS=true&amp;DOC_NAME=FAT:RGQ_ENTRPR_VAL_EV_SOURCE_WINDOW.FAT&amp;VAR:ID1=PLL&amp;VAR:SDATE=20090515&amp;VAR:FDATE=20090430&amp;VAR:FREQ=WEEKLY&amp;VAR:RELITEM=&amp;VAR:CURRENCY=&amp;VAR:DB_TYPE=&amp;VAR:UNITS=M&amp;window=popup&amp;w","idth=535&amp;height=425&amp;START_MAXIMIZED=FALSE&amp;Y=120&amp;display_string=audit"}</definedName>
    <definedName name="_2423__FDSAUDITLINK__" localSheetId="1" hidden="1">{"fdsup://directions/FAT Viewer?action=UPDATE&amp;creator=factSet&amp;DYN_ARGS=true&amp;DOC_NAME=FAT:RGQ_ENTRPR_VAL_EV_SOURCE_WINDOW.FAT&amp;VAR:ID1=PLL&amp;VAR:SDATE=20090508&amp;VAR:FDATE=20090430&amp;VAR:FREQ=WEEKLY&amp;VAR:RELITEM=&amp;VAR:CURRENCY=&amp;VAR:DB_TYPE=&amp;VAR:UNITS=M&amp;window=popup&amp;w","idth=535&amp;height=425&amp;START_MAXIMIZED=FALSE&amp;Y=120&amp;display_string=audit"}</definedName>
    <definedName name="_2423__FDSAUDITLINK__" localSheetId="0" hidden="1">{"fdsup://directions/FAT Viewer?action=UPDATE&amp;creator=factSet&amp;DYN_ARGS=true&amp;DOC_NAME=FAT:RGQ_ENTRPR_VAL_EV_SOURCE_WINDOW.FAT&amp;VAR:ID1=PLL&amp;VAR:SDATE=20090508&amp;VAR:FDATE=20090430&amp;VAR:FREQ=WEEKLY&amp;VAR:RELITEM=&amp;VAR:CURRENCY=&amp;VAR:DB_TYPE=&amp;VAR:UNITS=M&amp;window=popup&amp;w","idth=535&amp;height=425&amp;START_MAXIMIZED=FALSE&amp;Y=120&amp;display_string=audit"}</definedName>
    <definedName name="_2423__FDSAUDITLINK__" hidden="1">{"fdsup://directions/FAT Viewer?action=UPDATE&amp;creator=factSet&amp;DYN_ARGS=true&amp;DOC_NAME=FAT:RGQ_ENTRPR_VAL_EV_SOURCE_WINDOW.FAT&amp;VAR:ID1=PLL&amp;VAR:SDATE=20090508&amp;VAR:FDATE=20090430&amp;VAR:FREQ=WEEKLY&amp;VAR:RELITEM=&amp;VAR:CURRENCY=&amp;VAR:DB_TYPE=&amp;VAR:UNITS=M&amp;window=popup&amp;w","idth=535&amp;height=425&amp;START_MAXIMIZED=FALSE&amp;Y=120&amp;display_string=audit"}</definedName>
    <definedName name="_2424__FDSAUDITLINK__" localSheetId="1" hidden="1">{"fdsup://directions/FAT Viewer?action=UPDATE&amp;creator=factSet&amp;DYN_ARGS=true&amp;DOC_NAME=FAT:RGQ_ENTRPR_VAL_EV_SOURCE_WINDOW.FAT&amp;VAR:ID1=PLL&amp;VAR:SDATE=20090501&amp;VAR:FDATE=20090430&amp;VAR:FREQ=WEEKLY&amp;VAR:RELITEM=&amp;VAR:CURRENCY=&amp;VAR:DB_TYPE=&amp;VAR:UNITS=M&amp;window=popup&amp;w","idth=535&amp;height=425&amp;START_MAXIMIZED=FALSE&amp;Y=120&amp;display_string=audit"}</definedName>
    <definedName name="_2424__FDSAUDITLINK__" localSheetId="0" hidden="1">{"fdsup://directions/FAT Viewer?action=UPDATE&amp;creator=factSet&amp;DYN_ARGS=true&amp;DOC_NAME=FAT:RGQ_ENTRPR_VAL_EV_SOURCE_WINDOW.FAT&amp;VAR:ID1=PLL&amp;VAR:SDATE=20090501&amp;VAR:FDATE=20090430&amp;VAR:FREQ=WEEKLY&amp;VAR:RELITEM=&amp;VAR:CURRENCY=&amp;VAR:DB_TYPE=&amp;VAR:UNITS=M&amp;window=popup&amp;w","idth=535&amp;height=425&amp;START_MAXIMIZED=FALSE&amp;Y=120&amp;display_string=audit"}</definedName>
    <definedName name="_2424__FDSAUDITLINK__" hidden="1">{"fdsup://directions/FAT Viewer?action=UPDATE&amp;creator=factSet&amp;DYN_ARGS=true&amp;DOC_NAME=FAT:RGQ_ENTRPR_VAL_EV_SOURCE_WINDOW.FAT&amp;VAR:ID1=PLL&amp;VAR:SDATE=20090501&amp;VAR:FDATE=20090430&amp;VAR:FREQ=WEEKLY&amp;VAR:RELITEM=&amp;VAR:CURRENCY=&amp;VAR:DB_TYPE=&amp;VAR:UNITS=M&amp;window=popup&amp;w","idth=535&amp;height=425&amp;START_MAXIMIZED=FALSE&amp;Y=120&amp;display_string=audit"}</definedName>
    <definedName name="_2425__FDSAUDITLINK__" localSheetId="1" hidden="1">{"fdsup://directions/FAT Viewer?action=UPDATE&amp;creator=factSet&amp;DYN_ARGS=true&amp;DOC_NAME=FAT:RGQ_ENTRPR_VAL_EV_SOURCE_WINDOW.FAT&amp;VAR:ID1=PLL&amp;VAR:SDATE=20090424&amp;VAR:FDATE=20090130&amp;VAR:FREQ=WEEKLY&amp;VAR:RELITEM=&amp;VAR:CURRENCY=&amp;VAR:DB_TYPE=&amp;VAR:UNITS=M&amp;window=popup&amp;w","idth=535&amp;height=425&amp;START_MAXIMIZED=FALSE&amp;Y=120&amp;display_string=audit"}</definedName>
    <definedName name="_2425__FDSAUDITLINK__" localSheetId="0" hidden="1">{"fdsup://directions/FAT Viewer?action=UPDATE&amp;creator=factSet&amp;DYN_ARGS=true&amp;DOC_NAME=FAT:RGQ_ENTRPR_VAL_EV_SOURCE_WINDOW.FAT&amp;VAR:ID1=PLL&amp;VAR:SDATE=20090424&amp;VAR:FDATE=20090130&amp;VAR:FREQ=WEEKLY&amp;VAR:RELITEM=&amp;VAR:CURRENCY=&amp;VAR:DB_TYPE=&amp;VAR:UNITS=M&amp;window=popup&amp;w","idth=535&amp;height=425&amp;START_MAXIMIZED=FALSE&amp;Y=120&amp;display_string=audit"}</definedName>
    <definedName name="_2425__FDSAUDITLINK__" hidden="1">{"fdsup://directions/FAT Viewer?action=UPDATE&amp;creator=factSet&amp;DYN_ARGS=true&amp;DOC_NAME=FAT:RGQ_ENTRPR_VAL_EV_SOURCE_WINDOW.FAT&amp;VAR:ID1=PLL&amp;VAR:SDATE=20090424&amp;VAR:FDATE=20090130&amp;VAR:FREQ=WEEKLY&amp;VAR:RELITEM=&amp;VAR:CURRENCY=&amp;VAR:DB_TYPE=&amp;VAR:UNITS=M&amp;window=popup&amp;w","idth=535&amp;height=425&amp;START_MAXIMIZED=FALSE&amp;Y=120&amp;display_string=audit"}</definedName>
    <definedName name="_2426__FDSAUDITLINK__" localSheetId="1" hidden="1">{"fdsup://directions/FAT Viewer?action=UPDATE&amp;creator=factSet&amp;DYN_ARGS=true&amp;DOC_NAME=FAT:RGQ_ENTRPR_VAL_EV_SOURCE_WINDOW.FAT&amp;VAR:ID1=PLL&amp;VAR:SDATE=20090417&amp;VAR:FDATE=20090130&amp;VAR:FREQ=WEEKLY&amp;VAR:RELITEM=&amp;VAR:CURRENCY=&amp;VAR:DB_TYPE=&amp;VAR:UNITS=M&amp;window=popup&amp;w","idth=535&amp;height=425&amp;START_MAXIMIZED=FALSE&amp;Y=120&amp;display_string=audit"}</definedName>
    <definedName name="_2426__FDSAUDITLINK__" localSheetId="0" hidden="1">{"fdsup://directions/FAT Viewer?action=UPDATE&amp;creator=factSet&amp;DYN_ARGS=true&amp;DOC_NAME=FAT:RGQ_ENTRPR_VAL_EV_SOURCE_WINDOW.FAT&amp;VAR:ID1=PLL&amp;VAR:SDATE=20090417&amp;VAR:FDATE=20090130&amp;VAR:FREQ=WEEKLY&amp;VAR:RELITEM=&amp;VAR:CURRENCY=&amp;VAR:DB_TYPE=&amp;VAR:UNITS=M&amp;window=popup&amp;w","idth=535&amp;height=425&amp;START_MAXIMIZED=FALSE&amp;Y=120&amp;display_string=audit"}</definedName>
    <definedName name="_2426__FDSAUDITLINK__" hidden="1">{"fdsup://directions/FAT Viewer?action=UPDATE&amp;creator=factSet&amp;DYN_ARGS=true&amp;DOC_NAME=FAT:RGQ_ENTRPR_VAL_EV_SOURCE_WINDOW.FAT&amp;VAR:ID1=PLL&amp;VAR:SDATE=20090417&amp;VAR:FDATE=20090130&amp;VAR:FREQ=WEEKLY&amp;VAR:RELITEM=&amp;VAR:CURRENCY=&amp;VAR:DB_TYPE=&amp;VAR:UNITS=M&amp;window=popup&amp;w","idth=535&amp;height=425&amp;START_MAXIMIZED=FALSE&amp;Y=120&amp;display_string=audit"}</definedName>
    <definedName name="_2427__FDSAUDITLINK__" localSheetId="1" hidden="1">{"fdsup://directions/FAT Viewer?action=UPDATE&amp;creator=factSet&amp;DYN_ARGS=true&amp;DOC_NAME=FAT:RGQ_ENTRPR_VAL_EV_SOURCE_WINDOW.FAT&amp;VAR:ID1=PLL&amp;VAR:SDATE=20090409&amp;VAR:FDATE=20090130&amp;VAR:FREQ=WEEKLY&amp;VAR:RELITEM=&amp;VAR:CURRENCY=&amp;VAR:DB_TYPE=&amp;VAR:UNITS=M&amp;window=popup&amp;w","idth=535&amp;height=425&amp;START_MAXIMIZED=FALSE&amp;Y=120&amp;display_string=audit"}</definedName>
    <definedName name="_2427__FDSAUDITLINK__" localSheetId="0" hidden="1">{"fdsup://directions/FAT Viewer?action=UPDATE&amp;creator=factSet&amp;DYN_ARGS=true&amp;DOC_NAME=FAT:RGQ_ENTRPR_VAL_EV_SOURCE_WINDOW.FAT&amp;VAR:ID1=PLL&amp;VAR:SDATE=20090409&amp;VAR:FDATE=20090130&amp;VAR:FREQ=WEEKLY&amp;VAR:RELITEM=&amp;VAR:CURRENCY=&amp;VAR:DB_TYPE=&amp;VAR:UNITS=M&amp;window=popup&amp;w","idth=535&amp;height=425&amp;START_MAXIMIZED=FALSE&amp;Y=120&amp;display_string=audit"}</definedName>
    <definedName name="_2427__FDSAUDITLINK__" hidden="1">{"fdsup://directions/FAT Viewer?action=UPDATE&amp;creator=factSet&amp;DYN_ARGS=true&amp;DOC_NAME=FAT:RGQ_ENTRPR_VAL_EV_SOURCE_WINDOW.FAT&amp;VAR:ID1=PLL&amp;VAR:SDATE=20090409&amp;VAR:FDATE=20090130&amp;VAR:FREQ=WEEKLY&amp;VAR:RELITEM=&amp;VAR:CURRENCY=&amp;VAR:DB_TYPE=&amp;VAR:UNITS=M&amp;window=popup&amp;w","idth=535&amp;height=425&amp;START_MAXIMIZED=FALSE&amp;Y=120&amp;display_string=audit"}</definedName>
    <definedName name="_2428__FDSAUDITLINK__" localSheetId="1" hidden="1">{"fdsup://directions/FAT Viewer?action=UPDATE&amp;creator=factSet&amp;DYN_ARGS=true&amp;DOC_NAME=FAT:RGQ_ENTRPR_VAL_EV_SOURCE_WINDOW.FAT&amp;VAR:ID1=PLL&amp;VAR:SDATE=20090403&amp;VAR:FDATE=20090130&amp;VAR:FREQ=WEEKLY&amp;VAR:RELITEM=&amp;VAR:CURRENCY=&amp;VAR:DB_TYPE=&amp;VAR:UNITS=M&amp;window=popup&amp;w","idth=535&amp;height=425&amp;START_MAXIMIZED=FALSE&amp;Y=120&amp;display_string=audit"}</definedName>
    <definedName name="_2428__FDSAUDITLINK__" localSheetId="0" hidden="1">{"fdsup://directions/FAT Viewer?action=UPDATE&amp;creator=factSet&amp;DYN_ARGS=true&amp;DOC_NAME=FAT:RGQ_ENTRPR_VAL_EV_SOURCE_WINDOW.FAT&amp;VAR:ID1=PLL&amp;VAR:SDATE=20090403&amp;VAR:FDATE=20090130&amp;VAR:FREQ=WEEKLY&amp;VAR:RELITEM=&amp;VAR:CURRENCY=&amp;VAR:DB_TYPE=&amp;VAR:UNITS=M&amp;window=popup&amp;w","idth=535&amp;height=425&amp;START_MAXIMIZED=FALSE&amp;Y=120&amp;display_string=audit"}</definedName>
    <definedName name="_2428__FDSAUDITLINK__" hidden="1">{"fdsup://directions/FAT Viewer?action=UPDATE&amp;creator=factSet&amp;DYN_ARGS=true&amp;DOC_NAME=FAT:RGQ_ENTRPR_VAL_EV_SOURCE_WINDOW.FAT&amp;VAR:ID1=PLL&amp;VAR:SDATE=20090403&amp;VAR:FDATE=20090130&amp;VAR:FREQ=WEEKLY&amp;VAR:RELITEM=&amp;VAR:CURRENCY=&amp;VAR:DB_TYPE=&amp;VAR:UNITS=M&amp;window=popup&amp;w","idth=535&amp;height=425&amp;START_MAXIMIZED=FALSE&amp;Y=120&amp;display_string=audit"}</definedName>
    <definedName name="_2429__FDSAUDITLINK__" localSheetId="1" hidden="1">{"fdsup://directions/FAT Viewer?action=UPDATE&amp;creator=factSet&amp;DYN_ARGS=true&amp;DOC_NAME=FAT:RGQ_ENTRPR_VAL_EV_SOURCE_WINDOW.FAT&amp;VAR:ID1=PLL&amp;VAR:SDATE=20090327&amp;VAR:FDATE=20090130&amp;VAR:FREQ=WEEKLY&amp;VAR:RELITEM=&amp;VAR:CURRENCY=&amp;VAR:DB_TYPE=&amp;VAR:UNITS=M&amp;window=popup&amp;w","idth=535&amp;height=425&amp;START_MAXIMIZED=FALSE&amp;Y=120&amp;display_string=audit"}</definedName>
    <definedName name="_2429__FDSAUDITLINK__" localSheetId="0" hidden="1">{"fdsup://directions/FAT Viewer?action=UPDATE&amp;creator=factSet&amp;DYN_ARGS=true&amp;DOC_NAME=FAT:RGQ_ENTRPR_VAL_EV_SOURCE_WINDOW.FAT&amp;VAR:ID1=PLL&amp;VAR:SDATE=20090327&amp;VAR:FDATE=20090130&amp;VAR:FREQ=WEEKLY&amp;VAR:RELITEM=&amp;VAR:CURRENCY=&amp;VAR:DB_TYPE=&amp;VAR:UNITS=M&amp;window=popup&amp;w","idth=535&amp;height=425&amp;START_MAXIMIZED=FALSE&amp;Y=120&amp;display_string=audit"}</definedName>
    <definedName name="_2429__FDSAUDITLINK__" hidden="1">{"fdsup://directions/FAT Viewer?action=UPDATE&amp;creator=factSet&amp;DYN_ARGS=true&amp;DOC_NAME=FAT:RGQ_ENTRPR_VAL_EV_SOURCE_WINDOW.FAT&amp;VAR:ID1=PLL&amp;VAR:SDATE=20090327&amp;VAR:FDATE=20090130&amp;VAR:FREQ=WEEKLY&amp;VAR:RELITEM=&amp;VAR:CURRENCY=&amp;VAR:DB_TYPE=&amp;VAR:UNITS=M&amp;window=popup&amp;w","idth=535&amp;height=425&amp;START_MAXIMIZED=FALSE&amp;Y=120&amp;display_string=audit"}</definedName>
    <definedName name="_243__FDSAUDITLINK__" localSheetId="1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243__FDSAUDITLINK__" localSheetId="0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243__FDSAUDITLINK__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2430__FDSAUDITLINK__" localSheetId="1" hidden="1">{"fdsup://directions/FAT Viewer?action=UPDATE&amp;creator=factSet&amp;DYN_ARGS=true&amp;DOC_NAME=FAT:RGQ_ENTRPR_VAL_EV_SOURCE_WINDOW.FAT&amp;VAR:ID1=PLL&amp;VAR:SDATE=20090320&amp;VAR:FDATE=20090130&amp;VAR:FREQ=WEEKLY&amp;VAR:RELITEM=&amp;VAR:CURRENCY=&amp;VAR:DB_TYPE=&amp;VAR:UNITS=M&amp;window=popup&amp;w","idth=535&amp;height=425&amp;START_MAXIMIZED=FALSE&amp;Y=120&amp;display_string=audit"}</definedName>
    <definedName name="_2430__FDSAUDITLINK__" localSheetId="0" hidden="1">{"fdsup://directions/FAT Viewer?action=UPDATE&amp;creator=factSet&amp;DYN_ARGS=true&amp;DOC_NAME=FAT:RGQ_ENTRPR_VAL_EV_SOURCE_WINDOW.FAT&amp;VAR:ID1=PLL&amp;VAR:SDATE=20090320&amp;VAR:FDATE=20090130&amp;VAR:FREQ=WEEKLY&amp;VAR:RELITEM=&amp;VAR:CURRENCY=&amp;VAR:DB_TYPE=&amp;VAR:UNITS=M&amp;window=popup&amp;w","idth=535&amp;height=425&amp;START_MAXIMIZED=FALSE&amp;Y=120&amp;display_string=audit"}</definedName>
    <definedName name="_2430__FDSAUDITLINK__" hidden="1">{"fdsup://directions/FAT Viewer?action=UPDATE&amp;creator=factSet&amp;DYN_ARGS=true&amp;DOC_NAME=FAT:RGQ_ENTRPR_VAL_EV_SOURCE_WINDOW.FAT&amp;VAR:ID1=PLL&amp;VAR:SDATE=20090320&amp;VAR:FDATE=20090130&amp;VAR:FREQ=WEEKLY&amp;VAR:RELITEM=&amp;VAR:CURRENCY=&amp;VAR:DB_TYPE=&amp;VAR:UNITS=M&amp;window=popup&amp;w","idth=535&amp;height=425&amp;START_MAXIMIZED=FALSE&amp;Y=120&amp;display_string=audit"}</definedName>
    <definedName name="_2431__FDSAUDITLINK__" localSheetId="1" hidden="1">{"fdsup://directions/FAT Viewer?action=UPDATE&amp;creator=factSet&amp;DYN_ARGS=true&amp;DOC_NAME=FAT:RGQ_ENTRPR_VAL_EV_SOURCE_WINDOW.FAT&amp;VAR:ID1=PLL&amp;VAR:SDATE=20090313&amp;VAR:FDATE=20090130&amp;VAR:FREQ=WEEKLY&amp;VAR:RELITEM=&amp;VAR:CURRENCY=&amp;VAR:DB_TYPE=&amp;VAR:UNITS=M&amp;window=popup&amp;w","idth=535&amp;height=425&amp;START_MAXIMIZED=FALSE&amp;Y=120&amp;display_string=audit"}</definedName>
    <definedName name="_2431__FDSAUDITLINK__" localSheetId="0" hidden="1">{"fdsup://directions/FAT Viewer?action=UPDATE&amp;creator=factSet&amp;DYN_ARGS=true&amp;DOC_NAME=FAT:RGQ_ENTRPR_VAL_EV_SOURCE_WINDOW.FAT&amp;VAR:ID1=PLL&amp;VAR:SDATE=20090313&amp;VAR:FDATE=20090130&amp;VAR:FREQ=WEEKLY&amp;VAR:RELITEM=&amp;VAR:CURRENCY=&amp;VAR:DB_TYPE=&amp;VAR:UNITS=M&amp;window=popup&amp;w","idth=535&amp;height=425&amp;START_MAXIMIZED=FALSE&amp;Y=120&amp;display_string=audit"}</definedName>
    <definedName name="_2431__FDSAUDITLINK__" hidden="1">{"fdsup://directions/FAT Viewer?action=UPDATE&amp;creator=factSet&amp;DYN_ARGS=true&amp;DOC_NAME=FAT:RGQ_ENTRPR_VAL_EV_SOURCE_WINDOW.FAT&amp;VAR:ID1=PLL&amp;VAR:SDATE=20090313&amp;VAR:FDATE=20090130&amp;VAR:FREQ=WEEKLY&amp;VAR:RELITEM=&amp;VAR:CURRENCY=&amp;VAR:DB_TYPE=&amp;VAR:UNITS=M&amp;window=popup&amp;w","idth=535&amp;height=425&amp;START_MAXIMIZED=FALSE&amp;Y=120&amp;display_string=audit"}</definedName>
    <definedName name="_2432__FDSAUDITLINK__" localSheetId="1" hidden="1">{"fdsup://directions/FAT Viewer?action=UPDATE&amp;creator=factSet&amp;DYN_ARGS=true&amp;DOC_NAME=FAT:RGQ_ENTRPR_VAL_EV_SOURCE_WINDOW.FAT&amp;VAR:ID1=PLL&amp;VAR:SDATE=20090306&amp;VAR:FDATE=20090130&amp;VAR:FREQ=WEEKLY&amp;VAR:RELITEM=&amp;VAR:CURRENCY=&amp;VAR:DB_TYPE=&amp;VAR:UNITS=M&amp;window=popup&amp;w","idth=535&amp;height=425&amp;START_MAXIMIZED=FALSE&amp;Y=120&amp;display_string=audit"}</definedName>
    <definedName name="_2432__FDSAUDITLINK__" localSheetId="0" hidden="1">{"fdsup://directions/FAT Viewer?action=UPDATE&amp;creator=factSet&amp;DYN_ARGS=true&amp;DOC_NAME=FAT:RGQ_ENTRPR_VAL_EV_SOURCE_WINDOW.FAT&amp;VAR:ID1=PLL&amp;VAR:SDATE=20090306&amp;VAR:FDATE=20090130&amp;VAR:FREQ=WEEKLY&amp;VAR:RELITEM=&amp;VAR:CURRENCY=&amp;VAR:DB_TYPE=&amp;VAR:UNITS=M&amp;window=popup&amp;w","idth=535&amp;height=425&amp;START_MAXIMIZED=FALSE&amp;Y=120&amp;display_string=audit"}</definedName>
    <definedName name="_2432__FDSAUDITLINK__" hidden="1">{"fdsup://directions/FAT Viewer?action=UPDATE&amp;creator=factSet&amp;DYN_ARGS=true&amp;DOC_NAME=FAT:RGQ_ENTRPR_VAL_EV_SOURCE_WINDOW.FAT&amp;VAR:ID1=PLL&amp;VAR:SDATE=20090306&amp;VAR:FDATE=20090130&amp;VAR:FREQ=WEEKLY&amp;VAR:RELITEM=&amp;VAR:CURRENCY=&amp;VAR:DB_TYPE=&amp;VAR:UNITS=M&amp;window=popup&amp;w","idth=535&amp;height=425&amp;START_MAXIMIZED=FALSE&amp;Y=120&amp;display_string=audit"}</definedName>
    <definedName name="_2433__FDSAUDITLINK__" localSheetId="1" hidden="1">{"fdsup://directions/FAT Viewer?action=UPDATE&amp;creator=factSet&amp;DYN_ARGS=true&amp;DOC_NAME=FAT:RGQ_ENTRPR_VAL_EV_SOURCE_WINDOW.FAT&amp;VAR:ID1=PLL&amp;VAR:SDATE=20090227&amp;VAR:FDATE=20090130&amp;VAR:FREQ=WEEKLY&amp;VAR:RELITEM=&amp;VAR:CURRENCY=&amp;VAR:DB_TYPE=&amp;VAR:UNITS=M&amp;window=popup&amp;w","idth=535&amp;height=425&amp;START_MAXIMIZED=FALSE&amp;Y=120&amp;display_string=audit"}</definedName>
    <definedName name="_2433__FDSAUDITLINK__" localSheetId="0" hidden="1">{"fdsup://directions/FAT Viewer?action=UPDATE&amp;creator=factSet&amp;DYN_ARGS=true&amp;DOC_NAME=FAT:RGQ_ENTRPR_VAL_EV_SOURCE_WINDOW.FAT&amp;VAR:ID1=PLL&amp;VAR:SDATE=20090227&amp;VAR:FDATE=20090130&amp;VAR:FREQ=WEEKLY&amp;VAR:RELITEM=&amp;VAR:CURRENCY=&amp;VAR:DB_TYPE=&amp;VAR:UNITS=M&amp;window=popup&amp;w","idth=535&amp;height=425&amp;START_MAXIMIZED=FALSE&amp;Y=120&amp;display_string=audit"}</definedName>
    <definedName name="_2433__FDSAUDITLINK__" hidden="1">{"fdsup://directions/FAT Viewer?action=UPDATE&amp;creator=factSet&amp;DYN_ARGS=true&amp;DOC_NAME=FAT:RGQ_ENTRPR_VAL_EV_SOURCE_WINDOW.FAT&amp;VAR:ID1=PLL&amp;VAR:SDATE=20090227&amp;VAR:FDATE=20090130&amp;VAR:FREQ=WEEKLY&amp;VAR:RELITEM=&amp;VAR:CURRENCY=&amp;VAR:DB_TYPE=&amp;VAR:UNITS=M&amp;window=popup&amp;w","idth=535&amp;height=425&amp;START_MAXIMIZED=FALSE&amp;Y=120&amp;display_string=audit"}</definedName>
    <definedName name="_2434__FDSAUDITLINK__" localSheetId="1" hidden="1">{"fdsup://directions/FAT Viewer?action=UPDATE&amp;creator=factSet&amp;DYN_ARGS=true&amp;DOC_NAME=FAT:RGQ_ENTRPR_VAL_EV_SOURCE_WINDOW.FAT&amp;VAR:ID1=PLL&amp;VAR:SDATE=20090220&amp;VAR:FDATE=20090130&amp;VAR:FREQ=WEEKLY&amp;VAR:RELITEM=&amp;VAR:CURRENCY=&amp;VAR:DB_TYPE=&amp;VAR:UNITS=M&amp;window=popup&amp;w","idth=535&amp;height=425&amp;START_MAXIMIZED=FALSE&amp;Y=120&amp;display_string=audit"}</definedName>
    <definedName name="_2434__FDSAUDITLINK__" localSheetId="0" hidden="1">{"fdsup://directions/FAT Viewer?action=UPDATE&amp;creator=factSet&amp;DYN_ARGS=true&amp;DOC_NAME=FAT:RGQ_ENTRPR_VAL_EV_SOURCE_WINDOW.FAT&amp;VAR:ID1=PLL&amp;VAR:SDATE=20090220&amp;VAR:FDATE=20090130&amp;VAR:FREQ=WEEKLY&amp;VAR:RELITEM=&amp;VAR:CURRENCY=&amp;VAR:DB_TYPE=&amp;VAR:UNITS=M&amp;window=popup&amp;w","idth=535&amp;height=425&amp;START_MAXIMIZED=FALSE&amp;Y=120&amp;display_string=audit"}</definedName>
    <definedName name="_2434__FDSAUDITLINK__" hidden="1">{"fdsup://directions/FAT Viewer?action=UPDATE&amp;creator=factSet&amp;DYN_ARGS=true&amp;DOC_NAME=FAT:RGQ_ENTRPR_VAL_EV_SOURCE_WINDOW.FAT&amp;VAR:ID1=PLL&amp;VAR:SDATE=20090220&amp;VAR:FDATE=20090130&amp;VAR:FREQ=WEEKLY&amp;VAR:RELITEM=&amp;VAR:CURRENCY=&amp;VAR:DB_TYPE=&amp;VAR:UNITS=M&amp;window=popup&amp;w","idth=535&amp;height=425&amp;START_MAXIMIZED=FALSE&amp;Y=120&amp;display_string=audit"}</definedName>
    <definedName name="_2435__FDSAUDITLINK__" localSheetId="1" hidden="1">{"fdsup://directions/FAT Viewer?action=UPDATE&amp;creator=factSet&amp;DYN_ARGS=true&amp;DOC_NAME=FAT:RGQ_ENTRPR_VAL_EV_SOURCE_WINDOW.FAT&amp;VAR:ID1=PLL&amp;VAR:SDATE=20090213&amp;VAR:FDATE=20090130&amp;VAR:FREQ=WEEKLY&amp;VAR:RELITEM=&amp;VAR:CURRENCY=&amp;VAR:DB_TYPE=&amp;VAR:UNITS=M&amp;window=popup&amp;w","idth=535&amp;height=425&amp;START_MAXIMIZED=FALSE&amp;Y=120&amp;display_string=audit"}</definedName>
    <definedName name="_2435__FDSAUDITLINK__" localSheetId="0" hidden="1">{"fdsup://directions/FAT Viewer?action=UPDATE&amp;creator=factSet&amp;DYN_ARGS=true&amp;DOC_NAME=FAT:RGQ_ENTRPR_VAL_EV_SOURCE_WINDOW.FAT&amp;VAR:ID1=PLL&amp;VAR:SDATE=20090213&amp;VAR:FDATE=20090130&amp;VAR:FREQ=WEEKLY&amp;VAR:RELITEM=&amp;VAR:CURRENCY=&amp;VAR:DB_TYPE=&amp;VAR:UNITS=M&amp;window=popup&amp;w","idth=535&amp;height=425&amp;START_MAXIMIZED=FALSE&amp;Y=120&amp;display_string=audit"}</definedName>
    <definedName name="_2435__FDSAUDITLINK__" hidden="1">{"fdsup://directions/FAT Viewer?action=UPDATE&amp;creator=factSet&amp;DYN_ARGS=true&amp;DOC_NAME=FAT:RGQ_ENTRPR_VAL_EV_SOURCE_WINDOW.FAT&amp;VAR:ID1=PLL&amp;VAR:SDATE=20090213&amp;VAR:FDATE=20090130&amp;VAR:FREQ=WEEKLY&amp;VAR:RELITEM=&amp;VAR:CURRENCY=&amp;VAR:DB_TYPE=&amp;VAR:UNITS=M&amp;window=popup&amp;w","idth=535&amp;height=425&amp;START_MAXIMIZED=FALSE&amp;Y=120&amp;display_string=audit"}</definedName>
    <definedName name="_2436__FDSAUDITLINK__" localSheetId="1" hidden="1">{"fdsup://directions/FAT Viewer?action=UPDATE&amp;creator=factSet&amp;DYN_ARGS=true&amp;DOC_NAME=FAT:RGQ_ENTRPR_VAL_EV_SOURCE_WINDOW.FAT&amp;VAR:ID1=PLL&amp;VAR:SDATE=20090206&amp;VAR:FDATE=20090130&amp;VAR:FREQ=WEEKLY&amp;VAR:RELITEM=&amp;VAR:CURRENCY=&amp;VAR:DB_TYPE=&amp;VAR:UNITS=M&amp;window=popup&amp;w","idth=535&amp;height=425&amp;START_MAXIMIZED=FALSE&amp;Y=120&amp;display_string=audit"}</definedName>
    <definedName name="_2436__FDSAUDITLINK__" localSheetId="0" hidden="1">{"fdsup://directions/FAT Viewer?action=UPDATE&amp;creator=factSet&amp;DYN_ARGS=true&amp;DOC_NAME=FAT:RGQ_ENTRPR_VAL_EV_SOURCE_WINDOW.FAT&amp;VAR:ID1=PLL&amp;VAR:SDATE=20090206&amp;VAR:FDATE=20090130&amp;VAR:FREQ=WEEKLY&amp;VAR:RELITEM=&amp;VAR:CURRENCY=&amp;VAR:DB_TYPE=&amp;VAR:UNITS=M&amp;window=popup&amp;w","idth=535&amp;height=425&amp;START_MAXIMIZED=FALSE&amp;Y=120&amp;display_string=audit"}</definedName>
    <definedName name="_2436__FDSAUDITLINK__" hidden="1">{"fdsup://directions/FAT Viewer?action=UPDATE&amp;creator=factSet&amp;DYN_ARGS=true&amp;DOC_NAME=FAT:RGQ_ENTRPR_VAL_EV_SOURCE_WINDOW.FAT&amp;VAR:ID1=PLL&amp;VAR:SDATE=20090206&amp;VAR:FDATE=20090130&amp;VAR:FREQ=WEEKLY&amp;VAR:RELITEM=&amp;VAR:CURRENCY=&amp;VAR:DB_TYPE=&amp;VAR:UNITS=M&amp;window=popup&amp;w","idth=535&amp;height=425&amp;START_MAXIMIZED=FALSE&amp;Y=120&amp;display_string=audit"}</definedName>
    <definedName name="_2437__FDSAUDITLINK__" localSheetId="1" hidden="1">{"fdsup://directions/FAT Viewer?action=UPDATE&amp;creator=factSet&amp;DYN_ARGS=true&amp;DOC_NAME=FAT:RGQ_ENTRPR_VAL_EV_SOURCE_WINDOW.FAT&amp;VAR:ID1=PLL&amp;VAR:SDATE=20090130&amp;VAR:FDATE=20090130&amp;VAR:FREQ=WEEKLY&amp;VAR:RELITEM=&amp;VAR:CURRENCY=&amp;VAR:DB_TYPE=&amp;VAR:UNITS=M&amp;window=popup&amp;w","idth=535&amp;height=425&amp;START_MAXIMIZED=FALSE&amp;Y=120&amp;display_string=audit"}</definedName>
    <definedName name="_2437__FDSAUDITLINK__" localSheetId="0" hidden="1">{"fdsup://directions/FAT Viewer?action=UPDATE&amp;creator=factSet&amp;DYN_ARGS=true&amp;DOC_NAME=FAT:RGQ_ENTRPR_VAL_EV_SOURCE_WINDOW.FAT&amp;VAR:ID1=PLL&amp;VAR:SDATE=20090130&amp;VAR:FDATE=20090130&amp;VAR:FREQ=WEEKLY&amp;VAR:RELITEM=&amp;VAR:CURRENCY=&amp;VAR:DB_TYPE=&amp;VAR:UNITS=M&amp;window=popup&amp;w","idth=535&amp;height=425&amp;START_MAXIMIZED=FALSE&amp;Y=120&amp;display_string=audit"}</definedName>
    <definedName name="_2437__FDSAUDITLINK__" hidden="1">{"fdsup://directions/FAT Viewer?action=UPDATE&amp;creator=factSet&amp;DYN_ARGS=true&amp;DOC_NAME=FAT:RGQ_ENTRPR_VAL_EV_SOURCE_WINDOW.FAT&amp;VAR:ID1=PLL&amp;VAR:SDATE=20090130&amp;VAR:FDATE=20090130&amp;VAR:FREQ=WEEKLY&amp;VAR:RELITEM=&amp;VAR:CURRENCY=&amp;VAR:DB_TYPE=&amp;VAR:UNITS=M&amp;window=popup&amp;w","idth=535&amp;height=425&amp;START_MAXIMIZED=FALSE&amp;Y=120&amp;display_string=audit"}</definedName>
    <definedName name="_2438__FDSAUDITLINK__" localSheetId="1" hidden="1">{"fdsup://directions/FAT Viewer?action=UPDATE&amp;creator=factSet&amp;DYN_ARGS=true&amp;DOC_NAME=FAT:RGQ_ENTRPR_VAL_EV_SOURCE_WINDOW.FAT&amp;VAR:ID1=PLL&amp;VAR:SDATE=20090123&amp;VAR:FDATE=20081031&amp;VAR:FREQ=WEEKLY&amp;VAR:RELITEM=&amp;VAR:CURRENCY=&amp;VAR:DB_TYPE=&amp;VAR:UNITS=M&amp;window=popup&amp;w","idth=535&amp;height=425&amp;START_MAXIMIZED=FALSE&amp;Y=120&amp;display_string=audit"}</definedName>
    <definedName name="_2438__FDSAUDITLINK__" localSheetId="0" hidden="1">{"fdsup://directions/FAT Viewer?action=UPDATE&amp;creator=factSet&amp;DYN_ARGS=true&amp;DOC_NAME=FAT:RGQ_ENTRPR_VAL_EV_SOURCE_WINDOW.FAT&amp;VAR:ID1=PLL&amp;VAR:SDATE=20090123&amp;VAR:FDATE=20081031&amp;VAR:FREQ=WEEKLY&amp;VAR:RELITEM=&amp;VAR:CURRENCY=&amp;VAR:DB_TYPE=&amp;VAR:UNITS=M&amp;window=popup&amp;w","idth=535&amp;height=425&amp;START_MAXIMIZED=FALSE&amp;Y=120&amp;display_string=audit"}</definedName>
    <definedName name="_2438__FDSAUDITLINK__" hidden="1">{"fdsup://directions/FAT Viewer?action=UPDATE&amp;creator=factSet&amp;DYN_ARGS=true&amp;DOC_NAME=FAT:RGQ_ENTRPR_VAL_EV_SOURCE_WINDOW.FAT&amp;VAR:ID1=PLL&amp;VAR:SDATE=20090123&amp;VAR:FDATE=20081031&amp;VAR:FREQ=WEEKLY&amp;VAR:RELITEM=&amp;VAR:CURRENCY=&amp;VAR:DB_TYPE=&amp;VAR:UNITS=M&amp;window=popup&amp;w","idth=535&amp;height=425&amp;START_MAXIMIZED=FALSE&amp;Y=120&amp;display_string=audit"}</definedName>
    <definedName name="_2439__FDSAUDITLINK__" localSheetId="1" hidden="1">{"fdsup://directions/FAT Viewer?action=UPDATE&amp;creator=factSet&amp;DYN_ARGS=true&amp;DOC_NAME=FAT:RGQ_ENTRPR_VAL_EV_SOURCE_WINDOW.FAT&amp;VAR:ID1=PLL&amp;VAR:SDATE=20090116&amp;VAR:FDATE=20081031&amp;VAR:FREQ=WEEKLY&amp;VAR:RELITEM=&amp;VAR:CURRENCY=&amp;VAR:DB_TYPE=&amp;VAR:UNITS=M&amp;window=popup&amp;w","idth=535&amp;height=425&amp;START_MAXIMIZED=FALSE&amp;Y=120&amp;display_string=audit"}</definedName>
    <definedName name="_2439__FDSAUDITLINK__" localSheetId="0" hidden="1">{"fdsup://directions/FAT Viewer?action=UPDATE&amp;creator=factSet&amp;DYN_ARGS=true&amp;DOC_NAME=FAT:RGQ_ENTRPR_VAL_EV_SOURCE_WINDOW.FAT&amp;VAR:ID1=PLL&amp;VAR:SDATE=20090116&amp;VAR:FDATE=20081031&amp;VAR:FREQ=WEEKLY&amp;VAR:RELITEM=&amp;VAR:CURRENCY=&amp;VAR:DB_TYPE=&amp;VAR:UNITS=M&amp;window=popup&amp;w","idth=535&amp;height=425&amp;START_MAXIMIZED=FALSE&amp;Y=120&amp;display_string=audit"}</definedName>
    <definedName name="_2439__FDSAUDITLINK__" hidden="1">{"fdsup://directions/FAT Viewer?action=UPDATE&amp;creator=factSet&amp;DYN_ARGS=true&amp;DOC_NAME=FAT:RGQ_ENTRPR_VAL_EV_SOURCE_WINDOW.FAT&amp;VAR:ID1=PLL&amp;VAR:SDATE=20090116&amp;VAR:FDATE=20081031&amp;VAR:FREQ=WEEKLY&amp;VAR:RELITEM=&amp;VAR:CURRENCY=&amp;VAR:DB_TYPE=&amp;VAR:UNITS=M&amp;window=popup&amp;w","idth=535&amp;height=425&amp;START_MAXIMIZED=FALSE&amp;Y=120&amp;display_string=audit"}</definedName>
    <definedName name="_244__FDSAUDITLINK__" localSheetId="1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244__FDSAUDITLINK__" localSheetId="0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244__FDSAUDITLINK__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2440__FDSAUDITLINK__" localSheetId="1" hidden="1">{"fdsup://directions/FAT Viewer?action=UPDATE&amp;creator=factSet&amp;DYN_ARGS=true&amp;DOC_NAME=FAT:RGQ_ENTRPR_VAL_EV_SOURCE_WINDOW.FAT&amp;VAR:ID1=PLL&amp;VAR:SDATE=20090109&amp;VAR:FDATE=20081031&amp;VAR:FREQ=WEEKLY&amp;VAR:RELITEM=&amp;VAR:CURRENCY=&amp;VAR:DB_TYPE=&amp;VAR:UNITS=M&amp;window=popup&amp;w","idth=535&amp;height=425&amp;START_MAXIMIZED=FALSE&amp;Y=120&amp;display_string=audit"}</definedName>
    <definedName name="_2440__FDSAUDITLINK__" localSheetId="0" hidden="1">{"fdsup://directions/FAT Viewer?action=UPDATE&amp;creator=factSet&amp;DYN_ARGS=true&amp;DOC_NAME=FAT:RGQ_ENTRPR_VAL_EV_SOURCE_WINDOW.FAT&amp;VAR:ID1=PLL&amp;VAR:SDATE=20090109&amp;VAR:FDATE=20081031&amp;VAR:FREQ=WEEKLY&amp;VAR:RELITEM=&amp;VAR:CURRENCY=&amp;VAR:DB_TYPE=&amp;VAR:UNITS=M&amp;window=popup&amp;w","idth=535&amp;height=425&amp;START_MAXIMIZED=FALSE&amp;Y=120&amp;display_string=audit"}</definedName>
    <definedName name="_2440__FDSAUDITLINK__" hidden="1">{"fdsup://directions/FAT Viewer?action=UPDATE&amp;creator=factSet&amp;DYN_ARGS=true&amp;DOC_NAME=FAT:RGQ_ENTRPR_VAL_EV_SOURCE_WINDOW.FAT&amp;VAR:ID1=PLL&amp;VAR:SDATE=20090109&amp;VAR:FDATE=20081031&amp;VAR:FREQ=WEEKLY&amp;VAR:RELITEM=&amp;VAR:CURRENCY=&amp;VAR:DB_TYPE=&amp;VAR:UNITS=M&amp;window=popup&amp;w","idth=535&amp;height=425&amp;START_MAXIMIZED=FALSE&amp;Y=120&amp;display_string=audit"}</definedName>
    <definedName name="_2441__FDSAUDITLINK__" localSheetId="1" hidden="1">{"fdsup://directions/FAT Viewer?action=UPDATE&amp;creator=factSet&amp;DYN_ARGS=true&amp;DOC_NAME=FAT:RGQ_ENTRPR_VAL_EV_SOURCE_WINDOW.FAT&amp;VAR:ID1=PLL&amp;VAR:SDATE=20090102&amp;VAR:FDATE=20081031&amp;VAR:FREQ=WEEKLY&amp;VAR:RELITEM=&amp;VAR:CURRENCY=&amp;VAR:DB_TYPE=&amp;VAR:UNITS=M&amp;window=popup&amp;w","idth=535&amp;height=425&amp;START_MAXIMIZED=FALSE&amp;Y=120&amp;display_string=audit"}</definedName>
    <definedName name="_2441__FDSAUDITLINK__" localSheetId="0" hidden="1">{"fdsup://directions/FAT Viewer?action=UPDATE&amp;creator=factSet&amp;DYN_ARGS=true&amp;DOC_NAME=FAT:RGQ_ENTRPR_VAL_EV_SOURCE_WINDOW.FAT&amp;VAR:ID1=PLL&amp;VAR:SDATE=20090102&amp;VAR:FDATE=20081031&amp;VAR:FREQ=WEEKLY&amp;VAR:RELITEM=&amp;VAR:CURRENCY=&amp;VAR:DB_TYPE=&amp;VAR:UNITS=M&amp;window=popup&amp;w","idth=535&amp;height=425&amp;START_MAXIMIZED=FALSE&amp;Y=120&amp;display_string=audit"}</definedName>
    <definedName name="_2441__FDSAUDITLINK__" hidden="1">{"fdsup://directions/FAT Viewer?action=UPDATE&amp;creator=factSet&amp;DYN_ARGS=true&amp;DOC_NAME=FAT:RGQ_ENTRPR_VAL_EV_SOURCE_WINDOW.FAT&amp;VAR:ID1=PLL&amp;VAR:SDATE=20090102&amp;VAR:FDATE=20081031&amp;VAR:FREQ=WEEKLY&amp;VAR:RELITEM=&amp;VAR:CURRENCY=&amp;VAR:DB_TYPE=&amp;VAR:UNITS=M&amp;window=popup&amp;w","idth=535&amp;height=425&amp;START_MAXIMIZED=FALSE&amp;Y=120&amp;display_string=audit"}</definedName>
    <definedName name="_2442__FDSAUDITLINK__" localSheetId="1" hidden="1">{"fdsup://directions/FAT Viewer?action=UPDATE&amp;creator=factSet&amp;DYN_ARGS=true&amp;DOC_NAME=FAT:RGQ_ENTRPR_VAL_EV_SOURCE_WINDOW.FAT&amp;VAR:ID1=PLL&amp;VAR:SDATE=20081226&amp;VAR:FDATE=20081031&amp;VAR:FREQ=WEEKLY&amp;VAR:RELITEM=&amp;VAR:CURRENCY=&amp;VAR:DB_TYPE=&amp;VAR:UNITS=M&amp;window=popup&amp;w","idth=535&amp;height=425&amp;START_MAXIMIZED=FALSE&amp;Y=120&amp;display_string=audit"}</definedName>
    <definedName name="_2442__FDSAUDITLINK__" localSheetId="0" hidden="1">{"fdsup://directions/FAT Viewer?action=UPDATE&amp;creator=factSet&amp;DYN_ARGS=true&amp;DOC_NAME=FAT:RGQ_ENTRPR_VAL_EV_SOURCE_WINDOW.FAT&amp;VAR:ID1=PLL&amp;VAR:SDATE=20081226&amp;VAR:FDATE=20081031&amp;VAR:FREQ=WEEKLY&amp;VAR:RELITEM=&amp;VAR:CURRENCY=&amp;VAR:DB_TYPE=&amp;VAR:UNITS=M&amp;window=popup&amp;w","idth=535&amp;height=425&amp;START_MAXIMIZED=FALSE&amp;Y=120&amp;display_string=audit"}</definedName>
    <definedName name="_2442__FDSAUDITLINK__" hidden="1">{"fdsup://directions/FAT Viewer?action=UPDATE&amp;creator=factSet&amp;DYN_ARGS=true&amp;DOC_NAME=FAT:RGQ_ENTRPR_VAL_EV_SOURCE_WINDOW.FAT&amp;VAR:ID1=PLL&amp;VAR:SDATE=20081226&amp;VAR:FDATE=20081031&amp;VAR:FREQ=WEEKLY&amp;VAR:RELITEM=&amp;VAR:CURRENCY=&amp;VAR:DB_TYPE=&amp;VAR:UNITS=M&amp;window=popup&amp;w","idth=535&amp;height=425&amp;START_MAXIMIZED=FALSE&amp;Y=120&amp;display_string=audit"}</definedName>
    <definedName name="_2443__FDSAUDITLINK__" localSheetId="1" hidden="1">{"fdsup://directions/FAT Viewer?action=UPDATE&amp;creator=factSet&amp;DYN_ARGS=true&amp;DOC_NAME=FAT:RGQ_ENTRPR_VAL_EV_SOURCE_WINDOW.FAT&amp;VAR:ID1=PLL&amp;VAR:SDATE=20081219&amp;VAR:FDATE=20081031&amp;VAR:FREQ=WEEKLY&amp;VAR:RELITEM=&amp;VAR:CURRENCY=&amp;VAR:DB_TYPE=&amp;VAR:UNITS=M&amp;window=popup&amp;w","idth=535&amp;height=425&amp;START_MAXIMIZED=FALSE&amp;Y=120&amp;display_string=audit"}</definedName>
    <definedName name="_2443__FDSAUDITLINK__" localSheetId="0" hidden="1">{"fdsup://directions/FAT Viewer?action=UPDATE&amp;creator=factSet&amp;DYN_ARGS=true&amp;DOC_NAME=FAT:RGQ_ENTRPR_VAL_EV_SOURCE_WINDOW.FAT&amp;VAR:ID1=PLL&amp;VAR:SDATE=20081219&amp;VAR:FDATE=20081031&amp;VAR:FREQ=WEEKLY&amp;VAR:RELITEM=&amp;VAR:CURRENCY=&amp;VAR:DB_TYPE=&amp;VAR:UNITS=M&amp;window=popup&amp;w","idth=535&amp;height=425&amp;START_MAXIMIZED=FALSE&amp;Y=120&amp;display_string=audit"}</definedName>
    <definedName name="_2443__FDSAUDITLINK__" hidden="1">{"fdsup://directions/FAT Viewer?action=UPDATE&amp;creator=factSet&amp;DYN_ARGS=true&amp;DOC_NAME=FAT:RGQ_ENTRPR_VAL_EV_SOURCE_WINDOW.FAT&amp;VAR:ID1=PLL&amp;VAR:SDATE=20081219&amp;VAR:FDATE=20081031&amp;VAR:FREQ=WEEKLY&amp;VAR:RELITEM=&amp;VAR:CURRENCY=&amp;VAR:DB_TYPE=&amp;VAR:UNITS=M&amp;window=popup&amp;w","idth=535&amp;height=425&amp;START_MAXIMIZED=FALSE&amp;Y=120&amp;display_string=audit"}</definedName>
    <definedName name="_2444__FDSAUDITLINK__" localSheetId="1" hidden="1">{"fdsup://directions/FAT Viewer?action=UPDATE&amp;creator=factSet&amp;DYN_ARGS=true&amp;DOC_NAME=FAT:RGQ_ENTRPR_VAL_EV_SOURCE_WINDOW.FAT&amp;VAR:ID1=PLL&amp;VAR:SDATE=20081212&amp;VAR:FDATE=20081031&amp;VAR:FREQ=WEEKLY&amp;VAR:RELITEM=&amp;VAR:CURRENCY=&amp;VAR:DB_TYPE=&amp;VAR:UNITS=M&amp;window=popup&amp;w","idth=535&amp;height=425&amp;START_MAXIMIZED=FALSE&amp;Y=120&amp;display_string=audit"}</definedName>
    <definedName name="_2444__FDSAUDITLINK__" localSheetId="0" hidden="1">{"fdsup://directions/FAT Viewer?action=UPDATE&amp;creator=factSet&amp;DYN_ARGS=true&amp;DOC_NAME=FAT:RGQ_ENTRPR_VAL_EV_SOURCE_WINDOW.FAT&amp;VAR:ID1=PLL&amp;VAR:SDATE=20081212&amp;VAR:FDATE=20081031&amp;VAR:FREQ=WEEKLY&amp;VAR:RELITEM=&amp;VAR:CURRENCY=&amp;VAR:DB_TYPE=&amp;VAR:UNITS=M&amp;window=popup&amp;w","idth=535&amp;height=425&amp;START_MAXIMIZED=FALSE&amp;Y=120&amp;display_string=audit"}</definedName>
    <definedName name="_2444__FDSAUDITLINK__" hidden="1">{"fdsup://directions/FAT Viewer?action=UPDATE&amp;creator=factSet&amp;DYN_ARGS=true&amp;DOC_NAME=FAT:RGQ_ENTRPR_VAL_EV_SOURCE_WINDOW.FAT&amp;VAR:ID1=PLL&amp;VAR:SDATE=20081212&amp;VAR:FDATE=20081031&amp;VAR:FREQ=WEEKLY&amp;VAR:RELITEM=&amp;VAR:CURRENCY=&amp;VAR:DB_TYPE=&amp;VAR:UNITS=M&amp;window=popup&amp;w","idth=535&amp;height=425&amp;START_MAXIMIZED=FALSE&amp;Y=120&amp;display_string=audit"}</definedName>
    <definedName name="_2445__FDSAUDITLINK__" localSheetId="1" hidden="1">{"fdsup://directions/FAT Viewer?action=UPDATE&amp;creator=factSet&amp;DYN_ARGS=true&amp;DOC_NAME=FAT:RGQ_ENTRPR_VAL_EV_SOURCE_WINDOW.FAT&amp;VAR:ID1=PLL&amp;VAR:SDATE=20081205&amp;VAR:FDATE=20081031&amp;VAR:FREQ=WEEKLY&amp;VAR:RELITEM=&amp;VAR:CURRENCY=&amp;VAR:DB_TYPE=&amp;VAR:UNITS=M&amp;window=popup&amp;w","idth=535&amp;height=425&amp;START_MAXIMIZED=FALSE&amp;Y=120&amp;display_string=audit"}</definedName>
    <definedName name="_2445__FDSAUDITLINK__" localSheetId="0" hidden="1">{"fdsup://directions/FAT Viewer?action=UPDATE&amp;creator=factSet&amp;DYN_ARGS=true&amp;DOC_NAME=FAT:RGQ_ENTRPR_VAL_EV_SOURCE_WINDOW.FAT&amp;VAR:ID1=PLL&amp;VAR:SDATE=20081205&amp;VAR:FDATE=20081031&amp;VAR:FREQ=WEEKLY&amp;VAR:RELITEM=&amp;VAR:CURRENCY=&amp;VAR:DB_TYPE=&amp;VAR:UNITS=M&amp;window=popup&amp;w","idth=535&amp;height=425&amp;START_MAXIMIZED=FALSE&amp;Y=120&amp;display_string=audit"}</definedName>
    <definedName name="_2445__FDSAUDITLINK__" hidden="1">{"fdsup://directions/FAT Viewer?action=UPDATE&amp;creator=factSet&amp;DYN_ARGS=true&amp;DOC_NAME=FAT:RGQ_ENTRPR_VAL_EV_SOURCE_WINDOW.FAT&amp;VAR:ID1=PLL&amp;VAR:SDATE=20081205&amp;VAR:FDATE=20081031&amp;VAR:FREQ=WEEKLY&amp;VAR:RELITEM=&amp;VAR:CURRENCY=&amp;VAR:DB_TYPE=&amp;VAR:UNITS=M&amp;window=popup&amp;w","idth=535&amp;height=425&amp;START_MAXIMIZED=FALSE&amp;Y=120&amp;display_string=audit"}</definedName>
    <definedName name="_2446__FDSAUDITLINK__" localSheetId="1" hidden="1">{"fdsup://directions/FAT Viewer?action=UPDATE&amp;creator=factSet&amp;DYN_ARGS=true&amp;DOC_NAME=FAT:RGQ_ENTRPR_VAL_EV_SOURCE_WINDOW.FAT&amp;VAR:ID1=PLL&amp;VAR:SDATE=20081128&amp;VAR:FDATE=20081031&amp;VAR:FREQ=WEEKLY&amp;VAR:RELITEM=&amp;VAR:CURRENCY=&amp;VAR:DB_TYPE=&amp;VAR:UNITS=M&amp;window=popup&amp;w","idth=535&amp;height=425&amp;START_MAXIMIZED=FALSE&amp;Y=120&amp;display_string=audit"}</definedName>
    <definedName name="_2446__FDSAUDITLINK__" localSheetId="0" hidden="1">{"fdsup://directions/FAT Viewer?action=UPDATE&amp;creator=factSet&amp;DYN_ARGS=true&amp;DOC_NAME=FAT:RGQ_ENTRPR_VAL_EV_SOURCE_WINDOW.FAT&amp;VAR:ID1=PLL&amp;VAR:SDATE=20081128&amp;VAR:FDATE=20081031&amp;VAR:FREQ=WEEKLY&amp;VAR:RELITEM=&amp;VAR:CURRENCY=&amp;VAR:DB_TYPE=&amp;VAR:UNITS=M&amp;window=popup&amp;w","idth=535&amp;height=425&amp;START_MAXIMIZED=FALSE&amp;Y=120&amp;display_string=audit"}</definedName>
    <definedName name="_2446__FDSAUDITLINK__" hidden="1">{"fdsup://directions/FAT Viewer?action=UPDATE&amp;creator=factSet&amp;DYN_ARGS=true&amp;DOC_NAME=FAT:RGQ_ENTRPR_VAL_EV_SOURCE_WINDOW.FAT&amp;VAR:ID1=PLL&amp;VAR:SDATE=20081128&amp;VAR:FDATE=20081031&amp;VAR:FREQ=WEEKLY&amp;VAR:RELITEM=&amp;VAR:CURRENCY=&amp;VAR:DB_TYPE=&amp;VAR:UNITS=M&amp;window=popup&amp;w","idth=535&amp;height=425&amp;START_MAXIMIZED=FALSE&amp;Y=120&amp;display_string=audit"}</definedName>
    <definedName name="_2447__FDSAUDITLINK__" localSheetId="1" hidden="1">{"fdsup://directions/FAT Viewer?action=UPDATE&amp;creator=factSet&amp;DYN_ARGS=true&amp;DOC_NAME=FAT:RGQ_ENTRPR_VAL_EV_SOURCE_WINDOW.FAT&amp;VAR:ID1=PLL&amp;VAR:SDATE=20081121&amp;VAR:FDATE=20081031&amp;VAR:FREQ=WEEKLY&amp;VAR:RELITEM=&amp;VAR:CURRENCY=&amp;VAR:DB_TYPE=&amp;VAR:UNITS=M&amp;window=popup&amp;w","idth=535&amp;height=425&amp;START_MAXIMIZED=FALSE&amp;Y=120&amp;display_string=audit"}</definedName>
    <definedName name="_2447__FDSAUDITLINK__" localSheetId="0" hidden="1">{"fdsup://directions/FAT Viewer?action=UPDATE&amp;creator=factSet&amp;DYN_ARGS=true&amp;DOC_NAME=FAT:RGQ_ENTRPR_VAL_EV_SOURCE_WINDOW.FAT&amp;VAR:ID1=PLL&amp;VAR:SDATE=20081121&amp;VAR:FDATE=20081031&amp;VAR:FREQ=WEEKLY&amp;VAR:RELITEM=&amp;VAR:CURRENCY=&amp;VAR:DB_TYPE=&amp;VAR:UNITS=M&amp;window=popup&amp;w","idth=535&amp;height=425&amp;START_MAXIMIZED=FALSE&amp;Y=120&amp;display_string=audit"}</definedName>
    <definedName name="_2447__FDSAUDITLINK__" hidden="1">{"fdsup://directions/FAT Viewer?action=UPDATE&amp;creator=factSet&amp;DYN_ARGS=true&amp;DOC_NAME=FAT:RGQ_ENTRPR_VAL_EV_SOURCE_WINDOW.FAT&amp;VAR:ID1=PLL&amp;VAR:SDATE=20081121&amp;VAR:FDATE=20081031&amp;VAR:FREQ=WEEKLY&amp;VAR:RELITEM=&amp;VAR:CURRENCY=&amp;VAR:DB_TYPE=&amp;VAR:UNITS=M&amp;window=popup&amp;w","idth=535&amp;height=425&amp;START_MAXIMIZED=FALSE&amp;Y=120&amp;display_string=audit"}</definedName>
    <definedName name="_2448__FDSAUDITLINK__" localSheetId="1" hidden="1">{"fdsup://directions/FAT Viewer?action=UPDATE&amp;creator=factSet&amp;DYN_ARGS=true&amp;DOC_NAME=FAT:RGQ_ENTRPR_VAL_EV_SOURCE_WINDOW.FAT&amp;VAR:ID1=PLL&amp;VAR:SDATE=20081114&amp;VAR:FDATE=20081031&amp;VAR:FREQ=WEEKLY&amp;VAR:RELITEM=&amp;VAR:CURRENCY=&amp;VAR:DB_TYPE=&amp;VAR:UNITS=M&amp;window=popup&amp;w","idth=535&amp;height=425&amp;START_MAXIMIZED=FALSE&amp;Y=120&amp;display_string=audit"}</definedName>
    <definedName name="_2448__FDSAUDITLINK__" localSheetId="0" hidden="1">{"fdsup://directions/FAT Viewer?action=UPDATE&amp;creator=factSet&amp;DYN_ARGS=true&amp;DOC_NAME=FAT:RGQ_ENTRPR_VAL_EV_SOURCE_WINDOW.FAT&amp;VAR:ID1=PLL&amp;VAR:SDATE=20081114&amp;VAR:FDATE=20081031&amp;VAR:FREQ=WEEKLY&amp;VAR:RELITEM=&amp;VAR:CURRENCY=&amp;VAR:DB_TYPE=&amp;VAR:UNITS=M&amp;window=popup&amp;w","idth=535&amp;height=425&amp;START_MAXIMIZED=FALSE&amp;Y=120&amp;display_string=audit"}</definedName>
    <definedName name="_2448__FDSAUDITLINK__" hidden="1">{"fdsup://directions/FAT Viewer?action=UPDATE&amp;creator=factSet&amp;DYN_ARGS=true&amp;DOC_NAME=FAT:RGQ_ENTRPR_VAL_EV_SOURCE_WINDOW.FAT&amp;VAR:ID1=PLL&amp;VAR:SDATE=20081114&amp;VAR:FDATE=20081031&amp;VAR:FREQ=WEEKLY&amp;VAR:RELITEM=&amp;VAR:CURRENCY=&amp;VAR:DB_TYPE=&amp;VAR:UNITS=M&amp;window=popup&amp;w","idth=535&amp;height=425&amp;START_MAXIMIZED=FALSE&amp;Y=120&amp;display_string=audit"}</definedName>
    <definedName name="_2449__FDSAUDITLINK__" localSheetId="1" hidden="1">{"fdsup://directions/FAT Viewer?action=UPDATE&amp;creator=factSet&amp;DYN_ARGS=true&amp;DOC_NAME=FAT:RGQ_ENTRPR_VAL_EV_SOURCE_WINDOW.FAT&amp;VAR:ID1=PLL&amp;VAR:SDATE=20081107&amp;VAR:FDATE=20081031&amp;VAR:FREQ=WEEKLY&amp;VAR:RELITEM=&amp;VAR:CURRENCY=&amp;VAR:DB_TYPE=&amp;VAR:UNITS=M&amp;window=popup&amp;w","idth=535&amp;height=425&amp;START_MAXIMIZED=FALSE&amp;Y=120&amp;display_string=audit"}</definedName>
    <definedName name="_2449__FDSAUDITLINK__" localSheetId="0" hidden="1">{"fdsup://directions/FAT Viewer?action=UPDATE&amp;creator=factSet&amp;DYN_ARGS=true&amp;DOC_NAME=FAT:RGQ_ENTRPR_VAL_EV_SOURCE_WINDOW.FAT&amp;VAR:ID1=PLL&amp;VAR:SDATE=20081107&amp;VAR:FDATE=20081031&amp;VAR:FREQ=WEEKLY&amp;VAR:RELITEM=&amp;VAR:CURRENCY=&amp;VAR:DB_TYPE=&amp;VAR:UNITS=M&amp;window=popup&amp;w","idth=535&amp;height=425&amp;START_MAXIMIZED=FALSE&amp;Y=120&amp;display_string=audit"}</definedName>
    <definedName name="_2449__FDSAUDITLINK__" hidden="1">{"fdsup://directions/FAT Viewer?action=UPDATE&amp;creator=factSet&amp;DYN_ARGS=true&amp;DOC_NAME=FAT:RGQ_ENTRPR_VAL_EV_SOURCE_WINDOW.FAT&amp;VAR:ID1=PLL&amp;VAR:SDATE=20081107&amp;VAR:FDATE=20081031&amp;VAR:FREQ=WEEKLY&amp;VAR:RELITEM=&amp;VAR:CURRENCY=&amp;VAR:DB_TYPE=&amp;VAR:UNITS=M&amp;window=popup&amp;w","idth=535&amp;height=425&amp;START_MAXIMIZED=FALSE&amp;Y=120&amp;display_string=audit"}</definedName>
    <definedName name="_245__FDSAUDITLINK__" localSheetId="1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245__FDSAUDITLINK__" localSheetId="0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245__FDSAUDITLINK__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2450__FDSAUDITLINK__" localSheetId="1" hidden="1">{"fdsup://directions/FAT Viewer?action=UPDATE&amp;creator=factSet&amp;DYN_ARGS=true&amp;DOC_NAME=FAT:RGQ_ENTRPR_VAL_EV_SOURCE_WINDOW.FAT&amp;VAR:ID1=PLL&amp;VAR:SDATE=20081031&amp;VAR:FDATE=20081031&amp;VAR:FREQ=WEEKLY&amp;VAR:RELITEM=&amp;VAR:CURRENCY=&amp;VAR:DB_TYPE=&amp;VAR:UNITS=M&amp;window=popup&amp;w","idth=535&amp;height=425&amp;START_MAXIMIZED=FALSE&amp;Y=120&amp;display_string=audit"}</definedName>
    <definedName name="_2450__FDSAUDITLINK__" localSheetId="0" hidden="1">{"fdsup://directions/FAT Viewer?action=UPDATE&amp;creator=factSet&amp;DYN_ARGS=true&amp;DOC_NAME=FAT:RGQ_ENTRPR_VAL_EV_SOURCE_WINDOW.FAT&amp;VAR:ID1=PLL&amp;VAR:SDATE=20081031&amp;VAR:FDATE=20081031&amp;VAR:FREQ=WEEKLY&amp;VAR:RELITEM=&amp;VAR:CURRENCY=&amp;VAR:DB_TYPE=&amp;VAR:UNITS=M&amp;window=popup&amp;w","idth=535&amp;height=425&amp;START_MAXIMIZED=FALSE&amp;Y=120&amp;display_string=audit"}</definedName>
    <definedName name="_2450__FDSAUDITLINK__" hidden="1">{"fdsup://directions/FAT Viewer?action=UPDATE&amp;creator=factSet&amp;DYN_ARGS=true&amp;DOC_NAME=FAT:RGQ_ENTRPR_VAL_EV_SOURCE_WINDOW.FAT&amp;VAR:ID1=PLL&amp;VAR:SDATE=20081031&amp;VAR:FDATE=20081031&amp;VAR:FREQ=WEEKLY&amp;VAR:RELITEM=&amp;VAR:CURRENCY=&amp;VAR:DB_TYPE=&amp;VAR:UNITS=M&amp;window=popup&amp;w","idth=535&amp;height=425&amp;START_MAXIMIZED=FALSE&amp;Y=120&amp;display_string=audit"}</definedName>
    <definedName name="_2451__FDSAUDITLINK__" localSheetId="1" hidden="1">{"fdsup://directions/FAT Viewer?action=UPDATE&amp;creator=factSet&amp;DYN_ARGS=true&amp;DOC_NAME=FAT:RGQ_ENTRPR_VAL_EV_SOURCE_WINDOW.FAT&amp;VAR:ID1=PLL&amp;VAR:SDATE=20081024&amp;VAR:FDATE=20080731&amp;VAR:FREQ=WEEKLY&amp;VAR:RELITEM=&amp;VAR:CURRENCY=&amp;VAR:DB_TYPE=&amp;VAR:UNITS=M&amp;window=popup&amp;w","idth=535&amp;height=425&amp;START_MAXIMIZED=FALSE&amp;Y=120&amp;display_string=audit"}</definedName>
    <definedName name="_2451__FDSAUDITLINK__" localSheetId="0" hidden="1">{"fdsup://directions/FAT Viewer?action=UPDATE&amp;creator=factSet&amp;DYN_ARGS=true&amp;DOC_NAME=FAT:RGQ_ENTRPR_VAL_EV_SOURCE_WINDOW.FAT&amp;VAR:ID1=PLL&amp;VAR:SDATE=20081024&amp;VAR:FDATE=20080731&amp;VAR:FREQ=WEEKLY&amp;VAR:RELITEM=&amp;VAR:CURRENCY=&amp;VAR:DB_TYPE=&amp;VAR:UNITS=M&amp;window=popup&amp;w","idth=535&amp;height=425&amp;START_MAXIMIZED=FALSE&amp;Y=120&amp;display_string=audit"}</definedName>
    <definedName name="_2451__FDSAUDITLINK__" hidden="1">{"fdsup://directions/FAT Viewer?action=UPDATE&amp;creator=factSet&amp;DYN_ARGS=true&amp;DOC_NAME=FAT:RGQ_ENTRPR_VAL_EV_SOURCE_WINDOW.FAT&amp;VAR:ID1=PLL&amp;VAR:SDATE=20081024&amp;VAR:FDATE=20080731&amp;VAR:FREQ=WEEKLY&amp;VAR:RELITEM=&amp;VAR:CURRENCY=&amp;VAR:DB_TYPE=&amp;VAR:UNITS=M&amp;window=popup&amp;w","idth=535&amp;height=425&amp;START_MAXIMIZED=FALSE&amp;Y=120&amp;display_string=audit"}</definedName>
    <definedName name="_2452__FDSAUDITLINK__" localSheetId="1" hidden="1">{"fdsup://directions/FAT Viewer?action=UPDATE&amp;creator=factSet&amp;DYN_ARGS=true&amp;DOC_NAME=FAT:RGQ_ENTRPR_VAL_EV_SOURCE_WINDOW.FAT&amp;VAR:ID1=PLL&amp;VAR:SDATE=20081017&amp;VAR:FDATE=20080731&amp;VAR:FREQ=WEEKLY&amp;VAR:RELITEM=&amp;VAR:CURRENCY=&amp;VAR:DB_TYPE=&amp;VAR:UNITS=M&amp;window=popup&amp;w","idth=535&amp;height=425&amp;START_MAXIMIZED=FALSE&amp;Y=120&amp;display_string=audit"}</definedName>
    <definedName name="_2452__FDSAUDITLINK__" localSheetId="0" hidden="1">{"fdsup://directions/FAT Viewer?action=UPDATE&amp;creator=factSet&amp;DYN_ARGS=true&amp;DOC_NAME=FAT:RGQ_ENTRPR_VAL_EV_SOURCE_WINDOW.FAT&amp;VAR:ID1=PLL&amp;VAR:SDATE=20081017&amp;VAR:FDATE=20080731&amp;VAR:FREQ=WEEKLY&amp;VAR:RELITEM=&amp;VAR:CURRENCY=&amp;VAR:DB_TYPE=&amp;VAR:UNITS=M&amp;window=popup&amp;w","idth=535&amp;height=425&amp;START_MAXIMIZED=FALSE&amp;Y=120&amp;display_string=audit"}</definedName>
    <definedName name="_2452__FDSAUDITLINK__" hidden="1">{"fdsup://directions/FAT Viewer?action=UPDATE&amp;creator=factSet&amp;DYN_ARGS=true&amp;DOC_NAME=FAT:RGQ_ENTRPR_VAL_EV_SOURCE_WINDOW.FAT&amp;VAR:ID1=PLL&amp;VAR:SDATE=20081017&amp;VAR:FDATE=20080731&amp;VAR:FREQ=WEEKLY&amp;VAR:RELITEM=&amp;VAR:CURRENCY=&amp;VAR:DB_TYPE=&amp;VAR:UNITS=M&amp;window=popup&amp;w","idth=535&amp;height=425&amp;START_MAXIMIZED=FALSE&amp;Y=120&amp;display_string=audit"}</definedName>
    <definedName name="_2453__FDSAUDITLINK__" localSheetId="1" hidden="1">{"fdsup://directions/FAT Viewer?action=UPDATE&amp;creator=factSet&amp;DYN_ARGS=true&amp;DOC_NAME=FAT:RGQ_ENTRPR_VAL_EV_SOURCE_WINDOW.FAT&amp;VAR:ID1=PLL&amp;VAR:SDATE=20081010&amp;VAR:FDATE=20080731&amp;VAR:FREQ=WEEKLY&amp;VAR:RELITEM=&amp;VAR:CURRENCY=&amp;VAR:DB_TYPE=&amp;VAR:UNITS=M&amp;window=popup&amp;w","idth=535&amp;height=425&amp;START_MAXIMIZED=FALSE&amp;Y=120&amp;display_string=audit"}</definedName>
    <definedName name="_2453__FDSAUDITLINK__" localSheetId="0" hidden="1">{"fdsup://directions/FAT Viewer?action=UPDATE&amp;creator=factSet&amp;DYN_ARGS=true&amp;DOC_NAME=FAT:RGQ_ENTRPR_VAL_EV_SOURCE_WINDOW.FAT&amp;VAR:ID1=PLL&amp;VAR:SDATE=20081010&amp;VAR:FDATE=20080731&amp;VAR:FREQ=WEEKLY&amp;VAR:RELITEM=&amp;VAR:CURRENCY=&amp;VAR:DB_TYPE=&amp;VAR:UNITS=M&amp;window=popup&amp;w","idth=535&amp;height=425&amp;START_MAXIMIZED=FALSE&amp;Y=120&amp;display_string=audit"}</definedName>
    <definedName name="_2453__FDSAUDITLINK__" hidden="1">{"fdsup://directions/FAT Viewer?action=UPDATE&amp;creator=factSet&amp;DYN_ARGS=true&amp;DOC_NAME=FAT:RGQ_ENTRPR_VAL_EV_SOURCE_WINDOW.FAT&amp;VAR:ID1=PLL&amp;VAR:SDATE=20081010&amp;VAR:FDATE=20080731&amp;VAR:FREQ=WEEKLY&amp;VAR:RELITEM=&amp;VAR:CURRENCY=&amp;VAR:DB_TYPE=&amp;VAR:UNITS=M&amp;window=popup&amp;w","idth=535&amp;height=425&amp;START_MAXIMIZED=FALSE&amp;Y=120&amp;display_string=audit"}</definedName>
    <definedName name="_2454__FDSAUDITLINK__" localSheetId="1" hidden="1">{"fdsup://directions/FAT Viewer?action=UPDATE&amp;creator=factSet&amp;DYN_ARGS=true&amp;DOC_NAME=FAT:RGQ_ENTRPR_VAL_EV_SOURCE_WINDOW.FAT&amp;VAR:ID1=PLL&amp;VAR:SDATE=20081003&amp;VAR:FDATE=20080731&amp;VAR:FREQ=WEEKLY&amp;VAR:RELITEM=&amp;VAR:CURRENCY=&amp;VAR:DB_TYPE=&amp;VAR:UNITS=M&amp;window=popup&amp;w","idth=535&amp;height=425&amp;START_MAXIMIZED=FALSE&amp;Y=120&amp;display_string=audit"}</definedName>
    <definedName name="_2454__FDSAUDITLINK__" localSheetId="0" hidden="1">{"fdsup://directions/FAT Viewer?action=UPDATE&amp;creator=factSet&amp;DYN_ARGS=true&amp;DOC_NAME=FAT:RGQ_ENTRPR_VAL_EV_SOURCE_WINDOW.FAT&amp;VAR:ID1=PLL&amp;VAR:SDATE=20081003&amp;VAR:FDATE=20080731&amp;VAR:FREQ=WEEKLY&amp;VAR:RELITEM=&amp;VAR:CURRENCY=&amp;VAR:DB_TYPE=&amp;VAR:UNITS=M&amp;window=popup&amp;w","idth=535&amp;height=425&amp;START_MAXIMIZED=FALSE&amp;Y=120&amp;display_string=audit"}</definedName>
    <definedName name="_2454__FDSAUDITLINK__" hidden="1">{"fdsup://directions/FAT Viewer?action=UPDATE&amp;creator=factSet&amp;DYN_ARGS=true&amp;DOC_NAME=FAT:RGQ_ENTRPR_VAL_EV_SOURCE_WINDOW.FAT&amp;VAR:ID1=PLL&amp;VAR:SDATE=20081003&amp;VAR:FDATE=20080731&amp;VAR:FREQ=WEEKLY&amp;VAR:RELITEM=&amp;VAR:CURRENCY=&amp;VAR:DB_TYPE=&amp;VAR:UNITS=M&amp;window=popup&amp;w","idth=535&amp;height=425&amp;START_MAXIMIZED=FALSE&amp;Y=120&amp;display_string=audit"}</definedName>
    <definedName name="_2455__FDSAUDITLINK__" localSheetId="1" hidden="1">{"fdsup://directions/FAT Viewer?action=UPDATE&amp;creator=factSet&amp;DYN_ARGS=true&amp;DOC_NAME=FAT:RGQ_ENTRPR_VAL_EV_SOURCE_WINDOW.FAT&amp;VAR:ID1=PLL&amp;VAR:SDATE=20080926&amp;VAR:FDATE=20080731&amp;VAR:FREQ=WEEKLY&amp;VAR:RELITEM=&amp;VAR:CURRENCY=&amp;VAR:DB_TYPE=&amp;VAR:UNITS=M&amp;window=popup&amp;w","idth=535&amp;height=425&amp;START_MAXIMIZED=FALSE&amp;Y=120&amp;display_string=audit"}</definedName>
    <definedName name="_2455__FDSAUDITLINK__" localSheetId="0" hidden="1">{"fdsup://directions/FAT Viewer?action=UPDATE&amp;creator=factSet&amp;DYN_ARGS=true&amp;DOC_NAME=FAT:RGQ_ENTRPR_VAL_EV_SOURCE_WINDOW.FAT&amp;VAR:ID1=PLL&amp;VAR:SDATE=20080926&amp;VAR:FDATE=20080731&amp;VAR:FREQ=WEEKLY&amp;VAR:RELITEM=&amp;VAR:CURRENCY=&amp;VAR:DB_TYPE=&amp;VAR:UNITS=M&amp;window=popup&amp;w","idth=535&amp;height=425&amp;START_MAXIMIZED=FALSE&amp;Y=120&amp;display_string=audit"}</definedName>
    <definedName name="_2455__FDSAUDITLINK__" hidden="1">{"fdsup://directions/FAT Viewer?action=UPDATE&amp;creator=factSet&amp;DYN_ARGS=true&amp;DOC_NAME=FAT:RGQ_ENTRPR_VAL_EV_SOURCE_WINDOW.FAT&amp;VAR:ID1=PLL&amp;VAR:SDATE=20080926&amp;VAR:FDATE=20080731&amp;VAR:FREQ=WEEKLY&amp;VAR:RELITEM=&amp;VAR:CURRENCY=&amp;VAR:DB_TYPE=&amp;VAR:UNITS=M&amp;window=popup&amp;w","idth=535&amp;height=425&amp;START_MAXIMIZED=FALSE&amp;Y=120&amp;display_string=audit"}</definedName>
    <definedName name="_2456__FDSAUDITLINK__" localSheetId="1" hidden="1">{"fdsup://directions/FAT Viewer?action=UPDATE&amp;creator=factSet&amp;DYN_ARGS=true&amp;DOC_NAME=FAT:RGQ_ENTRPR_VAL_EV_SOURCE_WINDOW.FAT&amp;VAR:ID1=PLL&amp;VAR:SDATE=20080919&amp;VAR:FDATE=20080731&amp;VAR:FREQ=WEEKLY&amp;VAR:RELITEM=&amp;VAR:CURRENCY=&amp;VAR:DB_TYPE=&amp;VAR:UNITS=M&amp;window=popup&amp;w","idth=535&amp;height=425&amp;START_MAXIMIZED=FALSE&amp;Y=120&amp;display_string=audit"}</definedName>
    <definedName name="_2456__FDSAUDITLINK__" localSheetId="0" hidden="1">{"fdsup://directions/FAT Viewer?action=UPDATE&amp;creator=factSet&amp;DYN_ARGS=true&amp;DOC_NAME=FAT:RGQ_ENTRPR_VAL_EV_SOURCE_WINDOW.FAT&amp;VAR:ID1=PLL&amp;VAR:SDATE=20080919&amp;VAR:FDATE=20080731&amp;VAR:FREQ=WEEKLY&amp;VAR:RELITEM=&amp;VAR:CURRENCY=&amp;VAR:DB_TYPE=&amp;VAR:UNITS=M&amp;window=popup&amp;w","idth=535&amp;height=425&amp;START_MAXIMIZED=FALSE&amp;Y=120&amp;display_string=audit"}</definedName>
    <definedName name="_2456__FDSAUDITLINK__" hidden="1">{"fdsup://directions/FAT Viewer?action=UPDATE&amp;creator=factSet&amp;DYN_ARGS=true&amp;DOC_NAME=FAT:RGQ_ENTRPR_VAL_EV_SOURCE_WINDOW.FAT&amp;VAR:ID1=PLL&amp;VAR:SDATE=20080919&amp;VAR:FDATE=20080731&amp;VAR:FREQ=WEEKLY&amp;VAR:RELITEM=&amp;VAR:CURRENCY=&amp;VAR:DB_TYPE=&amp;VAR:UNITS=M&amp;window=popup&amp;w","idth=535&amp;height=425&amp;START_MAXIMIZED=FALSE&amp;Y=120&amp;display_string=audit"}</definedName>
    <definedName name="_2457__FDSAUDITLINK__" localSheetId="1" hidden="1">{"fdsup://directions/FAT Viewer?action=UPDATE&amp;creator=factSet&amp;DYN_ARGS=true&amp;DOC_NAME=FAT:RGQ_ENTRPR_VAL_EV_SOURCE_WINDOW.FAT&amp;VAR:ID1=PLL&amp;VAR:SDATE=20080912&amp;VAR:FDATE=20080731&amp;VAR:FREQ=WEEKLY&amp;VAR:RELITEM=&amp;VAR:CURRENCY=&amp;VAR:DB_TYPE=&amp;VAR:UNITS=M&amp;window=popup&amp;w","idth=535&amp;height=425&amp;START_MAXIMIZED=FALSE&amp;Y=120&amp;display_string=audit"}</definedName>
    <definedName name="_2457__FDSAUDITLINK__" localSheetId="0" hidden="1">{"fdsup://directions/FAT Viewer?action=UPDATE&amp;creator=factSet&amp;DYN_ARGS=true&amp;DOC_NAME=FAT:RGQ_ENTRPR_VAL_EV_SOURCE_WINDOW.FAT&amp;VAR:ID1=PLL&amp;VAR:SDATE=20080912&amp;VAR:FDATE=20080731&amp;VAR:FREQ=WEEKLY&amp;VAR:RELITEM=&amp;VAR:CURRENCY=&amp;VAR:DB_TYPE=&amp;VAR:UNITS=M&amp;window=popup&amp;w","idth=535&amp;height=425&amp;START_MAXIMIZED=FALSE&amp;Y=120&amp;display_string=audit"}</definedName>
    <definedName name="_2457__FDSAUDITLINK__" hidden="1">{"fdsup://directions/FAT Viewer?action=UPDATE&amp;creator=factSet&amp;DYN_ARGS=true&amp;DOC_NAME=FAT:RGQ_ENTRPR_VAL_EV_SOURCE_WINDOW.FAT&amp;VAR:ID1=PLL&amp;VAR:SDATE=20080912&amp;VAR:FDATE=20080731&amp;VAR:FREQ=WEEKLY&amp;VAR:RELITEM=&amp;VAR:CURRENCY=&amp;VAR:DB_TYPE=&amp;VAR:UNITS=M&amp;window=popup&amp;w","idth=535&amp;height=425&amp;START_MAXIMIZED=FALSE&amp;Y=120&amp;display_string=audit"}</definedName>
    <definedName name="_2458__FDSAUDITLINK__" localSheetId="1" hidden="1">{"fdsup://directions/FAT Viewer?action=UPDATE&amp;creator=factSet&amp;DYN_ARGS=true&amp;DOC_NAME=FAT:RGQ_ENTRPR_VAL_EV_SOURCE_WINDOW.FAT&amp;VAR:ID1=PLL&amp;VAR:SDATE=20080905&amp;VAR:FDATE=20080731&amp;VAR:FREQ=WEEKLY&amp;VAR:RELITEM=&amp;VAR:CURRENCY=&amp;VAR:DB_TYPE=&amp;VAR:UNITS=M&amp;window=popup&amp;w","idth=535&amp;height=425&amp;START_MAXIMIZED=FALSE&amp;Y=120&amp;display_string=audit"}</definedName>
    <definedName name="_2458__FDSAUDITLINK__" localSheetId="0" hidden="1">{"fdsup://directions/FAT Viewer?action=UPDATE&amp;creator=factSet&amp;DYN_ARGS=true&amp;DOC_NAME=FAT:RGQ_ENTRPR_VAL_EV_SOURCE_WINDOW.FAT&amp;VAR:ID1=PLL&amp;VAR:SDATE=20080905&amp;VAR:FDATE=20080731&amp;VAR:FREQ=WEEKLY&amp;VAR:RELITEM=&amp;VAR:CURRENCY=&amp;VAR:DB_TYPE=&amp;VAR:UNITS=M&amp;window=popup&amp;w","idth=535&amp;height=425&amp;START_MAXIMIZED=FALSE&amp;Y=120&amp;display_string=audit"}</definedName>
    <definedName name="_2458__FDSAUDITLINK__" hidden="1">{"fdsup://directions/FAT Viewer?action=UPDATE&amp;creator=factSet&amp;DYN_ARGS=true&amp;DOC_NAME=FAT:RGQ_ENTRPR_VAL_EV_SOURCE_WINDOW.FAT&amp;VAR:ID1=PLL&amp;VAR:SDATE=20080905&amp;VAR:FDATE=20080731&amp;VAR:FREQ=WEEKLY&amp;VAR:RELITEM=&amp;VAR:CURRENCY=&amp;VAR:DB_TYPE=&amp;VAR:UNITS=M&amp;window=popup&amp;w","idth=535&amp;height=425&amp;START_MAXIMIZED=FALSE&amp;Y=120&amp;display_string=audit"}</definedName>
    <definedName name="_2459__FDSAUDITLINK__" localSheetId="1" hidden="1">{"fdsup://directions/FAT Viewer?action=UPDATE&amp;creator=factSet&amp;DYN_ARGS=true&amp;DOC_NAME=FAT:RGQ_ENTRPR_VAL_EV_SOURCE_WINDOW.FAT&amp;VAR:ID1=PLL&amp;VAR:SDATE=20080829&amp;VAR:FDATE=20080731&amp;VAR:FREQ=WEEKLY&amp;VAR:RELITEM=&amp;VAR:CURRENCY=&amp;VAR:DB_TYPE=&amp;VAR:UNITS=M&amp;window=popup&amp;w","idth=535&amp;height=425&amp;START_MAXIMIZED=FALSE&amp;Y=120&amp;display_string=audit"}</definedName>
    <definedName name="_2459__FDSAUDITLINK__" localSheetId="0" hidden="1">{"fdsup://directions/FAT Viewer?action=UPDATE&amp;creator=factSet&amp;DYN_ARGS=true&amp;DOC_NAME=FAT:RGQ_ENTRPR_VAL_EV_SOURCE_WINDOW.FAT&amp;VAR:ID1=PLL&amp;VAR:SDATE=20080829&amp;VAR:FDATE=20080731&amp;VAR:FREQ=WEEKLY&amp;VAR:RELITEM=&amp;VAR:CURRENCY=&amp;VAR:DB_TYPE=&amp;VAR:UNITS=M&amp;window=popup&amp;w","idth=535&amp;height=425&amp;START_MAXIMIZED=FALSE&amp;Y=120&amp;display_string=audit"}</definedName>
    <definedName name="_2459__FDSAUDITLINK__" hidden="1">{"fdsup://directions/FAT Viewer?action=UPDATE&amp;creator=factSet&amp;DYN_ARGS=true&amp;DOC_NAME=FAT:RGQ_ENTRPR_VAL_EV_SOURCE_WINDOW.FAT&amp;VAR:ID1=PLL&amp;VAR:SDATE=20080829&amp;VAR:FDATE=20080731&amp;VAR:FREQ=WEEKLY&amp;VAR:RELITEM=&amp;VAR:CURRENCY=&amp;VAR:DB_TYPE=&amp;VAR:UNITS=M&amp;window=popup&amp;w","idth=535&amp;height=425&amp;START_MAXIMIZED=FALSE&amp;Y=120&amp;display_string=audit"}</definedName>
    <definedName name="_246__FDSAUDITLINK__" localSheetId="1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246__FDSAUDITLINK__" localSheetId="0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246__FDSAUDITLINK__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2460__FDSAUDITLINK__" localSheetId="1" hidden="1">{"fdsup://directions/FAT Viewer?action=UPDATE&amp;creator=factSet&amp;DYN_ARGS=true&amp;DOC_NAME=FAT:RGQ_ENTRPR_VAL_EV_SOURCE_WINDOW.FAT&amp;VAR:ID1=PLL&amp;VAR:SDATE=20080822&amp;VAR:FDATE=20080731&amp;VAR:FREQ=WEEKLY&amp;VAR:RELITEM=&amp;VAR:CURRENCY=&amp;VAR:DB_TYPE=&amp;VAR:UNITS=M&amp;window=popup&amp;w","idth=535&amp;height=425&amp;START_MAXIMIZED=FALSE&amp;Y=120&amp;display_string=audit"}</definedName>
    <definedName name="_2460__FDSAUDITLINK__" localSheetId="0" hidden="1">{"fdsup://directions/FAT Viewer?action=UPDATE&amp;creator=factSet&amp;DYN_ARGS=true&amp;DOC_NAME=FAT:RGQ_ENTRPR_VAL_EV_SOURCE_WINDOW.FAT&amp;VAR:ID1=PLL&amp;VAR:SDATE=20080822&amp;VAR:FDATE=20080731&amp;VAR:FREQ=WEEKLY&amp;VAR:RELITEM=&amp;VAR:CURRENCY=&amp;VAR:DB_TYPE=&amp;VAR:UNITS=M&amp;window=popup&amp;w","idth=535&amp;height=425&amp;START_MAXIMIZED=FALSE&amp;Y=120&amp;display_string=audit"}</definedName>
    <definedName name="_2460__FDSAUDITLINK__" hidden="1">{"fdsup://directions/FAT Viewer?action=UPDATE&amp;creator=factSet&amp;DYN_ARGS=true&amp;DOC_NAME=FAT:RGQ_ENTRPR_VAL_EV_SOURCE_WINDOW.FAT&amp;VAR:ID1=PLL&amp;VAR:SDATE=20080822&amp;VAR:FDATE=20080731&amp;VAR:FREQ=WEEKLY&amp;VAR:RELITEM=&amp;VAR:CURRENCY=&amp;VAR:DB_TYPE=&amp;VAR:UNITS=M&amp;window=popup&amp;w","idth=535&amp;height=425&amp;START_MAXIMIZED=FALSE&amp;Y=120&amp;display_string=audit"}</definedName>
    <definedName name="_2461__FDSAUDITLINK__" localSheetId="1" hidden="1">{"fdsup://directions/FAT Viewer?action=UPDATE&amp;creator=factSet&amp;DYN_ARGS=true&amp;DOC_NAME=FAT:RGQ_ENTRPR_VAL_EV_SOURCE_WINDOW.FAT&amp;VAR:ID1=PLL&amp;VAR:SDATE=20080815&amp;VAR:FDATE=20080731&amp;VAR:FREQ=WEEKLY&amp;VAR:RELITEM=&amp;VAR:CURRENCY=&amp;VAR:DB_TYPE=&amp;VAR:UNITS=M&amp;window=popup&amp;w","idth=535&amp;height=425&amp;START_MAXIMIZED=FALSE&amp;Y=120&amp;display_string=audit"}</definedName>
    <definedName name="_2461__FDSAUDITLINK__" localSheetId="0" hidden="1">{"fdsup://directions/FAT Viewer?action=UPDATE&amp;creator=factSet&amp;DYN_ARGS=true&amp;DOC_NAME=FAT:RGQ_ENTRPR_VAL_EV_SOURCE_WINDOW.FAT&amp;VAR:ID1=PLL&amp;VAR:SDATE=20080815&amp;VAR:FDATE=20080731&amp;VAR:FREQ=WEEKLY&amp;VAR:RELITEM=&amp;VAR:CURRENCY=&amp;VAR:DB_TYPE=&amp;VAR:UNITS=M&amp;window=popup&amp;w","idth=535&amp;height=425&amp;START_MAXIMIZED=FALSE&amp;Y=120&amp;display_string=audit"}</definedName>
    <definedName name="_2461__FDSAUDITLINK__" hidden="1">{"fdsup://directions/FAT Viewer?action=UPDATE&amp;creator=factSet&amp;DYN_ARGS=true&amp;DOC_NAME=FAT:RGQ_ENTRPR_VAL_EV_SOURCE_WINDOW.FAT&amp;VAR:ID1=PLL&amp;VAR:SDATE=20080815&amp;VAR:FDATE=20080731&amp;VAR:FREQ=WEEKLY&amp;VAR:RELITEM=&amp;VAR:CURRENCY=&amp;VAR:DB_TYPE=&amp;VAR:UNITS=M&amp;window=popup&amp;w","idth=535&amp;height=425&amp;START_MAXIMIZED=FALSE&amp;Y=120&amp;display_string=audit"}</definedName>
    <definedName name="_2462__FDSAUDITLINK__" localSheetId="1" hidden="1">{"fdsup://directions/FAT Viewer?action=UPDATE&amp;creator=factSet&amp;DYN_ARGS=true&amp;DOC_NAME=FAT:RGQ_ENTRPR_VAL_EV_SOURCE_WINDOW.FAT&amp;VAR:ID1=PLL&amp;VAR:SDATE=20080808&amp;VAR:FDATE=20080731&amp;VAR:FREQ=WEEKLY&amp;VAR:RELITEM=&amp;VAR:CURRENCY=&amp;VAR:DB_TYPE=&amp;VAR:UNITS=M&amp;window=popup&amp;w","idth=535&amp;height=425&amp;START_MAXIMIZED=FALSE&amp;Y=120&amp;display_string=audit"}</definedName>
    <definedName name="_2462__FDSAUDITLINK__" localSheetId="0" hidden="1">{"fdsup://directions/FAT Viewer?action=UPDATE&amp;creator=factSet&amp;DYN_ARGS=true&amp;DOC_NAME=FAT:RGQ_ENTRPR_VAL_EV_SOURCE_WINDOW.FAT&amp;VAR:ID1=PLL&amp;VAR:SDATE=20080808&amp;VAR:FDATE=20080731&amp;VAR:FREQ=WEEKLY&amp;VAR:RELITEM=&amp;VAR:CURRENCY=&amp;VAR:DB_TYPE=&amp;VAR:UNITS=M&amp;window=popup&amp;w","idth=535&amp;height=425&amp;START_MAXIMIZED=FALSE&amp;Y=120&amp;display_string=audit"}</definedName>
    <definedName name="_2462__FDSAUDITLINK__" hidden="1">{"fdsup://directions/FAT Viewer?action=UPDATE&amp;creator=factSet&amp;DYN_ARGS=true&amp;DOC_NAME=FAT:RGQ_ENTRPR_VAL_EV_SOURCE_WINDOW.FAT&amp;VAR:ID1=PLL&amp;VAR:SDATE=20080808&amp;VAR:FDATE=20080731&amp;VAR:FREQ=WEEKLY&amp;VAR:RELITEM=&amp;VAR:CURRENCY=&amp;VAR:DB_TYPE=&amp;VAR:UNITS=M&amp;window=popup&amp;w","idth=535&amp;height=425&amp;START_MAXIMIZED=FALSE&amp;Y=120&amp;display_string=audit"}</definedName>
    <definedName name="_2463__FDSAUDITLINK__" localSheetId="1" hidden="1">{"fdsup://directions/FAT Viewer?action=UPDATE&amp;creator=factSet&amp;DYN_ARGS=true&amp;DOC_NAME=FAT:RGQ_ENTRPR_VAL_EV_SOURCE_WINDOW.FAT&amp;VAR:ID1=PLL&amp;VAR:SDATE=20080801&amp;VAR:FDATE=20080731&amp;VAR:FREQ=WEEKLY&amp;VAR:RELITEM=&amp;VAR:CURRENCY=&amp;VAR:DB_TYPE=&amp;VAR:UNITS=M&amp;window=popup&amp;w","idth=535&amp;height=425&amp;START_MAXIMIZED=FALSE&amp;Y=120&amp;display_string=audit"}</definedName>
    <definedName name="_2463__FDSAUDITLINK__" localSheetId="0" hidden="1">{"fdsup://directions/FAT Viewer?action=UPDATE&amp;creator=factSet&amp;DYN_ARGS=true&amp;DOC_NAME=FAT:RGQ_ENTRPR_VAL_EV_SOURCE_WINDOW.FAT&amp;VAR:ID1=PLL&amp;VAR:SDATE=20080801&amp;VAR:FDATE=20080731&amp;VAR:FREQ=WEEKLY&amp;VAR:RELITEM=&amp;VAR:CURRENCY=&amp;VAR:DB_TYPE=&amp;VAR:UNITS=M&amp;window=popup&amp;w","idth=535&amp;height=425&amp;START_MAXIMIZED=FALSE&amp;Y=120&amp;display_string=audit"}</definedName>
    <definedName name="_2463__FDSAUDITLINK__" hidden="1">{"fdsup://directions/FAT Viewer?action=UPDATE&amp;creator=factSet&amp;DYN_ARGS=true&amp;DOC_NAME=FAT:RGQ_ENTRPR_VAL_EV_SOURCE_WINDOW.FAT&amp;VAR:ID1=PLL&amp;VAR:SDATE=20080801&amp;VAR:FDATE=20080731&amp;VAR:FREQ=WEEKLY&amp;VAR:RELITEM=&amp;VAR:CURRENCY=&amp;VAR:DB_TYPE=&amp;VAR:UNITS=M&amp;window=popup&amp;w","idth=535&amp;height=425&amp;START_MAXIMIZED=FALSE&amp;Y=120&amp;display_string=audit"}</definedName>
    <definedName name="_2464__FDSAUDITLINK__" localSheetId="1" hidden="1">{"fdsup://directions/FAT Viewer?action=UPDATE&amp;creator=factSet&amp;DYN_ARGS=true&amp;DOC_NAME=FAT:RGQ_ENTRPR_VAL_EV_SOURCE_WINDOW.FAT&amp;VAR:ID1=PLL&amp;VAR:SDATE=20080725&amp;VAR:FDATE=20080430&amp;VAR:FREQ=WEEKLY&amp;VAR:RELITEM=&amp;VAR:CURRENCY=&amp;VAR:DB_TYPE=&amp;VAR:UNITS=M&amp;window=popup&amp;w","idth=535&amp;height=425&amp;START_MAXIMIZED=FALSE&amp;Y=120&amp;display_string=audit"}</definedName>
    <definedName name="_2464__FDSAUDITLINK__" localSheetId="0" hidden="1">{"fdsup://directions/FAT Viewer?action=UPDATE&amp;creator=factSet&amp;DYN_ARGS=true&amp;DOC_NAME=FAT:RGQ_ENTRPR_VAL_EV_SOURCE_WINDOW.FAT&amp;VAR:ID1=PLL&amp;VAR:SDATE=20080725&amp;VAR:FDATE=20080430&amp;VAR:FREQ=WEEKLY&amp;VAR:RELITEM=&amp;VAR:CURRENCY=&amp;VAR:DB_TYPE=&amp;VAR:UNITS=M&amp;window=popup&amp;w","idth=535&amp;height=425&amp;START_MAXIMIZED=FALSE&amp;Y=120&amp;display_string=audit"}</definedName>
    <definedName name="_2464__FDSAUDITLINK__" hidden="1">{"fdsup://directions/FAT Viewer?action=UPDATE&amp;creator=factSet&amp;DYN_ARGS=true&amp;DOC_NAME=FAT:RGQ_ENTRPR_VAL_EV_SOURCE_WINDOW.FAT&amp;VAR:ID1=PLL&amp;VAR:SDATE=20080725&amp;VAR:FDATE=20080430&amp;VAR:FREQ=WEEKLY&amp;VAR:RELITEM=&amp;VAR:CURRENCY=&amp;VAR:DB_TYPE=&amp;VAR:UNITS=M&amp;window=popup&amp;w","idth=535&amp;height=425&amp;START_MAXIMIZED=FALSE&amp;Y=120&amp;display_string=audit"}</definedName>
    <definedName name="_2465__FDSAUDITLINK__" localSheetId="1" hidden="1">{"fdsup://directions/FAT Viewer?action=UPDATE&amp;creator=factSet&amp;DYN_ARGS=true&amp;DOC_NAME=FAT:RGQ_ENTRPR_VAL_EV_SOURCE_WINDOW.FAT&amp;VAR:ID1=PLL&amp;VAR:SDATE=20080718&amp;VAR:FDATE=20080430&amp;VAR:FREQ=WEEKLY&amp;VAR:RELITEM=&amp;VAR:CURRENCY=&amp;VAR:DB_TYPE=&amp;VAR:UNITS=M&amp;window=popup&amp;w","idth=535&amp;height=425&amp;START_MAXIMIZED=FALSE&amp;Y=120&amp;display_string=audit"}</definedName>
    <definedName name="_2465__FDSAUDITLINK__" localSheetId="0" hidden="1">{"fdsup://directions/FAT Viewer?action=UPDATE&amp;creator=factSet&amp;DYN_ARGS=true&amp;DOC_NAME=FAT:RGQ_ENTRPR_VAL_EV_SOURCE_WINDOW.FAT&amp;VAR:ID1=PLL&amp;VAR:SDATE=20080718&amp;VAR:FDATE=20080430&amp;VAR:FREQ=WEEKLY&amp;VAR:RELITEM=&amp;VAR:CURRENCY=&amp;VAR:DB_TYPE=&amp;VAR:UNITS=M&amp;window=popup&amp;w","idth=535&amp;height=425&amp;START_MAXIMIZED=FALSE&amp;Y=120&amp;display_string=audit"}</definedName>
    <definedName name="_2465__FDSAUDITLINK__" hidden="1">{"fdsup://directions/FAT Viewer?action=UPDATE&amp;creator=factSet&amp;DYN_ARGS=true&amp;DOC_NAME=FAT:RGQ_ENTRPR_VAL_EV_SOURCE_WINDOW.FAT&amp;VAR:ID1=PLL&amp;VAR:SDATE=20080718&amp;VAR:FDATE=20080430&amp;VAR:FREQ=WEEKLY&amp;VAR:RELITEM=&amp;VAR:CURRENCY=&amp;VAR:DB_TYPE=&amp;VAR:UNITS=M&amp;window=popup&amp;w","idth=535&amp;height=425&amp;START_MAXIMIZED=FALSE&amp;Y=120&amp;display_string=audit"}</definedName>
    <definedName name="_2466__FDSAUDITLINK__" localSheetId="1" hidden="1">{"fdsup://directions/FAT Viewer?action=UPDATE&amp;creator=factSet&amp;DYN_ARGS=true&amp;DOC_NAME=FAT:RGQ_ENTRPR_VAL_EV_SOURCE_WINDOW.FAT&amp;VAR:ID1=PLL&amp;VAR:SDATE=20080711&amp;VAR:FDATE=20080430&amp;VAR:FREQ=WEEKLY&amp;VAR:RELITEM=&amp;VAR:CURRENCY=&amp;VAR:DB_TYPE=&amp;VAR:UNITS=M&amp;window=popup&amp;w","idth=535&amp;height=425&amp;START_MAXIMIZED=FALSE&amp;Y=120&amp;display_string=audit"}</definedName>
    <definedName name="_2466__FDSAUDITLINK__" localSheetId="0" hidden="1">{"fdsup://directions/FAT Viewer?action=UPDATE&amp;creator=factSet&amp;DYN_ARGS=true&amp;DOC_NAME=FAT:RGQ_ENTRPR_VAL_EV_SOURCE_WINDOW.FAT&amp;VAR:ID1=PLL&amp;VAR:SDATE=20080711&amp;VAR:FDATE=20080430&amp;VAR:FREQ=WEEKLY&amp;VAR:RELITEM=&amp;VAR:CURRENCY=&amp;VAR:DB_TYPE=&amp;VAR:UNITS=M&amp;window=popup&amp;w","idth=535&amp;height=425&amp;START_MAXIMIZED=FALSE&amp;Y=120&amp;display_string=audit"}</definedName>
    <definedName name="_2466__FDSAUDITLINK__" hidden="1">{"fdsup://directions/FAT Viewer?action=UPDATE&amp;creator=factSet&amp;DYN_ARGS=true&amp;DOC_NAME=FAT:RGQ_ENTRPR_VAL_EV_SOURCE_WINDOW.FAT&amp;VAR:ID1=PLL&amp;VAR:SDATE=20080711&amp;VAR:FDATE=20080430&amp;VAR:FREQ=WEEKLY&amp;VAR:RELITEM=&amp;VAR:CURRENCY=&amp;VAR:DB_TYPE=&amp;VAR:UNITS=M&amp;window=popup&amp;w","idth=535&amp;height=425&amp;START_MAXIMIZED=FALSE&amp;Y=120&amp;display_string=audit"}</definedName>
    <definedName name="_2467__FDSAUDITLINK__" localSheetId="1" hidden="1">{"fdsup://directions/FAT Viewer?action=UPDATE&amp;creator=factSet&amp;DYN_ARGS=true&amp;DOC_NAME=FAT:RGQ_ENTRPR_VAL_EV_SOURCE_WINDOW.FAT&amp;VAR:ID1=PLL&amp;VAR:SDATE=20080703&amp;VAR:FDATE=20080430&amp;VAR:FREQ=WEEKLY&amp;VAR:RELITEM=&amp;VAR:CURRENCY=&amp;VAR:DB_TYPE=&amp;VAR:UNITS=M&amp;window=popup&amp;w","idth=535&amp;height=425&amp;START_MAXIMIZED=FALSE&amp;Y=120&amp;display_string=audit"}</definedName>
    <definedName name="_2467__FDSAUDITLINK__" localSheetId="0" hidden="1">{"fdsup://directions/FAT Viewer?action=UPDATE&amp;creator=factSet&amp;DYN_ARGS=true&amp;DOC_NAME=FAT:RGQ_ENTRPR_VAL_EV_SOURCE_WINDOW.FAT&amp;VAR:ID1=PLL&amp;VAR:SDATE=20080703&amp;VAR:FDATE=20080430&amp;VAR:FREQ=WEEKLY&amp;VAR:RELITEM=&amp;VAR:CURRENCY=&amp;VAR:DB_TYPE=&amp;VAR:UNITS=M&amp;window=popup&amp;w","idth=535&amp;height=425&amp;START_MAXIMIZED=FALSE&amp;Y=120&amp;display_string=audit"}</definedName>
    <definedName name="_2467__FDSAUDITLINK__" hidden="1">{"fdsup://directions/FAT Viewer?action=UPDATE&amp;creator=factSet&amp;DYN_ARGS=true&amp;DOC_NAME=FAT:RGQ_ENTRPR_VAL_EV_SOURCE_WINDOW.FAT&amp;VAR:ID1=PLL&amp;VAR:SDATE=20080703&amp;VAR:FDATE=20080430&amp;VAR:FREQ=WEEKLY&amp;VAR:RELITEM=&amp;VAR:CURRENCY=&amp;VAR:DB_TYPE=&amp;VAR:UNITS=M&amp;window=popup&amp;w","idth=535&amp;height=425&amp;START_MAXIMIZED=FALSE&amp;Y=120&amp;display_string=audit"}</definedName>
    <definedName name="_2468__FDSAUDITLINK__" localSheetId="1" hidden="1">{"fdsup://directions/FAT Viewer?action=UPDATE&amp;creator=factSet&amp;DYN_ARGS=true&amp;DOC_NAME=FAT:RGQ_ENTRPR_VAL_EV_SOURCE_WINDOW.FAT&amp;VAR:ID1=PLL&amp;VAR:SDATE=20080627&amp;VAR:FDATE=20080430&amp;VAR:FREQ=WEEKLY&amp;VAR:RELITEM=&amp;VAR:CURRENCY=&amp;VAR:DB_TYPE=&amp;VAR:UNITS=M&amp;window=popup&amp;w","idth=535&amp;height=425&amp;START_MAXIMIZED=FALSE&amp;Y=120&amp;display_string=audit"}</definedName>
    <definedName name="_2468__FDSAUDITLINK__" localSheetId="0" hidden="1">{"fdsup://directions/FAT Viewer?action=UPDATE&amp;creator=factSet&amp;DYN_ARGS=true&amp;DOC_NAME=FAT:RGQ_ENTRPR_VAL_EV_SOURCE_WINDOW.FAT&amp;VAR:ID1=PLL&amp;VAR:SDATE=20080627&amp;VAR:FDATE=20080430&amp;VAR:FREQ=WEEKLY&amp;VAR:RELITEM=&amp;VAR:CURRENCY=&amp;VAR:DB_TYPE=&amp;VAR:UNITS=M&amp;window=popup&amp;w","idth=535&amp;height=425&amp;START_MAXIMIZED=FALSE&amp;Y=120&amp;display_string=audit"}</definedName>
    <definedName name="_2468__FDSAUDITLINK__" hidden="1">{"fdsup://directions/FAT Viewer?action=UPDATE&amp;creator=factSet&amp;DYN_ARGS=true&amp;DOC_NAME=FAT:RGQ_ENTRPR_VAL_EV_SOURCE_WINDOW.FAT&amp;VAR:ID1=PLL&amp;VAR:SDATE=20080627&amp;VAR:FDATE=20080430&amp;VAR:FREQ=WEEKLY&amp;VAR:RELITEM=&amp;VAR:CURRENCY=&amp;VAR:DB_TYPE=&amp;VAR:UNITS=M&amp;window=popup&amp;w","idth=535&amp;height=425&amp;START_MAXIMIZED=FALSE&amp;Y=120&amp;display_string=audit"}</definedName>
    <definedName name="_2469__FDSAUDITLINK__" localSheetId="1" hidden="1">{"fdsup://directions/FAT Viewer?action=UPDATE&amp;creator=factSet&amp;DYN_ARGS=true&amp;DOC_NAME=FAT:RGQ_ENTRPR_VAL_EV_SOURCE_WINDOW.FAT&amp;VAR:ID1=PLL&amp;VAR:SDATE=20080620&amp;VAR:FDATE=20080430&amp;VAR:FREQ=WEEKLY&amp;VAR:RELITEM=&amp;VAR:CURRENCY=&amp;VAR:DB_TYPE=&amp;VAR:UNITS=M&amp;window=popup&amp;w","idth=535&amp;height=425&amp;START_MAXIMIZED=FALSE&amp;Y=120&amp;display_string=audit"}</definedName>
    <definedName name="_2469__FDSAUDITLINK__" localSheetId="0" hidden="1">{"fdsup://directions/FAT Viewer?action=UPDATE&amp;creator=factSet&amp;DYN_ARGS=true&amp;DOC_NAME=FAT:RGQ_ENTRPR_VAL_EV_SOURCE_WINDOW.FAT&amp;VAR:ID1=PLL&amp;VAR:SDATE=20080620&amp;VAR:FDATE=20080430&amp;VAR:FREQ=WEEKLY&amp;VAR:RELITEM=&amp;VAR:CURRENCY=&amp;VAR:DB_TYPE=&amp;VAR:UNITS=M&amp;window=popup&amp;w","idth=535&amp;height=425&amp;START_MAXIMIZED=FALSE&amp;Y=120&amp;display_string=audit"}</definedName>
    <definedName name="_2469__FDSAUDITLINK__" hidden="1">{"fdsup://directions/FAT Viewer?action=UPDATE&amp;creator=factSet&amp;DYN_ARGS=true&amp;DOC_NAME=FAT:RGQ_ENTRPR_VAL_EV_SOURCE_WINDOW.FAT&amp;VAR:ID1=PLL&amp;VAR:SDATE=20080620&amp;VAR:FDATE=20080430&amp;VAR:FREQ=WEEKLY&amp;VAR:RELITEM=&amp;VAR:CURRENCY=&amp;VAR:DB_TYPE=&amp;VAR:UNITS=M&amp;window=popup&amp;w","idth=535&amp;height=425&amp;START_MAXIMIZED=FALSE&amp;Y=120&amp;display_string=audit"}</definedName>
    <definedName name="_247__FDSAUDITLINK__" localSheetId="1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247__FDSAUDITLINK__" localSheetId="0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247__FDSAUDITLINK__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2470__FDSAUDITLINK__" localSheetId="1" hidden="1">{"fdsup://directions/FAT Viewer?action=UPDATE&amp;creator=factSet&amp;DYN_ARGS=true&amp;DOC_NAME=FAT:RGQ_ENTRPR_VAL_EV_SOURCE_WINDOW.FAT&amp;VAR:ID1=PLL&amp;VAR:SDATE=20080613&amp;VAR:FDATE=20080430&amp;VAR:FREQ=WEEKLY&amp;VAR:RELITEM=&amp;VAR:CURRENCY=&amp;VAR:DB_TYPE=&amp;VAR:UNITS=M&amp;window=popup&amp;w","idth=535&amp;height=425&amp;START_MAXIMIZED=FALSE&amp;Y=120&amp;display_string=audit"}</definedName>
    <definedName name="_2470__FDSAUDITLINK__" localSheetId="0" hidden="1">{"fdsup://directions/FAT Viewer?action=UPDATE&amp;creator=factSet&amp;DYN_ARGS=true&amp;DOC_NAME=FAT:RGQ_ENTRPR_VAL_EV_SOURCE_WINDOW.FAT&amp;VAR:ID1=PLL&amp;VAR:SDATE=20080613&amp;VAR:FDATE=20080430&amp;VAR:FREQ=WEEKLY&amp;VAR:RELITEM=&amp;VAR:CURRENCY=&amp;VAR:DB_TYPE=&amp;VAR:UNITS=M&amp;window=popup&amp;w","idth=535&amp;height=425&amp;START_MAXIMIZED=FALSE&amp;Y=120&amp;display_string=audit"}</definedName>
    <definedName name="_2470__FDSAUDITLINK__" hidden="1">{"fdsup://directions/FAT Viewer?action=UPDATE&amp;creator=factSet&amp;DYN_ARGS=true&amp;DOC_NAME=FAT:RGQ_ENTRPR_VAL_EV_SOURCE_WINDOW.FAT&amp;VAR:ID1=PLL&amp;VAR:SDATE=20080613&amp;VAR:FDATE=20080430&amp;VAR:FREQ=WEEKLY&amp;VAR:RELITEM=&amp;VAR:CURRENCY=&amp;VAR:DB_TYPE=&amp;VAR:UNITS=M&amp;window=popup&amp;w","idth=535&amp;height=425&amp;START_MAXIMIZED=FALSE&amp;Y=120&amp;display_string=audit"}</definedName>
    <definedName name="_2471__FDSAUDITLINK__" localSheetId="1" hidden="1">{"fdsup://directions/FAT Viewer?action=UPDATE&amp;creator=factSet&amp;DYN_ARGS=true&amp;DOC_NAME=FAT:RGQ_ENTRPR_VAL_EV_SOURCE_WINDOW.FAT&amp;VAR:ID1=PLL&amp;VAR:SDATE=20080606&amp;VAR:FDATE=20080430&amp;VAR:FREQ=WEEKLY&amp;VAR:RELITEM=&amp;VAR:CURRENCY=&amp;VAR:DB_TYPE=&amp;VAR:UNITS=M&amp;window=popup&amp;w","idth=535&amp;height=425&amp;START_MAXIMIZED=FALSE&amp;Y=120&amp;display_string=audit"}</definedName>
    <definedName name="_2471__FDSAUDITLINK__" localSheetId="0" hidden="1">{"fdsup://directions/FAT Viewer?action=UPDATE&amp;creator=factSet&amp;DYN_ARGS=true&amp;DOC_NAME=FAT:RGQ_ENTRPR_VAL_EV_SOURCE_WINDOW.FAT&amp;VAR:ID1=PLL&amp;VAR:SDATE=20080606&amp;VAR:FDATE=20080430&amp;VAR:FREQ=WEEKLY&amp;VAR:RELITEM=&amp;VAR:CURRENCY=&amp;VAR:DB_TYPE=&amp;VAR:UNITS=M&amp;window=popup&amp;w","idth=535&amp;height=425&amp;START_MAXIMIZED=FALSE&amp;Y=120&amp;display_string=audit"}</definedName>
    <definedName name="_2471__FDSAUDITLINK__" hidden="1">{"fdsup://directions/FAT Viewer?action=UPDATE&amp;creator=factSet&amp;DYN_ARGS=true&amp;DOC_NAME=FAT:RGQ_ENTRPR_VAL_EV_SOURCE_WINDOW.FAT&amp;VAR:ID1=PLL&amp;VAR:SDATE=20080606&amp;VAR:FDATE=20080430&amp;VAR:FREQ=WEEKLY&amp;VAR:RELITEM=&amp;VAR:CURRENCY=&amp;VAR:DB_TYPE=&amp;VAR:UNITS=M&amp;window=popup&amp;w","idth=535&amp;height=425&amp;START_MAXIMIZED=FALSE&amp;Y=120&amp;display_string=audit"}</definedName>
    <definedName name="_2472__FDSAUDITLINK__" localSheetId="1" hidden="1">{"fdsup://directions/FAT Viewer?action=UPDATE&amp;creator=factSet&amp;DYN_ARGS=true&amp;DOC_NAME=FAT:RGQ_ENTRPR_VAL_EV_SOURCE_WINDOW.FAT&amp;VAR:ID1=PLL&amp;VAR:SDATE=20080530&amp;VAR:FDATE=20080430&amp;VAR:FREQ=WEEKLY&amp;VAR:RELITEM=&amp;VAR:CURRENCY=&amp;VAR:DB_TYPE=&amp;VAR:UNITS=M&amp;window=popup&amp;w","idth=535&amp;height=425&amp;START_MAXIMIZED=FALSE&amp;Y=120&amp;display_string=audit"}</definedName>
    <definedName name="_2472__FDSAUDITLINK__" localSheetId="0" hidden="1">{"fdsup://directions/FAT Viewer?action=UPDATE&amp;creator=factSet&amp;DYN_ARGS=true&amp;DOC_NAME=FAT:RGQ_ENTRPR_VAL_EV_SOURCE_WINDOW.FAT&amp;VAR:ID1=PLL&amp;VAR:SDATE=20080530&amp;VAR:FDATE=20080430&amp;VAR:FREQ=WEEKLY&amp;VAR:RELITEM=&amp;VAR:CURRENCY=&amp;VAR:DB_TYPE=&amp;VAR:UNITS=M&amp;window=popup&amp;w","idth=535&amp;height=425&amp;START_MAXIMIZED=FALSE&amp;Y=120&amp;display_string=audit"}</definedName>
    <definedName name="_2472__FDSAUDITLINK__" hidden="1">{"fdsup://directions/FAT Viewer?action=UPDATE&amp;creator=factSet&amp;DYN_ARGS=true&amp;DOC_NAME=FAT:RGQ_ENTRPR_VAL_EV_SOURCE_WINDOW.FAT&amp;VAR:ID1=PLL&amp;VAR:SDATE=20080530&amp;VAR:FDATE=20080430&amp;VAR:FREQ=WEEKLY&amp;VAR:RELITEM=&amp;VAR:CURRENCY=&amp;VAR:DB_TYPE=&amp;VAR:UNITS=M&amp;window=popup&amp;w","idth=535&amp;height=425&amp;START_MAXIMIZED=FALSE&amp;Y=120&amp;display_string=audit"}</definedName>
    <definedName name="_2473__FDSAUDITLINK__" localSheetId="1" hidden="1">{"fdsup://directions/FAT Viewer?action=UPDATE&amp;creator=factSet&amp;DYN_ARGS=true&amp;DOC_NAME=FAT:RGQ_ENTRPR_VAL_EV_SOURCE_WINDOW.FAT&amp;VAR:ID1=PLL&amp;VAR:SDATE=20080523&amp;VAR:FDATE=20080430&amp;VAR:FREQ=WEEKLY&amp;VAR:RELITEM=&amp;VAR:CURRENCY=&amp;VAR:DB_TYPE=&amp;VAR:UNITS=M&amp;window=popup&amp;w","idth=535&amp;height=425&amp;START_MAXIMIZED=FALSE&amp;Y=120&amp;display_string=audit"}</definedName>
    <definedName name="_2473__FDSAUDITLINK__" localSheetId="0" hidden="1">{"fdsup://directions/FAT Viewer?action=UPDATE&amp;creator=factSet&amp;DYN_ARGS=true&amp;DOC_NAME=FAT:RGQ_ENTRPR_VAL_EV_SOURCE_WINDOW.FAT&amp;VAR:ID1=PLL&amp;VAR:SDATE=20080523&amp;VAR:FDATE=20080430&amp;VAR:FREQ=WEEKLY&amp;VAR:RELITEM=&amp;VAR:CURRENCY=&amp;VAR:DB_TYPE=&amp;VAR:UNITS=M&amp;window=popup&amp;w","idth=535&amp;height=425&amp;START_MAXIMIZED=FALSE&amp;Y=120&amp;display_string=audit"}</definedName>
    <definedName name="_2473__FDSAUDITLINK__" hidden="1">{"fdsup://directions/FAT Viewer?action=UPDATE&amp;creator=factSet&amp;DYN_ARGS=true&amp;DOC_NAME=FAT:RGQ_ENTRPR_VAL_EV_SOURCE_WINDOW.FAT&amp;VAR:ID1=PLL&amp;VAR:SDATE=20080523&amp;VAR:FDATE=20080430&amp;VAR:FREQ=WEEKLY&amp;VAR:RELITEM=&amp;VAR:CURRENCY=&amp;VAR:DB_TYPE=&amp;VAR:UNITS=M&amp;window=popup&amp;w","idth=535&amp;height=425&amp;START_MAXIMIZED=FALSE&amp;Y=120&amp;display_string=audit"}</definedName>
    <definedName name="_2474__FDSAUDITLINK__" localSheetId="1" hidden="1">{"fdsup://directions/FAT Viewer?action=UPDATE&amp;creator=factSet&amp;DYN_ARGS=true&amp;DOC_NAME=FAT:RGQ_ENTRPR_VAL_EV_SOURCE_WINDOW.FAT&amp;VAR:ID1=PLL&amp;VAR:SDATE=20080516&amp;VAR:FDATE=20080430&amp;VAR:FREQ=WEEKLY&amp;VAR:RELITEM=&amp;VAR:CURRENCY=&amp;VAR:DB_TYPE=&amp;VAR:UNITS=M&amp;window=popup&amp;w","idth=535&amp;height=425&amp;START_MAXIMIZED=FALSE&amp;Y=120&amp;display_string=audit"}</definedName>
    <definedName name="_2474__FDSAUDITLINK__" localSheetId="0" hidden="1">{"fdsup://directions/FAT Viewer?action=UPDATE&amp;creator=factSet&amp;DYN_ARGS=true&amp;DOC_NAME=FAT:RGQ_ENTRPR_VAL_EV_SOURCE_WINDOW.FAT&amp;VAR:ID1=PLL&amp;VAR:SDATE=20080516&amp;VAR:FDATE=20080430&amp;VAR:FREQ=WEEKLY&amp;VAR:RELITEM=&amp;VAR:CURRENCY=&amp;VAR:DB_TYPE=&amp;VAR:UNITS=M&amp;window=popup&amp;w","idth=535&amp;height=425&amp;START_MAXIMIZED=FALSE&amp;Y=120&amp;display_string=audit"}</definedName>
    <definedName name="_2474__FDSAUDITLINK__" hidden="1">{"fdsup://directions/FAT Viewer?action=UPDATE&amp;creator=factSet&amp;DYN_ARGS=true&amp;DOC_NAME=FAT:RGQ_ENTRPR_VAL_EV_SOURCE_WINDOW.FAT&amp;VAR:ID1=PLL&amp;VAR:SDATE=20080516&amp;VAR:FDATE=20080430&amp;VAR:FREQ=WEEKLY&amp;VAR:RELITEM=&amp;VAR:CURRENCY=&amp;VAR:DB_TYPE=&amp;VAR:UNITS=M&amp;window=popup&amp;w","idth=535&amp;height=425&amp;START_MAXIMIZED=FALSE&amp;Y=120&amp;display_string=audit"}</definedName>
    <definedName name="_2475__FDSAUDITLINK__" localSheetId="1" hidden="1">{"fdsup://directions/FAT Viewer?action=UPDATE&amp;creator=factSet&amp;DYN_ARGS=true&amp;DOC_NAME=FAT:RGQ_ENTRPR_VAL_EV_SOURCE_WINDOW.FAT&amp;VAR:ID1=PLL&amp;VAR:SDATE=20080509&amp;VAR:FDATE=20080430&amp;VAR:FREQ=WEEKLY&amp;VAR:RELITEM=&amp;VAR:CURRENCY=&amp;VAR:DB_TYPE=&amp;VAR:UNITS=M&amp;window=popup&amp;w","idth=535&amp;height=425&amp;START_MAXIMIZED=FALSE&amp;Y=120&amp;display_string=audit"}</definedName>
    <definedName name="_2475__FDSAUDITLINK__" localSheetId="0" hidden="1">{"fdsup://directions/FAT Viewer?action=UPDATE&amp;creator=factSet&amp;DYN_ARGS=true&amp;DOC_NAME=FAT:RGQ_ENTRPR_VAL_EV_SOURCE_WINDOW.FAT&amp;VAR:ID1=PLL&amp;VAR:SDATE=20080509&amp;VAR:FDATE=20080430&amp;VAR:FREQ=WEEKLY&amp;VAR:RELITEM=&amp;VAR:CURRENCY=&amp;VAR:DB_TYPE=&amp;VAR:UNITS=M&amp;window=popup&amp;w","idth=535&amp;height=425&amp;START_MAXIMIZED=FALSE&amp;Y=120&amp;display_string=audit"}</definedName>
    <definedName name="_2475__FDSAUDITLINK__" hidden="1">{"fdsup://directions/FAT Viewer?action=UPDATE&amp;creator=factSet&amp;DYN_ARGS=true&amp;DOC_NAME=FAT:RGQ_ENTRPR_VAL_EV_SOURCE_WINDOW.FAT&amp;VAR:ID1=PLL&amp;VAR:SDATE=20080509&amp;VAR:FDATE=20080430&amp;VAR:FREQ=WEEKLY&amp;VAR:RELITEM=&amp;VAR:CURRENCY=&amp;VAR:DB_TYPE=&amp;VAR:UNITS=M&amp;window=popup&amp;w","idth=535&amp;height=425&amp;START_MAXIMIZED=FALSE&amp;Y=120&amp;display_string=audit"}</definedName>
    <definedName name="_2476__FDSAUDITLINK__" localSheetId="1" hidden="1">{"fdsup://directions/FAT Viewer?action=UPDATE&amp;creator=factSet&amp;DYN_ARGS=true&amp;DOC_NAME=FAT:RGQ_ENTRPR_VAL_EV_SOURCE_WINDOW.FAT&amp;VAR:ID1=PLL&amp;VAR:SDATE=20080502&amp;VAR:FDATE=20080430&amp;VAR:FREQ=WEEKLY&amp;VAR:RELITEM=&amp;VAR:CURRENCY=&amp;VAR:DB_TYPE=&amp;VAR:UNITS=M&amp;window=popup&amp;w","idth=535&amp;height=425&amp;START_MAXIMIZED=FALSE&amp;Y=120&amp;display_string=audit"}</definedName>
    <definedName name="_2476__FDSAUDITLINK__" localSheetId="0" hidden="1">{"fdsup://directions/FAT Viewer?action=UPDATE&amp;creator=factSet&amp;DYN_ARGS=true&amp;DOC_NAME=FAT:RGQ_ENTRPR_VAL_EV_SOURCE_WINDOW.FAT&amp;VAR:ID1=PLL&amp;VAR:SDATE=20080502&amp;VAR:FDATE=20080430&amp;VAR:FREQ=WEEKLY&amp;VAR:RELITEM=&amp;VAR:CURRENCY=&amp;VAR:DB_TYPE=&amp;VAR:UNITS=M&amp;window=popup&amp;w","idth=535&amp;height=425&amp;START_MAXIMIZED=FALSE&amp;Y=120&amp;display_string=audit"}</definedName>
    <definedName name="_2476__FDSAUDITLINK__" hidden="1">{"fdsup://directions/FAT Viewer?action=UPDATE&amp;creator=factSet&amp;DYN_ARGS=true&amp;DOC_NAME=FAT:RGQ_ENTRPR_VAL_EV_SOURCE_WINDOW.FAT&amp;VAR:ID1=PLL&amp;VAR:SDATE=20080502&amp;VAR:FDATE=20080430&amp;VAR:FREQ=WEEKLY&amp;VAR:RELITEM=&amp;VAR:CURRENCY=&amp;VAR:DB_TYPE=&amp;VAR:UNITS=M&amp;window=popup&amp;w","idth=535&amp;height=425&amp;START_MAXIMIZED=FALSE&amp;Y=120&amp;display_string=audit"}</definedName>
    <definedName name="_2477__FDSAUDITLINK__" localSheetId="1" hidden="1">{"fdsup://directions/FAT Viewer?action=UPDATE&amp;creator=factSet&amp;DYN_ARGS=true&amp;DOC_NAME=FAT:RGQ_ENTRPR_VAL_EV_SOURCE_WINDOW.FAT&amp;VAR:ID1=PLL&amp;VAR:SDATE=20080425&amp;VAR:FDATE=20080131&amp;VAR:FREQ=WEEKLY&amp;VAR:RELITEM=&amp;VAR:CURRENCY=&amp;VAR:DB_TYPE=&amp;VAR:UNITS=M&amp;window=popup&amp;w","idth=535&amp;height=425&amp;START_MAXIMIZED=FALSE&amp;Y=120&amp;display_string=audit"}</definedName>
    <definedName name="_2477__FDSAUDITLINK__" localSheetId="0" hidden="1">{"fdsup://directions/FAT Viewer?action=UPDATE&amp;creator=factSet&amp;DYN_ARGS=true&amp;DOC_NAME=FAT:RGQ_ENTRPR_VAL_EV_SOURCE_WINDOW.FAT&amp;VAR:ID1=PLL&amp;VAR:SDATE=20080425&amp;VAR:FDATE=20080131&amp;VAR:FREQ=WEEKLY&amp;VAR:RELITEM=&amp;VAR:CURRENCY=&amp;VAR:DB_TYPE=&amp;VAR:UNITS=M&amp;window=popup&amp;w","idth=535&amp;height=425&amp;START_MAXIMIZED=FALSE&amp;Y=120&amp;display_string=audit"}</definedName>
    <definedName name="_2477__FDSAUDITLINK__" hidden="1">{"fdsup://directions/FAT Viewer?action=UPDATE&amp;creator=factSet&amp;DYN_ARGS=true&amp;DOC_NAME=FAT:RGQ_ENTRPR_VAL_EV_SOURCE_WINDOW.FAT&amp;VAR:ID1=PLL&amp;VAR:SDATE=20080425&amp;VAR:FDATE=20080131&amp;VAR:FREQ=WEEKLY&amp;VAR:RELITEM=&amp;VAR:CURRENCY=&amp;VAR:DB_TYPE=&amp;VAR:UNITS=M&amp;window=popup&amp;w","idth=535&amp;height=425&amp;START_MAXIMIZED=FALSE&amp;Y=120&amp;display_string=audit"}</definedName>
    <definedName name="_2478__FDSAUDITLINK__" localSheetId="1" hidden="1">{"fdsup://directions/FAT Viewer?action=UPDATE&amp;creator=factSet&amp;DYN_ARGS=true&amp;DOC_NAME=FAT:RGQ_ENTRPR_VAL_EV_SOURCE_WINDOW.FAT&amp;VAR:ID1=PLL&amp;VAR:SDATE=20080418&amp;VAR:FDATE=20080131&amp;VAR:FREQ=WEEKLY&amp;VAR:RELITEM=&amp;VAR:CURRENCY=&amp;VAR:DB_TYPE=&amp;VAR:UNITS=M&amp;window=popup&amp;w","idth=535&amp;height=425&amp;START_MAXIMIZED=FALSE&amp;Y=120&amp;display_string=audit"}</definedName>
    <definedName name="_2478__FDSAUDITLINK__" localSheetId="0" hidden="1">{"fdsup://directions/FAT Viewer?action=UPDATE&amp;creator=factSet&amp;DYN_ARGS=true&amp;DOC_NAME=FAT:RGQ_ENTRPR_VAL_EV_SOURCE_WINDOW.FAT&amp;VAR:ID1=PLL&amp;VAR:SDATE=20080418&amp;VAR:FDATE=20080131&amp;VAR:FREQ=WEEKLY&amp;VAR:RELITEM=&amp;VAR:CURRENCY=&amp;VAR:DB_TYPE=&amp;VAR:UNITS=M&amp;window=popup&amp;w","idth=535&amp;height=425&amp;START_MAXIMIZED=FALSE&amp;Y=120&amp;display_string=audit"}</definedName>
    <definedName name="_2478__FDSAUDITLINK__" hidden="1">{"fdsup://directions/FAT Viewer?action=UPDATE&amp;creator=factSet&amp;DYN_ARGS=true&amp;DOC_NAME=FAT:RGQ_ENTRPR_VAL_EV_SOURCE_WINDOW.FAT&amp;VAR:ID1=PLL&amp;VAR:SDATE=20080418&amp;VAR:FDATE=20080131&amp;VAR:FREQ=WEEKLY&amp;VAR:RELITEM=&amp;VAR:CURRENCY=&amp;VAR:DB_TYPE=&amp;VAR:UNITS=M&amp;window=popup&amp;w","idth=535&amp;height=425&amp;START_MAXIMIZED=FALSE&amp;Y=120&amp;display_string=audit"}</definedName>
    <definedName name="_2479__FDSAUDITLINK__" localSheetId="1" hidden="1">{"fdsup://directions/FAT Viewer?action=UPDATE&amp;creator=factSet&amp;DYN_ARGS=true&amp;DOC_NAME=FAT:RGQ_ENTRPR_VAL_EV_SOURCE_WINDOW.FAT&amp;VAR:ID1=PLL&amp;VAR:SDATE=20080411&amp;VAR:FDATE=20080131&amp;VAR:FREQ=WEEKLY&amp;VAR:RELITEM=&amp;VAR:CURRENCY=&amp;VAR:DB_TYPE=&amp;VAR:UNITS=M&amp;window=popup&amp;w","idth=535&amp;height=425&amp;START_MAXIMIZED=FALSE&amp;Y=120&amp;display_string=audit"}</definedName>
    <definedName name="_2479__FDSAUDITLINK__" localSheetId="0" hidden="1">{"fdsup://directions/FAT Viewer?action=UPDATE&amp;creator=factSet&amp;DYN_ARGS=true&amp;DOC_NAME=FAT:RGQ_ENTRPR_VAL_EV_SOURCE_WINDOW.FAT&amp;VAR:ID1=PLL&amp;VAR:SDATE=20080411&amp;VAR:FDATE=20080131&amp;VAR:FREQ=WEEKLY&amp;VAR:RELITEM=&amp;VAR:CURRENCY=&amp;VAR:DB_TYPE=&amp;VAR:UNITS=M&amp;window=popup&amp;w","idth=535&amp;height=425&amp;START_MAXIMIZED=FALSE&amp;Y=120&amp;display_string=audit"}</definedName>
    <definedName name="_2479__FDSAUDITLINK__" hidden="1">{"fdsup://directions/FAT Viewer?action=UPDATE&amp;creator=factSet&amp;DYN_ARGS=true&amp;DOC_NAME=FAT:RGQ_ENTRPR_VAL_EV_SOURCE_WINDOW.FAT&amp;VAR:ID1=PLL&amp;VAR:SDATE=20080411&amp;VAR:FDATE=20080131&amp;VAR:FREQ=WEEKLY&amp;VAR:RELITEM=&amp;VAR:CURRENCY=&amp;VAR:DB_TYPE=&amp;VAR:UNITS=M&amp;window=popup&amp;w","idth=535&amp;height=425&amp;START_MAXIMIZED=FALSE&amp;Y=120&amp;display_string=audit"}</definedName>
    <definedName name="_248__FDSAUDITLINK__" localSheetId="1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248__FDSAUDITLINK__" localSheetId="0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248__FDSAUDITLINK__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2480__FDSAUDITLINK__" localSheetId="1" hidden="1">{"fdsup://directions/FAT Viewer?action=UPDATE&amp;creator=factSet&amp;DYN_ARGS=true&amp;DOC_NAME=FAT:RGQ_ENTRPR_VAL_EV_SOURCE_WINDOW.FAT&amp;VAR:ID1=PLL&amp;VAR:SDATE=20080404&amp;VAR:FDATE=20080131&amp;VAR:FREQ=WEEKLY&amp;VAR:RELITEM=&amp;VAR:CURRENCY=&amp;VAR:DB_TYPE=&amp;VAR:UNITS=M&amp;window=popup&amp;w","idth=535&amp;height=425&amp;START_MAXIMIZED=FALSE&amp;Y=120&amp;display_string=audit"}</definedName>
    <definedName name="_2480__FDSAUDITLINK__" localSheetId="0" hidden="1">{"fdsup://directions/FAT Viewer?action=UPDATE&amp;creator=factSet&amp;DYN_ARGS=true&amp;DOC_NAME=FAT:RGQ_ENTRPR_VAL_EV_SOURCE_WINDOW.FAT&amp;VAR:ID1=PLL&amp;VAR:SDATE=20080404&amp;VAR:FDATE=20080131&amp;VAR:FREQ=WEEKLY&amp;VAR:RELITEM=&amp;VAR:CURRENCY=&amp;VAR:DB_TYPE=&amp;VAR:UNITS=M&amp;window=popup&amp;w","idth=535&amp;height=425&amp;START_MAXIMIZED=FALSE&amp;Y=120&amp;display_string=audit"}</definedName>
    <definedName name="_2480__FDSAUDITLINK__" hidden="1">{"fdsup://directions/FAT Viewer?action=UPDATE&amp;creator=factSet&amp;DYN_ARGS=true&amp;DOC_NAME=FAT:RGQ_ENTRPR_VAL_EV_SOURCE_WINDOW.FAT&amp;VAR:ID1=PLL&amp;VAR:SDATE=20080404&amp;VAR:FDATE=20080131&amp;VAR:FREQ=WEEKLY&amp;VAR:RELITEM=&amp;VAR:CURRENCY=&amp;VAR:DB_TYPE=&amp;VAR:UNITS=M&amp;window=popup&amp;w","idth=535&amp;height=425&amp;START_MAXIMIZED=FALSE&amp;Y=120&amp;display_string=audit"}</definedName>
    <definedName name="_2481__FDSAUDITLINK__" localSheetId="1" hidden="1">{"fdsup://directions/FAT Viewer?action=UPDATE&amp;creator=factSet&amp;DYN_ARGS=true&amp;DOC_NAME=FAT:RGQ_ENTRPR_VAL_EV_SOURCE_WINDOW.FAT&amp;VAR:ID1=PLL&amp;VAR:SDATE=20080328&amp;VAR:FDATE=20080131&amp;VAR:FREQ=WEEKLY&amp;VAR:RELITEM=&amp;VAR:CURRENCY=&amp;VAR:DB_TYPE=&amp;VAR:UNITS=M&amp;window=popup&amp;w","idth=535&amp;height=425&amp;START_MAXIMIZED=FALSE&amp;Y=120&amp;display_string=audit"}</definedName>
    <definedName name="_2481__FDSAUDITLINK__" localSheetId="0" hidden="1">{"fdsup://directions/FAT Viewer?action=UPDATE&amp;creator=factSet&amp;DYN_ARGS=true&amp;DOC_NAME=FAT:RGQ_ENTRPR_VAL_EV_SOURCE_WINDOW.FAT&amp;VAR:ID1=PLL&amp;VAR:SDATE=20080328&amp;VAR:FDATE=20080131&amp;VAR:FREQ=WEEKLY&amp;VAR:RELITEM=&amp;VAR:CURRENCY=&amp;VAR:DB_TYPE=&amp;VAR:UNITS=M&amp;window=popup&amp;w","idth=535&amp;height=425&amp;START_MAXIMIZED=FALSE&amp;Y=120&amp;display_string=audit"}</definedName>
    <definedName name="_2481__FDSAUDITLINK__" hidden="1">{"fdsup://directions/FAT Viewer?action=UPDATE&amp;creator=factSet&amp;DYN_ARGS=true&amp;DOC_NAME=FAT:RGQ_ENTRPR_VAL_EV_SOURCE_WINDOW.FAT&amp;VAR:ID1=PLL&amp;VAR:SDATE=20080328&amp;VAR:FDATE=20080131&amp;VAR:FREQ=WEEKLY&amp;VAR:RELITEM=&amp;VAR:CURRENCY=&amp;VAR:DB_TYPE=&amp;VAR:UNITS=M&amp;window=popup&amp;w","idth=535&amp;height=425&amp;START_MAXIMIZED=FALSE&amp;Y=120&amp;display_string=audit"}</definedName>
    <definedName name="_2482__FDSAUDITLINK__" localSheetId="1" hidden="1">{"fdsup://directions/FAT Viewer?action=UPDATE&amp;creator=factSet&amp;DYN_ARGS=true&amp;DOC_NAME=FAT:RGQ_ENTRPR_VAL_EV_SOURCE_WINDOW.FAT&amp;VAR:ID1=PLL&amp;VAR:SDATE=20080320&amp;VAR:FDATE=20080131&amp;VAR:FREQ=WEEKLY&amp;VAR:RELITEM=&amp;VAR:CURRENCY=&amp;VAR:DB_TYPE=&amp;VAR:UNITS=M&amp;window=popup&amp;w","idth=535&amp;height=425&amp;START_MAXIMIZED=FALSE&amp;Y=120&amp;display_string=audit"}</definedName>
    <definedName name="_2482__FDSAUDITLINK__" localSheetId="0" hidden="1">{"fdsup://directions/FAT Viewer?action=UPDATE&amp;creator=factSet&amp;DYN_ARGS=true&amp;DOC_NAME=FAT:RGQ_ENTRPR_VAL_EV_SOURCE_WINDOW.FAT&amp;VAR:ID1=PLL&amp;VAR:SDATE=20080320&amp;VAR:FDATE=20080131&amp;VAR:FREQ=WEEKLY&amp;VAR:RELITEM=&amp;VAR:CURRENCY=&amp;VAR:DB_TYPE=&amp;VAR:UNITS=M&amp;window=popup&amp;w","idth=535&amp;height=425&amp;START_MAXIMIZED=FALSE&amp;Y=120&amp;display_string=audit"}</definedName>
    <definedName name="_2482__FDSAUDITLINK__" hidden="1">{"fdsup://directions/FAT Viewer?action=UPDATE&amp;creator=factSet&amp;DYN_ARGS=true&amp;DOC_NAME=FAT:RGQ_ENTRPR_VAL_EV_SOURCE_WINDOW.FAT&amp;VAR:ID1=PLL&amp;VAR:SDATE=20080320&amp;VAR:FDATE=20080131&amp;VAR:FREQ=WEEKLY&amp;VAR:RELITEM=&amp;VAR:CURRENCY=&amp;VAR:DB_TYPE=&amp;VAR:UNITS=M&amp;window=popup&amp;w","idth=535&amp;height=425&amp;START_MAXIMIZED=FALSE&amp;Y=120&amp;display_string=audit"}</definedName>
    <definedName name="_2483__FDSAUDITLINK__" localSheetId="1" hidden="1">{"fdsup://directions/FAT Viewer?action=UPDATE&amp;creator=factSet&amp;DYN_ARGS=true&amp;DOC_NAME=FAT:RGQ_ENTRPR_VAL_EV_SOURCE_WINDOW.FAT&amp;VAR:ID1=PLL&amp;VAR:SDATE=20080314&amp;VAR:FDATE=20080131&amp;VAR:FREQ=WEEKLY&amp;VAR:RELITEM=&amp;VAR:CURRENCY=&amp;VAR:DB_TYPE=&amp;VAR:UNITS=M&amp;window=popup&amp;w","idth=535&amp;height=425&amp;START_MAXIMIZED=FALSE&amp;Y=120&amp;display_string=audit"}</definedName>
    <definedName name="_2483__FDSAUDITLINK__" localSheetId="0" hidden="1">{"fdsup://directions/FAT Viewer?action=UPDATE&amp;creator=factSet&amp;DYN_ARGS=true&amp;DOC_NAME=FAT:RGQ_ENTRPR_VAL_EV_SOURCE_WINDOW.FAT&amp;VAR:ID1=PLL&amp;VAR:SDATE=20080314&amp;VAR:FDATE=20080131&amp;VAR:FREQ=WEEKLY&amp;VAR:RELITEM=&amp;VAR:CURRENCY=&amp;VAR:DB_TYPE=&amp;VAR:UNITS=M&amp;window=popup&amp;w","idth=535&amp;height=425&amp;START_MAXIMIZED=FALSE&amp;Y=120&amp;display_string=audit"}</definedName>
    <definedName name="_2483__FDSAUDITLINK__" hidden="1">{"fdsup://directions/FAT Viewer?action=UPDATE&amp;creator=factSet&amp;DYN_ARGS=true&amp;DOC_NAME=FAT:RGQ_ENTRPR_VAL_EV_SOURCE_WINDOW.FAT&amp;VAR:ID1=PLL&amp;VAR:SDATE=20080314&amp;VAR:FDATE=20080131&amp;VAR:FREQ=WEEKLY&amp;VAR:RELITEM=&amp;VAR:CURRENCY=&amp;VAR:DB_TYPE=&amp;VAR:UNITS=M&amp;window=popup&amp;w","idth=535&amp;height=425&amp;START_MAXIMIZED=FALSE&amp;Y=120&amp;display_string=audit"}</definedName>
    <definedName name="_2484__FDSAUDITLINK__" localSheetId="1" hidden="1">{"fdsup://directions/FAT Viewer?action=UPDATE&amp;creator=factSet&amp;DYN_ARGS=true&amp;DOC_NAME=FAT:RGQ_ENTRPR_VAL_EV_SOURCE_WINDOW.FAT&amp;VAR:ID1=PLL&amp;VAR:SDATE=20080307&amp;VAR:FDATE=20080131&amp;VAR:FREQ=WEEKLY&amp;VAR:RELITEM=&amp;VAR:CURRENCY=&amp;VAR:DB_TYPE=&amp;VAR:UNITS=M&amp;window=popup&amp;w","idth=535&amp;height=425&amp;START_MAXIMIZED=FALSE&amp;Y=120&amp;display_string=audit"}</definedName>
    <definedName name="_2484__FDSAUDITLINK__" localSheetId="0" hidden="1">{"fdsup://directions/FAT Viewer?action=UPDATE&amp;creator=factSet&amp;DYN_ARGS=true&amp;DOC_NAME=FAT:RGQ_ENTRPR_VAL_EV_SOURCE_WINDOW.FAT&amp;VAR:ID1=PLL&amp;VAR:SDATE=20080307&amp;VAR:FDATE=20080131&amp;VAR:FREQ=WEEKLY&amp;VAR:RELITEM=&amp;VAR:CURRENCY=&amp;VAR:DB_TYPE=&amp;VAR:UNITS=M&amp;window=popup&amp;w","idth=535&amp;height=425&amp;START_MAXIMIZED=FALSE&amp;Y=120&amp;display_string=audit"}</definedName>
    <definedName name="_2484__FDSAUDITLINK__" hidden="1">{"fdsup://directions/FAT Viewer?action=UPDATE&amp;creator=factSet&amp;DYN_ARGS=true&amp;DOC_NAME=FAT:RGQ_ENTRPR_VAL_EV_SOURCE_WINDOW.FAT&amp;VAR:ID1=PLL&amp;VAR:SDATE=20080307&amp;VAR:FDATE=20080131&amp;VAR:FREQ=WEEKLY&amp;VAR:RELITEM=&amp;VAR:CURRENCY=&amp;VAR:DB_TYPE=&amp;VAR:UNITS=M&amp;window=popup&amp;w","idth=535&amp;height=425&amp;START_MAXIMIZED=FALSE&amp;Y=120&amp;display_string=audit"}</definedName>
    <definedName name="_2485__FDSAUDITLINK__" localSheetId="1" hidden="1">{"fdsup://directions/FAT Viewer?action=UPDATE&amp;creator=factSet&amp;DYN_ARGS=true&amp;DOC_NAME=FAT:RGQ_ENTRPR_VAL_EV_SOURCE_WINDOW.FAT&amp;VAR:ID1=PLL&amp;VAR:SDATE=20080229&amp;VAR:FDATE=20080131&amp;VAR:FREQ=WEEKLY&amp;VAR:RELITEM=&amp;VAR:CURRENCY=&amp;VAR:DB_TYPE=&amp;VAR:UNITS=M&amp;window=popup&amp;w","idth=535&amp;height=425&amp;START_MAXIMIZED=FALSE&amp;Y=120&amp;display_string=audit"}</definedName>
    <definedName name="_2485__FDSAUDITLINK__" localSheetId="0" hidden="1">{"fdsup://directions/FAT Viewer?action=UPDATE&amp;creator=factSet&amp;DYN_ARGS=true&amp;DOC_NAME=FAT:RGQ_ENTRPR_VAL_EV_SOURCE_WINDOW.FAT&amp;VAR:ID1=PLL&amp;VAR:SDATE=20080229&amp;VAR:FDATE=20080131&amp;VAR:FREQ=WEEKLY&amp;VAR:RELITEM=&amp;VAR:CURRENCY=&amp;VAR:DB_TYPE=&amp;VAR:UNITS=M&amp;window=popup&amp;w","idth=535&amp;height=425&amp;START_MAXIMIZED=FALSE&amp;Y=120&amp;display_string=audit"}</definedName>
    <definedName name="_2485__FDSAUDITLINK__" hidden="1">{"fdsup://directions/FAT Viewer?action=UPDATE&amp;creator=factSet&amp;DYN_ARGS=true&amp;DOC_NAME=FAT:RGQ_ENTRPR_VAL_EV_SOURCE_WINDOW.FAT&amp;VAR:ID1=PLL&amp;VAR:SDATE=20080229&amp;VAR:FDATE=20080131&amp;VAR:FREQ=WEEKLY&amp;VAR:RELITEM=&amp;VAR:CURRENCY=&amp;VAR:DB_TYPE=&amp;VAR:UNITS=M&amp;window=popup&amp;w","idth=535&amp;height=425&amp;START_MAXIMIZED=FALSE&amp;Y=120&amp;display_string=audit"}</definedName>
    <definedName name="_2486__FDSAUDITLINK__" localSheetId="1" hidden="1">{"fdsup://directions/FAT Viewer?action=UPDATE&amp;creator=factSet&amp;DYN_ARGS=true&amp;DOC_NAME=FAT:RGQ_ENTRPR_VAL_EV_SOURCE_WINDOW.FAT&amp;VAR:ID1=PLL&amp;VAR:SDATE=20080222&amp;VAR:FDATE=20080131&amp;VAR:FREQ=WEEKLY&amp;VAR:RELITEM=&amp;VAR:CURRENCY=&amp;VAR:DB_TYPE=&amp;VAR:UNITS=M&amp;window=popup&amp;w","idth=535&amp;height=425&amp;START_MAXIMIZED=FALSE&amp;Y=120&amp;display_string=audit"}</definedName>
    <definedName name="_2486__FDSAUDITLINK__" localSheetId="0" hidden="1">{"fdsup://directions/FAT Viewer?action=UPDATE&amp;creator=factSet&amp;DYN_ARGS=true&amp;DOC_NAME=FAT:RGQ_ENTRPR_VAL_EV_SOURCE_WINDOW.FAT&amp;VAR:ID1=PLL&amp;VAR:SDATE=20080222&amp;VAR:FDATE=20080131&amp;VAR:FREQ=WEEKLY&amp;VAR:RELITEM=&amp;VAR:CURRENCY=&amp;VAR:DB_TYPE=&amp;VAR:UNITS=M&amp;window=popup&amp;w","idth=535&amp;height=425&amp;START_MAXIMIZED=FALSE&amp;Y=120&amp;display_string=audit"}</definedName>
    <definedName name="_2486__FDSAUDITLINK__" hidden="1">{"fdsup://directions/FAT Viewer?action=UPDATE&amp;creator=factSet&amp;DYN_ARGS=true&amp;DOC_NAME=FAT:RGQ_ENTRPR_VAL_EV_SOURCE_WINDOW.FAT&amp;VAR:ID1=PLL&amp;VAR:SDATE=20080222&amp;VAR:FDATE=20080131&amp;VAR:FREQ=WEEKLY&amp;VAR:RELITEM=&amp;VAR:CURRENCY=&amp;VAR:DB_TYPE=&amp;VAR:UNITS=M&amp;window=popup&amp;w","idth=535&amp;height=425&amp;START_MAXIMIZED=FALSE&amp;Y=120&amp;display_string=audit"}</definedName>
    <definedName name="_2487__FDSAUDITLINK__" localSheetId="1" hidden="1">{"fdsup://directions/FAT Viewer?action=UPDATE&amp;creator=factSet&amp;DYN_ARGS=true&amp;DOC_NAME=FAT:RGQ_ENTRPR_VAL_EV_SOURCE_WINDOW.FAT&amp;VAR:ID1=PLL&amp;VAR:SDATE=20080215&amp;VAR:FDATE=20080131&amp;VAR:FREQ=WEEKLY&amp;VAR:RELITEM=&amp;VAR:CURRENCY=&amp;VAR:DB_TYPE=&amp;VAR:UNITS=M&amp;window=popup&amp;w","idth=535&amp;height=425&amp;START_MAXIMIZED=FALSE&amp;Y=120&amp;display_string=audit"}</definedName>
    <definedName name="_2487__FDSAUDITLINK__" localSheetId="0" hidden="1">{"fdsup://directions/FAT Viewer?action=UPDATE&amp;creator=factSet&amp;DYN_ARGS=true&amp;DOC_NAME=FAT:RGQ_ENTRPR_VAL_EV_SOURCE_WINDOW.FAT&amp;VAR:ID1=PLL&amp;VAR:SDATE=20080215&amp;VAR:FDATE=20080131&amp;VAR:FREQ=WEEKLY&amp;VAR:RELITEM=&amp;VAR:CURRENCY=&amp;VAR:DB_TYPE=&amp;VAR:UNITS=M&amp;window=popup&amp;w","idth=535&amp;height=425&amp;START_MAXIMIZED=FALSE&amp;Y=120&amp;display_string=audit"}</definedName>
    <definedName name="_2487__FDSAUDITLINK__" hidden="1">{"fdsup://directions/FAT Viewer?action=UPDATE&amp;creator=factSet&amp;DYN_ARGS=true&amp;DOC_NAME=FAT:RGQ_ENTRPR_VAL_EV_SOURCE_WINDOW.FAT&amp;VAR:ID1=PLL&amp;VAR:SDATE=20080215&amp;VAR:FDATE=20080131&amp;VAR:FREQ=WEEKLY&amp;VAR:RELITEM=&amp;VAR:CURRENCY=&amp;VAR:DB_TYPE=&amp;VAR:UNITS=M&amp;window=popup&amp;w","idth=535&amp;height=425&amp;START_MAXIMIZED=FALSE&amp;Y=120&amp;display_string=audit"}</definedName>
    <definedName name="_2488__FDSAUDITLINK__" localSheetId="1" hidden="1">{"fdsup://directions/FAT Viewer?action=UPDATE&amp;creator=factSet&amp;DYN_ARGS=true&amp;DOC_NAME=FAT:RGQ_ENTRPR_VAL_EV_SOURCE_WINDOW.FAT&amp;VAR:ID1=PLL&amp;VAR:SDATE=20080208&amp;VAR:FDATE=20080131&amp;VAR:FREQ=WEEKLY&amp;VAR:RELITEM=&amp;VAR:CURRENCY=&amp;VAR:DB_TYPE=&amp;VAR:UNITS=M&amp;window=popup&amp;w","idth=535&amp;height=425&amp;START_MAXIMIZED=FALSE&amp;Y=120&amp;display_string=audit"}</definedName>
    <definedName name="_2488__FDSAUDITLINK__" localSheetId="0" hidden="1">{"fdsup://directions/FAT Viewer?action=UPDATE&amp;creator=factSet&amp;DYN_ARGS=true&amp;DOC_NAME=FAT:RGQ_ENTRPR_VAL_EV_SOURCE_WINDOW.FAT&amp;VAR:ID1=PLL&amp;VAR:SDATE=20080208&amp;VAR:FDATE=20080131&amp;VAR:FREQ=WEEKLY&amp;VAR:RELITEM=&amp;VAR:CURRENCY=&amp;VAR:DB_TYPE=&amp;VAR:UNITS=M&amp;window=popup&amp;w","idth=535&amp;height=425&amp;START_MAXIMIZED=FALSE&amp;Y=120&amp;display_string=audit"}</definedName>
    <definedName name="_2488__FDSAUDITLINK__" hidden="1">{"fdsup://directions/FAT Viewer?action=UPDATE&amp;creator=factSet&amp;DYN_ARGS=true&amp;DOC_NAME=FAT:RGQ_ENTRPR_VAL_EV_SOURCE_WINDOW.FAT&amp;VAR:ID1=PLL&amp;VAR:SDATE=20080208&amp;VAR:FDATE=20080131&amp;VAR:FREQ=WEEKLY&amp;VAR:RELITEM=&amp;VAR:CURRENCY=&amp;VAR:DB_TYPE=&amp;VAR:UNITS=M&amp;window=popup&amp;w","idth=535&amp;height=425&amp;START_MAXIMIZED=FALSE&amp;Y=120&amp;display_string=audit"}</definedName>
    <definedName name="_2489__FDSAUDITLINK__" localSheetId="1" hidden="1">{"fdsup://directions/FAT Viewer?action=UPDATE&amp;creator=factSet&amp;DYN_ARGS=true&amp;DOC_NAME=FAT:RGQ_ENTRPR_VAL_EV_SOURCE_WINDOW.FAT&amp;VAR:ID1=PLL&amp;VAR:SDATE=20080201&amp;VAR:FDATE=20080131&amp;VAR:FREQ=WEEKLY&amp;VAR:RELITEM=&amp;VAR:CURRENCY=&amp;VAR:DB_TYPE=&amp;VAR:UNITS=M&amp;window=popup&amp;w","idth=535&amp;height=425&amp;START_MAXIMIZED=FALSE&amp;Y=120&amp;display_string=audit"}</definedName>
    <definedName name="_2489__FDSAUDITLINK__" localSheetId="0" hidden="1">{"fdsup://directions/FAT Viewer?action=UPDATE&amp;creator=factSet&amp;DYN_ARGS=true&amp;DOC_NAME=FAT:RGQ_ENTRPR_VAL_EV_SOURCE_WINDOW.FAT&amp;VAR:ID1=PLL&amp;VAR:SDATE=20080201&amp;VAR:FDATE=20080131&amp;VAR:FREQ=WEEKLY&amp;VAR:RELITEM=&amp;VAR:CURRENCY=&amp;VAR:DB_TYPE=&amp;VAR:UNITS=M&amp;window=popup&amp;w","idth=535&amp;height=425&amp;START_MAXIMIZED=FALSE&amp;Y=120&amp;display_string=audit"}</definedName>
    <definedName name="_2489__FDSAUDITLINK__" hidden="1">{"fdsup://directions/FAT Viewer?action=UPDATE&amp;creator=factSet&amp;DYN_ARGS=true&amp;DOC_NAME=FAT:RGQ_ENTRPR_VAL_EV_SOURCE_WINDOW.FAT&amp;VAR:ID1=PLL&amp;VAR:SDATE=20080201&amp;VAR:FDATE=20080131&amp;VAR:FREQ=WEEKLY&amp;VAR:RELITEM=&amp;VAR:CURRENCY=&amp;VAR:DB_TYPE=&amp;VAR:UNITS=M&amp;window=popup&amp;w","idth=535&amp;height=425&amp;START_MAXIMIZED=FALSE&amp;Y=120&amp;display_string=audit"}</definedName>
    <definedName name="_249__FDSAUDITLINK__" localSheetId="1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249__FDSAUDITLINK__" localSheetId="0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249__FDSAUDITLINK__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2490__FDSAUDITLINK__" localSheetId="1" hidden="1">{"fdsup://directions/FAT Viewer?action=UPDATE&amp;creator=factSet&amp;DYN_ARGS=true&amp;DOC_NAME=FAT:RGQ_ENTRPR_VAL_EV_SOURCE_WINDOW.FAT&amp;VAR:ID1=PLL&amp;VAR:SDATE=20080125&amp;VAR:FDATE=20071031&amp;VAR:FREQ=WEEKLY&amp;VAR:RELITEM=&amp;VAR:CURRENCY=&amp;VAR:DB_TYPE=&amp;VAR:UNITS=M&amp;window=popup&amp;w","idth=535&amp;height=425&amp;START_MAXIMIZED=FALSE&amp;Y=120&amp;display_string=audit"}</definedName>
    <definedName name="_2490__FDSAUDITLINK__" localSheetId="0" hidden="1">{"fdsup://directions/FAT Viewer?action=UPDATE&amp;creator=factSet&amp;DYN_ARGS=true&amp;DOC_NAME=FAT:RGQ_ENTRPR_VAL_EV_SOURCE_WINDOW.FAT&amp;VAR:ID1=PLL&amp;VAR:SDATE=20080125&amp;VAR:FDATE=20071031&amp;VAR:FREQ=WEEKLY&amp;VAR:RELITEM=&amp;VAR:CURRENCY=&amp;VAR:DB_TYPE=&amp;VAR:UNITS=M&amp;window=popup&amp;w","idth=535&amp;height=425&amp;START_MAXIMIZED=FALSE&amp;Y=120&amp;display_string=audit"}</definedName>
    <definedName name="_2490__FDSAUDITLINK__" hidden="1">{"fdsup://directions/FAT Viewer?action=UPDATE&amp;creator=factSet&amp;DYN_ARGS=true&amp;DOC_NAME=FAT:RGQ_ENTRPR_VAL_EV_SOURCE_WINDOW.FAT&amp;VAR:ID1=PLL&amp;VAR:SDATE=20080125&amp;VAR:FDATE=20071031&amp;VAR:FREQ=WEEKLY&amp;VAR:RELITEM=&amp;VAR:CURRENCY=&amp;VAR:DB_TYPE=&amp;VAR:UNITS=M&amp;window=popup&amp;w","idth=535&amp;height=425&amp;START_MAXIMIZED=FALSE&amp;Y=120&amp;display_string=audit"}</definedName>
    <definedName name="_2491__FDSAUDITLINK__" localSheetId="1" hidden="1">{"fdsup://directions/FAT Viewer?action=UPDATE&amp;creator=factSet&amp;DYN_ARGS=true&amp;DOC_NAME=FAT:RGQ_ENTRPR_VAL_EV_SOURCE_WINDOW.FAT&amp;VAR:ID1=PLL&amp;VAR:SDATE=20080118&amp;VAR:FDATE=20071031&amp;VAR:FREQ=WEEKLY&amp;VAR:RELITEM=&amp;VAR:CURRENCY=&amp;VAR:DB_TYPE=&amp;VAR:UNITS=M&amp;window=popup&amp;w","idth=535&amp;height=425&amp;START_MAXIMIZED=FALSE&amp;Y=120&amp;display_string=audit"}</definedName>
    <definedName name="_2491__FDSAUDITLINK__" localSheetId="0" hidden="1">{"fdsup://directions/FAT Viewer?action=UPDATE&amp;creator=factSet&amp;DYN_ARGS=true&amp;DOC_NAME=FAT:RGQ_ENTRPR_VAL_EV_SOURCE_WINDOW.FAT&amp;VAR:ID1=PLL&amp;VAR:SDATE=20080118&amp;VAR:FDATE=20071031&amp;VAR:FREQ=WEEKLY&amp;VAR:RELITEM=&amp;VAR:CURRENCY=&amp;VAR:DB_TYPE=&amp;VAR:UNITS=M&amp;window=popup&amp;w","idth=535&amp;height=425&amp;START_MAXIMIZED=FALSE&amp;Y=120&amp;display_string=audit"}</definedName>
    <definedName name="_2491__FDSAUDITLINK__" hidden="1">{"fdsup://directions/FAT Viewer?action=UPDATE&amp;creator=factSet&amp;DYN_ARGS=true&amp;DOC_NAME=FAT:RGQ_ENTRPR_VAL_EV_SOURCE_WINDOW.FAT&amp;VAR:ID1=PLL&amp;VAR:SDATE=20080118&amp;VAR:FDATE=20071031&amp;VAR:FREQ=WEEKLY&amp;VAR:RELITEM=&amp;VAR:CURRENCY=&amp;VAR:DB_TYPE=&amp;VAR:UNITS=M&amp;window=popup&amp;w","idth=535&amp;height=425&amp;START_MAXIMIZED=FALSE&amp;Y=120&amp;display_string=audit"}</definedName>
    <definedName name="_2492__FDSAUDITLINK__" localSheetId="1" hidden="1">{"fdsup://directions/FAT Viewer?action=UPDATE&amp;creator=factSet&amp;DYN_ARGS=true&amp;DOC_NAME=FAT:RGQ_ENTRPR_VAL_EV_SOURCE_WINDOW.FAT&amp;VAR:ID1=PLL&amp;VAR:SDATE=20080111&amp;VAR:FDATE=20071031&amp;VAR:FREQ=WEEKLY&amp;VAR:RELITEM=&amp;VAR:CURRENCY=&amp;VAR:DB_TYPE=&amp;VAR:UNITS=M&amp;window=popup&amp;w","idth=535&amp;height=425&amp;START_MAXIMIZED=FALSE&amp;Y=120&amp;display_string=audit"}</definedName>
    <definedName name="_2492__FDSAUDITLINK__" localSheetId="0" hidden="1">{"fdsup://directions/FAT Viewer?action=UPDATE&amp;creator=factSet&amp;DYN_ARGS=true&amp;DOC_NAME=FAT:RGQ_ENTRPR_VAL_EV_SOURCE_WINDOW.FAT&amp;VAR:ID1=PLL&amp;VAR:SDATE=20080111&amp;VAR:FDATE=20071031&amp;VAR:FREQ=WEEKLY&amp;VAR:RELITEM=&amp;VAR:CURRENCY=&amp;VAR:DB_TYPE=&amp;VAR:UNITS=M&amp;window=popup&amp;w","idth=535&amp;height=425&amp;START_MAXIMIZED=FALSE&amp;Y=120&amp;display_string=audit"}</definedName>
    <definedName name="_2492__FDSAUDITLINK__" hidden="1">{"fdsup://directions/FAT Viewer?action=UPDATE&amp;creator=factSet&amp;DYN_ARGS=true&amp;DOC_NAME=FAT:RGQ_ENTRPR_VAL_EV_SOURCE_WINDOW.FAT&amp;VAR:ID1=PLL&amp;VAR:SDATE=20080111&amp;VAR:FDATE=20071031&amp;VAR:FREQ=WEEKLY&amp;VAR:RELITEM=&amp;VAR:CURRENCY=&amp;VAR:DB_TYPE=&amp;VAR:UNITS=M&amp;window=popup&amp;w","idth=535&amp;height=425&amp;START_MAXIMIZED=FALSE&amp;Y=120&amp;display_string=audit"}</definedName>
    <definedName name="_2493__FDSAUDITLINK__" localSheetId="1" hidden="1">{"fdsup://directions/FAT Viewer?action=UPDATE&amp;creator=factSet&amp;DYN_ARGS=true&amp;DOC_NAME=FAT:RGQ_ENTRPR_VAL_EV_SOURCE_WINDOW.FAT&amp;VAR:ID1=PLL&amp;VAR:SDATE=20080104&amp;VAR:FDATE=20071031&amp;VAR:FREQ=WEEKLY&amp;VAR:RELITEM=&amp;VAR:CURRENCY=&amp;VAR:DB_TYPE=&amp;VAR:UNITS=M&amp;window=popup&amp;w","idth=535&amp;height=425&amp;START_MAXIMIZED=FALSE&amp;Y=120&amp;display_string=audit"}</definedName>
    <definedName name="_2493__FDSAUDITLINK__" localSheetId="0" hidden="1">{"fdsup://directions/FAT Viewer?action=UPDATE&amp;creator=factSet&amp;DYN_ARGS=true&amp;DOC_NAME=FAT:RGQ_ENTRPR_VAL_EV_SOURCE_WINDOW.FAT&amp;VAR:ID1=PLL&amp;VAR:SDATE=20080104&amp;VAR:FDATE=20071031&amp;VAR:FREQ=WEEKLY&amp;VAR:RELITEM=&amp;VAR:CURRENCY=&amp;VAR:DB_TYPE=&amp;VAR:UNITS=M&amp;window=popup&amp;w","idth=535&amp;height=425&amp;START_MAXIMIZED=FALSE&amp;Y=120&amp;display_string=audit"}</definedName>
    <definedName name="_2493__FDSAUDITLINK__" hidden="1">{"fdsup://directions/FAT Viewer?action=UPDATE&amp;creator=factSet&amp;DYN_ARGS=true&amp;DOC_NAME=FAT:RGQ_ENTRPR_VAL_EV_SOURCE_WINDOW.FAT&amp;VAR:ID1=PLL&amp;VAR:SDATE=20080104&amp;VAR:FDATE=20071031&amp;VAR:FREQ=WEEKLY&amp;VAR:RELITEM=&amp;VAR:CURRENCY=&amp;VAR:DB_TYPE=&amp;VAR:UNITS=M&amp;window=popup&amp;w","idth=535&amp;height=425&amp;START_MAXIMIZED=FALSE&amp;Y=120&amp;display_string=audit"}</definedName>
    <definedName name="_2494__FDSAUDITLINK__" localSheetId="1" hidden="1">{"fdsup://directions/FAT Viewer?action=UPDATE&amp;creator=factSet&amp;DYN_ARGS=true&amp;DOC_NAME=FAT:RGQ_ENTRPR_VAL_EV_SOURCE_WINDOW.FAT&amp;VAR:ID1=PLL&amp;VAR:SDATE=20071228&amp;VAR:FDATE=20071031&amp;VAR:FREQ=WEEKLY&amp;VAR:RELITEM=&amp;VAR:CURRENCY=&amp;VAR:DB_TYPE=&amp;VAR:UNITS=M&amp;window=popup&amp;w","idth=535&amp;height=425&amp;START_MAXIMIZED=FALSE&amp;Y=120&amp;display_string=audit"}</definedName>
    <definedName name="_2494__FDSAUDITLINK__" localSheetId="0" hidden="1">{"fdsup://directions/FAT Viewer?action=UPDATE&amp;creator=factSet&amp;DYN_ARGS=true&amp;DOC_NAME=FAT:RGQ_ENTRPR_VAL_EV_SOURCE_WINDOW.FAT&amp;VAR:ID1=PLL&amp;VAR:SDATE=20071228&amp;VAR:FDATE=20071031&amp;VAR:FREQ=WEEKLY&amp;VAR:RELITEM=&amp;VAR:CURRENCY=&amp;VAR:DB_TYPE=&amp;VAR:UNITS=M&amp;window=popup&amp;w","idth=535&amp;height=425&amp;START_MAXIMIZED=FALSE&amp;Y=120&amp;display_string=audit"}</definedName>
    <definedName name="_2494__FDSAUDITLINK__" hidden="1">{"fdsup://directions/FAT Viewer?action=UPDATE&amp;creator=factSet&amp;DYN_ARGS=true&amp;DOC_NAME=FAT:RGQ_ENTRPR_VAL_EV_SOURCE_WINDOW.FAT&amp;VAR:ID1=PLL&amp;VAR:SDATE=20071228&amp;VAR:FDATE=20071031&amp;VAR:FREQ=WEEKLY&amp;VAR:RELITEM=&amp;VAR:CURRENCY=&amp;VAR:DB_TYPE=&amp;VAR:UNITS=M&amp;window=popup&amp;w","idth=535&amp;height=425&amp;START_MAXIMIZED=FALSE&amp;Y=120&amp;display_string=audit"}</definedName>
    <definedName name="_2495__FDSAUDITLINK__" localSheetId="1" hidden="1">{"fdsup://directions/FAT Viewer?action=UPDATE&amp;creator=factSet&amp;DYN_ARGS=true&amp;DOC_NAME=FAT:RGQ_ENTRPR_VAL_EV_SOURCE_WINDOW.FAT&amp;VAR:ID1=PLL&amp;VAR:SDATE=20071221&amp;VAR:FDATE=20071031&amp;VAR:FREQ=WEEKLY&amp;VAR:RELITEM=&amp;VAR:CURRENCY=&amp;VAR:DB_TYPE=&amp;VAR:UNITS=M&amp;window=popup&amp;w","idth=535&amp;height=425&amp;START_MAXIMIZED=FALSE&amp;Y=120&amp;display_string=audit"}</definedName>
    <definedName name="_2495__FDSAUDITLINK__" localSheetId="0" hidden="1">{"fdsup://directions/FAT Viewer?action=UPDATE&amp;creator=factSet&amp;DYN_ARGS=true&amp;DOC_NAME=FAT:RGQ_ENTRPR_VAL_EV_SOURCE_WINDOW.FAT&amp;VAR:ID1=PLL&amp;VAR:SDATE=20071221&amp;VAR:FDATE=20071031&amp;VAR:FREQ=WEEKLY&amp;VAR:RELITEM=&amp;VAR:CURRENCY=&amp;VAR:DB_TYPE=&amp;VAR:UNITS=M&amp;window=popup&amp;w","idth=535&amp;height=425&amp;START_MAXIMIZED=FALSE&amp;Y=120&amp;display_string=audit"}</definedName>
    <definedName name="_2495__FDSAUDITLINK__" hidden="1">{"fdsup://directions/FAT Viewer?action=UPDATE&amp;creator=factSet&amp;DYN_ARGS=true&amp;DOC_NAME=FAT:RGQ_ENTRPR_VAL_EV_SOURCE_WINDOW.FAT&amp;VAR:ID1=PLL&amp;VAR:SDATE=20071221&amp;VAR:FDATE=20071031&amp;VAR:FREQ=WEEKLY&amp;VAR:RELITEM=&amp;VAR:CURRENCY=&amp;VAR:DB_TYPE=&amp;VAR:UNITS=M&amp;window=popup&amp;w","idth=535&amp;height=425&amp;START_MAXIMIZED=FALSE&amp;Y=120&amp;display_string=audit"}</definedName>
    <definedName name="_2496__FDSAUDITLINK__" localSheetId="1" hidden="1">{"fdsup://directions/FAT Viewer?action=UPDATE&amp;creator=factSet&amp;DYN_ARGS=true&amp;DOC_NAME=FAT:RGQ_ENTRPR_VAL_EV_SOURCE_WINDOW.FAT&amp;VAR:ID1=PLL&amp;VAR:SDATE=20071214&amp;VAR:FDATE=20071031&amp;VAR:FREQ=WEEKLY&amp;VAR:RELITEM=&amp;VAR:CURRENCY=&amp;VAR:DB_TYPE=&amp;VAR:UNITS=M&amp;window=popup&amp;w","idth=535&amp;height=425&amp;START_MAXIMIZED=FALSE&amp;Y=120&amp;display_string=audit"}</definedName>
    <definedName name="_2496__FDSAUDITLINK__" localSheetId="0" hidden="1">{"fdsup://directions/FAT Viewer?action=UPDATE&amp;creator=factSet&amp;DYN_ARGS=true&amp;DOC_NAME=FAT:RGQ_ENTRPR_VAL_EV_SOURCE_WINDOW.FAT&amp;VAR:ID1=PLL&amp;VAR:SDATE=20071214&amp;VAR:FDATE=20071031&amp;VAR:FREQ=WEEKLY&amp;VAR:RELITEM=&amp;VAR:CURRENCY=&amp;VAR:DB_TYPE=&amp;VAR:UNITS=M&amp;window=popup&amp;w","idth=535&amp;height=425&amp;START_MAXIMIZED=FALSE&amp;Y=120&amp;display_string=audit"}</definedName>
    <definedName name="_2496__FDSAUDITLINK__" hidden="1">{"fdsup://directions/FAT Viewer?action=UPDATE&amp;creator=factSet&amp;DYN_ARGS=true&amp;DOC_NAME=FAT:RGQ_ENTRPR_VAL_EV_SOURCE_WINDOW.FAT&amp;VAR:ID1=PLL&amp;VAR:SDATE=20071214&amp;VAR:FDATE=20071031&amp;VAR:FREQ=WEEKLY&amp;VAR:RELITEM=&amp;VAR:CURRENCY=&amp;VAR:DB_TYPE=&amp;VAR:UNITS=M&amp;window=popup&amp;w","idth=535&amp;height=425&amp;START_MAXIMIZED=FALSE&amp;Y=120&amp;display_string=audit"}</definedName>
    <definedName name="_2497__FDSAUDITLINK__" localSheetId="1" hidden="1">{"fdsup://directions/FAT Viewer?action=UPDATE&amp;creator=factSet&amp;DYN_ARGS=true&amp;DOC_NAME=FAT:RGQ_ENTRPR_VAL_EV_SOURCE_WINDOW.FAT&amp;VAR:ID1=PLL&amp;VAR:SDATE=20071207&amp;VAR:FDATE=20071031&amp;VAR:FREQ=WEEKLY&amp;VAR:RELITEM=&amp;VAR:CURRENCY=&amp;VAR:DB_TYPE=&amp;VAR:UNITS=M&amp;window=popup&amp;w","idth=535&amp;height=425&amp;START_MAXIMIZED=FALSE&amp;Y=120&amp;display_string=audit"}</definedName>
    <definedName name="_2497__FDSAUDITLINK__" localSheetId="0" hidden="1">{"fdsup://directions/FAT Viewer?action=UPDATE&amp;creator=factSet&amp;DYN_ARGS=true&amp;DOC_NAME=FAT:RGQ_ENTRPR_VAL_EV_SOURCE_WINDOW.FAT&amp;VAR:ID1=PLL&amp;VAR:SDATE=20071207&amp;VAR:FDATE=20071031&amp;VAR:FREQ=WEEKLY&amp;VAR:RELITEM=&amp;VAR:CURRENCY=&amp;VAR:DB_TYPE=&amp;VAR:UNITS=M&amp;window=popup&amp;w","idth=535&amp;height=425&amp;START_MAXIMIZED=FALSE&amp;Y=120&amp;display_string=audit"}</definedName>
    <definedName name="_2497__FDSAUDITLINK__" hidden="1">{"fdsup://directions/FAT Viewer?action=UPDATE&amp;creator=factSet&amp;DYN_ARGS=true&amp;DOC_NAME=FAT:RGQ_ENTRPR_VAL_EV_SOURCE_WINDOW.FAT&amp;VAR:ID1=PLL&amp;VAR:SDATE=20071207&amp;VAR:FDATE=20071031&amp;VAR:FREQ=WEEKLY&amp;VAR:RELITEM=&amp;VAR:CURRENCY=&amp;VAR:DB_TYPE=&amp;VAR:UNITS=M&amp;window=popup&amp;w","idth=535&amp;height=425&amp;START_MAXIMIZED=FALSE&amp;Y=120&amp;display_string=audit"}</definedName>
    <definedName name="_2498__FDSAUDITLINK__" localSheetId="1" hidden="1">{"fdsup://directions/FAT Viewer?action=UPDATE&amp;creator=factSet&amp;DYN_ARGS=true&amp;DOC_NAME=FAT:RGQ_ENTRPR_VAL_EV_SOURCE_WINDOW.FAT&amp;VAR:ID1=PLL&amp;VAR:SDATE=20071130&amp;VAR:FDATE=20071031&amp;VAR:FREQ=WEEKLY&amp;VAR:RELITEM=&amp;VAR:CURRENCY=&amp;VAR:DB_TYPE=&amp;VAR:UNITS=M&amp;window=popup&amp;w","idth=535&amp;height=425&amp;START_MAXIMIZED=FALSE&amp;Y=120&amp;display_string=audit"}</definedName>
    <definedName name="_2498__FDSAUDITLINK__" localSheetId="0" hidden="1">{"fdsup://directions/FAT Viewer?action=UPDATE&amp;creator=factSet&amp;DYN_ARGS=true&amp;DOC_NAME=FAT:RGQ_ENTRPR_VAL_EV_SOURCE_WINDOW.FAT&amp;VAR:ID1=PLL&amp;VAR:SDATE=20071130&amp;VAR:FDATE=20071031&amp;VAR:FREQ=WEEKLY&amp;VAR:RELITEM=&amp;VAR:CURRENCY=&amp;VAR:DB_TYPE=&amp;VAR:UNITS=M&amp;window=popup&amp;w","idth=535&amp;height=425&amp;START_MAXIMIZED=FALSE&amp;Y=120&amp;display_string=audit"}</definedName>
    <definedName name="_2498__FDSAUDITLINK__" hidden="1">{"fdsup://directions/FAT Viewer?action=UPDATE&amp;creator=factSet&amp;DYN_ARGS=true&amp;DOC_NAME=FAT:RGQ_ENTRPR_VAL_EV_SOURCE_WINDOW.FAT&amp;VAR:ID1=PLL&amp;VAR:SDATE=20071130&amp;VAR:FDATE=20071031&amp;VAR:FREQ=WEEKLY&amp;VAR:RELITEM=&amp;VAR:CURRENCY=&amp;VAR:DB_TYPE=&amp;VAR:UNITS=M&amp;window=popup&amp;w","idth=535&amp;height=425&amp;START_MAXIMIZED=FALSE&amp;Y=120&amp;display_string=audit"}</definedName>
    <definedName name="_2499__FDSAUDITLINK__" localSheetId="1" hidden="1">{"fdsup://directions/FAT Viewer?action=UPDATE&amp;creator=factSet&amp;DYN_ARGS=true&amp;DOC_NAME=FAT:RGQ_ENTRPR_VAL_EV_SOURCE_WINDOW.FAT&amp;VAR:ID1=PLL&amp;VAR:SDATE=20071123&amp;VAR:FDATE=20071031&amp;VAR:FREQ=WEEKLY&amp;VAR:RELITEM=&amp;VAR:CURRENCY=&amp;VAR:DB_TYPE=&amp;VAR:UNITS=M&amp;window=popup&amp;w","idth=535&amp;height=425&amp;START_MAXIMIZED=FALSE&amp;Y=120&amp;display_string=audit"}</definedName>
    <definedName name="_2499__FDSAUDITLINK__" localSheetId="0" hidden="1">{"fdsup://directions/FAT Viewer?action=UPDATE&amp;creator=factSet&amp;DYN_ARGS=true&amp;DOC_NAME=FAT:RGQ_ENTRPR_VAL_EV_SOURCE_WINDOW.FAT&amp;VAR:ID1=PLL&amp;VAR:SDATE=20071123&amp;VAR:FDATE=20071031&amp;VAR:FREQ=WEEKLY&amp;VAR:RELITEM=&amp;VAR:CURRENCY=&amp;VAR:DB_TYPE=&amp;VAR:UNITS=M&amp;window=popup&amp;w","idth=535&amp;height=425&amp;START_MAXIMIZED=FALSE&amp;Y=120&amp;display_string=audit"}</definedName>
    <definedName name="_2499__FDSAUDITLINK__" hidden="1">{"fdsup://directions/FAT Viewer?action=UPDATE&amp;creator=factSet&amp;DYN_ARGS=true&amp;DOC_NAME=FAT:RGQ_ENTRPR_VAL_EV_SOURCE_WINDOW.FAT&amp;VAR:ID1=PLL&amp;VAR:SDATE=20071123&amp;VAR:FDATE=20071031&amp;VAR:FREQ=WEEKLY&amp;VAR:RELITEM=&amp;VAR:CURRENCY=&amp;VAR:DB_TYPE=&amp;VAR:UNITS=M&amp;window=popup&amp;w","idth=535&amp;height=425&amp;START_MAXIMIZED=FALSE&amp;Y=120&amp;display_string=audit"}</definedName>
    <definedName name="_25__FDSAUDITLINK__" localSheetId="1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25__FDSAUDITLINK__" localSheetId="0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25__FDSAUDITLINK__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250__FDSAUDITLINK__" localSheetId="1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250__FDSAUDITLINK__" localSheetId="0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250__FDSAUDITLINK__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2500__FDSAUDITLINK__" localSheetId="1" hidden="1">{"fdsup://directions/FAT Viewer?action=UPDATE&amp;creator=factSet&amp;DYN_ARGS=true&amp;DOC_NAME=FAT:RGQ_ENTRPR_VAL_EV_SOURCE_WINDOW.FAT&amp;VAR:ID1=PLL&amp;VAR:SDATE=20071116&amp;VAR:FDATE=20071031&amp;VAR:FREQ=WEEKLY&amp;VAR:RELITEM=&amp;VAR:CURRENCY=&amp;VAR:DB_TYPE=&amp;VAR:UNITS=M&amp;window=popup&amp;w","idth=535&amp;height=425&amp;START_MAXIMIZED=FALSE&amp;Y=120&amp;display_string=audit"}</definedName>
    <definedName name="_2500__FDSAUDITLINK__" localSheetId="0" hidden="1">{"fdsup://directions/FAT Viewer?action=UPDATE&amp;creator=factSet&amp;DYN_ARGS=true&amp;DOC_NAME=FAT:RGQ_ENTRPR_VAL_EV_SOURCE_WINDOW.FAT&amp;VAR:ID1=PLL&amp;VAR:SDATE=20071116&amp;VAR:FDATE=20071031&amp;VAR:FREQ=WEEKLY&amp;VAR:RELITEM=&amp;VAR:CURRENCY=&amp;VAR:DB_TYPE=&amp;VAR:UNITS=M&amp;window=popup&amp;w","idth=535&amp;height=425&amp;START_MAXIMIZED=FALSE&amp;Y=120&amp;display_string=audit"}</definedName>
    <definedName name="_2500__FDSAUDITLINK__" hidden="1">{"fdsup://directions/FAT Viewer?action=UPDATE&amp;creator=factSet&amp;DYN_ARGS=true&amp;DOC_NAME=FAT:RGQ_ENTRPR_VAL_EV_SOURCE_WINDOW.FAT&amp;VAR:ID1=PLL&amp;VAR:SDATE=20071116&amp;VAR:FDATE=20071031&amp;VAR:FREQ=WEEKLY&amp;VAR:RELITEM=&amp;VAR:CURRENCY=&amp;VAR:DB_TYPE=&amp;VAR:UNITS=M&amp;window=popup&amp;w","idth=535&amp;height=425&amp;START_MAXIMIZED=FALSE&amp;Y=120&amp;display_string=audit"}</definedName>
    <definedName name="_2501__FDSAUDITLINK__" localSheetId="1" hidden="1">{"fdsup://directions/FAT Viewer?action=UPDATE&amp;creator=factSet&amp;DYN_ARGS=true&amp;DOC_NAME=FAT:RGQ_ENTRPR_VAL_EV_SOURCE_WINDOW.FAT&amp;VAR:ID1=PLL&amp;VAR:SDATE=20071109&amp;VAR:FDATE=20071031&amp;VAR:FREQ=WEEKLY&amp;VAR:RELITEM=&amp;VAR:CURRENCY=&amp;VAR:DB_TYPE=&amp;VAR:UNITS=M&amp;window=popup&amp;w","idth=535&amp;height=425&amp;START_MAXIMIZED=FALSE&amp;Y=120&amp;display_string=audit"}</definedName>
    <definedName name="_2501__FDSAUDITLINK__" localSheetId="0" hidden="1">{"fdsup://directions/FAT Viewer?action=UPDATE&amp;creator=factSet&amp;DYN_ARGS=true&amp;DOC_NAME=FAT:RGQ_ENTRPR_VAL_EV_SOURCE_WINDOW.FAT&amp;VAR:ID1=PLL&amp;VAR:SDATE=20071109&amp;VAR:FDATE=20071031&amp;VAR:FREQ=WEEKLY&amp;VAR:RELITEM=&amp;VAR:CURRENCY=&amp;VAR:DB_TYPE=&amp;VAR:UNITS=M&amp;window=popup&amp;w","idth=535&amp;height=425&amp;START_MAXIMIZED=FALSE&amp;Y=120&amp;display_string=audit"}</definedName>
    <definedName name="_2501__FDSAUDITLINK__" hidden="1">{"fdsup://directions/FAT Viewer?action=UPDATE&amp;creator=factSet&amp;DYN_ARGS=true&amp;DOC_NAME=FAT:RGQ_ENTRPR_VAL_EV_SOURCE_WINDOW.FAT&amp;VAR:ID1=PLL&amp;VAR:SDATE=20071109&amp;VAR:FDATE=20071031&amp;VAR:FREQ=WEEKLY&amp;VAR:RELITEM=&amp;VAR:CURRENCY=&amp;VAR:DB_TYPE=&amp;VAR:UNITS=M&amp;window=popup&amp;w","idth=535&amp;height=425&amp;START_MAXIMIZED=FALSE&amp;Y=120&amp;display_string=audit"}</definedName>
    <definedName name="_2502__FDSAUDITLINK__" localSheetId="1" hidden="1">{"fdsup://directions/FAT Viewer?action=UPDATE&amp;creator=factSet&amp;DYN_ARGS=true&amp;DOC_NAME=FAT:RGQ_ENTRPR_VAL_EV_SOURCE_WINDOW.FAT&amp;VAR:ID1=PLL&amp;VAR:SDATE=20071102&amp;VAR:FDATE=20071031&amp;VAR:FREQ=WEEKLY&amp;VAR:RELITEM=&amp;VAR:CURRENCY=&amp;VAR:DB_TYPE=&amp;VAR:UNITS=M&amp;window=popup&amp;w","idth=535&amp;height=425&amp;START_MAXIMIZED=FALSE&amp;Y=120&amp;display_string=audit"}</definedName>
    <definedName name="_2502__FDSAUDITLINK__" localSheetId="0" hidden="1">{"fdsup://directions/FAT Viewer?action=UPDATE&amp;creator=factSet&amp;DYN_ARGS=true&amp;DOC_NAME=FAT:RGQ_ENTRPR_VAL_EV_SOURCE_WINDOW.FAT&amp;VAR:ID1=PLL&amp;VAR:SDATE=20071102&amp;VAR:FDATE=20071031&amp;VAR:FREQ=WEEKLY&amp;VAR:RELITEM=&amp;VAR:CURRENCY=&amp;VAR:DB_TYPE=&amp;VAR:UNITS=M&amp;window=popup&amp;w","idth=535&amp;height=425&amp;START_MAXIMIZED=FALSE&amp;Y=120&amp;display_string=audit"}</definedName>
    <definedName name="_2502__FDSAUDITLINK__" hidden="1">{"fdsup://directions/FAT Viewer?action=UPDATE&amp;creator=factSet&amp;DYN_ARGS=true&amp;DOC_NAME=FAT:RGQ_ENTRPR_VAL_EV_SOURCE_WINDOW.FAT&amp;VAR:ID1=PLL&amp;VAR:SDATE=20071102&amp;VAR:FDATE=20071031&amp;VAR:FREQ=WEEKLY&amp;VAR:RELITEM=&amp;VAR:CURRENCY=&amp;VAR:DB_TYPE=&amp;VAR:UNITS=M&amp;window=popup&amp;w","idth=535&amp;height=425&amp;START_MAXIMIZED=FALSE&amp;Y=120&amp;display_string=audit"}</definedName>
    <definedName name="_2503__FDSAUDITLINK__" localSheetId="1" hidden="1">{"fdsup://directions/FAT Viewer?action=UPDATE&amp;creator=factSet&amp;DYN_ARGS=true&amp;DOC_NAME=FAT:RGQ_ENTRPR_VAL_EV_SOURCE_WINDOW.FAT&amp;VAR:ID1=PLL&amp;VAR:SDATE=20071026&amp;VAR:FDATE=20070731&amp;VAR:FREQ=WEEKLY&amp;VAR:RELITEM=&amp;VAR:CURRENCY=&amp;VAR:DB_TYPE=&amp;VAR:UNITS=M&amp;window=popup&amp;w","idth=535&amp;height=425&amp;START_MAXIMIZED=FALSE&amp;Y=120&amp;display_string=audit"}</definedName>
    <definedName name="_2503__FDSAUDITLINK__" localSheetId="0" hidden="1">{"fdsup://directions/FAT Viewer?action=UPDATE&amp;creator=factSet&amp;DYN_ARGS=true&amp;DOC_NAME=FAT:RGQ_ENTRPR_VAL_EV_SOURCE_WINDOW.FAT&amp;VAR:ID1=PLL&amp;VAR:SDATE=20071026&amp;VAR:FDATE=20070731&amp;VAR:FREQ=WEEKLY&amp;VAR:RELITEM=&amp;VAR:CURRENCY=&amp;VAR:DB_TYPE=&amp;VAR:UNITS=M&amp;window=popup&amp;w","idth=535&amp;height=425&amp;START_MAXIMIZED=FALSE&amp;Y=120&amp;display_string=audit"}</definedName>
    <definedName name="_2503__FDSAUDITLINK__" hidden="1">{"fdsup://directions/FAT Viewer?action=UPDATE&amp;creator=factSet&amp;DYN_ARGS=true&amp;DOC_NAME=FAT:RGQ_ENTRPR_VAL_EV_SOURCE_WINDOW.FAT&amp;VAR:ID1=PLL&amp;VAR:SDATE=20071026&amp;VAR:FDATE=20070731&amp;VAR:FREQ=WEEKLY&amp;VAR:RELITEM=&amp;VAR:CURRENCY=&amp;VAR:DB_TYPE=&amp;VAR:UNITS=M&amp;window=popup&amp;w","idth=535&amp;height=425&amp;START_MAXIMIZED=FALSE&amp;Y=120&amp;display_string=audit"}</definedName>
    <definedName name="_2504__FDSAUDITLINK__" localSheetId="1" hidden="1">{"fdsup://directions/FAT Viewer?action=UPDATE&amp;creator=factSet&amp;DYN_ARGS=true&amp;DOC_NAME=FAT:RGQ_ENTRPR_VAL_EV_SOURCE_WINDOW.FAT&amp;VAR:ID1=PLL&amp;VAR:SDATE=20071019&amp;VAR:FDATE=20070731&amp;VAR:FREQ=WEEKLY&amp;VAR:RELITEM=&amp;VAR:CURRENCY=&amp;VAR:DB_TYPE=&amp;VAR:UNITS=M&amp;window=popup&amp;w","idth=535&amp;height=425&amp;START_MAXIMIZED=FALSE&amp;Y=120&amp;display_string=audit"}</definedName>
    <definedName name="_2504__FDSAUDITLINK__" localSheetId="0" hidden="1">{"fdsup://directions/FAT Viewer?action=UPDATE&amp;creator=factSet&amp;DYN_ARGS=true&amp;DOC_NAME=FAT:RGQ_ENTRPR_VAL_EV_SOURCE_WINDOW.FAT&amp;VAR:ID1=PLL&amp;VAR:SDATE=20071019&amp;VAR:FDATE=20070731&amp;VAR:FREQ=WEEKLY&amp;VAR:RELITEM=&amp;VAR:CURRENCY=&amp;VAR:DB_TYPE=&amp;VAR:UNITS=M&amp;window=popup&amp;w","idth=535&amp;height=425&amp;START_MAXIMIZED=FALSE&amp;Y=120&amp;display_string=audit"}</definedName>
    <definedName name="_2504__FDSAUDITLINK__" hidden="1">{"fdsup://directions/FAT Viewer?action=UPDATE&amp;creator=factSet&amp;DYN_ARGS=true&amp;DOC_NAME=FAT:RGQ_ENTRPR_VAL_EV_SOURCE_WINDOW.FAT&amp;VAR:ID1=PLL&amp;VAR:SDATE=20071019&amp;VAR:FDATE=20070731&amp;VAR:FREQ=WEEKLY&amp;VAR:RELITEM=&amp;VAR:CURRENCY=&amp;VAR:DB_TYPE=&amp;VAR:UNITS=M&amp;window=popup&amp;w","idth=535&amp;height=425&amp;START_MAXIMIZED=FALSE&amp;Y=120&amp;display_string=audit"}</definedName>
    <definedName name="_2505__FDSAUDITLINK__" localSheetId="1" hidden="1">{"fdsup://directions/FAT Viewer?action=UPDATE&amp;creator=factSet&amp;DYN_ARGS=true&amp;DOC_NAME=FAT:RGQ_ENTRPR_VAL_EV_SOURCE_WINDOW.FAT&amp;VAR:ID1=PLL&amp;VAR:SDATE=20071012&amp;VAR:FDATE=20070731&amp;VAR:FREQ=WEEKLY&amp;VAR:RELITEM=&amp;VAR:CURRENCY=&amp;VAR:DB_TYPE=&amp;VAR:UNITS=M&amp;window=popup&amp;w","idth=535&amp;height=425&amp;START_MAXIMIZED=FALSE&amp;Y=120&amp;display_string=audit"}</definedName>
    <definedName name="_2505__FDSAUDITLINK__" localSheetId="0" hidden="1">{"fdsup://directions/FAT Viewer?action=UPDATE&amp;creator=factSet&amp;DYN_ARGS=true&amp;DOC_NAME=FAT:RGQ_ENTRPR_VAL_EV_SOURCE_WINDOW.FAT&amp;VAR:ID1=PLL&amp;VAR:SDATE=20071012&amp;VAR:FDATE=20070731&amp;VAR:FREQ=WEEKLY&amp;VAR:RELITEM=&amp;VAR:CURRENCY=&amp;VAR:DB_TYPE=&amp;VAR:UNITS=M&amp;window=popup&amp;w","idth=535&amp;height=425&amp;START_MAXIMIZED=FALSE&amp;Y=120&amp;display_string=audit"}</definedName>
    <definedName name="_2505__FDSAUDITLINK__" hidden="1">{"fdsup://directions/FAT Viewer?action=UPDATE&amp;creator=factSet&amp;DYN_ARGS=true&amp;DOC_NAME=FAT:RGQ_ENTRPR_VAL_EV_SOURCE_WINDOW.FAT&amp;VAR:ID1=PLL&amp;VAR:SDATE=20071012&amp;VAR:FDATE=20070731&amp;VAR:FREQ=WEEKLY&amp;VAR:RELITEM=&amp;VAR:CURRENCY=&amp;VAR:DB_TYPE=&amp;VAR:UNITS=M&amp;window=popup&amp;w","idth=535&amp;height=425&amp;START_MAXIMIZED=FALSE&amp;Y=120&amp;display_string=audit"}</definedName>
    <definedName name="_2506__FDSAUDITLINK__" localSheetId="1" hidden="1">{"fdsup://directions/FAT Viewer?action=UPDATE&amp;creator=factSet&amp;DYN_ARGS=true&amp;DOC_NAME=FAT:RGQ_ENTRPR_VAL_EV_SOURCE_WINDOW.FAT&amp;VAR:ID1=PLL&amp;VAR:SDATE=20071005&amp;VAR:FDATE=20070731&amp;VAR:FREQ=WEEKLY&amp;VAR:RELITEM=&amp;VAR:CURRENCY=&amp;VAR:DB_TYPE=&amp;VAR:UNITS=M&amp;window=popup&amp;w","idth=535&amp;height=425&amp;START_MAXIMIZED=FALSE&amp;Y=120&amp;display_string=audit"}</definedName>
    <definedName name="_2506__FDSAUDITLINK__" localSheetId="0" hidden="1">{"fdsup://directions/FAT Viewer?action=UPDATE&amp;creator=factSet&amp;DYN_ARGS=true&amp;DOC_NAME=FAT:RGQ_ENTRPR_VAL_EV_SOURCE_WINDOW.FAT&amp;VAR:ID1=PLL&amp;VAR:SDATE=20071005&amp;VAR:FDATE=20070731&amp;VAR:FREQ=WEEKLY&amp;VAR:RELITEM=&amp;VAR:CURRENCY=&amp;VAR:DB_TYPE=&amp;VAR:UNITS=M&amp;window=popup&amp;w","idth=535&amp;height=425&amp;START_MAXIMIZED=FALSE&amp;Y=120&amp;display_string=audit"}</definedName>
    <definedName name="_2506__FDSAUDITLINK__" hidden="1">{"fdsup://directions/FAT Viewer?action=UPDATE&amp;creator=factSet&amp;DYN_ARGS=true&amp;DOC_NAME=FAT:RGQ_ENTRPR_VAL_EV_SOURCE_WINDOW.FAT&amp;VAR:ID1=PLL&amp;VAR:SDATE=20071005&amp;VAR:FDATE=20070731&amp;VAR:FREQ=WEEKLY&amp;VAR:RELITEM=&amp;VAR:CURRENCY=&amp;VAR:DB_TYPE=&amp;VAR:UNITS=M&amp;window=popup&amp;w","idth=535&amp;height=425&amp;START_MAXIMIZED=FALSE&amp;Y=120&amp;display_string=audit"}</definedName>
    <definedName name="_2507__FDSAUDITLINK__" localSheetId="1" hidden="1">{"fdsup://directions/FAT Viewer?action=UPDATE&amp;creator=factSet&amp;DYN_ARGS=true&amp;DOC_NAME=FAT:RGQ_ENTRPR_VAL_EV_SOURCE_WINDOW.FAT&amp;VAR:ID1=PLL&amp;VAR:SDATE=20070928&amp;VAR:FDATE=20070731&amp;VAR:FREQ=WEEKLY&amp;VAR:RELITEM=&amp;VAR:CURRENCY=&amp;VAR:DB_TYPE=&amp;VAR:UNITS=M&amp;window=popup&amp;w","idth=535&amp;height=425&amp;START_MAXIMIZED=FALSE&amp;Y=120&amp;display_string=audit"}</definedName>
    <definedName name="_2507__FDSAUDITLINK__" localSheetId="0" hidden="1">{"fdsup://directions/FAT Viewer?action=UPDATE&amp;creator=factSet&amp;DYN_ARGS=true&amp;DOC_NAME=FAT:RGQ_ENTRPR_VAL_EV_SOURCE_WINDOW.FAT&amp;VAR:ID1=PLL&amp;VAR:SDATE=20070928&amp;VAR:FDATE=20070731&amp;VAR:FREQ=WEEKLY&amp;VAR:RELITEM=&amp;VAR:CURRENCY=&amp;VAR:DB_TYPE=&amp;VAR:UNITS=M&amp;window=popup&amp;w","idth=535&amp;height=425&amp;START_MAXIMIZED=FALSE&amp;Y=120&amp;display_string=audit"}</definedName>
    <definedName name="_2507__FDSAUDITLINK__" hidden="1">{"fdsup://directions/FAT Viewer?action=UPDATE&amp;creator=factSet&amp;DYN_ARGS=true&amp;DOC_NAME=FAT:RGQ_ENTRPR_VAL_EV_SOURCE_WINDOW.FAT&amp;VAR:ID1=PLL&amp;VAR:SDATE=20070928&amp;VAR:FDATE=20070731&amp;VAR:FREQ=WEEKLY&amp;VAR:RELITEM=&amp;VAR:CURRENCY=&amp;VAR:DB_TYPE=&amp;VAR:UNITS=M&amp;window=popup&amp;w","idth=535&amp;height=425&amp;START_MAXIMIZED=FALSE&amp;Y=120&amp;display_string=audit"}</definedName>
    <definedName name="_2508__FDSAUDITLINK__" localSheetId="1" hidden="1">{"fdsup://directions/FAT Viewer?action=UPDATE&amp;creator=factSet&amp;DYN_ARGS=true&amp;DOC_NAME=FAT:RGQ_ENTRPR_VAL_EV_SOURCE_WINDOW.FAT&amp;VAR:ID1=PLL&amp;VAR:SDATE=20070921&amp;VAR:FDATE=20070731&amp;VAR:FREQ=WEEKLY&amp;VAR:RELITEM=&amp;VAR:CURRENCY=&amp;VAR:DB_TYPE=&amp;VAR:UNITS=M&amp;window=popup&amp;w","idth=535&amp;height=425&amp;START_MAXIMIZED=FALSE&amp;Y=120&amp;display_string=audit"}</definedName>
    <definedName name="_2508__FDSAUDITLINK__" localSheetId="0" hidden="1">{"fdsup://directions/FAT Viewer?action=UPDATE&amp;creator=factSet&amp;DYN_ARGS=true&amp;DOC_NAME=FAT:RGQ_ENTRPR_VAL_EV_SOURCE_WINDOW.FAT&amp;VAR:ID1=PLL&amp;VAR:SDATE=20070921&amp;VAR:FDATE=20070731&amp;VAR:FREQ=WEEKLY&amp;VAR:RELITEM=&amp;VAR:CURRENCY=&amp;VAR:DB_TYPE=&amp;VAR:UNITS=M&amp;window=popup&amp;w","idth=535&amp;height=425&amp;START_MAXIMIZED=FALSE&amp;Y=120&amp;display_string=audit"}</definedName>
    <definedName name="_2508__FDSAUDITLINK__" hidden="1">{"fdsup://directions/FAT Viewer?action=UPDATE&amp;creator=factSet&amp;DYN_ARGS=true&amp;DOC_NAME=FAT:RGQ_ENTRPR_VAL_EV_SOURCE_WINDOW.FAT&amp;VAR:ID1=PLL&amp;VAR:SDATE=20070921&amp;VAR:FDATE=20070731&amp;VAR:FREQ=WEEKLY&amp;VAR:RELITEM=&amp;VAR:CURRENCY=&amp;VAR:DB_TYPE=&amp;VAR:UNITS=M&amp;window=popup&amp;w","idth=535&amp;height=425&amp;START_MAXIMIZED=FALSE&amp;Y=120&amp;display_string=audit"}</definedName>
    <definedName name="_2509__FDSAUDITLINK__" localSheetId="1" hidden="1">{"fdsup://directions/FAT Viewer?action=UPDATE&amp;creator=factSet&amp;DYN_ARGS=true&amp;DOC_NAME=FAT:RGQ_ENTRPR_VAL_EV_SOURCE_WINDOW.FAT&amp;VAR:ID1=PLL&amp;VAR:SDATE=20070914&amp;VAR:FDATE=20070731&amp;VAR:FREQ=WEEKLY&amp;VAR:RELITEM=&amp;VAR:CURRENCY=&amp;VAR:DB_TYPE=&amp;VAR:UNITS=M&amp;window=popup&amp;w","idth=535&amp;height=425&amp;START_MAXIMIZED=FALSE&amp;Y=120&amp;display_string=audit"}</definedName>
    <definedName name="_2509__FDSAUDITLINK__" localSheetId="0" hidden="1">{"fdsup://directions/FAT Viewer?action=UPDATE&amp;creator=factSet&amp;DYN_ARGS=true&amp;DOC_NAME=FAT:RGQ_ENTRPR_VAL_EV_SOURCE_WINDOW.FAT&amp;VAR:ID1=PLL&amp;VAR:SDATE=20070914&amp;VAR:FDATE=20070731&amp;VAR:FREQ=WEEKLY&amp;VAR:RELITEM=&amp;VAR:CURRENCY=&amp;VAR:DB_TYPE=&amp;VAR:UNITS=M&amp;window=popup&amp;w","idth=535&amp;height=425&amp;START_MAXIMIZED=FALSE&amp;Y=120&amp;display_string=audit"}</definedName>
    <definedName name="_2509__FDSAUDITLINK__" hidden="1">{"fdsup://directions/FAT Viewer?action=UPDATE&amp;creator=factSet&amp;DYN_ARGS=true&amp;DOC_NAME=FAT:RGQ_ENTRPR_VAL_EV_SOURCE_WINDOW.FAT&amp;VAR:ID1=PLL&amp;VAR:SDATE=20070914&amp;VAR:FDATE=20070731&amp;VAR:FREQ=WEEKLY&amp;VAR:RELITEM=&amp;VAR:CURRENCY=&amp;VAR:DB_TYPE=&amp;VAR:UNITS=M&amp;window=popup&amp;w","idth=535&amp;height=425&amp;START_MAXIMIZED=FALSE&amp;Y=120&amp;display_string=audit"}</definedName>
    <definedName name="_251__FDSAUDITLINK__" localSheetId="1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251__FDSAUDITLINK__" localSheetId="0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251__FDSAUDITLINK__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2510__FDSAUDITLINK__" localSheetId="1" hidden="1">{"fdsup://directions/FAT Viewer?action=UPDATE&amp;creator=factSet&amp;DYN_ARGS=true&amp;DOC_NAME=FAT:RGQ_ENTRPR_VAL_EV_SOURCE_WINDOW.FAT&amp;VAR:ID1=PLL&amp;VAR:SDATE=20070907&amp;VAR:FDATE=20070731&amp;VAR:FREQ=WEEKLY&amp;VAR:RELITEM=&amp;VAR:CURRENCY=&amp;VAR:DB_TYPE=&amp;VAR:UNITS=M&amp;window=popup&amp;w","idth=535&amp;height=425&amp;START_MAXIMIZED=FALSE&amp;Y=120&amp;display_string=audit"}</definedName>
    <definedName name="_2510__FDSAUDITLINK__" localSheetId="0" hidden="1">{"fdsup://directions/FAT Viewer?action=UPDATE&amp;creator=factSet&amp;DYN_ARGS=true&amp;DOC_NAME=FAT:RGQ_ENTRPR_VAL_EV_SOURCE_WINDOW.FAT&amp;VAR:ID1=PLL&amp;VAR:SDATE=20070907&amp;VAR:FDATE=20070731&amp;VAR:FREQ=WEEKLY&amp;VAR:RELITEM=&amp;VAR:CURRENCY=&amp;VAR:DB_TYPE=&amp;VAR:UNITS=M&amp;window=popup&amp;w","idth=535&amp;height=425&amp;START_MAXIMIZED=FALSE&amp;Y=120&amp;display_string=audit"}</definedName>
    <definedName name="_2510__FDSAUDITLINK__" hidden="1">{"fdsup://directions/FAT Viewer?action=UPDATE&amp;creator=factSet&amp;DYN_ARGS=true&amp;DOC_NAME=FAT:RGQ_ENTRPR_VAL_EV_SOURCE_WINDOW.FAT&amp;VAR:ID1=PLL&amp;VAR:SDATE=20070907&amp;VAR:FDATE=20070731&amp;VAR:FREQ=WEEKLY&amp;VAR:RELITEM=&amp;VAR:CURRENCY=&amp;VAR:DB_TYPE=&amp;VAR:UNITS=M&amp;window=popup&amp;w","idth=535&amp;height=425&amp;START_MAXIMIZED=FALSE&amp;Y=120&amp;display_string=audit"}</definedName>
    <definedName name="_2511__FDSAUDITLINK__" localSheetId="1" hidden="1">{"fdsup://directions/FAT Viewer?action=UPDATE&amp;creator=factSet&amp;DYN_ARGS=true&amp;DOC_NAME=FAT:RGQ_ENTRPR_VAL_EV_SOURCE_WINDOW.FAT&amp;VAR:ID1=PLL&amp;VAR:SDATE=20070831&amp;VAR:FDATE=20070731&amp;VAR:FREQ=WEEKLY&amp;VAR:RELITEM=&amp;VAR:CURRENCY=&amp;VAR:DB_TYPE=&amp;VAR:UNITS=M&amp;window=popup&amp;w","idth=535&amp;height=425&amp;START_MAXIMIZED=FALSE&amp;Y=120&amp;display_string=audit"}</definedName>
    <definedName name="_2511__FDSAUDITLINK__" localSheetId="0" hidden="1">{"fdsup://directions/FAT Viewer?action=UPDATE&amp;creator=factSet&amp;DYN_ARGS=true&amp;DOC_NAME=FAT:RGQ_ENTRPR_VAL_EV_SOURCE_WINDOW.FAT&amp;VAR:ID1=PLL&amp;VAR:SDATE=20070831&amp;VAR:FDATE=20070731&amp;VAR:FREQ=WEEKLY&amp;VAR:RELITEM=&amp;VAR:CURRENCY=&amp;VAR:DB_TYPE=&amp;VAR:UNITS=M&amp;window=popup&amp;w","idth=535&amp;height=425&amp;START_MAXIMIZED=FALSE&amp;Y=120&amp;display_string=audit"}</definedName>
    <definedName name="_2511__FDSAUDITLINK__" hidden="1">{"fdsup://directions/FAT Viewer?action=UPDATE&amp;creator=factSet&amp;DYN_ARGS=true&amp;DOC_NAME=FAT:RGQ_ENTRPR_VAL_EV_SOURCE_WINDOW.FAT&amp;VAR:ID1=PLL&amp;VAR:SDATE=20070831&amp;VAR:FDATE=20070731&amp;VAR:FREQ=WEEKLY&amp;VAR:RELITEM=&amp;VAR:CURRENCY=&amp;VAR:DB_TYPE=&amp;VAR:UNITS=M&amp;window=popup&amp;w","idth=535&amp;height=425&amp;START_MAXIMIZED=FALSE&amp;Y=120&amp;display_string=audit"}</definedName>
    <definedName name="_2512__FDSAUDITLINK__" localSheetId="1" hidden="1">{"fdsup://directions/FAT Viewer?action=UPDATE&amp;creator=factSet&amp;DYN_ARGS=true&amp;DOC_NAME=FAT:RGQ_ENTRPR_VAL_EV_SOURCE_WINDOW.FAT&amp;VAR:ID1=PLL&amp;VAR:SDATE=20070824&amp;VAR:FDATE=20070731&amp;VAR:FREQ=WEEKLY&amp;VAR:RELITEM=&amp;VAR:CURRENCY=&amp;VAR:DB_TYPE=&amp;VAR:UNITS=M&amp;window=popup&amp;w","idth=535&amp;height=425&amp;START_MAXIMIZED=FALSE&amp;Y=120&amp;display_string=audit"}</definedName>
    <definedName name="_2512__FDSAUDITLINK__" localSheetId="0" hidden="1">{"fdsup://directions/FAT Viewer?action=UPDATE&amp;creator=factSet&amp;DYN_ARGS=true&amp;DOC_NAME=FAT:RGQ_ENTRPR_VAL_EV_SOURCE_WINDOW.FAT&amp;VAR:ID1=PLL&amp;VAR:SDATE=20070824&amp;VAR:FDATE=20070731&amp;VAR:FREQ=WEEKLY&amp;VAR:RELITEM=&amp;VAR:CURRENCY=&amp;VAR:DB_TYPE=&amp;VAR:UNITS=M&amp;window=popup&amp;w","idth=535&amp;height=425&amp;START_MAXIMIZED=FALSE&amp;Y=120&amp;display_string=audit"}</definedName>
    <definedName name="_2512__FDSAUDITLINK__" hidden="1">{"fdsup://directions/FAT Viewer?action=UPDATE&amp;creator=factSet&amp;DYN_ARGS=true&amp;DOC_NAME=FAT:RGQ_ENTRPR_VAL_EV_SOURCE_WINDOW.FAT&amp;VAR:ID1=PLL&amp;VAR:SDATE=20070824&amp;VAR:FDATE=20070731&amp;VAR:FREQ=WEEKLY&amp;VAR:RELITEM=&amp;VAR:CURRENCY=&amp;VAR:DB_TYPE=&amp;VAR:UNITS=M&amp;window=popup&amp;w","idth=535&amp;height=425&amp;START_MAXIMIZED=FALSE&amp;Y=120&amp;display_string=audit"}</definedName>
    <definedName name="_2513__FDSAUDITLINK__" localSheetId="1" hidden="1">{"fdsup://directions/FAT Viewer?action=UPDATE&amp;creator=factSet&amp;DYN_ARGS=true&amp;DOC_NAME=FAT:RGQ_ENTRPR_VAL_EV_SOURCE_WINDOW.FAT&amp;VAR:ID1=PLL&amp;VAR:SDATE=20070817&amp;VAR:FDATE=20070731&amp;VAR:FREQ=WEEKLY&amp;VAR:RELITEM=&amp;VAR:CURRENCY=&amp;VAR:DB_TYPE=&amp;VAR:UNITS=M&amp;window=popup&amp;w","idth=535&amp;height=425&amp;START_MAXIMIZED=FALSE&amp;Y=120&amp;display_string=audit"}</definedName>
    <definedName name="_2513__FDSAUDITLINK__" localSheetId="0" hidden="1">{"fdsup://directions/FAT Viewer?action=UPDATE&amp;creator=factSet&amp;DYN_ARGS=true&amp;DOC_NAME=FAT:RGQ_ENTRPR_VAL_EV_SOURCE_WINDOW.FAT&amp;VAR:ID1=PLL&amp;VAR:SDATE=20070817&amp;VAR:FDATE=20070731&amp;VAR:FREQ=WEEKLY&amp;VAR:RELITEM=&amp;VAR:CURRENCY=&amp;VAR:DB_TYPE=&amp;VAR:UNITS=M&amp;window=popup&amp;w","idth=535&amp;height=425&amp;START_MAXIMIZED=FALSE&amp;Y=120&amp;display_string=audit"}</definedName>
    <definedName name="_2513__FDSAUDITLINK__" hidden="1">{"fdsup://directions/FAT Viewer?action=UPDATE&amp;creator=factSet&amp;DYN_ARGS=true&amp;DOC_NAME=FAT:RGQ_ENTRPR_VAL_EV_SOURCE_WINDOW.FAT&amp;VAR:ID1=PLL&amp;VAR:SDATE=20070817&amp;VAR:FDATE=20070731&amp;VAR:FREQ=WEEKLY&amp;VAR:RELITEM=&amp;VAR:CURRENCY=&amp;VAR:DB_TYPE=&amp;VAR:UNITS=M&amp;window=popup&amp;w","idth=535&amp;height=425&amp;START_MAXIMIZED=FALSE&amp;Y=120&amp;display_string=audit"}</definedName>
    <definedName name="_2514__FDSAUDITLINK__" localSheetId="1" hidden="1">{"fdsup://directions/FAT Viewer?action=UPDATE&amp;creator=factSet&amp;DYN_ARGS=true&amp;DOC_NAME=FAT:RGQ_ENTRPR_VAL_EV_SOURCE_WINDOW.FAT&amp;VAR:ID1=PLL&amp;VAR:SDATE=20070810&amp;VAR:FDATE=20070731&amp;VAR:FREQ=WEEKLY&amp;VAR:RELITEM=&amp;VAR:CURRENCY=&amp;VAR:DB_TYPE=&amp;VAR:UNITS=M&amp;window=popup&amp;w","idth=535&amp;height=425&amp;START_MAXIMIZED=FALSE&amp;Y=120&amp;display_string=audit"}</definedName>
    <definedName name="_2514__FDSAUDITLINK__" localSheetId="0" hidden="1">{"fdsup://directions/FAT Viewer?action=UPDATE&amp;creator=factSet&amp;DYN_ARGS=true&amp;DOC_NAME=FAT:RGQ_ENTRPR_VAL_EV_SOURCE_WINDOW.FAT&amp;VAR:ID1=PLL&amp;VAR:SDATE=20070810&amp;VAR:FDATE=20070731&amp;VAR:FREQ=WEEKLY&amp;VAR:RELITEM=&amp;VAR:CURRENCY=&amp;VAR:DB_TYPE=&amp;VAR:UNITS=M&amp;window=popup&amp;w","idth=535&amp;height=425&amp;START_MAXIMIZED=FALSE&amp;Y=120&amp;display_string=audit"}</definedName>
    <definedName name="_2514__FDSAUDITLINK__" hidden="1">{"fdsup://directions/FAT Viewer?action=UPDATE&amp;creator=factSet&amp;DYN_ARGS=true&amp;DOC_NAME=FAT:RGQ_ENTRPR_VAL_EV_SOURCE_WINDOW.FAT&amp;VAR:ID1=PLL&amp;VAR:SDATE=20070810&amp;VAR:FDATE=20070731&amp;VAR:FREQ=WEEKLY&amp;VAR:RELITEM=&amp;VAR:CURRENCY=&amp;VAR:DB_TYPE=&amp;VAR:UNITS=M&amp;window=popup&amp;w","idth=535&amp;height=425&amp;START_MAXIMIZED=FALSE&amp;Y=120&amp;display_string=audit"}</definedName>
    <definedName name="_2515__FDSAUDITLINK__" localSheetId="1" hidden="1">{"fdsup://directions/FAT Viewer?action=UPDATE&amp;creator=factSet&amp;DYN_ARGS=true&amp;DOC_NAME=FAT:RGQ_ENTRPR_VAL_EV_SOURCE_WINDOW.FAT&amp;VAR:ID1=PLL&amp;VAR:SDATE=20070803&amp;VAR:FDATE=20070731&amp;VAR:FREQ=WEEKLY&amp;VAR:RELITEM=&amp;VAR:CURRENCY=&amp;VAR:DB_TYPE=&amp;VAR:UNITS=M&amp;window=popup&amp;w","idth=535&amp;height=425&amp;START_MAXIMIZED=FALSE&amp;Y=120&amp;display_string=audit"}</definedName>
    <definedName name="_2515__FDSAUDITLINK__" localSheetId="0" hidden="1">{"fdsup://directions/FAT Viewer?action=UPDATE&amp;creator=factSet&amp;DYN_ARGS=true&amp;DOC_NAME=FAT:RGQ_ENTRPR_VAL_EV_SOURCE_WINDOW.FAT&amp;VAR:ID1=PLL&amp;VAR:SDATE=20070803&amp;VAR:FDATE=20070731&amp;VAR:FREQ=WEEKLY&amp;VAR:RELITEM=&amp;VAR:CURRENCY=&amp;VAR:DB_TYPE=&amp;VAR:UNITS=M&amp;window=popup&amp;w","idth=535&amp;height=425&amp;START_MAXIMIZED=FALSE&amp;Y=120&amp;display_string=audit"}</definedName>
    <definedName name="_2515__FDSAUDITLINK__" hidden="1">{"fdsup://directions/FAT Viewer?action=UPDATE&amp;creator=factSet&amp;DYN_ARGS=true&amp;DOC_NAME=FAT:RGQ_ENTRPR_VAL_EV_SOURCE_WINDOW.FAT&amp;VAR:ID1=PLL&amp;VAR:SDATE=20070803&amp;VAR:FDATE=20070731&amp;VAR:FREQ=WEEKLY&amp;VAR:RELITEM=&amp;VAR:CURRENCY=&amp;VAR:DB_TYPE=&amp;VAR:UNITS=M&amp;window=popup&amp;w","idth=535&amp;height=425&amp;START_MAXIMIZED=FALSE&amp;Y=120&amp;display_string=audit"}</definedName>
    <definedName name="_2516__FDSAUDITLINK__" localSheetId="1" hidden="1">{"fdsup://directions/FAT Viewer?action=UPDATE&amp;creator=factSet&amp;DYN_ARGS=true&amp;DOC_NAME=FAT:RGQ_ENTRPR_VAL_EV_SOURCE_WINDOW.FAT&amp;VAR:ID1=PLL&amp;VAR:SDATE=20070727&amp;VAR:FDATE=20070430&amp;VAR:FREQ=WEEKLY&amp;VAR:RELITEM=&amp;VAR:CURRENCY=&amp;VAR:DB_TYPE=&amp;VAR:UNITS=M&amp;window=popup&amp;w","idth=535&amp;height=425&amp;START_MAXIMIZED=FALSE&amp;Y=120&amp;display_string=audit"}</definedName>
    <definedName name="_2516__FDSAUDITLINK__" localSheetId="0" hidden="1">{"fdsup://directions/FAT Viewer?action=UPDATE&amp;creator=factSet&amp;DYN_ARGS=true&amp;DOC_NAME=FAT:RGQ_ENTRPR_VAL_EV_SOURCE_WINDOW.FAT&amp;VAR:ID1=PLL&amp;VAR:SDATE=20070727&amp;VAR:FDATE=20070430&amp;VAR:FREQ=WEEKLY&amp;VAR:RELITEM=&amp;VAR:CURRENCY=&amp;VAR:DB_TYPE=&amp;VAR:UNITS=M&amp;window=popup&amp;w","idth=535&amp;height=425&amp;START_MAXIMIZED=FALSE&amp;Y=120&amp;display_string=audit"}</definedName>
    <definedName name="_2516__FDSAUDITLINK__" hidden="1">{"fdsup://directions/FAT Viewer?action=UPDATE&amp;creator=factSet&amp;DYN_ARGS=true&amp;DOC_NAME=FAT:RGQ_ENTRPR_VAL_EV_SOURCE_WINDOW.FAT&amp;VAR:ID1=PLL&amp;VAR:SDATE=20070727&amp;VAR:FDATE=20070430&amp;VAR:FREQ=WEEKLY&amp;VAR:RELITEM=&amp;VAR:CURRENCY=&amp;VAR:DB_TYPE=&amp;VAR:UNITS=M&amp;window=popup&amp;w","idth=535&amp;height=425&amp;START_MAXIMIZED=FALSE&amp;Y=120&amp;display_string=audit"}</definedName>
    <definedName name="_2517__FDSAUDITLINK__" localSheetId="1" hidden="1">{"fdsup://directions/FAT Viewer?action=UPDATE&amp;creator=factSet&amp;DYN_ARGS=true&amp;DOC_NAME=FAT:RGQ_ENTRPR_VAL_EV_SOURCE_WINDOW.FAT&amp;VAR:ID1=PLL&amp;VAR:SDATE=20070720&amp;VAR:FDATE=20070430&amp;VAR:FREQ=WEEKLY&amp;VAR:RELITEM=&amp;VAR:CURRENCY=&amp;VAR:DB_TYPE=&amp;VAR:UNITS=M&amp;window=popup&amp;w","idth=535&amp;height=425&amp;START_MAXIMIZED=FALSE&amp;Y=120&amp;display_string=audit"}</definedName>
    <definedName name="_2517__FDSAUDITLINK__" localSheetId="0" hidden="1">{"fdsup://directions/FAT Viewer?action=UPDATE&amp;creator=factSet&amp;DYN_ARGS=true&amp;DOC_NAME=FAT:RGQ_ENTRPR_VAL_EV_SOURCE_WINDOW.FAT&amp;VAR:ID1=PLL&amp;VAR:SDATE=20070720&amp;VAR:FDATE=20070430&amp;VAR:FREQ=WEEKLY&amp;VAR:RELITEM=&amp;VAR:CURRENCY=&amp;VAR:DB_TYPE=&amp;VAR:UNITS=M&amp;window=popup&amp;w","idth=535&amp;height=425&amp;START_MAXIMIZED=FALSE&amp;Y=120&amp;display_string=audit"}</definedName>
    <definedName name="_2517__FDSAUDITLINK__" hidden="1">{"fdsup://directions/FAT Viewer?action=UPDATE&amp;creator=factSet&amp;DYN_ARGS=true&amp;DOC_NAME=FAT:RGQ_ENTRPR_VAL_EV_SOURCE_WINDOW.FAT&amp;VAR:ID1=PLL&amp;VAR:SDATE=20070720&amp;VAR:FDATE=20070430&amp;VAR:FREQ=WEEKLY&amp;VAR:RELITEM=&amp;VAR:CURRENCY=&amp;VAR:DB_TYPE=&amp;VAR:UNITS=M&amp;window=popup&amp;w","idth=535&amp;height=425&amp;START_MAXIMIZED=FALSE&amp;Y=120&amp;display_string=audit"}</definedName>
    <definedName name="_2518__FDSAUDITLINK__" localSheetId="1" hidden="1">{"fdsup://directions/FAT Viewer?action=UPDATE&amp;creator=factSet&amp;DYN_ARGS=true&amp;DOC_NAME=FAT:RGQ_ENTRPR_VAL_EV_SOURCE_WINDOW.FAT&amp;VAR:ID1=PLL&amp;VAR:SDATE=20070713&amp;VAR:FDATE=20070430&amp;VAR:FREQ=WEEKLY&amp;VAR:RELITEM=&amp;VAR:CURRENCY=&amp;VAR:DB_TYPE=&amp;VAR:UNITS=M&amp;window=popup&amp;w","idth=535&amp;height=425&amp;START_MAXIMIZED=FALSE&amp;Y=120&amp;display_string=audit"}</definedName>
    <definedName name="_2518__FDSAUDITLINK__" localSheetId="0" hidden="1">{"fdsup://directions/FAT Viewer?action=UPDATE&amp;creator=factSet&amp;DYN_ARGS=true&amp;DOC_NAME=FAT:RGQ_ENTRPR_VAL_EV_SOURCE_WINDOW.FAT&amp;VAR:ID1=PLL&amp;VAR:SDATE=20070713&amp;VAR:FDATE=20070430&amp;VAR:FREQ=WEEKLY&amp;VAR:RELITEM=&amp;VAR:CURRENCY=&amp;VAR:DB_TYPE=&amp;VAR:UNITS=M&amp;window=popup&amp;w","idth=535&amp;height=425&amp;START_MAXIMIZED=FALSE&amp;Y=120&amp;display_string=audit"}</definedName>
    <definedName name="_2518__FDSAUDITLINK__" hidden="1">{"fdsup://directions/FAT Viewer?action=UPDATE&amp;creator=factSet&amp;DYN_ARGS=true&amp;DOC_NAME=FAT:RGQ_ENTRPR_VAL_EV_SOURCE_WINDOW.FAT&amp;VAR:ID1=PLL&amp;VAR:SDATE=20070713&amp;VAR:FDATE=20070430&amp;VAR:FREQ=WEEKLY&amp;VAR:RELITEM=&amp;VAR:CURRENCY=&amp;VAR:DB_TYPE=&amp;VAR:UNITS=M&amp;window=popup&amp;w","idth=535&amp;height=425&amp;START_MAXIMIZED=FALSE&amp;Y=120&amp;display_string=audit"}</definedName>
    <definedName name="_2519__FDSAUDITLINK__" localSheetId="1" hidden="1">{"fdsup://directions/FAT Viewer?action=UPDATE&amp;creator=factSet&amp;DYN_ARGS=true&amp;DOC_NAME=FAT:RGQ_ENTRPR_VAL_EV_SOURCE_WINDOW.FAT&amp;VAR:ID1=PLL&amp;VAR:SDATE=20070706&amp;VAR:FDATE=20070430&amp;VAR:FREQ=WEEKLY&amp;VAR:RELITEM=&amp;VAR:CURRENCY=&amp;VAR:DB_TYPE=&amp;VAR:UNITS=M&amp;window=popup&amp;w","idth=535&amp;height=425&amp;START_MAXIMIZED=FALSE&amp;Y=120&amp;display_string=audit"}</definedName>
    <definedName name="_2519__FDSAUDITLINK__" localSheetId="0" hidden="1">{"fdsup://directions/FAT Viewer?action=UPDATE&amp;creator=factSet&amp;DYN_ARGS=true&amp;DOC_NAME=FAT:RGQ_ENTRPR_VAL_EV_SOURCE_WINDOW.FAT&amp;VAR:ID1=PLL&amp;VAR:SDATE=20070706&amp;VAR:FDATE=20070430&amp;VAR:FREQ=WEEKLY&amp;VAR:RELITEM=&amp;VAR:CURRENCY=&amp;VAR:DB_TYPE=&amp;VAR:UNITS=M&amp;window=popup&amp;w","idth=535&amp;height=425&amp;START_MAXIMIZED=FALSE&amp;Y=120&amp;display_string=audit"}</definedName>
    <definedName name="_2519__FDSAUDITLINK__" hidden="1">{"fdsup://directions/FAT Viewer?action=UPDATE&amp;creator=factSet&amp;DYN_ARGS=true&amp;DOC_NAME=FAT:RGQ_ENTRPR_VAL_EV_SOURCE_WINDOW.FAT&amp;VAR:ID1=PLL&amp;VAR:SDATE=20070706&amp;VAR:FDATE=20070430&amp;VAR:FREQ=WEEKLY&amp;VAR:RELITEM=&amp;VAR:CURRENCY=&amp;VAR:DB_TYPE=&amp;VAR:UNITS=M&amp;window=popup&amp;w","idth=535&amp;height=425&amp;START_MAXIMIZED=FALSE&amp;Y=120&amp;display_string=audit"}</definedName>
    <definedName name="_252__FDSAUDITLINK__" localSheetId="1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252__FDSAUDITLINK__" localSheetId="0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252__FDSAUDITLINK__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2520__FDSAUDITLINK__" localSheetId="1" hidden="1">{"fdsup://directions/FAT Viewer?action=UPDATE&amp;creator=factSet&amp;DYN_ARGS=true&amp;DOC_NAME=FAT:RGQ_ENTRPR_VAL_EV_SOURCE_WINDOW.FAT&amp;VAR:ID1=PLL&amp;VAR:SDATE=20070629&amp;VAR:FDATE=20070430&amp;VAR:FREQ=WEEKLY&amp;VAR:RELITEM=&amp;VAR:CURRENCY=&amp;VAR:DB_TYPE=&amp;VAR:UNITS=M&amp;window=popup&amp;w","idth=535&amp;height=425&amp;START_MAXIMIZED=FALSE&amp;Y=120&amp;display_string=audit"}</definedName>
    <definedName name="_2520__FDSAUDITLINK__" localSheetId="0" hidden="1">{"fdsup://directions/FAT Viewer?action=UPDATE&amp;creator=factSet&amp;DYN_ARGS=true&amp;DOC_NAME=FAT:RGQ_ENTRPR_VAL_EV_SOURCE_WINDOW.FAT&amp;VAR:ID1=PLL&amp;VAR:SDATE=20070629&amp;VAR:FDATE=20070430&amp;VAR:FREQ=WEEKLY&amp;VAR:RELITEM=&amp;VAR:CURRENCY=&amp;VAR:DB_TYPE=&amp;VAR:UNITS=M&amp;window=popup&amp;w","idth=535&amp;height=425&amp;START_MAXIMIZED=FALSE&amp;Y=120&amp;display_string=audit"}</definedName>
    <definedName name="_2520__FDSAUDITLINK__" hidden="1">{"fdsup://directions/FAT Viewer?action=UPDATE&amp;creator=factSet&amp;DYN_ARGS=true&amp;DOC_NAME=FAT:RGQ_ENTRPR_VAL_EV_SOURCE_WINDOW.FAT&amp;VAR:ID1=PLL&amp;VAR:SDATE=20070629&amp;VAR:FDATE=20070430&amp;VAR:FREQ=WEEKLY&amp;VAR:RELITEM=&amp;VAR:CURRENCY=&amp;VAR:DB_TYPE=&amp;VAR:UNITS=M&amp;window=popup&amp;w","idth=535&amp;height=425&amp;START_MAXIMIZED=FALSE&amp;Y=120&amp;display_string=audit"}</definedName>
    <definedName name="_2521__FDSAUDITLINK__" localSheetId="1" hidden="1">{"fdsup://directions/FAT Viewer?action=UPDATE&amp;creator=factSet&amp;DYN_ARGS=true&amp;DOC_NAME=FAT:RGQ_ENTRPR_VAL_EV_SOURCE_WINDOW.FAT&amp;VAR:ID1=PLL&amp;VAR:SDATE=20070622&amp;VAR:FDATE=20070430&amp;VAR:FREQ=WEEKLY&amp;VAR:RELITEM=&amp;VAR:CURRENCY=&amp;VAR:DB_TYPE=&amp;VAR:UNITS=M&amp;window=popup&amp;w","idth=535&amp;height=425&amp;START_MAXIMIZED=FALSE&amp;Y=120&amp;display_string=audit"}</definedName>
    <definedName name="_2521__FDSAUDITLINK__" localSheetId="0" hidden="1">{"fdsup://directions/FAT Viewer?action=UPDATE&amp;creator=factSet&amp;DYN_ARGS=true&amp;DOC_NAME=FAT:RGQ_ENTRPR_VAL_EV_SOURCE_WINDOW.FAT&amp;VAR:ID1=PLL&amp;VAR:SDATE=20070622&amp;VAR:FDATE=20070430&amp;VAR:FREQ=WEEKLY&amp;VAR:RELITEM=&amp;VAR:CURRENCY=&amp;VAR:DB_TYPE=&amp;VAR:UNITS=M&amp;window=popup&amp;w","idth=535&amp;height=425&amp;START_MAXIMIZED=FALSE&amp;Y=120&amp;display_string=audit"}</definedName>
    <definedName name="_2521__FDSAUDITLINK__" hidden="1">{"fdsup://directions/FAT Viewer?action=UPDATE&amp;creator=factSet&amp;DYN_ARGS=true&amp;DOC_NAME=FAT:RGQ_ENTRPR_VAL_EV_SOURCE_WINDOW.FAT&amp;VAR:ID1=PLL&amp;VAR:SDATE=20070622&amp;VAR:FDATE=20070430&amp;VAR:FREQ=WEEKLY&amp;VAR:RELITEM=&amp;VAR:CURRENCY=&amp;VAR:DB_TYPE=&amp;VAR:UNITS=M&amp;window=popup&amp;w","idth=535&amp;height=425&amp;START_MAXIMIZED=FALSE&amp;Y=120&amp;display_string=audit"}</definedName>
    <definedName name="_2522__FDSAUDITLINK__" localSheetId="1" hidden="1">{"fdsup://directions/FAT Viewer?action=UPDATE&amp;creator=factSet&amp;DYN_ARGS=true&amp;DOC_NAME=FAT:RGQ_ENTRPR_VAL_EV_SOURCE_WINDOW.FAT&amp;VAR:ID1=PLL&amp;VAR:SDATE=20070615&amp;VAR:FDATE=20070430&amp;VAR:FREQ=WEEKLY&amp;VAR:RELITEM=&amp;VAR:CURRENCY=&amp;VAR:DB_TYPE=&amp;VAR:UNITS=M&amp;window=popup&amp;w","idth=535&amp;height=425&amp;START_MAXIMIZED=FALSE&amp;Y=120&amp;display_string=audit"}</definedName>
    <definedName name="_2522__FDSAUDITLINK__" localSheetId="0" hidden="1">{"fdsup://directions/FAT Viewer?action=UPDATE&amp;creator=factSet&amp;DYN_ARGS=true&amp;DOC_NAME=FAT:RGQ_ENTRPR_VAL_EV_SOURCE_WINDOW.FAT&amp;VAR:ID1=PLL&amp;VAR:SDATE=20070615&amp;VAR:FDATE=20070430&amp;VAR:FREQ=WEEKLY&amp;VAR:RELITEM=&amp;VAR:CURRENCY=&amp;VAR:DB_TYPE=&amp;VAR:UNITS=M&amp;window=popup&amp;w","idth=535&amp;height=425&amp;START_MAXIMIZED=FALSE&amp;Y=120&amp;display_string=audit"}</definedName>
    <definedName name="_2522__FDSAUDITLINK__" hidden="1">{"fdsup://directions/FAT Viewer?action=UPDATE&amp;creator=factSet&amp;DYN_ARGS=true&amp;DOC_NAME=FAT:RGQ_ENTRPR_VAL_EV_SOURCE_WINDOW.FAT&amp;VAR:ID1=PLL&amp;VAR:SDATE=20070615&amp;VAR:FDATE=20070430&amp;VAR:FREQ=WEEKLY&amp;VAR:RELITEM=&amp;VAR:CURRENCY=&amp;VAR:DB_TYPE=&amp;VAR:UNITS=M&amp;window=popup&amp;w","idth=535&amp;height=425&amp;START_MAXIMIZED=FALSE&amp;Y=120&amp;display_string=audit"}</definedName>
    <definedName name="_2523__FDSAUDITLINK__" localSheetId="1" hidden="1">{"fdsup://directions/FAT Viewer?action=UPDATE&amp;creator=factSet&amp;DYN_ARGS=true&amp;DOC_NAME=FAT:RGQ_ENTRPR_VAL_EV_SOURCE_WINDOW.FAT&amp;VAR:ID1=PLL&amp;VAR:SDATE=20070608&amp;VAR:FDATE=20070430&amp;VAR:FREQ=WEEKLY&amp;VAR:RELITEM=&amp;VAR:CURRENCY=&amp;VAR:DB_TYPE=&amp;VAR:UNITS=M&amp;window=popup&amp;w","idth=535&amp;height=425&amp;START_MAXIMIZED=FALSE&amp;Y=120&amp;display_string=audit"}</definedName>
    <definedName name="_2523__FDSAUDITLINK__" localSheetId="0" hidden="1">{"fdsup://directions/FAT Viewer?action=UPDATE&amp;creator=factSet&amp;DYN_ARGS=true&amp;DOC_NAME=FAT:RGQ_ENTRPR_VAL_EV_SOURCE_WINDOW.FAT&amp;VAR:ID1=PLL&amp;VAR:SDATE=20070608&amp;VAR:FDATE=20070430&amp;VAR:FREQ=WEEKLY&amp;VAR:RELITEM=&amp;VAR:CURRENCY=&amp;VAR:DB_TYPE=&amp;VAR:UNITS=M&amp;window=popup&amp;w","idth=535&amp;height=425&amp;START_MAXIMIZED=FALSE&amp;Y=120&amp;display_string=audit"}</definedName>
    <definedName name="_2523__FDSAUDITLINK__" hidden="1">{"fdsup://directions/FAT Viewer?action=UPDATE&amp;creator=factSet&amp;DYN_ARGS=true&amp;DOC_NAME=FAT:RGQ_ENTRPR_VAL_EV_SOURCE_WINDOW.FAT&amp;VAR:ID1=PLL&amp;VAR:SDATE=20070608&amp;VAR:FDATE=20070430&amp;VAR:FREQ=WEEKLY&amp;VAR:RELITEM=&amp;VAR:CURRENCY=&amp;VAR:DB_TYPE=&amp;VAR:UNITS=M&amp;window=popup&amp;w","idth=535&amp;height=425&amp;START_MAXIMIZED=FALSE&amp;Y=120&amp;display_string=audit"}</definedName>
    <definedName name="_2524__FDSAUDITLINK__" localSheetId="1" hidden="1">{"fdsup://directions/FAT Viewer?action=UPDATE&amp;creator=factSet&amp;DYN_ARGS=true&amp;DOC_NAME=FAT:RGQ_ENTRPR_VAL_EV_SOURCE_WINDOW.FAT&amp;VAR:ID1=PLL&amp;VAR:SDATE=20070601&amp;VAR:FDATE=20070430&amp;VAR:FREQ=WEEKLY&amp;VAR:RELITEM=&amp;VAR:CURRENCY=&amp;VAR:DB_TYPE=&amp;VAR:UNITS=M&amp;window=popup&amp;w","idth=535&amp;height=425&amp;START_MAXIMIZED=FALSE&amp;Y=120&amp;display_string=audit"}</definedName>
    <definedName name="_2524__FDSAUDITLINK__" localSheetId="0" hidden="1">{"fdsup://directions/FAT Viewer?action=UPDATE&amp;creator=factSet&amp;DYN_ARGS=true&amp;DOC_NAME=FAT:RGQ_ENTRPR_VAL_EV_SOURCE_WINDOW.FAT&amp;VAR:ID1=PLL&amp;VAR:SDATE=20070601&amp;VAR:FDATE=20070430&amp;VAR:FREQ=WEEKLY&amp;VAR:RELITEM=&amp;VAR:CURRENCY=&amp;VAR:DB_TYPE=&amp;VAR:UNITS=M&amp;window=popup&amp;w","idth=535&amp;height=425&amp;START_MAXIMIZED=FALSE&amp;Y=120&amp;display_string=audit"}</definedName>
    <definedName name="_2524__FDSAUDITLINK__" hidden="1">{"fdsup://directions/FAT Viewer?action=UPDATE&amp;creator=factSet&amp;DYN_ARGS=true&amp;DOC_NAME=FAT:RGQ_ENTRPR_VAL_EV_SOURCE_WINDOW.FAT&amp;VAR:ID1=PLL&amp;VAR:SDATE=20070601&amp;VAR:FDATE=20070430&amp;VAR:FREQ=WEEKLY&amp;VAR:RELITEM=&amp;VAR:CURRENCY=&amp;VAR:DB_TYPE=&amp;VAR:UNITS=M&amp;window=popup&amp;w","idth=535&amp;height=425&amp;START_MAXIMIZED=FALSE&amp;Y=120&amp;display_string=audit"}</definedName>
    <definedName name="_2525__FDSAUDITLINK__" localSheetId="1" hidden="1">{"fdsup://directions/FAT Viewer?action=UPDATE&amp;creator=factSet&amp;DYN_ARGS=true&amp;DOC_NAME=FAT:RGQ_ENTRPR_VAL_EV_SOURCE_WINDOW.FAT&amp;VAR:ID1=PLL&amp;VAR:SDATE=20070525&amp;VAR:FDATE=20070430&amp;VAR:FREQ=WEEKLY&amp;VAR:RELITEM=&amp;VAR:CURRENCY=&amp;VAR:DB_TYPE=&amp;VAR:UNITS=M&amp;window=popup&amp;w","idth=535&amp;height=425&amp;START_MAXIMIZED=FALSE&amp;Y=120&amp;display_string=audit"}</definedName>
    <definedName name="_2525__FDSAUDITLINK__" localSheetId="0" hidden="1">{"fdsup://directions/FAT Viewer?action=UPDATE&amp;creator=factSet&amp;DYN_ARGS=true&amp;DOC_NAME=FAT:RGQ_ENTRPR_VAL_EV_SOURCE_WINDOW.FAT&amp;VAR:ID1=PLL&amp;VAR:SDATE=20070525&amp;VAR:FDATE=20070430&amp;VAR:FREQ=WEEKLY&amp;VAR:RELITEM=&amp;VAR:CURRENCY=&amp;VAR:DB_TYPE=&amp;VAR:UNITS=M&amp;window=popup&amp;w","idth=535&amp;height=425&amp;START_MAXIMIZED=FALSE&amp;Y=120&amp;display_string=audit"}</definedName>
    <definedName name="_2525__FDSAUDITLINK__" hidden="1">{"fdsup://directions/FAT Viewer?action=UPDATE&amp;creator=factSet&amp;DYN_ARGS=true&amp;DOC_NAME=FAT:RGQ_ENTRPR_VAL_EV_SOURCE_WINDOW.FAT&amp;VAR:ID1=PLL&amp;VAR:SDATE=20070525&amp;VAR:FDATE=20070430&amp;VAR:FREQ=WEEKLY&amp;VAR:RELITEM=&amp;VAR:CURRENCY=&amp;VAR:DB_TYPE=&amp;VAR:UNITS=M&amp;window=popup&amp;w","idth=535&amp;height=425&amp;START_MAXIMIZED=FALSE&amp;Y=120&amp;display_string=audit"}</definedName>
    <definedName name="_2526__FDSAUDITLINK__" localSheetId="1" hidden="1">{"fdsup://directions/FAT Viewer?action=UPDATE&amp;creator=factSet&amp;DYN_ARGS=true&amp;DOC_NAME=FAT:RGQ_ENTRPR_VAL_EV_SOURCE_WINDOW.FAT&amp;VAR:ID1=PLL&amp;VAR:SDATE=20070518&amp;VAR:FDATE=20070430&amp;VAR:FREQ=WEEKLY&amp;VAR:RELITEM=&amp;VAR:CURRENCY=&amp;VAR:DB_TYPE=&amp;VAR:UNITS=M&amp;window=popup&amp;w","idth=535&amp;height=425&amp;START_MAXIMIZED=FALSE&amp;Y=120&amp;display_string=audit"}</definedName>
    <definedName name="_2526__FDSAUDITLINK__" localSheetId="0" hidden="1">{"fdsup://directions/FAT Viewer?action=UPDATE&amp;creator=factSet&amp;DYN_ARGS=true&amp;DOC_NAME=FAT:RGQ_ENTRPR_VAL_EV_SOURCE_WINDOW.FAT&amp;VAR:ID1=PLL&amp;VAR:SDATE=20070518&amp;VAR:FDATE=20070430&amp;VAR:FREQ=WEEKLY&amp;VAR:RELITEM=&amp;VAR:CURRENCY=&amp;VAR:DB_TYPE=&amp;VAR:UNITS=M&amp;window=popup&amp;w","idth=535&amp;height=425&amp;START_MAXIMIZED=FALSE&amp;Y=120&amp;display_string=audit"}</definedName>
    <definedName name="_2526__FDSAUDITLINK__" hidden="1">{"fdsup://directions/FAT Viewer?action=UPDATE&amp;creator=factSet&amp;DYN_ARGS=true&amp;DOC_NAME=FAT:RGQ_ENTRPR_VAL_EV_SOURCE_WINDOW.FAT&amp;VAR:ID1=PLL&amp;VAR:SDATE=20070518&amp;VAR:FDATE=20070430&amp;VAR:FREQ=WEEKLY&amp;VAR:RELITEM=&amp;VAR:CURRENCY=&amp;VAR:DB_TYPE=&amp;VAR:UNITS=M&amp;window=popup&amp;w","idth=535&amp;height=425&amp;START_MAXIMIZED=FALSE&amp;Y=120&amp;display_string=audit"}</definedName>
    <definedName name="_2527__FDSAUDITLINK__" localSheetId="1" hidden="1">{"fdsup://directions/FAT Viewer?action=UPDATE&amp;creator=factSet&amp;DYN_ARGS=true&amp;DOC_NAME=FAT:RGQ_ENTRPR_VAL_EV_SOURCE_WINDOW.FAT&amp;VAR:ID1=PLL&amp;VAR:SDATE=20070511&amp;VAR:FDATE=20070430&amp;VAR:FREQ=WEEKLY&amp;VAR:RELITEM=&amp;VAR:CURRENCY=&amp;VAR:DB_TYPE=&amp;VAR:UNITS=M&amp;window=popup&amp;w","idth=535&amp;height=425&amp;START_MAXIMIZED=FALSE&amp;Y=120&amp;display_string=audit"}</definedName>
    <definedName name="_2527__FDSAUDITLINK__" localSheetId="0" hidden="1">{"fdsup://directions/FAT Viewer?action=UPDATE&amp;creator=factSet&amp;DYN_ARGS=true&amp;DOC_NAME=FAT:RGQ_ENTRPR_VAL_EV_SOURCE_WINDOW.FAT&amp;VAR:ID1=PLL&amp;VAR:SDATE=20070511&amp;VAR:FDATE=20070430&amp;VAR:FREQ=WEEKLY&amp;VAR:RELITEM=&amp;VAR:CURRENCY=&amp;VAR:DB_TYPE=&amp;VAR:UNITS=M&amp;window=popup&amp;w","idth=535&amp;height=425&amp;START_MAXIMIZED=FALSE&amp;Y=120&amp;display_string=audit"}</definedName>
    <definedName name="_2527__FDSAUDITLINK__" hidden="1">{"fdsup://directions/FAT Viewer?action=UPDATE&amp;creator=factSet&amp;DYN_ARGS=true&amp;DOC_NAME=FAT:RGQ_ENTRPR_VAL_EV_SOURCE_WINDOW.FAT&amp;VAR:ID1=PLL&amp;VAR:SDATE=20070511&amp;VAR:FDATE=20070430&amp;VAR:FREQ=WEEKLY&amp;VAR:RELITEM=&amp;VAR:CURRENCY=&amp;VAR:DB_TYPE=&amp;VAR:UNITS=M&amp;window=popup&amp;w","idth=535&amp;height=425&amp;START_MAXIMIZED=FALSE&amp;Y=120&amp;display_string=audit"}</definedName>
    <definedName name="_2528__FDSAUDITLINK__" localSheetId="1" hidden="1">{"fdsup://directions/FAT Viewer?action=UPDATE&amp;creator=factSet&amp;DYN_ARGS=true&amp;DOC_NAME=FAT:RGQ_ENTRPR_VAL_EV_SOURCE_WINDOW.FAT&amp;VAR:ID1=PLL&amp;VAR:SDATE=20070504&amp;VAR:FDATE=20070430&amp;VAR:FREQ=WEEKLY&amp;VAR:RELITEM=&amp;VAR:CURRENCY=&amp;VAR:DB_TYPE=&amp;VAR:UNITS=M&amp;window=popup&amp;w","idth=535&amp;height=425&amp;START_MAXIMIZED=FALSE&amp;Y=120&amp;display_string=audit"}</definedName>
    <definedName name="_2528__FDSAUDITLINK__" localSheetId="0" hidden="1">{"fdsup://directions/FAT Viewer?action=UPDATE&amp;creator=factSet&amp;DYN_ARGS=true&amp;DOC_NAME=FAT:RGQ_ENTRPR_VAL_EV_SOURCE_WINDOW.FAT&amp;VAR:ID1=PLL&amp;VAR:SDATE=20070504&amp;VAR:FDATE=20070430&amp;VAR:FREQ=WEEKLY&amp;VAR:RELITEM=&amp;VAR:CURRENCY=&amp;VAR:DB_TYPE=&amp;VAR:UNITS=M&amp;window=popup&amp;w","idth=535&amp;height=425&amp;START_MAXIMIZED=FALSE&amp;Y=120&amp;display_string=audit"}</definedName>
    <definedName name="_2528__FDSAUDITLINK__" hidden="1">{"fdsup://directions/FAT Viewer?action=UPDATE&amp;creator=factSet&amp;DYN_ARGS=true&amp;DOC_NAME=FAT:RGQ_ENTRPR_VAL_EV_SOURCE_WINDOW.FAT&amp;VAR:ID1=PLL&amp;VAR:SDATE=20070504&amp;VAR:FDATE=20070430&amp;VAR:FREQ=WEEKLY&amp;VAR:RELITEM=&amp;VAR:CURRENCY=&amp;VAR:DB_TYPE=&amp;VAR:UNITS=M&amp;window=popup&amp;w","idth=535&amp;height=425&amp;START_MAXIMIZED=FALSE&amp;Y=120&amp;display_string=audit"}</definedName>
    <definedName name="_2529__FDSAUDITLINK__" localSheetId="1" hidden="1">{"fdsup://directions/FAT Viewer?action=UPDATE&amp;creator=factSet&amp;DYN_ARGS=true&amp;DOC_NAME=FAT:RGQ_ENTRPR_VAL_EV_SOURCE_WINDOW.FAT&amp;VAR:ID1=PLL&amp;VAR:SDATE=20070427&amp;VAR:FDATE=20070131&amp;VAR:FREQ=WEEKLY&amp;VAR:RELITEM=&amp;VAR:CURRENCY=&amp;VAR:DB_TYPE=&amp;VAR:UNITS=M&amp;window=popup&amp;w","idth=535&amp;height=425&amp;START_MAXIMIZED=FALSE&amp;Y=120&amp;display_string=audit"}</definedName>
    <definedName name="_2529__FDSAUDITLINK__" localSheetId="0" hidden="1">{"fdsup://directions/FAT Viewer?action=UPDATE&amp;creator=factSet&amp;DYN_ARGS=true&amp;DOC_NAME=FAT:RGQ_ENTRPR_VAL_EV_SOURCE_WINDOW.FAT&amp;VAR:ID1=PLL&amp;VAR:SDATE=20070427&amp;VAR:FDATE=20070131&amp;VAR:FREQ=WEEKLY&amp;VAR:RELITEM=&amp;VAR:CURRENCY=&amp;VAR:DB_TYPE=&amp;VAR:UNITS=M&amp;window=popup&amp;w","idth=535&amp;height=425&amp;START_MAXIMIZED=FALSE&amp;Y=120&amp;display_string=audit"}</definedName>
    <definedName name="_2529__FDSAUDITLINK__" hidden="1">{"fdsup://directions/FAT Viewer?action=UPDATE&amp;creator=factSet&amp;DYN_ARGS=true&amp;DOC_NAME=FAT:RGQ_ENTRPR_VAL_EV_SOURCE_WINDOW.FAT&amp;VAR:ID1=PLL&amp;VAR:SDATE=20070427&amp;VAR:FDATE=20070131&amp;VAR:FREQ=WEEKLY&amp;VAR:RELITEM=&amp;VAR:CURRENCY=&amp;VAR:DB_TYPE=&amp;VAR:UNITS=M&amp;window=popup&amp;w","idth=535&amp;height=425&amp;START_MAXIMIZED=FALSE&amp;Y=120&amp;display_string=audit"}</definedName>
    <definedName name="_253__FDSAUDITLINK__" localSheetId="1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253__FDSAUDITLINK__" localSheetId="0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253__FDSAUDITLINK__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2530__FDSAUDITLINK__" localSheetId="1" hidden="1">{"fdsup://directions/FAT Viewer?action=UPDATE&amp;creator=factSet&amp;DYN_ARGS=true&amp;DOC_NAME=FAT:RGQ_ENTRPR_VAL_EV_SOURCE_WINDOW.FAT&amp;VAR:ID1=PLL&amp;VAR:SDATE=20070420&amp;VAR:FDATE=20070131&amp;VAR:FREQ=WEEKLY&amp;VAR:RELITEM=&amp;VAR:CURRENCY=&amp;VAR:DB_TYPE=&amp;VAR:UNITS=M&amp;window=popup&amp;w","idth=535&amp;height=425&amp;START_MAXIMIZED=FALSE&amp;Y=120&amp;display_string=audit"}</definedName>
    <definedName name="_2530__FDSAUDITLINK__" localSheetId="0" hidden="1">{"fdsup://directions/FAT Viewer?action=UPDATE&amp;creator=factSet&amp;DYN_ARGS=true&amp;DOC_NAME=FAT:RGQ_ENTRPR_VAL_EV_SOURCE_WINDOW.FAT&amp;VAR:ID1=PLL&amp;VAR:SDATE=20070420&amp;VAR:FDATE=20070131&amp;VAR:FREQ=WEEKLY&amp;VAR:RELITEM=&amp;VAR:CURRENCY=&amp;VAR:DB_TYPE=&amp;VAR:UNITS=M&amp;window=popup&amp;w","idth=535&amp;height=425&amp;START_MAXIMIZED=FALSE&amp;Y=120&amp;display_string=audit"}</definedName>
    <definedName name="_2530__FDSAUDITLINK__" hidden="1">{"fdsup://directions/FAT Viewer?action=UPDATE&amp;creator=factSet&amp;DYN_ARGS=true&amp;DOC_NAME=FAT:RGQ_ENTRPR_VAL_EV_SOURCE_WINDOW.FAT&amp;VAR:ID1=PLL&amp;VAR:SDATE=20070420&amp;VAR:FDATE=20070131&amp;VAR:FREQ=WEEKLY&amp;VAR:RELITEM=&amp;VAR:CURRENCY=&amp;VAR:DB_TYPE=&amp;VAR:UNITS=M&amp;window=popup&amp;w","idth=535&amp;height=425&amp;START_MAXIMIZED=FALSE&amp;Y=120&amp;display_string=audit"}</definedName>
    <definedName name="_2531__FDSAUDITLINK__" localSheetId="1" hidden="1">{"fdsup://directions/FAT Viewer?action=UPDATE&amp;creator=factSet&amp;DYN_ARGS=true&amp;DOC_NAME=FAT:RGQ_ENTRPR_VAL_EV_SOURCE_WINDOW.FAT&amp;VAR:ID1=PLL&amp;VAR:SDATE=20070413&amp;VAR:FDATE=20070131&amp;VAR:FREQ=WEEKLY&amp;VAR:RELITEM=&amp;VAR:CURRENCY=&amp;VAR:DB_TYPE=&amp;VAR:UNITS=M&amp;window=popup&amp;w","idth=535&amp;height=425&amp;START_MAXIMIZED=FALSE&amp;Y=120&amp;display_string=audit"}</definedName>
    <definedName name="_2531__FDSAUDITLINK__" localSheetId="0" hidden="1">{"fdsup://directions/FAT Viewer?action=UPDATE&amp;creator=factSet&amp;DYN_ARGS=true&amp;DOC_NAME=FAT:RGQ_ENTRPR_VAL_EV_SOURCE_WINDOW.FAT&amp;VAR:ID1=PLL&amp;VAR:SDATE=20070413&amp;VAR:FDATE=20070131&amp;VAR:FREQ=WEEKLY&amp;VAR:RELITEM=&amp;VAR:CURRENCY=&amp;VAR:DB_TYPE=&amp;VAR:UNITS=M&amp;window=popup&amp;w","idth=535&amp;height=425&amp;START_MAXIMIZED=FALSE&amp;Y=120&amp;display_string=audit"}</definedName>
    <definedName name="_2531__FDSAUDITLINK__" hidden="1">{"fdsup://directions/FAT Viewer?action=UPDATE&amp;creator=factSet&amp;DYN_ARGS=true&amp;DOC_NAME=FAT:RGQ_ENTRPR_VAL_EV_SOURCE_WINDOW.FAT&amp;VAR:ID1=PLL&amp;VAR:SDATE=20070413&amp;VAR:FDATE=20070131&amp;VAR:FREQ=WEEKLY&amp;VAR:RELITEM=&amp;VAR:CURRENCY=&amp;VAR:DB_TYPE=&amp;VAR:UNITS=M&amp;window=popup&amp;w","idth=535&amp;height=425&amp;START_MAXIMIZED=FALSE&amp;Y=120&amp;display_string=audit"}</definedName>
    <definedName name="_2532__FDSAUDITLINK__" localSheetId="1" hidden="1">{"fdsup://directions/FAT Viewer?action=UPDATE&amp;creator=factSet&amp;DYN_ARGS=true&amp;DOC_NAME=FAT:RGQ_ENTRPR_VAL_EV_SOURCE_WINDOW.FAT&amp;VAR:ID1=PLL&amp;VAR:SDATE=20070405&amp;VAR:FDATE=20070131&amp;VAR:FREQ=WEEKLY&amp;VAR:RELITEM=&amp;VAR:CURRENCY=&amp;VAR:DB_TYPE=&amp;VAR:UNITS=M&amp;window=popup&amp;w","idth=535&amp;height=425&amp;START_MAXIMIZED=FALSE&amp;Y=120&amp;display_string=audit"}</definedName>
    <definedName name="_2532__FDSAUDITLINK__" localSheetId="0" hidden="1">{"fdsup://directions/FAT Viewer?action=UPDATE&amp;creator=factSet&amp;DYN_ARGS=true&amp;DOC_NAME=FAT:RGQ_ENTRPR_VAL_EV_SOURCE_WINDOW.FAT&amp;VAR:ID1=PLL&amp;VAR:SDATE=20070405&amp;VAR:FDATE=20070131&amp;VAR:FREQ=WEEKLY&amp;VAR:RELITEM=&amp;VAR:CURRENCY=&amp;VAR:DB_TYPE=&amp;VAR:UNITS=M&amp;window=popup&amp;w","idth=535&amp;height=425&amp;START_MAXIMIZED=FALSE&amp;Y=120&amp;display_string=audit"}</definedName>
    <definedName name="_2532__FDSAUDITLINK__" hidden="1">{"fdsup://directions/FAT Viewer?action=UPDATE&amp;creator=factSet&amp;DYN_ARGS=true&amp;DOC_NAME=FAT:RGQ_ENTRPR_VAL_EV_SOURCE_WINDOW.FAT&amp;VAR:ID1=PLL&amp;VAR:SDATE=20070405&amp;VAR:FDATE=20070131&amp;VAR:FREQ=WEEKLY&amp;VAR:RELITEM=&amp;VAR:CURRENCY=&amp;VAR:DB_TYPE=&amp;VAR:UNITS=M&amp;window=popup&amp;w","idth=535&amp;height=425&amp;START_MAXIMIZED=FALSE&amp;Y=120&amp;display_string=audit"}</definedName>
    <definedName name="_2533__FDSAUDITLINK__" localSheetId="1" hidden="1">{"fdsup://directions/FAT Viewer?action=UPDATE&amp;creator=factSet&amp;DYN_ARGS=true&amp;DOC_NAME=FAT:RGQ_ENTRPR_VAL_EV_SOURCE_WINDOW.FAT&amp;VAR:ID1=PLL&amp;VAR:SDATE=20070330&amp;VAR:FDATE=20070131&amp;VAR:FREQ=WEEKLY&amp;VAR:RELITEM=&amp;VAR:CURRENCY=&amp;VAR:DB_TYPE=&amp;VAR:UNITS=M&amp;window=popup&amp;w","idth=535&amp;height=425&amp;START_MAXIMIZED=FALSE&amp;Y=120&amp;display_string=audit"}</definedName>
    <definedName name="_2533__FDSAUDITLINK__" localSheetId="0" hidden="1">{"fdsup://directions/FAT Viewer?action=UPDATE&amp;creator=factSet&amp;DYN_ARGS=true&amp;DOC_NAME=FAT:RGQ_ENTRPR_VAL_EV_SOURCE_WINDOW.FAT&amp;VAR:ID1=PLL&amp;VAR:SDATE=20070330&amp;VAR:FDATE=20070131&amp;VAR:FREQ=WEEKLY&amp;VAR:RELITEM=&amp;VAR:CURRENCY=&amp;VAR:DB_TYPE=&amp;VAR:UNITS=M&amp;window=popup&amp;w","idth=535&amp;height=425&amp;START_MAXIMIZED=FALSE&amp;Y=120&amp;display_string=audit"}</definedName>
    <definedName name="_2533__FDSAUDITLINK__" hidden="1">{"fdsup://directions/FAT Viewer?action=UPDATE&amp;creator=factSet&amp;DYN_ARGS=true&amp;DOC_NAME=FAT:RGQ_ENTRPR_VAL_EV_SOURCE_WINDOW.FAT&amp;VAR:ID1=PLL&amp;VAR:SDATE=20070330&amp;VAR:FDATE=20070131&amp;VAR:FREQ=WEEKLY&amp;VAR:RELITEM=&amp;VAR:CURRENCY=&amp;VAR:DB_TYPE=&amp;VAR:UNITS=M&amp;window=popup&amp;w","idth=535&amp;height=425&amp;START_MAXIMIZED=FALSE&amp;Y=120&amp;display_string=audit"}</definedName>
    <definedName name="_2534__FDSAUDITLINK__" localSheetId="1" hidden="1">{"fdsup://directions/FAT Viewer?action=UPDATE&amp;creator=factSet&amp;DYN_ARGS=true&amp;DOC_NAME=FAT:RGQ_ENTRPR_VAL_EV_SOURCE_WINDOW.FAT&amp;VAR:ID1=PLL&amp;VAR:SDATE=20070323&amp;VAR:FDATE=20070131&amp;VAR:FREQ=WEEKLY&amp;VAR:RELITEM=&amp;VAR:CURRENCY=&amp;VAR:DB_TYPE=&amp;VAR:UNITS=M&amp;window=popup&amp;w","idth=535&amp;height=425&amp;START_MAXIMIZED=FALSE&amp;Y=120&amp;display_string=audit"}</definedName>
    <definedName name="_2534__FDSAUDITLINK__" localSheetId="0" hidden="1">{"fdsup://directions/FAT Viewer?action=UPDATE&amp;creator=factSet&amp;DYN_ARGS=true&amp;DOC_NAME=FAT:RGQ_ENTRPR_VAL_EV_SOURCE_WINDOW.FAT&amp;VAR:ID1=PLL&amp;VAR:SDATE=20070323&amp;VAR:FDATE=20070131&amp;VAR:FREQ=WEEKLY&amp;VAR:RELITEM=&amp;VAR:CURRENCY=&amp;VAR:DB_TYPE=&amp;VAR:UNITS=M&amp;window=popup&amp;w","idth=535&amp;height=425&amp;START_MAXIMIZED=FALSE&amp;Y=120&amp;display_string=audit"}</definedName>
    <definedName name="_2534__FDSAUDITLINK__" hidden="1">{"fdsup://directions/FAT Viewer?action=UPDATE&amp;creator=factSet&amp;DYN_ARGS=true&amp;DOC_NAME=FAT:RGQ_ENTRPR_VAL_EV_SOURCE_WINDOW.FAT&amp;VAR:ID1=PLL&amp;VAR:SDATE=20070323&amp;VAR:FDATE=20070131&amp;VAR:FREQ=WEEKLY&amp;VAR:RELITEM=&amp;VAR:CURRENCY=&amp;VAR:DB_TYPE=&amp;VAR:UNITS=M&amp;window=popup&amp;w","idth=535&amp;height=425&amp;START_MAXIMIZED=FALSE&amp;Y=120&amp;display_string=audit"}</definedName>
    <definedName name="_2535__FDSAUDITLINK__" localSheetId="1" hidden="1">{"fdsup://directions/FAT Viewer?action=UPDATE&amp;creator=factSet&amp;DYN_ARGS=true&amp;DOC_NAME=FAT:RGQ_ENTRPR_VAL_EV_SOURCE_WINDOW.FAT&amp;VAR:ID1=PLL&amp;VAR:SDATE=20070316&amp;VAR:FDATE=20070131&amp;VAR:FREQ=WEEKLY&amp;VAR:RELITEM=&amp;VAR:CURRENCY=&amp;VAR:DB_TYPE=&amp;VAR:UNITS=M&amp;window=popup&amp;w","idth=535&amp;height=425&amp;START_MAXIMIZED=FALSE&amp;Y=120&amp;display_string=audit"}</definedName>
    <definedName name="_2535__FDSAUDITLINK__" localSheetId="0" hidden="1">{"fdsup://directions/FAT Viewer?action=UPDATE&amp;creator=factSet&amp;DYN_ARGS=true&amp;DOC_NAME=FAT:RGQ_ENTRPR_VAL_EV_SOURCE_WINDOW.FAT&amp;VAR:ID1=PLL&amp;VAR:SDATE=20070316&amp;VAR:FDATE=20070131&amp;VAR:FREQ=WEEKLY&amp;VAR:RELITEM=&amp;VAR:CURRENCY=&amp;VAR:DB_TYPE=&amp;VAR:UNITS=M&amp;window=popup&amp;w","idth=535&amp;height=425&amp;START_MAXIMIZED=FALSE&amp;Y=120&amp;display_string=audit"}</definedName>
    <definedName name="_2535__FDSAUDITLINK__" hidden="1">{"fdsup://directions/FAT Viewer?action=UPDATE&amp;creator=factSet&amp;DYN_ARGS=true&amp;DOC_NAME=FAT:RGQ_ENTRPR_VAL_EV_SOURCE_WINDOW.FAT&amp;VAR:ID1=PLL&amp;VAR:SDATE=20070316&amp;VAR:FDATE=20070131&amp;VAR:FREQ=WEEKLY&amp;VAR:RELITEM=&amp;VAR:CURRENCY=&amp;VAR:DB_TYPE=&amp;VAR:UNITS=M&amp;window=popup&amp;w","idth=535&amp;height=425&amp;START_MAXIMIZED=FALSE&amp;Y=120&amp;display_string=audit"}</definedName>
    <definedName name="_2536__FDSAUDITLINK__" localSheetId="1" hidden="1">{"fdsup://directions/FAT Viewer?action=UPDATE&amp;creator=factSet&amp;DYN_ARGS=true&amp;DOC_NAME=FAT:RGQ_ENTRPR_VAL_EV_SOURCE_WINDOW.FAT&amp;VAR:ID1=PLL&amp;VAR:SDATE=20070309&amp;VAR:FDATE=20070131&amp;VAR:FREQ=WEEKLY&amp;VAR:RELITEM=&amp;VAR:CURRENCY=&amp;VAR:DB_TYPE=&amp;VAR:UNITS=M&amp;window=popup&amp;w","idth=535&amp;height=425&amp;START_MAXIMIZED=FALSE&amp;Y=120&amp;display_string=audit"}</definedName>
    <definedName name="_2536__FDSAUDITLINK__" localSheetId="0" hidden="1">{"fdsup://directions/FAT Viewer?action=UPDATE&amp;creator=factSet&amp;DYN_ARGS=true&amp;DOC_NAME=FAT:RGQ_ENTRPR_VAL_EV_SOURCE_WINDOW.FAT&amp;VAR:ID1=PLL&amp;VAR:SDATE=20070309&amp;VAR:FDATE=20070131&amp;VAR:FREQ=WEEKLY&amp;VAR:RELITEM=&amp;VAR:CURRENCY=&amp;VAR:DB_TYPE=&amp;VAR:UNITS=M&amp;window=popup&amp;w","idth=535&amp;height=425&amp;START_MAXIMIZED=FALSE&amp;Y=120&amp;display_string=audit"}</definedName>
    <definedName name="_2536__FDSAUDITLINK__" hidden="1">{"fdsup://directions/FAT Viewer?action=UPDATE&amp;creator=factSet&amp;DYN_ARGS=true&amp;DOC_NAME=FAT:RGQ_ENTRPR_VAL_EV_SOURCE_WINDOW.FAT&amp;VAR:ID1=PLL&amp;VAR:SDATE=20070309&amp;VAR:FDATE=20070131&amp;VAR:FREQ=WEEKLY&amp;VAR:RELITEM=&amp;VAR:CURRENCY=&amp;VAR:DB_TYPE=&amp;VAR:UNITS=M&amp;window=popup&amp;w","idth=535&amp;height=425&amp;START_MAXIMIZED=FALSE&amp;Y=120&amp;display_string=audit"}</definedName>
    <definedName name="_2537__FDSAUDITLINK__" localSheetId="1" hidden="1">{"fdsup://directions/FAT Viewer?action=UPDATE&amp;creator=factSet&amp;DYN_ARGS=true&amp;DOC_NAME=FAT:RGQ_ENTRPR_VAL_EV_SOURCE_WINDOW.FAT&amp;VAR:ID1=PLL&amp;VAR:SDATE=20070302&amp;VAR:FDATE=20070131&amp;VAR:FREQ=WEEKLY&amp;VAR:RELITEM=&amp;VAR:CURRENCY=&amp;VAR:DB_TYPE=&amp;VAR:UNITS=M&amp;window=popup&amp;w","idth=535&amp;height=425&amp;START_MAXIMIZED=FALSE&amp;Y=120&amp;display_string=audit"}</definedName>
    <definedName name="_2537__FDSAUDITLINK__" localSheetId="0" hidden="1">{"fdsup://directions/FAT Viewer?action=UPDATE&amp;creator=factSet&amp;DYN_ARGS=true&amp;DOC_NAME=FAT:RGQ_ENTRPR_VAL_EV_SOURCE_WINDOW.FAT&amp;VAR:ID1=PLL&amp;VAR:SDATE=20070302&amp;VAR:FDATE=20070131&amp;VAR:FREQ=WEEKLY&amp;VAR:RELITEM=&amp;VAR:CURRENCY=&amp;VAR:DB_TYPE=&amp;VAR:UNITS=M&amp;window=popup&amp;w","idth=535&amp;height=425&amp;START_MAXIMIZED=FALSE&amp;Y=120&amp;display_string=audit"}</definedName>
    <definedName name="_2537__FDSAUDITLINK__" hidden="1">{"fdsup://directions/FAT Viewer?action=UPDATE&amp;creator=factSet&amp;DYN_ARGS=true&amp;DOC_NAME=FAT:RGQ_ENTRPR_VAL_EV_SOURCE_WINDOW.FAT&amp;VAR:ID1=PLL&amp;VAR:SDATE=20070302&amp;VAR:FDATE=20070131&amp;VAR:FREQ=WEEKLY&amp;VAR:RELITEM=&amp;VAR:CURRENCY=&amp;VAR:DB_TYPE=&amp;VAR:UNITS=M&amp;window=popup&amp;w","idth=535&amp;height=425&amp;START_MAXIMIZED=FALSE&amp;Y=120&amp;display_string=audit"}</definedName>
    <definedName name="_2538__FDSAUDITLINK__" localSheetId="1" hidden="1">{"fdsup://directions/FAT Viewer?action=UPDATE&amp;creator=factSet&amp;DYN_ARGS=true&amp;DOC_NAME=FAT:RGQ_ENTRPR_VAL_EV_SOURCE_WINDOW.FAT&amp;VAR:ID1=PLL&amp;VAR:SDATE=20070223&amp;VAR:FDATE=20070131&amp;VAR:FREQ=WEEKLY&amp;VAR:RELITEM=&amp;VAR:CURRENCY=&amp;VAR:DB_TYPE=&amp;VAR:UNITS=M&amp;window=popup&amp;w","idth=535&amp;height=425&amp;START_MAXIMIZED=FALSE&amp;Y=120&amp;display_string=audit"}</definedName>
    <definedName name="_2538__FDSAUDITLINK__" localSheetId="0" hidden="1">{"fdsup://directions/FAT Viewer?action=UPDATE&amp;creator=factSet&amp;DYN_ARGS=true&amp;DOC_NAME=FAT:RGQ_ENTRPR_VAL_EV_SOURCE_WINDOW.FAT&amp;VAR:ID1=PLL&amp;VAR:SDATE=20070223&amp;VAR:FDATE=20070131&amp;VAR:FREQ=WEEKLY&amp;VAR:RELITEM=&amp;VAR:CURRENCY=&amp;VAR:DB_TYPE=&amp;VAR:UNITS=M&amp;window=popup&amp;w","idth=535&amp;height=425&amp;START_MAXIMIZED=FALSE&amp;Y=120&amp;display_string=audit"}</definedName>
    <definedName name="_2538__FDSAUDITLINK__" hidden="1">{"fdsup://directions/FAT Viewer?action=UPDATE&amp;creator=factSet&amp;DYN_ARGS=true&amp;DOC_NAME=FAT:RGQ_ENTRPR_VAL_EV_SOURCE_WINDOW.FAT&amp;VAR:ID1=PLL&amp;VAR:SDATE=20070223&amp;VAR:FDATE=20070131&amp;VAR:FREQ=WEEKLY&amp;VAR:RELITEM=&amp;VAR:CURRENCY=&amp;VAR:DB_TYPE=&amp;VAR:UNITS=M&amp;window=popup&amp;w","idth=535&amp;height=425&amp;START_MAXIMIZED=FALSE&amp;Y=120&amp;display_string=audit"}</definedName>
    <definedName name="_2539__FDSAUDITLINK__" localSheetId="1" hidden="1">{"fdsup://directions/FAT Viewer?action=UPDATE&amp;creator=factSet&amp;DYN_ARGS=true&amp;DOC_NAME=FAT:RGQ_ENTRPR_VAL_EV_SOURCE_WINDOW.FAT&amp;VAR:ID1=PLL&amp;VAR:SDATE=20070216&amp;VAR:FDATE=20070131&amp;VAR:FREQ=WEEKLY&amp;VAR:RELITEM=&amp;VAR:CURRENCY=&amp;VAR:DB_TYPE=&amp;VAR:UNITS=M&amp;window=popup&amp;w","idth=535&amp;height=425&amp;START_MAXIMIZED=FALSE&amp;Y=120&amp;display_string=audit"}</definedName>
    <definedName name="_2539__FDSAUDITLINK__" localSheetId="0" hidden="1">{"fdsup://directions/FAT Viewer?action=UPDATE&amp;creator=factSet&amp;DYN_ARGS=true&amp;DOC_NAME=FAT:RGQ_ENTRPR_VAL_EV_SOURCE_WINDOW.FAT&amp;VAR:ID1=PLL&amp;VAR:SDATE=20070216&amp;VAR:FDATE=20070131&amp;VAR:FREQ=WEEKLY&amp;VAR:RELITEM=&amp;VAR:CURRENCY=&amp;VAR:DB_TYPE=&amp;VAR:UNITS=M&amp;window=popup&amp;w","idth=535&amp;height=425&amp;START_MAXIMIZED=FALSE&amp;Y=120&amp;display_string=audit"}</definedName>
    <definedName name="_2539__FDSAUDITLINK__" hidden="1">{"fdsup://directions/FAT Viewer?action=UPDATE&amp;creator=factSet&amp;DYN_ARGS=true&amp;DOC_NAME=FAT:RGQ_ENTRPR_VAL_EV_SOURCE_WINDOW.FAT&amp;VAR:ID1=PLL&amp;VAR:SDATE=20070216&amp;VAR:FDATE=20070131&amp;VAR:FREQ=WEEKLY&amp;VAR:RELITEM=&amp;VAR:CURRENCY=&amp;VAR:DB_TYPE=&amp;VAR:UNITS=M&amp;window=popup&amp;w","idth=535&amp;height=425&amp;START_MAXIMIZED=FALSE&amp;Y=120&amp;display_string=audit"}</definedName>
    <definedName name="_254__FDSAUDITLINK__" localSheetId="1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254__FDSAUDITLINK__" localSheetId="0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254__FDSAUDITLINK__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2540__FDSAUDITLINK__" localSheetId="1" hidden="1">{"fdsup://directions/FAT Viewer?action=UPDATE&amp;creator=factSet&amp;DYN_ARGS=true&amp;DOC_NAME=FAT:RGQ_ENTRPR_VAL_EV_SOURCE_WINDOW.FAT&amp;VAR:ID1=PLL&amp;VAR:SDATE=20070209&amp;VAR:FDATE=20070131&amp;VAR:FREQ=WEEKLY&amp;VAR:RELITEM=&amp;VAR:CURRENCY=&amp;VAR:DB_TYPE=&amp;VAR:UNITS=M&amp;window=popup&amp;w","idth=535&amp;height=425&amp;START_MAXIMIZED=FALSE&amp;Y=120&amp;display_string=audit"}</definedName>
    <definedName name="_2540__FDSAUDITLINK__" localSheetId="0" hidden="1">{"fdsup://directions/FAT Viewer?action=UPDATE&amp;creator=factSet&amp;DYN_ARGS=true&amp;DOC_NAME=FAT:RGQ_ENTRPR_VAL_EV_SOURCE_WINDOW.FAT&amp;VAR:ID1=PLL&amp;VAR:SDATE=20070209&amp;VAR:FDATE=20070131&amp;VAR:FREQ=WEEKLY&amp;VAR:RELITEM=&amp;VAR:CURRENCY=&amp;VAR:DB_TYPE=&amp;VAR:UNITS=M&amp;window=popup&amp;w","idth=535&amp;height=425&amp;START_MAXIMIZED=FALSE&amp;Y=120&amp;display_string=audit"}</definedName>
    <definedName name="_2540__FDSAUDITLINK__" hidden="1">{"fdsup://directions/FAT Viewer?action=UPDATE&amp;creator=factSet&amp;DYN_ARGS=true&amp;DOC_NAME=FAT:RGQ_ENTRPR_VAL_EV_SOURCE_WINDOW.FAT&amp;VAR:ID1=PLL&amp;VAR:SDATE=20070209&amp;VAR:FDATE=20070131&amp;VAR:FREQ=WEEKLY&amp;VAR:RELITEM=&amp;VAR:CURRENCY=&amp;VAR:DB_TYPE=&amp;VAR:UNITS=M&amp;window=popup&amp;w","idth=535&amp;height=425&amp;START_MAXIMIZED=FALSE&amp;Y=120&amp;display_string=audit"}</definedName>
    <definedName name="_2541__FDSAUDITLINK__" localSheetId="1" hidden="1">{"fdsup://directions/FAT Viewer?action=UPDATE&amp;creator=factSet&amp;DYN_ARGS=true&amp;DOC_NAME=FAT:RGQ_ENTRPR_VAL_EV_SOURCE_WINDOW.FAT&amp;VAR:ID1=PLL&amp;VAR:SDATE=20070202&amp;VAR:FDATE=20070131&amp;VAR:FREQ=WEEKLY&amp;VAR:RELITEM=&amp;VAR:CURRENCY=&amp;VAR:DB_TYPE=&amp;VAR:UNITS=M&amp;window=popup&amp;w","idth=535&amp;height=425&amp;START_MAXIMIZED=FALSE&amp;Y=120&amp;display_string=audit"}</definedName>
    <definedName name="_2541__FDSAUDITLINK__" localSheetId="0" hidden="1">{"fdsup://directions/FAT Viewer?action=UPDATE&amp;creator=factSet&amp;DYN_ARGS=true&amp;DOC_NAME=FAT:RGQ_ENTRPR_VAL_EV_SOURCE_WINDOW.FAT&amp;VAR:ID1=PLL&amp;VAR:SDATE=20070202&amp;VAR:FDATE=20070131&amp;VAR:FREQ=WEEKLY&amp;VAR:RELITEM=&amp;VAR:CURRENCY=&amp;VAR:DB_TYPE=&amp;VAR:UNITS=M&amp;window=popup&amp;w","idth=535&amp;height=425&amp;START_MAXIMIZED=FALSE&amp;Y=120&amp;display_string=audit"}</definedName>
    <definedName name="_2541__FDSAUDITLINK__" hidden="1">{"fdsup://directions/FAT Viewer?action=UPDATE&amp;creator=factSet&amp;DYN_ARGS=true&amp;DOC_NAME=FAT:RGQ_ENTRPR_VAL_EV_SOURCE_WINDOW.FAT&amp;VAR:ID1=PLL&amp;VAR:SDATE=20070202&amp;VAR:FDATE=20070131&amp;VAR:FREQ=WEEKLY&amp;VAR:RELITEM=&amp;VAR:CURRENCY=&amp;VAR:DB_TYPE=&amp;VAR:UNITS=M&amp;window=popup&amp;w","idth=535&amp;height=425&amp;START_MAXIMIZED=FALSE&amp;Y=120&amp;display_string=audit"}</definedName>
    <definedName name="_2542__FDSAUDITLINK__" localSheetId="1" hidden="1">{"fdsup://directions/FAT Viewer?action=UPDATE&amp;creator=factSet&amp;DYN_ARGS=true&amp;DOC_NAME=FAT:RGQ_ENTRPR_VAL_EV_SOURCE_WINDOW.FAT&amp;VAR:ID1=PLL&amp;VAR:SDATE=20070126&amp;VAR:FDATE=20061031&amp;VAR:FREQ=WEEKLY&amp;VAR:RELITEM=&amp;VAR:CURRENCY=&amp;VAR:DB_TYPE=&amp;VAR:UNITS=M&amp;window=popup&amp;w","idth=535&amp;height=425&amp;START_MAXIMIZED=FALSE&amp;Y=120&amp;display_string=audit"}</definedName>
    <definedName name="_2542__FDSAUDITLINK__" localSheetId="0" hidden="1">{"fdsup://directions/FAT Viewer?action=UPDATE&amp;creator=factSet&amp;DYN_ARGS=true&amp;DOC_NAME=FAT:RGQ_ENTRPR_VAL_EV_SOURCE_WINDOW.FAT&amp;VAR:ID1=PLL&amp;VAR:SDATE=20070126&amp;VAR:FDATE=20061031&amp;VAR:FREQ=WEEKLY&amp;VAR:RELITEM=&amp;VAR:CURRENCY=&amp;VAR:DB_TYPE=&amp;VAR:UNITS=M&amp;window=popup&amp;w","idth=535&amp;height=425&amp;START_MAXIMIZED=FALSE&amp;Y=120&amp;display_string=audit"}</definedName>
    <definedName name="_2542__FDSAUDITLINK__" hidden="1">{"fdsup://directions/FAT Viewer?action=UPDATE&amp;creator=factSet&amp;DYN_ARGS=true&amp;DOC_NAME=FAT:RGQ_ENTRPR_VAL_EV_SOURCE_WINDOW.FAT&amp;VAR:ID1=PLL&amp;VAR:SDATE=20070126&amp;VAR:FDATE=20061031&amp;VAR:FREQ=WEEKLY&amp;VAR:RELITEM=&amp;VAR:CURRENCY=&amp;VAR:DB_TYPE=&amp;VAR:UNITS=M&amp;window=popup&amp;w","idth=535&amp;height=425&amp;START_MAXIMIZED=FALSE&amp;Y=120&amp;display_string=audit"}</definedName>
    <definedName name="_2543__FDSAUDITLINK__" localSheetId="1" hidden="1">{"fdsup://directions/FAT Viewer?action=UPDATE&amp;creator=factSet&amp;DYN_ARGS=true&amp;DOC_NAME=FAT:RGQ_ENTRPR_VAL_EV_SOURCE_WINDOW.FAT&amp;VAR:ID1=PLL&amp;VAR:SDATE=20070119&amp;VAR:FDATE=20061031&amp;VAR:FREQ=WEEKLY&amp;VAR:RELITEM=&amp;VAR:CURRENCY=&amp;VAR:DB_TYPE=&amp;VAR:UNITS=M&amp;window=popup&amp;w","idth=535&amp;height=425&amp;START_MAXIMIZED=FALSE&amp;Y=120&amp;display_string=audit"}</definedName>
    <definedName name="_2543__FDSAUDITLINK__" localSheetId="0" hidden="1">{"fdsup://directions/FAT Viewer?action=UPDATE&amp;creator=factSet&amp;DYN_ARGS=true&amp;DOC_NAME=FAT:RGQ_ENTRPR_VAL_EV_SOURCE_WINDOW.FAT&amp;VAR:ID1=PLL&amp;VAR:SDATE=20070119&amp;VAR:FDATE=20061031&amp;VAR:FREQ=WEEKLY&amp;VAR:RELITEM=&amp;VAR:CURRENCY=&amp;VAR:DB_TYPE=&amp;VAR:UNITS=M&amp;window=popup&amp;w","idth=535&amp;height=425&amp;START_MAXIMIZED=FALSE&amp;Y=120&amp;display_string=audit"}</definedName>
    <definedName name="_2543__FDSAUDITLINK__" hidden="1">{"fdsup://directions/FAT Viewer?action=UPDATE&amp;creator=factSet&amp;DYN_ARGS=true&amp;DOC_NAME=FAT:RGQ_ENTRPR_VAL_EV_SOURCE_WINDOW.FAT&amp;VAR:ID1=PLL&amp;VAR:SDATE=20070119&amp;VAR:FDATE=20061031&amp;VAR:FREQ=WEEKLY&amp;VAR:RELITEM=&amp;VAR:CURRENCY=&amp;VAR:DB_TYPE=&amp;VAR:UNITS=M&amp;window=popup&amp;w","idth=535&amp;height=425&amp;START_MAXIMIZED=FALSE&amp;Y=120&amp;display_string=audit"}</definedName>
    <definedName name="_2544__FDSAUDITLINK__" localSheetId="1" hidden="1">{"fdsup://directions/FAT Viewer?action=UPDATE&amp;creator=factSet&amp;DYN_ARGS=true&amp;DOC_NAME=FAT:RGQ_ENTRPR_VAL_EV_SOURCE_WINDOW.FAT&amp;VAR:ID1=PLL&amp;VAR:SDATE=20070112&amp;VAR:FDATE=20061031&amp;VAR:FREQ=WEEKLY&amp;VAR:RELITEM=&amp;VAR:CURRENCY=&amp;VAR:DB_TYPE=&amp;VAR:UNITS=M&amp;window=popup&amp;w","idth=535&amp;height=425&amp;START_MAXIMIZED=FALSE&amp;Y=120&amp;display_string=audit"}</definedName>
    <definedName name="_2544__FDSAUDITLINK__" localSheetId="0" hidden="1">{"fdsup://directions/FAT Viewer?action=UPDATE&amp;creator=factSet&amp;DYN_ARGS=true&amp;DOC_NAME=FAT:RGQ_ENTRPR_VAL_EV_SOURCE_WINDOW.FAT&amp;VAR:ID1=PLL&amp;VAR:SDATE=20070112&amp;VAR:FDATE=20061031&amp;VAR:FREQ=WEEKLY&amp;VAR:RELITEM=&amp;VAR:CURRENCY=&amp;VAR:DB_TYPE=&amp;VAR:UNITS=M&amp;window=popup&amp;w","idth=535&amp;height=425&amp;START_MAXIMIZED=FALSE&amp;Y=120&amp;display_string=audit"}</definedName>
    <definedName name="_2544__FDSAUDITLINK__" hidden="1">{"fdsup://directions/FAT Viewer?action=UPDATE&amp;creator=factSet&amp;DYN_ARGS=true&amp;DOC_NAME=FAT:RGQ_ENTRPR_VAL_EV_SOURCE_WINDOW.FAT&amp;VAR:ID1=PLL&amp;VAR:SDATE=20070112&amp;VAR:FDATE=20061031&amp;VAR:FREQ=WEEKLY&amp;VAR:RELITEM=&amp;VAR:CURRENCY=&amp;VAR:DB_TYPE=&amp;VAR:UNITS=M&amp;window=popup&amp;w","idth=535&amp;height=425&amp;START_MAXIMIZED=FALSE&amp;Y=120&amp;display_string=audit"}</definedName>
    <definedName name="_2545__FDSAUDITLINK__" localSheetId="1" hidden="1">{"fdsup://directions/FAT Viewer?action=UPDATE&amp;creator=factSet&amp;DYN_ARGS=true&amp;DOC_NAME=FAT:RGQ_ENTRPR_VAL_EV_SOURCE_WINDOW.FAT&amp;VAR:ID1=PLL&amp;VAR:SDATE=20070105&amp;VAR:FDATE=20061031&amp;VAR:FREQ=WEEKLY&amp;VAR:RELITEM=&amp;VAR:CURRENCY=&amp;VAR:DB_TYPE=&amp;VAR:UNITS=M&amp;window=popup&amp;w","idth=535&amp;height=425&amp;START_MAXIMIZED=FALSE&amp;Y=120&amp;display_string=audit"}</definedName>
    <definedName name="_2545__FDSAUDITLINK__" localSheetId="0" hidden="1">{"fdsup://directions/FAT Viewer?action=UPDATE&amp;creator=factSet&amp;DYN_ARGS=true&amp;DOC_NAME=FAT:RGQ_ENTRPR_VAL_EV_SOURCE_WINDOW.FAT&amp;VAR:ID1=PLL&amp;VAR:SDATE=20070105&amp;VAR:FDATE=20061031&amp;VAR:FREQ=WEEKLY&amp;VAR:RELITEM=&amp;VAR:CURRENCY=&amp;VAR:DB_TYPE=&amp;VAR:UNITS=M&amp;window=popup&amp;w","idth=535&amp;height=425&amp;START_MAXIMIZED=FALSE&amp;Y=120&amp;display_string=audit"}</definedName>
    <definedName name="_2545__FDSAUDITLINK__" hidden="1">{"fdsup://directions/FAT Viewer?action=UPDATE&amp;creator=factSet&amp;DYN_ARGS=true&amp;DOC_NAME=FAT:RGQ_ENTRPR_VAL_EV_SOURCE_WINDOW.FAT&amp;VAR:ID1=PLL&amp;VAR:SDATE=20070105&amp;VAR:FDATE=20061031&amp;VAR:FREQ=WEEKLY&amp;VAR:RELITEM=&amp;VAR:CURRENCY=&amp;VAR:DB_TYPE=&amp;VAR:UNITS=M&amp;window=popup&amp;w","idth=535&amp;height=425&amp;START_MAXIMIZED=FALSE&amp;Y=120&amp;display_string=audit"}</definedName>
    <definedName name="_2546__FDSAUDITLINK__" localSheetId="1" hidden="1">{"fdsup://directions/FAT Viewer?action=UPDATE&amp;creator=factSet&amp;DYN_ARGS=true&amp;DOC_NAME=FAT:RGQ_ENTRPR_VAL_EV_SOURCE_WINDOW.FAT&amp;VAR:ID1=PLL&amp;VAR:SDATE=20061229&amp;VAR:FDATE=20061031&amp;VAR:FREQ=WEEKLY&amp;VAR:RELITEM=&amp;VAR:CURRENCY=&amp;VAR:DB_TYPE=&amp;VAR:UNITS=M&amp;window=popup&amp;w","idth=535&amp;height=425&amp;START_MAXIMIZED=FALSE&amp;Y=120&amp;display_string=audit"}</definedName>
    <definedName name="_2546__FDSAUDITLINK__" localSheetId="0" hidden="1">{"fdsup://directions/FAT Viewer?action=UPDATE&amp;creator=factSet&amp;DYN_ARGS=true&amp;DOC_NAME=FAT:RGQ_ENTRPR_VAL_EV_SOURCE_WINDOW.FAT&amp;VAR:ID1=PLL&amp;VAR:SDATE=20061229&amp;VAR:FDATE=20061031&amp;VAR:FREQ=WEEKLY&amp;VAR:RELITEM=&amp;VAR:CURRENCY=&amp;VAR:DB_TYPE=&amp;VAR:UNITS=M&amp;window=popup&amp;w","idth=535&amp;height=425&amp;START_MAXIMIZED=FALSE&amp;Y=120&amp;display_string=audit"}</definedName>
    <definedName name="_2546__FDSAUDITLINK__" hidden="1">{"fdsup://directions/FAT Viewer?action=UPDATE&amp;creator=factSet&amp;DYN_ARGS=true&amp;DOC_NAME=FAT:RGQ_ENTRPR_VAL_EV_SOURCE_WINDOW.FAT&amp;VAR:ID1=PLL&amp;VAR:SDATE=20061229&amp;VAR:FDATE=20061031&amp;VAR:FREQ=WEEKLY&amp;VAR:RELITEM=&amp;VAR:CURRENCY=&amp;VAR:DB_TYPE=&amp;VAR:UNITS=M&amp;window=popup&amp;w","idth=535&amp;height=425&amp;START_MAXIMIZED=FALSE&amp;Y=120&amp;display_string=audit"}</definedName>
    <definedName name="_2547__FDSAUDITLINK__" localSheetId="1" hidden="1">{"fdsup://directions/FAT Viewer?action=UPDATE&amp;creator=factSet&amp;DYN_ARGS=true&amp;DOC_NAME=FAT:RGQ_ENTRPR_VAL_EV_SOURCE_WINDOW.FAT&amp;VAR:ID1=PLL&amp;VAR:SDATE=20061222&amp;VAR:FDATE=20061031&amp;VAR:FREQ=WEEKLY&amp;VAR:RELITEM=&amp;VAR:CURRENCY=&amp;VAR:DB_TYPE=&amp;VAR:UNITS=M&amp;window=popup&amp;w","idth=535&amp;height=425&amp;START_MAXIMIZED=FALSE&amp;Y=120&amp;display_string=audit"}</definedName>
    <definedName name="_2547__FDSAUDITLINK__" localSheetId="0" hidden="1">{"fdsup://directions/FAT Viewer?action=UPDATE&amp;creator=factSet&amp;DYN_ARGS=true&amp;DOC_NAME=FAT:RGQ_ENTRPR_VAL_EV_SOURCE_WINDOW.FAT&amp;VAR:ID1=PLL&amp;VAR:SDATE=20061222&amp;VAR:FDATE=20061031&amp;VAR:FREQ=WEEKLY&amp;VAR:RELITEM=&amp;VAR:CURRENCY=&amp;VAR:DB_TYPE=&amp;VAR:UNITS=M&amp;window=popup&amp;w","idth=535&amp;height=425&amp;START_MAXIMIZED=FALSE&amp;Y=120&amp;display_string=audit"}</definedName>
    <definedName name="_2547__FDSAUDITLINK__" hidden="1">{"fdsup://directions/FAT Viewer?action=UPDATE&amp;creator=factSet&amp;DYN_ARGS=true&amp;DOC_NAME=FAT:RGQ_ENTRPR_VAL_EV_SOURCE_WINDOW.FAT&amp;VAR:ID1=PLL&amp;VAR:SDATE=20061222&amp;VAR:FDATE=20061031&amp;VAR:FREQ=WEEKLY&amp;VAR:RELITEM=&amp;VAR:CURRENCY=&amp;VAR:DB_TYPE=&amp;VAR:UNITS=M&amp;window=popup&amp;w","idth=535&amp;height=425&amp;START_MAXIMIZED=FALSE&amp;Y=120&amp;display_string=audit"}</definedName>
    <definedName name="_2548__FDSAUDITLINK__" localSheetId="1" hidden="1">{"fdsup://directions/FAT Viewer?action=UPDATE&amp;creator=factSet&amp;DYN_ARGS=true&amp;DOC_NAME=FAT:RGQ_ENTRPR_VAL_EV_SOURCE_WINDOW.FAT&amp;VAR:ID1=PLL&amp;VAR:SDATE=20061215&amp;VAR:FDATE=20061031&amp;VAR:FREQ=WEEKLY&amp;VAR:RELITEM=&amp;VAR:CURRENCY=&amp;VAR:DB_TYPE=&amp;VAR:UNITS=M&amp;window=popup&amp;w","idth=535&amp;height=425&amp;START_MAXIMIZED=FALSE&amp;Y=120&amp;display_string=audit"}</definedName>
    <definedName name="_2548__FDSAUDITLINK__" localSheetId="0" hidden="1">{"fdsup://directions/FAT Viewer?action=UPDATE&amp;creator=factSet&amp;DYN_ARGS=true&amp;DOC_NAME=FAT:RGQ_ENTRPR_VAL_EV_SOURCE_WINDOW.FAT&amp;VAR:ID1=PLL&amp;VAR:SDATE=20061215&amp;VAR:FDATE=20061031&amp;VAR:FREQ=WEEKLY&amp;VAR:RELITEM=&amp;VAR:CURRENCY=&amp;VAR:DB_TYPE=&amp;VAR:UNITS=M&amp;window=popup&amp;w","idth=535&amp;height=425&amp;START_MAXIMIZED=FALSE&amp;Y=120&amp;display_string=audit"}</definedName>
    <definedName name="_2548__FDSAUDITLINK__" hidden="1">{"fdsup://directions/FAT Viewer?action=UPDATE&amp;creator=factSet&amp;DYN_ARGS=true&amp;DOC_NAME=FAT:RGQ_ENTRPR_VAL_EV_SOURCE_WINDOW.FAT&amp;VAR:ID1=PLL&amp;VAR:SDATE=20061215&amp;VAR:FDATE=20061031&amp;VAR:FREQ=WEEKLY&amp;VAR:RELITEM=&amp;VAR:CURRENCY=&amp;VAR:DB_TYPE=&amp;VAR:UNITS=M&amp;window=popup&amp;w","idth=535&amp;height=425&amp;START_MAXIMIZED=FALSE&amp;Y=120&amp;display_string=audit"}</definedName>
    <definedName name="_2549__FDSAUDITLINK__" localSheetId="1" hidden="1">{"fdsup://directions/FAT Viewer?action=UPDATE&amp;creator=factSet&amp;DYN_ARGS=true&amp;DOC_NAME=FAT:RGQ_ENTRPR_VAL_EV_SOURCE_WINDOW.FAT&amp;VAR:ID1=PLL&amp;VAR:SDATE=20061208&amp;VAR:FDATE=20061031&amp;VAR:FREQ=WEEKLY&amp;VAR:RELITEM=&amp;VAR:CURRENCY=&amp;VAR:DB_TYPE=&amp;VAR:UNITS=M&amp;window=popup&amp;w","idth=535&amp;height=425&amp;START_MAXIMIZED=FALSE&amp;Y=120&amp;display_string=audit"}</definedName>
    <definedName name="_2549__FDSAUDITLINK__" localSheetId="0" hidden="1">{"fdsup://directions/FAT Viewer?action=UPDATE&amp;creator=factSet&amp;DYN_ARGS=true&amp;DOC_NAME=FAT:RGQ_ENTRPR_VAL_EV_SOURCE_WINDOW.FAT&amp;VAR:ID1=PLL&amp;VAR:SDATE=20061208&amp;VAR:FDATE=20061031&amp;VAR:FREQ=WEEKLY&amp;VAR:RELITEM=&amp;VAR:CURRENCY=&amp;VAR:DB_TYPE=&amp;VAR:UNITS=M&amp;window=popup&amp;w","idth=535&amp;height=425&amp;START_MAXIMIZED=FALSE&amp;Y=120&amp;display_string=audit"}</definedName>
    <definedName name="_2549__FDSAUDITLINK__" hidden="1">{"fdsup://directions/FAT Viewer?action=UPDATE&amp;creator=factSet&amp;DYN_ARGS=true&amp;DOC_NAME=FAT:RGQ_ENTRPR_VAL_EV_SOURCE_WINDOW.FAT&amp;VAR:ID1=PLL&amp;VAR:SDATE=20061208&amp;VAR:FDATE=20061031&amp;VAR:FREQ=WEEKLY&amp;VAR:RELITEM=&amp;VAR:CURRENCY=&amp;VAR:DB_TYPE=&amp;VAR:UNITS=M&amp;window=popup&amp;w","idth=535&amp;height=425&amp;START_MAXIMIZED=FALSE&amp;Y=120&amp;display_string=audit"}</definedName>
    <definedName name="_255__FDSAUDITLINK__" localSheetId="1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255__FDSAUDITLINK__" localSheetId="0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255__FDSAUDITLINK__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2550__FDSAUDITLINK__" localSheetId="1" hidden="1">{"fdsup://directions/FAT Viewer?action=UPDATE&amp;creator=factSet&amp;DYN_ARGS=true&amp;DOC_NAME=FAT:RGQ_ENTRPR_VAL_EV_SOURCE_WINDOW.FAT&amp;VAR:ID1=PLL&amp;VAR:SDATE=20061201&amp;VAR:FDATE=20061031&amp;VAR:FREQ=WEEKLY&amp;VAR:RELITEM=&amp;VAR:CURRENCY=&amp;VAR:DB_TYPE=&amp;VAR:UNITS=M&amp;window=popup&amp;w","idth=535&amp;height=425&amp;START_MAXIMIZED=FALSE&amp;Y=120&amp;display_string=audit"}</definedName>
    <definedName name="_2550__FDSAUDITLINK__" localSheetId="0" hidden="1">{"fdsup://directions/FAT Viewer?action=UPDATE&amp;creator=factSet&amp;DYN_ARGS=true&amp;DOC_NAME=FAT:RGQ_ENTRPR_VAL_EV_SOURCE_WINDOW.FAT&amp;VAR:ID1=PLL&amp;VAR:SDATE=20061201&amp;VAR:FDATE=20061031&amp;VAR:FREQ=WEEKLY&amp;VAR:RELITEM=&amp;VAR:CURRENCY=&amp;VAR:DB_TYPE=&amp;VAR:UNITS=M&amp;window=popup&amp;w","idth=535&amp;height=425&amp;START_MAXIMIZED=FALSE&amp;Y=120&amp;display_string=audit"}</definedName>
    <definedName name="_2550__FDSAUDITLINK__" hidden="1">{"fdsup://directions/FAT Viewer?action=UPDATE&amp;creator=factSet&amp;DYN_ARGS=true&amp;DOC_NAME=FAT:RGQ_ENTRPR_VAL_EV_SOURCE_WINDOW.FAT&amp;VAR:ID1=PLL&amp;VAR:SDATE=20061201&amp;VAR:FDATE=20061031&amp;VAR:FREQ=WEEKLY&amp;VAR:RELITEM=&amp;VAR:CURRENCY=&amp;VAR:DB_TYPE=&amp;VAR:UNITS=M&amp;window=popup&amp;w","idth=535&amp;height=425&amp;START_MAXIMIZED=FALSE&amp;Y=120&amp;display_string=audit"}</definedName>
    <definedName name="_2551__FDSAUDITLINK__" localSheetId="1" hidden="1">{"fdsup://directions/FAT Viewer?action=UPDATE&amp;creator=factSet&amp;DYN_ARGS=true&amp;DOC_NAME=FAT:RGQ_ENTRPR_VAL_EV_SOURCE_WINDOW.FAT&amp;VAR:ID1=PLL&amp;VAR:SDATE=20061124&amp;VAR:FDATE=20061031&amp;VAR:FREQ=WEEKLY&amp;VAR:RELITEM=&amp;VAR:CURRENCY=&amp;VAR:DB_TYPE=&amp;VAR:UNITS=M&amp;window=popup&amp;w","idth=535&amp;height=425&amp;START_MAXIMIZED=FALSE&amp;Y=120&amp;display_string=audit"}</definedName>
    <definedName name="_2551__FDSAUDITLINK__" localSheetId="0" hidden="1">{"fdsup://directions/FAT Viewer?action=UPDATE&amp;creator=factSet&amp;DYN_ARGS=true&amp;DOC_NAME=FAT:RGQ_ENTRPR_VAL_EV_SOURCE_WINDOW.FAT&amp;VAR:ID1=PLL&amp;VAR:SDATE=20061124&amp;VAR:FDATE=20061031&amp;VAR:FREQ=WEEKLY&amp;VAR:RELITEM=&amp;VAR:CURRENCY=&amp;VAR:DB_TYPE=&amp;VAR:UNITS=M&amp;window=popup&amp;w","idth=535&amp;height=425&amp;START_MAXIMIZED=FALSE&amp;Y=120&amp;display_string=audit"}</definedName>
    <definedName name="_2551__FDSAUDITLINK__" hidden="1">{"fdsup://directions/FAT Viewer?action=UPDATE&amp;creator=factSet&amp;DYN_ARGS=true&amp;DOC_NAME=FAT:RGQ_ENTRPR_VAL_EV_SOURCE_WINDOW.FAT&amp;VAR:ID1=PLL&amp;VAR:SDATE=20061124&amp;VAR:FDATE=20061031&amp;VAR:FREQ=WEEKLY&amp;VAR:RELITEM=&amp;VAR:CURRENCY=&amp;VAR:DB_TYPE=&amp;VAR:UNITS=M&amp;window=popup&amp;w","idth=535&amp;height=425&amp;START_MAXIMIZED=FALSE&amp;Y=120&amp;display_string=audit"}</definedName>
    <definedName name="_2552__FDSAUDITLINK__" localSheetId="1" hidden="1">{"fdsup://directions/FAT Viewer?action=UPDATE&amp;creator=factSet&amp;DYN_ARGS=true&amp;DOC_NAME=FAT:RGQ_ENTRPR_VAL_EV_SOURCE_WINDOW.FAT&amp;VAR:ID1=PLL&amp;VAR:SDATE=20061117&amp;VAR:FDATE=20061031&amp;VAR:FREQ=WEEKLY&amp;VAR:RELITEM=&amp;VAR:CURRENCY=&amp;VAR:DB_TYPE=&amp;VAR:UNITS=M&amp;window=popup&amp;w","idth=535&amp;height=425&amp;START_MAXIMIZED=FALSE&amp;Y=120&amp;display_string=audit"}</definedName>
    <definedName name="_2552__FDSAUDITLINK__" localSheetId="0" hidden="1">{"fdsup://directions/FAT Viewer?action=UPDATE&amp;creator=factSet&amp;DYN_ARGS=true&amp;DOC_NAME=FAT:RGQ_ENTRPR_VAL_EV_SOURCE_WINDOW.FAT&amp;VAR:ID1=PLL&amp;VAR:SDATE=20061117&amp;VAR:FDATE=20061031&amp;VAR:FREQ=WEEKLY&amp;VAR:RELITEM=&amp;VAR:CURRENCY=&amp;VAR:DB_TYPE=&amp;VAR:UNITS=M&amp;window=popup&amp;w","idth=535&amp;height=425&amp;START_MAXIMIZED=FALSE&amp;Y=120&amp;display_string=audit"}</definedName>
    <definedName name="_2552__FDSAUDITLINK__" hidden="1">{"fdsup://directions/FAT Viewer?action=UPDATE&amp;creator=factSet&amp;DYN_ARGS=true&amp;DOC_NAME=FAT:RGQ_ENTRPR_VAL_EV_SOURCE_WINDOW.FAT&amp;VAR:ID1=PLL&amp;VAR:SDATE=20061117&amp;VAR:FDATE=20061031&amp;VAR:FREQ=WEEKLY&amp;VAR:RELITEM=&amp;VAR:CURRENCY=&amp;VAR:DB_TYPE=&amp;VAR:UNITS=M&amp;window=popup&amp;w","idth=535&amp;height=425&amp;START_MAXIMIZED=FALSE&amp;Y=120&amp;display_string=audit"}</definedName>
    <definedName name="_2553__FDSAUDITLINK__" localSheetId="1" hidden="1">{"fdsup://directions/FAT Viewer?action=UPDATE&amp;creator=factSet&amp;DYN_ARGS=true&amp;DOC_NAME=FAT:RGQ_ENTRPR_VAL_EV_SOURCE_WINDOW.FAT&amp;VAR:ID1=PLL&amp;VAR:SDATE=20061110&amp;VAR:FDATE=20061031&amp;VAR:FREQ=WEEKLY&amp;VAR:RELITEM=&amp;VAR:CURRENCY=&amp;VAR:DB_TYPE=&amp;VAR:UNITS=M&amp;window=popup&amp;w","idth=535&amp;height=425&amp;START_MAXIMIZED=FALSE&amp;Y=120&amp;display_string=audit"}</definedName>
    <definedName name="_2553__FDSAUDITLINK__" localSheetId="0" hidden="1">{"fdsup://directions/FAT Viewer?action=UPDATE&amp;creator=factSet&amp;DYN_ARGS=true&amp;DOC_NAME=FAT:RGQ_ENTRPR_VAL_EV_SOURCE_WINDOW.FAT&amp;VAR:ID1=PLL&amp;VAR:SDATE=20061110&amp;VAR:FDATE=20061031&amp;VAR:FREQ=WEEKLY&amp;VAR:RELITEM=&amp;VAR:CURRENCY=&amp;VAR:DB_TYPE=&amp;VAR:UNITS=M&amp;window=popup&amp;w","idth=535&amp;height=425&amp;START_MAXIMIZED=FALSE&amp;Y=120&amp;display_string=audit"}</definedName>
    <definedName name="_2553__FDSAUDITLINK__" hidden="1">{"fdsup://directions/FAT Viewer?action=UPDATE&amp;creator=factSet&amp;DYN_ARGS=true&amp;DOC_NAME=FAT:RGQ_ENTRPR_VAL_EV_SOURCE_WINDOW.FAT&amp;VAR:ID1=PLL&amp;VAR:SDATE=20061110&amp;VAR:FDATE=20061031&amp;VAR:FREQ=WEEKLY&amp;VAR:RELITEM=&amp;VAR:CURRENCY=&amp;VAR:DB_TYPE=&amp;VAR:UNITS=M&amp;window=popup&amp;w","idth=535&amp;height=425&amp;START_MAXIMIZED=FALSE&amp;Y=120&amp;display_string=audit"}</definedName>
    <definedName name="_2554__FDSAUDITLINK__" localSheetId="1" hidden="1">{"fdsup://directions/FAT Viewer?action=UPDATE&amp;creator=factSet&amp;DYN_ARGS=true&amp;DOC_NAME=FAT:RGQ_ENTRPR_VAL_EV_SOURCE_WINDOW.FAT&amp;VAR:ID1=PLL&amp;VAR:SDATE=20061103&amp;VAR:FDATE=20061031&amp;VAR:FREQ=WEEKLY&amp;VAR:RELITEM=&amp;VAR:CURRENCY=&amp;VAR:DB_TYPE=&amp;VAR:UNITS=M&amp;window=popup&amp;w","idth=535&amp;height=425&amp;START_MAXIMIZED=FALSE&amp;Y=120&amp;display_string=audit"}</definedName>
    <definedName name="_2554__FDSAUDITLINK__" localSheetId="0" hidden="1">{"fdsup://directions/FAT Viewer?action=UPDATE&amp;creator=factSet&amp;DYN_ARGS=true&amp;DOC_NAME=FAT:RGQ_ENTRPR_VAL_EV_SOURCE_WINDOW.FAT&amp;VAR:ID1=PLL&amp;VAR:SDATE=20061103&amp;VAR:FDATE=20061031&amp;VAR:FREQ=WEEKLY&amp;VAR:RELITEM=&amp;VAR:CURRENCY=&amp;VAR:DB_TYPE=&amp;VAR:UNITS=M&amp;window=popup&amp;w","idth=535&amp;height=425&amp;START_MAXIMIZED=FALSE&amp;Y=120&amp;display_string=audit"}</definedName>
    <definedName name="_2554__FDSAUDITLINK__" hidden="1">{"fdsup://directions/FAT Viewer?action=UPDATE&amp;creator=factSet&amp;DYN_ARGS=true&amp;DOC_NAME=FAT:RGQ_ENTRPR_VAL_EV_SOURCE_WINDOW.FAT&amp;VAR:ID1=PLL&amp;VAR:SDATE=20061103&amp;VAR:FDATE=20061031&amp;VAR:FREQ=WEEKLY&amp;VAR:RELITEM=&amp;VAR:CURRENCY=&amp;VAR:DB_TYPE=&amp;VAR:UNITS=M&amp;window=popup&amp;w","idth=535&amp;height=425&amp;START_MAXIMIZED=FALSE&amp;Y=120&amp;display_string=audit"}</definedName>
    <definedName name="_2555__FDSAUDITLINK__" localSheetId="1" hidden="1">{"fdsup://directions/FAT Viewer?action=UPDATE&amp;creator=factSet&amp;DYN_ARGS=true&amp;DOC_NAME=FAT:RGQ_ENTRPR_VAL_EV_SOURCE_WINDOW.FAT&amp;VAR:ID1=PLL&amp;VAR:SDATE=20061027&amp;VAR:FDATE=20060731&amp;VAR:FREQ=WEEKLY&amp;VAR:RELITEM=&amp;VAR:CURRENCY=&amp;VAR:DB_TYPE=&amp;VAR:UNITS=M&amp;window=popup&amp;w","idth=535&amp;height=425&amp;START_MAXIMIZED=FALSE&amp;Y=120&amp;display_string=audit"}</definedName>
    <definedName name="_2555__FDSAUDITLINK__" localSheetId="0" hidden="1">{"fdsup://directions/FAT Viewer?action=UPDATE&amp;creator=factSet&amp;DYN_ARGS=true&amp;DOC_NAME=FAT:RGQ_ENTRPR_VAL_EV_SOURCE_WINDOW.FAT&amp;VAR:ID1=PLL&amp;VAR:SDATE=20061027&amp;VAR:FDATE=20060731&amp;VAR:FREQ=WEEKLY&amp;VAR:RELITEM=&amp;VAR:CURRENCY=&amp;VAR:DB_TYPE=&amp;VAR:UNITS=M&amp;window=popup&amp;w","idth=535&amp;height=425&amp;START_MAXIMIZED=FALSE&amp;Y=120&amp;display_string=audit"}</definedName>
    <definedName name="_2555__FDSAUDITLINK__" hidden="1">{"fdsup://directions/FAT Viewer?action=UPDATE&amp;creator=factSet&amp;DYN_ARGS=true&amp;DOC_NAME=FAT:RGQ_ENTRPR_VAL_EV_SOURCE_WINDOW.FAT&amp;VAR:ID1=PLL&amp;VAR:SDATE=20061027&amp;VAR:FDATE=20060731&amp;VAR:FREQ=WEEKLY&amp;VAR:RELITEM=&amp;VAR:CURRENCY=&amp;VAR:DB_TYPE=&amp;VAR:UNITS=M&amp;window=popup&amp;w","idth=535&amp;height=425&amp;START_MAXIMIZED=FALSE&amp;Y=120&amp;display_string=audit"}</definedName>
    <definedName name="_2556__FDSAUDITLINK__" localSheetId="1" hidden="1">{"fdsup://directions/FAT Viewer?action=UPDATE&amp;creator=factSet&amp;DYN_ARGS=true&amp;DOC_NAME=FAT:RGQ_ENTRPR_VAL_EV_SOURCE_WINDOW.FAT&amp;VAR:ID1=PLL&amp;VAR:SDATE=20061020&amp;VAR:FDATE=20060731&amp;VAR:FREQ=WEEKLY&amp;VAR:RELITEM=&amp;VAR:CURRENCY=&amp;VAR:DB_TYPE=&amp;VAR:UNITS=M&amp;window=popup&amp;w","idth=535&amp;height=425&amp;START_MAXIMIZED=FALSE&amp;Y=120&amp;display_string=audit"}</definedName>
    <definedName name="_2556__FDSAUDITLINK__" localSheetId="0" hidden="1">{"fdsup://directions/FAT Viewer?action=UPDATE&amp;creator=factSet&amp;DYN_ARGS=true&amp;DOC_NAME=FAT:RGQ_ENTRPR_VAL_EV_SOURCE_WINDOW.FAT&amp;VAR:ID1=PLL&amp;VAR:SDATE=20061020&amp;VAR:FDATE=20060731&amp;VAR:FREQ=WEEKLY&amp;VAR:RELITEM=&amp;VAR:CURRENCY=&amp;VAR:DB_TYPE=&amp;VAR:UNITS=M&amp;window=popup&amp;w","idth=535&amp;height=425&amp;START_MAXIMIZED=FALSE&amp;Y=120&amp;display_string=audit"}</definedName>
    <definedName name="_2556__FDSAUDITLINK__" hidden="1">{"fdsup://directions/FAT Viewer?action=UPDATE&amp;creator=factSet&amp;DYN_ARGS=true&amp;DOC_NAME=FAT:RGQ_ENTRPR_VAL_EV_SOURCE_WINDOW.FAT&amp;VAR:ID1=PLL&amp;VAR:SDATE=20061020&amp;VAR:FDATE=20060731&amp;VAR:FREQ=WEEKLY&amp;VAR:RELITEM=&amp;VAR:CURRENCY=&amp;VAR:DB_TYPE=&amp;VAR:UNITS=M&amp;window=popup&amp;w","idth=535&amp;height=425&amp;START_MAXIMIZED=FALSE&amp;Y=120&amp;display_string=audit"}</definedName>
    <definedName name="_2557__FDSAUDITLINK__" localSheetId="1" hidden="1">{"fdsup://directions/FAT Viewer?action=UPDATE&amp;creator=factSet&amp;DYN_ARGS=true&amp;DOC_NAME=FAT:RGQ_ENTRPR_VAL_EV_SOURCE_WINDOW.FAT&amp;VAR:ID1=PLL&amp;VAR:SDATE=20061013&amp;VAR:FDATE=20060731&amp;VAR:FREQ=WEEKLY&amp;VAR:RELITEM=&amp;VAR:CURRENCY=&amp;VAR:DB_TYPE=&amp;VAR:UNITS=M&amp;window=popup&amp;w","idth=535&amp;height=425&amp;START_MAXIMIZED=FALSE&amp;Y=120&amp;display_string=audit"}</definedName>
    <definedName name="_2557__FDSAUDITLINK__" localSheetId="0" hidden="1">{"fdsup://directions/FAT Viewer?action=UPDATE&amp;creator=factSet&amp;DYN_ARGS=true&amp;DOC_NAME=FAT:RGQ_ENTRPR_VAL_EV_SOURCE_WINDOW.FAT&amp;VAR:ID1=PLL&amp;VAR:SDATE=20061013&amp;VAR:FDATE=20060731&amp;VAR:FREQ=WEEKLY&amp;VAR:RELITEM=&amp;VAR:CURRENCY=&amp;VAR:DB_TYPE=&amp;VAR:UNITS=M&amp;window=popup&amp;w","idth=535&amp;height=425&amp;START_MAXIMIZED=FALSE&amp;Y=120&amp;display_string=audit"}</definedName>
    <definedName name="_2557__FDSAUDITLINK__" hidden="1">{"fdsup://directions/FAT Viewer?action=UPDATE&amp;creator=factSet&amp;DYN_ARGS=true&amp;DOC_NAME=FAT:RGQ_ENTRPR_VAL_EV_SOURCE_WINDOW.FAT&amp;VAR:ID1=PLL&amp;VAR:SDATE=20061013&amp;VAR:FDATE=20060731&amp;VAR:FREQ=WEEKLY&amp;VAR:RELITEM=&amp;VAR:CURRENCY=&amp;VAR:DB_TYPE=&amp;VAR:UNITS=M&amp;window=popup&amp;w","idth=535&amp;height=425&amp;START_MAXIMIZED=FALSE&amp;Y=120&amp;display_string=audit"}</definedName>
    <definedName name="_2558__FDSAUDITLINK__" localSheetId="1" hidden="1">{"fdsup://directions/FAT Viewer?action=UPDATE&amp;creator=factSet&amp;DYN_ARGS=true&amp;DOC_NAME=FAT:RGQ_ENTRPR_VAL_EV_SOURCE_WINDOW.FAT&amp;VAR:ID1=PLL&amp;VAR:SDATE=20061006&amp;VAR:FDATE=20060731&amp;VAR:FREQ=WEEKLY&amp;VAR:RELITEM=&amp;VAR:CURRENCY=&amp;VAR:DB_TYPE=&amp;VAR:UNITS=M&amp;window=popup&amp;w","idth=535&amp;height=425&amp;START_MAXIMIZED=FALSE&amp;Y=120&amp;display_string=audit"}</definedName>
    <definedName name="_2558__FDSAUDITLINK__" localSheetId="0" hidden="1">{"fdsup://directions/FAT Viewer?action=UPDATE&amp;creator=factSet&amp;DYN_ARGS=true&amp;DOC_NAME=FAT:RGQ_ENTRPR_VAL_EV_SOURCE_WINDOW.FAT&amp;VAR:ID1=PLL&amp;VAR:SDATE=20061006&amp;VAR:FDATE=20060731&amp;VAR:FREQ=WEEKLY&amp;VAR:RELITEM=&amp;VAR:CURRENCY=&amp;VAR:DB_TYPE=&amp;VAR:UNITS=M&amp;window=popup&amp;w","idth=535&amp;height=425&amp;START_MAXIMIZED=FALSE&amp;Y=120&amp;display_string=audit"}</definedName>
    <definedName name="_2558__FDSAUDITLINK__" hidden="1">{"fdsup://directions/FAT Viewer?action=UPDATE&amp;creator=factSet&amp;DYN_ARGS=true&amp;DOC_NAME=FAT:RGQ_ENTRPR_VAL_EV_SOURCE_WINDOW.FAT&amp;VAR:ID1=PLL&amp;VAR:SDATE=20061006&amp;VAR:FDATE=20060731&amp;VAR:FREQ=WEEKLY&amp;VAR:RELITEM=&amp;VAR:CURRENCY=&amp;VAR:DB_TYPE=&amp;VAR:UNITS=M&amp;window=popup&amp;w","idth=535&amp;height=425&amp;START_MAXIMIZED=FALSE&amp;Y=120&amp;display_string=audit"}</definedName>
    <definedName name="_2559__FDSAUDITLINK__" localSheetId="1" hidden="1">{"fdsup://directions/FAT Viewer?action=UPDATE&amp;creator=factSet&amp;DYN_ARGS=true&amp;DOC_NAME=FAT:RGQ_ENTRPR_VAL_EV_SOURCE_WINDOW.FAT&amp;VAR:ID1=PLL&amp;VAR:SDATE=20060929&amp;VAR:FDATE=20060731&amp;VAR:FREQ=WEEKLY&amp;VAR:RELITEM=&amp;VAR:CURRENCY=&amp;VAR:DB_TYPE=&amp;VAR:UNITS=M&amp;window=popup&amp;w","idth=535&amp;height=425&amp;START_MAXIMIZED=FALSE&amp;Y=120&amp;display_string=audit"}</definedName>
    <definedName name="_2559__FDSAUDITLINK__" localSheetId="0" hidden="1">{"fdsup://directions/FAT Viewer?action=UPDATE&amp;creator=factSet&amp;DYN_ARGS=true&amp;DOC_NAME=FAT:RGQ_ENTRPR_VAL_EV_SOURCE_WINDOW.FAT&amp;VAR:ID1=PLL&amp;VAR:SDATE=20060929&amp;VAR:FDATE=20060731&amp;VAR:FREQ=WEEKLY&amp;VAR:RELITEM=&amp;VAR:CURRENCY=&amp;VAR:DB_TYPE=&amp;VAR:UNITS=M&amp;window=popup&amp;w","idth=535&amp;height=425&amp;START_MAXIMIZED=FALSE&amp;Y=120&amp;display_string=audit"}</definedName>
    <definedName name="_2559__FDSAUDITLINK__" hidden="1">{"fdsup://directions/FAT Viewer?action=UPDATE&amp;creator=factSet&amp;DYN_ARGS=true&amp;DOC_NAME=FAT:RGQ_ENTRPR_VAL_EV_SOURCE_WINDOW.FAT&amp;VAR:ID1=PLL&amp;VAR:SDATE=20060929&amp;VAR:FDATE=20060731&amp;VAR:FREQ=WEEKLY&amp;VAR:RELITEM=&amp;VAR:CURRENCY=&amp;VAR:DB_TYPE=&amp;VAR:UNITS=M&amp;window=popup&amp;w","idth=535&amp;height=425&amp;START_MAXIMIZED=FALSE&amp;Y=120&amp;display_string=audit"}</definedName>
    <definedName name="_256__FDSAUDITLINK__" localSheetId="1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256__FDSAUDITLINK__" localSheetId="0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256__FDSAUDITLINK__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2560__FDSAUDITLINK__" localSheetId="1" hidden="1">{"fdsup://directions/FAT Viewer?action=UPDATE&amp;creator=factSet&amp;DYN_ARGS=true&amp;DOC_NAME=FAT:RGQ_ENTRPR_VAL_EV_SOURCE_WINDOW.FAT&amp;VAR:ID1=PLL&amp;VAR:SDATE=20060922&amp;VAR:FDATE=20060731&amp;VAR:FREQ=WEEKLY&amp;VAR:RELITEM=&amp;VAR:CURRENCY=&amp;VAR:DB_TYPE=&amp;VAR:UNITS=M&amp;window=popup&amp;w","idth=535&amp;height=425&amp;START_MAXIMIZED=FALSE&amp;Y=120&amp;display_string=audit"}</definedName>
    <definedName name="_2560__FDSAUDITLINK__" localSheetId="0" hidden="1">{"fdsup://directions/FAT Viewer?action=UPDATE&amp;creator=factSet&amp;DYN_ARGS=true&amp;DOC_NAME=FAT:RGQ_ENTRPR_VAL_EV_SOURCE_WINDOW.FAT&amp;VAR:ID1=PLL&amp;VAR:SDATE=20060922&amp;VAR:FDATE=20060731&amp;VAR:FREQ=WEEKLY&amp;VAR:RELITEM=&amp;VAR:CURRENCY=&amp;VAR:DB_TYPE=&amp;VAR:UNITS=M&amp;window=popup&amp;w","idth=535&amp;height=425&amp;START_MAXIMIZED=FALSE&amp;Y=120&amp;display_string=audit"}</definedName>
    <definedName name="_2560__FDSAUDITLINK__" hidden="1">{"fdsup://directions/FAT Viewer?action=UPDATE&amp;creator=factSet&amp;DYN_ARGS=true&amp;DOC_NAME=FAT:RGQ_ENTRPR_VAL_EV_SOURCE_WINDOW.FAT&amp;VAR:ID1=PLL&amp;VAR:SDATE=20060922&amp;VAR:FDATE=20060731&amp;VAR:FREQ=WEEKLY&amp;VAR:RELITEM=&amp;VAR:CURRENCY=&amp;VAR:DB_TYPE=&amp;VAR:UNITS=M&amp;window=popup&amp;w","idth=535&amp;height=425&amp;START_MAXIMIZED=FALSE&amp;Y=120&amp;display_string=audit"}</definedName>
    <definedName name="_2561__FDSAUDITLINK__" localSheetId="1" hidden="1">{"fdsup://directions/FAT Viewer?action=UPDATE&amp;creator=factSet&amp;DYN_ARGS=true&amp;DOC_NAME=FAT:RGQ_ENTRPR_VAL_EV_SOURCE_WINDOW.FAT&amp;VAR:ID1=PLL&amp;VAR:SDATE=20060915&amp;VAR:FDATE=20060731&amp;VAR:FREQ=WEEKLY&amp;VAR:RELITEM=&amp;VAR:CURRENCY=&amp;VAR:DB_TYPE=&amp;VAR:UNITS=M&amp;window=popup&amp;w","idth=535&amp;height=425&amp;START_MAXIMIZED=FALSE&amp;Y=120&amp;display_string=audit"}</definedName>
    <definedName name="_2561__FDSAUDITLINK__" localSheetId="0" hidden="1">{"fdsup://directions/FAT Viewer?action=UPDATE&amp;creator=factSet&amp;DYN_ARGS=true&amp;DOC_NAME=FAT:RGQ_ENTRPR_VAL_EV_SOURCE_WINDOW.FAT&amp;VAR:ID1=PLL&amp;VAR:SDATE=20060915&amp;VAR:FDATE=20060731&amp;VAR:FREQ=WEEKLY&amp;VAR:RELITEM=&amp;VAR:CURRENCY=&amp;VAR:DB_TYPE=&amp;VAR:UNITS=M&amp;window=popup&amp;w","idth=535&amp;height=425&amp;START_MAXIMIZED=FALSE&amp;Y=120&amp;display_string=audit"}</definedName>
    <definedName name="_2561__FDSAUDITLINK__" hidden="1">{"fdsup://directions/FAT Viewer?action=UPDATE&amp;creator=factSet&amp;DYN_ARGS=true&amp;DOC_NAME=FAT:RGQ_ENTRPR_VAL_EV_SOURCE_WINDOW.FAT&amp;VAR:ID1=PLL&amp;VAR:SDATE=20060915&amp;VAR:FDATE=20060731&amp;VAR:FREQ=WEEKLY&amp;VAR:RELITEM=&amp;VAR:CURRENCY=&amp;VAR:DB_TYPE=&amp;VAR:UNITS=M&amp;window=popup&amp;w","idth=535&amp;height=425&amp;START_MAXIMIZED=FALSE&amp;Y=120&amp;display_string=audit"}</definedName>
    <definedName name="_2562__FDSAUDITLINK__" localSheetId="1" hidden="1">{"fdsup://directions/FAT Viewer?action=UPDATE&amp;creator=factSet&amp;DYN_ARGS=true&amp;DOC_NAME=FAT:RGQ_ENTRPR_VAL_EV_SOURCE_WINDOW.FAT&amp;VAR:ID1=PLL&amp;VAR:SDATE=20060908&amp;VAR:FDATE=20060731&amp;VAR:FREQ=WEEKLY&amp;VAR:RELITEM=&amp;VAR:CURRENCY=&amp;VAR:DB_TYPE=&amp;VAR:UNITS=M&amp;window=popup&amp;w","idth=535&amp;height=425&amp;START_MAXIMIZED=FALSE&amp;Y=120&amp;display_string=audit"}</definedName>
    <definedName name="_2562__FDSAUDITLINK__" localSheetId="0" hidden="1">{"fdsup://directions/FAT Viewer?action=UPDATE&amp;creator=factSet&amp;DYN_ARGS=true&amp;DOC_NAME=FAT:RGQ_ENTRPR_VAL_EV_SOURCE_WINDOW.FAT&amp;VAR:ID1=PLL&amp;VAR:SDATE=20060908&amp;VAR:FDATE=20060731&amp;VAR:FREQ=WEEKLY&amp;VAR:RELITEM=&amp;VAR:CURRENCY=&amp;VAR:DB_TYPE=&amp;VAR:UNITS=M&amp;window=popup&amp;w","idth=535&amp;height=425&amp;START_MAXIMIZED=FALSE&amp;Y=120&amp;display_string=audit"}</definedName>
    <definedName name="_2562__FDSAUDITLINK__" hidden="1">{"fdsup://directions/FAT Viewer?action=UPDATE&amp;creator=factSet&amp;DYN_ARGS=true&amp;DOC_NAME=FAT:RGQ_ENTRPR_VAL_EV_SOURCE_WINDOW.FAT&amp;VAR:ID1=PLL&amp;VAR:SDATE=20060908&amp;VAR:FDATE=20060731&amp;VAR:FREQ=WEEKLY&amp;VAR:RELITEM=&amp;VAR:CURRENCY=&amp;VAR:DB_TYPE=&amp;VAR:UNITS=M&amp;window=popup&amp;w","idth=535&amp;height=425&amp;START_MAXIMIZED=FALSE&amp;Y=120&amp;display_string=audit"}</definedName>
    <definedName name="_2563__FDSAUDITLINK__" localSheetId="1" hidden="1">{"fdsup://directions/FAT Viewer?action=UPDATE&amp;creator=factSet&amp;DYN_ARGS=true&amp;DOC_NAME=FAT:RGQ_ENTRPR_VAL_EV_SOURCE_WINDOW.FAT&amp;VAR:ID1=PLL&amp;VAR:SDATE=20060901&amp;VAR:FDATE=20060731&amp;VAR:FREQ=WEEKLY&amp;VAR:RELITEM=&amp;VAR:CURRENCY=&amp;VAR:DB_TYPE=&amp;VAR:UNITS=M&amp;window=popup&amp;w","idth=535&amp;height=425&amp;START_MAXIMIZED=FALSE&amp;Y=120&amp;display_string=audit"}</definedName>
    <definedName name="_2563__FDSAUDITLINK__" localSheetId="0" hidden="1">{"fdsup://directions/FAT Viewer?action=UPDATE&amp;creator=factSet&amp;DYN_ARGS=true&amp;DOC_NAME=FAT:RGQ_ENTRPR_VAL_EV_SOURCE_WINDOW.FAT&amp;VAR:ID1=PLL&amp;VAR:SDATE=20060901&amp;VAR:FDATE=20060731&amp;VAR:FREQ=WEEKLY&amp;VAR:RELITEM=&amp;VAR:CURRENCY=&amp;VAR:DB_TYPE=&amp;VAR:UNITS=M&amp;window=popup&amp;w","idth=535&amp;height=425&amp;START_MAXIMIZED=FALSE&amp;Y=120&amp;display_string=audit"}</definedName>
    <definedName name="_2563__FDSAUDITLINK__" hidden="1">{"fdsup://directions/FAT Viewer?action=UPDATE&amp;creator=factSet&amp;DYN_ARGS=true&amp;DOC_NAME=FAT:RGQ_ENTRPR_VAL_EV_SOURCE_WINDOW.FAT&amp;VAR:ID1=PLL&amp;VAR:SDATE=20060901&amp;VAR:FDATE=20060731&amp;VAR:FREQ=WEEKLY&amp;VAR:RELITEM=&amp;VAR:CURRENCY=&amp;VAR:DB_TYPE=&amp;VAR:UNITS=M&amp;window=popup&amp;w","idth=535&amp;height=425&amp;START_MAXIMIZED=FALSE&amp;Y=120&amp;display_string=audit"}</definedName>
    <definedName name="_2564__FDSAUDITLINK__" localSheetId="1" hidden="1">{"fdsup://directions/FAT Viewer?action=UPDATE&amp;creator=factSet&amp;DYN_ARGS=true&amp;DOC_NAME=FAT:RGQ_ENTRPR_VAL_EV_SOURCE_WINDOW.FAT&amp;VAR:ID1=PLL&amp;VAR:SDATE=20060825&amp;VAR:FDATE=20060731&amp;VAR:FREQ=WEEKLY&amp;VAR:RELITEM=&amp;VAR:CURRENCY=&amp;VAR:DB_TYPE=&amp;VAR:UNITS=M&amp;window=popup&amp;w","idth=535&amp;height=425&amp;START_MAXIMIZED=FALSE&amp;Y=120&amp;display_string=audit"}</definedName>
    <definedName name="_2564__FDSAUDITLINK__" localSheetId="0" hidden="1">{"fdsup://directions/FAT Viewer?action=UPDATE&amp;creator=factSet&amp;DYN_ARGS=true&amp;DOC_NAME=FAT:RGQ_ENTRPR_VAL_EV_SOURCE_WINDOW.FAT&amp;VAR:ID1=PLL&amp;VAR:SDATE=20060825&amp;VAR:FDATE=20060731&amp;VAR:FREQ=WEEKLY&amp;VAR:RELITEM=&amp;VAR:CURRENCY=&amp;VAR:DB_TYPE=&amp;VAR:UNITS=M&amp;window=popup&amp;w","idth=535&amp;height=425&amp;START_MAXIMIZED=FALSE&amp;Y=120&amp;display_string=audit"}</definedName>
    <definedName name="_2564__FDSAUDITLINK__" hidden="1">{"fdsup://directions/FAT Viewer?action=UPDATE&amp;creator=factSet&amp;DYN_ARGS=true&amp;DOC_NAME=FAT:RGQ_ENTRPR_VAL_EV_SOURCE_WINDOW.FAT&amp;VAR:ID1=PLL&amp;VAR:SDATE=20060825&amp;VAR:FDATE=20060731&amp;VAR:FREQ=WEEKLY&amp;VAR:RELITEM=&amp;VAR:CURRENCY=&amp;VAR:DB_TYPE=&amp;VAR:UNITS=M&amp;window=popup&amp;w","idth=535&amp;height=425&amp;START_MAXIMIZED=FALSE&amp;Y=120&amp;display_string=audit"}</definedName>
    <definedName name="_2565__FDSAUDITLINK__" localSheetId="1" hidden="1">{"fdsup://directions/FAT Viewer?action=UPDATE&amp;creator=factSet&amp;DYN_ARGS=true&amp;DOC_NAME=FAT:RGQ_ENTRPR_VAL_EV_SOURCE_WINDOW.FAT&amp;VAR:ID1=PLL&amp;VAR:SDATE=20060818&amp;VAR:FDATE=20060731&amp;VAR:FREQ=WEEKLY&amp;VAR:RELITEM=&amp;VAR:CURRENCY=&amp;VAR:DB_TYPE=&amp;VAR:UNITS=M&amp;window=popup&amp;w","idth=535&amp;height=425&amp;START_MAXIMIZED=FALSE&amp;Y=120&amp;display_string=audit"}</definedName>
    <definedName name="_2565__FDSAUDITLINK__" localSheetId="0" hidden="1">{"fdsup://directions/FAT Viewer?action=UPDATE&amp;creator=factSet&amp;DYN_ARGS=true&amp;DOC_NAME=FAT:RGQ_ENTRPR_VAL_EV_SOURCE_WINDOW.FAT&amp;VAR:ID1=PLL&amp;VAR:SDATE=20060818&amp;VAR:FDATE=20060731&amp;VAR:FREQ=WEEKLY&amp;VAR:RELITEM=&amp;VAR:CURRENCY=&amp;VAR:DB_TYPE=&amp;VAR:UNITS=M&amp;window=popup&amp;w","idth=535&amp;height=425&amp;START_MAXIMIZED=FALSE&amp;Y=120&amp;display_string=audit"}</definedName>
    <definedName name="_2565__FDSAUDITLINK__" hidden="1">{"fdsup://directions/FAT Viewer?action=UPDATE&amp;creator=factSet&amp;DYN_ARGS=true&amp;DOC_NAME=FAT:RGQ_ENTRPR_VAL_EV_SOURCE_WINDOW.FAT&amp;VAR:ID1=PLL&amp;VAR:SDATE=20060818&amp;VAR:FDATE=20060731&amp;VAR:FREQ=WEEKLY&amp;VAR:RELITEM=&amp;VAR:CURRENCY=&amp;VAR:DB_TYPE=&amp;VAR:UNITS=M&amp;window=popup&amp;w","idth=535&amp;height=425&amp;START_MAXIMIZED=FALSE&amp;Y=120&amp;display_string=audit"}</definedName>
    <definedName name="_2566__FDSAUDITLINK__" localSheetId="1" hidden="1">{"fdsup://directions/FAT Viewer?action=UPDATE&amp;creator=factSet&amp;DYN_ARGS=true&amp;DOC_NAME=FAT:RGQ_ENTRPR_VAL_EV_SOURCE_WINDOW.FAT&amp;VAR:ID1=PLL&amp;VAR:SDATE=20060811&amp;VAR:FDATE=20060731&amp;VAR:FREQ=WEEKLY&amp;VAR:RELITEM=&amp;VAR:CURRENCY=&amp;VAR:DB_TYPE=&amp;VAR:UNITS=M&amp;window=popup&amp;w","idth=535&amp;height=425&amp;START_MAXIMIZED=FALSE&amp;Y=120&amp;display_string=audit"}</definedName>
    <definedName name="_2566__FDSAUDITLINK__" localSheetId="0" hidden="1">{"fdsup://directions/FAT Viewer?action=UPDATE&amp;creator=factSet&amp;DYN_ARGS=true&amp;DOC_NAME=FAT:RGQ_ENTRPR_VAL_EV_SOURCE_WINDOW.FAT&amp;VAR:ID1=PLL&amp;VAR:SDATE=20060811&amp;VAR:FDATE=20060731&amp;VAR:FREQ=WEEKLY&amp;VAR:RELITEM=&amp;VAR:CURRENCY=&amp;VAR:DB_TYPE=&amp;VAR:UNITS=M&amp;window=popup&amp;w","idth=535&amp;height=425&amp;START_MAXIMIZED=FALSE&amp;Y=120&amp;display_string=audit"}</definedName>
    <definedName name="_2566__FDSAUDITLINK__" hidden="1">{"fdsup://directions/FAT Viewer?action=UPDATE&amp;creator=factSet&amp;DYN_ARGS=true&amp;DOC_NAME=FAT:RGQ_ENTRPR_VAL_EV_SOURCE_WINDOW.FAT&amp;VAR:ID1=PLL&amp;VAR:SDATE=20060811&amp;VAR:FDATE=20060731&amp;VAR:FREQ=WEEKLY&amp;VAR:RELITEM=&amp;VAR:CURRENCY=&amp;VAR:DB_TYPE=&amp;VAR:UNITS=M&amp;window=popup&amp;w","idth=535&amp;height=425&amp;START_MAXIMIZED=FALSE&amp;Y=120&amp;display_string=audit"}</definedName>
    <definedName name="_2567__FDSAUDITLINK__" localSheetId="1" hidden="1">{"fdsup://directions/FAT Viewer?action=UPDATE&amp;creator=factSet&amp;DYN_ARGS=true&amp;DOC_NAME=FAT:RGQ_ENTRPR_VAL_EV_SOURCE_WINDOW.FAT&amp;VAR:ID1=PLL&amp;VAR:SDATE=20060804&amp;VAR:FDATE=20060731&amp;VAR:FREQ=WEEKLY&amp;VAR:RELITEM=&amp;VAR:CURRENCY=&amp;VAR:DB_TYPE=&amp;VAR:UNITS=M&amp;window=popup&amp;w","idth=535&amp;height=425&amp;START_MAXIMIZED=FALSE&amp;Y=120&amp;display_string=audit"}</definedName>
    <definedName name="_2567__FDSAUDITLINK__" localSheetId="0" hidden="1">{"fdsup://directions/FAT Viewer?action=UPDATE&amp;creator=factSet&amp;DYN_ARGS=true&amp;DOC_NAME=FAT:RGQ_ENTRPR_VAL_EV_SOURCE_WINDOW.FAT&amp;VAR:ID1=PLL&amp;VAR:SDATE=20060804&amp;VAR:FDATE=20060731&amp;VAR:FREQ=WEEKLY&amp;VAR:RELITEM=&amp;VAR:CURRENCY=&amp;VAR:DB_TYPE=&amp;VAR:UNITS=M&amp;window=popup&amp;w","idth=535&amp;height=425&amp;START_MAXIMIZED=FALSE&amp;Y=120&amp;display_string=audit"}</definedName>
    <definedName name="_2567__FDSAUDITLINK__" hidden="1">{"fdsup://directions/FAT Viewer?action=UPDATE&amp;creator=factSet&amp;DYN_ARGS=true&amp;DOC_NAME=FAT:RGQ_ENTRPR_VAL_EV_SOURCE_WINDOW.FAT&amp;VAR:ID1=PLL&amp;VAR:SDATE=20060804&amp;VAR:FDATE=20060731&amp;VAR:FREQ=WEEKLY&amp;VAR:RELITEM=&amp;VAR:CURRENCY=&amp;VAR:DB_TYPE=&amp;VAR:UNITS=M&amp;window=popup&amp;w","idth=535&amp;height=425&amp;START_MAXIMIZED=FALSE&amp;Y=120&amp;display_string=audit"}</definedName>
    <definedName name="_2568__FDSAUDITLINK__" localSheetId="1" hidden="1">{"fdsup://directions/FAT Viewer?action=UPDATE&amp;creator=factSet&amp;DYN_ARGS=true&amp;DOC_NAME=FAT:RGQ_ENTRPR_VAL_EV_SOURCE_WINDOW.FAT&amp;VAR:ID1=PLL&amp;VAR:SDATE=20060728&amp;VAR:FDATE=20060428&amp;VAR:FREQ=WEEKLY&amp;VAR:RELITEM=&amp;VAR:CURRENCY=&amp;VAR:DB_TYPE=&amp;VAR:UNITS=M&amp;window=popup&amp;w","idth=535&amp;height=425&amp;START_MAXIMIZED=FALSE&amp;Y=120&amp;display_string=audit"}</definedName>
    <definedName name="_2568__FDSAUDITLINK__" localSheetId="0" hidden="1">{"fdsup://directions/FAT Viewer?action=UPDATE&amp;creator=factSet&amp;DYN_ARGS=true&amp;DOC_NAME=FAT:RGQ_ENTRPR_VAL_EV_SOURCE_WINDOW.FAT&amp;VAR:ID1=PLL&amp;VAR:SDATE=20060728&amp;VAR:FDATE=20060428&amp;VAR:FREQ=WEEKLY&amp;VAR:RELITEM=&amp;VAR:CURRENCY=&amp;VAR:DB_TYPE=&amp;VAR:UNITS=M&amp;window=popup&amp;w","idth=535&amp;height=425&amp;START_MAXIMIZED=FALSE&amp;Y=120&amp;display_string=audit"}</definedName>
    <definedName name="_2568__FDSAUDITLINK__" hidden="1">{"fdsup://directions/FAT Viewer?action=UPDATE&amp;creator=factSet&amp;DYN_ARGS=true&amp;DOC_NAME=FAT:RGQ_ENTRPR_VAL_EV_SOURCE_WINDOW.FAT&amp;VAR:ID1=PLL&amp;VAR:SDATE=20060728&amp;VAR:FDATE=20060428&amp;VAR:FREQ=WEEKLY&amp;VAR:RELITEM=&amp;VAR:CURRENCY=&amp;VAR:DB_TYPE=&amp;VAR:UNITS=M&amp;window=popup&amp;w","idth=535&amp;height=425&amp;START_MAXIMIZED=FALSE&amp;Y=120&amp;display_string=audit"}</definedName>
    <definedName name="_2569__FDSAUDITLINK__" localSheetId="1" hidden="1">{"fdsup://directions/FAT Viewer?action=UPDATE&amp;creator=factSet&amp;DYN_ARGS=true&amp;DOC_NAME=FAT:RGQ_ENTRPR_VAL_EV_SOURCE_WINDOW.FAT&amp;VAR:ID1=PLL&amp;VAR:SDATE=20060721&amp;VAR:FDATE=20060428&amp;VAR:FREQ=WEEKLY&amp;VAR:RELITEM=&amp;VAR:CURRENCY=&amp;VAR:DB_TYPE=&amp;VAR:UNITS=M&amp;window=popup&amp;w","idth=535&amp;height=425&amp;START_MAXIMIZED=FALSE&amp;Y=120&amp;display_string=audit"}</definedName>
    <definedName name="_2569__FDSAUDITLINK__" localSheetId="0" hidden="1">{"fdsup://directions/FAT Viewer?action=UPDATE&amp;creator=factSet&amp;DYN_ARGS=true&amp;DOC_NAME=FAT:RGQ_ENTRPR_VAL_EV_SOURCE_WINDOW.FAT&amp;VAR:ID1=PLL&amp;VAR:SDATE=20060721&amp;VAR:FDATE=20060428&amp;VAR:FREQ=WEEKLY&amp;VAR:RELITEM=&amp;VAR:CURRENCY=&amp;VAR:DB_TYPE=&amp;VAR:UNITS=M&amp;window=popup&amp;w","idth=535&amp;height=425&amp;START_MAXIMIZED=FALSE&amp;Y=120&amp;display_string=audit"}</definedName>
    <definedName name="_2569__FDSAUDITLINK__" hidden="1">{"fdsup://directions/FAT Viewer?action=UPDATE&amp;creator=factSet&amp;DYN_ARGS=true&amp;DOC_NAME=FAT:RGQ_ENTRPR_VAL_EV_SOURCE_WINDOW.FAT&amp;VAR:ID1=PLL&amp;VAR:SDATE=20060721&amp;VAR:FDATE=20060428&amp;VAR:FREQ=WEEKLY&amp;VAR:RELITEM=&amp;VAR:CURRENCY=&amp;VAR:DB_TYPE=&amp;VAR:UNITS=M&amp;window=popup&amp;w","idth=535&amp;height=425&amp;START_MAXIMIZED=FALSE&amp;Y=120&amp;display_string=audit"}</definedName>
    <definedName name="_257__FDSAUDITLINK__" localSheetId="1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257__FDSAUDITLINK__" localSheetId="0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257__FDSAUDITLINK__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2570__FDSAUDITLINK__" localSheetId="1" hidden="1">{"fdsup://directions/FAT Viewer?action=UPDATE&amp;creator=factSet&amp;DYN_ARGS=true&amp;DOC_NAME=FAT:RGQ_ENTRPR_VAL_EV_SOURCE_WINDOW.FAT&amp;VAR:ID1=PLL&amp;VAR:SDATE=20060714&amp;VAR:FDATE=20060428&amp;VAR:FREQ=WEEKLY&amp;VAR:RELITEM=&amp;VAR:CURRENCY=&amp;VAR:DB_TYPE=&amp;VAR:UNITS=M&amp;window=popup&amp;w","idth=535&amp;height=425&amp;START_MAXIMIZED=FALSE&amp;Y=120&amp;display_string=audit"}</definedName>
    <definedName name="_2570__FDSAUDITLINK__" localSheetId="0" hidden="1">{"fdsup://directions/FAT Viewer?action=UPDATE&amp;creator=factSet&amp;DYN_ARGS=true&amp;DOC_NAME=FAT:RGQ_ENTRPR_VAL_EV_SOURCE_WINDOW.FAT&amp;VAR:ID1=PLL&amp;VAR:SDATE=20060714&amp;VAR:FDATE=20060428&amp;VAR:FREQ=WEEKLY&amp;VAR:RELITEM=&amp;VAR:CURRENCY=&amp;VAR:DB_TYPE=&amp;VAR:UNITS=M&amp;window=popup&amp;w","idth=535&amp;height=425&amp;START_MAXIMIZED=FALSE&amp;Y=120&amp;display_string=audit"}</definedName>
    <definedName name="_2570__FDSAUDITLINK__" hidden="1">{"fdsup://directions/FAT Viewer?action=UPDATE&amp;creator=factSet&amp;DYN_ARGS=true&amp;DOC_NAME=FAT:RGQ_ENTRPR_VAL_EV_SOURCE_WINDOW.FAT&amp;VAR:ID1=PLL&amp;VAR:SDATE=20060714&amp;VAR:FDATE=20060428&amp;VAR:FREQ=WEEKLY&amp;VAR:RELITEM=&amp;VAR:CURRENCY=&amp;VAR:DB_TYPE=&amp;VAR:UNITS=M&amp;window=popup&amp;w","idth=535&amp;height=425&amp;START_MAXIMIZED=FALSE&amp;Y=120&amp;display_string=audit"}</definedName>
    <definedName name="_2571__FDSAUDITLINK__" localSheetId="1" hidden="1">{"fdsup://directions/FAT Viewer?action=UPDATE&amp;creator=factSet&amp;DYN_ARGS=true&amp;DOC_NAME=FAT:RGQ_ENTRPR_VAL_EV_SOURCE_WINDOW.FAT&amp;VAR:ID1=PLL&amp;VAR:SDATE=20060707&amp;VAR:FDATE=20060428&amp;VAR:FREQ=WEEKLY&amp;VAR:RELITEM=&amp;VAR:CURRENCY=&amp;VAR:DB_TYPE=&amp;VAR:UNITS=M&amp;window=popup&amp;w","idth=535&amp;height=425&amp;START_MAXIMIZED=FALSE&amp;Y=120&amp;display_string=audit"}</definedName>
    <definedName name="_2571__FDSAUDITLINK__" localSheetId="0" hidden="1">{"fdsup://directions/FAT Viewer?action=UPDATE&amp;creator=factSet&amp;DYN_ARGS=true&amp;DOC_NAME=FAT:RGQ_ENTRPR_VAL_EV_SOURCE_WINDOW.FAT&amp;VAR:ID1=PLL&amp;VAR:SDATE=20060707&amp;VAR:FDATE=20060428&amp;VAR:FREQ=WEEKLY&amp;VAR:RELITEM=&amp;VAR:CURRENCY=&amp;VAR:DB_TYPE=&amp;VAR:UNITS=M&amp;window=popup&amp;w","idth=535&amp;height=425&amp;START_MAXIMIZED=FALSE&amp;Y=120&amp;display_string=audit"}</definedName>
    <definedName name="_2571__FDSAUDITLINK__" hidden="1">{"fdsup://directions/FAT Viewer?action=UPDATE&amp;creator=factSet&amp;DYN_ARGS=true&amp;DOC_NAME=FAT:RGQ_ENTRPR_VAL_EV_SOURCE_WINDOW.FAT&amp;VAR:ID1=PLL&amp;VAR:SDATE=20060707&amp;VAR:FDATE=20060428&amp;VAR:FREQ=WEEKLY&amp;VAR:RELITEM=&amp;VAR:CURRENCY=&amp;VAR:DB_TYPE=&amp;VAR:UNITS=M&amp;window=popup&amp;w","idth=535&amp;height=425&amp;START_MAXIMIZED=FALSE&amp;Y=120&amp;display_string=audit"}</definedName>
    <definedName name="_2572__FDSAUDITLINK__" localSheetId="1" hidden="1">{"fdsup://directions/FAT Viewer?action=UPDATE&amp;creator=factSet&amp;DYN_ARGS=true&amp;DOC_NAME=FAT:RGQ_ENTRPR_VAL_EV_SOURCE_WINDOW.FAT&amp;VAR:ID1=PLL&amp;VAR:SDATE=20060630&amp;VAR:FDATE=20060428&amp;VAR:FREQ=WEEKLY&amp;VAR:RELITEM=&amp;VAR:CURRENCY=&amp;VAR:DB_TYPE=&amp;VAR:UNITS=M&amp;window=popup&amp;w","idth=535&amp;height=425&amp;START_MAXIMIZED=FALSE&amp;Y=120&amp;display_string=audit"}</definedName>
    <definedName name="_2572__FDSAUDITLINK__" localSheetId="0" hidden="1">{"fdsup://directions/FAT Viewer?action=UPDATE&amp;creator=factSet&amp;DYN_ARGS=true&amp;DOC_NAME=FAT:RGQ_ENTRPR_VAL_EV_SOURCE_WINDOW.FAT&amp;VAR:ID1=PLL&amp;VAR:SDATE=20060630&amp;VAR:FDATE=20060428&amp;VAR:FREQ=WEEKLY&amp;VAR:RELITEM=&amp;VAR:CURRENCY=&amp;VAR:DB_TYPE=&amp;VAR:UNITS=M&amp;window=popup&amp;w","idth=535&amp;height=425&amp;START_MAXIMIZED=FALSE&amp;Y=120&amp;display_string=audit"}</definedName>
    <definedName name="_2572__FDSAUDITLINK__" hidden="1">{"fdsup://directions/FAT Viewer?action=UPDATE&amp;creator=factSet&amp;DYN_ARGS=true&amp;DOC_NAME=FAT:RGQ_ENTRPR_VAL_EV_SOURCE_WINDOW.FAT&amp;VAR:ID1=PLL&amp;VAR:SDATE=20060630&amp;VAR:FDATE=20060428&amp;VAR:FREQ=WEEKLY&amp;VAR:RELITEM=&amp;VAR:CURRENCY=&amp;VAR:DB_TYPE=&amp;VAR:UNITS=M&amp;window=popup&amp;w","idth=535&amp;height=425&amp;START_MAXIMIZED=FALSE&amp;Y=120&amp;display_string=audit"}</definedName>
    <definedName name="_2573__FDSAUDITLINK__" localSheetId="1" hidden="1">{"fdsup://directions/FAT Viewer?action=UPDATE&amp;creator=factSet&amp;DYN_ARGS=true&amp;DOC_NAME=FAT:RGQ_ENTRPR_VAL_EV_SOURCE_WINDOW.FAT&amp;VAR:ID1=PLL&amp;VAR:SDATE=20060623&amp;VAR:FDATE=20060428&amp;VAR:FREQ=WEEKLY&amp;VAR:RELITEM=&amp;VAR:CURRENCY=&amp;VAR:DB_TYPE=&amp;VAR:UNITS=M&amp;window=popup&amp;w","idth=535&amp;height=425&amp;START_MAXIMIZED=FALSE&amp;Y=120&amp;display_string=audit"}</definedName>
    <definedName name="_2573__FDSAUDITLINK__" localSheetId="0" hidden="1">{"fdsup://directions/FAT Viewer?action=UPDATE&amp;creator=factSet&amp;DYN_ARGS=true&amp;DOC_NAME=FAT:RGQ_ENTRPR_VAL_EV_SOURCE_WINDOW.FAT&amp;VAR:ID1=PLL&amp;VAR:SDATE=20060623&amp;VAR:FDATE=20060428&amp;VAR:FREQ=WEEKLY&amp;VAR:RELITEM=&amp;VAR:CURRENCY=&amp;VAR:DB_TYPE=&amp;VAR:UNITS=M&amp;window=popup&amp;w","idth=535&amp;height=425&amp;START_MAXIMIZED=FALSE&amp;Y=120&amp;display_string=audit"}</definedName>
    <definedName name="_2573__FDSAUDITLINK__" hidden="1">{"fdsup://directions/FAT Viewer?action=UPDATE&amp;creator=factSet&amp;DYN_ARGS=true&amp;DOC_NAME=FAT:RGQ_ENTRPR_VAL_EV_SOURCE_WINDOW.FAT&amp;VAR:ID1=PLL&amp;VAR:SDATE=20060623&amp;VAR:FDATE=20060428&amp;VAR:FREQ=WEEKLY&amp;VAR:RELITEM=&amp;VAR:CURRENCY=&amp;VAR:DB_TYPE=&amp;VAR:UNITS=M&amp;window=popup&amp;w","idth=535&amp;height=425&amp;START_MAXIMIZED=FALSE&amp;Y=120&amp;display_string=audit"}</definedName>
    <definedName name="_2574__FDSAUDITLINK__" localSheetId="1" hidden="1">{"fdsup://directions/FAT Viewer?action=UPDATE&amp;creator=factSet&amp;DYN_ARGS=true&amp;DOC_NAME=FAT:RGQ_ENTRPR_VAL_EV_SOURCE_WINDOW.FAT&amp;VAR:ID1=PLL&amp;VAR:SDATE=20060616&amp;VAR:FDATE=20060428&amp;VAR:FREQ=WEEKLY&amp;VAR:RELITEM=&amp;VAR:CURRENCY=&amp;VAR:DB_TYPE=&amp;VAR:UNITS=M&amp;window=popup&amp;w","idth=535&amp;height=425&amp;START_MAXIMIZED=FALSE&amp;Y=120&amp;display_string=audit"}</definedName>
    <definedName name="_2574__FDSAUDITLINK__" localSheetId="0" hidden="1">{"fdsup://directions/FAT Viewer?action=UPDATE&amp;creator=factSet&amp;DYN_ARGS=true&amp;DOC_NAME=FAT:RGQ_ENTRPR_VAL_EV_SOURCE_WINDOW.FAT&amp;VAR:ID1=PLL&amp;VAR:SDATE=20060616&amp;VAR:FDATE=20060428&amp;VAR:FREQ=WEEKLY&amp;VAR:RELITEM=&amp;VAR:CURRENCY=&amp;VAR:DB_TYPE=&amp;VAR:UNITS=M&amp;window=popup&amp;w","idth=535&amp;height=425&amp;START_MAXIMIZED=FALSE&amp;Y=120&amp;display_string=audit"}</definedName>
    <definedName name="_2574__FDSAUDITLINK__" hidden="1">{"fdsup://directions/FAT Viewer?action=UPDATE&amp;creator=factSet&amp;DYN_ARGS=true&amp;DOC_NAME=FAT:RGQ_ENTRPR_VAL_EV_SOURCE_WINDOW.FAT&amp;VAR:ID1=PLL&amp;VAR:SDATE=20060616&amp;VAR:FDATE=20060428&amp;VAR:FREQ=WEEKLY&amp;VAR:RELITEM=&amp;VAR:CURRENCY=&amp;VAR:DB_TYPE=&amp;VAR:UNITS=M&amp;window=popup&amp;w","idth=535&amp;height=425&amp;START_MAXIMIZED=FALSE&amp;Y=120&amp;display_string=audit"}</definedName>
    <definedName name="_2575__FDSAUDITLINK__" localSheetId="1" hidden="1">{"fdsup://directions/FAT Viewer?action=UPDATE&amp;creator=factSet&amp;DYN_ARGS=true&amp;DOC_NAME=FAT:RGQ_ENTRPR_VAL_EV_SOURCE_WINDOW.FAT&amp;VAR:ID1=PLL&amp;VAR:SDATE=20060609&amp;VAR:FDATE=20060428&amp;VAR:FREQ=WEEKLY&amp;VAR:RELITEM=&amp;VAR:CURRENCY=&amp;VAR:DB_TYPE=&amp;VAR:UNITS=M&amp;window=popup&amp;w","idth=535&amp;height=425&amp;START_MAXIMIZED=FALSE&amp;Y=120&amp;display_string=audit"}</definedName>
    <definedName name="_2575__FDSAUDITLINK__" localSheetId="0" hidden="1">{"fdsup://directions/FAT Viewer?action=UPDATE&amp;creator=factSet&amp;DYN_ARGS=true&amp;DOC_NAME=FAT:RGQ_ENTRPR_VAL_EV_SOURCE_WINDOW.FAT&amp;VAR:ID1=PLL&amp;VAR:SDATE=20060609&amp;VAR:FDATE=20060428&amp;VAR:FREQ=WEEKLY&amp;VAR:RELITEM=&amp;VAR:CURRENCY=&amp;VAR:DB_TYPE=&amp;VAR:UNITS=M&amp;window=popup&amp;w","idth=535&amp;height=425&amp;START_MAXIMIZED=FALSE&amp;Y=120&amp;display_string=audit"}</definedName>
    <definedName name="_2575__FDSAUDITLINK__" hidden="1">{"fdsup://directions/FAT Viewer?action=UPDATE&amp;creator=factSet&amp;DYN_ARGS=true&amp;DOC_NAME=FAT:RGQ_ENTRPR_VAL_EV_SOURCE_WINDOW.FAT&amp;VAR:ID1=PLL&amp;VAR:SDATE=20060609&amp;VAR:FDATE=20060428&amp;VAR:FREQ=WEEKLY&amp;VAR:RELITEM=&amp;VAR:CURRENCY=&amp;VAR:DB_TYPE=&amp;VAR:UNITS=M&amp;window=popup&amp;w","idth=535&amp;height=425&amp;START_MAXIMIZED=FALSE&amp;Y=120&amp;display_string=audit"}</definedName>
    <definedName name="_2576__FDSAUDITLINK__" localSheetId="1" hidden="1">{"fdsup://directions/FAT Viewer?action=UPDATE&amp;creator=factSet&amp;DYN_ARGS=true&amp;DOC_NAME=FAT:RGQ_ENTRPR_VAL_EV_SOURCE_WINDOW.FAT&amp;VAR:ID1=PLL&amp;VAR:SDATE=20060602&amp;VAR:FDATE=20060428&amp;VAR:FREQ=WEEKLY&amp;VAR:RELITEM=&amp;VAR:CURRENCY=&amp;VAR:DB_TYPE=&amp;VAR:UNITS=M&amp;window=popup&amp;w","idth=535&amp;height=425&amp;START_MAXIMIZED=FALSE&amp;Y=120&amp;display_string=audit"}</definedName>
    <definedName name="_2576__FDSAUDITLINK__" localSheetId="0" hidden="1">{"fdsup://directions/FAT Viewer?action=UPDATE&amp;creator=factSet&amp;DYN_ARGS=true&amp;DOC_NAME=FAT:RGQ_ENTRPR_VAL_EV_SOURCE_WINDOW.FAT&amp;VAR:ID1=PLL&amp;VAR:SDATE=20060602&amp;VAR:FDATE=20060428&amp;VAR:FREQ=WEEKLY&amp;VAR:RELITEM=&amp;VAR:CURRENCY=&amp;VAR:DB_TYPE=&amp;VAR:UNITS=M&amp;window=popup&amp;w","idth=535&amp;height=425&amp;START_MAXIMIZED=FALSE&amp;Y=120&amp;display_string=audit"}</definedName>
    <definedName name="_2576__FDSAUDITLINK__" hidden="1">{"fdsup://directions/FAT Viewer?action=UPDATE&amp;creator=factSet&amp;DYN_ARGS=true&amp;DOC_NAME=FAT:RGQ_ENTRPR_VAL_EV_SOURCE_WINDOW.FAT&amp;VAR:ID1=PLL&amp;VAR:SDATE=20060602&amp;VAR:FDATE=20060428&amp;VAR:FREQ=WEEKLY&amp;VAR:RELITEM=&amp;VAR:CURRENCY=&amp;VAR:DB_TYPE=&amp;VAR:UNITS=M&amp;window=popup&amp;w","idth=535&amp;height=425&amp;START_MAXIMIZED=FALSE&amp;Y=120&amp;display_string=audit"}</definedName>
    <definedName name="_2577__FDSAUDITLINK__" localSheetId="1" hidden="1">{"fdsup://directions/FAT Viewer?action=UPDATE&amp;creator=factSet&amp;DYN_ARGS=true&amp;DOC_NAME=FAT:RGQ_ENTRPR_VAL_EV_SOURCE_WINDOW.FAT&amp;VAR:ID1=PLL&amp;VAR:SDATE=20060526&amp;VAR:FDATE=20060428&amp;VAR:FREQ=WEEKLY&amp;VAR:RELITEM=&amp;VAR:CURRENCY=&amp;VAR:DB_TYPE=&amp;VAR:UNITS=M&amp;window=popup&amp;w","idth=535&amp;height=425&amp;START_MAXIMIZED=FALSE&amp;Y=120&amp;display_string=audit"}</definedName>
    <definedName name="_2577__FDSAUDITLINK__" localSheetId="0" hidden="1">{"fdsup://directions/FAT Viewer?action=UPDATE&amp;creator=factSet&amp;DYN_ARGS=true&amp;DOC_NAME=FAT:RGQ_ENTRPR_VAL_EV_SOURCE_WINDOW.FAT&amp;VAR:ID1=PLL&amp;VAR:SDATE=20060526&amp;VAR:FDATE=20060428&amp;VAR:FREQ=WEEKLY&amp;VAR:RELITEM=&amp;VAR:CURRENCY=&amp;VAR:DB_TYPE=&amp;VAR:UNITS=M&amp;window=popup&amp;w","idth=535&amp;height=425&amp;START_MAXIMIZED=FALSE&amp;Y=120&amp;display_string=audit"}</definedName>
    <definedName name="_2577__FDSAUDITLINK__" hidden="1">{"fdsup://directions/FAT Viewer?action=UPDATE&amp;creator=factSet&amp;DYN_ARGS=true&amp;DOC_NAME=FAT:RGQ_ENTRPR_VAL_EV_SOURCE_WINDOW.FAT&amp;VAR:ID1=PLL&amp;VAR:SDATE=20060526&amp;VAR:FDATE=20060428&amp;VAR:FREQ=WEEKLY&amp;VAR:RELITEM=&amp;VAR:CURRENCY=&amp;VAR:DB_TYPE=&amp;VAR:UNITS=M&amp;window=popup&amp;w","idth=535&amp;height=425&amp;START_MAXIMIZED=FALSE&amp;Y=120&amp;display_string=audit"}</definedName>
    <definedName name="_2578__FDSAUDITLINK__" localSheetId="1" hidden="1">{"fdsup://directions/FAT Viewer?action=UPDATE&amp;creator=factSet&amp;DYN_ARGS=true&amp;DOC_NAME=FAT:RGQ_ENTRPR_VAL_EV_SOURCE_WINDOW.FAT&amp;VAR:ID1=PLL&amp;VAR:SDATE=20060519&amp;VAR:FDATE=20060428&amp;VAR:FREQ=WEEKLY&amp;VAR:RELITEM=&amp;VAR:CURRENCY=&amp;VAR:DB_TYPE=&amp;VAR:UNITS=M&amp;window=popup&amp;w","idth=535&amp;height=425&amp;START_MAXIMIZED=FALSE&amp;Y=120&amp;display_string=audit"}</definedName>
    <definedName name="_2578__FDSAUDITLINK__" localSheetId="0" hidden="1">{"fdsup://directions/FAT Viewer?action=UPDATE&amp;creator=factSet&amp;DYN_ARGS=true&amp;DOC_NAME=FAT:RGQ_ENTRPR_VAL_EV_SOURCE_WINDOW.FAT&amp;VAR:ID1=PLL&amp;VAR:SDATE=20060519&amp;VAR:FDATE=20060428&amp;VAR:FREQ=WEEKLY&amp;VAR:RELITEM=&amp;VAR:CURRENCY=&amp;VAR:DB_TYPE=&amp;VAR:UNITS=M&amp;window=popup&amp;w","idth=535&amp;height=425&amp;START_MAXIMIZED=FALSE&amp;Y=120&amp;display_string=audit"}</definedName>
    <definedName name="_2578__FDSAUDITLINK__" hidden="1">{"fdsup://directions/FAT Viewer?action=UPDATE&amp;creator=factSet&amp;DYN_ARGS=true&amp;DOC_NAME=FAT:RGQ_ENTRPR_VAL_EV_SOURCE_WINDOW.FAT&amp;VAR:ID1=PLL&amp;VAR:SDATE=20060519&amp;VAR:FDATE=20060428&amp;VAR:FREQ=WEEKLY&amp;VAR:RELITEM=&amp;VAR:CURRENCY=&amp;VAR:DB_TYPE=&amp;VAR:UNITS=M&amp;window=popup&amp;w","idth=535&amp;height=425&amp;START_MAXIMIZED=FALSE&amp;Y=120&amp;display_string=audit"}</definedName>
    <definedName name="_2579__FDSAUDITLINK__" localSheetId="1" hidden="1">{"fdsup://directions/FAT Viewer?action=UPDATE&amp;creator=factSet&amp;DYN_ARGS=true&amp;DOC_NAME=FAT:RGQ_ENTRPR_VAL_EV_SOURCE_WINDOW.FAT&amp;VAR:ID1=PLL&amp;VAR:SDATE=20060512&amp;VAR:FDATE=20060428&amp;VAR:FREQ=WEEKLY&amp;VAR:RELITEM=&amp;VAR:CURRENCY=&amp;VAR:DB_TYPE=&amp;VAR:UNITS=M&amp;window=popup&amp;w","idth=535&amp;height=425&amp;START_MAXIMIZED=FALSE&amp;Y=120&amp;display_string=audit"}</definedName>
    <definedName name="_2579__FDSAUDITLINK__" localSheetId="0" hidden="1">{"fdsup://directions/FAT Viewer?action=UPDATE&amp;creator=factSet&amp;DYN_ARGS=true&amp;DOC_NAME=FAT:RGQ_ENTRPR_VAL_EV_SOURCE_WINDOW.FAT&amp;VAR:ID1=PLL&amp;VAR:SDATE=20060512&amp;VAR:FDATE=20060428&amp;VAR:FREQ=WEEKLY&amp;VAR:RELITEM=&amp;VAR:CURRENCY=&amp;VAR:DB_TYPE=&amp;VAR:UNITS=M&amp;window=popup&amp;w","idth=535&amp;height=425&amp;START_MAXIMIZED=FALSE&amp;Y=120&amp;display_string=audit"}</definedName>
    <definedName name="_2579__FDSAUDITLINK__" hidden="1">{"fdsup://directions/FAT Viewer?action=UPDATE&amp;creator=factSet&amp;DYN_ARGS=true&amp;DOC_NAME=FAT:RGQ_ENTRPR_VAL_EV_SOURCE_WINDOW.FAT&amp;VAR:ID1=PLL&amp;VAR:SDATE=20060512&amp;VAR:FDATE=20060428&amp;VAR:FREQ=WEEKLY&amp;VAR:RELITEM=&amp;VAR:CURRENCY=&amp;VAR:DB_TYPE=&amp;VAR:UNITS=M&amp;window=popup&amp;w","idth=535&amp;height=425&amp;START_MAXIMIZED=FALSE&amp;Y=120&amp;display_string=audit"}</definedName>
    <definedName name="_258__FDSAUDITLINK__" localSheetId="1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258__FDSAUDITLINK__" localSheetId="0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258__FDSAUDITLINK__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2580__FDSAUDITLINK__" localSheetId="1" hidden="1">{"fdsup://directions/FAT Viewer?action=UPDATE&amp;creator=factSet&amp;DYN_ARGS=true&amp;DOC_NAME=FAT:RGQ_ENTRPR_VAL_EV_SOURCE_WINDOW.FAT&amp;VAR:ID1=PLL&amp;VAR:SDATE=20060505&amp;VAR:FDATE=20060428&amp;VAR:FREQ=WEEKLY&amp;VAR:RELITEM=&amp;VAR:CURRENCY=&amp;VAR:DB_TYPE=&amp;VAR:UNITS=M&amp;window=popup&amp;w","idth=535&amp;height=425&amp;START_MAXIMIZED=FALSE&amp;Y=120&amp;display_string=audit"}</definedName>
    <definedName name="_2580__FDSAUDITLINK__" localSheetId="0" hidden="1">{"fdsup://directions/FAT Viewer?action=UPDATE&amp;creator=factSet&amp;DYN_ARGS=true&amp;DOC_NAME=FAT:RGQ_ENTRPR_VAL_EV_SOURCE_WINDOW.FAT&amp;VAR:ID1=PLL&amp;VAR:SDATE=20060505&amp;VAR:FDATE=20060428&amp;VAR:FREQ=WEEKLY&amp;VAR:RELITEM=&amp;VAR:CURRENCY=&amp;VAR:DB_TYPE=&amp;VAR:UNITS=M&amp;window=popup&amp;w","idth=535&amp;height=425&amp;START_MAXIMIZED=FALSE&amp;Y=120&amp;display_string=audit"}</definedName>
    <definedName name="_2580__FDSAUDITLINK__" hidden="1">{"fdsup://directions/FAT Viewer?action=UPDATE&amp;creator=factSet&amp;DYN_ARGS=true&amp;DOC_NAME=FAT:RGQ_ENTRPR_VAL_EV_SOURCE_WINDOW.FAT&amp;VAR:ID1=PLL&amp;VAR:SDATE=20060505&amp;VAR:FDATE=20060428&amp;VAR:FREQ=WEEKLY&amp;VAR:RELITEM=&amp;VAR:CURRENCY=&amp;VAR:DB_TYPE=&amp;VAR:UNITS=M&amp;window=popup&amp;w","idth=535&amp;height=425&amp;START_MAXIMIZED=FALSE&amp;Y=120&amp;display_string=audit"}</definedName>
    <definedName name="_2581__FDSAUDITLINK__" localSheetId="1" hidden="1">{"fdsup://directions/FAT Viewer?action=UPDATE&amp;creator=factSet&amp;DYN_ARGS=true&amp;DOC_NAME=FAT:RGQ_ENTRPR_VAL_EV_SOURCE_WINDOW.FAT&amp;VAR:ID1=PLL&amp;VAR:SDATE=20060428&amp;VAR:FDATE=20060428&amp;VAR:FREQ=WEEKLY&amp;VAR:RELITEM=&amp;VAR:CURRENCY=&amp;VAR:DB_TYPE=&amp;VAR:UNITS=M&amp;window=popup&amp;w","idth=535&amp;height=425&amp;START_MAXIMIZED=FALSE&amp;Y=120&amp;display_string=audit"}</definedName>
    <definedName name="_2581__FDSAUDITLINK__" localSheetId="0" hidden="1">{"fdsup://directions/FAT Viewer?action=UPDATE&amp;creator=factSet&amp;DYN_ARGS=true&amp;DOC_NAME=FAT:RGQ_ENTRPR_VAL_EV_SOURCE_WINDOW.FAT&amp;VAR:ID1=PLL&amp;VAR:SDATE=20060428&amp;VAR:FDATE=20060428&amp;VAR:FREQ=WEEKLY&amp;VAR:RELITEM=&amp;VAR:CURRENCY=&amp;VAR:DB_TYPE=&amp;VAR:UNITS=M&amp;window=popup&amp;w","idth=535&amp;height=425&amp;START_MAXIMIZED=FALSE&amp;Y=120&amp;display_string=audit"}</definedName>
    <definedName name="_2581__FDSAUDITLINK__" hidden="1">{"fdsup://directions/FAT Viewer?action=UPDATE&amp;creator=factSet&amp;DYN_ARGS=true&amp;DOC_NAME=FAT:RGQ_ENTRPR_VAL_EV_SOURCE_WINDOW.FAT&amp;VAR:ID1=PLL&amp;VAR:SDATE=20060428&amp;VAR:FDATE=20060428&amp;VAR:FREQ=WEEKLY&amp;VAR:RELITEM=&amp;VAR:CURRENCY=&amp;VAR:DB_TYPE=&amp;VAR:UNITS=M&amp;window=popup&amp;w","idth=535&amp;height=425&amp;START_MAXIMIZED=FALSE&amp;Y=120&amp;display_string=audit"}</definedName>
    <definedName name="_2582__FDSAUDITLINK__" localSheetId="1" hidden="1">{"fdsup://directions/FAT Viewer?action=UPDATE&amp;creator=factSet&amp;DYN_ARGS=true&amp;DOC_NAME=FAT:RGQ_ENTRPR_VAL_EV_SOURCE_WINDOW.FAT&amp;VAR:ID1=PLL&amp;VAR:SDATE=20060421&amp;VAR:FDATE=20060131&amp;VAR:FREQ=WEEKLY&amp;VAR:RELITEM=&amp;VAR:CURRENCY=&amp;VAR:DB_TYPE=&amp;VAR:UNITS=M&amp;window=popup&amp;w","idth=535&amp;height=425&amp;START_MAXIMIZED=FALSE&amp;Y=120&amp;display_string=audit"}</definedName>
    <definedName name="_2582__FDSAUDITLINK__" localSheetId="0" hidden="1">{"fdsup://directions/FAT Viewer?action=UPDATE&amp;creator=factSet&amp;DYN_ARGS=true&amp;DOC_NAME=FAT:RGQ_ENTRPR_VAL_EV_SOURCE_WINDOW.FAT&amp;VAR:ID1=PLL&amp;VAR:SDATE=20060421&amp;VAR:FDATE=20060131&amp;VAR:FREQ=WEEKLY&amp;VAR:RELITEM=&amp;VAR:CURRENCY=&amp;VAR:DB_TYPE=&amp;VAR:UNITS=M&amp;window=popup&amp;w","idth=535&amp;height=425&amp;START_MAXIMIZED=FALSE&amp;Y=120&amp;display_string=audit"}</definedName>
    <definedName name="_2582__FDSAUDITLINK__" hidden="1">{"fdsup://directions/FAT Viewer?action=UPDATE&amp;creator=factSet&amp;DYN_ARGS=true&amp;DOC_NAME=FAT:RGQ_ENTRPR_VAL_EV_SOURCE_WINDOW.FAT&amp;VAR:ID1=PLL&amp;VAR:SDATE=20060421&amp;VAR:FDATE=20060131&amp;VAR:FREQ=WEEKLY&amp;VAR:RELITEM=&amp;VAR:CURRENCY=&amp;VAR:DB_TYPE=&amp;VAR:UNITS=M&amp;window=popup&amp;w","idth=535&amp;height=425&amp;START_MAXIMIZED=FALSE&amp;Y=120&amp;display_string=audit"}</definedName>
    <definedName name="_2583__FDSAUDITLINK__" localSheetId="1" hidden="1">{"fdsup://directions/FAT Viewer?action=UPDATE&amp;creator=factSet&amp;DYN_ARGS=true&amp;DOC_NAME=FAT:RGQ_ENTRPR_VAL_EV_SOURCE_WINDOW.FAT&amp;VAR:ID1=PLL&amp;VAR:SDATE=20060413&amp;VAR:FDATE=20060131&amp;VAR:FREQ=WEEKLY&amp;VAR:RELITEM=&amp;VAR:CURRENCY=&amp;VAR:DB_TYPE=&amp;VAR:UNITS=M&amp;window=popup&amp;w","idth=535&amp;height=425&amp;START_MAXIMIZED=FALSE&amp;Y=120&amp;display_string=audit"}</definedName>
    <definedName name="_2583__FDSAUDITLINK__" localSheetId="0" hidden="1">{"fdsup://directions/FAT Viewer?action=UPDATE&amp;creator=factSet&amp;DYN_ARGS=true&amp;DOC_NAME=FAT:RGQ_ENTRPR_VAL_EV_SOURCE_WINDOW.FAT&amp;VAR:ID1=PLL&amp;VAR:SDATE=20060413&amp;VAR:FDATE=20060131&amp;VAR:FREQ=WEEKLY&amp;VAR:RELITEM=&amp;VAR:CURRENCY=&amp;VAR:DB_TYPE=&amp;VAR:UNITS=M&amp;window=popup&amp;w","idth=535&amp;height=425&amp;START_MAXIMIZED=FALSE&amp;Y=120&amp;display_string=audit"}</definedName>
    <definedName name="_2583__FDSAUDITLINK__" hidden="1">{"fdsup://directions/FAT Viewer?action=UPDATE&amp;creator=factSet&amp;DYN_ARGS=true&amp;DOC_NAME=FAT:RGQ_ENTRPR_VAL_EV_SOURCE_WINDOW.FAT&amp;VAR:ID1=PLL&amp;VAR:SDATE=20060413&amp;VAR:FDATE=20060131&amp;VAR:FREQ=WEEKLY&amp;VAR:RELITEM=&amp;VAR:CURRENCY=&amp;VAR:DB_TYPE=&amp;VAR:UNITS=M&amp;window=popup&amp;w","idth=535&amp;height=425&amp;START_MAXIMIZED=FALSE&amp;Y=120&amp;display_string=audit"}</definedName>
    <definedName name="_2584__FDSAUDITLINK__" localSheetId="1" hidden="1">{"fdsup://directions/FAT Viewer?action=UPDATE&amp;creator=factSet&amp;DYN_ARGS=true&amp;DOC_NAME=FAT:RGQ_ENTRPR_VAL_EV_SOURCE_WINDOW.FAT&amp;VAR:ID1=PLL&amp;VAR:SDATE=20060407&amp;VAR:FDATE=20060131&amp;VAR:FREQ=WEEKLY&amp;VAR:RELITEM=&amp;VAR:CURRENCY=&amp;VAR:DB_TYPE=&amp;VAR:UNITS=M&amp;window=popup&amp;w","idth=535&amp;height=425&amp;START_MAXIMIZED=FALSE&amp;Y=120&amp;display_string=audit"}</definedName>
    <definedName name="_2584__FDSAUDITLINK__" localSheetId="0" hidden="1">{"fdsup://directions/FAT Viewer?action=UPDATE&amp;creator=factSet&amp;DYN_ARGS=true&amp;DOC_NAME=FAT:RGQ_ENTRPR_VAL_EV_SOURCE_WINDOW.FAT&amp;VAR:ID1=PLL&amp;VAR:SDATE=20060407&amp;VAR:FDATE=20060131&amp;VAR:FREQ=WEEKLY&amp;VAR:RELITEM=&amp;VAR:CURRENCY=&amp;VAR:DB_TYPE=&amp;VAR:UNITS=M&amp;window=popup&amp;w","idth=535&amp;height=425&amp;START_MAXIMIZED=FALSE&amp;Y=120&amp;display_string=audit"}</definedName>
    <definedName name="_2584__FDSAUDITLINK__" hidden="1">{"fdsup://directions/FAT Viewer?action=UPDATE&amp;creator=factSet&amp;DYN_ARGS=true&amp;DOC_NAME=FAT:RGQ_ENTRPR_VAL_EV_SOURCE_WINDOW.FAT&amp;VAR:ID1=PLL&amp;VAR:SDATE=20060407&amp;VAR:FDATE=20060131&amp;VAR:FREQ=WEEKLY&amp;VAR:RELITEM=&amp;VAR:CURRENCY=&amp;VAR:DB_TYPE=&amp;VAR:UNITS=M&amp;window=popup&amp;w","idth=535&amp;height=425&amp;START_MAXIMIZED=FALSE&amp;Y=120&amp;display_string=audit"}</definedName>
    <definedName name="_2585__FDSAUDITLINK__" localSheetId="1" hidden="1">{"fdsup://directions/FAT Viewer?action=UPDATE&amp;creator=factSet&amp;DYN_ARGS=true&amp;DOC_NAME=FAT:RGQ_ENTRPR_VAL_EV_SOURCE_WINDOW.FAT&amp;VAR:ID1=PLL&amp;VAR:SDATE=20060331&amp;VAR:FDATE=20060131&amp;VAR:FREQ=WEEKLY&amp;VAR:RELITEM=&amp;VAR:CURRENCY=&amp;VAR:DB_TYPE=&amp;VAR:UNITS=M&amp;window=popup&amp;w","idth=535&amp;height=425&amp;START_MAXIMIZED=FALSE&amp;Y=120&amp;display_string=audit"}</definedName>
    <definedName name="_2585__FDSAUDITLINK__" localSheetId="0" hidden="1">{"fdsup://directions/FAT Viewer?action=UPDATE&amp;creator=factSet&amp;DYN_ARGS=true&amp;DOC_NAME=FAT:RGQ_ENTRPR_VAL_EV_SOURCE_WINDOW.FAT&amp;VAR:ID1=PLL&amp;VAR:SDATE=20060331&amp;VAR:FDATE=20060131&amp;VAR:FREQ=WEEKLY&amp;VAR:RELITEM=&amp;VAR:CURRENCY=&amp;VAR:DB_TYPE=&amp;VAR:UNITS=M&amp;window=popup&amp;w","idth=535&amp;height=425&amp;START_MAXIMIZED=FALSE&amp;Y=120&amp;display_string=audit"}</definedName>
    <definedName name="_2585__FDSAUDITLINK__" hidden="1">{"fdsup://directions/FAT Viewer?action=UPDATE&amp;creator=factSet&amp;DYN_ARGS=true&amp;DOC_NAME=FAT:RGQ_ENTRPR_VAL_EV_SOURCE_WINDOW.FAT&amp;VAR:ID1=PLL&amp;VAR:SDATE=20060331&amp;VAR:FDATE=20060131&amp;VAR:FREQ=WEEKLY&amp;VAR:RELITEM=&amp;VAR:CURRENCY=&amp;VAR:DB_TYPE=&amp;VAR:UNITS=M&amp;window=popup&amp;w","idth=535&amp;height=425&amp;START_MAXIMIZED=FALSE&amp;Y=120&amp;display_string=audit"}</definedName>
    <definedName name="_2586__FDSAUDITLINK__" localSheetId="1" hidden="1">{"fdsup://directions/FAT Viewer?action=UPDATE&amp;creator=factSet&amp;DYN_ARGS=true&amp;DOC_NAME=FAT:RGQ_ENTRPR_VAL_EV_SOURCE_WINDOW.FAT&amp;VAR:ID1=PLL&amp;VAR:SDATE=20060324&amp;VAR:FDATE=20060131&amp;VAR:FREQ=WEEKLY&amp;VAR:RELITEM=&amp;VAR:CURRENCY=&amp;VAR:DB_TYPE=&amp;VAR:UNITS=M&amp;window=popup&amp;w","idth=535&amp;height=425&amp;START_MAXIMIZED=FALSE&amp;Y=120&amp;display_string=audit"}</definedName>
    <definedName name="_2586__FDSAUDITLINK__" localSheetId="0" hidden="1">{"fdsup://directions/FAT Viewer?action=UPDATE&amp;creator=factSet&amp;DYN_ARGS=true&amp;DOC_NAME=FAT:RGQ_ENTRPR_VAL_EV_SOURCE_WINDOW.FAT&amp;VAR:ID1=PLL&amp;VAR:SDATE=20060324&amp;VAR:FDATE=20060131&amp;VAR:FREQ=WEEKLY&amp;VAR:RELITEM=&amp;VAR:CURRENCY=&amp;VAR:DB_TYPE=&amp;VAR:UNITS=M&amp;window=popup&amp;w","idth=535&amp;height=425&amp;START_MAXIMIZED=FALSE&amp;Y=120&amp;display_string=audit"}</definedName>
    <definedName name="_2586__FDSAUDITLINK__" hidden="1">{"fdsup://directions/FAT Viewer?action=UPDATE&amp;creator=factSet&amp;DYN_ARGS=true&amp;DOC_NAME=FAT:RGQ_ENTRPR_VAL_EV_SOURCE_WINDOW.FAT&amp;VAR:ID1=PLL&amp;VAR:SDATE=20060324&amp;VAR:FDATE=20060131&amp;VAR:FREQ=WEEKLY&amp;VAR:RELITEM=&amp;VAR:CURRENCY=&amp;VAR:DB_TYPE=&amp;VAR:UNITS=M&amp;window=popup&amp;w","idth=535&amp;height=425&amp;START_MAXIMIZED=FALSE&amp;Y=120&amp;display_string=audit"}</definedName>
    <definedName name="_2587__FDSAUDITLINK__" localSheetId="1" hidden="1">{"fdsup://directions/FAT Viewer?action=UPDATE&amp;creator=factSet&amp;DYN_ARGS=true&amp;DOC_NAME=FAT:RGQ_ENTRPR_VAL_EV_SOURCE_WINDOW.FAT&amp;VAR:ID1=PLL&amp;VAR:SDATE=20060317&amp;VAR:FDATE=20060131&amp;VAR:FREQ=WEEKLY&amp;VAR:RELITEM=&amp;VAR:CURRENCY=&amp;VAR:DB_TYPE=&amp;VAR:UNITS=M&amp;window=popup&amp;w","idth=535&amp;height=425&amp;START_MAXIMIZED=FALSE&amp;Y=120&amp;display_string=audit"}</definedName>
    <definedName name="_2587__FDSAUDITLINK__" localSheetId="0" hidden="1">{"fdsup://directions/FAT Viewer?action=UPDATE&amp;creator=factSet&amp;DYN_ARGS=true&amp;DOC_NAME=FAT:RGQ_ENTRPR_VAL_EV_SOURCE_WINDOW.FAT&amp;VAR:ID1=PLL&amp;VAR:SDATE=20060317&amp;VAR:FDATE=20060131&amp;VAR:FREQ=WEEKLY&amp;VAR:RELITEM=&amp;VAR:CURRENCY=&amp;VAR:DB_TYPE=&amp;VAR:UNITS=M&amp;window=popup&amp;w","idth=535&amp;height=425&amp;START_MAXIMIZED=FALSE&amp;Y=120&amp;display_string=audit"}</definedName>
    <definedName name="_2587__FDSAUDITLINK__" hidden="1">{"fdsup://directions/FAT Viewer?action=UPDATE&amp;creator=factSet&amp;DYN_ARGS=true&amp;DOC_NAME=FAT:RGQ_ENTRPR_VAL_EV_SOURCE_WINDOW.FAT&amp;VAR:ID1=PLL&amp;VAR:SDATE=20060317&amp;VAR:FDATE=20060131&amp;VAR:FREQ=WEEKLY&amp;VAR:RELITEM=&amp;VAR:CURRENCY=&amp;VAR:DB_TYPE=&amp;VAR:UNITS=M&amp;window=popup&amp;w","idth=535&amp;height=425&amp;START_MAXIMIZED=FALSE&amp;Y=120&amp;display_string=audit"}</definedName>
    <definedName name="_2588__FDSAUDITLINK__" localSheetId="1" hidden="1">{"fdsup://directions/FAT Viewer?action=UPDATE&amp;creator=factSet&amp;DYN_ARGS=true&amp;DOC_NAME=FAT:RGQ_ENTRPR_VAL_EV_SOURCE_WINDOW.FAT&amp;VAR:ID1=PLL&amp;VAR:SDATE=20060310&amp;VAR:FDATE=20060131&amp;VAR:FREQ=WEEKLY&amp;VAR:RELITEM=&amp;VAR:CURRENCY=&amp;VAR:DB_TYPE=&amp;VAR:UNITS=M&amp;window=popup&amp;w","idth=535&amp;height=425&amp;START_MAXIMIZED=FALSE&amp;Y=120&amp;display_string=audit"}</definedName>
    <definedName name="_2588__FDSAUDITLINK__" localSheetId="0" hidden="1">{"fdsup://directions/FAT Viewer?action=UPDATE&amp;creator=factSet&amp;DYN_ARGS=true&amp;DOC_NAME=FAT:RGQ_ENTRPR_VAL_EV_SOURCE_WINDOW.FAT&amp;VAR:ID1=PLL&amp;VAR:SDATE=20060310&amp;VAR:FDATE=20060131&amp;VAR:FREQ=WEEKLY&amp;VAR:RELITEM=&amp;VAR:CURRENCY=&amp;VAR:DB_TYPE=&amp;VAR:UNITS=M&amp;window=popup&amp;w","idth=535&amp;height=425&amp;START_MAXIMIZED=FALSE&amp;Y=120&amp;display_string=audit"}</definedName>
    <definedName name="_2588__FDSAUDITLINK__" hidden="1">{"fdsup://directions/FAT Viewer?action=UPDATE&amp;creator=factSet&amp;DYN_ARGS=true&amp;DOC_NAME=FAT:RGQ_ENTRPR_VAL_EV_SOURCE_WINDOW.FAT&amp;VAR:ID1=PLL&amp;VAR:SDATE=20060310&amp;VAR:FDATE=20060131&amp;VAR:FREQ=WEEKLY&amp;VAR:RELITEM=&amp;VAR:CURRENCY=&amp;VAR:DB_TYPE=&amp;VAR:UNITS=M&amp;window=popup&amp;w","idth=535&amp;height=425&amp;START_MAXIMIZED=FALSE&amp;Y=120&amp;display_string=audit"}</definedName>
    <definedName name="_2589__FDSAUDITLINK__" localSheetId="1" hidden="1">{"fdsup://directions/FAT Viewer?action=UPDATE&amp;creator=factSet&amp;DYN_ARGS=true&amp;DOC_NAME=FAT:RGQ_ENTRPR_VAL_EV_SOURCE_WINDOW.FAT&amp;VAR:ID1=PLL&amp;VAR:SDATE=20060303&amp;VAR:FDATE=20060131&amp;VAR:FREQ=WEEKLY&amp;VAR:RELITEM=&amp;VAR:CURRENCY=&amp;VAR:DB_TYPE=&amp;VAR:UNITS=M&amp;window=popup&amp;w","idth=535&amp;height=425&amp;START_MAXIMIZED=FALSE&amp;Y=120&amp;display_string=audit"}</definedName>
    <definedName name="_2589__FDSAUDITLINK__" localSheetId="0" hidden="1">{"fdsup://directions/FAT Viewer?action=UPDATE&amp;creator=factSet&amp;DYN_ARGS=true&amp;DOC_NAME=FAT:RGQ_ENTRPR_VAL_EV_SOURCE_WINDOW.FAT&amp;VAR:ID1=PLL&amp;VAR:SDATE=20060303&amp;VAR:FDATE=20060131&amp;VAR:FREQ=WEEKLY&amp;VAR:RELITEM=&amp;VAR:CURRENCY=&amp;VAR:DB_TYPE=&amp;VAR:UNITS=M&amp;window=popup&amp;w","idth=535&amp;height=425&amp;START_MAXIMIZED=FALSE&amp;Y=120&amp;display_string=audit"}</definedName>
    <definedName name="_2589__FDSAUDITLINK__" hidden="1">{"fdsup://directions/FAT Viewer?action=UPDATE&amp;creator=factSet&amp;DYN_ARGS=true&amp;DOC_NAME=FAT:RGQ_ENTRPR_VAL_EV_SOURCE_WINDOW.FAT&amp;VAR:ID1=PLL&amp;VAR:SDATE=20060303&amp;VAR:FDATE=20060131&amp;VAR:FREQ=WEEKLY&amp;VAR:RELITEM=&amp;VAR:CURRENCY=&amp;VAR:DB_TYPE=&amp;VAR:UNITS=M&amp;window=popup&amp;w","idth=535&amp;height=425&amp;START_MAXIMIZED=FALSE&amp;Y=120&amp;display_string=audit"}</definedName>
    <definedName name="_259__FDSAUDITLINK__" localSheetId="1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259__FDSAUDITLINK__" localSheetId="0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259__FDSAUDITLINK__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2590__FDSAUDITLINK__" localSheetId="1" hidden="1">{"fdsup://directions/FAT Viewer?action=UPDATE&amp;creator=factSet&amp;DYN_ARGS=true&amp;DOC_NAME=FAT:RGQ_ENTRPR_VAL_EV_SOURCE_WINDOW.FAT&amp;VAR:ID1=PLL&amp;VAR:SDATE=20060224&amp;VAR:FDATE=20060131&amp;VAR:FREQ=WEEKLY&amp;VAR:RELITEM=&amp;VAR:CURRENCY=&amp;VAR:DB_TYPE=&amp;VAR:UNITS=M&amp;window=popup&amp;w","idth=535&amp;height=425&amp;START_MAXIMIZED=FALSE&amp;Y=120&amp;display_string=audit"}</definedName>
    <definedName name="_2590__FDSAUDITLINK__" localSheetId="0" hidden="1">{"fdsup://directions/FAT Viewer?action=UPDATE&amp;creator=factSet&amp;DYN_ARGS=true&amp;DOC_NAME=FAT:RGQ_ENTRPR_VAL_EV_SOURCE_WINDOW.FAT&amp;VAR:ID1=PLL&amp;VAR:SDATE=20060224&amp;VAR:FDATE=20060131&amp;VAR:FREQ=WEEKLY&amp;VAR:RELITEM=&amp;VAR:CURRENCY=&amp;VAR:DB_TYPE=&amp;VAR:UNITS=M&amp;window=popup&amp;w","idth=535&amp;height=425&amp;START_MAXIMIZED=FALSE&amp;Y=120&amp;display_string=audit"}</definedName>
    <definedName name="_2590__FDSAUDITLINK__" hidden="1">{"fdsup://directions/FAT Viewer?action=UPDATE&amp;creator=factSet&amp;DYN_ARGS=true&amp;DOC_NAME=FAT:RGQ_ENTRPR_VAL_EV_SOURCE_WINDOW.FAT&amp;VAR:ID1=PLL&amp;VAR:SDATE=20060224&amp;VAR:FDATE=20060131&amp;VAR:FREQ=WEEKLY&amp;VAR:RELITEM=&amp;VAR:CURRENCY=&amp;VAR:DB_TYPE=&amp;VAR:UNITS=M&amp;window=popup&amp;w","idth=535&amp;height=425&amp;START_MAXIMIZED=FALSE&amp;Y=120&amp;display_string=audit"}</definedName>
    <definedName name="_2591__FDSAUDITLINK__" localSheetId="1" hidden="1">{"fdsup://directions/FAT Viewer?action=UPDATE&amp;creator=factSet&amp;DYN_ARGS=true&amp;DOC_NAME=FAT:RGQ_ENTRPR_VAL_EV_SOURCE_WINDOW.FAT&amp;VAR:ID1=PLL&amp;VAR:SDATE=20060217&amp;VAR:FDATE=20060131&amp;VAR:FREQ=WEEKLY&amp;VAR:RELITEM=&amp;VAR:CURRENCY=&amp;VAR:DB_TYPE=&amp;VAR:UNITS=M&amp;window=popup&amp;w","idth=535&amp;height=425&amp;START_MAXIMIZED=FALSE&amp;Y=120&amp;display_string=audit"}</definedName>
    <definedName name="_2591__FDSAUDITLINK__" localSheetId="0" hidden="1">{"fdsup://directions/FAT Viewer?action=UPDATE&amp;creator=factSet&amp;DYN_ARGS=true&amp;DOC_NAME=FAT:RGQ_ENTRPR_VAL_EV_SOURCE_WINDOW.FAT&amp;VAR:ID1=PLL&amp;VAR:SDATE=20060217&amp;VAR:FDATE=20060131&amp;VAR:FREQ=WEEKLY&amp;VAR:RELITEM=&amp;VAR:CURRENCY=&amp;VAR:DB_TYPE=&amp;VAR:UNITS=M&amp;window=popup&amp;w","idth=535&amp;height=425&amp;START_MAXIMIZED=FALSE&amp;Y=120&amp;display_string=audit"}</definedName>
    <definedName name="_2591__FDSAUDITLINK__" hidden="1">{"fdsup://directions/FAT Viewer?action=UPDATE&amp;creator=factSet&amp;DYN_ARGS=true&amp;DOC_NAME=FAT:RGQ_ENTRPR_VAL_EV_SOURCE_WINDOW.FAT&amp;VAR:ID1=PLL&amp;VAR:SDATE=20060217&amp;VAR:FDATE=20060131&amp;VAR:FREQ=WEEKLY&amp;VAR:RELITEM=&amp;VAR:CURRENCY=&amp;VAR:DB_TYPE=&amp;VAR:UNITS=M&amp;window=popup&amp;w","idth=535&amp;height=425&amp;START_MAXIMIZED=FALSE&amp;Y=120&amp;display_string=audit"}</definedName>
    <definedName name="_2592__FDSAUDITLINK__" localSheetId="1" hidden="1">{"fdsup://directions/FAT Viewer?action=UPDATE&amp;creator=factSet&amp;DYN_ARGS=true&amp;DOC_NAME=FAT:RGQ_ENTRPR_VAL_EV_SOURCE_WINDOW.FAT&amp;VAR:ID1=PLL&amp;VAR:SDATE=20060210&amp;VAR:FDATE=20060131&amp;VAR:FREQ=WEEKLY&amp;VAR:RELITEM=&amp;VAR:CURRENCY=&amp;VAR:DB_TYPE=&amp;VAR:UNITS=M&amp;window=popup&amp;w","idth=535&amp;height=425&amp;START_MAXIMIZED=FALSE&amp;Y=120&amp;display_string=audit"}</definedName>
    <definedName name="_2592__FDSAUDITLINK__" localSheetId="0" hidden="1">{"fdsup://directions/FAT Viewer?action=UPDATE&amp;creator=factSet&amp;DYN_ARGS=true&amp;DOC_NAME=FAT:RGQ_ENTRPR_VAL_EV_SOURCE_WINDOW.FAT&amp;VAR:ID1=PLL&amp;VAR:SDATE=20060210&amp;VAR:FDATE=20060131&amp;VAR:FREQ=WEEKLY&amp;VAR:RELITEM=&amp;VAR:CURRENCY=&amp;VAR:DB_TYPE=&amp;VAR:UNITS=M&amp;window=popup&amp;w","idth=535&amp;height=425&amp;START_MAXIMIZED=FALSE&amp;Y=120&amp;display_string=audit"}</definedName>
    <definedName name="_2592__FDSAUDITLINK__" hidden="1">{"fdsup://directions/FAT Viewer?action=UPDATE&amp;creator=factSet&amp;DYN_ARGS=true&amp;DOC_NAME=FAT:RGQ_ENTRPR_VAL_EV_SOURCE_WINDOW.FAT&amp;VAR:ID1=PLL&amp;VAR:SDATE=20060210&amp;VAR:FDATE=20060131&amp;VAR:FREQ=WEEKLY&amp;VAR:RELITEM=&amp;VAR:CURRENCY=&amp;VAR:DB_TYPE=&amp;VAR:UNITS=M&amp;window=popup&amp;w","idth=535&amp;height=425&amp;START_MAXIMIZED=FALSE&amp;Y=120&amp;display_string=audit"}</definedName>
    <definedName name="_2593__FDSAUDITLINK__" localSheetId="1" hidden="1">{"fdsup://directions/FAT Viewer?action=UPDATE&amp;creator=factSet&amp;DYN_ARGS=true&amp;DOC_NAME=FAT:RGQ_ENTRPR_VAL_EV_SOURCE_WINDOW.FAT&amp;VAR:ID1=PLL&amp;VAR:SDATE=20060203&amp;VAR:FDATE=20060131&amp;VAR:FREQ=WEEKLY&amp;VAR:RELITEM=&amp;VAR:CURRENCY=&amp;VAR:DB_TYPE=&amp;VAR:UNITS=M&amp;window=popup&amp;w","idth=535&amp;height=425&amp;START_MAXIMIZED=FALSE&amp;Y=120&amp;display_string=audit"}</definedName>
    <definedName name="_2593__FDSAUDITLINK__" localSheetId="0" hidden="1">{"fdsup://directions/FAT Viewer?action=UPDATE&amp;creator=factSet&amp;DYN_ARGS=true&amp;DOC_NAME=FAT:RGQ_ENTRPR_VAL_EV_SOURCE_WINDOW.FAT&amp;VAR:ID1=PLL&amp;VAR:SDATE=20060203&amp;VAR:FDATE=20060131&amp;VAR:FREQ=WEEKLY&amp;VAR:RELITEM=&amp;VAR:CURRENCY=&amp;VAR:DB_TYPE=&amp;VAR:UNITS=M&amp;window=popup&amp;w","idth=535&amp;height=425&amp;START_MAXIMIZED=FALSE&amp;Y=120&amp;display_string=audit"}</definedName>
    <definedName name="_2593__FDSAUDITLINK__" hidden="1">{"fdsup://directions/FAT Viewer?action=UPDATE&amp;creator=factSet&amp;DYN_ARGS=true&amp;DOC_NAME=FAT:RGQ_ENTRPR_VAL_EV_SOURCE_WINDOW.FAT&amp;VAR:ID1=PLL&amp;VAR:SDATE=20060203&amp;VAR:FDATE=20060131&amp;VAR:FREQ=WEEKLY&amp;VAR:RELITEM=&amp;VAR:CURRENCY=&amp;VAR:DB_TYPE=&amp;VAR:UNITS=M&amp;window=popup&amp;w","idth=535&amp;height=425&amp;START_MAXIMIZED=FALSE&amp;Y=120&amp;display_string=audit"}</definedName>
    <definedName name="_2594__FDSAUDITLINK__" localSheetId="1" hidden="1">{"fdsup://directions/FAT Viewer?action=UPDATE&amp;creator=factSet&amp;DYN_ARGS=true&amp;DOC_NAME=FAT:RGQ_ENTRPR_VAL_EV_SOURCE_WINDOW.FAT&amp;VAR:ID1=PLL&amp;VAR:SDATE=20060127&amp;VAR:FDATE=20051031&amp;VAR:FREQ=WEEKLY&amp;VAR:RELITEM=&amp;VAR:CURRENCY=&amp;VAR:DB_TYPE=&amp;VAR:UNITS=M&amp;window=popup&amp;w","idth=535&amp;height=425&amp;START_MAXIMIZED=FALSE&amp;Y=120&amp;display_string=audit"}</definedName>
    <definedName name="_2594__FDSAUDITLINK__" localSheetId="0" hidden="1">{"fdsup://directions/FAT Viewer?action=UPDATE&amp;creator=factSet&amp;DYN_ARGS=true&amp;DOC_NAME=FAT:RGQ_ENTRPR_VAL_EV_SOURCE_WINDOW.FAT&amp;VAR:ID1=PLL&amp;VAR:SDATE=20060127&amp;VAR:FDATE=20051031&amp;VAR:FREQ=WEEKLY&amp;VAR:RELITEM=&amp;VAR:CURRENCY=&amp;VAR:DB_TYPE=&amp;VAR:UNITS=M&amp;window=popup&amp;w","idth=535&amp;height=425&amp;START_MAXIMIZED=FALSE&amp;Y=120&amp;display_string=audit"}</definedName>
    <definedName name="_2594__FDSAUDITLINK__" hidden="1">{"fdsup://directions/FAT Viewer?action=UPDATE&amp;creator=factSet&amp;DYN_ARGS=true&amp;DOC_NAME=FAT:RGQ_ENTRPR_VAL_EV_SOURCE_WINDOW.FAT&amp;VAR:ID1=PLL&amp;VAR:SDATE=20060127&amp;VAR:FDATE=20051031&amp;VAR:FREQ=WEEKLY&amp;VAR:RELITEM=&amp;VAR:CURRENCY=&amp;VAR:DB_TYPE=&amp;VAR:UNITS=M&amp;window=popup&amp;w","idth=535&amp;height=425&amp;START_MAXIMIZED=FALSE&amp;Y=120&amp;display_string=audit"}</definedName>
    <definedName name="_2595__FDSAUDITLINK__" localSheetId="1" hidden="1">{"fdsup://directions/FAT Viewer?action=UPDATE&amp;creator=factSet&amp;DYN_ARGS=true&amp;DOC_NAME=FAT:RGQ_ENTRPR_VAL_EV_SOURCE_WINDOW.FAT&amp;VAR:ID1=PLL&amp;VAR:SDATE=20060120&amp;VAR:FDATE=20051031&amp;VAR:FREQ=WEEKLY&amp;VAR:RELITEM=&amp;VAR:CURRENCY=&amp;VAR:DB_TYPE=&amp;VAR:UNITS=M&amp;window=popup&amp;w","idth=535&amp;height=425&amp;START_MAXIMIZED=FALSE&amp;Y=120&amp;display_string=audit"}</definedName>
    <definedName name="_2595__FDSAUDITLINK__" localSheetId="0" hidden="1">{"fdsup://directions/FAT Viewer?action=UPDATE&amp;creator=factSet&amp;DYN_ARGS=true&amp;DOC_NAME=FAT:RGQ_ENTRPR_VAL_EV_SOURCE_WINDOW.FAT&amp;VAR:ID1=PLL&amp;VAR:SDATE=20060120&amp;VAR:FDATE=20051031&amp;VAR:FREQ=WEEKLY&amp;VAR:RELITEM=&amp;VAR:CURRENCY=&amp;VAR:DB_TYPE=&amp;VAR:UNITS=M&amp;window=popup&amp;w","idth=535&amp;height=425&amp;START_MAXIMIZED=FALSE&amp;Y=120&amp;display_string=audit"}</definedName>
    <definedName name="_2595__FDSAUDITLINK__" hidden="1">{"fdsup://directions/FAT Viewer?action=UPDATE&amp;creator=factSet&amp;DYN_ARGS=true&amp;DOC_NAME=FAT:RGQ_ENTRPR_VAL_EV_SOURCE_WINDOW.FAT&amp;VAR:ID1=PLL&amp;VAR:SDATE=20060120&amp;VAR:FDATE=20051031&amp;VAR:FREQ=WEEKLY&amp;VAR:RELITEM=&amp;VAR:CURRENCY=&amp;VAR:DB_TYPE=&amp;VAR:UNITS=M&amp;window=popup&amp;w","idth=535&amp;height=425&amp;START_MAXIMIZED=FALSE&amp;Y=120&amp;display_string=audit"}</definedName>
    <definedName name="_2596__FDSAUDITLINK__" localSheetId="1" hidden="1">{"fdsup://directions/FAT Viewer?action=UPDATE&amp;creator=factSet&amp;DYN_ARGS=true&amp;DOC_NAME=FAT:RGQ_ENTRPR_VAL_EV_SOURCE_WINDOW.FAT&amp;VAR:ID1=ITT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2596__FDSAUDITLINK__" localSheetId="0" hidden="1">{"fdsup://directions/FAT Viewer?action=UPDATE&amp;creator=factSet&amp;DYN_ARGS=true&amp;DOC_NAME=FAT:RGQ_ENTRPR_VAL_EV_SOURCE_WINDOW.FAT&amp;VAR:ID1=ITT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2596__FDSAUDITLINK__" hidden="1">{"fdsup://directions/FAT Viewer?action=UPDATE&amp;creator=factSet&amp;DYN_ARGS=true&amp;DOC_NAME=FAT:RGQ_ENTRPR_VAL_EV_SOURCE_WINDOW.FAT&amp;VAR:ID1=ITT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2597__FDSAUDITLINK__" localSheetId="1" hidden="1">{"fdsup://directions/FAT Viewer?action=UPDATE&amp;creator=factSet&amp;DYN_ARGS=true&amp;DOC_NAME=FAT:RGQ_ENTRPR_VAL_EV_SOURCE_WINDOW.FAT&amp;VAR:ID1=ITT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2597__FDSAUDITLINK__" localSheetId="0" hidden="1">{"fdsup://directions/FAT Viewer?action=UPDATE&amp;creator=factSet&amp;DYN_ARGS=true&amp;DOC_NAME=FAT:RGQ_ENTRPR_VAL_EV_SOURCE_WINDOW.FAT&amp;VAR:ID1=ITT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2597__FDSAUDITLINK__" hidden="1">{"fdsup://directions/FAT Viewer?action=UPDATE&amp;creator=factSet&amp;DYN_ARGS=true&amp;DOC_NAME=FAT:RGQ_ENTRPR_VAL_EV_SOURCE_WINDOW.FAT&amp;VAR:ID1=ITT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2598__FDSAUDITLINK__" localSheetId="1" hidden="1">{"fdsup://directions/FAT Viewer?action=UPDATE&amp;creator=factSet&amp;DYN_ARGS=true&amp;DOC_NAME=FAT:RGQ_ENTRPR_VAL_EV_SOURCE_WINDOW.FAT&amp;VAR:ID1=ITT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2598__FDSAUDITLINK__" localSheetId="0" hidden="1">{"fdsup://directions/FAT Viewer?action=UPDATE&amp;creator=factSet&amp;DYN_ARGS=true&amp;DOC_NAME=FAT:RGQ_ENTRPR_VAL_EV_SOURCE_WINDOW.FAT&amp;VAR:ID1=ITT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2598__FDSAUDITLINK__" hidden="1">{"fdsup://directions/FAT Viewer?action=UPDATE&amp;creator=factSet&amp;DYN_ARGS=true&amp;DOC_NAME=FAT:RGQ_ENTRPR_VAL_EV_SOURCE_WINDOW.FAT&amp;VAR:ID1=ITT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2599__FDSAUDITLINK__" localSheetId="1" hidden="1">{"fdsup://directions/FAT Viewer?action=UPDATE&amp;creator=factSet&amp;DYN_ARGS=true&amp;DOC_NAME=FAT:RGQ_ENTRPR_VAL_EV_SOURCE_WINDOW.FAT&amp;VAR:ID1=ITT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2599__FDSAUDITLINK__" localSheetId="0" hidden="1">{"fdsup://directions/FAT Viewer?action=UPDATE&amp;creator=factSet&amp;DYN_ARGS=true&amp;DOC_NAME=FAT:RGQ_ENTRPR_VAL_EV_SOURCE_WINDOW.FAT&amp;VAR:ID1=ITT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2599__FDSAUDITLINK__" hidden="1">{"fdsup://directions/FAT Viewer?action=UPDATE&amp;creator=factSet&amp;DYN_ARGS=true&amp;DOC_NAME=FAT:RGQ_ENTRPR_VAL_EV_SOURCE_WINDOW.FAT&amp;VAR:ID1=ITT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26__FDSAUDITLINK__" localSheetId="1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26__FDSAUDITLINK__" localSheetId="0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26__FDSAUDITLINK__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260__FDSAUDITLINK__" localSheetId="1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260__FDSAUDITLINK__" localSheetId="0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260__FDSAUDITLINK__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2600__FDSAUDITLINK__" localSheetId="1" hidden="1">{"fdsup://directions/FAT Viewer?action=UPDATE&amp;creator=factSet&amp;DYN_ARGS=true&amp;DOC_NAME=FAT:RGQ_ENTRPR_VAL_EV_SOURCE_WINDOW.FAT&amp;VAR:ID1=ITT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2600__FDSAUDITLINK__" localSheetId="0" hidden="1">{"fdsup://directions/FAT Viewer?action=UPDATE&amp;creator=factSet&amp;DYN_ARGS=true&amp;DOC_NAME=FAT:RGQ_ENTRPR_VAL_EV_SOURCE_WINDOW.FAT&amp;VAR:ID1=ITT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2600__FDSAUDITLINK__" hidden="1">{"fdsup://directions/FAT Viewer?action=UPDATE&amp;creator=factSet&amp;DYN_ARGS=true&amp;DOC_NAME=FAT:RGQ_ENTRPR_VAL_EV_SOURCE_WINDOW.FAT&amp;VAR:ID1=ITT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2601__FDSAUDITLINK__" localSheetId="1" hidden="1">{"fdsup://directions/FAT Viewer?action=UPDATE&amp;creator=factSet&amp;DYN_ARGS=true&amp;DOC_NAME=FAT:RGQ_ENTRPR_VAL_EV_SOURCE_WINDOW.FAT&amp;VAR:ID1=ITT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2601__FDSAUDITLINK__" localSheetId="0" hidden="1">{"fdsup://directions/FAT Viewer?action=UPDATE&amp;creator=factSet&amp;DYN_ARGS=true&amp;DOC_NAME=FAT:RGQ_ENTRPR_VAL_EV_SOURCE_WINDOW.FAT&amp;VAR:ID1=ITT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2601__FDSAUDITLINK__" hidden="1">{"fdsup://directions/FAT Viewer?action=UPDATE&amp;creator=factSet&amp;DYN_ARGS=true&amp;DOC_NAME=FAT:RGQ_ENTRPR_VAL_EV_SOURCE_WINDOW.FAT&amp;VAR:ID1=ITT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2602__FDSAUDITLINK__" localSheetId="1" hidden="1">{"fdsup://directions/FAT Viewer?action=UPDATE&amp;creator=factSet&amp;DYN_ARGS=true&amp;DOC_NAME=FAT:RGQ_ENTRPR_VAL_EV_SOURCE_WINDOW.FAT&amp;VAR:ID1=ITT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2602__FDSAUDITLINK__" localSheetId="0" hidden="1">{"fdsup://directions/FAT Viewer?action=UPDATE&amp;creator=factSet&amp;DYN_ARGS=true&amp;DOC_NAME=FAT:RGQ_ENTRPR_VAL_EV_SOURCE_WINDOW.FAT&amp;VAR:ID1=ITT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2602__FDSAUDITLINK__" hidden="1">{"fdsup://directions/FAT Viewer?action=UPDATE&amp;creator=factSet&amp;DYN_ARGS=true&amp;DOC_NAME=FAT:RGQ_ENTRPR_VAL_EV_SOURCE_WINDOW.FAT&amp;VAR:ID1=ITT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2603__FDSAUDITLINK__" localSheetId="1" hidden="1">{"fdsup://directions/FAT Viewer?action=UPDATE&amp;creator=factSet&amp;DYN_ARGS=true&amp;DOC_NAME=FAT:RGQ_ENTRPR_VAL_EV_SOURCE_WINDOW.FAT&amp;VAR:ID1=ITT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2603__FDSAUDITLINK__" localSheetId="0" hidden="1">{"fdsup://directions/FAT Viewer?action=UPDATE&amp;creator=factSet&amp;DYN_ARGS=true&amp;DOC_NAME=FAT:RGQ_ENTRPR_VAL_EV_SOURCE_WINDOW.FAT&amp;VAR:ID1=ITT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2603__FDSAUDITLINK__" hidden="1">{"fdsup://directions/FAT Viewer?action=UPDATE&amp;creator=factSet&amp;DYN_ARGS=true&amp;DOC_NAME=FAT:RGQ_ENTRPR_VAL_EV_SOURCE_WINDOW.FAT&amp;VAR:ID1=ITT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2604__FDSAUDITLINK__" localSheetId="1" hidden="1">{"fdsup://directions/FAT Viewer?action=UPDATE&amp;creator=factSet&amp;DYN_ARGS=true&amp;DOC_NAME=FAT:RGQ_ENTRPR_VAL_EV_SOURCE_WINDOW.FAT&amp;VAR:ID1=ITT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2604__FDSAUDITLINK__" localSheetId="0" hidden="1">{"fdsup://directions/FAT Viewer?action=UPDATE&amp;creator=factSet&amp;DYN_ARGS=true&amp;DOC_NAME=FAT:RGQ_ENTRPR_VAL_EV_SOURCE_WINDOW.FAT&amp;VAR:ID1=ITT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2604__FDSAUDITLINK__" hidden="1">{"fdsup://directions/FAT Viewer?action=UPDATE&amp;creator=factSet&amp;DYN_ARGS=true&amp;DOC_NAME=FAT:RGQ_ENTRPR_VAL_EV_SOURCE_WINDOW.FAT&amp;VAR:ID1=ITT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2605__FDSAUDITLINK__" localSheetId="1" hidden="1">{"fdsup://directions/FAT Viewer?action=UPDATE&amp;creator=factSet&amp;DYN_ARGS=true&amp;DOC_NAME=FAT:RGQ_ENTRPR_VAL_EV_SOURCE_WINDOW.FAT&amp;VAR:ID1=ITT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2605__FDSAUDITLINK__" localSheetId="0" hidden="1">{"fdsup://directions/FAT Viewer?action=UPDATE&amp;creator=factSet&amp;DYN_ARGS=true&amp;DOC_NAME=FAT:RGQ_ENTRPR_VAL_EV_SOURCE_WINDOW.FAT&amp;VAR:ID1=ITT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2605__FDSAUDITLINK__" hidden="1">{"fdsup://directions/FAT Viewer?action=UPDATE&amp;creator=factSet&amp;DYN_ARGS=true&amp;DOC_NAME=FAT:RGQ_ENTRPR_VAL_EV_SOURCE_WINDOW.FAT&amp;VAR:ID1=ITT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2606__FDSAUDITLINK__" localSheetId="1" hidden="1">{"fdsup://directions/FAT Viewer?action=UPDATE&amp;creator=factSet&amp;DYN_ARGS=true&amp;DOC_NAME=FAT:RGQ_ENTRPR_VAL_EV_SOURCE_WINDOW.FAT&amp;VAR:ID1=ITT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2606__FDSAUDITLINK__" localSheetId="0" hidden="1">{"fdsup://directions/FAT Viewer?action=UPDATE&amp;creator=factSet&amp;DYN_ARGS=true&amp;DOC_NAME=FAT:RGQ_ENTRPR_VAL_EV_SOURCE_WINDOW.FAT&amp;VAR:ID1=ITT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2606__FDSAUDITLINK__" hidden="1">{"fdsup://directions/FAT Viewer?action=UPDATE&amp;creator=factSet&amp;DYN_ARGS=true&amp;DOC_NAME=FAT:RGQ_ENTRPR_VAL_EV_SOURCE_WINDOW.FAT&amp;VAR:ID1=ITT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2607__FDSAUDITLINK__" localSheetId="1" hidden="1">{"fdsup://directions/FAT Viewer?action=UPDATE&amp;creator=factSet&amp;DYN_ARGS=true&amp;DOC_NAME=FAT:RGQ_ENTRPR_VAL_EV_SOURCE_WINDOW.FAT&amp;VAR:ID1=ITT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2607__FDSAUDITLINK__" localSheetId="0" hidden="1">{"fdsup://directions/FAT Viewer?action=UPDATE&amp;creator=factSet&amp;DYN_ARGS=true&amp;DOC_NAME=FAT:RGQ_ENTRPR_VAL_EV_SOURCE_WINDOW.FAT&amp;VAR:ID1=ITT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2607__FDSAUDITLINK__" hidden="1">{"fdsup://directions/FAT Viewer?action=UPDATE&amp;creator=factSet&amp;DYN_ARGS=true&amp;DOC_NAME=FAT:RGQ_ENTRPR_VAL_EV_SOURCE_WINDOW.FAT&amp;VAR:ID1=ITT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2608__FDSAUDITLINK__" localSheetId="1" hidden="1">{"fdsup://directions/FAT Viewer?action=UPDATE&amp;creator=factSet&amp;DYN_ARGS=true&amp;DOC_NAME=FAT:RGQ_ENTRPR_VAL_EV_SOURCE_WINDOW.FAT&amp;VAR:ID1=ITT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2608__FDSAUDITLINK__" localSheetId="0" hidden="1">{"fdsup://directions/FAT Viewer?action=UPDATE&amp;creator=factSet&amp;DYN_ARGS=true&amp;DOC_NAME=FAT:RGQ_ENTRPR_VAL_EV_SOURCE_WINDOW.FAT&amp;VAR:ID1=ITT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2608__FDSAUDITLINK__" hidden="1">{"fdsup://directions/FAT Viewer?action=UPDATE&amp;creator=factSet&amp;DYN_ARGS=true&amp;DOC_NAME=FAT:RGQ_ENTRPR_VAL_EV_SOURCE_WINDOW.FAT&amp;VAR:ID1=ITT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2609__FDSAUDITLINK__" localSheetId="1" hidden="1">{"fdsup://directions/FAT Viewer?action=UPDATE&amp;creator=factSet&amp;DYN_ARGS=true&amp;DOC_NAME=FAT:RGQ_ENTRPR_VAL_EV_SOURCE_WINDOW.FAT&amp;VAR:ID1=ITT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2609__FDSAUDITLINK__" localSheetId="0" hidden="1">{"fdsup://directions/FAT Viewer?action=UPDATE&amp;creator=factSet&amp;DYN_ARGS=true&amp;DOC_NAME=FAT:RGQ_ENTRPR_VAL_EV_SOURCE_WINDOW.FAT&amp;VAR:ID1=ITT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2609__FDSAUDITLINK__" hidden="1">{"fdsup://directions/FAT Viewer?action=UPDATE&amp;creator=factSet&amp;DYN_ARGS=true&amp;DOC_NAME=FAT:RGQ_ENTRPR_VAL_EV_SOURCE_WINDOW.FAT&amp;VAR:ID1=ITT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261__FDSAUDITLINK__" localSheetId="1" hidden="1">{"fdsup://directions/FAT Viewer?action=UPDATE&amp;creator=factSet&amp;DYN_ARGS=true&amp;DOC_NAME=FAT:RGQ_ENTRPR_VAL_EV_SOURCE_WINDOW.FAT&amp;VAR:ID1=PNR&amp;VAR:SDATE=20060113&amp;VAR:FDATE=20051230&amp;VAR:FREQ=WEEKLY&amp;VAR:RELITEM=&amp;VAR:CURRENCY=&amp;VAR:DB_TYPE=&amp;VAR:UNITS=M&amp;window=popup&amp;w","idth=535&amp;height=425&amp;START_MAXIMIZED=FALSE&amp;Y=120&amp;display_string=audit"}</definedName>
    <definedName name="_261__FDSAUDITLINK__" localSheetId="0" hidden="1">{"fdsup://directions/FAT Viewer?action=UPDATE&amp;creator=factSet&amp;DYN_ARGS=true&amp;DOC_NAME=FAT:RGQ_ENTRPR_VAL_EV_SOURCE_WINDOW.FAT&amp;VAR:ID1=PNR&amp;VAR:SDATE=20060113&amp;VAR:FDATE=20051230&amp;VAR:FREQ=WEEKLY&amp;VAR:RELITEM=&amp;VAR:CURRENCY=&amp;VAR:DB_TYPE=&amp;VAR:UNITS=M&amp;window=popup&amp;w","idth=535&amp;height=425&amp;START_MAXIMIZED=FALSE&amp;Y=120&amp;display_string=audit"}</definedName>
    <definedName name="_261__FDSAUDITLINK__" hidden="1">{"fdsup://directions/FAT Viewer?action=UPDATE&amp;creator=factSet&amp;DYN_ARGS=true&amp;DOC_NAME=FAT:RGQ_ENTRPR_VAL_EV_SOURCE_WINDOW.FAT&amp;VAR:ID1=PNR&amp;VAR:SDATE=20060113&amp;VAR:FDATE=20051230&amp;VAR:FREQ=WEEKLY&amp;VAR:RELITEM=&amp;VAR:CURRENCY=&amp;VAR:DB_TYPE=&amp;VAR:UNITS=M&amp;window=popup&amp;w","idth=535&amp;height=425&amp;START_MAXIMIZED=FALSE&amp;Y=120&amp;display_string=audit"}</definedName>
    <definedName name="_2610__FDSAUDITLINK__" localSheetId="1" hidden="1">{"fdsup://directions/FAT Viewer?action=UPDATE&amp;creator=factSet&amp;DYN_ARGS=true&amp;DOC_NAME=FAT:RGQ_ENTRPR_VAL_EV_SOURCE_WINDOW.FAT&amp;VAR:ID1=ITT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2610__FDSAUDITLINK__" localSheetId="0" hidden="1">{"fdsup://directions/FAT Viewer?action=UPDATE&amp;creator=factSet&amp;DYN_ARGS=true&amp;DOC_NAME=FAT:RGQ_ENTRPR_VAL_EV_SOURCE_WINDOW.FAT&amp;VAR:ID1=ITT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2610__FDSAUDITLINK__" hidden="1">{"fdsup://directions/FAT Viewer?action=UPDATE&amp;creator=factSet&amp;DYN_ARGS=true&amp;DOC_NAME=FAT:RGQ_ENTRPR_VAL_EV_SOURCE_WINDOW.FAT&amp;VAR:ID1=ITT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2611__FDSAUDITLINK__" localSheetId="1" hidden="1">{"fdsup://directions/FAT Viewer?action=UPDATE&amp;creator=factSet&amp;DYN_ARGS=true&amp;DOC_NAME=FAT:RGQ_ENTRPR_VAL_EV_SOURCE_WINDOW.FAT&amp;VAR:ID1=ITT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2611__FDSAUDITLINK__" localSheetId="0" hidden="1">{"fdsup://directions/FAT Viewer?action=UPDATE&amp;creator=factSet&amp;DYN_ARGS=true&amp;DOC_NAME=FAT:RGQ_ENTRPR_VAL_EV_SOURCE_WINDOW.FAT&amp;VAR:ID1=ITT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2611__FDSAUDITLINK__" hidden="1">{"fdsup://directions/FAT Viewer?action=UPDATE&amp;creator=factSet&amp;DYN_ARGS=true&amp;DOC_NAME=FAT:RGQ_ENTRPR_VAL_EV_SOURCE_WINDOW.FAT&amp;VAR:ID1=ITT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2612__FDSAUDITLINK__" localSheetId="1" hidden="1">{"fdsup://directions/FAT Viewer?action=UPDATE&amp;creator=factSet&amp;DYN_ARGS=true&amp;DOC_NAME=FAT:RGQ_ENTRPR_VAL_EV_SOURCE_WINDOW.FAT&amp;VAR:ID1=ITT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2612__FDSAUDITLINK__" localSheetId="0" hidden="1">{"fdsup://directions/FAT Viewer?action=UPDATE&amp;creator=factSet&amp;DYN_ARGS=true&amp;DOC_NAME=FAT:RGQ_ENTRPR_VAL_EV_SOURCE_WINDOW.FAT&amp;VAR:ID1=ITT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2612__FDSAUDITLINK__" hidden="1">{"fdsup://directions/FAT Viewer?action=UPDATE&amp;creator=factSet&amp;DYN_ARGS=true&amp;DOC_NAME=FAT:RGQ_ENTRPR_VAL_EV_SOURCE_WINDOW.FAT&amp;VAR:ID1=ITT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2613__FDSAUDITLINK__" localSheetId="1" hidden="1">{"fdsup://directions/FAT Viewer?action=UPDATE&amp;creator=factSet&amp;DYN_ARGS=true&amp;DOC_NAME=FAT:RGQ_ENTRPR_VAL_EV_SOURCE_WINDOW.FAT&amp;VAR:ID1=ITT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2613__FDSAUDITLINK__" localSheetId="0" hidden="1">{"fdsup://directions/FAT Viewer?action=UPDATE&amp;creator=factSet&amp;DYN_ARGS=true&amp;DOC_NAME=FAT:RGQ_ENTRPR_VAL_EV_SOURCE_WINDOW.FAT&amp;VAR:ID1=ITT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2613__FDSAUDITLINK__" hidden="1">{"fdsup://directions/FAT Viewer?action=UPDATE&amp;creator=factSet&amp;DYN_ARGS=true&amp;DOC_NAME=FAT:RGQ_ENTRPR_VAL_EV_SOURCE_WINDOW.FAT&amp;VAR:ID1=ITT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2614__FDSAUDITLINK__" localSheetId="1" hidden="1">{"fdsup://directions/FAT Viewer?action=UPDATE&amp;creator=factSet&amp;DYN_ARGS=true&amp;DOC_NAME=FAT:RGQ_ENTRPR_VAL_EV_SOURCE_WINDOW.FAT&amp;VAR:ID1=ITT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2614__FDSAUDITLINK__" localSheetId="0" hidden="1">{"fdsup://directions/FAT Viewer?action=UPDATE&amp;creator=factSet&amp;DYN_ARGS=true&amp;DOC_NAME=FAT:RGQ_ENTRPR_VAL_EV_SOURCE_WINDOW.FAT&amp;VAR:ID1=ITT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2614__FDSAUDITLINK__" hidden="1">{"fdsup://directions/FAT Viewer?action=UPDATE&amp;creator=factSet&amp;DYN_ARGS=true&amp;DOC_NAME=FAT:RGQ_ENTRPR_VAL_EV_SOURCE_WINDOW.FAT&amp;VAR:ID1=ITT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2615__FDSAUDITLINK__" localSheetId="1" hidden="1">{"fdsup://directions/FAT Viewer?action=UPDATE&amp;creator=factSet&amp;DYN_ARGS=true&amp;DOC_NAME=FAT:RGQ_ENTRPR_VAL_EV_SOURCE_WINDOW.FAT&amp;VAR:ID1=ITT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2615__FDSAUDITLINK__" localSheetId="0" hidden="1">{"fdsup://directions/FAT Viewer?action=UPDATE&amp;creator=factSet&amp;DYN_ARGS=true&amp;DOC_NAME=FAT:RGQ_ENTRPR_VAL_EV_SOURCE_WINDOW.FAT&amp;VAR:ID1=ITT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2615__FDSAUDITLINK__" hidden="1">{"fdsup://directions/FAT Viewer?action=UPDATE&amp;creator=factSet&amp;DYN_ARGS=true&amp;DOC_NAME=FAT:RGQ_ENTRPR_VAL_EV_SOURCE_WINDOW.FAT&amp;VAR:ID1=ITT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2616__FDSAUDITLINK__" localSheetId="1" hidden="1">{"fdsup://directions/FAT Viewer?action=UPDATE&amp;creator=factSet&amp;DYN_ARGS=true&amp;DOC_NAME=FAT:RGQ_ENTRPR_VAL_EV_SOURCE_WINDOW.FAT&amp;VAR:ID1=ITT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2616__FDSAUDITLINK__" localSheetId="0" hidden="1">{"fdsup://directions/FAT Viewer?action=UPDATE&amp;creator=factSet&amp;DYN_ARGS=true&amp;DOC_NAME=FAT:RGQ_ENTRPR_VAL_EV_SOURCE_WINDOW.FAT&amp;VAR:ID1=ITT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2616__FDSAUDITLINK__" hidden="1">{"fdsup://directions/FAT Viewer?action=UPDATE&amp;creator=factSet&amp;DYN_ARGS=true&amp;DOC_NAME=FAT:RGQ_ENTRPR_VAL_EV_SOURCE_WINDOW.FAT&amp;VAR:ID1=ITT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2617__FDSAUDITLINK__" localSheetId="1" hidden="1">{"fdsup://directions/FAT Viewer?action=UPDATE&amp;creator=factSet&amp;DYN_ARGS=true&amp;DOC_NAME=FAT:RGQ_ENTRPR_VAL_EV_SOURCE_WINDOW.FAT&amp;VAR:ID1=ITT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2617__FDSAUDITLINK__" localSheetId="0" hidden="1">{"fdsup://directions/FAT Viewer?action=UPDATE&amp;creator=factSet&amp;DYN_ARGS=true&amp;DOC_NAME=FAT:RGQ_ENTRPR_VAL_EV_SOURCE_WINDOW.FAT&amp;VAR:ID1=ITT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2617__FDSAUDITLINK__" hidden="1">{"fdsup://directions/FAT Viewer?action=UPDATE&amp;creator=factSet&amp;DYN_ARGS=true&amp;DOC_NAME=FAT:RGQ_ENTRPR_VAL_EV_SOURCE_WINDOW.FAT&amp;VAR:ID1=ITT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2618__FDSAUDITLINK__" localSheetId="1" hidden="1">{"fdsup://directions/FAT Viewer?action=UPDATE&amp;creator=factSet&amp;DYN_ARGS=true&amp;DOC_NAME=FAT:RGQ_ENTRPR_VAL_EV_SOURCE_WINDOW.FAT&amp;VAR:ID1=ITT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2618__FDSAUDITLINK__" localSheetId="0" hidden="1">{"fdsup://directions/FAT Viewer?action=UPDATE&amp;creator=factSet&amp;DYN_ARGS=true&amp;DOC_NAME=FAT:RGQ_ENTRPR_VAL_EV_SOURCE_WINDOW.FAT&amp;VAR:ID1=ITT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2618__FDSAUDITLINK__" hidden="1">{"fdsup://directions/FAT Viewer?action=UPDATE&amp;creator=factSet&amp;DYN_ARGS=true&amp;DOC_NAME=FAT:RGQ_ENTRPR_VAL_EV_SOURCE_WINDOW.FAT&amp;VAR:ID1=ITT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2619__FDSAUDITLINK__" localSheetId="1" hidden="1">{"fdsup://directions/FAT Viewer?action=UPDATE&amp;creator=factSet&amp;DYN_ARGS=true&amp;DOC_NAME=FAT:RGQ_ENTRPR_VAL_EV_SOURCE_WINDOW.FAT&amp;VAR:ID1=ITT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2619__FDSAUDITLINK__" localSheetId="0" hidden="1">{"fdsup://directions/FAT Viewer?action=UPDATE&amp;creator=factSet&amp;DYN_ARGS=true&amp;DOC_NAME=FAT:RGQ_ENTRPR_VAL_EV_SOURCE_WINDOW.FAT&amp;VAR:ID1=ITT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2619__FDSAUDITLINK__" hidden="1">{"fdsup://directions/FAT Viewer?action=UPDATE&amp;creator=factSet&amp;DYN_ARGS=true&amp;DOC_NAME=FAT:RGQ_ENTRPR_VAL_EV_SOURCE_WINDOW.FAT&amp;VAR:ID1=ITT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262__FDSAUDITLINK__" localSheetId="1" hidden="1">{"fdsup://directions/FAT Viewer?action=UPDATE&amp;creator=factSet&amp;DYN_ARGS=true&amp;DOC_NAME=FAT:RGQ_ENTRPR_VAL_EV_SOURCE_WINDOW.FAT&amp;VAR:ID1=PLL&amp;VAR:SDATE=20110107&amp;VAR:FDATE=20101029&amp;VAR:FREQ=WEEKLY&amp;VAR:RELITEM=&amp;VAR:CURRENCY=&amp;VAR:DB_TYPE=&amp;VAR:UNITS=M&amp;window=popup&amp;w","idth=535&amp;height=425&amp;START_MAXIMIZED=FALSE&amp;Y=120&amp;display_string=audit"}</definedName>
    <definedName name="_262__FDSAUDITLINK__" localSheetId="0" hidden="1">{"fdsup://directions/FAT Viewer?action=UPDATE&amp;creator=factSet&amp;DYN_ARGS=true&amp;DOC_NAME=FAT:RGQ_ENTRPR_VAL_EV_SOURCE_WINDOW.FAT&amp;VAR:ID1=PLL&amp;VAR:SDATE=20110107&amp;VAR:FDATE=20101029&amp;VAR:FREQ=WEEKLY&amp;VAR:RELITEM=&amp;VAR:CURRENCY=&amp;VAR:DB_TYPE=&amp;VAR:UNITS=M&amp;window=popup&amp;w","idth=535&amp;height=425&amp;START_MAXIMIZED=FALSE&amp;Y=120&amp;display_string=audit"}</definedName>
    <definedName name="_262__FDSAUDITLINK__" hidden="1">{"fdsup://directions/FAT Viewer?action=UPDATE&amp;creator=factSet&amp;DYN_ARGS=true&amp;DOC_NAME=FAT:RGQ_ENTRPR_VAL_EV_SOURCE_WINDOW.FAT&amp;VAR:ID1=PLL&amp;VAR:SDATE=20110107&amp;VAR:FDATE=20101029&amp;VAR:FREQ=WEEKLY&amp;VAR:RELITEM=&amp;VAR:CURRENCY=&amp;VAR:DB_TYPE=&amp;VAR:UNITS=M&amp;window=popup&amp;w","idth=535&amp;height=425&amp;START_MAXIMIZED=FALSE&amp;Y=120&amp;display_string=audit"}</definedName>
    <definedName name="_2620__FDSAUDITLINK__" localSheetId="1" hidden="1">{"fdsup://directions/FAT Viewer?action=UPDATE&amp;creator=factSet&amp;DYN_ARGS=true&amp;DOC_NAME=FAT:RGQ_ENTRPR_VAL_EV_SOURCE_WINDOW.FAT&amp;VAR:ID1=ITT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2620__FDSAUDITLINK__" localSheetId="0" hidden="1">{"fdsup://directions/FAT Viewer?action=UPDATE&amp;creator=factSet&amp;DYN_ARGS=true&amp;DOC_NAME=FAT:RGQ_ENTRPR_VAL_EV_SOURCE_WINDOW.FAT&amp;VAR:ID1=ITT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2620__FDSAUDITLINK__" hidden="1">{"fdsup://directions/FAT Viewer?action=UPDATE&amp;creator=factSet&amp;DYN_ARGS=true&amp;DOC_NAME=FAT:RGQ_ENTRPR_VAL_EV_SOURCE_WINDOW.FAT&amp;VAR:ID1=ITT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2621__FDSAUDITLINK__" localSheetId="1" hidden="1">{"fdsup://directions/FAT Viewer?action=UPDATE&amp;creator=factSet&amp;DYN_ARGS=true&amp;DOC_NAME=FAT:RGQ_ENTRPR_VAL_EV_SOURCE_WINDOW.FAT&amp;VAR:ID1=ITT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2621__FDSAUDITLINK__" localSheetId="0" hidden="1">{"fdsup://directions/FAT Viewer?action=UPDATE&amp;creator=factSet&amp;DYN_ARGS=true&amp;DOC_NAME=FAT:RGQ_ENTRPR_VAL_EV_SOURCE_WINDOW.FAT&amp;VAR:ID1=ITT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2621__FDSAUDITLINK__" hidden="1">{"fdsup://directions/FAT Viewer?action=UPDATE&amp;creator=factSet&amp;DYN_ARGS=true&amp;DOC_NAME=FAT:RGQ_ENTRPR_VAL_EV_SOURCE_WINDOW.FAT&amp;VAR:ID1=ITT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2622__FDSAUDITLINK__" localSheetId="1" hidden="1">{"fdsup://directions/FAT Viewer?action=UPDATE&amp;creator=factSet&amp;DYN_ARGS=true&amp;DOC_NAME=FAT:RGQ_ENTRPR_VAL_EV_SOURCE_WINDOW.FAT&amp;VAR:ID1=ITT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2622__FDSAUDITLINK__" localSheetId="0" hidden="1">{"fdsup://directions/FAT Viewer?action=UPDATE&amp;creator=factSet&amp;DYN_ARGS=true&amp;DOC_NAME=FAT:RGQ_ENTRPR_VAL_EV_SOURCE_WINDOW.FAT&amp;VAR:ID1=ITT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2622__FDSAUDITLINK__" hidden="1">{"fdsup://directions/FAT Viewer?action=UPDATE&amp;creator=factSet&amp;DYN_ARGS=true&amp;DOC_NAME=FAT:RGQ_ENTRPR_VAL_EV_SOURCE_WINDOW.FAT&amp;VAR:ID1=ITT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2623__FDSAUDITLINK__" localSheetId="1" hidden="1">{"fdsup://directions/FAT Viewer?action=UPDATE&amp;creator=factSet&amp;DYN_ARGS=true&amp;DOC_NAME=FAT:RGQ_ENTRPR_VAL_EV_SOURCE_WINDOW.FAT&amp;VAR:ID1=ITT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2623__FDSAUDITLINK__" localSheetId="0" hidden="1">{"fdsup://directions/FAT Viewer?action=UPDATE&amp;creator=factSet&amp;DYN_ARGS=true&amp;DOC_NAME=FAT:RGQ_ENTRPR_VAL_EV_SOURCE_WINDOW.FAT&amp;VAR:ID1=ITT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2623__FDSAUDITLINK__" hidden="1">{"fdsup://directions/FAT Viewer?action=UPDATE&amp;creator=factSet&amp;DYN_ARGS=true&amp;DOC_NAME=FAT:RGQ_ENTRPR_VAL_EV_SOURCE_WINDOW.FAT&amp;VAR:ID1=ITT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2624__FDSAUDITLINK__" localSheetId="1" hidden="1">{"fdsup://directions/FAT Viewer?action=UPDATE&amp;creator=factSet&amp;DYN_ARGS=true&amp;DOC_NAME=FAT:RGQ_ENTRPR_VAL_EV_SOURCE_WINDOW.FAT&amp;VAR:ID1=ITT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2624__FDSAUDITLINK__" localSheetId="0" hidden="1">{"fdsup://directions/FAT Viewer?action=UPDATE&amp;creator=factSet&amp;DYN_ARGS=true&amp;DOC_NAME=FAT:RGQ_ENTRPR_VAL_EV_SOURCE_WINDOW.FAT&amp;VAR:ID1=ITT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2624__FDSAUDITLINK__" hidden="1">{"fdsup://directions/FAT Viewer?action=UPDATE&amp;creator=factSet&amp;DYN_ARGS=true&amp;DOC_NAME=FAT:RGQ_ENTRPR_VAL_EV_SOURCE_WINDOW.FAT&amp;VAR:ID1=ITT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2625__FDSAUDITLINK__" localSheetId="1" hidden="1">{"fdsup://directions/FAT Viewer?action=UPDATE&amp;creator=factSet&amp;DYN_ARGS=true&amp;DOC_NAME=FAT:RGQ_ENTRPR_VAL_EV_SOURCE_WINDOW.FAT&amp;VAR:ID1=ITT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2625__FDSAUDITLINK__" localSheetId="0" hidden="1">{"fdsup://directions/FAT Viewer?action=UPDATE&amp;creator=factSet&amp;DYN_ARGS=true&amp;DOC_NAME=FAT:RGQ_ENTRPR_VAL_EV_SOURCE_WINDOW.FAT&amp;VAR:ID1=ITT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2625__FDSAUDITLINK__" hidden="1">{"fdsup://directions/FAT Viewer?action=UPDATE&amp;creator=factSet&amp;DYN_ARGS=true&amp;DOC_NAME=FAT:RGQ_ENTRPR_VAL_EV_SOURCE_WINDOW.FAT&amp;VAR:ID1=ITT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2626__FDSAUDITLINK__" localSheetId="1" hidden="1">{"fdsup://directions/FAT Viewer?action=UPDATE&amp;creator=factSet&amp;DYN_ARGS=true&amp;DOC_NAME=FAT:RGQ_ENTRPR_VAL_EV_SOURCE_WINDOW.FAT&amp;VAR:ID1=ITT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2626__FDSAUDITLINK__" localSheetId="0" hidden="1">{"fdsup://directions/FAT Viewer?action=UPDATE&amp;creator=factSet&amp;DYN_ARGS=true&amp;DOC_NAME=FAT:RGQ_ENTRPR_VAL_EV_SOURCE_WINDOW.FAT&amp;VAR:ID1=ITT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2626__FDSAUDITLINK__" hidden="1">{"fdsup://directions/FAT Viewer?action=UPDATE&amp;creator=factSet&amp;DYN_ARGS=true&amp;DOC_NAME=FAT:RGQ_ENTRPR_VAL_EV_SOURCE_WINDOW.FAT&amp;VAR:ID1=ITT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2627__FDSAUDITLINK__" localSheetId="1" hidden="1">{"fdsup://directions/FAT Viewer?action=UPDATE&amp;creator=factSet&amp;DYN_ARGS=true&amp;DOC_NAME=FAT:RGQ_ENTRPR_VAL_EV_SOURCE_WINDOW.FAT&amp;VAR:ID1=ITT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2627__FDSAUDITLINK__" localSheetId="0" hidden="1">{"fdsup://directions/FAT Viewer?action=UPDATE&amp;creator=factSet&amp;DYN_ARGS=true&amp;DOC_NAME=FAT:RGQ_ENTRPR_VAL_EV_SOURCE_WINDOW.FAT&amp;VAR:ID1=ITT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2627__FDSAUDITLINK__" hidden="1">{"fdsup://directions/FAT Viewer?action=UPDATE&amp;creator=factSet&amp;DYN_ARGS=true&amp;DOC_NAME=FAT:RGQ_ENTRPR_VAL_EV_SOURCE_WINDOW.FAT&amp;VAR:ID1=ITT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2628__FDSAUDITLINK__" localSheetId="1" hidden="1">{"fdsup://directions/FAT Viewer?action=UPDATE&amp;creator=factSet&amp;DYN_ARGS=true&amp;DOC_NAME=FAT:RGQ_ENTRPR_VAL_EV_SOURCE_WINDOW.FAT&amp;VAR:ID1=ITT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2628__FDSAUDITLINK__" localSheetId="0" hidden="1">{"fdsup://directions/FAT Viewer?action=UPDATE&amp;creator=factSet&amp;DYN_ARGS=true&amp;DOC_NAME=FAT:RGQ_ENTRPR_VAL_EV_SOURCE_WINDOW.FAT&amp;VAR:ID1=ITT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2628__FDSAUDITLINK__" hidden="1">{"fdsup://directions/FAT Viewer?action=UPDATE&amp;creator=factSet&amp;DYN_ARGS=true&amp;DOC_NAME=FAT:RGQ_ENTRPR_VAL_EV_SOURCE_WINDOW.FAT&amp;VAR:ID1=ITT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2629__FDSAUDITLINK__" localSheetId="1" hidden="1">{"fdsup://directions/FAT Viewer?action=UPDATE&amp;creator=factSet&amp;DYN_ARGS=true&amp;DOC_NAME=FAT:RGQ_ENTRPR_VAL_EV_SOURCE_WINDOW.FAT&amp;VAR:ID1=ITT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2629__FDSAUDITLINK__" localSheetId="0" hidden="1">{"fdsup://directions/FAT Viewer?action=UPDATE&amp;creator=factSet&amp;DYN_ARGS=true&amp;DOC_NAME=FAT:RGQ_ENTRPR_VAL_EV_SOURCE_WINDOW.FAT&amp;VAR:ID1=ITT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2629__FDSAUDITLINK__" hidden="1">{"fdsup://directions/FAT Viewer?action=UPDATE&amp;creator=factSet&amp;DYN_ARGS=true&amp;DOC_NAME=FAT:RGQ_ENTRPR_VAL_EV_SOURCE_WINDOW.FAT&amp;VAR:ID1=ITT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263__FDSAUDITLINK__" localSheetId="1" hidden="1">{"fdsup://directions/FAT Viewer?action=UPDATE&amp;creator=factSet&amp;DYN_ARGS=true&amp;DOC_NAME=FAT:RGQ_ENTRPR_VAL_EV_SOURCE_WINDOW.FAT&amp;VAR:ID1=PLL&amp;VAR:SDATE=20101231&amp;VAR:FDATE=20101029&amp;VAR:FREQ=WEEKLY&amp;VAR:RELITEM=&amp;VAR:CURRENCY=&amp;VAR:DB_TYPE=&amp;VAR:UNITS=M&amp;window=popup&amp;w","idth=535&amp;height=425&amp;START_MAXIMIZED=FALSE&amp;Y=120&amp;display_string=audit"}</definedName>
    <definedName name="_263__FDSAUDITLINK__" localSheetId="0" hidden="1">{"fdsup://directions/FAT Viewer?action=UPDATE&amp;creator=factSet&amp;DYN_ARGS=true&amp;DOC_NAME=FAT:RGQ_ENTRPR_VAL_EV_SOURCE_WINDOW.FAT&amp;VAR:ID1=PLL&amp;VAR:SDATE=20101231&amp;VAR:FDATE=20101029&amp;VAR:FREQ=WEEKLY&amp;VAR:RELITEM=&amp;VAR:CURRENCY=&amp;VAR:DB_TYPE=&amp;VAR:UNITS=M&amp;window=popup&amp;w","idth=535&amp;height=425&amp;START_MAXIMIZED=FALSE&amp;Y=120&amp;display_string=audit"}</definedName>
    <definedName name="_263__FDSAUDITLINK__" hidden="1">{"fdsup://directions/FAT Viewer?action=UPDATE&amp;creator=factSet&amp;DYN_ARGS=true&amp;DOC_NAME=FAT:RGQ_ENTRPR_VAL_EV_SOURCE_WINDOW.FAT&amp;VAR:ID1=PLL&amp;VAR:SDATE=20101231&amp;VAR:FDATE=20101029&amp;VAR:FREQ=WEEKLY&amp;VAR:RELITEM=&amp;VAR:CURRENCY=&amp;VAR:DB_TYPE=&amp;VAR:UNITS=M&amp;window=popup&amp;w","idth=535&amp;height=425&amp;START_MAXIMIZED=FALSE&amp;Y=120&amp;display_string=audit"}</definedName>
    <definedName name="_2630__FDSAUDITLINK__" localSheetId="1" hidden="1">{"fdsup://directions/FAT Viewer?action=UPDATE&amp;creator=factSet&amp;DYN_ARGS=true&amp;DOC_NAME=FAT:RGQ_ENTRPR_VAL_EV_SOURCE_WINDOW.FAT&amp;VAR:ID1=ITT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2630__FDSAUDITLINK__" localSheetId="0" hidden="1">{"fdsup://directions/FAT Viewer?action=UPDATE&amp;creator=factSet&amp;DYN_ARGS=true&amp;DOC_NAME=FAT:RGQ_ENTRPR_VAL_EV_SOURCE_WINDOW.FAT&amp;VAR:ID1=ITT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2630__FDSAUDITLINK__" hidden="1">{"fdsup://directions/FAT Viewer?action=UPDATE&amp;creator=factSet&amp;DYN_ARGS=true&amp;DOC_NAME=FAT:RGQ_ENTRPR_VAL_EV_SOURCE_WINDOW.FAT&amp;VAR:ID1=ITT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2631__FDSAUDITLINK__" localSheetId="1" hidden="1">{"fdsup://directions/FAT Viewer?action=UPDATE&amp;creator=factSet&amp;DYN_ARGS=true&amp;DOC_NAME=FAT:RGQ_ENTRPR_VAL_EV_SOURCE_WINDOW.FAT&amp;VAR:ID1=ITT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2631__FDSAUDITLINK__" localSheetId="0" hidden="1">{"fdsup://directions/FAT Viewer?action=UPDATE&amp;creator=factSet&amp;DYN_ARGS=true&amp;DOC_NAME=FAT:RGQ_ENTRPR_VAL_EV_SOURCE_WINDOW.FAT&amp;VAR:ID1=ITT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2631__FDSAUDITLINK__" hidden="1">{"fdsup://directions/FAT Viewer?action=UPDATE&amp;creator=factSet&amp;DYN_ARGS=true&amp;DOC_NAME=FAT:RGQ_ENTRPR_VAL_EV_SOURCE_WINDOW.FAT&amp;VAR:ID1=ITT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2632__FDSAUDITLINK__" localSheetId="1" hidden="1">{"fdsup://directions/FAT Viewer?action=UPDATE&amp;creator=factSet&amp;DYN_ARGS=true&amp;DOC_NAME=FAT:RGQ_ENTRPR_VAL_EV_SOURCE_WINDOW.FAT&amp;VAR:ID1=ITT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2632__FDSAUDITLINK__" localSheetId="0" hidden="1">{"fdsup://directions/FAT Viewer?action=UPDATE&amp;creator=factSet&amp;DYN_ARGS=true&amp;DOC_NAME=FAT:RGQ_ENTRPR_VAL_EV_SOURCE_WINDOW.FAT&amp;VAR:ID1=ITT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2632__FDSAUDITLINK__" hidden="1">{"fdsup://directions/FAT Viewer?action=UPDATE&amp;creator=factSet&amp;DYN_ARGS=true&amp;DOC_NAME=FAT:RGQ_ENTRPR_VAL_EV_SOURCE_WINDOW.FAT&amp;VAR:ID1=ITT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2633__FDSAUDITLINK__" localSheetId="1" hidden="1">{"fdsup://directions/FAT Viewer?action=UPDATE&amp;creator=factSet&amp;DYN_ARGS=true&amp;DOC_NAME=FAT:RGQ_ENTRPR_VAL_EV_SOURCE_WINDOW.FAT&amp;VAR:ID1=ITT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2633__FDSAUDITLINK__" localSheetId="0" hidden="1">{"fdsup://directions/FAT Viewer?action=UPDATE&amp;creator=factSet&amp;DYN_ARGS=true&amp;DOC_NAME=FAT:RGQ_ENTRPR_VAL_EV_SOURCE_WINDOW.FAT&amp;VAR:ID1=ITT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2633__FDSAUDITLINK__" hidden="1">{"fdsup://directions/FAT Viewer?action=UPDATE&amp;creator=factSet&amp;DYN_ARGS=true&amp;DOC_NAME=FAT:RGQ_ENTRPR_VAL_EV_SOURCE_WINDOW.FAT&amp;VAR:ID1=ITT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2634__FDSAUDITLINK__" localSheetId="1" hidden="1">{"fdsup://directions/FAT Viewer?action=UPDATE&amp;creator=factSet&amp;DYN_ARGS=true&amp;DOC_NAME=FAT:RGQ_ENTRPR_VAL_EV_SOURCE_WINDOW.FAT&amp;VAR:ID1=ITT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2634__FDSAUDITLINK__" localSheetId="0" hidden="1">{"fdsup://directions/FAT Viewer?action=UPDATE&amp;creator=factSet&amp;DYN_ARGS=true&amp;DOC_NAME=FAT:RGQ_ENTRPR_VAL_EV_SOURCE_WINDOW.FAT&amp;VAR:ID1=ITT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2634__FDSAUDITLINK__" hidden="1">{"fdsup://directions/FAT Viewer?action=UPDATE&amp;creator=factSet&amp;DYN_ARGS=true&amp;DOC_NAME=FAT:RGQ_ENTRPR_VAL_EV_SOURCE_WINDOW.FAT&amp;VAR:ID1=ITT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2635__FDSAUDITLINK__" localSheetId="1" hidden="1">{"fdsup://directions/FAT Viewer?action=UPDATE&amp;creator=factSet&amp;DYN_ARGS=true&amp;DOC_NAME=FAT:RGQ_ENTRPR_VAL_EV_SOURCE_WINDOW.FAT&amp;VAR:ID1=ITT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2635__FDSAUDITLINK__" localSheetId="0" hidden="1">{"fdsup://directions/FAT Viewer?action=UPDATE&amp;creator=factSet&amp;DYN_ARGS=true&amp;DOC_NAME=FAT:RGQ_ENTRPR_VAL_EV_SOURCE_WINDOW.FAT&amp;VAR:ID1=ITT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2635__FDSAUDITLINK__" hidden="1">{"fdsup://directions/FAT Viewer?action=UPDATE&amp;creator=factSet&amp;DYN_ARGS=true&amp;DOC_NAME=FAT:RGQ_ENTRPR_VAL_EV_SOURCE_WINDOW.FAT&amp;VAR:ID1=ITT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2636__FDSAUDITLINK__" localSheetId="1" hidden="1">{"fdsup://directions/FAT Viewer?action=UPDATE&amp;creator=factSet&amp;DYN_ARGS=true&amp;DOC_NAME=FAT:RGQ_ENTRPR_VAL_EV_SOURCE_WINDOW.FAT&amp;VAR:ID1=ITT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2636__FDSAUDITLINK__" localSheetId="0" hidden="1">{"fdsup://directions/FAT Viewer?action=UPDATE&amp;creator=factSet&amp;DYN_ARGS=true&amp;DOC_NAME=FAT:RGQ_ENTRPR_VAL_EV_SOURCE_WINDOW.FAT&amp;VAR:ID1=ITT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2636__FDSAUDITLINK__" hidden="1">{"fdsup://directions/FAT Viewer?action=UPDATE&amp;creator=factSet&amp;DYN_ARGS=true&amp;DOC_NAME=FAT:RGQ_ENTRPR_VAL_EV_SOURCE_WINDOW.FAT&amp;VAR:ID1=ITT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2637__FDSAUDITLINK__" localSheetId="1" hidden="1">{"fdsup://directions/FAT Viewer?action=UPDATE&amp;creator=factSet&amp;DYN_ARGS=true&amp;DOC_NAME=FAT:RGQ_ENTRPR_VAL_EV_SOURCE_WINDOW.FAT&amp;VAR:ID1=ITT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2637__FDSAUDITLINK__" localSheetId="0" hidden="1">{"fdsup://directions/FAT Viewer?action=UPDATE&amp;creator=factSet&amp;DYN_ARGS=true&amp;DOC_NAME=FAT:RGQ_ENTRPR_VAL_EV_SOURCE_WINDOW.FAT&amp;VAR:ID1=ITT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2637__FDSAUDITLINK__" hidden="1">{"fdsup://directions/FAT Viewer?action=UPDATE&amp;creator=factSet&amp;DYN_ARGS=true&amp;DOC_NAME=FAT:RGQ_ENTRPR_VAL_EV_SOURCE_WINDOW.FAT&amp;VAR:ID1=ITT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2638__FDSAUDITLINK__" localSheetId="1" hidden="1">{"fdsup://directions/FAT Viewer?action=UPDATE&amp;creator=factSet&amp;DYN_ARGS=true&amp;DOC_NAME=FAT:RGQ_ENTRPR_VAL_EV_SOURCE_WINDOW.FAT&amp;VAR:ID1=ITT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2638__FDSAUDITLINK__" localSheetId="0" hidden="1">{"fdsup://directions/FAT Viewer?action=UPDATE&amp;creator=factSet&amp;DYN_ARGS=true&amp;DOC_NAME=FAT:RGQ_ENTRPR_VAL_EV_SOURCE_WINDOW.FAT&amp;VAR:ID1=ITT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2638__FDSAUDITLINK__" hidden="1">{"fdsup://directions/FAT Viewer?action=UPDATE&amp;creator=factSet&amp;DYN_ARGS=true&amp;DOC_NAME=FAT:RGQ_ENTRPR_VAL_EV_SOURCE_WINDOW.FAT&amp;VAR:ID1=ITT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2639__FDSAUDITLINK__" localSheetId="1" hidden="1">{"fdsup://directions/FAT Viewer?action=UPDATE&amp;creator=factSet&amp;DYN_ARGS=true&amp;DOC_NAME=FAT:RGQ_ENTRPR_VAL_EV_SOURCE_WINDOW.FAT&amp;VAR:ID1=ITT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2639__FDSAUDITLINK__" localSheetId="0" hidden="1">{"fdsup://directions/FAT Viewer?action=UPDATE&amp;creator=factSet&amp;DYN_ARGS=true&amp;DOC_NAME=FAT:RGQ_ENTRPR_VAL_EV_SOURCE_WINDOW.FAT&amp;VAR:ID1=ITT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2639__FDSAUDITLINK__" hidden="1">{"fdsup://directions/FAT Viewer?action=UPDATE&amp;creator=factSet&amp;DYN_ARGS=true&amp;DOC_NAME=FAT:RGQ_ENTRPR_VAL_EV_SOURCE_WINDOW.FAT&amp;VAR:ID1=ITT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264__FDSAUDITLINK__" localSheetId="1" hidden="1">{"fdsup://directions/FAT Viewer?action=UPDATE&amp;creator=factSet&amp;DYN_ARGS=true&amp;DOC_NAME=FAT:RGQ_ENTRPR_VAL_EV_SOURCE_WINDOW.FAT&amp;VAR:ID1=PLL&amp;VAR:SDATE=20101223&amp;VAR:FDATE=20101029&amp;VAR:FREQ=WEEKLY&amp;VAR:RELITEM=&amp;VAR:CURRENCY=&amp;VAR:DB_TYPE=&amp;VAR:UNITS=M&amp;window=popup&amp;w","idth=535&amp;height=425&amp;START_MAXIMIZED=FALSE&amp;Y=120&amp;display_string=audit"}</definedName>
    <definedName name="_264__FDSAUDITLINK__" localSheetId="0" hidden="1">{"fdsup://directions/FAT Viewer?action=UPDATE&amp;creator=factSet&amp;DYN_ARGS=true&amp;DOC_NAME=FAT:RGQ_ENTRPR_VAL_EV_SOURCE_WINDOW.FAT&amp;VAR:ID1=PLL&amp;VAR:SDATE=20101223&amp;VAR:FDATE=20101029&amp;VAR:FREQ=WEEKLY&amp;VAR:RELITEM=&amp;VAR:CURRENCY=&amp;VAR:DB_TYPE=&amp;VAR:UNITS=M&amp;window=popup&amp;w","idth=535&amp;height=425&amp;START_MAXIMIZED=FALSE&amp;Y=120&amp;display_string=audit"}</definedName>
    <definedName name="_264__FDSAUDITLINK__" hidden="1">{"fdsup://directions/FAT Viewer?action=UPDATE&amp;creator=factSet&amp;DYN_ARGS=true&amp;DOC_NAME=FAT:RGQ_ENTRPR_VAL_EV_SOURCE_WINDOW.FAT&amp;VAR:ID1=PLL&amp;VAR:SDATE=20101223&amp;VAR:FDATE=20101029&amp;VAR:FREQ=WEEKLY&amp;VAR:RELITEM=&amp;VAR:CURRENCY=&amp;VAR:DB_TYPE=&amp;VAR:UNITS=M&amp;window=popup&amp;w","idth=535&amp;height=425&amp;START_MAXIMIZED=FALSE&amp;Y=120&amp;display_string=audit"}</definedName>
    <definedName name="_2640__FDSAUDITLINK__" localSheetId="1" hidden="1">{"fdsup://directions/FAT Viewer?action=UPDATE&amp;creator=factSet&amp;DYN_ARGS=true&amp;DOC_NAME=FAT:RGQ_ENTRPR_VAL_EV_SOURCE_WINDOW.FAT&amp;VAR:ID1=ITT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2640__FDSAUDITLINK__" localSheetId="0" hidden="1">{"fdsup://directions/FAT Viewer?action=UPDATE&amp;creator=factSet&amp;DYN_ARGS=true&amp;DOC_NAME=FAT:RGQ_ENTRPR_VAL_EV_SOURCE_WINDOW.FAT&amp;VAR:ID1=ITT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2640__FDSAUDITLINK__" hidden="1">{"fdsup://directions/FAT Viewer?action=UPDATE&amp;creator=factSet&amp;DYN_ARGS=true&amp;DOC_NAME=FAT:RGQ_ENTRPR_VAL_EV_SOURCE_WINDOW.FAT&amp;VAR:ID1=ITT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2641__FDSAUDITLINK__" localSheetId="1" hidden="1">{"fdsup://directions/FAT Viewer?action=UPDATE&amp;creator=factSet&amp;DYN_ARGS=true&amp;DOC_NAME=FAT:RGQ_ENTRPR_VAL_EV_SOURCE_WINDOW.FAT&amp;VAR:ID1=ITT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2641__FDSAUDITLINK__" localSheetId="0" hidden="1">{"fdsup://directions/FAT Viewer?action=UPDATE&amp;creator=factSet&amp;DYN_ARGS=true&amp;DOC_NAME=FAT:RGQ_ENTRPR_VAL_EV_SOURCE_WINDOW.FAT&amp;VAR:ID1=ITT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2641__FDSAUDITLINK__" hidden="1">{"fdsup://directions/FAT Viewer?action=UPDATE&amp;creator=factSet&amp;DYN_ARGS=true&amp;DOC_NAME=FAT:RGQ_ENTRPR_VAL_EV_SOURCE_WINDOW.FAT&amp;VAR:ID1=ITT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2642__FDSAUDITLINK__" localSheetId="1" hidden="1">{"fdsup://directions/FAT Viewer?action=UPDATE&amp;creator=factSet&amp;DYN_ARGS=true&amp;DOC_NAME=FAT:RGQ_ENTRPR_VAL_EV_SOURCE_WINDOW.FAT&amp;VAR:ID1=ITT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2642__FDSAUDITLINK__" localSheetId="0" hidden="1">{"fdsup://directions/FAT Viewer?action=UPDATE&amp;creator=factSet&amp;DYN_ARGS=true&amp;DOC_NAME=FAT:RGQ_ENTRPR_VAL_EV_SOURCE_WINDOW.FAT&amp;VAR:ID1=ITT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2642__FDSAUDITLINK__" hidden="1">{"fdsup://directions/FAT Viewer?action=UPDATE&amp;creator=factSet&amp;DYN_ARGS=true&amp;DOC_NAME=FAT:RGQ_ENTRPR_VAL_EV_SOURCE_WINDOW.FAT&amp;VAR:ID1=ITT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2643__FDSAUDITLINK__" localSheetId="1" hidden="1">{"fdsup://directions/FAT Viewer?action=UPDATE&amp;creator=factSet&amp;DYN_ARGS=true&amp;DOC_NAME=FAT:RGQ_ENTRPR_VAL_EV_SOURCE_WINDOW.FAT&amp;VAR:ID1=ITT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2643__FDSAUDITLINK__" localSheetId="0" hidden="1">{"fdsup://directions/FAT Viewer?action=UPDATE&amp;creator=factSet&amp;DYN_ARGS=true&amp;DOC_NAME=FAT:RGQ_ENTRPR_VAL_EV_SOURCE_WINDOW.FAT&amp;VAR:ID1=ITT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2643__FDSAUDITLINK__" hidden="1">{"fdsup://directions/FAT Viewer?action=UPDATE&amp;creator=factSet&amp;DYN_ARGS=true&amp;DOC_NAME=FAT:RGQ_ENTRPR_VAL_EV_SOURCE_WINDOW.FAT&amp;VAR:ID1=ITT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2644__FDSAUDITLINK__" localSheetId="1" hidden="1">{"fdsup://directions/FAT Viewer?action=UPDATE&amp;creator=factSet&amp;DYN_ARGS=true&amp;DOC_NAME=FAT:RGQ_ENTRPR_VAL_EV_SOURCE_WINDOW.FAT&amp;VAR:ID1=ITT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2644__FDSAUDITLINK__" localSheetId="0" hidden="1">{"fdsup://directions/FAT Viewer?action=UPDATE&amp;creator=factSet&amp;DYN_ARGS=true&amp;DOC_NAME=FAT:RGQ_ENTRPR_VAL_EV_SOURCE_WINDOW.FAT&amp;VAR:ID1=ITT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2644__FDSAUDITLINK__" hidden="1">{"fdsup://directions/FAT Viewer?action=UPDATE&amp;creator=factSet&amp;DYN_ARGS=true&amp;DOC_NAME=FAT:RGQ_ENTRPR_VAL_EV_SOURCE_WINDOW.FAT&amp;VAR:ID1=ITT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2645__FDSAUDITLINK__" localSheetId="1" hidden="1">{"fdsup://directions/FAT Viewer?action=UPDATE&amp;creator=factSet&amp;DYN_ARGS=true&amp;DOC_NAME=FAT:RGQ_ENTRPR_VAL_EV_SOURCE_WINDOW.FAT&amp;VAR:ID1=ITT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2645__FDSAUDITLINK__" localSheetId="0" hidden="1">{"fdsup://directions/FAT Viewer?action=UPDATE&amp;creator=factSet&amp;DYN_ARGS=true&amp;DOC_NAME=FAT:RGQ_ENTRPR_VAL_EV_SOURCE_WINDOW.FAT&amp;VAR:ID1=ITT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2645__FDSAUDITLINK__" hidden="1">{"fdsup://directions/FAT Viewer?action=UPDATE&amp;creator=factSet&amp;DYN_ARGS=true&amp;DOC_NAME=FAT:RGQ_ENTRPR_VAL_EV_SOURCE_WINDOW.FAT&amp;VAR:ID1=ITT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2646__FDSAUDITLINK__" localSheetId="1" hidden="1">{"fdsup://directions/FAT Viewer?action=UPDATE&amp;creator=factSet&amp;DYN_ARGS=true&amp;DOC_NAME=FAT:RGQ_ENTRPR_VAL_EV_SOURCE_WINDOW.FAT&amp;VAR:ID1=ITT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2646__FDSAUDITLINK__" localSheetId="0" hidden="1">{"fdsup://directions/FAT Viewer?action=UPDATE&amp;creator=factSet&amp;DYN_ARGS=true&amp;DOC_NAME=FAT:RGQ_ENTRPR_VAL_EV_SOURCE_WINDOW.FAT&amp;VAR:ID1=ITT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2646__FDSAUDITLINK__" hidden="1">{"fdsup://directions/FAT Viewer?action=UPDATE&amp;creator=factSet&amp;DYN_ARGS=true&amp;DOC_NAME=FAT:RGQ_ENTRPR_VAL_EV_SOURCE_WINDOW.FAT&amp;VAR:ID1=ITT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2647__FDSAUDITLINK__" localSheetId="1" hidden="1">{"fdsup://directions/FAT Viewer?action=UPDATE&amp;creator=factSet&amp;DYN_ARGS=true&amp;DOC_NAME=FAT:RGQ_ENTRPR_VAL_EV_SOURCE_WINDOW.FAT&amp;VAR:ID1=ITT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2647__FDSAUDITLINK__" localSheetId="0" hidden="1">{"fdsup://directions/FAT Viewer?action=UPDATE&amp;creator=factSet&amp;DYN_ARGS=true&amp;DOC_NAME=FAT:RGQ_ENTRPR_VAL_EV_SOURCE_WINDOW.FAT&amp;VAR:ID1=ITT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2647__FDSAUDITLINK__" hidden="1">{"fdsup://directions/FAT Viewer?action=UPDATE&amp;creator=factSet&amp;DYN_ARGS=true&amp;DOC_NAME=FAT:RGQ_ENTRPR_VAL_EV_SOURCE_WINDOW.FAT&amp;VAR:ID1=ITT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2648__FDSAUDITLINK__" localSheetId="1" hidden="1">{"fdsup://directions/FAT Viewer?action=UPDATE&amp;creator=factSet&amp;DYN_ARGS=true&amp;DOC_NAME=FAT:RGQ_ENTRPR_VAL_EV_SOURCE_WINDOW.FAT&amp;VAR:ID1=ITT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2648__FDSAUDITLINK__" localSheetId="0" hidden="1">{"fdsup://directions/FAT Viewer?action=UPDATE&amp;creator=factSet&amp;DYN_ARGS=true&amp;DOC_NAME=FAT:RGQ_ENTRPR_VAL_EV_SOURCE_WINDOW.FAT&amp;VAR:ID1=ITT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2648__FDSAUDITLINK__" hidden="1">{"fdsup://directions/FAT Viewer?action=UPDATE&amp;creator=factSet&amp;DYN_ARGS=true&amp;DOC_NAME=FAT:RGQ_ENTRPR_VAL_EV_SOURCE_WINDOW.FAT&amp;VAR:ID1=ITT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2649__FDSAUDITLINK__" localSheetId="1" hidden="1">{"fdsup://directions/FAT Viewer?action=UPDATE&amp;creator=factSet&amp;DYN_ARGS=true&amp;DOC_NAME=FAT:RGQ_ENTRPR_VAL_EV_SOURCE_WINDOW.FAT&amp;VAR:ID1=ITT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2649__FDSAUDITLINK__" localSheetId="0" hidden="1">{"fdsup://directions/FAT Viewer?action=UPDATE&amp;creator=factSet&amp;DYN_ARGS=true&amp;DOC_NAME=FAT:RGQ_ENTRPR_VAL_EV_SOURCE_WINDOW.FAT&amp;VAR:ID1=ITT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2649__FDSAUDITLINK__" hidden="1">{"fdsup://directions/FAT Viewer?action=UPDATE&amp;creator=factSet&amp;DYN_ARGS=true&amp;DOC_NAME=FAT:RGQ_ENTRPR_VAL_EV_SOURCE_WINDOW.FAT&amp;VAR:ID1=ITT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265__FDSAUDITLINK__" localSheetId="1" hidden="1">{"fdsup://directions/FAT Viewer?action=UPDATE&amp;creator=factSet&amp;DYN_ARGS=true&amp;DOC_NAME=FAT:RGQ_ENTRPR_VAL_EV_SOURCE_WINDOW.FAT&amp;VAR:ID1=PLL&amp;VAR:SDATE=20101217&amp;VAR:FDATE=20101029&amp;VAR:FREQ=WEEKLY&amp;VAR:RELITEM=&amp;VAR:CURRENCY=&amp;VAR:DB_TYPE=&amp;VAR:UNITS=M&amp;window=popup&amp;w","idth=535&amp;height=425&amp;START_MAXIMIZED=FALSE&amp;Y=120&amp;display_string=audit"}</definedName>
    <definedName name="_265__FDSAUDITLINK__" localSheetId="0" hidden="1">{"fdsup://directions/FAT Viewer?action=UPDATE&amp;creator=factSet&amp;DYN_ARGS=true&amp;DOC_NAME=FAT:RGQ_ENTRPR_VAL_EV_SOURCE_WINDOW.FAT&amp;VAR:ID1=PLL&amp;VAR:SDATE=20101217&amp;VAR:FDATE=20101029&amp;VAR:FREQ=WEEKLY&amp;VAR:RELITEM=&amp;VAR:CURRENCY=&amp;VAR:DB_TYPE=&amp;VAR:UNITS=M&amp;window=popup&amp;w","idth=535&amp;height=425&amp;START_MAXIMIZED=FALSE&amp;Y=120&amp;display_string=audit"}</definedName>
    <definedName name="_265__FDSAUDITLINK__" hidden="1">{"fdsup://directions/FAT Viewer?action=UPDATE&amp;creator=factSet&amp;DYN_ARGS=true&amp;DOC_NAME=FAT:RGQ_ENTRPR_VAL_EV_SOURCE_WINDOW.FAT&amp;VAR:ID1=PLL&amp;VAR:SDATE=20101217&amp;VAR:FDATE=20101029&amp;VAR:FREQ=WEEKLY&amp;VAR:RELITEM=&amp;VAR:CURRENCY=&amp;VAR:DB_TYPE=&amp;VAR:UNITS=M&amp;window=popup&amp;w","idth=535&amp;height=425&amp;START_MAXIMIZED=FALSE&amp;Y=120&amp;display_string=audit"}</definedName>
    <definedName name="_2650__FDSAUDITLINK__" localSheetId="1" hidden="1">{"fdsup://directions/FAT Viewer?action=UPDATE&amp;creator=factSet&amp;DYN_ARGS=true&amp;DOC_NAME=FAT:RGQ_ENTRPR_VAL_EV_SOURCE_WINDOW.FAT&amp;VAR:ID1=ITT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2650__FDSAUDITLINK__" localSheetId="0" hidden="1">{"fdsup://directions/FAT Viewer?action=UPDATE&amp;creator=factSet&amp;DYN_ARGS=true&amp;DOC_NAME=FAT:RGQ_ENTRPR_VAL_EV_SOURCE_WINDOW.FAT&amp;VAR:ID1=ITT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2650__FDSAUDITLINK__" hidden="1">{"fdsup://directions/FAT Viewer?action=UPDATE&amp;creator=factSet&amp;DYN_ARGS=true&amp;DOC_NAME=FAT:RGQ_ENTRPR_VAL_EV_SOURCE_WINDOW.FAT&amp;VAR:ID1=ITT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2651__FDSAUDITLINK__" localSheetId="1" hidden="1">{"fdsup://directions/FAT Viewer?action=UPDATE&amp;creator=factSet&amp;DYN_ARGS=true&amp;DOC_NAME=FAT:RGQ_ENTRPR_VAL_EV_SOURCE_WINDOW.FAT&amp;VAR:ID1=ITT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2651__FDSAUDITLINK__" localSheetId="0" hidden="1">{"fdsup://directions/FAT Viewer?action=UPDATE&amp;creator=factSet&amp;DYN_ARGS=true&amp;DOC_NAME=FAT:RGQ_ENTRPR_VAL_EV_SOURCE_WINDOW.FAT&amp;VAR:ID1=ITT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2651__FDSAUDITLINK__" hidden="1">{"fdsup://directions/FAT Viewer?action=UPDATE&amp;creator=factSet&amp;DYN_ARGS=true&amp;DOC_NAME=FAT:RGQ_ENTRPR_VAL_EV_SOURCE_WINDOW.FAT&amp;VAR:ID1=ITT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2652__FDSAUDITLINK__" localSheetId="1" hidden="1">{"fdsup://directions/FAT Viewer?action=UPDATE&amp;creator=factSet&amp;DYN_ARGS=true&amp;DOC_NAME=FAT:RGQ_ENTRPR_VAL_EV_SOURCE_WINDOW.FAT&amp;VAR:ID1=ITT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2652__FDSAUDITLINK__" localSheetId="0" hidden="1">{"fdsup://directions/FAT Viewer?action=UPDATE&amp;creator=factSet&amp;DYN_ARGS=true&amp;DOC_NAME=FAT:RGQ_ENTRPR_VAL_EV_SOURCE_WINDOW.FAT&amp;VAR:ID1=ITT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2652__FDSAUDITLINK__" hidden="1">{"fdsup://directions/FAT Viewer?action=UPDATE&amp;creator=factSet&amp;DYN_ARGS=true&amp;DOC_NAME=FAT:RGQ_ENTRPR_VAL_EV_SOURCE_WINDOW.FAT&amp;VAR:ID1=ITT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2653__FDSAUDITLINK__" localSheetId="1" hidden="1">{"fdsup://directions/FAT Viewer?action=UPDATE&amp;creator=factSet&amp;DYN_ARGS=true&amp;DOC_NAME=FAT:RGQ_ENTRPR_VAL_EV_SOURCE_WINDOW.FAT&amp;VAR:ID1=ITT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2653__FDSAUDITLINK__" localSheetId="0" hidden="1">{"fdsup://directions/FAT Viewer?action=UPDATE&amp;creator=factSet&amp;DYN_ARGS=true&amp;DOC_NAME=FAT:RGQ_ENTRPR_VAL_EV_SOURCE_WINDOW.FAT&amp;VAR:ID1=ITT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2653__FDSAUDITLINK__" hidden="1">{"fdsup://directions/FAT Viewer?action=UPDATE&amp;creator=factSet&amp;DYN_ARGS=true&amp;DOC_NAME=FAT:RGQ_ENTRPR_VAL_EV_SOURCE_WINDOW.FAT&amp;VAR:ID1=ITT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2654__FDSAUDITLINK__" localSheetId="1" hidden="1">{"fdsup://directions/FAT Viewer?action=UPDATE&amp;creator=factSet&amp;DYN_ARGS=true&amp;DOC_NAME=FAT:RGQ_ENTRPR_VAL_EV_SOURCE_WINDOW.FAT&amp;VAR:ID1=ITT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2654__FDSAUDITLINK__" localSheetId="0" hidden="1">{"fdsup://directions/FAT Viewer?action=UPDATE&amp;creator=factSet&amp;DYN_ARGS=true&amp;DOC_NAME=FAT:RGQ_ENTRPR_VAL_EV_SOURCE_WINDOW.FAT&amp;VAR:ID1=ITT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2654__FDSAUDITLINK__" hidden="1">{"fdsup://directions/FAT Viewer?action=UPDATE&amp;creator=factSet&amp;DYN_ARGS=true&amp;DOC_NAME=FAT:RGQ_ENTRPR_VAL_EV_SOURCE_WINDOW.FAT&amp;VAR:ID1=ITT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2655__FDSAUDITLINK__" localSheetId="1" hidden="1">{"fdsup://directions/FAT Viewer?action=UPDATE&amp;creator=factSet&amp;DYN_ARGS=true&amp;DOC_NAME=FAT:RGQ_ENTRPR_VAL_EV_SOURCE_WINDOW.FAT&amp;VAR:ID1=ITT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2655__FDSAUDITLINK__" localSheetId="0" hidden="1">{"fdsup://directions/FAT Viewer?action=UPDATE&amp;creator=factSet&amp;DYN_ARGS=true&amp;DOC_NAME=FAT:RGQ_ENTRPR_VAL_EV_SOURCE_WINDOW.FAT&amp;VAR:ID1=ITT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2655__FDSAUDITLINK__" hidden="1">{"fdsup://directions/FAT Viewer?action=UPDATE&amp;creator=factSet&amp;DYN_ARGS=true&amp;DOC_NAME=FAT:RGQ_ENTRPR_VAL_EV_SOURCE_WINDOW.FAT&amp;VAR:ID1=ITT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2656__FDSAUDITLINK__" localSheetId="1" hidden="1">{"fdsup://directions/FAT Viewer?action=UPDATE&amp;creator=factSet&amp;DYN_ARGS=true&amp;DOC_NAME=FAT:RGQ_ENTRPR_VAL_EV_SOURCE_WINDOW.FAT&amp;VAR:ID1=ITT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2656__FDSAUDITLINK__" localSheetId="0" hidden="1">{"fdsup://directions/FAT Viewer?action=UPDATE&amp;creator=factSet&amp;DYN_ARGS=true&amp;DOC_NAME=FAT:RGQ_ENTRPR_VAL_EV_SOURCE_WINDOW.FAT&amp;VAR:ID1=ITT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2656__FDSAUDITLINK__" hidden="1">{"fdsup://directions/FAT Viewer?action=UPDATE&amp;creator=factSet&amp;DYN_ARGS=true&amp;DOC_NAME=FAT:RGQ_ENTRPR_VAL_EV_SOURCE_WINDOW.FAT&amp;VAR:ID1=ITT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2657__FDSAUDITLINK__" localSheetId="1" hidden="1">{"fdsup://directions/FAT Viewer?action=UPDATE&amp;creator=factSet&amp;DYN_ARGS=true&amp;DOC_NAME=FAT:RGQ_ENTRPR_VAL_EV_SOURCE_WINDOW.FAT&amp;VAR:ID1=ITT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2657__FDSAUDITLINK__" localSheetId="0" hidden="1">{"fdsup://directions/FAT Viewer?action=UPDATE&amp;creator=factSet&amp;DYN_ARGS=true&amp;DOC_NAME=FAT:RGQ_ENTRPR_VAL_EV_SOURCE_WINDOW.FAT&amp;VAR:ID1=ITT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2657__FDSAUDITLINK__" hidden="1">{"fdsup://directions/FAT Viewer?action=UPDATE&amp;creator=factSet&amp;DYN_ARGS=true&amp;DOC_NAME=FAT:RGQ_ENTRPR_VAL_EV_SOURCE_WINDOW.FAT&amp;VAR:ID1=ITT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2658__FDSAUDITLINK__" localSheetId="1" hidden="1">{"fdsup://directions/FAT Viewer?action=UPDATE&amp;creator=factSet&amp;DYN_ARGS=true&amp;DOC_NAME=FAT:RGQ_ENTRPR_VAL_EV_SOURCE_WINDOW.FAT&amp;VAR:ID1=ITT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2658__FDSAUDITLINK__" localSheetId="0" hidden="1">{"fdsup://directions/FAT Viewer?action=UPDATE&amp;creator=factSet&amp;DYN_ARGS=true&amp;DOC_NAME=FAT:RGQ_ENTRPR_VAL_EV_SOURCE_WINDOW.FAT&amp;VAR:ID1=ITT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2658__FDSAUDITLINK__" hidden="1">{"fdsup://directions/FAT Viewer?action=UPDATE&amp;creator=factSet&amp;DYN_ARGS=true&amp;DOC_NAME=FAT:RGQ_ENTRPR_VAL_EV_SOURCE_WINDOW.FAT&amp;VAR:ID1=ITT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2659__FDSAUDITLINK__" localSheetId="1" hidden="1">{"fdsup://directions/FAT Viewer?action=UPDATE&amp;creator=factSet&amp;DYN_ARGS=true&amp;DOC_NAME=FAT:RGQ_ENTRPR_VAL_EV_SOURCE_WINDOW.FAT&amp;VAR:ID1=ITT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2659__FDSAUDITLINK__" localSheetId="0" hidden="1">{"fdsup://directions/FAT Viewer?action=UPDATE&amp;creator=factSet&amp;DYN_ARGS=true&amp;DOC_NAME=FAT:RGQ_ENTRPR_VAL_EV_SOURCE_WINDOW.FAT&amp;VAR:ID1=ITT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2659__FDSAUDITLINK__" hidden="1">{"fdsup://directions/FAT Viewer?action=UPDATE&amp;creator=factSet&amp;DYN_ARGS=true&amp;DOC_NAME=FAT:RGQ_ENTRPR_VAL_EV_SOURCE_WINDOW.FAT&amp;VAR:ID1=ITT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266__FDSAUDITLINK__" localSheetId="1" hidden="1">{"fdsup://directions/FAT Viewer?action=UPDATE&amp;creator=factSet&amp;DYN_ARGS=true&amp;DOC_NAME=FAT:RGQ_ENTRPR_VAL_EV_SOURCE_WINDOW.FAT&amp;VAR:ID1=PLL&amp;VAR:SDATE=20101210&amp;VAR:FDATE=20101029&amp;VAR:FREQ=WEEKLY&amp;VAR:RELITEM=&amp;VAR:CURRENCY=&amp;VAR:DB_TYPE=&amp;VAR:UNITS=M&amp;window=popup&amp;w","idth=535&amp;height=425&amp;START_MAXIMIZED=FALSE&amp;Y=120&amp;display_string=audit"}</definedName>
    <definedName name="_266__FDSAUDITLINK__" localSheetId="0" hidden="1">{"fdsup://directions/FAT Viewer?action=UPDATE&amp;creator=factSet&amp;DYN_ARGS=true&amp;DOC_NAME=FAT:RGQ_ENTRPR_VAL_EV_SOURCE_WINDOW.FAT&amp;VAR:ID1=PLL&amp;VAR:SDATE=20101210&amp;VAR:FDATE=20101029&amp;VAR:FREQ=WEEKLY&amp;VAR:RELITEM=&amp;VAR:CURRENCY=&amp;VAR:DB_TYPE=&amp;VAR:UNITS=M&amp;window=popup&amp;w","idth=535&amp;height=425&amp;START_MAXIMIZED=FALSE&amp;Y=120&amp;display_string=audit"}</definedName>
    <definedName name="_266__FDSAUDITLINK__" hidden="1">{"fdsup://directions/FAT Viewer?action=UPDATE&amp;creator=factSet&amp;DYN_ARGS=true&amp;DOC_NAME=FAT:RGQ_ENTRPR_VAL_EV_SOURCE_WINDOW.FAT&amp;VAR:ID1=PLL&amp;VAR:SDATE=20101210&amp;VAR:FDATE=20101029&amp;VAR:FREQ=WEEKLY&amp;VAR:RELITEM=&amp;VAR:CURRENCY=&amp;VAR:DB_TYPE=&amp;VAR:UNITS=M&amp;window=popup&amp;w","idth=535&amp;height=425&amp;START_MAXIMIZED=FALSE&amp;Y=120&amp;display_string=audit"}</definedName>
    <definedName name="_2660__FDSAUDITLINK__" localSheetId="1" hidden="1">{"fdsup://directions/FAT Viewer?action=UPDATE&amp;creator=factSet&amp;DYN_ARGS=true&amp;DOC_NAME=FAT:RGQ_ENTRPR_VAL_EV_SOURCE_WINDOW.FAT&amp;VAR:ID1=ITT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2660__FDSAUDITLINK__" localSheetId="0" hidden="1">{"fdsup://directions/FAT Viewer?action=UPDATE&amp;creator=factSet&amp;DYN_ARGS=true&amp;DOC_NAME=FAT:RGQ_ENTRPR_VAL_EV_SOURCE_WINDOW.FAT&amp;VAR:ID1=ITT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2660__FDSAUDITLINK__" hidden="1">{"fdsup://directions/FAT Viewer?action=UPDATE&amp;creator=factSet&amp;DYN_ARGS=true&amp;DOC_NAME=FAT:RGQ_ENTRPR_VAL_EV_SOURCE_WINDOW.FAT&amp;VAR:ID1=ITT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2661__FDSAUDITLINK__" localSheetId="1" hidden="1">{"fdsup://directions/FAT Viewer?action=UPDATE&amp;creator=factSet&amp;DYN_ARGS=true&amp;DOC_NAME=FAT:RGQ_ENTRPR_VAL_EV_SOURCE_WINDOW.FAT&amp;VAR:ID1=ITT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2661__FDSAUDITLINK__" localSheetId="0" hidden="1">{"fdsup://directions/FAT Viewer?action=UPDATE&amp;creator=factSet&amp;DYN_ARGS=true&amp;DOC_NAME=FAT:RGQ_ENTRPR_VAL_EV_SOURCE_WINDOW.FAT&amp;VAR:ID1=ITT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2661__FDSAUDITLINK__" hidden="1">{"fdsup://directions/FAT Viewer?action=UPDATE&amp;creator=factSet&amp;DYN_ARGS=true&amp;DOC_NAME=FAT:RGQ_ENTRPR_VAL_EV_SOURCE_WINDOW.FAT&amp;VAR:ID1=ITT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2662__FDSAUDITLINK__" localSheetId="1" hidden="1">{"fdsup://directions/FAT Viewer?action=UPDATE&amp;creator=factSet&amp;DYN_ARGS=true&amp;DOC_NAME=FAT:RGQ_ENTRPR_VAL_EV_SOURCE_WINDOW.FAT&amp;VAR:ID1=ITT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2662__FDSAUDITLINK__" localSheetId="0" hidden="1">{"fdsup://directions/FAT Viewer?action=UPDATE&amp;creator=factSet&amp;DYN_ARGS=true&amp;DOC_NAME=FAT:RGQ_ENTRPR_VAL_EV_SOURCE_WINDOW.FAT&amp;VAR:ID1=ITT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2662__FDSAUDITLINK__" hidden="1">{"fdsup://directions/FAT Viewer?action=UPDATE&amp;creator=factSet&amp;DYN_ARGS=true&amp;DOC_NAME=FAT:RGQ_ENTRPR_VAL_EV_SOURCE_WINDOW.FAT&amp;VAR:ID1=ITT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2663__FDSAUDITLINK__" localSheetId="1" hidden="1">{"fdsup://directions/FAT Viewer?action=UPDATE&amp;creator=factSet&amp;DYN_ARGS=true&amp;DOC_NAME=FAT:RGQ_ENTRPR_VAL_EV_SOURCE_WINDOW.FAT&amp;VAR:ID1=ITT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2663__FDSAUDITLINK__" localSheetId="0" hidden="1">{"fdsup://directions/FAT Viewer?action=UPDATE&amp;creator=factSet&amp;DYN_ARGS=true&amp;DOC_NAME=FAT:RGQ_ENTRPR_VAL_EV_SOURCE_WINDOW.FAT&amp;VAR:ID1=ITT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2663__FDSAUDITLINK__" hidden="1">{"fdsup://directions/FAT Viewer?action=UPDATE&amp;creator=factSet&amp;DYN_ARGS=true&amp;DOC_NAME=FAT:RGQ_ENTRPR_VAL_EV_SOURCE_WINDOW.FAT&amp;VAR:ID1=ITT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2664__FDSAUDITLINK__" localSheetId="1" hidden="1">{"fdsup://directions/FAT Viewer?action=UPDATE&amp;creator=factSet&amp;DYN_ARGS=true&amp;DOC_NAME=FAT:RGQ_ENTRPR_VAL_EV_SOURCE_WINDOW.FAT&amp;VAR:ID1=ITT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2664__FDSAUDITLINK__" localSheetId="0" hidden="1">{"fdsup://directions/FAT Viewer?action=UPDATE&amp;creator=factSet&amp;DYN_ARGS=true&amp;DOC_NAME=FAT:RGQ_ENTRPR_VAL_EV_SOURCE_WINDOW.FAT&amp;VAR:ID1=ITT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2664__FDSAUDITLINK__" hidden="1">{"fdsup://directions/FAT Viewer?action=UPDATE&amp;creator=factSet&amp;DYN_ARGS=true&amp;DOC_NAME=FAT:RGQ_ENTRPR_VAL_EV_SOURCE_WINDOW.FAT&amp;VAR:ID1=ITT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2665__FDSAUDITLINK__" localSheetId="1" hidden="1">{"fdsup://directions/FAT Viewer?action=UPDATE&amp;creator=factSet&amp;DYN_ARGS=true&amp;DOC_NAME=FAT:RGQ_ENTRPR_VAL_EV_SOURCE_WINDOW.FAT&amp;VAR:ID1=ITT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2665__FDSAUDITLINK__" localSheetId="0" hidden="1">{"fdsup://directions/FAT Viewer?action=UPDATE&amp;creator=factSet&amp;DYN_ARGS=true&amp;DOC_NAME=FAT:RGQ_ENTRPR_VAL_EV_SOURCE_WINDOW.FAT&amp;VAR:ID1=ITT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2665__FDSAUDITLINK__" hidden="1">{"fdsup://directions/FAT Viewer?action=UPDATE&amp;creator=factSet&amp;DYN_ARGS=true&amp;DOC_NAME=FAT:RGQ_ENTRPR_VAL_EV_SOURCE_WINDOW.FAT&amp;VAR:ID1=ITT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2666__FDSAUDITLINK__" localSheetId="1" hidden="1">{"fdsup://directions/FAT Viewer?action=UPDATE&amp;creator=factSet&amp;DYN_ARGS=true&amp;DOC_NAME=FAT:RGQ_ENTRPR_VAL_EV_SOURCE_WINDOW.FAT&amp;VAR:ID1=ITT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2666__FDSAUDITLINK__" localSheetId="0" hidden="1">{"fdsup://directions/FAT Viewer?action=UPDATE&amp;creator=factSet&amp;DYN_ARGS=true&amp;DOC_NAME=FAT:RGQ_ENTRPR_VAL_EV_SOURCE_WINDOW.FAT&amp;VAR:ID1=ITT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2666__FDSAUDITLINK__" hidden="1">{"fdsup://directions/FAT Viewer?action=UPDATE&amp;creator=factSet&amp;DYN_ARGS=true&amp;DOC_NAME=FAT:RGQ_ENTRPR_VAL_EV_SOURCE_WINDOW.FAT&amp;VAR:ID1=ITT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2667__FDSAUDITLINK__" localSheetId="1" hidden="1">{"fdsup://directions/FAT Viewer?action=UPDATE&amp;creator=factSet&amp;DYN_ARGS=true&amp;DOC_NAME=FAT:RGQ_ENTRPR_VAL_EV_SOURCE_WINDOW.FAT&amp;VAR:ID1=ITT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2667__FDSAUDITLINK__" localSheetId="0" hidden="1">{"fdsup://directions/FAT Viewer?action=UPDATE&amp;creator=factSet&amp;DYN_ARGS=true&amp;DOC_NAME=FAT:RGQ_ENTRPR_VAL_EV_SOURCE_WINDOW.FAT&amp;VAR:ID1=ITT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2667__FDSAUDITLINK__" hidden="1">{"fdsup://directions/FAT Viewer?action=UPDATE&amp;creator=factSet&amp;DYN_ARGS=true&amp;DOC_NAME=FAT:RGQ_ENTRPR_VAL_EV_SOURCE_WINDOW.FAT&amp;VAR:ID1=ITT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2668__FDSAUDITLINK__" localSheetId="1" hidden="1">{"fdsup://directions/FAT Viewer?action=UPDATE&amp;creator=factSet&amp;DYN_ARGS=true&amp;DOC_NAME=FAT:RGQ_ENTRPR_VAL_EV_SOURCE_WINDOW.FAT&amp;VAR:ID1=ITT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2668__FDSAUDITLINK__" localSheetId="0" hidden="1">{"fdsup://directions/FAT Viewer?action=UPDATE&amp;creator=factSet&amp;DYN_ARGS=true&amp;DOC_NAME=FAT:RGQ_ENTRPR_VAL_EV_SOURCE_WINDOW.FAT&amp;VAR:ID1=ITT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2668__FDSAUDITLINK__" hidden="1">{"fdsup://directions/FAT Viewer?action=UPDATE&amp;creator=factSet&amp;DYN_ARGS=true&amp;DOC_NAME=FAT:RGQ_ENTRPR_VAL_EV_SOURCE_WINDOW.FAT&amp;VAR:ID1=ITT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2669__FDSAUDITLINK__" localSheetId="1" hidden="1">{"fdsup://directions/FAT Viewer?action=UPDATE&amp;creator=factSet&amp;DYN_ARGS=true&amp;DOC_NAME=FAT:RGQ_ENTRPR_VAL_EV_SOURCE_WINDOW.FAT&amp;VAR:ID1=ITT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2669__FDSAUDITLINK__" localSheetId="0" hidden="1">{"fdsup://directions/FAT Viewer?action=UPDATE&amp;creator=factSet&amp;DYN_ARGS=true&amp;DOC_NAME=FAT:RGQ_ENTRPR_VAL_EV_SOURCE_WINDOW.FAT&amp;VAR:ID1=ITT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2669__FDSAUDITLINK__" hidden="1">{"fdsup://directions/FAT Viewer?action=UPDATE&amp;creator=factSet&amp;DYN_ARGS=true&amp;DOC_NAME=FAT:RGQ_ENTRPR_VAL_EV_SOURCE_WINDOW.FAT&amp;VAR:ID1=ITT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267__FDSAUDITLINK__" localSheetId="1" hidden="1">{"fdsup://directions/FAT Viewer?action=UPDATE&amp;creator=factSet&amp;DYN_ARGS=true&amp;DOC_NAME=FAT:RGQ_ENTRPR_VAL_EV_SOURCE_WINDOW.FAT&amp;VAR:ID1=PLL&amp;VAR:SDATE=20101203&amp;VAR:FDATE=20101029&amp;VAR:FREQ=WEEKLY&amp;VAR:RELITEM=&amp;VAR:CURRENCY=&amp;VAR:DB_TYPE=&amp;VAR:UNITS=M&amp;window=popup&amp;w","idth=535&amp;height=425&amp;START_MAXIMIZED=FALSE&amp;Y=120&amp;display_string=audit"}</definedName>
    <definedName name="_267__FDSAUDITLINK__" localSheetId="0" hidden="1">{"fdsup://directions/FAT Viewer?action=UPDATE&amp;creator=factSet&amp;DYN_ARGS=true&amp;DOC_NAME=FAT:RGQ_ENTRPR_VAL_EV_SOURCE_WINDOW.FAT&amp;VAR:ID1=PLL&amp;VAR:SDATE=20101203&amp;VAR:FDATE=20101029&amp;VAR:FREQ=WEEKLY&amp;VAR:RELITEM=&amp;VAR:CURRENCY=&amp;VAR:DB_TYPE=&amp;VAR:UNITS=M&amp;window=popup&amp;w","idth=535&amp;height=425&amp;START_MAXIMIZED=FALSE&amp;Y=120&amp;display_string=audit"}</definedName>
    <definedName name="_267__FDSAUDITLINK__" hidden="1">{"fdsup://directions/FAT Viewer?action=UPDATE&amp;creator=factSet&amp;DYN_ARGS=true&amp;DOC_NAME=FAT:RGQ_ENTRPR_VAL_EV_SOURCE_WINDOW.FAT&amp;VAR:ID1=PLL&amp;VAR:SDATE=20101203&amp;VAR:FDATE=20101029&amp;VAR:FREQ=WEEKLY&amp;VAR:RELITEM=&amp;VAR:CURRENCY=&amp;VAR:DB_TYPE=&amp;VAR:UNITS=M&amp;window=popup&amp;w","idth=535&amp;height=425&amp;START_MAXIMIZED=FALSE&amp;Y=120&amp;display_string=audit"}</definedName>
    <definedName name="_2670__FDSAUDITLINK__" localSheetId="1" hidden="1">{"fdsup://directions/FAT Viewer?action=UPDATE&amp;creator=factSet&amp;DYN_ARGS=true&amp;DOC_NAME=FAT:RGQ_ENTRPR_VAL_EV_SOURCE_WINDOW.FAT&amp;VAR:ID1=ITT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2670__FDSAUDITLINK__" localSheetId="0" hidden="1">{"fdsup://directions/FAT Viewer?action=UPDATE&amp;creator=factSet&amp;DYN_ARGS=true&amp;DOC_NAME=FAT:RGQ_ENTRPR_VAL_EV_SOURCE_WINDOW.FAT&amp;VAR:ID1=ITT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2670__FDSAUDITLINK__" hidden="1">{"fdsup://directions/FAT Viewer?action=UPDATE&amp;creator=factSet&amp;DYN_ARGS=true&amp;DOC_NAME=FAT:RGQ_ENTRPR_VAL_EV_SOURCE_WINDOW.FAT&amp;VAR:ID1=ITT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2671__FDSAUDITLINK__" localSheetId="1" hidden="1">{"fdsup://directions/FAT Viewer?action=UPDATE&amp;creator=factSet&amp;DYN_ARGS=true&amp;DOC_NAME=FAT:RGQ_ENTRPR_VAL_EV_SOURCE_WINDOW.FAT&amp;VAR:ID1=ITT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2671__FDSAUDITLINK__" localSheetId="0" hidden="1">{"fdsup://directions/FAT Viewer?action=UPDATE&amp;creator=factSet&amp;DYN_ARGS=true&amp;DOC_NAME=FAT:RGQ_ENTRPR_VAL_EV_SOURCE_WINDOW.FAT&amp;VAR:ID1=ITT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2671__FDSAUDITLINK__" hidden="1">{"fdsup://directions/FAT Viewer?action=UPDATE&amp;creator=factSet&amp;DYN_ARGS=true&amp;DOC_NAME=FAT:RGQ_ENTRPR_VAL_EV_SOURCE_WINDOW.FAT&amp;VAR:ID1=ITT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2672__FDSAUDITLINK__" localSheetId="1" hidden="1">{"fdsup://directions/FAT Viewer?action=UPDATE&amp;creator=factSet&amp;DYN_ARGS=true&amp;DOC_NAME=FAT:RGQ_ENTRPR_VAL_EV_SOURCE_WINDOW.FAT&amp;VAR:ID1=ITT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2672__FDSAUDITLINK__" localSheetId="0" hidden="1">{"fdsup://directions/FAT Viewer?action=UPDATE&amp;creator=factSet&amp;DYN_ARGS=true&amp;DOC_NAME=FAT:RGQ_ENTRPR_VAL_EV_SOURCE_WINDOW.FAT&amp;VAR:ID1=ITT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2672__FDSAUDITLINK__" hidden="1">{"fdsup://directions/FAT Viewer?action=UPDATE&amp;creator=factSet&amp;DYN_ARGS=true&amp;DOC_NAME=FAT:RGQ_ENTRPR_VAL_EV_SOURCE_WINDOW.FAT&amp;VAR:ID1=ITT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2673__FDSAUDITLINK__" localSheetId="1" hidden="1">{"fdsup://directions/FAT Viewer?action=UPDATE&amp;creator=factSet&amp;DYN_ARGS=true&amp;DOC_NAME=FAT:RGQ_ENTRPR_VAL_EV_SOURCE_WINDOW.FAT&amp;VAR:ID1=ITT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2673__FDSAUDITLINK__" localSheetId="0" hidden="1">{"fdsup://directions/FAT Viewer?action=UPDATE&amp;creator=factSet&amp;DYN_ARGS=true&amp;DOC_NAME=FAT:RGQ_ENTRPR_VAL_EV_SOURCE_WINDOW.FAT&amp;VAR:ID1=ITT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2673__FDSAUDITLINK__" hidden="1">{"fdsup://directions/FAT Viewer?action=UPDATE&amp;creator=factSet&amp;DYN_ARGS=true&amp;DOC_NAME=FAT:RGQ_ENTRPR_VAL_EV_SOURCE_WINDOW.FAT&amp;VAR:ID1=ITT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2674__FDSAUDITLINK__" localSheetId="1" hidden="1">{"fdsup://directions/FAT Viewer?action=UPDATE&amp;creator=factSet&amp;DYN_ARGS=true&amp;DOC_NAME=FAT:RGQ_ENTRPR_VAL_EV_SOURCE_WINDOW.FAT&amp;VAR:ID1=ITT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2674__FDSAUDITLINK__" localSheetId="0" hidden="1">{"fdsup://directions/FAT Viewer?action=UPDATE&amp;creator=factSet&amp;DYN_ARGS=true&amp;DOC_NAME=FAT:RGQ_ENTRPR_VAL_EV_SOURCE_WINDOW.FAT&amp;VAR:ID1=ITT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2674__FDSAUDITLINK__" hidden="1">{"fdsup://directions/FAT Viewer?action=UPDATE&amp;creator=factSet&amp;DYN_ARGS=true&amp;DOC_NAME=FAT:RGQ_ENTRPR_VAL_EV_SOURCE_WINDOW.FAT&amp;VAR:ID1=ITT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2675__FDSAUDITLINK__" localSheetId="1" hidden="1">{"fdsup://directions/FAT Viewer?action=UPDATE&amp;creator=factSet&amp;DYN_ARGS=true&amp;DOC_NAME=FAT:RGQ_ENTRPR_VAL_EV_SOURCE_WINDOW.FAT&amp;VAR:ID1=ITT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2675__FDSAUDITLINK__" localSheetId="0" hidden="1">{"fdsup://directions/FAT Viewer?action=UPDATE&amp;creator=factSet&amp;DYN_ARGS=true&amp;DOC_NAME=FAT:RGQ_ENTRPR_VAL_EV_SOURCE_WINDOW.FAT&amp;VAR:ID1=ITT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2675__FDSAUDITLINK__" hidden="1">{"fdsup://directions/FAT Viewer?action=UPDATE&amp;creator=factSet&amp;DYN_ARGS=true&amp;DOC_NAME=FAT:RGQ_ENTRPR_VAL_EV_SOURCE_WINDOW.FAT&amp;VAR:ID1=ITT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2676__FDSAUDITLINK__" localSheetId="1" hidden="1">{"fdsup://directions/FAT Viewer?action=UPDATE&amp;creator=factSet&amp;DYN_ARGS=true&amp;DOC_NAME=FAT:RGQ_ENTRPR_VAL_EV_SOURCE_WINDOW.FAT&amp;VAR:ID1=ITT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2676__FDSAUDITLINK__" localSheetId="0" hidden="1">{"fdsup://directions/FAT Viewer?action=UPDATE&amp;creator=factSet&amp;DYN_ARGS=true&amp;DOC_NAME=FAT:RGQ_ENTRPR_VAL_EV_SOURCE_WINDOW.FAT&amp;VAR:ID1=ITT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2676__FDSAUDITLINK__" hidden="1">{"fdsup://directions/FAT Viewer?action=UPDATE&amp;creator=factSet&amp;DYN_ARGS=true&amp;DOC_NAME=FAT:RGQ_ENTRPR_VAL_EV_SOURCE_WINDOW.FAT&amp;VAR:ID1=ITT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2677__FDSAUDITLINK__" localSheetId="1" hidden="1">{"fdsup://directions/FAT Viewer?action=UPDATE&amp;creator=factSet&amp;DYN_ARGS=true&amp;DOC_NAME=FAT:RGQ_ENTRPR_VAL_EV_SOURCE_WINDOW.FAT&amp;VAR:ID1=ITT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2677__FDSAUDITLINK__" localSheetId="0" hidden="1">{"fdsup://directions/FAT Viewer?action=UPDATE&amp;creator=factSet&amp;DYN_ARGS=true&amp;DOC_NAME=FAT:RGQ_ENTRPR_VAL_EV_SOURCE_WINDOW.FAT&amp;VAR:ID1=ITT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2677__FDSAUDITLINK__" hidden="1">{"fdsup://directions/FAT Viewer?action=UPDATE&amp;creator=factSet&amp;DYN_ARGS=true&amp;DOC_NAME=FAT:RGQ_ENTRPR_VAL_EV_SOURCE_WINDOW.FAT&amp;VAR:ID1=ITT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2678__FDSAUDITLINK__" localSheetId="1" hidden="1">{"fdsup://directions/FAT Viewer?action=UPDATE&amp;creator=factSet&amp;DYN_ARGS=true&amp;DOC_NAME=FAT:RGQ_ENTRPR_VAL_EV_SOURCE_WINDOW.FAT&amp;VAR:ID1=ITT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2678__FDSAUDITLINK__" localSheetId="0" hidden="1">{"fdsup://directions/FAT Viewer?action=UPDATE&amp;creator=factSet&amp;DYN_ARGS=true&amp;DOC_NAME=FAT:RGQ_ENTRPR_VAL_EV_SOURCE_WINDOW.FAT&amp;VAR:ID1=ITT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2678__FDSAUDITLINK__" hidden="1">{"fdsup://directions/FAT Viewer?action=UPDATE&amp;creator=factSet&amp;DYN_ARGS=true&amp;DOC_NAME=FAT:RGQ_ENTRPR_VAL_EV_SOURCE_WINDOW.FAT&amp;VAR:ID1=ITT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2679__FDSAUDITLINK__" localSheetId="1" hidden="1">{"fdsup://directions/FAT Viewer?action=UPDATE&amp;creator=factSet&amp;DYN_ARGS=true&amp;DOC_NAME=FAT:RGQ_ENTRPR_VAL_EV_SOURCE_WINDOW.FAT&amp;VAR:ID1=ITT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2679__FDSAUDITLINK__" localSheetId="0" hidden="1">{"fdsup://directions/FAT Viewer?action=UPDATE&amp;creator=factSet&amp;DYN_ARGS=true&amp;DOC_NAME=FAT:RGQ_ENTRPR_VAL_EV_SOURCE_WINDOW.FAT&amp;VAR:ID1=ITT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2679__FDSAUDITLINK__" hidden="1">{"fdsup://directions/FAT Viewer?action=UPDATE&amp;creator=factSet&amp;DYN_ARGS=true&amp;DOC_NAME=FAT:RGQ_ENTRPR_VAL_EV_SOURCE_WINDOW.FAT&amp;VAR:ID1=ITT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268__FDSAUDITLINK__" localSheetId="1" hidden="1">{"fdsup://directions/FAT Viewer?action=UPDATE&amp;creator=factSet&amp;DYN_ARGS=true&amp;DOC_NAME=FAT:RGQ_ENTRPR_VAL_EV_SOURCE_WINDOW.FAT&amp;VAR:ID1=PLL&amp;VAR:SDATE=20101126&amp;VAR:FDATE=20101029&amp;VAR:FREQ=WEEKLY&amp;VAR:RELITEM=&amp;VAR:CURRENCY=&amp;VAR:DB_TYPE=&amp;VAR:UNITS=M&amp;window=popup&amp;w","idth=535&amp;height=425&amp;START_MAXIMIZED=FALSE&amp;Y=120&amp;display_string=audit"}</definedName>
    <definedName name="_268__FDSAUDITLINK__" localSheetId="0" hidden="1">{"fdsup://directions/FAT Viewer?action=UPDATE&amp;creator=factSet&amp;DYN_ARGS=true&amp;DOC_NAME=FAT:RGQ_ENTRPR_VAL_EV_SOURCE_WINDOW.FAT&amp;VAR:ID1=PLL&amp;VAR:SDATE=20101126&amp;VAR:FDATE=20101029&amp;VAR:FREQ=WEEKLY&amp;VAR:RELITEM=&amp;VAR:CURRENCY=&amp;VAR:DB_TYPE=&amp;VAR:UNITS=M&amp;window=popup&amp;w","idth=535&amp;height=425&amp;START_MAXIMIZED=FALSE&amp;Y=120&amp;display_string=audit"}</definedName>
    <definedName name="_268__FDSAUDITLINK__" hidden="1">{"fdsup://directions/FAT Viewer?action=UPDATE&amp;creator=factSet&amp;DYN_ARGS=true&amp;DOC_NAME=FAT:RGQ_ENTRPR_VAL_EV_SOURCE_WINDOW.FAT&amp;VAR:ID1=PLL&amp;VAR:SDATE=20101126&amp;VAR:FDATE=20101029&amp;VAR:FREQ=WEEKLY&amp;VAR:RELITEM=&amp;VAR:CURRENCY=&amp;VAR:DB_TYPE=&amp;VAR:UNITS=M&amp;window=popup&amp;w","idth=535&amp;height=425&amp;START_MAXIMIZED=FALSE&amp;Y=120&amp;display_string=audit"}</definedName>
    <definedName name="_2680__FDSAUDITLINK__" localSheetId="1" hidden="1">{"fdsup://directions/FAT Viewer?action=UPDATE&amp;creator=factSet&amp;DYN_ARGS=true&amp;DOC_NAME=FAT:RGQ_ENTRPR_VAL_EV_SOURCE_WINDOW.FAT&amp;VAR:ID1=ITT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2680__FDSAUDITLINK__" localSheetId="0" hidden="1">{"fdsup://directions/FAT Viewer?action=UPDATE&amp;creator=factSet&amp;DYN_ARGS=true&amp;DOC_NAME=FAT:RGQ_ENTRPR_VAL_EV_SOURCE_WINDOW.FAT&amp;VAR:ID1=ITT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2680__FDSAUDITLINK__" hidden="1">{"fdsup://directions/FAT Viewer?action=UPDATE&amp;creator=factSet&amp;DYN_ARGS=true&amp;DOC_NAME=FAT:RGQ_ENTRPR_VAL_EV_SOURCE_WINDOW.FAT&amp;VAR:ID1=ITT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2681__FDSAUDITLINK__" localSheetId="1" hidden="1">{"fdsup://directions/FAT Viewer?action=UPDATE&amp;creator=factSet&amp;DYN_ARGS=true&amp;DOC_NAME=FAT:RGQ_ENTRPR_VAL_EV_SOURCE_WINDOW.FAT&amp;VAR:ID1=ITT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2681__FDSAUDITLINK__" localSheetId="0" hidden="1">{"fdsup://directions/FAT Viewer?action=UPDATE&amp;creator=factSet&amp;DYN_ARGS=true&amp;DOC_NAME=FAT:RGQ_ENTRPR_VAL_EV_SOURCE_WINDOW.FAT&amp;VAR:ID1=ITT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2681__FDSAUDITLINK__" hidden="1">{"fdsup://directions/FAT Viewer?action=UPDATE&amp;creator=factSet&amp;DYN_ARGS=true&amp;DOC_NAME=FAT:RGQ_ENTRPR_VAL_EV_SOURCE_WINDOW.FAT&amp;VAR:ID1=ITT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2682__FDSAUDITLINK__" localSheetId="1" hidden="1">{"fdsup://directions/FAT Viewer?action=UPDATE&amp;creator=factSet&amp;DYN_ARGS=true&amp;DOC_NAME=FAT:RGQ_ENTRPR_VAL_EV_SOURCE_WINDOW.FAT&amp;VAR:ID1=ITT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2682__FDSAUDITLINK__" localSheetId="0" hidden="1">{"fdsup://directions/FAT Viewer?action=UPDATE&amp;creator=factSet&amp;DYN_ARGS=true&amp;DOC_NAME=FAT:RGQ_ENTRPR_VAL_EV_SOURCE_WINDOW.FAT&amp;VAR:ID1=ITT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2682__FDSAUDITLINK__" hidden="1">{"fdsup://directions/FAT Viewer?action=UPDATE&amp;creator=factSet&amp;DYN_ARGS=true&amp;DOC_NAME=FAT:RGQ_ENTRPR_VAL_EV_SOURCE_WINDOW.FAT&amp;VAR:ID1=ITT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2683__FDSAUDITLINK__" localSheetId="1" hidden="1">{"fdsup://directions/FAT Viewer?action=UPDATE&amp;creator=factSet&amp;DYN_ARGS=true&amp;DOC_NAME=FAT:RGQ_ENTRPR_VAL_EV_SOURCE_WINDOW.FAT&amp;VAR:ID1=ITT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2683__FDSAUDITLINK__" localSheetId="0" hidden="1">{"fdsup://directions/FAT Viewer?action=UPDATE&amp;creator=factSet&amp;DYN_ARGS=true&amp;DOC_NAME=FAT:RGQ_ENTRPR_VAL_EV_SOURCE_WINDOW.FAT&amp;VAR:ID1=ITT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2683__FDSAUDITLINK__" hidden="1">{"fdsup://directions/FAT Viewer?action=UPDATE&amp;creator=factSet&amp;DYN_ARGS=true&amp;DOC_NAME=FAT:RGQ_ENTRPR_VAL_EV_SOURCE_WINDOW.FAT&amp;VAR:ID1=ITT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2684__FDSAUDITLINK__" localSheetId="1" hidden="1">{"fdsup://directions/FAT Viewer?action=UPDATE&amp;creator=factSet&amp;DYN_ARGS=true&amp;DOC_NAME=FAT:RGQ_ENTRPR_VAL_EV_SOURCE_WINDOW.FAT&amp;VAR:ID1=ITT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2684__FDSAUDITLINK__" localSheetId="0" hidden="1">{"fdsup://directions/FAT Viewer?action=UPDATE&amp;creator=factSet&amp;DYN_ARGS=true&amp;DOC_NAME=FAT:RGQ_ENTRPR_VAL_EV_SOURCE_WINDOW.FAT&amp;VAR:ID1=ITT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2684__FDSAUDITLINK__" hidden="1">{"fdsup://directions/FAT Viewer?action=UPDATE&amp;creator=factSet&amp;DYN_ARGS=true&amp;DOC_NAME=FAT:RGQ_ENTRPR_VAL_EV_SOURCE_WINDOW.FAT&amp;VAR:ID1=ITT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2685__FDSAUDITLINK__" localSheetId="1" hidden="1">{"fdsup://directions/FAT Viewer?action=UPDATE&amp;creator=factSet&amp;DYN_ARGS=true&amp;DOC_NAME=FAT:RGQ_ENTRPR_VAL_EV_SOURCE_WINDOW.FAT&amp;VAR:ID1=ITT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2685__FDSAUDITLINK__" localSheetId="0" hidden="1">{"fdsup://directions/FAT Viewer?action=UPDATE&amp;creator=factSet&amp;DYN_ARGS=true&amp;DOC_NAME=FAT:RGQ_ENTRPR_VAL_EV_SOURCE_WINDOW.FAT&amp;VAR:ID1=ITT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2685__FDSAUDITLINK__" hidden="1">{"fdsup://directions/FAT Viewer?action=UPDATE&amp;creator=factSet&amp;DYN_ARGS=true&amp;DOC_NAME=FAT:RGQ_ENTRPR_VAL_EV_SOURCE_WINDOW.FAT&amp;VAR:ID1=ITT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2686__FDSAUDITLINK__" localSheetId="1" hidden="1">{"fdsup://directions/FAT Viewer?action=UPDATE&amp;creator=factSet&amp;DYN_ARGS=true&amp;DOC_NAME=FAT:RGQ_ENTRPR_VAL_EV_SOURCE_WINDOW.FAT&amp;VAR:ID1=ITT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2686__FDSAUDITLINK__" localSheetId="0" hidden="1">{"fdsup://directions/FAT Viewer?action=UPDATE&amp;creator=factSet&amp;DYN_ARGS=true&amp;DOC_NAME=FAT:RGQ_ENTRPR_VAL_EV_SOURCE_WINDOW.FAT&amp;VAR:ID1=ITT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2686__FDSAUDITLINK__" hidden="1">{"fdsup://directions/FAT Viewer?action=UPDATE&amp;creator=factSet&amp;DYN_ARGS=true&amp;DOC_NAME=FAT:RGQ_ENTRPR_VAL_EV_SOURCE_WINDOW.FAT&amp;VAR:ID1=ITT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2687__FDSAUDITLINK__" localSheetId="1" hidden="1">{"fdsup://directions/FAT Viewer?action=UPDATE&amp;creator=factSet&amp;DYN_ARGS=true&amp;DOC_NAME=FAT:RGQ_ENTRPR_VAL_EV_SOURCE_WINDOW.FAT&amp;VAR:ID1=ITT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2687__FDSAUDITLINK__" localSheetId="0" hidden="1">{"fdsup://directions/FAT Viewer?action=UPDATE&amp;creator=factSet&amp;DYN_ARGS=true&amp;DOC_NAME=FAT:RGQ_ENTRPR_VAL_EV_SOURCE_WINDOW.FAT&amp;VAR:ID1=ITT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2687__FDSAUDITLINK__" hidden="1">{"fdsup://directions/FAT Viewer?action=UPDATE&amp;creator=factSet&amp;DYN_ARGS=true&amp;DOC_NAME=FAT:RGQ_ENTRPR_VAL_EV_SOURCE_WINDOW.FAT&amp;VAR:ID1=ITT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2688__FDSAUDITLINK__" localSheetId="1" hidden="1">{"fdsup://directions/FAT Viewer?action=UPDATE&amp;creator=factSet&amp;DYN_ARGS=true&amp;DOC_NAME=FAT:RGQ_ENTRPR_VAL_EV_SOURCE_WINDOW.FAT&amp;VAR:ID1=ITT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2688__FDSAUDITLINK__" localSheetId="0" hidden="1">{"fdsup://directions/FAT Viewer?action=UPDATE&amp;creator=factSet&amp;DYN_ARGS=true&amp;DOC_NAME=FAT:RGQ_ENTRPR_VAL_EV_SOURCE_WINDOW.FAT&amp;VAR:ID1=ITT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2688__FDSAUDITLINK__" hidden="1">{"fdsup://directions/FAT Viewer?action=UPDATE&amp;creator=factSet&amp;DYN_ARGS=true&amp;DOC_NAME=FAT:RGQ_ENTRPR_VAL_EV_SOURCE_WINDOW.FAT&amp;VAR:ID1=ITT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2689__FDSAUDITLINK__" localSheetId="1" hidden="1">{"fdsup://directions/FAT Viewer?action=UPDATE&amp;creator=factSet&amp;DYN_ARGS=true&amp;DOC_NAME=FAT:RGQ_ENTRPR_VAL_EV_SOURCE_WINDOW.FAT&amp;VAR:ID1=ITT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2689__FDSAUDITLINK__" localSheetId="0" hidden="1">{"fdsup://directions/FAT Viewer?action=UPDATE&amp;creator=factSet&amp;DYN_ARGS=true&amp;DOC_NAME=FAT:RGQ_ENTRPR_VAL_EV_SOURCE_WINDOW.FAT&amp;VAR:ID1=ITT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2689__FDSAUDITLINK__" hidden="1">{"fdsup://directions/FAT Viewer?action=UPDATE&amp;creator=factSet&amp;DYN_ARGS=true&amp;DOC_NAME=FAT:RGQ_ENTRPR_VAL_EV_SOURCE_WINDOW.FAT&amp;VAR:ID1=ITT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269__FDSAUDITLINK__" localSheetId="1" hidden="1">{"fdsup://directions/FAT Viewer?action=UPDATE&amp;creator=factSet&amp;DYN_ARGS=true&amp;DOC_NAME=FAT:RGQ_ENTRPR_VAL_EV_SOURCE_WINDOW.FAT&amp;VAR:ID1=PLL&amp;VAR:SDATE=20101119&amp;VAR:FDATE=20101029&amp;VAR:FREQ=WEEKLY&amp;VAR:RELITEM=&amp;VAR:CURRENCY=&amp;VAR:DB_TYPE=&amp;VAR:UNITS=M&amp;window=popup&amp;w","idth=535&amp;height=425&amp;START_MAXIMIZED=FALSE&amp;Y=120&amp;display_string=audit"}</definedName>
    <definedName name="_269__FDSAUDITLINK__" localSheetId="0" hidden="1">{"fdsup://directions/FAT Viewer?action=UPDATE&amp;creator=factSet&amp;DYN_ARGS=true&amp;DOC_NAME=FAT:RGQ_ENTRPR_VAL_EV_SOURCE_WINDOW.FAT&amp;VAR:ID1=PLL&amp;VAR:SDATE=20101119&amp;VAR:FDATE=20101029&amp;VAR:FREQ=WEEKLY&amp;VAR:RELITEM=&amp;VAR:CURRENCY=&amp;VAR:DB_TYPE=&amp;VAR:UNITS=M&amp;window=popup&amp;w","idth=535&amp;height=425&amp;START_MAXIMIZED=FALSE&amp;Y=120&amp;display_string=audit"}</definedName>
    <definedName name="_269__FDSAUDITLINK__" hidden="1">{"fdsup://directions/FAT Viewer?action=UPDATE&amp;creator=factSet&amp;DYN_ARGS=true&amp;DOC_NAME=FAT:RGQ_ENTRPR_VAL_EV_SOURCE_WINDOW.FAT&amp;VAR:ID1=PLL&amp;VAR:SDATE=20101119&amp;VAR:FDATE=20101029&amp;VAR:FREQ=WEEKLY&amp;VAR:RELITEM=&amp;VAR:CURRENCY=&amp;VAR:DB_TYPE=&amp;VAR:UNITS=M&amp;window=popup&amp;w","idth=535&amp;height=425&amp;START_MAXIMIZED=FALSE&amp;Y=120&amp;display_string=audit"}</definedName>
    <definedName name="_2690__FDSAUDITLINK__" localSheetId="1" hidden="1">{"fdsup://directions/FAT Viewer?action=UPDATE&amp;creator=factSet&amp;DYN_ARGS=true&amp;DOC_NAME=FAT:RGQ_ENTRPR_VAL_EV_SOURCE_WINDOW.FAT&amp;VAR:ID1=ITT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2690__FDSAUDITLINK__" localSheetId="0" hidden="1">{"fdsup://directions/FAT Viewer?action=UPDATE&amp;creator=factSet&amp;DYN_ARGS=true&amp;DOC_NAME=FAT:RGQ_ENTRPR_VAL_EV_SOURCE_WINDOW.FAT&amp;VAR:ID1=ITT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2690__FDSAUDITLINK__" hidden="1">{"fdsup://directions/FAT Viewer?action=UPDATE&amp;creator=factSet&amp;DYN_ARGS=true&amp;DOC_NAME=FAT:RGQ_ENTRPR_VAL_EV_SOURCE_WINDOW.FAT&amp;VAR:ID1=ITT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2691__FDSAUDITLINK__" localSheetId="1" hidden="1">{"fdsup://directions/FAT Viewer?action=UPDATE&amp;creator=factSet&amp;DYN_ARGS=true&amp;DOC_NAME=FAT:RGQ_ENTRPR_VAL_EV_SOURCE_WINDOW.FAT&amp;VAR:ID1=ITT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2691__FDSAUDITLINK__" localSheetId="0" hidden="1">{"fdsup://directions/FAT Viewer?action=UPDATE&amp;creator=factSet&amp;DYN_ARGS=true&amp;DOC_NAME=FAT:RGQ_ENTRPR_VAL_EV_SOURCE_WINDOW.FAT&amp;VAR:ID1=ITT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2691__FDSAUDITLINK__" hidden="1">{"fdsup://directions/FAT Viewer?action=UPDATE&amp;creator=factSet&amp;DYN_ARGS=true&amp;DOC_NAME=FAT:RGQ_ENTRPR_VAL_EV_SOURCE_WINDOW.FAT&amp;VAR:ID1=ITT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2692__FDSAUDITLINK__" localSheetId="1" hidden="1">{"fdsup://directions/FAT Viewer?action=UPDATE&amp;creator=factSet&amp;DYN_ARGS=true&amp;DOC_NAME=FAT:RGQ_ENTRPR_VAL_EV_SOURCE_WINDOW.FAT&amp;VAR:ID1=ITT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2692__FDSAUDITLINK__" localSheetId="0" hidden="1">{"fdsup://directions/FAT Viewer?action=UPDATE&amp;creator=factSet&amp;DYN_ARGS=true&amp;DOC_NAME=FAT:RGQ_ENTRPR_VAL_EV_SOURCE_WINDOW.FAT&amp;VAR:ID1=ITT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2692__FDSAUDITLINK__" hidden="1">{"fdsup://directions/FAT Viewer?action=UPDATE&amp;creator=factSet&amp;DYN_ARGS=true&amp;DOC_NAME=FAT:RGQ_ENTRPR_VAL_EV_SOURCE_WINDOW.FAT&amp;VAR:ID1=ITT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2693__FDSAUDITLINK__" localSheetId="1" hidden="1">{"fdsup://directions/FAT Viewer?action=UPDATE&amp;creator=factSet&amp;DYN_ARGS=true&amp;DOC_NAME=FAT:RGQ_ENTRPR_VAL_EV_SOURCE_WINDOW.FAT&amp;VAR:ID1=ITT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2693__FDSAUDITLINK__" localSheetId="0" hidden="1">{"fdsup://directions/FAT Viewer?action=UPDATE&amp;creator=factSet&amp;DYN_ARGS=true&amp;DOC_NAME=FAT:RGQ_ENTRPR_VAL_EV_SOURCE_WINDOW.FAT&amp;VAR:ID1=ITT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2693__FDSAUDITLINK__" hidden="1">{"fdsup://directions/FAT Viewer?action=UPDATE&amp;creator=factSet&amp;DYN_ARGS=true&amp;DOC_NAME=FAT:RGQ_ENTRPR_VAL_EV_SOURCE_WINDOW.FAT&amp;VAR:ID1=ITT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2694__FDSAUDITLINK__" localSheetId="1" hidden="1">{"fdsup://directions/FAT Viewer?action=UPDATE&amp;creator=factSet&amp;DYN_ARGS=true&amp;DOC_NAME=FAT:RGQ_ENTRPR_VAL_EV_SOURCE_WINDOW.FAT&amp;VAR:ID1=ITT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2694__FDSAUDITLINK__" localSheetId="0" hidden="1">{"fdsup://directions/FAT Viewer?action=UPDATE&amp;creator=factSet&amp;DYN_ARGS=true&amp;DOC_NAME=FAT:RGQ_ENTRPR_VAL_EV_SOURCE_WINDOW.FAT&amp;VAR:ID1=ITT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2694__FDSAUDITLINK__" hidden="1">{"fdsup://directions/FAT Viewer?action=UPDATE&amp;creator=factSet&amp;DYN_ARGS=true&amp;DOC_NAME=FAT:RGQ_ENTRPR_VAL_EV_SOURCE_WINDOW.FAT&amp;VAR:ID1=ITT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2695__FDSAUDITLINK__" localSheetId="1" hidden="1">{"fdsup://directions/FAT Viewer?action=UPDATE&amp;creator=factSet&amp;DYN_ARGS=true&amp;DOC_NAME=FAT:RGQ_ENTRPR_VAL_EV_SOURCE_WINDOW.FAT&amp;VAR:ID1=ITT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2695__FDSAUDITLINK__" localSheetId="0" hidden="1">{"fdsup://directions/FAT Viewer?action=UPDATE&amp;creator=factSet&amp;DYN_ARGS=true&amp;DOC_NAME=FAT:RGQ_ENTRPR_VAL_EV_SOURCE_WINDOW.FAT&amp;VAR:ID1=ITT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2695__FDSAUDITLINK__" hidden="1">{"fdsup://directions/FAT Viewer?action=UPDATE&amp;creator=factSet&amp;DYN_ARGS=true&amp;DOC_NAME=FAT:RGQ_ENTRPR_VAL_EV_SOURCE_WINDOW.FAT&amp;VAR:ID1=ITT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2696__FDSAUDITLINK__" localSheetId="1" hidden="1">{"fdsup://directions/FAT Viewer?action=UPDATE&amp;creator=factSet&amp;DYN_ARGS=true&amp;DOC_NAME=FAT:RGQ_ENTRPR_VAL_EV_SOURCE_WINDOW.FAT&amp;VAR:ID1=ITT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2696__FDSAUDITLINK__" localSheetId="0" hidden="1">{"fdsup://directions/FAT Viewer?action=UPDATE&amp;creator=factSet&amp;DYN_ARGS=true&amp;DOC_NAME=FAT:RGQ_ENTRPR_VAL_EV_SOURCE_WINDOW.FAT&amp;VAR:ID1=ITT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2696__FDSAUDITLINK__" hidden="1">{"fdsup://directions/FAT Viewer?action=UPDATE&amp;creator=factSet&amp;DYN_ARGS=true&amp;DOC_NAME=FAT:RGQ_ENTRPR_VAL_EV_SOURCE_WINDOW.FAT&amp;VAR:ID1=ITT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2697__FDSAUDITLINK__" localSheetId="1" hidden="1">{"fdsup://directions/FAT Viewer?action=UPDATE&amp;creator=factSet&amp;DYN_ARGS=true&amp;DOC_NAME=FAT:RGQ_ENTRPR_VAL_EV_SOURCE_WINDOW.FAT&amp;VAR:ID1=ITT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2697__FDSAUDITLINK__" localSheetId="0" hidden="1">{"fdsup://directions/FAT Viewer?action=UPDATE&amp;creator=factSet&amp;DYN_ARGS=true&amp;DOC_NAME=FAT:RGQ_ENTRPR_VAL_EV_SOURCE_WINDOW.FAT&amp;VAR:ID1=ITT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2697__FDSAUDITLINK__" hidden="1">{"fdsup://directions/FAT Viewer?action=UPDATE&amp;creator=factSet&amp;DYN_ARGS=true&amp;DOC_NAME=FAT:RGQ_ENTRPR_VAL_EV_SOURCE_WINDOW.FAT&amp;VAR:ID1=ITT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2698__FDSAUDITLINK__" localSheetId="1" hidden="1">{"fdsup://directions/FAT Viewer?action=UPDATE&amp;creator=factSet&amp;DYN_ARGS=true&amp;DOC_NAME=FAT:RGQ_ENTRPR_VAL_EV_SOURCE_WINDOW.FAT&amp;VAR:ID1=ITT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2698__FDSAUDITLINK__" localSheetId="0" hidden="1">{"fdsup://directions/FAT Viewer?action=UPDATE&amp;creator=factSet&amp;DYN_ARGS=true&amp;DOC_NAME=FAT:RGQ_ENTRPR_VAL_EV_SOURCE_WINDOW.FAT&amp;VAR:ID1=ITT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2698__FDSAUDITLINK__" hidden="1">{"fdsup://directions/FAT Viewer?action=UPDATE&amp;creator=factSet&amp;DYN_ARGS=true&amp;DOC_NAME=FAT:RGQ_ENTRPR_VAL_EV_SOURCE_WINDOW.FAT&amp;VAR:ID1=ITT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2699__FDSAUDITLINK__" localSheetId="1" hidden="1">{"fdsup://directions/FAT Viewer?action=UPDATE&amp;creator=factSet&amp;DYN_ARGS=true&amp;DOC_NAME=FAT:RGQ_ENTRPR_VAL_EV_SOURCE_WINDOW.FAT&amp;VAR:ID1=ITT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2699__FDSAUDITLINK__" localSheetId="0" hidden="1">{"fdsup://directions/FAT Viewer?action=UPDATE&amp;creator=factSet&amp;DYN_ARGS=true&amp;DOC_NAME=FAT:RGQ_ENTRPR_VAL_EV_SOURCE_WINDOW.FAT&amp;VAR:ID1=ITT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2699__FDSAUDITLINK__" hidden="1">{"fdsup://directions/FAT Viewer?action=UPDATE&amp;creator=factSet&amp;DYN_ARGS=true&amp;DOC_NAME=FAT:RGQ_ENTRPR_VAL_EV_SOURCE_WINDOW.FAT&amp;VAR:ID1=ITT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27__FDSAUDITLINK__" localSheetId="1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27__FDSAUDITLINK__" localSheetId="0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27__FDSAUDITLINK__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270__FDSAUDITLINK__" localSheetId="1" hidden="1">{"fdsup://directions/FAT Viewer?action=UPDATE&amp;creator=factSet&amp;DYN_ARGS=true&amp;DOC_NAME=FAT:RGQ_ENTRPR_VAL_EV_SOURCE_WINDOW.FAT&amp;VAR:ID1=PLL&amp;VAR:SDATE=20101112&amp;VAR:FDATE=20101029&amp;VAR:FREQ=WEEKLY&amp;VAR:RELITEM=&amp;VAR:CURRENCY=&amp;VAR:DB_TYPE=&amp;VAR:UNITS=M&amp;window=popup&amp;w","idth=535&amp;height=425&amp;START_MAXIMIZED=FALSE&amp;Y=120&amp;display_string=audit"}</definedName>
    <definedName name="_270__FDSAUDITLINK__" localSheetId="0" hidden="1">{"fdsup://directions/FAT Viewer?action=UPDATE&amp;creator=factSet&amp;DYN_ARGS=true&amp;DOC_NAME=FAT:RGQ_ENTRPR_VAL_EV_SOURCE_WINDOW.FAT&amp;VAR:ID1=PLL&amp;VAR:SDATE=20101112&amp;VAR:FDATE=20101029&amp;VAR:FREQ=WEEKLY&amp;VAR:RELITEM=&amp;VAR:CURRENCY=&amp;VAR:DB_TYPE=&amp;VAR:UNITS=M&amp;window=popup&amp;w","idth=535&amp;height=425&amp;START_MAXIMIZED=FALSE&amp;Y=120&amp;display_string=audit"}</definedName>
    <definedName name="_270__FDSAUDITLINK__" hidden="1">{"fdsup://directions/FAT Viewer?action=UPDATE&amp;creator=factSet&amp;DYN_ARGS=true&amp;DOC_NAME=FAT:RGQ_ENTRPR_VAL_EV_SOURCE_WINDOW.FAT&amp;VAR:ID1=PLL&amp;VAR:SDATE=20101112&amp;VAR:FDATE=20101029&amp;VAR:FREQ=WEEKLY&amp;VAR:RELITEM=&amp;VAR:CURRENCY=&amp;VAR:DB_TYPE=&amp;VAR:UNITS=M&amp;window=popup&amp;w","idth=535&amp;height=425&amp;START_MAXIMIZED=FALSE&amp;Y=120&amp;display_string=audit"}</definedName>
    <definedName name="_2700__FDSAUDITLINK__" localSheetId="1" hidden="1">{"fdsup://directions/FAT Viewer?action=UPDATE&amp;creator=factSet&amp;DYN_ARGS=true&amp;DOC_NAME=FAT:RGQ_ENTRPR_VAL_EV_SOURCE_WINDOW.FAT&amp;VAR:ID1=ITT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2700__FDSAUDITLINK__" localSheetId="0" hidden="1">{"fdsup://directions/FAT Viewer?action=UPDATE&amp;creator=factSet&amp;DYN_ARGS=true&amp;DOC_NAME=FAT:RGQ_ENTRPR_VAL_EV_SOURCE_WINDOW.FAT&amp;VAR:ID1=ITT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2700__FDSAUDITLINK__" hidden="1">{"fdsup://directions/FAT Viewer?action=UPDATE&amp;creator=factSet&amp;DYN_ARGS=true&amp;DOC_NAME=FAT:RGQ_ENTRPR_VAL_EV_SOURCE_WINDOW.FAT&amp;VAR:ID1=ITT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2701__FDSAUDITLINK__" localSheetId="1" hidden="1">{"fdsup://directions/FAT Viewer?action=UPDATE&amp;creator=factSet&amp;DYN_ARGS=true&amp;DOC_NAME=FAT:RGQ_ENTRPR_VAL_EV_SOURCE_WINDOW.FAT&amp;VAR:ID1=ITT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2701__FDSAUDITLINK__" localSheetId="0" hidden="1">{"fdsup://directions/FAT Viewer?action=UPDATE&amp;creator=factSet&amp;DYN_ARGS=true&amp;DOC_NAME=FAT:RGQ_ENTRPR_VAL_EV_SOURCE_WINDOW.FAT&amp;VAR:ID1=ITT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2701__FDSAUDITLINK__" hidden="1">{"fdsup://directions/FAT Viewer?action=UPDATE&amp;creator=factSet&amp;DYN_ARGS=true&amp;DOC_NAME=FAT:RGQ_ENTRPR_VAL_EV_SOURCE_WINDOW.FAT&amp;VAR:ID1=ITT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2702__FDSAUDITLINK__" localSheetId="1" hidden="1">{"fdsup://directions/FAT Viewer?action=UPDATE&amp;creator=factSet&amp;DYN_ARGS=true&amp;DOC_NAME=FAT:RGQ_ENTRPR_VAL_EV_SOURCE_WINDOW.FAT&amp;VAR:ID1=ITT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2702__FDSAUDITLINK__" localSheetId="0" hidden="1">{"fdsup://directions/FAT Viewer?action=UPDATE&amp;creator=factSet&amp;DYN_ARGS=true&amp;DOC_NAME=FAT:RGQ_ENTRPR_VAL_EV_SOURCE_WINDOW.FAT&amp;VAR:ID1=ITT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2702__FDSAUDITLINK__" hidden="1">{"fdsup://directions/FAT Viewer?action=UPDATE&amp;creator=factSet&amp;DYN_ARGS=true&amp;DOC_NAME=FAT:RGQ_ENTRPR_VAL_EV_SOURCE_WINDOW.FAT&amp;VAR:ID1=ITT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2703__FDSAUDITLINK__" localSheetId="1" hidden="1">{"fdsup://directions/FAT Viewer?action=UPDATE&amp;creator=factSet&amp;DYN_ARGS=true&amp;DOC_NAME=FAT:RGQ_ENTRPR_VAL_EV_SOURCE_WINDOW.FAT&amp;VAR:ID1=ITT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2703__FDSAUDITLINK__" localSheetId="0" hidden="1">{"fdsup://directions/FAT Viewer?action=UPDATE&amp;creator=factSet&amp;DYN_ARGS=true&amp;DOC_NAME=FAT:RGQ_ENTRPR_VAL_EV_SOURCE_WINDOW.FAT&amp;VAR:ID1=ITT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2703__FDSAUDITLINK__" hidden="1">{"fdsup://directions/FAT Viewer?action=UPDATE&amp;creator=factSet&amp;DYN_ARGS=true&amp;DOC_NAME=FAT:RGQ_ENTRPR_VAL_EV_SOURCE_WINDOW.FAT&amp;VAR:ID1=ITT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2704__FDSAUDITLINK__" localSheetId="1" hidden="1">{"fdsup://directions/FAT Viewer?action=UPDATE&amp;creator=factSet&amp;DYN_ARGS=true&amp;DOC_NAME=FAT:RGQ_ENTRPR_VAL_EV_SOURCE_WINDOW.FAT&amp;VAR:ID1=ITT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2704__FDSAUDITLINK__" localSheetId="0" hidden="1">{"fdsup://directions/FAT Viewer?action=UPDATE&amp;creator=factSet&amp;DYN_ARGS=true&amp;DOC_NAME=FAT:RGQ_ENTRPR_VAL_EV_SOURCE_WINDOW.FAT&amp;VAR:ID1=ITT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2704__FDSAUDITLINK__" hidden="1">{"fdsup://directions/FAT Viewer?action=UPDATE&amp;creator=factSet&amp;DYN_ARGS=true&amp;DOC_NAME=FAT:RGQ_ENTRPR_VAL_EV_SOURCE_WINDOW.FAT&amp;VAR:ID1=ITT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2705__FDSAUDITLINK__" localSheetId="1" hidden="1">{"fdsup://directions/FAT Viewer?action=UPDATE&amp;creator=factSet&amp;DYN_ARGS=true&amp;DOC_NAME=FAT:RGQ_ENTRPR_VAL_EV_SOURCE_WINDOW.FAT&amp;VAR:ID1=ITT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2705__FDSAUDITLINK__" localSheetId="0" hidden="1">{"fdsup://directions/FAT Viewer?action=UPDATE&amp;creator=factSet&amp;DYN_ARGS=true&amp;DOC_NAME=FAT:RGQ_ENTRPR_VAL_EV_SOURCE_WINDOW.FAT&amp;VAR:ID1=ITT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2705__FDSAUDITLINK__" hidden="1">{"fdsup://directions/FAT Viewer?action=UPDATE&amp;creator=factSet&amp;DYN_ARGS=true&amp;DOC_NAME=FAT:RGQ_ENTRPR_VAL_EV_SOURCE_WINDOW.FAT&amp;VAR:ID1=ITT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2706__FDSAUDITLINK__" localSheetId="1" hidden="1">{"fdsup://directions/FAT Viewer?action=UPDATE&amp;creator=factSet&amp;DYN_ARGS=true&amp;DOC_NAME=FAT:RGQ_ENTRPR_VAL_EV_SOURCE_WINDOW.FAT&amp;VAR:ID1=ITT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2706__FDSAUDITLINK__" localSheetId="0" hidden="1">{"fdsup://directions/FAT Viewer?action=UPDATE&amp;creator=factSet&amp;DYN_ARGS=true&amp;DOC_NAME=FAT:RGQ_ENTRPR_VAL_EV_SOURCE_WINDOW.FAT&amp;VAR:ID1=ITT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2706__FDSAUDITLINK__" hidden="1">{"fdsup://directions/FAT Viewer?action=UPDATE&amp;creator=factSet&amp;DYN_ARGS=true&amp;DOC_NAME=FAT:RGQ_ENTRPR_VAL_EV_SOURCE_WINDOW.FAT&amp;VAR:ID1=ITT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2707__FDSAUDITLINK__" localSheetId="1" hidden="1">{"fdsup://directions/FAT Viewer?action=UPDATE&amp;creator=factSet&amp;DYN_ARGS=true&amp;DOC_NAME=FAT:RGQ_ENTRPR_VAL_EV_SOURCE_WINDOW.FAT&amp;VAR:ID1=ITT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2707__FDSAUDITLINK__" localSheetId="0" hidden="1">{"fdsup://directions/FAT Viewer?action=UPDATE&amp;creator=factSet&amp;DYN_ARGS=true&amp;DOC_NAME=FAT:RGQ_ENTRPR_VAL_EV_SOURCE_WINDOW.FAT&amp;VAR:ID1=ITT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2707__FDSAUDITLINK__" hidden="1">{"fdsup://directions/FAT Viewer?action=UPDATE&amp;creator=factSet&amp;DYN_ARGS=true&amp;DOC_NAME=FAT:RGQ_ENTRPR_VAL_EV_SOURCE_WINDOW.FAT&amp;VAR:ID1=ITT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2708__FDSAUDITLINK__" localSheetId="1" hidden="1">{"fdsup://directions/FAT Viewer?action=UPDATE&amp;creator=factSet&amp;DYN_ARGS=true&amp;DOC_NAME=FAT:RGQ_ENTRPR_VAL_EV_SOURCE_WINDOW.FAT&amp;VAR:ID1=ITT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2708__FDSAUDITLINK__" localSheetId="0" hidden="1">{"fdsup://directions/FAT Viewer?action=UPDATE&amp;creator=factSet&amp;DYN_ARGS=true&amp;DOC_NAME=FAT:RGQ_ENTRPR_VAL_EV_SOURCE_WINDOW.FAT&amp;VAR:ID1=ITT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2708__FDSAUDITLINK__" hidden="1">{"fdsup://directions/FAT Viewer?action=UPDATE&amp;creator=factSet&amp;DYN_ARGS=true&amp;DOC_NAME=FAT:RGQ_ENTRPR_VAL_EV_SOURCE_WINDOW.FAT&amp;VAR:ID1=ITT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2709__FDSAUDITLINK__" localSheetId="1" hidden="1">{"fdsup://directions/FAT Viewer?action=UPDATE&amp;creator=factSet&amp;DYN_ARGS=true&amp;DOC_NAME=FAT:RGQ_ENTRPR_VAL_EV_SOURCE_WINDOW.FAT&amp;VAR:ID1=ITT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2709__FDSAUDITLINK__" localSheetId="0" hidden="1">{"fdsup://directions/FAT Viewer?action=UPDATE&amp;creator=factSet&amp;DYN_ARGS=true&amp;DOC_NAME=FAT:RGQ_ENTRPR_VAL_EV_SOURCE_WINDOW.FAT&amp;VAR:ID1=ITT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2709__FDSAUDITLINK__" hidden="1">{"fdsup://directions/FAT Viewer?action=UPDATE&amp;creator=factSet&amp;DYN_ARGS=true&amp;DOC_NAME=FAT:RGQ_ENTRPR_VAL_EV_SOURCE_WINDOW.FAT&amp;VAR:ID1=ITT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271__FDSAUDITLINK__" localSheetId="1" hidden="1">{"fdsup://directions/FAT Viewer?action=UPDATE&amp;creator=factSet&amp;DYN_ARGS=true&amp;DOC_NAME=FAT:RGQ_ENTRPR_VAL_EV_SOURCE_WINDOW.FAT&amp;VAR:ID1=PLL&amp;VAR:SDATE=20101105&amp;VAR:FDATE=20101029&amp;VAR:FREQ=WEEKLY&amp;VAR:RELITEM=&amp;VAR:CURRENCY=&amp;VAR:DB_TYPE=&amp;VAR:UNITS=M&amp;window=popup&amp;w","idth=535&amp;height=425&amp;START_MAXIMIZED=FALSE&amp;Y=120&amp;display_string=audit"}</definedName>
    <definedName name="_271__FDSAUDITLINK__" localSheetId="0" hidden="1">{"fdsup://directions/FAT Viewer?action=UPDATE&amp;creator=factSet&amp;DYN_ARGS=true&amp;DOC_NAME=FAT:RGQ_ENTRPR_VAL_EV_SOURCE_WINDOW.FAT&amp;VAR:ID1=PLL&amp;VAR:SDATE=20101105&amp;VAR:FDATE=20101029&amp;VAR:FREQ=WEEKLY&amp;VAR:RELITEM=&amp;VAR:CURRENCY=&amp;VAR:DB_TYPE=&amp;VAR:UNITS=M&amp;window=popup&amp;w","idth=535&amp;height=425&amp;START_MAXIMIZED=FALSE&amp;Y=120&amp;display_string=audit"}</definedName>
    <definedName name="_271__FDSAUDITLINK__" hidden="1">{"fdsup://directions/FAT Viewer?action=UPDATE&amp;creator=factSet&amp;DYN_ARGS=true&amp;DOC_NAME=FAT:RGQ_ENTRPR_VAL_EV_SOURCE_WINDOW.FAT&amp;VAR:ID1=PLL&amp;VAR:SDATE=20101105&amp;VAR:FDATE=20101029&amp;VAR:FREQ=WEEKLY&amp;VAR:RELITEM=&amp;VAR:CURRENCY=&amp;VAR:DB_TYPE=&amp;VAR:UNITS=M&amp;window=popup&amp;w","idth=535&amp;height=425&amp;START_MAXIMIZED=FALSE&amp;Y=120&amp;display_string=audit"}</definedName>
    <definedName name="_2710__FDSAUDITLINK__" localSheetId="1" hidden="1">{"fdsup://directions/FAT Viewer?action=UPDATE&amp;creator=factSet&amp;DYN_ARGS=true&amp;DOC_NAME=FAT:RGQ_ENTRPR_VAL_EV_SOURCE_WINDOW.FAT&amp;VAR:ID1=ITT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2710__FDSAUDITLINK__" localSheetId="0" hidden="1">{"fdsup://directions/FAT Viewer?action=UPDATE&amp;creator=factSet&amp;DYN_ARGS=true&amp;DOC_NAME=FAT:RGQ_ENTRPR_VAL_EV_SOURCE_WINDOW.FAT&amp;VAR:ID1=ITT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2710__FDSAUDITLINK__" hidden="1">{"fdsup://directions/FAT Viewer?action=UPDATE&amp;creator=factSet&amp;DYN_ARGS=true&amp;DOC_NAME=FAT:RGQ_ENTRPR_VAL_EV_SOURCE_WINDOW.FAT&amp;VAR:ID1=ITT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2711__FDSAUDITLINK__" localSheetId="1" hidden="1">{"fdsup://directions/FAT Viewer?action=UPDATE&amp;creator=factSet&amp;DYN_ARGS=true&amp;DOC_NAME=FAT:RGQ_ENTRPR_VAL_EV_SOURCE_WINDOW.FAT&amp;VAR:ID1=ITT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2711__FDSAUDITLINK__" localSheetId="0" hidden="1">{"fdsup://directions/FAT Viewer?action=UPDATE&amp;creator=factSet&amp;DYN_ARGS=true&amp;DOC_NAME=FAT:RGQ_ENTRPR_VAL_EV_SOURCE_WINDOW.FAT&amp;VAR:ID1=ITT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2711__FDSAUDITLINK__" hidden="1">{"fdsup://directions/FAT Viewer?action=UPDATE&amp;creator=factSet&amp;DYN_ARGS=true&amp;DOC_NAME=FAT:RGQ_ENTRPR_VAL_EV_SOURCE_WINDOW.FAT&amp;VAR:ID1=ITT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2712__FDSAUDITLINK__" localSheetId="1" hidden="1">{"fdsup://directions/FAT Viewer?action=UPDATE&amp;creator=factSet&amp;DYN_ARGS=true&amp;DOC_NAME=FAT:RGQ_ENTRPR_VAL_EV_SOURCE_WINDOW.FAT&amp;VAR:ID1=ITT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2712__FDSAUDITLINK__" localSheetId="0" hidden="1">{"fdsup://directions/FAT Viewer?action=UPDATE&amp;creator=factSet&amp;DYN_ARGS=true&amp;DOC_NAME=FAT:RGQ_ENTRPR_VAL_EV_SOURCE_WINDOW.FAT&amp;VAR:ID1=ITT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2712__FDSAUDITLINK__" hidden="1">{"fdsup://directions/FAT Viewer?action=UPDATE&amp;creator=factSet&amp;DYN_ARGS=true&amp;DOC_NAME=FAT:RGQ_ENTRPR_VAL_EV_SOURCE_WINDOW.FAT&amp;VAR:ID1=ITT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2713__FDSAUDITLINK__" localSheetId="1" hidden="1">{"fdsup://directions/FAT Viewer?action=UPDATE&amp;creator=factSet&amp;DYN_ARGS=true&amp;DOC_NAME=FAT:RGQ_ENTRPR_VAL_EV_SOURCE_WINDOW.FAT&amp;VAR:ID1=ITT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2713__FDSAUDITLINK__" localSheetId="0" hidden="1">{"fdsup://directions/FAT Viewer?action=UPDATE&amp;creator=factSet&amp;DYN_ARGS=true&amp;DOC_NAME=FAT:RGQ_ENTRPR_VAL_EV_SOURCE_WINDOW.FAT&amp;VAR:ID1=ITT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2713__FDSAUDITLINK__" hidden="1">{"fdsup://directions/FAT Viewer?action=UPDATE&amp;creator=factSet&amp;DYN_ARGS=true&amp;DOC_NAME=FAT:RGQ_ENTRPR_VAL_EV_SOURCE_WINDOW.FAT&amp;VAR:ID1=ITT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2714__FDSAUDITLINK__" localSheetId="1" hidden="1">{"fdsup://directions/FAT Viewer?action=UPDATE&amp;creator=factSet&amp;DYN_ARGS=true&amp;DOC_NAME=FAT:RGQ_ENTRPR_VAL_EV_SOURCE_WINDOW.FAT&amp;VAR:ID1=ITT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2714__FDSAUDITLINK__" localSheetId="0" hidden="1">{"fdsup://directions/FAT Viewer?action=UPDATE&amp;creator=factSet&amp;DYN_ARGS=true&amp;DOC_NAME=FAT:RGQ_ENTRPR_VAL_EV_SOURCE_WINDOW.FAT&amp;VAR:ID1=ITT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2714__FDSAUDITLINK__" hidden="1">{"fdsup://directions/FAT Viewer?action=UPDATE&amp;creator=factSet&amp;DYN_ARGS=true&amp;DOC_NAME=FAT:RGQ_ENTRPR_VAL_EV_SOURCE_WINDOW.FAT&amp;VAR:ID1=ITT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2715__FDSAUDITLINK__" localSheetId="1" hidden="1">{"fdsup://directions/FAT Viewer?action=UPDATE&amp;creator=factSet&amp;DYN_ARGS=true&amp;DOC_NAME=FAT:RGQ_ENTRPR_VAL_EV_SOURCE_WINDOW.FAT&amp;VAR:ID1=ITT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2715__FDSAUDITLINK__" localSheetId="0" hidden="1">{"fdsup://directions/FAT Viewer?action=UPDATE&amp;creator=factSet&amp;DYN_ARGS=true&amp;DOC_NAME=FAT:RGQ_ENTRPR_VAL_EV_SOURCE_WINDOW.FAT&amp;VAR:ID1=ITT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2715__FDSAUDITLINK__" hidden="1">{"fdsup://directions/FAT Viewer?action=UPDATE&amp;creator=factSet&amp;DYN_ARGS=true&amp;DOC_NAME=FAT:RGQ_ENTRPR_VAL_EV_SOURCE_WINDOW.FAT&amp;VAR:ID1=ITT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2716__FDSAUDITLINK__" localSheetId="1" hidden="1">{"fdsup://directions/FAT Viewer?action=UPDATE&amp;creator=factSet&amp;DYN_ARGS=true&amp;DOC_NAME=FAT:RGQ_ENTRPR_VAL_EV_SOURCE_WINDOW.FAT&amp;VAR:ID1=ITT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2716__FDSAUDITLINK__" localSheetId="0" hidden="1">{"fdsup://directions/FAT Viewer?action=UPDATE&amp;creator=factSet&amp;DYN_ARGS=true&amp;DOC_NAME=FAT:RGQ_ENTRPR_VAL_EV_SOURCE_WINDOW.FAT&amp;VAR:ID1=ITT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2716__FDSAUDITLINK__" hidden="1">{"fdsup://directions/FAT Viewer?action=UPDATE&amp;creator=factSet&amp;DYN_ARGS=true&amp;DOC_NAME=FAT:RGQ_ENTRPR_VAL_EV_SOURCE_WINDOW.FAT&amp;VAR:ID1=ITT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2717__FDSAUDITLINK__" localSheetId="1" hidden="1">{"fdsup://directions/FAT Viewer?action=UPDATE&amp;creator=factSet&amp;DYN_ARGS=true&amp;DOC_NAME=FAT:RGQ_ENTRPR_VAL_EV_SOURCE_WINDOW.FAT&amp;VAR:ID1=ITT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2717__FDSAUDITLINK__" localSheetId="0" hidden="1">{"fdsup://directions/FAT Viewer?action=UPDATE&amp;creator=factSet&amp;DYN_ARGS=true&amp;DOC_NAME=FAT:RGQ_ENTRPR_VAL_EV_SOURCE_WINDOW.FAT&amp;VAR:ID1=ITT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2717__FDSAUDITLINK__" hidden="1">{"fdsup://directions/FAT Viewer?action=UPDATE&amp;creator=factSet&amp;DYN_ARGS=true&amp;DOC_NAME=FAT:RGQ_ENTRPR_VAL_EV_SOURCE_WINDOW.FAT&amp;VAR:ID1=ITT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2718__FDSAUDITLINK__" localSheetId="1" hidden="1">{"fdsup://directions/FAT Viewer?action=UPDATE&amp;creator=factSet&amp;DYN_ARGS=true&amp;DOC_NAME=FAT:RGQ_ENTRPR_VAL_EV_SOURCE_WINDOW.FAT&amp;VAR:ID1=ITT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2718__FDSAUDITLINK__" localSheetId="0" hidden="1">{"fdsup://directions/FAT Viewer?action=UPDATE&amp;creator=factSet&amp;DYN_ARGS=true&amp;DOC_NAME=FAT:RGQ_ENTRPR_VAL_EV_SOURCE_WINDOW.FAT&amp;VAR:ID1=ITT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2718__FDSAUDITLINK__" hidden="1">{"fdsup://directions/FAT Viewer?action=UPDATE&amp;creator=factSet&amp;DYN_ARGS=true&amp;DOC_NAME=FAT:RGQ_ENTRPR_VAL_EV_SOURCE_WINDOW.FAT&amp;VAR:ID1=ITT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2719__FDSAUDITLINK__" localSheetId="1" hidden="1">{"fdsup://directions/FAT Viewer?action=UPDATE&amp;creator=factSet&amp;DYN_ARGS=true&amp;DOC_NAME=FAT:RGQ_ENTRPR_VAL_EV_SOURCE_WINDOW.FAT&amp;VAR:ID1=ITT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2719__FDSAUDITLINK__" localSheetId="0" hidden="1">{"fdsup://directions/FAT Viewer?action=UPDATE&amp;creator=factSet&amp;DYN_ARGS=true&amp;DOC_NAME=FAT:RGQ_ENTRPR_VAL_EV_SOURCE_WINDOW.FAT&amp;VAR:ID1=ITT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2719__FDSAUDITLINK__" hidden="1">{"fdsup://directions/FAT Viewer?action=UPDATE&amp;creator=factSet&amp;DYN_ARGS=true&amp;DOC_NAME=FAT:RGQ_ENTRPR_VAL_EV_SOURCE_WINDOW.FAT&amp;VAR:ID1=ITT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272__FDSAUDITLINK__" localSheetId="1" hidden="1">{"fdsup://directions/FAT Viewer?action=UPDATE&amp;creator=factSet&amp;DYN_ARGS=true&amp;DOC_NAME=FAT:RGQ_ENTRPR_VAL_EV_SOURCE_WINDOW.FAT&amp;VAR:ID1=PLL&amp;VAR:SDATE=20101029&amp;VAR:FDATE=20101029&amp;VAR:FREQ=WEEKLY&amp;VAR:RELITEM=&amp;VAR:CURRENCY=&amp;VAR:DB_TYPE=&amp;VAR:UNITS=M&amp;window=popup&amp;w","idth=535&amp;height=425&amp;START_MAXIMIZED=FALSE&amp;Y=120&amp;display_string=audit"}</definedName>
    <definedName name="_272__FDSAUDITLINK__" localSheetId="0" hidden="1">{"fdsup://directions/FAT Viewer?action=UPDATE&amp;creator=factSet&amp;DYN_ARGS=true&amp;DOC_NAME=FAT:RGQ_ENTRPR_VAL_EV_SOURCE_WINDOW.FAT&amp;VAR:ID1=PLL&amp;VAR:SDATE=20101029&amp;VAR:FDATE=20101029&amp;VAR:FREQ=WEEKLY&amp;VAR:RELITEM=&amp;VAR:CURRENCY=&amp;VAR:DB_TYPE=&amp;VAR:UNITS=M&amp;window=popup&amp;w","idth=535&amp;height=425&amp;START_MAXIMIZED=FALSE&amp;Y=120&amp;display_string=audit"}</definedName>
    <definedName name="_272__FDSAUDITLINK__" hidden="1">{"fdsup://directions/FAT Viewer?action=UPDATE&amp;creator=factSet&amp;DYN_ARGS=true&amp;DOC_NAME=FAT:RGQ_ENTRPR_VAL_EV_SOURCE_WINDOW.FAT&amp;VAR:ID1=PLL&amp;VAR:SDATE=20101029&amp;VAR:FDATE=20101029&amp;VAR:FREQ=WEEKLY&amp;VAR:RELITEM=&amp;VAR:CURRENCY=&amp;VAR:DB_TYPE=&amp;VAR:UNITS=M&amp;window=popup&amp;w","idth=535&amp;height=425&amp;START_MAXIMIZED=FALSE&amp;Y=120&amp;display_string=audit"}</definedName>
    <definedName name="_2720__FDSAUDITLINK__" localSheetId="1" hidden="1">{"fdsup://directions/FAT Viewer?action=UPDATE&amp;creator=factSet&amp;DYN_ARGS=true&amp;DOC_NAME=FAT:RGQ_ENTRPR_VAL_EV_SOURCE_WINDOW.FAT&amp;VAR:ID1=ITT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2720__FDSAUDITLINK__" localSheetId="0" hidden="1">{"fdsup://directions/FAT Viewer?action=UPDATE&amp;creator=factSet&amp;DYN_ARGS=true&amp;DOC_NAME=FAT:RGQ_ENTRPR_VAL_EV_SOURCE_WINDOW.FAT&amp;VAR:ID1=ITT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2720__FDSAUDITLINK__" hidden="1">{"fdsup://directions/FAT Viewer?action=UPDATE&amp;creator=factSet&amp;DYN_ARGS=true&amp;DOC_NAME=FAT:RGQ_ENTRPR_VAL_EV_SOURCE_WINDOW.FAT&amp;VAR:ID1=ITT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2721__FDSAUDITLINK__" localSheetId="1" hidden="1">{"fdsup://directions/FAT Viewer?action=UPDATE&amp;creator=factSet&amp;DYN_ARGS=true&amp;DOC_NAME=FAT:RGQ_ENTRPR_VAL_EV_SOURCE_WINDOW.FAT&amp;VAR:ID1=ITT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2721__FDSAUDITLINK__" localSheetId="0" hidden="1">{"fdsup://directions/FAT Viewer?action=UPDATE&amp;creator=factSet&amp;DYN_ARGS=true&amp;DOC_NAME=FAT:RGQ_ENTRPR_VAL_EV_SOURCE_WINDOW.FAT&amp;VAR:ID1=ITT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2721__FDSAUDITLINK__" hidden="1">{"fdsup://directions/FAT Viewer?action=UPDATE&amp;creator=factSet&amp;DYN_ARGS=true&amp;DOC_NAME=FAT:RGQ_ENTRPR_VAL_EV_SOURCE_WINDOW.FAT&amp;VAR:ID1=ITT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2722__FDSAUDITLINK__" localSheetId="1" hidden="1">{"fdsup://directions/FAT Viewer?action=UPDATE&amp;creator=factSet&amp;DYN_ARGS=true&amp;DOC_NAME=FAT:RGQ_ENTRPR_VAL_EV_SOURCE_WINDOW.FAT&amp;VAR:ID1=ITT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2722__FDSAUDITLINK__" localSheetId="0" hidden="1">{"fdsup://directions/FAT Viewer?action=UPDATE&amp;creator=factSet&amp;DYN_ARGS=true&amp;DOC_NAME=FAT:RGQ_ENTRPR_VAL_EV_SOURCE_WINDOW.FAT&amp;VAR:ID1=ITT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2722__FDSAUDITLINK__" hidden="1">{"fdsup://directions/FAT Viewer?action=UPDATE&amp;creator=factSet&amp;DYN_ARGS=true&amp;DOC_NAME=FAT:RGQ_ENTRPR_VAL_EV_SOURCE_WINDOW.FAT&amp;VAR:ID1=ITT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2723__FDSAUDITLINK__" localSheetId="1" hidden="1">{"fdsup://directions/FAT Viewer?action=UPDATE&amp;creator=factSet&amp;DYN_ARGS=true&amp;DOC_NAME=FAT:RGQ_ENTRPR_VAL_EV_SOURCE_WINDOW.FAT&amp;VAR:ID1=ITT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2723__FDSAUDITLINK__" localSheetId="0" hidden="1">{"fdsup://directions/FAT Viewer?action=UPDATE&amp;creator=factSet&amp;DYN_ARGS=true&amp;DOC_NAME=FAT:RGQ_ENTRPR_VAL_EV_SOURCE_WINDOW.FAT&amp;VAR:ID1=ITT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2723__FDSAUDITLINK__" hidden="1">{"fdsup://directions/FAT Viewer?action=UPDATE&amp;creator=factSet&amp;DYN_ARGS=true&amp;DOC_NAME=FAT:RGQ_ENTRPR_VAL_EV_SOURCE_WINDOW.FAT&amp;VAR:ID1=ITT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2724__FDSAUDITLINK__" localSheetId="1" hidden="1">{"fdsup://directions/FAT Viewer?action=UPDATE&amp;creator=factSet&amp;DYN_ARGS=true&amp;DOC_NAME=FAT:RGQ_ENTRPR_VAL_EV_SOURCE_WINDOW.FAT&amp;VAR:ID1=ITT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2724__FDSAUDITLINK__" localSheetId="0" hidden="1">{"fdsup://directions/FAT Viewer?action=UPDATE&amp;creator=factSet&amp;DYN_ARGS=true&amp;DOC_NAME=FAT:RGQ_ENTRPR_VAL_EV_SOURCE_WINDOW.FAT&amp;VAR:ID1=ITT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2724__FDSAUDITLINK__" hidden="1">{"fdsup://directions/FAT Viewer?action=UPDATE&amp;creator=factSet&amp;DYN_ARGS=true&amp;DOC_NAME=FAT:RGQ_ENTRPR_VAL_EV_SOURCE_WINDOW.FAT&amp;VAR:ID1=ITT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2725__FDSAUDITLINK__" localSheetId="1" hidden="1">{"fdsup://directions/FAT Viewer?action=UPDATE&amp;creator=factSet&amp;DYN_ARGS=true&amp;DOC_NAME=FAT:RGQ_ENTRPR_VAL_EV_SOURCE_WINDOW.FAT&amp;VAR:ID1=ITT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2725__FDSAUDITLINK__" localSheetId="0" hidden="1">{"fdsup://directions/FAT Viewer?action=UPDATE&amp;creator=factSet&amp;DYN_ARGS=true&amp;DOC_NAME=FAT:RGQ_ENTRPR_VAL_EV_SOURCE_WINDOW.FAT&amp;VAR:ID1=ITT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2725__FDSAUDITLINK__" hidden="1">{"fdsup://directions/FAT Viewer?action=UPDATE&amp;creator=factSet&amp;DYN_ARGS=true&amp;DOC_NAME=FAT:RGQ_ENTRPR_VAL_EV_SOURCE_WINDOW.FAT&amp;VAR:ID1=ITT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2726__FDSAUDITLINK__" localSheetId="1" hidden="1">{"fdsup://directions/FAT Viewer?action=UPDATE&amp;creator=factSet&amp;DYN_ARGS=true&amp;DOC_NAME=FAT:RGQ_ENTRPR_VAL_EV_SOURCE_WINDOW.FAT&amp;VAR:ID1=ITT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2726__FDSAUDITLINK__" localSheetId="0" hidden="1">{"fdsup://directions/FAT Viewer?action=UPDATE&amp;creator=factSet&amp;DYN_ARGS=true&amp;DOC_NAME=FAT:RGQ_ENTRPR_VAL_EV_SOURCE_WINDOW.FAT&amp;VAR:ID1=ITT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2726__FDSAUDITLINK__" hidden="1">{"fdsup://directions/FAT Viewer?action=UPDATE&amp;creator=factSet&amp;DYN_ARGS=true&amp;DOC_NAME=FAT:RGQ_ENTRPR_VAL_EV_SOURCE_WINDOW.FAT&amp;VAR:ID1=ITT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2727__FDSAUDITLINK__" localSheetId="1" hidden="1">{"fdsup://directions/FAT Viewer?action=UPDATE&amp;creator=factSet&amp;DYN_ARGS=true&amp;DOC_NAME=FAT:RGQ_ENTRPR_VAL_EV_SOURCE_WINDOW.FAT&amp;VAR:ID1=ITT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2727__FDSAUDITLINK__" localSheetId="0" hidden="1">{"fdsup://directions/FAT Viewer?action=UPDATE&amp;creator=factSet&amp;DYN_ARGS=true&amp;DOC_NAME=FAT:RGQ_ENTRPR_VAL_EV_SOURCE_WINDOW.FAT&amp;VAR:ID1=ITT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2727__FDSAUDITLINK__" hidden="1">{"fdsup://directions/FAT Viewer?action=UPDATE&amp;creator=factSet&amp;DYN_ARGS=true&amp;DOC_NAME=FAT:RGQ_ENTRPR_VAL_EV_SOURCE_WINDOW.FAT&amp;VAR:ID1=ITT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2728__FDSAUDITLINK__" localSheetId="1" hidden="1">{"fdsup://directions/FAT Viewer?action=UPDATE&amp;creator=factSet&amp;DYN_ARGS=true&amp;DOC_NAME=FAT:RGQ_ENTRPR_VAL_EV_SOURCE_WINDOW.FAT&amp;VAR:ID1=ITT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2728__FDSAUDITLINK__" localSheetId="0" hidden="1">{"fdsup://directions/FAT Viewer?action=UPDATE&amp;creator=factSet&amp;DYN_ARGS=true&amp;DOC_NAME=FAT:RGQ_ENTRPR_VAL_EV_SOURCE_WINDOW.FAT&amp;VAR:ID1=ITT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2728__FDSAUDITLINK__" hidden="1">{"fdsup://directions/FAT Viewer?action=UPDATE&amp;creator=factSet&amp;DYN_ARGS=true&amp;DOC_NAME=FAT:RGQ_ENTRPR_VAL_EV_SOURCE_WINDOW.FAT&amp;VAR:ID1=ITT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2729__FDSAUDITLINK__" localSheetId="1" hidden="1">{"fdsup://directions/FAT Viewer?action=UPDATE&amp;creator=factSet&amp;DYN_ARGS=true&amp;DOC_NAME=FAT:RGQ_ENTRPR_VAL_EV_SOURCE_WINDOW.FAT&amp;VAR:ID1=ITT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2729__FDSAUDITLINK__" localSheetId="0" hidden="1">{"fdsup://directions/FAT Viewer?action=UPDATE&amp;creator=factSet&amp;DYN_ARGS=true&amp;DOC_NAME=FAT:RGQ_ENTRPR_VAL_EV_SOURCE_WINDOW.FAT&amp;VAR:ID1=ITT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2729__FDSAUDITLINK__" hidden="1">{"fdsup://directions/FAT Viewer?action=UPDATE&amp;creator=factSet&amp;DYN_ARGS=true&amp;DOC_NAME=FAT:RGQ_ENTRPR_VAL_EV_SOURCE_WINDOW.FAT&amp;VAR:ID1=ITT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273__FDSAUDITLINK__" localSheetId="1" hidden="1">{"fdsup://directions/FAT Viewer?action=UPDATE&amp;creator=factSet&amp;DYN_ARGS=true&amp;DOC_NAME=FAT:RGQ_ENTRPR_VAL_EV_SOURCE_WINDOW.FAT&amp;VAR:ID1=PLL&amp;VAR:SDATE=20101022&amp;VAR:FDATE=20100730&amp;VAR:FREQ=WEEKLY&amp;VAR:RELITEM=&amp;VAR:CURRENCY=&amp;VAR:DB_TYPE=&amp;VAR:UNITS=M&amp;window=popup&amp;w","idth=535&amp;height=425&amp;START_MAXIMIZED=FALSE&amp;Y=120&amp;display_string=audit"}</definedName>
    <definedName name="_273__FDSAUDITLINK__" localSheetId="0" hidden="1">{"fdsup://directions/FAT Viewer?action=UPDATE&amp;creator=factSet&amp;DYN_ARGS=true&amp;DOC_NAME=FAT:RGQ_ENTRPR_VAL_EV_SOURCE_WINDOW.FAT&amp;VAR:ID1=PLL&amp;VAR:SDATE=20101022&amp;VAR:FDATE=20100730&amp;VAR:FREQ=WEEKLY&amp;VAR:RELITEM=&amp;VAR:CURRENCY=&amp;VAR:DB_TYPE=&amp;VAR:UNITS=M&amp;window=popup&amp;w","idth=535&amp;height=425&amp;START_MAXIMIZED=FALSE&amp;Y=120&amp;display_string=audit"}</definedName>
    <definedName name="_273__FDSAUDITLINK__" hidden="1">{"fdsup://directions/FAT Viewer?action=UPDATE&amp;creator=factSet&amp;DYN_ARGS=true&amp;DOC_NAME=FAT:RGQ_ENTRPR_VAL_EV_SOURCE_WINDOW.FAT&amp;VAR:ID1=PLL&amp;VAR:SDATE=20101022&amp;VAR:FDATE=20100730&amp;VAR:FREQ=WEEKLY&amp;VAR:RELITEM=&amp;VAR:CURRENCY=&amp;VAR:DB_TYPE=&amp;VAR:UNITS=M&amp;window=popup&amp;w","idth=535&amp;height=425&amp;START_MAXIMIZED=FALSE&amp;Y=120&amp;display_string=audit"}</definedName>
    <definedName name="_2730__FDSAUDITLINK__" localSheetId="1" hidden="1">{"fdsup://directions/FAT Viewer?action=UPDATE&amp;creator=factSet&amp;DYN_ARGS=true&amp;DOC_NAME=FAT:RGQ_ENTRPR_VAL_EV_SOURCE_WINDOW.FAT&amp;VAR:ID1=ITT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2730__FDSAUDITLINK__" localSheetId="0" hidden="1">{"fdsup://directions/FAT Viewer?action=UPDATE&amp;creator=factSet&amp;DYN_ARGS=true&amp;DOC_NAME=FAT:RGQ_ENTRPR_VAL_EV_SOURCE_WINDOW.FAT&amp;VAR:ID1=ITT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2730__FDSAUDITLINK__" hidden="1">{"fdsup://directions/FAT Viewer?action=UPDATE&amp;creator=factSet&amp;DYN_ARGS=true&amp;DOC_NAME=FAT:RGQ_ENTRPR_VAL_EV_SOURCE_WINDOW.FAT&amp;VAR:ID1=ITT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2731__FDSAUDITLINK__" localSheetId="1" hidden="1">{"fdsup://directions/FAT Viewer?action=UPDATE&amp;creator=factSet&amp;DYN_ARGS=true&amp;DOC_NAME=FAT:RGQ_ENTRPR_VAL_EV_SOURCE_WINDOW.FAT&amp;VAR:ID1=ITT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2731__FDSAUDITLINK__" localSheetId="0" hidden="1">{"fdsup://directions/FAT Viewer?action=UPDATE&amp;creator=factSet&amp;DYN_ARGS=true&amp;DOC_NAME=FAT:RGQ_ENTRPR_VAL_EV_SOURCE_WINDOW.FAT&amp;VAR:ID1=ITT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2731__FDSAUDITLINK__" hidden="1">{"fdsup://directions/FAT Viewer?action=UPDATE&amp;creator=factSet&amp;DYN_ARGS=true&amp;DOC_NAME=FAT:RGQ_ENTRPR_VAL_EV_SOURCE_WINDOW.FAT&amp;VAR:ID1=ITT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2732__FDSAUDITLINK__" localSheetId="1" hidden="1">{"fdsup://directions/FAT Viewer?action=UPDATE&amp;creator=factSet&amp;DYN_ARGS=true&amp;DOC_NAME=FAT:RGQ_ENTRPR_VAL_EV_SOURCE_WINDOW.FAT&amp;VAR:ID1=ITT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2732__FDSAUDITLINK__" localSheetId="0" hidden="1">{"fdsup://directions/FAT Viewer?action=UPDATE&amp;creator=factSet&amp;DYN_ARGS=true&amp;DOC_NAME=FAT:RGQ_ENTRPR_VAL_EV_SOURCE_WINDOW.FAT&amp;VAR:ID1=ITT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2732__FDSAUDITLINK__" hidden="1">{"fdsup://directions/FAT Viewer?action=UPDATE&amp;creator=factSet&amp;DYN_ARGS=true&amp;DOC_NAME=FAT:RGQ_ENTRPR_VAL_EV_SOURCE_WINDOW.FAT&amp;VAR:ID1=ITT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2733__FDSAUDITLINK__" localSheetId="1" hidden="1">{"fdsup://directions/FAT Viewer?action=UPDATE&amp;creator=factSet&amp;DYN_ARGS=true&amp;DOC_NAME=FAT:RGQ_ENTRPR_VAL_EV_SOURCE_WINDOW.FAT&amp;VAR:ID1=ITT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2733__FDSAUDITLINK__" localSheetId="0" hidden="1">{"fdsup://directions/FAT Viewer?action=UPDATE&amp;creator=factSet&amp;DYN_ARGS=true&amp;DOC_NAME=FAT:RGQ_ENTRPR_VAL_EV_SOURCE_WINDOW.FAT&amp;VAR:ID1=ITT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2733__FDSAUDITLINK__" hidden="1">{"fdsup://directions/FAT Viewer?action=UPDATE&amp;creator=factSet&amp;DYN_ARGS=true&amp;DOC_NAME=FAT:RGQ_ENTRPR_VAL_EV_SOURCE_WINDOW.FAT&amp;VAR:ID1=ITT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2734__FDSAUDITLINK__" localSheetId="1" hidden="1">{"fdsup://directions/FAT Viewer?action=UPDATE&amp;creator=factSet&amp;DYN_ARGS=true&amp;DOC_NAME=FAT:RGQ_ENTRPR_VAL_EV_SOURCE_WINDOW.FAT&amp;VAR:ID1=ITT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2734__FDSAUDITLINK__" localSheetId="0" hidden="1">{"fdsup://directions/FAT Viewer?action=UPDATE&amp;creator=factSet&amp;DYN_ARGS=true&amp;DOC_NAME=FAT:RGQ_ENTRPR_VAL_EV_SOURCE_WINDOW.FAT&amp;VAR:ID1=ITT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2734__FDSAUDITLINK__" hidden="1">{"fdsup://directions/FAT Viewer?action=UPDATE&amp;creator=factSet&amp;DYN_ARGS=true&amp;DOC_NAME=FAT:RGQ_ENTRPR_VAL_EV_SOURCE_WINDOW.FAT&amp;VAR:ID1=ITT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2735__FDSAUDITLINK__" localSheetId="1" hidden="1">{"fdsup://directions/FAT Viewer?action=UPDATE&amp;creator=factSet&amp;DYN_ARGS=true&amp;DOC_NAME=FAT:RGQ_ENTRPR_VAL_EV_SOURCE_WINDOW.FAT&amp;VAR:ID1=ITT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2735__FDSAUDITLINK__" localSheetId="0" hidden="1">{"fdsup://directions/FAT Viewer?action=UPDATE&amp;creator=factSet&amp;DYN_ARGS=true&amp;DOC_NAME=FAT:RGQ_ENTRPR_VAL_EV_SOURCE_WINDOW.FAT&amp;VAR:ID1=ITT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2735__FDSAUDITLINK__" hidden="1">{"fdsup://directions/FAT Viewer?action=UPDATE&amp;creator=factSet&amp;DYN_ARGS=true&amp;DOC_NAME=FAT:RGQ_ENTRPR_VAL_EV_SOURCE_WINDOW.FAT&amp;VAR:ID1=ITT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2736__FDSAUDITLINK__" localSheetId="1" hidden="1">{"fdsup://directions/FAT Viewer?action=UPDATE&amp;creator=factSet&amp;DYN_ARGS=true&amp;DOC_NAME=FAT:RGQ_ENTRPR_VAL_EV_SOURCE_WINDOW.FAT&amp;VAR:ID1=ITT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2736__FDSAUDITLINK__" localSheetId="0" hidden="1">{"fdsup://directions/FAT Viewer?action=UPDATE&amp;creator=factSet&amp;DYN_ARGS=true&amp;DOC_NAME=FAT:RGQ_ENTRPR_VAL_EV_SOURCE_WINDOW.FAT&amp;VAR:ID1=ITT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2736__FDSAUDITLINK__" hidden="1">{"fdsup://directions/FAT Viewer?action=UPDATE&amp;creator=factSet&amp;DYN_ARGS=true&amp;DOC_NAME=FAT:RGQ_ENTRPR_VAL_EV_SOURCE_WINDOW.FAT&amp;VAR:ID1=ITT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2737__FDSAUDITLINK__" localSheetId="1" hidden="1">{"fdsup://directions/FAT Viewer?action=UPDATE&amp;creator=factSet&amp;DYN_ARGS=true&amp;DOC_NAME=FAT:RGQ_ENTRPR_VAL_EV_SOURCE_WINDOW.FAT&amp;VAR:ID1=ITT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2737__FDSAUDITLINK__" localSheetId="0" hidden="1">{"fdsup://directions/FAT Viewer?action=UPDATE&amp;creator=factSet&amp;DYN_ARGS=true&amp;DOC_NAME=FAT:RGQ_ENTRPR_VAL_EV_SOURCE_WINDOW.FAT&amp;VAR:ID1=ITT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2737__FDSAUDITLINK__" hidden="1">{"fdsup://directions/FAT Viewer?action=UPDATE&amp;creator=factSet&amp;DYN_ARGS=true&amp;DOC_NAME=FAT:RGQ_ENTRPR_VAL_EV_SOURCE_WINDOW.FAT&amp;VAR:ID1=ITT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2738__FDSAUDITLINK__" localSheetId="1" hidden="1">{"fdsup://directions/FAT Viewer?action=UPDATE&amp;creator=factSet&amp;DYN_ARGS=true&amp;DOC_NAME=FAT:RGQ_ENTRPR_VAL_EV_SOURCE_WINDOW.FAT&amp;VAR:ID1=ITT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2738__FDSAUDITLINK__" localSheetId="0" hidden="1">{"fdsup://directions/FAT Viewer?action=UPDATE&amp;creator=factSet&amp;DYN_ARGS=true&amp;DOC_NAME=FAT:RGQ_ENTRPR_VAL_EV_SOURCE_WINDOW.FAT&amp;VAR:ID1=ITT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2738__FDSAUDITLINK__" hidden="1">{"fdsup://directions/FAT Viewer?action=UPDATE&amp;creator=factSet&amp;DYN_ARGS=true&amp;DOC_NAME=FAT:RGQ_ENTRPR_VAL_EV_SOURCE_WINDOW.FAT&amp;VAR:ID1=ITT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2739__FDSAUDITLINK__" localSheetId="1" hidden="1">{"fdsup://directions/FAT Viewer?action=UPDATE&amp;creator=factSet&amp;DYN_ARGS=true&amp;DOC_NAME=FAT:RGQ_ENTRPR_VAL_EV_SOURCE_WINDOW.FAT&amp;VAR:ID1=ITT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2739__FDSAUDITLINK__" localSheetId="0" hidden="1">{"fdsup://directions/FAT Viewer?action=UPDATE&amp;creator=factSet&amp;DYN_ARGS=true&amp;DOC_NAME=FAT:RGQ_ENTRPR_VAL_EV_SOURCE_WINDOW.FAT&amp;VAR:ID1=ITT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2739__FDSAUDITLINK__" hidden="1">{"fdsup://directions/FAT Viewer?action=UPDATE&amp;creator=factSet&amp;DYN_ARGS=true&amp;DOC_NAME=FAT:RGQ_ENTRPR_VAL_EV_SOURCE_WINDOW.FAT&amp;VAR:ID1=ITT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274__FDSAUDITLINK__" localSheetId="1" hidden="1">{"fdsup://directions/FAT Viewer?action=UPDATE&amp;creator=factSet&amp;DYN_ARGS=true&amp;DOC_NAME=FAT:RGQ_ENTRPR_VAL_EV_SOURCE_WINDOW.FAT&amp;VAR:ID1=PLL&amp;VAR:SDATE=20101015&amp;VAR:FDATE=20100730&amp;VAR:FREQ=WEEKLY&amp;VAR:RELITEM=&amp;VAR:CURRENCY=&amp;VAR:DB_TYPE=&amp;VAR:UNITS=M&amp;window=popup&amp;w","idth=535&amp;height=425&amp;START_MAXIMIZED=FALSE&amp;Y=120&amp;display_string=audit"}</definedName>
    <definedName name="_274__FDSAUDITLINK__" localSheetId="0" hidden="1">{"fdsup://directions/FAT Viewer?action=UPDATE&amp;creator=factSet&amp;DYN_ARGS=true&amp;DOC_NAME=FAT:RGQ_ENTRPR_VAL_EV_SOURCE_WINDOW.FAT&amp;VAR:ID1=PLL&amp;VAR:SDATE=20101015&amp;VAR:FDATE=20100730&amp;VAR:FREQ=WEEKLY&amp;VAR:RELITEM=&amp;VAR:CURRENCY=&amp;VAR:DB_TYPE=&amp;VAR:UNITS=M&amp;window=popup&amp;w","idth=535&amp;height=425&amp;START_MAXIMIZED=FALSE&amp;Y=120&amp;display_string=audit"}</definedName>
    <definedName name="_274__FDSAUDITLINK__" hidden="1">{"fdsup://directions/FAT Viewer?action=UPDATE&amp;creator=factSet&amp;DYN_ARGS=true&amp;DOC_NAME=FAT:RGQ_ENTRPR_VAL_EV_SOURCE_WINDOW.FAT&amp;VAR:ID1=PLL&amp;VAR:SDATE=20101015&amp;VAR:FDATE=20100730&amp;VAR:FREQ=WEEKLY&amp;VAR:RELITEM=&amp;VAR:CURRENCY=&amp;VAR:DB_TYPE=&amp;VAR:UNITS=M&amp;window=popup&amp;w","idth=535&amp;height=425&amp;START_MAXIMIZED=FALSE&amp;Y=120&amp;display_string=audit"}</definedName>
    <definedName name="_2740__FDSAUDITLINK__" localSheetId="1" hidden="1">{"fdsup://directions/FAT Viewer?action=UPDATE&amp;creator=factSet&amp;DYN_ARGS=true&amp;DOC_NAME=FAT:RGQ_ENTRPR_VAL_EV_SOURCE_WINDOW.FAT&amp;VAR:ID1=ITT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2740__FDSAUDITLINK__" localSheetId="0" hidden="1">{"fdsup://directions/FAT Viewer?action=UPDATE&amp;creator=factSet&amp;DYN_ARGS=true&amp;DOC_NAME=FAT:RGQ_ENTRPR_VAL_EV_SOURCE_WINDOW.FAT&amp;VAR:ID1=ITT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2740__FDSAUDITLINK__" hidden="1">{"fdsup://directions/FAT Viewer?action=UPDATE&amp;creator=factSet&amp;DYN_ARGS=true&amp;DOC_NAME=FAT:RGQ_ENTRPR_VAL_EV_SOURCE_WINDOW.FAT&amp;VAR:ID1=ITT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2741__FDSAUDITLINK__" localSheetId="1" hidden="1">{"fdsup://directions/FAT Viewer?action=UPDATE&amp;creator=factSet&amp;DYN_ARGS=true&amp;DOC_NAME=FAT:RGQ_ENTRPR_VAL_EV_SOURCE_WINDOW.FAT&amp;VAR:ID1=ITT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2741__FDSAUDITLINK__" localSheetId="0" hidden="1">{"fdsup://directions/FAT Viewer?action=UPDATE&amp;creator=factSet&amp;DYN_ARGS=true&amp;DOC_NAME=FAT:RGQ_ENTRPR_VAL_EV_SOURCE_WINDOW.FAT&amp;VAR:ID1=ITT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2741__FDSAUDITLINK__" hidden="1">{"fdsup://directions/FAT Viewer?action=UPDATE&amp;creator=factSet&amp;DYN_ARGS=true&amp;DOC_NAME=FAT:RGQ_ENTRPR_VAL_EV_SOURCE_WINDOW.FAT&amp;VAR:ID1=ITT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2742__FDSAUDITLINK__" localSheetId="1" hidden="1">{"fdsup://directions/FAT Viewer?action=UPDATE&amp;creator=factSet&amp;DYN_ARGS=true&amp;DOC_NAME=FAT:RGQ_ENTRPR_VAL_EV_SOURCE_WINDOW.FAT&amp;VAR:ID1=ITT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2742__FDSAUDITLINK__" localSheetId="0" hidden="1">{"fdsup://directions/FAT Viewer?action=UPDATE&amp;creator=factSet&amp;DYN_ARGS=true&amp;DOC_NAME=FAT:RGQ_ENTRPR_VAL_EV_SOURCE_WINDOW.FAT&amp;VAR:ID1=ITT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2742__FDSAUDITLINK__" hidden="1">{"fdsup://directions/FAT Viewer?action=UPDATE&amp;creator=factSet&amp;DYN_ARGS=true&amp;DOC_NAME=FAT:RGQ_ENTRPR_VAL_EV_SOURCE_WINDOW.FAT&amp;VAR:ID1=ITT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2743__FDSAUDITLINK__" localSheetId="1" hidden="1">{"fdsup://directions/FAT Viewer?action=UPDATE&amp;creator=factSet&amp;DYN_ARGS=true&amp;DOC_NAME=FAT:RGQ_ENTRPR_VAL_EV_SOURCE_WINDOW.FAT&amp;VAR:ID1=ITT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2743__FDSAUDITLINK__" localSheetId="0" hidden="1">{"fdsup://directions/FAT Viewer?action=UPDATE&amp;creator=factSet&amp;DYN_ARGS=true&amp;DOC_NAME=FAT:RGQ_ENTRPR_VAL_EV_SOURCE_WINDOW.FAT&amp;VAR:ID1=ITT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2743__FDSAUDITLINK__" hidden="1">{"fdsup://directions/FAT Viewer?action=UPDATE&amp;creator=factSet&amp;DYN_ARGS=true&amp;DOC_NAME=FAT:RGQ_ENTRPR_VAL_EV_SOURCE_WINDOW.FAT&amp;VAR:ID1=ITT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2744__FDSAUDITLINK__" localSheetId="1" hidden="1">{"fdsup://directions/FAT Viewer?action=UPDATE&amp;creator=factSet&amp;DYN_ARGS=true&amp;DOC_NAME=FAT:RGQ_ENTRPR_VAL_EV_SOURCE_WINDOW.FAT&amp;VAR:ID1=ITT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2744__FDSAUDITLINK__" localSheetId="0" hidden="1">{"fdsup://directions/FAT Viewer?action=UPDATE&amp;creator=factSet&amp;DYN_ARGS=true&amp;DOC_NAME=FAT:RGQ_ENTRPR_VAL_EV_SOURCE_WINDOW.FAT&amp;VAR:ID1=ITT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2744__FDSAUDITLINK__" hidden="1">{"fdsup://directions/FAT Viewer?action=UPDATE&amp;creator=factSet&amp;DYN_ARGS=true&amp;DOC_NAME=FAT:RGQ_ENTRPR_VAL_EV_SOURCE_WINDOW.FAT&amp;VAR:ID1=ITT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2745__FDSAUDITLINK__" localSheetId="1" hidden="1">{"fdsup://directions/FAT Viewer?action=UPDATE&amp;creator=factSet&amp;DYN_ARGS=true&amp;DOC_NAME=FAT:RGQ_ENTRPR_VAL_EV_SOURCE_WINDOW.FAT&amp;VAR:ID1=ITT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2745__FDSAUDITLINK__" localSheetId="0" hidden="1">{"fdsup://directions/FAT Viewer?action=UPDATE&amp;creator=factSet&amp;DYN_ARGS=true&amp;DOC_NAME=FAT:RGQ_ENTRPR_VAL_EV_SOURCE_WINDOW.FAT&amp;VAR:ID1=ITT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2745__FDSAUDITLINK__" hidden="1">{"fdsup://directions/FAT Viewer?action=UPDATE&amp;creator=factSet&amp;DYN_ARGS=true&amp;DOC_NAME=FAT:RGQ_ENTRPR_VAL_EV_SOURCE_WINDOW.FAT&amp;VAR:ID1=ITT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2746__FDSAUDITLINK__" localSheetId="1" hidden="1">{"fdsup://directions/FAT Viewer?action=UPDATE&amp;creator=factSet&amp;DYN_ARGS=true&amp;DOC_NAME=FAT:RGQ_ENTRPR_VAL_EV_SOURCE_WINDOW.FAT&amp;VAR:ID1=ITT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2746__FDSAUDITLINK__" localSheetId="0" hidden="1">{"fdsup://directions/FAT Viewer?action=UPDATE&amp;creator=factSet&amp;DYN_ARGS=true&amp;DOC_NAME=FAT:RGQ_ENTRPR_VAL_EV_SOURCE_WINDOW.FAT&amp;VAR:ID1=ITT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2746__FDSAUDITLINK__" hidden="1">{"fdsup://directions/FAT Viewer?action=UPDATE&amp;creator=factSet&amp;DYN_ARGS=true&amp;DOC_NAME=FAT:RGQ_ENTRPR_VAL_EV_SOURCE_WINDOW.FAT&amp;VAR:ID1=ITT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2747__FDSAUDITLINK__" localSheetId="1" hidden="1">{"fdsup://directions/FAT Viewer?action=UPDATE&amp;creator=factSet&amp;DYN_ARGS=true&amp;DOC_NAME=FAT:RGQ_ENTRPR_VAL_EV_SOURCE_WINDOW.FAT&amp;VAR:ID1=ITT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2747__FDSAUDITLINK__" localSheetId="0" hidden="1">{"fdsup://directions/FAT Viewer?action=UPDATE&amp;creator=factSet&amp;DYN_ARGS=true&amp;DOC_NAME=FAT:RGQ_ENTRPR_VAL_EV_SOURCE_WINDOW.FAT&amp;VAR:ID1=ITT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2747__FDSAUDITLINK__" hidden="1">{"fdsup://directions/FAT Viewer?action=UPDATE&amp;creator=factSet&amp;DYN_ARGS=true&amp;DOC_NAME=FAT:RGQ_ENTRPR_VAL_EV_SOURCE_WINDOW.FAT&amp;VAR:ID1=ITT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2748__FDSAUDITLINK__" localSheetId="1" hidden="1">{"fdsup://directions/FAT Viewer?action=UPDATE&amp;creator=factSet&amp;DYN_ARGS=true&amp;DOC_NAME=FAT:RGQ_ENTRPR_VAL_EV_SOURCE_WINDOW.FAT&amp;VAR:ID1=ITT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2748__FDSAUDITLINK__" localSheetId="0" hidden="1">{"fdsup://directions/FAT Viewer?action=UPDATE&amp;creator=factSet&amp;DYN_ARGS=true&amp;DOC_NAME=FAT:RGQ_ENTRPR_VAL_EV_SOURCE_WINDOW.FAT&amp;VAR:ID1=ITT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2748__FDSAUDITLINK__" hidden="1">{"fdsup://directions/FAT Viewer?action=UPDATE&amp;creator=factSet&amp;DYN_ARGS=true&amp;DOC_NAME=FAT:RGQ_ENTRPR_VAL_EV_SOURCE_WINDOW.FAT&amp;VAR:ID1=ITT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2749__FDSAUDITLINK__" localSheetId="1" hidden="1">{"fdsup://directions/FAT Viewer?action=UPDATE&amp;creator=factSet&amp;DYN_ARGS=true&amp;DOC_NAME=FAT:RGQ_ENTRPR_VAL_EV_SOURCE_WINDOW.FAT&amp;VAR:ID1=ITT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2749__FDSAUDITLINK__" localSheetId="0" hidden="1">{"fdsup://directions/FAT Viewer?action=UPDATE&amp;creator=factSet&amp;DYN_ARGS=true&amp;DOC_NAME=FAT:RGQ_ENTRPR_VAL_EV_SOURCE_WINDOW.FAT&amp;VAR:ID1=ITT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2749__FDSAUDITLINK__" hidden="1">{"fdsup://directions/FAT Viewer?action=UPDATE&amp;creator=factSet&amp;DYN_ARGS=true&amp;DOC_NAME=FAT:RGQ_ENTRPR_VAL_EV_SOURCE_WINDOW.FAT&amp;VAR:ID1=ITT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275__FDSAUDITLINK__" localSheetId="1" hidden="1">{"fdsup://directions/FAT Viewer?action=UPDATE&amp;creator=factSet&amp;DYN_ARGS=true&amp;DOC_NAME=FAT:RGQ_ENTRPR_VAL_EV_SOURCE_WINDOW.FAT&amp;VAR:ID1=PLL&amp;VAR:SDATE=20101008&amp;VAR:FDATE=20100730&amp;VAR:FREQ=WEEKLY&amp;VAR:RELITEM=&amp;VAR:CURRENCY=&amp;VAR:DB_TYPE=&amp;VAR:UNITS=M&amp;window=popup&amp;w","idth=535&amp;height=425&amp;START_MAXIMIZED=FALSE&amp;Y=120&amp;display_string=audit"}</definedName>
    <definedName name="_275__FDSAUDITLINK__" localSheetId="0" hidden="1">{"fdsup://directions/FAT Viewer?action=UPDATE&amp;creator=factSet&amp;DYN_ARGS=true&amp;DOC_NAME=FAT:RGQ_ENTRPR_VAL_EV_SOURCE_WINDOW.FAT&amp;VAR:ID1=PLL&amp;VAR:SDATE=20101008&amp;VAR:FDATE=20100730&amp;VAR:FREQ=WEEKLY&amp;VAR:RELITEM=&amp;VAR:CURRENCY=&amp;VAR:DB_TYPE=&amp;VAR:UNITS=M&amp;window=popup&amp;w","idth=535&amp;height=425&amp;START_MAXIMIZED=FALSE&amp;Y=120&amp;display_string=audit"}</definedName>
    <definedName name="_275__FDSAUDITLINK__" hidden="1">{"fdsup://directions/FAT Viewer?action=UPDATE&amp;creator=factSet&amp;DYN_ARGS=true&amp;DOC_NAME=FAT:RGQ_ENTRPR_VAL_EV_SOURCE_WINDOW.FAT&amp;VAR:ID1=PLL&amp;VAR:SDATE=20101008&amp;VAR:FDATE=20100730&amp;VAR:FREQ=WEEKLY&amp;VAR:RELITEM=&amp;VAR:CURRENCY=&amp;VAR:DB_TYPE=&amp;VAR:UNITS=M&amp;window=popup&amp;w","idth=535&amp;height=425&amp;START_MAXIMIZED=FALSE&amp;Y=120&amp;display_string=audit"}</definedName>
    <definedName name="_2750__FDSAUDITLINK__" localSheetId="1" hidden="1">{"fdsup://directions/FAT Viewer?action=UPDATE&amp;creator=factSet&amp;DYN_ARGS=true&amp;DOC_NAME=FAT:RGQ_ENTRPR_VAL_EV_SOURCE_WINDOW.FAT&amp;VAR:ID1=ITT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2750__FDSAUDITLINK__" localSheetId="0" hidden="1">{"fdsup://directions/FAT Viewer?action=UPDATE&amp;creator=factSet&amp;DYN_ARGS=true&amp;DOC_NAME=FAT:RGQ_ENTRPR_VAL_EV_SOURCE_WINDOW.FAT&amp;VAR:ID1=ITT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2750__FDSAUDITLINK__" hidden="1">{"fdsup://directions/FAT Viewer?action=UPDATE&amp;creator=factSet&amp;DYN_ARGS=true&amp;DOC_NAME=FAT:RGQ_ENTRPR_VAL_EV_SOURCE_WINDOW.FAT&amp;VAR:ID1=ITT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2751__FDSAUDITLINK__" localSheetId="1" hidden="1">{"fdsup://directions/FAT Viewer?action=UPDATE&amp;creator=factSet&amp;DYN_ARGS=true&amp;DOC_NAME=FAT:RGQ_ENTRPR_VAL_EV_SOURCE_WINDOW.FAT&amp;VAR:ID1=ITT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2751__FDSAUDITLINK__" localSheetId="0" hidden="1">{"fdsup://directions/FAT Viewer?action=UPDATE&amp;creator=factSet&amp;DYN_ARGS=true&amp;DOC_NAME=FAT:RGQ_ENTRPR_VAL_EV_SOURCE_WINDOW.FAT&amp;VAR:ID1=ITT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2751__FDSAUDITLINK__" hidden="1">{"fdsup://directions/FAT Viewer?action=UPDATE&amp;creator=factSet&amp;DYN_ARGS=true&amp;DOC_NAME=FAT:RGQ_ENTRPR_VAL_EV_SOURCE_WINDOW.FAT&amp;VAR:ID1=ITT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2752__FDSAUDITLINK__" localSheetId="1" hidden="1">{"fdsup://directions/FAT Viewer?action=UPDATE&amp;creator=factSet&amp;DYN_ARGS=true&amp;DOC_NAME=FAT:RGQ_ENTRPR_VAL_EV_SOURCE_WINDOW.FAT&amp;VAR:ID1=ITT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2752__FDSAUDITLINK__" localSheetId="0" hidden="1">{"fdsup://directions/FAT Viewer?action=UPDATE&amp;creator=factSet&amp;DYN_ARGS=true&amp;DOC_NAME=FAT:RGQ_ENTRPR_VAL_EV_SOURCE_WINDOW.FAT&amp;VAR:ID1=ITT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2752__FDSAUDITLINK__" hidden="1">{"fdsup://directions/FAT Viewer?action=UPDATE&amp;creator=factSet&amp;DYN_ARGS=true&amp;DOC_NAME=FAT:RGQ_ENTRPR_VAL_EV_SOURCE_WINDOW.FAT&amp;VAR:ID1=ITT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2753__FDSAUDITLINK__" localSheetId="1" hidden="1">{"fdsup://directions/FAT Viewer?action=UPDATE&amp;creator=factSet&amp;DYN_ARGS=true&amp;DOC_NAME=FAT:RGQ_ENTRPR_VAL_EV_SOURCE_WINDOW.FAT&amp;VAR:ID1=ITT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2753__FDSAUDITLINK__" localSheetId="0" hidden="1">{"fdsup://directions/FAT Viewer?action=UPDATE&amp;creator=factSet&amp;DYN_ARGS=true&amp;DOC_NAME=FAT:RGQ_ENTRPR_VAL_EV_SOURCE_WINDOW.FAT&amp;VAR:ID1=ITT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2753__FDSAUDITLINK__" hidden="1">{"fdsup://directions/FAT Viewer?action=UPDATE&amp;creator=factSet&amp;DYN_ARGS=true&amp;DOC_NAME=FAT:RGQ_ENTRPR_VAL_EV_SOURCE_WINDOW.FAT&amp;VAR:ID1=ITT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2754__FDSAUDITLINK__" localSheetId="1" hidden="1">{"fdsup://directions/FAT Viewer?action=UPDATE&amp;creator=factSet&amp;DYN_ARGS=true&amp;DOC_NAME=FAT:RGQ_ENTRPR_VAL_EV_SOURCE_WINDOW.FAT&amp;VAR:ID1=ITT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2754__FDSAUDITLINK__" localSheetId="0" hidden="1">{"fdsup://directions/FAT Viewer?action=UPDATE&amp;creator=factSet&amp;DYN_ARGS=true&amp;DOC_NAME=FAT:RGQ_ENTRPR_VAL_EV_SOURCE_WINDOW.FAT&amp;VAR:ID1=ITT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2754__FDSAUDITLINK__" hidden="1">{"fdsup://directions/FAT Viewer?action=UPDATE&amp;creator=factSet&amp;DYN_ARGS=true&amp;DOC_NAME=FAT:RGQ_ENTRPR_VAL_EV_SOURCE_WINDOW.FAT&amp;VAR:ID1=ITT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2755__FDSAUDITLINK__" localSheetId="1" hidden="1">{"fdsup://directions/FAT Viewer?action=UPDATE&amp;creator=factSet&amp;DYN_ARGS=true&amp;DOC_NAME=FAT:RGQ_ENTRPR_VAL_EV_SOURCE_WINDOW.FAT&amp;VAR:ID1=ITT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2755__FDSAUDITLINK__" localSheetId="0" hidden="1">{"fdsup://directions/FAT Viewer?action=UPDATE&amp;creator=factSet&amp;DYN_ARGS=true&amp;DOC_NAME=FAT:RGQ_ENTRPR_VAL_EV_SOURCE_WINDOW.FAT&amp;VAR:ID1=ITT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2755__FDSAUDITLINK__" hidden="1">{"fdsup://directions/FAT Viewer?action=UPDATE&amp;creator=factSet&amp;DYN_ARGS=true&amp;DOC_NAME=FAT:RGQ_ENTRPR_VAL_EV_SOURCE_WINDOW.FAT&amp;VAR:ID1=ITT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2756__FDSAUDITLINK__" localSheetId="1" hidden="1">{"fdsup://directions/FAT Viewer?action=UPDATE&amp;creator=factSet&amp;DYN_ARGS=true&amp;DOC_NAME=FAT:RGQ_ENTRPR_VAL_EV_SOURCE_WINDOW.FAT&amp;VAR:ID1=ITT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2756__FDSAUDITLINK__" localSheetId="0" hidden="1">{"fdsup://directions/FAT Viewer?action=UPDATE&amp;creator=factSet&amp;DYN_ARGS=true&amp;DOC_NAME=FAT:RGQ_ENTRPR_VAL_EV_SOURCE_WINDOW.FAT&amp;VAR:ID1=ITT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2756__FDSAUDITLINK__" hidden="1">{"fdsup://directions/FAT Viewer?action=UPDATE&amp;creator=factSet&amp;DYN_ARGS=true&amp;DOC_NAME=FAT:RGQ_ENTRPR_VAL_EV_SOURCE_WINDOW.FAT&amp;VAR:ID1=ITT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2757__FDSAUDITLINK__" localSheetId="1" hidden="1">{"fdsup://directions/FAT Viewer?action=UPDATE&amp;creator=factSet&amp;DYN_ARGS=true&amp;DOC_NAME=FAT:RGQ_ENTRPR_VAL_EV_SOURCE_WINDOW.FAT&amp;VAR:ID1=ITT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2757__FDSAUDITLINK__" localSheetId="0" hidden="1">{"fdsup://directions/FAT Viewer?action=UPDATE&amp;creator=factSet&amp;DYN_ARGS=true&amp;DOC_NAME=FAT:RGQ_ENTRPR_VAL_EV_SOURCE_WINDOW.FAT&amp;VAR:ID1=ITT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2757__FDSAUDITLINK__" hidden="1">{"fdsup://directions/FAT Viewer?action=UPDATE&amp;creator=factSet&amp;DYN_ARGS=true&amp;DOC_NAME=FAT:RGQ_ENTRPR_VAL_EV_SOURCE_WINDOW.FAT&amp;VAR:ID1=ITT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2758__FDSAUDITLINK__" localSheetId="1" hidden="1">{"fdsup://directions/FAT Viewer?action=UPDATE&amp;creator=factSet&amp;DYN_ARGS=true&amp;DOC_NAME=FAT:RGQ_ENTRPR_VAL_EV_SOURCE_WINDOW.FAT&amp;VAR:ID1=ITT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2758__FDSAUDITLINK__" localSheetId="0" hidden="1">{"fdsup://directions/FAT Viewer?action=UPDATE&amp;creator=factSet&amp;DYN_ARGS=true&amp;DOC_NAME=FAT:RGQ_ENTRPR_VAL_EV_SOURCE_WINDOW.FAT&amp;VAR:ID1=ITT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2758__FDSAUDITLINK__" hidden="1">{"fdsup://directions/FAT Viewer?action=UPDATE&amp;creator=factSet&amp;DYN_ARGS=true&amp;DOC_NAME=FAT:RGQ_ENTRPR_VAL_EV_SOURCE_WINDOW.FAT&amp;VAR:ID1=ITT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2759__FDSAUDITLINK__" localSheetId="1" hidden="1">{"fdsup://directions/FAT Viewer?action=UPDATE&amp;creator=factSet&amp;DYN_ARGS=true&amp;DOC_NAME=FAT:RGQ_ENTRPR_VAL_EV_SOURCE_WINDOW.FAT&amp;VAR:ID1=ITT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2759__FDSAUDITLINK__" localSheetId="0" hidden="1">{"fdsup://directions/FAT Viewer?action=UPDATE&amp;creator=factSet&amp;DYN_ARGS=true&amp;DOC_NAME=FAT:RGQ_ENTRPR_VAL_EV_SOURCE_WINDOW.FAT&amp;VAR:ID1=ITT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2759__FDSAUDITLINK__" hidden="1">{"fdsup://directions/FAT Viewer?action=UPDATE&amp;creator=factSet&amp;DYN_ARGS=true&amp;DOC_NAME=FAT:RGQ_ENTRPR_VAL_EV_SOURCE_WINDOW.FAT&amp;VAR:ID1=ITT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276__FDSAUDITLINK__" localSheetId="1" hidden="1">{"fdsup://directions/FAT Viewer?action=UPDATE&amp;creator=factSet&amp;DYN_ARGS=true&amp;DOC_NAME=FAT:RGQ_ENTRPR_VAL_EV_SOURCE_WINDOW.FAT&amp;VAR:ID1=PLL&amp;VAR:SDATE=20101001&amp;VAR:FDATE=20100730&amp;VAR:FREQ=WEEKLY&amp;VAR:RELITEM=&amp;VAR:CURRENCY=&amp;VAR:DB_TYPE=&amp;VAR:UNITS=M&amp;window=popup&amp;w","idth=535&amp;height=425&amp;START_MAXIMIZED=FALSE&amp;Y=120&amp;display_string=audit"}</definedName>
    <definedName name="_276__FDSAUDITLINK__" localSheetId="0" hidden="1">{"fdsup://directions/FAT Viewer?action=UPDATE&amp;creator=factSet&amp;DYN_ARGS=true&amp;DOC_NAME=FAT:RGQ_ENTRPR_VAL_EV_SOURCE_WINDOW.FAT&amp;VAR:ID1=PLL&amp;VAR:SDATE=20101001&amp;VAR:FDATE=20100730&amp;VAR:FREQ=WEEKLY&amp;VAR:RELITEM=&amp;VAR:CURRENCY=&amp;VAR:DB_TYPE=&amp;VAR:UNITS=M&amp;window=popup&amp;w","idth=535&amp;height=425&amp;START_MAXIMIZED=FALSE&amp;Y=120&amp;display_string=audit"}</definedName>
    <definedName name="_276__FDSAUDITLINK__" hidden="1">{"fdsup://directions/FAT Viewer?action=UPDATE&amp;creator=factSet&amp;DYN_ARGS=true&amp;DOC_NAME=FAT:RGQ_ENTRPR_VAL_EV_SOURCE_WINDOW.FAT&amp;VAR:ID1=PLL&amp;VAR:SDATE=20101001&amp;VAR:FDATE=20100730&amp;VAR:FREQ=WEEKLY&amp;VAR:RELITEM=&amp;VAR:CURRENCY=&amp;VAR:DB_TYPE=&amp;VAR:UNITS=M&amp;window=popup&amp;w","idth=535&amp;height=425&amp;START_MAXIMIZED=FALSE&amp;Y=120&amp;display_string=audit"}</definedName>
    <definedName name="_2760__FDSAUDITLINK__" localSheetId="1" hidden="1">{"fdsup://directions/FAT Viewer?action=UPDATE&amp;creator=factSet&amp;DYN_ARGS=true&amp;DOC_NAME=FAT:RGQ_ENTRPR_VAL_EV_SOURCE_WINDOW.FAT&amp;VAR:ID1=ITT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2760__FDSAUDITLINK__" localSheetId="0" hidden="1">{"fdsup://directions/FAT Viewer?action=UPDATE&amp;creator=factSet&amp;DYN_ARGS=true&amp;DOC_NAME=FAT:RGQ_ENTRPR_VAL_EV_SOURCE_WINDOW.FAT&amp;VAR:ID1=ITT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2760__FDSAUDITLINK__" hidden="1">{"fdsup://directions/FAT Viewer?action=UPDATE&amp;creator=factSet&amp;DYN_ARGS=true&amp;DOC_NAME=FAT:RGQ_ENTRPR_VAL_EV_SOURCE_WINDOW.FAT&amp;VAR:ID1=ITT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2761__FDSAUDITLINK__" localSheetId="1" hidden="1">{"fdsup://directions/FAT Viewer?action=UPDATE&amp;creator=factSet&amp;DYN_ARGS=true&amp;DOC_NAME=FAT:RGQ_ENTRPR_VAL_EV_SOURCE_WINDOW.FAT&amp;VAR:ID1=ITT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2761__FDSAUDITLINK__" localSheetId="0" hidden="1">{"fdsup://directions/FAT Viewer?action=UPDATE&amp;creator=factSet&amp;DYN_ARGS=true&amp;DOC_NAME=FAT:RGQ_ENTRPR_VAL_EV_SOURCE_WINDOW.FAT&amp;VAR:ID1=ITT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2761__FDSAUDITLINK__" hidden="1">{"fdsup://directions/FAT Viewer?action=UPDATE&amp;creator=factSet&amp;DYN_ARGS=true&amp;DOC_NAME=FAT:RGQ_ENTRPR_VAL_EV_SOURCE_WINDOW.FAT&amp;VAR:ID1=ITT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2762__FDSAUDITLINK__" localSheetId="1" hidden="1">{"fdsup://directions/FAT Viewer?action=UPDATE&amp;creator=factSet&amp;DYN_ARGS=true&amp;DOC_NAME=FAT:RGQ_ENTRPR_VAL_EV_SOURCE_WINDOW.FAT&amp;VAR:ID1=ITT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2762__FDSAUDITLINK__" localSheetId="0" hidden="1">{"fdsup://directions/FAT Viewer?action=UPDATE&amp;creator=factSet&amp;DYN_ARGS=true&amp;DOC_NAME=FAT:RGQ_ENTRPR_VAL_EV_SOURCE_WINDOW.FAT&amp;VAR:ID1=ITT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2762__FDSAUDITLINK__" hidden="1">{"fdsup://directions/FAT Viewer?action=UPDATE&amp;creator=factSet&amp;DYN_ARGS=true&amp;DOC_NAME=FAT:RGQ_ENTRPR_VAL_EV_SOURCE_WINDOW.FAT&amp;VAR:ID1=ITT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2763__FDSAUDITLINK__" localSheetId="1" hidden="1">{"fdsup://directions/FAT Viewer?action=UPDATE&amp;creator=factSet&amp;DYN_ARGS=true&amp;DOC_NAME=FAT:RGQ_ENTRPR_VAL_EV_SOURCE_WINDOW.FAT&amp;VAR:ID1=ITT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2763__FDSAUDITLINK__" localSheetId="0" hidden="1">{"fdsup://directions/FAT Viewer?action=UPDATE&amp;creator=factSet&amp;DYN_ARGS=true&amp;DOC_NAME=FAT:RGQ_ENTRPR_VAL_EV_SOURCE_WINDOW.FAT&amp;VAR:ID1=ITT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2763__FDSAUDITLINK__" hidden="1">{"fdsup://directions/FAT Viewer?action=UPDATE&amp;creator=factSet&amp;DYN_ARGS=true&amp;DOC_NAME=FAT:RGQ_ENTRPR_VAL_EV_SOURCE_WINDOW.FAT&amp;VAR:ID1=ITT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2764__FDSAUDITLINK__" localSheetId="1" hidden="1">{"fdsup://directions/FAT Viewer?action=UPDATE&amp;creator=factSet&amp;DYN_ARGS=true&amp;DOC_NAME=FAT:RGQ_ENTRPR_VAL_EV_SOURCE_WINDOW.FAT&amp;VAR:ID1=ITT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2764__FDSAUDITLINK__" localSheetId="0" hidden="1">{"fdsup://directions/FAT Viewer?action=UPDATE&amp;creator=factSet&amp;DYN_ARGS=true&amp;DOC_NAME=FAT:RGQ_ENTRPR_VAL_EV_SOURCE_WINDOW.FAT&amp;VAR:ID1=ITT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2764__FDSAUDITLINK__" hidden="1">{"fdsup://directions/FAT Viewer?action=UPDATE&amp;creator=factSet&amp;DYN_ARGS=true&amp;DOC_NAME=FAT:RGQ_ENTRPR_VAL_EV_SOURCE_WINDOW.FAT&amp;VAR:ID1=ITT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2765__FDSAUDITLINK__" localSheetId="1" hidden="1">{"fdsup://directions/FAT Viewer?action=UPDATE&amp;creator=factSet&amp;DYN_ARGS=true&amp;DOC_NAME=FAT:RGQ_ENTRPR_VAL_EV_SOURCE_WINDOW.FAT&amp;VAR:ID1=ITT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2765__FDSAUDITLINK__" localSheetId="0" hidden="1">{"fdsup://directions/FAT Viewer?action=UPDATE&amp;creator=factSet&amp;DYN_ARGS=true&amp;DOC_NAME=FAT:RGQ_ENTRPR_VAL_EV_SOURCE_WINDOW.FAT&amp;VAR:ID1=ITT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2765__FDSAUDITLINK__" hidden="1">{"fdsup://directions/FAT Viewer?action=UPDATE&amp;creator=factSet&amp;DYN_ARGS=true&amp;DOC_NAME=FAT:RGQ_ENTRPR_VAL_EV_SOURCE_WINDOW.FAT&amp;VAR:ID1=ITT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2766__FDSAUDITLINK__" localSheetId="1" hidden="1">{"fdsup://directions/FAT Viewer?action=UPDATE&amp;creator=factSet&amp;DYN_ARGS=true&amp;DOC_NAME=FAT:RGQ_ENTRPR_VAL_EV_SOURCE_WINDOW.FAT&amp;VAR:ID1=ITT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2766__FDSAUDITLINK__" localSheetId="0" hidden="1">{"fdsup://directions/FAT Viewer?action=UPDATE&amp;creator=factSet&amp;DYN_ARGS=true&amp;DOC_NAME=FAT:RGQ_ENTRPR_VAL_EV_SOURCE_WINDOW.FAT&amp;VAR:ID1=ITT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2766__FDSAUDITLINK__" hidden="1">{"fdsup://directions/FAT Viewer?action=UPDATE&amp;creator=factSet&amp;DYN_ARGS=true&amp;DOC_NAME=FAT:RGQ_ENTRPR_VAL_EV_SOURCE_WINDOW.FAT&amp;VAR:ID1=ITT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2767__FDSAUDITLINK__" localSheetId="1" hidden="1">{"fdsup://directions/FAT Viewer?action=UPDATE&amp;creator=factSet&amp;DYN_ARGS=true&amp;DOC_NAME=FAT:RGQ_ENTRPR_VAL_EV_SOURCE_WINDOW.FAT&amp;VAR:ID1=ITT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2767__FDSAUDITLINK__" localSheetId="0" hidden="1">{"fdsup://directions/FAT Viewer?action=UPDATE&amp;creator=factSet&amp;DYN_ARGS=true&amp;DOC_NAME=FAT:RGQ_ENTRPR_VAL_EV_SOURCE_WINDOW.FAT&amp;VAR:ID1=ITT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2767__FDSAUDITLINK__" hidden="1">{"fdsup://directions/FAT Viewer?action=UPDATE&amp;creator=factSet&amp;DYN_ARGS=true&amp;DOC_NAME=FAT:RGQ_ENTRPR_VAL_EV_SOURCE_WINDOW.FAT&amp;VAR:ID1=ITT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2768__FDSAUDITLINK__" localSheetId="1" hidden="1">{"fdsup://directions/FAT Viewer?action=UPDATE&amp;creator=factSet&amp;DYN_ARGS=true&amp;DOC_NAME=FAT:RGQ_ENTRPR_VAL_EV_SOURCE_WINDOW.FAT&amp;VAR:ID1=ITT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2768__FDSAUDITLINK__" localSheetId="0" hidden="1">{"fdsup://directions/FAT Viewer?action=UPDATE&amp;creator=factSet&amp;DYN_ARGS=true&amp;DOC_NAME=FAT:RGQ_ENTRPR_VAL_EV_SOURCE_WINDOW.FAT&amp;VAR:ID1=ITT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2768__FDSAUDITLINK__" hidden="1">{"fdsup://directions/FAT Viewer?action=UPDATE&amp;creator=factSet&amp;DYN_ARGS=true&amp;DOC_NAME=FAT:RGQ_ENTRPR_VAL_EV_SOURCE_WINDOW.FAT&amp;VAR:ID1=ITT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2769__FDSAUDITLINK__" localSheetId="1" hidden="1">{"fdsup://directions/FAT Viewer?action=UPDATE&amp;creator=factSet&amp;DYN_ARGS=true&amp;DOC_NAME=FAT:RGQ_ENTRPR_VAL_EV_SOURCE_WINDOW.FAT&amp;VAR:ID1=ITT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2769__FDSAUDITLINK__" localSheetId="0" hidden="1">{"fdsup://directions/FAT Viewer?action=UPDATE&amp;creator=factSet&amp;DYN_ARGS=true&amp;DOC_NAME=FAT:RGQ_ENTRPR_VAL_EV_SOURCE_WINDOW.FAT&amp;VAR:ID1=ITT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2769__FDSAUDITLINK__" hidden="1">{"fdsup://directions/FAT Viewer?action=UPDATE&amp;creator=factSet&amp;DYN_ARGS=true&amp;DOC_NAME=FAT:RGQ_ENTRPR_VAL_EV_SOURCE_WINDOW.FAT&amp;VAR:ID1=ITT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277__FDSAUDITLINK__" localSheetId="1" hidden="1">{"fdsup://directions/FAT Viewer?action=UPDATE&amp;creator=factSet&amp;DYN_ARGS=true&amp;DOC_NAME=FAT:RGQ_ENTRPR_VAL_EV_SOURCE_WINDOW.FAT&amp;VAR:ID1=PLL&amp;VAR:SDATE=20100924&amp;VAR:FDATE=20100730&amp;VAR:FREQ=WEEKLY&amp;VAR:RELITEM=&amp;VAR:CURRENCY=&amp;VAR:DB_TYPE=&amp;VAR:UNITS=M&amp;window=popup&amp;w","idth=535&amp;height=425&amp;START_MAXIMIZED=FALSE&amp;Y=120&amp;display_string=audit"}</definedName>
    <definedName name="_277__FDSAUDITLINK__" localSheetId="0" hidden="1">{"fdsup://directions/FAT Viewer?action=UPDATE&amp;creator=factSet&amp;DYN_ARGS=true&amp;DOC_NAME=FAT:RGQ_ENTRPR_VAL_EV_SOURCE_WINDOW.FAT&amp;VAR:ID1=PLL&amp;VAR:SDATE=20100924&amp;VAR:FDATE=20100730&amp;VAR:FREQ=WEEKLY&amp;VAR:RELITEM=&amp;VAR:CURRENCY=&amp;VAR:DB_TYPE=&amp;VAR:UNITS=M&amp;window=popup&amp;w","idth=535&amp;height=425&amp;START_MAXIMIZED=FALSE&amp;Y=120&amp;display_string=audit"}</definedName>
    <definedName name="_277__FDSAUDITLINK__" hidden="1">{"fdsup://directions/FAT Viewer?action=UPDATE&amp;creator=factSet&amp;DYN_ARGS=true&amp;DOC_NAME=FAT:RGQ_ENTRPR_VAL_EV_SOURCE_WINDOW.FAT&amp;VAR:ID1=PLL&amp;VAR:SDATE=20100924&amp;VAR:FDATE=20100730&amp;VAR:FREQ=WEEKLY&amp;VAR:RELITEM=&amp;VAR:CURRENCY=&amp;VAR:DB_TYPE=&amp;VAR:UNITS=M&amp;window=popup&amp;w","idth=535&amp;height=425&amp;START_MAXIMIZED=FALSE&amp;Y=120&amp;display_string=audit"}</definedName>
    <definedName name="_2770__FDSAUDITLINK__" localSheetId="1" hidden="1">{"fdsup://directions/FAT Viewer?action=UPDATE&amp;creator=factSet&amp;DYN_ARGS=true&amp;DOC_NAME=FAT:RGQ_ENTRPR_VAL_EV_SOURCE_WINDOW.FAT&amp;VAR:ID1=ITT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2770__FDSAUDITLINK__" localSheetId="0" hidden="1">{"fdsup://directions/FAT Viewer?action=UPDATE&amp;creator=factSet&amp;DYN_ARGS=true&amp;DOC_NAME=FAT:RGQ_ENTRPR_VAL_EV_SOURCE_WINDOW.FAT&amp;VAR:ID1=ITT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2770__FDSAUDITLINK__" hidden="1">{"fdsup://directions/FAT Viewer?action=UPDATE&amp;creator=factSet&amp;DYN_ARGS=true&amp;DOC_NAME=FAT:RGQ_ENTRPR_VAL_EV_SOURCE_WINDOW.FAT&amp;VAR:ID1=ITT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2771__FDSAUDITLINK__" localSheetId="1" hidden="1">{"fdsup://directions/FAT Viewer?action=UPDATE&amp;creator=factSet&amp;DYN_ARGS=true&amp;DOC_NAME=FAT:RGQ_ENTRPR_VAL_EV_SOURCE_WINDOW.FAT&amp;VAR:ID1=ITT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2771__FDSAUDITLINK__" localSheetId="0" hidden="1">{"fdsup://directions/FAT Viewer?action=UPDATE&amp;creator=factSet&amp;DYN_ARGS=true&amp;DOC_NAME=FAT:RGQ_ENTRPR_VAL_EV_SOURCE_WINDOW.FAT&amp;VAR:ID1=ITT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2771__FDSAUDITLINK__" hidden="1">{"fdsup://directions/FAT Viewer?action=UPDATE&amp;creator=factSet&amp;DYN_ARGS=true&amp;DOC_NAME=FAT:RGQ_ENTRPR_VAL_EV_SOURCE_WINDOW.FAT&amp;VAR:ID1=ITT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2772__FDSAUDITLINK__" localSheetId="1" hidden="1">{"fdsup://directions/FAT Viewer?action=UPDATE&amp;creator=factSet&amp;DYN_ARGS=true&amp;DOC_NAME=FAT:RGQ_ENTRPR_VAL_EV_SOURCE_WINDOW.FAT&amp;VAR:ID1=ITT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2772__FDSAUDITLINK__" localSheetId="0" hidden="1">{"fdsup://directions/FAT Viewer?action=UPDATE&amp;creator=factSet&amp;DYN_ARGS=true&amp;DOC_NAME=FAT:RGQ_ENTRPR_VAL_EV_SOURCE_WINDOW.FAT&amp;VAR:ID1=ITT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2772__FDSAUDITLINK__" hidden="1">{"fdsup://directions/FAT Viewer?action=UPDATE&amp;creator=factSet&amp;DYN_ARGS=true&amp;DOC_NAME=FAT:RGQ_ENTRPR_VAL_EV_SOURCE_WINDOW.FAT&amp;VAR:ID1=ITT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2773__FDSAUDITLINK__" localSheetId="1" hidden="1">{"fdsup://directions/FAT Viewer?action=UPDATE&amp;creator=factSet&amp;DYN_ARGS=true&amp;DOC_NAME=FAT:RGQ_ENTRPR_VAL_EV_SOURCE_WINDOW.FAT&amp;VAR:ID1=ITT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2773__FDSAUDITLINK__" localSheetId="0" hidden="1">{"fdsup://directions/FAT Viewer?action=UPDATE&amp;creator=factSet&amp;DYN_ARGS=true&amp;DOC_NAME=FAT:RGQ_ENTRPR_VAL_EV_SOURCE_WINDOW.FAT&amp;VAR:ID1=ITT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2773__FDSAUDITLINK__" hidden="1">{"fdsup://directions/FAT Viewer?action=UPDATE&amp;creator=factSet&amp;DYN_ARGS=true&amp;DOC_NAME=FAT:RGQ_ENTRPR_VAL_EV_SOURCE_WINDOW.FAT&amp;VAR:ID1=ITT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2774__FDSAUDITLINK__" localSheetId="1" hidden="1">{"fdsup://directions/FAT Viewer?action=UPDATE&amp;creator=factSet&amp;DYN_ARGS=true&amp;DOC_NAME=FAT:RGQ_ENTRPR_VAL_EV_SOURCE_WINDOW.FAT&amp;VAR:ID1=ITT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2774__FDSAUDITLINK__" localSheetId="0" hidden="1">{"fdsup://directions/FAT Viewer?action=UPDATE&amp;creator=factSet&amp;DYN_ARGS=true&amp;DOC_NAME=FAT:RGQ_ENTRPR_VAL_EV_SOURCE_WINDOW.FAT&amp;VAR:ID1=ITT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2774__FDSAUDITLINK__" hidden="1">{"fdsup://directions/FAT Viewer?action=UPDATE&amp;creator=factSet&amp;DYN_ARGS=true&amp;DOC_NAME=FAT:RGQ_ENTRPR_VAL_EV_SOURCE_WINDOW.FAT&amp;VAR:ID1=ITT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2775__FDSAUDITLINK__" localSheetId="1" hidden="1">{"fdsup://directions/FAT Viewer?action=UPDATE&amp;creator=factSet&amp;DYN_ARGS=true&amp;DOC_NAME=FAT:RGQ_ENTRPR_VAL_EV_SOURCE_WINDOW.FAT&amp;VAR:ID1=ITT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2775__FDSAUDITLINK__" localSheetId="0" hidden="1">{"fdsup://directions/FAT Viewer?action=UPDATE&amp;creator=factSet&amp;DYN_ARGS=true&amp;DOC_NAME=FAT:RGQ_ENTRPR_VAL_EV_SOURCE_WINDOW.FAT&amp;VAR:ID1=ITT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2775__FDSAUDITLINK__" hidden="1">{"fdsup://directions/FAT Viewer?action=UPDATE&amp;creator=factSet&amp;DYN_ARGS=true&amp;DOC_NAME=FAT:RGQ_ENTRPR_VAL_EV_SOURCE_WINDOW.FAT&amp;VAR:ID1=ITT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2776__FDSAUDITLINK__" localSheetId="1" hidden="1">{"fdsup://directions/FAT Viewer?action=UPDATE&amp;creator=factSet&amp;DYN_ARGS=true&amp;DOC_NAME=FAT:RGQ_ENTRPR_VAL_EV_SOURCE_WINDOW.FAT&amp;VAR:ID1=ITT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2776__FDSAUDITLINK__" localSheetId="0" hidden="1">{"fdsup://directions/FAT Viewer?action=UPDATE&amp;creator=factSet&amp;DYN_ARGS=true&amp;DOC_NAME=FAT:RGQ_ENTRPR_VAL_EV_SOURCE_WINDOW.FAT&amp;VAR:ID1=ITT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2776__FDSAUDITLINK__" hidden="1">{"fdsup://directions/FAT Viewer?action=UPDATE&amp;creator=factSet&amp;DYN_ARGS=true&amp;DOC_NAME=FAT:RGQ_ENTRPR_VAL_EV_SOURCE_WINDOW.FAT&amp;VAR:ID1=ITT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2777__FDSAUDITLINK__" localSheetId="1" hidden="1">{"fdsup://directions/FAT Viewer?action=UPDATE&amp;creator=factSet&amp;DYN_ARGS=true&amp;DOC_NAME=FAT:RGQ_ENTRPR_VAL_EV_SOURCE_WINDOW.FAT&amp;VAR:ID1=ITT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2777__FDSAUDITLINK__" localSheetId="0" hidden="1">{"fdsup://directions/FAT Viewer?action=UPDATE&amp;creator=factSet&amp;DYN_ARGS=true&amp;DOC_NAME=FAT:RGQ_ENTRPR_VAL_EV_SOURCE_WINDOW.FAT&amp;VAR:ID1=ITT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2777__FDSAUDITLINK__" hidden="1">{"fdsup://directions/FAT Viewer?action=UPDATE&amp;creator=factSet&amp;DYN_ARGS=true&amp;DOC_NAME=FAT:RGQ_ENTRPR_VAL_EV_SOURCE_WINDOW.FAT&amp;VAR:ID1=ITT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2778__FDSAUDITLINK__" localSheetId="1" hidden="1">{"fdsup://directions/FAT Viewer?action=UPDATE&amp;creator=factSet&amp;DYN_ARGS=true&amp;DOC_NAME=FAT:RGQ_ENTRPR_VAL_EV_SOURCE_WINDOW.FAT&amp;VAR:ID1=ITT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2778__FDSAUDITLINK__" localSheetId="0" hidden="1">{"fdsup://directions/FAT Viewer?action=UPDATE&amp;creator=factSet&amp;DYN_ARGS=true&amp;DOC_NAME=FAT:RGQ_ENTRPR_VAL_EV_SOURCE_WINDOW.FAT&amp;VAR:ID1=ITT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2778__FDSAUDITLINK__" hidden="1">{"fdsup://directions/FAT Viewer?action=UPDATE&amp;creator=factSet&amp;DYN_ARGS=true&amp;DOC_NAME=FAT:RGQ_ENTRPR_VAL_EV_SOURCE_WINDOW.FAT&amp;VAR:ID1=ITT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2779__FDSAUDITLINK__" localSheetId="1" hidden="1">{"fdsup://directions/FAT Viewer?action=UPDATE&amp;creator=factSet&amp;DYN_ARGS=true&amp;DOC_NAME=FAT:RGQ_ENTRPR_VAL_EV_SOURCE_WINDOW.FAT&amp;VAR:ID1=ITT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2779__FDSAUDITLINK__" localSheetId="0" hidden="1">{"fdsup://directions/FAT Viewer?action=UPDATE&amp;creator=factSet&amp;DYN_ARGS=true&amp;DOC_NAME=FAT:RGQ_ENTRPR_VAL_EV_SOURCE_WINDOW.FAT&amp;VAR:ID1=ITT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2779__FDSAUDITLINK__" hidden="1">{"fdsup://directions/FAT Viewer?action=UPDATE&amp;creator=factSet&amp;DYN_ARGS=true&amp;DOC_NAME=FAT:RGQ_ENTRPR_VAL_EV_SOURCE_WINDOW.FAT&amp;VAR:ID1=ITT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278__FDSAUDITLINK__" localSheetId="1" hidden="1">{"fdsup://directions/FAT Viewer?action=UPDATE&amp;creator=factSet&amp;DYN_ARGS=true&amp;DOC_NAME=FAT:RGQ_ENTRPR_VAL_EV_SOURCE_WINDOW.FAT&amp;VAR:ID1=PLL&amp;VAR:SDATE=20100917&amp;VAR:FDATE=20100730&amp;VAR:FREQ=WEEKLY&amp;VAR:RELITEM=&amp;VAR:CURRENCY=&amp;VAR:DB_TYPE=&amp;VAR:UNITS=M&amp;window=popup&amp;w","idth=535&amp;height=425&amp;START_MAXIMIZED=FALSE&amp;Y=120&amp;display_string=audit"}</definedName>
    <definedName name="_278__FDSAUDITLINK__" localSheetId="0" hidden="1">{"fdsup://directions/FAT Viewer?action=UPDATE&amp;creator=factSet&amp;DYN_ARGS=true&amp;DOC_NAME=FAT:RGQ_ENTRPR_VAL_EV_SOURCE_WINDOW.FAT&amp;VAR:ID1=PLL&amp;VAR:SDATE=20100917&amp;VAR:FDATE=20100730&amp;VAR:FREQ=WEEKLY&amp;VAR:RELITEM=&amp;VAR:CURRENCY=&amp;VAR:DB_TYPE=&amp;VAR:UNITS=M&amp;window=popup&amp;w","idth=535&amp;height=425&amp;START_MAXIMIZED=FALSE&amp;Y=120&amp;display_string=audit"}</definedName>
    <definedName name="_278__FDSAUDITLINK__" hidden="1">{"fdsup://directions/FAT Viewer?action=UPDATE&amp;creator=factSet&amp;DYN_ARGS=true&amp;DOC_NAME=FAT:RGQ_ENTRPR_VAL_EV_SOURCE_WINDOW.FAT&amp;VAR:ID1=PLL&amp;VAR:SDATE=20100917&amp;VAR:FDATE=20100730&amp;VAR:FREQ=WEEKLY&amp;VAR:RELITEM=&amp;VAR:CURRENCY=&amp;VAR:DB_TYPE=&amp;VAR:UNITS=M&amp;window=popup&amp;w","idth=535&amp;height=425&amp;START_MAXIMIZED=FALSE&amp;Y=120&amp;display_string=audit"}</definedName>
    <definedName name="_2780__FDSAUDITLINK__" localSheetId="1" hidden="1">{"fdsup://directions/FAT Viewer?action=UPDATE&amp;creator=factSet&amp;DYN_ARGS=true&amp;DOC_NAME=FAT:RGQ_ENTRPR_VAL_EV_SOURCE_WINDOW.FAT&amp;VAR:ID1=ITT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2780__FDSAUDITLINK__" localSheetId="0" hidden="1">{"fdsup://directions/FAT Viewer?action=UPDATE&amp;creator=factSet&amp;DYN_ARGS=true&amp;DOC_NAME=FAT:RGQ_ENTRPR_VAL_EV_SOURCE_WINDOW.FAT&amp;VAR:ID1=ITT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2780__FDSAUDITLINK__" hidden="1">{"fdsup://directions/FAT Viewer?action=UPDATE&amp;creator=factSet&amp;DYN_ARGS=true&amp;DOC_NAME=FAT:RGQ_ENTRPR_VAL_EV_SOURCE_WINDOW.FAT&amp;VAR:ID1=ITT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2781__FDSAUDITLINK__" localSheetId="1" hidden="1">{"fdsup://directions/FAT Viewer?action=UPDATE&amp;creator=factSet&amp;DYN_ARGS=true&amp;DOC_NAME=FAT:RGQ_ENTRPR_VAL_EV_SOURCE_WINDOW.FAT&amp;VAR:ID1=ITT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2781__FDSAUDITLINK__" localSheetId="0" hidden="1">{"fdsup://directions/FAT Viewer?action=UPDATE&amp;creator=factSet&amp;DYN_ARGS=true&amp;DOC_NAME=FAT:RGQ_ENTRPR_VAL_EV_SOURCE_WINDOW.FAT&amp;VAR:ID1=ITT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2781__FDSAUDITLINK__" hidden="1">{"fdsup://directions/FAT Viewer?action=UPDATE&amp;creator=factSet&amp;DYN_ARGS=true&amp;DOC_NAME=FAT:RGQ_ENTRPR_VAL_EV_SOURCE_WINDOW.FAT&amp;VAR:ID1=ITT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2782__FDSAUDITLINK__" localSheetId="1" hidden="1">{"fdsup://directions/FAT Viewer?action=UPDATE&amp;creator=factSet&amp;DYN_ARGS=true&amp;DOC_NAME=FAT:RGQ_ENTRPR_VAL_EV_SOURCE_WINDOW.FAT&amp;VAR:ID1=ITT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2782__FDSAUDITLINK__" localSheetId="0" hidden="1">{"fdsup://directions/FAT Viewer?action=UPDATE&amp;creator=factSet&amp;DYN_ARGS=true&amp;DOC_NAME=FAT:RGQ_ENTRPR_VAL_EV_SOURCE_WINDOW.FAT&amp;VAR:ID1=ITT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2782__FDSAUDITLINK__" hidden="1">{"fdsup://directions/FAT Viewer?action=UPDATE&amp;creator=factSet&amp;DYN_ARGS=true&amp;DOC_NAME=FAT:RGQ_ENTRPR_VAL_EV_SOURCE_WINDOW.FAT&amp;VAR:ID1=ITT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2783__FDSAUDITLINK__" localSheetId="1" hidden="1">{"fdsup://directions/FAT Viewer?action=UPDATE&amp;creator=factSet&amp;DYN_ARGS=true&amp;DOC_NAME=FAT:RGQ_ENTRPR_VAL_EV_SOURCE_WINDOW.FAT&amp;VAR:ID1=ITT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2783__FDSAUDITLINK__" localSheetId="0" hidden="1">{"fdsup://directions/FAT Viewer?action=UPDATE&amp;creator=factSet&amp;DYN_ARGS=true&amp;DOC_NAME=FAT:RGQ_ENTRPR_VAL_EV_SOURCE_WINDOW.FAT&amp;VAR:ID1=ITT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2783__FDSAUDITLINK__" hidden="1">{"fdsup://directions/FAT Viewer?action=UPDATE&amp;creator=factSet&amp;DYN_ARGS=true&amp;DOC_NAME=FAT:RGQ_ENTRPR_VAL_EV_SOURCE_WINDOW.FAT&amp;VAR:ID1=ITT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2784__FDSAUDITLINK__" localSheetId="1" hidden="1">{"fdsup://directions/FAT Viewer?action=UPDATE&amp;creator=factSet&amp;DYN_ARGS=true&amp;DOC_NAME=FAT:RGQ_ENTRPR_VAL_EV_SOURCE_WINDOW.FAT&amp;VAR:ID1=ITT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2784__FDSAUDITLINK__" localSheetId="0" hidden="1">{"fdsup://directions/FAT Viewer?action=UPDATE&amp;creator=factSet&amp;DYN_ARGS=true&amp;DOC_NAME=FAT:RGQ_ENTRPR_VAL_EV_SOURCE_WINDOW.FAT&amp;VAR:ID1=ITT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2784__FDSAUDITLINK__" hidden="1">{"fdsup://directions/FAT Viewer?action=UPDATE&amp;creator=factSet&amp;DYN_ARGS=true&amp;DOC_NAME=FAT:RGQ_ENTRPR_VAL_EV_SOURCE_WINDOW.FAT&amp;VAR:ID1=ITT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2785__FDSAUDITLINK__" localSheetId="1" hidden="1">{"fdsup://directions/FAT Viewer?action=UPDATE&amp;creator=factSet&amp;DYN_ARGS=true&amp;DOC_NAME=FAT:RGQ_ENTRPR_VAL_EV_SOURCE_WINDOW.FAT&amp;VAR:ID1=ITT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2785__FDSAUDITLINK__" localSheetId="0" hidden="1">{"fdsup://directions/FAT Viewer?action=UPDATE&amp;creator=factSet&amp;DYN_ARGS=true&amp;DOC_NAME=FAT:RGQ_ENTRPR_VAL_EV_SOURCE_WINDOW.FAT&amp;VAR:ID1=ITT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2785__FDSAUDITLINK__" hidden="1">{"fdsup://directions/FAT Viewer?action=UPDATE&amp;creator=factSet&amp;DYN_ARGS=true&amp;DOC_NAME=FAT:RGQ_ENTRPR_VAL_EV_SOURCE_WINDOW.FAT&amp;VAR:ID1=ITT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2786__FDSAUDITLINK__" localSheetId="1" hidden="1">{"fdsup://directions/FAT Viewer?action=UPDATE&amp;creator=factSet&amp;DYN_ARGS=true&amp;DOC_NAME=FAT:RGQ_ENTRPR_VAL_EV_SOURCE_WINDOW.FAT&amp;VAR:ID1=ITT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2786__FDSAUDITLINK__" localSheetId="0" hidden="1">{"fdsup://directions/FAT Viewer?action=UPDATE&amp;creator=factSet&amp;DYN_ARGS=true&amp;DOC_NAME=FAT:RGQ_ENTRPR_VAL_EV_SOURCE_WINDOW.FAT&amp;VAR:ID1=ITT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2786__FDSAUDITLINK__" hidden="1">{"fdsup://directions/FAT Viewer?action=UPDATE&amp;creator=factSet&amp;DYN_ARGS=true&amp;DOC_NAME=FAT:RGQ_ENTRPR_VAL_EV_SOURCE_WINDOW.FAT&amp;VAR:ID1=ITT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2787__FDSAUDITLINK__" localSheetId="1" hidden="1">{"fdsup://directions/FAT Viewer?action=UPDATE&amp;creator=factSet&amp;DYN_ARGS=true&amp;DOC_NAME=FAT:RGQ_ENTRPR_VAL_EV_SOURCE_WINDOW.FAT&amp;VAR:ID1=ITT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2787__FDSAUDITLINK__" localSheetId="0" hidden="1">{"fdsup://directions/FAT Viewer?action=UPDATE&amp;creator=factSet&amp;DYN_ARGS=true&amp;DOC_NAME=FAT:RGQ_ENTRPR_VAL_EV_SOURCE_WINDOW.FAT&amp;VAR:ID1=ITT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2787__FDSAUDITLINK__" hidden="1">{"fdsup://directions/FAT Viewer?action=UPDATE&amp;creator=factSet&amp;DYN_ARGS=true&amp;DOC_NAME=FAT:RGQ_ENTRPR_VAL_EV_SOURCE_WINDOW.FAT&amp;VAR:ID1=ITT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2788__FDSAUDITLINK__" localSheetId="1" hidden="1">{"fdsup://directions/FAT Viewer?action=UPDATE&amp;creator=factSet&amp;DYN_ARGS=true&amp;DOC_NAME=FAT:RGQ_ENTRPR_VAL_EV_SOURCE_WINDOW.FAT&amp;VAR:ID1=ITT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2788__FDSAUDITLINK__" localSheetId="0" hidden="1">{"fdsup://directions/FAT Viewer?action=UPDATE&amp;creator=factSet&amp;DYN_ARGS=true&amp;DOC_NAME=FAT:RGQ_ENTRPR_VAL_EV_SOURCE_WINDOW.FAT&amp;VAR:ID1=ITT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2788__FDSAUDITLINK__" hidden="1">{"fdsup://directions/FAT Viewer?action=UPDATE&amp;creator=factSet&amp;DYN_ARGS=true&amp;DOC_NAME=FAT:RGQ_ENTRPR_VAL_EV_SOURCE_WINDOW.FAT&amp;VAR:ID1=ITT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2789__FDSAUDITLINK__" localSheetId="1" hidden="1">{"fdsup://directions/FAT Viewer?action=UPDATE&amp;creator=factSet&amp;DYN_ARGS=true&amp;DOC_NAME=FAT:RGQ_ENTRPR_VAL_EV_SOURCE_WINDOW.FAT&amp;VAR:ID1=ITT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2789__FDSAUDITLINK__" localSheetId="0" hidden="1">{"fdsup://directions/FAT Viewer?action=UPDATE&amp;creator=factSet&amp;DYN_ARGS=true&amp;DOC_NAME=FAT:RGQ_ENTRPR_VAL_EV_SOURCE_WINDOW.FAT&amp;VAR:ID1=ITT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2789__FDSAUDITLINK__" hidden="1">{"fdsup://directions/FAT Viewer?action=UPDATE&amp;creator=factSet&amp;DYN_ARGS=true&amp;DOC_NAME=FAT:RGQ_ENTRPR_VAL_EV_SOURCE_WINDOW.FAT&amp;VAR:ID1=ITT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279__FDSAUDITLINK__" localSheetId="1" hidden="1">{"fdsup://directions/FAT Viewer?action=UPDATE&amp;creator=factSet&amp;DYN_ARGS=true&amp;DOC_NAME=FAT:RGQ_ENTRPR_VAL_EV_SOURCE_WINDOW.FAT&amp;VAR:ID1=PLL&amp;VAR:SDATE=20100910&amp;VAR:FDATE=20100730&amp;VAR:FREQ=WEEKLY&amp;VAR:RELITEM=&amp;VAR:CURRENCY=&amp;VAR:DB_TYPE=&amp;VAR:UNITS=M&amp;window=popup&amp;w","idth=535&amp;height=425&amp;START_MAXIMIZED=FALSE&amp;Y=120&amp;display_string=audit"}</definedName>
    <definedName name="_279__FDSAUDITLINK__" localSheetId="0" hidden="1">{"fdsup://directions/FAT Viewer?action=UPDATE&amp;creator=factSet&amp;DYN_ARGS=true&amp;DOC_NAME=FAT:RGQ_ENTRPR_VAL_EV_SOURCE_WINDOW.FAT&amp;VAR:ID1=PLL&amp;VAR:SDATE=20100910&amp;VAR:FDATE=20100730&amp;VAR:FREQ=WEEKLY&amp;VAR:RELITEM=&amp;VAR:CURRENCY=&amp;VAR:DB_TYPE=&amp;VAR:UNITS=M&amp;window=popup&amp;w","idth=535&amp;height=425&amp;START_MAXIMIZED=FALSE&amp;Y=120&amp;display_string=audit"}</definedName>
    <definedName name="_279__FDSAUDITLINK__" hidden="1">{"fdsup://directions/FAT Viewer?action=UPDATE&amp;creator=factSet&amp;DYN_ARGS=true&amp;DOC_NAME=FAT:RGQ_ENTRPR_VAL_EV_SOURCE_WINDOW.FAT&amp;VAR:ID1=PLL&amp;VAR:SDATE=20100910&amp;VAR:FDATE=20100730&amp;VAR:FREQ=WEEKLY&amp;VAR:RELITEM=&amp;VAR:CURRENCY=&amp;VAR:DB_TYPE=&amp;VAR:UNITS=M&amp;window=popup&amp;w","idth=535&amp;height=425&amp;START_MAXIMIZED=FALSE&amp;Y=120&amp;display_string=audit"}</definedName>
    <definedName name="_2790__FDSAUDITLINK__" localSheetId="1" hidden="1">{"fdsup://directions/FAT Viewer?action=UPDATE&amp;creator=factSet&amp;DYN_ARGS=true&amp;DOC_NAME=FAT:RGQ_ENTRPR_VAL_EV_SOURCE_WINDOW.FAT&amp;VAR:ID1=ITT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2790__FDSAUDITLINK__" localSheetId="0" hidden="1">{"fdsup://directions/FAT Viewer?action=UPDATE&amp;creator=factSet&amp;DYN_ARGS=true&amp;DOC_NAME=FAT:RGQ_ENTRPR_VAL_EV_SOURCE_WINDOW.FAT&amp;VAR:ID1=ITT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2790__FDSAUDITLINK__" hidden="1">{"fdsup://directions/FAT Viewer?action=UPDATE&amp;creator=factSet&amp;DYN_ARGS=true&amp;DOC_NAME=FAT:RGQ_ENTRPR_VAL_EV_SOURCE_WINDOW.FAT&amp;VAR:ID1=ITT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2791__FDSAUDITLINK__" localSheetId="1" hidden="1">{"fdsup://directions/FAT Viewer?action=UPDATE&amp;creator=factSet&amp;DYN_ARGS=true&amp;DOC_NAME=FAT:RGQ_ENTRPR_VAL_EV_SOURCE_WINDOW.FAT&amp;VAR:ID1=ITT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2791__FDSAUDITLINK__" localSheetId="0" hidden="1">{"fdsup://directions/FAT Viewer?action=UPDATE&amp;creator=factSet&amp;DYN_ARGS=true&amp;DOC_NAME=FAT:RGQ_ENTRPR_VAL_EV_SOURCE_WINDOW.FAT&amp;VAR:ID1=ITT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2791__FDSAUDITLINK__" hidden="1">{"fdsup://directions/FAT Viewer?action=UPDATE&amp;creator=factSet&amp;DYN_ARGS=true&amp;DOC_NAME=FAT:RGQ_ENTRPR_VAL_EV_SOURCE_WINDOW.FAT&amp;VAR:ID1=ITT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2792__FDSAUDITLINK__" localSheetId="1" hidden="1">{"fdsup://directions/FAT Viewer?action=UPDATE&amp;creator=factSet&amp;DYN_ARGS=true&amp;DOC_NAME=FAT:RGQ_ENTRPR_VAL_EV_SOURCE_WINDOW.FAT&amp;VAR:ID1=ITT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2792__FDSAUDITLINK__" localSheetId="0" hidden="1">{"fdsup://directions/FAT Viewer?action=UPDATE&amp;creator=factSet&amp;DYN_ARGS=true&amp;DOC_NAME=FAT:RGQ_ENTRPR_VAL_EV_SOURCE_WINDOW.FAT&amp;VAR:ID1=ITT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2792__FDSAUDITLINK__" hidden="1">{"fdsup://directions/FAT Viewer?action=UPDATE&amp;creator=factSet&amp;DYN_ARGS=true&amp;DOC_NAME=FAT:RGQ_ENTRPR_VAL_EV_SOURCE_WINDOW.FAT&amp;VAR:ID1=ITT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2793__FDSAUDITLINK__" localSheetId="1" hidden="1">{"fdsup://directions/FAT Viewer?action=UPDATE&amp;creator=factSet&amp;DYN_ARGS=true&amp;DOC_NAME=FAT:RGQ_ENTRPR_VAL_EV_SOURCE_WINDOW.FAT&amp;VAR:ID1=ITT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2793__FDSAUDITLINK__" localSheetId="0" hidden="1">{"fdsup://directions/FAT Viewer?action=UPDATE&amp;creator=factSet&amp;DYN_ARGS=true&amp;DOC_NAME=FAT:RGQ_ENTRPR_VAL_EV_SOURCE_WINDOW.FAT&amp;VAR:ID1=ITT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2793__FDSAUDITLINK__" hidden="1">{"fdsup://directions/FAT Viewer?action=UPDATE&amp;creator=factSet&amp;DYN_ARGS=true&amp;DOC_NAME=FAT:RGQ_ENTRPR_VAL_EV_SOURCE_WINDOW.FAT&amp;VAR:ID1=ITT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2794__FDSAUDITLINK__" localSheetId="1" hidden="1">{"fdsup://directions/FAT Viewer?action=UPDATE&amp;creator=factSet&amp;DYN_ARGS=true&amp;DOC_NAME=FAT:RGQ_ENTRPR_VAL_EV_SOURCE_WINDOW.FAT&amp;VAR:ID1=ITT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2794__FDSAUDITLINK__" localSheetId="0" hidden="1">{"fdsup://directions/FAT Viewer?action=UPDATE&amp;creator=factSet&amp;DYN_ARGS=true&amp;DOC_NAME=FAT:RGQ_ENTRPR_VAL_EV_SOURCE_WINDOW.FAT&amp;VAR:ID1=ITT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2794__FDSAUDITLINK__" hidden="1">{"fdsup://directions/FAT Viewer?action=UPDATE&amp;creator=factSet&amp;DYN_ARGS=true&amp;DOC_NAME=FAT:RGQ_ENTRPR_VAL_EV_SOURCE_WINDOW.FAT&amp;VAR:ID1=ITT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2795__FDSAUDITLINK__" localSheetId="1" hidden="1">{"fdsup://directions/FAT Viewer?action=UPDATE&amp;creator=factSet&amp;DYN_ARGS=true&amp;DOC_NAME=FAT:RGQ_ENTRPR_VAL_EV_SOURCE_WINDOW.FAT&amp;VAR:ID1=ITT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2795__FDSAUDITLINK__" localSheetId="0" hidden="1">{"fdsup://directions/FAT Viewer?action=UPDATE&amp;creator=factSet&amp;DYN_ARGS=true&amp;DOC_NAME=FAT:RGQ_ENTRPR_VAL_EV_SOURCE_WINDOW.FAT&amp;VAR:ID1=ITT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2795__FDSAUDITLINK__" hidden="1">{"fdsup://directions/FAT Viewer?action=UPDATE&amp;creator=factSet&amp;DYN_ARGS=true&amp;DOC_NAME=FAT:RGQ_ENTRPR_VAL_EV_SOURCE_WINDOW.FAT&amp;VAR:ID1=ITT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2796__FDSAUDITLINK__" localSheetId="1" hidden="1">{"fdsup://directions/FAT Viewer?action=UPDATE&amp;creator=factSet&amp;DYN_ARGS=true&amp;DOC_NAME=FAT:RGQ_ENTRPR_VAL_EV_SOURCE_WINDOW.FAT&amp;VAR:ID1=ITT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2796__FDSAUDITLINK__" localSheetId="0" hidden="1">{"fdsup://directions/FAT Viewer?action=UPDATE&amp;creator=factSet&amp;DYN_ARGS=true&amp;DOC_NAME=FAT:RGQ_ENTRPR_VAL_EV_SOURCE_WINDOW.FAT&amp;VAR:ID1=ITT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2796__FDSAUDITLINK__" hidden="1">{"fdsup://directions/FAT Viewer?action=UPDATE&amp;creator=factSet&amp;DYN_ARGS=true&amp;DOC_NAME=FAT:RGQ_ENTRPR_VAL_EV_SOURCE_WINDOW.FAT&amp;VAR:ID1=ITT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2797__FDSAUDITLINK__" localSheetId="1" hidden="1">{"fdsup://directions/FAT Viewer?action=UPDATE&amp;creator=factSet&amp;DYN_ARGS=true&amp;DOC_NAME=FAT:RGQ_ENTRPR_VAL_EV_SOURCE_WINDOW.FAT&amp;VAR:ID1=ITT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2797__FDSAUDITLINK__" localSheetId="0" hidden="1">{"fdsup://directions/FAT Viewer?action=UPDATE&amp;creator=factSet&amp;DYN_ARGS=true&amp;DOC_NAME=FAT:RGQ_ENTRPR_VAL_EV_SOURCE_WINDOW.FAT&amp;VAR:ID1=ITT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2797__FDSAUDITLINK__" hidden="1">{"fdsup://directions/FAT Viewer?action=UPDATE&amp;creator=factSet&amp;DYN_ARGS=true&amp;DOC_NAME=FAT:RGQ_ENTRPR_VAL_EV_SOURCE_WINDOW.FAT&amp;VAR:ID1=ITT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2798__FDSAUDITLINK__" localSheetId="1" hidden="1">{"fdsup://directions/FAT Viewer?action=UPDATE&amp;creator=factSet&amp;DYN_ARGS=true&amp;DOC_NAME=FAT:RGQ_ENTRPR_VAL_EV_SOURCE_WINDOW.FAT&amp;VAR:ID1=ITT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2798__FDSAUDITLINK__" localSheetId="0" hidden="1">{"fdsup://directions/FAT Viewer?action=UPDATE&amp;creator=factSet&amp;DYN_ARGS=true&amp;DOC_NAME=FAT:RGQ_ENTRPR_VAL_EV_SOURCE_WINDOW.FAT&amp;VAR:ID1=ITT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2798__FDSAUDITLINK__" hidden="1">{"fdsup://directions/FAT Viewer?action=UPDATE&amp;creator=factSet&amp;DYN_ARGS=true&amp;DOC_NAME=FAT:RGQ_ENTRPR_VAL_EV_SOURCE_WINDOW.FAT&amp;VAR:ID1=ITT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2799__FDSAUDITLINK__" localSheetId="1" hidden="1">{"fdsup://directions/FAT Viewer?action=UPDATE&amp;creator=factSet&amp;DYN_ARGS=true&amp;DOC_NAME=FAT:RGQ_ENTRPR_VAL_EV_SOURCE_WINDOW.FAT&amp;VAR:ID1=ITT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2799__FDSAUDITLINK__" localSheetId="0" hidden="1">{"fdsup://directions/FAT Viewer?action=UPDATE&amp;creator=factSet&amp;DYN_ARGS=true&amp;DOC_NAME=FAT:RGQ_ENTRPR_VAL_EV_SOURCE_WINDOW.FAT&amp;VAR:ID1=ITT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2799__FDSAUDITLINK__" hidden="1">{"fdsup://directions/FAT Viewer?action=UPDATE&amp;creator=factSet&amp;DYN_ARGS=true&amp;DOC_NAME=FAT:RGQ_ENTRPR_VAL_EV_SOURCE_WINDOW.FAT&amp;VAR:ID1=ITT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28__123Graph_BChart_1" localSheetId="0" hidden="1">#REF!</definedName>
    <definedName name="_28__123Graph_BChart_1" hidden="1">#REF!</definedName>
    <definedName name="_28__FDSAUDITLINK__" localSheetId="1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28__FDSAUDITLINK__" localSheetId="0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28__FDSAUDITLINK__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280__FDSAUDITLINK__" localSheetId="1" hidden="1">{"fdsup://directions/FAT Viewer?action=UPDATE&amp;creator=factSet&amp;DYN_ARGS=true&amp;DOC_NAME=FAT:RGQ_ENTRPR_VAL_EV_SOURCE_WINDOW.FAT&amp;VAR:ID1=PLL&amp;VAR:SDATE=20100903&amp;VAR:FDATE=20100730&amp;VAR:FREQ=WEEKLY&amp;VAR:RELITEM=&amp;VAR:CURRENCY=&amp;VAR:DB_TYPE=&amp;VAR:UNITS=M&amp;window=popup&amp;w","idth=535&amp;height=425&amp;START_MAXIMIZED=FALSE&amp;Y=120&amp;display_string=audit"}</definedName>
    <definedName name="_280__FDSAUDITLINK__" localSheetId="0" hidden="1">{"fdsup://directions/FAT Viewer?action=UPDATE&amp;creator=factSet&amp;DYN_ARGS=true&amp;DOC_NAME=FAT:RGQ_ENTRPR_VAL_EV_SOURCE_WINDOW.FAT&amp;VAR:ID1=PLL&amp;VAR:SDATE=20100903&amp;VAR:FDATE=20100730&amp;VAR:FREQ=WEEKLY&amp;VAR:RELITEM=&amp;VAR:CURRENCY=&amp;VAR:DB_TYPE=&amp;VAR:UNITS=M&amp;window=popup&amp;w","idth=535&amp;height=425&amp;START_MAXIMIZED=FALSE&amp;Y=120&amp;display_string=audit"}</definedName>
    <definedName name="_280__FDSAUDITLINK__" hidden="1">{"fdsup://directions/FAT Viewer?action=UPDATE&amp;creator=factSet&amp;DYN_ARGS=true&amp;DOC_NAME=FAT:RGQ_ENTRPR_VAL_EV_SOURCE_WINDOW.FAT&amp;VAR:ID1=PLL&amp;VAR:SDATE=20100903&amp;VAR:FDATE=20100730&amp;VAR:FREQ=WEEKLY&amp;VAR:RELITEM=&amp;VAR:CURRENCY=&amp;VAR:DB_TYPE=&amp;VAR:UNITS=M&amp;window=popup&amp;w","idth=535&amp;height=425&amp;START_MAXIMIZED=FALSE&amp;Y=120&amp;display_string=audit"}</definedName>
    <definedName name="_2800__FDSAUDITLINK__" localSheetId="1" hidden="1">{"fdsup://directions/FAT Viewer?action=UPDATE&amp;creator=factSet&amp;DYN_ARGS=true&amp;DOC_NAME=FAT:RGQ_ENTRPR_VAL_EV_SOURCE_WINDOW.FAT&amp;VAR:ID1=ITT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2800__FDSAUDITLINK__" localSheetId="0" hidden="1">{"fdsup://directions/FAT Viewer?action=UPDATE&amp;creator=factSet&amp;DYN_ARGS=true&amp;DOC_NAME=FAT:RGQ_ENTRPR_VAL_EV_SOURCE_WINDOW.FAT&amp;VAR:ID1=ITT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2800__FDSAUDITLINK__" hidden="1">{"fdsup://directions/FAT Viewer?action=UPDATE&amp;creator=factSet&amp;DYN_ARGS=true&amp;DOC_NAME=FAT:RGQ_ENTRPR_VAL_EV_SOURCE_WINDOW.FAT&amp;VAR:ID1=ITT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2801__FDSAUDITLINK__" localSheetId="1" hidden="1">{"fdsup://directions/FAT Viewer?action=UPDATE&amp;creator=factSet&amp;DYN_ARGS=true&amp;DOC_NAME=FAT:RGQ_ENTRPR_VAL_EV_SOURCE_WINDOW.FAT&amp;VAR:ID1=ITT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2801__FDSAUDITLINK__" localSheetId="0" hidden="1">{"fdsup://directions/FAT Viewer?action=UPDATE&amp;creator=factSet&amp;DYN_ARGS=true&amp;DOC_NAME=FAT:RGQ_ENTRPR_VAL_EV_SOURCE_WINDOW.FAT&amp;VAR:ID1=ITT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2801__FDSAUDITLINK__" hidden="1">{"fdsup://directions/FAT Viewer?action=UPDATE&amp;creator=factSet&amp;DYN_ARGS=true&amp;DOC_NAME=FAT:RGQ_ENTRPR_VAL_EV_SOURCE_WINDOW.FAT&amp;VAR:ID1=ITT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2802__FDSAUDITLINK__" localSheetId="1" hidden="1">{"fdsup://directions/FAT Viewer?action=UPDATE&amp;creator=factSet&amp;DYN_ARGS=true&amp;DOC_NAME=FAT:RGQ_ENTRPR_VAL_EV_SOURCE_WINDOW.FAT&amp;VAR:ID1=ITT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2802__FDSAUDITLINK__" localSheetId="0" hidden="1">{"fdsup://directions/FAT Viewer?action=UPDATE&amp;creator=factSet&amp;DYN_ARGS=true&amp;DOC_NAME=FAT:RGQ_ENTRPR_VAL_EV_SOURCE_WINDOW.FAT&amp;VAR:ID1=ITT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2802__FDSAUDITLINK__" hidden="1">{"fdsup://directions/FAT Viewer?action=UPDATE&amp;creator=factSet&amp;DYN_ARGS=true&amp;DOC_NAME=FAT:RGQ_ENTRPR_VAL_EV_SOURCE_WINDOW.FAT&amp;VAR:ID1=ITT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2803__FDSAUDITLINK__" localSheetId="1" hidden="1">{"fdsup://directions/FAT Viewer?action=UPDATE&amp;creator=factSet&amp;DYN_ARGS=true&amp;DOC_NAME=FAT:RGQ_ENTRPR_VAL_EV_SOURCE_WINDOW.FAT&amp;VAR:ID1=ITT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2803__FDSAUDITLINK__" localSheetId="0" hidden="1">{"fdsup://directions/FAT Viewer?action=UPDATE&amp;creator=factSet&amp;DYN_ARGS=true&amp;DOC_NAME=FAT:RGQ_ENTRPR_VAL_EV_SOURCE_WINDOW.FAT&amp;VAR:ID1=ITT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2803__FDSAUDITLINK__" hidden="1">{"fdsup://directions/FAT Viewer?action=UPDATE&amp;creator=factSet&amp;DYN_ARGS=true&amp;DOC_NAME=FAT:RGQ_ENTRPR_VAL_EV_SOURCE_WINDOW.FAT&amp;VAR:ID1=ITT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2804__FDSAUDITLINK__" localSheetId="1" hidden="1">{"fdsup://directions/FAT Viewer?action=UPDATE&amp;creator=factSet&amp;DYN_ARGS=true&amp;DOC_NAME=FAT:RGQ_ENTRPR_VAL_EV_SOURCE_WINDOW.FAT&amp;VAR:ID1=ITT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2804__FDSAUDITLINK__" localSheetId="0" hidden="1">{"fdsup://directions/FAT Viewer?action=UPDATE&amp;creator=factSet&amp;DYN_ARGS=true&amp;DOC_NAME=FAT:RGQ_ENTRPR_VAL_EV_SOURCE_WINDOW.FAT&amp;VAR:ID1=ITT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2804__FDSAUDITLINK__" hidden="1">{"fdsup://directions/FAT Viewer?action=UPDATE&amp;creator=factSet&amp;DYN_ARGS=true&amp;DOC_NAME=FAT:RGQ_ENTRPR_VAL_EV_SOURCE_WINDOW.FAT&amp;VAR:ID1=ITT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2805__FDSAUDITLINK__" localSheetId="1" hidden="1">{"fdsup://directions/FAT Viewer?action=UPDATE&amp;creator=factSet&amp;DYN_ARGS=true&amp;DOC_NAME=FAT:RGQ_ENTRPR_VAL_EV_SOURCE_WINDOW.FAT&amp;VAR:ID1=ITT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2805__FDSAUDITLINK__" localSheetId="0" hidden="1">{"fdsup://directions/FAT Viewer?action=UPDATE&amp;creator=factSet&amp;DYN_ARGS=true&amp;DOC_NAME=FAT:RGQ_ENTRPR_VAL_EV_SOURCE_WINDOW.FAT&amp;VAR:ID1=ITT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2805__FDSAUDITLINK__" hidden="1">{"fdsup://directions/FAT Viewer?action=UPDATE&amp;creator=factSet&amp;DYN_ARGS=true&amp;DOC_NAME=FAT:RGQ_ENTRPR_VAL_EV_SOURCE_WINDOW.FAT&amp;VAR:ID1=ITT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2806__FDSAUDITLINK__" localSheetId="1" hidden="1">{"fdsup://directions/FAT Viewer?action=UPDATE&amp;creator=factSet&amp;DYN_ARGS=true&amp;DOC_NAME=FAT:RGQ_ENTRPR_VAL_EV_SOURCE_WINDOW.FAT&amp;VAR:ID1=ITT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2806__FDSAUDITLINK__" localSheetId="0" hidden="1">{"fdsup://directions/FAT Viewer?action=UPDATE&amp;creator=factSet&amp;DYN_ARGS=true&amp;DOC_NAME=FAT:RGQ_ENTRPR_VAL_EV_SOURCE_WINDOW.FAT&amp;VAR:ID1=ITT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2806__FDSAUDITLINK__" hidden="1">{"fdsup://directions/FAT Viewer?action=UPDATE&amp;creator=factSet&amp;DYN_ARGS=true&amp;DOC_NAME=FAT:RGQ_ENTRPR_VAL_EV_SOURCE_WINDOW.FAT&amp;VAR:ID1=ITT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2807__FDSAUDITLINK__" localSheetId="1" hidden="1">{"fdsup://directions/FAT Viewer?action=UPDATE&amp;creator=factSet&amp;DYN_ARGS=true&amp;DOC_NAME=FAT:RGQ_ENTRPR_VAL_EV_SOURCE_WINDOW.FAT&amp;VAR:ID1=ITT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2807__FDSAUDITLINK__" localSheetId="0" hidden="1">{"fdsup://directions/FAT Viewer?action=UPDATE&amp;creator=factSet&amp;DYN_ARGS=true&amp;DOC_NAME=FAT:RGQ_ENTRPR_VAL_EV_SOURCE_WINDOW.FAT&amp;VAR:ID1=ITT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2807__FDSAUDITLINK__" hidden="1">{"fdsup://directions/FAT Viewer?action=UPDATE&amp;creator=factSet&amp;DYN_ARGS=true&amp;DOC_NAME=FAT:RGQ_ENTRPR_VAL_EV_SOURCE_WINDOW.FAT&amp;VAR:ID1=ITT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2808__FDSAUDITLINK__" localSheetId="1" hidden="1">{"fdsup://directions/FAT Viewer?action=UPDATE&amp;creator=factSet&amp;DYN_ARGS=true&amp;DOC_NAME=FAT:RGQ_ENTRPR_VAL_EV_SOURCE_WINDOW.FAT&amp;VAR:ID1=ITT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2808__FDSAUDITLINK__" localSheetId="0" hidden="1">{"fdsup://directions/FAT Viewer?action=UPDATE&amp;creator=factSet&amp;DYN_ARGS=true&amp;DOC_NAME=FAT:RGQ_ENTRPR_VAL_EV_SOURCE_WINDOW.FAT&amp;VAR:ID1=ITT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2808__FDSAUDITLINK__" hidden="1">{"fdsup://directions/FAT Viewer?action=UPDATE&amp;creator=factSet&amp;DYN_ARGS=true&amp;DOC_NAME=FAT:RGQ_ENTRPR_VAL_EV_SOURCE_WINDOW.FAT&amp;VAR:ID1=ITT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2809__FDSAUDITLINK__" localSheetId="1" hidden="1">{"fdsup://directions/FAT Viewer?action=UPDATE&amp;creator=factSet&amp;DYN_ARGS=true&amp;DOC_NAME=FAT:RGQ_ENTRPR_VAL_EV_SOURCE_WINDOW.FAT&amp;VAR:ID1=ITT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2809__FDSAUDITLINK__" localSheetId="0" hidden="1">{"fdsup://directions/FAT Viewer?action=UPDATE&amp;creator=factSet&amp;DYN_ARGS=true&amp;DOC_NAME=FAT:RGQ_ENTRPR_VAL_EV_SOURCE_WINDOW.FAT&amp;VAR:ID1=ITT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2809__FDSAUDITLINK__" hidden="1">{"fdsup://directions/FAT Viewer?action=UPDATE&amp;creator=factSet&amp;DYN_ARGS=true&amp;DOC_NAME=FAT:RGQ_ENTRPR_VAL_EV_SOURCE_WINDOW.FAT&amp;VAR:ID1=ITT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281__FDSAUDITLINK__" localSheetId="1" hidden="1">{"fdsup://directions/FAT Viewer?action=UPDATE&amp;creator=factSet&amp;DYN_ARGS=true&amp;DOC_NAME=FAT:RGQ_ENTRPR_VAL_EV_SOURCE_WINDOW.FAT&amp;VAR:ID1=PLL&amp;VAR:SDATE=20100827&amp;VAR:FDATE=20100730&amp;VAR:FREQ=WEEKLY&amp;VAR:RELITEM=&amp;VAR:CURRENCY=&amp;VAR:DB_TYPE=&amp;VAR:UNITS=M&amp;window=popup&amp;w","idth=535&amp;height=425&amp;START_MAXIMIZED=FALSE&amp;Y=120&amp;display_string=audit"}</definedName>
    <definedName name="_281__FDSAUDITLINK__" localSheetId="0" hidden="1">{"fdsup://directions/FAT Viewer?action=UPDATE&amp;creator=factSet&amp;DYN_ARGS=true&amp;DOC_NAME=FAT:RGQ_ENTRPR_VAL_EV_SOURCE_WINDOW.FAT&amp;VAR:ID1=PLL&amp;VAR:SDATE=20100827&amp;VAR:FDATE=20100730&amp;VAR:FREQ=WEEKLY&amp;VAR:RELITEM=&amp;VAR:CURRENCY=&amp;VAR:DB_TYPE=&amp;VAR:UNITS=M&amp;window=popup&amp;w","idth=535&amp;height=425&amp;START_MAXIMIZED=FALSE&amp;Y=120&amp;display_string=audit"}</definedName>
    <definedName name="_281__FDSAUDITLINK__" hidden="1">{"fdsup://directions/FAT Viewer?action=UPDATE&amp;creator=factSet&amp;DYN_ARGS=true&amp;DOC_NAME=FAT:RGQ_ENTRPR_VAL_EV_SOURCE_WINDOW.FAT&amp;VAR:ID1=PLL&amp;VAR:SDATE=20100827&amp;VAR:FDATE=20100730&amp;VAR:FREQ=WEEKLY&amp;VAR:RELITEM=&amp;VAR:CURRENCY=&amp;VAR:DB_TYPE=&amp;VAR:UNITS=M&amp;window=popup&amp;w","idth=535&amp;height=425&amp;START_MAXIMIZED=FALSE&amp;Y=120&amp;display_string=audit"}</definedName>
    <definedName name="_2810__FDSAUDITLINK__" localSheetId="1" hidden="1">{"fdsup://directions/FAT Viewer?action=UPDATE&amp;creator=factSet&amp;DYN_ARGS=true&amp;DOC_NAME=FAT:RGQ_ENTRPR_VAL_EV_SOURCE_WINDOW.FAT&amp;VAR:ID1=ITT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2810__FDSAUDITLINK__" localSheetId="0" hidden="1">{"fdsup://directions/FAT Viewer?action=UPDATE&amp;creator=factSet&amp;DYN_ARGS=true&amp;DOC_NAME=FAT:RGQ_ENTRPR_VAL_EV_SOURCE_WINDOW.FAT&amp;VAR:ID1=ITT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2810__FDSAUDITLINK__" hidden="1">{"fdsup://directions/FAT Viewer?action=UPDATE&amp;creator=factSet&amp;DYN_ARGS=true&amp;DOC_NAME=FAT:RGQ_ENTRPR_VAL_EV_SOURCE_WINDOW.FAT&amp;VAR:ID1=ITT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2811__FDSAUDITLINK__" localSheetId="1" hidden="1">{"fdsup://directions/FAT Viewer?action=UPDATE&amp;creator=factSet&amp;DYN_ARGS=true&amp;DOC_NAME=FAT:RGQ_ENTRPR_VAL_EV_SOURCE_WINDOW.FAT&amp;VAR:ID1=ITT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2811__FDSAUDITLINK__" localSheetId="0" hidden="1">{"fdsup://directions/FAT Viewer?action=UPDATE&amp;creator=factSet&amp;DYN_ARGS=true&amp;DOC_NAME=FAT:RGQ_ENTRPR_VAL_EV_SOURCE_WINDOW.FAT&amp;VAR:ID1=ITT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2811__FDSAUDITLINK__" hidden="1">{"fdsup://directions/FAT Viewer?action=UPDATE&amp;creator=factSet&amp;DYN_ARGS=true&amp;DOC_NAME=FAT:RGQ_ENTRPR_VAL_EV_SOURCE_WINDOW.FAT&amp;VAR:ID1=ITT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2812__FDSAUDITLINK__" localSheetId="1" hidden="1">{"fdsup://directions/FAT Viewer?action=UPDATE&amp;creator=factSet&amp;DYN_ARGS=true&amp;DOC_NAME=FAT:RGQ_ENTRPR_VAL_EV_SOURCE_WINDOW.FAT&amp;VAR:ID1=ITT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2812__FDSAUDITLINK__" localSheetId="0" hidden="1">{"fdsup://directions/FAT Viewer?action=UPDATE&amp;creator=factSet&amp;DYN_ARGS=true&amp;DOC_NAME=FAT:RGQ_ENTRPR_VAL_EV_SOURCE_WINDOW.FAT&amp;VAR:ID1=ITT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2812__FDSAUDITLINK__" hidden="1">{"fdsup://directions/FAT Viewer?action=UPDATE&amp;creator=factSet&amp;DYN_ARGS=true&amp;DOC_NAME=FAT:RGQ_ENTRPR_VAL_EV_SOURCE_WINDOW.FAT&amp;VAR:ID1=ITT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2813__FDSAUDITLINK__" localSheetId="1" hidden="1">{"fdsup://directions/FAT Viewer?action=UPDATE&amp;creator=factSet&amp;DYN_ARGS=true&amp;DOC_NAME=FAT:RGQ_ENTRPR_VAL_EV_SOURCE_WINDOW.FAT&amp;VAR:ID1=ITT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2813__FDSAUDITLINK__" localSheetId="0" hidden="1">{"fdsup://directions/FAT Viewer?action=UPDATE&amp;creator=factSet&amp;DYN_ARGS=true&amp;DOC_NAME=FAT:RGQ_ENTRPR_VAL_EV_SOURCE_WINDOW.FAT&amp;VAR:ID1=ITT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2813__FDSAUDITLINK__" hidden="1">{"fdsup://directions/FAT Viewer?action=UPDATE&amp;creator=factSet&amp;DYN_ARGS=true&amp;DOC_NAME=FAT:RGQ_ENTRPR_VAL_EV_SOURCE_WINDOW.FAT&amp;VAR:ID1=ITT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2814__FDSAUDITLINK__" localSheetId="1" hidden="1">{"fdsup://directions/FAT Viewer?action=UPDATE&amp;creator=factSet&amp;DYN_ARGS=true&amp;DOC_NAME=FAT:RGQ_ENTRPR_VAL_EV_SOURCE_WINDOW.FAT&amp;VAR:ID1=ITT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2814__FDSAUDITLINK__" localSheetId="0" hidden="1">{"fdsup://directions/FAT Viewer?action=UPDATE&amp;creator=factSet&amp;DYN_ARGS=true&amp;DOC_NAME=FAT:RGQ_ENTRPR_VAL_EV_SOURCE_WINDOW.FAT&amp;VAR:ID1=ITT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2814__FDSAUDITLINK__" hidden="1">{"fdsup://directions/FAT Viewer?action=UPDATE&amp;creator=factSet&amp;DYN_ARGS=true&amp;DOC_NAME=FAT:RGQ_ENTRPR_VAL_EV_SOURCE_WINDOW.FAT&amp;VAR:ID1=ITT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2815__FDSAUDITLINK__" localSheetId="1" hidden="1">{"fdsup://directions/FAT Viewer?action=UPDATE&amp;creator=factSet&amp;DYN_ARGS=true&amp;DOC_NAME=FAT:RGQ_ENTRPR_VAL_EV_SOURCE_WINDOW.FAT&amp;VAR:ID1=ITT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2815__FDSAUDITLINK__" localSheetId="0" hidden="1">{"fdsup://directions/FAT Viewer?action=UPDATE&amp;creator=factSet&amp;DYN_ARGS=true&amp;DOC_NAME=FAT:RGQ_ENTRPR_VAL_EV_SOURCE_WINDOW.FAT&amp;VAR:ID1=ITT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2815__FDSAUDITLINK__" hidden="1">{"fdsup://directions/FAT Viewer?action=UPDATE&amp;creator=factSet&amp;DYN_ARGS=true&amp;DOC_NAME=FAT:RGQ_ENTRPR_VAL_EV_SOURCE_WINDOW.FAT&amp;VAR:ID1=ITT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2816__FDSAUDITLINK__" localSheetId="1" hidden="1">{"fdsup://directions/FAT Viewer?action=UPDATE&amp;creator=factSet&amp;DYN_ARGS=true&amp;DOC_NAME=FAT:RGQ_ENTRPR_VAL_EV_SOURCE_WINDOW.FAT&amp;VAR:ID1=ITT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2816__FDSAUDITLINK__" localSheetId="0" hidden="1">{"fdsup://directions/FAT Viewer?action=UPDATE&amp;creator=factSet&amp;DYN_ARGS=true&amp;DOC_NAME=FAT:RGQ_ENTRPR_VAL_EV_SOURCE_WINDOW.FAT&amp;VAR:ID1=ITT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2816__FDSAUDITLINK__" hidden="1">{"fdsup://directions/FAT Viewer?action=UPDATE&amp;creator=factSet&amp;DYN_ARGS=true&amp;DOC_NAME=FAT:RGQ_ENTRPR_VAL_EV_SOURCE_WINDOW.FAT&amp;VAR:ID1=ITT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2817__FDSAUDITLINK__" localSheetId="1" hidden="1">{"fdsup://directions/FAT Viewer?action=UPDATE&amp;creator=factSet&amp;DYN_ARGS=true&amp;DOC_NAME=FAT:RGQ_ENTRPR_VAL_EV_SOURCE_WINDOW.FAT&amp;VAR:ID1=ITT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2817__FDSAUDITLINK__" localSheetId="0" hidden="1">{"fdsup://directions/FAT Viewer?action=UPDATE&amp;creator=factSet&amp;DYN_ARGS=true&amp;DOC_NAME=FAT:RGQ_ENTRPR_VAL_EV_SOURCE_WINDOW.FAT&amp;VAR:ID1=ITT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2817__FDSAUDITLINK__" hidden="1">{"fdsup://directions/FAT Viewer?action=UPDATE&amp;creator=factSet&amp;DYN_ARGS=true&amp;DOC_NAME=FAT:RGQ_ENTRPR_VAL_EV_SOURCE_WINDOW.FAT&amp;VAR:ID1=ITT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2818__FDSAUDITLINK__" localSheetId="1" hidden="1">{"fdsup://directions/FAT Viewer?action=UPDATE&amp;creator=factSet&amp;DYN_ARGS=true&amp;DOC_NAME=FAT:RGQ_ENTRPR_VAL_EV_SOURCE_WINDOW.FAT&amp;VAR:ID1=ITT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2818__FDSAUDITLINK__" localSheetId="0" hidden="1">{"fdsup://directions/FAT Viewer?action=UPDATE&amp;creator=factSet&amp;DYN_ARGS=true&amp;DOC_NAME=FAT:RGQ_ENTRPR_VAL_EV_SOURCE_WINDOW.FAT&amp;VAR:ID1=ITT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2818__FDSAUDITLINK__" hidden="1">{"fdsup://directions/FAT Viewer?action=UPDATE&amp;creator=factSet&amp;DYN_ARGS=true&amp;DOC_NAME=FAT:RGQ_ENTRPR_VAL_EV_SOURCE_WINDOW.FAT&amp;VAR:ID1=ITT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2819__FDSAUDITLINK__" localSheetId="1" hidden="1">{"fdsup://directions/FAT Viewer?action=UPDATE&amp;creator=factSet&amp;DYN_ARGS=true&amp;DOC_NAME=FAT:RGQ_ENTRPR_VAL_EV_SOURCE_WINDOW.FAT&amp;VAR:ID1=ITT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2819__FDSAUDITLINK__" localSheetId="0" hidden="1">{"fdsup://directions/FAT Viewer?action=UPDATE&amp;creator=factSet&amp;DYN_ARGS=true&amp;DOC_NAME=FAT:RGQ_ENTRPR_VAL_EV_SOURCE_WINDOW.FAT&amp;VAR:ID1=ITT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2819__FDSAUDITLINK__" hidden="1">{"fdsup://directions/FAT Viewer?action=UPDATE&amp;creator=factSet&amp;DYN_ARGS=true&amp;DOC_NAME=FAT:RGQ_ENTRPR_VAL_EV_SOURCE_WINDOW.FAT&amp;VAR:ID1=ITT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282__FDSAUDITLINK__" localSheetId="1" hidden="1">{"fdsup://directions/FAT Viewer?action=UPDATE&amp;creator=factSet&amp;DYN_ARGS=true&amp;DOC_NAME=FAT:RGQ_ENTRPR_VAL_EV_SOURCE_WINDOW.FAT&amp;VAR:ID1=PLL&amp;VAR:SDATE=20100820&amp;VAR:FDATE=20100730&amp;VAR:FREQ=WEEKLY&amp;VAR:RELITEM=&amp;VAR:CURRENCY=&amp;VAR:DB_TYPE=&amp;VAR:UNITS=M&amp;window=popup&amp;w","idth=535&amp;height=425&amp;START_MAXIMIZED=FALSE&amp;Y=120&amp;display_string=audit"}</definedName>
    <definedName name="_282__FDSAUDITLINK__" localSheetId="0" hidden="1">{"fdsup://directions/FAT Viewer?action=UPDATE&amp;creator=factSet&amp;DYN_ARGS=true&amp;DOC_NAME=FAT:RGQ_ENTRPR_VAL_EV_SOURCE_WINDOW.FAT&amp;VAR:ID1=PLL&amp;VAR:SDATE=20100820&amp;VAR:FDATE=20100730&amp;VAR:FREQ=WEEKLY&amp;VAR:RELITEM=&amp;VAR:CURRENCY=&amp;VAR:DB_TYPE=&amp;VAR:UNITS=M&amp;window=popup&amp;w","idth=535&amp;height=425&amp;START_MAXIMIZED=FALSE&amp;Y=120&amp;display_string=audit"}</definedName>
    <definedName name="_282__FDSAUDITLINK__" hidden="1">{"fdsup://directions/FAT Viewer?action=UPDATE&amp;creator=factSet&amp;DYN_ARGS=true&amp;DOC_NAME=FAT:RGQ_ENTRPR_VAL_EV_SOURCE_WINDOW.FAT&amp;VAR:ID1=PLL&amp;VAR:SDATE=20100820&amp;VAR:FDATE=20100730&amp;VAR:FREQ=WEEKLY&amp;VAR:RELITEM=&amp;VAR:CURRENCY=&amp;VAR:DB_TYPE=&amp;VAR:UNITS=M&amp;window=popup&amp;w","idth=535&amp;height=425&amp;START_MAXIMIZED=FALSE&amp;Y=120&amp;display_string=audit"}</definedName>
    <definedName name="_2820__FDSAUDITLINK__" localSheetId="1" hidden="1">{"fdsup://directions/FAT Viewer?action=UPDATE&amp;creator=factSet&amp;DYN_ARGS=true&amp;DOC_NAME=FAT:RGQ_ENTRPR_VAL_EV_SOURCE_WINDOW.FAT&amp;VAR:ID1=ITT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2820__FDSAUDITLINK__" localSheetId="0" hidden="1">{"fdsup://directions/FAT Viewer?action=UPDATE&amp;creator=factSet&amp;DYN_ARGS=true&amp;DOC_NAME=FAT:RGQ_ENTRPR_VAL_EV_SOURCE_WINDOW.FAT&amp;VAR:ID1=ITT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2820__FDSAUDITLINK__" hidden="1">{"fdsup://directions/FAT Viewer?action=UPDATE&amp;creator=factSet&amp;DYN_ARGS=true&amp;DOC_NAME=FAT:RGQ_ENTRPR_VAL_EV_SOURCE_WINDOW.FAT&amp;VAR:ID1=ITT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2821__FDSAUDITLINK__" localSheetId="1" hidden="1">{"fdsup://directions/FAT Viewer?action=UPDATE&amp;creator=factSet&amp;DYN_ARGS=true&amp;DOC_NAME=FAT:RGQ_ENTRPR_VAL_EV_SOURCE_WINDOW.FAT&amp;VAR:ID1=ITT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2821__FDSAUDITLINK__" localSheetId="0" hidden="1">{"fdsup://directions/FAT Viewer?action=UPDATE&amp;creator=factSet&amp;DYN_ARGS=true&amp;DOC_NAME=FAT:RGQ_ENTRPR_VAL_EV_SOURCE_WINDOW.FAT&amp;VAR:ID1=ITT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2821__FDSAUDITLINK__" hidden="1">{"fdsup://directions/FAT Viewer?action=UPDATE&amp;creator=factSet&amp;DYN_ARGS=true&amp;DOC_NAME=FAT:RGQ_ENTRPR_VAL_EV_SOURCE_WINDOW.FAT&amp;VAR:ID1=ITT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2822__FDSAUDITLINK__" localSheetId="1" hidden="1">{"fdsup://directions/FAT Viewer?action=UPDATE&amp;creator=factSet&amp;DYN_ARGS=true&amp;DOC_NAME=FAT:RGQ_ENTRPR_VAL_EV_SOURCE_WINDOW.FAT&amp;VAR:ID1=ITT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2822__FDSAUDITLINK__" localSheetId="0" hidden="1">{"fdsup://directions/FAT Viewer?action=UPDATE&amp;creator=factSet&amp;DYN_ARGS=true&amp;DOC_NAME=FAT:RGQ_ENTRPR_VAL_EV_SOURCE_WINDOW.FAT&amp;VAR:ID1=ITT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2822__FDSAUDITLINK__" hidden="1">{"fdsup://directions/FAT Viewer?action=UPDATE&amp;creator=factSet&amp;DYN_ARGS=true&amp;DOC_NAME=FAT:RGQ_ENTRPR_VAL_EV_SOURCE_WINDOW.FAT&amp;VAR:ID1=ITT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2823__FDSAUDITLINK__" localSheetId="1" hidden="1">{"fdsup://directions/FAT Viewer?action=UPDATE&amp;creator=factSet&amp;DYN_ARGS=true&amp;DOC_NAME=FAT:RGQ_ENTRPR_VAL_EV_SOURCE_WINDOW.FAT&amp;VAR:ID1=ITT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2823__FDSAUDITLINK__" localSheetId="0" hidden="1">{"fdsup://directions/FAT Viewer?action=UPDATE&amp;creator=factSet&amp;DYN_ARGS=true&amp;DOC_NAME=FAT:RGQ_ENTRPR_VAL_EV_SOURCE_WINDOW.FAT&amp;VAR:ID1=ITT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2823__FDSAUDITLINK__" hidden="1">{"fdsup://directions/FAT Viewer?action=UPDATE&amp;creator=factSet&amp;DYN_ARGS=true&amp;DOC_NAME=FAT:RGQ_ENTRPR_VAL_EV_SOURCE_WINDOW.FAT&amp;VAR:ID1=ITT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2824__FDSAUDITLINK__" localSheetId="1" hidden="1">{"fdsup://directions/FAT Viewer?action=UPDATE&amp;creator=factSet&amp;DYN_ARGS=true&amp;DOC_NAME=FAT:RGQ_ENTRPR_VAL_EV_SOURCE_WINDOW.FAT&amp;VAR:ID1=ITT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2824__FDSAUDITLINK__" localSheetId="0" hidden="1">{"fdsup://directions/FAT Viewer?action=UPDATE&amp;creator=factSet&amp;DYN_ARGS=true&amp;DOC_NAME=FAT:RGQ_ENTRPR_VAL_EV_SOURCE_WINDOW.FAT&amp;VAR:ID1=ITT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2824__FDSAUDITLINK__" hidden="1">{"fdsup://directions/FAT Viewer?action=UPDATE&amp;creator=factSet&amp;DYN_ARGS=true&amp;DOC_NAME=FAT:RGQ_ENTRPR_VAL_EV_SOURCE_WINDOW.FAT&amp;VAR:ID1=ITT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2825__FDSAUDITLINK__" localSheetId="1" hidden="1">{"fdsup://directions/FAT Viewer?action=UPDATE&amp;creator=factSet&amp;DYN_ARGS=true&amp;DOC_NAME=FAT:RGQ_ENTRPR_VAL_EV_SOURCE_WINDOW.FAT&amp;VAR:ID1=ITT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2825__FDSAUDITLINK__" localSheetId="0" hidden="1">{"fdsup://directions/FAT Viewer?action=UPDATE&amp;creator=factSet&amp;DYN_ARGS=true&amp;DOC_NAME=FAT:RGQ_ENTRPR_VAL_EV_SOURCE_WINDOW.FAT&amp;VAR:ID1=ITT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2825__FDSAUDITLINK__" hidden="1">{"fdsup://directions/FAT Viewer?action=UPDATE&amp;creator=factSet&amp;DYN_ARGS=true&amp;DOC_NAME=FAT:RGQ_ENTRPR_VAL_EV_SOURCE_WINDOW.FAT&amp;VAR:ID1=ITT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2826__FDSAUDITLINK__" localSheetId="1" hidden="1">{"fdsup://directions/FAT Viewer?action=UPDATE&amp;creator=factSet&amp;DYN_ARGS=true&amp;DOC_NAME=FAT:RGQ_ENTRPR_VAL_EV_SOURCE_WINDOW.FAT&amp;VAR:ID1=ITT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2826__FDSAUDITLINK__" localSheetId="0" hidden="1">{"fdsup://directions/FAT Viewer?action=UPDATE&amp;creator=factSet&amp;DYN_ARGS=true&amp;DOC_NAME=FAT:RGQ_ENTRPR_VAL_EV_SOURCE_WINDOW.FAT&amp;VAR:ID1=ITT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2826__FDSAUDITLINK__" hidden="1">{"fdsup://directions/FAT Viewer?action=UPDATE&amp;creator=factSet&amp;DYN_ARGS=true&amp;DOC_NAME=FAT:RGQ_ENTRPR_VAL_EV_SOURCE_WINDOW.FAT&amp;VAR:ID1=ITT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2827__FDSAUDITLINK__" localSheetId="1" hidden="1">{"fdsup://directions/FAT Viewer?action=UPDATE&amp;creator=factSet&amp;DYN_ARGS=true&amp;DOC_NAME=FAT:RGQ_ENTRPR_VAL_EV_SOURCE_WINDOW.FAT&amp;VAR:ID1=ITT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2827__FDSAUDITLINK__" localSheetId="0" hidden="1">{"fdsup://directions/FAT Viewer?action=UPDATE&amp;creator=factSet&amp;DYN_ARGS=true&amp;DOC_NAME=FAT:RGQ_ENTRPR_VAL_EV_SOURCE_WINDOW.FAT&amp;VAR:ID1=ITT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2827__FDSAUDITLINK__" hidden="1">{"fdsup://directions/FAT Viewer?action=UPDATE&amp;creator=factSet&amp;DYN_ARGS=true&amp;DOC_NAME=FAT:RGQ_ENTRPR_VAL_EV_SOURCE_WINDOW.FAT&amp;VAR:ID1=ITT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2828__FDSAUDITLINK__" localSheetId="1" hidden="1">{"fdsup://directions/FAT Viewer?action=UPDATE&amp;creator=factSet&amp;DYN_ARGS=true&amp;DOC_NAME=FAT:RGQ_ENTRPR_VAL_EV_SOURCE_WINDOW.FAT&amp;VAR:ID1=ITT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2828__FDSAUDITLINK__" localSheetId="0" hidden="1">{"fdsup://directions/FAT Viewer?action=UPDATE&amp;creator=factSet&amp;DYN_ARGS=true&amp;DOC_NAME=FAT:RGQ_ENTRPR_VAL_EV_SOURCE_WINDOW.FAT&amp;VAR:ID1=ITT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2828__FDSAUDITLINK__" hidden="1">{"fdsup://directions/FAT Viewer?action=UPDATE&amp;creator=factSet&amp;DYN_ARGS=true&amp;DOC_NAME=FAT:RGQ_ENTRPR_VAL_EV_SOURCE_WINDOW.FAT&amp;VAR:ID1=ITT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2829__FDSAUDITLINK__" localSheetId="1" hidden="1">{"fdsup://directions/FAT Viewer?action=UPDATE&amp;creator=factSet&amp;DYN_ARGS=true&amp;DOC_NAME=FAT:RGQ_ENTRPR_VAL_EV_SOURCE_WINDOW.FAT&amp;VAR:ID1=ITT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2829__FDSAUDITLINK__" localSheetId="0" hidden="1">{"fdsup://directions/FAT Viewer?action=UPDATE&amp;creator=factSet&amp;DYN_ARGS=true&amp;DOC_NAME=FAT:RGQ_ENTRPR_VAL_EV_SOURCE_WINDOW.FAT&amp;VAR:ID1=ITT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2829__FDSAUDITLINK__" hidden="1">{"fdsup://directions/FAT Viewer?action=UPDATE&amp;creator=factSet&amp;DYN_ARGS=true&amp;DOC_NAME=FAT:RGQ_ENTRPR_VAL_EV_SOURCE_WINDOW.FAT&amp;VAR:ID1=ITT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283__FDSAUDITLINK__" localSheetId="1" hidden="1">{"fdsup://directions/FAT Viewer?action=UPDATE&amp;creator=factSet&amp;DYN_ARGS=true&amp;DOC_NAME=FAT:RGQ_ENTRPR_VAL_EV_SOURCE_WINDOW.FAT&amp;VAR:ID1=PLL&amp;VAR:SDATE=20100813&amp;VAR:FDATE=20100730&amp;VAR:FREQ=WEEKLY&amp;VAR:RELITEM=&amp;VAR:CURRENCY=&amp;VAR:DB_TYPE=&amp;VAR:UNITS=M&amp;window=popup&amp;w","idth=535&amp;height=425&amp;START_MAXIMIZED=FALSE&amp;Y=120&amp;display_string=audit"}</definedName>
    <definedName name="_283__FDSAUDITLINK__" localSheetId="0" hidden="1">{"fdsup://directions/FAT Viewer?action=UPDATE&amp;creator=factSet&amp;DYN_ARGS=true&amp;DOC_NAME=FAT:RGQ_ENTRPR_VAL_EV_SOURCE_WINDOW.FAT&amp;VAR:ID1=PLL&amp;VAR:SDATE=20100813&amp;VAR:FDATE=20100730&amp;VAR:FREQ=WEEKLY&amp;VAR:RELITEM=&amp;VAR:CURRENCY=&amp;VAR:DB_TYPE=&amp;VAR:UNITS=M&amp;window=popup&amp;w","idth=535&amp;height=425&amp;START_MAXIMIZED=FALSE&amp;Y=120&amp;display_string=audit"}</definedName>
    <definedName name="_283__FDSAUDITLINK__" hidden="1">{"fdsup://directions/FAT Viewer?action=UPDATE&amp;creator=factSet&amp;DYN_ARGS=true&amp;DOC_NAME=FAT:RGQ_ENTRPR_VAL_EV_SOURCE_WINDOW.FAT&amp;VAR:ID1=PLL&amp;VAR:SDATE=20100813&amp;VAR:FDATE=20100730&amp;VAR:FREQ=WEEKLY&amp;VAR:RELITEM=&amp;VAR:CURRENCY=&amp;VAR:DB_TYPE=&amp;VAR:UNITS=M&amp;window=popup&amp;w","idth=535&amp;height=425&amp;START_MAXIMIZED=FALSE&amp;Y=120&amp;display_string=audit"}</definedName>
    <definedName name="_2830__FDSAUDITLINK__" localSheetId="1" hidden="1">{"fdsup://directions/FAT Viewer?action=UPDATE&amp;creator=factSet&amp;DYN_ARGS=true&amp;DOC_NAME=FAT:RGQ_ENTRPR_VAL_EV_SOURCE_WINDOW.FAT&amp;VAR:ID1=ITT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2830__FDSAUDITLINK__" localSheetId="0" hidden="1">{"fdsup://directions/FAT Viewer?action=UPDATE&amp;creator=factSet&amp;DYN_ARGS=true&amp;DOC_NAME=FAT:RGQ_ENTRPR_VAL_EV_SOURCE_WINDOW.FAT&amp;VAR:ID1=ITT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2830__FDSAUDITLINK__" hidden="1">{"fdsup://directions/FAT Viewer?action=UPDATE&amp;creator=factSet&amp;DYN_ARGS=true&amp;DOC_NAME=FAT:RGQ_ENTRPR_VAL_EV_SOURCE_WINDOW.FAT&amp;VAR:ID1=ITT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2831__FDSAUDITLINK__" localSheetId="1" hidden="1">{"fdsup://directions/FAT Viewer?action=UPDATE&amp;creator=factSet&amp;DYN_ARGS=true&amp;DOC_NAME=FAT:RGQ_ENTRPR_VAL_EV_SOURCE_WINDOW.FAT&amp;VAR:ID1=ITT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2831__FDSAUDITLINK__" localSheetId="0" hidden="1">{"fdsup://directions/FAT Viewer?action=UPDATE&amp;creator=factSet&amp;DYN_ARGS=true&amp;DOC_NAME=FAT:RGQ_ENTRPR_VAL_EV_SOURCE_WINDOW.FAT&amp;VAR:ID1=ITT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2831__FDSAUDITLINK__" hidden="1">{"fdsup://directions/FAT Viewer?action=UPDATE&amp;creator=factSet&amp;DYN_ARGS=true&amp;DOC_NAME=FAT:RGQ_ENTRPR_VAL_EV_SOURCE_WINDOW.FAT&amp;VAR:ID1=ITT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2832__FDSAUDITLINK__" localSheetId="1" hidden="1">{"fdsup://directions/FAT Viewer?action=UPDATE&amp;creator=factSet&amp;DYN_ARGS=true&amp;DOC_NAME=FAT:RGQ_ENTRPR_VAL_EV_SOURCE_WINDOW.FAT&amp;VAR:ID1=ITT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2832__FDSAUDITLINK__" localSheetId="0" hidden="1">{"fdsup://directions/FAT Viewer?action=UPDATE&amp;creator=factSet&amp;DYN_ARGS=true&amp;DOC_NAME=FAT:RGQ_ENTRPR_VAL_EV_SOURCE_WINDOW.FAT&amp;VAR:ID1=ITT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2832__FDSAUDITLINK__" hidden="1">{"fdsup://directions/FAT Viewer?action=UPDATE&amp;creator=factSet&amp;DYN_ARGS=true&amp;DOC_NAME=FAT:RGQ_ENTRPR_VAL_EV_SOURCE_WINDOW.FAT&amp;VAR:ID1=ITT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2833__FDSAUDITLINK__" localSheetId="1" hidden="1">{"fdsup://directions/FAT Viewer?action=UPDATE&amp;creator=factSet&amp;DYN_ARGS=true&amp;DOC_NAME=FAT:RGQ_ENTRPR_VAL_EV_SOURCE_WINDOW.FAT&amp;VAR:ID1=ITT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2833__FDSAUDITLINK__" localSheetId="0" hidden="1">{"fdsup://directions/FAT Viewer?action=UPDATE&amp;creator=factSet&amp;DYN_ARGS=true&amp;DOC_NAME=FAT:RGQ_ENTRPR_VAL_EV_SOURCE_WINDOW.FAT&amp;VAR:ID1=ITT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2833__FDSAUDITLINK__" hidden="1">{"fdsup://directions/FAT Viewer?action=UPDATE&amp;creator=factSet&amp;DYN_ARGS=true&amp;DOC_NAME=FAT:RGQ_ENTRPR_VAL_EV_SOURCE_WINDOW.FAT&amp;VAR:ID1=ITT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2834__FDSAUDITLINK__" localSheetId="1" hidden="1">{"fdsup://directions/FAT Viewer?action=UPDATE&amp;creator=factSet&amp;DYN_ARGS=true&amp;DOC_NAME=FAT:RGQ_ENTRPR_VAL_EV_SOURCE_WINDOW.FAT&amp;VAR:ID1=ITT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2834__FDSAUDITLINK__" localSheetId="0" hidden="1">{"fdsup://directions/FAT Viewer?action=UPDATE&amp;creator=factSet&amp;DYN_ARGS=true&amp;DOC_NAME=FAT:RGQ_ENTRPR_VAL_EV_SOURCE_WINDOW.FAT&amp;VAR:ID1=ITT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2834__FDSAUDITLINK__" hidden="1">{"fdsup://directions/FAT Viewer?action=UPDATE&amp;creator=factSet&amp;DYN_ARGS=true&amp;DOC_NAME=FAT:RGQ_ENTRPR_VAL_EV_SOURCE_WINDOW.FAT&amp;VAR:ID1=ITT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2835__FDSAUDITLINK__" localSheetId="1" hidden="1">{"fdsup://directions/FAT Viewer?action=UPDATE&amp;creator=factSet&amp;DYN_ARGS=true&amp;DOC_NAME=FAT:RGQ_ENTRPR_VAL_EV_SOURCE_WINDOW.FAT&amp;VAR:ID1=ITT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2835__FDSAUDITLINK__" localSheetId="0" hidden="1">{"fdsup://directions/FAT Viewer?action=UPDATE&amp;creator=factSet&amp;DYN_ARGS=true&amp;DOC_NAME=FAT:RGQ_ENTRPR_VAL_EV_SOURCE_WINDOW.FAT&amp;VAR:ID1=ITT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2835__FDSAUDITLINK__" hidden="1">{"fdsup://directions/FAT Viewer?action=UPDATE&amp;creator=factSet&amp;DYN_ARGS=true&amp;DOC_NAME=FAT:RGQ_ENTRPR_VAL_EV_SOURCE_WINDOW.FAT&amp;VAR:ID1=ITT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2836__FDSAUDITLINK__" localSheetId="1" hidden="1">{"fdsup://directions/FAT Viewer?action=UPDATE&amp;creator=factSet&amp;DYN_ARGS=true&amp;DOC_NAME=FAT:RGQ_ENTRPR_VAL_EV_SOURCE_WINDOW.FAT&amp;VAR:ID1=ITT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2836__FDSAUDITLINK__" localSheetId="0" hidden="1">{"fdsup://directions/FAT Viewer?action=UPDATE&amp;creator=factSet&amp;DYN_ARGS=true&amp;DOC_NAME=FAT:RGQ_ENTRPR_VAL_EV_SOURCE_WINDOW.FAT&amp;VAR:ID1=ITT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2836__FDSAUDITLINK__" hidden="1">{"fdsup://directions/FAT Viewer?action=UPDATE&amp;creator=factSet&amp;DYN_ARGS=true&amp;DOC_NAME=FAT:RGQ_ENTRPR_VAL_EV_SOURCE_WINDOW.FAT&amp;VAR:ID1=ITT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2837__FDSAUDITLINK__" localSheetId="1" hidden="1">{"fdsup://directions/FAT Viewer?action=UPDATE&amp;creator=factSet&amp;DYN_ARGS=true&amp;DOC_NAME=FAT:RGQ_ENTRPR_VAL_EV_SOURCE_WINDOW.FAT&amp;VAR:ID1=ITT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2837__FDSAUDITLINK__" localSheetId="0" hidden="1">{"fdsup://directions/FAT Viewer?action=UPDATE&amp;creator=factSet&amp;DYN_ARGS=true&amp;DOC_NAME=FAT:RGQ_ENTRPR_VAL_EV_SOURCE_WINDOW.FAT&amp;VAR:ID1=ITT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2837__FDSAUDITLINK__" hidden="1">{"fdsup://directions/FAT Viewer?action=UPDATE&amp;creator=factSet&amp;DYN_ARGS=true&amp;DOC_NAME=FAT:RGQ_ENTRPR_VAL_EV_SOURCE_WINDOW.FAT&amp;VAR:ID1=ITT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2838__FDSAUDITLINK__" localSheetId="1" hidden="1">{"fdsup://directions/FAT Viewer?action=UPDATE&amp;creator=factSet&amp;DYN_ARGS=true&amp;DOC_NAME=FAT:RGQ_ENTRPR_VAL_EV_SOURCE_WINDOW.FAT&amp;VAR:ID1=ITT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2838__FDSAUDITLINK__" localSheetId="0" hidden="1">{"fdsup://directions/FAT Viewer?action=UPDATE&amp;creator=factSet&amp;DYN_ARGS=true&amp;DOC_NAME=FAT:RGQ_ENTRPR_VAL_EV_SOURCE_WINDOW.FAT&amp;VAR:ID1=ITT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2838__FDSAUDITLINK__" hidden="1">{"fdsup://directions/FAT Viewer?action=UPDATE&amp;creator=factSet&amp;DYN_ARGS=true&amp;DOC_NAME=FAT:RGQ_ENTRPR_VAL_EV_SOURCE_WINDOW.FAT&amp;VAR:ID1=ITT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2839__FDSAUDITLINK__" localSheetId="1" hidden="1">{"fdsup://directions/FAT Viewer?action=UPDATE&amp;creator=factSet&amp;DYN_ARGS=true&amp;DOC_NAME=FAT:RGQ_ENTRPR_VAL_EV_SOURCE_WINDOW.FAT&amp;VAR:ID1=ITT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2839__FDSAUDITLINK__" localSheetId="0" hidden="1">{"fdsup://directions/FAT Viewer?action=UPDATE&amp;creator=factSet&amp;DYN_ARGS=true&amp;DOC_NAME=FAT:RGQ_ENTRPR_VAL_EV_SOURCE_WINDOW.FAT&amp;VAR:ID1=ITT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2839__FDSAUDITLINK__" hidden="1">{"fdsup://directions/FAT Viewer?action=UPDATE&amp;creator=factSet&amp;DYN_ARGS=true&amp;DOC_NAME=FAT:RGQ_ENTRPR_VAL_EV_SOURCE_WINDOW.FAT&amp;VAR:ID1=ITT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284__FDSAUDITLINK__" localSheetId="1" hidden="1">{"fdsup://directions/FAT Viewer?action=UPDATE&amp;creator=factSet&amp;DYN_ARGS=true&amp;DOC_NAME=FAT:RGQ_ENTRPR_VAL_EV_SOURCE_WINDOW.FAT&amp;VAR:ID1=PLL&amp;VAR:SDATE=20100806&amp;VAR:FDATE=20100730&amp;VAR:FREQ=WEEKLY&amp;VAR:RELITEM=&amp;VAR:CURRENCY=&amp;VAR:DB_TYPE=&amp;VAR:UNITS=M&amp;window=popup&amp;w","idth=535&amp;height=425&amp;START_MAXIMIZED=FALSE&amp;Y=120&amp;display_string=audit"}</definedName>
    <definedName name="_284__FDSAUDITLINK__" localSheetId="0" hidden="1">{"fdsup://directions/FAT Viewer?action=UPDATE&amp;creator=factSet&amp;DYN_ARGS=true&amp;DOC_NAME=FAT:RGQ_ENTRPR_VAL_EV_SOURCE_WINDOW.FAT&amp;VAR:ID1=PLL&amp;VAR:SDATE=20100806&amp;VAR:FDATE=20100730&amp;VAR:FREQ=WEEKLY&amp;VAR:RELITEM=&amp;VAR:CURRENCY=&amp;VAR:DB_TYPE=&amp;VAR:UNITS=M&amp;window=popup&amp;w","idth=535&amp;height=425&amp;START_MAXIMIZED=FALSE&amp;Y=120&amp;display_string=audit"}</definedName>
    <definedName name="_284__FDSAUDITLINK__" hidden="1">{"fdsup://directions/FAT Viewer?action=UPDATE&amp;creator=factSet&amp;DYN_ARGS=true&amp;DOC_NAME=FAT:RGQ_ENTRPR_VAL_EV_SOURCE_WINDOW.FAT&amp;VAR:ID1=PLL&amp;VAR:SDATE=20100806&amp;VAR:FDATE=20100730&amp;VAR:FREQ=WEEKLY&amp;VAR:RELITEM=&amp;VAR:CURRENCY=&amp;VAR:DB_TYPE=&amp;VAR:UNITS=M&amp;window=popup&amp;w","idth=535&amp;height=425&amp;START_MAXIMIZED=FALSE&amp;Y=120&amp;display_string=audit"}</definedName>
    <definedName name="_2840__FDSAUDITLINK__" localSheetId="1" hidden="1">{"fdsup://directions/FAT Viewer?action=UPDATE&amp;creator=factSet&amp;DYN_ARGS=true&amp;DOC_NAME=FAT:RGQ_ENTRPR_VAL_EV_SOURCE_WINDOW.FAT&amp;VAR:ID1=ITT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2840__FDSAUDITLINK__" localSheetId="0" hidden="1">{"fdsup://directions/FAT Viewer?action=UPDATE&amp;creator=factSet&amp;DYN_ARGS=true&amp;DOC_NAME=FAT:RGQ_ENTRPR_VAL_EV_SOURCE_WINDOW.FAT&amp;VAR:ID1=ITT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2840__FDSAUDITLINK__" hidden="1">{"fdsup://directions/FAT Viewer?action=UPDATE&amp;creator=factSet&amp;DYN_ARGS=true&amp;DOC_NAME=FAT:RGQ_ENTRPR_VAL_EV_SOURCE_WINDOW.FAT&amp;VAR:ID1=ITT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2841__FDSAUDITLINK__" localSheetId="1" hidden="1">{"fdsup://directions/FAT Viewer?action=UPDATE&amp;creator=factSet&amp;DYN_ARGS=true&amp;DOC_NAME=FAT:RGQ_ENTRPR_VAL_EV_SOURCE_WINDOW.FAT&amp;VAR:ID1=ITT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2841__FDSAUDITLINK__" localSheetId="0" hidden="1">{"fdsup://directions/FAT Viewer?action=UPDATE&amp;creator=factSet&amp;DYN_ARGS=true&amp;DOC_NAME=FAT:RGQ_ENTRPR_VAL_EV_SOURCE_WINDOW.FAT&amp;VAR:ID1=ITT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2841__FDSAUDITLINK__" hidden="1">{"fdsup://directions/FAT Viewer?action=UPDATE&amp;creator=factSet&amp;DYN_ARGS=true&amp;DOC_NAME=FAT:RGQ_ENTRPR_VAL_EV_SOURCE_WINDOW.FAT&amp;VAR:ID1=ITT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2842__FDSAUDITLINK__" localSheetId="1" hidden="1">{"fdsup://directions/FAT Viewer?action=UPDATE&amp;creator=factSet&amp;DYN_ARGS=true&amp;DOC_NAME=FAT:RGQ_ENTRPR_VAL_EV_SOURCE_WINDOW.FAT&amp;VAR:ID1=ITT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2842__FDSAUDITLINK__" localSheetId="0" hidden="1">{"fdsup://directions/FAT Viewer?action=UPDATE&amp;creator=factSet&amp;DYN_ARGS=true&amp;DOC_NAME=FAT:RGQ_ENTRPR_VAL_EV_SOURCE_WINDOW.FAT&amp;VAR:ID1=ITT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2842__FDSAUDITLINK__" hidden="1">{"fdsup://directions/FAT Viewer?action=UPDATE&amp;creator=factSet&amp;DYN_ARGS=true&amp;DOC_NAME=FAT:RGQ_ENTRPR_VAL_EV_SOURCE_WINDOW.FAT&amp;VAR:ID1=ITT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2843__FDSAUDITLINK__" localSheetId="1" hidden="1">{"fdsup://directions/FAT Viewer?action=UPDATE&amp;creator=factSet&amp;DYN_ARGS=true&amp;DOC_NAME=FAT:RGQ_ENTRPR_VAL_EV_SOURCE_WINDOW.FAT&amp;VAR:ID1=ITT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2843__FDSAUDITLINK__" localSheetId="0" hidden="1">{"fdsup://directions/FAT Viewer?action=UPDATE&amp;creator=factSet&amp;DYN_ARGS=true&amp;DOC_NAME=FAT:RGQ_ENTRPR_VAL_EV_SOURCE_WINDOW.FAT&amp;VAR:ID1=ITT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2843__FDSAUDITLINK__" hidden="1">{"fdsup://directions/FAT Viewer?action=UPDATE&amp;creator=factSet&amp;DYN_ARGS=true&amp;DOC_NAME=FAT:RGQ_ENTRPR_VAL_EV_SOURCE_WINDOW.FAT&amp;VAR:ID1=ITT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2844__FDSAUDITLINK__" localSheetId="1" hidden="1">{"fdsup://directions/FAT Viewer?action=UPDATE&amp;creator=factSet&amp;DYN_ARGS=true&amp;DOC_NAME=FAT:RGQ_ENTRPR_VAL_EV_SOURCE_WINDOW.FAT&amp;VAR:ID1=ITT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2844__FDSAUDITLINK__" localSheetId="0" hidden="1">{"fdsup://directions/FAT Viewer?action=UPDATE&amp;creator=factSet&amp;DYN_ARGS=true&amp;DOC_NAME=FAT:RGQ_ENTRPR_VAL_EV_SOURCE_WINDOW.FAT&amp;VAR:ID1=ITT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2844__FDSAUDITLINK__" hidden="1">{"fdsup://directions/FAT Viewer?action=UPDATE&amp;creator=factSet&amp;DYN_ARGS=true&amp;DOC_NAME=FAT:RGQ_ENTRPR_VAL_EV_SOURCE_WINDOW.FAT&amp;VAR:ID1=ITT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2845__FDSAUDITLINK__" localSheetId="1" hidden="1">{"fdsup://directions/FAT Viewer?action=UPDATE&amp;creator=factSet&amp;DYN_ARGS=true&amp;DOC_NAME=FAT:RGQ_ENTRPR_VAL_EV_SOURCE_WINDOW.FAT&amp;VAR:ID1=ITT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2845__FDSAUDITLINK__" localSheetId="0" hidden="1">{"fdsup://directions/FAT Viewer?action=UPDATE&amp;creator=factSet&amp;DYN_ARGS=true&amp;DOC_NAME=FAT:RGQ_ENTRPR_VAL_EV_SOURCE_WINDOW.FAT&amp;VAR:ID1=ITT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2845__FDSAUDITLINK__" hidden="1">{"fdsup://directions/FAT Viewer?action=UPDATE&amp;creator=factSet&amp;DYN_ARGS=true&amp;DOC_NAME=FAT:RGQ_ENTRPR_VAL_EV_SOURCE_WINDOW.FAT&amp;VAR:ID1=ITT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2846__FDSAUDITLINK__" localSheetId="1" hidden="1">{"fdsup://directions/FAT Viewer?action=UPDATE&amp;creator=factSet&amp;DYN_ARGS=true&amp;DOC_NAME=FAT:RGQ_ENTRPR_VAL_EV_SOURCE_WINDOW.FAT&amp;VAR:ID1=ITT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2846__FDSAUDITLINK__" localSheetId="0" hidden="1">{"fdsup://directions/FAT Viewer?action=UPDATE&amp;creator=factSet&amp;DYN_ARGS=true&amp;DOC_NAME=FAT:RGQ_ENTRPR_VAL_EV_SOURCE_WINDOW.FAT&amp;VAR:ID1=ITT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2846__FDSAUDITLINK__" hidden="1">{"fdsup://directions/FAT Viewer?action=UPDATE&amp;creator=factSet&amp;DYN_ARGS=true&amp;DOC_NAME=FAT:RGQ_ENTRPR_VAL_EV_SOURCE_WINDOW.FAT&amp;VAR:ID1=ITT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2847__FDSAUDITLINK__" localSheetId="1" hidden="1">{"fdsup://directions/FAT Viewer?action=UPDATE&amp;creator=factSet&amp;DYN_ARGS=true&amp;DOC_NAME=FAT:RGQ_ENTRPR_VAL_EV_SOURCE_WINDOW.FAT&amp;VAR:ID1=ITT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2847__FDSAUDITLINK__" localSheetId="0" hidden="1">{"fdsup://directions/FAT Viewer?action=UPDATE&amp;creator=factSet&amp;DYN_ARGS=true&amp;DOC_NAME=FAT:RGQ_ENTRPR_VAL_EV_SOURCE_WINDOW.FAT&amp;VAR:ID1=ITT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2847__FDSAUDITLINK__" hidden="1">{"fdsup://directions/FAT Viewer?action=UPDATE&amp;creator=factSet&amp;DYN_ARGS=true&amp;DOC_NAME=FAT:RGQ_ENTRPR_VAL_EV_SOURCE_WINDOW.FAT&amp;VAR:ID1=ITT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2848__FDSAUDITLINK__" localSheetId="1" hidden="1">{"fdsup://directions/FAT Viewer?action=UPDATE&amp;creator=factSet&amp;DYN_ARGS=true&amp;DOC_NAME=FAT:RGQ_ENTRPR_VAL_EV_SOURCE_WINDOW.FAT&amp;VAR:ID1=ITT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2848__FDSAUDITLINK__" localSheetId="0" hidden="1">{"fdsup://directions/FAT Viewer?action=UPDATE&amp;creator=factSet&amp;DYN_ARGS=true&amp;DOC_NAME=FAT:RGQ_ENTRPR_VAL_EV_SOURCE_WINDOW.FAT&amp;VAR:ID1=ITT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2848__FDSAUDITLINK__" hidden="1">{"fdsup://directions/FAT Viewer?action=UPDATE&amp;creator=factSet&amp;DYN_ARGS=true&amp;DOC_NAME=FAT:RGQ_ENTRPR_VAL_EV_SOURCE_WINDOW.FAT&amp;VAR:ID1=ITT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2849__FDSAUDITLINK__" localSheetId="1" hidden="1">{"fdsup://directions/FAT Viewer?action=UPDATE&amp;creator=factSet&amp;DYN_ARGS=true&amp;DOC_NAME=FAT:RGQ_ENTRPR_VAL_EV_SOURCE_WINDOW.FAT&amp;VAR:ID1=ITT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2849__FDSAUDITLINK__" localSheetId="0" hidden="1">{"fdsup://directions/FAT Viewer?action=UPDATE&amp;creator=factSet&amp;DYN_ARGS=true&amp;DOC_NAME=FAT:RGQ_ENTRPR_VAL_EV_SOURCE_WINDOW.FAT&amp;VAR:ID1=ITT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2849__FDSAUDITLINK__" hidden="1">{"fdsup://directions/FAT Viewer?action=UPDATE&amp;creator=factSet&amp;DYN_ARGS=true&amp;DOC_NAME=FAT:RGQ_ENTRPR_VAL_EV_SOURCE_WINDOW.FAT&amp;VAR:ID1=ITT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285__FDSAUDITLINK__" localSheetId="1" hidden="1">{"fdsup://directions/FAT Viewer?action=UPDATE&amp;creator=factSet&amp;DYN_ARGS=true&amp;DOC_NAME=FAT:RGQ_ENTRPR_VAL_EV_SOURCE_WINDOW.FAT&amp;VAR:ID1=PLL&amp;VAR:SDATE=20100730&amp;VAR:FDATE=20100730&amp;VAR:FREQ=WEEKLY&amp;VAR:RELITEM=&amp;VAR:CURRENCY=&amp;VAR:DB_TYPE=&amp;VAR:UNITS=M&amp;window=popup&amp;w","idth=535&amp;height=425&amp;START_MAXIMIZED=FALSE&amp;Y=120&amp;display_string=audit"}</definedName>
    <definedName name="_285__FDSAUDITLINK__" localSheetId="0" hidden="1">{"fdsup://directions/FAT Viewer?action=UPDATE&amp;creator=factSet&amp;DYN_ARGS=true&amp;DOC_NAME=FAT:RGQ_ENTRPR_VAL_EV_SOURCE_WINDOW.FAT&amp;VAR:ID1=PLL&amp;VAR:SDATE=20100730&amp;VAR:FDATE=20100730&amp;VAR:FREQ=WEEKLY&amp;VAR:RELITEM=&amp;VAR:CURRENCY=&amp;VAR:DB_TYPE=&amp;VAR:UNITS=M&amp;window=popup&amp;w","idth=535&amp;height=425&amp;START_MAXIMIZED=FALSE&amp;Y=120&amp;display_string=audit"}</definedName>
    <definedName name="_285__FDSAUDITLINK__" hidden="1">{"fdsup://directions/FAT Viewer?action=UPDATE&amp;creator=factSet&amp;DYN_ARGS=true&amp;DOC_NAME=FAT:RGQ_ENTRPR_VAL_EV_SOURCE_WINDOW.FAT&amp;VAR:ID1=PLL&amp;VAR:SDATE=20100730&amp;VAR:FDATE=20100730&amp;VAR:FREQ=WEEKLY&amp;VAR:RELITEM=&amp;VAR:CURRENCY=&amp;VAR:DB_TYPE=&amp;VAR:UNITS=M&amp;window=popup&amp;w","idth=535&amp;height=425&amp;START_MAXIMIZED=FALSE&amp;Y=120&amp;display_string=audit"}</definedName>
    <definedName name="_2850__FDSAUDITLINK__" localSheetId="1" hidden="1">{"fdsup://directions/FAT Viewer?action=UPDATE&amp;creator=factSet&amp;DYN_ARGS=true&amp;DOC_NAME=FAT:RGQ_ENTRPR_VAL_EV_SOURCE_WINDOW.FAT&amp;VAR:ID1=ITT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2850__FDSAUDITLINK__" localSheetId="0" hidden="1">{"fdsup://directions/FAT Viewer?action=UPDATE&amp;creator=factSet&amp;DYN_ARGS=true&amp;DOC_NAME=FAT:RGQ_ENTRPR_VAL_EV_SOURCE_WINDOW.FAT&amp;VAR:ID1=ITT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2850__FDSAUDITLINK__" hidden="1">{"fdsup://directions/FAT Viewer?action=UPDATE&amp;creator=factSet&amp;DYN_ARGS=true&amp;DOC_NAME=FAT:RGQ_ENTRPR_VAL_EV_SOURCE_WINDOW.FAT&amp;VAR:ID1=ITT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2851__FDSAUDITLINK__" localSheetId="1" hidden="1">{"fdsup://directions/FAT Viewer?action=UPDATE&amp;creator=factSet&amp;DYN_ARGS=true&amp;DOC_NAME=FAT:RGQ_ENTRPR_VAL_EV_SOURCE_WINDOW.FAT&amp;VAR:ID1=ITT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2851__FDSAUDITLINK__" localSheetId="0" hidden="1">{"fdsup://directions/FAT Viewer?action=UPDATE&amp;creator=factSet&amp;DYN_ARGS=true&amp;DOC_NAME=FAT:RGQ_ENTRPR_VAL_EV_SOURCE_WINDOW.FAT&amp;VAR:ID1=ITT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2851__FDSAUDITLINK__" hidden="1">{"fdsup://directions/FAT Viewer?action=UPDATE&amp;creator=factSet&amp;DYN_ARGS=true&amp;DOC_NAME=FAT:RGQ_ENTRPR_VAL_EV_SOURCE_WINDOW.FAT&amp;VAR:ID1=ITT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2852__FDSAUDITLINK__" localSheetId="1" hidden="1">{"fdsup://directions/FAT Viewer?action=UPDATE&amp;creator=factSet&amp;DYN_ARGS=true&amp;DOC_NAME=FAT:RGQ_ENTRPR_VAL_EV_SOURCE_WINDOW.FAT&amp;VAR:ID1=ITT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2852__FDSAUDITLINK__" localSheetId="0" hidden="1">{"fdsup://directions/FAT Viewer?action=UPDATE&amp;creator=factSet&amp;DYN_ARGS=true&amp;DOC_NAME=FAT:RGQ_ENTRPR_VAL_EV_SOURCE_WINDOW.FAT&amp;VAR:ID1=ITT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2852__FDSAUDITLINK__" hidden="1">{"fdsup://directions/FAT Viewer?action=UPDATE&amp;creator=factSet&amp;DYN_ARGS=true&amp;DOC_NAME=FAT:RGQ_ENTRPR_VAL_EV_SOURCE_WINDOW.FAT&amp;VAR:ID1=ITT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2853__FDSAUDITLINK__" localSheetId="1" hidden="1">{"fdsup://directions/FAT Viewer?action=UPDATE&amp;creator=factSet&amp;DYN_ARGS=true&amp;DOC_NAME=FAT:RGQ_ENTRPR_VAL_EV_SOURCE_WINDOW.FAT&amp;VAR:ID1=ITT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2853__FDSAUDITLINK__" localSheetId="0" hidden="1">{"fdsup://directions/FAT Viewer?action=UPDATE&amp;creator=factSet&amp;DYN_ARGS=true&amp;DOC_NAME=FAT:RGQ_ENTRPR_VAL_EV_SOURCE_WINDOW.FAT&amp;VAR:ID1=ITT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2853__FDSAUDITLINK__" hidden="1">{"fdsup://directions/FAT Viewer?action=UPDATE&amp;creator=factSet&amp;DYN_ARGS=true&amp;DOC_NAME=FAT:RGQ_ENTRPR_VAL_EV_SOURCE_WINDOW.FAT&amp;VAR:ID1=ITT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2854__FDSAUDITLINK__" localSheetId="1" hidden="1">{"fdsup://directions/FAT Viewer?action=UPDATE&amp;creator=factSet&amp;DYN_ARGS=true&amp;DOC_NAME=FAT:RGQ_ENTRPR_VAL_EV_SOURCE_WINDOW.FAT&amp;VAR:ID1=ITT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2854__FDSAUDITLINK__" localSheetId="0" hidden="1">{"fdsup://directions/FAT Viewer?action=UPDATE&amp;creator=factSet&amp;DYN_ARGS=true&amp;DOC_NAME=FAT:RGQ_ENTRPR_VAL_EV_SOURCE_WINDOW.FAT&amp;VAR:ID1=ITT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2854__FDSAUDITLINK__" hidden="1">{"fdsup://directions/FAT Viewer?action=UPDATE&amp;creator=factSet&amp;DYN_ARGS=true&amp;DOC_NAME=FAT:RGQ_ENTRPR_VAL_EV_SOURCE_WINDOW.FAT&amp;VAR:ID1=ITT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2855__FDSAUDITLINK__" localSheetId="1" hidden="1">{"fdsup://directions/FAT Viewer?action=UPDATE&amp;creator=factSet&amp;DYN_ARGS=true&amp;DOC_NAME=FAT:RGQ_ENTRPR_VAL_EV_SOURCE_WINDOW.FAT&amp;VAR:ID1=WTS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2855__FDSAUDITLINK__" localSheetId="0" hidden="1">{"fdsup://directions/FAT Viewer?action=UPDATE&amp;creator=factSet&amp;DYN_ARGS=true&amp;DOC_NAME=FAT:RGQ_ENTRPR_VAL_EV_SOURCE_WINDOW.FAT&amp;VAR:ID1=WTS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2855__FDSAUDITLINK__" hidden="1">{"fdsup://directions/FAT Viewer?action=UPDATE&amp;creator=factSet&amp;DYN_ARGS=true&amp;DOC_NAME=FAT:RGQ_ENTRPR_VAL_EV_SOURCE_WINDOW.FAT&amp;VAR:ID1=WTS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2856__FDSAUDITLINK__" localSheetId="1" hidden="1">{"fdsup://directions/FAT Viewer?action=UPDATE&amp;creator=factSet&amp;DYN_ARGS=true&amp;DOC_NAME=FAT:RGQ_ENTRPR_VAL_EV_SOURCE_WINDOW.FAT&amp;VAR:ID1=WTS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2856__FDSAUDITLINK__" localSheetId="0" hidden="1">{"fdsup://directions/FAT Viewer?action=UPDATE&amp;creator=factSet&amp;DYN_ARGS=true&amp;DOC_NAME=FAT:RGQ_ENTRPR_VAL_EV_SOURCE_WINDOW.FAT&amp;VAR:ID1=WTS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2856__FDSAUDITLINK__" hidden="1">{"fdsup://directions/FAT Viewer?action=UPDATE&amp;creator=factSet&amp;DYN_ARGS=true&amp;DOC_NAME=FAT:RGQ_ENTRPR_VAL_EV_SOURCE_WINDOW.FAT&amp;VAR:ID1=WTS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2857__FDSAUDITLINK__" localSheetId="1" hidden="1">{"fdsup://directions/FAT Viewer?action=UPDATE&amp;creator=factSet&amp;DYN_ARGS=true&amp;DOC_NAME=FAT:RGQ_ENTRPR_VAL_EV_SOURCE_WINDOW.FAT&amp;VAR:ID1=WTS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2857__FDSAUDITLINK__" localSheetId="0" hidden="1">{"fdsup://directions/FAT Viewer?action=UPDATE&amp;creator=factSet&amp;DYN_ARGS=true&amp;DOC_NAME=FAT:RGQ_ENTRPR_VAL_EV_SOURCE_WINDOW.FAT&amp;VAR:ID1=WTS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2857__FDSAUDITLINK__" hidden="1">{"fdsup://directions/FAT Viewer?action=UPDATE&amp;creator=factSet&amp;DYN_ARGS=true&amp;DOC_NAME=FAT:RGQ_ENTRPR_VAL_EV_SOURCE_WINDOW.FAT&amp;VAR:ID1=WTS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2858__FDSAUDITLINK__" localSheetId="1" hidden="1">{"fdsup://directions/FAT Viewer?action=UPDATE&amp;creator=factSet&amp;DYN_ARGS=true&amp;DOC_NAME=FAT:RGQ_ENTRPR_VAL_EV_SOURCE_WINDOW.FAT&amp;VAR:ID1=WTS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2858__FDSAUDITLINK__" localSheetId="0" hidden="1">{"fdsup://directions/FAT Viewer?action=UPDATE&amp;creator=factSet&amp;DYN_ARGS=true&amp;DOC_NAME=FAT:RGQ_ENTRPR_VAL_EV_SOURCE_WINDOW.FAT&amp;VAR:ID1=WTS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2858__FDSAUDITLINK__" hidden="1">{"fdsup://directions/FAT Viewer?action=UPDATE&amp;creator=factSet&amp;DYN_ARGS=true&amp;DOC_NAME=FAT:RGQ_ENTRPR_VAL_EV_SOURCE_WINDOW.FAT&amp;VAR:ID1=WTS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2859__FDSAUDITLINK__" localSheetId="1" hidden="1">{"fdsup://directions/FAT Viewer?action=UPDATE&amp;creator=factSet&amp;DYN_ARGS=true&amp;DOC_NAME=FAT:RGQ_ENTRPR_VAL_EV_SOURCE_WINDOW.FAT&amp;VAR:ID1=WTS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2859__FDSAUDITLINK__" localSheetId="0" hidden="1">{"fdsup://directions/FAT Viewer?action=UPDATE&amp;creator=factSet&amp;DYN_ARGS=true&amp;DOC_NAME=FAT:RGQ_ENTRPR_VAL_EV_SOURCE_WINDOW.FAT&amp;VAR:ID1=WTS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2859__FDSAUDITLINK__" hidden="1">{"fdsup://directions/FAT Viewer?action=UPDATE&amp;creator=factSet&amp;DYN_ARGS=true&amp;DOC_NAME=FAT:RGQ_ENTRPR_VAL_EV_SOURCE_WINDOW.FAT&amp;VAR:ID1=WTS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286__FDSAUDITLINK__" localSheetId="1" hidden="1">{"fdsup://directions/FAT Viewer?action=UPDATE&amp;creator=factSet&amp;DYN_ARGS=true&amp;DOC_NAME=FAT:RGQ_ENTRPR_VAL_EV_SOURCE_WINDOW.FAT&amp;VAR:ID1=PLL&amp;VAR:SDATE=20100723&amp;VAR:FDATE=20100430&amp;VAR:FREQ=WEEKLY&amp;VAR:RELITEM=&amp;VAR:CURRENCY=&amp;VAR:DB_TYPE=&amp;VAR:UNITS=M&amp;window=popup&amp;w","idth=535&amp;height=425&amp;START_MAXIMIZED=FALSE&amp;Y=120&amp;display_string=audit"}</definedName>
    <definedName name="_286__FDSAUDITLINK__" localSheetId="0" hidden="1">{"fdsup://directions/FAT Viewer?action=UPDATE&amp;creator=factSet&amp;DYN_ARGS=true&amp;DOC_NAME=FAT:RGQ_ENTRPR_VAL_EV_SOURCE_WINDOW.FAT&amp;VAR:ID1=PLL&amp;VAR:SDATE=20100723&amp;VAR:FDATE=20100430&amp;VAR:FREQ=WEEKLY&amp;VAR:RELITEM=&amp;VAR:CURRENCY=&amp;VAR:DB_TYPE=&amp;VAR:UNITS=M&amp;window=popup&amp;w","idth=535&amp;height=425&amp;START_MAXIMIZED=FALSE&amp;Y=120&amp;display_string=audit"}</definedName>
    <definedName name="_286__FDSAUDITLINK__" hidden="1">{"fdsup://directions/FAT Viewer?action=UPDATE&amp;creator=factSet&amp;DYN_ARGS=true&amp;DOC_NAME=FAT:RGQ_ENTRPR_VAL_EV_SOURCE_WINDOW.FAT&amp;VAR:ID1=PLL&amp;VAR:SDATE=20100723&amp;VAR:FDATE=20100430&amp;VAR:FREQ=WEEKLY&amp;VAR:RELITEM=&amp;VAR:CURRENCY=&amp;VAR:DB_TYPE=&amp;VAR:UNITS=M&amp;window=popup&amp;w","idth=535&amp;height=425&amp;START_MAXIMIZED=FALSE&amp;Y=120&amp;display_string=audit"}</definedName>
    <definedName name="_2860__FDSAUDITLINK__" localSheetId="1" hidden="1">{"fdsup://directions/FAT Viewer?action=UPDATE&amp;creator=factSet&amp;DYN_ARGS=true&amp;DOC_NAME=FAT:RGQ_ENTRPR_VAL_EV_SOURCE_WINDOW.FAT&amp;VAR:ID1=WTS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2860__FDSAUDITLINK__" localSheetId="0" hidden="1">{"fdsup://directions/FAT Viewer?action=UPDATE&amp;creator=factSet&amp;DYN_ARGS=true&amp;DOC_NAME=FAT:RGQ_ENTRPR_VAL_EV_SOURCE_WINDOW.FAT&amp;VAR:ID1=WTS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2860__FDSAUDITLINK__" hidden="1">{"fdsup://directions/FAT Viewer?action=UPDATE&amp;creator=factSet&amp;DYN_ARGS=true&amp;DOC_NAME=FAT:RGQ_ENTRPR_VAL_EV_SOURCE_WINDOW.FAT&amp;VAR:ID1=WTS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2861__FDSAUDITLINK__" localSheetId="1" hidden="1">{"fdsup://directions/FAT Viewer?action=UPDATE&amp;creator=factSet&amp;DYN_ARGS=true&amp;DOC_NAME=FAT:RGQ_ENTRPR_VAL_EV_SOURCE_WINDOW.FAT&amp;VAR:ID1=WTS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2861__FDSAUDITLINK__" localSheetId="0" hidden="1">{"fdsup://directions/FAT Viewer?action=UPDATE&amp;creator=factSet&amp;DYN_ARGS=true&amp;DOC_NAME=FAT:RGQ_ENTRPR_VAL_EV_SOURCE_WINDOW.FAT&amp;VAR:ID1=WTS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2861__FDSAUDITLINK__" hidden="1">{"fdsup://directions/FAT Viewer?action=UPDATE&amp;creator=factSet&amp;DYN_ARGS=true&amp;DOC_NAME=FAT:RGQ_ENTRPR_VAL_EV_SOURCE_WINDOW.FAT&amp;VAR:ID1=WTS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2862__FDSAUDITLINK__" localSheetId="1" hidden="1">{"fdsup://directions/FAT Viewer?action=UPDATE&amp;creator=factSet&amp;DYN_ARGS=true&amp;DOC_NAME=FAT:RGQ_ENTRPR_VAL_EV_SOURCE_WINDOW.FAT&amp;VAR:ID1=WTS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2862__FDSAUDITLINK__" localSheetId="0" hidden="1">{"fdsup://directions/FAT Viewer?action=UPDATE&amp;creator=factSet&amp;DYN_ARGS=true&amp;DOC_NAME=FAT:RGQ_ENTRPR_VAL_EV_SOURCE_WINDOW.FAT&amp;VAR:ID1=WTS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2862__FDSAUDITLINK__" hidden="1">{"fdsup://directions/FAT Viewer?action=UPDATE&amp;creator=factSet&amp;DYN_ARGS=true&amp;DOC_NAME=FAT:RGQ_ENTRPR_VAL_EV_SOURCE_WINDOW.FAT&amp;VAR:ID1=WTS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2863__FDSAUDITLINK__" localSheetId="1" hidden="1">{"fdsup://directions/FAT Viewer?action=UPDATE&amp;creator=factSet&amp;DYN_ARGS=true&amp;DOC_NAME=FAT:RGQ_ENTRPR_VAL_EV_SOURCE_WINDOW.FAT&amp;VAR:ID1=WTS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2863__FDSAUDITLINK__" localSheetId="0" hidden="1">{"fdsup://directions/FAT Viewer?action=UPDATE&amp;creator=factSet&amp;DYN_ARGS=true&amp;DOC_NAME=FAT:RGQ_ENTRPR_VAL_EV_SOURCE_WINDOW.FAT&amp;VAR:ID1=WTS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2863__FDSAUDITLINK__" hidden="1">{"fdsup://directions/FAT Viewer?action=UPDATE&amp;creator=factSet&amp;DYN_ARGS=true&amp;DOC_NAME=FAT:RGQ_ENTRPR_VAL_EV_SOURCE_WINDOW.FAT&amp;VAR:ID1=WTS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2864__FDSAUDITLINK__" localSheetId="1" hidden="1">{"fdsup://directions/FAT Viewer?action=UPDATE&amp;creator=factSet&amp;DYN_ARGS=true&amp;DOC_NAME=FAT:RGQ_ENTRPR_VAL_EV_SOURCE_WINDOW.FAT&amp;VAR:ID1=WTS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2864__FDSAUDITLINK__" localSheetId="0" hidden="1">{"fdsup://directions/FAT Viewer?action=UPDATE&amp;creator=factSet&amp;DYN_ARGS=true&amp;DOC_NAME=FAT:RGQ_ENTRPR_VAL_EV_SOURCE_WINDOW.FAT&amp;VAR:ID1=WTS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2864__FDSAUDITLINK__" hidden="1">{"fdsup://directions/FAT Viewer?action=UPDATE&amp;creator=factSet&amp;DYN_ARGS=true&amp;DOC_NAME=FAT:RGQ_ENTRPR_VAL_EV_SOURCE_WINDOW.FAT&amp;VAR:ID1=WTS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2865__FDSAUDITLINK__" localSheetId="1" hidden="1">{"fdsup://directions/FAT Viewer?action=UPDATE&amp;creator=factSet&amp;DYN_ARGS=true&amp;DOC_NAME=FAT:RGQ_ENTRPR_VAL_EV_SOURCE_WINDOW.FAT&amp;VAR:ID1=WTS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2865__FDSAUDITLINK__" localSheetId="0" hidden="1">{"fdsup://directions/FAT Viewer?action=UPDATE&amp;creator=factSet&amp;DYN_ARGS=true&amp;DOC_NAME=FAT:RGQ_ENTRPR_VAL_EV_SOURCE_WINDOW.FAT&amp;VAR:ID1=WTS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2865__FDSAUDITLINK__" hidden="1">{"fdsup://directions/FAT Viewer?action=UPDATE&amp;creator=factSet&amp;DYN_ARGS=true&amp;DOC_NAME=FAT:RGQ_ENTRPR_VAL_EV_SOURCE_WINDOW.FAT&amp;VAR:ID1=WTS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2866__FDSAUDITLINK__" localSheetId="1" hidden="1">{"fdsup://directions/FAT Viewer?action=UPDATE&amp;creator=factSet&amp;DYN_ARGS=true&amp;DOC_NAME=FAT:RGQ_ENTRPR_VAL_EV_SOURCE_WINDOW.FAT&amp;VAR:ID1=WTS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2866__FDSAUDITLINK__" localSheetId="0" hidden="1">{"fdsup://directions/FAT Viewer?action=UPDATE&amp;creator=factSet&amp;DYN_ARGS=true&amp;DOC_NAME=FAT:RGQ_ENTRPR_VAL_EV_SOURCE_WINDOW.FAT&amp;VAR:ID1=WTS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2866__FDSAUDITLINK__" hidden="1">{"fdsup://directions/FAT Viewer?action=UPDATE&amp;creator=factSet&amp;DYN_ARGS=true&amp;DOC_NAME=FAT:RGQ_ENTRPR_VAL_EV_SOURCE_WINDOW.FAT&amp;VAR:ID1=WTS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2867__FDSAUDITLINK__" localSheetId="1" hidden="1">{"fdsup://directions/FAT Viewer?action=UPDATE&amp;creator=factSet&amp;DYN_ARGS=true&amp;DOC_NAME=FAT:RGQ_ENTRPR_VAL_EV_SOURCE_WINDOW.FAT&amp;VAR:ID1=WTS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2867__FDSAUDITLINK__" localSheetId="0" hidden="1">{"fdsup://directions/FAT Viewer?action=UPDATE&amp;creator=factSet&amp;DYN_ARGS=true&amp;DOC_NAME=FAT:RGQ_ENTRPR_VAL_EV_SOURCE_WINDOW.FAT&amp;VAR:ID1=WTS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2867__FDSAUDITLINK__" hidden="1">{"fdsup://directions/FAT Viewer?action=UPDATE&amp;creator=factSet&amp;DYN_ARGS=true&amp;DOC_NAME=FAT:RGQ_ENTRPR_VAL_EV_SOURCE_WINDOW.FAT&amp;VAR:ID1=WTS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2868__FDSAUDITLINK__" localSheetId="1" hidden="1">{"fdsup://directions/FAT Viewer?action=UPDATE&amp;creator=factSet&amp;DYN_ARGS=true&amp;DOC_NAME=FAT:RGQ_ENTRPR_VAL_EV_SOURCE_WINDOW.FAT&amp;VAR:ID1=WTS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2868__FDSAUDITLINK__" localSheetId="0" hidden="1">{"fdsup://directions/FAT Viewer?action=UPDATE&amp;creator=factSet&amp;DYN_ARGS=true&amp;DOC_NAME=FAT:RGQ_ENTRPR_VAL_EV_SOURCE_WINDOW.FAT&amp;VAR:ID1=WTS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2868__FDSAUDITLINK__" hidden="1">{"fdsup://directions/FAT Viewer?action=UPDATE&amp;creator=factSet&amp;DYN_ARGS=true&amp;DOC_NAME=FAT:RGQ_ENTRPR_VAL_EV_SOURCE_WINDOW.FAT&amp;VAR:ID1=WTS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2869__FDSAUDITLINK__" localSheetId="1" hidden="1">{"fdsup://directions/FAT Viewer?action=UPDATE&amp;creator=factSet&amp;DYN_ARGS=true&amp;DOC_NAME=FAT:RGQ_ENTRPR_VAL_EV_SOURCE_WINDOW.FAT&amp;VAR:ID1=WTS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2869__FDSAUDITLINK__" localSheetId="0" hidden="1">{"fdsup://directions/FAT Viewer?action=UPDATE&amp;creator=factSet&amp;DYN_ARGS=true&amp;DOC_NAME=FAT:RGQ_ENTRPR_VAL_EV_SOURCE_WINDOW.FAT&amp;VAR:ID1=WTS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2869__FDSAUDITLINK__" hidden="1">{"fdsup://directions/FAT Viewer?action=UPDATE&amp;creator=factSet&amp;DYN_ARGS=true&amp;DOC_NAME=FAT:RGQ_ENTRPR_VAL_EV_SOURCE_WINDOW.FAT&amp;VAR:ID1=WTS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287__FDSAUDITLINK__" localSheetId="1" hidden="1">{"fdsup://directions/FAT Viewer?action=UPDATE&amp;creator=factSet&amp;DYN_ARGS=true&amp;DOC_NAME=FAT:RGQ_ENTRPR_VAL_EV_SOURCE_WINDOW.FAT&amp;VAR:ID1=PLL&amp;VAR:SDATE=20100716&amp;VAR:FDATE=20100430&amp;VAR:FREQ=WEEKLY&amp;VAR:RELITEM=&amp;VAR:CURRENCY=&amp;VAR:DB_TYPE=&amp;VAR:UNITS=M&amp;window=popup&amp;w","idth=535&amp;height=425&amp;START_MAXIMIZED=FALSE&amp;Y=120&amp;display_string=audit"}</definedName>
    <definedName name="_287__FDSAUDITLINK__" localSheetId="0" hidden="1">{"fdsup://directions/FAT Viewer?action=UPDATE&amp;creator=factSet&amp;DYN_ARGS=true&amp;DOC_NAME=FAT:RGQ_ENTRPR_VAL_EV_SOURCE_WINDOW.FAT&amp;VAR:ID1=PLL&amp;VAR:SDATE=20100716&amp;VAR:FDATE=20100430&amp;VAR:FREQ=WEEKLY&amp;VAR:RELITEM=&amp;VAR:CURRENCY=&amp;VAR:DB_TYPE=&amp;VAR:UNITS=M&amp;window=popup&amp;w","idth=535&amp;height=425&amp;START_MAXIMIZED=FALSE&amp;Y=120&amp;display_string=audit"}</definedName>
    <definedName name="_287__FDSAUDITLINK__" hidden="1">{"fdsup://directions/FAT Viewer?action=UPDATE&amp;creator=factSet&amp;DYN_ARGS=true&amp;DOC_NAME=FAT:RGQ_ENTRPR_VAL_EV_SOURCE_WINDOW.FAT&amp;VAR:ID1=PLL&amp;VAR:SDATE=20100716&amp;VAR:FDATE=20100430&amp;VAR:FREQ=WEEKLY&amp;VAR:RELITEM=&amp;VAR:CURRENCY=&amp;VAR:DB_TYPE=&amp;VAR:UNITS=M&amp;window=popup&amp;w","idth=535&amp;height=425&amp;START_MAXIMIZED=FALSE&amp;Y=120&amp;display_string=audit"}</definedName>
    <definedName name="_2870__FDSAUDITLINK__" localSheetId="1" hidden="1">{"fdsup://directions/FAT Viewer?action=UPDATE&amp;creator=factSet&amp;DYN_ARGS=true&amp;DOC_NAME=FAT:RGQ_ENTRPR_VAL_EV_SOURCE_WINDOW.FAT&amp;VAR:ID1=WTS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2870__FDSAUDITLINK__" localSheetId="0" hidden="1">{"fdsup://directions/FAT Viewer?action=UPDATE&amp;creator=factSet&amp;DYN_ARGS=true&amp;DOC_NAME=FAT:RGQ_ENTRPR_VAL_EV_SOURCE_WINDOW.FAT&amp;VAR:ID1=WTS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2870__FDSAUDITLINK__" hidden="1">{"fdsup://directions/FAT Viewer?action=UPDATE&amp;creator=factSet&amp;DYN_ARGS=true&amp;DOC_NAME=FAT:RGQ_ENTRPR_VAL_EV_SOURCE_WINDOW.FAT&amp;VAR:ID1=WTS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2871__FDSAUDITLINK__" localSheetId="1" hidden="1">{"fdsup://directions/FAT Viewer?action=UPDATE&amp;creator=factSet&amp;DYN_ARGS=true&amp;DOC_NAME=FAT:RGQ_ENTRPR_VAL_EV_SOURCE_WINDOW.FAT&amp;VAR:ID1=WTS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2871__FDSAUDITLINK__" localSheetId="0" hidden="1">{"fdsup://directions/FAT Viewer?action=UPDATE&amp;creator=factSet&amp;DYN_ARGS=true&amp;DOC_NAME=FAT:RGQ_ENTRPR_VAL_EV_SOURCE_WINDOW.FAT&amp;VAR:ID1=WTS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2871__FDSAUDITLINK__" hidden="1">{"fdsup://directions/FAT Viewer?action=UPDATE&amp;creator=factSet&amp;DYN_ARGS=true&amp;DOC_NAME=FAT:RGQ_ENTRPR_VAL_EV_SOURCE_WINDOW.FAT&amp;VAR:ID1=WTS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2872__FDSAUDITLINK__" localSheetId="1" hidden="1">{"fdsup://directions/FAT Viewer?action=UPDATE&amp;creator=factSet&amp;DYN_ARGS=true&amp;DOC_NAME=FAT:RGQ_ENTRPR_VAL_EV_SOURCE_WINDOW.FAT&amp;VAR:ID1=WTS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2872__FDSAUDITLINK__" localSheetId="0" hidden="1">{"fdsup://directions/FAT Viewer?action=UPDATE&amp;creator=factSet&amp;DYN_ARGS=true&amp;DOC_NAME=FAT:RGQ_ENTRPR_VAL_EV_SOURCE_WINDOW.FAT&amp;VAR:ID1=WTS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2872__FDSAUDITLINK__" hidden="1">{"fdsup://directions/FAT Viewer?action=UPDATE&amp;creator=factSet&amp;DYN_ARGS=true&amp;DOC_NAME=FAT:RGQ_ENTRPR_VAL_EV_SOURCE_WINDOW.FAT&amp;VAR:ID1=WTS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2873__FDSAUDITLINK__" localSheetId="1" hidden="1">{"fdsup://directions/FAT Viewer?action=UPDATE&amp;creator=factSet&amp;DYN_ARGS=true&amp;DOC_NAME=FAT:RGQ_ENTRPR_VAL_EV_SOURCE_WINDOW.FAT&amp;VAR:ID1=WTS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2873__FDSAUDITLINK__" localSheetId="0" hidden="1">{"fdsup://directions/FAT Viewer?action=UPDATE&amp;creator=factSet&amp;DYN_ARGS=true&amp;DOC_NAME=FAT:RGQ_ENTRPR_VAL_EV_SOURCE_WINDOW.FAT&amp;VAR:ID1=WTS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2873__FDSAUDITLINK__" hidden="1">{"fdsup://directions/FAT Viewer?action=UPDATE&amp;creator=factSet&amp;DYN_ARGS=true&amp;DOC_NAME=FAT:RGQ_ENTRPR_VAL_EV_SOURCE_WINDOW.FAT&amp;VAR:ID1=WTS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2874__FDSAUDITLINK__" localSheetId="1" hidden="1">{"fdsup://directions/FAT Viewer?action=UPDATE&amp;creator=factSet&amp;DYN_ARGS=true&amp;DOC_NAME=FAT:RGQ_ENTRPR_VAL_EV_SOURCE_WINDOW.FAT&amp;VAR:ID1=WTS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2874__FDSAUDITLINK__" localSheetId="0" hidden="1">{"fdsup://directions/FAT Viewer?action=UPDATE&amp;creator=factSet&amp;DYN_ARGS=true&amp;DOC_NAME=FAT:RGQ_ENTRPR_VAL_EV_SOURCE_WINDOW.FAT&amp;VAR:ID1=WTS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2874__FDSAUDITLINK__" hidden="1">{"fdsup://directions/FAT Viewer?action=UPDATE&amp;creator=factSet&amp;DYN_ARGS=true&amp;DOC_NAME=FAT:RGQ_ENTRPR_VAL_EV_SOURCE_WINDOW.FAT&amp;VAR:ID1=WTS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2875__FDSAUDITLINK__" localSheetId="1" hidden="1">{"fdsup://directions/FAT Viewer?action=UPDATE&amp;creator=factSet&amp;DYN_ARGS=true&amp;DOC_NAME=FAT:RGQ_ENTRPR_VAL_EV_SOURCE_WINDOW.FAT&amp;VAR:ID1=WTS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2875__FDSAUDITLINK__" localSheetId="0" hidden="1">{"fdsup://directions/FAT Viewer?action=UPDATE&amp;creator=factSet&amp;DYN_ARGS=true&amp;DOC_NAME=FAT:RGQ_ENTRPR_VAL_EV_SOURCE_WINDOW.FAT&amp;VAR:ID1=WTS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2875__FDSAUDITLINK__" hidden="1">{"fdsup://directions/FAT Viewer?action=UPDATE&amp;creator=factSet&amp;DYN_ARGS=true&amp;DOC_NAME=FAT:RGQ_ENTRPR_VAL_EV_SOURCE_WINDOW.FAT&amp;VAR:ID1=WTS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2876__FDSAUDITLINK__" localSheetId="1" hidden="1">{"fdsup://directions/FAT Viewer?action=UPDATE&amp;creator=factSet&amp;DYN_ARGS=true&amp;DOC_NAME=FAT:RGQ_ENTRPR_VAL_EV_SOURCE_WINDOW.FAT&amp;VAR:ID1=WTS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2876__FDSAUDITLINK__" localSheetId="0" hidden="1">{"fdsup://directions/FAT Viewer?action=UPDATE&amp;creator=factSet&amp;DYN_ARGS=true&amp;DOC_NAME=FAT:RGQ_ENTRPR_VAL_EV_SOURCE_WINDOW.FAT&amp;VAR:ID1=WTS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2876__FDSAUDITLINK__" hidden="1">{"fdsup://directions/FAT Viewer?action=UPDATE&amp;creator=factSet&amp;DYN_ARGS=true&amp;DOC_NAME=FAT:RGQ_ENTRPR_VAL_EV_SOURCE_WINDOW.FAT&amp;VAR:ID1=WTS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2877__FDSAUDITLINK__" localSheetId="1" hidden="1">{"fdsup://directions/FAT Viewer?action=UPDATE&amp;creator=factSet&amp;DYN_ARGS=true&amp;DOC_NAME=FAT:RGQ_ENTRPR_VAL_EV_SOURCE_WINDOW.FAT&amp;VAR:ID1=WTS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2877__FDSAUDITLINK__" localSheetId="0" hidden="1">{"fdsup://directions/FAT Viewer?action=UPDATE&amp;creator=factSet&amp;DYN_ARGS=true&amp;DOC_NAME=FAT:RGQ_ENTRPR_VAL_EV_SOURCE_WINDOW.FAT&amp;VAR:ID1=WTS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2877__FDSAUDITLINK__" hidden="1">{"fdsup://directions/FAT Viewer?action=UPDATE&amp;creator=factSet&amp;DYN_ARGS=true&amp;DOC_NAME=FAT:RGQ_ENTRPR_VAL_EV_SOURCE_WINDOW.FAT&amp;VAR:ID1=WTS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2878__FDSAUDITLINK__" localSheetId="1" hidden="1">{"fdsup://directions/FAT Viewer?action=UPDATE&amp;creator=factSet&amp;DYN_ARGS=true&amp;DOC_NAME=FAT:RGQ_ENTRPR_VAL_EV_SOURCE_WINDOW.FAT&amp;VAR:ID1=WTS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2878__FDSAUDITLINK__" localSheetId="0" hidden="1">{"fdsup://directions/FAT Viewer?action=UPDATE&amp;creator=factSet&amp;DYN_ARGS=true&amp;DOC_NAME=FAT:RGQ_ENTRPR_VAL_EV_SOURCE_WINDOW.FAT&amp;VAR:ID1=WTS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2878__FDSAUDITLINK__" hidden="1">{"fdsup://directions/FAT Viewer?action=UPDATE&amp;creator=factSet&amp;DYN_ARGS=true&amp;DOC_NAME=FAT:RGQ_ENTRPR_VAL_EV_SOURCE_WINDOW.FAT&amp;VAR:ID1=WTS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2879__FDSAUDITLINK__" localSheetId="1" hidden="1">{"fdsup://directions/FAT Viewer?action=UPDATE&amp;creator=factSet&amp;DYN_ARGS=true&amp;DOC_NAME=FAT:RGQ_ENTRPR_VAL_EV_SOURCE_WINDOW.FAT&amp;VAR:ID1=WTS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2879__FDSAUDITLINK__" localSheetId="0" hidden="1">{"fdsup://directions/FAT Viewer?action=UPDATE&amp;creator=factSet&amp;DYN_ARGS=true&amp;DOC_NAME=FAT:RGQ_ENTRPR_VAL_EV_SOURCE_WINDOW.FAT&amp;VAR:ID1=WTS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2879__FDSAUDITLINK__" hidden="1">{"fdsup://directions/FAT Viewer?action=UPDATE&amp;creator=factSet&amp;DYN_ARGS=true&amp;DOC_NAME=FAT:RGQ_ENTRPR_VAL_EV_SOURCE_WINDOW.FAT&amp;VAR:ID1=WTS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288__FDSAUDITLINK__" localSheetId="1" hidden="1">{"fdsup://directions/FAT Viewer?action=UPDATE&amp;creator=factSet&amp;DYN_ARGS=true&amp;DOC_NAME=FAT:RGQ_ENTRPR_VAL_EV_SOURCE_WINDOW.FAT&amp;VAR:ID1=PLL&amp;VAR:SDATE=20100709&amp;VAR:FDATE=20100430&amp;VAR:FREQ=WEEKLY&amp;VAR:RELITEM=&amp;VAR:CURRENCY=&amp;VAR:DB_TYPE=&amp;VAR:UNITS=M&amp;window=popup&amp;w","idth=535&amp;height=425&amp;START_MAXIMIZED=FALSE&amp;Y=120&amp;display_string=audit"}</definedName>
    <definedName name="_288__FDSAUDITLINK__" localSheetId="0" hidden="1">{"fdsup://directions/FAT Viewer?action=UPDATE&amp;creator=factSet&amp;DYN_ARGS=true&amp;DOC_NAME=FAT:RGQ_ENTRPR_VAL_EV_SOURCE_WINDOW.FAT&amp;VAR:ID1=PLL&amp;VAR:SDATE=20100709&amp;VAR:FDATE=20100430&amp;VAR:FREQ=WEEKLY&amp;VAR:RELITEM=&amp;VAR:CURRENCY=&amp;VAR:DB_TYPE=&amp;VAR:UNITS=M&amp;window=popup&amp;w","idth=535&amp;height=425&amp;START_MAXIMIZED=FALSE&amp;Y=120&amp;display_string=audit"}</definedName>
    <definedName name="_288__FDSAUDITLINK__" hidden="1">{"fdsup://directions/FAT Viewer?action=UPDATE&amp;creator=factSet&amp;DYN_ARGS=true&amp;DOC_NAME=FAT:RGQ_ENTRPR_VAL_EV_SOURCE_WINDOW.FAT&amp;VAR:ID1=PLL&amp;VAR:SDATE=20100709&amp;VAR:FDATE=20100430&amp;VAR:FREQ=WEEKLY&amp;VAR:RELITEM=&amp;VAR:CURRENCY=&amp;VAR:DB_TYPE=&amp;VAR:UNITS=M&amp;window=popup&amp;w","idth=535&amp;height=425&amp;START_MAXIMIZED=FALSE&amp;Y=120&amp;display_string=audit"}</definedName>
    <definedName name="_2880__FDSAUDITLINK__" localSheetId="1" hidden="1">{"fdsup://directions/FAT Viewer?action=UPDATE&amp;creator=factSet&amp;DYN_ARGS=true&amp;DOC_NAME=FAT:RGQ_ENTRPR_VAL_EV_SOURCE_WINDOW.FAT&amp;VAR:ID1=WTS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2880__FDSAUDITLINK__" localSheetId="0" hidden="1">{"fdsup://directions/FAT Viewer?action=UPDATE&amp;creator=factSet&amp;DYN_ARGS=true&amp;DOC_NAME=FAT:RGQ_ENTRPR_VAL_EV_SOURCE_WINDOW.FAT&amp;VAR:ID1=WTS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2880__FDSAUDITLINK__" hidden="1">{"fdsup://directions/FAT Viewer?action=UPDATE&amp;creator=factSet&amp;DYN_ARGS=true&amp;DOC_NAME=FAT:RGQ_ENTRPR_VAL_EV_SOURCE_WINDOW.FAT&amp;VAR:ID1=WTS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2881__FDSAUDITLINK__" localSheetId="1" hidden="1">{"fdsup://directions/FAT Viewer?action=UPDATE&amp;creator=factSet&amp;DYN_ARGS=true&amp;DOC_NAME=FAT:RGQ_ENTRPR_VAL_EV_SOURCE_WINDOW.FAT&amp;VAR:ID1=WTS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2881__FDSAUDITLINK__" localSheetId="0" hidden="1">{"fdsup://directions/FAT Viewer?action=UPDATE&amp;creator=factSet&amp;DYN_ARGS=true&amp;DOC_NAME=FAT:RGQ_ENTRPR_VAL_EV_SOURCE_WINDOW.FAT&amp;VAR:ID1=WTS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2881__FDSAUDITLINK__" hidden="1">{"fdsup://directions/FAT Viewer?action=UPDATE&amp;creator=factSet&amp;DYN_ARGS=true&amp;DOC_NAME=FAT:RGQ_ENTRPR_VAL_EV_SOURCE_WINDOW.FAT&amp;VAR:ID1=WTS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2882__FDSAUDITLINK__" localSheetId="1" hidden="1">{"fdsup://directions/FAT Viewer?action=UPDATE&amp;creator=factSet&amp;DYN_ARGS=true&amp;DOC_NAME=FAT:RGQ_ENTRPR_VAL_EV_SOURCE_WINDOW.FAT&amp;VAR:ID1=WTS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2882__FDSAUDITLINK__" localSheetId="0" hidden="1">{"fdsup://directions/FAT Viewer?action=UPDATE&amp;creator=factSet&amp;DYN_ARGS=true&amp;DOC_NAME=FAT:RGQ_ENTRPR_VAL_EV_SOURCE_WINDOW.FAT&amp;VAR:ID1=WTS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2882__FDSAUDITLINK__" hidden="1">{"fdsup://directions/FAT Viewer?action=UPDATE&amp;creator=factSet&amp;DYN_ARGS=true&amp;DOC_NAME=FAT:RGQ_ENTRPR_VAL_EV_SOURCE_WINDOW.FAT&amp;VAR:ID1=WTS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2883__FDSAUDITLINK__" localSheetId="1" hidden="1">{"fdsup://directions/FAT Viewer?action=UPDATE&amp;creator=factSet&amp;DYN_ARGS=true&amp;DOC_NAME=FAT:RGQ_ENTRPR_VAL_EV_SOURCE_WINDOW.FAT&amp;VAR:ID1=WTS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2883__FDSAUDITLINK__" localSheetId="0" hidden="1">{"fdsup://directions/FAT Viewer?action=UPDATE&amp;creator=factSet&amp;DYN_ARGS=true&amp;DOC_NAME=FAT:RGQ_ENTRPR_VAL_EV_SOURCE_WINDOW.FAT&amp;VAR:ID1=WTS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2883__FDSAUDITLINK__" hidden="1">{"fdsup://directions/FAT Viewer?action=UPDATE&amp;creator=factSet&amp;DYN_ARGS=true&amp;DOC_NAME=FAT:RGQ_ENTRPR_VAL_EV_SOURCE_WINDOW.FAT&amp;VAR:ID1=WTS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2884__FDSAUDITLINK__" localSheetId="1" hidden="1">{"fdsup://directions/FAT Viewer?action=UPDATE&amp;creator=factSet&amp;DYN_ARGS=true&amp;DOC_NAME=FAT:RGQ_ENTRPR_VAL_EV_SOURCE_WINDOW.FAT&amp;VAR:ID1=WTS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2884__FDSAUDITLINK__" localSheetId="0" hidden="1">{"fdsup://directions/FAT Viewer?action=UPDATE&amp;creator=factSet&amp;DYN_ARGS=true&amp;DOC_NAME=FAT:RGQ_ENTRPR_VAL_EV_SOURCE_WINDOW.FAT&amp;VAR:ID1=WTS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2884__FDSAUDITLINK__" hidden="1">{"fdsup://directions/FAT Viewer?action=UPDATE&amp;creator=factSet&amp;DYN_ARGS=true&amp;DOC_NAME=FAT:RGQ_ENTRPR_VAL_EV_SOURCE_WINDOW.FAT&amp;VAR:ID1=WTS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2885__FDSAUDITLINK__" localSheetId="1" hidden="1">{"fdsup://directions/FAT Viewer?action=UPDATE&amp;creator=factSet&amp;DYN_ARGS=true&amp;DOC_NAME=FAT:RGQ_ENTRPR_VAL_EV_SOURCE_WINDOW.FAT&amp;VAR:ID1=WTS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2885__FDSAUDITLINK__" localSheetId="0" hidden="1">{"fdsup://directions/FAT Viewer?action=UPDATE&amp;creator=factSet&amp;DYN_ARGS=true&amp;DOC_NAME=FAT:RGQ_ENTRPR_VAL_EV_SOURCE_WINDOW.FAT&amp;VAR:ID1=WTS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2885__FDSAUDITLINK__" hidden="1">{"fdsup://directions/FAT Viewer?action=UPDATE&amp;creator=factSet&amp;DYN_ARGS=true&amp;DOC_NAME=FAT:RGQ_ENTRPR_VAL_EV_SOURCE_WINDOW.FAT&amp;VAR:ID1=WTS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2886__FDSAUDITLINK__" localSheetId="1" hidden="1">{"fdsup://directions/FAT Viewer?action=UPDATE&amp;creator=factSet&amp;DYN_ARGS=true&amp;DOC_NAME=FAT:RGQ_ENTRPR_VAL_EV_SOURCE_WINDOW.FAT&amp;VAR:ID1=WTS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2886__FDSAUDITLINK__" localSheetId="0" hidden="1">{"fdsup://directions/FAT Viewer?action=UPDATE&amp;creator=factSet&amp;DYN_ARGS=true&amp;DOC_NAME=FAT:RGQ_ENTRPR_VAL_EV_SOURCE_WINDOW.FAT&amp;VAR:ID1=WTS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2886__FDSAUDITLINK__" hidden="1">{"fdsup://directions/FAT Viewer?action=UPDATE&amp;creator=factSet&amp;DYN_ARGS=true&amp;DOC_NAME=FAT:RGQ_ENTRPR_VAL_EV_SOURCE_WINDOW.FAT&amp;VAR:ID1=WTS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2887__FDSAUDITLINK__" localSheetId="1" hidden="1">{"fdsup://directions/FAT Viewer?action=UPDATE&amp;creator=factSet&amp;DYN_ARGS=true&amp;DOC_NAME=FAT:RGQ_ENTRPR_VAL_EV_SOURCE_WINDOW.FAT&amp;VAR:ID1=WTS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2887__FDSAUDITLINK__" localSheetId="0" hidden="1">{"fdsup://directions/FAT Viewer?action=UPDATE&amp;creator=factSet&amp;DYN_ARGS=true&amp;DOC_NAME=FAT:RGQ_ENTRPR_VAL_EV_SOURCE_WINDOW.FAT&amp;VAR:ID1=WTS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2887__FDSAUDITLINK__" hidden="1">{"fdsup://directions/FAT Viewer?action=UPDATE&amp;creator=factSet&amp;DYN_ARGS=true&amp;DOC_NAME=FAT:RGQ_ENTRPR_VAL_EV_SOURCE_WINDOW.FAT&amp;VAR:ID1=WTS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2888__FDSAUDITLINK__" localSheetId="1" hidden="1">{"fdsup://directions/FAT Viewer?action=UPDATE&amp;creator=factSet&amp;DYN_ARGS=true&amp;DOC_NAME=FAT:RGQ_ENTRPR_VAL_EV_SOURCE_WINDOW.FAT&amp;VAR:ID1=WTS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2888__FDSAUDITLINK__" localSheetId="0" hidden="1">{"fdsup://directions/FAT Viewer?action=UPDATE&amp;creator=factSet&amp;DYN_ARGS=true&amp;DOC_NAME=FAT:RGQ_ENTRPR_VAL_EV_SOURCE_WINDOW.FAT&amp;VAR:ID1=WTS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2888__FDSAUDITLINK__" hidden="1">{"fdsup://directions/FAT Viewer?action=UPDATE&amp;creator=factSet&amp;DYN_ARGS=true&amp;DOC_NAME=FAT:RGQ_ENTRPR_VAL_EV_SOURCE_WINDOW.FAT&amp;VAR:ID1=WTS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2889__FDSAUDITLINK__" localSheetId="1" hidden="1">{"fdsup://directions/FAT Viewer?action=UPDATE&amp;creator=factSet&amp;DYN_ARGS=true&amp;DOC_NAME=FAT:RGQ_ENTRPR_VAL_EV_SOURCE_WINDOW.FAT&amp;VAR:ID1=WTS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2889__FDSAUDITLINK__" localSheetId="0" hidden="1">{"fdsup://directions/FAT Viewer?action=UPDATE&amp;creator=factSet&amp;DYN_ARGS=true&amp;DOC_NAME=FAT:RGQ_ENTRPR_VAL_EV_SOURCE_WINDOW.FAT&amp;VAR:ID1=WTS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2889__FDSAUDITLINK__" hidden="1">{"fdsup://directions/FAT Viewer?action=UPDATE&amp;creator=factSet&amp;DYN_ARGS=true&amp;DOC_NAME=FAT:RGQ_ENTRPR_VAL_EV_SOURCE_WINDOW.FAT&amp;VAR:ID1=WTS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289__FDSAUDITLINK__" localSheetId="1" hidden="1">{"fdsup://directions/FAT Viewer?action=UPDATE&amp;creator=factSet&amp;DYN_ARGS=true&amp;DOC_NAME=FAT:RGQ_ENTRPR_VAL_EV_SOURCE_WINDOW.FAT&amp;VAR:ID1=PLL&amp;VAR:SDATE=20100702&amp;VAR:FDATE=20100430&amp;VAR:FREQ=WEEKLY&amp;VAR:RELITEM=&amp;VAR:CURRENCY=&amp;VAR:DB_TYPE=&amp;VAR:UNITS=M&amp;window=popup&amp;w","idth=535&amp;height=425&amp;START_MAXIMIZED=FALSE&amp;Y=120&amp;display_string=audit"}</definedName>
    <definedName name="_289__FDSAUDITLINK__" localSheetId="0" hidden="1">{"fdsup://directions/FAT Viewer?action=UPDATE&amp;creator=factSet&amp;DYN_ARGS=true&amp;DOC_NAME=FAT:RGQ_ENTRPR_VAL_EV_SOURCE_WINDOW.FAT&amp;VAR:ID1=PLL&amp;VAR:SDATE=20100702&amp;VAR:FDATE=20100430&amp;VAR:FREQ=WEEKLY&amp;VAR:RELITEM=&amp;VAR:CURRENCY=&amp;VAR:DB_TYPE=&amp;VAR:UNITS=M&amp;window=popup&amp;w","idth=535&amp;height=425&amp;START_MAXIMIZED=FALSE&amp;Y=120&amp;display_string=audit"}</definedName>
    <definedName name="_289__FDSAUDITLINK__" hidden="1">{"fdsup://directions/FAT Viewer?action=UPDATE&amp;creator=factSet&amp;DYN_ARGS=true&amp;DOC_NAME=FAT:RGQ_ENTRPR_VAL_EV_SOURCE_WINDOW.FAT&amp;VAR:ID1=PLL&amp;VAR:SDATE=20100702&amp;VAR:FDATE=20100430&amp;VAR:FREQ=WEEKLY&amp;VAR:RELITEM=&amp;VAR:CURRENCY=&amp;VAR:DB_TYPE=&amp;VAR:UNITS=M&amp;window=popup&amp;w","idth=535&amp;height=425&amp;START_MAXIMIZED=FALSE&amp;Y=120&amp;display_string=audit"}</definedName>
    <definedName name="_2890__FDSAUDITLINK__" localSheetId="1" hidden="1">{"fdsup://directions/FAT Viewer?action=UPDATE&amp;creator=factSet&amp;DYN_ARGS=true&amp;DOC_NAME=FAT:RGQ_ENTRPR_VAL_EV_SOURCE_WINDOW.FAT&amp;VAR:ID1=WTS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2890__FDSAUDITLINK__" localSheetId="0" hidden="1">{"fdsup://directions/FAT Viewer?action=UPDATE&amp;creator=factSet&amp;DYN_ARGS=true&amp;DOC_NAME=FAT:RGQ_ENTRPR_VAL_EV_SOURCE_WINDOW.FAT&amp;VAR:ID1=WTS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2890__FDSAUDITLINK__" hidden="1">{"fdsup://directions/FAT Viewer?action=UPDATE&amp;creator=factSet&amp;DYN_ARGS=true&amp;DOC_NAME=FAT:RGQ_ENTRPR_VAL_EV_SOURCE_WINDOW.FAT&amp;VAR:ID1=WTS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2891__FDSAUDITLINK__" localSheetId="1" hidden="1">{"fdsup://directions/FAT Viewer?action=UPDATE&amp;creator=factSet&amp;DYN_ARGS=true&amp;DOC_NAME=FAT:RGQ_ENTRPR_VAL_EV_SOURCE_WINDOW.FAT&amp;VAR:ID1=WTS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2891__FDSAUDITLINK__" localSheetId="0" hidden="1">{"fdsup://directions/FAT Viewer?action=UPDATE&amp;creator=factSet&amp;DYN_ARGS=true&amp;DOC_NAME=FAT:RGQ_ENTRPR_VAL_EV_SOURCE_WINDOW.FAT&amp;VAR:ID1=WTS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2891__FDSAUDITLINK__" hidden="1">{"fdsup://directions/FAT Viewer?action=UPDATE&amp;creator=factSet&amp;DYN_ARGS=true&amp;DOC_NAME=FAT:RGQ_ENTRPR_VAL_EV_SOURCE_WINDOW.FAT&amp;VAR:ID1=WTS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2892__FDSAUDITLINK__" localSheetId="1" hidden="1">{"fdsup://directions/FAT Viewer?action=UPDATE&amp;creator=factSet&amp;DYN_ARGS=true&amp;DOC_NAME=FAT:RGQ_ENTRPR_VAL_EV_SOURCE_WINDOW.FAT&amp;VAR:ID1=WTS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2892__FDSAUDITLINK__" localSheetId="0" hidden="1">{"fdsup://directions/FAT Viewer?action=UPDATE&amp;creator=factSet&amp;DYN_ARGS=true&amp;DOC_NAME=FAT:RGQ_ENTRPR_VAL_EV_SOURCE_WINDOW.FAT&amp;VAR:ID1=WTS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2892__FDSAUDITLINK__" hidden="1">{"fdsup://directions/FAT Viewer?action=UPDATE&amp;creator=factSet&amp;DYN_ARGS=true&amp;DOC_NAME=FAT:RGQ_ENTRPR_VAL_EV_SOURCE_WINDOW.FAT&amp;VAR:ID1=WTS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2893__FDSAUDITLINK__" localSheetId="1" hidden="1">{"fdsup://directions/FAT Viewer?action=UPDATE&amp;creator=factSet&amp;DYN_ARGS=true&amp;DOC_NAME=FAT:RGQ_ENTRPR_VAL_EV_SOURCE_WINDOW.FAT&amp;VAR:ID1=WTS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2893__FDSAUDITLINK__" localSheetId="0" hidden="1">{"fdsup://directions/FAT Viewer?action=UPDATE&amp;creator=factSet&amp;DYN_ARGS=true&amp;DOC_NAME=FAT:RGQ_ENTRPR_VAL_EV_SOURCE_WINDOW.FAT&amp;VAR:ID1=WTS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2893__FDSAUDITLINK__" hidden="1">{"fdsup://directions/FAT Viewer?action=UPDATE&amp;creator=factSet&amp;DYN_ARGS=true&amp;DOC_NAME=FAT:RGQ_ENTRPR_VAL_EV_SOURCE_WINDOW.FAT&amp;VAR:ID1=WTS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2894__FDSAUDITLINK__" localSheetId="1" hidden="1">{"fdsup://directions/FAT Viewer?action=UPDATE&amp;creator=factSet&amp;DYN_ARGS=true&amp;DOC_NAME=FAT:RGQ_ENTRPR_VAL_EV_SOURCE_WINDOW.FAT&amp;VAR:ID1=WTS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2894__FDSAUDITLINK__" localSheetId="0" hidden="1">{"fdsup://directions/FAT Viewer?action=UPDATE&amp;creator=factSet&amp;DYN_ARGS=true&amp;DOC_NAME=FAT:RGQ_ENTRPR_VAL_EV_SOURCE_WINDOW.FAT&amp;VAR:ID1=WTS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2894__FDSAUDITLINK__" hidden="1">{"fdsup://directions/FAT Viewer?action=UPDATE&amp;creator=factSet&amp;DYN_ARGS=true&amp;DOC_NAME=FAT:RGQ_ENTRPR_VAL_EV_SOURCE_WINDOW.FAT&amp;VAR:ID1=WTS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2895__FDSAUDITLINK__" localSheetId="1" hidden="1">{"fdsup://directions/FAT Viewer?action=UPDATE&amp;creator=factSet&amp;DYN_ARGS=true&amp;DOC_NAME=FAT:RGQ_ENTRPR_VAL_EV_SOURCE_WINDOW.FAT&amp;VAR:ID1=WTS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2895__FDSAUDITLINK__" localSheetId="0" hidden="1">{"fdsup://directions/FAT Viewer?action=UPDATE&amp;creator=factSet&amp;DYN_ARGS=true&amp;DOC_NAME=FAT:RGQ_ENTRPR_VAL_EV_SOURCE_WINDOW.FAT&amp;VAR:ID1=WTS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2895__FDSAUDITLINK__" hidden="1">{"fdsup://directions/FAT Viewer?action=UPDATE&amp;creator=factSet&amp;DYN_ARGS=true&amp;DOC_NAME=FAT:RGQ_ENTRPR_VAL_EV_SOURCE_WINDOW.FAT&amp;VAR:ID1=WTS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2896__FDSAUDITLINK__" localSheetId="1" hidden="1">{"fdsup://directions/FAT Viewer?action=UPDATE&amp;creator=factSet&amp;DYN_ARGS=true&amp;DOC_NAME=FAT:RGQ_ENTRPR_VAL_EV_SOURCE_WINDOW.FAT&amp;VAR:ID1=WTS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2896__FDSAUDITLINK__" localSheetId="0" hidden="1">{"fdsup://directions/FAT Viewer?action=UPDATE&amp;creator=factSet&amp;DYN_ARGS=true&amp;DOC_NAME=FAT:RGQ_ENTRPR_VAL_EV_SOURCE_WINDOW.FAT&amp;VAR:ID1=WTS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2896__FDSAUDITLINK__" hidden="1">{"fdsup://directions/FAT Viewer?action=UPDATE&amp;creator=factSet&amp;DYN_ARGS=true&amp;DOC_NAME=FAT:RGQ_ENTRPR_VAL_EV_SOURCE_WINDOW.FAT&amp;VAR:ID1=WTS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2897__FDSAUDITLINK__" localSheetId="1" hidden="1">{"fdsup://directions/FAT Viewer?action=UPDATE&amp;creator=factSet&amp;DYN_ARGS=true&amp;DOC_NAME=FAT:RGQ_ENTRPR_VAL_EV_SOURCE_WINDOW.FAT&amp;VAR:ID1=WTS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2897__FDSAUDITLINK__" localSheetId="0" hidden="1">{"fdsup://directions/FAT Viewer?action=UPDATE&amp;creator=factSet&amp;DYN_ARGS=true&amp;DOC_NAME=FAT:RGQ_ENTRPR_VAL_EV_SOURCE_WINDOW.FAT&amp;VAR:ID1=WTS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2897__FDSAUDITLINK__" hidden="1">{"fdsup://directions/FAT Viewer?action=UPDATE&amp;creator=factSet&amp;DYN_ARGS=true&amp;DOC_NAME=FAT:RGQ_ENTRPR_VAL_EV_SOURCE_WINDOW.FAT&amp;VAR:ID1=WTS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2898__FDSAUDITLINK__" localSheetId="1" hidden="1">{"fdsup://directions/FAT Viewer?action=UPDATE&amp;creator=factSet&amp;DYN_ARGS=true&amp;DOC_NAME=FAT:RGQ_ENTRPR_VAL_EV_SOURCE_WINDOW.FAT&amp;VAR:ID1=WTS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2898__FDSAUDITLINK__" localSheetId="0" hidden="1">{"fdsup://directions/FAT Viewer?action=UPDATE&amp;creator=factSet&amp;DYN_ARGS=true&amp;DOC_NAME=FAT:RGQ_ENTRPR_VAL_EV_SOURCE_WINDOW.FAT&amp;VAR:ID1=WTS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2898__FDSAUDITLINK__" hidden="1">{"fdsup://directions/FAT Viewer?action=UPDATE&amp;creator=factSet&amp;DYN_ARGS=true&amp;DOC_NAME=FAT:RGQ_ENTRPR_VAL_EV_SOURCE_WINDOW.FAT&amp;VAR:ID1=WTS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2899__FDSAUDITLINK__" localSheetId="1" hidden="1">{"fdsup://directions/FAT Viewer?action=UPDATE&amp;creator=factSet&amp;DYN_ARGS=true&amp;DOC_NAME=FAT:RGQ_ENTRPR_VAL_EV_SOURCE_WINDOW.FAT&amp;VAR:ID1=WTS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2899__FDSAUDITLINK__" localSheetId="0" hidden="1">{"fdsup://directions/FAT Viewer?action=UPDATE&amp;creator=factSet&amp;DYN_ARGS=true&amp;DOC_NAME=FAT:RGQ_ENTRPR_VAL_EV_SOURCE_WINDOW.FAT&amp;VAR:ID1=WTS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2899__FDSAUDITLINK__" hidden="1">{"fdsup://directions/FAT Viewer?action=UPDATE&amp;creator=factSet&amp;DYN_ARGS=true&amp;DOC_NAME=FAT:RGQ_ENTRPR_VAL_EV_SOURCE_WINDOW.FAT&amp;VAR:ID1=WTS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29__123Graph_BCHART_12" localSheetId="0" hidden="1">#REF!</definedName>
    <definedName name="_29__123Graph_BCHART_12" hidden="1">#REF!</definedName>
    <definedName name="_29__FDSAUDITLINK__" localSheetId="1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29__FDSAUDITLINK__" localSheetId="0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29__FDSAUDITLINK__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290__FDSAUDITLINK__" localSheetId="1" hidden="1">{"fdsup://directions/FAT Viewer?action=UPDATE&amp;creator=factSet&amp;DYN_ARGS=true&amp;DOC_NAME=FAT:RGQ_ENTRPR_VAL_EV_SOURCE_WINDOW.FAT&amp;VAR:ID1=PLL&amp;VAR:SDATE=20100625&amp;VAR:FDATE=20100430&amp;VAR:FREQ=WEEKLY&amp;VAR:RELITEM=&amp;VAR:CURRENCY=&amp;VAR:DB_TYPE=&amp;VAR:UNITS=M&amp;window=popup&amp;w","idth=535&amp;height=425&amp;START_MAXIMIZED=FALSE&amp;Y=120&amp;display_string=audit"}</definedName>
    <definedName name="_290__FDSAUDITLINK__" localSheetId="0" hidden="1">{"fdsup://directions/FAT Viewer?action=UPDATE&amp;creator=factSet&amp;DYN_ARGS=true&amp;DOC_NAME=FAT:RGQ_ENTRPR_VAL_EV_SOURCE_WINDOW.FAT&amp;VAR:ID1=PLL&amp;VAR:SDATE=20100625&amp;VAR:FDATE=20100430&amp;VAR:FREQ=WEEKLY&amp;VAR:RELITEM=&amp;VAR:CURRENCY=&amp;VAR:DB_TYPE=&amp;VAR:UNITS=M&amp;window=popup&amp;w","idth=535&amp;height=425&amp;START_MAXIMIZED=FALSE&amp;Y=120&amp;display_string=audit"}</definedName>
    <definedName name="_290__FDSAUDITLINK__" hidden="1">{"fdsup://directions/FAT Viewer?action=UPDATE&amp;creator=factSet&amp;DYN_ARGS=true&amp;DOC_NAME=FAT:RGQ_ENTRPR_VAL_EV_SOURCE_WINDOW.FAT&amp;VAR:ID1=PLL&amp;VAR:SDATE=20100625&amp;VAR:FDATE=20100430&amp;VAR:FREQ=WEEKLY&amp;VAR:RELITEM=&amp;VAR:CURRENCY=&amp;VAR:DB_TYPE=&amp;VAR:UNITS=M&amp;window=popup&amp;w","idth=535&amp;height=425&amp;START_MAXIMIZED=FALSE&amp;Y=120&amp;display_string=audit"}</definedName>
    <definedName name="_2900__FDSAUDITLINK__" localSheetId="1" hidden="1">{"fdsup://directions/FAT Viewer?action=UPDATE&amp;creator=factSet&amp;DYN_ARGS=true&amp;DOC_NAME=FAT:RGQ_ENTRPR_VAL_EV_SOURCE_WINDOW.FAT&amp;VAR:ID1=WTS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2900__FDSAUDITLINK__" localSheetId="0" hidden="1">{"fdsup://directions/FAT Viewer?action=UPDATE&amp;creator=factSet&amp;DYN_ARGS=true&amp;DOC_NAME=FAT:RGQ_ENTRPR_VAL_EV_SOURCE_WINDOW.FAT&amp;VAR:ID1=WTS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2900__FDSAUDITLINK__" hidden="1">{"fdsup://directions/FAT Viewer?action=UPDATE&amp;creator=factSet&amp;DYN_ARGS=true&amp;DOC_NAME=FAT:RGQ_ENTRPR_VAL_EV_SOURCE_WINDOW.FAT&amp;VAR:ID1=WTS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2901__FDSAUDITLINK__" localSheetId="1" hidden="1">{"fdsup://directions/FAT Viewer?action=UPDATE&amp;creator=factSet&amp;DYN_ARGS=true&amp;DOC_NAME=FAT:RGQ_ENTRPR_VAL_EV_SOURCE_WINDOW.FAT&amp;VAR:ID1=WTS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2901__FDSAUDITLINK__" localSheetId="0" hidden="1">{"fdsup://directions/FAT Viewer?action=UPDATE&amp;creator=factSet&amp;DYN_ARGS=true&amp;DOC_NAME=FAT:RGQ_ENTRPR_VAL_EV_SOURCE_WINDOW.FAT&amp;VAR:ID1=WTS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2901__FDSAUDITLINK__" hidden="1">{"fdsup://directions/FAT Viewer?action=UPDATE&amp;creator=factSet&amp;DYN_ARGS=true&amp;DOC_NAME=FAT:RGQ_ENTRPR_VAL_EV_SOURCE_WINDOW.FAT&amp;VAR:ID1=WTS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2902__FDSAUDITLINK__" localSheetId="1" hidden="1">{"fdsup://directions/FAT Viewer?action=UPDATE&amp;creator=factSet&amp;DYN_ARGS=true&amp;DOC_NAME=FAT:RGQ_ENTRPR_VAL_EV_SOURCE_WINDOW.FAT&amp;VAR:ID1=WTS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2902__FDSAUDITLINK__" localSheetId="0" hidden="1">{"fdsup://directions/FAT Viewer?action=UPDATE&amp;creator=factSet&amp;DYN_ARGS=true&amp;DOC_NAME=FAT:RGQ_ENTRPR_VAL_EV_SOURCE_WINDOW.FAT&amp;VAR:ID1=WTS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2902__FDSAUDITLINK__" hidden="1">{"fdsup://directions/FAT Viewer?action=UPDATE&amp;creator=factSet&amp;DYN_ARGS=true&amp;DOC_NAME=FAT:RGQ_ENTRPR_VAL_EV_SOURCE_WINDOW.FAT&amp;VAR:ID1=WTS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2903__FDSAUDITLINK__" localSheetId="1" hidden="1">{"fdsup://directions/FAT Viewer?action=UPDATE&amp;creator=factSet&amp;DYN_ARGS=true&amp;DOC_NAME=FAT:RGQ_ENTRPR_VAL_EV_SOURCE_WINDOW.FAT&amp;VAR:ID1=WTS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2903__FDSAUDITLINK__" localSheetId="0" hidden="1">{"fdsup://directions/FAT Viewer?action=UPDATE&amp;creator=factSet&amp;DYN_ARGS=true&amp;DOC_NAME=FAT:RGQ_ENTRPR_VAL_EV_SOURCE_WINDOW.FAT&amp;VAR:ID1=WTS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2903__FDSAUDITLINK__" hidden="1">{"fdsup://directions/FAT Viewer?action=UPDATE&amp;creator=factSet&amp;DYN_ARGS=true&amp;DOC_NAME=FAT:RGQ_ENTRPR_VAL_EV_SOURCE_WINDOW.FAT&amp;VAR:ID1=WTS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2904__FDSAUDITLINK__" localSheetId="1" hidden="1">{"fdsup://directions/FAT Viewer?action=UPDATE&amp;creator=factSet&amp;DYN_ARGS=true&amp;DOC_NAME=FAT:RGQ_ENTRPR_VAL_EV_SOURCE_WINDOW.FAT&amp;VAR:ID1=WTS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2904__FDSAUDITLINK__" localSheetId="0" hidden="1">{"fdsup://directions/FAT Viewer?action=UPDATE&amp;creator=factSet&amp;DYN_ARGS=true&amp;DOC_NAME=FAT:RGQ_ENTRPR_VAL_EV_SOURCE_WINDOW.FAT&amp;VAR:ID1=WTS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2904__FDSAUDITLINK__" hidden="1">{"fdsup://directions/FAT Viewer?action=UPDATE&amp;creator=factSet&amp;DYN_ARGS=true&amp;DOC_NAME=FAT:RGQ_ENTRPR_VAL_EV_SOURCE_WINDOW.FAT&amp;VAR:ID1=WTS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2905__FDSAUDITLINK__" localSheetId="1" hidden="1">{"fdsup://directions/FAT Viewer?action=UPDATE&amp;creator=factSet&amp;DYN_ARGS=true&amp;DOC_NAME=FAT:RGQ_ENTRPR_VAL_EV_SOURCE_WINDOW.FAT&amp;VAR:ID1=WTS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2905__FDSAUDITLINK__" localSheetId="0" hidden="1">{"fdsup://directions/FAT Viewer?action=UPDATE&amp;creator=factSet&amp;DYN_ARGS=true&amp;DOC_NAME=FAT:RGQ_ENTRPR_VAL_EV_SOURCE_WINDOW.FAT&amp;VAR:ID1=WTS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2905__FDSAUDITLINK__" hidden="1">{"fdsup://directions/FAT Viewer?action=UPDATE&amp;creator=factSet&amp;DYN_ARGS=true&amp;DOC_NAME=FAT:RGQ_ENTRPR_VAL_EV_SOURCE_WINDOW.FAT&amp;VAR:ID1=WTS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2906__FDSAUDITLINK__" localSheetId="1" hidden="1">{"fdsup://directions/FAT Viewer?action=UPDATE&amp;creator=factSet&amp;DYN_ARGS=true&amp;DOC_NAME=FAT:RGQ_ENTRPR_VAL_EV_SOURCE_WINDOW.FAT&amp;VAR:ID1=WTS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2906__FDSAUDITLINK__" localSheetId="0" hidden="1">{"fdsup://directions/FAT Viewer?action=UPDATE&amp;creator=factSet&amp;DYN_ARGS=true&amp;DOC_NAME=FAT:RGQ_ENTRPR_VAL_EV_SOURCE_WINDOW.FAT&amp;VAR:ID1=WTS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2906__FDSAUDITLINK__" hidden="1">{"fdsup://directions/FAT Viewer?action=UPDATE&amp;creator=factSet&amp;DYN_ARGS=true&amp;DOC_NAME=FAT:RGQ_ENTRPR_VAL_EV_SOURCE_WINDOW.FAT&amp;VAR:ID1=WTS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2907__FDSAUDITLINK__" localSheetId="1" hidden="1">{"fdsup://directions/FAT Viewer?action=UPDATE&amp;creator=factSet&amp;DYN_ARGS=true&amp;DOC_NAME=FAT:RGQ_ENTRPR_VAL_EV_SOURCE_WINDOW.FAT&amp;VAR:ID1=WTS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2907__FDSAUDITLINK__" localSheetId="0" hidden="1">{"fdsup://directions/FAT Viewer?action=UPDATE&amp;creator=factSet&amp;DYN_ARGS=true&amp;DOC_NAME=FAT:RGQ_ENTRPR_VAL_EV_SOURCE_WINDOW.FAT&amp;VAR:ID1=WTS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2907__FDSAUDITLINK__" hidden="1">{"fdsup://directions/FAT Viewer?action=UPDATE&amp;creator=factSet&amp;DYN_ARGS=true&amp;DOC_NAME=FAT:RGQ_ENTRPR_VAL_EV_SOURCE_WINDOW.FAT&amp;VAR:ID1=WTS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2908__FDSAUDITLINK__" localSheetId="1" hidden="1">{"fdsup://directions/FAT Viewer?action=UPDATE&amp;creator=factSet&amp;DYN_ARGS=true&amp;DOC_NAME=FAT:RGQ_ENTRPR_VAL_EV_SOURCE_WINDOW.FAT&amp;VAR:ID1=WTS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2908__FDSAUDITLINK__" localSheetId="0" hidden="1">{"fdsup://directions/FAT Viewer?action=UPDATE&amp;creator=factSet&amp;DYN_ARGS=true&amp;DOC_NAME=FAT:RGQ_ENTRPR_VAL_EV_SOURCE_WINDOW.FAT&amp;VAR:ID1=WTS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2908__FDSAUDITLINK__" hidden="1">{"fdsup://directions/FAT Viewer?action=UPDATE&amp;creator=factSet&amp;DYN_ARGS=true&amp;DOC_NAME=FAT:RGQ_ENTRPR_VAL_EV_SOURCE_WINDOW.FAT&amp;VAR:ID1=WTS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2909__FDSAUDITLINK__" localSheetId="1" hidden="1">{"fdsup://directions/FAT Viewer?action=UPDATE&amp;creator=factSet&amp;DYN_ARGS=true&amp;DOC_NAME=FAT:RGQ_ENTRPR_VAL_EV_SOURCE_WINDOW.FAT&amp;VAR:ID1=WTS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2909__FDSAUDITLINK__" localSheetId="0" hidden="1">{"fdsup://directions/FAT Viewer?action=UPDATE&amp;creator=factSet&amp;DYN_ARGS=true&amp;DOC_NAME=FAT:RGQ_ENTRPR_VAL_EV_SOURCE_WINDOW.FAT&amp;VAR:ID1=WTS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2909__FDSAUDITLINK__" hidden="1">{"fdsup://directions/FAT Viewer?action=UPDATE&amp;creator=factSet&amp;DYN_ARGS=true&amp;DOC_NAME=FAT:RGQ_ENTRPR_VAL_EV_SOURCE_WINDOW.FAT&amp;VAR:ID1=WTS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291__FDSAUDITLINK__" localSheetId="1" hidden="1">{"fdsup://directions/FAT Viewer?action=UPDATE&amp;creator=factSet&amp;DYN_ARGS=true&amp;DOC_NAME=FAT:RGQ_ENTRPR_VAL_EV_SOURCE_WINDOW.FAT&amp;VAR:ID1=PLL&amp;VAR:SDATE=20100618&amp;VAR:FDATE=20100430&amp;VAR:FREQ=WEEKLY&amp;VAR:RELITEM=&amp;VAR:CURRENCY=&amp;VAR:DB_TYPE=&amp;VAR:UNITS=M&amp;window=popup&amp;w","idth=535&amp;height=425&amp;START_MAXIMIZED=FALSE&amp;Y=120&amp;display_string=audit"}</definedName>
    <definedName name="_291__FDSAUDITLINK__" localSheetId="0" hidden="1">{"fdsup://directions/FAT Viewer?action=UPDATE&amp;creator=factSet&amp;DYN_ARGS=true&amp;DOC_NAME=FAT:RGQ_ENTRPR_VAL_EV_SOURCE_WINDOW.FAT&amp;VAR:ID1=PLL&amp;VAR:SDATE=20100618&amp;VAR:FDATE=20100430&amp;VAR:FREQ=WEEKLY&amp;VAR:RELITEM=&amp;VAR:CURRENCY=&amp;VAR:DB_TYPE=&amp;VAR:UNITS=M&amp;window=popup&amp;w","idth=535&amp;height=425&amp;START_MAXIMIZED=FALSE&amp;Y=120&amp;display_string=audit"}</definedName>
    <definedName name="_291__FDSAUDITLINK__" hidden="1">{"fdsup://directions/FAT Viewer?action=UPDATE&amp;creator=factSet&amp;DYN_ARGS=true&amp;DOC_NAME=FAT:RGQ_ENTRPR_VAL_EV_SOURCE_WINDOW.FAT&amp;VAR:ID1=PLL&amp;VAR:SDATE=20100618&amp;VAR:FDATE=20100430&amp;VAR:FREQ=WEEKLY&amp;VAR:RELITEM=&amp;VAR:CURRENCY=&amp;VAR:DB_TYPE=&amp;VAR:UNITS=M&amp;window=popup&amp;w","idth=535&amp;height=425&amp;START_MAXIMIZED=FALSE&amp;Y=120&amp;display_string=audit"}</definedName>
    <definedName name="_2910__FDSAUDITLINK__" localSheetId="1" hidden="1">{"fdsup://directions/FAT Viewer?action=UPDATE&amp;creator=factSet&amp;DYN_ARGS=true&amp;DOC_NAME=FAT:RGQ_ENTRPR_VAL_EV_SOURCE_WINDOW.FAT&amp;VAR:ID1=WTS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2910__FDSAUDITLINK__" localSheetId="0" hidden="1">{"fdsup://directions/FAT Viewer?action=UPDATE&amp;creator=factSet&amp;DYN_ARGS=true&amp;DOC_NAME=FAT:RGQ_ENTRPR_VAL_EV_SOURCE_WINDOW.FAT&amp;VAR:ID1=WTS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2910__FDSAUDITLINK__" hidden="1">{"fdsup://directions/FAT Viewer?action=UPDATE&amp;creator=factSet&amp;DYN_ARGS=true&amp;DOC_NAME=FAT:RGQ_ENTRPR_VAL_EV_SOURCE_WINDOW.FAT&amp;VAR:ID1=WTS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2911__FDSAUDITLINK__" localSheetId="1" hidden="1">{"fdsup://directions/FAT Viewer?action=UPDATE&amp;creator=factSet&amp;DYN_ARGS=true&amp;DOC_NAME=FAT:RGQ_ENTRPR_VAL_EV_SOURCE_WINDOW.FAT&amp;VAR:ID1=WTS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2911__FDSAUDITLINK__" localSheetId="0" hidden="1">{"fdsup://directions/FAT Viewer?action=UPDATE&amp;creator=factSet&amp;DYN_ARGS=true&amp;DOC_NAME=FAT:RGQ_ENTRPR_VAL_EV_SOURCE_WINDOW.FAT&amp;VAR:ID1=WTS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2911__FDSAUDITLINK__" hidden="1">{"fdsup://directions/FAT Viewer?action=UPDATE&amp;creator=factSet&amp;DYN_ARGS=true&amp;DOC_NAME=FAT:RGQ_ENTRPR_VAL_EV_SOURCE_WINDOW.FAT&amp;VAR:ID1=WTS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2912__FDSAUDITLINK__" localSheetId="1" hidden="1">{"fdsup://directions/FAT Viewer?action=UPDATE&amp;creator=factSet&amp;DYN_ARGS=true&amp;DOC_NAME=FAT:RGQ_ENTRPR_VAL_EV_SOURCE_WINDOW.FAT&amp;VAR:ID1=WTS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2912__FDSAUDITLINK__" localSheetId="0" hidden="1">{"fdsup://directions/FAT Viewer?action=UPDATE&amp;creator=factSet&amp;DYN_ARGS=true&amp;DOC_NAME=FAT:RGQ_ENTRPR_VAL_EV_SOURCE_WINDOW.FAT&amp;VAR:ID1=WTS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2912__FDSAUDITLINK__" hidden="1">{"fdsup://directions/FAT Viewer?action=UPDATE&amp;creator=factSet&amp;DYN_ARGS=true&amp;DOC_NAME=FAT:RGQ_ENTRPR_VAL_EV_SOURCE_WINDOW.FAT&amp;VAR:ID1=WTS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2913__FDSAUDITLINK__" localSheetId="1" hidden="1">{"fdsup://directions/FAT Viewer?action=UPDATE&amp;creator=factSet&amp;DYN_ARGS=true&amp;DOC_NAME=FAT:RGQ_ENTRPR_VAL_EV_SOURCE_WINDOW.FAT&amp;VAR:ID1=WTS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2913__FDSAUDITLINK__" localSheetId="0" hidden="1">{"fdsup://directions/FAT Viewer?action=UPDATE&amp;creator=factSet&amp;DYN_ARGS=true&amp;DOC_NAME=FAT:RGQ_ENTRPR_VAL_EV_SOURCE_WINDOW.FAT&amp;VAR:ID1=WTS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2913__FDSAUDITLINK__" hidden="1">{"fdsup://directions/FAT Viewer?action=UPDATE&amp;creator=factSet&amp;DYN_ARGS=true&amp;DOC_NAME=FAT:RGQ_ENTRPR_VAL_EV_SOURCE_WINDOW.FAT&amp;VAR:ID1=WTS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2914__FDSAUDITLINK__" localSheetId="1" hidden="1">{"fdsup://directions/FAT Viewer?action=UPDATE&amp;creator=factSet&amp;DYN_ARGS=true&amp;DOC_NAME=FAT:RGQ_ENTRPR_VAL_EV_SOURCE_WINDOW.FAT&amp;VAR:ID1=WTS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2914__FDSAUDITLINK__" localSheetId="0" hidden="1">{"fdsup://directions/FAT Viewer?action=UPDATE&amp;creator=factSet&amp;DYN_ARGS=true&amp;DOC_NAME=FAT:RGQ_ENTRPR_VAL_EV_SOURCE_WINDOW.FAT&amp;VAR:ID1=WTS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2914__FDSAUDITLINK__" hidden="1">{"fdsup://directions/FAT Viewer?action=UPDATE&amp;creator=factSet&amp;DYN_ARGS=true&amp;DOC_NAME=FAT:RGQ_ENTRPR_VAL_EV_SOURCE_WINDOW.FAT&amp;VAR:ID1=WTS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2915__FDSAUDITLINK__" localSheetId="1" hidden="1">{"fdsup://directions/FAT Viewer?action=UPDATE&amp;creator=factSet&amp;DYN_ARGS=true&amp;DOC_NAME=FAT:RGQ_ENTRPR_VAL_EV_SOURCE_WINDOW.FAT&amp;VAR:ID1=WTS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2915__FDSAUDITLINK__" localSheetId="0" hidden="1">{"fdsup://directions/FAT Viewer?action=UPDATE&amp;creator=factSet&amp;DYN_ARGS=true&amp;DOC_NAME=FAT:RGQ_ENTRPR_VAL_EV_SOURCE_WINDOW.FAT&amp;VAR:ID1=WTS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2915__FDSAUDITLINK__" hidden="1">{"fdsup://directions/FAT Viewer?action=UPDATE&amp;creator=factSet&amp;DYN_ARGS=true&amp;DOC_NAME=FAT:RGQ_ENTRPR_VAL_EV_SOURCE_WINDOW.FAT&amp;VAR:ID1=WTS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2916__FDSAUDITLINK__" localSheetId="1" hidden="1">{"fdsup://directions/FAT Viewer?action=UPDATE&amp;creator=factSet&amp;DYN_ARGS=true&amp;DOC_NAME=FAT:RGQ_ENTRPR_VAL_EV_SOURCE_WINDOW.FAT&amp;VAR:ID1=WTS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2916__FDSAUDITLINK__" localSheetId="0" hidden="1">{"fdsup://directions/FAT Viewer?action=UPDATE&amp;creator=factSet&amp;DYN_ARGS=true&amp;DOC_NAME=FAT:RGQ_ENTRPR_VAL_EV_SOURCE_WINDOW.FAT&amp;VAR:ID1=WTS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2916__FDSAUDITLINK__" hidden="1">{"fdsup://directions/FAT Viewer?action=UPDATE&amp;creator=factSet&amp;DYN_ARGS=true&amp;DOC_NAME=FAT:RGQ_ENTRPR_VAL_EV_SOURCE_WINDOW.FAT&amp;VAR:ID1=WTS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2917__FDSAUDITLINK__" localSheetId="1" hidden="1">{"fdsup://directions/FAT Viewer?action=UPDATE&amp;creator=factSet&amp;DYN_ARGS=true&amp;DOC_NAME=FAT:RGQ_ENTRPR_VAL_EV_SOURCE_WINDOW.FAT&amp;VAR:ID1=WTS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2917__FDSAUDITLINK__" localSheetId="0" hidden="1">{"fdsup://directions/FAT Viewer?action=UPDATE&amp;creator=factSet&amp;DYN_ARGS=true&amp;DOC_NAME=FAT:RGQ_ENTRPR_VAL_EV_SOURCE_WINDOW.FAT&amp;VAR:ID1=WTS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2917__FDSAUDITLINK__" hidden="1">{"fdsup://directions/FAT Viewer?action=UPDATE&amp;creator=factSet&amp;DYN_ARGS=true&amp;DOC_NAME=FAT:RGQ_ENTRPR_VAL_EV_SOURCE_WINDOW.FAT&amp;VAR:ID1=WTS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2918__FDSAUDITLINK__" localSheetId="1" hidden="1">{"fdsup://directions/FAT Viewer?action=UPDATE&amp;creator=factSet&amp;DYN_ARGS=true&amp;DOC_NAME=FAT:RGQ_ENTRPR_VAL_EV_SOURCE_WINDOW.FAT&amp;VAR:ID1=WTS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2918__FDSAUDITLINK__" localSheetId="0" hidden="1">{"fdsup://directions/FAT Viewer?action=UPDATE&amp;creator=factSet&amp;DYN_ARGS=true&amp;DOC_NAME=FAT:RGQ_ENTRPR_VAL_EV_SOURCE_WINDOW.FAT&amp;VAR:ID1=WTS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2918__FDSAUDITLINK__" hidden="1">{"fdsup://directions/FAT Viewer?action=UPDATE&amp;creator=factSet&amp;DYN_ARGS=true&amp;DOC_NAME=FAT:RGQ_ENTRPR_VAL_EV_SOURCE_WINDOW.FAT&amp;VAR:ID1=WTS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2919__FDSAUDITLINK__" localSheetId="1" hidden="1">{"fdsup://directions/FAT Viewer?action=UPDATE&amp;creator=factSet&amp;DYN_ARGS=true&amp;DOC_NAME=FAT:RGQ_ENTRPR_VAL_EV_SOURCE_WINDOW.FAT&amp;VAR:ID1=WTS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2919__FDSAUDITLINK__" localSheetId="0" hidden="1">{"fdsup://directions/FAT Viewer?action=UPDATE&amp;creator=factSet&amp;DYN_ARGS=true&amp;DOC_NAME=FAT:RGQ_ENTRPR_VAL_EV_SOURCE_WINDOW.FAT&amp;VAR:ID1=WTS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2919__FDSAUDITLINK__" hidden="1">{"fdsup://directions/FAT Viewer?action=UPDATE&amp;creator=factSet&amp;DYN_ARGS=true&amp;DOC_NAME=FAT:RGQ_ENTRPR_VAL_EV_SOURCE_WINDOW.FAT&amp;VAR:ID1=WTS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292__FDSAUDITLINK__" localSheetId="1" hidden="1">{"fdsup://directions/FAT Viewer?action=UPDATE&amp;creator=factSet&amp;DYN_ARGS=true&amp;DOC_NAME=FAT:RGQ_ENTRPR_VAL_EV_SOURCE_WINDOW.FAT&amp;VAR:ID1=PLL&amp;VAR:SDATE=20100611&amp;VAR:FDATE=20100430&amp;VAR:FREQ=WEEKLY&amp;VAR:RELITEM=&amp;VAR:CURRENCY=&amp;VAR:DB_TYPE=&amp;VAR:UNITS=M&amp;window=popup&amp;w","idth=535&amp;height=425&amp;START_MAXIMIZED=FALSE&amp;Y=120&amp;display_string=audit"}</definedName>
    <definedName name="_292__FDSAUDITLINK__" localSheetId="0" hidden="1">{"fdsup://directions/FAT Viewer?action=UPDATE&amp;creator=factSet&amp;DYN_ARGS=true&amp;DOC_NAME=FAT:RGQ_ENTRPR_VAL_EV_SOURCE_WINDOW.FAT&amp;VAR:ID1=PLL&amp;VAR:SDATE=20100611&amp;VAR:FDATE=20100430&amp;VAR:FREQ=WEEKLY&amp;VAR:RELITEM=&amp;VAR:CURRENCY=&amp;VAR:DB_TYPE=&amp;VAR:UNITS=M&amp;window=popup&amp;w","idth=535&amp;height=425&amp;START_MAXIMIZED=FALSE&amp;Y=120&amp;display_string=audit"}</definedName>
    <definedName name="_292__FDSAUDITLINK__" hidden="1">{"fdsup://directions/FAT Viewer?action=UPDATE&amp;creator=factSet&amp;DYN_ARGS=true&amp;DOC_NAME=FAT:RGQ_ENTRPR_VAL_EV_SOURCE_WINDOW.FAT&amp;VAR:ID1=PLL&amp;VAR:SDATE=20100611&amp;VAR:FDATE=20100430&amp;VAR:FREQ=WEEKLY&amp;VAR:RELITEM=&amp;VAR:CURRENCY=&amp;VAR:DB_TYPE=&amp;VAR:UNITS=M&amp;window=popup&amp;w","idth=535&amp;height=425&amp;START_MAXIMIZED=FALSE&amp;Y=120&amp;display_string=audit"}</definedName>
    <definedName name="_2920__FDSAUDITLINK__" localSheetId="1" hidden="1">{"fdsup://directions/FAT Viewer?action=UPDATE&amp;creator=factSet&amp;DYN_ARGS=true&amp;DOC_NAME=FAT:RGQ_ENTRPR_VAL_EV_SOURCE_WINDOW.FAT&amp;VAR:ID1=WTS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2920__FDSAUDITLINK__" localSheetId="0" hidden="1">{"fdsup://directions/FAT Viewer?action=UPDATE&amp;creator=factSet&amp;DYN_ARGS=true&amp;DOC_NAME=FAT:RGQ_ENTRPR_VAL_EV_SOURCE_WINDOW.FAT&amp;VAR:ID1=WTS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2920__FDSAUDITLINK__" hidden="1">{"fdsup://directions/FAT Viewer?action=UPDATE&amp;creator=factSet&amp;DYN_ARGS=true&amp;DOC_NAME=FAT:RGQ_ENTRPR_VAL_EV_SOURCE_WINDOW.FAT&amp;VAR:ID1=WTS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2921__FDSAUDITLINK__" localSheetId="1" hidden="1">{"fdsup://directions/FAT Viewer?action=UPDATE&amp;creator=factSet&amp;DYN_ARGS=true&amp;DOC_NAME=FAT:RGQ_ENTRPR_VAL_EV_SOURCE_WINDOW.FAT&amp;VAR:ID1=WTS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2921__FDSAUDITLINK__" localSheetId="0" hidden="1">{"fdsup://directions/FAT Viewer?action=UPDATE&amp;creator=factSet&amp;DYN_ARGS=true&amp;DOC_NAME=FAT:RGQ_ENTRPR_VAL_EV_SOURCE_WINDOW.FAT&amp;VAR:ID1=WTS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2921__FDSAUDITLINK__" hidden="1">{"fdsup://directions/FAT Viewer?action=UPDATE&amp;creator=factSet&amp;DYN_ARGS=true&amp;DOC_NAME=FAT:RGQ_ENTRPR_VAL_EV_SOURCE_WINDOW.FAT&amp;VAR:ID1=WTS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2922__FDSAUDITLINK__" localSheetId="1" hidden="1">{"fdsup://directions/FAT Viewer?action=UPDATE&amp;creator=factSet&amp;DYN_ARGS=true&amp;DOC_NAME=FAT:RGQ_ENTRPR_VAL_EV_SOURCE_WINDOW.FAT&amp;VAR:ID1=WTS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2922__FDSAUDITLINK__" localSheetId="0" hidden="1">{"fdsup://directions/FAT Viewer?action=UPDATE&amp;creator=factSet&amp;DYN_ARGS=true&amp;DOC_NAME=FAT:RGQ_ENTRPR_VAL_EV_SOURCE_WINDOW.FAT&amp;VAR:ID1=WTS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2922__FDSAUDITLINK__" hidden="1">{"fdsup://directions/FAT Viewer?action=UPDATE&amp;creator=factSet&amp;DYN_ARGS=true&amp;DOC_NAME=FAT:RGQ_ENTRPR_VAL_EV_SOURCE_WINDOW.FAT&amp;VAR:ID1=WTS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2923__FDSAUDITLINK__" localSheetId="1" hidden="1">{"fdsup://directions/FAT Viewer?action=UPDATE&amp;creator=factSet&amp;DYN_ARGS=true&amp;DOC_NAME=FAT:RGQ_ENTRPR_VAL_EV_SOURCE_WINDOW.FAT&amp;VAR:ID1=WTS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2923__FDSAUDITLINK__" localSheetId="0" hidden="1">{"fdsup://directions/FAT Viewer?action=UPDATE&amp;creator=factSet&amp;DYN_ARGS=true&amp;DOC_NAME=FAT:RGQ_ENTRPR_VAL_EV_SOURCE_WINDOW.FAT&amp;VAR:ID1=WTS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2923__FDSAUDITLINK__" hidden="1">{"fdsup://directions/FAT Viewer?action=UPDATE&amp;creator=factSet&amp;DYN_ARGS=true&amp;DOC_NAME=FAT:RGQ_ENTRPR_VAL_EV_SOURCE_WINDOW.FAT&amp;VAR:ID1=WTS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2924__FDSAUDITLINK__" localSheetId="1" hidden="1">{"fdsup://directions/FAT Viewer?action=UPDATE&amp;creator=factSet&amp;DYN_ARGS=true&amp;DOC_NAME=FAT:RGQ_ENTRPR_VAL_EV_SOURCE_WINDOW.FAT&amp;VAR:ID1=WTS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2924__FDSAUDITLINK__" localSheetId="0" hidden="1">{"fdsup://directions/FAT Viewer?action=UPDATE&amp;creator=factSet&amp;DYN_ARGS=true&amp;DOC_NAME=FAT:RGQ_ENTRPR_VAL_EV_SOURCE_WINDOW.FAT&amp;VAR:ID1=WTS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2924__FDSAUDITLINK__" hidden="1">{"fdsup://directions/FAT Viewer?action=UPDATE&amp;creator=factSet&amp;DYN_ARGS=true&amp;DOC_NAME=FAT:RGQ_ENTRPR_VAL_EV_SOURCE_WINDOW.FAT&amp;VAR:ID1=WTS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2925__FDSAUDITLINK__" localSheetId="1" hidden="1">{"fdsup://directions/FAT Viewer?action=UPDATE&amp;creator=factSet&amp;DYN_ARGS=true&amp;DOC_NAME=FAT:RGQ_ENTRPR_VAL_EV_SOURCE_WINDOW.FAT&amp;VAR:ID1=WTS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2925__FDSAUDITLINK__" localSheetId="0" hidden="1">{"fdsup://directions/FAT Viewer?action=UPDATE&amp;creator=factSet&amp;DYN_ARGS=true&amp;DOC_NAME=FAT:RGQ_ENTRPR_VAL_EV_SOURCE_WINDOW.FAT&amp;VAR:ID1=WTS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2925__FDSAUDITLINK__" hidden="1">{"fdsup://directions/FAT Viewer?action=UPDATE&amp;creator=factSet&amp;DYN_ARGS=true&amp;DOC_NAME=FAT:RGQ_ENTRPR_VAL_EV_SOURCE_WINDOW.FAT&amp;VAR:ID1=WTS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2926__FDSAUDITLINK__" localSheetId="1" hidden="1">{"fdsup://directions/FAT Viewer?action=UPDATE&amp;creator=factSet&amp;DYN_ARGS=true&amp;DOC_NAME=FAT:RGQ_ENTRPR_VAL_EV_SOURCE_WINDOW.FAT&amp;VAR:ID1=WTS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2926__FDSAUDITLINK__" localSheetId="0" hidden="1">{"fdsup://directions/FAT Viewer?action=UPDATE&amp;creator=factSet&amp;DYN_ARGS=true&amp;DOC_NAME=FAT:RGQ_ENTRPR_VAL_EV_SOURCE_WINDOW.FAT&amp;VAR:ID1=WTS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2926__FDSAUDITLINK__" hidden="1">{"fdsup://directions/FAT Viewer?action=UPDATE&amp;creator=factSet&amp;DYN_ARGS=true&amp;DOC_NAME=FAT:RGQ_ENTRPR_VAL_EV_SOURCE_WINDOW.FAT&amp;VAR:ID1=WTS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2927__FDSAUDITLINK__" localSheetId="1" hidden="1">{"fdsup://directions/FAT Viewer?action=UPDATE&amp;creator=factSet&amp;DYN_ARGS=true&amp;DOC_NAME=FAT:RGQ_ENTRPR_VAL_EV_SOURCE_WINDOW.FAT&amp;VAR:ID1=WTS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2927__FDSAUDITLINK__" localSheetId="0" hidden="1">{"fdsup://directions/FAT Viewer?action=UPDATE&amp;creator=factSet&amp;DYN_ARGS=true&amp;DOC_NAME=FAT:RGQ_ENTRPR_VAL_EV_SOURCE_WINDOW.FAT&amp;VAR:ID1=WTS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2927__FDSAUDITLINK__" hidden="1">{"fdsup://directions/FAT Viewer?action=UPDATE&amp;creator=factSet&amp;DYN_ARGS=true&amp;DOC_NAME=FAT:RGQ_ENTRPR_VAL_EV_SOURCE_WINDOW.FAT&amp;VAR:ID1=WTS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2928__FDSAUDITLINK__" localSheetId="1" hidden="1">{"fdsup://directions/FAT Viewer?action=UPDATE&amp;creator=factSet&amp;DYN_ARGS=true&amp;DOC_NAME=FAT:RGQ_ENTRPR_VAL_EV_SOURCE_WINDOW.FAT&amp;VAR:ID1=WTS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2928__FDSAUDITLINK__" localSheetId="0" hidden="1">{"fdsup://directions/FAT Viewer?action=UPDATE&amp;creator=factSet&amp;DYN_ARGS=true&amp;DOC_NAME=FAT:RGQ_ENTRPR_VAL_EV_SOURCE_WINDOW.FAT&amp;VAR:ID1=WTS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2928__FDSAUDITLINK__" hidden="1">{"fdsup://directions/FAT Viewer?action=UPDATE&amp;creator=factSet&amp;DYN_ARGS=true&amp;DOC_NAME=FAT:RGQ_ENTRPR_VAL_EV_SOURCE_WINDOW.FAT&amp;VAR:ID1=WTS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2929__FDSAUDITLINK__" localSheetId="1" hidden="1">{"fdsup://directions/FAT Viewer?action=UPDATE&amp;creator=factSet&amp;DYN_ARGS=true&amp;DOC_NAME=FAT:RGQ_ENTRPR_VAL_EV_SOURCE_WINDOW.FAT&amp;VAR:ID1=WTS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2929__FDSAUDITLINK__" localSheetId="0" hidden="1">{"fdsup://directions/FAT Viewer?action=UPDATE&amp;creator=factSet&amp;DYN_ARGS=true&amp;DOC_NAME=FAT:RGQ_ENTRPR_VAL_EV_SOURCE_WINDOW.FAT&amp;VAR:ID1=WTS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2929__FDSAUDITLINK__" hidden="1">{"fdsup://directions/FAT Viewer?action=UPDATE&amp;creator=factSet&amp;DYN_ARGS=true&amp;DOC_NAME=FAT:RGQ_ENTRPR_VAL_EV_SOURCE_WINDOW.FAT&amp;VAR:ID1=WTS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293__FDSAUDITLINK__" localSheetId="1" hidden="1">{"fdsup://directions/FAT Viewer?action=UPDATE&amp;creator=factSet&amp;DYN_ARGS=true&amp;DOC_NAME=FAT:RGQ_ENTRPR_VAL_EV_SOURCE_WINDOW.FAT&amp;VAR:ID1=PLL&amp;VAR:SDATE=20100604&amp;VAR:FDATE=20100430&amp;VAR:FREQ=WEEKLY&amp;VAR:RELITEM=&amp;VAR:CURRENCY=&amp;VAR:DB_TYPE=&amp;VAR:UNITS=M&amp;window=popup&amp;w","idth=535&amp;height=425&amp;START_MAXIMIZED=FALSE&amp;Y=120&amp;display_string=audit"}</definedName>
    <definedName name="_293__FDSAUDITLINK__" localSheetId="0" hidden="1">{"fdsup://directions/FAT Viewer?action=UPDATE&amp;creator=factSet&amp;DYN_ARGS=true&amp;DOC_NAME=FAT:RGQ_ENTRPR_VAL_EV_SOURCE_WINDOW.FAT&amp;VAR:ID1=PLL&amp;VAR:SDATE=20100604&amp;VAR:FDATE=20100430&amp;VAR:FREQ=WEEKLY&amp;VAR:RELITEM=&amp;VAR:CURRENCY=&amp;VAR:DB_TYPE=&amp;VAR:UNITS=M&amp;window=popup&amp;w","idth=535&amp;height=425&amp;START_MAXIMIZED=FALSE&amp;Y=120&amp;display_string=audit"}</definedName>
    <definedName name="_293__FDSAUDITLINK__" hidden="1">{"fdsup://directions/FAT Viewer?action=UPDATE&amp;creator=factSet&amp;DYN_ARGS=true&amp;DOC_NAME=FAT:RGQ_ENTRPR_VAL_EV_SOURCE_WINDOW.FAT&amp;VAR:ID1=PLL&amp;VAR:SDATE=20100604&amp;VAR:FDATE=20100430&amp;VAR:FREQ=WEEKLY&amp;VAR:RELITEM=&amp;VAR:CURRENCY=&amp;VAR:DB_TYPE=&amp;VAR:UNITS=M&amp;window=popup&amp;w","idth=535&amp;height=425&amp;START_MAXIMIZED=FALSE&amp;Y=120&amp;display_string=audit"}</definedName>
    <definedName name="_2930__FDSAUDITLINK__" localSheetId="1" hidden="1">{"fdsup://directions/FAT Viewer?action=UPDATE&amp;creator=factSet&amp;DYN_ARGS=true&amp;DOC_NAME=FAT:RGQ_ENTRPR_VAL_EV_SOURCE_WINDOW.FAT&amp;VAR:ID1=WTS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2930__FDSAUDITLINK__" localSheetId="0" hidden="1">{"fdsup://directions/FAT Viewer?action=UPDATE&amp;creator=factSet&amp;DYN_ARGS=true&amp;DOC_NAME=FAT:RGQ_ENTRPR_VAL_EV_SOURCE_WINDOW.FAT&amp;VAR:ID1=WTS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2930__FDSAUDITLINK__" hidden="1">{"fdsup://directions/FAT Viewer?action=UPDATE&amp;creator=factSet&amp;DYN_ARGS=true&amp;DOC_NAME=FAT:RGQ_ENTRPR_VAL_EV_SOURCE_WINDOW.FAT&amp;VAR:ID1=WTS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2931__FDSAUDITLINK__" localSheetId="1" hidden="1">{"fdsup://directions/FAT Viewer?action=UPDATE&amp;creator=factSet&amp;DYN_ARGS=true&amp;DOC_NAME=FAT:RGQ_ENTRPR_VAL_EV_SOURCE_WINDOW.FAT&amp;VAR:ID1=WTS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2931__FDSAUDITLINK__" localSheetId="0" hidden="1">{"fdsup://directions/FAT Viewer?action=UPDATE&amp;creator=factSet&amp;DYN_ARGS=true&amp;DOC_NAME=FAT:RGQ_ENTRPR_VAL_EV_SOURCE_WINDOW.FAT&amp;VAR:ID1=WTS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2931__FDSAUDITLINK__" hidden="1">{"fdsup://directions/FAT Viewer?action=UPDATE&amp;creator=factSet&amp;DYN_ARGS=true&amp;DOC_NAME=FAT:RGQ_ENTRPR_VAL_EV_SOURCE_WINDOW.FAT&amp;VAR:ID1=WTS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2932__FDSAUDITLINK__" localSheetId="1" hidden="1">{"fdsup://directions/FAT Viewer?action=UPDATE&amp;creator=factSet&amp;DYN_ARGS=true&amp;DOC_NAME=FAT:RGQ_ENTRPR_VAL_EV_SOURCE_WINDOW.FAT&amp;VAR:ID1=WTS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2932__FDSAUDITLINK__" localSheetId="0" hidden="1">{"fdsup://directions/FAT Viewer?action=UPDATE&amp;creator=factSet&amp;DYN_ARGS=true&amp;DOC_NAME=FAT:RGQ_ENTRPR_VAL_EV_SOURCE_WINDOW.FAT&amp;VAR:ID1=WTS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2932__FDSAUDITLINK__" hidden="1">{"fdsup://directions/FAT Viewer?action=UPDATE&amp;creator=factSet&amp;DYN_ARGS=true&amp;DOC_NAME=FAT:RGQ_ENTRPR_VAL_EV_SOURCE_WINDOW.FAT&amp;VAR:ID1=WTS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2933__FDSAUDITLINK__" localSheetId="1" hidden="1">{"fdsup://directions/FAT Viewer?action=UPDATE&amp;creator=factSet&amp;DYN_ARGS=true&amp;DOC_NAME=FAT:RGQ_ENTRPR_VAL_EV_SOURCE_WINDOW.FAT&amp;VAR:ID1=WTS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2933__FDSAUDITLINK__" localSheetId="0" hidden="1">{"fdsup://directions/FAT Viewer?action=UPDATE&amp;creator=factSet&amp;DYN_ARGS=true&amp;DOC_NAME=FAT:RGQ_ENTRPR_VAL_EV_SOURCE_WINDOW.FAT&amp;VAR:ID1=WTS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2933__FDSAUDITLINK__" hidden="1">{"fdsup://directions/FAT Viewer?action=UPDATE&amp;creator=factSet&amp;DYN_ARGS=true&amp;DOC_NAME=FAT:RGQ_ENTRPR_VAL_EV_SOURCE_WINDOW.FAT&amp;VAR:ID1=WTS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2934__FDSAUDITLINK__" localSheetId="1" hidden="1">{"fdsup://directions/FAT Viewer?action=UPDATE&amp;creator=factSet&amp;DYN_ARGS=true&amp;DOC_NAME=FAT:RGQ_ENTRPR_VAL_EV_SOURCE_WINDOW.FAT&amp;VAR:ID1=WTS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2934__FDSAUDITLINK__" localSheetId="0" hidden="1">{"fdsup://directions/FAT Viewer?action=UPDATE&amp;creator=factSet&amp;DYN_ARGS=true&amp;DOC_NAME=FAT:RGQ_ENTRPR_VAL_EV_SOURCE_WINDOW.FAT&amp;VAR:ID1=WTS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2934__FDSAUDITLINK__" hidden="1">{"fdsup://directions/FAT Viewer?action=UPDATE&amp;creator=factSet&amp;DYN_ARGS=true&amp;DOC_NAME=FAT:RGQ_ENTRPR_VAL_EV_SOURCE_WINDOW.FAT&amp;VAR:ID1=WTS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2935__FDSAUDITLINK__" localSheetId="1" hidden="1">{"fdsup://directions/FAT Viewer?action=UPDATE&amp;creator=factSet&amp;DYN_ARGS=true&amp;DOC_NAME=FAT:RGQ_ENTRPR_VAL_EV_SOURCE_WINDOW.FAT&amp;VAR:ID1=WTS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2935__FDSAUDITLINK__" localSheetId="0" hidden="1">{"fdsup://directions/FAT Viewer?action=UPDATE&amp;creator=factSet&amp;DYN_ARGS=true&amp;DOC_NAME=FAT:RGQ_ENTRPR_VAL_EV_SOURCE_WINDOW.FAT&amp;VAR:ID1=WTS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2935__FDSAUDITLINK__" hidden="1">{"fdsup://directions/FAT Viewer?action=UPDATE&amp;creator=factSet&amp;DYN_ARGS=true&amp;DOC_NAME=FAT:RGQ_ENTRPR_VAL_EV_SOURCE_WINDOW.FAT&amp;VAR:ID1=WTS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2936__FDSAUDITLINK__" localSheetId="1" hidden="1">{"fdsup://directions/FAT Viewer?action=UPDATE&amp;creator=factSet&amp;DYN_ARGS=true&amp;DOC_NAME=FAT:RGQ_ENTRPR_VAL_EV_SOURCE_WINDOW.FAT&amp;VAR:ID1=WTS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2936__FDSAUDITLINK__" localSheetId="0" hidden="1">{"fdsup://directions/FAT Viewer?action=UPDATE&amp;creator=factSet&amp;DYN_ARGS=true&amp;DOC_NAME=FAT:RGQ_ENTRPR_VAL_EV_SOURCE_WINDOW.FAT&amp;VAR:ID1=WTS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2936__FDSAUDITLINK__" hidden="1">{"fdsup://directions/FAT Viewer?action=UPDATE&amp;creator=factSet&amp;DYN_ARGS=true&amp;DOC_NAME=FAT:RGQ_ENTRPR_VAL_EV_SOURCE_WINDOW.FAT&amp;VAR:ID1=WTS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2937__FDSAUDITLINK__" localSheetId="1" hidden="1">{"fdsup://directions/FAT Viewer?action=UPDATE&amp;creator=factSet&amp;DYN_ARGS=true&amp;DOC_NAME=FAT:RGQ_ENTRPR_VAL_EV_SOURCE_WINDOW.FAT&amp;VAR:ID1=WTS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2937__FDSAUDITLINK__" localSheetId="0" hidden="1">{"fdsup://directions/FAT Viewer?action=UPDATE&amp;creator=factSet&amp;DYN_ARGS=true&amp;DOC_NAME=FAT:RGQ_ENTRPR_VAL_EV_SOURCE_WINDOW.FAT&amp;VAR:ID1=WTS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2937__FDSAUDITLINK__" hidden="1">{"fdsup://directions/FAT Viewer?action=UPDATE&amp;creator=factSet&amp;DYN_ARGS=true&amp;DOC_NAME=FAT:RGQ_ENTRPR_VAL_EV_SOURCE_WINDOW.FAT&amp;VAR:ID1=WTS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2938__FDSAUDITLINK__" localSheetId="1" hidden="1">{"fdsup://directions/FAT Viewer?action=UPDATE&amp;creator=factSet&amp;DYN_ARGS=true&amp;DOC_NAME=FAT:RGQ_ENTRPR_VAL_EV_SOURCE_WINDOW.FAT&amp;VAR:ID1=WTS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2938__FDSAUDITLINK__" localSheetId="0" hidden="1">{"fdsup://directions/FAT Viewer?action=UPDATE&amp;creator=factSet&amp;DYN_ARGS=true&amp;DOC_NAME=FAT:RGQ_ENTRPR_VAL_EV_SOURCE_WINDOW.FAT&amp;VAR:ID1=WTS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2938__FDSAUDITLINK__" hidden="1">{"fdsup://directions/FAT Viewer?action=UPDATE&amp;creator=factSet&amp;DYN_ARGS=true&amp;DOC_NAME=FAT:RGQ_ENTRPR_VAL_EV_SOURCE_WINDOW.FAT&amp;VAR:ID1=WTS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2939__FDSAUDITLINK__" localSheetId="1" hidden="1">{"fdsup://directions/FAT Viewer?action=UPDATE&amp;creator=factSet&amp;DYN_ARGS=true&amp;DOC_NAME=FAT:RGQ_ENTRPR_VAL_EV_SOURCE_WINDOW.FAT&amp;VAR:ID1=WTS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2939__FDSAUDITLINK__" localSheetId="0" hidden="1">{"fdsup://directions/FAT Viewer?action=UPDATE&amp;creator=factSet&amp;DYN_ARGS=true&amp;DOC_NAME=FAT:RGQ_ENTRPR_VAL_EV_SOURCE_WINDOW.FAT&amp;VAR:ID1=WTS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2939__FDSAUDITLINK__" hidden="1">{"fdsup://directions/FAT Viewer?action=UPDATE&amp;creator=factSet&amp;DYN_ARGS=true&amp;DOC_NAME=FAT:RGQ_ENTRPR_VAL_EV_SOURCE_WINDOW.FAT&amp;VAR:ID1=WTS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294__FDSAUDITLINK__" localSheetId="1" hidden="1">{"fdsup://directions/FAT Viewer?action=UPDATE&amp;creator=factSet&amp;DYN_ARGS=true&amp;DOC_NAME=FAT:RGQ_ENTRPR_VAL_EV_SOURCE_WINDOW.FAT&amp;VAR:ID1=PLL&amp;VAR:SDATE=20100528&amp;VAR:FDATE=20100430&amp;VAR:FREQ=WEEKLY&amp;VAR:RELITEM=&amp;VAR:CURRENCY=&amp;VAR:DB_TYPE=&amp;VAR:UNITS=M&amp;window=popup&amp;w","idth=535&amp;height=425&amp;START_MAXIMIZED=FALSE&amp;Y=120&amp;display_string=audit"}</definedName>
    <definedName name="_294__FDSAUDITLINK__" localSheetId="0" hidden="1">{"fdsup://directions/FAT Viewer?action=UPDATE&amp;creator=factSet&amp;DYN_ARGS=true&amp;DOC_NAME=FAT:RGQ_ENTRPR_VAL_EV_SOURCE_WINDOW.FAT&amp;VAR:ID1=PLL&amp;VAR:SDATE=20100528&amp;VAR:FDATE=20100430&amp;VAR:FREQ=WEEKLY&amp;VAR:RELITEM=&amp;VAR:CURRENCY=&amp;VAR:DB_TYPE=&amp;VAR:UNITS=M&amp;window=popup&amp;w","idth=535&amp;height=425&amp;START_MAXIMIZED=FALSE&amp;Y=120&amp;display_string=audit"}</definedName>
    <definedName name="_294__FDSAUDITLINK__" hidden="1">{"fdsup://directions/FAT Viewer?action=UPDATE&amp;creator=factSet&amp;DYN_ARGS=true&amp;DOC_NAME=FAT:RGQ_ENTRPR_VAL_EV_SOURCE_WINDOW.FAT&amp;VAR:ID1=PLL&amp;VAR:SDATE=20100528&amp;VAR:FDATE=20100430&amp;VAR:FREQ=WEEKLY&amp;VAR:RELITEM=&amp;VAR:CURRENCY=&amp;VAR:DB_TYPE=&amp;VAR:UNITS=M&amp;window=popup&amp;w","idth=535&amp;height=425&amp;START_MAXIMIZED=FALSE&amp;Y=120&amp;display_string=audit"}</definedName>
    <definedName name="_2940__FDSAUDITLINK__" localSheetId="1" hidden="1">{"fdsup://directions/FAT Viewer?action=UPDATE&amp;creator=factSet&amp;DYN_ARGS=true&amp;DOC_NAME=FAT:RGQ_ENTRPR_VAL_EV_SOURCE_WINDOW.FAT&amp;VAR:ID1=WTS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2940__FDSAUDITLINK__" localSheetId="0" hidden="1">{"fdsup://directions/FAT Viewer?action=UPDATE&amp;creator=factSet&amp;DYN_ARGS=true&amp;DOC_NAME=FAT:RGQ_ENTRPR_VAL_EV_SOURCE_WINDOW.FAT&amp;VAR:ID1=WTS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2940__FDSAUDITLINK__" hidden="1">{"fdsup://directions/FAT Viewer?action=UPDATE&amp;creator=factSet&amp;DYN_ARGS=true&amp;DOC_NAME=FAT:RGQ_ENTRPR_VAL_EV_SOURCE_WINDOW.FAT&amp;VAR:ID1=WTS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2941__FDSAUDITLINK__" localSheetId="1" hidden="1">{"fdsup://directions/FAT Viewer?action=UPDATE&amp;creator=factSet&amp;DYN_ARGS=true&amp;DOC_NAME=FAT:RGQ_ENTRPR_VAL_EV_SOURCE_WINDOW.FAT&amp;VAR:ID1=WTS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2941__FDSAUDITLINK__" localSheetId="0" hidden="1">{"fdsup://directions/FAT Viewer?action=UPDATE&amp;creator=factSet&amp;DYN_ARGS=true&amp;DOC_NAME=FAT:RGQ_ENTRPR_VAL_EV_SOURCE_WINDOW.FAT&amp;VAR:ID1=WTS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2941__FDSAUDITLINK__" hidden="1">{"fdsup://directions/FAT Viewer?action=UPDATE&amp;creator=factSet&amp;DYN_ARGS=true&amp;DOC_NAME=FAT:RGQ_ENTRPR_VAL_EV_SOURCE_WINDOW.FAT&amp;VAR:ID1=WTS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2942__FDSAUDITLINK__" localSheetId="1" hidden="1">{"fdsup://directions/FAT Viewer?action=UPDATE&amp;creator=factSet&amp;DYN_ARGS=true&amp;DOC_NAME=FAT:RGQ_ENTRPR_VAL_EV_SOURCE_WINDOW.FAT&amp;VAR:ID1=WTS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2942__FDSAUDITLINK__" localSheetId="0" hidden="1">{"fdsup://directions/FAT Viewer?action=UPDATE&amp;creator=factSet&amp;DYN_ARGS=true&amp;DOC_NAME=FAT:RGQ_ENTRPR_VAL_EV_SOURCE_WINDOW.FAT&amp;VAR:ID1=WTS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2942__FDSAUDITLINK__" hidden="1">{"fdsup://directions/FAT Viewer?action=UPDATE&amp;creator=factSet&amp;DYN_ARGS=true&amp;DOC_NAME=FAT:RGQ_ENTRPR_VAL_EV_SOURCE_WINDOW.FAT&amp;VAR:ID1=WTS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2943__FDSAUDITLINK__" localSheetId="1" hidden="1">{"fdsup://directions/FAT Viewer?action=UPDATE&amp;creator=factSet&amp;DYN_ARGS=true&amp;DOC_NAME=FAT:RGQ_ENTRPR_VAL_EV_SOURCE_WINDOW.FAT&amp;VAR:ID1=WTS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2943__FDSAUDITLINK__" localSheetId="0" hidden="1">{"fdsup://directions/FAT Viewer?action=UPDATE&amp;creator=factSet&amp;DYN_ARGS=true&amp;DOC_NAME=FAT:RGQ_ENTRPR_VAL_EV_SOURCE_WINDOW.FAT&amp;VAR:ID1=WTS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2943__FDSAUDITLINK__" hidden="1">{"fdsup://directions/FAT Viewer?action=UPDATE&amp;creator=factSet&amp;DYN_ARGS=true&amp;DOC_NAME=FAT:RGQ_ENTRPR_VAL_EV_SOURCE_WINDOW.FAT&amp;VAR:ID1=WTS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2944__FDSAUDITLINK__" localSheetId="1" hidden="1">{"fdsup://directions/FAT Viewer?action=UPDATE&amp;creator=factSet&amp;DYN_ARGS=true&amp;DOC_NAME=FAT:RGQ_ENTRPR_VAL_EV_SOURCE_WINDOW.FAT&amp;VAR:ID1=WTS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2944__FDSAUDITLINK__" localSheetId="0" hidden="1">{"fdsup://directions/FAT Viewer?action=UPDATE&amp;creator=factSet&amp;DYN_ARGS=true&amp;DOC_NAME=FAT:RGQ_ENTRPR_VAL_EV_SOURCE_WINDOW.FAT&amp;VAR:ID1=WTS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2944__FDSAUDITLINK__" hidden="1">{"fdsup://directions/FAT Viewer?action=UPDATE&amp;creator=factSet&amp;DYN_ARGS=true&amp;DOC_NAME=FAT:RGQ_ENTRPR_VAL_EV_SOURCE_WINDOW.FAT&amp;VAR:ID1=WTS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2945__FDSAUDITLINK__" localSheetId="1" hidden="1">{"fdsup://directions/FAT Viewer?action=UPDATE&amp;creator=factSet&amp;DYN_ARGS=true&amp;DOC_NAME=FAT:RGQ_ENTRPR_VAL_EV_SOURCE_WINDOW.FAT&amp;VAR:ID1=WTS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2945__FDSAUDITLINK__" localSheetId="0" hidden="1">{"fdsup://directions/FAT Viewer?action=UPDATE&amp;creator=factSet&amp;DYN_ARGS=true&amp;DOC_NAME=FAT:RGQ_ENTRPR_VAL_EV_SOURCE_WINDOW.FAT&amp;VAR:ID1=WTS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2945__FDSAUDITLINK__" hidden="1">{"fdsup://directions/FAT Viewer?action=UPDATE&amp;creator=factSet&amp;DYN_ARGS=true&amp;DOC_NAME=FAT:RGQ_ENTRPR_VAL_EV_SOURCE_WINDOW.FAT&amp;VAR:ID1=WTS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2946__FDSAUDITLINK__" localSheetId="1" hidden="1">{"fdsup://directions/FAT Viewer?action=UPDATE&amp;creator=factSet&amp;DYN_ARGS=true&amp;DOC_NAME=FAT:RGQ_ENTRPR_VAL_EV_SOURCE_WINDOW.FAT&amp;VAR:ID1=WTS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2946__FDSAUDITLINK__" localSheetId="0" hidden="1">{"fdsup://directions/FAT Viewer?action=UPDATE&amp;creator=factSet&amp;DYN_ARGS=true&amp;DOC_NAME=FAT:RGQ_ENTRPR_VAL_EV_SOURCE_WINDOW.FAT&amp;VAR:ID1=WTS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2946__FDSAUDITLINK__" hidden="1">{"fdsup://directions/FAT Viewer?action=UPDATE&amp;creator=factSet&amp;DYN_ARGS=true&amp;DOC_NAME=FAT:RGQ_ENTRPR_VAL_EV_SOURCE_WINDOW.FAT&amp;VAR:ID1=WTS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2947__FDSAUDITLINK__" localSheetId="1" hidden="1">{"fdsup://directions/FAT Viewer?action=UPDATE&amp;creator=factSet&amp;DYN_ARGS=true&amp;DOC_NAME=FAT:RGQ_ENTRPR_VAL_EV_SOURCE_WINDOW.FAT&amp;VAR:ID1=WTS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2947__FDSAUDITLINK__" localSheetId="0" hidden="1">{"fdsup://directions/FAT Viewer?action=UPDATE&amp;creator=factSet&amp;DYN_ARGS=true&amp;DOC_NAME=FAT:RGQ_ENTRPR_VAL_EV_SOURCE_WINDOW.FAT&amp;VAR:ID1=WTS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2947__FDSAUDITLINK__" hidden="1">{"fdsup://directions/FAT Viewer?action=UPDATE&amp;creator=factSet&amp;DYN_ARGS=true&amp;DOC_NAME=FAT:RGQ_ENTRPR_VAL_EV_SOURCE_WINDOW.FAT&amp;VAR:ID1=WTS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2948__FDSAUDITLINK__" localSheetId="1" hidden="1">{"fdsup://directions/FAT Viewer?action=UPDATE&amp;creator=factSet&amp;DYN_ARGS=true&amp;DOC_NAME=FAT:RGQ_ENTRPR_VAL_EV_SOURCE_WINDOW.FAT&amp;VAR:ID1=WTS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2948__FDSAUDITLINK__" localSheetId="0" hidden="1">{"fdsup://directions/FAT Viewer?action=UPDATE&amp;creator=factSet&amp;DYN_ARGS=true&amp;DOC_NAME=FAT:RGQ_ENTRPR_VAL_EV_SOURCE_WINDOW.FAT&amp;VAR:ID1=WTS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2948__FDSAUDITLINK__" hidden="1">{"fdsup://directions/FAT Viewer?action=UPDATE&amp;creator=factSet&amp;DYN_ARGS=true&amp;DOC_NAME=FAT:RGQ_ENTRPR_VAL_EV_SOURCE_WINDOW.FAT&amp;VAR:ID1=WTS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2949__FDSAUDITLINK__" localSheetId="1" hidden="1">{"fdsup://directions/FAT Viewer?action=UPDATE&amp;creator=factSet&amp;DYN_ARGS=true&amp;DOC_NAME=FAT:RGQ_ENTRPR_VAL_EV_SOURCE_WINDOW.FAT&amp;VAR:ID1=WTS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2949__FDSAUDITLINK__" localSheetId="0" hidden="1">{"fdsup://directions/FAT Viewer?action=UPDATE&amp;creator=factSet&amp;DYN_ARGS=true&amp;DOC_NAME=FAT:RGQ_ENTRPR_VAL_EV_SOURCE_WINDOW.FAT&amp;VAR:ID1=WTS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2949__FDSAUDITLINK__" hidden="1">{"fdsup://directions/FAT Viewer?action=UPDATE&amp;creator=factSet&amp;DYN_ARGS=true&amp;DOC_NAME=FAT:RGQ_ENTRPR_VAL_EV_SOURCE_WINDOW.FAT&amp;VAR:ID1=WTS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295__FDSAUDITLINK__" localSheetId="1" hidden="1">{"fdsup://directions/FAT Viewer?action=UPDATE&amp;creator=factSet&amp;DYN_ARGS=true&amp;DOC_NAME=FAT:RGQ_ENTRPR_VAL_EV_SOURCE_WINDOW.FAT&amp;VAR:ID1=PLL&amp;VAR:SDATE=20100521&amp;VAR:FDATE=20100430&amp;VAR:FREQ=WEEKLY&amp;VAR:RELITEM=&amp;VAR:CURRENCY=&amp;VAR:DB_TYPE=&amp;VAR:UNITS=M&amp;window=popup&amp;w","idth=535&amp;height=425&amp;START_MAXIMIZED=FALSE&amp;Y=120&amp;display_string=audit"}</definedName>
    <definedName name="_295__FDSAUDITLINK__" localSheetId="0" hidden="1">{"fdsup://directions/FAT Viewer?action=UPDATE&amp;creator=factSet&amp;DYN_ARGS=true&amp;DOC_NAME=FAT:RGQ_ENTRPR_VAL_EV_SOURCE_WINDOW.FAT&amp;VAR:ID1=PLL&amp;VAR:SDATE=20100521&amp;VAR:FDATE=20100430&amp;VAR:FREQ=WEEKLY&amp;VAR:RELITEM=&amp;VAR:CURRENCY=&amp;VAR:DB_TYPE=&amp;VAR:UNITS=M&amp;window=popup&amp;w","idth=535&amp;height=425&amp;START_MAXIMIZED=FALSE&amp;Y=120&amp;display_string=audit"}</definedName>
    <definedName name="_295__FDSAUDITLINK__" hidden="1">{"fdsup://directions/FAT Viewer?action=UPDATE&amp;creator=factSet&amp;DYN_ARGS=true&amp;DOC_NAME=FAT:RGQ_ENTRPR_VAL_EV_SOURCE_WINDOW.FAT&amp;VAR:ID1=PLL&amp;VAR:SDATE=20100521&amp;VAR:FDATE=20100430&amp;VAR:FREQ=WEEKLY&amp;VAR:RELITEM=&amp;VAR:CURRENCY=&amp;VAR:DB_TYPE=&amp;VAR:UNITS=M&amp;window=popup&amp;w","idth=535&amp;height=425&amp;START_MAXIMIZED=FALSE&amp;Y=120&amp;display_string=audit"}</definedName>
    <definedName name="_2950__FDSAUDITLINK__" localSheetId="1" hidden="1">{"fdsup://directions/FAT Viewer?action=UPDATE&amp;creator=factSet&amp;DYN_ARGS=true&amp;DOC_NAME=FAT:RGQ_ENTRPR_VAL_EV_SOURCE_WINDOW.FAT&amp;VAR:ID1=WTS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2950__FDSAUDITLINK__" localSheetId="0" hidden="1">{"fdsup://directions/FAT Viewer?action=UPDATE&amp;creator=factSet&amp;DYN_ARGS=true&amp;DOC_NAME=FAT:RGQ_ENTRPR_VAL_EV_SOURCE_WINDOW.FAT&amp;VAR:ID1=WTS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2950__FDSAUDITLINK__" hidden="1">{"fdsup://directions/FAT Viewer?action=UPDATE&amp;creator=factSet&amp;DYN_ARGS=true&amp;DOC_NAME=FAT:RGQ_ENTRPR_VAL_EV_SOURCE_WINDOW.FAT&amp;VAR:ID1=WTS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2951__FDSAUDITLINK__" localSheetId="1" hidden="1">{"fdsup://directions/FAT Viewer?action=UPDATE&amp;creator=factSet&amp;DYN_ARGS=true&amp;DOC_NAME=FAT:RGQ_ENTRPR_VAL_EV_SOURCE_WINDOW.FAT&amp;VAR:ID1=WTS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2951__FDSAUDITLINK__" localSheetId="0" hidden="1">{"fdsup://directions/FAT Viewer?action=UPDATE&amp;creator=factSet&amp;DYN_ARGS=true&amp;DOC_NAME=FAT:RGQ_ENTRPR_VAL_EV_SOURCE_WINDOW.FAT&amp;VAR:ID1=WTS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2951__FDSAUDITLINK__" hidden="1">{"fdsup://directions/FAT Viewer?action=UPDATE&amp;creator=factSet&amp;DYN_ARGS=true&amp;DOC_NAME=FAT:RGQ_ENTRPR_VAL_EV_SOURCE_WINDOW.FAT&amp;VAR:ID1=WTS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2952__FDSAUDITLINK__" localSheetId="1" hidden="1">{"fdsup://directions/FAT Viewer?action=UPDATE&amp;creator=factSet&amp;DYN_ARGS=true&amp;DOC_NAME=FAT:RGQ_ENTRPR_VAL_EV_SOURCE_WINDOW.FAT&amp;VAR:ID1=WTS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2952__FDSAUDITLINK__" localSheetId="0" hidden="1">{"fdsup://directions/FAT Viewer?action=UPDATE&amp;creator=factSet&amp;DYN_ARGS=true&amp;DOC_NAME=FAT:RGQ_ENTRPR_VAL_EV_SOURCE_WINDOW.FAT&amp;VAR:ID1=WTS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2952__FDSAUDITLINK__" hidden="1">{"fdsup://directions/FAT Viewer?action=UPDATE&amp;creator=factSet&amp;DYN_ARGS=true&amp;DOC_NAME=FAT:RGQ_ENTRPR_VAL_EV_SOURCE_WINDOW.FAT&amp;VAR:ID1=WTS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2953__FDSAUDITLINK__" localSheetId="1" hidden="1">{"fdsup://directions/FAT Viewer?action=UPDATE&amp;creator=factSet&amp;DYN_ARGS=true&amp;DOC_NAME=FAT:RGQ_ENTRPR_VAL_EV_SOURCE_WINDOW.FAT&amp;VAR:ID1=WTS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2953__FDSAUDITLINK__" localSheetId="0" hidden="1">{"fdsup://directions/FAT Viewer?action=UPDATE&amp;creator=factSet&amp;DYN_ARGS=true&amp;DOC_NAME=FAT:RGQ_ENTRPR_VAL_EV_SOURCE_WINDOW.FAT&amp;VAR:ID1=WTS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2953__FDSAUDITLINK__" hidden="1">{"fdsup://directions/FAT Viewer?action=UPDATE&amp;creator=factSet&amp;DYN_ARGS=true&amp;DOC_NAME=FAT:RGQ_ENTRPR_VAL_EV_SOURCE_WINDOW.FAT&amp;VAR:ID1=WTS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2954__FDSAUDITLINK__" localSheetId="1" hidden="1">{"fdsup://directions/FAT Viewer?action=UPDATE&amp;creator=factSet&amp;DYN_ARGS=true&amp;DOC_NAME=FAT:RGQ_ENTRPR_VAL_EV_SOURCE_WINDOW.FAT&amp;VAR:ID1=WTS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2954__FDSAUDITLINK__" localSheetId="0" hidden="1">{"fdsup://directions/FAT Viewer?action=UPDATE&amp;creator=factSet&amp;DYN_ARGS=true&amp;DOC_NAME=FAT:RGQ_ENTRPR_VAL_EV_SOURCE_WINDOW.FAT&amp;VAR:ID1=WTS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2954__FDSAUDITLINK__" hidden="1">{"fdsup://directions/FAT Viewer?action=UPDATE&amp;creator=factSet&amp;DYN_ARGS=true&amp;DOC_NAME=FAT:RGQ_ENTRPR_VAL_EV_SOURCE_WINDOW.FAT&amp;VAR:ID1=WTS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2955__FDSAUDITLINK__" localSheetId="1" hidden="1">{"fdsup://directions/FAT Viewer?action=UPDATE&amp;creator=factSet&amp;DYN_ARGS=true&amp;DOC_NAME=FAT:RGQ_ENTRPR_VAL_EV_SOURCE_WINDOW.FAT&amp;VAR:ID1=WTS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2955__FDSAUDITLINK__" localSheetId="0" hidden="1">{"fdsup://directions/FAT Viewer?action=UPDATE&amp;creator=factSet&amp;DYN_ARGS=true&amp;DOC_NAME=FAT:RGQ_ENTRPR_VAL_EV_SOURCE_WINDOW.FAT&amp;VAR:ID1=WTS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2955__FDSAUDITLINK__" hidden="1">{"fdsup://directions/FAT Viewer?action=UPDATE&amp;creator=factSet&amp;DYN_ARGS=true&amp;DOC_NAME=FAT:RGQ_ENTRPR_VAL_EV_SOURCE_WINDOW.FAT&amp;VAR:ID1=WTS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2956__FDSAUDITLINK__" localSheetId="1" hidden="1">{"fdsup://directions/FAT Viewer?action=UPDATE&amp;creator=factSet&amp;DYN_ARGS=true&amp;DOC_NAME=FAT:RGQ_ENTRPR_VAL_EV_SOURCE_WINDOW.FAT&amp;VAR:ID1=WTS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2956__FDSAUDITLINK__" localSheetId="0" hidden="1">{"fdsup://directions/FAT Viewer?action=UPDATE&amp;creator=factSet&amp;DYN_ARGS=true&amp;DOC_NAME=FAT:RGQ_ENTRPR_VAL_EV_SOURCE_WINDOW.FAT&amp;VAR:ID1=WTS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2956__FDSAUDITLINK__" hidden="1">{"fdsup://directions/FAT Viewer?action=UPDATE&amp;creator=factSet&amp;DYN_ARGS=true&amp;DOC_NAME=FAT:RGQ_ENTRPR_VAL_EV_SOURCE_WINDOW.FAT&amp;VAR:ID1=WTS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2957__FDSAUDITLINK__" localSheetId="1" hidden="1">{"fdsup://directions/FAT Viewer?action=UPDATE&amp;creator=factSet&amp;DYN_ARGS=true&amp;DOC_NAME=FAT:RGQ_ENTRPR_VAL_EV_SOURCE_WINDOW.FAT&amp;VAR:ID1=WTS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2957__FDSAUDITLINK__" localSheetId="0" hidden="1">{"fdsup://directions/FAT Viewer?action=UPDATE&amp;creator=factSet&amp;DYN_ARGS=true&amp;DOC_NAME=FAT:RGQ_ENTRPR_VAL_EV_SOURCE_WINDOW.FAT&amp;VAR:ID1=WTS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2957__FDSAUDITLINK__" hidden="1">{"fdsup://directions/FAT Viewer?action=UPDATE&amp;creator=factSet&amp;DYN_ARGS=true&amp;DOC_NAME=FAT:RGQ_ENTRPR_VAL_EV_SOURCE_WINDOW.FAT&amp;VAR:ID1=WTS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2958__FDSAUDITLINK__" localSheetId="1" hidden="1">{"fdsup://directions/FAT Viewer?action=UPDATE&amp;creator=factSet&amp;DYN_ARGS=true&amp;DOC_NAME=FAT:RGQ_ENTRPR_VAL_EV_SOURCE_WINDOW.FAT&amp;VAR:ID1=WTS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2958__FDSAUDITLINK__" localSheetId="0" hidden="1">{"fdsup://directions/FAT Viewer?action=UPDATE&amp;creator=factSet&amp;DYN_ARGS=true&amp;DOC_NAME=FAT:RGQ_ENTRPR_VAL_EV_SOURCE_WINDOW.FAT&amp;VAR:ID1=WTS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2958__FDSAUDITLINK__" hidden="1">{"fdsup://directions/FAT Viewer?action=UPDATE&amp;creator=factSet&amp;DYN_ARGS=true&amp;DOC_NAME=FAT:RGQ_ENTRPR_VAL_EV_SOURCE_WINDOW.FAT&amp;VAR:ID1=WTS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2959__FDSAUDITLINK__" localSheetId="1" hidden="1">{"fdsup://directions/FAT Viewer?action=UPDATE&amp;creator=factSet&amp;DYN_ARGS=true&amp;DOC_NAME=FAT:RGQ_ENTRPR_VAL_EV_SOURCE_WINDOW.FAT&amp;VAR:ID1=WTS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2959__FDSAUDITLINK__" localSheetId="0" hidden="1">{"fdsup://directions/FAT Viewer?action=UPDATE&amp;creator=factSet&amp;DYN_ARGS=true&amp;DOC_NAME=FAT:RGQ_ENTRPR_VAL_EV_SOURCE_WINDOW.FAT&amp;VAR:ID1=WTS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2959__FDSAUDITLINK__" hidden="1">{"fdsup://directions/FAT Viewer?action=UPDATE&amp;creator=factSet&amp;DYN_ARGS=true&amp;DOC_NAME=FAT:RGQ_ENTRPR_VAL_EV_SOURCE_WINDOW.FAT&amp;VAR:ID1=WTS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296__FDSAUDITLINK__" localSheetId="1" hidden="1">{"fdsup://directions/FAT Viewer?action=UPDATE&amp;creator=factSet&amp;DYN_ARGS=true&amp;DOC_NAME=FAT:RGQ_ENTRPR_VAL_EV_SOURCE_WINDOW.FAT&amp;VAR:ID1=PLL&amp;VAR:SDATE=20100514&amp;VAR:FDATE=20100430&amp;VAR:FREQ=WEEKLY&amp;VAR:RELITEM=&amp;VAR:CURRENCY=&amp;VAR:DB_TYPE=&amp;VAR:UNITS=M&amp;window=popup&amp;w","idth=535&amp;height=425&amp;START_MAXIMIZED=FALSE&amp;Y=120&amp;display_string=audit"}</definedName>
    <definedName name="_296__FDSAUDITLINK__" localSheetId="0" hidden="1">{"fdsup://directions/FAT Viewer?action=UPDATE&amp;creator=factSet&amp;DYN_ARGS=true&amp;DOC_NAME=FAT:RGQ_ENTRPR_VAL_EV_SOURCE_WINDOW.FAT&amp;VAR:ID1=PLL&amp;VAR:SDATE=20100514&amp;VAR:FDATE=20100430&amp;VAR:FREQ=WEEKLY&amp;VAR:RELITEM=&amp;VAR:CURRENCY=&amp;VAR:DB_TYPE=&amp;VAR:UNITS=M&amp;window=popup&amp;w","idth=535&amp;height=425&amp;START_MAXIMIZED=FALSE&amp;Y=120&amp;display_string=audit"}</definedName>
    <definedName name="_296__FDSAUDITLINK__" hidden="1">{"fdsup://directions/FAT Viewer?action=UPDATE&amp;creator=factSet&amp;DYN_ARGS=true&amp;DOC_NAME=FAT:RGQ_ENTRPR_VAL_EV_SOURCE_WINDOW.FAT&amp;VAR:ID1=PLL&amp;VAR:SDATE=20100514&amp;VAR:FDATE=20100430&amp;VAR:FREQ=WEEKLY&amp;VAR:RELITEM=&amp;VAR:CURRENCY=&amp;VAR:DB_TYPE=&amp;VAR:UNITS=M&amp;window=popup&amp;w","idth=535&amp;height=425&amp;START_MAXIMIZED=FALSE&amp;Y=120&amp;display_string=audit"}</definedName>
    <definedName name="_2960__FDSAUDITLINK__" localSheetId="1" hidden="1">{"fdsup://directions/FAT Viewer?action=UPDATE&amp;creator=factSet&amp;DYN_ARGS=true&amp;DOC_NAME=FAT:RGQ_ENTRPR_VAL_EV_SOURCE_WINDOW.FAT&amp;VAR:ID1=WTS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2960__FDSAUDITLINK__" localSheetId="0" hidden="1">{"fdsup://directions/FAT Viewer?action=UPDATE&amp;creator=factSet&amp;DYN_ARGS=true&amp;DOC_NAME=FAT:RGQ_ENTRPR_VAL_EV_SOURCE_WINDOW.FAT&amp;VAR:ID1=WTS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2960__FDSAUDITLINK__" hidden="1">{"fdsup://directions/FAT Viewer?action=UPDATE&amp;creator=factSet&amp;DYN_ARGS=true&amp;DOC_NAME=FAT:RGQ_ENTRPR_VAL_EV_SOURCE_WINDOW.FAT&amp;VAR:ID1=WTS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2961__FDSAUDITLINK__" localSheetId="1" hidden="1">{"fdsup://directions/FAT Viewer?action=UPDATE&amp;creator=factSet&amp;DYN_ARGS=true&amp;DOC_NAME=FAT:RGQ_ENTRPR_VAL_EV_SOURCE_WINDOW.FAT&amp;VAR:ID1=WTS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2961__FDSAUDITLINK__" localSheetId="0" hidden="1">{"fdsup://directions/FAT Viewer?action=UPDATE&amp;creator=factSet&amp;DYN_ARGS=true&amp;DOC_NAME=FAT:RGQ_ENTRPR_VAL_EV_SOURCE_WINDOW.FAT&amp;VAR:ID1=WTS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2961__FDSAUDITLINK__" hidden="1">{"fdsup://directions/FAT Viewer?action=UPDATE&amp;creator=factSet&amp;DYN_ARGS=true&amp;DOC_NAME=FAT:RGQ_ENTRPR_VAL_EV_SOURCE_WINDOW.FAT&amp;VAR:ID1=WTS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2962__FDSAUDITLINK__" localSheetId="1" hidden="1">{"fdsup://directions/FAT Viewer?action=UPDATE&amp;creator=factSet&amp;DYN_ARGS=true&amp;DOC_NAME=FAT:RGQ_ENTRPR_VAL_EV_SOURCE_WINDOW.FAT&amp;VAR:ID1=WTS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2962__FDSAUDITLINK__" localSheetId="0" hidden="1">{"fdsup://directions/FAT Viewer?action=UPDATE&amp;creator=factSet&amp;DYN_ARGS=true&amp;DOC_NAME=FAT:RGQ_ENTRPR_VAL_EV_SOURCE_WINDOW.FAT&amp;VAR:ID1=WTS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2962__FDSAUDITLINK__" hidden="1">{"fdsup://directions/FAT Viewer?action=UPDATE&amp;creator=factSet&amp;DYN_ARGS=true&amp;DOC_NAME=FAT:RGQ_ENTRPR_VAL_EV_SOURCE_WINDOW.FAT&amp;VAR:ID1=WTS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2963__FDSAUDITLINK__" localSheetId="1" hidden="1">{"fdsup://directions/FAT Viewer?action=UPDATE&amp;creator=factSet&amp;DYN_ARGS=true&amp;DOC_NAME=FAT:RGQ_ENTRPR_VAL_EV_SOURCE_WINDOW.FAT&amp;VAR:ID1=WTS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2963__FDSAUDITLINK__" localSheetId="0" hidden="1">{"fdsup://directions/FAT Viewer?action=UPDATE&amp;creator=factSet&amp;DYN_ARGS=true&amp;DOC_NAME=FAT:RGQ_ENTRPR_VAL_EV_SOURCE_WINDOW.FAT&amp;VAR:ID1=WTS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2963__FDSAUDITLINK__" hidden="1">{"fdsup://directions/FAT Viewer?action=UPDATE&amp;creator=factSet&amp;DYN_ARGS=true&amp;DOC_NAME=FAT:RGQ_ENTRPR_VAL_EV_SOURCE_WINDOW.FAT&amp;VAR:ID1=WTS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2964__FDSAUDITLINK__" localSheetId="1" hidden="1">{"fdsup://directions/FAT Viewer?action=UPDATE&amp;creator=factSet&amp;DYN_ARGS=true&amp;DOC_NAME=FAT:RGQ_ENTRPR_VAL_EV_SOURCE_WINDOW.FAT&amp;VAR:ID1=WTS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2964__FDSAUDITLINK__" localSheetId="0" hidden="1">{"fdsup://directions/FAT Viewer?action=UPDATE&amp;creator=factSet&amp;DYN_ARGS=true&amp;DOC_NAME=FAT:RGQ_ENTRPR_VAL_EV_SOURCE_WINDOW.FAT&amp;VAR:ID1=WTS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2964__FDSAUDITLINK__" hidden="1">{"fdsup://directions/FAT Viewer?action=UPDATE&amp;creator=factSet&amp;DYN_ARGS=true&amp;DOC_NAME=FAT:RGQ_ENTRPR_VAL_EV_SOURCE_WINDOW.FAT&amp;VAR:ID1=WTS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2965__FDSAUDITLINK__" localSheetId="1" hidden="1">{"fdsup://directions/FAT Viewer?action=UPDATE&amp;creator=factSet&amp;DYN_ARGS=true&amp;DOC_NAME=FAT:RGQ_ENTRPR_VAL_EV_SOURCE_WINDOW.FAT&amp;VAR:ID1=WTS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2965__FDSAUDITLINK__" localSheetId="0" hidden="1">{"fdsup://directions/FAT Viewer?action=UPDATE&amp;creator=factSet&amp;DYN_ARGS=true&amp;DOC_NAME=FAT:RGQ_ENTRPR_VAL_EV_SOURCE_WINDOW.FAT&amp;VAR:ID1=WTS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2965__FDSAUDITLINK__" hidden="1">{"fdsup://directions/FAT Viewer?action=UPDATE&amp;creator=factSet&amp;DYN_ARGS=true&amp;DOC_NAME=FAT:RGQ_ENTRPR_VAL_EV_SOURCE_WINDOW.FAT&amp;VAR:ID1=WTS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2966__FDSAUDITLINK__" localSheetId="1" hidden="1">{"fdsup://directions/FAT Viewer?action=UPDATE&amp;creator=factSet&amp;DYN_ARGS=true&amp;DOC_NAME=FAT:RGQ_ENTRPR_VAL_EV_SOURCE_WINDOW.FAT&amp;VAR:ID1=WTS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2966__FDSAUDITLINK__" localSheetId="0" hidden="1">{"fdsup://directions/FAT Viewer?action=UPDATE&amp;creator=factSet&amp;DYN_ARGS=true&amp;DOC_NAME=FAT:RGQ_ENTRPR_VAL_EV_SOURCE_WINDOW.FAT&amp;VAR:ID1=WTS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2966__FDSAUDITLINK__" hidden="1">{"fdsup://directions/FAT Viewer?action=UPDATE&amp;creator=factSet&amp;DYN_ARGS=true&amp;DOC_NAME=FAT:RGQ_ENTRPR_VAL_EV_SOURCE_WINDOW.FAT&amp;VAR:ID1=WTS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2967__FDSAUDITLINK__" localSheetId="1" hidden="1">{"fdsup://directions/FAT Viewer?action=UPDATE&amp;creator=factSet&amp;DYN_ARGS=true&amp;DOC_NAME=FAT:RGQ_ENTRPR_VAL_EV_SOURCE_WINDOW.FAT&amp;VAR:ID1=WTS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2967__FDSAUDITLINK__" localSheetId="0" hidden="1">{"fdsup://directions/FAT Viewer?action=UPDATE&amp;creator=factSet&amp;DYN_ARGS=true&amp;DOC_NAME=FAT:RGQ_ENTRPR_VAL_EV_SOURCE_WINDOW.FAT&amp;VAR:ID1=WTS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2967__FDSAUDITLINK__" hidden="1">{"fdsup://directions/FAT Viewer?action=UPDATE&amp;creator=factSet&amp;DYN_ARGS=true&amp;DOC_NAME=FAT:RGQ_ENTRPR_VAL_EV_SOURCE_WINDOW.FAT&amp;VAR:ID1=WTS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2968__FDSAUDITLINK__" localSheetId="1" hidden="1">{"fdsup://directions/FAT Viewer?action=UPDATE&amp;creator=factSet&amp;DYN_ARGS=true&amp;DOC_NAME=FAT:RGQ_ENTRPR_VAL_EV_SOURCE_WINDOW.FAT&amp;VAR:ID1=WTS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2968__FDSAUDITLINK__" localSheetId="0" hidden="1">{"fdsup://directions/FAT Viewer?action=UPDATE&amp;creator=factSet&amp;DYN_ARGS=true&amp;DOC_NAME=FAT:RGQ_ENTRPR_VAL_EV_SOURCE_WINDOW.FAT&amp;VAR:ID1=WTS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2968__FDSAUDITLINK__" hidden="1">{"fdsup://directions/FAT Viewer?action=UPDATE&amp;creator=factSet&amp;DYN_ARGS=true&amp;DOC_NAME=FAT:RGQ_ENTRPR_VAL_EV_SOURCE_WINDOW.FAT&amp;VAR:ID1=WTS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2969__FDSAUDITLINK__" localSheetId="1" hidden="1">{"fdsup://directions/FAT Viewer?action=UPDATE&amp;creator=factSet&amp;DYN_ARGS=true&amp;DOC_NAME=FAT:RGQ_ENTRPR_VAL_EV_SOURCE_WINDOW.FAT&amp;VAR:ID1=WTS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2969__FDSAUDITLINK__" localSheetId="0" hidden="1">{"fdsup://directions/FAT Viewer?action=UPDATE&amp;creator=factSet&amp;DYN_ARGS=true&amp;DOC_NAME=FAT:RGQ_ENTRPR_VAL_EV_SOURCE_WINDOW.FAT&amp;VAR:ID1=WTS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2969__FDSAUDITLINK__" hidden="1">{"fdsup://directions/FAT Viewer?action=UPDATE&amp;creator=factSet&amp;DYN_ARGS=true&amp;DOC_NAME=FAT:RGQ_ENTRPR_VAL_EV_SOURCE_WINDOW.FAT&amp;VAR:ID1=WTS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297__FDSAUDITLINK__" localSheetId="1" hidden="1">{"fdsup://directions/FAT Viewer?action=UPDATE&amp;creator=factSet&amp;DYN_ARGS=true&amp;DOC_NAME=FAT:RGQ_ENTRPR_VAL_EV_SOURCE_WINDOW.FAT&amp;VAR:ID1=PLL&amp;VAR:SDATE=20100507&amp;VAR:FDATE=20100430&amp;VAR:FREQ=WEEKLY&amp;VAR:RELITEM=&amp;VAR:CURRENCY=&amp;VAR:DB_TYPE=&amp;VAR:UNITS=M&amp;window=popup&amp;w","idth=535&amp;height=425&amp;START_MAXIMIZED=FALSE&amp;Y=120&amp;display_string=audit"}</definedName>
    <definedName name="_297__FDSAUDITLINK__" localSheetId="0" hidden="1">{"fdsup://directions/FAT Viewer?action=UPDATE&amp;creator=factSet&amp;DYN_ARGS=true&amp;DOC_NAME=FAT:RGQ_ENTRPR_VAL_EV_SOURCE_WINDOW.FAT&amp;VAR:ID1=PLL&amp;VAR:SDATE=20100507&amp;VAR:FDATE=20100430&amp;VAR:FREQ=WEEKLY&amp;VAR:RELITEM=&amp;VAR:CURRENCY=&amp;VAR:DB_TYPE=&amp;VAR:UNITS=M&amp;window=popup&amp;w","idth=535&amp;height=425&amp;START_MAXIMIZED=FALSE&amp;Y=120&amp;display_string=audit"}</definedName>
    <definedName name="_297__FDSAUDITLINK__" hidden="1">{"fdsup://directions/FAT Viewer?action=UPDATE&amp;creator=factSet&amp;DYN_ARGS=true&amp;DOC_NAME=FAT:RGQ_ENTRPR_VAL_EV_SOURCE_WINDOW.FAT&amp;VAR:ID1=PLL&amp;VAR:SDATE=20100507&amp;VAR:FDATE=20100430&amp;VAR:FREQ=WEEKLY&amp;VAR:RELITEM=&amp;VAR:CURRENCY=&amp;VAR:DB_TYPE=&amp;VAR:UNITS=M&amp;window=popup&amp;w","idth=535&amp;height=425&amp;START_MAXIMIZED=FALSE&amp;Y=120&amp;display_string=audit"}</definedName>
    <definedName name="_2970__FDSAUDITLINK__" localSheetId="1" hidden="1">{"fdsup://directions/FAT Viewer?action=UPDATE&amp;creator=factSet&amp;DYN_ARGS=true&amp;DOC_NAME=FAT:RGQ_ENTRPR_VAL_EV_SOURCE_WINDOW.FAT&amp;VAR:ID1=WTS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2970__FDSAUDITLINK__" localSheetId="0" hidden="1">{"fdsup://directions/FAT Viewer?action=UPDATE&amp;creator=factSet&amp;DYN_ARGS=true&amp;DOC_NAME=FAT:RGQ_ENTRPR_VAL_EV_SOURCE_WINDOW.FAT&amp;VAR:ID1=WTS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2970__FDSAUDITLINK__" hidden="1">{"fdsup://directions/FAT Viewer?action=UPDATE&amp;creator=factSet&amp;DYN_ARGS=true&amp;DOC_NAME=FAT:RGQ_ENTRPR_VAL_EV_SOURCE_WINDOW.FAT&amp;VAR:ID1=WTS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2971__FDSAUDITLINK__" localSheetId="1" hidden="1">{"fdsup://directions/FAT Viewer?action=UPDATE&amp;creator=factSet&amp;DYN_ARGS=true&amp;DOC_NAME=FAT:RGQ_ENTRPR_VAL_EV_SOURCE_WINDOW.FAT&amp;VAR:ID1=WTS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2971__FDSAUDITLINK__" localSheetId="0" hidden="1">{"fdsup://directions/FAT Viewer?action=UPDATE&amp;creator=factSet&amp;DYN_ARGS=true&amp;DOC_NAME=FAT:RGQ_ENTRPR_VAL_EV_SOURCE_WINDOW.FAT&amp;VAR:ID1=WTS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2971__FDSAUDITLINK__" hidden="1">{"fdsup://directions/FAT Viewer?action=UPDATE&amp;creator=factSet&amp;DYN_ARGS=true&amp;DOC_NAME=FAT:RGQ_ENTRPR_VAL_EV_SOURCE_WINDOW.FAT&amp;VAR:ID1=WTS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2972__FDSAUDITLINK__" localSheetId="1" hidden="1">{"fdsup://directions/FAT Viewer?action=UPDATE&amp;creator=factSet&amp;DYN_ARGS=true&amp;DOC_NAME=FAT:RGQ_ENTRPR_VAL_EV_SOURCE_WINDOW.FAT&amp;VAR:ID1=WTS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2972__FDSAUDITLINK__" localSheetId="0" hidden="1">{"fdsup://directions/FAT Viewer?action=UPDATE&amp;creator=factSet&amp;DYN_ARGS=true&amp;DOC_NAME=FAT:RGQ_ENTRPR_VAL_EV_SOURCE_WINDOW.FAT&amp;VAR:ID1=WTS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2972__FDSAUDITLINK__" hidden="1">{"fdsup://directions/FAT Viewer?action=UPDATE&amp;creator=factSet&amp;DYN_ARGS=true&amp;DOC_NAME=FAT:RGQ_ENTRPR_VAL_EV_SOURCE_WINDOW.FAT&amp;VAR:ID1=WTS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2973__FDSAUDITLINK__" localSheetId="1" hidden="1">{"fdsup://directions/FAT Viewer?action=UPDATE&amp;creator=factSet&amp;DYN_ARGS=true&amp;DOC_NAME=FAT:RGQ_ENTRPR_VAL_EV_SOURCE_WINDOW.FAT&amp;VAR:ID1=WTS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2973__FDSAUDITLINK__" localSheetId="0" hidden="1">{"fdsup://directions/FAT Viewer?action=UPDATE&amp;creator=factSet&amp;DYN_ARGS=true&amp;DOC_NAME=FAT:RGQ_ENTRPR_VAL_EV_SOURCE_WINDOW.FAT&amp;VAR:ID1=WTS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2973__FDSAUDITLINK__" hidden="1">{"fdsup://directions/FAT Viewer?action=UPDATE&amp;creator=factSet&amp;DYN_ARGS=true&amp;DOC_NAME=FAT:RGQ_ENTRPR_VAL_EV_SOURCE_WINDOW.FAT&amp;VAR:ID1=WTS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2974__FDSAUDITLINK__" localSheetId="1" hidden="1">{"fdsup://directions/FAT Viewer?action=UPDATE&amp;creator=factSet&amp;DYN_ARGS=true&amp;DOC_NAME=FAT:RGQ_ENTRPR_VAL_EV_SOURCE_WINDOW.FAT&amp;VAR:ID1=WTS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2974__FDSAUDITLINK__" localSheetId="0" hidden="1">{"fdsup://directions/FAT Viewer?action=UPDATE&amp;creator=factSet&amp;DYN_ARGS=true&amp;DOC_NAME=FAT:RGQ_ENTRPR_VAL_EV_SOURCE_WINDOW.FAT&amp;VAR:ID1=WTS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2974__FDSAUDITLINK__" hidden="1">{"fdsup://directions/FAT Viewer?action=UPDATE&amp;creator=factSet&amp;DYN_ARGS=true&amp;DOC_NAME=FAT:RGQ_ENTRPR_VAL_EV_SOURCE_WINDOW.FAT&amp;VAR:ID1=WTS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2975__FDSAUDITLINK__" localSheetId="1" hidden="1">{"fdsup://directions/FAT Viewer?action=UPDATE&amp;creator=factSet&amp;DYN_ARGS=true&amp;DOC_NAME=FAT:RGQ_ENTRPR_VAL_EV_SOURCE_WINDOW.FAT&amp;VAR:ID1=WTS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2975__FDSAUDITLINK__" localSheetId="0" hidden="1">{"fdsup://directions/FAT Viewer?action=UPDATE&amp;creator=factSet&amp;DYN_ARGS=true&amp;DOC_NAME=FAT:RGQ_ENTRPR_VAL_EV_SOURCE_WINDOW.FAT&amp;VAR:ID1=WTS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2975__FDSAUDITLINK__" hidden="1">{"fdsup://directions/FAT Viewer?action=UPDATE&amp;creator=factSet&amp;DYN_ARGS=true&amp;DOC_NAME=FAT:RGQ_ENTRPR_VAL_EV_SOURCE_WINDOW.FAT&amp;VAR:ID1=WTS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2976__FDSAUDITLINK__" localSheetId="1" hidden="1">{"fdsup://directions/FAT Viewer?action=UPDATE&amp;creator=factSet&amp;DYN_ARGS=true&amp;DOC_NAME=FAT:RGQ_ENTRPR_VAL_EV_SOURCE_WINDOW.FAT&amp;VAR:ID1=WTS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2976__FDSAUDITLINK__" localSheetId="0" hidden="1">{"fdsup://directions/FAT Viewer?action=UPDATE&amp;creator=factSet&amp;DYN_ARGS=true&amp;DOC_NAME=FAT:RGQ_ENTRPR_VAL_EV_SOURCE_WINDOW.FAT&amp;VAR:ID1=WTS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2976__FDSAUDITLINK__" hidden="1">{"fdsup://directions/FAT Viewer?action=UPDATE&amp;creator=factSet&amp;DYN_ARGS=true&amp;DOC_NAME=FAT:RGQ_ENTRPR_VAL_EV_SOURCE_WINDOW.FAT&amp;VAR:ID1=WTS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2977__FDSAUDITLINK__" localSheetId="1" hidden="1">{"fdsup://directions/FAT Viewer?action=UPDATE&amp;creator=factSet&amp;DYN_ARGS=true&amp;DOC_NAME=FAT:RGQ_ENTRPR_VAL_EV_SOURCE_WINDOW.FAT&amp;VAR:ID1=WTS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2977__FDSAUDITLINK__" localSheetId="0" hidden="1">{"fdsup://directions/FAT Viewer?action=UPDATE&amp;creator=factSet&amp;DYN_ARGS=true&amp;DOC_NAME=FAT:RGQ_ENTRPR_VAL_EV_SOURCE_WINDOW.FAT&amp;VAR:ID1=WTS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2977__FDSAUDITLINK__" hidden="1">{"fdsup://directions/FAT Viewer?action=UPDATE&amp;creator=factSet&amp;DYN_ARGS=true&amp;DOC_NAME=FAT:RGQ_ENTRPR_VAL_EV_SOURCE_WINDOW.FAT&amp;VAR:ID1=WTS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2978__FDSAUDITLINK__" localSheetId="1" hidden="1">{"fdsup://directions/FAT Viewer?action=UPDATE&amp;creator=factSet&amp;DYN_ARGS=true&amp;DOC_NAME=FAT:RGQ_ENTRPR_VAL_EV_SOURCE_WINDOW.FAT&amp;VAR:ID1=WTS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2978__FDSAUDITLINK__" localSheetId="0" hidden="1">{"fdsup://directions/FAT Viewer?action=UPDATE&amp;creator=factSet&amp;DYN_ARGS=true&amp;DOC_NAME=FAT:RGQ_ENTRPR_VAL_EV_SOURCE_WINDOW.FAT&amp;VAR:ID1=WTS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2978__FDSAUDITLINK__" hidden="1">{"fdsup://directions/FAT Viewer?action=UPDATE&amp;creator=factSet&amp;DYN_ARGS=true&amp;DOC_NAME=FAT:RGQ_ENTRPR_VAL_EV_SOURCE_WINDOW.FAT&amp;VAR:ID1=WTS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2979__FDSAUDITLINK__" localSheetId="1" hidden="1">{"fdsup://directions/FAT Viewer?action=UPDATE&amp;creator=factSet&amp;DYN_ARGS=true&amp;DOC_NAME=FAT:RGQ_ENTRPR_VAL_EV_SOURCE_WINDOW.FAT&amp;VAR:ID1=WTS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2979__FDSAUDITLINK__" localSheetId="0" hidden="1">{"fdsup://directions/FAT Viewer?action=UPDATE&amp;creator=factSet&amp;DYN_ARGS=true&amp;DOC_NAME=FAT:RGQ_ENTRPR_VAL_EV_SOURCE_WINDOW.FAT&amp;VAR:ID1=WTS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2979__FDSAUDITLINK__" hidden="1">{"fdsup://directions/FAT Viewer?action=UPDATE&amp;creator=factSet&amp;DYN_ARGS=true&amp;DOC_NAME=FAT:RGQ_ENTRPR_VAL_EV_SOURCE_WINDOW.FAT&amp;VAR:ID1=WTS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298__FDSAUDITLINK__" localSheetId="1" hidden="1">{"fdsup://directions/FAT Viewer?action=UPDATE&amp;creator=factSet&amp;DYN_ARGS=true&amp;DOC_NAME=FAT:RGQ_ENTRPR_VAL_EV_SOURCE_WINDOW.FAT&amp;VAR:ID1=PLL&amp;VAR:SDATE=20100430&amp;VAR:FDATE=20100430&amp;VAR:FREQ=WEEKLY&amp;VAR:RELITEM=&amp;VAR:CURRENCY=&amp;VAR:DB_TYPE=&amp;VAR:UNITS=M&amp;window=popup&amp;w","idth=535&amp;height=425&amp;START_MAXIMIZED=FALSE&amp;Y=120&amp;display_string=audit"}</definedName>
    <definedName name="_298__FDSAUDITLINK__" localSheetId="0" hidden="1">{"fdsup://directions/FAT Viewer?action=UPDATE&amp;creator=factSet&amp;DYN_ARGS=true&amp;DOC_NAME=FAT:RGQ_ENTRPR_VAL_EV_SOURCE_WINDOW.FAT&amp;VAR:ID1=PLL&amp;VAR:SDATE=20100430&amp;VAR:FDATE=20100430&amp;VAR:FREQ=WEEKLY&amp;VAR:RELITEM=&amp;VAR:CURRENCY=&amp;VAR:DB_TYPE=&amp;VAR:UNITS=M&amp;window=popup&amp;w","idth=535&amp;height=425&amp;START_MAXIMIZED=FALSE&amp;Y=120&amp;display_string=audit"}</definedName>
    <definedName name="_298__FDSAUDITLINK__" hidden="1">{"fdsup://directions/FAT Viewer?action=UPDATE&amp;creator=factSet&amp;DYN_ARGS=true&amp;DOC_NAME=FAT:RGQ_ENTRPR_VAL_EV_SOURCE_WINDOW.FAT&amp;VAR:ID1=PLL&amp;VAR:SDATE=20100430&amp;VAR:FDATE=20100430&amp;VAR:FREQ=WEEKLY&amp;VAR:RELITEM=&amp;VAR:CURRENCY=&amp;VAR:DB_TYPE=&amp;VAR:UNITS=M&amp;window=popup&amp;w","idth=535&amp;height=425&amp;START_MAXIMIZED=FALSE&amp;Y=120&amp;display_string=audit"}</definedName>
    <definedName name="_2980__FDSAUDITLINK__" localSheetId="1" hidden="1">{"fdsup://directions/FAT Viewer?action=UPDATE&amp;creator=factSet&amp;DYN_ARGS=true&amp;DOC_NAME=FAT:RGQ_ENTRPR_VAL_EV_SOURCE_WINDOW.FAT&amp;VAR:ID1=WTS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2980__FDSAUDITLINK__" localSheetId="0" hidden="1">{"fdsup://directions/FAT Viewer?action=UPDATE&amp;creator=factSet&amp;DYN_ARGS=true&amp;DOC_NAME=FAT:RGQ_ENTRPR_VAL_EV_SOURCE_WINDOW.FAT&amp;VAR:ID1=WTS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2980__FDSAUDITLINK__" hidden="1">{"fdsup://directions/FAT Viewer?action=UPDATE&amp;creator=factSet&amp;DYN_ARGS=true&amp;DOC_NAME=FAT:RGQ_ENTRPR_VAL_EV_SOURCE_WINDOW.FAT&amp;VAR:ID1=WTS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2981__FDSAUDITLINK__" localSheetId="1" hidden="1">{"fdsup://directions/FAT Viewer?action=UPDATE&amp;creator=factSet&amp;DYN_ARGS=true&amp;DOC_NAME=FAT:RGQ_ENTRPR_VAL_EV_SOURCE_WINDOW.FAT&amp;VAR:ID1=WTS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2981__FDSAUDITLINK__" localSheetId="0" hidden="1">{"fdsup://directions/FAT Viewer?action=UPDATE&amp;creator=factSet&amp;DYN_ARGS=true&amp;DOC_NAME=FAT:RGQ_ENTRPR_VAL_EV_SOURCE_WINDOW.FAT&amp;VAR:ID1=WTS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2981__FDSAUDITLINK__" hidden="1">{"fdsup://directions/FAT Viewer?action=UPDATE&amp;creator=factSet&amp;DYN_ARGS=true&amp;DOC_NAME=FAT:RGQ_ENTRPR_VAL_EV_SOURCE_WINDOW.FAT&amp;VAR:ID1=WTS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2982__FDSAUDITLINK__" localSheetId="1" hidden="1">{"fdsup://directions/FAT Viewer?action=UPDATE&amp;creator=factSet&amp;DYN_ARGS=true&amp;DOC_NAME=FAT:RGQ_ENTRPR_VAL_EV_SOURCE_WINDOW.FAT&amp;VAR:ID1=WTS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2982__FDSAUDITLINK__" localSheetId="0" hidden="1">{"fdsup://directions/FAT Viewer?action=UPDATE&amp;creator=factSet&amp;DYN_ARGS=true&amp;DOC_NAME=FAT:RGQ_ENTRPR_VAL_EV_SOURCE_WINDOW.FAT&amp;VAR:ID1=WTS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2982__FDSAUDITLINK__" hidden="1">{"fdsup://directions/FAT Viewer?action=UPDATE&amp;creator=factSet&amp;DYN_ARGS=true&amp;DOC_NAME=FAT:RGQ_ENTRPR_VAL_EV_SOURCE_WINDOW.FAT&amp;VAR:ID1=WTS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2983__FDSAUDITLINK__" localSheetId="1" hidden="1">{"fdsup://directions/FAT Viewer?action=UPDATE&amp;creator=factSet&amp;DYN_ARGS=true&amp;DOC_NAME=FAT:RGQ_ENTRPR_VAL_EV_SOURCE_WINDOW.FAT&amp;VAR:ID1=WTS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2983__FDSAUDITLINK__" localSheetId="0" hidden="1">{"fdsup://directions/FAT Viewer?action=UPDATE&amp;creator=factSet&amp;DYN_ARGS=true&amp;DOC_NAME=FAT:RGQ_ENTRPR_VAL_EV_SOURCE_WINDOW.FAT&amp;VAR:ID1=WTS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2983__FDSAUDITLINK__" hidden="1">{"fdsup://directions/FAT Viewer?action=UPDATE&amp;creator=factSet&amp;DYN_ARGS=true&amp;DOC_NAME=FAT:RGQ_ENTRPR_VAL_EV_SOURCE_WINDOW.FAT&amp;VAR:ID1=WTS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2984__FDSAUDITLINK__" localSheetId="1" hidden="1">{"fdsup://directions/FAT Viewer?action=UPDATE&amp;creator=factSet&amp;DYN_ARGS=true&amp;DOC_NAME=FAT:RGQ_ENTRPR_VAL_EV_SOURCE_WINDOW.FAT&amp;VAR:ID1=WTS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2984__FDSAUDITLINK__" localSheetId="0" hidden="1">{"fdsup://directions/FAT Viewer?action=UPDATE&amp;creator=factSet&amp;DYN_ARGS=true&amp;DOC_NAME=FAT:RGQ_ENTRPR_VAL_EV_SOURCE_WINDOW.FAT&amp;VAR:ID1=WTS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2984__FDSAUDITLINK__" hidden="1">{"fdsup://directions/FAT Viewer?action=UPDATE&amp;creator=factSet&amp;DYN_ARGS=true&amp;DOC_NAME=FAT:RGQ_ENTRPR_VAL_EV_SOURCE_WINDOW.FAT&amp;VAR:ID1=WTS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2985__FDSAUDITLINK__" localSheetId="1" hidden="1">{"fdsup://directions/FAT Viewer?action=UPDATE&amp;creator=factSet&amp;DYN_ARGS=true&amp;DOC_NAME=FAT:RGQ_ENTRPR_VAL_EV_SOURCE_WINDOW.FAT&amp;VAR:ID1=WTS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2985__FDSAUDITLINK__" localSheetId="0" hidden="1">{"fdsup://directions/FAT Viewer?action=UPDATE&amp;creator=factSet&amp;DYN_ARGS=true&amp;DOC_NAME=FAT:RGQ_ENTRPR_VAL_EV_SOURCE_WINDOW.FAT&amp;VAR:ID1=WTS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2985__FDSAUDITLINK__" hidden="1">{"fdsup://directions/FAT Viewer?action=UPDATE&amp;creator=factSet&amp;DYN_ARGS=true&amp;DOC_NAME=FAT:RGQ_ENTRPR_VAL_EV_SOURCE_WINDOW.FAT&amp;VAR:ID1=WTS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2986__FDSAUDITLINK__" localSheetId="1" hidden="1">{"fdsup://directions/FAT Viewer?action=UPDATE&amp;creator=factSet&amp;DYN_ARGS=true&amp;DOC_NAME=FAT:RGQ_ENTRPR_VAL_EV_SOURCE_WINDOW.FAT&amp;VAR:ID1=WTS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2986__FDSAUDITLINK__" localSheetId="0" hidden="1">{"fdsup://directions/FAT Viewer?action=UPDATE&amp;creator=factSet&amp;DYN_ARGS=true&amp;DOC_NAME=FAT:RGQ_ENTRPR_VAL_EV_SOURCE_WINDOW.FAT&amp;VAR:ID1=WTS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2986__FDSAUDITLINK__" hidden="1">{"fdsup://directions/FAT Viewer?action=UPDATE&amp;creator=factSet&amp;DYN_ARGS=true&amp;DOC_NAME=FAT:RGQ_ENTRPR_VAL_EV_SOURCE_WINDOW.FAT&amp;VAR:ID1=WTS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2987__FDSAUDITLINK__" localSheetId="1" hidden="1">{"fdsup://directions/FAT Viewer?action=UPDATE&amp;creator=factSet&amp;DYN_ARGS=true&amp;DOC_NAME=FAT:RGQ_ENTRPR_VAL_EV_SOURCE_WINDOW.FAT&amp;VAR:ID1=WTS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2987__FDSAUDITLINK__" localSheetId="0" hidden="1">{"fdsup://directions/FAT Viewer?action=UPDATE&amp;creator=factSet&amp;DYN_ARGS=true&amp;DOC_NAME=FAT:RGQ_ENTRPR_VAL_EV_SOURCE_WINDOW.FAT&amp;VAR:ID1=WTS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2987__FDSAUDITLINK__" hidden="1">{"fdsup://directions/FAT Viewer?action=UPDATE&amp;creator=factSet&amp;DYN_ARGS=true&amp;DOC_NAME=FAT:RGQ_ENTRPR_VAL_EV_SOURCE_WINDOW.FAT&amp;VAR:ID1=WTS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2988__FDSAUDITLINK__" localSheetId="1" hidden="1">{"fdsup://directions/FAT Viewer?action=UPDATE&amp;creator=factSet&amp;DYN_ARGS=true&amp;DOC_NAME=FAT:RGQ_ENTRPR_VAL_EV_SOURCE_WINDOW.FAT&amp;VAR:ID1=WTS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2988__FDSAUDITLINK__" localSheetId="0" hidden="1">{"fdsup://directions/FAT Viewer?action=UPDATE&amp;creator=factSet&amp;DYN_ARGS=true&amp;DOC_NAME=FAT:RGQ_ENTRPR_VAL_EV_SOURCE_WINDOW.FAT&amp;VAR:ID1=WTS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2988__FDSAUDITLINK__" hidden="1">{"fdsup://directions/FAT Viewer?action=UPDATE&amp;creator=factSet&amp;DYN_ARGS=true&amp;DOC_NAME=FAT:RGQ_ENTRPR_VAL_EV_SOURCE_WINDOW.FAT&amp;VAR:ID1=WTS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2989__FDSAUDITLINK__" localSheetId="1" hidden="1">{"fdsup://directions/FAT Viewer?action=UPDATE&amp;creator=factSet&amp;DYN_ARGS=true&amp;DOC_NAME=FAT:RGQ_ENTRPR_VAL_EV_SOURCE_WINDOW.FAT&amp;VAR:ID1=WTS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2989__FDSAUDITLINK__" localSheetId="0" hidden="1">{"fdsup://directions/FAT Viewer?action=UPDATE&amp;creator=factSet&amp;DYN_ARGS=true&amp;DOC_NAME=FAT:RGQ_ENTRPR_VAL_EV_SOURCE_WINDOW.FAT&amp;VAR:ID1=WTS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2989__FDSAUDITLINK__" hidden="1">{"fdsup://directions/FAT Viewer?action=UPDATE&amp;creator=factSet&amp;DYN_ARGS=true&amp;DOC_NAME=FAT:RGQ_ENTRPR_VAL_EV_SOURCE_WINDOW.FAT&amp;VAR:ID1=WTS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299__FDSAUDITLINK__" localSheetId="1" hidden="1">{"fdsup://directions/FAT Viewer?action=UPDATE&amp;creator=factSet&amp;DYN_ARGS=true&amp;DOC_NAME=FAT:RGQ_ENTRPR_VAL_EV_SOURCE_WINDOW.FAT&amp;VAR:ID1=PLL&amp;VAR:SDATE=20100423&amp;VAR:FDATE=20100129&amp;VAR:FREQ=WEEKLY&amp;VAR:RELITEM=&amp;VAR:CURRENCY=&amp;VAR:DB_TYPE=&amp;VAR:UNITS=M&amp;window=popup&amp;w","idth=535&amp;height=425&amp;START_MAXIMIZED=FALSE&amp;Y=120&amp;display_string=audit"}</definedName>
    <definedName name="_299__FDSAUDITLINK__" localSheetId="0" hidden="1">{"fdsup://directions/FAT Viewer?action=UPDATE&amp;creator=factSet&amp;DYN_ARGS=true&amp;DOC_NAME=FAT:RGQ_ENTRPR_VAL_EV_SOURCE_WINDOW.FAT&amp;VAR:ID1=PLL&amp;VAR:SDATE=20100423&amp;VAR:FDATE=20100129&amp;VAR:FREQ=WEEKLY&amp;VAR:RELITEM=&amp;VAR:CURRENCY=&amp;VAR:DB_TYPE=&amp;VAR:UNITS=M&amp;window=popup&amp;w","idth=535&amp;height=425&amp;START_MAXIMIZED=FALSE&amp;Y=120&amp;display_string=audit"}</definedName>
    <definedName name="_299__FDSAUDITLINK__" hidden="1">{"fdsup://directions/FAT Viewer?action=UPDATE&amp;creator=factSet&amp;DYN_ARGS=true&amp;DOC_NAME=FAT:RGQ_ENTRPR_VAL_EV_SOURCE_WINDOW.FAT&amp;VAR:ID1=PLL&amp;VAR:SDATE=20100423&amp;VAR:FDATE=20100129&amp;VAR:FREQ=WEEKLY&amp;VAR:RELITEM=&amp;VAR:CURRENCY=&amp;VAR:DB_TYPE=&amp;VAR:UNITS=M&amp;window=popup&amp;w","idth=535&amp;height=425&amp;START_MAXIMIZED=FALSE&amp;Y=120&amp;display_string=audit"}</definedName>
    <definedName name="_2990__FDSAUDITLINK__" localSheetId="1" hidden="1">{"fdsup://directions/FAT Viewer?action=UPDATE&amp;creator=factSet&amp;DYN_ARGS=true&amp;DOC_NAME=FAT:RGQ_ENTRPR_VAL_EV_SOURCE_WINDOW.FAT&amp;VAR:ID1=WTS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2990__FDSAUDITLINK__" localSheetId="0" hidden="1">{"fdsup://directions/FAT Viewer?action=UPDATE&amp;creator=factSet&amp;DYN_ARGS=true&amp;DOC_NAME=FAT:RGQ_ENTRPR_VAL_EV_SOURCE_WINDOW.FAT&amp;VAR:ID1=WTS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2990__FDSAUDITLINK__" hidden="1">{"fdsup://directions/FAT Viewer?action=UPDATE&amp;creator=factSet&amp;DYN_ARGS=true&amp;DOC_NAME=FAT:RGQ_ENTRPR_VAL_EV_SOURCE_WINDOW.FAT&amp;VAR:ID1=WTS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2991__FDSAUDITLINK__" localSheetId="1" hidden="1">{"fdsup://directions/FAT Viewer?action=UPDATE&amp;creator=factSet&amp;DYN_ARGS=true&amp;DOC_NAME=FAT:RGQ_ENTRPR_VAL_EV_SOURCE_WINDOW.FAT&amp;VAR:ID1=WTS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2991__FDSAUDITLINK__" localSheetId="0" hidden="1">{"fdsup://directions/FAT Viewer?action=UPDATE&amp;creator=factSet&amp;DYN_ARGS=true&amp;DOC_NAME=FAT:RGQ_ENTRPR_VAL_EV_SOURCE_WINDOW.FAT&amp;VAR:ID1=WTS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2991__FDSAUDITLINK__" hidden="1">{"fdsup://directions/FAT Viewer?action=UPDATE&amp;creator=factSet&amp;DYN_ARGS=true&amp;DOC_NAME=FAT:RGQ_ENTRPR_VAL_EV_SOURCE_WINDOW.FAT&amp;VAR:ID1=WTS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2992__FDSAUDITLINK__" localSheetId="1" hidden="1">{"fdsup://directions/FAT Viewer?action=UPDATE&amp;creator=factSet&amp;DYN_ARGS=true&amp;DOC_NAME=FAT:RGQ_ENTRPR_VAL_EV_SOURCE_WINDOW.FAT&amp;VAR:ID1=WTS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2992__FDSAUDITLINK__" localSheetId="0" hidden="1">{"fdsup://directions/FAT Viewer?action=UPDATE&amp;creator=factSet&amp;DYN_ARGS=true&amp;DOC_NAME=FAT:RGQ_ENTRPR_VAL_EV_SOURCE_WINDOW.FAT&amp;VAR:ID1=WTS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2992__FDSAUDITLINK__" hidden="1">{"fdsup://directions/FAT Viewer?action=UPDATE&amp;creator=factSet&amp;DYN_ARGS=true&amp;DOC_NAME=FAT:RGQ_ENTRPR_VAL_EV_SOURCE_WINDOW.FAT&amp;VAR:ID1=WTS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2993__FDSAUDITLINK__" localSheetId="1" hidden="1">{"fdsup://directions/FAT Viewer?action=UPDATE&amp;creator=factSet&amp;DYN_ARGS=true&amp;DOC_NAME=FAT:RGQ_ENTRPR_VAL_EV_SOURCE_WINDOW.FAT&amp;VAR:ID1=WTS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2993__FDSAUDITLINK__" localSheetId="0" hidden="1">{"fdsup://directions/FAT Viewer?action=UPDATE&amp;creator=factSet&amp;DYN_ARGS=true&amp;DOC_NAME=FAT:RGQ_ENTRPR_VAL_EV_SOURCE_WINDOW.FAT&amp;VAR:ID1=WTS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2993__FDSAUDITLINK__" hidden="1">{"fdsup://directions/FAT Viewer?action=UPDATE&amp;creator=factSet&amp;DYN_ARGS=true&amp;DOC_NAME=FAT:RGQ_ENTRPR_VAL_EV_SOURCE_WINDOW.FAT&amp;VAR:ID1=WTS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2994__FDSAUDITLINK__" localSheetId="1" hidden="1">{"fdsup://directions/FAT Viewer?action=UPDATE&amp;creator=factSet&amp;DYN_ARGS=true&amp;DOC_NAME=FAT:RGQ_ENTRPR_VAL_EV_SOURCE_WINDOW.FAT&amp;VAR:ID1=WTS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2994__FDSAUDITLINK__" localSheetId="0" hidden="1">{"fdsup://directions/FAT Viewer?action=UPDATE&amp;creator=factSet&amp;DYN_ARGS=true&amp;DOC_NAME=FAT:RGQ_ENTRPR_VAL_EV_SOURCE_WINDOW.FAT&amp;VAR:ID1=WTS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2994__FDSAUDITLINK__" hidden="1">{"fdsup://directions/FAT Viewer?action=UPDATE&amp;creator=factSet&amp;DYN_ARGS=true&amp;DOC_NAME=FAT:RGQ_ENTRPR_VAL_EV_SOURCE_WINDOW.FAT&amp;VAR:ID1=WTS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2995__FDSAUDITLINK__" localSheetId="1" hidden="1">{"fdsup://directions/FAT Viewer?action=UPDATE&amp;creator=factSet&amp;DYN_ARGS=true&amp;DOC_NAME=FAT:RGQ_ENTRPR_VAL_EV_SOURCE_WINDOW.FAT&amp;VAR:ID1=WTS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2995__FDSAUDITLINK__" localSheetId="0" hidden="1">{"fdsup://directions/FAT Viewer?action=UPDATE&amp;creator=factSet&amp;DYN_ARGS=true&amp;DOC_NAME=FAT:RGQ_ENTRPR_VAL_EV_SOURCE_WINDOW.FAT&amp;VAR:ID1=WTS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2995__FDSAUDITLINK__" hidden="1">{"fdsup://directions/FAT Viewer?action=UPDATE&amp;creator=factSet&amp;DYN_ARGS=true&amp;DOC_NAME=FAT:RGQ_ENTRPR_VAL_EV_SOURCE_WINDOW.FAT&amp;VAR:ID1=WTS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2996__FDSAUDITLINK__" localSheetId="1" hidden="1">{"fdsup://directions/FAT Viewer?action=UPDATE&amp;creator=factSet&amp;DYN_ARGS=true&amp;DOC_NAME=FAT:RGQ_ENTRPR_VAL_EV_SOURCE_WINDOW.FAT&amp;VAR:ID1=WTS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2996__FDSAUDITLINK__" localSheetId="0" hidden="1">{"fdsup://directions/FAT Viewer?action=UPDATE&amp;creator=factSet&amp;DYN_ARGS=true&amp;DOC_NAME=FAT:RGQ_ENTRPR_VAL_EV_SOURCE_WINDOW.FAT&amp;VAR:ID1=WTS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2996__FDSAUDITLINK__" hidden="1">{"fdsup://directions/FAT Viewer?action=UPDATE&amp;creator=factSet&amp;DYN_ARGS=true&amp;DOC_NAME=FAT:RGQ_ENTRPR_VAL_EV_SOURCE_WINDOW.FAT&amp;VAR:ID1=WTS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2997__FDSAUDITLINK__" localSheetId="1" hidden="1">{"fdsup://directions/FAT Viewer?action=UPDATE&amp;creator=factSet&amp;DYN_ARGS=true&amp;DOC_NAME=FAT:RGQ_ENTRPR_VAL_EV_SOURCE_WINDOW.FAT&amp;VAR:ID1=WTS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2997__FDSAUDITLINK__" localSheetId="0" hidden="1">{"fdsup://directions/FAT Viewer?action=UPDATE&amp;creator=factSet&amp;DYN_ARGS=true&amp;DOC_NAME=FAT:RGQ_ENTRPR_VAL_EV_SOURCE_WINDOW.FAT&amp;VAR:ID1=WTS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2997__FDSAUDITLINK__" hidden="1">{"fdsup://directions/FAT Viewer?action=UPDATE&amp;creator=factSet&amp;DYN_ARGS=true&amp;DOC_NAME=FAT:RGQ_ENTRPR_VAL_EV_SOURCE_WINDOW.FAT&amp;VAR:ID1=WTS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2998__FDSAUDITLINK__" localSheetId="1" hidden="1">{"fdsup://directions/FAT Viewer?action=UPDATE&amp;creator=factSet&amp;DYN_ARGS=true&amp;DOC_NAME=FAT:RGQ_ENTRPR_VAL_EV_SOURCE_WINDOW.FAT&amp;VAR:ID1=WTS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2998__FDSAUDITLINK__" localSheetId="0" hidden="1">{"fdsup://directions/FAT Viewer?action=UPDATE&amp;creator=factSet&amp;DYN_ARGS=true&amp;DOC_NAME=FAT:RGQ_ENTRPR_VAL_EV_SOURCE_WINDOW.FAT&amp;VAR:ID1=WTS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2998__FDSAUDITLINK__" hidden="1">{"fdsup://directions/FAT Viewer?action=UPDATE&amp;creator=factSet&amp;DYN_ARGS=true&amp;DOC_NAME=FAT:RGQ_ENTRPR_VAL_EV_SOURCE_WINDOW.FAT&amp;VAR:ID1=WTS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2999__FDSAUDITLINK__" localSheetId="1" hidden="1">{"fdsup://directions/FAT Viewer?action=UPDATE&amp;creator=factSet&amp;DYN_ARGS=true&amp;DOC_NAME=FAT:RGQ_ENTRPR_VAL_EV_SOURCE_WINDOW.FAT&amp;VAR:ID1=WTS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2999__FDSAUDITLINK__" localSheetId="0" hidden="1">{"fdsup://directions/FAT Viewer?action=UPDATE&amp;creator=factSet&amp;DYN_ARGS=true&amp;DOC_NAME=FAT:RGQ_ENTRPR_VAL_EV_SOURCE_WINDOW.FAT&amp;VAR:ID1=WTS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2999__FDSAUDITLINK__" hidden="1">{"fdsup://directions/FAT Viewer?action=UPDATE&amp;creator=factSet&amp;DYN_ARGS=true&amp;DOC_NAME=FAT:RGQ_ENTRPR_VAL_EV_SOURCE_WINDOW.FAT&amp;VAR:ID1=WTS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3__123Graph_ACHART_19" hidden="1">#N/A</definedName>
    <definedName name="_3__FDSAUDITLINK__" localSheetId="1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3__FDSAUDITLINK__" localSheetId="0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3__FDSAUDITLINK__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30__FDSAUDITLINK__" localSheetId="1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30__FDSAUDITLINK__" localSheetId="0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30__FDSAUDITLINK__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300__FDSAUDITLINK__" localSheetId="1" hidden="1">{"fdsup://directions/FAT Viewer?action=UPDATE&amp;creator=factSet&amp;DYN_ARGS=true&amp;DOC_NAME=FAT:RGQ_ENTRPR_VAL_EV_SOURCE_WINDOW.FAT&amp;VAR:ID1=PLL&amp;VAR:SDATE=20100416&amp;VAR:FDATE=20100129&amp;VAR:FREQ=WEEKLY&amp;VAR:RELITEM=&amp;VAR:CURRENCY=&amp;VAR:DB_TYPE=&amp;VAR:UNITS=M&amp;window=popup&amp;w","idth=535&amp;height=425&amp;START_MAXIMIZED=FALSE&amp;Y=120&amp;display_string=audit"}</definedName>
    <definedName name="_300__FDSAUDITLINK__" localSheetId="0" hidden="1">{"fdsup://directions/FAT Viewer?action=UPDATE&amp;creator=factSet&amp;DYN_ARGS=true&amp;DOC_NAME=FAT:RGQ_ENTRPR_VAL_EV_SOURCE_WINDOW.FAT&amp;VAR:ID1=PLL&amp;VAR:SDATE=20100416&amp;VAR:FDATE=20100129&amp;VAR:FREQ=WEEKLY&amp;VAR:RELITEM=&amp;VAR:CURRENCY=&amp;VAR:DB_TYPE=&amp;VAR:UNITS=M&amp;window=popup&amp;w","idth=535&amp;height=425&amp;START_MAXIMIZED=FALSE&amp;Y=120&amp;display_string=audit"}</definedName>
    <definedName name="_300__FDSAUDITLINK__" hidden="1">{"fdsup://directions/FAT Viewer?action=UPDATE&amp;creator=factSet&amp;DYN_ARGS=true&amp;DOC_NAME=FAT:RGQ_ENTRPR_VAL_EV_SOURCE_WINDOW.FAT&amp;VAR:ID1=PLL&amp;VAR:SDATE=20100416&amp;VAR:FDATE=20100129&amp;VAR:FREQ=WEEKLY&amp;VAR:RELITEM=&amp;VAR:CURRENCY=&amp;VAR:DB_TYPE=&amp;VAR:UNITS=M&amp;window=popup&amp;w","idth=535&amp;height=425&amp;START_MAXIMIZED=FALSE&amp;Y=120&amp;display_string=audit"}</definedName>
    <definedName name="_3000__FDSAUDITLINK__" localSheetId="1" hidden="1">{"fdsup://directions/FAT Viewer?action=UPDATE&amp;creator=factSet&amp;DYN_ARGS=true&amp;DOC_NAME=FAT:RGQ_ENTRPR_VAL_EV_SOURCE_WINDOW.FAT&amp;VAR:ID1=WTS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3000__FDSAUDITLINK__" localSheetId="0" hidden="1">{"fdsup://directions/FAT Viewer?action=UPDATE&amp;creator=factSet&amp;DYN_ARGS=true&amp;DOC_NAME=FAT:RGQ_ENTRPR_VAL_EV_SOURCE_WINDOW.FAT&amp;VAR:ID1=WTS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3000__FDSAUDITLINK__" hidden="1">{"fdsup://directions/FAT Viewer?action=UPDATE&amp;creator=factSet&amp;DYN_ARGS=true&amp;DOC_NAME=FAT:RGQ_ENTRPR_VAL_EV_SOURCE_WINDOW.FAT&amp;VAR:ID1=WTS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3001__FDSAUDITLINK__" localSheetId="1" hidden="1">{"fdsup://directions/FAT Viewer?action=UPDATE&amp;creator=factSet&amp;DYN_ARGS=true&amp;DOC_NAME=FAT:RGQ_ENTRPR_VAL_EV_SOURCE_WINDOW.FAT&amp;VAR:ID1=WTS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3001__FDSAUDITLINK__" localSheetId="0" hidden="1">{"fdsup://directions/FAT Viewer?action=UPDATE&amp;creator=factSet&amp;DYN_ARGS=true&amp;DOC_NAME=FAT:RGQ_ENTRPR_VAL_EV_SOURCE_WINDOW.FAT&amp;VAR:ID1=WTS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3001__FDSAUDITLINK__" hidden="1">{"fdsup://directions/FAT Viewer?action=UPDATE&amp;creator=factSet&amp;DYN_ARGS=true&amp;DOC_NAME=FAT:RGQ_ENTRPR_VAL_EV_SOURCE_WINDOW.FAT&amp;VAR:ID1=WTS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3002__FDSAUDITLINK__" localSheetId="1" hidden="1">{"fdsup://directions/FAT Viewer?action=UPDATE&amp;creator=factSet&amp;DYN_ARGS=true&amp;DOC_NAME=FAT:RGQ_ENTRPR_VAL_EV_SOURCE_WINDOW.FAT&amp;VAR:ID1=WTS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3002__FDSAUDITLINK__" localSheetId="0" hidden="1">{"fdsup://directions/FAT Viewer?action=UPDATE&amp;creator=factSet&amp;DYN_ARGS=true&amp;DOC_NAME=FAT:RGQ_ENTRPR_VAL_EV_SOURCE_WINDOW.FAT&amp;VAR:ID1=WTS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3002__FDSAUDITLINK__" hidden="1">{"fdsup://directions/FAT Viewer?action=UPDATE&amp;creator=factSet&amp;DYN_ARGS=true&amp;DOC_NAME=FAT:RGQ_ENTRPR_VAL_EV_SOURCE_WINDOW.FAT&amp;VAR:ID1=WTS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3003__FDSAUDITLINK__" localSheetId="1" hidden="1">{"fdsup://directions/FAT Viewer?action=UPDATE&amp;creator=factSet&amp;DYN_ARGS=true&amp;DOC_NAME=FAT:RGQ_ENTRPR_VAL_EV_SOURCE_WINDOW.FAT&amp;VAR:ID1=WTS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3003__FDSAUDITLINK__" localSheetId="0" hidden="1">{"fdsup://directions/FAT Viewer?action=UPDATE&amp;creator=factSet&amp;DYN_ARGS=true&amp;DOC_NAME=FAT:RGQ_ENTRPR_VAL_EV_SOURCE_WINDOW.FAT&amp;VAR:ID1=WTS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3003__FDSAUDITLINK__" hidden="1">{"fdsup://directions/FAT Viewer?action=UPDATE&amp;creator=factSet&amp;DYN_ARGS=true&amp;DOC_NAME=FAT:RGQ_ENTRPR_VAL_EV_SOURCE_WINDOW.FAT&amp;VAR:ID1=WTS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3004__FDSAUDITLINK__" localSheetId="1" hidden="1">{"fdsup://directions/FAT Viewer?action=UPDATE&amp;creator=factSet&amp;DYN_ARGS=true&amp;DOC_NAME=FAT:RGQ_ENTRPR_VAL_EV_SOURCE_WINDOW.FAT&amp;VAR:ID1=WTS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3004__FDSAUDITLINK__" localSheetId="0" hidden="1">{"fdsup://directions/FAT Viewer?action=UPDATE&amp;creator=factSet&amp;DYN_ARGS=true&amp;DOC_NAME=FAT:RGQ_ENTRPR_VAL_EV_SOURCE_WINDOW.FAT&amp;VAR:ID1=WTS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3004__FDSAUDITLINK__" hidden="1">{"fdsup://directions/FAT Viewer?action=UPDATE&amp;creator=factSet&amp;DYN_ARGS=true&amp;DOC_NAME=FAT:RGQ_ENTRPR_VAL_EV_SOURCE_WINDOW.FAT&amp;VAR:ID1=WTS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3005__FDSAUDITLINK__" localSheetId="1" hidden="1">{"fdsup://directions/FAT Viewer?action=UPDATE&amp;creator=factSet&amp;DYN_ARGS=true&amp;DOC_NAME=FAT:RGQ_ENTRPR_VAL_EV_SOURCE_WINDOW.FAT&amp;VAR:ID1=WTS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3005__FDSAUDITLINK__" localSheetId="0" hidden="1">{"fdsup://directions/FAT Viewer?action=UPDATE&amp;creator=factSet&amp;DYN_ARGS=true&amp;DOC_NAME=FAT:RGQ_ENTRPR_VAL_EV_SOURCE_WINDOW.FAT&amp;VAR:ID1=WTS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3005__FDSAUDITLINK__" hidden="1">{"fdsup://directions/FAT Viewer?action=UPDATE&amp;creator=factSet&amp;DYN_ARGS=true&amp;DOC_NAME=FAT:RGQ_ENTRPR_VAL_EV_SOURCE_WINDOW.FAT&amp;VAR:ID1=WTS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3006__FDSAUDITLINK__" localSheetId="1" hidden="1">{"fdsup://directions/FAT Viewer?action=UPDATE&amp;creator=factSet&amp;DYN_ARGS=true&amp;DOC_NAME=FAT:RGQ_ENTRPR_VAL_EV_SOURCE_WINDOW.FAT&amp;VAR:ID1=WTS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3006__FDSAUDITLINK__" localSheetId="0" hidden="1">{"fdsup://directions/FAT Viewer?action=UPDATE&amp;creator=factSet&amp;DYN_ARGS=true&amp;DOC_NAME=FAT:RGQ_ENTRPR_VAL_EV_SOURCE_WINDOW.FAT&amp;VAR:ID1=WTS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3006__FDSAUDITLINK__" hidden="1">{"fdsup://directions/FAT Viewer?action=UPDATE&amp;creator=factSet&amp;DYN_ARGS=true&amp;DOC_NAME=FAT:RGQ_ENTRPR_VAL_EV_SOURCE_WINDOW.FAT&amp;VAR:ID1=WTS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3007__FDSAUDITLINK__" localSheetId="1" hidden="1">{"fdsup://directions/FAT Viewer?action=UPDATE&amp;creator=factSet&amp;DYN_ARGS=true&amp;DOC_NAME=FAT:RGQ_ENTRPR_VAL_EV_SOURCE_WINDOW.FAT&amp;VAR:ID1=WTS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3007__FDSAUDITLINK__" localSheetId="0" hidden="1">{"fdsup://directions/FAT Viewer?action=UPDATE&amp;creator=factSet&amp;DYN_ARGS=true&amp;DOC_NAME=FAT:RGQ_ENTRPR_VAL_EV_SOURCE_WINDOW.FAT&amp;VAR:ID1=WTS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3007__FDSAUDITLINK__" hidden="1">{"fdsup://directions/FAT Viewer?action=UPDATE&amp;creator=factSet&amp;DYN_ARGS=true&amp;DOC_NAME=FAT:RGQ_ENTRPR_VAL_EV_SOURCE_WINDOW.FAT&amp;VAR:ID1=WTS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3008__FDSAUDITLINK__" localSheetId="1" hidden="1">{"fdsup://directions/FAT Viewer?action=UPDATE&amp;creator=factSet&amp;DYN_ARGS=true&amp;DOC_NAME=FAT:RGQ_ENTRPR_VAL_EV_SOURCE_WINDOW.FAT&amp;VAR:ID1=WTS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3008__FDSAUDITLINK__" localSheetId="0" hidden="1">{"fdsup://directions/FAT Viewer?action=UPDATE&amp;creator=factSet&amp;DYN_ARGS=true&amp;DOC_NAME=FAT:RGQ_ENTRPR_VAL_EV_SOURCE_WINDOW.FAT&amp;VAR:ID1=WTS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3008__FDSAUDITLINK__" hidden="1">{"fdsup://directions/FAT Viewer?action=UPDATE&amp;creator=factSet&amp;DYN_ARGS=true&amp;DOC_NAME=FAT:RGQ_ENTRPR_VAL_EV_SOURCE_WINDOW.FAT&amp;VAR:ID1=WTS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3009__FDSAUDITLINK__" localSheetId="1" hidden="1">{"fdsup://directions/FAT Viewer?action=UPDATE&amp;creator=factSet&amp;DYN_ARGS=true&amp;DOC_NAME=FAT:RGQ_ENTRPR_VAL_EV_SOURCE_WINDOW.FAT&amp;VAR:ID1=WTS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3009__FDSAUDITLINK__" localSheetId="0" hidden="1">{"fdsup://directions/FAT Viewer?action=UPDATE&amp;creator=factSet&amp;DYN_ARGS=true&amp;DOC_NAME=FAT:RGQ_ENTRPR_VAL_EV_SOURCE_WINDOW.FAT&amp;VAR:ID1=WTS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3009__FDSAUDITLINK__" hidden="1">{"fdsup://directions/FAT Viewer?action=UPDATE&amp;creator=factSet&amp;DYN_ARGS=true&amp;DOC_NAME=FAT:RGQ_ENTRPR_VAL_EV_SOURCE_WINDOW.FAT&amp;VAR:ID1=WTS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301__FDSAUDITLINK__" localSheetId="1" hidden="1">{"fdsup://directions/FAT Viewer?action=UPDATE&amp;creator=factSet&amp;DYN_ARGS=true&amp;DOC_NAME=FAT:RGQ_ENTRPR_VAL_EV_SOURCE_WINDOW.FAT&amp;VAR:ID1=PLL&amp;VAR:SDATE=20100409&amp;VAR:FDATE=20100129&amp;VAR:FREQ=WEEKLY&amp;VAR:RELITEM=&amp;VAR:CURRENCY=&amp;VAR:DB_TYPE=&amp;VAR:UNITS=M&amp;window=popup&amp;w","idth=535&amp;height=425&amp;START_MAXIMIZED=FALSE&amp;Y=120&amp;display_string=audit"}</definedName>
    <definedName name="_301__FDSAUDITLINK__" localSheetId="0" hidden="1">{"fdsup://directions/FAT Viewer?action=UPDATE&amp;creator=factSet&amp;DYN_ARGS=true&amp;DOC_NAME=FAT:RGQ_ENTRPR_VAL_EV_SOURCE_WINDOW.FAT&amp;VAR:ID1=PLL&amp;VAR:SDATE=20100409&amp;VAR:FDATE=20100129&amp;VAR:FREQ=WEEKLY&amp;VAR:RELITEM=&amp;VAR:CURRENCY=&amp;VAR:DB_TYPE=&amp;VAR:UNITS=M&amp;window=popup&amp;w","idth=535&amp;height=425&amp;START_MAXIMIZED=FALSE&amp;Y=120&amp;display_string=audit"}</definedName>
    <definedName name="_301__FDSAUDITLINK__" hidden="1">{"fdsup://directions/FAT Viewer?action=UPDATE&amp;creator=factSet&amp;DYN_ARGS=true&amp;DOC_NAME=FAT:RGQ_ENTRPR_VAL_EV_SOURCE_WINDOW.FAT&amp;VAR:ID1=PLL&amp;VAR:SDATE=20100409&amp;VAR:FDATE=20100129&amp;VAR:FREQ=WEEKLY&amp;VAR:RELITEM=&amp;VAR:CURRENCY=&amp;VAR:DB_TYPE=&amp;VAR:UNITS=M&amp;window=popup&amp;w","idth=535&amp;height=425&amp;START_MAXIMIZED=FALSE&amp;Y=120&amp;display_string=audit"}</definedName>
    <definedName name="_3010__FDSAUDITLINK__" localSheetId="1" hidden="1">{"fdsup://directions/FAT Viewer?action=UPDATE&amp;creator=factSet&amp;DYN_ARGS=true&amp;DOC_NAME=FAT:RGQ_ENTRPR_VAL_EV_SOURCE_WINDOW.FAT&amp;VAR:ID1=WTS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3010__FDSAUDITLINK__" localSheetId="0" hidden="1">{"fdsup://directions/FAT Viewer?action=UPDATE&amp;creator=factSet&amp;DYN_ARGS=true&amp;DOC_NAME=FAT:RGQ_ENTRPR_VAL_EV_SOURCE_WINDOW.FAT&amp;VAR:ID1=WTS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3010__FDSAUDITLINK__" hidden="1">{"fdsup://directions/FAT Viewer?action=UPDATE&amp;creator=factSet&amp;DYN_ARGS=true&amp;DOC_NAME=FAT:RGQ_ENTRPR_VAL_EV_SOURCE_WINDOW.FAT&amp;VAR:ID1=WTS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3011__FDSAUDITLINK__" localSheetId="1" hidden="1">{"fdsup://directions/FAT Viewer?action=UPDATE&amp;creator=factSet&amp;DYN_ARGS=true&amp;DOC_NAME=FAT:RGQ_ENTRPR_VAL_EV_SOURCE_WINDOW.FAT&amp;VAR:ID1=WTS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3011__FDSAUDITLINK__" localSheetId="0" hidden="1">{"fdsup://directions/FAT Viewer?action=UPDATE&amp;creator=factSet&amp;DYN_ARGS=true&amp;DOC_NAME=FAT:RGQ_ENTRPR_VAL_EV_SOURCE_WINDOW.FAT&amp;VAR:ID1=WTS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3011__FDSAUDITLINK__" hidden="1">{"fdsup://directions/FAT Viewer?action=UPDATE&amp;creator=factSet&amp;DYN_ARGS=true&amp;DOC_NAME=FAT:RGQ_ENTRPR_VAL_EV_SOURCE_WINDOW.FAT&amp;VAR:ID1=WTS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3012__FDSAUDITLINK__" localSheetId="1" hidden="1">{"fdsup://directions/FAT Viewer?action=UPDATE&amp;creator=factSet&amp;DYN_ARGS=true&amp;DOC_NAME=FAT:RGQ_ENTRPR_VAL_EV_SOURCE_WINDOW.FAT&amp;VAR:ID1=WTS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3012__FDSAUDITLINK__" localSheetId="0" hidden="1">{"fdsup://directions/FAT Viewer?action=UPDATE&amp;creator=factSet&amp;DYN_ARGS=true&amp;DOC_NAME=FAT:RGQ_ENTRPR_VAL_EV_SOURCE_WINDOW.FAT&amp;VAR:ID1=WTS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3012__FDSAUDITLINK__" hidden="1">{"fdsup://directions/FAT Viewer?action=UPDATE&amp;creator=factSet&amp;DYN_ARGS=true&amp;DOC_NAME=FAT:RGQ_ENTRPR_VAL_EV_SOURCE_WINDOW.FAT&amp;VAR:ID1=WTS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3013__FDSAUDITLINK__" localSheetId="1" hidden="1">{"fdsup://directions/FAT Viewer?action=UPDATE&amp;creator=factSet&amp;DYN_ARGS=true&amp;DOC_NAME=FAT:RGQ_ENTRPR_VAL_EV_SOURCE_WINDOW.FAT&amp;VAR:ID1=WTS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3013__FDSAUDITLINK__" localSheetId="0" hidden="1">{"fdsup://directions/FAT Viewer?action=UPDATE&amp;creator=factSet&amp;DYN_ARGS=true&amp;DOC_NAME=FAT:RGQ_ENTRPR_VAL_EV_SOURCE_WINDOW.FAT&amp;VAR:ID1=WTS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3013__FDSAUDITLINK__" hidden="1">{"fdsup://directions/FAT Viewer?action=UPDATE&amp;creator=factSet&amp;DYN_ARGS=true&amp;DOC_NAME=FAT:RGQ_ENTRPR_VAL_EV_SOURCE_WINDOW.FAT&amp;VAR:ID1=WTS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3014__FDSAUDITLINK__" localSheetId="1" hidden="1">{"fdsup://directions/FAT Viewer?action=UPDATE&amp;creator=factSet&amp;DYN_ARGS=true&amp;DOC_NAME=FAT:RGQ_ENTRPR_VAL_EV_SOURCE_WINDOW.FAT&amp;VAR:ID1=WTS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3014__FDSAUDITLINK__" localSheetId="0" hidden="1">{"fdsup://directions/FAT Viewer?action=UPDATE&amp;creator=factSet&amp;DYN_ARGS=true&amp;DOC_NAME=FAT:RGQ_ENTRPR_VAL_EV_SOURCE_WINDOW.FAT&amp;VAR:ID1=WTS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3014__FDSAUDITLINK__" hidden="1">{"fdsup://directions/FAT Viewer?action=UPDATE&amp;creator=factSet&amp;DYN_ARGS=true&amp;DOC_NAME=FAT:RGQ_ENTRPR_VAL_EV_SOURCE_WINDOW.FAT&amp;VAR:ID1=WTS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3015__FDSAUDITLINK__" localSheetId="1" hidden="1">{"fdsup://directions/FAT Viewer?action=UPDATE&amp;creator=factSet&amp;DYN_ARGS=true&amp;DOC_NAME=FAT:RGQ_ENTRPR_VAL_EV_SOURCE_WINDOW.FAT&amp;VAR:ID1=WTS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3015__FDSAUDITLINK__" localSheetId="0" hidden="1">{"fdsup://directions/FAT Viewer?action=UPDATE&amp;creator=factSet&amp;DYN_ARGS=true&amp;DOC_NAME=FAT:RGQ_ENTRPR_VAL_EV_SOURCE_WINDOW.FAT&amp;VAR:ID1=WTS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3015__FDSAUDITLINK__" hidden="1">{"fdsup://directions/FAT Viewer?action=UPDATE&amp;creator=factSet&amp;DYN_ARGS=true&amp;DOC_NAME=FAT:RGQ_ENTRPR_VAL_EV_SOURCE_WINDOW.FAT&amp;VAR:ID1=WTS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3016__FDSAUDITLINK__" localSheetId="1" hidden="1">{"fdsup://directions/FAT Viewer?action=UPDATE&amp;creator=factSet&amp;DYN_ARGS=true&amp;DOC_NAME=FAT:RGQ_ENTRPR_VAL_EV_SOURCE_WINDOW.FAT&amp;VAR:ID1=WTS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3016__FDSAUDITLINK__" localSheetId="0" hidden="1">{"fdsup://directions/FAT Viewer?action=UPDATE&amp;creator=factSet&amp;DYN_ARGS=true&amp;DOC_NAME=FAT:RGQ_ENTRPR_VAL_EV_SOURCE_WINDOW.FAT&amp;VAR:ID1=WTS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3016__FDSAUDITLINK__" hidden="1">{"fdsup://directions/FAT Viewer?action=UPDATE&amp;creator=factSet&amp;DYN_ARGS=true&amp;DOC_NAME=FAT:RGQ_ENTRPR_VAL_EV_SOURCE_WINDOW.FAT&amp;VAR:ID1=WTS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3017__FDSAUDITLINK__" localSheetId="1" hidden="1">{"fdsup://directions/FAT Viewer?action=UPDATE&amp;creator=factSet&amp;DYN_ARGS=true&amp;DOC_NAME=FAT:RGQ_ENTRPR_VAL_EV_SOURCE_WINDOW.FAT&amp;VAR:ID1=WTS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3017__FDSAUDITLINK__" localSheetId="0" hidden="1">{"fdsup://directions/FAT Viewer?action=UPDATE&amp;creator=factSet&amp;DYN_ARGS=true&amp;DOC_NAME=FAT:RGQ_ENTRPR_VAL_EV_SOURCE_WINDOW.FAT&amp;VAR:ID1=WTS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3017__FDSAUDITLINK__" hidden="1">{"fdsup://directions/FAT Viewer?action=UPDATE&amp;creator=factSet&amp;DYN_ARGS=true&amp;DOC_NAME=FAT:RGQ_ENTRPR_VAL_EV_SOURCE_WINDOW.FAT&amp;VAR:ID1=WTS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3018__FDSAUDITLINK__" localSheetId="1" hidden="1">{"fdsup://directions/FAT Viewer?action=UPDATE&amp;creator=factSet&amp;DYN_ARGS=true&amp;DOC_NAME=FAT:RGQ_ENTRPR_VAL_EV_SOURCE_WINDOW.FAT&amp;VAR:ID1=WTS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3018__FDSAUDITLINK__" localSheetId="0" hidden="1">{"fdsup://directions/FAT Viewer?action=UPDATE&amp;creator=factSet&amp;DYN_ARGS=true&amp;DOC_NAME=FAT:RGQ_ENTRPR_VAL_EV_SOURCE_WINDOW.FAT&amp;VAR:ID1=WTS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3018__FDSAUDITLINK__" hidden="1">{"fdsup://directions/FAT Viewer?action=UPDATE&amp;creator=factSet&amp;DYN_ARGS=true&amp;DOC_NAME=FAT:RGQ_ENTRPR_VAL_EV_SOURCE_WINDOW.FAT&amp;VAR:ID1=WTS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3019__FDSAUDITLINK__" localSheetId="1" hidden="1">{"fdsup://directions/FAT Viewer?action=UPDATE&amp;creator=factSet&amp;DYN_ARGS=true&amp;DOC_NAME=FAT:RGQ_ENTRPR_VAL_EV_SOURCE_WINDOW.FAT&amp;VAR:ID1=WTS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3019__FDSAUDITLINK__" localSheetId="0" hidden="1">{"fdsup://directions/FAT Viewer?action=UPDATE&amp;creator=factSet&amp;DYN_ARGS=true&amp;DOC_NAME=FAT:RGQ_ENTRPR_VAL_EV_SOURCE_WINDOW.FAT&amp;VAR:ID1=WTS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3019__FDSAUDITLINK__" hidden="1">{"fdsup://directions/FAT Viewer?action=UPDATE&amp;creator=factSet&amp;DYN_ARGS=true&amp;DOC_NAME=FAT:RGQ_ENTRPR_VAL_EV_SOURCE_WINDOW.FAT&amp;VAR:ID1=WTS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302__FDSAUDITLINK__" localSheetId="1" hidden="1">{"fdsup://directions/FAT Viewer?action=UPDATE&amp;creator=factSet&amp;DYN_ARGS=true&amp;DOC_NAME=FAT:RGQ_ENTRPR_VAL_EV_SOURCE_WINDOW.FAT&amp;VAR:ID1=PLL&amp;VAR:SDATE=20100401&amp;VAR:FDATE=20100129&amp;VAR:FREQ=WEEKLY&amp;VAR:RELITEM=&amp;VAR:CURRENCY=&amp;VAR:DB_TYPE=&amp;VAR:UNITS=M&amp;window=popup&amp;w","idth=535&amp;height=425&amp;START_MAXIMIZED=FALSE&amp;Y=120&amp;display_string=audit"}</definedName>
    <definedName name="_302__FDSAUDITLINK__" localSheetId="0" hidden="1">{"fdsup://directions/FAT Viewer?action=UPDATE&amp;creator=factSet&amp;DYN_ARGS=true&amp;DOC_NAME=FAT:RGQ_ENTRPR_VAL_EV_SOURCE_WINDOW.FAT&amp;VAR:ID1=PLL&amp;VAR:SDATE=20100401&amp;VAR:FDATE=20100129&amp;VAR:FREQ=WEEKLY&amp;VAR:RELITEM=&amp;VAR:CURRENCY=&amp;VAR:DB_TYPE=&amp;VAR:UNITS=M&amp;window=popup&amp;w","idth=535&amp;height=425&amp;START_MAXIMIZED=FALSE&amp;Y=120&amp;display_string=audit"}</definedName>
    <definedName name="_302__FDSAUDITLINK__" hidden="1">{"fdsup://directions/FAT Viewer?action=UPDATE&amp;creator=factSet&amp;DYN_ARGS=true&amp;DOC_NAME=FAT:RGQ_ENTRPR_VAL_EV_SOURCE_WINDOW.FAT&amp;VAR:ID1=PLL&amp;VAR:SDATE=20100401&amp;VAR:FDATE=20100129&amp;VAR:FREQ=WEEKLY&amp;VAR:RELITEM=&amp;VAR:CURRENCY=&amp;VAR:DB_TYPE=&amp;VAR:UNITS=M&amp;window=popup&amp;w","idth=535&amp;height=425&amp;START_MAXIMIZED=FALSE&amp;Y=120&amp;display_string=audit"}</definedName>
    <definedName name="_3020__FDSAUDITLINK__" localSheetId="1" hidden="1">{"fdsup://directions/FAT Viewer?action=UPDATE&amp;creator=factSet&amp;DYN_ARGS=true&amp;DOC_NAME=FAT:RGQ_ENTRPR_VAL_EV_SOURCE_WINDOW.FAT&amp;VAR:ID1=WTS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3020__FDSAUDITLINK__" localSheetId="0" hidden="1">{"fdsup://directions/FAT Viewer?action=UPDATE&amp;creator=factSet&amp;DYN_ARGS=true&amp;DOC_NAME=FAT:RGQ_ENTRPR_VAL_EV_SOURCE_WINDOW.FAT&amp;VAR:ID1=WTS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3020__FDSAUDITLINK__" hidden="1">{"fdsup://directions/FAT Viewer?action=UPDATE&amp;creator=factSet&amp;DYN_ARGS=true&amp;DOC_NAME=FAT:RGQ_ENTRPR_VAL_EV_SOURCE_WINDOW.FAT&amp;VAR:ID1=WTS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3021__FDSAUDITLINK__" localSheetId="1" hidden="1">{"fdsup://directions/FAT Viewer?action=UPDATE&amp;creator=factSet&amp;DYN_ARGS=true&amp;DOC_NAME=FAT:RGQ_ENTRPR_VAL_EV_SOURCE_WINDOW.FAT&amp;VAR:ID1=WTS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3021__FDSAUDITLINK__" localSheetId="0" hidden="1">{"fdsup://directions/FAT Viewer?action=UPDATE&amp;creator=factSet&amp;DYN_ARGS=true&amp;DOC_NAME=FAT:RGQ_ENTRPR_VAL_EV_SOURCE_WINDOW.FAT&amp;VAR:ID1=WTS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3021__FDSAUDITLINK__" hidden="1">{"fdsup://directions/FAT Viewer?action=UPDATE&amp;creator=factSet&amp;DYN_ARGS=true&amp;DOC_NAME=FAT:RGQ_ENTRPR_VAL_EV_SOURCE_WINDOW.FAT&amp;VAR:ID1=WTS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3022__FDSAUDITLINK__" localSheetId="1" hidden="1">{"fdsup://directions/FAT Viewer?action=UPDATE&amp;creator=factSet&amp;DYN_ARGS=true&amp;DOC_NAME=FAT:RGQ_ENTRPR_VAL_EV_SOURCE_WINDOW.FAT&amp;VAR:ID1=WTS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3022__FDSAUDITLINK__" localSheetId="0" hidden="1">{"fdsup://directions/FAT Viewer?action=UPDATE&amp;creator=factSet&amp;DYN_ARGS=true&amp;DOC_NAME=FAT:RGQ_ENTRPR_VAL_EV_SOURCE_WINDOW.FAT&amp;VAR:ID1=WTS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3022__FDSAUDITLINK__" hidden="1">{"fdsup://directions/FAT Viewer?action=UPDATE&amp;creator=factSet&amp;DYN_ARGS=true&amp;DOC_NAME=FAT:RGQ_ENTRPR_VAL_EV_SOURCE_WINDOW.FAT&amp;VAR:ID1=WTS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3023__FDSAUDITLINK__" localSheetId="1" hidden="1">{"fdsup://directions/FAT Viewer?action=UPDATE&amp;creator=factSet&amp;DYN_ARGS=true&amp;DOC_NAME=FAT:RGQ_ENTRPR_VAL_EV_SOURCE_WINDOW.FAT&amp;VAR:ID1=WTS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3023__FDSAUDITLINK__" localSheetId="0" hidden="1">{"fdsup://directions/FAT Viewer?action=UPDATE&amp;creator=factSet&amp;DYN_ARGS=true&amp;DOC_NAME=FAT:RGQ_ENTRPR_VAL_EV_SOURCE_WINDOW.FAT&amp;VAR:ID1=WTS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3023__FDSAUDITLINK__" hidden="1">{"fdsup://directions/FAT Viewer?action=UPDATE&amp;creator=factSet&amp;DYN_ARGS=true&amp;DOC_NAME=FAT:RGQ_ENTRPR_VAL_EV_SOURCE_WINDOW.FAT&amp;VAR:ID1=WTS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3024__FDSAUDITLINK__" localSheetId="1" hidden="1">{"fdsup://directions/FAT Viewer?action=UPDATE&amp;creator=factSet&amp;DYN_ARGS=true&amp;DOC_NAME=FAT:RGQ_ENTRPR_VAL_EV_SOURCE_WINDOW.FAT&amp;VAR:ID1=WTS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3024__FDSAUDITLINK__" localSheetId="0" hidden="1">{"fdsup://directions/FAT Viewer?action=UPDATE&amp;creator=factSet&amp;DYN_ARGS=true&amp;DOC_NAME=FAT:RGQ_ENTRPR_VAL_EV_SOURCE_WINDOW.FAT&amp;VAR:ID1=WTS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3024__FDSAUDITLINK__" hidden="1">{"fdsup://directions/FAT Viewer?action=UPDATE&amp;creator=factSet&amp;DYN_ARGS=true&amp;DOC_NAME=FAT:RGQ_ENTRPR_VAL_EV_SOURCE_WINDOW.FAT&amp;VAR:ID1=WTS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3025__FDSAUDITLINK__" localSheetId="1" hidden="1">{"fdsup://directions/FAT Viewer?action=UPDATE&amp;creator=factSet&amp;DYN_ARGS=true&amp;DOC_NAME=FAT:RGQ_ENTRPR_VAL_EV_SOURCE_WINDOW.FAT&amp;VAR:ID1=WTS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3025__FDSAUDITLINK__" localSheetId="0" hidden="1">{"fdsup://directions/FAT Viewer?action=UPDATE&amp;creator=factSet&amp;DYN_ARGS=true&amp;DOC_NAME=FAT:RGQ_ENTRPR_VAL_EV_SOURCE_WINDOW.FAT&amp;VAR:ID1=WTS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3025__FDSAUDITLINK__" hidden="1">{"fdsup://directions/FAT Viewer?action=UPDATE&amp;creator=factSet&amp;DYN_ARGS=true&amp;DOC_NAME=FAT:RGQ_ENTRPR_VAL_EV_SOURCE_WINDOW.FAT&amp;VAR:ID1=WTS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3026__FDSAUDITLINK__" localSheetId="1" hidden="1">{"fdsup://directions/FAT Viewer?action=UPDATE&amp;creator=factSet&amp;DYN_ARGS=true&amp;DOC_NAME=FAT:RGQ_ENTRPR_VAL_EV_SOURCE_WINDOW.FAT&amp;VAR:ID1=WTS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3026__FDSAUDITLINK__" localSheetId="0" hidden="1">{"fdsup://directions/FAT Viewer?action=UPDATE&amp;creator=factSet&amp;DYN_ARGS=true&amp;DOC_NAME=FAT:RGQ_ENTRPR_VAL_EV_SOURCE_WINDOW.FAT&amp;VAR:ID1=WTS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3026__FDSAUDITLINK__" hidden="1">{"fdsup://directions/FAT Viewer?action=UPDATE&amp;creator=factSet&amp;DYN_ARGS=true&amp;DOC_NAME=FAT:RGQ_ENTRPR_VAL_EV_SOURCE_WINDOW.FAT&amp;VAR:ID1=WTS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3027__FDSAUDITLINK__" localSheetId="1" hidden="1">{"fdsup://directions/FAT Viewer?action=UPDATE&amp;creator=factSet&amp;DYN_ARGS=true&amp;DOC_NAME=FAT:RGQ_ENTRPR_VAL_EV_SOURCE_WINDOW.FAT&amp;VAR:ID1=WTS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3027__FDSAUDITLINK__" localSheetId="0" hidden="1">{"fdsup://directions/FAT Viewer?action=UPDATE&amp;creator=factSet&amp;DYN_ARGS=true&amp;DOC_NAME=FAT:RGQ_ENTRPR_VAL_EV_SOURCE_WINDOW.FAT&amp;VAR:ID1=WTS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3027__FDSAUDITLINK__" hidden="1">{"fdsup://directions/FAT Viewer?action=UPDATE&amp;creator=factSet&amp;DYN_ARGS=true&amp;DOC_NAME=FAT:RGQ_ENTRPR_VAL_EV_SOURCE_WINDOW.FAT&amp;VAR:ID1=WTS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3028__FDSAUDITLINK__" localSheetId="1" hidden="1">{"fdsup://directions/FAT Viewer?action=UPDATE&amp;creator=factSet&amp;DYN_ARGS=true&amp;DOC_NAME=FAT:RGQ_ENTRPR_VAL_EV_SOURCE_WINDOW.FAT&amp;VAR:ID1=WTS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3028__FDSAUDITLINK__" localSheetId="0" hidden="1">{"fdsup://directions/FAT Viewer?action=UPDATE&amp;creator=factSet&amp;DYN_ARGS=true&amp;DOC_NAME=FAT:RGQ_ENTRPR_VAL_EV_SOURCE_WINDOW.FAT&amp;VAR:ID1=WTS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3028__FDSAUDITLINK__" hidden="1">{"fdsup://directions/FAT Viewer?action=UPDATE&amp;creator=factSet&amp;DYN_ARGS=true&amp;DOC_NAME=FAT:RGQ_ENTRPR_VAL_EV_SOURCE_WINDOW.FAT&amp;VAR:ID1=WTS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3029__FDSAUDITLINK__" localSheetId="1" hidden="1">{"fdsup://directions/FAT Viewer?action=UPDATE&amp;creator=factSet&amp;DYN_ARGS=true&amp;DOC_NAME=FAT:RGQ_ENTRPR_VAL_EV_SOURCE_WINDOW.FAT&amp;VAR:ID1=WTS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3029__FDSAUDITLINK__" localSheetId="0" hidden="1">{"fdsup://directions/FAT Viewer?action=UPDATE&amp;creator=factSet&amp;DYN_ARGS=true&amp;DOC_NAME=FAT:RGQ_ENTRPR_VAL_EV_SOURCE_WINDOW.FAT&amp;VAR:ID1=WTS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3029__FDSAUDITLINK__" hidden="1">{"fdsup://directions/FAT Viewer?action=UPDATE&amp;creator=factSet&amp;DYN_ARGS=true&amp;DOC_NAME=FAT:RGQ_ENTRPR_VAL_EV_SOURCE_WINDOW.FAT&amp;VAR:ID1=WTS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303__FDSAUDITLINK__" localSheetId="1" hidden="1">{"fdsup://directions/FAT Viewer?action=UPDATE&amp;creator=factSet&amp;DYN_ARGS=true&amp;DOC_NAME=FAT:RGQ_ENTRPR_VAL_EV_SOURCE_WINDOW.FAT&amp;VAR:ID1=PLL&amp;VAR:SDATE=20100326&amp;VAR:FDATE=20100129&amp;VAR:FREQ=WEEKLY&amp;VAR:RELITEM=&amp;VAR:CURRENCY=&amp;VAR:DB_TYPE=&amp;VAR:UNITS=M&amp;window=popup&amp;w","idth=535&amp;height=425&amp;START_MAXIMIZED=FALSE&amp;Y=120&amp;display_string=audit"}</definedName>
    <definedName name="_303__FDSAUDITLINK__" localSheetId="0" hidden="1">{"fdsup://directions/FAT Viewer?action=UPDATE&amp;creator=factSet&amp;DYN_ARGS=true&amp;DOC_NAME=FAT:RGQ_ENTRPR_VAL_EV_SOURCE_WINDOW.FAT&amp;VAR:ID1=PLL&amp;VAR:SDATE=20100326&amp;VAR:FDATE=20100129&amp;VAR:FREQ=WEEKLY&amp;VAR:RELITEM=&amp;VAR:CURRENCY=&amp;VAR:DB_TYPE=&amp;VAR:UNITS=M&amp;window=popup&amp;w","idth=535&amp;height=425&amp;START_MAXIMIZED=FALSE&amp;Y=120&amp;display_string=audit"}</definedName>
    <definedName name="_303__FDSAUDITLINK__" hidden="1">{"fdsup://directions/FAT Viewer?action=UPDATE&amp;creator=factSet&amp;DYN_ARGS=true&amp;DOC_NAME=FAT:RGQ_ENTRPR_VAL_EV_SOURCE_WINDOW.FAT&amp;VAR:ID1=PLL&amp;VAR:SDATE=20100326&amp;VAR:FDATE=20100129&amp;VAR:FREQ=WEEKLY&amp;VAR:RELITEM=&amp;VAR:CURRENCY=&amp;VAR:DB_TYPE=&amp;VAR:UNITS=M&amp;window=popup&amp;w","idth=535&amp;height=425&amp;START_MAXIMIZED=FALSE&amp;Y=120&amp;display_string=audit"}</definedName>
    <definedName name="_3030__FDSAUDITLINK__" localSheetId="1" hidden="1">{"fdsup://directions/FAT Viewer?action=UPDATE&amp;creator=factSet&amp;DYN_ARGS=true&amp;DOC_NAME=FAT:RGQ_ENTRPR_VAL_EV_SOURCE_WINDOW.FAT&amp;VAR:ID1=WTS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3030__FDSAUDITLINK__" localSheetId="0" hidden="1">{"fdsup://directions/FAT Viewer?action=UPDATE&amp;creator=factSet&amp;DYN_ARGS=true&amp;DOC_NAME=FAT:RGQ_ENTRPR_VAL_EV_SOURCE_WINDOW.FAT&amp;VAR:ID1=WTS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3030__FDSAUDITLINK__" hidden="1">{"fdsup://directions/FAT Viewer?action=UPDATE&amp;creator=factSet&amp;DYN_ARGS=true&amp;DOC_NAME=FAT:RGQ_ENTRPR_VAL_EV_SOURCE_WINDOW.FAT&amp;VAR:ID1=WTS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3031__FDSAUDITLINK__" localSheetId="1" hidden="1">{"fdsup://directions/FAT Viewer?action=UPDATE&amp;creator=factSet&amp;DYN_ARGS=true&amp;DOC_NAME=FAT:RGQ_ENTRPR_VAL_EV_SOURCE_WINDOW.FAT&amp;VAR:ID1=WTS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3031__FDSAUDITLINK__" localSheetId="0" hidden="1">{"fdsup://directions/FAT Viewer?action=UPDATE&amp;creator=factSet&amp;DYN_ARGS=true&amp;DOC_NAME=FAT:RGQ_ENTRPR_VAL_EV_SOURCE_WINDOW.FAT&amp;VAR:ID1=WTS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3031__FDSAUDITLINK__" hidden="1">{"fdsup://directions/FAT Viewer?action=UPDATE&amp;creator=factSet&amp;DYN_ARGS=true&amp;DOC_NAME=FAT:RGQ_ENTRPR_VAL_EV_SOURCE_WINDOW.FAT&amp;VAR:ID1=WTS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3032__FDSAUDITLINK__" localSheetId="1" hidden="1">{"fdsup://directions/FAT Viewer?action=UPDATE&amp;creator=factSet&amp;DYN_ARGS=true&amp;DOC_NAME=FAT:RGQ_ENTRPR_VAL_EV_SOURCE_WINDOW.FAT&amp;VAR:ID1=WTS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3032__FDSAUDITLINK__" localSheetId="0" hidden="1">{"fdsup://directions/FAT Viewer?action=UPDATE&amp;creator=factSet&amp;DYN_ARGS=true&amp;DOC_NAME=FAT:RGQ_ENTRPR_VAL_EV_SOURCE_WINDOW.FAT&amp;VAR:ID1=WTS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3032__FDSAUDITLINK__" hidden="1">{"fdsup://directions/FAT Viewer?action=UPDATE&amp;creator=factSet&amp;DYN_ARGS=true&amp;DOC_NAME=FAT:RGQ_ENTRPR_VAL_EV_SOURCE_WINDOW.FAT&amp;VAR:ID1=WTS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3033__FDSAUDITLINK__" localSheetId="1" hidden="1">{"fdsup://directions/FAT Viewer?action=UPDATE&amp;creator=factSet&amp;DYN_ARGS=true&amp;DOC_NAME=FAT:RGQ_ENTRPR_VAL_EV_SOURCE_WINDOW.FAT&amp;VAR:ID1=WTS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3033__FDSAUDITLINK__" localSheetId="0" hidden="1">{"fdsup://directions/FAT Viewer?action=UPDATE&amp;creator=factSet&amp;DYN_ARGS=true&amp;DOC_NAME=FAT:RGQ_ENTRPR_VAL_EV_SOURCE_WINDOW.FAT&amp;VAR:ID1=WTS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3033__FDSAUDITLINK__" hidden="1">{"fdsup://directions/FAT Viewer?action=UPDATE&amp;creator=factSet&amp;DYN_ARGS=true&amp;DOC_NAME=FAT:RGQ_ENTRPR_VAL_EV_SOURCE_WINDOW.FAT&amp;VAR:ID1=WTS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3034__FDSAUDITLINK__" localSheetId="1" hidden="1">{"fdsup://directions/FAT Viewer?action=UPDATE&amp;creator=factSet&amp;DYN_ARGS=true&amp;DOC_NAME=FAT:RGQ_ENTRPR_VAL_EV_SOURCE_WINDOW.FAT&amp;VAR:ID1=WTS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3034__FDSAUDITLINK__" localSheetId="0" hidden="1">{"fdsup://directions/FAT Viewer?action=UPDATE&amp;creator=factSet&amp;DYN_ARGS=true&amp;DOC_NAME=FAT:RGQ_ENTRPR_VAL_EV_SOURCE_WINDOW.FAT&amp;VAR:ID1=WTS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3034__FDSAUDITLINK__" hidden="1">{"fdsup://directions/FAT Viewer?action=UPDATE&amp;creator=factSet&amp;DYN_ARGS=true&amp;DOC_NAME=FAT:RGQ_ENTRPR_VAL_EV_SOURCE_WINDOW.FAT&amp;VAR:ID1=WTS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3035__FDSAUDITLINK__" localSheetId="1" hidden="1">{"fdsup://directions/FAT Viewer?action=UPDATE&amp;creator=factSet&amp;DYN_ARGS=true&amp;DOC_NAME=FAT:RGQ_ENTRPR_VAL_EV_SOURCE_WINDOW.FAT&amp;VAR:ID1=WTS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3035__FDSAUDITLINK__" localSheetId="0" hidden="1">{"fdsup://directions/FAT Viewer?action=UPDATE&amp;creator=factSet&amp;DYN_ARGS=true&amp;DOC_NAME=FAT:RGQ_ENTRPR_VAL_EV_SOURCE_WINDOW.FAT&amp;VAR:ID1=WTS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3035__FDSAUDITLINK__" hidden="1">{"fdsup://directions/FAT Viewer?action=UPDATE&amp;creator=factSet&amp;DYN_ARGS=true&amp;DOC_NAME=FAT:RGQ_ENTRPR_VAL_EV_SOURCE_WINDOW.FAT&amp;VAR:ID1=WTS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3036__FDSAUDITLINK__" localSheetId="1" hidden="1">{"fdsup://directions/FAT Viewer?action=UPDATE&amp;creator=factSet&amp;DYN_ARGS=true&amp;DOC_NAME=FAT:RGQ_ENTRPR_VAL_EV_SOURCE_WINDOW.FAT&amp;VAR:ID1=WTS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3036__FDSAUDITLINK__" localSheetId="0" hidden="1">{"fdsup://directions/FAT Viewer?action=UPDATE&amp;creator=factSet&amp;DYN_ARGS=true&amp;DOC_NAME=FAT:RGQ_ENTRPR_VAL_EV_SOURCE_WINDOW.FAT&amp;VAR:ID1=WTS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3036__FDSAUDITLINK__" hidden="1">{"fdsup://directions/FAT Viewer?action=UPDATE&amp;creator=factSet&amp;DYN_ARGS=true&amp;DOC_NAME=FAT:RGQ_ENTRPR_VAL_EV_SOURCE_WINDOW.FAT&amp;VAR:ID1=WTS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3037__FDSAUDITLINK__" localSheetId="1" hidden="1">{"fdsup://directions/FAT Viewer?action=UPDATE&amp;creator=factSet&amp;DYN_ARGS=true&amp;DOC_NAME=FAT:RGQ_ENTRPR_VAL_EV_SOURCE_WINDOW.FAT&amp;VAR:ID1=WTS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3037__FDSAUDITLINK__" localSheetId="0" hidden="1">{"fdsup://directions/FAT Viewer?action=UPDATE&amp;creator=factSet&amp;DYN_ARGS=true&amp;DOC_NAME=FAT:RGQ_ENTRPR_VAL_EV_SOURCE_WINDOW.FAT&amp;VAR:ID1=WTS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3037__FDSAUDITLINK__" hidden="1">{"fdsup://directions/FAT Viewer?action=UPDATE&amp;creator=factSet&amp;DYN_ARGS=true&amp;DOC_NAME=FAT:RGQ_ENTRPR_VAL_EV_SOURCE_WINDOW.FAT&amp;VAR:ID1=WTS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3038__FDSAUDITLINK__" localSheetId="1" hidden="1">{"fdsup://directions/FAT Viewer?action=UPDATE&amp;creator=factSet&amp;DYN_ARGS=true&amp;DOC_NAME=FAT:RGQ_ENTRPR_VAL_EV_SOURCE_WINDOW.FAT&amp;VAR:ID1=WTS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3038__FDSAUDITLINK__" localSheetId="0" hidden="1">{"fdsup://directions/FAT Viewer?action=UPDATE&amp;creator=factSet&amp;DYN_ARGS=true&amp;DOC_NAME=FAT:RGQ_ENTRPR_VAL_EV_SOURCE_WINDOW.FAT&amp;VAR:ID1=WTS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3038__FDSAUDITLINK__" hidden="1">{"fdsup://directions/FAT Viewer?action=UPDATE&amp;creator=factSet&amp;DYN_ARGS=true&amp;DOC_NAME=FAT:RGQ_ENTRPR_VAL_EV_SOURCE_WINDOW.FAT&amp;VAR:ID1=WTS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3039__FDSAUDITLINK__" localSheetId="1" hidden="1">{"fdsup://directions/FAT Viewer?action=UPDATE&amp;creator=factSet&amp;DYN_ARGS=true&amp;DOC_NAME=FAT:RGQ_ENTRPR_VAL_EV_SOURCE_WINDOW.FAT&amp;VAR:ID1=WTS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3039__FDSAUDITLINK__" localSheetId="0" hidden="1">{"fdsup://directions/FAT Viewer?action=UPDATE&amp;creator=factSet&amp;DYN_ARGS=true&amp;DOC_NAME=FAT:RGQ_ENTRPR_VAL_EV_SOURCE_WINDOW.FAT&amp;VAR:ID1=WTS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3039__FDSAUDITLINK__" hidden="1">{"fdsup://directions/FAT Viewer?action=UPDATE&amp;creator=factSet&amp;DYN_ARGS=true&amp;DOC_NAME=FAT:RGQ_ENTRPR_VAL_EV_SOURCE_WINDOW.FAT&amp;VAR:ID1=WTS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304__FDSAUDITLINK__" localSheetId="1" hidden="1">{"fdsup://directions/FAT Viewer?action=UPDATE&amp;creator=factSet&amp;DYN_ARGS=true&amp;DOC_NAME=FAT:RGQ_ENTRPR_VAL_EV_SOURCE_WINDOW.FAT&amp;VAR:ID1=PLL&amp;VAR:SDATE=20100319&amp;VAR:FDATE=20100129&amp;VAR:FREQ=WEEKLY&amp;VAR:RELITEM=&amp;VAR:CURRENCY=&amp;VAR:DB_TYPE=&amp;VAR:UNITS=M&amp;window=popup&amp;w","idth=535&amp;height=425&amp;START_MAXIMIZED=FALSE&amp;Y=120&amp;display_string=audit"}</definedName>
    <definedName name="_304__FDSAUDITLINK__" localSheetId="0" hidden="1">{"fdsup://directions/FAT Viewer?action=UPDATE&amp;creator=factSet&amp;DYN_ARGS=true&amp;DOC_NAME=FAT:RGQ_ENTRPR_VAL_EV_SOURCE_WINDOW.FAT&amp;VAR:ID1=PLL&amp;VAR:SDATE=20100319&amp;VAR:FDATE=20100129&amp;VAR:FREQ=WEEKLY&amp;VAR:RELITEM=&amp;VAR:CURRENCY=&amp;VAR:DB_TYPE=&amp;VAR:UNITS=M&amp;window=popup&amp;w","idth=535&amp;height=425&amp;START_MAXIMIZED=FALSE&amp;Y=120&amp;display_string=audit"}</definedName>
    <definedName name="_304__FDSAUDITLINK__" hidden="1">{"fdsup://directions/FAT Viewer?action=UPDATE&amp;creator=factSet&amp;DYN_ARGS=true&amp;DOC_NAME=FAT:RGQ_ENTRPR_VAL_EV_SOURCE_WINDOW.FAT&amp;VAR:ID1=PLL&amp;VAR:SDATE=20100319&amp;VAR:FDATE=20100129&amp;VAR:FREQ=WEEKLY&amp;VAR:RELITEM=&amp;VAR:CURRENCY=&amp;VAR:DB_TYPE=&amp;VAR:UNITS=M&amp;window=popup&amp;w","idth=535&amp;height=425&amp;START_MAXIMIZED=FALSE&amp;Y=120&amp;display_string=audit"}</definedName>
    <definedName name="_3040__FDSAUDITLINK__" localSheetId="1" hidden="1">{"fdsup://directions/FAT Viewer?action=UPDATE&amp;creator=factSet&amp;DYN_ARGS=true&amp;DOC_NAME=FAT:RGQ_ENTRPR_VAL_EV_SOURCE_WINDOW.FAT&amp;VAR:ID1=WTS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3040__FDSAUDITLINK__" localSheetId="0" hidden="1">{"fdsup://directions/FAT Viewer?action=UPDATE&amp;creator=factSet&amp;DYN_ARGS=true&amp;DOC_NAME=FAT:RGQ_ENTRPR_VAL_EV_SOURCE_WINDOW.FAT&amp;VAR:ID1=WTS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3040__FDSAUDITLINK__" hidden="1">{"fdsup://directions/FAT Viewer?action=UPDATE&amp;creator=factSet&amp;DYN_ARGS=true&amp;DOC_NAME=FAT:RGQ_ENTRPR_VAL_EV_SOURCE_WINDOW.FAT&amp;VAR:ID1=WTS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3041__FDSAUDITLINK__" localSheetId="1" hidden="1">{"fdsup://directions/FAT Viewer?action=UPDATE&amp;creator=factSet&amp;DYN_ARGS=true&amp;DOC_NAME=FAT:RGQ_ENTRPR_VAL_EV_SOURCE_WINDOW.FAT&amp;VAR:ID1=WTS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3041__FDSAUDITLINK__" localSheetId="0" hidden="1">{"fdsup://directions/FAT Viewer?action=UPDATE&amp;creator=factSet&amp;DYN_ARGS=true&amp;DOC_NAME=FAT:RGQ_ENTRPR_VAL_EV_SOURCE_WINDOW.FAT&amp;VAR:ID1=WTS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3041__FDSAUDITLINK__" hidden="1">{"fdsup://directions/FAT Viewer?action=UPDATE&amp;creator=factSet&amp;DYN_ARGS=true&amp;DOC_NAME=FAT:RGQ_ENTRPR_VAL_EV_SOURCE_WINDOW.FAT&amp;VAR:ID1=WTS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3042__FDSAUDITLINK__" localSheetId="1" hidden="1">{"fdsup://directions/FAT Viewer?action=UPDATE&amp;creator=factSet&amp;DYN_ARGS=true&amp;DOC_NAME=FAT:RGQ_ENTRPR_VAL_EV_SOURCE_WINDOW.FAT&amp;VAR:ID1=WTS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3042__FDSAUDITLINK__" localSheetId="0" hidden="1">{"fdsup://directions/FAT Viewer?action=UPDATE&amp;creator=factSet&amp;DYN_ARGS=true&amp;DOC_NAME=FAT:RGQ_ENTRPR_VAL_EV_SOURCE_WINDOW.FAT&amp;VAR:ID1=WTS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3042__FDSAUDITLINK__" hidden="1">{"fdsup://directions/FAT Viewer?action=UPDATE&amp;creator=factSet&amp;DYN_ARGS=true&amp;DOC_NAME=FAT:RGQ_ENTRPR_VAL_EV_SOURCE_WINDOW.FAT&amp;VAR:ID1=WTS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3043__FDSAUDITLINK__" localSheetId="1" hidden="1">{"fdsup://directions/FAT Viewer?action=UPDATE&amp;creator=factSet&amp;DYN_ARGS=true&amp;DOC_NAME=FAT:RGQ_ENTRPR_VAL_EV_SOURCE_WINDOW.FAT&amp;VAR:ID1=WTS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3043__FDSAUDITLINK__" localSheetId="0" hidden="1">{"fdsup://directions/FAT Viewer?action=UPDATE&amp;creator=factSet&amp;DYN_ARGS=true&amp;DOC_NAME=FAT:RGQ_ENTRPR_VAL_EV_SOURCE_WINDOW.FAT&amp;VAR:ID1=WTS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3043__FDSAUDITLINK__" hidden="1">{"fdsup://directions/FAT Viewer?action=UPDATE&amp;creator=factSet&amp;DYN_ARGS=true&amp;DOC_NAME=FAT:RGQ_ENTRPR_VAL_EV_SOURCE_WINDOW.FAT&amp;VAR:ID1=WTS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3044__FDSAUDITLINK__" localSheetId="1" hidden="1">{"fdsup://directions/FAT Viewer?action=UPDATE&amp;creator=factSet&amp;DYN_ARGS=true&amp;DOC_NAME=FAT:RGQ_ENTRPR_VAL_EV_SOURCE_WINDOW.FAT&amp;VAR:ID1=WTS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3044__FDSAUDITLINK__" localSheetId="0" hidden="1">{"fdsup://directions/FAT Viewer?action=UPDATE&amp;creator=factSet&amp;DYN_ARGS=true&amp;DOC_NAME=FAT:RGQ_ENTRPR_VAL_EV_SOURCE_WINDOW.FAT&amp;VAR:ID1=WTS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3044__FDSAUDITLINK__" hidden="1">{"fdsup://directions/FAT Viewer?action=UPDATE&amp;creator=factSet&amp;DYN_ARGS=true&amp;DOC_NAME=FAT:RGQ_ENTRPR_VAL_EV_SOURCE_WINDOW.FAT&amp;VAR:ID1=WTS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3045__FDSAUDITLINK__" localSheetId="1" hidden="1">{"fdsup://directions/FAT Viewer?action=UPDATE&amp;creator=factSet&amp;DYN_ARGS=true&amp;DOC_NAME=FAT:RGQ_ENTRPR_VAL_EV_SOURCE_WINDOW.FAT&amp;VAR:ID1=WTS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3045__FDSAUDITLINK__" localSheetId="0" hidden="1">{"fdsup://directions/FAT Viewer?action=UPDATE&amp;creator=factSet&amp;DYN_ARGS=true&amp;DOC_NAME=FAT:RGQ_ENTRPR_VAL_EV_SOURCE_WINDOW.FAT&amp;VAR:ID1=WTS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3045__FDSAUDITLINK__" hidden="1">{"fdsup://directions/FAT Viewer?action=UPDATE&amp;creator=factSet&amp;DYN_ARGS=true&amp;DOC_NAME=FAT:RGQ_ENTRPR_VAL_EV_SOURCE_WINDOW.FAT&amp;VAR:ID1=WTS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3046__FDSAUDITLINK__" localSheetId="1" hidden="1">{"fdsup://directions/FAT Viewer?action=UPDATE&amp;creator=factSet&amp;DYN_ARGS=true&amp;DOC_NAME=FAT:RGQ_ENTRPR_VAL_EV_SOURCE_WINDOW.FAT&amp;VAR:ID1=WTS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3046__FDSAUDITLINK__" localSheetId="0" hidden="1">{"fdsup://directions/FAT Viewer?action=UPDATE&amp;creator=factSet&amp;DYN_ARGS=true&amp;DOC_NAME=FAT:RGQ_ENTRPR_VAL_EV_SOURCE_WINDOW.FAT&amp;VAR:ID1=WTS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3046__FDSAUDITLINK__" hidden="1">{"fdsup://directions/FAT Viewer?action=UPDATE&amp;creator=factSet&amp;DYN_ARGS=true&amp;DOC_NAME=FAT:RGQ_ENTRPR_VAL_EV_SOURCE_WINDOW.FAT&amp;VAR:ID1=WTS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3047__FDSAUDITLINK__" localSheetId="1" hidden="1">{"fdsup://directions/FAT Viewer?action=UPDATE&amp;creator=factSet&amp;DYN_ARGS=true&amp;DOC_NAME=FAT:RGQ_ENTRPR_VAL_EV_SOURCE_WINDOW.FAT&amp;VAR:ID1=WTS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3047__FDSAUDITLINK__" localSheetId="0" hidden="1">{"fdsup://directions/FAT Viewer?action=UPDATE&amp;creator=factSet&amp;DYN_ARGS=true&amp;DOC_NAME=FAT:RGQ_ENTRPR_VAL_EV_SOURCE_WINDOW.FAT&amp;VAR:ID1=WTS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3047__FDSAUDITLINK__" hidden="1">{"fdsup://directions/FAT Viewer?action=UPDATE&amp;creator=factSet&amp;DYN_ARGS=true&amp;DOC_NAME=FAT:RGQ_ENTRPR_VAL_EV_SOURCE_WINDOW.FAT&amp;VAR:ID1=WTS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3048__FDSAUDITLINK__" localSheetId="1" hidden="1">{"fdsup://directions/FAT Viewer?action=UPDATE&amp;creator=factSet&amp;DYN_ARGS=true&amp;DOC_NAME=FAT:RGQ_ENTRPR_VAL_EV_SOURCE_WINDOW.FAT&amp;VAR:ID1=WTS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3048__FDSAUDITLINK__" localSheetId="0" hidden="1">{"fdsup://directions/FAT Viewer?action=UPDATE&amp;creator=factSet&amp;DYN_ARGS=true&amp;DOC_NAME=FAT:RGQ_ENTRPR_VAL_EV_SOURCE_WINDOW.FAT&amp;VAR:ID1=WTS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3048__FDSAUDITLINK__" hidden="1">{"fdsup://directions/FAT Viewer?action=UPDATE&amp;creator=factSet&amp;DYN_ARGS=true&amp;DOC_NAME=FAT:RGQ_ENTRPR_VAL_EV_SOURCE_WINDOW.FAT&amp;VAR:ID1=WTS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3049__FDSAUDITLINK__" localSheetId="1" hidden="1">{"fdsup://directions/FAT Viewer?action=UPDATE&amp;creator=factSet&amp;DYN_ARGS=true&amp;DOC_NAME=FAT:RGQ_ENTRPR_VAL_EV_SOURCE_WINDOW.FAT&amp;VAR:ID1=WTS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3049__FDSAUDITLINK__" localSheetId="0" hidden="1">{"fdsup://directions/FAT Viewer?action=UPDATE&amp;creator=factSet&amp;DYN_ARGS=true&amp;DOC_NAME=FAT:RGQ_ENTRPR_VAL_EV_SOURCE_WINDOW.FAT&amp;VAR:ID1=WTS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3049__FDSAUDITLINK__" hidden="1">{"fdsup://directions/FAT Viewer?action=UPDATE&amp;creator=factSet&amp;DYN_ARGS=true&amp;DOC_NAME=FAT:RGQ_ENTRPR_VAL_EV_SOURCE_WINDOW.FAT&amp;VAR:ID1=WTS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305__FDSAUDITLINK__" localSheetId="1" hidden="1">{"fdsup://directions/FAT Viewer?action=UPDATE&amp;creator=factSet&amp;DYN_ARGS=true&amp;DOC_NAME=FAT:RGQ_ENTRPR_VAL_EV_SOURCE_WINDOW.FAT&amp;VAR:ID1=PLL&amp;VAR:SDATE=20100312&amp;VAR:FDATE=20100129&amp;VAR:FREQ=WEEKLY&amp;VAR:RELITEM=&amp;VAR:CURRENCY=&amp;VAR:DB_TYPE=&amp;VAR:UNITS=M&amp;window=popup&amp;w","idth=535&amp;height=425&amp;START_MAXIMIZED=FALSE&amp;Y=120&amp;display_string=audit"}</definedName>
    <definedName name="_305__FDSAUDITLINK__" localSheetId="0" hidden="1">{"fdsup://directions/FAT Viewer?action=UPDATE&amp;creator=factSet&amp;DYN_ARGS=true&amp;DOC_NAME=FAT:RGQ_ENTRPR_VAL_EV_SOURCE_WINDOW.FAT&amp;VAR:ID1=PLL&amp;VAR:SDATE=20100312&amp;VAR:FDATE=20100129&amp;VAR:FREQ=WEEKLY&amp;VAR:RELITEM=&amp;VAR:CURRENCY=&amp;VAR:DB_TYPE=&amp;VAR:UNITS=M&amp;window=popup&amp;w","idth=535&amp;height=425&amp;START_MAXIMIZED=FALSE&amp;Y=120&amp;display_string=audit"}</definedName>
    <definedName name="_305__FDSAUDITLINK__" hidden="1">{"fdsup://directions/FAT Viewer?action=UPDATE&amp;creator=factSet&amp;DYN_ARGS=true&amp;DOC_NAME=FAT:RGQ_ENTRPR_VAL_EV_SOURCE_WINDOW.FAT&amp;VAR:ID1=PLL&amp;VAR:SDATE=20100312&amp;VAR:FDATE=20100129&amp;VAR:FREQ=WEEKLY&amp;VAR:RELITEM=&amp;VAR:CURRENCY=&amp;VAR:DB_TYPE=&amp;VAR:UNITS=M&amp;window=popup&amp;w","idth=535&amp;height=425&amp;START_MAXIMIZED=FALSE&amp;Y=120&amp;display_string=audit"}</definedName>
    <definedName name="_3050__FDSAUDITLINK__" localSheetId="1" hidden="1">{"fdsup://directions/FAT Viewer?action=UPDATE&amp;creator=factSet&amp;DYN_ARGS=true&amp;DOC_NAME=FAT:RGQ_ENTRPR_VAL_EV_SOURCE_WINDOW.FAT&amp;VAR:ID1=WTS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3050__FDSAUDITLINK__" localSheetId="0" hidden="1">{"fdsup://directions/FAT Viewer?action=UPDATE&amp;creator=factSet&amp;DYN_ARGS=true&amp;DOC_NAME=FAT:RGQ_ENTRPR_VAL_EV_SOURCE_WINDOW.FAT&amp;VAR:ID1=WTS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3050__FDSAUDITLINK__" hidden="1">{"fdsup://directions/FAT Viewer?action=UPDATE&amp;creator=factSet&amp;DYN_ARGS=true&amp;DOC_NAME=FAT:RGQ_ENTRPR_VAL_EV_SOURCE_WINDOW.FAT&amp;VAR:ID1=WTS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3051__FDSAUDITLINK__" localSheetId="1" hidden="1">{"fdsup://directions/FAT Viewer?action=UPDATE&amp;creator=factSet&amp;DYN_ARGS=true&amp;DOC_NAME=FAT:RGQ_ENTRPR_VAL_EV_SOURCE_WINDOW.FAT&amp;VAR:ID1=WTS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3051__FDSAUDITLINK__" localSheetId="0" hidden="1">{"fdsup://directions/FAT Viewer?action=UPDATE&amp;creator=factSet&amp;DYN_ARGS=true&amp;DOC_NAME=FAT:RGQ_ENTRPR_VAL_EV_SOURCE_WINDOW.FAT&amp;VAR:ID1=WTS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3051__FDSAUDITLINK__" hidden="1">{"fdsup://directions/FAT Viewer?action=UPDATE&amp;creator=factSet&amp;DYN_ARGS=true&amp;DOC_NAME=FAT:RGQ_ENTRPR_VAL_EV_SOURCE_WINDOW.FAT&amp;VAR:ID1=WTS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3052__FDSAUDITLINK__" localSheetId="1" hidden="1">{"fdsup://directions/FAT Viewer?action=UPDATE&amp;creator=factSet&amp;DYN_ARGS=true&amp;DOC_NAME=FAT:RGQ_ENTRPR_VAL_EV_SOURCE_WINDOW.FAT&amp;VAR:ID1=WTS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3052__FDSAUDITLINK__" localSheetId="0" hidden="1">{"fdsup://directions/FAT Viewer?action=UPDATE&amp;creator=factSet&amp;DYN_ARGS=true&amp;DOC_NAME=FAT:RGQ_ENTRPR_VAL_EV_SOURCE_WINDOW.FAT&amp;VAR:ID1=WTS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3052__FDSAUDITLINK__" hidden="1">{"fdsup://directions/FAT Viewer?action=UPDATE&amp;creator=factSet&amp;DYN_ARGS=true&amp;DOC_NAME=FAT:RGQ_ENTRPR_VAL_EV_SOURCE_WINDOW.FAT&amp;VAR:ID1=WTS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3053__FDSAUDITLINK__" localSheetId="1" hidden="1">{"fdsup://directions/FAT Viewer?action=UPDATE&amp;creator=factSet&amp;DYN_ARGS=true&amp;DOC_NAME=FAT:RGQ_ENTRPR_VAL_EV_SOURCE_WINDOW.FAT&amp;VAR:ID1=WTS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3053__FDSAUDITLINK__" localSheetId="0" hidden="1">{"fdsup://directions/FAT Viewer?action=UPDATE&amp;creator=factSet&amp;DYN_ARGS=true&amp;DOC_NAME=FAT:RGQ_ENTRPR_VAL_EV_SOURCE_WINDOW.FAT&amp;VAR:ID1=WTS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3053__FDSAUDITLINK__" hidden="1">{"fdsup://directions/FAT Viewer?action=UPDATE&amp;creator=factSet&amp;DYN_ARGS=true&amp;DOC_NAME=FAT:RGQ_ENTRPR_VAL_EV_SOURCE_WINDOW.FAT&amp;VAR:ID1=WTS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3054__FDSAUDITLINK__" localSheetId="1" hidden="1">{"fdsup://directions/FAT Viewer?action=UPDATE&amp;creator=factSet&amp;DYN_ARGS=true&amp;DOC_NAME=FAT:RGQ_ENTRPR_VAL_EV_SOURCE_WINDOW.FAT&amp;VAR:ID1=WTS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3054__FDSAUDITLINK__" localSheetId="0" hidden="1">{"fdsup://directions/FAT Viewer?action=UPDATE&amp;creator=factSet&amp;DYN_ARGS=true&amp;DOC_NAME=FAT:RGQ_ENTRPR_VAL_EV_SOURCE_WINDOW.FAT&amp;VAR:ID1=WTS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3054__FDSAUDITLINK__" hidden="1">{"fdsup://directions/FAT Viewer?action=UPDATE&amp;creator=factSet&amp;DYN_ARGS=true&amp;DOC_NAME=FAT:RGQ_ENTRPR_VAL_EV_SOURCE_WINDOW.FAT&amp;VAR:ID1=WTS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3055__FDSAUDITLINK__" localSheetId="1" hidden="1">{"fdsup://directions/FAT Viewer?action=UPDATE&amp;creator=factSet&amp;DYN_ARGS=true&amp;DOC_NAME=FAT:RGQ_ENTRPR_VAL_EV_SOURCE_WINDOW.FAT&amp;VAR:ID1=WTS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3055__FDSAUDITLINK__" localSheetId="0" hidden="1">{"fdsup://directions/FAT Viewer?action=UPDATE&amp;creator=factSet&amp;DYN_ARGS=true&amp;DOC_NAME=FAT:RGQ_ENTRPR_VAL_EV_SOURCE_WINDOW.FAT&amp;VAR:ID1=WTS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3055__FDSAUDITLINK__" hidden="1">{"fdsup://directions/FAT Viewer?action=UPDATE&amp;creator=factSet&amp;DYN_ARGS=true&amp;DOC_NAME=FAT:RGQ_ENTRPR_VAL_EV_SOURCE_WINDOW.FAT&amp;VAR:ID1=WTS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3056__FDSAUDITLINK__" localSheetId="1" hidden="1">{"fdsup://directions/FAT Viewer?action=UPDATE&amp;creator=factSet&amp;DYN_ARGS=true&amp;DOC_NAME=FAT:RGQ_ENTRPR_VAL_EV_SOURCE_WINDOW.FAT&amp;VAR:ID1=WTS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3056__FDSAUDITLINK__" localSheetId="0" hidden="1">{"fdsup://directions/FAT Viewer?action=UPDATE&amp;creator=factSet&amp;DYN_ARGS=true&amp;DOC_NAME=FAT:RGQ_ENTRPR_VAL_EV_SOURCE_WINDOW.FAT&amp;VAR:ID1=WTS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3056__FDSAUDITLINK__" hidden="1">{"fdsup://directions/FAT Viewer?action=UPDATE&amp;creator=factSet&amp;DYN_ARGS=true&amp;DOC_NAME=FAT:RGQ_ENTRPR_VAL_EV_SOURCE_WINDOW.FAT&amp;VAR:ID1=WTS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3057__FDSAUDITLINK__" localSheetId="1" hidden="1">{"fdsup://directions/FAT Viewer?action=UPDATE&amp;creator=factSet&amp;DYN_ARGS=true&amp;DOC_NAME=FAT:RGQ_ENTRPR_VAL_EV_SOURCE_WINDOW.FAT&amp;VAR:ID1=WTS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3057__FDSAUDITLINK__" localSheetId="0" hidden="1">{"fdsup://directions/FAT Viewer?action=UPDATE&amp;creator=factSet&amp;DYN_ARGS=true&amp;DOC_NAME=FAT:RGQ_ENTRPR_VAL_EV_SOURCE_WINDOW.FAT&amp;VAR:ID1=WTS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3057__FDSAUDITLINK__" hidden="1">{"fdsup://directions/FAT Viewer?action=UPDATE&amp;creator=factSet&amp;DYN_ARGS=true&amp;DOC_NAME=FAT:RGQ_ENTRPR_VAL_EV_SOURCE_WINDOW.FAT&amp;VAR:ID1=WTS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3058__FDSAUDITLINK__" localSheetId="1" hidden="1">{"fdsup://directions/FAT Viewer?action=UPDATE&amp;creator=factSet&amp;DYN_ARGS=true&amp;DOC_NAME=FAT:RGQ_ENTRPR_VAL_EV_SOURCE_WINDOW.FAT&amp;VAR:ID1=WTS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3058__FDSAUDITLINK__" localSheetId="0" hidden="1">{"fdsup://directions/FAT Viewer?action=UPDATE&amp;creator=factSet&amp;DYN_ARGS=true&amp;DOC_NAME=FAT:RGQ_ENTRPR_VAL_EV_SOURCE_WINDOW.FAT&amp;VAR:ID1=WTS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3058__FDSAUDITLINK__" hidden="1">{"fdsup://directions/FAT Viewer?action=UPDATE&amp;creator=factSet&amp;DYN_ARGS=true&amp;DOC_NAME=FAT:RGQ_ENTRPR_VAL_EV_SOURCE_WINDOW.FAT&amp;VAR:ID1=WTS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3059__FDSAUDITLINK__" localSheetId="1" hidden="1">{"fdsup://directions/FAT Viewer?action=UPDATE&amp;creator=factSet&amp;DYN_ARGS=true&amp;DOC_NAME=FAT:RGQ_ENTRPR_VAL_EV_SOURCE_WINDOW.FAT&amp;VAR:ID1=WTS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3059__FDSAUDITLINK__" localSheetId="0" hidden="1">{"fdsup://directions/FAT Viewer?action=UPDATE&amp;creator=factSet&amp;DYN_ARGS=true&amp;DOC_NAME=FAT:RGQ_ENTRPR_VAL_EV_SOURCE_WINDOW.FAT&amp;VAR:ID1=WTS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3059__FDSAUDITLINK__" hidden="1">{"fdsup://directions/FAT Viewer?action=UPDATE&amp;creator=factSet&amp;DYN_ARGS=true&amp;DOC_NAME=FAT:RGQ_ENTRPR_VAL_EV_SOURCE_WINDOW.FAT&amp;VAR:ID1=WTS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306__FDSAUDITLINK__" localSheetId="1" hidden="1">{"fdsup://directions/FAT Viewer?action=UPDATE&amp;creator=factSet&amp;DYN_ARGS=true&amp;DOC_NAME=FAT:RGQ_ENTRPR_VAL_EV_SOURCE_WINDOW.FAT&amp;VAR:ID1=PLL&amp;VAR:SDATE=20100305&amp;VAR:FDATE=20100129&amp;VAR:FREQ=WEEKLY&amp;VAR:RELITEM=&amp;VAR:CURRENCY=&amp;VAR:DB_TYPE=&amp;VAR:UNITS=M&amp;window=popup&amp;w","idth=535&amp;height=425&amp;START_MAXIMIZED=FALSE&amp;Y=120&amp;display_string=audit"}</definedName>
    <definedName name="_306__FDSAUDITLINK__" localSheetId="0" hidden="1">{"fdsup://directions/FAT Viewer?action=UPDATE&amp;creator=factSet&amp;DYN_ARGS=true&amp;DOC_NAME=FAT:RGQ_ENTRPR_VAL_EV_SOURCE_WINDOW.FAT&amp;VAR:ID1=PLL&amp;VAR:SDATE=20100305&amp;VAR:FDATE=20100129&amp;VAR:FREQ=WEEKLY&amp;VAR:RELITEM=&amp;VAR:CURRENCY=&amp;VAR:DB_TYPE=&amp;VAR:UNITS=M&amp;window=popup&amp;w","idth=535&amp;height=425&amp;START_MAXIMIZED=FALSE&amp;Y=120&amp;display_string=audit"}</definedName>
    <definedName name="_306__FDSAUDITLINK__" hidden="1">{"fdsup://directions/FAT Viewer?action=UPDATE&amp;creator=factSet&amp;DYN_ARGS=true&amp;DOC_NAME=FAT:RGQ_ENTRPR_VAL_EV_SOURCE_WINDOW.FAT&amp;VAR:ID1=PLL&amp;VAR:SDATE=20100305&amp;VAR:FDATE=20100129&amp;VAR:FREQ=WEEKLY&amp;VAR:RELITEM=&amp;VAR:CURRENCY=&amp;VAR:DB_TYPE=&amp;VAR:UNITS=M&amp;window=popup&amp;w","idth=535&amp;height=425&amp;START_MAXIMIZED=FALSE&amp;Y=120&amp;display_string=audit"}</definedName>
    <definedName name="_3060__FDSAUDITLINK__" localSheetId="1" hidden="1">{"fdsup://directions/FAT Viewer?action=UPDATE&amp;creator=factSet&amp;DYN_ARGS=true&amp;DOC_NAME=FAT:RGQ_ENTRPR_VAL_EV_SOURCE_WINDOW.FAT&amp;VAR:ID1=WTS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3060__FDSAUDITLINK__" localSheetId="0" hidden="1">{"fdsup://directions/FAT Viewer?action=UPDATE&amp;creator=factSet&amp;DYN_ARGS=true&amp;DOC_NAME=FAT:RGQ_ENTRPR_VAL_EV_SOURCE_WINDOW.FAT&amp;VAR:ID1=WTS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3060__FDSAUDITLINK__" hidden="1">{"fdsup://directions/FAT Viewer?action=UPDATE&amp;creator=factSet&amp;DYN_ARGS=true&amp;DOC_NAME=FAT:RGQ_ENTRPR_VAL_EV_SOURCE_WINDOW.FAT&amp;VAR:ID1=WTS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3061__FDSAUDITLINK__" localSheetId="1" hidden="1">{"fdsup://directions/FAT Viewer?action=UPDATE&amp;creator=factSet&amp;DYN_ARGS=true&amp;DOC_NAME=FAT:RGQ_ENTRPR_VAL_EV_SOURCE_WINDOW.FAT&amp;VAR:ID1=WTS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3061__FDSAUDITLINK__" localSheetId="0" hidden="1">{"fdsup://directions/FAT Viewer?action=UPDATE&amp;creator=factSet&amp;DYN_ARGS=true&amp;DOC_NAME=FAT:RGQ_ENTRPR_VAL_EV_SOURCE_WINDOW.FAT&amp;VAR:ID1=WTS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3061__FDSAUDITLINK__" hidden="1">{"fdsup://directions/FAT Viewer?action=UPDATE&amp;creator=factSet&amp;DYN_ARGS=true&amp;DOC_NAME=FAT:RGQ_ENTRPR_VAL_EV_SOURCE_WINDOW.FAT&amp;VAR:ID1=WTS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3062__FDSAUDITLINK__" localSheetId="1" hidden="1">{"fdsup://directions/FAT Viewer?action=UPDATE&amp;creator=factSet&amp;DYN_ARGS=true&amp;DOC_NAME=FAT:RGQ_ENTRPR_VAL_EV_SOURCE_WINDOW.FAT&amp;VAR:ID1=WTS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3062__FDSAUDITLINK__" localSheetId="0" hidden="1">{"fdsup://directions/FAT Viewer?action=UPDATE&amp;creator=factSet&amp;DYN_ARGS=true&amp;DOC_NAME=FAT:RGQ_ENTRPR_VAL_EV_SOURCE_WINDOW.FAT&amp;VAR:ID1=WTS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3062__FDSAUDITLINK__" hidden="1">{"fdsup://directions/FAT Viewer?action=UPDATE&amp;creator=factSet&amp;DYN_ARGS=true&amp;DOC_NAME=FAT:RGQ_ENTRPR_VAL_EV_SOURCE_WINDOW.FAT&amp;VAR:ID1=WTS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3063__FDSAUDITLINK__" localSheetId="1" hidden="1">{"fdsup://directions/FAT Viewer?action=UPDATE&amp;creator=factSet&amp;DYN_ARGS=true&amp;DOC_NAME=FAT:RGQ_ENTRPR_VAL_EV_SOURCE_WINDOW.FAT&amp;VAR:ID1=WTS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3063__FDSAUDITLINK__" localSheetId="0" hidden="1">{"fdsup://directions/FAT Viewer?action=UPDATE&amp;creator=factSet&amp;DYN_ARGS=true&amp;DOC_NAME=FAT:RGQ_ENTRPR_VAL_EV_SOURCE_WINDOW.FAT&amp;VAR:ID1=WTS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3063__FDSAUDITLINK__" hidden="1">{"fdsup://directions/FAT Viewer?action=UPDATE&amp;creator=factSet&amp;DYN_ARGS=true&amp;DOC_NAME=FAT:RGQ_ENTRPR_VAL_EV_SOURCE_WINDOW.FAT&amp;VAR:ID1=WTS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3064__FDSAUDITLINK__" localSheetId="1" hidden="1">{"fdsup://directions/FAT Viewer?action=UPDATE&amp;creator=factSet&amp;DYN_ARGS=true&amp;DOC_NAME=FAT:RGQ_ENTRPR_VAL_EV_SOURCE_WINDOW.FAT&amp;VAR:ID1=WTS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3064__FDSAUDITLINK__" localSheetId="0" hidden="1">{"fdsup://directions/FAT Viewer?action=UPDATE&amp;creator=factSet&amp;DYN_ARGS=true&amp;DOC_NAME=FAT:RGQ_ENTRPR_VAL_EV_SOURCE_WINDOW.FAT&amp;VAR:ID1=WTS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3064__FDSAUDITLINK__" hidden="1">{"fdsup://directions/FAT Viewer?action=UPDATE&amp;creator=factSet&amp;DYN_ARGS=true&amp;DOC_NAME=FAT:RGQ_ENTRPR_VAL_EV_SOURCE_WINDOW.FAT&amp;VAR:ID1=WTS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3065__FDSAUDITLINK__" localSheetId="1" hidden="1">{"fdsup://directions/FAT Viewer?action=UPDATE&amp;creator=factSet&amp;DYN_ARGS=true&amp;DOC_NAME=FAT:RGQ_ENTRPR_VAL_EV_SOURCE_WINDOW.FAT&amp;VAR:ID1=WTS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3065__FDSAUDITLINK__" localSheetId="0" hidden="1">{"fdsup://directions/FAT Viewer?action=UPDATE&amp;creator=factSet&amp;DYN_ARGS=true&amp;DOC_NAME=FAT:RGQ_ENTRPR_VAL_EV_SOURCE_WINDOW.FAT&amp;VAR:ID1=WTS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3065__FDSAUDITLINK__" hidden="1">{"fdsup://directions/FAT Viewer?action=UPDATE&amp;creator=factSet&amp;DYN_ARGS=true&amp;DOC_NAME=FAT:RGQ_ENTRPR_VAL_EV_SOURCE_WINDOW.FAT&amp;VAR:ID1=WTS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3066__FDSAUDITLINK__" localSheetId="1" hidden="1">{"fdsup://directions/FAT Viewer?action=UPDATE&amp;creator=factSet&amp;DYN_ARGS=true&amp;DOC_NAME=FAT:RGQ_ENTRPR_VAL_EV_SOURCE_WINDOW.FAT&amp;VAR:ID1=WTS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3066__FDSAUDITLINK__" localSheetId="0" hidden="1">{"fdsup://directions/FAT Viewer?action=UPDATE&amp;creator=factSet&amp;DYN_ARGS=true&amp;DOC_NAME=FAT:RGQ_ENTRPR_VAL_EV_SOURCE_WINDOW.FAT&amp;VAR:ID1=WTS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3066__FDSAUDITLINK__" hidden="1">{"fdsup://directions/FAT Viewer?action=UPDATE&amp;creator=factSet&amp;DYN_ARGS=true&amp;DOC_NAME=FAT:RGQ_ENTRPR_VAL_EV_SOURCE_WINDOW.FAT&amp;VAR:ID1=WTS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3067__FDSAUDITLINK__" localSheetId="1" hidden="1">{"fdsup://directions/FAT Viewer?action=UPDATE&amp;creator=factSet&amp;DYN_ARGS=true&amp;DOC_NAME=FAT:RGQ_ENTRPR_VAL_EV_SOURCE_WINDOW.FAT&amp;VAR:ID1=WTS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3067__FDSAUDITLINK__" localSheetId="0" hidden="1">{"fdsup://directions/FAT Viewer?action=UPDATE&amp;creator=factSet&amp;DYN_ARGS=true&amp;DOC_NAME=FAT:RGQ_ENTRPR_VAL_EV_SOURCE_WINDOW.FAT&amp;VAR:ID1=WTS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3067__FDSAUDITLINK__" hidden="1">{"fdsup://directions/FAT Viewer?action=UPDATE&amp;creator=factSet&amp;DYN_ARGS=true&amp;DOC_NAME=FAT:RGQ_ENTRPR_VAL_EV_SOURCE_WINDOW.FAT&amp;VAR:ID1=WTS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3068__FDSAUDITLINK__" localSheetId="1" hidden="1">{"fdsup://directions/FAT Viewer?action=UPDATE&amp;creator=factSet&amp;DYN_ARGS=true&amp;DOC_NAME=FAT:RGQ_ENTRPR_VAL_EV_SOURCE_WINDOW.FAT&amp;VAR:ID1=WTS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3068__FDSAUDITLINK__" localSheetId="0" hidden="1">{"fdsup://directions/FAT Viewer?action=UPDATE&amp;creator=factSet&amp;DYN_ARGS=true&amp;DOC_NAME=FAT:RGQ_ENTRPR_VAL_EV_SOURCE_WINDOW.FAT&amp;VAR:ID1=WTS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3068__FDSAUDITLINK__" hidden="1">{"fdsup://directions/FAT Viewer?action=UPDATE&amp;creator=factSet&amp;DYN_ARGS=true&amp;DOC_NAME=FAT:RGQ_ENTRPR_VAL_EV_SOURCE_WINDOW.FAT&amp;VAR:ID1=WTS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3069__FDSAUDITLINK__" localSheetId="1" hidden="1">{"fdsup://directions/FAT Viewer?action=UPDATE&amp;creator=factSet&amp;DYN_ARGS=true&amp;DOC_NAME=FAT:RGQ_ENTRPR_VAL_EV_SOURCE_WINDOW.FAT&amp;VAR:ID1=WTS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3069__FDSAUDITLINK__" localSheetId="0" hidden="1">{"fdsup://directions/FAT Viewer?action=UPDATE&amp;creator=factSet&amp;DYN_ARGS=true&amp;DOC_NAME=FAT:RGQ_ENTRPR_VAL_EV_SOURCE_WINDOW.FAT&amp;VAR:ID1=WTS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3069__FDSAUDITLINK__" hidden="1">{"fdsup://directions/FAT Viewer?action=UPDATE&amp;creator=factSet&amp;DYN_ARGS=true&amp;DOC_NAME=FAT:RGQ_ENTRPR_VAL_EV_SOURCE_WINDOW.FAT&amp;VAR:ID1=WTS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307__FDSAUDITLINK__" localSheetId="1" hidden="1">{"fdsup://directions/FAT Viewer?action=UPDATE&amp;creator=factSet&amp;DYN_ARGS=true&amp;DOC_NAME=FAT:RGQ_ENTRPR_VAL_EV_SOURCE_WINDOW.FAT&amp;VAR:ID1=PLL&amp;VAR:SDATE=20100226&amp;VAR:FDATE=20100129&amp;VAR:FREQ=WEEKLY&amp;VAR:RELITEM=&amp;VAR:CURRENCY=&amp;VAR:DB_TYPE=&amp;VAR:UNITS=M&amp;window=popup&amp;w","idth=535&amp;height=425&amp;START_MAXIMIZED=FALSE&amp;Y=120&amp;display_string=audit"}</definedName>
    <definedName name="_307__FDSAUDITLINK__" localSheetId="0" hidden="1">{"fdsup://directions/FAT Viewer?action=UPDATE&amp;creator=factSet&amp;DYN_ARGS=true&amp;DOC_NAME=FAT:RGQ_ENTRPR_VAL_EV_SOURCE_WINDOW.FAT&amp;VAR:ID1=PLL&amp;VAR:SDATE=20100226&amp;VAR:FDATE=20100129&amp;VAR:FREQ=WEEKLY&amp;VAR:RELITEM=&amp;VAR:CURRENCY=&amp;VAR:DB_TYPE=&amp;VAR:UNITS=M&amp;window=popup&amp;w","idth=535&amp;height=425&amp;START_MAXIMIZED=FALSE&amp;Y=120&amp;display_string=audit"}</definedName>
    <definedName name="_307__FDSAUDITLINK__" hidden="1">{"fdsup://directions/FAT Viewer?action=UPDATE&amp;creator=factSet&amp;DYN_ARGS=true&amp;DOC_NAME=FAT:RGQ_ENTRPR_VAL_EV_SOURCE_WINDOW.FAT&amp;VAR:ID1=PLL&amp;VAR:SDATE=20100226&amp;VAR:FDATE=20100129&amp;VAR:FREQ=WEEKLY&amp;VAR:RELITEM=&amp;VAR:CURRENCY=&amp;VAR:DB_TYPE=&amp;VAR:UNITS=M&amp;window=popup&amp;w","idth=535&amp;height=425&amp;START_MAXIMIZED=FALSE&amp;Y=120&amp;display_string=audit"}</definedName>
    <definedName name="_3070__FDSAUDITLINK__" localSheetId="1" hidden="1">{"fdsup://directions/FAT Viewer?action=UPDATE&amp;creator=factSet&amp;DYN_ARGS=true&amp;DOC_NAME=FAT:RGQ_ENTRPR_VAL_EV_SOURCE_WINDOW.FAT&amp;VAR:ID1=WTS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3070__FDSAUDITLINK__" localSheetId="0" hidden="1">{"fdsup://directions/FAT Viewer?action=UPDATE&amp;creator=factSet&amp;DYN_ARGS=true&amp;DOC_NAME=FAT:RGQ_ENTRPR_VAL_EV_SOURCE_WINDOW.FAT&amp;VAR:ID1=WTS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3070__FDSAUDITLINK__" hidden="1">{"fdsup://directions/FAT Viewer?action=UPDATE&amp;creator=factSet&amp;DYN_ARGS=true&amp;DOC_NAME=FAT:RGQ_ENTRPR_VAL_EV_SOURCE_WINDOW.FAT&amp;VAR:ID1=WTS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3071__FDSAUDITLINK__" localSheetId="1" hidden="1">{"fdsup://directions/FAT Viewer?action=UPDATE&amp;creator=factSet&amp;DYN_ARGS=true&amp;DOC_NAME=FAT:RGQ_ENTRPR_VAL_EV_SOURCE_WINDOW.FAT&amp;VAR:ID1=WTS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3071__FDSAUDITLINK__" localSheetId="0" hidden="1">{"fdsup://directions/FAT Viewer?action=UPDATE&amp;creator=factSet&amp;DYN_ARGS=true&amp;DOC_NAME=FAT:RGQ_ENTRPR_VAL_EV_SOURCE_WINDOW.FAT&amp;VAR:ID1=WTS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3071__FDSAUDITLINK__" hidden="1">{"fdsup://directions/FAT Viewer?action=UPDATE&amp;creator=factSet&amp;DYN_ARGS=true&amp;DOC_NAME=FAT:RGQ_ENTRPR_VAL_EV_SOURCE_WINDOW.FAT&amp;VAR:ID1=WTS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3072__FDSAUDITLINK__" localSheetId="1" hidden="1">{"fdsup://directions/FAT Viewer?action=UPDATE&amp;creator=factSet&amp;DYN_ARGS=true&amp;DOC_NAME=FAT:RGQ_ENTRPR_VAL_EV_SOURCE_WINDOW.FAT&amp;VAR:ID1=WTS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3072__FDSAUDITLINK__" localSheetId="0" hidden="1">{"fdsup://directions/FAT Viewer?action=UPDATE&amp;creator=factSet&amp;DYN_ARGS=true&amp;DOC_NAME=FAT:RGQ_ENTRPR_VAL_EV_SOURCE_WINDOW.FAT&amp;VAR:ID1=WTS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3072__FDSAUDITLINK__" hidden="1">{"fdsup://directions/FAT Viewer?action=UPDATE&amp;creator=factSet&amp;DYN_ARGS=true&amp;DOC_NAME=FAT:RGQ_ENTRPR_VAL_EV_SOURCE_WINDOW.FAT&amp;VAR:ID1=WTS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3073__FDSAUDITLINK__" localSheetId="1" hidden="1">{"fdsup://directions/FAT Viewer?action=UPDATE&amp;creator=factSet&amp;DYN_ARGS=true&amp;DOC_NAME=FAT:RGQ_ENTRPR_VAL_EV_SOURCE_WINDOW.FAT&amp;VAR:ID1=WTS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3073__FDSAUDITLINK__" localSheetId="0" hidden="1">{"fdsup://directions/FAT Viewer?action=UPDATE&amp;creator=factSet&amp;DYN_ARGS=true&amp;DOC_NAME=FAT:RGQ_ENTRPR_VAL_EV_SOURCE_WINDOW.FAT&amp;VAR:ID1=WTS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3073__FDSAUDITLINK__" hidden="1">{"fdsup://directions/FAT Viewer?action=UPDATE&amp;creator=factSet&amp;DYN_ARGS=true&amp;DOC_NAME=FAT:RGQ_ENTRPR_VAL_EV_SOURCE_WINDOW.FAT&amp;VAR:ID1=WTS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3074__FDSAUDITLINK__" localSheetId="1" hidden="1">{"fdsup://directions/FAT Viewer?action=UPDATE&amp;creator=factSet&amp;DYN_ARGS=true&amp;DOC_NAME=FAT:RGQ_ENTRPR_VAL_EV_SOURCE_WINDOW.FAT&amp;VAR:ID1=WTS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3074__FDSAUDITLINK__" localSheetId="0" hidden="1">{"fdsup://directions/FAT Viewer?action=UPDATE&amp;creator=factSet&amp;DYN_ARGS=true&amp;DOC_NAME=FAT:RGQ_ENTRPR_VAL_EV_SOURCE_WINDOW.FAT&amp;VAR:ID1=WTS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3074__FDSAUDITLINK__" hidden="1">{"fdsup://directions/FAT Viewer?action=UPDATE&amp;creator=factSet&amp;DYN_ARGS=true&amp;DOC_NAME=FAT:RGQ_ENTRPR_VAL_EV_SOURCE_WINDOW.FAT&amp;VAR:ID1=WTS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3075__FDSAUDITLINK__" localSheetId="1" hidden="1">{"fdsup://directions/FAT Viewer?action=UPDATE&amp;creator=factSet&amp;DYN_ARGS=true&amp;DOC_NAME=FAT:RGQ_ENTRPR_VAL_EV_SOURCE_WINDOW.FAT&amp;VAR:ID1=WTS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3075__FDSAUDITLINK__" localSheetId="0" hidden="1">{"fdsup://directions/FAT Viewer?action=UPDATE&amp;creator=factSet&amp;DYN_ARGS=true&amp;DOC_NAME=FAT:RGQ_ENTRPR_VAL_EV_SOURCE_WINDOW.FAT&amp;VAR:ID1=WTS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3075__FDSAUDITLINK__" hidden="1">{"fdsup://directions/FAT Viewer?action=UPDATE&amp;creator=factSet&amp;DYN_ARGS=true&amp;DOC_NAME=FAT:RGQ_ENTRPR_VAL_EV_SOURCE_WINDOW.FAT&amp;VAR:ID1=WTS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3076__FDSAUDITLINK__" localSheetId="1" hidden="1">{"fdsup://directions/FAT Viewer?action=UPDATE&amp;creator=factSet&amp;DYN_ARGS=true&amp;DOC_NAME=FAT:RGQ_ENTRPR_VAL_EV_SOURCE_WINDOW.FAT&amp;VAR:ID1=WTS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3076__FDSAUDITLINK__" localSheetId="0" hidden="1">{"fdsup://directions/FAT Viewer?action=UPDATE&amp;creator=factSet&amp;DYN_ARGS=true&amp;DOC_NAME=FAT:RGQ_ENTRPR_VAL_EV_SOURCE_WINDOW.FAT&amp;VAR:ID1=WTS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3076__FDSAUDITLINK__" hidden="1">{"fdsup://directions/FAT Viewer?action=UPDATE&amp;creator=factSet&amp;DYN_ARGS=true&amp;DOC_NAME=FAT:RGQ_ENTRPR_VAL_EV_SOURCE_WINDOW.FAT&amp;VAR:ID1=WTS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3077__FDSAUDITLINK__" localSheetId="1" hidden="1">{"fdsup://directions/FAT Viewer?action=UPDATE&amp;creator=factSet&amp;DYN_ARGS=true&amp;DOC_NAME=FAT:RGQ_ENTRPR_VAL_EV_SOURCE_WINDOW.FAT&amp;VAR:ID1=WTS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3077__FDSAUDITLINK__" localSheetId="0" hidden="1">{"fdsup://directions/FAT Viewer?action=UPDATE&amp;creator=factSet&amp;DYN_ARGS=true&amp;DOC_NAME=FAT:RGQ_ENTRPR_VAL_EV_SOURCE_WINDOW.FAT&amp;VAR:ID1=WTS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3077__FDSAUDITLINK__" hidden="1">{"fdsup://directions/FAT Viewer?action=UPDATE&amp;creator=factSet&amp;DYN_ARGS=true&amp;DOC_NAME=FAT:RGQ_ENTRPR_VAL_EV_SOURCE_WINDOW.FAT&amp;VAR:ID1=WTS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3078__FDSAUDITLINK__" localSheetId="1" hidden="1">{"fdsup://directions/FAT Viewer?action=UPDATE&amp;creator=factSet&amp;DYN_ARGS=true&amp;DOC_NAME=FAT:RGQ_ENTRPR_VAL_EV_SOURCE_WINDOW.FAT&amp;VAR:ID1=WTS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3078__FDSAUDITLINK__" localSheetId="0" hidden="1">{"fdsup://directions/FAT Viewer?action=UPDATE&amp;creator=factSet&amp;DYN_ARGS=true&amp;DOC_NAME=FAT:RGQ_ENTRPR_VAL_EV_SOURCE_WINDOW.FAT&amp;VAR:ID1=WTS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3078__FDSAUDITLINK__" hidden="1">{"fdsup://directions/FAT Viewer?action=UPDATE&amp;creator=factSet&amp;DYN_ARGS=true&amp;DOC_NAME=FAT:RGQ_ENTRPR_VAL_EV_SOURCE_WINDOW.FAT&amp;VAR:ID1=WTS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3079__FDSAUDITLINK__" localSheetId="1" hidden="1">{"fdsup://directions/FAT Viewer?action=UPDATE&amp;creator=factSet&amp;DYN_ARGS=true&amp;DOC_NAME=FAT:RGQ_ENTRPR_VAL_EV_SOURCE_WINDOW.FAT&amp;VAR:ID1=WTS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3079__FDSAUDITLINK__" localSheetId="0" hidden="1">{"fdsup://directions/FAT Viewer?action=UPDATE&amp;creator=factSet&amp;DYN_ARGS=true&amp;DOC_NAME=FAT:RGQ_ENTRPR_VAL_EV_SOURCE_WINDOW.FAT&amp;VAR:ID1=WTS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3079__FDSAUDITLINK__" hidden="1">{"fdsup://directions/FAT Viewer?action=UPDATE&amp;creator=factSet&amp;DYN_ARGS=true&amp;DOC_NAME=FAT:RGQ_ENTRPR_VAL_EV_SOURCE_WINDOW.FAT&amp;VAR:ID1=WTS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308__FDSAUDITLINK__" localSheetId="1" hidden="1">{"fdsup://directions/FAT Viewer?action=UPDATE&amp;creator=factSet&amp;DYN_ARGS=true&amp;DOC_NAME=FAT:RGQ_ENTRPR_VAL_EV_SOURCE_WINDOW.FAT&amp;VAR:ID1=PLL&amp;VAR:SDATE=20100219&amp;VAR:FDATE=20100129&amp;VAR:FREQ=WEEKLY&amp;VAR:RELITEM=&amp;VAR:CURRENCY=&amp;VAR:DB_TYPE=&amp;VAR:UNITS=M&amp;window=popup&amp;w","idth=535&amp;height=425&amp;START_MAXIMIZED=FALSE&amp;Y=120&amp;display_string=audit"}</definedName>
    <definedName name="_308__FDSAUDITLINK__" localSheetId="0" hidden="1">{"fdsup://directions/FAT Viewer?action=UPDATE&amp;creator=factSet&amp;DYN_ARGS=true&amp;DOC_NAME=FAT:RGQ_ENTRPR_VAL_EV_SOURCE_WINDOW.FAT&amp;VAR:ID1=PLL&amp;VAR:SDATE=20100219&amp;VAR:FDATE=20100129&amp;VAR:FREQ=WEEKLY&amp;VAR:RELITEM=&amp;VAR:CURRENCY=&amp;VAR:DB_TYPE=&amp;VAR:UNITS=M&amp;window=popup&amp;w","idth=535&amp;height=425&amp;START_MAXIMIZED=FALSE&amp;Y=120&amp;display_string=audit"}</definedName>
    <definedName name="_308__FDSAUDITLINK__" hidden="1">{"fdsup://directions/FAT Viewer?action=UPDATE&amp;creator=factSet&amp;DYN_ARGS=true&amp;DOC_NAME=FAT:RGQ_ENTRPR_VAL_EV_SOURCE_WINDOW.FAT&amp;VAR:ID1=PLL&amp;VAR:SDATE=20100219&amp;VAR:FDATE=20100129&amp;VAR:FREQ=WEEKLY&amp;VAR:RELITEM=&amp;VAR:CURRENCY=&amp;VAR:DB_TYPE=&amp;VAR:UNITS=M&amp;window=popup&amp;w","idth=535&amp;height=425&amp;START_MAXIMIZED=FALSE&amp;Y=120&amp;display_string=audit"}</definedName>
    <definedName name="_3080__FDSAUDITLINK__" localSheetId="1" hidden="1">{"fdsup://directions/FAT Viewer?action=UPDATE&amp;creator=factSet&amp;DYN_ARGS=true&amp;DOC_NAME=FAT:RGQ_ENTRPR_VAL_EV_SOURCE_WINDOW.FAT&amp;VAR:ID1=WTS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3080__FDSAUDITLINK__" localSheetId="0" hidden="1">{"fdsup://directions/FAT Viewer?action=UPDATE&amp;creator=factSet&amp;DYN_ARGS=true&amp;DOC_NAME=FAT:RGQ_ENTRPR_VAL_EV_SOURCE_WINDOW.FAT&amp;VAR:ID1=WTS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3080__FDSAUDITLINK__" hidden="1">{"fdsup://directions/FAT Viewer?action=UPDATE&amp;creator=factSet&amp;DYN_ARGS=true&amp;DOC_NAME=FAT:RGQ_ENTRPR_VAL_EV_SOURCE_WINDOW.FAT&amp;VAR:ID1=WTS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3081__FDSAUDITLINK__" localSheetId="1" hidden="1">{"fdsup://directions/FAT Viewer?action=UPDATE&amp;creator=factSet&amp;DYN_ARGS=true&amp;DOC_NAME=FAT:RGQ_ENTRPR_VAL_EV_SOURCE_WINDOW.FAT&amp;VAR:ID1=WTS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3081__FDSAUDITLINK__" localSheetId="0" hidden="1">{"fdsup://directions/FAT Viewer?action=UPDATE&amp;creator=factSet&amp;DYN_ARGS=true&amp;DOC_NAME=FAT:RGQ_ENTRPR_VAL_EV_SOURCE_WINDOW.FAT&amp;VAR:ID1=WTS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3081__FDSAUDITLINK__" hidden="1">{"fdsup://directions/FAT Viewer?action=UPDATE&amp;creator=factSet&amp;DYN_ARGS=true&amp;DOC_NAME=FAT:RGQ_ENTRPR_VAL_EV_SOURCE_WINDOW.FAT&amp;VAR:ID1=WTS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3082__FDSAUDITLINK__" localSheetId="1" hidden="1">{"fdsup://directions/FAT Viewer?action=UPDATE&amp;creator=factSet&amp;DYN_ARGS=true&amp;DOC_NAME=FAT:RGQ_ENTRPR_VAL_EV_SOURCE_WINDOW.FAT&amp;VAR:ID1=WTS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3082__FDSAUDITLINK__" localSheetId="0" hidden="1">{"fdsup://directions/FAT Viewer?action=UPDATE&amp;creator=factSet&amp;DYN_ARGS=true&amp;DOC_NAME=FAT:RGQ_ENTRPR_VAL_EV_SOURCE_WINDOW.FAT&amp;VAR:ID1=WTS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3082__FDSAUDITLINK__" hidden="1">{"fdsup://directions/FAT Viewer?action=UPDATE&amp;creator=factSet&amp;DYN_ARGS=true&amp;DOC_NAME=FAT:RGQ_ENTRPR_VAL_EV_SOURCE_WINDOW.FAT&amp;VAR:ID1=WTS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3083__FDSAUDITLINK__" localSheetId="1" hidden="1">{"fdsup://directions/FAT Viewer?action=UPDATE&amp;creator=factSet&amp;DYN_ARGS=true&amp;DOC_NAME=FAT:RGQ_ENTRPR_VAL_EV_SOURCE_WINDOW.FAT&amp;VAR:ID1=WTS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3083__FDSAUDITLINK__" localSheetId="0" hidden="1">{"fdsup://directions/FAT Viewer?action=UPDATE&amp;creator=factSet&amp;DYN_ARGS=true&amp;DOC_NAME=FAT:RGQ_ENTRPR_VAL_EV_SOURCE_WINDOW.FAT&amp;VAR:ID1=WTS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3083__FDSAUDITLINK__" hidden="1">{"fdsup://directions/FAT Viewer?action=UPDATE&amp;creator=factSet&amp;DYN_ARGS=true&amp;DOC_NAME=FAT:RGQ_ENTRPR_VAL_EV_SOURCE_WINDOW.FAT&amp;VAR:ID1=WTS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3084__FDSAUDITLINK__" localSheetId="1" hidden="1">{"fdsup://directions/FAT Viewer?action=UPDATE&amp;creator=factSet&amp;DYN_ARGS=true&amp;DOC_NAME=FAT:RGQ_ENTRPR_VAL_EV_SOURCE_WINDOW.FAT&amp;VAR:ID1=WTS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3084__FDSAUDITLINK__" localSheetId="0" hidden="1">{"fdsup://directions/FAT Viewer?action=UPDATE&amp;creator=factSet&amp;DYN_ARGS=true&amp;DOC_NAME=FAT:RGQ_ENTRPR_VAL_EV_SOURCE_WINDOW.FAT&amp;VAR:ID1=WTS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3084__FDSAUDITLINK__" hidden="1">{"fdsup://directions/FAT Viewer?action=UPDATE&amp;creator=factSet&amp;DYN_ARGS=true&amp;DOC_NAME=FAT:RGQ_ENTRPR_VAL_EV_SOURCE_WINDOW.FAT&amp;VAR:ID1=WTS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3085__FDSAUDITLINK__" localSheetId="1" hidden="1">{"fdsup://directions/FAT Viewer?action=UPDATE&amp;creator=factSet&amp;DYN_ARGS=true&amp;DOC_NAME=FAT:RGQ_ENTRPR_VAL_EV_SOURCE_WINDOW.FAT&amp;VAR:ID1=WTS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3085__FDSAUDITLINK__" localSheetId="0" hidden="1">{"fdsup://directions/FAT Viewer?action=UPDATE&amp;creator=factSet&amp;DYN_ARGS=true&amp;DOC_NAME=FAT:RGQ_ENTRPR_VAL_EV_SOURCE_WINDOW.FAT&amp;VAR:ID1=WTS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3085__FDSAUDITLINK__" hidden="1">{"fdsup://directions/FAT Viewer?action=UPDATE&amp;creator=factSet&amp;DYN_ARGS=true&amp;DOC_NAME=FAT:RGQ_ENTRPR_VAL_EV_SOURCE_WINDOW.FAT&amp;VAR:ID1=WTS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3086__FDSAUDITLINK__" localSheetId="1" hidden="1">{"fdsup://directions/FAT Viewer?action=UPDATE&amp;creator=factSet&amp;DYN_ARGS=true&amp;DOC_NAME=FAT:RGQ_ENTRPR_VAL_EV_SOURCE_WINDOW.FAT&amp;VAR:ID1=WTS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3086__FDSAUDITLINK__" localSheetId="0" hidden="1">{"fdsup://directions/FAT Viewer?action=UPDATE&amp;creator=factSet&amp;DYN_ARGS=true&amp;DOC_NAME=FAT:RGQ_ENTRPR_VAL_EV_SOURCE_WINDOW.FAT&amp;VAR:ID1=WTS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3086__FDSAUDITLINK__" hidden="1">{"fdsup://directions/FAT Viewer?action=UPDATE&amp;creator=factSet&amp;DYN_ARGS=true&amp;DOC_NAME=FAT:RGQ_ENTRPR_VAL_EV_SOURCE_WINDOW.FAT&amp;VAR:ID1=WTS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3087__FDSAUDITLINK__" localSheetId="1" hidden="1">{"fdsup://directions/FAT Viewer?action=UPDATE&amp;creator=factSet&amp;DYN_ARGS=true&amp;DOC_NAME=FAT:RGQ_ENTRPR_VAL_EV_SOURCE_WINDOW.FAT&amp;VAR:ID1=WTS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3087__FDSAUDITLINK__" localSheetId="0" hidden="1">{"fdsup://directions/FAT Viewer?action=UPDATE&amp;creator=factSet&amp;DYN_ARGS=true&amp;DOC_NAME=FAT:RGQ_ENTRPR_VAL_EV_SOURCE_WINDOW.FAT&amp;VAR:ID1=WTS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3087__FDSAUDITLINK__" hidden="1">{"fdsup://directions/FAT Viewer?action=UPDATE&amp;creator=factSet&amp;DYN_ARGS=true&amp;DOC_NAME=FAT:RGQ_ENTRPR_VAL_EV_SOURCE_WINDOW.FAT&amp;VAR:ID1=WTS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3088__FDSAUDITLINK__" localSheetId="1" hidden="1">{"fdsup://directions/FAT Viewer?action=UPDATE&amp;creator=factSet&amp;DYN_ARGS=true&amp;DOC_NAME=FAT:RGQ_ENTRPR_VAL_EV_SOURCE_WINDOW.FAT&amp;VAR:ID1=WTS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3088__FDSAUDITLINK__" localSheetId="0" hidden="1">{"fdsup://directions/FAT Viewer?action=UPDATE&amp;creator=factSet&amp;DYN_ARGS=true&amp;DOC_NAME=FAT:RGQ_ENTRPR_VAL_EV_SOURCE_WINDOW.FAT&amp;VAR:ID1=WTS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3088__FDSAUDITLINK__" hidden="1">{"fdsup://directions/FAT Viewer?action=UPDATE&amp;creator=factSet&amp;DYN_ARGS=true&amp;DOC_NAME=FAT:RGQ_ENTRPR_VAL_EV_SOURCE_WINDOW.FAT&amp;VAR:ID1=WTS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3089__FDSAUDITLINK__" localSheetId="1" hidden="1">{"fdsup://directions/FAT Viewer?action=UPDATE&amp;creator=factSet&amp;DYN_ARGS=true&amp;DOC_NAME=FAT:RGQ_ENTRPR_VAL_EV_SOURCE_WINDOW.FAT&amp;VAR:ID1=WTS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3089__FDSAUDITLINK__" localSheetId="0" hidden="1">{"fdsup://directions/FAT Viewer?action=UPDATE&amp;creator=factSet&amp;DYN_ARGS=true&amp;DOC_NAME=FAT:RGQ_ENTRPR_VAL_EV_SOURCE_WINDOW.FAT&amp;VAR:ID1=WTS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3089__FDSAUDITLINK__" hidden="1">{"fdsup://directions/FAT Viewer?action=UPDATE&amp;creator=factSet&amp;DYN_ARGS=true&amp;DOC_NAME=FAT:RGQ_ENTRPR_VAL_EV_SOURCE_WINDOW.FAT&amp;VAR:ID1=WTS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309__FDSAUDITLINK__" localSheetId="1" hidden="1">{"fdsup://directions/FAT Viewer?action=UPDATE&amp;creator=factSet&amp;DYN_ARGS=true&amp;DOC_NAME=FAT:RGQ_ENTRPR_VAL_EV_SOURCE_WINDOW.FAT&amp;VAR:ID1=PLL&amp;VAR:SDATE=20100212&amp;VAR:FDATE=20100129&amp;VAR:FREQ=WEEKLY&amp;VAR:RELITEM=&amp;VAR:CURRENCY=&amp;VAR:DB_TYPE=&amp;VAR:UNITS=M&amp;window=popup&amp;w","idth=535&amp;height=425&amp;START_MAXIMIZED=FALSE&amp;Y=120&amp;display_string=audit"}</definedName>
    <definedName name="_309__FDSAUDITLINK__" localSheetId="0" hidden="1">{"fdsup://directions/FAT Viewer?action=UPDATE&amp;creator=factSet&amp;DYN_ARGS=true&amp;DOC_NAME=FAT:RGQ_ENTRPR_VAL_EV_SOURCE_WINDOW.FAT&amp;VAR:ID1=PLL&amp;VAR:SDATE=20100212&amp;VAR:FDATE=20100129&amp;VAR:FREQ=WEEKLY&amp;VAR:RELITEM=&amp;VAR:CURRENCY=&amp;VAR:DB_TYPE=&amp;VAR:UNITS=M&amp;window=popup&amp;w","idth=535&amp;height=425&amp;START_MAXIMIZED=FALSE&amp;Y=120&amp;display_string=audit"}</definedName>
    <definedName name="_309__FDSAUDITLINK__" hidden="1">{"fdsup://directions/FAT Viewer?action=UPDATE&amp;creator=factSet&amp;DYN_ARGS=true&amp;DOC_NAME=FAT:RGQ_ENTRPR_VAL_EV_SOURCE_WINDOW.FAT&amp;VAR:ID1=PLL&amp;VAR:SDATE=20100212&amp;VAR:FDATE=20100129&amp;VAR:FREQ=WEEKLY&amp;VAR:RELITEM=&amp;VAR:CURRENCY=&amp;VAR:DB_TYPE=&amp;VAR:UNITS=M&amp;window=popup&amp;w","idth=535&amp;height=425&amp;START_MAXIMIZED=FALSE&amp;Y=120&amp;display_string=audit"}</definedName>
    <definedName name="_3090__FDSAUDITLINK__" localSheetId="1" hidden="1">{"fdsup://directions/FAT Viewer?action=UPDATE&amp;creator=factSet&amp;DYN_ARGS=true&amp;DOC_NAME=FAT:RGQ_ENTRPR_VAL_EV_SOURCE_WINDOW.FAT&amp;VAR:ID1=WTS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3090__FDSAUDITLINK__" localSheetId="0" hidden="1">{"fdsup://directions/FAT Viewer?action=UPDATE&amp;creator=factSet&amp;DYN_ARGS=true&amp;DOC_NAME=FAT:RGQ_ENTRPR_VAL_EV_SOURCE_WINDOW.FAT&amp;VAR:ID1=WTS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3090__FDSAUDITLINK__" hidden="1">{"fdsup://directions/FAT Viewer?action=UPDATE&amp;creator=factSet&amp;DYN_ARGS=true&amp;DOC_NAME=FAT:RGQ_ENTRPR_VAL_EV_SOURCE_WINDOW.FAT&amp;VAR:ID1=WTS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3091__FDSAUDITLINK__" localSheetId="1" hidden="1">{"fdsup://directions/FAT Viewer?action=UPDATE&amp;creator=factSet&amp;DYN_ARGS=true&amp;DOC_NAME=FAT:RGQ_ENTRPR_VAL_EV_SOURCE_WINDOW.FAT&amp;VAR:ID1=WTS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3091__FDSAUDITLINK__" localSheetId="0" hidden="1">{"fdsup://directions/FAT Viewer?action=UPDATE&amp;creator=factSet&amp;DYN_ARGS=true&amp;DOC_NAME=FAT:RGQ_ENTRPR_VAL_EV_SOURCE_WINDOW.FAT&amp;VAR:ID1=WTS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3091__FDSAUDITLINK__" hidden="1">{"fdsup://directions/FAT Viewer?action=UPDATE&amp;creator=factSet&amp;DYN_ARGS=true&amp;DOC_NAME=FAT:RGQ_ENTRPR_VAL_EV_SOURCE_WINDOW.FAT&amp;VAR:ID1=WTS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3092__FDSAUDITLINK__" localSheetId="1" hidden="1">{"fdsup://directions/FAT Viewer?action=UPDATE&amp;creator=factSet&amp;DYN_ARGS=true&amp;DOC_NAME=FAT:RGQ_ENTRPR_VAL_EV_SOURCE_WINDOW.FAT&amp;VAR:ID1=WTS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3092__FDSAUDITLINK__" localSheetId="0" hidden="1">{"fdsup://directions/FAT Viewer?action=UPDATE&amp;creator=factSet&amp;DYN_ARGS=true&amp;DOC_NAME=FAT:RGQ_ENTRPR_VAL_EV_SOURCE_WINDOW.FAT&amp;VAR:ID1=WTS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3092__FDSAUDITLINK__" hidden="1">{"fdsup://directions/FAT Viewer?action=UPDATE&amp;creator=factSet&amp;DYN_ARGS=true&amp;DOC_NAME=FAT:RGQ_ENTRPR_VAL_EV_SOURCE_WINDOW.FAT&amp;VAR:ID1=WTS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3093__FDSAUDITLINK__" localSheetId="1" hidden="1">{"fdsup://directions/FAT Viewer?action=UPDATE&amp;creator=factSet&amp;DYN_ARGS=true&amp;DOC_NAME=FAT:RGQ_ENTRPR_VAL_EV_SOURCE_WINDOW.FAT&amp;VAR:ID1=WTS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3093__FDSAUDITLINK__" localSheetId="0" hidden="1">{"fdsup://directions/FAT Viewer?action=UPDATE&amp;creator=factSet&amp;DYN_ARGS=true&amp;DOC_NAME=FAT:RGQ_ENTRPR_VAL_EV_SOURCE_WINDOW.FAT&amp;VAR:ID1=WTS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3093__FDSAUDITLINK__" hidden="1">{"fdsup://directions/FAT Viewer?action=UPDATE&amp;creator=factSet&amp;DYN_ARGS=true&amp;DOC_NAME=FAT:RGQ_ENTRPR_VAL_EV_SOURCE_WINDOW.FAT&amp;VAR:ID1=WTS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3094__FDSAUDITLINK__" localSheetId="1" hidden="1">{"fdsup://directions/FAT Viewer?action=UPDATE&amp;creator=factSet&amp;DYN_ARGS=true&amp;DOC_NAME=FAT:RGQ_ENTRPR_VAL_EV_SOURCE_WINDOW.FAT&amp;VAR:ID1=WTS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3094__FDSAUDITLINK__" localSheetId="0" hidden="1">{"fdsup://directions/FAT Viewer?action=UPDATE&amp;creator=factSet&amp;DYN_ARGS=true&amp;DOC_NAME=FAT:RGQ_ENTRPR_VAL_EV_SOURCE_WINDOW.FAT&amp;VAR:ID1=WTS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3094__FDSAUDITLINK__" hidden="1">{"fdsup://directions/FAT Viewer?action=UPDATE&amp;creator=factSet&amp;DYN_ARGS=true&amp;DOC_NAME=FAT:RGQ_ENTRPR_VAL_EV_SOURCE_WINDOW.FAT&amp;VAR:ID1=WTS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3095__FDSAUDITLINK__" localSheetId="1" hidden="1">{"fdsup://directions/FAT Viewer?action=UPDATE&amp;creator=factSet&amp;DYN_ARGS=true&amp;DOC_NAME=FAT:RGQ_ENTRPR_VAL_EV_SOURCE_WINDOW.FAT&amp;VAR:ID1=WTS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3095__FDSAUDITLINK__" localSheetId="0" hidden="1">{"fdsup://directions/FAT Viewer?action=UPDATE&amp;creator=factSet&amp;DYN_ARGS=true&amp;DOC_NAME=FAT:RGQ_ENTRPR_VAL_EV_SOURCE_WINDOW.FAT&amp;VAR:ID1=WTS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3095__FDSAUDITLINK__" hidden="1">{"fdsup://directions/FAT Viewer?action=UPDATE&amp;creator=factSet&amp;DYN_ARGS=true&amp;DOC_NAME=FAT:RGQ_ENTRPR_VAL_EV_SOURCE_WINDOW.FAT&amp;VAR:ID1=WTS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3096__FDSAUDITLINK__" localSheetId="1" hidden="1">{"fdsup://directions/FAT Viewer?action=UPDATE&amp;creator=factSet&amp;DYN_ARGS=true&amp;DOC_NAME=FAT:RGQ_ENTRPR_VAL_EV_SOURCE_WINDOW.FAT&amp;VAR:ID1=WTS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3096__FDSAUDITLINK__" localSheetId="0" hidden="1">{"fdsup://directions/FAT Viewer?action=UPDATE&amp;creator=factSet&amp;DYN_ARGS=true&amp;DOC_NAME=FAT:RGQ_ENTRPR_VAL_EV_SOURCE_WINDOW.FAT&amp;VAR:ID1=WTS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3096__FDSAUDITLINK__" hidden="1">{"fdsup://directions/FAT Viewer?action=UPDATE&amp;creator=factSet&amp;DYN_ARGS=true&amp;DOC_NAME=FAT:RGQ_ENTRPR_VAL_EV_SOURCE_WINDOW.FAT&amp;VAR:ID1=WTS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3097__FDSAUDITLINK__" localSheetId="1" hidden="1">{"fdsup://directions/FAT Viewer?action=UPDATE&amp;creator=factSet&amp;DYN_ARGS=true&amp;DOC_NAME=FAT:RGQ_ENTRPR_VAL_EV_SOURCE_WINDOW.FAT&amp;VAR:ID1=WTS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3097__FDSAUDITLINK__" localSheetId="0" hidden="1">{"fdsup://directions/FAT Viewer?action=UPDATE&amp;creator=factSet&amp;DYN_ARGS=true&amp;DOC_NAME=FAT:RGQ_ENTRPR_VAL_EV_SOURCE_WINDOW.FAT&amp;VAR:ID1=WTS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3097__FDSAUDITLINK__" hidden="1">{"fdsup://directions/FAT Viewer?action=UPDATE&amp;creator=factSet&amp;DYN_ARGS=true&amp;DOC_NAME=FAT:RGQ_ENTRPR_VAL_EV_SOURCE_WINDOW.FAT&amp;VAR:ID1=WTS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3098__FDSAUDITLINK__" localSheetId="1" hidden="1">{"fdsup://directions/FAT Viewer?action=UPDATE&amp;creator=factSet&amp;DYN_ARGS=true&amp;DOC_NAME=FAT:RGQ_ENTRPR_VAL_EV_SOURCE_WINDOW.FAT&amp;VAR:ID1=WTS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3098__FDSAUDITLINK__" localSheetId="0" hidden="1">{"fdsup://directions/FAT Viewer?action=UPDATE&amp;creator=factSet&amp;DYN_ARGS=true&amp;DOC_NAME=FAT:RGQ_ENTRPR_VAL_EV_SOURCE_WINDOW.FAT&amp;VAR:ID1=WTS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3098__FDSAUDITLINK__" hidden="1">{"fdsup://directions/FAT Viewer?action=UPDATE&amp;creator=factSet&amp;DYN_ARGS=true&amp;DOC_NAME=FAT:RGQ_ENTRPR_VAL_EV_SOURCE_WINDOW.FAT&amp;VAR:ID1=WTS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3099__FDSAUDITLINK__" localSheetId="1" hidden="1">{"fdsup://directions/FAT Viewer?action=UPDATE&amp;creator=factSet&amp;DYN_ARGS=true&amp;DOC_NAME=FAT:RGQ_ENTRPR_VAL_EV_SOURCE_WINDOW.FAT&amp;VAR:ID1=WTS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3099__FDSAUDITLINK__" localSheetId="0" hidden="1">{"fdsup://directions/FAT Viewer?action=UPDATE&amp;creator=factSet&amp;DYN_ARGS=true&amp;DOC_NAME=FAT:RGQ_ENTRPR_VAL_EV_SOURCE_WINDOW.FAT&amp;VAR:ID1=WTS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3099__FDSAUDITLINK__" hidden="1">{"fdsup://directions/FAT Viewer?action=UPDATE&amp;creator=factSet&amp;DYN_ARGS=true&amp;DOC_NAME=FAT:RGQ_ENTRPR_VAL_EV_SOURCE_WINDOW.FAT&amp;VAR:ID1=WTS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31__FDSAUDITLINK__" localSheetId="1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31__FDSAUDITLINK__" localSheetId="0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31__FDSAUDITLINK__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310__FDSAUDITLINK__" localSheetId="1" hidden="1">{"fdsup://directions/FAT Viewer?action=UPDATE&amp;creator=factSet&amp;DYN_ARGS=true&amp;DOC_NAME=FAT:RGQ_ENTRPR_VAL_EV_SOURCE_WINDOW.FAT&amp;VAR:ID1=PLL&amp;VAR:SDATE=20100205&amp;VAR:FDATE=20100129&amp;VAR:FREQ=WEEKLY&amp;VAR:RELITEM=&amp;VAR:CURRENCY=&amp;VAR:DB_TYPE=&amp;VAR:UNITS=M&amp;window=popup&amp;w","idth=535&amp;height=425&amp;START_MAXIMIZED=FALSE&amp;Y=120&amp;display_string=audit"}</definedName>
    <definedName name="_310__FDSAUDITLINK__" localSheetId="0" hidden="1">{"fdsup://directions/FAT Viewer?action=UPDATE&amp;creator=factSet&amp;DYN_ARGS=true&amp;DOC_NAME=FAT:RGQ_ENTRPR_VAL_EV_SOURCE_WINDOW.FAT&amp;VAR:ID1=PLL&amp;VAR:SDATE=20100205&amp;VAR:FDATE=20100129&amp;VAR:FREQ=WEEKLY&amp;VAR:RELITEM=&amp;VAR:CURRENCY=&amp;VAR:DB_TYPE=&amp;VAR:UNITS=M&amp;window=popup&amp;w","idth=535&amp;height=425&amp;START_MAXIMIZED=FALSE&amp;Y=120&amp;display_string=audit"}</definedName>
    <definedName name="_310__FDSAUDITLINK__" hidden="1">{"fdsup://directions/FAT Viewer?action=UPDATE&amp;creator=factSet&amp;DYN_ARGS=true&amp;DOC_NAME=FAT:RGQ_ENTRPR_VAL_EV_SOURCE_WINDOW.FAT&amp;VAR:ID1=PLL&amp;VAR:SDATE=20100205&amp;VAR:FDATE=20100129&amp;VAR:FREQ=WEEKLY&amp;VAR:RELITEM=&amp;VAR:CURRENCY=&amp;VAR:DB_TYPE=&amp;VAR:UNITS=M&amp;window=popup&amp;w","idth=535&amp;height=425&amp;START_MAXIMIZED=FALSE&amp;Y=120&amp;display_string=audit"}</definedName>
    <definedName name="_3100__FDSAUDITLINK__" localSheetId="1" hidden="1">{"fdsup://directions/FAT Viewer?action=UPDATE&amp;creator=factSet&amp;DYN_ARGS=true&amp;DOC_NAME=FAT:RGQ_ENTRPR_VAL_EV_SOURCE_WINDOW.FAT&amp;VAR:ID1=WTS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3100__FDSAUDITLINK__" localSheetId="0" hidden="1">{"fdsup://directions/FAT Viewer?action=UPDATE&amp;creator=factSet&amp;DYN_ARGS=true&amp;DOC_NAME=FAT:RGQ_ENTRPR_VAL_EV_SOURCE_WINDOW.FAT&amp;VAR:ID1=WTS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3100__FDSAUDITLINK__" hidden="1">{"fdsup://directions/FAT Viewer?action=UPDATE&amp;creator=factSet&amp;DYN_ARGS=true&amp;DOC_NAME=FAT:RGQ_ENTRPR_VAL_EV_SOURCE_WINDOW.FAT&amp;VAR:ID1=WTS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3101__FDSAUDITLINK__" localSheetId="1" hidden="1">{"fdsup://directions/FAT Viewer?action=UPDATE&amp;creator=factSet&amp;DYN_ARGS=true&amp;DOC_NAME=FAT:RGQ_ENTRPR_VAL_EV_SOURCE_WINDOW.FAT&amp;VAR:ID1=WTS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3101__FDSAUDITLINK__" localSheetId="0" hidden="1">{"fdsup://directions/FAT Viewer?action=UPDATE&amp;creator=factSet&amp;DYN_ARGS=true&amp;DOC_NAME=FAT:RGQ_ENTRPR_VAL_EV_SOURCE_WINDOW.FAT&amp;VAR:ID1=WTS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3101__FDSAUDITLINK__" hidden="1">{"fdsup://directions/FAT Viewer?action=UPDATE&amp;creator=factSet&amp;DYN_ARGS=true&amp;DOC_NAME=FAT:RGQ_ENTRPR_VAL_EV_SOURCE_WINDOW.FAT&amp;VAR:ID1=WTS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3102__FDSAUDITLINK__" localSheetId="1" hidden="1">{"fdsup://directions/FAT Viewer?action=UPDATE&amp;creator=factSet&amp;DYN_ARGS=true&amp;DOC_NAME=FAT:RGQ_ENTRPR_VAL_EV_SOURCE_WINDOW.FAT&amp;VAR:ID1=WTS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3102__FDSAUDITLINK__" localSheetId="0" hidden="1">{"fdsup://directions/FAT Viewer?action=UPDATE&amp;creator=factSet&amp;DYN_ARGS=true&amp;DOC_NAME=FAT:RGQ_ENTRPR_VAL_EV_SOURCE_WINDOW.FAT&amp;VAR:ID1=WTS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3102__FDSAUDITLINK__" hidden="1">{"fdsup://directions/FAT Viewer?action=UPDATE&amp;creator=factSet&amp;DYN_ARGS=true&amp;DOC_NAME=FAT:RGQ_ENTRPR_VAL_EV_SOURCE_WINDOW.FAT&amp;VAR:ID1=WTS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3103__FDSAUDITLINK__" localSheetId="1" hidden="1">{"fdsup://directions/FAT Viewer?action=UPDATE&amp;creator=factSet&amp;DYN_ARGS=true&amp;DOC_NAME=FAT:RGQ_ENTRPR_VAL_EV_SOURCE_WINDOW.FAT&amp;VAR:ID1=WTS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3103__FDSAUDITLINK__" localSheetId="0" hidden="1">{"fdsup://directions/FAT Viewer?action=UPDATE&amp;creator=factSet&amp;DYN_ARGS=true&amp;DOC_NAME=FAT:RGQ_ENTRPR_VAL_EV_SOURCE_WINDOW.FAT&amp;VAR:ID1=WTS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3103__FDSAUDITLINK__" hidden="1">{"fdsup://directions/FAT Viewer?action=UPDATE&amp;creator=factSet&amp;DYN_ARGS=true&amp;DOC_NAME=FAT:RGQ_ENTRPR_VAL_EV_SOURCE_WINDOW.FAT&amp;VAR:ID1=WTS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3104__FDSAUDITLINK__" localSheetId="1" hidden="1">{"fdsup://directions/FAT Viewer?action=UPDATE&amp;creator=factSet&amp;DYN_ARGS=true&amp;DOC_NAME=FAT:RGQ_ENTRPR_VAL_EV_SOURCE_WINDOW.FAT&amp;VAR:ID1=WTS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3104__FDSAUDITLINK__" localSheetId="0" hidden="1">{"fdsup://directions/FAT Viewer?action=UPDATE&amp;creator=factSet&amp;DYN_ARGS=true&amp;DOC_NAME=FAT:RGQ_ENTRPR_VAL_EV_SOURCE_WINDOW.FAT&amp;VAR:ID1=WTS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3104__FDSAUDITLINK__" hidden="1">{"fdsup://directions/FAT Viewer?action=UPDATE&amp;creator=factSet&amp;DYN_ARGS=true&amp;DOC_NAME=FAT:RGQ_ENTRPR_VAL_EV_SOURCE_WINDOW.FAT&amp;VAR:ID1=WTS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3105__FDSAUDITLINK__" localSheetId="1" hidden="1">{"fdsup://directions/FAT Viewer?action=UPDATE&amp;creator=factSet&amp;DYN_ARGS=true&amp;DOC_NAME=FAT:RGQ_ENTRPR_VAL_EV_SOURCE_WINDOW.FAT&amp;VAR:ID1=WTS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3105__FDSAUDITLINK__" localSheetId="0" hidden="1">{"fdsup://directions/FAT Viewer?action=UPDATE&amp;creator=factSet&amp;DYN_ARGS=true&amp;DOC_NAME=FAT:RGQ_ENTRPR_VAL_EV_SOURCE_WINDOW.FAT&amp;VAR:ID1=WTS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3105__FDSAUDITLINK__" hidden="1">{"fdsup://directions/FAT Viewer?action=UPDATE&amp;creator=factSet&amp;DYN_ARGS=true&amp;DOC_NAME=FAT:RGQ_ENTRPR_VAL_EV_SOURCE_WINDOW.FAT&amp;VAR:ID1=WTS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3106__FDSAUDITLINK__" localSheetId="1" hidden="1">{"fdsup://directions/FAT Viewer?action=UPDATE&amp;creator=factSet&amp;DYN_ARGS=true&amp;DOC_NAME=FAT:RGQ_ENTRPR_VAL_EV_SOURCE_WINDOW.FAT&amp;VAR:ID1=WTS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3106__FDSAUDITLINK__" localSheetId="0" hidden="1">{"fdsup://directions/FAT Viewer?action=UPDATE&amp;creator=factSet&amp;DYN_ARGS=true&amp;DOC_NAME=FAT:RGQ_ENTRPR_VAL_EV_SOURCE_WINDOW.FAT&amp;VAR:ID1=WTS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3106__FDSAUDITLINK__" hidden="1">{"fdsup://directions/FAT Viewer?action=UPDATE&amp;creator=factSet&amp;DYN_ARGS=true&amp;DOC_NAME=FAT:RGQ_ENTRPR_VAL_EV_SOURCE_WINDOW.FAT&amp;VAR:ID1=WTS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3107__FDSAUDITLINK__" localSheetId="1" hidden="1">{"fdsup://directions/FAT Viewer?action=UPDATE&amp;creator=factSet&amp;DYN_ARGS=true&amp;DOC_NAME=FAT:RGQ_ENTRPR_VAL_EV_SOURCE_WINDOW.FAT&amp;VAR:ID1=WTS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3107__FDSAUDITLINK__" localSheetId="0" hidden="1">{"fdsup://directions/FAT Viewer?action=UPDATE&amp;creator=factSet&amp;DYN_ARGS=true&amp;DOC_NAME=FAT:RGQ_ENTRPR_VAL_EV_SOURCE_WINDOW.FAT&amp;VAR:ID1=WTS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3107__FDSAUDITLINK__" hidden="1">{"fdsup://directions/FAT Viewer?action=UPDATE&amp;creator=factSet&amp;DYN_ARGS=true&amp;DOC_NAME=FAT:RGQ_ENTRPR_VAL_EV_SOURCE_WINDOW.FAT&amp;VAR:ID1=WTS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3108__FDSAUDITLINK__" localSheetId="1" hidden="1">{"fdsup://directions/FAT Viewer?action=UPDATE&amp;creator=factSet&amp;DYN_ARGS=true&amp;DOC_NAME=FAT:RGQ_ENTRPR_VAL_EV_SOURCE_WINDOW.FAT&amp;VAR:ID1=WTS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3108__FDSAUDITLINK__" localSheetId="0" hidden="1">{"fdsup://directions/FAT Viewer?action=UPDATE&amp;creator=factSet&amp;DYN_ARGS=true&amp;DOC_NAME=FAT:RGQ_ENTRPR_VAL_EV_SOURCE_WINDOW.FAT&amp;VAR:ID1=WTS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3108__FDSAUDITLINK__" hidden="1">{"fdsup://directions/FAT Viewer?action=UPDATE&amp;creator=factSet&amp;DYN_ARGS=true&amp;DOC_NAME=FAT:RGQ_ENTRPR_VAL_EV_SOURCE_WINDOW.FAT&amp;VAR:ID1=WTS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3109__FDSAUDITLINK__" localSheetId="1" hidden="1">{"fdsup://directions/FAT Viewer?action=UPDATE&amp;creator=factSet&amp;DYN_ARGS=true&amp;DOC_NAME=FAT:RGQ_ENTRPR_VAL_EV_SOURCE_WINDOW.FAT&amp;VAR:ID1=WTS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3109__FDSAUDITLINK__" localSheetId="0" hidden="1">{"fdsup://directions/FAT Viewer?action=UPDATE&amp;creator=factSet&amp;DYN_ARGS=true&amp;DOC_NAME=FAT:RGQ_ENTRPR_VAL_EV_SOURCE_WINDOW.FAT&amp;VAR:ID1=WTS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3109__FDSAUDITLINK__" hidden="1">{"fdsup://directions/FAT Viewer?action=UPDATE&amp;creator=factSet&amp;DYN_ARGS=true&amp;DOC_NAME=FAT:RGQ_ENTRPR_VAL_EV_SOURCE_WINDOW.FAT&amp;VAR:ID1=WTS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311__FDSAUDITLINK__" localSheetId="1" hidden="1">{"fdsup://directions/FAT Viewer?action=UPDATE&amp;creator=factSet&amp;DYN_ARGS=true&amp;DOC_NAME=FAT:RGQ_ENTRPR_VAL_EV_SOURCE_WINDOW.FAT&amp;VAR:ID1=PLL&amp;VAR:SDATE=20100129&amp;VAR:FDATE=20100129&amp;VAR:FREQ=WEEKLY&amp;VAR:RELITEM=&amp;VAR:CURRENCY=&amp;VAR:DB_TYPE=&amp;VAR:UNITS=M&amp;window=popup&amp;w","idth=535&amp;height=425&amp;START_MAXIMIZED=FALSE&amp;Y=120&amp;display_string=audit"}</definedName>
    <definedName name="_311__FDSAUDITLINK__" localSheetId="0" hidden="1">{"fdsup://directions/FAT Viewer?action=UPDATE&amp;creator=factSet&amp;DYN_ARGS=true&amp;DOC_NAME=FAT:RGQ_ENTRPR_VAL_EV_SOURCE_WINDOW.FAT&amp;VAR:ID1=PLL&amp;VAR:SDATE=20100129&amp;VAR:FDATE=20100129&amp;VAR:FREQ=WEEKLY&amp;VAR:RELITEM=&amp;VAR:CURRENCY=&amp;VAR:DB_TYPE=&amp;VAR:UNITS=M&amp;window=popup&amp;w","idth=535&amp;height=425&amp;START_MAXIMIZED=FALSE&amp;Y=120&amp;display_string=audit"}</definedName>
    <definedName name="_311__FDSAUDITLINK__" hidden="1">{"fdsup://directions/FAT Viewer?action=UPDATE&amp;creator=factSet&amp;DYN_ARGS=true&amp;DOC_NAME=FAT:RGQ_ENTRPR_VAL_EV_SOURCE_WINDOW.FAT&amp;VAR:ID1=PLL&amp;VAR:SDATE=20100129&amp;VAR:FDATE=20100129&amp;VAR:FREQ=WEEKLY&amp;VAR:RELITEM=&amp;VAR:CURRENCY=&amp;VAR:DB_TYPE=&amp;VAR:UNITS=M&amp;window=popup&amp;w","idth=535&amp;height=425&amp;START_MAXIMIZED=FALSE&amp;Y=120&amp;display_string=audit"}</definedName>
    <definedName name="_3110__FDSAUDITLINK__" localSheetId="1" hidden="1">{"fdsup://directions/FAT Viewer?action=UPDATE&amp;creator=factSet&amp;DYN_ARGS=true&amp;DOC_NAME=FAT:RGQ_ENTRPR_VAL_EV_SOURCE_WINDOW.FAT&amp;VAR:ID1=WTS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3110__FDSAUDITLINK__" localSheetId="0" hidden="1">{"fdsup://directions/FAT Viewer?action=UPDATE&amp;creator=factSet&amp;DYN_ARGS=true&amp;DOC_NAME=FAT:RGQ_ENTRPR_VAL_EV_SOURCE_WINDOW.FAT&amp;VAR:ID1=WTS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3110__FDSAUDITLINK__" hidden="1">{"fdsup://directions/FAT Viewer?action=UPDATE&amp;creator=factSet&amp;DYN_ARGS=true&amp;DOC_NAME=FAT:RGQ_ENTRPR_VAL_EV_SOURCE_WINDOW.FAT&amp;VAR:ID1=WTS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3111__FDSAUDITLINK__" localSheetId="1" hidden="1">{"fdsup://directions/FAT Viewer?action=UPDATE&amp;creator=factSet&amp;DYN_ARGS=true&amp;DOC_NAME=FAT:RGQ_ENTRPR_VAL_EV_SOURCE_WINDOW.FAT&amp;VAR:ID1=WTS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3111__FDSAUDITLINK__" localSheetId="0" hidden="1">{"fdsup://directions/FAT Viewer?action=UPDATE&amp;creator=factSet&amp;DYN_ARGS=true&amp;DOC_NAME=FAT:RGQ_ENTRPR_VAL_EV_SOURCE_WINDOW.FAT&amp;VAR:ID1=WTS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3111__FDSAUDITLINK__" hidden="1">{"fdsup://directions/FAT Viewer?action=UPDATE&amp;creator=factSet&amp;DYN_ARGS=true&amp;DOC_NAME=FAT:RGQ_ENTRPR_VAL_EV_SOURCE_WINDOW.FAT&amp;VAR:ID1=WTS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3112__FDSAUDITLINK__" localSheetId="1" hidden="1">{"fdsup://directions/FAT Viewer?action=UPDATE&amp;creator=factSet&amp;DYN_ARGS=true&amp;DOC_NAME=FAT:RGQ_ENTRPR_VAL_EV_SOURCE_WINDOW.FAT&amp;VAR:ID1=WTS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3112__FDSAUDITLINK__" localSheetId="0" hidden="1">{"fdsup://directions/FAT Viewer?action=UPDATE&amp;creator=factSet&amp;DYN_ARGS=true&amp;DOC_NAME=FAT:RGQ_ENTRPR_VAL_EV_SOURCE_WINDOW.FAT&amp;VAR:ID1=WTS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3112__FDSAUDITLINK__" hidden="1">{"fdsup://directions/FAT Viewer?action=UPDATE&amp;creator=factSet&amp;DYN_ARGS=true&amp;DOC_NAME=FAT:RGQ_ENTRPR_VAL_EV_SOURCE_WINDOW.FAT&amp;VAR:ID1=WTS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3113__FDSAUDITLINK__" localSheetId="1" hidden="1">{"fdsup://directions/FAT Viewer?action=UPDATE&amp;creator=factSet&amp;DYN_ARGS=true&amp;DOC_NAME=FAT:RGQ_ENTRPR_VAL_EV_SOURCE_WINDOW.FAT&amp;VAR:ID1=WTS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3113__FDSAUDITLINK__" localSheetId="0" hidden="1">{"fdsup://directions/FAT Viewer?action=UPDATE&amp;creator=factSet&amp;DYN_ARGS=true&amp;DOC_NAME=FAT:RGQ_ENTRPR_VAL_EV_SOURCE_WINDOW.FAT&amp;VAR:ID1=WTS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3113__FDSAUDITLINK__" hidden="1">{"fdsup://directions/FAT Viewer?action=UPDATE&amp;creator=factSet&amp;DYN_ARGS=true&amp;DOC_NAME=FAT:RGQ_ENTRPR_VAL_EV_SOURCE_WINDOW.FAT&amp;VAR:ID1=WTS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3114__FDSAUDITLINK__" localSheetId="1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3114__FDSAUDITLINK__" localSheetId="0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3114__FDSAUDITLINK__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3115__FDSAUDITLINK__" localSheetId="1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3115__FDSAUDITLINK__" localSheetId="0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3115__FDSAUDITLINK__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3116__FDSAUDITLINK__" localSheetId="1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3116__FDSAUDITLINK__" localSheetId="0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3116__FDSAUDITLINK__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3117__FDSAUDITLINK__" localSheetId="1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3117__FDSAUDITLINK__" localSheetId="0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3117__FDSAUDITLINK__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3118__FDSAUDITLINK__" localSheetId="1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3118__FDSAUDITLINK__" localSheetId="0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3118__FDSAUDITLINK__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3119__FDSAUDITLINK__" localSheetId="1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3119__FDSAUDITLINK__" localSheetId="0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3119__FDSAUDITLINK__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312__FDSAUDITLINK__" localSheetId="1" hidden="1">{"fdsup://directions/FAT Viewer?action=UPDATE&amp;creator=factSet&amp;DYN_ARGS=true&amp;DOC_NAME=FAT:RGQ_ENTRPR_VAL_EV_SOURCE_WINDOW.FAT&amp;VAR:ID1=PLL&amp;VAR:SDATE=20100122&amp;VAR:FDATE=20091030&amp;VAR:FREQ=WEEKLY&amp;VAR:RELITEM=&amp;VAR:CURRENCY=&amp;VAR:DB_TYPE=&amp;VAR:UNITS=M&amp;window=popup&amp;w","idth=535&amp;height=425&amp;START_MAXIMIZED=FALSE&amp;Y=120&amp;display_string=audit"}</definedName>
    <definedName name="_312__FDSAUDITLINK__" localSheetId="0" hidden="1">{"fdsup://directions/FAT Viewer?action=UPDATE&amp;creator=factSet&amp;DYN_ARGS=true&amp;DOC_NAME=FAT:RGQ_ENTRPR_VAL_EV_SOURCE_WINDOW.FAT&amp;VAR:ID1=PLL&amp;VAR:SDATE=20100122&amp;VAR:FDATE=20091030&amp;VAR:FREQ=WEEKLY&amp;VAR:RELITEM=&amp;VAR:CURRENCY=&amp;VAR:DB_TYPE=&amp;VAR:UNITS=M&amp;window=popup&amp;w","idth=535&amp;height=425&amp;START_MAXIMIZED=FALSE&amp;Y=120&amp;display_string=audit"}</definedName>
    <definedName name="_312__FDSAUDITLINK__" hidden="1">{"fdsup://directions/FAT Viewer?action=UPDATE&amp;creator=factSet&amp;DYN_ARGS=true&amp;DOC_NAME=FAT:RGQ_ENTRPR_VAL_EV_SOURCE_WINDOW.FAT&amp;VAR:ID1=PLL&amp;VAR:SDATE=20100122&amp;VAR:FDATE=20091030&amp;VAR:FREQ=WEEKLY&amp;VAR:RELITEM=&amp;VAR:CURRENCY=&amp;VAR:DB_TYPE=&amp;VAR:UNITS=M&amp;window=popup&amp;w","idth=535&amp;height=425&amp;START_MAXIMIZED=FALSE&amp;Y=120&amp;display_string=audit"}</definedName>
    <definedName name="_3120__FDSAUDITLINK__" localSheetId="1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3120__FDSAUDITLINK__" localSheetId="0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3120__FDSAUDITLINK__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3121__FDSAUDITLINK__" localSheetId="1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3121__FDSAUDITLINK__" localSheetId="0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3121__FDSAUDITLINK__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3122__FDSAUDITLINK__" localSheetId="1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3122__FDSAUDITLINK__" localSheetId="0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3122__FDSAUDITLINK__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3123__FDSAUDITLINK__" localSheetId="1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3123__FDSAUDITLINK__" localSheetId="0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3123__FDSAUDITLINK__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3124__FDSAUDITLINK__" localSheetId="1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3124__FDSAUDITLINK__" localSheetId="0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3124__FDSAUDITLINK__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3125__FDSAUDITLINK__" localSheetId="1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3125__FDSAUDITLINK__" localSheetId="0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3125__FDSAUDITLINK__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3126__FDSAUDITLINK__" localSheetId="1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3126__FDSAUDITLINK__" localSheetId="0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3126__FDSAUDITLINK__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3127__FDSAUDITLINK__" localSheetId="1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3127__FDSAUDITLINK__" localSheetId="0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3127__FDSAUDITLINK__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3128__FDSAUDITLINK__" localSheetId="1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3128__FDSAUDITLINK__" localSheetId="0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3128__FDSAUDITLINK__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3129__FDSAUDITLINK__" localSheetId="1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3129__FDSAUDITLINK__" localSheetId="0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3129__FDSAUDITLINK__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313__FDSAUDITLINK__" localSheetId="1" hidden="1">{"fdsup://directions/FAT Viewer?action=UPDATE&amp;creator=factSet&amp;DYN_ARGS=true&amp;DOC_NAME=FAT:RGQ_ENTRPR_VAL_EV_SOURCE_WINDOW.FAT&amp;VAR:ID1=PLL&amp;VAR:SDATE=20100115&amp;VAR:FDATE=20091030&amp;VAR:FREQ=WEEKLY&amp;VAR:RELITEM=&amp;VAR:CURRENCY=&amp;VAR:DB_TYPE=&amp;VAR:UNITS=M&amp;window=popup&amp;w","idth=535&amp;height=425&amp;START_MAXIMIZED=FALSE&amp;Y=120&amp;display_string=audit"}</definedName>
    <definedName name="_313__FDSAUDITLINK__" localSheetId="0" hidden="1">{"fdsup://directions/FAT Viewer?action=UPDATE&amp;creator=factSet&amp;DYN_ARGS=true&amp;DOC_NAME=FAT:RGQ_ENTRPR_VAL_EV_SOURCE_WINDOW.FAT&amp;VAR:ID1=PLL&amp;VAR:SDATE=20100115&amp;VAR:FDATE=20091030&amp;VAR:FREQ=WEEKLY&amp;VAR:RELITEM=&amp;VAR:CURRENCY=&amp;VAR:DB_TYPE=&amp;VAR:UNITS=M&amp;window=popup&amp;w","idth=535&amp;height=425&amp;START_MAXIMIZED=FALSE&amp;Y=120&amp;display_string=audit"}</definedName>
    <definedName name="_313__FDSAUDITLINK__" hidden="1">{"fdsup://directions/FAT Viewer?action=UPDATE&amp;creator=factSet&amp;DYN_ARGS=true&amp;DOC_NAME=FAT:RGQ_ENTRPR_VAL_EV_SOURCE_WINDOW.FAT&amp;VAR:ID1=PLL&amp;VAR:SDATE=20100115&amp;VAR:FDATE=20091030&amp;VAR:FREQ=WEEKLY&amp;VAR:RELITEM=&amp;VAR:CURRENCY=&amp;VAR:DB_TYPE=&amp;VAR:UNITS=M&amp;window=popup&amp;w","idth=535&amp;height=425&amp;START_MAXIMIZED=FALSE&amp;Y=120&amp;display_string=audit"}</definedName>
    <definedName name="_3130__FDSAUDITLINK__" localSheetId="1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3130__FDSAUDITLINK__" localSheetId="0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3130__FDSAUDITLINK__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3131__FDSAUDITLINK__" localSheetId="1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3131__FDSAUDITLINK__" localSheetId="0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3131__FDSAUDITLINK__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3132__FDSAUDITLINK__" localSheetId="1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3132__FDSAUDITLINK__" localSheetId="0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3132__FDSAUDITLINK__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3133__FDSAUDITLINK__" localSheetId="1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3133__FDSAUDITLINK__" localSheetId="0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3133__FDSAUDITLINK__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3134__FDSAUDITLINK__" localSheetId="1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3134__FDSAUDITLINK__" localSheetId="0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3134__FDSAUDITLINK__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3135__FDSAUDITLINK__" localSheetId="1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3135__FDSAUDITLINK__" localSheetId="0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3135__FDSAUDITLINK__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3136__FDSAUDITLINK__" localSheetId="1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3136__FDSAUDITLINK__" localSheetId="0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3136__FDSAUDITLINK__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3137__FDSAUDITLINK__" localSheetId="1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3137__FDSAUDITLINK__" localSheetId="0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3137__FDSAUDITLINK__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3138__FDSAUDITLINK__" localSheetId="1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3138__FDSAUDITLINK__" localSheetId="0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3138__FDSAUDITLINK__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3139__FDSAUDITLINK__" localSheetId="1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3139__FDSAUDITLINK__" localSheetId="0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3139__FDSAUDITLINK__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314__FDSAUDITLINK__" localSheetId="1" hidden="1">{"fdsup://directions/FAT Viewer?action=UPDATE&amp;creator=factSet&amp;DYN_ARGS=true&amp;DOC_NAME=FAT:RGQ_ENTRPR_VAL_EV_SOURCE_WINDOW.FAT&amp;VAR:ID1=PLL&amp;VAR:SDATE=20100108&amp;VAR:FDATE=20091030&amp;VAR:FREQ=WEEKLY&amp;VAR:RELITEM=&amp;VAR:CURRENCY=&amp;VAR:DB_TYPE=&amp;VAR:UNITS=M&amp;window=popup&amp;w","idth=535&amp;height=425&amp;START_MAXIMIZED=FALSE&amp;Y=120&amp;display_string=audit"}</definedName>
    <definedName name="_314__FDSAUDITLINK__" localSheetId="0" hidden="1">{"fdsup://directions/FAT Viewer?action=UPDATE&amp;creator=factSet&amp;DYN_ARGS=true&amp;DOC_NAME=FAT:RGQ_ENTRPR_VAL_EV_SOURCE_WINDOW.FAT&amp;VAR:ID1=PLL&amp;VAR:SDATE=20100108&amp;VAR:FDATE=20091030&amp;VAR:FREQ=WEEKLY&amp;VAR:RELITEM=&amp;VAR:CURRENCY=&amp;VAR:DB_TYPE=&amp;VAR:UNITS=M&amp;window=popup&amp;w","idth=535&amp;height=425&amp;START_MAXIMIZED=FALSE&amp;Y=120&amp;display_string=audit"}</definedName>
    <definedName name="_314__FDSAUDITLINK__" hidden="1">{"fdsup://directions/FAT Viewer?action=UPDATE&amp;creator=factSet&amp;DYN_ARGS=true&amp;DOC_NAME=FAT:RGQ_ENTRPR_VAL_EV_SOURCE_WINDOW.FAT&amp;VAR:ID1=PLL&amp;VAR:SDATE=20100108&amp;VAR:FDATE=20091030&amp;VAR:FREQ=WEEKLY&amp;VAR:RELITEM=&amp;VAR:CURRENCY=&amp;VAR:DB_TYPE=&amp;VAR:UNITS=M&amp;window=popup&amp;w","idth=535&amp;height=425&amp;START_MAXIMIZED=FALSE&amp;Y=120&amp;display_string=audit"}</definedName>
    <definedName name="_3140__FDSAUDITLINK__" localSheetId="1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3140__FDSAUDITLINK__" localSheetId="0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3140__FDSAUDITLINK__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3141__FDSAUDITLINK__" localSheetId="1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3141__FDSAUDITLINK__" localSheetId="0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3141__FDSAUDITLINK__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3142__FDSAUDITLINK__" localSheetId="1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3142__FDSAUDITLINK__" localSheetId="0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3142__FDSAUDITLINK__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3143__FDSAUDITLINK__" localSheetId="1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3143__FDSAUDITLINK__" localSheetId="0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3143__FDSAUDITLINK__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3144__FDSAUDITLINK__" localSheetId="1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3144__FDSAUDITLINK__" localSheetId="0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3144__FDSAUDITLINK__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3145__FDSAUDITLINK__" localSheetId="1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3145__FDSAUDITLINK__" localSheetId="0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3145__FDSAUDITLINK__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3146__FDSAUDITLINK__" localSheetId="1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3146__FDSAUDITLINK__" localSheetId="0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3146__FDSAUDITLINK__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3147__FDSAUDITLINK__" localSheetId="1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3147__FDSAUDITLINK__" localSheetId="0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3147__FDSAUDITLINK__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3148__FDSAUDITLINK__" localSheetId="1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3148__FDSAUDITLINK__" localSheetId="0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3148__FDSAUDITLINK__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3149__FDSAUDITLINK__" localSheetId="1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3149__FDSAUDITLINK__" localSheetId="0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3149__FDSAUDITLINK__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315__FDSAUDITLINK__" localSheetId="1" hidden="1">{"fdsup://directions/FAT Viewer?action=UPDATE&amp;creator=factSet&amp;DYN_ARGS=true&amp;DOC_NAME=FAT:RGQ_ENTRPR_VAL_EV_SOURCE_WINDOW.FAT&amp;VAR:ID1=PLL&amp;VAR:SDATE=20091231&amp;VAR:FDATE=20091030&amp;VAR:FREQ=WEEKLY&amp;VAR:RELITEM=&amp;VAR:CURRENCY=&amp;VAR:DB_TYPE=&amp;VAR:UNITS=M&amp;window=popup&amp;w","idth=535&amp;height=425&amp;START_MAXIMIZED=FALSE&amp;Y=120&amp;display_string=audit"}</definedName>
    <definedName name="_315__FDSAUDITLINK__" localSheetId="0" hidden="1">{"fdsup://directions/FAT Viewer?action=UPDATE&amp;creator=factSet&amp;DYN_ARGS=true&amp;DOC_NAME=FAT:RGQ_ENTRPR_VAL_EV_SOURCE_WINDOW.FAT&amp;VAR:ID1=PLL&amp;VAR:SDATE=20091231&amp;VAR:FDATE=20091030&amp;VAR:FREQ=WEEKLY&amp;VAR:RELITEM=&amp;VAR:CURRENCY=&amp;VAR:DB_TYPE=&amp;VAR:UNITS=M&amp;window=popup&amp;w","idth=535&amp;height=425&amp;START_MAXIMIZED=FALSE&amp;Y=120&amp;display_string=audit"}</definedName>
    <definedName name="_315__FDSAUDITLINK__" hidden="1">{"fdsup://directions/FAT Viewer?action=UPDATE&amp;creator=factSet&amp;DYN_ARGS=true&amp;DOC_NAME=FAT:RGQ_ENTRPR_VAL_EV_SOURCE_WINDOW.FAT&amp;VAR:ID1=PLL&amp;VAR:SDATE=20091231&amp;VAR:FDATE=20091030&amp;VAR:FREQ=WEEKLY&amp;VAR:RELITEM=&amp;VAR:CURRENCY=&amp;VAR:DB_TYPE=&amp;VAR:UNITS=M&amp;window=popup&amp;w","idth=535&amp;height=425&amp;START_MAXIMIZED=FALSE&amp;Y=120&amp;display_string=audit"}</definedName>
    <definedName name="_3150__FDSAUDITLINK__" localSheetId="1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3150__FDSAUDITLINK__" localSheetId="0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3150__FDSAUDITLINK__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3151__FDSAUDITLINK__" localSheetId="1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3151__FDSAUDITLINK__" localSheetId="0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3151__FDSAUDITLINK__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3152__FDSAUDITLINK__" localSheetId="1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3152__FDSAUDITLINK__" localSheetId="0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3152__FDSAUDITLINK__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3153__FDSAUDITLINK__" localSheetId="1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3153__FDSAUDITLINK__" localSheetId="0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3153__FDSAUDITLINK__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3154__FDSAUDITLINK__" localSheetId="1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3154__FDSAUDITLINK__" localSheetId="0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3154__FDSAUDITLINK__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3155__FDSAUDITLINK__" localSheetId="1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3155__FDSAUDITLINK__" localSheetId="0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3155__FDSAUDITLINK__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3156__FDSAUDITLINK__" localSheetId="1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3156__FDSAUDITLINK__" localSheetId="0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3156__FDSAUDITLINK__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3157__FDSAUDITLINK__" localSheetId="1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3157__FDSAUDITLINK__" localSheetId="0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3157__FDSAUDITLINK__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3158__FDSAUDITLINK__" localSheetId="1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3158__FDSAUDITLINK__" localSheetId="0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3158__FDSAUDITLINK__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3159__FDSAUDITLINK__" localSheetId="1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3159__FDSAUDITLINK__" localSheetId="0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3159__FDSAUDITLINK__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316__FDSAUDITLINK__" localSheetId="1" hidden="1">{"fdsup://directions/FAT Viewer?action=UPDATE&amp;creator=factSet&amp;DYN_ARGS=true&amp;DOC_NAME=FAT:RGQ_ENTRPR_VAL_EV_SOURCE_WINDOW.FAT&amp;VAR:ID1=PLL&amp;VAR:SDATE=20091224&amp;VAR:FDATE=20091030&amp;VAR:FREQ=WEEKLY&amp;VAR:RELITEM=&amp;VAR:CURRENCY=&amp;VAR:DB_TYPE=&amp;VAR:UNITS=M&amp;window=popup&amp;w","idth=535&amp;height=425&amp;START_MAXIMIZED=FALSE&amp;Y=120&amp;display_string=audit"}</definedName>
    <definedName name="_316__FDSAUDITLINK__" localSheetId="0" hidden="1">{"fdsup://directions/FAT Viewer?action=UPDATE&amp;creator=factSet&amp;DYN_ARGS=true&amp;DOC_NAME=FAT:RGQ_ENTRPR_VAL_EV_SOURCE_WINDOW.FAT&amp;VAR:ID1=PLL&amp;VAR:SDATE=20091224&amp;VAR:FDATE=20091030&amp;VAR:FREQ=WEEKLY&amp;VAR:RELITEM=&amp;VAR:CURRENCY=&amp;VAR:DB_TYPE=&amp;VAR:UNITS=M&amp;window=popup&amp;w","idth=535&amp;height=425&amp;START_MAXIMIZED=FALSE&amp;Y=120&amp;display_string=audit"}</definedName>
    <definedName name="_316__FDSAUDITLINK__" hidden="1">{"fdsup://directions/FAT Viewer?action=UPDATE&amp;creator=factSet&amp;DYN_ARGS=true&amp;DOC_NAME=FAT:RGQ_ENTRPR_VAL_EV_SOURCE_WINDOW.FAT&amp;VAR:ID1=PLL&amp;VAR:SDATE=20091224&amp;VAR:FDATE=20091030&amp;VAR:FREQ=WEEKLY&amp;VAR:RELITEM=&amp;VAR:CURRENCY=&amp;VAR:DB_TYPE=&amp;VAR:UNITS=M&amp;window=popup&amp;w","idth=535&amp;height=425&amp;START_MAXIMIZED=FALSE&amp;Y=120&amp;display_string=audit"}</definedName>
    <definedName name="_3160__FDSAUDITLINK__" localSheetId="1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3160__FDSAUDITLINK__" localSheetId="0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3160__FDSAUDITLINK__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3161__FDSAUDITLINK__" localSheetId="1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3161__FDSAUDITLINK__" localSheetId="0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3161__FDSAUDITLINK__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3162__FDSAUDITLINK__" localSheetId="1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3162__FDSAUDITLINK__" localSheetId="0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3162__FDSAUDITLINK__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3163__FDSAUDITLINK__" localSheetId="1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3163__FDSAUDITLINK__" localSheetId="0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3163__FDSAUDITLINK__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3164__FDSAUDITLINK__" localSheetId="1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3164__FDSAUDITLINK__" localSheetId="0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3164__FDSAUDITLINK__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3165__FDSAUDITLINK__" localSheetId="1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3165__FDSAUDITLINK__" localSheetId="0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3165__FDSAUDITLINK__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3166__FDSAUDITLINK__" localSheetId="1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3166__FDSAUDITLINK__" localSheetId="0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3166__FDSAUDITLINK__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3167__FDSAUDITLINK__" localSheetId="1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3167__FDSAUDITLINK__" localSheetId="0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3167__FDSAUDITLINK__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3168__FDSAUDITLINK__" localSheetId="1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3168__FDSAUDITLINK__" localSheetId="0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3168__FDSAUDITLINK__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3169__FDSAUDITLINK__" localSheetId="1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3169__FDSAUDITLINK__" localSheetId="0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3169__FDSAUDITLINK__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317__FDSAUDITLINK__" localSheetId="1" hidden="1">{"fdsup://directions/FAT Viewer?action=UPDATE&amp;creator=factSet&amp;DYN_ARGS=true&amp;DOC_NAME=FAT:RGQ_ENTRPR_VAL_EV_SOURCE_WINDOW.FAT&amp;VAR:ID1=PLL&amp;VAR:SDATE=20091218&amp;VAR:FDATE=20091030&amp;VAR:FREQ=WEEKLY&amp;VAR:RELITEM=&amp;VAR:CURRENCY=&amp;VAR:DB_TYPE=&amp;VAR:UNITS=M&amp;window=popup&amp;w","idth=535&amp;height=425&amp;START_MAXIMIZED=FALSE&amp;Y=120&amp;display_string=audit"}</definedName>
    <definedName name="_317__FDSAUDITLINK__" localSheetId="0" hidden="1">{"fdsup://directions/FAT Viewer?action=UPDATE&amp;creator=factSet&amp;DYN_ARGS=true&amp;DOC_NAME=FAT:RGQ_ENTRPR_VAL_EV_SOURCE_WINDOW.FAT&amp;VAR:ID1=PLL&amp;VAR:SDATE=20091218&amp;VAR:FDATE=20091030&amp;VAR:FREQ=WEEKLY&amp;VAR:RELITEM=&amp;VAR:CURRENCY=&amp;VAR:DB_TYPE=&amp;VAR:UNITS=M&amp;window=popup&amp;w","idth=535&amp;height=425&amp;START_MAXIMIZED=FALSE&amp;Y=120&amp;display_string=audit"}</definedName>
    <definedName name="_317__FDSAUDITLINK__" hidden="1">{"fdsup://directions/FAT Viewer?action=UPDATE&amp;creator=factSet&amp;DYN_ARGS=true&amp;DOC_NAME=FAT:RGQ_ENTRPR_VAL_EV_SOURCE_WINDOW.FAT&amp;VAR:ID1=PLL&amp;VAR:SDATE=20091218&amp;VAR:FDATE=20091030&amp;VAR:FREQ=WEEKLY&amp;VAR:RELITEM=&amp;VAR:CURRENCY=&amp;VAR:DB_TYPE=&amp;VAR:UNITS=M&amp;window=popup&amp;w","idth=535&amp;height=425&amp;START_MAXIMIZED=FALSE&amp;Y=120&amp;display_string=audit"}</definedName>
    <definedName name="_3170__FDSAUDITLINK__" localSheetId="1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3170__FDSAUDITLINK__" localSheetId="0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3170__FDSAUDITLINK__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3171__FDSAUDITLINK__" localSheetId="1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3171__FDSAUDITLINK__" localSheetId="0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3171__FDSAUDITLINK__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3172__FDSAUDITLINK__" localSheetId="1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3172__FDSAUDITLINK__" localSheetId="0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3172__FDSAUDITLINK__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3173__FDSAUDITLINK__" localSheetId="1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3173__FDSAUDITLINK__" localSheetId="0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3173__FDSAUDITLINK__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3174__FDSAUDITLINK__" localSheetId="1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3174__FDSAUDITLINK__" localSheetId="0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3174__FDSAUDITLINK__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3175__FDSAUDITLINK__" localSheetId="1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3175__FDSAUDITLINK__" localSheetId="0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3175__FDSAUDITLINK__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3176__FDSAUDITLINK__" localSheetId="1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3176__FDSAUDITLINK__" localSheetId="0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3176__FDSAUDITLINK__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3177__FDSAUDITLINK__" localSheetId="1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3177__FDSAUDITLINK__" localSheetId="0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3177__FDSAUDITLINK__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3178__FDSAUDITLINK__" localSheetId="1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3178__FDSAUDITLINK__" localSheetId="0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3178__FDSAUDITLINK__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3179__FDSAUDITLINK__" localSheetId="1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3179__FDSAUDITLINK__" localSheetId="0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3179__FDSAUDITLINK__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318__FDSAUDITLINK__" localSheetId="1" hidden="1">{"fdsup://directions/FAT Viewer?action=UPDATE&amp;creator=factSet&amp;DYN_ARGS=true&amp;DOC_NAME=FAT:RGQ_ENTRPR_VAL_EV_SOURCE_WINDOW.FAT&amp;VAR:ID1=PLL&amp;VAR:SDATE=20091211&amp;VAR:FDATE=20091030&amp;VAR:FREQ=WEEKLY&amp;VAR:RELITEM=&amp;VAR:CURRENCY=&amp;VAR:DB_TYPE=&amp;VAR:UNITS=M&amp;window=popup&amp;w","idth=535&amp;height=425&amp;START_MAXIMIZED=FALSE&amp;Y=120&amp;display_string=audit"}</definedName>
    <definedName name="_318__FDSAUDITLINK__" localSheetId="0" hidden="1">{"fdsup://directions/FAT Viewer?action=UPDATE&amp;creator=factSet&amp;DYN_ARGS=true&amp;DOC_NAME=FAT:RGQ_ENTRPR_VAL_EV_SOURCE_WINDOW.FAT&amp;VAR:ID1=PLL&amp;VAR:SDATE=20091211&amp;VAR:FDATE=20091030&amp;VAR:FREQ=WEEKLY&amp;VAR:RELITEM=&amp;VAR:CURRENCY=&amp;VAR:DB_TYPE=&amp;VAR:UNITS=M&amp;window=popup&amp;w","idth=535&amp;height=425&amp;START_MAXIMIZED=FALSE&amp;Y=120&amp;display_string=audit"}</definedName>
    <definedName name="_318__FDSAUDITLINK__" hidden="1">{"fdsup://directions/FAT Viewer?action=UPDATE&amp;creator=factSet&amp;DYN_ARGS=true&amp;DOC_NAME=FAT:RGQ_ENTRPR_VAL_EV_SOURCE_WINDOW.FAT&amp;VAR:ID1=PLL&amp;VAR:SDATE=20091211&amp;VAR:FDATE=20091030&amp;VAR:FREQ=WEEKLY&amp;VAR:RELITEM=&amp;VAR:CURRENCY=&amp;VAR:DB_TYPE=&amp;VAR:UNITS=M&amp;window=popup&amp;w","idth=535&amp;height=425&amp;START_MAXIMIZED=FALSE&amp;Y=120&amp;display_string=audit"}</definedName>
    <definedName name="_3180__FDSAUDITLINK__" localSheetId="1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3180__FDSAUDITLINK__" localSheetId="0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3180__FDSAUDITLINK__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3181__FDSAUDITLINK__" localSheetId="1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3181__FDSAUDITLINK__" localSheetId="0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3181__FDSAUDITLINK__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3182__FDSAUDITLINK__" localSheetId="1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3182__FDSAUDITLINK__" localSheetId="0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3182__FDSAUDITLINK__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3183__FDSAUDITLINK__" localSheetId="1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3183__FDSAUDITLINK__" localSheetId="0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3183__FDSAUDITLINK__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3184__FDSAUDITLINK__" localSheetId="1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3184__FDSAUDITLINK__" localSheetId="0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3184__FDSAUDITLINK__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3185__FDSAUDITLINK__" localSheetId="1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3185__FDSAUDITLINK__" localSheetId="0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3185__FDSAUDITLINK__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3186__FDSAUDITLINK__" localSheetId="1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3186__FDSAUDITLINK__" localSheetId="0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3186__FDSAUDITLINK__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3187__FDSAUDITLINK__" localSheetId="1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3187__FDSAUDITLINK__" localSheetId="0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3187__FDSAUDITLINK__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3188__FDSAUDITLINK__" localSheetId="1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3188__FDSAUDITLINK__" localSheetId="0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3188__FDSAUDITLINK__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3189__FDSAUDITLINK__" localSheetId="1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3189__FDSAUDITLINK__" localSheetId="0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3189__FDSAUDITLINK__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319__FDSAUDITLINK__" localSheetId="1" hidden="1">{"fdsup://directions/FAT Viewer?action=UPDATE&amp;creator=factSet&amp;DYN_ARGS=true&amp;DOC_NAME=FAT:RGQ_ENTRPR_VAL_EV_SOURCE_WINDOW.FAT&amp;VAR:ID1=PLL&amp;VAR:SDATE=20091204&amp;VAR:FDATE=20091030&amp;VAR:FREQ=WEEKLY&amp;VAR:RELITEM=&amp;VAR:CURRENCY=&amp;VAR:DB_TYPE=&amp;VAR:UNITS=M&amp;window=popup&amp;w","idth=535&amp;height=425&amp;START_MAXIMIZED=FALSE&amp;Y=120&amp;display_string=audit"}</definedName>
    <definedName name="_319__FDSAUDITLINK__" localSheetId="0" hidden="1">{"fdsup://directions/FAT Viewer?action=UPDATE&amp;creator=factSet&amp;DYN_ARGS=true&amp;DOC_NAME=FAT:RGQ_ENTRPR_VAL_EV_SOURCE_WINDOW.FAT&amp;VAR:ID1=PLL&amp;VAR:SDATE=20091204&amp;VAR:FDATE=20091030&amp;VAR:FREQ=WEEKLY&amp;VAR:RELITEM=&amp;VAR:CURRENCY=&amp;VAR:DB_TYPE=&amp;VAR:UNITS=M&amp;window=popup&amp;w","idth=535&amp;height=425&amp;START_MAXIMIZED=FALSE&amp;Y=120&amp;display_string=audit"}</definedName>
    <definedName name="_319__FDSAUDITLINK__" hidden="1">{"fdsup://directions/FAT Viewer?action=UPDATE&amp;creator=factSet&amp;DYN_ARGS=true&amp;DOC_NAME=FAT:RGQ_ENTRPR_VAL_EV_SOURCE_WINDOW.FAT&amp;VAR:ID1=PLL&amp;VAR:SDATE=20091204&amp;VAR:FDATE=20091030&amp;VAR:FREQ=WEEKLY&amp;VAR:RELITEM=&amp;VAR:CURRENCY=&amp;VAR:DB_TYPE=&amp;VAR:UNITS=M&amp;window=popup&amp;w","idth=535&amp;height=425&amp;START_MAXIMIZED=FALSE&amp;Y=120&amp;display_string=audit"}</definedName>
    <definedName name="_3190__FDSAUDITLINK__" localSheetId="1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3190__FDSAUDITLINK__" localSheetId="0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3190__FDSAUDITLINK__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3191__FDSAUDITLINK__" localSheetId="1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3191__FDSAUDITLINK__" localSheetId="0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3191__FDSAUDITLINK__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3192__FDSAUDITLINK__" localSheetId="1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3192__FDSAUDITLINK__" localSheetId="0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3192__FDSAUDITLINK__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3193__FDSAUDITLINK__" localSheetId="1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3193__FDSAUDITLINK__" localSheetId="0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3193__FDSAUDITLINK__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3194__FDSAUDITLINK__" localSheetId="1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3194__FDSAUDITLINK__" localSheetId="0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3194__FDSAUDITLINK__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3195__FDSAUDITLINK__" localSheetId="1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3195__FDSAUDITLINK__" localSheetId="0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3195__FDSAUDITLINK__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3196__FDSAUDITLINK__" localSheetId="1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3196__FDSAUDITLINK__" localSheetId="0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3196__FDSAUDITLINK__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3197__FDSAUDITLINK__" localSheetId="1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3197__FDSAUDITLINK__" localSheetId="0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3197__FDSAUDITLINK__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3198__FDSAUDITLINK__" localSheetId="1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3198__FDSAUDITLINK__" localSheetId="0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3198__FDSAUDITLINK__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3199__FDSAUDITLINK__" localSheetId="1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3199__FDSAUDITLINK__" localSheetId="0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3199__FDSAUDITLINK__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32__FDSAUDITLINK__" localSheetId="1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32__FDSAUDITLINK__" localSheetId="0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32__FDSAUDITLINK__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320__FDSAUDITLINK__" localSheetId="1" hidden="1">{"fdsup://directions/FAT Viewer?action=UPDATE&amp;creator=factSet&amp;DYN_ARGS=true&amp;DOC_NAME=FAT:RGQ_ENTRPR_VAL_EV_SOURCE_WINDOW.FAT&amp;VAR:ID1=PLL&amp;VAR:SDATE=20091127&amp;VAR:FDATE=20091030&amp;VAR:FREQ=WEEKLY&amp;VAR:RELITEM=&amp;VAR:CURRENCY=&amp;VAR:DB_TYPE=&amp;VAR:UNITS=M&amp;window=popup&amp;w","idth=535&amp;height=425&amp;START_MAXIMIZED=FALSE&amp;Y=120&amp;display_string=audit"}</definedName>
    <definedName name="_320__FDSAUDITLINK__" localSheetId="0" hidden="1">{"fdsup://directions/FAT Viewer?action=UPDATE&amp;creator=factSet&amp;DYN_ARGS=true&amp;DOC_NAME=FAT:RGQ_ENTRPR_VAL_EV_SOURCE_WINDOW.FAT&amp;VAR:ID1=PLL&amp;VAR:SDATE=20091127&amp;VAR:FDATE=20091030&amp;VAR:FREQ=WEEKLY&amp;VAR:RELITEM=&amp;VAR:CURRENCY=&amp;VAR:DB_TYPE=&amp;VAR:UNITS=M&amp;window=popup&amp;w","idth=535&amp;height=425&amp;START_MAXIMIZED=FALSE&amp;Y=120&amp;display_string=audit"}</definedName>
    <definedName name="_320__FDSAUDITLINK__" hidden="1">{"fdsup://directions/FAT Viewer?action=UPDATE&amp;creator=factSet&amp;DYN_ARGS=true&amp;DOC_NAME=FAT:RGQ_ENTRPR_VAL_EV_SOURCE_WINDOW.FAT&amp;VAR:ID1=PLL&amp;VAR:SDATE=20091127&amp;VAR:FDATE=20091030&amp;VAR:FREQ=WEEKLY&amp;VAR:RELITEM=&amp;VAR:CURRENCY=&amp;VAR:DB_TYPE=&amp;VAR:UNITS=M&amp;window=popup&amp;w","idth=535&amp;height=425&amp;START_MAXIMIZED=FALSE&amp;Y=120&amp;display_string=audit"}</definedName>
    <definedName name="_3200__FDSAUDITLINK__" localSheetId="1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3200__FDSAUDITLINK__" localSheetId="0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3200__FDSAUDITLINK__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3201__FDSAUDITLINK__" localSheetId="1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3201__FDSAUDITLINK__" localSheetId="0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3201__FDSAUDITLINK__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3202__FDSAUDITLINK__" localSheetId="1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3202__FDSAUDITLINK__" localSheetId="0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3202__FDSAUDITLINK__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3203__FDSAUDITLINK__" localSheetId="1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3203__FDSAUDITLINK__" localSheetId="0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3203__FDSAUDITLINK__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3204__FDSAUDITLINK__" localSheetId="1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3204__FDSAUDITLINK__" localSheetId="0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3204__FDSAUDITLINK__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3205__FDSAUDITLINK__" localSheetId="1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3205__FDSAUDITLINK__" localSheetId="0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3205__FDSAUDITLINK__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3206__FDSAUDITLINK__" localSheetId="1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3206__FDSAUDITLINK__" localSheetId="0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3206__FDSAUDITLINK__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3207__FDSAUDITLINK__" localSheetId="1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3207__FDSAUDITLINK__" localSheetId="0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3207__FDSAUDITLINK__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3208__FDSAUDITLINK__" localSheetId="1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3208__FDSAUDITLINK__" localSheetId="0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3208__FDSAUDITLINK__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3209__FDSAUDITLINK__" localSheetId="1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3209__FDSAUDITLINK__" localSheetId="0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3209__FDSAUDITLINK__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321__FDSAUDITLINK__" localSheetId="1" hidden="1">{"fdsup://directions/FAT Viewer?action=UPDATE&amp;creator=factSet&amp;DYN_ARGS=true&amp;DOC_NAME=FAT:RGQ_ENTRPR_VAL_EV_SOURCE_WINDOW.FAT&amp;VAR:ID1=PLL&amp;VAR:SDATE=20091120&amp;VAR:FDATE=20091030&amp;VAR:FREQ=WEEKLY&amp;VAR:RELITEM=&amp;VAR:CURRENCY=&amp;VAR:DB_TYPE=&amp;VAR:UNITS=M&amp;window=popup&amp;w","idth=535&amp;height=425&amp;START_MAXIMIZED=FALSE&amp;Y=120&amp;display_string=audit"}</definedName>
    <definedName name="_321__FDSAUDITLINK__" localSheetId="0" hidden="1">{"fdsup://directions/FAT Viewer?action=UPDATE&amp;creator=factSet&amp;DYN_ARGS=true&amp;DOC_NAME=FAT:RGQ_ENTRPR_VAL_EV_SOURCE_WINDOW.FAT&amp;VAR:ID1=PLL&amp;VAR:SDATE=20091120&amp;VAR:FDATE=20091030&amp;VAR:FREQ=WEEKLY&amp;VAR:RELITEM=&amp;VAR:CURRENCY=&amp;VAR:DB_TYPE=&amp;VAR:UNITS=M&amp;window=popup&amp;w","idth=535&amp;height=425&amp;START_MAXIMIZED=FALSE&amp;Y=120&amp;display_string=audit"}</definedName>
    <definedName name="_321__FDSAUDITLINK__" hidden="1">{"fdsup://directions/FAT Viewer?action=UPDATE&amp;creator=factSet&amp;DYN_ARGS=true&amp;DOC_NAME=FAT:RGQ_ENTRPR_VAL_EV_SOURCE_WINDOW.FAT&amp;VAR:ID1=PLL&amp;VAR:SDATE=20091120&amp;VAR:FDATE=20091030&amp;VAR:FREQ=WEEKLY&amp;VAR:RELITEM=&amp;VAR:CURRENCY=&amp;VAR:DB_TYPE=&amp;VAR:UNITS=M&amp;window=popup&amp;w","idth=535&amp;height=425&amp;START_MAXIMIZED=FALSE&amp;Y=120&amp;display_string=audit"}</definedName>
    <definedName name="_3210__FDSAUDITLINK__" localSheetId="1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3210__FDSAUDITLINK__" localSheetId="0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3210__FDSAUDITLINK__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3211__FDSAUDITLINK__" localSheetId="1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3211__FDSAUDITLINK__" localSheetId="0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3211__FDSAUDITLINK__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3212__FDSAUDITLINK__" localSheetId="1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3212__FDSAUDITLINK__" localSheetId="0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3212__FDSAUDITLINK__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3213__FDSAUDITLINK__" localSheetId="1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3213__FDSAUDITLINK__" localSheetId="0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3213__FDSAUDITLINK__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3214__FDSAUDITLINK__" localSheetId="1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3214__FDSAUDITLINK__" localSheetId="0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3214__FDSAUDITLINK__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3215__FDSAUDITLINK__" localSheetId="1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3215__FDSAUDITLINK__" localSheetId="0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3215__FDSAUDITLINK__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3216__FDSAUDITLINK__" localSheetId="1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3216__FDSAUDITLINK__" localSheetId="0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3216__FDSAUDITLINK__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3217__FDSAUDITLINK__" localSheetId="1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3217__FDSAUDITLINK__" localSheetId="0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3217__FDSAUDITLINK__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3218__FDSAUDITLINK__" localSheetId="1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3218__FDSAUDITLINK__" localSheetId="0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3218__FDSAUDITLINK__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3219__FDSAUDITLINK__" localSheetId="1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3219__FDSAUDITLINK__" localSheetId="0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3219__FDSAUDITLINK__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322__FDSAUDITLINK__" localSheetId="1" hidden="1">{"fdsup://directions/FAT Viewer?action=UPDATE&amp;creator=factSet&amp;DYN_ARGS=true&amp;DOC_NAME=FAT:RGQ_ENTRPR_VAL_EV_SOURCE_WINDOW.FAT&amp;VAR:ID1=PLL&amp;VAR:SDATE=20091113&amp;VAR:FDATE=20091030&amp;VAR:FREQ=WEEKLY&amp;VAR:RELITEM=&amp;VAR:CURRENCY=&amp;VAR:DB_TYPE=&amp;VAR:UNITS=M&amp;window=popup&amp;w","idth=535&amp;height=425&amp;START_MAXIMIZED=FALSE&amp;Y=120&amp;display_string=audit"}</definedName>
    <definedName name="_322__FDSAUDITLINK__" localSheetId="0" hidden="1">{"fdsup://directions/FAT Viewer?action=UPDATE&amp;creator=factSet&amp;DYN_ARGS=true&amp;DOC_NAME=FAT:RGQ_ENTRPR_VAL_EV_SOURCE_WINDOW.FAT&amp;VAR:ID1=PLL&amp;VAR:SDATE=20091113&amp;VAR:FDATE=20091030&amp;VAR:FREQ=WEEKLY&amp;VAR:RELITEM=&amp;VAR:CURRENCY=&amp;VAR:DB_TYPE=&amp;VAR:UNITS=M&amp;window=popup&amp;w","idth=535&amp;height=425&amp;START_MAXIMIZED=FALSE&amp;Y=120&amp;display_string=audit"}</definedName>
    <definedName name="_322__FDSAUDITLINK__" hidden="1">{"fdsup://directions/FAT Viewer?action=UPDATE&amp;creator=factSet&amp;DYN_ARGS=true&amp;DOC_NAME=FAT:RGQ_ENTRPR_VAL_EV_SOURCE_WINDOW.FAT&amp;VAR:ID1=PLL&amp;VAR:SDATE=20091113&amp;VAR:FDATE=20091030&amp;VAR:FREQ=WEEKLY&amp;VAR:RELITEM=&amp;VAR:CURRENCY=&amp;VAR:DB_TYPE=&amp;VAR:UNITS=M&amp;window=popup&amp;w","idth=535&amp;height=425&amp;START_MAXIMIZED=FALSE&amp;Y=120&amp;display_string=audit"}</definedName>
    <definedName name="_3220__FDSAUDITLINK__" localSheetId="1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3220__FDSAUDITLINK__" localSheetId="0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3220__FDSAUDITLINK__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3221__FDSAUDITLINK__" localSheetId="1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3221__FDSAUDITLINK__" localSheetId="0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3221__FDSAUDITLINK__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3222__FDSAUDITLINK__" localSheetId="1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3222__FDSAUDITLINK__" localSheetId="0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3222__FDSAUDITLINK__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3223__FDSAUDITLINK__" localSheetId="1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3223__FDSAUDITLINK__" localSheetId="0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3223__FDSAUDITLINK__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3224__FDSAUDITLINK__" localSheetId="1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3224__FDSAUDITLINK__" localSheetId="0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3224__FDSAUDITLINK__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3225__FDSAUDITLINK__" localSheetId="1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3225__FDSAUDITLINK__" localSheetId="0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3225__FDSAUDITLINK__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3226__FDSAUDITLINK__" localSheetId="1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3226__FDSAUDITLINK__" localSheetId="0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3226__FDSAUDITLINK__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3227__FDSAUDITLINK__" localSheetId="1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3227__FDSAUDITLINK__" localSheetId="0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3227__FDSAUDITLINK__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3228__FDSAUDITLINK__" localSheetId="1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3228__FDSAUDITLINK__" localSheetId="0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3228__FDSAUDITLINK__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3229__FDSAUDITLINK__" localSheetId="1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3229__FDSAUDITLINK__" localSheetId="0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3229__FDSAUDITLINK__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323__FDSAUDITLINK__" localSheetId="1" hidden="1">{"fdsup://directions/FAT Viewer?action=UPDATE&amp;creator=factSet&amp;DYN_ARGS=true&amp;DOC_NAME=FAT:RGQ_ENTRPR_VAL_EV_SOURCE_WINDOW.FAT&amp;VAR:ID1=PLL&amp;VAR:SDATE=20091106&amp;VAR:FDATE=20091030&amp;VAR:FREQ=WEEKLY&amp;VAR:RELITEM=&amp;VAR:CURRENCY=&amp;VAR:DB_TYPE=&amp;VAR:UNITS=M&amp;window=popup&amp;w","idth=535&amp;height=425&amp;START_MAXIMIZED=FALSE&amp;Y=120&amp;display_string=audit"}</definedName>
    <definedName name="_323__FDSAUDITLINK__" localSheetId="0" hidden="1">{"fdsup://directions/FAT Viewer?action=UPDATE&amp;creator=factSet&amp;DYN_ARGS=true&amp;DOC_NAME=FAT:RGQ_ENTRPR_VAL_EV_SOURCE_WINDOW.FAT&amp;VAR:ID1=PLL&amp;VAR:SDATE=20091106&amp;VAR:FDATE=20091030&amp;VAR:FREQ=WEEKLY&amp;VAR:RELITEM=&amp;VAR:CURRENCY=&amp;VAR:DB_TYPE=&amp;VAR:UNITS=M&amp;window=popup&amp;w","idth=535&amp;height=425&amp;START_MAXIMIZED=FALSE&amp;Y=120&amp;display_string=audit"}</definedName>
    <definedName name="_323__FDSAUDITLINK__" hidden="1">{"fdsup://directions/FAT Viewer?action=UPDATE&amp;creator=factSet&amp;DYN_ARGS=true&amp;DOC_NAME=FAT:RGQ_ENTRPR_VAL_EV_SOURCE_WINDOW.FAT&amp;VAR:ID1=PLL&amp;VAR:SDATE=20091106&amp;VAR:FDATE=20091030&amp;VAR:FREQ=WEEKLY&amp;VAR:RELITEM=&amp;VAR:CURRENCY=&amp;VAR:DB_TYPE=&amp;VAR:UNITS=M&amp;window=popup&amp;w","idth=535&amp;height=425&amp;START_MAXIMIZED=FALSE&amp;Y=120&amp;display_string=audit"}</definedName>
    <definedName name="_3230__FDSAUDITLINK__" localSheetId="1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3230__FDSAUDITLINK__" localSheetId="0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3230__FDSAUDITLINK__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3231__FDSAUDITLINK__" localSheetId="1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3231__FDSAUDITLINK__" localSheetId="0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3231__FDSAUDITLINK__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3232__FDSAUDITLINK__" localSheetId="1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3232__FDSAUDITLINK__" localSheetId="0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3232__FDSAUDITLINK__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3233__FDSAUDITLINK__" localSheetId="1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3233__FDSAUDITLINK__" localSheetId="0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3233__FDSAUDITLINK__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3234__FDSAUDITLINK__" localSheetId="1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3234__FDSAUDITLINK__" localSheetId="0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3234__FDSAUDITLINK__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3235__FDSAUDITLINK__" localSheetId="1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3235__FDSAUDITLINK__" localSheetId="0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3235__FDSAUDITLINK__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3236__FDSAUDITLINK__" localSheetId="1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3236__FDSAUDITLINK__" localSheetId="0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3236__FDSAUDITLINK__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3237__FDSAUDITLINK__" localSheetId="1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3237__FDSAUDITLINK__" localSheetId="0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3237__FDSAUDITLINK__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3238__FDSAUDITLINK__" localSheetId="1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3238__FDSAUDITLINK__" localSheetId="0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3238__FDSAUDITLINK__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3239__FDSAUDITLINK__" localSheetId="1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3239__FDSAUDITLINK__" localSheetId="0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3239__FDSAUDITLINK__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324__FDSAUDITLINK__" localSheetId="1" hidden="1">{"fdsup://directions/FAT Viewer?action=UPDATE&amp;creator=factSet&amp;DYN_ARGS=true&amp;DOC_NAME=FAT:RGQ_ENTRPR_VAL_EV_SOURCE_WINDOW.FAT&amp;VAR:ID1=PLL&amp;VAR:SDATE=20091030&amp;VAR:FDATE=20091030&amp;VAR:FREQ=WEEKLY&amp;VAR:RELITEM=&amp;VAR:CURRENCY=&amp;VAR:DB_TYPE=&amp;VAR:UNITS=M&amp;window=popup&amp;w","idth=535&amp;height=425&amp;START_MAXIMIZED=FALSE&amp;Y=120&amp;display_string=audit"}</definedName>
    <definedName name="_324__FDSAUDITLINK__" localSheetId="0" hidden="1">{"fdsup://directions/FAT Viewer?action=UPDATE&amp;creator=factSet&amp;DYN_ARGS=true&amp;DOC_NAME=FAT:RGQ_ENTRPR_VAL_EV_SOURCE_WINDOW.FAT&amp;VAR:ID1=PLL&amp;VAR:SDATE=20091030&amp;VAR:FDATE=20091030&amp;VAR:FREQ=WEEKLY&amp;VAR:RELITEM=&amp;VAR:CURRENCY=&amp;VAR:DB_TYPE=&amp;VAR:UNITS=M&amp;window=popup&amp;w","idth=535&amp;height=425&amp;START_MAXIMIZED=FALSE&amp;Y=120&amp;display_string=audit"}</definedName>
    <definedName name="_324__FDSAUDITLINK__" hidden="1">{"fdsup://directions/FAT Viewer?action=UPDATE&amp;creator=factSet&amp;DYN_ARGS=true&amp;DOC_NAME=FAT:RGQ_ENTRPR_VAL_EV_SOURCE_WINDOW.FAT&amp;VAR:ID1=PLL&amp;VAR:SDATE=20091030&amp;VAR:FDATE=20091030&amp;VAR:FREQ=WEEKLY&amp;VAR:RELITEM=&amp;VAR:CURRENCY=&amp;VAR:DB_TYPE=&amp;VAR:UNITS=M&amp;window=popup&amp;w","idth=535&amp;height=425&amp;START_MAXIMIZED=FALSE&amp;Y=120&amp;display_string=audit"}</definedName>
    <definedName name="_3240__FDSAUDITLINK__" localSheetId="1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3240__FDSAUDITLINK__" localSheetId="0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3240__FDSAUDITLINK__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3241__FDSAUDITLINK__" localSheetId="1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3241__FDSAUDITLINK__" localSheetId="0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3241__FDSAUDITLINK__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3242__FDSAUDITLINK__" localSheetId="1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3242__FDSAUDITLINK__" localSheetId="0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3242__FDSAUDITLINK__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3243__FDSAUDITLINK__" localSheetId="1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3243__FDSAUDITLINK__" localSheetId="0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3243__FDSAUDITLINK__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3244__FDSAUDITLINK__" localSheetId="1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3244__FDSAUDITLINK__" localSheetId="0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3244__FDSAUDITLINK__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3245__FDSAUDITLINK__" localSheetId="1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3245__FDSAUDITLINK__" localSheetId="0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3245__FDSAUDITLINK__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3246__FDSAUDITLINK__" localSheetId="1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3246__FDSAUDITLINK__" localSheetId="0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3246__FDSAUDITLINK__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3247__FDSAUDITLINK__" localSheetId="1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3247__FDSAUDITLINK__" localSheetId="0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3247__FDSAUDITLINK__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3248__FDSAUDITLINK__" localSheetId="1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3248__FDSAUDITLINK__" localSheetId="0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3248__FDSAUDITLINK__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3249__FDSAUDITLINK__" localSheetId="1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3249__FDSAUDITLINK__" localSheetId="0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3249__FDSAUDITLINK__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325__FDSAUDITLINK__" localSheetId="1" hidden="1">{"fdsup://directions/FAT Viewer?action=UPDATE&amp;creator=factSet&amp;DYN_ARGS=true&amp;DOC_NAME=FAT:RGQ_ENTRPR_VAL_EV_SOURCE_WINDOW.FAT&amp;VAR:ID1=PLL&amp;VAR:SDATE=20091023&amp;VAR:FDATE=20090731&amp;VAR:FREQ=WEEKLY&amp;VAR:RELITEM=&amp;VAR:CURRENCY=&amp;VAR:DB_TYPE=&amp;VAR:UNITS=M&amp;window=popup&amp;w","idth=535&amp;height=425&amp;START_MAXIMIZED=FALSE&amp;Y=120&amp;display_string=audit"}</definedName>
    <definedName name="_325__FDSAUDITLINK__" localSheetId="0" hidden="1">{"fdsup://directions/FAT Viewer?action=UPDATE&amp;creator=factSet&amp;DYN_ARGS=true&amp;DOC_NAME=FAT:RGQ_ENTRPR_VAL_EV_SOURCE_WINDOW.FAT&amp;VAR:ID1=PLL&amp;VAR:SDATE=20091023&amp;VAR:FDATE=20090731&amp;VAR:FREQ=WEEKLY&amp;VAR:RELITEM=&amp;VAR:CURRENCY=&amp;VAR:DB_TYPE=&amp;VAR:UNITS=M&amp;window=popup&amp;w","idth=535&amp;height=425&amp;START_MAXIMIZED=FALSE&amp;Y=120&amp;display_string=audit"}</definedName>
    <definedName name="_325__FDSAUDITLINK__" hidden="1">{"fdsup://directions/FAT Viewer?action=UPDATE&amp;creator=factSet&amp;DYN_ARGS=true&amp;DOC_NAME=FAT:RGQ_ENTRPR_VAL_EV_SOURCE_WINDOW.FAT&amp;VAR:ID1=PLL&amp;VAR:SDATE=20091023&amp;VAR:FDATE=20090731&amp;VAR:FREQ=WEEKLY&amp;VAR:RELITEM=&amp;VAR:CURRENCY=&amp;VAR:DB_TYPE=&amp;VAR:UNITS=M&amp;window=popup&amp;w","idth=535&amp;height=425&amp;START_MAXIMIZED=FALSE&amp;Y=120&amp;display_string=audit"}</definedName>
    <definedName name="_3250__FDSAUDITLINK__" localSheetId="1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3250__FDSAUDITLINK__" localSheetId="0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3250__FDSAUDITLINK__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3251__FDSAUDITLINK__" localSheetId="1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3251__FDSAUDITLINK__" localSheetId="0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3251__FDSAUDITLINK__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3252__FDSAUDITLINK__" localSheetId="1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3252__FDSAUDITLINK__" localSheetId="0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3252__FDSAUDITLINK__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3253__FDSAUDITLINK__" localSheetId="1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3253__FDSAUDITLINK__" localSheetId="0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3253__FDSAUDITLINK__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3254__FDSAUDITLINK__" localSheetId="1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3254__FDSAUDITLINK__" localSheetId="0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3254__FDSAUDITLINK__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3255__FDSAUDITLINK__" localSheetId="1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3255__FDSAUDITLINK__" localSheetId="0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3255__FDSAUDITLINK__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3256__FDSAUDITLINK__" localSheetId="1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3256__FDSAUDITLINK__" localSheetId="0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3256__FDSAUDITLINK__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3257__FDSAUDITLINK__" localSheetId="1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3257__FDSAUDITLINK__" localSheetId="0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3257__FDSAUDITLINK__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3258__FDSAUDITLINK__" localSheetId="1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3258__FDSAUDITLINK__" localSheetId="0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3258__FDSAUDITLINK__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3259__FDSAUDITLINK__" localSheetId="1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3259__FDSAUDITLINK__" localSheetId="0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3259__FDSAUDITLINK__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326__FDSAUDITLINK__" localSheetId="1" hidden="1">{"fdsup://directions/FAT Viewer?action=UPDATE&amp;creator=factSet&amp;DYN_ARGS=true&amp;DOC_NAME=FAT:RGQ_ENTRPR_VAL_EV_SOURCE_WINDOW.FAT&amp;VAR:ID1=PLL&amp;VAR:SDATE=20091016&amp;VAR:FDATE=20090731&amp;VAR:FREQ=WEEKLY&amp;VAR:RELITEM=&amp;VAR:CURRENCY=&amp;VAR:DB_TYPE=&amp;VAR:UNITS=M&amp;window=popup&amp;w","idth=535&amp;height=425&amp;START_MAXIMIZED=FALSE&amp;Y=120&amp;display_string=audit"}</definedName>
    <definedName name="_326__FDSAUDITLINK__" localSheetId="0" hidden="1">{"fdsup://directions/FAT Viewer?action=UPDATE&amp;creator=factSet&amp;DYN_ARGS=true&amp;DOC_NAME=FAT:RGQ_ENTRPR_VAL_EV_SOURCE_WINDOW.FAT&amp;VAR:ID1=PLL&amp;VAR:SDATE=20091016&amp;VAR:FDATE=20090731&amp;VAR:FREQ=WEEKLY&amp;VAR:RELITEM=&amp;VAR:CURRENCY=&amp;VAR:DB_TYPE=&amp;VAR:UNITS=M&amp;window=popup&amp;w","idth=535&amp;height=425&amp;START_MAXIMIZED=FALSE&amp;Y=120&amp;display_string=audit"}</definedName>
    <definedName name="_326__FDSAUDITLINK__" hidden="1">{"fdsup://directions/FAT Viewer?action=UPDATE&amp;creator=factSet&amp;DYN_ARGS=true&amp;DOC_NAME=FAT:RGQ_ENTRPR_VAL_EV_SOURCE_WINDOW.FAT&amp;VAR:ID1=PLL&amp;VAR:SDATE=20091016&amp;VAR:FDATE=20090731&amp;VAR:FREQ=WEEKLY&amp;VAR:RELITEM=&amp;VAR:CURRENCY=&amp;VAR:DB_TYPE=&amp;VAR:UNITS=M&amp;window=popup&amp;w","idth=535&amp;height=425&amp;START_MAXIMIZED=FALSE&amp;Y=120&amp;display_string=audit"}</definedName>
    <definedName name="_3260__FDSAUDITLINK__" localSheetId="1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3260__FDSAUDITLINK__" localSheetId="0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3260__FDSAUDITLINK__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3261__FDSAUDITLINK__" localSheetId="1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3261__FDSAUDITLINK__" localSheetId="0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3261__FDSAUDITLINK__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3262__FDSAUDITLINK__" localSheetId="1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3262__FDSAUDITLINK__" localSheetId="0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3262__FDSAUDITLINK__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3263__FDSAUDITLINK__" localSheetId="1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3263__FDSAUDITLINK__" localSheetId="0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3263__FDSAUDITLINK__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3264__FDSAUDITLINK__" localSheetId="1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3264__FDSAUDITLINK__" localSheetId="0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3264__FDSAUDITLINK__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3265__FDSAUDITLINK__" localSheetId="1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3265__FDSAUDITLINK__" localSheetId="0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3265__FDSAUDITLINK__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3266__FDSAUDITLINK__" localSheetId="1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3266__FDSAUDITLINK__" localSheetId="0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3266__FDSAUDITLINK__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3267__FDSAUDITLINK__" localSheetId="1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3267__FDSAUDITLINK__" localSheetId="0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3267__FDSAUDITLINK__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3268__FDSAUDITLINK__" localSheetId="1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3268__FDSAUDITLINK__" localSheetId="0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3268__FDSAUDITLINK__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3269__FDSAUDITLINK__" localSheetId="1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3269__FDSAUDITLINK__" localSheetId="0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3269__FDSAUDITLINK__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327__FDSAUDITLINK__" localSheetId="1" hidden="1">{"fdsup://directions/FAT Viewer?action=UPDATE&amp;creator=factSet&amp;DYN_ARGS=true&amp;DOC_NAME=FAT:RGQ_ENTRPR_VAL_EV_SOURCE_WINDOW.FAT&amp;VAR:ID1=PLL&amp;VAR:SDATE=20091009&amp;VAR:FDATE=20090731&amp;VAR:FREQ=WEEKLY&amp;VAR:RELITEM=&amp;VAR:CURRENCY=&amp;VAR:DB_TYPE=&amp;VAR:UNITS=M&amp;window=popup&amp;w","idth=535&amp;height=425&amp;START_MAXIMIZED=FALSE&amp;Y=120&amp;display_string=audit"}</definedName>
    <definedName name="_327__FDSAUDITLINK__" localSheetId="0" hidden="1">{"fdsup://directions/FAT Viewer?action=UPDATE&amp;creator=factSet&amp;DYN_ARGS=true&amp;DOC_NAME=FAT:RGQ_ENTRPR_VAL_EV_SOURCE_WINDOW.FAT&amp;VAR:ID1=PLL&amp;VAR:SDATE=20091009&amp;VAR:FDATE=20090731&amp;VAR:FREQ=WEEKLY&amp;VAR:RELITEM=&amp;VAR:CURRENCY=&amp;VAR:DB_TYPE=&amp;VAR:UNITS=M&amp;window=popup&amp;w","idth=535&amp;height=425&amp;START_MAXIMIZED=FALSE&amp;Y=120&amp;display_string=audit"}</definedName>
    <definedName name="_327__FDSAUDITLINK__" hidden="1">{"fdsup://directions/FAT Viewer?action=UPDATE&amp;creator=factSet&amp;DYN_ARGS=true&amp;DOC_NAME=FAT:RGQ_ENTRPR_VAL_EV_SOURCE_WINDOW.FAT&amp;VAR:ID1=PLL&amp;VAR:SDATE=20091009&amp;VAR:FDATE=20090731&amp;VAR:FREQ=WEEKLY&amp;VAR:RELITEM=&amp;VAR:CURRENCY=&amp;VAR:DB_TYPE=&amp;VAR:UNITS=M&amp;window=popup&amp;w","idth=535&amp;height=425&amp;START_MAXIMIZED=FALSE&amp;Y=120&amp;display_string=audit"}</definedName>
    <definedName name="_3270__FDSAUDITLINK__" localSheetId="1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3270__FDSAUDITLINK__" localSheetId="0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3270__FDSAUDITLINK__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3271__FDSAUDITLINK__" localSheetId="1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3271__FDSAUDITLINK__" localSheetId="0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3271__FDSAUDITLINK__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3272__FDSAUDITLINK__" localSheetId="1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3272__FDSAUDITLINK__" localSheetId="0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3272__FDSAUDITLINK__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3273__FDSAUDITLINK__" localSheetId="1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3273__FDSAUDITLINK__" localSheetId="0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3273__FDSAUDITLINK__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3274__FDSAUDITLINK__" localSheetId="1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3274__FDSAUDITLINK__" localSheetId="0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3274__FDSAUDITLINK__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3275__FDSAUDITLINK__" localSheetId="1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3275__FDSAUDITLINK__" localSheetId="0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3275__FDSAUDITLINK__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3276__FDSAUDITLINK__" localSheetId="1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3276__FDSAUDITLINK__" localSheetId="0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3276__FDSAUDITLINK__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3277__FDSAUDITLINK__" localSheetId="1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3277__FDSAUDITLINK__" localSheetId="0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3277__FDSAUDITLINK__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3278__FDSAUDITLINK__" localSheetId="1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3278__FDSAUDITLINK__" localSheetId="0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3278__FDSAUDITLINK__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3279__FDSAUDITLINK__" localSheetId="1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3279__FDSAUDITLINK__" localSheetId="0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3279__FDSAUDITLINK__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328__FDSAUDITLINK__" localSheetId="1" hidden="1">{"fdsup://directions/FAT Viewer?action=UPDATE&amp;creator=factSet&amp;DYN_ARGS=true&amp;DOC_NAME=FAT:RGQ_ENTRPR_VAL_EV_SOURCE_WINDOW.FAT&amp;VAR:ID1=PLL&amp;VAR:SDATE=20091002&amp;VAR:FDATE=20090731&amp;VAR:FREQ=WEEKLY&amp;VAR:RELITEM=&amp;VAR:CURRENCY=&amp;VAR:DB_TYPE=&amp;VAR:UNITS=M&amp;window=popup&amp;w","idth=535&amp;height=425&amp;START_MAXIMIZED=FALSE&amp;Y=120&amp;display_string=audit"}</definedName>
    <definedName name="_328__FDSAUDITLINK__" localSheetId="0" hidden="1">{"fdsup://directions/FAT Viewer?action=UPDATE&amp;creator=factSet&amp;DYN_ARGS=true&amp;DOC_NAME=FAT:RGQ_ENTRPR_VAL_EV_SOURCE_WINDOW.FAT&amp;VAR:ID1=PLL&amp;VAR:SDATE=20091002&amp;VAR:FDATE=20090731&amp;VAR:FREQ=WEEKLY&amp;VAR:RELITEM=&amp;VAR:CURRENCY=&amp;VAR:DB_TYPE=&amp;VAR:UNITS=M&amp;window=popup&amp;w","idth=535&amp;height=425&amp;START_MAXIMIZED=FALSE&amp;Y=120&amp;display_string=audit"}</definedName>
    <definedName name="_328__FDSAUDITLINK__" hidden="1">{"fdsup://directions/FAT Viewer?action=UPDATE&amp;creator=factSet&amp;DYN_ARGS=true&amp;DOC_NAME=FAT:RGQ_ENTRPR_VAL_EV_SOURCE_WINDOW.FAT&amp;VAR:ID1=PLL&amp;VAR:SDATE=20091002&amp;VAR:FDATE=20090731&amp;VAR:FREQ=WEEKLY&amp;VAR:RELITEM=&amp;VAR:CURRENCY=&amp;VAR:DB_TYPE=&amp;VAR:UNITS=M&amp;window=popup&amp;w","idth=535&amp;height=425&amp;START_MAXIMIZED=FALSE&amp;Y=120&amp;display_string=audit"}</definedName>
    <definedName name="_3280__FDSAUDITLINK__" localSheetId="1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3280__FDSAUDITLINK__" localSheetId="0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3280__FDSAUDITLINK__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3281__FDSAUDITLINK__" localSheetId="1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3281__FDSAUDITLINK__" localSheetId="0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3281__FDSAUDITLINK__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3282__FDSAUDITLINK__" localSheetId="1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3282__FDSAUDITLINK__" localSheetId="0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3282__FDSAUDITLINK__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3283__FDSAUDITLINK__" localSheetId="1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3283__FDSAUDITLINK__" localSheetId="0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3283__FDSAUDITLINK__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3284__FDSAUDITLINK__" localSheetId="1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3284__FDSAUDITLINK__" localSheetId="0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3284__FDSAUDITLINK__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3285__FDSAUDITLINK__" localSheetId="1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3285__FDSAUDITLINK__" localSheetId="0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3285__FDSAUDITLINK__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3286__FDSAUDITLINK__" localSheetId="1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3286__FDSAUDITLINK__" localSheetId="0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3286__FDSAUDITLINK__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3287__FDSAUDITLINK__" localSheetId="1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3287__FDSAUDITLINK__" localSheetId="0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3287__FDSAUDITLINK__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3288__FDSAUDITLINK__" localSheetId="1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3288__FDSAUDITLINK__" localSheetId="0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3288__FDSAUDITLINK__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3289__FDSAUDITLINK__" localSheetId="1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3289__FDSAUDITLINK__" localSheetId="0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3289__FDSAUDITLINK__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329__FDSAUDITLINK__" localSheetId="1" hidden="1">{"fdsup://directions/FAT Viewer?action=UPDATE&amp;creator=factSet&amp;DYN_ARGS=true&amp;DOC_NAME=FAT:RGQ_ENTRPR_VAL_EV_SOURCE_WINDOW.FAT&amp;VAR:ID1=PLL&amp;VAR:SDATE=20090925&amp;VAR:FDATE=20090731&amp;VAR:FREQ=WEEKLY&amp;VAR:RELITEM=&amp;VAR:CURRENCY=&amp;VAR:DB_TYPE=&amp;VAR:UNITS=M&amp;window=popup&amp;w","idth=535&amp;height=425&amp;START_MAXIMIZED=FALSE&amp;Y=120&amp;display_string=audit"}</definedName>
    <definedName name="_329__FDSAUDITLINK__" localSheetId="0" hidden="1">{"fdsup://directions/FAT Viewer?action=UPDATE&amp;creator=factSet&amp;DYN_ARGS=true&amp;DOC_NAME=FAT:RGQ_ENTRPR_VAL_EV_SOURCE_WINDOW.FAT&amp;VAR:ID1=PLL&amp;VAR:SDATE=20090925&amp;VAR:FDATE=20090731&amp;VAR:FREQ=WEEKLY&amp;VAR:RELITEM=&amp;VAR:CURRENCY=&amp;VAR:DB_TYPE=&amp;VAR:UNITS=M&amp;window=popup&amp;w","idth=535&amp;height=425&amp;START_MAXIMIZED=FALSE&amp;Y=120&amp;display_string=audit"}</definedName>
    <definedName name="_329__FDSAUDITLINK__" hidden="1">{"fdsup://directions/FAT Viewer?action=UPDATE&amp;creator=factSet&amp;DYN_ARGS=true&amp;DOC_NAME=FAT:RGQ_ENTRPR_VAL_EV_SOURCE_WINDOW.FAT&amp;VAR:ID1=PLL&amp;VAR:SDATE=20090925&amp;VAR:FDATE=20090731&amp;VAR:FREQ=WEEKLY&amp;VAR:RELITEM=&amp;VAR:CURRENCY=&amp;VAR:DB_TYPE=&amp;VAR:UNITS=M&amp;window=popup&amp;w","idth=535&amp;height=425&amp;START_MAXIMIZED=FALSE&amp;Y=120&amp;display_string=audit"}</definedName>
    <definedName name="_3290__FDSAUDITLINK__" localSheetId="1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3290__FDSAUDITLINK__" localSheetId="0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3290__FDSAUDITLINK__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3291__FDSAUDITLINK__" localSheetId="1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3291__FDSAUDITLINK__" localSheetId="0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3291__FDSAUDITLINK__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3292__FDSAUDITLINK__" localSheetId="1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3292__FDSAUDITLINK__" localSheetId="0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3292__FDSAUDITLINK__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3293__FDSAUDITLINK__" localSheetId="1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3293__FDSAUDITLINK__" localSheetId="0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3293__FDSAUDITLINK__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3294__FDSAUDITLINK__" localSheetId="1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3294__FDSAUDITLINK__" localSheetId="0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3294__FDSAUDITLINK__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3295__FDSAUDITLINK__" localSheetId="1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3295__FDSAUDITLINK__" localSheetId="0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3295__FDSAUDITLINK__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3296__FDSAUDITLINK__" localSheetId="1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3296__FDSAUDITLINK__" localSheetId="0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3296__FDSAUDITLINK__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3297__FDSAUDITLINK__" localSheetId="1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3297__FDSAUDITLINK__" localSheetId="0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3297__FDSAUDITLINK__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3298__FDSAUDITLINK__" localSheetId="1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3298__FDSAUDITLINK__" localSheetId="0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3298__FDSAUDITLINK__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3299__FDSAUDITLINK__" localSheetId="1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3299__FDSAUDITLINK__" localSheetId="0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3299__FDSAUDITLINK__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33__123Graph_BChart_2" localSheetId="0" hidden="1">#REF!</definedName>
    <definedName name="_33__123Graph_BChart_2" hidden="1">#REF!</definedName>
    <definedName name="_33__FDSAUDITLINK__" localSheetId="1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33__FDSAUDITLINK__" localSheetId="0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33__FDSAUDITLINK__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330__FDSAUDITLINK__" localSheetId="1" hidden="1">{"fdsup://directions/FAT Viewer?action=UPDATE&amp;creator=factSet&amp;DYN_ARGS=true&amp;DOC_NAME=FAT:RGQ_ENTRPR_VAL_EV_SOURCE_WINDOW.FAT&amp;VAR:ID1=PLL&amp;VAR:SDATE=20090918&amp;VAR:FDATE=20090731&amp;VAR:FREQ=WEEKLY&amp;VAR:RELITEM=&amp;VAR:CURRENCY=&amp;VAR:DB_TYPE=&amp;VAR:UNITS=M&amp;window=popup&amp;w","idth=535&amp;height=425&amp;START_MAXIMIZED=FALSE&amp;Y=120&amp;display_string=audit"}</definedName>
    <definedName name="_330__FDSAUDITLINK__" localSheetId="0" hidden="1">{"fdsup://directions/FAT Viewer?action=UPDATE&amp;creator=factSet&amp;DYN_ARGS=true&amp;DOC_NAME=FAT:RGQ_ENTRPR_VAL_EV_SOURCE_WINDOW.FAT&amp;VAR:ID1=PLL&amp;VAR:SDATE=20090918&amp;VAR:FDATE=20090731&amp;VAR:FREQ=WEEKLY&amp;VAR:RELITEM=&amp;VAR:CURRENCY=&amp;VAR:DB_TYPE=&amp;VAR:UNITS=M&amp;window=popup&amp;w","idth=535&amp;height=425&amp;START_MAXIMIZED=FALSE&amp;Y=120&amp;display_string=audit"}</definedName>
    <definedName name="_330__FDSAUDITLINK__" hidden="1">{"fdsup://directions/FAT Viewer?action=UPDATE&amp;creator=factSet&amp;DYN_ARGS=true&amp;DOC_NAME=FAT:RGQ_ENTRPR_VAL_EV_SOURCE_WINDOW.FAT&amp;VAR:ID1=PLL&amp;VAR:SDATE=20090918&amp;VAR:FDATE=20090731&amp;VAR:FREQ=WEEKLY&amp;VAR:RELITEM=&amp;VAR:CURRENCY=&amp;VAR:DB_TYPE=&amp;VAR:UNITS=M&amp;window=popup&amp;w","idth=535&amp;height=425&amp;START_MAXIMIZED=FALSE&amp;Y=120&amp;display_string=audit"}</definedName>
    <definedName name="_3300__FDSAUDITLINK__" localSheetId="1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3300__FDSAUDITLINK__" localSheetId="0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3300__FDSAUDITLINK__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3301__FDSAUDITLINK__" localSheetId="1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3301__FDSAUDITLINK__" localSheetId="0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3301__FDSAUDITLINK__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3302__FDSAUDITLINK__" localSheetId="1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3302__FDSAUDITLINK__" localSheetId="0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3302__FDSAUDITLINK__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3303__FDSAUDITLINK__" localSheetId="1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3303__FDSAUDITLINK__" localSheetId="0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3303__FDSAUDITLINK__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3304__FDSAUDITLINK__" localSheetId="1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3304__FDSAUDITLINK__" localSheetId="0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3304__FDSAUDITLINK__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3305__FDSAUDITLINK__" localSheetId="1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3305__FDSAUDITLINK__" localSheetId="0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3305__FDSAUDITLINK__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3306__FDSAUDITLINK__" localSheetId="1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3306__FDSAUDITLINK__" localSheetId="0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3306__FDSAUDITLINK__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3307__FDSAUDITLINK__" localSheetId="1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3307__FDSAUDITLINK__" localSheetId="0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3307__FDSAUDITLINK__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3308__FDSAUDITLINK__" localSheetId="1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3308__FDSAUDITLINK__" localSheetId="0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3308__FDSAUDITLINK__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3309__FDSAUDITLINK__" localSheetId="1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3309__FDSAUDITLINK__" localSheetId="0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3309__FDSAUDITLINK__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331__FDSAUDITLINK__" localSheetId="1" hidden="1">{"fdsup://directions/FAT Viewer?action=UPDATE&amp;creator=factSet&amp;DYN_ARGS=true&amp;DOC_NAME=FAT:RGQ_ENTRPR_VAL_EV_SOURCE_WINDOW.FAT&amp;VAR:ID1=PLL&amp;VAR:SDATE=20090911&amp;VAR:FDATE=20090731&amp;VAR:FREQ=WEEKLY&amp;VAR:RELITEM=&amp;VAR:CURRENCY=&amp;VAR:DB_TYPE=&amp;VAR:UNITS=M&amp;window=popup&amp;w","idth=535&amp;height=425&amp;START_MAXIMIZED=FALSE&amp;Y=120&amp;display_string=audit"}</definedName>
    <definedName name="_331__FDSAUDITLINK__" localSheetId="0" hidden="1">{"fdsup://directions/FAT Viewer?action=UPDATE&amp;creator=factSet&amp;DYN_ARGS=true&amp;DOC_NAME=FAT:RGQ_ENTRPR_VAL_EV_SOURCE_WINDOW.FAT&amp;VAR:ID1=PLL&amp;VAR:SDATE=20090911&amp;VAR:FDATE=20090731&amp;VAR:FREQ=WEEKLY&amp;VAR:RELITEM=&amp;VAR:CURRENCY=&amp;VAR:DB_TYPE=&amp;VAR:UNITS=M&amp;window=popup&amp;w","idth=535&amp;height=425&amp;START_MAXIMIZED=FALSE&amp;Y=120&amp;display_string=audit"}</definedName>
    <definedName name="_331__FDSAUDITLINK__" hidden="1">{"fdsup://directions/FAT Viewer?action=UPDATE&amp;creator=factSet&amp;DYN_ARGS=true&amp;DOC_NAME=FAT:RGQ_ENTRPR_VAL_EV_SOURCE_WINDOW.FAT&amp;VAR:ID1=PLL&amp;VAR:SDATE=20090911&amp;VAR:FDATE=20090731&amp;VAR:FREQ=WEEKLY&amp;VAR:RELITEM=&amp;VAR:CURRENCY=&amp;VAR:DB_TYPE=&amp;VAR:UNITS=M&amp;window=popup&amp;w","idth=535&amp;height=425&amp;START_MAXIMIZED=FALSE&amp;Y=120&amp;display_string=audit"}</definedName>
    <definedName name="_3310__FDSAUDITLINK__" localSheetId="1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3310__FDSAUDITLINK__" localSheetId="0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3310__FDSAUDITLINK__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3311__FDSAUDITLINK__" localSheetId="1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3311__FDSAUDITLINK__" localSheetId="0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3311__FDSAUDITLINK__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3312__FDSAUDITLINK__" localSheetId="1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3312__FDSAUDITLINK__" localSheetId="0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3312__FDSAUDITLINK__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3313__FDSAUDITLINK__" localSheetId="1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3313__FDSAUDITLINK__" localSheetId="0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3313__FDSAUDITLINK__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3314__FDSAUDITLINK__" localSheetId="1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3314__FDSAUDITLINK__" localSheetId="0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3314__FDSAUDITLINK__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3315__FDSAUDITLINK__" localSheetId="1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3315__FDSAUDITLINK__" localSheetId="0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3315__FDSAUDITLINK__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3316__FDSAUDITLINK__" localSheetId="1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3316__FDSAUDITLINK__" localSheetId="0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3316__FDSAUDITLINK__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3317__FDSAUDITLINK__" localSheetId="1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3317__FDSAUDITLINK__" localSheetId="0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3317__FDSAUDITLINK__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3318__FDSAUDITLINK__" localSheetId="1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3318__FDSAUDITLINK__" localSheetId="0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3318__FDSAUDITLINK__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3319__FDSAUDITLINK__" localSheetId="1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3319__FDSAUDITLINK__" localSheetId="0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3319__FDSAUDITLINK__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332__FDSAUDITLINK__" localSheetId="1" hidden="1">{"fdsup://directions/FAT Viewer?action=UPDATE&amp;creator=factSet&amp;DYN_ARGS=true&amp;DOC_NAME=FAT:RGQ_ENTRPR_VAL_EV_SOURCE_WINDOW.FAT&amp;VAR:ID1=PLL&amp;VAR:SDATE=20090904&amp;VAR:FDATE=20090731&amp;VAR:FREQ=WEEKLY&amp;VAR:RELITEM=&amp;VAR:CURRENCY=&amp;VAR:DB_TYPE=&amp;VAR:UNITS=M&amp;window=popup&amp;w","idth=535&amp;height=425&amp;START_MAXIMIZED=FALSE&amp;Y=120&amp;display_string=audit"}</definedName>
    <definedName name="_332__FDSAUDITLINK__" localSheetId="0" hidden="1">{"fdsup://directions/FAT Viewer?action=UPDATE&amp;creator=factSet&amp;DYN_ARGS=true&amp;DOC_NAME=FAT:RGQ_ENTRPR_VAL_EV_SOURCE_WINDOW.FAT&amp;VAR:ID1=PLL&amp;VAR:SDATE=20090904&amp;VAR:FDATE=20090731&amp;VAR:FREQ=WEEKLY&amp;VAR:RELITEM=&amp;VAR:CURRENCY=&amp;VAR:DB_TYPE=&amp;VAR:UNITS=M&amp;window=popup&amp;w","idth=535&amp;height=425&amp;START_MAXIMIZED=FALSE&amp;Y=120&amp;display_string=audit"}</definedName>
    <definedName name="_332__FDSAUDITLINK__" hidden="1">{"fdsup://directions/FAT Viewer?action=UPDATE&amp;creator=factSet&amp;DYN_ARGS=true&amp;DOC_NAME=FAT:RGQ_ENTRPR_VAL_EV_SOURCE_WINDOW.FAT&amp;VAR:ID1=PLL&amp;VAR:SDATE=20090904&amp;VAR:FDATE=20090731&amp;VAR:FREQ=WEEKLY&amp;VAR:RELITEM=&amp;VAR:CURRENCY=&amp;VAR:DB_TYPE=&amp;VAR:UNITS=M&amp;window=popup&amp;w","idth=535&amp;height=425&amp;START_MAXIMIZED=FALSE&amp;Y=120&amp;display_string=audit"}</definedName>
    <definedName name="_3320__FDSAUDITLINK__" localSheetId="1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3320__FDSAUDITLINK__" localSheetId="0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3320__FDSAUDITLINK__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3321__FDSAUDITLINK__" localSheetId="1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3321__FDSAUDITLINK__" localSheetId="0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3321__FDSAUDITLINK__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3322__FDSAUDITLINK__" localSheetId="1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3322__FDSAUDITLINK__" localSheetId="0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3322__FDSAUDITLINK__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3323__FDSAUDITLINK__" localSheetId="1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3323__FDSAUDITLINK__" localSheetId="0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3323__FDSAUDITLINK__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3324__FDSAUDITLINK__" localSheetId="1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3324__FDSAUDITLINK__" localSheetId="0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3324__FDSAUDITLINK__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3325__FDSAUDITLINK__" localSheetId="1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3325__FDSAUDITLINK__" localSheetId="0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3325__FDSAUDITLINK__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3326__FDSAUDITLINK__" localSheetId="1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3326__FDSAUDITLINK__" localSheetId="0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3326__FDSAUDITLINK__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3327__FDSAUDITLINK__" localSheetId="1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3327__FDSAUDITLINK__" localSheetId="0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3327__FDSAUDITLINK__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3328__FDSAUDITLINK__" localSheetId="1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3328__FDSAUDITLINK__" localSheetId="0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3328__FDSAUDITLINK__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3329__FDSAUDITLINK__" localSheetId="1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3329__FDSAUDITLINK__" localSheetId="0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3329__FDSAUDITLINK__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333__FDSAUDITLINK__" localSheetId="1" hidden="1">{"fdsup://directions/FAT Viewer?action=UPDATE&amp;creator=factSet&amp;DYN_ARGS=true&amp;DOC_NAME=FAT:RGQ_ENTRPR_VAL_EV_SOURCE_WINDOW.FAT&amp;VAR:ID1=PLL&amp;VAR:SDATE=20090828&amp;VAR:FDATE=20090731&amp;VAR:FREQ=WEEKLY&amp;VAR:RELITEM=&amp;VAR:CURRENCY=&amp;VAR:DB_TYPE=&amp;VAR:UNITS=M&amp;window=popup&amp;w","idth=535&amp;height=425&amp;START_MAXIMIZED=FALSE&amp;Y=120&amp;display_string=audit"}</definedName>
    <definedName name="_333__FDSAUDITLINK__" localSheetId="0" hidden="1">{"fdsup://directions/FAT Viewer?action=UPDATE&amp;creator=factSet&amp;DYN_ARGS=true&amp;DOC_NAME=FAT:RGQ_ENTRPR_VAL_EV_SOURCE_WINDOW.FAT&amp;VAR:ID1=PLL&amp;VAR:SDATE=20090828&amp;VAR:FDATE=20090731&amp;VAR:FREQ=WEEKLY&amp;VAR:RELITEM=&amp;VAR:CURRENCY=&amp;VAR:DB_TYPE=&amp;VAR:UNITS=M&amp;window=popup&amp;w","idth=535&amp;height=425&amp;START_MAXIMIZED=FALSE&amp;Y=120&amp;display_string=audit"}</definedName>
    <definedName name="_333__FDSAUDITLINK__" hidden="1">{"fdsup://directions/FAT Viewer?action=UPDATE&amp;creator=factSet&amp;DYN_ARGS=true&amp;DOC_NAME=FAT:RGQ_ENTRPR_VAL_EV_SOURCE_WINDOW.FAT&amp;VAR:ID1=PLL&amp;VAR:SDATE=20090828&amp;VAR:FDATE=20090731&amp;VAR:FREQ=WEEKLY&amp;VAR:RELITEM=&amp;VAR:CURRENCY=&amp;VAR:DB_TYPE=&amp;VAR:UNITS=M&amp;window=popup&amp;w","idth=535&amp;height=425&amp;START_MAXIMIZED=FALSE&amp;Y=120&amp;display_string=audit"}</definedName>
    <definedName name="_3330__FDSAUDITLINK__" localSheetId="1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3330__FDSAUDITLINK__" localSheetId="0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3330__FDSAUDITLINK__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3331__FDSAUDITLINK__" localSheetId="1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3331__FDSAUDITLINK__" localSheetId="0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3331__FDSAUDITLINK__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3332__FDSAUDITLINK__" localSheetId="1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3332__FDSAUDITLINK__" localSheetId="0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3332__FDSAUDITLINK__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3333__FDSAUDITLINK__" localSheetId="1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3333__FDSAUDITLINK__" localSheetId="0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3333__FDSAUDITLINK__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3334__FDSAUDITLINK__" localSheetId="1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3334__FDSAUDITLINK__" localSheetId="0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3334__FDSAUDITLINK__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3335__FDSAUDITLINK__" localSheetId="1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3335__FDSAUDITLINK__" localSheetId="0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3335__FDSAUDITLINK__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3336__FDSAUDITLINK__" localSheetId="1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3336__FDSAUDITLINK__" localSheetId="0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3336__FDSAUDITLINK__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3337__FDSAUDITLINK__" localSheetId="1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3337__FDSAUDITLINK__" localSheetId="0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3337__FDSAUDITLINK__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3338__FDSAUDITLINK__" localSheetId="1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3338__FDSAUDITLINK__" localSheetId="0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3338__FDSAUDITLINK__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3339__FDSAUDITLINK__" localSheetId="1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3339__FDSAUDITLINK__" localSheetId="0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3339__FDSAUDITLINK__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334__FDSAUDITLINK__" localSheetId="1" hidden="1">{"fdsup://directions/FAT Viewer?action=UPDATE&amp;creator=factSet&amp;DYN_ARGS=true&amp;DOC_NAME=FAT:RGQ_ENTRPR_VAL_EV_SOURCE_WINDOW.FAT&amp;VAR:ID1=PLL&amp;VAR:SDATE=20090821&amp;VAR:FDATE=20090731&amp;VAR:FREQ=WEEKLY&amp;VAR:RELITEM=&amp;VAR:CURRENCY=&amp;VAR:DB_TYPE=&amp;VAR:UNITS=M&amp;window=popup&amp;w","idth=535&amp;height=425&amp;START_MAXIMIZED=FALSE&amp;Y=120&amp;display_string=audit"}</definedName>
    <definedName name="_334__FDSAUDITLINK__" localSheetId="0" hidden="1">{"fdsup://directions/FAT Viewer?action=UPDATE&amp;creator=factSet&amp;DYN_ARGS=true&amp;DOC_NAME=FAT:RGQ_ENTRPR_VAL_EV_SOURCE_WINDOW.FAT&amp;VAR:ID1=PLL&amp;VAR:SDATE=20090821&amp;VAR:FDATE=20090731&amp;VAR:FREQ=WEEKLY&amp;VAR:RELITEM=&amp;VAR:CURRENCY=&amp;VAR:DB_TYPE=&amp;VAR:UNITS=M&amp;window=popup&amp;w","idth=535&amp;height=425&amp;START_MAXIMIZED=FALSE&amp;Y=120&amp;display_string=audit"}</definedName>
    <definedName name="_334__FDSAUDITLINK__" hidden="1">{"fdsup://directions/FAT Viewer?action=UPDATE&amp;creator=factSet&amp;DYN_ARGS=true&amp;DOC_NAME=FAT:RGQ_ENTRPR_VAL_EV_SOURCE_WINDOW.FAT&amp;VAR:ID1=PLL&amp;VAR:SDATE=20090821&amp;VAR:FDATE=20090731&amp;VAR:FREQ=WEEKLY&amp;VAR:RELITEM=&amp;VAR:CURRENCY=&amp;VAR:DB_TYPE=&amp;VAR:UNITS=M&amp;window=popup&amp;w","idth=535&amp;height=425&amp;START_MAXIMIZED=FALSE&amp;Y=120&amp;display_string=audit"}</definedName>
    <definedName name="_3340__FDSAUDITLINK__" localSheetId="1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3340__FDSAUDITLINK__" localSheetId="0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3340__FDSAUDITLINK__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3341__FDSAUDITLINK__" localSheetId="1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3341__FDSAUDITLINK__" localSheetId="0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3341__FDSAUDITLINK__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3342__FDSAUDITLINK__" localSheetId="1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3342__FDSAUDITLINK__" localSheetId="0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3342__FDSAUDITLINK__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3343__FDSAUDITLINK__" localSheetId="1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3343__FDSAUDITLINK__" localSheetId="0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3343__FDSAUDITLINK__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3344__FDSAUDITLINK__" localSheetId="1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3344__FDSAUDITLINK__" localSheetId="0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3344__FDSAUDITLINK__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3345__FDSAUDITLINK__" localSheetId="1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3345__FDSAUDITLINK__" localSheetId="0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3345__FDSAUDITLINK__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3346__FDSAUDITLINK__" localSheetId="1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3346__FDSAUDITLINK__" localSheetId="0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3346__FDSAUDITLINK__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3347__FDSAUDITLINK__" localSheetId="1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3347__FDSAUDITLINK__" localSheetId="0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3347__FDSAUDITLINK__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3348__FDSAUDITLINK__" localSheetId="1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3348__FDSAUDITLINK__" localSheetId="0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3348__FDSAUDITLINK__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3349__FDSAUDITLINK__" localSheetId="1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3349__FDSAUDITLINK__" localSheetId="0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3349__FDSAUDITLINK__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335__FDSAUDITLINK__" localSheetId="1" hidden="1">{"fdsup://directions/FAT Viewer?action=UPDATE&amp;creator=factSet&amp;DYN_ARGS=true&amp;DOC_NAME=FAT:RGQ_ENTRPR_VAL_EV_SOURCE_WINDOW.FAT&amp;VAR:ID1=PLL&amp;VAR:SDATE=20090814&amp;VAR:FDATE=20090731&amp;VAR:FREQ=WEEKLY&amp;VAR:RELITEM=&amp;VAR:CURRENCY=&amp;VAR:DB_TYPE=&amp;VAR:UNITS=M&amp;window=popup&amp;w","idth=535&amp;height=425&amp;START_MAXIMIZED=FALSE&amp;Y=120&amp;display_string=audit"}</definedName>
    <definedName name="_335__FDSAUDITLINK__" localSheetId="0" hidden="1">{"fdsup://directions/FAT Viewer?action=UPDATE&amp;creator=factSet&amp;DYN_ARGS=true&amp;DOC_NAME=FAT:RGQ_ENTRPR_VAL_EV_SOURCE_WINDOW.FAT&amp;VAR:ID1=PLL&amp;VAR:SDATE=20090814&amp;VAR:FDATE=20090731&amp;VAR:FREQ=WEEKLY&amp;VAR:RELITEM=&amp;VAR:CURRENCY=&amp;VAR:DB_TYPE=&amp;VAR:UNITS=M&amp;window=popup&amp;w","idth=535&amp;height=425&amp;START_MAXIMIZED=FALSE&amp;Y=120&amp;display_string=audit"}</definedName>
    <definedName name="_335__FDSAUDITLINK__" hidden="1">{"fdsup://directions/FAT Viewer?action=UPDATE&amp;creator=factSet&amp;DYN_ARGS=true&amp;DOC_NAME=FAT:RGQ_ENTRPR_VAL_EV_SOURCE_WINDOW.FAT&amp;VAR:ID1=PLL&amp;VAR:SDATE=20090814&amp;VAR:FDATE=20090731&amp;VAR:FREQ=WEEKLY&amp;VAR:RELITEM=&amp;VAR:CURRENCY=&amp;VAR:DB_TYPE=&amp;VAR:UNITS=M&amp;window=popup&amp;w","idth=535&amp;height=425&amp;START_MAXIMIZED=FALSE&amp;Y=120&amp;display_string=audit"}</definedName>
    <definedName name="_3350__FDSAUDITLINK__" localSheetId="1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3350__FDSAUDITLINK__" localSheetId="0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3350__FDSAUDITLINK__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3351__FDSAUDITLINK__" localSheetId="1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3351__FDSAUDITLINK__" localSheetId="0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3351__FDSAUDITLINK__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3352__FDSAUDITLINK__" localSheetId="1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3352__FDSAUDITLINK__" localSheetId="0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3352__FDSAUDITLINK__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3353__FDSAUDITLINK__" localSheetId="1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3353__FDSAUDITLINK__" localSheetId="0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3353__FDSAUDITLINK__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3354__FDSAUDITLINK__" localSheetId="1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3354__FDSAUDITLINK__" localSheetId="0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3354__FDSAUDITLINK__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3355__FDSAUDITLINK__" localSheetId="1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3355__FDSAUDITLINK__" localSheetId="0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3355__FDSAUDITLINK__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3356__FDSAUDITLINK__" localSheetId="1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3356__FDSAUDITLINK__" localSheetId="0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3356__FDSAUDITLINK__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3357__FDSAUDITLINK__" localSheetId="1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3357__FDSAUDITLINK__" localSheetId="0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3357__FDSAUDITLINK__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3358__FDSAUDITLINK__" localSheetId="1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3358__FDSAUDITLINK__" localSheetId="0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3358__FDSAUDITLINK__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3359__FDSAUDITLINK__" localSheetId="1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3359__FDSAUDITLINK__" localSheetId="0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3359__FDSAUDITLINK__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336__FDSAUDITLINK__" localSheetId="1" hidden="1">{"fdsup://directions/FAT Viewer?action=UPDATE&amp;creator=factSet&amp;DYN_ARGS=true&amp;DOC_NAME=FAT:RGQ_ENTRPR_VAL_EV_SOURCE_WINDOW.FAT&amp;VAR:ID1=PLL&amp;VAR:SDATE=20090807&amp;VAR:FDATE=20090731&amp;VAR:FREQ=WEEKLY&amp;VAR:RELITEM=&amp;VAR:CURRENCY=&amp;VAR:DB_TYPE=&amp;VAR:UNITS=M&amp;window=popup&amp;w","idth=535&amp;height=425&amp;START_MAXIMIZED=FALSE&amp;Y=120&amp;display_string=audit"}</definedName>
    <definedName name="_336__FDSAUDITLINK__" localSheetId="0" hidden="1">{"fdsup://directions/FAT Viewer?action=UPDATE&amp;creator=factSet&amp;DYN_ARGS=true&amp;DOC_NAME=FAT:RGQ_ENTRPR_VAL_EV_SOURCE_WINDOW.FAT&amp;VAR:ID1=PLL&amp;VAR:SDATE=20090807&amp;VAR:FDATE=20090731&amp;VAR:FREQ=WEEKLY&amp;VAR:RELITEM=&amp;VAR:CURRENCY=&amp;VAR:DB_TYPE=&amp;VAR:UNITS=M&amp;window=popup&amp;w","idth=535&amp;height=425&amp;START_MAXIMIZED=FALSE&amp;Y=120&amp;display_string=audit"}</definedName>
    <definedName name="_336__FDSAUDITLINK__" hidden="1">{"fdsup://directions/FAT Viewer?action=UPDATE&amp;creator=factSet&amp;DYN_ARGS=true&amp;DOC_NAME=FAT:RGQ_ENTRPR_VAL_EV_SOURCE_WINDOW.FAT&amp;VAR:ID1=PLL&amp;VAR:SDATE=20090807&amp;VAR:FDATE=20090731&amp;VAR:FREQ=WEEKLY&amp;VAR:RELITEM=&amp;VAR:CURRENCY=&amp;VAR:DB_TYPE=&amp;VAR:UNITS=M&amp;window=popup&amp;w","idth=535&amp;height=425&amp;START_MAXIMIZED=FALSE&amp;Y=120&amp;display_string=audit"}</definedName>
    <definedName name="_3360__FDSAUDITLINK__" localSheetId="1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3360__FDSAUDITLINK__" localSheetId="0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3360__FDSAUDITLINK__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3361__FDSAUDITLINK__" localSheetId="1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3361__FDSAUDITLINK__" localSheetId="0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3361__FDSAUDITLINK__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3362__FDSAUDITLINK__" localSheetId="1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3362__FDSAUDITLINK__" localSheetId="0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3362__FDSAUDITLINK__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3363__FDSAUDITLINK__" localSheetId="1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3363__FDSAUDITLINK__" localSheetId="0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3363__FDSAUDITLINK__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3364__FDSAUDITLINK__" localSheetId="1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3364__FDSAUDITLINK__" localSheetId="0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3364__FDSAUDITLINK__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3365__FDSAUDITLINK__" localSheetId="1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3365__FDSAUDITLINK__" localSheetId="0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3365__FDSAUDITLINK__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3366__FDSAUDITLINK__" localSheetId="1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3366__FDSAUDITLINK__" localSheetId="0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3366__FDSAUDITLINK__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3367__FDSAUDITLINK__" localSheetId="1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3367__FDSAUDITLINK__" localSheetId="0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3367__FDSAUDITLINK__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3368__FDSAUDITLINK__" localSheetId="1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3368__FDSAUDITLINK__" localSheetId="0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3368__FDSAUDITLINK__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3369__FDSAUDITLINK__" localSheetId="1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3369__FDSAUDITLINK__" localSheetId="0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3369__FDSAUDITLINK__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337__FDSAUDITLINK__" localSheetId="1" hidden="1">{"fdsup://directions/FAT Viewer?action=UPDATE&amp;creator=factSet&amp;DYN_ARGS=true&amp;DOC_NAME=FAT:RGQ_ENTRPR_VAL_EV_SOURCE_WINDOW.FAT&amp;VAR:ID1=PLL&amp;VAR:SDATE=20090731&amp;VAR:FDATE=20090731&amp;VAR:FREQ=WEEKLY&amp;VAR:RELITEM=&amp;VAR:CURRENCY=&amp;VAR:DB_TYPE=&amp;VAR:UNITS=M&amp;window=popup&amp;w","idth=535&amp;height=425&amp;START_MAXIMIZED=FALSE&amp;Y=120&amp;display_string=audit"}</definedName>
    <definedName name="_337__FDSAUDITLINK__" localSheetId="0" hidden="1">{"fdsup://directions/FAT Viewer?action=UPDATE&amp;creator=factSet&amp;DYN_ARGS=true&amp;DOC_NAME=FAT:RGQ_ENTRPR_VAL_EV_SOURCE_WINDOW.FAT&amp;VAR:ID1=PLL&amp;VAR:SDATE=20090731&amp;VAR:FDATE=20090731&amp;VAR:FREQ=WEEKLY&amp;VAR:RELITEM=&amp;VAR:CURRENCY=&amp;VAR:DB_TYPE=&amp;VAR:UNITS=M&amp;window=popup&amp;w","idth=535&amp;height=425&amp;START_MAXIMIZED=FALSE&amp;Y=120&amp;display_string=audit"}</definedName>
    <definedName name="_337__FDSAUDITLINK__" hidden="1">{"fdsup://directions/FAT Viewer?action=UPDATE&amp;creator=factSet&amp;DYN_ARGS=true&amp;DOC_NAME=FAT:RGQ_ENTRPR_VAL_EV_SOURCE_WINDOW.FAT&amp;VAR:ID1=PLL&amp;VAR:SDATE=20090731&amp;VAR:FDATE=20090731&amp;VAR:FREQ=WEEKLY&amp;VAR:RELITEM=&amp;VAR:CURRENCY=&amp;VAR:DB_TYPE=&amp;VAR:UNITS=M&amp;window=popup&amp;w","idth=535&amp;height=425&amp;START_MAXIMIZED=FALSE&amp;Y=120&amp;display_string=audit"}</definedName>
    <definedName name="_3370__FDSAUDITLINK__" localSheetId="1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3370__FDSAUDITLINK__" localSheetId="0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3370__FDSAUDITLINK__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3371__FDSAUDITLINK__" localSheetId="1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3371__FDSAUDITLINK__" localSheetId="0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3371__FDSAUDITLINK__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3372__FDSAUDITLINK__" localSheetId="1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3372__FDSAUDITLINK__" localSheetId="0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3372__FDSAUDITLINK__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3373__FDSAUDITLINK__" localSheetId="1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3373__FDSAUDITLINK__" localSheetId="0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3373__FDSAUDITLINK__" hidden="1">{"fdsup://directions/FAT Viewer?action=UPDATE&amp;creator=factSet&amp;DYN_ARGS=true&amp;DOC_NAME=FAT:RGQ_ENTRPR_VAL_EV_SOURCE_WINDOW.FAT&amp;VAR:ID1=PNR&amp;VAR:SDATE=20101231&amp;VAR:FDATE=20100930&amp;VAR:FREQ=WEEKLY&amp;VAR:RELITEM=&amp;VAR:CURRENCY=&amp;VAR:DB_TYPE=&amp;VAR:UNITS=M&amp;window=popup&amp;w","idth=535&amp;height=425&amp;START_MAXIMIZED=FALSE&amp;Y=120&amp;display_string=audit"}</definedName>
    <definedName name="_3374__FDSAUDITLINK__" localSheetId="1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3374__FDSAUDITLINK__" localSheetId="0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3374__FDSAUDITLINK__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3375__FDSAUDITLINK__" localSheetId="1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3375__FDSAUDITLINK__" localSheetId="0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3375__FDSAUDITLINK__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3376__FDSAUDITLINK__" localSheetId="1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3376__FDSAUDITLINK__" localSheetId="0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3376__FDSAUDITLINK__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3377__FDSAUDITLINK__" localSheetId="1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3377__FDSAUDITLINK__" localSheetId="0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3377__FDSAUDITLINK__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3378__FDSAUDITLINK__" localSheetId="1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3378__FDSAUDITLINK__" localSheetId="0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3378__FDSAUDITLINK__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3379__FDSAUDITLINK__" localSheetId="1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3379__FDSAUDITLINK__" localSheetId="0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3379__FDSAUDITLINK__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338__FDSAUDITLINK__" localSheetId="1" hidden="1">{"fdsup://directions/FAT Viewer?action=UPDATE&amp;creator=factSet&amp;DYN_ARGS=true&amp;DOC_NAME=FAT:RGQ_ENTRPR_VAL_EV_SOURCE_WINDOW.FAT&amp;VAR:ID1=PLL&amp;VAR:SDATE=20090724&amp;VAR:FDATE=20090430&amp;VAR:FREQ=WEEKLY&amp;VAR:RELITEM=&amp;VAR:CURRENCY=&amp;VAR:DB_TYPE=&amp;VAR:UNITS=M&amp;window=popup&amp;w","idth=535&amp;height=425&amp;START_MAXIMIZED=FALSE&amp;Y=120&amp;display_string=audit"}</definedName>
    <definedName name="_338__FDSAUDITLINK__" localSheetId="0" hidden="1">{"fdsup://directions/FAT Viewer?action=UPDATE&amp;creator=factSet&amp;DYN_ARGS=true&amp;DOC_NAME=FAT:RGQ_ENTRPR_VAL_EV_SOURCE_WINDOW.FAT&amp;VAR:ID1=PLL&amp;VAR:SDATE=20090724&amp;VAR:FDATE=20090430&amp;VAR:FREQ=WEEKLY&amp;VAR:RELITEM=&amp;VAR:CURRENCY=&amp;VAR:DB_TYPE=&amp;VAR:UNITS=M&amp;window=popup&amp;w","idth=535&amp;height=425&amp;START_MAXIMIZED=FALSE&amp;Y=120&amp;display_string=audit"}</definedName>
    <definedName name="_338__FDSAUDITLINK__" hidden="1">{"fdsup://directions/FAT Viewer?action=UPDATE&amp;creator=factSet&amp;DYN_ARGS=true&amp;DOC_NAME=FAT:RGQ_ENTRPR_VAL_EV_SOURCE_WINDOW.FAT&amp;VAR:ID1=PLL&amp;VAR:SDATE=20090724&amp;VAR:FDATE=20090430&amp;VAR:FREQ=WEEKLY&amp;VAR:RELITEM=&amp;VAR:CURRENCY=&amp;VAR:DB_TYPE=&amp;VAR:UNITS=M&amp;window=popup&amp;w","idth=535&amp;height=425&amp;START_MAXIMIZED=FALSE&amp;Y=120&amp;display_string=audit"}</definedName>
    <definedName name="_3380__FDSAUDITLINK__" localSheetId="1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3380__FDSAUDITLINK__" localSheetId="0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3380__FDSAUDITLINK__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3381__FDSAUDITLINK__" localSheetId="1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3381__FDSAUDITLINK__" localSheetId="0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3381__FDSAUDITLINK__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3382__FDSAUDITLINK__" localSheetId="1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3382__FDSAUDITLINK__" localSheetId="0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3382__FDSAUDITLINK__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3383__FDSAUDITLINK__" localSheetId="1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3383__FDSAUDITLINK__" localSheetId="0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3383__FDSAUDITLINK__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3384__FDSAUDITLINK__" localSheetId="1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3384__FDSAUDITLINK__" localSheetId="0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3384__FDSAUDITLINK__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3385__FDSAUDITLINK__" localSheetId="1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3385__FDSAUDITLINK__" localSheetId="0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3385__FDSAUDITLINK__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3386__FDSAUDITLINK__" localSheetId="1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3386__FDSAUDITLINK__" localSheetId="0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3386__FDSAUDITLINK__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3387__FDSAUDITLINK__" localSheetId="1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3387__FDSAUDITLINK__" localSheetId="0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3387__FDSAUDITLINK__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3388__FDSAUDITLINK__" localSheetId="1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3388__FDSAUDITLINK__" localSheetId="0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3388__FDSAUDITLINK__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3389__FDSAUDITLINK__" localSheetId="1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3389__FDSAUDITLINK__" localSheetId="0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3389__FDSAUDITLINK__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339__FDSAUDITLINK__" localSheetId="1" hidden="1">{"fdsup://directions/FAT Viewer?action=UPDATE&amp;creator=factSet&amp;DYN_ARGS=true&amp;DOC_NAME=FAT:RGQ_ENTRPR_VAL_EV_SOURCE_WINDOW.FAT&amp;VAR:ID1=PLL&amp;VAR:SDATE=20090717&amp;VAR:FDATE=20090430&amp;VAR:FREQ=WEEKLY&amp;VAR:RELITEM=&amp;VAR:CURRENCY=&amp;VAR:DB_TYPE=&amp;VAR:UNITS=M&amp;window=popup&amp;w","idth=535&amp;height=425&amp;START_MAXIMIZED=FALSE&amp;Y=120&amp;display_string=audit"}</definedName>
    <definedName name="_339__FDSAUDITLINK__" localSheetId="0" hidden="1">{"fdsup://directions/FAT Viewer?action=UPDATE&amp;creator=factSet&amp;DYN_ARGS=true&amp;DOC_NAME=FAT:RGQ_ENTRPR_VAL_EV_SOURCE_WINDOW.FAT&amp;VAR:ID1=PLL&amp;VAR:SDATE=20090717&amp;VAR:FDATE=20090430&amp;VAR:FREQ=WEEKLY&amp;VAR:RELITEM=&amp;VAR:CURRENCY=&amp;VAR:DB_TYPE=&amp;VAR:UNITS=M&amp;window=popup&amp;w","idth=535&amp;height=425&amp;START_MAXIMIZED=FALSE&amp;Y=120&amp;display_string=audit"}</definedName>
    <definedName name="_339__FDSAUDITLINK__" hidden="1">{"fdsup://directions/FAT Viewer?action=UPDATE&amp;creator=factSet&amp;DYN_ARGS=true&amp;DOC_NAME=FAT:RGQ_ENTRPR_VAL_EV_SOURCE_WINDOW.FAT&amp;VAR:ID1=PLL&amp;VAR:SDATE=20090717&amp;VAR:FDATE=20090430&amp;VAR:FREQ=WEEKLY&amp;VAR:RELITEM=&amp;VAR:CURRENCY=&amp;VAR:DB_TYPE=&amp;VAR:UNITS=M&amp;window=popup&amp;w","idth=535&amp;height=425&amp;START_MAXIMIZED=FALSE&amp;Y=120&amp;display_string=audit"}</definedName>
    <definedName name="_3390__FDSAUDITLINK__" localSheetId="1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3390__FDSAUDITLINK__" localSheetId="0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3390__FDSAUDITLINK__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3391__FDSAUDITLINK__" localSheetId="1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3391__FDSAUDITLINK__" localSheetId="0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3391__FDSAUDITLINK__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3392__FDSAUDITLINK__" localSheetId="1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3392__FDSAUDITLINK__" localSheetId="0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3392__FDSAUDITLINK__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3393__FDSAUDITLINK__" localSheetId="1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3393__FDSAUDITLINK__" localSheetId="0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3393__FDSAUDITLINK__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3394__FDSAUDITLINK__" localSheetId="1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3394__FDSAUDITLINK__" localSheetId="0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3394__FDSAUDITLINK__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3395__FDSAUDITLINK__" localSheetId="1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3395__FDSAUDITLINK__" localSheetId="0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3395__FDSAUDITLINK__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3396__FDSAUDITLINK__" localSheetId="1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3396__FDSAUDITLINK__" localSheetId="0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3396__FDSAUDITLINK__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3397__FDSAUDITLINK__" localSheetId="1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3397__FDSAUDITLINK__" localSheetId="0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3397__FDSAUDITLINK__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3398__FDSAUDITLINK__" localSheetId="1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3398__FDSAUDITLINK__" localSheetId="0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3398__FDSAUDITLINK__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3399__FDSAUDITLINK__" localSheetId="1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3399__FDSAUDITLINK__" localSheetId="0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3399__FDSAUDITLINK__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34__FDSAUDITLINK__" localSheetId="1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34__FDSAUDITLINK__" localSheetId="0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34__FDSAUDITLINK__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340__FDSAUDITLINK__" localSheetId="1" hidden="1">{"fdsup://directions/FAT Viewer?action=UPDATE&amp;creator=factSet&amp;DYN_ARGS=true&amp;DOC_NAME=FAT:RGQ_ENTRPR_VAL_EV_SOURCE_WINDOW.FAT&amp;VAR:ID1=PLL&amp;VAR:SDATE=20090710&amp;VAR:FDATE=20090430&amp;VAR:FREQ=WEEKLY&amp;VAR:RELITEM=&amp;VAR:CURRENCY=&amp;VAR:DB_TYPE=&amp;VAR:UNITS=M&amp;window=popup&amp;w","idth=535&amp;height=425&amp;START_MAXIMIZED=FALSE&amp;Y=120&amp;display_string=audit"}</definedName>
    <definedName name="_340__FDSAUDITLINK__" localSheetId="0" hidden="1">{"fdsup://directions/FAT Viewer?action=UPDATE&amp;creator=factSet&amp;DYN_ARGS=true&amp;DOC_NAME=FAT:RGQ_ENTRPR_VAL_EV_SOURCE_WINDOW.FAT&amp;VAR:ID1=PLL&amp;VAR:SDATE=20090710&amp;VAR:FDATE=20090430&amp;VAR:FREQ=WEEKLY&amp;VAR:RELITEM=&amp;VAR:CURRENCY=&amp;VAR:DB_TYPE=&amp;VAR:UNITS=M&amp;window=popup&amp;w","idth=535&amp;height=425&amp;START_MAXIMIZED=FALSE&amp;Y=120&amp;display_string=audit"}</definedName>
    <definedName name="_340__FDSAUDITLINK__" hidden="1">{"fdsup://directions/FAT Viewer?action=UPDATE&amp;creator=factSet&amp;DYN_ARGS=true&amp;DOC_NAME=FAT:RGQ_ENTRPR_VAL_EV_SOURCE_WINDOW.FAT&amp;VAR:ID1=PLL&amp;VAR:SDATE=20090710&amp;VAR:FDATE=20090430&amp;VAR:FREQ=WEEKLY&amp;VAR:RELITEM=&amp;VAR:CURRENCY=&amp;VAR:DB_TYPE=&amp;VAR:UNITS=M&amp;window=popup&amp;w","idth=535&amp;height=425&amp;START_MAXIMIZED=FALSE&amp;Y=120&amp;display_string=audit"}</definedName>
    <definedName name="_3400__FDSAUDITLINK__" localSheetId="1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3400__FDSAUDITLINK__" localSheetId="0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3400__FDSAUDITLINK__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3401__FDSAUDITLINK__" localSheetId="1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3401__FDSAUDITLINK__" localSheetId="0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3401__FDSAUDITLINK__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3402__FDSAUDITLINK__" localSheetId="1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3402__FDSAUDITLINK__" localSheetId="0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3402__FDSAUDITLINK__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3403__FDSAUDITLINK__" localSheetId="1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3403__FDSAUDITLINK__" localSheetId="0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3403__FDSAUDITLINK__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3404__FDSAUDITLINK__" localSheetId="1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3404__FDSAUDITLINK__" localSheetId="0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3404__FDSAUDITLINK__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3405__FDSAUDITLINK__" localSheetId="1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3405__FDSAUDITLINK__" localSheetId="0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3405__FDSAUDITLINK__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3406__FDSAUDITLINK__" localSheetId="1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3406__FDSAUDITLINK__" localSheetId="0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3406__FDSAUDITLINK__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3407__FDSAUDITLINK__" localSheetId="1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3407__FDSAUDITLINK__" localSheetId="0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3407__FDSAUDITLINK__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3408__FDSAUDITLINK__" localSheetId="1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3408__FDSAUDITLINK__" localSheetId="0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3408__FDSAUDITLINK__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3409__FDSAUDITLINK__" localSheetId="1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3409__FDSAUDITLINK__" localSheetId="0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3409__FDSAUDITLINK__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341__FDSAUDITLINK__" localSheetId="1" hidden="1">{"fdsup://directions/FAT Viewer?action=UPDATE&amp;creator=factSet&amp;DYN_ARGS=true&amp;DOC_NAME=FAT:RGQ_ENTRPR_VAL_EV_SOURCE_WINDOW.FAT&amp;VAR:ID1=PLL&amp;VAR:SDATE=20090702&amp;VAR:FDATE=20090430&amp;VAR:FREQ=WEEKLY&amp;VAR:RELITEM=&amp;VAR:CURRENCY=&amp;VAR:DB_TYPE=&amp;VAR:UNITS=M&amp;window=popup&amp;w","idth=535&amp;height=425&amp;START_MAXIMIZED=FALSE&amp;Y=120&amp;display_string=audit"}</definedName>
    <definedName name="_341__FDSAUDITLINK__" localSheetId="0" hidden="1">{"fdsup://directions/FAT Viewer?action=UPDATE&amp;creator=factSet&amp;DYN_ARGS=true&amp;DOC_NAME=FAT:RGQ_ENTRPR_VAL_EV_SOURCE_WINDOW.FAT&amp;VAR:ID1=PLL&amp;VAR:SDATE=20090702&amp;VAR:FDATE=20090430&amp;VAR:FREQ=WEEKLY&amp;VAR:RELITEM=&amp;VAR:CURRENCY=&amp;VAR:DB_TYPE=&amp;VAR:UNITS=M&amp;window=popup&amp;w","idth=535&amp;height=425&amp;START_MAXIMIZED=FALSE&amp;Y=120&amp;display_string=audit"}</definedName>
    <definedName name="_341__FDSAUDITLINK__" hidden="1">{"fdsup://directions/FAT Viewer?action=UPDATE&amp;creator=factSet&amp;DYN_ARGS=true&amp;DOC_NAME=FAT:RGQ_ENTRPR_VAL_EV_SOURCE_WINDOW.FAT&amp;VAR:ID1=PLL&amp;VAR:SDATE=20090702&amp;VAR:FDATE=20090430&amp;VAR:FREQ=WEEKLY&amp;VAR:RELITEM=&amp;VAR:CURRENCY=&amp;VAR:DB_TYPE=&amp;VAR:UNITS=M&amp;window=popup&amp;w","idth=535&amp;height=425&amp;START_MAXIMIZED=FALSE&amp;Y=120&amp;display_string=audit"}</definedName>
    <definedName name="_3410__FDSAUDITLINK__" localSheetId="1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3410__FDSAUDITLINK__" localSheetId="0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3410__FDSAUDITLINK__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3411__FDSAUDITLINK__" localSheetId="1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3411__FDSAUDITLINK__" localSheetId="0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3411__FDSAUDITLINK__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3412__FDSAUDITLINK__" localSheetId="1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3412__FDSAUDITLINK__" localSheetId="0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3412__FDSAUDITLINK__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3413__FDSAUDITLINK__" localSheetId="1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3413__FDSAUDITLINK__" localSheetId="0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3413__FDSAUDITLINK__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3414__FDSAUDITLINK__" localSheetId="1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3414__FDSAUDITLINK__" localSheetId="0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3414__FDSAUDITLINK__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3415__FDSAUDITLINK__" localSheetId="1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3415__FDSAUDITLINK__" localSheetId="0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3415__FDSAUDITLINK__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3416__FDSAUDITLINK__" localSheetId="1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3416__FDSAUDITLINK__" localSheetId="0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3416__FDSAUDITLINK__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3417__FDSAUDITLINK__" localSheetId="1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3417__FDSAUDITLINK__" localSheetId="0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3417__FDSAUDITLINK__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3418__FDSAUDITLINK__" localSheetId="1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3418__FDSAUDITLINK__" localSheetId="0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3418__FDSAUDITLINK__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3419__FDSAUDITLINK__" localSheetId="1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3419__FDSAUDITLINK__" localSheetId="0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3419__FDSAUDITLINK__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342__FDSAUDITLINK__" localSheetId="1" hidden="1">{"fdsup://directions/FAT Viewer?action=UPDATE&amp;creator=factSet&amp;DYN_ARGS=true&amp;DOC_NAME=FAT:RGQ_ENTRPR_VAL_EV_SOURCE_WINDOW.FAT&amp;VAR:ID1=PLL&amp;VAR:SDATE=20090626&amp;VAR:FDATE=20090430&amp;VAR:FREQ=WEEKLY&amp;VAR:RELITEM=&amp;VAR:CURRENCY=&amp;VAR:DB_TYPE=&amp;VAR:UNITS=M&amp;window=popup&amp;w","idth=535&amp;height=425&amp;START_MAXIMIZED=FALSE&amp;Y=120&amp;display_string=audit"}</definedName>
    <definedName name="_342__FDSAUDITLINK__" localSheetId="0" hidden="1">{"fdsup://directions/FAT Viewer?action=UPDATE&amp;creator=factSet&amp;DYN_ARGS=true&amp;DOC_NAME=FAT:RGQ_ENTRPR_VAL_EV_SOURCE_WINDOW.FAT&amp;VAR:ID1=PLL&amp;VAR:SDATE=20090626&amp;VAR:FDATE=20090430&amp;VAR:FREQ=WEEKLY&amp;VAR:RELITEM=&amp;VAR:CURRENCY=&amp;VAR:DB_TYPE=&amp;VAR:UNITS=M&amp;window=popup&amp;w","idth=535&amp;height=425&amp;START_MAXIMIZED=FALSE&amp;Y=120&amp;display_string=audit"}</definedName>
    <definedName name="_342__FDSAUDITLINK__" hidden="1">{"fdsup://directions/FAT Viewer?action=UPDATE&amp;creator=factSet&amp;DYN_ARGS=true&amp;DOC_NAME=FAT:RGQ_ENTRPR_VAL_EV_SOURCE_WINDOW.FAT&amp;VAR:ID1=PLL&amp;VAR:SDATE=20090626&amp;VAR:FDATE=20090430&amp;VAR:FREQ=WEEKLY&amp;VAR:RELITEM=&amp;VAR:CURRENCY=&amp;VAR:DB_TYPE=&amp;VAR:UNITS=M&amp;window=popup&amp;w","idth=535&amp;height=425&amp;START_MAXIMIZED=FALSE&amp;Y=120&amp;display_string=audit"}</definedName>
    <definedName name="_3420__FDSAUDITLINK__" localSheetId="1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3420__FDSAUDITLINK__" localSheetId="0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3420__FDSAUDITLINK__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3421__FDSAUDITLINK__" localSheetId="1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3421__FDSAUDITLINK__" localSheetId="0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3421__FDSAUDITLINK__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3422__FDSAUDITLINK__" localSheetId="1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3422__FDSAUDITLINK__" localSheetId="0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3422__FDSAUDITLINK__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3423__FDSAUDITLINK__" localSheetId="1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3423__FDSAUDITLINK__" localSheetId="0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3423__FDSAUDITLINK__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3424__FDSAUDITLINK__" localSheetId="1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3424__FDSAUDITLINK__" localSheetId="0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3424__FDSAUDITLINK__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3425__FDSAUDITLINK__" localSheetId="1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3425__FDSAUDITLINK__" localSheetId="0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3425__FDSAUDITLINK__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3426__FDSAUDITLINK__" localSheetId="1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3426__FDSAUDITLINK__" localSheetId="0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3426__FDSAUDITLINK__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3427__FDSAUDITLINK__" localSheetId="1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3427__FDSAUDITLINK__" localSheetId="0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3427__FDSAUDITLINK__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3428__FDSAUDITLINK__" localSheetId="1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3428__FDSAUDITLINK__" localSheetId="0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3428__FDSAUDITLINK__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3429__FDSAUDITLINK__" localSheetId="1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3429__FDSAUDITLINK__" localSheetId="0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3429__FDSAUDITLINK__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343__FDSAUDITLINK__" localSheetId="1" hidden="1">{"fdsup://directions/FAT Viewer?action=UPDATE&amp;creator=factSet&amp;DYN_ARGS=true&amp;DOC_NAME=FAT:RGQ_ENTRPR_VAL_EV_SOURCE_WINDOW.FAT&amp;VAR:ID1=PLL&amp;VAR:SDATE=20090619&amp;VAR:FDATE=20090430&amp;VAR:FREQ=WEEKLY&amp;VAR:RELITEM=&amp;VAR:CURRENCY=&amp;VAR:DB_TYPE=&amp;VAR:UNITS=M&amp;window=popup&amp;w","idth=535&amp;height=425&amp;START_MAXIMIZED=FALSE&amp;Y=120&amp;display_string=audit"}</definedName>
    <definedName name="_343__FDSAUDITLINK__" localSheetId="0" hidden="1">{"fdsup://directions/FAT Viewer?action=UPDATE&amp;creator=factSet&amp;DYN_ARGS=true&amp;DOC_NAME=FAT:RGQ_ENTRPR_VAL_EV_SOURCE_WINDOW.FAT&amp;VAR:ID1=PLL&amp;VAR:SDATE=20090619&amp;VAR:FDATE=20090430&amp;VAR:FREQ=WEEKLY&amp;VAR:RELITEM=&amp;VAR:CURRENCY=&amp;VAR:DB_TYPE=&amp;VAR:UNITS=M&amp;window=popup&amp;w","idth=535&amp;height=425&amp;START_MAXIMIZED=FALSE&amp;Y=120&amp;display_string=audit"}</definedName>
    <definedName name="_343__FDSAUDITLINK__" hidden="1">{"fdsup://directions/FAT Viewer?action=UPDATE&amp;creator=factSet&amp;DYN_ARGS=true&amp;DOC_NAME=FAT:RGQ_ENTRPR_VAL_EV_SOURCE_WINDOW.FAT&amp;VAR:ID1=PLL&amp;VAR:SDATE=20090619&amp;VAR:FDATE=20090430&amp;VAR:FREQ=WEEKLY&amp;VAR:RELITEM=&amp;VAR:CURRENCY=&amp;VAR:DB_TYPE=&amp;VAR:UNITS=M&amp;window=popup&amp;w","idth=535&amp;height=425&amp;START_MAXIMIZED=FALSE&amp;Y=120&amp;display_string=audit"}</definedName>
    <definedName name="_3430__FDSAUDITLINK__" localSheetId="1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3430__FDSAUDITLINK__" localSheetId="0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3430__FDSAUDITLINK__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3431__FDSAUDITLINK__" localSheetId="1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3431__FDSAUDITLINK__" localSheetId="0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3431__FDSAUDITLINK__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3432__FDSAUDITLINK__" localSheetId="1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3432__FDSAUDITLINK__" localSheetId="0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3432__FDSAUDITLINK__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3433__FDSAUDITLINK__" localSheetId="1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3433__FDSAUDITLINK__" localSheetId="0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3433__FDSAUDITLINK__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3434__FDSAUDITLINK__" localSheetId="1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3434__FDSAUDITLINK__" localSheetId="0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3434__FDSAUDITLINK__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3435__FDSAUDITLINK__" localSheetId="1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3435__FDSAUDITLINK__" localSheetId="0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3435__FDSAUDITLINK__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3436__FDSAUDITLINK__" localSheetId="1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3436__FDSAUDITLINK__" localSheetId="0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3436__FDSAUDITLINK__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3437__FDSAUDITLINK__" localSheetId="1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3437__FDSAUDITLINK__" localSheetId="0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3437__FDSAUDITLINK__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3438__FDSAUDITLINK__" localSheetId="1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3438__FDSAUDITLINK__" localSheetId="0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3438__FDSAUDITLINK__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3439__FDSAUDITLINK__" localSheetId="1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3439__FDSAUDITLINK__" localSheetId="0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3439__FDSAUDITLINK__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344__FDSAUDITLINK__" localSheetId="1" hidden="1">{"fdsup://directions/FAT Viewer?action=UPDATE&amp;creator=factSet&amp;DYN_ARGS=true&amp;DOC_NAME=FAT:RGQ_ENTRPR_VAL_EV_SOURCE_WINDOW.FAT&amp;VAR:ID1=PLL&amp;VAR:SDATE=20090612&amp;VAR:FDATE=20090430&amp;VAR:FREQ=WEEKLY&amp;VAR:RELITEM=&amp;VAR:CURRENCY=&amp;VAR:DB_TYPE=&amp;VAR:UNITS=M&amp;window=popup&amp;w","idth=535&amp;height=425&amp;START_MAXIMIZED=FALSE&amp;Y=120&amp;display_string=audit"}</definedName>
    <definedName name="_344__FDSAUDITLINK__" localSheetId="0" hidden="1">{"fdsup://directions/FAT Viewer?action=UPDATE&amp;creator=factSet&amp;DYN_ARGS=true&amp;DOC_NAME=FAT:RGQ_ENTRPR_VAL_EV_SOURCE_WINDOW.FAT&amp;VAR:ID1=PLL&amp;VAR:SDATE=20090612&amp;VAR:FDATE=20090430&amp;VAR:FREQ=WEEKLY&amp;VAR:RELITEM=&amp;VAR:CURRENCY=&amp;VAR:DB_TYPE=&amp;VAR:UNITS=M&amp;window=popup&amp;w","idth=535&amp;height=425&amp;START_MAXIMIZED=FALSE&amp;Y=120&amp;display_string=audit"}</definedName>
    <definedName name="_344__FDSAUDITLINK__" hidden="1">{"fdsup://directions/FAT Viewer?action=UPDATE&amp;creator=factSet&amp;DYN_ARGS=true&amp;DOC_NAME=FAT:RGQ_ENTRPR_VAL_EV_SOURCE_WINDOW.FAT&amp;VAR:ID1=PLL&amp;VAR:SDATE=20090612&amp;VAR:FDATE=20090430&amp;VAR:FREQ=WEEKLY&amp;VAR:RELITEM=&amp;VAR:CURRENCY=&amp;VAR:DB_TYPE=&amp;VAR:UNITS=M&amp;window=popup&amp;w","idth=535&amp;height=425&amp;START_MAXIMIZED=FALSE&amp;Y=120&amp;display_string=audit"}</definedName>
    <definedName name="_3440__FDSAUDITLINK__" localSheetId="1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3440__FDSAUDITLINK__" localSheetId="0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3440__FDSAUDITLINK__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3441__FDSAUDITLINK__" localSheetId="1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3441__FDSAUDITLINK__" localSheetId="0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3441__FDSAUDITLINK__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3442__FDSAUDITLINK__" localSheetId="1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3442__FDSAUDITLINK__" localSheetId="0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3442__FDSAUDITLINK__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3443__FDSAUDITLINK__" localSheetId="1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3443__FDSAUDITLINK__" localSheetId="0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3443__FDSAUDITLINK__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3444__FDSAUDITLINK__" localSheetId="1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3444__FDSAUDITLINK__" localSheetId="0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3444__FDSAUDITLINK__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3445__FDSAUDITLINK__" localSheetId="1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3445__FDSAUDITLINK__" localSheetId="0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3445__FDSAUDITLINK__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3446__FDSAUDITLINK__" localSheetId="1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3446__FDSAUDITLINK__" localSheetId="0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3446__FDSAUDITLINK__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3447__FDSAUDITLINK__" localSheetId="1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3447__FDSAUDITLINK__" localSheetId="0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3447__FDSAUDITLINK__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3448__FDSAUDITLINK__" localSheetId="1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3448__FDSAUDITLINK__" localSheetId="0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3448__FDSAUDITLINK__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3449__FDSAUDITLINK__" localSheetId="1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3449__FDSAUDITLINK__" localSheetId="0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3449__FDSAUDITLINK__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345__FDSAUDITLINK__" localSheetId="1" hidden="1">{"fdsup://directions/FAT Viewer?action=UPDATE&amp;creator=factSet&amp;DYN_ARGS=true&amp;DOC_NAME=FAT:RGQ_ENTRPR_VAL_EV_SOURCE_WINDOW.FAT&amp;VAR:ID1=PLL&amp;VAR:SDATE=20090605&amp;VAR:FDATE=20090430&amp;VAR:FREQ=WEEKLY&amp;VAR:RELITEM=&amp;VAR:CURRENCY=&amp;VAR:DB_TYPE=&amp;VAR:UNITS=M&amp;window=popup&amp;w","idth=535&amp;height=425&amp;START_MAXIMIZED=FALSE&amp;Y=120&amp;display_string=audit"}</definedName>
    <definedName name="_345__FDSAUDITLINK__" localSheetId="0" hidden="1">{"fdsup://directions/FAT Viewer?action=UPDATE&amp;creator=factSet&amp;DYN_ARGS=true&amp;DOC_NAME=FAT:RGQ_ENTRPR_VAL_EV_SOURCE_WINDOW.FAT&amp;VAR:ID1=PLL&amp;VAR:SDATE=20090605&amp;VAR:FDATE=20090430&amp;VAR:FREQ=WEEKLY&amp;VAR:RELITEM=&amp;VAR:CURRENCY=&amp;VAR:DB_TYPE=&amp;VAR:UNITS=M&amp;window=popup&amp;w","idth=535&amp;height=425&amp;START_MAXIMIZED=FALSE&amp;Y=120&amp;display_string=audit"}</definedName>
    <definedName name="_345__FDSAUDITLINK__" hidden="1">{"fdsup://directions/FAT Viewer?action=UPDATE&amp;creator=factSet&amp;DYN_ARGS=true&amp;DOC_NAME=FAT:RGQ_ENTRPR_VAL_EV_SOURCE_WINDOW.FAT&amp;VAR:ID1=PLL&amp;VAR:SDATE=20090605&amp;VAR:FDATE=20090430&amp;VAR:FREQ=WEEKLY&amp;VAR:RELITEM=&amp;VAR:CURRENCY=&amp;VAR:DB_TYPE=&amp;VAR:UNITS=M&amp;window=popup&amp;w","idth=535&amp;height=425&amp;START_MAXIMIZED=FALSE&amp;Y=120&amp;display_string=audit"}</definedName>
    <definedName name="_3450__FDSAUDITLINK__" localSheetId="1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3450__FDSAUDITLINK__" localSheetId="0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3450__FDSAUDITLINK__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3451__FDSAUDITLINK__" localSheetId="1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3451__FDSAUDITLINK__" localSheetId="0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3451__FDSAUDITLINK__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3452__FDSAUDITLINK__" localSheetId="1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3452__FDSAUDITLINK__" localSheetId="0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3452__FDSAUDITLINK__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3453__FDSAUDITLINK__" localSheetId="1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3453__FDSAUDITLINK__" localSheetId="0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3453__FDSAUDITLINK__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3454__FDSAUDITLINK__" localSheetId="1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3454__FDSAUDITLINK__" localSheetId="0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3454__FDSAUDITLINK__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3455__FDSAUDITLINK__" localSheetId="1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3455__FDSAUDITLINK__" localSheetId="0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3455__FDSAUDITLINK__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3456__FDSAUDITLINK__" localSheetId="1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3456__FDSAUDITLINK__" localSheetId="0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3456__FDSAUDITLINK__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3457__FDSAUDITLINK__" localSheetId="1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3457__FDSAUDITLINK__" localSheetId="0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3457__FDSAUDITLINK__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3458__FDSAUDITLINK__" localSheetId="1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3458__FDSAUDITLINK__" localSheetId="0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3458__FDSAUDITLINK__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3459__FDSAUDITLINK__" localSheetId="1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3459__FDSAUDITLINK__" localSheetId="0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3459__FDSAUDITLINK__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346__FDSAUDITLINK__" localSheetId="1" hidden="1">{"fdsup://directions/FAT Viewer?action=UPDATE&amp;creator=factSet&amp;DYN_ARGS=true&amp;DOC_NAME=FAT:RGQ_ENTRPR_VAL_EV_SOURCE_WINDOW.FAT&amp;VAR:ID1=PLL&amp;VAR:SDATE=20090529&amp;VAR:FDATE=20090430&amp;VAR:FREQ=WEEKLY&amp;VAR:RELITEM=&amp;VAR:CURRENCY=&amp;VAR:DB_TYPE=&amp;VAR:UNITS=M&amp;window=popup&amp;w","idth=535&amp;height=425&amp;START_MAXIMIZED=FALSE&amp;Y=120&amp;display_string=audit"}</definedName>
    <definedName name="_346__FDSAUDITLINK__" localSheetId="0" hidden="1">{"fdsup://directions/FAT Viewer?action=UPDATE&amp;creator=factSet&amp;DYN_ARGS=true&amp;DOC_NAME=FAT:RGQ_ENTRPR_VAL_EV_SOURCE_WINDOW.FAT&amp;VAR:ID1=PLL&amp;VAR:SDATE=20090529&amp;VAR:FDATE=20090430&amp;VAR:FREQ=WEEKLY&amp;VAR:RELITEM=&amp;VAR:CURRENCY=&amp;VAR:DB_TYPE=&amp;VAR:UNITS=M&amp;window=popup&amp;w","idth=535&amp;height=425&amp;START_MAXIMIZED=FALSE&amp;Y=120&amp;display_string=audit"}</definedName>
    <definedName name="_346__FDSAUDITLINK__" hidden="1">{"fdsup://directions/FAT Viewer?action=UPDATE&amp;creator=factSet&amp;DYN_ARGS=true&amp;DOC_NAME=FAT:RGQ_ENTRPR_VAL_EV_SOURCE_WINDOW.FAT&amp;VAR:ID1=PLL&amp;VAR:SDATE=20090529&amp;VAR:FDATE=20090430&amp;VAR:FREQ=WEEKLY&amp;VAR:RELITEM=&amp;VAR:CURRENCY=&amp;VAR:DB_TYPE=&amp;VAR:UNITS=M&amp;window=popup&amp;w","idth=535&amp;height=425&amp;START_MAXIMIZED=FALSE&amp;Y=120&amp;display_string=audit"}</definedName>
    <definedName name="_3460__FDSAUDITLINK__" localSheetId="1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3460__FDSAUDITLINK__" localSheetId="0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3460__FDSAUDITLINK__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3461__FDSAUDITLINK__" localSheetId="1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3461__FDSAUDITLINK__" localSheetId="0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3461__FDSAUDITLINK__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3462__FDSAUDITLINK__" localSheetId="1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3462__FDSAUDITLINK__" localSheetId="0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3462__FDSAUDITLINK__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3463__FDSAUDITLINK__" localSheetId="1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3463__FDSAUDITLINK__" localSheetId="0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3463__FDSAUDITLINK__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3464__FDSAUDITLINK__" localSheetId="1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3464__FDSAUDITLINK__" localSheetId="0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3464__FDSAUDITLINK__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3465__FDSAUDITLINK__" localSheetId="1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3465__FDSAUDITLINK__" localSheetId="0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3465__FDSAUDITLINK__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3466__FDSAUDITLINK__" localSheetId="1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3466__FDSAUDITLINK__" localSheetId="0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3466__FDSAUDITLINK__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3467__FDSAUDITLINK__" localSheetId="1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3467__FDSAUDITLINK__" localSheetId="0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3467__FDSAUDITLINK__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3468__FDSAUDITLINK__" localSheetId="1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3468__FDSAUDITLINK__" localSheetId="0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3468__FDSAUDITLINK__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3469__FDSAUDITLINK__" localSheetId="1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3469__FDSAUDITLINK__" localSheetId="0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3469__FDSAUDITLINK__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347__FDSAUDITLINK__" localSheetId="1" hidden="1">{"fdsup://directions/FAT Viewer?action=UPDATE&amp;creator=factSet&amp;DYN_ARGS=true&amp;DOC_NAME=FAT:RGQ_ENTRPR_VAL_EV_SOURCE_WINDOW.FAT&amp;VAR:ID1=PLL&amp;VAR:SDATE=20090522&amp;VAR:FDATE=20090430&amp;VAR:FREQ=WEEKLY&amp;VAR:RELITEM=&amp;VAR:CURRENCY=&amp;VAR:DB_TYPE=&amp;VAR:UNITS=M&amp;window=popup&amp;w","idth=535&amp;height=425&amp;START_MAXIMIZED=FALSE&amp;Y=120&amp;display_string=audit"}</definedName>
    <definedName name="_347__FDSAUDITLINK__" localSheetId="0" hidden="1">{"fdsup://directions/FAT Viewer?action=UPDATE&amp;creator=factSet&amp;DYN_ARGS=true&amp;DOC_NAME=FAT:RGQ_ENTRPR_VAL_EV_SOURCE_WINDOW.FAT&amp;VAR:ID1=PLL&amp;VAR:SDATE=20090522&amp;VAR:FDATE=20090430&amp;VAR:FREQ=WEEKLY&amp;VAR:RELITEM=&amp;VAR:CURRENCY=&amp;VAR:DB_TYPE=&amp;VAR:UNITS=M&amp;window=popup&amp;w","idth=535&amp;height=425&amp;START_MAXIMIZED=FALSE&amp;Y=120&amp;display_string=audit"}</definedName>
    <definedName name="_347__FDSAUDITLINK__" hidden="1">{"fdsup://directions/FAT Viewer?action=UPDATE&amp;creator=factSet&amp;DYN_ARGS=true&amp;DOC_NAME=FAT:RGQ_ENTRPR_VAL_EV_SOURCE_WINDOW.FAT&amp;VAR:ID1=PLL&amp;VAR:SDATE=20090522&amp;VAR:FDATE=20090430&amp;VAR:FREQ=WEEKLY&amp;VAR:RELITEM=&amp;VAR:CURRENCY=&amp;VAR:DB_TYPE=&amp;VAR:UNITS=M&amp;window=popup&amp;w","idth=535&amp;height=425&amp;START_MAXIMIZED=FALSE&amp;Y=120&amp;display_string=audit"}</definedName>
    <definedName name="_3470__FDSAUDITLINK__" localSheetId="1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3470__FDSAUDITLINK__" localSheetId="0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3470__FDSAUDITLINK__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3471__FDSAUDITLINK__" localSheetId="1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3471__FDSAUDITLINK__" localSheetId="0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3471__FDSAUDITLINK__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3472__FDSAUDITLINK__" localSheetId="1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3472__FDSAUDITLINK__" localSheetId="0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3472__FDSAUDITLINK__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3473__FDSAUDITLINK__" localSheetId="1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3473__FDSAUDITLINK__" localSheetId="0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3473__FDSAUDITLINK__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3474__FDSAUDITLINK__" localSheetId="1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3474__FDSAUDITLINK__" localSheetId="0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3474__FDSAUDITLINK__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3475__FDSAUDITLINK__" localSheetId="1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3475__FDSAUDITLINK__" localSheetId="0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3475__FDSAUDITLINK__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3476__FDSAUDITLINK__" localSheetId="1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3476__FDSAUDITLINK__" localSheetId="0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3476__FDSAUDITLINK__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3477__FDSAUDITLINK__" localSheetId="1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3477__FDSAUDITLINK__" localSheetId="0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3477__FDSAUDITLINK__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3478__FDSAUDITLINK__" localSheetId="1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3478__FDSAUDITLINK__" localSheetId="0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3478__FDSAUDITLINK__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3479__FDSAUDITLINK__" localSheetId="1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3479__FDSAUDITLINK__" localSheetId="0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3479__FDSAUDITLINK__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348__FDSAUDITLINK__" localSheetId="1" hidden="1">{"fdsup://directions/FAT Viewer?action=UPDATE&amp;creator=factSet&amp;DYN_ARGS=true&amp;DOC_NAME=FAT:RGQ_ENTRPR_VAL_EV_SOURCE_WINDOW.FAT&amp;VAR:ID1=PLL&amp;VAR:SDATE=20090515&amp;VAR:FDATE=20090430&amp;VAR:FREQ=WEEKLY&amp;VAR:RELITEM=&amp;VAR:CURRENCY=&amp;VAR:DB_TYPE=&amp;VAR:UNITS=M&amp;window=popup&amp;w","idth=535&amp;height=425&amp;START_MAXIMIZED=FALSE&amp;Y=120&amp;display_string=audit"}</definedName>
    <definedName name="_348__FDSAUDITLINK__" localSheetId="0" hidden="1">{"fdsup://directions/FAT Viewer?action=UPDATE&amp;creator=factSet&amp;DYN_ARGS=true&amp;DOC_NAME=FAT:RGQ_ENTRPR_VAL_EV_SOURCE_WINDOW.FAT&amp;VAR:ID1=PLL&amp;VAR:SDATE=20090515&amp;VAR:FDATE=20090430&amp;VAR:FREQ=WEEKLY&amp;VAR:RELITEM=&amp;VAR:CURRENCY=&amp;VAR:DB_TYPE=&amp;VAR:UNITS=M&amp;window=popup&amp;w","idth=535&amp;height=425&amp;START_MAXIMIZED=FALSE&amp;Y=120&amp;display_string=audit"}</definedName>
    <definedName name="_348__FDSAUDITLINK__" hidden="1">{"fdsup://directions/FAT Viewer?action=UPDATE&amp;creator=factSet&amp;DYN_ARGS=true&amp;DOC_NAME=FAT:RGQ_ENTRPR_VAL_EV_SOURCE_WINDOW.FAT&amp;VAR:ID1=PLL&amp;VAR:SDATE=20090515&amp;VAR:FDATE=20090430&amp;VAR:FREQ=WEEKLY&amp;VAR:RELITEM=&amp;VAR:CURRENCY=&amp;VAR:DB_TYPE=&amp;VAR:UNITS=M&amp;window=popup&amp;w","idth=535&amp;height=425&amp;START_MAXIMIZED=FALSE&amp;Y=120&amp;display_string=audit"}</definedName>
    <definedName name="_3480__FDSAUDITLINK__" localSheetId="1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3480__FDSAUDITLINK__" localSheetId="0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3480__FDSAUDITLINK__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3481__FDSAUDITLINK__" localSheetId="1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3481__FDSAUDITLINK__" localSheetId="0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3481__FDSAUDITLINK__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3482__FDSAUDITLINK__" localSheetId="1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3482__FDSAUDITLINK__" localSheetId="0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3482__FDSAUDITLINK__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3483__FDSAUDITLINK__" localSheetId="1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3483__FDSAUDITLINK__" localSheetId="0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3483__FDSAUDITLINK__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3484__FDSAUDITLINK__" localSheetId="1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3484__FDSAUDITLINK__" localSheetId="0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3484__FDSAUDITLINK__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3485__FDSAUDITLINK__" localSheetId="1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3485__FDSAUDITLINK__" localSheetId="0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3485__FDSAUDITLINK__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3486__FDSAUDITLINK__" localSheetId="1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3486__FDSAUDITLINK__" localSheetId="0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3486__FDSAUDITLINK__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3487__FDSAUDITLINK__" localSheetId="1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3487__FDSAUDITLINK__" localSheetId="0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3487__FDSAUDITLINK__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3488__FDSAUDITLINK__" localSheetId="1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3488__FDSAUDITLINK__" localSheetId="0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3488__FDSAUDITLINK__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3489__FDSAUDITLINK__" localSheetId="1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3489__FDSAUDITLINK__" localSheetId="0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3489__FDSAUDITLINK__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349__FDSAUDITLINK__" localSheetId="1" hidden="1">{"fdsup://directions/FAT Viewer?action=UPDATE&amp;creator=factSet&amp;DYN_ARGS=true&amp;DOC_NAME=FAT:RGQ_ENTRPR_VAL_EV_SOURCE_WINDOW.FAT&amp;VAR:ID1=PLL&amp;VAR:SDATE=20090508&amp;VAR:FDATE=20090430&amp;VAR:FREQ=WEEKLY&amp;VAR:RELITEM=&amp;VAR:CURRENCY=&amp;VAR:DB_TYPE=&amp;VAR:UNITS=M&amp;window=popup&amp;w","idth=535&amp;height=425&amp;START_MAXIMIZED=FALSE&amp;Y=120&amp;display_string=audit"}</definedName>
    <definedName name="_349__FDSAUDITLINK__" localSheetId="0" hidden="1">{"fdsup://directions/FAT Viewer?action=UPDATE&amp;creator=factSet&amp;DYN_ARGS=true&amp;DOC_NAME=FAT:RGQ_ENTRPR_VAL_EV_SOURCE_WINDOW.FAT&amp;VAR:ID1=PLL&amp;VAR:SDATE=20090508&amp;VAR:FDATE=20090430&amp;VAR:FREQ=WEEKLY&amp;VAR:RELITEM=&amp;VAR:CURRENCY=&amp;VAR:DB_TYPE=&amp;VAR:UNITS=M&amp;window=popup&amp;w","idth=535&amp;height=425&amp;START_MAXIMIZED=FALSE&amp;Y=120&amp;display_string=audit"}</definedName>
    <definedName name="_349__FDSAUDITLINK__" hidden="1">{"fdsup://directions/FAT Viewer?action=UPDATE&amp;creator=factSet&amp;DYN_ARGS=true&amp;DOC_NAME=FAT:RGQ_ENTRPR_VAL_EV_SOURCE_WINDOW.FAT&amp;VAR:ID1=PLL&amp;VAR:SDATE=20090508&amp;VAR:FDATE=20090430&amp;VAR:FREQ=WEEKLY&amp;VAR:RELITEM=&amp;VAR:CURRENCY=&amp;VAR:DB_TYPE=&amp;VAR:UNITS=M&amp;window=popup&amp;w","idth=535&amp;height=425&amp;START_MAXIMIZED=FALSE&amp;Y=120&amp;display_string=audit"}</definedName>
    <definedName name="_3490__FDSAUDITLINK__" localSheetId="1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3490__FDSAUDITLINK__" localSheetId="0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3490__FDSAUDITLINK__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3491__FDSAUDITLINK__" localSheetId="1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3491__FDSAUDITLINK__" localSheetId="0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3491__FDSAUDITLINK__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3492__FDSAUDITLINK__" localSheetId="1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3492__FDSAUDITLINK__" localSheetId="0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3492__FDSAUDITLINK__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3493__FDSAUDITLINK__" localSheetId="1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3493__FDSAUDITLINK__" localSheetId="0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3493__FDSAUDITLINK__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3494__FDSAUDITLINK__" localSheetId="1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3494__FDSAUDITLINK__" localSheetId="0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3494__FDSAUDITLINK__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3495__FDSAUDITLINK__" localSheetId="1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3495__FDSAUDITLINK__" localSheetId="0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3495__FDSAUDITLINK__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3496__FDSAUDITLINK__" localSheetId="1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3496__FDSAUDITLINK__" localSheetId="0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3496__FDSAUDITLINK__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3497__FDSAUDITLINK__" localSheetId="1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3497__FDSAUDITLINK__" localSheetId="0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3497__FDSAUDITLINK__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3498__FDSAUDITLINK__" localSheetId="1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3498__FDSAUDITLINK__" localSheetId="0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3498__FDSAUDITLINK__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3499__FDSAUDITLINK__" localSheetId="1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3499__FDSAUDITLINK__" localSheetId="0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3499__FDSAUDITLINK__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35__FDSAUDITLINK__" localSheetId="1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35__FDSAUDITLINK__" localSheetId="0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35__FDSAUDITLINK__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350__FDSAUDITLINK__" localSheetId="1" hidden="1">{"fdsup://directions/FAT Viewer?action=UPDATE&amp;creator=factSet&amp;DYN_ARGS=true&amp;DOC_NAME=FAT:RGQ_ENTRPR_VAL_EV_SOURCE_WINDOW.FAT&amp;VAR:ID1=PLL&amp;VAR:SDATE=20090501&amp;VAR:FDATE=20090430&amp;VAR:FREQ=WEEKLY&amp;VAR:RELITEM=&amp;VAR:CURRENCY=&amp;VAR:DB_TYPE=&amp;VAR:UNITS=M&amp;window=popup&amp;w","idth=535&amp;height=425&amp;START_MAXIMIZED=FALSE&amp;Y=120&amp;display_string=audit"}</definedName>
    <definedName name="_350__FDSAUDITLINK__" localSheetId="0" hidden="1">{"fdsup://directions/FAT Viewer?action=UPDATE&amp;creator=factSet&amp;DYN_ARGS=true&amp;DOC_NAME=FAT:RGQ_ENTRPR_VAL_EV_SOURCE_WINDOW.FAT&amp;VAR:ID1=PLL&amp;VAR:SDATE=20090501&amp;VAR:FDATE=20090430&amp;VAR:FREQ=WEEKLY&amp;VAR:RELITEM=&amp;VAR:CURRENCY=&amp;VAR:DB_TYPE=&amp;VAR:UNITS=M&amp;window=popup&amp;w","idth=535&amp;height=425&amp;START_MAXIMIZED=FALSE&amp;Y=120&amp;display_string=audit"}</definedName>
    <definedName name="_350__FDSAUDITLINK__" hidden="1">{"fdsup://directions/FAT Viewer?action=UPDATE&amp;creator=factSet&amp;DYN_ARGS=true&amp;DOC_NAME=FAT:RGQ_ENTRPR_VAL_EV_SOURCE_WINDOW.FAT&amp;VAR:ID1=PLL&amp;VAR:SDATE=20090501&amp;VAR:FDATE=20090430&amp;VAR:FREQ=WEEKLY&amp;VAR:RELITEM=&amp;VAR:CURRENCY=&amp;VAR:DB_TYPE=&amp;VAR:UNITS=M&amp;window=popup&amp;w","idth=535&amp;height=425&amp;START_MAXIMIZED=FALSE&amp;Y=120&amp;display_string=audit"}</definedName>
    <definedName name="_3500__FDSAUDITLINK__" localSheetId="1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3500__FDSAUDITLINK__" localSheetId="0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3500__FDSAUDITLINK__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3501__FDSAUDITLINK__" localSheetId="1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3501__FDSAUDITLINK__" localSheetId="0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3501__FDSAUDITLINK__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3502__FDSAUDITLINK__" localSheetId="1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3502__FDSAUDITLINK__" localSheetId="0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3502__FDSAUDITLINK__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3503__FDSAUDITLINK__" localSheetId="1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3503__FDSAUDITLINK__" localSheetId="0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3503__FDSAUDITLINK__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3504__FDSAUDITLINK__" localSheetId="1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3504__FDSAUDITLINK__" localSheetId="0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3504__FDSAUDITLINK__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3505__FDSAUDITLINK__" localSheetId="1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3505__FDSAUDITLINK__" localSheetId="0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3505__FDSAUDITLINK__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3506__FDSAUDITLINK__" localSheetId="1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3506__FDSAUDITLINK__" localSheetId="0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3506__FDSAUDITLINK__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3507__FDSAUDITLINK__" localSheetId="1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3507__FDSAUDITLINK__" localSheetId="0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3507__FDSAUDITLINK__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3508__FDSAUDITLINK__" localSheetId="1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3508__FDSAUDITLINK__" localSheetId="0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3508__FDSAUDITLINK__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3509__FDSAUDITLINK__" localSheetId="1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3509__FDSAUDITLINK__" localSheetId="0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3509__FDSAUDITLINK__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351__FDSAUDITLINK__" localSheetId="1" hidden="1">{"fdsup://directions/FAT Viewer?action=UPDATE&amp;creator=factSet&amp;DYN_ARGS=true&amp;DOC_NAME=FAT:RGQ_ENTRPR_VAL_EV_SOURCE_WINDOW.FAT&amp;VAR:ID1=PLL&amp;VAR:SDATE=20090424&amp;VAR:FDATE=20090130&amp;VAR:FREQ=WEEKLY&amp;VAR:RELITEM=&amp;VAR:CURRENCY=&amp;VAR:DB_TYPE=&amp;VAR:UNITS=M&amp;window=popup&amp;w","idth=535&amp;height=425&amp;START_MAXIMIZED=FALSE&amp;Y=120&amp;display_string=audit"}</definedName>
    <definedName name="_351__FDSAUDITLINK__" localSheetId="0" hidden="1">{"fdsup://directions/FAT Viewer?action=UPDATE&amp;creator=factSet&amp;DYN_ARGS=true&amp;DOC_NAME=FAT:RGQ_ENTRPR_VAL_EV_SOURCE_WINDOW.FAT&amp;VAR:ID1=PLL&amp;VAR:SDATE=20090424&amp;VAR:FDATE=20090130&amp;VAR:FREQ=WEEKLY&amp;VAR:RELITEM=&amp;VAR:CURRENCY=&amp;VAR:DB_TYPE=&amp;VAR:UNITS=M&amp;window=popup&amp;w","idth=535&amp;height=425&amp;START_MAXIMIZED=FALSE&amp;Y=120&amp;display_string=audit"}</definedName>
    <definedName name="_351__FDSAUDITLINK__" hidden="1">{"fdsup://directions/FAT Viewer?action=UPDATE&amp;creator=factSet&amp;DYN_ARGS=true&amp;DOC_NAME=FAT:RGQ_ENTRPR_VAL_EV_SOURCE_WINDOW.FAT&amp;VAR:ID1=PLL&amp;VAR:SDATE=20090424&amp;VAR:FDATE=20090130&amp;VAR:FREQ=WEEKLY&amp;VAR:RELITEM=&amp;VAR:CURRENCY=&amp;VAR:DB_TYPE=&amp;VAR:UNITS=M&amp;window=popup&amp;w","idth=535&amp;height=425&amp;START_MAXIMIZED=FALSE&amp;Y=120&amp;display_string=audit"}</definedName>
    <definedName name="_3510__FDSAUDITLINK__" localSheetId="1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3510__FDSAUDITLINK__" localSheetId="0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3510__FDSAUDITLINK__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3511__FDSAUDITLINK__" localSheetId="1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3511__FDSAUDITLINK__" localSheetId="0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3511__FDSAUDITLINK__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3512__FDSAUDITLINK__" localSheetId="1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3512__FDSAUDITLINK__" localSheetId="0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3512__FDSAUDITLINK__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3513__FDSAUDITLINK__" localSheetId="1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3513__FDSAUDITLINK__" localSheetId="0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3513__FDSAUDITLINK__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3514__FDSAUDITLINK__" localSheetId="1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3514__FDSAUDITLINK__" localSheetId="0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3514__FDSAUDITLINK__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3515__FDSAUDITLINK__" localSheetId="1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3515__FDSAUDITLINK__" localSheetId="0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3515__FDSAUDITLINK__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3516__FDSAUDITLINK__" localSheetId="1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3516__FDSAUDITLINK__" localSheetId="0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3516__FDSAUDITLINK__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3517__FDSAUDITLINK__" localSheetId="1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3517__FDSAUDITLINK__" localSheetId="0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3517__FDSAUDITLINK__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3518__FDSAUDITLINK__" localSheetId="1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3518__FDSAUDITLINK__" localSheetId="0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3518__FDSAUDITLINK__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3519__FDSAUDITLINK__" localSheetId="1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3519__FDSAUDITLINK__" localSheetId="0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3519__FDSAUDITLINK__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352__FDSAUDITLINK__" localSheetId="1" hidden="1">{"fdsup://directions/FAT Viewer?action=UPDATE&amp;creator=factSet&amp;DYN_ARGS=true&amp;DOC_NAME=FAT:RGQ_ENTRPR_VAL_EV_SOURCE_WINDOW.FAT&amp;VAR:ID1=PLL&amp;VAR:SDATE=20090417&amp;VAR:FDATE=20090130&amp;VAR:FREQ=WEEKLY&amp;VAR:RELITEM=&amp;VAR:CURRENCY=&amp;VAR:DB_TYPE=&amp;VAR:UNITS=M&amp;window=popup&amp;w","idth=535&amp;height=425&amp;START_MAXIMIZED=FALSE&amp;Y=120&amp;display_string=audit"}</definedName>
    <definedName name="_352__FDSAUDITLINK__" localSheetId="0" hidden="1">{"fdsup://directions/FAT Viewer?action=UPDATE&amp;creator=factSet&amp;DYN_ARGS=true&amp;DOC_NAME=FAT:RGQ_ENTRPR_VAL_EV_SOURCE_WINDOW.FAT&amp;VAR:ID1=PLL&amp;VAR:SDATE=20090417&amp;VAR:FDATE=20090130&amp;VAR:FREQ=WEEKLY&amp;VAR:RELITEM=&amp;VAR:CURRENCY=&amp;VAR:DB_TYPE=&amp;VAR:UNITS=M&amp;window=popup&amp;w","idth=535&amp;height=425&amp;START_MAXIMIZED=FALSE&amp;Y=120&amp;display_string=audit"}</definedName>
    <definedName name="_352__FDSAUDITLINK__" hidden="1">{"fdsup://directions/FAT Viewer?action=UPDATE&amp;creator=factSet&amp;DYN_ARGS=true&amp;DOC_NAME=FAT:RGQ_ENTRPR_VAL_EV_SOURCE_WINDOW.FAT&amp;VAR:ID1=PLL&amp;VAR:SDATE=20090417&amp;VAR:FDATE=20090130&amp;VAR:FREQ=WEEKLY&amp;VAR:RELITEM=&amp;VAR:CURRENCY=&amp;VAR:DB_TYPE=&amp;VAR:UNITS=M&amp;window=popup&amp;w","idth=535&amp;height=425&amp;START_MAXIMIZED=FALSE&amp;Y=120&amp;display_string=audit"}</definedName>
    <definedName name="_3520__FDSAUDITLINK__" localSheetId="1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3520__FDSAUDITLINK__" localSheetId="0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3520__FDSAUDITLINK__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3521__FDSAUDITLINK__" localSheetId="1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3521__FDSAUDITLINK__" localSheetId="0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3521__FDSAUDITLINK__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3522__FDSAUDITLINK__" localSheetId="1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3522__FDSAUDITLINK__" localSheetId="0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3522__FDSAUDITLINK__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3523__FDSAUDITLINK__" localSheetId="1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3523__FDSAUDITLINK__" localSheetId="0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3523__FDSAUDITLINK__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3524__FDSAUDITLINK__" localSheetId="1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3524__FDSAUDITLINK__" localSheetId="0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3524__FDSAUDITLINK__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3525__FDSAUDITLINK__" localSheetId="1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3525__FDSAUDITLINK__" localSheetId="0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3525__FDSAUDITLINK__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3526__FDSAUDITLINK__" localSheetId="1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3526__FDSAUDITLINK__" localSheetId="0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3526__FDSAUDITLINK__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3527__FDSAUDITLINK__" localSheetId="1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3527__FDSAUDITLINK__" localSheetId="0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3527__FDSAUDITLINK__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3528__FDSAUDITLINK__" localSheetId="1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3528__FDSAUDITLINK__" localSheetId="0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3528__FDSAUDITLINK__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3529__FDSAUDITLINK__" localSheetId="1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3529__FDSAUDITLINK__" localSheetId="0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3529__FDSAUDITLINK__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353__FDSAUDITLINK__" localSheetId="1" hidden="1">{"fdsup://directions/FAT Viewer?action=UPDATE&amp;creator=factSet&amp;DYN_ARGS=true&amp;DOC_NAME=FAT:RGQ_ENTRPR_VAL_EV_SOURCE_WINDOW.FAT&amp;VAR:ID1=PLL&amp;VAR:SDATE=20090409&amp;VAR:FDATE=20090130&amp;VAR:FREQ=WEEKLY&amp;VAR:RELITEM=&amp;VAR:CURRENCY=&amp;VAR:DB_TYPE=&amp;VAR:UNITS=M&amp;window=popup&amp;w","idth=535&amp;height=425&amp;START_MAXIMIZED=FALSE&amp;Y=120&amp;display_string=audit"}</definedName>
    <definedName name="_353__FDSAUDITLINK__" localSheetId="0" hidden="1">{"fdsup://directions/FAT Viewer?action=UPDATE&amp;creator=factSet&amp;DYN_ARGS=true&amp;DOC_NAME=FAT:RGQ_ENTRPR_VAL_EV_SOURCE_WINDOW.FAT&amp;VAR:ID1=PLL&amp;VAR:SDATE=20090409&amp;VAR:FDATE=20090130&amp;VAR:FREQ=WEEKLY&amp;VAR:RELITEM=&amp;VAR:CURRENCY=&amp;VAR:DB_TYPE=&amp;VAR:UNITS=M&amp;window=popup&amp;w","idth=535&amp;height=425&amp;START_MAXIMIZED=FALSE&amp;Y=120&amp;display_string=audit"}</definedName>
    <definedName name="_353__FDSAUDITLINK__" hidden="1">{"fdsup://directions/FAT Viewer?action=UPDATE&amp;creator=factSet&amp;DYN_ARGS=true&amp;DOC_NAME=FAT:RGQ_ENTRPR_VAL_EV_SOURCE_WINDOW.FAT&amp;VAR:ID1=PLL&amp;VAR:SDATE=20090409&amp;VAR:FDATE=20090130&amp;VAR:FREQ=WEEKLY&amp;VAR:RELITEM=&amp;VAR:CURRENCY=&amp;VAR:DB_TYPE=&amp;VAR:UNITS=M&amp;window=popup&amp;w","idth=535&amp;height=425&amp;START_MAXIMIZED=FALSE&amp;Y=120&amp;display_string=audit"}</definedName>
    <definedName name="_3530__FDSAUDITLINK__" localSheetId="1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3530__FDSAUDITLINK__" localSheetId="0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3530__FDSAUDITLINK__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3531__FDSAUDITLINK__" localSheetId="1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3531__FDSAUDITLINK__" localSheetId="0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3531__FDSAUDITLINK__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3532__FDSAUDITLINK__" localSheetId="1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3532__FDSAUDITLINK__" localSheetId="0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3532__FDSAUDITLINK__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3533__FDSAUDITLINK__" localSheetId="1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3533__FDSAUDITLINK__" localSheetId="0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3533__FDSAUDITLINK__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3534__FDSAUDITLINK__" localSheetId="1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3534__FDSAUDITLINK__" localSheetId="0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3534__FDSAUDITLINK__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3535__FDSAUDITLINK__" localSheetId="1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3535__FDSAUDITLINK__" localSheetId="0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3535__FDSAUDITLINK__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3536__FDSAUDITLINK__" localSheetId="1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3536__FDSAUDITLINK__" localSheetId="0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3536__FDSAUDITLINK__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3537__FDSAUDITLINK__" localSheetId="1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3537__FDSAUDITLINK__" localSheetId="0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3537__FDSAUDITLINK__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3538__FDSAUDITLINK__" localSheetId="1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3538__FDSAUDITLINK__" localSheetId="0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3538__FDSAUDITLINK__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3539__FDSAUDITLINK__" localSheetId="1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3539__FDSAUDITLINK__" localSheetId="0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3539__FDSAUDITLINK__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354__FDSAUDITLINK__" localSheetId="1" hidden="1">{"fdsup://directions/FAT Viewer?action=UPDATE&amp;creator=factSet&amp;DYN_ARGS=true&amp;DOC_NAME=FAT:RGQ_ENTRPR_VAL_EV_SOURCE_WINDOW.FAT&amp;VAR:ID1=PLL&amp;VAR:SDATE=20090403&amp;VAR:FDATE=20090130&amp;VAR:FREQ=WEEKLY&amp;VAR:RELITEM=&amp;VAR:CURRENCY=&amp;VAR:DB_TYPE=&amp;VAR:UNITS=M&amp;window=popup&amp;w","idth=535&amp;height=425&amp;START_MAXIMIZED=FALSE&amp;Y=120&amp;display_string=audit"}</definedName>
    <definedName name="_354__FDSAUDITLINK__" localSheetId="0" hidden="1">{"fdsup://directions/FAT Viewer?action=UPDATE&amp;creator=factSet&amp;DYN_ARGS=true&amp;DOC_NAME=FAT:RGQ_ENTRPR_VAL_EV_SOURCE_WINDOW.FAT&amp;VAR:ID1=PLL&amp;VAR:SDATE=20090403&amp;VAR:FDATE=20090130&amp;VAR:FREQ=WEEKLY&amp;VAR:RELITEM=&amp;VAR:CURRENCY=&amp;VAR:DB_TYPE=&amp;VAR:UNITS=M&amp;window=popup&amp;w","idth=535&amp;height=425&amp;START_MAXIMIZED=FALSE&amp;Y=120&amp;display_string=audit"}</definedName>
    <definedName name="_354__FDSAUDITLINK__" hidden="1">{"fdsup://directions/FAT Viewer?action=UPDATE&amp;creator=factSet&amp;DYN_ARGS=true&amp;DOC_NAME=FAT:RGQ_ENTRPR_VAL_EV_SOURCE_WINDOW.FAT&amp;VAR:ID1=PLL&amp;VAR:SDATE=20090403&amp;VAR:FDATE=20090130&amp;VAR:FREQ=WEEKLY&amp;VAR:RELITEM=&amp;VAR:CURRENCY=&amp;VAR:DB_TYPE=&amp;VAR:UNITS=M&amp;window=popup&amp;w","idth=535&amp;height=425&amp;START_MAXIMIZED=FALSE&amp;Y=120&amp;display_string=audit"}</definedName>
    <definedName name="_3540__FDSAUDITLINK__" localSheetId="1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3540__FDSAUDITLINK__" localSheetId="0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3540__FDSAUDITLINK__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3541__FDSAUDITLINK__" localSheetId="1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3541__FDSAUDITLINK__" localSheetId="0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3541__FDSAUDITLINK__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3542__FDSAUDITLINK__" localSheetId="1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3542__FDSAUDITLINK__" localSheetId="0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3542__FDSAUDITLINK__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3543__FDSAUDITLINK__" localSheetId="1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3543__FDSAUDITLINK__" localSheetId="0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3543__FDSAUDITLINK__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3544__FDSAUDITLINK__" localSheetId="1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3544__FDSAUDITLINK__" localSheetId="0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3544__FDSAUDITLINK__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3545__FDSAUDITLINK__" localSheetId="1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3545__FDSAUDITLINK__" localSheetId="0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3545__FDSAUDITLINK__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3546__FDSAUDITLINK__" localSheetId="1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3546__FDSAUDITLINK__" localSheetId="0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3546__FDSAUDITLINK__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3547__FDSAUDITLINK__" localSheetId="1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3547__FDSAUDITLINK__" localSheetId="0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3547__FDSAUDITLINK__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3548__FDSAUDITLINK__" localSheetId="1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3548__FDSAUDITLINK__" localSheetId="0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3548__FDSAUDITLINK__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3549__FDSAUDITLINK__" localSheetId="1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3549__FDSAUDITLINK__" localSheetId="0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3549__FDSAUDITLINK__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355__FDSAUDITLINK__" localSheetId="1" hidden="1">{"fdsup://directions/FAT Viewer?action=UPDATE&amp;creator=factSet&amp;DYN_ARGS=true&amp;DOC_NAME=FAT:RGQ_ENTRPR_VAL_EV_SOURCE_WINDOW.FAT&amp;VAR:ID1=PLL&amp;VAR:SDATE=20090327&amp;VAR:FDATE=20090130&amp;VAR:FREQ=WEEKLY&amp;VAR:RELITEM=&amp;VAR:CURRENCY=&amp;VAR:DB_TYPE=&amp;VAR:UNITS=M&amp;window=popup&amp;w","idth=535&amp;height=425&amp;START_MAXIMIZED=FALSE&amp;Y=120&amp;display_string=audit"}</definedName>
    <definedName name="_355__FDSAUDITLINK__" localSheetId="0" hidden="1">{"fdsup://directions/FAT Viewer?action=UPDATE&amp;creator=factSet&amp;DYN_ARGS=true&amp;DOC_NAME=FAT:RGQ_ENTRPR_VAL_EV_SOURCE_WINDOW.FAT&amp;VAR:ID1=PLL&amp;VAR:SDATE=20090327&amp;VAR:FDATE=20090130&amp;VAR:FREQ=WEEKLY&amp;VAR:RELITEM=&amp;VAR:CURRENCY=&amp;VAR:DB_TYPE=&amp;VAR:UNITS=M&amp;window=popup&amp;w","idth=535&amp;height=425&amp;START_MAXIMIZED=FALSE&amp;Y=120&amp;display_string=audit"}</definedName>
    <definedName name="_355__FDSAUDITLINK__" hidden="1">{"fdsup://directions/FAT Viewer?action=UPDATE&amp;creator=factSet&amp;DYN_ARGS=true&amp;DOC_NAME=FAT:RGQ_ENTRPR_VAL_EV_SOURCE_WINDOW.FAT&amp;VAR:ID1=PLL&amp;VAR:SDATE=20090327&amp;VAR:FDATE=20090130&amp;VAR:FREQ=WEEKLY&amp;VAR:RELITEM=&amp;VAR:CURRENCY=&amp;VAR:DB_TYPE=&amp;VAR:UNITS=M&amp;window=popup&amp;w","idth=535&amp;height=425&amp;START_MAXIMIZED=FALSE&amp;Y=120&amp;display_string=audit"}</definedName>
    <definedName name="_3550__FDSAUDITLINK__" localSheetId="1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3550__FDSAUDITLINK__" localSheetId="0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3550__FDSAUDITLINK__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3551__FDSAUDITLINK__" localSheetId="1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3551__FDSAUDITLINK__" localSheetId="0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3551__FDSAUDITLINK__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3552__FDSAUDITLINK__" localSheetId="1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3552__FDSAUDITLINK__" localSheetId="0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3552__FDSAUDITLINK__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3553__FDSAUDITLINK__" localSheetId="1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3553__FDSAUDITLINK__" localSheetId="0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3553__FDSAUDITLINK__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3554__FDSAUDITLINK__" localSheetId="1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3554__FDSAUDITLINK__" localSheetId="0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3554__FDSAUDITLINK__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3555__FDSAUDITLINK__" localSheetId="1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3555__FDSAUDITLINK__" localSheetId="0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3555__FDSAUDITLINK__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3556__FDSAUDITLINK__" localSheetId="1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3556__FDSAUDITLINK__" localSheetId="0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3556__FDSAUDITLINK__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3557__FDSAUDITLINK__" localSheetId="1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3557__FDSAUDITLINK__" localSheetId="0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3557__FDSAUDITLINK__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3558__FDSAUDITLINK__" localSheetId="1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3558__FDSAUDITLINK__" localSheetId="0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3558__FDSAUDITLINK__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3559__FDSAUDITLINK__" localSheetId="1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3559__FDSAUDITLINK__" localSheetId="0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3559__FDSAUDITLINK__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356__FDSAUDITLINK__" localSheetId="1" hidden="1">{"fdsup://directions/FAT Viewer?action=UPDATE&amp;creator=factSet&amp;DYN_ARGS=true&amp;DOC_NAME=FAT:RGQ_ENTRPR_VAL_EV_SOURCE_WINDOW.FAT&amp;VAR:ID1=PLL&amp;VAR:SDATE=20090320&amp;VAR:FDATE=20090130&amp;VAR:FREQ=WEEKLY&amp;VAR:RELITEM=&amp;VAR:CURRENCY=&amp;VAR:DB_TYPE=&amp;VAR:UNITS=M&amp;window=popup&amp;w","idth=535&amp;height=425&amp;START_MAXIMIZED=FALSE&amp;Y=120&amp;display_string=audit"}</definedName>
    <definedName name="_356__FDSAUDITLINK__" localSheetId="0" hidden="1">{"fdsup://directions/FAT Viewer?action=UPDATE&amp;creator=factSet&amp;DYN_ARGS=true&amp;DOC_NAME=FAT:RGQ_ENTRPR_VAL_EV_SOURCE_WINDOW.FAT&amp;VAR:ID1=PLL&amp;VAR:SDATE=20090320&amp;VAR:FDATE=20090130&amp;VAR:FREQ=WEEKLY&amp;VAR:RELITEM=&amp;VAR:CURRENCY=&amp;VAR:DB_TYPE=&amp;VAR:UNITS=M&amp;window=popup&amp;w","idth=535&amp;height=425&amp;START_MAXIMIZED=FALSE&amp;Y=120&amp;display_string=audit"}</definedName>
    <definedName name="_356__FDSAUDITLINK__" hidden="1">{"fdsup://directions/FAT Viewer?action=UPDATE&amp;creator=factSet&amp;DYN_ARGS=true&amp;DOC_NAME=FAT:RGQ_ENTRPR_VAL_EV_SOURCE_WINDOW.FAT&amp;VAR:ID1=PLL&amp;VAR:SDATE=20090320&amp;VAR:FDATE=20090130&amp;VAR:FREQ=WEEKLY&amp;VAR:RELITEM=&amp;VAR:CURRENCY=&amp;VAR:DB_TYPE=&amp;VAR:UNITS=M&amp;window=popup&amp;w","idth=535&amp;height=425&amp;START_MAXIMIZED=FALSE&amp;Y=120&amp;display_string=audit"}</definedName>
    <definedName name="_3560__FDSAUDITLINK__" localSheetId="1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3560__FDSAUDITLINK__" localSheetId="0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3560__FDSAUDITLINK__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3561__FDSAUDITLINK__" localSheetId="1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3561__FDSAUDITLINK__" localSheetId="0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3561__FDSAUDITLINK__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3562__FDSAUDITLINK__" localSheetId="1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3562__FDSAUDITLINK__" localSheetId="0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3562__FDSAUDITLINK__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3563__FDSAUDITLINK__" localSheetId="1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3563__FDSAUDITLINK__" localSheetId="0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3563__FDSAUDITLINK__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3564__FDSAUDITLINK__" localSheetId="1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3564__FDSAUDITLINK__" localSheetId="0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3564__FDSAUDITLINK__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3565__FDSAUDITLINK__" localSheetId="1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3565__FDSAUDITLINK__" localSheetId="0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3565__FDSAUDITLINK__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3566__FDSAUDITLINK__" localSheetId="1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3566__FDSAUDITLINK__" localSheetId="0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3566__FDSAUDITLINK__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3567__FDSAUDITLINK__" localSheetId="1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3567__FDSAUDITLINK__" localSheetId="0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3567__FDSAUDITLINK__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3568__FDSAUDITLINK__" localSheetId="1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3568__FDSAUDITLINK__" localSheetId="0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3568__FDSAUDITLINK__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3569__FDSAUDITLINK__" localSheetId="1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3569__FDSAUDITLINK__" localSheetId="0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3569__FDSAUDITLINK__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357__FDSAUDITLINK__" localSheetId="1" hidden="1">{"fdsup://directions/FAT Viewer?action=UPDATE&amp;creator=factSet&amp;DYN_ARGS=true&amp;DOC_NAME=FAT:RGQ_ENTRPR_VAL_EV_SOURCE_WINDOW.FAT&amp;VAR:ID1=PLL&amp;VAR:SDATE=20090313&amp;VAR:FDATE=20090130&amp;VAR:FREQ=WEEKLY&amp;VAR:RELITEM=&amp;VAR:CURRENCY=&amp;VAR:DB_TYPE=&amp;VAR:UNITS=M&amp;window=popup&amp;w","idth=535&amp;height=425&amp;START_MAXIMIZED=FALSE&amp;Y=120&amp;display_string=audit"}</definedName>
    <definedName name="_357__FDSAUDITLINK__" localSheetId="0" hidden="1">{"fdsup://directions/FAT Viewer?action=UPDATE&amp;creator=factSet&amp;DYN_ARGS=true&amp;DOC_NAME=FAT:RGQ_ENTRPR_VAL_EV_SOURCE_WINDOW.FAT&amp;VAR:ID1=PLL&amp;VAR:SDATE=20090313&amp;VAR:FDATE=20090130&amp;VAR:FREQ=WEEKLY&amp;VAR:RELITEM=&amp;VAR:CURRENCY=&amp;VAR:DB_TYPE=&amp;VAR:UNITS=M&amp;window=popup&amp;w","idth=535&amp;height=425&amp;START_MAXIMIZED=FALSE&amp;Y=120&amp;display_string=audit"}</definedName>
    <definedName name="_357__FDSAUDITLINK__" hidden="1">{"fdsup://directions/FAT Viewer?action=UPDATE&amp;creator=factSet&amp;DYN_ARGS=true&amp;DOC_NAME=FAT:RGQ_ENTRPR_VAL_EV_SOURCE_WINDOW.FAT&amp;VAR:ID1=PLL&amp;VAR:SDATE=20090313&amp;VAR:FDATE=20090130&amp;VAR:FREQ=WEEKLY&amp;VAR:RELITEM=&amp;VAR:CURRENCY=&amp;VAR:DB_TYPE=&amp;VAR:UNITS=M&amp;window=popup&amp;w","idth=535&amp;height=425&amp;START_MAXIMIZED=FALSE&amp;Y=120&amp;display_string=audit"}</definedName>
    <definedName name="_3570__FDSAUDITLINK__" localSheetId="1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3570__FDSAUDITLINK__" localSheetId="0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3570__FDSAUDITLINK__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3571__FDSAUDITLINK__" localSheetId="1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3571__FDSAUDITLINK__" localSheetId="0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3571__FDSAUDITLINK__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3572__FDSAUDITLINK__" localSheetId="1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3572__FDSAUDITLINK__" localSheetId="0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3572__FDSAUDITLINK__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3573__FDSAUDITLINK__" localSheetId="1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3573__FDSAUDITLINK__" localSheetId="0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3573__FDSAUDITLINK__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3574__FDSAUDITLINK__" localSheetId="1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3574__FDSAUDITLINK__" localSheetId="0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3574__FDSAUDITLINK__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3575__FDSAUDITLINK__" localSheetId="1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3575__FDSAUDITLINK__" localSheetId="0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3575__FDSAUDITLINK__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3576__FDSAUDITLINK__" localSheetId="1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3576__FDSAUDITLINK__" localSheetId="0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3576__FDSAUDITLINK__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3577__FDSAUDITLINK__" localSheetId="1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3577__FDSAUDITLINK__" localSheetId="0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3577__FDSAUDITLINK__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3578__FDSAUDITLINK__" localSheetId="1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3578__FDSAUDITLINK__" localSheetId="0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3578__FDSAUDITLINK__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3579__FDSAUDITLINK__" localSheetId="1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3579__FDSAUDITLINK__" localSheetId="0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3579__FDSAUDITLINK__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358__FDSAUDITLINK__" localSheetId="1" hidden="1">{"fdsup://directions/FAT Viewer?action=UPDATE&amp;creator=factSet&amp;DYN_ARGS=true&amp;DOC_NAME=FAT:RGQ_ENTRPR_VAL_EV_SOURCE_WINDOW.FAT&amp;VAR:ID1=PLL&amp;VAR:SDATE=20090306&amp;VAR:FDATE=20090130&amp;VAR:FREQ=WEEKLY&amp;VAR:RELITEM=&amp;VAR:CURRENCY=&amp;VAR:DB_TYPE=&amp;VAR:UNITS=M&amp;window=popup&amp;w","idth=535&amp;height=425&amp;START_MAXIMIZED=FALSE&amp;Y=120&amp;display_string=audit"}</definedName>
    <definedName name="_358__FDSAUDITLINK__" localSheetId="0" hidden="1">{"fdsup://directions/FAT Viewer?action=UPDATE&amp;creator=factSet&amp;DYN_ARGS=true&amp;DOC_NAME=FAT:RGQ_ENTRPR_VAL_EV_SOURCE_WINDOW.FAT&amp;VAR:ID1=PLL&amp;VAR:SDATE=20090306&amp;VAR:FDATE=20090130&amp;VAR:FREQ=WEEKLY&amp;VAR:RELITEM=&amp;VAR:CURRENCY=&amp;VAR:DB_TYPE=&amp;VAR:UNITS=M&amp;window=popup&amp;w","idth=535&amp;height=425&amp;START_MAXIMIZED=FALSE&amp;Y=120&amp;display_string=audit"}</definedName>
    <definedName name="_358__FDSAUDITLINK__" hidden="1">{"fdsup://directions/FAT Viewer?action=UPDATE&amp;creator=factSet&amp;DYN_ARGS=true&amp;DOC_NAME=FAT:RGQ_ENTRPR_VAL_EV_SOURCE_WINDOW.FAT&amp;VAR:ID1=PLL&amp;VAR:SDATE=20090306&amp;VAR:FDATE=20090130&amp;VAR:FREQ=WEEKLY&amp;VAR:RELITEM=&amp;VAR:CURRENCY=&amp;VAR:DB_TYPE=&amp;VAR:UNITS=M&amp;window=popup&amp;w","idth=535&amp;height=425&amp;START_MAXIMIZED=FALSE&amp;Y=120&amp;display_string=audit"}</definedName>
    <definedName name="_3580__FDSAUDITLINK__" localSheetId="1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3580__FDSAUDITLINK__" localSheetId="0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3580__FDSAUDITLINK__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3581__FDSAUDITLINK__" localSheetId="1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3581__FDSAUDITLINK__" localSheetId="0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3581__FDSAUDITLINK__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3582__FDSAUDITLINK__" localSheetId="1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3582__FDSAUDITLINK__" localSheetId="0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3582__FDSAUDITLINK__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3583__FDSAUDITLINK__" localSheetId="1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3583__FDSAUDITLINK__" localSheetId="0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3583__FDSAUDITLINK__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3584__FDSAUDITLINK__" localSheetId="1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3584__FDSAUDITLINK__" localSheetId="0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3584__FDSAUDITLINK__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3585__FDSAUDITLINK__" localSheetId="1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3585__FDSAUDITLINK__" localSheetId="0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3585__FDSAUDITLINK__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3586__FDSAUDITLINK__" localSheetId="1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3586__FDSAUDITLINK__" localSheetId="0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3586__FDSAUDITLINK__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3587__FDSAUDITLINK__" localSheetId="1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3587__FDSAUDITLINK__" localSheetId="0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3587__FDSAUDITLINK__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3588__FDSAUDITLINK__" localSheetId="1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3588__FDSAUDITLINK__" localSheetId="0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3588__FDSAUDITLINK__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3589__FDSAUDITLINK__" localSheetId="1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3589__FDSAUDITLINK__" localSheetId="0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3589__FDSAUDITLINK__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359__FDSAUDITLINK__" localSheetId="1" hidden="1">{"fdsup://directions/FAT Viewer?action=UPDATE&amp;creator=factSet&amp;DYN_ARGS=true&amp;DOC_NAME=FAT:RGQ_ENTRPR_VAL_EV_SOURCE_WINDOW.FAT&amp;VAR:ID1=PLL&amp;VAR:SDATE=20090227&amp;VAR:FDATE=20090130&amp;VAR:FREQ=WEEKLY&amp;VAR:RELITEM=&amp;VAR:CURRENCY=&amp;VAR:DB_TYPE=&amp;VAR:UNITS=M&amp;window=popup&amp;w","idth=535&amp;height=425&amp;START_MAXIMIZED=FALSE&amp;Y=120&amp;display_string=audit"}</definedName>
    <definedName name="_359__FDSAUDITLINK__" localSheetId="0" hidden="1">{"fdsup://directions/FAT Viewer?action=UPDATE&amp;creator=factSet&amp;DYN_ARGS=true&amp;DOC_NAME=FAT:RGQ_ENTRPR_VAL_EV_SOURCE_WINDOW.FAT&amp;VAR:ID1=PLL&amp;VAR:SDATE=20090227&amp;VAR:FDATE=20090130&amp;VAR:FREQ=WEEKLY&amp;VAR:RELITEM=&amp;VAR:CURRENCY=&amp;VAR:DB_TYPE=&amp;VAR:UNITS=M&amp;window=popup&amp;w","idth=535&amp;height=425&amp;START_MAXIMIZED=FALSE&amp;Y=120&amp;display_string=audit"}</definedName>
    <definedName name="_359__FDSAUDITLINK__" hidden="1">{"fdsup://directions/FAT Viewer?action=UPDATE&amp;creator=factSet&amp;DYN_ARGS=true&amp;DOC_NAME=FAT:RGQ_ENTRPR_VAL_EV_SOURCE_WINDOW.FAT&amp;VAR:ID1=PLL&amp;VAR:SDATE=20090227&amp;VAR:FDATE=20090130&amp;VAR:FREQ=WEEKLY&amp;VAR:RELITEM=&amp;VAR:CURRENCY=&amp;VAR:DB_TYPE=&amp;VAR:UNITS=M&amp;window=popup&amp;w","idth=535&amp;height=425&amp;START_MAXIMIZED=FALSE&amp;Y=120&amp;display_string=audit"}</definedName>
    <definedName name="_3590__FDSAUDITLINK__" localSheetId="1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3590__FDSAUDITLINK__" localSheetId="0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3590__FDSAUDITLINK__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3591__FDSAUDITLINK__" localSheetId="1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3591__FDSAUDITLINK__" localSheetId="0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3591__FDSAUDITLINK__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3592__FDSAUDITLINK__" localSheetId="1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3592__FDSAUDITLINK__" localSheetId="0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3592__FDSAUDITLINK__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3593__FDSAUDITLINK__" localSheetId="1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3593__FDSAUDITLINK__" localSheetId="0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3593__FDSAUDITLINK__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3594__FDSAUDITLINK__" localSheetId="1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3594__FDSAUDITLINK__" localSheetId="0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3594__FDSAUDITLINK__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3595__FDSAUDITLINK__" localSheetId="1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3595__FDSAUDITLINK__" localSheetId="0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3595__FDSAUDITLINK__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3596__FDSAUDITLINK__" localSheetId="1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3596__FDSAUDITLINK__" localSheetId="0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3596__FDSAUDITLINK__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3597__FDSAUDITLINK__" localSheetId="1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3597__FDSAUDITLINK__" localSheetId="0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3597__FDSAUDITLINK__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3598__FDSAUDITLINK__" localSheetId="1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3598__FDSAUDITLINK__" localSheetId="0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3598__FDSAUDITLINK__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3599__FDSAUDITLINK__" localSheetId="1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3599__FDSAUDITLINK__" localSheetId="0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3599__FDSAUDITLINK__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36__FDSAUDITLINK__" localSheetId="1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36__FDSAUDITLINK__" localSheetId="0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36__FDSAUDITLINK__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360__FDSAUDITLINK__" localSheetId="1" hidden="1">{"fdsup://directions/FAT Viewer?action=UPDATE&amp;creator=factSet&amp;DYN_ARGS=true&amp;DOC_NAME=FAT:RGQ_ENTRPR_VAL_EV_SOURCE_WINDOW.FAT&amp;VAR:ID1=PLL&amp;VAR:SDATE=20090220&amp;VAR:FDATE=20090130&amp;VAR:FREQ=WEEKLY&amp;VAR:RELITEM=&amp;VAR:CURRENCY=&amp;VAR:DB_TYPE=&amp;VAR:UNITS=M&amp;window=popup&amp;w","idth=535&amp;height=425&amp;START_MAXIMIZED=FALSE&amp;Y=120&amp;display_string=audit"}</definedName>
    <definedName name="_360__FDSAUDITLINK__" localSheetId="0" hidden="1">{"fdsup://directions/FAT Viewer?action=UPDATE&amp;creator=factSet&amp;DYN_ARGS=true&amp;DOC_NAME=FAT:RGQ_ENTRPR_VAL_EV_SOURCE_WINDOW.FAT&amp;VAR:ID1=PLL&amp;VAR:SDATE=20090220&amp;VAR:FDATE=20090130&amp;VAR:FREQ=WEEKLY&amp;VAR:RELITEM=&amp;VAR:CURRENCY=&amp;VAR:DB_TYPE=&amp;VAR:UNITS=M&amp;window=popup&amp;w","idth=535&amp;height=425&amp;START_MAXIMIZED=FALSE&amp;Y=120&amp;display_string=audit"}</definedName>
    <definedName name="_360__FDSAUDITLINK__" hidden="1">{"fdsup://directions/FAT Viewer?action=UPDATE&amp;creator=factSet&amp;DYN_ARGS=true&amp;DOC_NAME=FAT:RGQ_ENTRPR_VAL_EV_SOURCE_WINDOW.FAT&amp;VAR:ID1=PLL&amp;VAR:SDATE=20090220&amp;VAR:FDATE=20090130&amp;VAR:FREQ=WEEKLY&amp;VAR:RELITEM=&amp;VAR:CURRENCY=&amp;VAR:DB_TYPE=&amp;VAR:UNITS=M&amp;window=popup&amp;w","idth=535&amp;height=425&amp;START_MAXIMIZED=FALSE&amp;Y=120&amp;display_string=audit"}</definedName>
    <definedName name="_3600__FDSAUDITLINK__" localSheetId="1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3600__FDSAUDITLINK__" localSheetId="0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3600__FDSAUDITLINK__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3601__FDSAUDITLINK__" localSheetId="1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3601__FDSAUDITLINK__" localSheetId="0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3601__FDSAUDITLINK__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3602__FDSAUDITLINK__" localSheetId="1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3602__FDSAUDITLINK__" localSheetId="0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3602__FDSAUDITLINK__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3603__FDSAUDITLINK__" localSheetId="1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3603__FDSAUDITLINK__" localSheetId="0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3603__FDSAUDITLINK__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3604__FDSAUDITLINK__" localSheetId="1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3604__FDSAUDITLINK__" localSheetId="0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3604__FDSAUDITLINK__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3605__FDSAUDITLINK__" localSheetId="1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3605__FDSAUDITLINK__" localSheetId="0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3605__FDSAUDITLINK__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3606__FDSAUDITLINK__" localSheetId="1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3606__FDSAUDITLINK__" localSheetId="0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3606__FDSAUDITLINK__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3607__FDSAUDITLINK__" localSheetId="1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3607__FDSAUDITLINK__" localSheetId="0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3607__FDSAUDITLINK__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3608__FDSAUDITLINK__" localSheetId="1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3608__FDSAUDITLINK__" localSheetId="0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3608__FDSAUDITLINK__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3609__FDSAUDITLINK__" localSheetId="1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3609__FDSAUDITLINK__" localSheetId="0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3609__FDSAUDITLINK__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361__FDSAUDITLINK__" localSheetId="1" hidden="1">{"fdsup://directions/FAT Viewer?action=UPDATE&amp;creator=factSet&amp;DYN_ARGS=true&amp;DOC_NAME=FAT:RGQ_ENTRPR_VAL_EV_SOURCE_WINDOW.FAT&amp;VAR:ID1=PLL&amp;VAR:SDATE=20090213&amp;VAR:FDATE=20090130&amp;VAR:FREQ=WEEKLY&amp;VAR:RELITEM=&amp;VAR:CURRENCY=&amp;VAR:DB_TYPE=&amp;VAR:UNITS=M&amp;window=popup&amp;w","idth=535&amp;height=425&amp;START_MAXIMIZED=FALSE&amp;Y=120&amp;display_string=audit"}</definedName>
    <definedName name="_361__FDSAUDITLINK__" localSheetId="0" hidden="1">{"fdsup://directions/FAT Viewer?action=UPDATE&amp;creator=factSet&amp;DYN_ARGS=true&amp;DOC_NAME=FAT:RGQ_ENTRPR_VAL_EV_SOURCE_WINDOW.FAT&amp;VAR:ID1=PLL&amp;VAR:SDATE=20090213&amp;VAR:FDATE=20090130&amp;VAR:FREQ=WEEKLY&amp;VAR:RELITEM=&amp;VAR:CURRENCY=&amp;VAR:DB_TYPE=&amp;VAR:UNITS=M&amp;window=popup&amp;w","idth=535&amp;height=425&amp;START_MAXIMIZED=FALSE&amp;Y=120&amp;display_string=audit"}</definedName>
    <definedName name="_361__FDSAUDITLINK__" hidden="1">{"fdsup://directions/FAT Viewer?action=UPDATE&amp;creator=factSet&amp;DYN_ARGS=true&amp;DOC_NAME=FAT:RGQ_ENTRPR_VAL_EV_SOURCE_WINDOW.FAT&amp;VAR:ID1=PLL&amp;VAR:SDATE=20090213&amp;VAR:FDATE=20090130&amp;VAR:FREQ=WEEKLY&amp;VAR:RELITEM=&amp;VAR:CURRENCY=&amp;VAR:DB_TYPE=&amp;VAR:UNITS=M&amp;window=popup&amp;w","idth=535&amp;height=425&amp;START_MAXIMIZED=FALSE&amp;Y=120&amp;display_string=audit"}</definedName>
    <definedName name="_3610__FDSAUDITLINK__" localSheetId="1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3610__FDSAUDITLINK__" localSheetId="0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3610__FDSAUDITLINK__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3611__FDSAUDITLINK__" localSheetId="1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3611__FDSAUDITLINK__" localSheetId="0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3611__FDSAUDITLINK__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3612__FDSAUDITLINK__" localSheetId="1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3612__FDSAUDITLINK__" localSheetId="0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3612__FDSAUDITLINK__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3613__FDSAUDITLINK__" localSheetId="1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3613__FDSAUDITLINK__" localSheetId="0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3613__FDSAUDITLINK__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3614__FDSAUDITLINK__" localSheetId="1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3614__FDSAUDITLINK__" localSheetId="0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3614__FDSAUDITLINK__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3615__FDSAUDITLINK__" localSheetId="1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3615__FDSAUDITLINK__" localSheetId="0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3615__FDSAUDITLINK__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3616__FDSAUDITLINK__" localSheetId="1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3616__FDSAUDITLINK__" localSheetId="0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3616__FDSAUDITLINK__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3617__FDSAUDITLINK__" localSheetId="1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3617__FDSAUDITLINK__" localSheetId="0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3617__FDSAUDITLINK__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3618__FDSAUDITLINK__" localSheetId="1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3618__FDSAUDITLINK__" localSheetId="0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3618__FDSAUDITLINK__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3619__FDSAUDITLINK__" localSheetId="1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3619__FDSAUDITLINK__" localSheetId="0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3619__FDSAUDITLINK__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362__FDSAUDITLINK__" localSheetId="1" hidden="1">{"fdsup://directions/FAT Viewer?action=UPDATE&amp;creator=factSet&amp;DYN_ARGS=true&amp;DOC_NAME=FAT:RGQ_ENTRPR_VAL_EV_SOURCE_WINDOW.FAT&amp;VAR:ID1=PLL&amp;VAR:SDATE=20090206&amp;VAR:FDATE=20090130&amp;VAR:FREQ=WEEKLY&amp;VAR:RELITEM=&amp;VAR:CURRENCY=&amp;VAR:DB_TYPE=&amp;VAR:UNITS=M&amp;window=popup&amp;w","idth=535&amp;height=425&amp;START_MAXIMIZED=FALSE&amp;Y=120&amp;display_string=audit"}</definedName>
    <definedName name="_362__FDSAUDITLINK__" localSheetId="0" hidden="1">{"fdsup://directions/FAT Viewer?action=UPDATE&amp;creator=factSet&amp;DYN_ARGS=true&amp;DOC_NAME=FAT:RGQ_ENTRPR_VAL_EV_SOURCE_WINDOW.FAT&amp;VAR:ID1=PLL&amp;VAR:SDATE=20090206&amp;VAR:FDATE=20090130&amp;VAR:FREQ=WEEKLY&amp;VAR:RELITEM=&amp;VAR:CURRENCY=&amp;VAR:DB_TYPE=&amp;VAR:UNITS=M&amp;window=popup&amp;w","idth=535&amp;height=425&amp;START_MAXIMIZED=FALSE&amp;Y=120&amp;display_string=audit"}</definedName>
    <definedName name="_362__FDSAUDITLINK__" hidden="1">{"fdsup://directions/FAT Viewer?action=UPDATE&amp;creator=factSet&amp;DYN_ARGS=true&amp;DOC_NAME=FAT:RGQ_ENTRPR_VAL_EV_SOURCE_WINDOW.FAT&amp;VAR:ID1=PLL&amp;VAR:SDATE=20090206&amp;VAR:FDATE=20090130&amp;VAR:FREQ=WEEKLY&amp;VAR:RELITEM=&amp;VAR:CURRENCY=&amp;VAR:DB_TYPE=&amp;VAR:UNITS=M&amp;window=popup&amp;w","idth=535&amp;height=425&amp;START_MAXIMIZED=FALSE&amp;Y=120&amp;display_string=audit"}</definedName>
    <definedName name="_3620__FDSAUDITLINK__" localSheetId="1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3620__FDSAUDITLINK__" localSheetId="0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3620__FDSAUDITLINK__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3621__FDSAUDITLINK__" localSheetId="1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3621__FDSAUDITLINK__" localSheetId="0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3621__FDSAUDITLINK__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3622__FDSAUDITLINK__" localSheetId="1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3622__FDSAUDITLINK__" localSheetId="0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3622__FDSAUDITLINK__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3623__FDSAUDITLINK__" localSheetId="1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3623__FDSAUDITLINK__" localSheetId="0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3623__FDSAUDITLINK__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3624__FDSAUDITLINK__" localSheetId="1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3624__FDSAUDITLINK__" localSheetId="0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3624__FDSAUDITLINK__" hidden="1">{"fdsup://directions/FAT Viewer?action=UPDATE&amp;creator=factSet&amp;DYN_ARGS=true&amp;DOC_NAME=FAT:RGQ_ENTRPR_VAL_EV_SOURCE_WINDOW.FAT&amp;VAR:ID1=PNR&amp;VAR:SDATE=20060310&amp;VAR:FDATE=20051230&amp;VAR:FREQ=WEEKLY&amp;VAR:RELITEM=&amp;VAR:CURRENCY=&amp;VAR:DB_TYPE=&amp;VAR:UNITS=M&amp;window=popup&amp;w","idth=535&amp;height=425&amp;START_MAXIMIZED=FALSE&amp;Y=120&amp;display_string=audit"}</definedName>
    <definedName name="_3625__FDSAUDITLINK__" localSheetId="1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3625__FDSAUDITLINK__" localSheetId="0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3625__FDSAUDITLINK__" hidden="1">{"fdsup://directions/FAT Viewer?action=UPDATE&amp;creator=factSet&amp;DYN_ARGS=true&amp;DOC_NAME=FAT:RGQ_ENTRPR_VAL_EV_SOURCE_WINDOW.FAT&amp;VAR:ID1=PNR&amp;VAR:SDATE=20060303&amp;VAR:FDATE=20051230&amp;VAR:FREQ=WEEKLY&amp;VAR:RELITEM=&amp;VAR:CURRENCY=&amp;VAR:DB_TYPE=&amp;VAR:UNITS=M&amp;window=popup&amp;w","idth=535&amp;height=425&amp;START_MAXIMIZED=FALSE&amp;Y=120&amp;display_string=audit"}</definedName>
    <definedName name="_3626__FDSAUDITLINK__" localSheetId="1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3626__FDSAUDITLINK__" localSheetId="0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3626__FDSAUDITLINK__" hidden="1">{"fdsup://directions/FAT Viewer?action=UPDATE&amp;creator=factSet&amp;DYN_ARGS=true&amp;DOC_NAME=FAT:RGQ_ENTRPR_VAL_EV_SOURCE_WINDOW.FAT&amp;VAR:ID1=PNR&amp;VAR:SDATE=20060224&amp;VAR:FDATE=20051230&amp;VAR:FREQ=WEEKLY&amp;VAR:RELITEM=&amp;VAR:CURRENCY=&amp;VAR:DB_TYPE=&amp;VAR:UNITS=M&amp;window=popup&amp;w","idth=535&amp;height=425&amp;START_MAXIMIZED=FALSE&amp;Y=120&amp;display_string=audit"}</definedName>
    <definedName name="_3627__FDSAUDITLINK__" localSheetId="1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3627__FDSAUDITLINK__" localSheetId="0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3627__FDSAUDITLINK__" hidden="1">{"fdsup://directions/FAT Viewer?action=UPDATE&amp;creator=factSet&amp;DYN_ARGS=true&amp;DOC_NAME=FAT:RGQ_ENTRPR_VAL_EV_SOURCE_WINDOW.FAT&amp;VAR:ID1=PNR&amp;VAR:SDATE=20060217&amp;VAR:FDATE=20051230&amp;VAR:FREQ=WEEKLY&amp;VAR:RELITEM=&amp;VAR:CURRENCY=&amp;VAR:DB_TYPE=&amp;VAR:UNITS=M&amp;window=popup&amp;w","idth=535&amp;height=425&amp;START_MAXIMIZED=FALSE&amp;Y=120&amp;display_string=audit"}</definedName>
    <definedName name="_3628__FDSAUDITLINK__" localSheetId="1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3628__FDSAUDITLINK__" localSheetId="0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3628__FDSAUDITLINK__" hidden="1">{"fdsup://directions/FAT Viewer?action=UPDATE&amp;creator=factSet&amp;DYN_ARGS=true&amp;DOC_NAME=FAT:RGQ_ENTRPR_VAL_EV_SOURCE_WINDOW.FAT&amp;VAR:ID1=PNR&amp;VAR:SDATE=20060210&amp;VAR:FDATE=20051230&amp;VAR:FREQ=WEEKLY&amp;VAR:RELITEM=&amp;VAR:CURRENCY=&amp;VAR:DB_TYPE=&amp;VAR:UNITS=M&amp;window=popup&amp;w","idth=535&amp;height=425&amp;START_MAXIMIZED=FALSE&amp;Y=120&amp;display_string=audit"}</definedName>
    <definedName name="_3629__FDSAUDITLINK__" localSheetId="1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3629__FDSAUDITLINK__" localSheetId="0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3629__FDSAUDITLINK__" hidden="1">{"fdsup://directions/FAT Viewer?action=UPDATE&amp;creator=factSet&amp;DYN_ARGS=true&amp;DOC_NAME=FAT:RGQ_ENTRPR_VAL_EV_SOURCE_WINDOW.FAT&amp;VAR:ID1=PNR&amp;VAR:SDATE=20060203&amp;VAR:FDATE=20051230&amp;VAR:FREQ=WEEKLY&amp;VAR:RELITEM=&amp;VAR:CURRENCY=&amp;VAR:DB_TYPE=&amp;VAR:UNITS=M&amp;window=popup&amp;w","idth=535&amp;height=425&amp;START_MAXIMIZED=FALSE&amp;Y=120&amp;display_string=audit"}</definedName>
    <definedName name="_363__FDSAUDITLINK__" localSheetId="1" hidden="1">{"fdsup://directions/FAT Viewer?action=UPDATE&amp;creator=factSet&amp;DYN_ARGS=true&amp;DOC_NAME=FAT:RGQ_ENTRPR_VAL_EV_SOURCE_WINDOW.FAT&amp;VAR:ID1=PLL&amp;VAR:SDATE=20090130&amp;VAR:FDATE=20090130&amp;VAR:FREQ=WEEKLY&amp;VAR:RELITEM=&amp;VAR:CURRENCY=&amp;VAR:DB_TYPE=&amp;VAR:UNITS=M&amp;window=popup&amp;w","idth=535&amp;height=425&amp;START_MAXIMIZED=FALSE&amp;Y=120&amp;display_string=audit"}</definedName>
    <definedName name="_363__FDSAUDITLINK__" localSheetId="0" hidden="1">{"fdsup://directions/FAT Viewer?action=UPDATE&amp;creator=factSet&amp;DYN_ARGS=true&amp;DOC_NAME=FAT:RGQ_ENTRPR_VAL_EV_SOURCE_WINDOW.FAT&amp;VAR:ID1=PLL&amp;VAR:SDATE=20090130&amp;VAR:FDATE=20090130&amp;VAR:FREQ=WEEKLY&amp;VAR:RELITEM=&amp;VAR:CURRENCY=&amp;VAR:DB_TYPE=&amp;VAR:UNITS=M&amp;window=popup&amp;w","idth=535&amp;height=425&amp;START_MAXIMIZED=FALSE&amp;Y=120&amp;display_string=audit"}</definedName>
    <definedName name="_363__FDSAUDITLINK__" hidden="1">{"fdsup://directions/FAT Viewer?action=UPDATE&amp;creator=factSet&amp;DYN_ARGS=true&amp;DOC_NAME=FAT:RGQ_ENTRPR_VAL_EV_SOURCE_WINDOW.FAT&amp;VAR:ID1=PLL&amp;VAR:SDATE=20090130&amp;VAR:FDATE=20090130&amp;VAR:FREQ=WEEKLY&amp;VAR:RELITEM=&amp;VAR:CURRENCY=&amp;VAR:DB_TYPE=&amp;VAR:UNITS=M&amp;window=popup&amp;w","idth=535&amp;height=425&amp;START_MAXIMIZED=FALSE&amp;Y=120&amp;display_string=audit"}</definedName>
    <definedName name="_3630__FDSAUDITLINK__" localSheetId="1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3630__FDSAUDITLINK__" localSheetId="0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3630__FDSAUDITLINK__" hidden="1">{"fdsup://directions/FAT Viewer?action=UPDATE&amp;creator=factSet&amp;DYN_ARGS=true&amp;DOC_NAME=FAT:RGQ_ENTRPR_VAL_EV_SOURCE_WINDOW.FAT&amp;VAR:ID1=PNR&amp;VAR:SDATE=20060127&amp;VAR:FDATE=20051230&amp;VAR:FREQ=WEEKLY&amp;VAR:RELITEM=&amp;VAR:CURRENCY=&amp;VAR:DB_TYPE=&amp;VAR:UNITS=M&amp;window=popup&amp;w","idth=535&amp;height=425&amp;START_MAXIMIZED=FALSE&amp;Y=120&amp;display_string=audit"}</definedName>
    <definedName name="_3631__FDSAUDITLINK__" localSheetId="1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3631__FDSAUDITLINK__" localSheetId="0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3631__FDSAUDITLINK__" hidden="1">{"fdsup://directions/FAT Viewer?action=UPDATE&amp;creator=factSet&amp;DYN_ARGS=true&amp;DOC_NAME=FAT:RGQ_ENTRPR_VAL_EV_SOURCE_WINDOW.FAT&amp;VAR:ID1=PNR&amp;VAR:SDATE=20060120&amp;VAR:FDATE=20051230&amp;VAR:FREQ=WEEKLY&amp;VAR:RELITEM=&amp;VAR:CURRENCY=&amp;VAR:DB_TYPE=&amp;VAR:UNITS=M&amp;window=popup&amp;w","idth=535&amp;height=425&amp;START_MAXIMIZED=FALSE&amp;Y=120&amp;display_string=audit"}</definedName>
    <definedName name="_3632__FDSAUDITLINK__" localSheetId="1" hidden="1">{"fdsup://directions/FAT Viewer?action=UPDATE&amp;creator=factSet&amp;DYN_ARGS=true&amp;DOC_NAME=FAT:RGQ_ENTRPR_VAL_EV_SOURCE_WINDOW.FAT&amp;VAR:ID1=PNR&amp;VAR:SDATE=20110311&amp;VAR:FDATE=20101231&amp;VAR:FREQ=WEEKLY&amp;VAR:RELITEM=&amp;VAR:CURRENCY=&amp;VAR:DB_TYPE=&amp;VAR:UNITS=M&amp;window=popup&amp;w","idth=535&amp;height=425&amp;START_MAXIMIZED=FALSE&amp;Y=120&amp;display_string=audit"}</definedName>
    <definedName name="_3632__FDSAUDITLINK__" localSheetId="0" hidden="1">{"fdsup://directions/FAT Viewer?action=UPDATE&amp;creator=factSet&amp;DYN_ARGS=true&amp;DOC_NAME=FAT:RGQ_ENTRPR_VAL_EV_SOURCE_WINDOW.FAT&amp;VAR:ID1=PNR&amp;VAR:SDATE=20110311&amp;VAR:FDATE=20101231&amp;VAR:FREQ=WEEKLY&amp;VAR:RELITEM=&amp;VAR:CURRENCY=&amp;VAR:DB_TYPE=&amp;VAR:UNITS=M&amp;window=popup&amp;w","idth=535&amp;height=425&amp;START_MAXIMIZED=FALSE&amp;Y=120&amp;display_string=audit"}</definedName>
    <definedName name="_3632__FDSAUDITLINK__" hidden="1">{"fdsup://directions/FAT Viewer?action=UPDATE&amp;creator=factSet&amp;DYN_ARGS=true&amp;DOC_NAME=FAT:RGQ_ENTRPR_VAL_EV_SOURCE_WINDOW.FAT&amp;VAR:ID1=PNR&amp;VAR:SDATE=20110311&amp;VAR:FDATE=20101231&amp;VAR:FREQ=WEEKLY&amp;VAR:RELITEM=&amp;VAR:CURRENCY=&amp;VAR:DB_TYPE=&amp;VAR:UNITS=M&amp;window=popup&amp;w","idth=535&amp;height=425&amp;START_MAXIMIZED=FALSE&amp;Y=120&amp;display_string=audit"}</definedName>
    <definedName name="_3633__FDSAUDITLINK__" localSheetId="1" hidden="1">{"fdsup://directions/FAT Viewer?action=UPDATE&amp;creator=factSet&amp;DYN_ARGS=true&amp;DOC_NAME=FAT:RGQ_ENTRPR_VAL_EV_SOURCE_WINDOW.FAT&amp;VAR:ID1=PNR&amp;VAR:SDATE=20110304&amp;VAR:FDATE=20101231&amp;VAR:FREQ=WEEKLY&amp;VAR:RELITEM=&amp;VAR:CURRENCY=&amp;VAR:DB_TYPE=&amp;VAR:UNITS=M&amp;window=popup&amp;w","idth=535&amp;height=425&amp;START_MAXIMIZED=FALSE&amp;Y=120&amp;display_string=audit"}</definedName>
    <definedName name="_3633__FDSAUDITLINK__" localSheetId="0" hidden="1">{"fdsup://directions/FAT Viewer?action=UPDATE&amp;creator=factSet&amp;DYN_ARGS=true&amp;DOC_NAME=FAT:RGQ_ENTRPR_VAL_EV_SOURCE_WINDOW.FAT&amp;VAR:ID1=PNR&amp;VAR:SDATE=20110304&amp;VAR:FDATE=20101231&amp;VAR:FREQ=WEEKLY&amp;VAR:RELITEM=&amp;VAR:CURRENCY=&amp;VAR:DB_TYPE=&amp;VAR:UNITS=M&amp;window=popup&amp;w","idth=535&amp;height=425&amp;START_MAXIMIZED=FALSE&amp;Y=120&amp;display_string=audit"}</definedName>
    <definedName name="_3633__FDSAUDITLINK__" hidden="1">{"fdsup://directions/FAT Viewer?action=UPDATE&amp;creator=factSet&amp;DYN_ARGS=true&amp;DOC_NAME=FAT:RGQ_ENTRPR_VAL_EV_SOURCE_WINDOW.FAT&amp;VAR:ID1=PNR&amp;VAR:SDATE=20110304&amp;VAR:FDATE=20101231&amp;VAR:FREQ=WEEKLY&amp;VAR:RELITEM=&amp;VAR:CURRENCY=&amp;VAR:DB_TYPE=&amp;VAR:UNITS=M&amp;window=popup&amp;w","idth=535&amp;height=425&amp;START_MAXIMIZED=FALSE&amp;Y=120&amp;display_string=audit"}</definedName>
    <definedName name="_3634__FDSAUDITLINK__" localSheetId="1" hidden="1">{"fdsup://directions/FAT Viewer?action=UPDATE&amp;creator=factSet&amp;DYN_ARGS=true&amp;DOC_NAME=FAT:RGQ_ENTRPR_VAL_EV_SOURCE_WINDOW.FAT&amp;VAR:ID1=PNR&amp;VAR:SDATE=20110225&amp;VAR:FDATE=20101231&amp;VAR:FREQ=WEEKLY&amp;VAR:RELITEM=&amp;VAR:CURRENCY=&amp;VAR:DB_TYPE=&amp;VAR:UNITS=M&amp;window=popup&amp;w","idth=535&amp;height=425&amp;START_MAXIMIZED=FALSE&amp;Y=120&amp;display_string=audit"}</definedName>
    <definedName name="_3634__FDSAUDITLINK__" localSheetId="0" hidden="1">{"fdsup://directions/FAT Viewer?action=UPDATE&amp;creator=factSet&amp;DYN_ARGS=true&amp;DOC_NAME=FAT:RGQ_ENTRPR_VAL_EV_SOURCE_WINDOW.FAT&amp;VAR:ID1=PNR&amp;VAR:SDATE=20110225&amp;VAR:FDATE=20101231&amp;VAR:FREQ=WEEKLY&amp;VAR:RELITEM=&amp;VAR:CURRENCY=&amp;VAR:DB_TYPE=&amp;VAR:UNITS=M&amp;window=popup&amp;w","idth=535&amp;height=425&amp;START_MAXIMIZED=FALSE&amp;Y=120&amp;display_string=audit"}</definedName>
    <definedName name="_3634__FDSAUDITLINK__" hidden="1">{"fdsup://directions/FAT Viewer?action=UPDATE&amp;creator=factSet&amp;DYN_ARGS=true&amp;DOC_NAME=FAT:RGQ_ENTRPR_VAL_EV_SOURCE_WINDOW.FAT&amp;VAR:ID1=PNR&amp;VAR:SDATE=20110225&amp;VAR:FDATE=20101231&amp;VAR:FREQ=WEEKLY&amp;VAR:RELITEM=&amp;VAR:CURRENCY=&amp;VAR:DB_TYPE=&amp;VAR:UNITS=M&amp;window=popup&amp;w","idth=535&amp;height=425&amp;START_MAXIMIZED=FALSE&amp;Y=120&amp;display_string=audit"}</definedName>
    <definedName name="_3635__FDSAUDITLINK__" localSheetId="1" hidden="1">{"fdsup://directions/FAT Viewer?action=UPDATE&amp;creator=factSet&amp;DYN_ARGS=true&amp;DOC_NAME=FAT:RGQ_ENTRPR_VAL_EV_SOURCE_WINDOW.FAT&amp;VAR:ID1=PNR&amp;VAR:SDATE=20110218&amp;VAR:FDATE=20101231&amp;VAR:FREQ=WEEKLY&amp;VAR:RELITEM=&amp;VAR:CURRENCY=&amp;VAR:DB_TYPE=&amp;VAR:UNITS=M&amp;window=popup&amp;w","idth=535&amp;height=425&amp;START_MAXIMIZED=FALSE&amp;Y=120&amp;display_string=audit"}</definedName>
    <definedName name="_3635__FDSAUDITLINK__" localSheetId="0" hidden="1">{"fdsup://directions/FAT Viewer?action=UPDATE&amp;creator=factSet&amp;DYN_ARGS=true&amp;DOC_NAME=FAT:RGQ_ENTRPR_VAL_EV_SOURCE_WINDOW.FAT&amp;VAR:ID1=PNR&amp;VAR:SDATE=20110218&amp;VAR:FDATE=20101231&amp;VAR:FREQ=WEEKLY&amp;VAR:RELITEM=&amp;VAR:CURRENCY=&amp;VAR:DB_TYPE=&amp;VAR:UNITS=M&amp;window=popup&amp;w","idth=535&amp;height=425&amp;START_MAXIMIZED=FALSE&amp;Y=120&amp;display_string=audit"}</definedName>
    <definedName name="_3635__FDSAUDITLINK__" hidden="1">{"fdsup://directions/FAT Viewer?action=UPDATE&amp;creator=factSet&amp;DYN_ARGS=true&amp;DOC_NAME=FAT:RGQ_ENTRPR_VAL_EV_SOURCE_WINDOW.FAT&amp;VAR:ID1=PNR&amp;VAR:SDATE=20110218&amp;VAR:FDATE=20101231&amp;VAR:FREQ=WEEKLY&amp;VAR:RELITEM=&amp;VAR:CURRENCY=&amp;VAR:DB_TYPE=&amp;VAR:UNITS=M&amp;window=popup&amp;w","idth=535&amp;height=425&amp;START_MAXIMIZED=FALSE&amp;Y=120&amp;display_string=audit"}</definedName>
    <definedName name="_3636__FDSAUDITLINK__" localSheetId="1" hidden="1">{"fdsup://directions/FAT Viewer?action=UPDATE&amp;creator=factSet&amp;DYN_ARGS=true&amp;DOC_NAME=FAT:RGQ_ENTRPR_VAL_EV_SOURCE_WINDOW.FAT&amp;VAR:ID1=PNR&amp;VAR:SDATE=20110211&amp;VAR:FDATE=20101231&amp;VAR:FREQ=WEEKLY&amp;VAR:RELITEM=&amp;VAR:CURRENCY=&amp;VAR:DB_TYPE=&amp;VAR:UNITS=M&amp;window=popup&amp;w","idth=535&amp;height=425&amp;START_MAXIMIZED=FALSE&amp;Y=120&amp;display_string=audit"}</definedName>
    <definedName name="_3636__FDSAUDITLINK__" localSheetId="0" hidden="1">{"fdsup://directions/FAT Viewer?action=UPDATE&amp;creator=factSet&amp;DYN_ARGS=true&amp;DOC_NAME=FAT:RGQ_ENTRPR_VAL_EV_SOURCE_WINDOW.FAT&amp;VAR:ID1=PNR&amp;VAR:SDATE=20110211&amp;VAR:FDATE=20101231&amp;VAR:FREQ=WEEKLY&amp;VAR:RELITEM=&amp;VAR:CURRENCY=&amp;VAR:DB_TYPE=&amp;VAR:UNITS=M&amp;window=popup&amp;w","idth=535&amp;height=425&amp;START_MAXIMIZED=FALSE&amp;Y=120&amp;display_string=audit"}</definedName>
    <definedName name="_3636__FDSAUDITLINK__" hidden="1">{"fdsup://directions/FAT Viewer?action=UPDATE&amp;creator=factSet&amp;DYN_ARGS=true&amp;DOC_NAME=FAT:RGQ_ENTRPR_VAL_EV_SOURCE_WINDOW.FAT&amp;VAR:ID1=PNR&amp;VAR:SDATE=20110211&amp;VAR:FDATE=20101231&amp;VAR:FREQ=WEEKLY&amp;VAR:RELITEM=&amp;VAR:CURRENCY=&amp;VAR:DB_TYPE=&amp;VAR:UNITS=M&amp;window=popup&amp;w","idth=535&amp;height=425&amp;START_MAXIMIZED=FALSE&amp;Y=120&amp;display_string=audit"}</definedName>
    <definedName name="_3637__FDSAUDITLINK__" localSheetId="1" hidden="1">{"fdsup://directions/FAT Viewer?action=UPDATE&amp;creator=factSet&amp;DYN_ARGS=true&amp;DOC_NAME=FAT:RGQ_ENTRPR_VAL_EV_SOURCE_WINDOW.FAT&amp;VAR:ID1=PNR&amp;VAR:SDATE=20110204&amp;VAR:FDATE=20101231&amp;VAR:FREQ=WEEKLY&amp;VAR:RELITEM=&amp;VAR:CURRENCY=&amp;VAR:DB_TYPE=&amp;VAR:UNITS=M&amp;window=popup&amp;w","idth=535&amp;height=425&amp;START_MAXIMIZED=FALSE&amp;Y=120&amp;display_string=audit"}</definedName>
    <definedName name="_3637__FDSAUDITLINK__" localSheetId="0" hidden="1">{"fdsup://directions/FAT Viewer?action=UPDATE&amp;creator=factSet&amp;DYN_ARGS=true&amp;DOC_NAME=FAT:RGQ_ENTRPR_VAL_EV_SOURCE_WINDOW.FAT&amp;VAR:ID1=PNR&amp;VAR:SDATE=20110204&amp;VAR:FDATE=20101231&amp;VAR:FREQ=WEEKLY&amp;VAR:RELITEM=&amp;VAR:CURRENCY=&amp;VAR:DB_TYPE=&amp;VAR:UNITS=M&amp;window=popup&amp;w","idth=535&amp;height=425&amp;START_MAXIMIZED=FALSE&amp;Y=120&amp;display_string=audit"}</definedName>
    <definedName name="_3637__FDSAUDITLINK__" hidden="1">{"fdsup://directions/FAT Viewer?action=UPDATE&amp;creator=factSet&amp;DYN_ARGS=true&amp;DOC_NAME=FAT:RGQ_ENTRPR_VAL_EV_SOURCE_WINDOW.FAT&amp;VAR:ID1=PNR&amp;VAR:SDATE=20110204&amp;VAR:FDATE=20101231&amp;VAR:FREQ=WEEKLY&amp;VAR:RELITEM=&amp;VAR:CURRENCY=&amp;VAR:DB_TYPE=&amp;VAR:UNITS=M&amp;window=popup&amp;w","idth=535&amp;height=425&amp;START_MAXIMIZED=FALSE&amp;Y=120&amp;display_string=audit"}</definedName>
    <definedName name="_3638__FDSAUDITLINK__" localSheetId="1" hidden="1">{"fdsup://directions/FAT Viewer?action=UPDATE&amp;creator=factSet&amp;DYN_ARGS=true&amp;DOC_NAME=FAT:RGQ_ENTRPR_VAL_EV_SOURCE_WINDOW.FAT&amp;VAR:ID1=PNR&amp;VAR:SDATE=20110128&amp;VAR:FDATE=20101231&amp;VAR:FREQ=WEEKLY&amp;VAR:RELITEM=&amp;VAR:CURRENCY=&amp;VAR:DB_TYPE=&amp;VAR:UNITS=M&amp;window=popup&amp;w","idth=535&amp;height=425&amp;START_MAXIMIZED=FALSE&amp;Y=120&amp;display_string=audit"}</definedName>
    <definedName name="_3638__FDSAUDITLINK__" localSheetId="0" hidden="1">{"fdsup://directions/FAT Viewer?action=UPDATE&amp;creator=factSet&amp;DYN_ARGS=true&amp;DOC_NAME=FAT:RGQ_ENTRPR_VAL_EV_SOURCE_WINDOW.FAT&amp;VAR:ID1=PNR&amp;VAR:SDATE=20110128&amp;VAR:FDATE=20101231&amp;VAR:FREQ=WEEKLY&amp;VAR:RELITEM=&amp;VAR:CURRENCY=&amp;VAR:DB_TYPE=&amp;VAR:UNITS=M&amp;window=popup&amp;w","idth=535&amp;height=425&amp;START_MAXIMIZED=FALSE&amp;Y=120&amp;display_string=audit"}</definedName>
    <definedName name="_3638__FDSAUDITLINK__" hidden="1">{"fdsup://directions/FAT Viewer?action=UPDATE&amp;creator=factSet&amp;DYN_ARGS=true&amp;DOC_NAME=FAT:RGQ_ENTRPR_VAL_EV_SOURCE_WINDOW.FAT&amp;VAR:ID1=PNR&amp;VAR:SDATE=20110128&amp;VAR:FDATE=20101231&amp;VAR:FREQ=WEEKLY&amp;VAR:RELITEM=&amp;VAR:CURRENCY=&amp;VAR:DB_TYPE=&amp;VAR:UNITS=M&amp;window=popup&amp;w","idth=535&amp;height=425&amp;START_MAXIMIZED=FALSE&amp;Y=120&amp;display_string=audit"}</definedName>
    <definedName name="_3639__FDSAUDITLINK__" localSheetId="1" hidden="1">{"fdsup://directions/FAT Viewer?action=UPDATE&amp;creator=factSet&amp;DYN_ARGS=true&amp;DOC_NAME=FAT:RGQ_ENTRPR_VAL_EV_SOURCE_WINDOW.FAT&amp;VAR:ID1=PNR&amp;VAR:SDATE=20110121&amp;VAR:FDATE=20101231&amp;VAR:FREQ=WEEKLY&amp;VAR:RELITEM=&amp;VAR:CURRENCY=&amp;VAR:DB_TYPE=&amp;VAR:UNITS=M&amp;window=popup&amp;w","idth=535&amp;height=425&amp;START_MAXIMIZED=FALSE&amp;Y=120&amp;display_string=audit"}</definedName>
    <definedName name="_3639__FDSAUDITLINK__" localSheetId="0" hidden="1">{"fdsup://directions/FAT Viewer?action=UPDATE&amp;creator=factSet&amp;DYN_ARGS=true&amp;DOC_NAME=FAT:RGQ_ENTRPR_VAL_EV_SOURCE_WINDOW.FAT&amp;VAR:ID1=PNR&amp;VAR:SDATE=20110121&amp;VAR:FDATE=20101231&amp;VAR:FREQ=WEEKLY&amp;VAR:RELITEM=&amp;VAR:CURRENCY=&amp;VAR:DB_TYPE=&amp;VAR:UNITS=M&amp;window=popup&amp;w","idth=535&amp;height=425&amp;START_MAXIMIZED=FALSE&amp;Y=120&amp;display_string=audit"}</definedName>
    <definedName name="_3639__FDSAUDITLINK__" hidden="1">{"fdsup://directions/FAT Viewer?action=UPDATE&amp;creator=factSet&amp;DYN_ARGS=true&amp;DOC_NAME=FAT:RGQ_ENTRPR_VAL_EV_SOURCE_WINDOW.FAT&amp;VAR:ID1=PNR&amp;VAR:SDATE=20110121&amp;VAR:FDATE=20101231&amp;VAR:FREQ=WEEKLY&amp;VAR:RELITEM=&amp;VAR:CURRENCY=&amp;VAR:DB_TYPE=&amp;VAR:UNITS=M&amp;window=popup&amp;w","idth=535&amp;height=425&amp;START_MAXIMIZED=FALSE&amp;Y=120&amp;display_string=audit"}</definedName>
    <definedName name="_364__FDSAUDITLINK__" localSheetId="1" hidden="1">{"fdsup://directions/FAT Viewer?action=UPDATE&amp;creator=factSet&amp;DYN_ARGS=true&amp;DOC_NAME=FAT:RGQ_ENTRPR_VAL_EV_SOURCE_WINDOW.FAT&amp;VAR:ID1=PLL&amp;VAR:SDATE=20090123&amp;VAR:FDATE=20081031&amp;VAR:FREQ=WEEKLY&amp;VAR:RELITEM=&amp;VAR:CURRENCY=&amp;VAR:DB_TYPE=&amp;VAR:UNITS=M&amp;window=popup&amp;w","idth=535&amp;height=425&amp;START_MAXIMIZED=FALSE&amp;Y=120&amp;display_string=audit"}</definedName>
    <definedName name="_364__FDSAUDITLINK__" localSheetId="0" hidden="1">{"fdsup://directions/FAT Viewer?action=UPDATE&amp;creator=factSet&amp;DYN_ARGS=true&amp;DOC_NAME=FAT:RGQ_ENTRPR_VAL_EV_SOURCE_WINDOW.FAT&amp;VAR:ID1=PLL&amp;VAR:SDATE=20090123&amp;VAR:FDATE=20081031&amp;VAR:FREQ=WEEKLY&amp;VAR:RELITEM=&amp;VAR:CURRENCY=&amp;VAR:DB_TYPE=&amp;VAR:UNITS=M&amp;window=popup&amp;w","idth=535&amp;height=425&amp;START_MAXIMIZED=FALSE&amp;Y=120&amp;display_string=audit"}</definedName>
    <definedName name="_364__FDSAUDITLINK__" hidden="1">{"fdsup://directions/FAT Viewer?action=UPDATE&amp;creator=factSet&amp;DYN_ARGS=true&amp;DOC_NAME=FAT:RGQ_ENTRPR_VAL_EV_SOURCE_WINDOW.FAT&amp;VAR:ID1=PLL&amp;VAR:SDATE=20090123&amp;VAR:FDATE=20081031&amp;VAR:FREQ=WEEKLY&amp;VAR:RELITEM=&amp;VAR:CURRENCY=&amp;VAR:DB_TYPE=&amp;VAR:UNITS=M&amp;window=popup&amp;w","idth=535&amp;height=425&amp;START_MAXIMIZED=FALSE&amp;Y=120&amp;display_string=audit"}</definedName>
    <definedName name="_3640__FDSAUDITLINK__" localSheetId="1" hidden="1">{"fdsup://directions/FAT Viewer?action=UPDATE&amp;creator=factSet&amp;DYN_ARGS=true&amp;DOC_NAME=FAT:RGQ_ENTRPR_VAL_EV_SOURCE_WINDOW.FAT&amp;VAR:ID1=PNR&amp;VAR:SDATE=20110114&amp;VAR:FDATE=20101231&amp;VAR:FREQ=WEEKLY&amp;VAR:RELITEM=&amp;VAR:CURRENCY=&amp;VAR:DB_TYPE=&amp;VAR:UNITS=M&amp;window=popup&amp;w","idth=535&amp;height=425&amp;START_MAXIMIZED=FALSE&amp;Y=120&amp;display_string=audit"}</definedName>
    <definedName name="_3640__FDSAUDITLINK__" localSheetId="0" hidden="1">{"fdsup://directions/FAT Viewer?action=UPDATE&amp;creator=factSet&amp;DYN_ARGS=true&amp;DOC_NAME=FAT:RGQ_ENTRPR_VAL_EV_SOURCE_WINDOW.FAT&amp;VAR:ID1=PNR&amp;VAR:SDATE=20110114&amp;VAR:FDATE=20101231&amp;VAR:FREQ=WEEKLY&amp;VAR:RELITEM=&amp;VAR:CURRENCY=&amp;VAR:DB_TYPE=&amp;VAR:UNITS=M&amp;window=popup&amp;w","idth=535&amp;height=425&amp;START_MAXIMIZED=FALSE&amp;Y=120&amp;display_string=audit"}</definedName>
    <definedName name="_3640__FDSAUDITLINK__" hidden="1">{"fdsup://directions/FAT Viewer?action=UPDATE&amp;creator=factSet&amp;DYN_ARGS=true&amp;DOC_NAME=FAT:RGQ_ENTRPR_VAL_EV_SOURCE_WINDOW.FAT&amp;VAR:ID1=PNR&amp;VAR:SDATE=20110114&amp;VAR:FDATE=20101231&amp;VAR:FREQ=WEEKLY&amp;VAR:RELITEM=&amp;VAR:CURRENCY=&amp;VAR:DB_TYPE=&amp;VAR:UNITS=M&amp;window=popup&amp;w","idth=535&amp;height=425&amp;START_MAXIMIZED=FALSE&amp;Y=120&amp;display_string=audit"}</definedName>
    <definedName name="_3641__FDSAUDITLINK__" localSheetId="1" hidden="1">{"fdsup://directions/FAT Viewer?action=UPDATE&amp;creator=factSet&amp;DYN_ARGS=true&amp;DOC_NAME=FAT:RGQ_ENTRPR_VAL_EV_SOURCE_WINDOW.FAT&amp;VAR:ID1=PNR&amp;VAR:SDATE=20110107&amp;VAR:FDATE=20101231&amp;VAR:FREQ=WEEKLY&amp;VAR:RELITEM=&amp;VAR:CURRENCY=&amp;VAR:DB_TYPE=&amp;VAR:UNITS=M&amp;window=popup&amp;w","idth=535&amp;height=425&amp;START_MAXIMIZED=FALSE&amp;Y=120&amp;display_string=audit"}</definedName>
    <definedName name="_3641__FDSAUDITLINK__" localSheetId="0" hidden="1">{"fdsup://directions/FAT Viewer?action=UPDATE&amp;creator=factSet&amp;DYN_ARGS=true&amp;DOC_NAME=FAT:RGQ_ENTRPR_VAL_EV_SOURCE_WINDOW.FAT&amp;VAR:ID1=PNR&amp;VAR:SDATE=20110107&amp;VAR:FDATE=20101231&amp;VAR:FREQ=WEEKLY&amp;VAR:RELITEM=&amp;VAR:CURRENCY=&amp;VAR:DB_TYPE=&amp;VAR:UNITS=M&amp;window=popup&amp;w","idth=535&amp;height=425&amp;START_MAXIMIZED=FALSE&amp;Y=120&amp;display_string=audit"}</definedName>
    <definedName name="_3641__FDSAUDITLINK__" hidden="1">{"fdsup://directions/FAT Viewer?action=UPDATE&amp;creator=factSet&amp;DYN_ARGS=true&amp;DOC_NAME=FAT:RGQ_ENTRPR_VAL_EV_SOURCE_WINDOW.FAT&amp;VAR:ID1=PNR&amp;VAR:SDATE=20110107&amp;VAR:FDATE=20101231&amp;VAR:FREQ=WEEKLY&amp;VAR:RELITEM=&amp;VAR:CURRENCY=&amp;VAR:DB_TYPE=&amp;VAR:UNITS=M&amp;window=popup&amp;w","idth=535&amp;height=425&amp;START_MAXIMIZED=FALSE&amp;Y=120&amp;display_string=audit"}</definedName>
    <definedName name="_3642__FDSAUDITLINK__" localSheetId="1" hidden="1">{"fdsup://directions/FAT Viewer?action=UPDATE&amp;creator=factSet&amp;DYN_ARGS=true&amp;DOC_NAME=FAT:RGQ_ENTRPR_VAL_EV_SOURCE_WINDOW.FAT&amp;VAR:ID1=PNR&amp;VAR:SDATE=20101231&amp;VAR:FDATE=20101231&amp;VAR:FREQ=WEEKLY&amp;VAR:RELITEM=&amp;VAR:CURRENCY=&amp;VAR:DB_TYPE=&amp;VAR:UNITS=M&amp;window=popup&amp;w","idth=535&amp;height=425&amp;START_MAXIMIZED=FALSE&amp;Y=120&amp;display_string=audit"}</definedName>
    <definedName name="_3642__FDSAUDITLINK__" localSheetId="0" hidden="1">{"fdsup://directions/FAT Viewer?action=UPDATE&amp;creator=factSet&amp;DYN_ARGS=true&amp;DOC_NAME=FAT:RGQ_ENTRPR_VAL_EV_SOURCE_WINDOW.FAT&amp;VAR:ID1=PNR&amp;VAR:SDATE=20101231&amp;VAR:FDATE=20101231&amp;VAR:FREQ=WEEKLY&amp;VAR:RELITEM=&amp;VAR:CURRENCY=&amp;VAR:DB_TYPE=&amp;VAR:UNITS=M&amp;window=popup&amp;w","idth=535&amp;height=425&amp;START_MAXIMIZED=FALSE&amp;Y=120&amp;display_string=audit"}</definedName>
    <definedName name="_3642__FDSAUDITLINK__" hidden="1">{"fdsup://directions/FAT Viewer?action=UPDATE&amp;creator=factSet&amp;DYN_ARGS=true&amp;DOC_NAME=FAT:RGQ_ENTRPR_VAL_EV_SOURCE_WINDOW.FAT&amp;VAR:ID1=PNR&amp;VAR:SDATE=20101231&amp;VAR:FDATE=20101231&amp;VAR:FREQ=WEEKLY&amp;VAR:RELITEM=&amp;VAR:CURRENCY=&amp;VAR:DB_TYPE=&amp;VAR:UNITS=M&amp;window=popup&amp;w","idth=535&amp;height=425&amp;START_MAXIMIZED=FALSE&amp;Y=120&amp;display_string=audit"}</definedName>
    <definedName name="_3643__FDSAUDITLINK__" localSheetId="1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3643__FDSAUDITLINK__" localSheetId="0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3643__FDSAUDITLINK__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3644__FDSAUDITLINK__" localSheetId="1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3644__FDSAUDITLINK__" localSheetId="0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3644__FDSAUDITLINK__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3645__FDSAUDITLINK__" localSheetId="1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3645__FDSAUDITLINK__" localSheetId="0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3645__FDSAUDITLINK__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3646__FDSAUDITLINK__" localSheetId="1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3646__FDSAUDITLINK__" localSheetId="0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3646__FDSAUDITLINK__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3647__FDSAUDITLINK__" localSheetId="1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3647__FDSAUDITLINK__" localSheetId="0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3647__FDSAUDITLINK__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3648__FDSAUDITLINK__" localSheetId="1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3648__FDSAUDITLINK__" localSheetId="0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3648__FDSAUDITLINK__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3649__FDSAUDITLINK__" localSheetId="1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3649__FDSAUDITLINK__" localSheetId="0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3649__FDSAUDITLINK__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365__FDSAUDITLINK__" localSheetId="1" hidden="1">{"fdsup://directions/FAT Viewer?action=UPDATE&amp;creator=factSet&amp;DYN_ARGS=true&amp;DOC_NAME=FAT:RGQ_ENTRPR_VAL_EV_SOURCE_WINDOW.FAT&amp;VAR:ID1=PLL&amp;VAR:SDATE=20090116&amp;VAR:FDATE=20081031&amp;VAR:FREQ=WEEKLY&amp;VAR:RELITEM=&amp;VAR:CURRENCY=&amp;VAR:DB_TYPE=&amp;VAR:UNITS=M&amp;window=popup&amp;w","idth=535&amp;height=425&amp;START_MAXIMIZED=FALSE&amp;Y=120&amp;display_string=audit"}</definedName>
    <definedName name="_365__FDSAUDITLINK__" localSheetId="0" hidden="1">{"fdsup://directions/FAT Viewer?action=UPDATE&amp;creator=factSet&amp;DYN_ARGS=true&amp;DOC_NAME=FAT:RGQ_ENTRPR_VAL_EV_SOURCE_WINDOW.FAT&amp;VAR:ID1=PLL&amp;VAR:SDATE=20090116&amp;VAR:FDATE=20081031&amp;VAR:FREQ=WEEKLY&amp;VAR:RELITEM=&amp;VAR:CURRENCY=&amp;VAR:DB_TYPE=&amp;VAR:UNITS=M&amp;window=popup&amp;w","idth=535&amp;height=425&amp;START_MAXIMIZED=FALSE&amp;Y=120&amp;display_string=audit"}</definedName>
    <definedName name="_365__FDSAUDITLINK__" hidden="1">{"fdsup://directions/FAT Viewer?action=UPDATE&amp;creator=factSet&amp;DYN_ARGS=true&amp;DOC_NAME=FAT:RGQ_ENTRPR_VAL_EV_SOURCE_WINDOW.FAT&amp;VAR:ID1=PLL&amp;VAR:SDATE=20090116&amp;VAR:FDATE=20081031&amp;VAR:FREQ=WEEKLY&amp;VAR:RELITEM=&amp;VAR:CURRENCY=&amp;VAR:DB_TYPE=&amp;VAR:UNITS=M&amp;window=popup&amp;w","idth=535&amp;height=425&amp;START_MAXIMIZED=FALSE&amp;Y=120&amp;display_string=audit"}</definedName>
    <definedName name="_3650__FDSAUDITLINK__" localSheetId="1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3650__FDSAUDITLINK__" localSheetId="0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3650__FDSAUDITLINK__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3651__FDSAUDITLINK__" localSheetId="1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3651__FDSAUDITLINK__" localSheetId="0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3651__FDSAUDITLINK__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3652__FDSAUDITLINK__" localSheetId="1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3652__FDSAUDITLINK__" localSheetId="0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3652__FDSAUDITLINK__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3653__FDSAUDITLINK__" localSheetId="1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3653__FDSAUDITLINK__" localSheetId="0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3653__FDSAUDITLINK__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3654__FDSAUDITLINK__" localSheetId="1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3654__FDSAUDITLINK__" localSheetId="0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3654__FDSAUDITLINK__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3655__FDSAUDITLINK__" localSheetId="1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3655__FDSAUDITLINK__" localSheetId="0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3655__FDSAUDITLINK__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3656__FDSAUDITLINK__" localSheetId="1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3656__FDSAUDITLINK__" localSheetId="0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3656__FDSAUDITLINK__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3657__FDSAUDITLINK__" localSheetId="1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3657__FDSAUDITLINK__" localSheetId="0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3657__FDSAUDITLINK__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3658__FDSAUDITLINK__" localSheetId="1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3658__FDSAUDITLINK__" localSheetId="0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3658__FDSAUDITLINK__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3659__FDSAUDITLINK__" localSheetId="1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3659__FDSAUDITLINK__" localSheetId="0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3659__FDSAUDITLINK__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366__FDSAUDITLINK__" localSheetId="1" hidden="1">{"fdsup://directions/FAT Viewer?action=UPDATE&amp;creator=factSet&amp;DYN_ARGS=true&amp;DOC_NAME=FAT:RGQ_ENTRPR_VAL_EV_SOURCE_WINDOW.FAT&amp;VAR:ID1=PLL&amp;VAR:SDATE=20090109&amp;VAR:FDATE=20081031&amp;VAR:FREQ=WEEKLY&amp;VAR:RELITEM=&amp;VAR:CURRENCY=&amp;VAR:DB_TYPE=&amp;VAR:UNITS=M&amp;window=popup&amp;w","idth=535&amp;height=425&amp;START_MAXIMIZED=FALSE&amp;Y=120&amp;display_string=audit"}</definedName>
    <definedName name="_366__FDSAUDITLINK__" localSheetId="0" hidden="1">{"fdsup://directions/FAT Viewer?action=UPDATE&amp;creator=factSet&amp;DYN_ARGS=true&amp;DOC_NAME=FAT:RGQ_ENTRPR_VAL_EV_SOURCE_WINDOW.FAT&amp;VAR:ID1=PLL&amp;VAR:SDATE=20090109&amp;VAR:FDATE=20081031&amp;VAR:FREQ=WEEKLY&amp;VAR:RELITEM=&amp;VAR:CURRENCY=&amp;VAR:DB_TYPE=&amp;VAR:UNITS=M&amp;window=popup&amp;w","idth=535&amp;height=425&amp;START_MAXIMIZED=FALSE&amp;Y=120&amp;display_string=audit"}</definedName>
    <definedName name="_366__FDSAUDITLINK__" hidden="1">{"fdsup://directions/FAT Viewer?action=UPDATE&amp;creator=factSet&amp;DYN_ARGS=true&amp;DOC_NAME=FAT:RGQ_ENTRPR_VAL_EV_SOURCE_WINDOW.FAT&amp;VAR:ID1=PLL&amp;VAR:SDATE=20090109&amp;VAR:FDATE=20081031&amp;VAR:FREQ=WEEKLY&amp;VAR:RELITEM=&amp;VAR:CURRENCY=&amp;VAR:DB_TYPE=&amp;VAR:UNITS=M&amp;window=popup&amp;w","idth=535&amp;height=425&amp;START_MAXIMIZED=FALSE&amp;Y=120&amp;display_string=audit"}</definedName>
    <definedName name="_3660__FDSAUDITLINK__" localSheetId="1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3660__FDSAUDITLINK__" localSheetId="0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3660__FDSAUDITLINK__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3661__FDSAUDITLINK__" localSheetId="1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3661__FDSAUDITLINK__" localSheetId="0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3661__FDSAUDITLINK__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3662__FDSAUDITLINK__" localSheetId="1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3662__FDSAUDITLINK__" localSheetId="0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3662__FDSAUDITLINK__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3663__FDSAUDITLINK__" localSheetId="1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3663__FDSAUDITLINK__" localSheetId="0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3663__FDSAUDITLINK__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3664__FDSAUDITLINK__" localSheetId="1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3664__FDSAUDITLINK__" localSheetId="0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3664__FDSAUDITLINK__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3665__FDSAUDITLINK__" localSheetId="1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3665__FDSAUDITLINK__" localSheetId="0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3665__FDSAUDITLINK__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3666__FDSAUDITLINK__" localSheetId="1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3666__FDSAUDITLINK__" localSheetId="0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3666__FDSAUDITLINK__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3667__FDSAUDITLINK__" localSheetId="1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3667__FDSAUDITLINK__" localSheetId="0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3667__FDSAUDITLINK__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3668__FDSAUDITLINK__" localSheetId="1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3668__FDSAUDITLINK__" localSheetId="0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3668__FDSAUDITLINK__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3669__FDSAUDITLINK__" localSheetId="1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3669__FDSAUDITLINK__" localSheetId="0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3669__FDSAUDITLINK__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367__FDSAUDITLINK__" localSheetId="1" hidden="1">{"fdsup://directions/FAT Viewer?action=UPDATE&amp;creator=factSet&amp;DYN_ARGS=true&amp;DOC_NAME=FAT:RGQ_ENTRPR_VAL_EV_SOURCE_WINDOW.FAT&amp;VAR:ID1=PLL&amp;VAR:SDATE=20090102&amp;VAR:FDATE=20081031&amp;VAR:FREQ=WEEKLY&amp;VAR:RELITEM=&amp;VAR:CURRENCY=&amp;VAR:DB_TYPE=&amp;VAR:UNITS=M&amp;window=popup&amp;w","idth=535&amp;height=425&amp;START_MAXIMIZED=FALSE&amp;Y=120&amp;display_string=audit"}</definedName>
    <definedName name="_367__FDSAUDITLINK__" localSheetId="0" hidden="1">{"fdsup://directions/FAT Viewer?action=UPDATE&amp;creator=factSet&amp;DYN_ARGS=true&amp;DOC_NAME=FAT:RGQ_ENTRPR_VAL_EV_SOURCE_WINDOW.FAT&amp;VAR:ID1=PLL&amp;VAR:SDATE=20090102&amp;VAR:FDATE=20081031&amp;VAR:FREQ=WEEKLY&amp;VAR:RELITEM=&amp;VAR:CURRENCY=&amp;VAR:DB_TYPE=&amp;VAR:UNITS=M&amp;window=popup&amp;w","idth=535&amp;height=425&amp;START_MAXIMIZED=FALSE&amp;Y=120&amp;display_string=audit"}</definedName>
    <definedName name="_367__FDSAUDITLINK__" hidden="1">{"fdsup://directions/FAT Viewer?action=UPDATE&amp;creator=factSet&amp;DYN_ARGS=true&amp;DOC_NAME=FAT:RGQ_ENTRPR_VAL_EV_SOURCE_WINDOW.FAT&amp;VAR:ID1=PLL&amp;VAR:SDATE=20090102&amp;VAR:FDATE=20081031&amp;VAR:FREQ=WEEKLY&amp;VAR:RELITEM=&amp;VAR:CURRENCY=&amp;VAR:DB_TYPE=&amp;VAR:UNITS=M&amp;window=popup&amp;w","idth=535&amp;height=425&amp;START_MAXIMIZED=FALSE&amp;Y=120&amp;display_string=audit"}</definedName>
    <definedName name="_3670__FDSAUDITLINK__" localSheetId="1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3670__FDSAUDITLINK__" localSheetId="0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3670__FDSAUDITLINK__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3671__FDSAUDITLINK__" localSheetId="1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3671__FDSAUDITLINK__" localSheetId="0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3671__FDSAUDITLINK__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3672__FDSAUDITLINK__" localSheetId="1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3672__FDSAUDITLINK__" localSheetId="0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3672__FDSAUDITLINK__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3673__FDSAUDITLINK__" localSheetId="1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3673__FDSAUDITLINK__" localSheetId="0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3673__FDSAUDITLINK__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3674__FDSAUDITLINK__" localSheetId="1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3674__FDSAUDITLINK__" localSheetId="0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3674__FDSAUDITLINK__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3675__FDSAUDITLINK__" localSheetId="1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3675__FDSAUDITLINK__" localSheetId="0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3675__FDSAUDITLINK__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3676__FDSAUDITLINK__" localSheetId="1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3676__FDSAUDITLINK__" localSheetId="0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3676__FDSAUDITLINK__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3677__FDSAUDITLINK__" localSheetId="1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3677__FDSAUDITLINK__" localSheetId="0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3677__FDSAUDITLINK__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3678__FDSAUDITLINK__" localSheetId="1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3678__FDSAUDITLINK__" localSheetId="0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3678__FDSAUDITLINK__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3679__FDSAUDITLINK__" localSheetId="1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3679__FDSAUDITLINK__" localSheetId="0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3679__FDSAUDITLINK__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368__FDSAUDITLINK__" localSheetId="1" hidden="1">{"fdsup://directions/FAT Viewer?action=UPDATE&amp;creator=factSet&amp;DYN_ARGS=true&amp;DOC_NAME=FAT:RGQ_ENTRPR_VAL_EV_SOURCE_WINDOW.FAT&amp;VAR:ID1=PLL&amp;VAR:SDATE=20081226&amp;VAR:FDATE=20081031&amp;VAR:FREQ=WEEKLY&amp;VAR:RELITEM=&amp;VAR:CURRENCY=&amp;VAR:DB_TYPE=&amp;VAR:UNITS=M&amp;window=popup&amp;w","idth=535&amp;height=425&amp;START_MAXIMIZED=FALSE&amp;Y=120&amp;display_string=audit"}</definedName>
    <definedName name="_368__FDSAUDITLINK__" localSheetId="0" hidden="1">{"fdsup://directions/FAT Viewer?action=UPDATE&amp;creator=factSet&amp;DYN_ARGS=true&amp;DOC_NAME=FAT:RGQ_ENTRPR_VAL_EV_SOURCE_WINDOW.FAT&amp;VAR:ID1=PLL&amp;VAR:SDATE=20081226&amp;VAR:FDATE=20081031&amp;VAR:FREQ=WEEKLY&amp;VAR:RELITEM=&amp;VAR:CURRENCY=&amp;VAR:DB_TYPE=&amp;VAR:UNITS=M&amp;window=popup&amp;w","idth=535&amp;height=425&amp;START_MAXIMIZED=FALSE&amp;Y=120&amp;display_string=audit"}</definedName>
    <definedName name="_368__FDSAUDITLINK__" hidden="1">{"fdsup://directions/FAT Viewer?action=UPDATE&amp;creator=factSet&amp;DYN_ARGS=true&amp;DOC_NAME=FAT:RGQ_ENTRPR_VAL_EV_SOURCE_WINDOW.FAT&amp;VAR:ID1=PLL&amp;VAR:SDATE=20081226&amp;VAR:FDATE=20081031&amp;VAR:FREQ=WEEKLY&amp;VAR:RELITEM=&amp;VAR:CURRENCY=&amp;VAR:DB_TYPE=&amp;VAR:UNITS=M&amp;window=popup&amp;w","idth=535&amp;height=425&amp;START_MAXIMIZED=FALSE&amp;Y=120&amp;display_string=audit"}</definedName>
    <definedName name="_3680__FDSAUDITLINK__" localSheetId="1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3680__FDSAUDITLINK__" localSheetId="0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3680__FDSAUDITLINK__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3681__FDSAUDITLINK__" localSheetId="1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3681__FDSAUDITLINK__" localSheetId="0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3681__FDSAUDITLINK__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3682__FDSAUDITLINK__" localSheetId="1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3682__FDSAUDITLINK__" localSheetId="0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3682__FDSAUDITLINK__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3683__FDSAUDITLINK__" localSheetId="1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3683__FDSAUDITLINK__" localSheetId="0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3683__FDSAUDITLINK__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3684__FDSAUDITLINK__" localSheetId="1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3684__FDSAUDITLINK__" localSheetId="0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3684__FDSAUDITLINK__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3685__FDSAUDITLINK__" localSheetId="1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3685__FDSAUDITLINK__" localSheetId="0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3685__FDSAUDITLINK__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3686__FDSAUDITLINK__" localSheetId="1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3686__FDSAUDITLINK__" localSheetId="0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3686__FDSAUDITLINK__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3687__FDSAUDITLINK__" localSheetId="1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3687__FDSAUDITLINK__" localSheetId="0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3687__FDSAUDITLINK__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3688__FDSAUDITLINK__" localSheetId="1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3688__FDSAUDITLINK__" localSheetId="0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3688__FDSAUDITLINK__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3689__FDSAUDITLINK__" localSheetId="1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3689__FDSAUDITLINK__" localSheetId="0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3689__FDSAUDITLINK__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369__FDSAUDITLINK__" localSheetId="1" hidden="1">{"fdsup://directions/FAT Viewer?action=UPDATE&amp;creator=factSet&amp;DYN_ARGS=true&amp;DOC_NAME=FAT:RGQ_ENTRPR_VAL_EV_SOURCE_WINDOW.FAT&amp;VAR:ID1=PLL&amp;VAR:SDATE=20081219&amp;VAR:FDATE=20081031&amp;VAR:FREQ=WEEKLY&amp;VAR:RELITEM=&amp;VAR:CURRENCY=&amp;VAR:DB_TYPE=&amp;VAR:UNITS=M&amp;window=popup&amp;w","idth=535&amp;height=425&amp;START_MAXIMIZED=FALSE&amp;Y=120&amp;display_string=audit"}</definedName>
    <definedName name="_369__FDSAUDITLINK__" localSheetId="0" hidden="1">{"fdsup://directions/FAT Viewer?action=UPDATE&amp;creator=factSet&amp;DYN_ARGS=true&amp;DOC_NAME=FAT:RGQ_ENTRPR_VAL_EV_SOURCE_WINDOW.FAT&amp;VAR:ID1=PLL&amp;VAR:SDATE=20081219&amp;VAR:FDATE=20081031&amp;VAR:FREQ=WEEKLY&amp;VAR:RELITEM=&amp;VAR:CURRENCY=&amp;VAR:DB_TYPE=&amp;VAR:UNITS=M&amp;window=popup&amp;w","idth=535&amp;height=425&amp;START_MAXIMIZED=FALSE&amp;Y=120&amp;display_string=audit"}</definedName>
    <definedName name="_369__FDSAUDITLINK__" hidden="1">{"fdsup://directions/FAT Viewer?action=UPDATE&amp;creator=factSet&amp;DYN_ARGS=true&amp;DOC_NAME=FAT:RGQ_ENTRPR_VAL_EV_SOURCE_WINDOW.FAT&amp;VAR:ID1=PLL&amp;VAR:SDATE=20081219&amp;VAR:FDATE=20081031&amp;VAR:FREQ=WEEKLY&amp;VAR:RELITEM=&amp;VAR:CURRENCY=&amp;VAR:DB_TYPE=&amp;VAR:UNITS=M&amp;window=popup&amp;w","idth=535&amp;height=425&amp;START_MAXIMIZED=FALSE&amp;Y=120&amp;display_string=audit"}</definedName>
    <definedName name="_3690__FDSAUDITLINK__" localSheetId="1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3690__FDSAUDITLINK__" localSheetId="0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3690__FDSAUDITLINK__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3691__FDSAUDITLINK__" localSheetId="1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3691__FDSAUDITLINK__" localSheetId="0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3691__FDSAUDITLINK__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3692__FDSAUDITLINK__" localSheetId="1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3692__FDSAUDITLINK__" localSheetId="0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3692__FDSAUDITLINK__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3693__FDSAUDITLINK__" localSheetId="1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3693__FDSAUDITLINK__" localSheetId="0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3693__FDSAUDITLINK__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3694__FDSAUDITLINK__" localSheetId="1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3694__FDSAUDITLINK__" localSheetId="0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3694__FDSAUDITLINK__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3695__FDSAUDITLINK__" localSheetId="1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3695__FDSAUDITLINK__" localSheetId="0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3695__FDSAUDITLINK__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3696__FDSAUDITLINK__" localSheetId="1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3696__FDSAUDITLINK__" localSheetId="0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3696__FDSAUDITLINK__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3697__FDSAUDITLINK__" localSheetId="1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3697__FDSAUDITLINK__" localSheetId="0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3697__FDSAUDITLINK__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3698__FDSAUDITLINK__" localSheetId="1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3698__FDSAUDITLINK__" localSheetId="0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3698__FDSAUDITLINK__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3699__FDSAUDITLINK__" localSheetId="1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3699__FDSAUDITLINK__" localSheetId="0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3699__FDSAUDITLINK__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37__123Graph_BChart_3" localSheetId="0" hidden="1">#REF!</definedName>
    <definedName name="_37__123Graph_BChart_3" hidden="1">#REF!</definedName>
    <definedName name="_37__FDSAUDITLINK__" localSheetId="1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37__FDSAUDITLINK__" localSheetId="0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37__FDSAUDITLINK__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370__FDSAUDITLINK__" localSheetId="1" hidden="1">{"fdsup://directions/FAT Viewer?action=UPDATE&amp;creator=factSet&amp;DYN_ARGS=true&amp;DOC_NAME=FAT:RGQ_ENTRPR_VAL_EV_SOURCE_WINDOW.FAT&amp;VAR:ID1=PLL&amp;VAR:SDATE=20081212&amp;VAR:FDATE=20081031&amp;VAR:FREQ=WEEKLY&amp;VAR:RELITEM=&amp;VAR:CURRENCY=&amp;VAR:DB_TYPE=&amp;VAR:UNITS=M&amp;window=popup&amp;w","idth=535&amp;height=425&amp;START_MAXIMIZED=FALSE&amp;Y=120&amp;display_string=audit"}</definedName>
    <definedName name="_370__FDSAUDITLINK__" localSheetId="0" hidden="1">{"fdsup://directions/FAT Viewer?action=UPDATE&amp;creator=factSet&amp;DYN_ARGS=true&amp;DOC_NAME=FAT:RGQ_ENTRPR_VAL_EV_SOURCE_WINDOW.FAT&amp;VAR:ID1=PLL&amp;VAR:SDATE=20081212&amp;VAR:FDATE=20081031&amp;VAR:FREQ=WEEKLY&amp;VAR:RELITEM=&amp;VAR:CURRENCY=&amp;VAR:DB_TYPE=&amp;VAR:UNITS=M&amp;window=popup&amp;w","idth=535&amp;height=425&amp;START_MAXIMIZED=FALSE&amp;Y=120&amp;display_string=audit"}</definedName>
    <definedName name="_370__FDSAUDITLINK__" hidden="1">{"fdsup://directions/FAT Viewer?action=UPDATE&amp;creator=factSet&amp;DYN_ARGS=true&amp;DOC_NAME=FAT:RGQ_ENTRPR_VAL_EV_SOURCE_WINDOW.FAT&amp;VAR:ID1=PLL&amp;VAR:SDATE=20081212&amp;VAR:FDATE=20081031&amp;VAR:FREQ=WEEKLY&amp;VAR:RELITEM=&amp;VAR:CURRENCY=&amp;VAR:DB_TYPE=&amp;VAR:UNITS=M&amp;window=popup&amp;w","idth=535&amp;height=425&amp;START_MAXIMIZED=FALSE&amp;Y=120&amp;display_string=audit"}</definedName>
    <definedName name="_3700__FDSAUDITLINK__" localSheetId="1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3700__FDSAUDITLINK__" localSheetId="0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3700__FDSAUDITLINK__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3701__FDSAUDITLINK__" localSheetId="1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3701__FDSAUDITLINK__" localSheetId="0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3701__FDSAUDITLINK__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3702__FDSAUDITLINK__" localSheetId="1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3702__FDSAUDITLINK__" localSheetId="0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3702__FDSAUDITLINK__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3703__FDSAUDITLINK__" localSheetId="1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3703__FDSAUDITLINK__" localSheetId="0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3703__FDSAUDITLINK__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3704__FDSAUDITLINK__" localSheetId="1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3704__FDSAUDITLINK__" localSheetId="0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3704__FDSAUDITLINK__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3705__FDSAUDITLINK__" localSheetId="1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3705__FDSAUDITLINK__" localSheetId="0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3705__FDSAUDITLINK__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3706__FDSAUDITLINK__" localSheetId="1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3706__FDSAUDITLINK__" localSheetId="0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3706__FDSAUDITLINK__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3707__FDSAUDITLINK__" localSheetId="1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3707__FDSAUDITLINK__" localSheetId="0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3707__FDSAUDITLINK__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3708__FDSAUDITLINK__" localSheetId="1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3708__FDSAUDITLINK__" localSheetId="0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3708__FDSAUDITLINK__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3709__FDSAUDITLINK__" localSheetId="1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3709__FDSAUDITLINK__" localSheetId="0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3709__FDSAUDITLINK__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371__FDSAUDITLINK__" localSheetId="1" hidden="1">{"fdsup://directions/FAT Viewer?action=UPDATE&amp;creator=factSet&amp;DYN_ARGS=true&amp;DOC_NAME=FAT:RGQ_ENTRPR_VAL_EV_SOURCE_WINDOW.FAT&amp;VAR:ID1=PLL&amp;VAR:SDATE=20081205&amp;VAR:FDATE=20081031&amp;VAR:FREQ=WEEKLY&amp;VAR:RELITEM=&amp;VAR:CURRENCY=&amp;VAR:DB_TYPE=&amp;VAR:UNITS=M&amp;window=popup&amp;w","idth=535&amp;height=425&amp;START_MAXIMIZED=FALSE&amp;Y=120&amp;display_string=audit"}</definedName>
    <definedName name="_371__FDSAUDITLINK__" localSheetId="0" hidden="1">{"fdsup://directions/FAT Viewer?action=UPDATE&amp;creator=factSet&amp;DYN_ARGS=true&amp;DOC_NAME=FAT:RGQ_ENTRPR_VAL_EV_SOURCE_WINDOW.FAT&amp;VAR:ID1=PLL&amp;VAR:SDATE=20081205&amp;VAR:FDATE=20081031&amp;VAR:FREQ=WEEKLY&amp;VAR:RELITEM=&amp;VAR:CURRENCY=&amp;VAR:DB_TYPE=&amp;VAR:UNITS=M&amp;window=popup&amp;w","idth=535&amp;height=425&amp;START_MAXIMIZED=FALSE&amp;Y=120&amp;display_string=audit"}</definedName>
    <definedName name="_371__FDSAUDITLINK__" hidden="1">{"fdsup://directions/FAT Viewer?action=UPDATE&amp;creator=factSet&amp;DYN_ARGS=true&amp;DOC_NAME=FAT:RGQ_ENTRPR_VAL_EV_SOURCE_WINDOW.FAT&amp;VAR:ID1=PLL&amp;VAR:SDATE=20081205&amp;VAR:FDATE=20081031&amp;VAR:FREQ=WEEKLY&amp;VAR:RELITEM=&amp;VAR:CURRENCY=&amp;VAR:DB_TYPE=&amp;VAR:UNITS=M&amp;window=popup&amp;w","idth=535&amp;height=425&amp;START_MAXIMIZED=FALSE&amp;Y=120&amp;display_string=audit"}</definedName>
    <definedName name="_3710__FDSAUDITLINK__" localSheetId="1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3710__FDSAUDITLINK__" localSheetId="0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3710__FDSAUDITLINK__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3711__FDSAUDITLINK__" localSheetId="1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3711__FDSAUDITLINK__" localSheetId="0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3711__FDSAUDITLINK__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3712__FDSAUDITLINK__" localSheetId="1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3712__FDSAUDITLINK__" localSheetId="0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3712__FDSAUDITLINK__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3713__FDSAUDITLINK__" localSheetId="1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3713__FDSAUDITLINK__" localSheetId="0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3713__FDSAUDITLINK__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3714__FDSAUDITLINK__" localSheetId="1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3714__FDSAUDITLINK__" localSheetId="0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3714__FDSAUDITLINK__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3715__FDSAUDITLINK__" localSheetId="1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3715__FDSAUDITLINK__" localSheetId="0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3715__FDSAUDITLINK__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3716__FDSAUDITLINK__" localSheetId="1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3716__FDSAUDITLINK__" localSheetId="0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3716__FDSAUDITLINK__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3717__FDSAUDITLINK__" localSheetId="1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3717__FDSAUDITLINK__" localSheetId="0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3717__FDSAUDITLINK__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3718__FDSAUDITLINK__" localSheetId="1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3718__FDSAUDITLINK__" localSheetId="0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3718__FDSAUDITLINK__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3719__FDSAUDITLINK__" localSheetId="1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3719__FDSAUDITLINK__" localSheetId="0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3719__FDSAUDITLINK__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372__FDSAUDITLINK__" localSheetId="1" hidden="1">{"fdsup://directions/FAT Viewer?action=UPDATE&amp;creator=factSet&amp;DYN_ARGS=true&amp;DOC_NAME=FAT:RGQ_ENTRPR_VAL_EV_SOURCE_WINDOW.FAT&amp;VAR:ID1=PLL&amp;VAR:SDATE=20081128&amp;VAR:FDATE=20081031&amp;VAR:FREQ=WEEKLY&amp;VAR:RELITEM=&amp;VAR:CURRENCY=&amp;VAR:DB_TYPE=&amp;VAR:UNITS=M&amp;window=popup&amp;w","idth=535&amp;height=425&amp;START_MAXIMIZED=FALSE&amp;Y=120&amp;display_string=audit"}</definedName>
    <definedName name="_372__FDSAUDITLINK__" localSheetId="0" hidden="1">{"fdsup://directions/FAT Viewer?action=UPDATE&amp;creator=factSet&amp;DYN_ARGS=true&amp;DOC_NAME=FAT:RGQ_ENTRPR_VAL_EV_SOURCE_WINDOW.FAT&amp;VAR:ID1=PLL&amp;VAR:SDATE=20081128&amp;VAR:FDATE=20081031&amp;VAR:FREQ=WEEKLY&amp;VAR:RELITEM=&amp;VAR:CURRENCY=&amp;VAR:DB_TYPE=&amp;VAR:UNITS=M&amp;window=popup&amp;w","idth=535&amp;height=425&amp;START_MAXIMIZED=FALSE&amp;Y=120&amp;display_string=audit"}</definedName>
    <definedName name="_372__FDSAUDITLINK__" hidden="1">{"fdsup://directions/FAT Viewer?action=UPDATE&amp;creator=factSet&amp;DYN_ARGS=true&amp;DOC_NAME=FAT:RGQ_ENTRPR_VAL_EV_SOURCE_WINDOW.FAT&amp;VAR:ID1=PLL&amp;VAR:SDATE=20081128&amp;VAR:FDATE=20081031&amp;VAR:FREQ=WEEKLY&amp;VAR:RELITEM=&amp;VAR:CURRENCY=&amp;VAR:DB_TYPE=&amp;VAR:UNITS=M&amp;window=popup&amp;w","idth=535&amp;height=425&amp;START_MAXIMIZED=FALSE&amp;Y=120&amp;display_string=audit"}</definedName>
    <definedName name="_3720__FDSAUDITLINK__" localSheetId="1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3720__FDSAUDITLINK__" localSheetId="0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3720__FDSAUDITLINK__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3721__FDSAUDITLINK__" localSheetId="1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3721__FDSAUDITLINK__" localSheetId="0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3721__FDSAUDITLINK__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3722__FDSAUDITLINK__" localSheetId="1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3722__FDSAUDITLINK__" localSheetId="0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3722__FDSAUDITLINK__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3723__FDSAUDITLINK__" localSheetId="1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3723__FDSAUDITLINK__" localSheetId="0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3723__FDSAUDITLINK__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3724__FDSAUDITLINK__" localSheetId="1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3724__FDSAUDITLINK__" localSheetId="0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3724__FDSAUDITLINK__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3725__FDSAUDITLINK__" localSheetId="1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3725__FDSAUDITLINK__" localSheetId="0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3725__FDSAUDITLINK__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3726__FDSAUDITLINK__" localSheetId="1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3726__FDSAUDITLINK__" localSheetId="0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3726__FDSAUDITLINK__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3727__FDSAUDITLINK__" localSheetId="1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3727__FDSAUDITLINK__" localSheetId="0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3727__FDSAUDITLINK__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3728__FDSAUDITLINK__" localSheetId="1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3728__FDSAUDITLINK__" localSheetId="0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3728__FDSAUDITLINK__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3729__FDSAUDITLINK__" localSheetId="1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3729__FDSAUDITLINK__" localSheetId="0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3729__FDSAUDITLINK__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373__FDSAUDITLINK__" localSheetId="1" hidden="1">{"fdsup://directions/FAT Viewer?action=UPDATE&amp;creator=factSet&amp;DYN_ARGS=true&amp;DOC_NAME=FAT:RGQ_ENTRPR_VAL_EV_SOURCE_WINDOW.FAT&amp;VAR:ID1=PLL&amp;VAR:SDATE=20081121&amp;VAR:FDATE=20081031&amp;VAR:FREQ=WEEKLY&amp;VAR:RELITEM=&amp;VAR:CURRENCY=&amp;VAR:DB_TYPE=&amp;VAR:UNITS=M&amp;window=popup&amp;w","idth=535&amp;height=425&amp;START_MAXIMIZED=FALSE&amp;Y=120&amp;display_string=audit"}</definedName>
    <definedName name="_373__FDSAUDITLINK__" localSheetId="0" hidden="1">{"fdsup://directions/FAT Viewer?action=UPDATE&amp;creator=factSet&amp;DYN_ARGS=true&amp;DOC_NAME=FAT:RGQ_ENTRPR_VAL_EV_SOURCE_WINDOW.FAT&amp;VAR:ID1=PLL&amp;VAR:SDATE=20081121&amp;VAR:FDATE=20081031&amp;VAR:FREQ=WEEKLY&amp;VAR:RELITEM=&amp;VAR:CURRENCY=&amp;VAR:DB_TYPE=&amp;VAR:UNITS=M&amp;window=popup&amp;w","idth=535&amp;height=425&amp;START_MAXIMIZED=FALSE&amp;Y=120&amp;display_string=audit"}</definedName>
    <definedName name="_373__FDSAUDITLINK__" hidden="1">{"fdsup://directions/FAT Viewer?action=UPDATE&amp;creator=factSet&amp;DYN_ARGS=true&amp;DOC_NAME=FAT:RGQ_ENTRPR_VAL_EV_SOURCE_WINDOW.FAT&amp;VAR:ID1=PLL&amp;VAR:SDATE=20081121&amp;VAR:FDATE=20081031&amp;VAR:FREQ=WEEKLY&amp;VAR:RELITEM=&amp;VAR:CURRENCY=&amp;VAR:DB_TYPE=&amp;VAR:UNITS=M&amp;window=popup&amp;w","idth=535&amp;height=425&amp;START_MAXIMIZED=FALSE&amp;Y=120&amp;display_string=audit"}</definedName>
    <definedName name="_3730__FDSAUDITLINK__" localSheetId="1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3730__FDSAUDITLINK__" localSheetId="0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3730__FDSAUDITLINK__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3731__FDSAUDITLINK__" localSheetId="1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3731__FDSAUDITLINK__" localSheetId="0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3731__FDSAUDITLINK__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3732__FDSAUDITLINK__" localSheetId="1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3732__FDSAUDITLINK__" localSheetId="0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3732__FDSAUDITLINK__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3733__FDSAUDITLINK__" localSheetId="1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3733__FDSAUDITLINK__" localSheetId="0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3733__FDSAUDITLINK__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3734__FDSAUDITLINK__" localSheetId="1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3734__FDSAUDITLINK__" localSheetId="0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3734__FDSAUDITLINK__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3735__FDSAUDITLINK__" localSheetId="1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3735__FDSAUDITLINK__" localSheetId="0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3735__FDSAUDITLINK__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3736__FDSAUDITLINK__" localSheetId="1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3736__FDSAUDITLINK__" localSheetId="0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3736__FDSAUDITLINK__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3737__FDSAUDITLINK__" localSheetId="1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3737__FDSAUDITLINK__" localSheetId="0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3737__FDSAUDITLINK__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3738__FDSAUDITLINK__" localSheetId="1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3738__FDSAUDITLINK__" localSheetId="0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3738__FDSAUDITLINK__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3739__FDSAUDITLINK__" localSheetId="1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3739__FDSAUDITLINK__" localSheetId="0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3739__FDSAUDITLINK__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374__FDSAUDITLINK__" localSheetId="1" hidden="1">{"fdsup://directions/FAT Viewer?action=UPDATE&amp;creator=factSet&amp;DYN_ARGS=true&amp;DOC_NAME=FAT:RGQ_ENTRPR_VAL_EV_SOURCE_WINDOW.FAT&amp;VAR:ID1=PLL&amp;VAR:SDATE=20081114&amp;VAR:FDATE=20081031&amp;VAR:FREQ=WEEKLY&amp;VAR:RELITEM=&amp;VAR:CURRENCY=&amp;VAR:DB_TYPE=&amp;VAR:UNITS=M&amp;window=popup&amp;w","idth=535&amp;height=425&amp;START_MAXIMIZED=FALSE&amp;Y=120&amp;display_string=audit"}</definedName>
    <definedName name="_374__FDSAUDITLINK__" localSheetId="0" hidden="1">{"fdsup://directions/FAT Viewer?action=UPDATE&amp;creator=factSet&amp;DYN_ARGS=true&amp;DOC_NAME=FAT:RGQ_ENTRPR_VAL_EV_SOURCE_WINDOW.FAT&amp;VAR:ID1=PLL&amp;VAR:SDATE=20081114&amp;VAR:FDATE=20081031&amp;VAR:FREQ=WEEKLY&amp;VAR:RELITEM=&amp;VAR:CURRENCY=&amp;VAR:DB_TYPE=&amp;VAR:UNITS=M&amp;window=popup&amp;w","idth=535&amp;height=425&amp;START_MAXIMIZED=FALSE&amp;Y=120&amp;display_string=audit"}</definedName>
    <definedName name="_374__FDSAUDITLINK__" hidden="1">{"fdsup://directions/FAT Viewer?action=UPDATE&amp;creator=factSet&amp;DYN_ARGS=true&amp;DOC_NAME=FAT:RGQ_ENTRPR_VAL_EV_SOURCE_WINDOW.FAT&amp;VAR:ID1=PLL&amp;VAR:SDATE=20081114&amp;VAR:FDATE=20081031&amp;VAR:FREQ=WEEKLY&amp;VAR:RELITEM=&amp;VAR:CURRENCY=&amp;VAR:DB_TYPE=&amp;VAR:UNITS=M&amp;window=popup&amp;w","idth=535&amp;height=425&amp;START_MAXIMIZED=FALSE&amp;Y=120&amp;display_string=audit"}</definedName>
    <definedName name="_3740__FDSAUDITLINK__" localSheetId="1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3740__FDSAUDITLINK__" localSheetId="0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3740__FDSAUDITLINK__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3741__FDSAUDITLINK__" localSheetId="1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3741__FDSAUDITLINK__" localSheetId="0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3741__FDSAUDITLINK__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3742__FDSAUDITLINK__" localSheetId="1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3742__FDSAUDITLINK__" localSheetId="0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3742__FDSAUDITLINK__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3743__FDSAUDITLINK__" localSheetId="1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3743__FDSAUDITLINK__" localSheetId="0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3743__FDSAUDITLINK__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3744__FDSAUDITLINK__" localSheetId="1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3744__FDSAUDITLINK__" localSheetId="0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3744__FDSAUDITLINK__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3745__FDSAUDITLINK__" localSheetId="1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3745__FDSAUDITLINK__" localSheetId="0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3745__FDSAUDITLINK__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3746__FDSAUDITLINK__" localSheetId="1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3746__FDSAUDITLINK__" localSheetId="0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3746__FDSAUDITLINK__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3747__FDSAUDITLINK__" localSheetId="1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3747__FDSAUDITLINK__" localSheetId="0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3747__FDSAUDITLINK__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3748__FDSAUDITLINK__" localSheetId="1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3748__FDSAUDITLINK__" localSheetId="0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3748__FDSAUDITLINK__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3749__FDSAUDITLINK__" localSheetId="1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3749__FDSAUDITLINK__" localSheetId="0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3749__FDSAUDITLINK__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375__FDSAUDITLINK__" localSheetId="1" hidden="1">{"fdsup://directions/FAT Viewer?action=UPDATE&amp;creator=factSet&amp;DYN_ARGS=true&amp;DOC_NAME=FAT:RGQ_ENTRPR_VAL_EV_SOURCE_WINDOW.FAT&amp;VAR:ID1=PLL&amp;VAR:SDATE=20081107&amp;VAR:FDATE=20081031&amp;VAR:FREQ=WEEKLY&amp;VAR:RELITEM=&amp;VAR:CURRENCY=&amp;VAR:DB_TYPE=&amp;VAR:UNITS=M&amp;window=popup&amp;w","idth=535&amp;height=425&amp;START_MAXIMIZED=FALSE&amp;Y=120&amp;display_string=audit"}</definedName>
    <definedName name="_375__FDSAUDITLINK__" localSheetId="0" hidden="1">{"fdsup://directions/FAT Viewer?action=UPDATE&amp;creator=factSet&amp;DYN_ARGS=true&amp;DOC_NAME=FAT:RGQ_ENTRPR_VAL_EV_SOURCE_WINDOW.FAT&amp;VAR:ID1=PLL&amp;VAR:SDATE=20081107&amp;VAR:FDATE=20081031&amp;VAR:FREQ=WEEKLY&amp;VAR:RELITEM=&amp;VAR:CURRENCY=&amp;VAR:DB_TYPE=&amp;VAR:UNITS=M&amp;window=popup&amp;w","idth=535&amp;height=425&amp;START_MAXIMIZED=FALSE&amp;Y=120&amp;display_string=audit"}</definedName>
    <definedName name="_375__FDSAUDITLINK__" hidden="1">{"fdsup://directions/FAT Viewer?action=UPDATE&amp;creator=factSet&amp;DYN_ARGS=true&amp;DOC_NAME=FAT:RGQ_ENTRPR_VAL_EV_SOURCE_WINDOW.FAT&amp;VAR:ID1=PLL&amp;VAR:SDATE=20081107&amp;VAR:FDATE=20081031&amp;VAR:FREQ=WEEKLY&amp;VAR:RELITEM=&amp;VAR:CURRENCY=&amp;VAR:DB_TYPE=&amp;VAR:UNITS=M&amp;window=popup&amp;w","idth=535&amp;height=425&amp;START_MAXIMIZED=FALSE&amp;Y=120&amp;display_string=audit"}</definedName>
    <definedName name="_3750__FDSAUDITLINK__" localSheetId="1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3750__FDSAUDITLINK__" localSheetId="0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3750__FDSAUDITLINK__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3751__FDSAUDITLINK__" localSheetId="1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3751__FDSAUDITLINK__" localSheetId="0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3751__FDSAUDITLINK__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3752__FDSAUDITLINK__" localSheetId="1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3752__FDSAUDITLINK__" localSheetId="0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3752__FDSAUDITLINK__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3753__FDSAUDITLINK__" localSheetId="1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3753__FDSAUDITLINK__" localSheetId="0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3753__FDSAUDITLINK__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3754__FDSAUDITLINK__" localSheetId="1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3754__FDSAUDITLINK__" localSheetId="0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3754__FDSAUDITLINK__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3755__FDSAUDITLINK__" localSheetId="1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3755__FDSAUDITLINK__" localSheetId="0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3755__FDSAUDITLINK__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3756__FDSAUDITLINK__" localSheetId="1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3756__FDSAUDITLINK__" localSheetId="0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3756__FDSAUDITLINK__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3757__FDSAUDITLINK__" localSheetId="1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3757__FDSAUDITLINK__" localSheetId="0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3757__FDSAUDITLINK__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3758__FDSAUDITLINK__" localSheetId="1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3758__FDSAUDITLINK__" localSheetId="0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3758__FDSAUDITLINK__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3759__FDSAUDITLINK__" localSheetId="1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3759__FDSAUDITLINK__" localSheetId="0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3759__FDSAUDITLINK__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376__FDSAUDITLINK__" localSheetId="1" hidden="1">{"fdsup://directions/FAT Viewer?action=UPDATE&amp;creator=factSet&amp;DYN_ARGS=true&amp;DOC_NAME=FAT:RGQ_ENTRPR_VAL_EV_SOURCE_WINDOW.FAT&amp;VAR:ID1=PLL&amp;VAR:SDATE=20081031&amp;VAR:FDATE=20081031&amp;VAR:FREQ=WEEKLY&amp;VAR:RELITEM=&amp;VAR:CURRENCY=&amp;VAR:DB_TYPE=&amp;VAR:UNITS=M&amp;window=popup&amp;w","idth=535&amp;height=425&amp;START_MAXIMIZED=FALSE&amp;Y=120&amp;display_string=audit"}</definedName>
    <definedName name="_376__FDSAUDITLINK__" localSheetId="0" hidden="1">{"fdsup://directions/FAT Viewer?action=UPDATE&amp;creator=factSet&amp;DYN_ARGS=true&amp;DOC_NAME=FAT:RGQ_ENTRPR_VAL_EV_SOURCE_WINDOW.FAT&amp;VAR:ID1=PLL&amp;VAR:SDATE=20081031&amp;VAR:FDATE=20081031&amp;VAR:FREQ=WEEKLY&amp;VAR:RELITEM=&amp;VAR:CURRENCY=&amp;VAR:DB_TYPE=&amp;VAR:UNITS=M&amp;window=popup&amp;w","idth=535&amp;height=425&amp;START_MAXIMIZED=FALSE&amp;Y=120&amp;display_string=audit"}</definedName>
    <definedName name="_376__FDSAUDITLINK__" hidden="1">{"fdsup://directions/FAT Viewer?action=UPDATE&amp;creator=factSet&amp;DYN_ARGS=true&amp;DOC_NAME=FAT:RGQ_ENTRPR_VAL_EV_SOURCE_WINDOW.FAT&amp;VAR:ID1=PLL&amp;VAR:SDATE=20081031&amp;VAR:FDATE=20081031&amp;VAR:FREQ=WEEKLY&amp;VAR:RELITEM=&amp;VAR:CURRENCY=&amp;VAR:DB_TYPE=&amp;VAR:UNITS=M&amp;window=popup&amp;w","idth=535&amp;height=425&amp;START_MAXIMIZED=FALSE&amp;Y=120&amp;display_string=audit"}</definedName>
    <definedName name="_3760__FDSAUDITLINK__" localSheetId="1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3760__FDSAUDITLINK__" localSheetId="0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3760__FDSAUDITLINK__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3761__FDSAUDITLINK__" localSheetId="1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3761__FDSAUDITLINK__" localSheetId="0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3761__FDSAUDITLINK__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3762__FDSAUDITLINK__" localSheetId="1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3762__FDSAUDITLINK__" localSheetId="0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3762__FDSAUDITLINK__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3763__FDSAUDITLINK__" localSheetId="1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3763__FDSAUDITLINK__" localSheetId="0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3763__FDSAUDITLINK__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3764__FDSAUDITLINK__" localSheetId="1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3764__FDSAUDITLINK__" localSheetId="0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3764__FDSAUDITLINK__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3765__FDSAUDITLINK__" localSheetId="1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3765__FDSAUDITLINK__" localSheetId="0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3765__FDSAUDITLINK__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3766__FDSAUDITLINK__" localSheetId="1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3766__FDSAUDITLINK__" localSheetId="0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3766__FDSAUDITLINK__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3767__FDSAUDITLINK__" localSheetId="1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3767__FDSAUDITLINK__" localSheetId="0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3767__FDSAUDITLINK__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3768__FDSAUDITLINK__" localSheetId="1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3768__FDSAUDITLINK__" localSheetId="0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3768__FDSAUDITLINK__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3769__FDSAUDITLINK__" localSheetId="1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3769__FDSAUDITLINK__" localSheetId="0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3769__FDSAUDITLINK__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377__FDSAUDITLINK__" localSheetId="1" hidden="1">{"fdsup://directions/FAT Viewer?action=UPDATE&amp;creator=factSet&amp;DYN_ARGS=true&amp;DOC_NAME=FAT:RGQ_ENTRPR_VAL_EV_SOURCE_WINDOW.FAT&amp;VAR:ID1=PLL&amp;VAR:SDATE=20081024&amp;VAR:FDATE=20080731&amp;VAR:FREQ=WEEKLY&amp;VAR:RELITEM=&amp;VAR:CURRENCY=&amp;VAR:DB_TYPE=&amp;VAR:UNITS=M&amp;window=popup&amp;w","idth=535&amp;height=425&amp;START_MAXIMIZED=FALSE&amp;Y=120&amp;display_string=audit"}</definedName>
    <definedName name="_377__FDSAUDITLINK__" localSheetId="0" hidden="1">{"fdsup://directions/FAT Viewer?action=UPDATE&amp;creator=factSet&amp;DYN_ARGS=true&amp;DOC_NAME=FAT:RGQ_ENTRPR_VAL_EV_SOURCE_WINDOW.FAT&amp;VAR:ID1=PLL&amp;VAR:SDATE=20081024&amp;VAR:FDATE=20080731&amp;VAR:FREQ=WEEKLY&amp;VAR:RELITEM=&amp;VAR:CURRENCY=&amp;VAR:DB_TYPE=&amp;VAR:UNITS=M&amp;window=popup&amp;w","idth=535&amp;height=425&amp;START_MAXIMIZED=FALSE&amp;Y=120&amp;display_string=audit"}</definedName>
    <definedName name="_377__FDSAUDITLINK__" hidden="1">{"fdsup://directions/FAT Viewer?action=UPDATE&amp;creator=factSet&amp;DYN_ARGS=true&amp;DOC_NAME=FAT:RGQ_ENTRPR_VAL_EV_SOURCE_WINDOW.FAT&amp;VAR:ID1=PLL&amp;VAR:SDATE=20081024&amp;VAR:FDATE=20080731&amp;VAR:FREQ=WEEKLY&amp;VAR:RELITEM=&amp;VAR:CURRENCY=&amp;VAR:DB_TYPE=&amp;VAR:UNITS=M&amp;window=popup&amp;w","idth=535&amp;height=425&amp;START_MAXIMIZED=FALSE&amp;Y=120&amp;display_string=audit"}</definedName>
    <definedName name="_3770__FDSAUDITLINK__" localSheetId="1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3770__FDSAUDITLINK__" localSheetId="0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3770__FDSAUDITLINK__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3771__FDSAUDITLINK__" localSheetId="1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3771__FDSAUDITLINK__" localSheetId="0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3771__FDSAUDITLINK__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3772__FDSAUDITLINK__" localSheetId="1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3772__FDSAUDITLINK__" localSheetId="0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3772__FDSAUDITLINK__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3773__FDSAUDITLINK__" localSheetId="1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3773__FDSAUDITLINK__" localSheetId="0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3773__FDSAUDITLINK__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3774__FDSAUDITLINK__" localSheetId="1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3774__FDSAUDITLINK__" localSheetId="0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3774__FDSAUDITLINK__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3775__FDSAUDITLINK__" localSheetId="1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3775__FDSAUDITLINK__" localSheetId="0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3775__FDSAUDITLINK__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3776__FDSAUDITLINK__" localSheetId="1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3776__FDSAUDITLINK__" localSheetId="0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3776__FDSAUDITLINK__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3777__FDSAUDITLINK__" localSheetId="1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3777__FDSAUDITLINK__" localSheetId="0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3777__FDSAUDITLINK__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3778__FDSAUDITLINK__" localSheetId="1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3778__FDSAUDITLINK__" localSheetId="0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3778__FDSAUDITLINK__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3779__FDSAUDITLINK__" localSheetId="1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3779__FDSAUDITLINK__" localSheetId="0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3779__FDSAUDITLINK__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378__FDSAUDITLINK__" localSheetId="1" hidden="1">{"fdsup://directions/FAT Viewer?action=UPDATE&amp;creator=factSet&amp;DYN_ARGS=true&amp;DOC_NAME=FAT:RGQ_ENTRPR_VAL_EV_SOURCE_WINDOW.FAT&amp;VAR:ID1=PLL&amp;VAR:SDATE=20081017&amp;VAR:FDATE=20080731&amp;VAR:FREQ=WEEKLY&amp;VAR:RELITEM=&amp;VAR:CURRENCY=&amp;VAR:DB_TYPE=&amp;VAR:UNITS=M&amp;window=popup&amp;w","idth=535&amp;height=425&amp;START_MAXIMIZED=FALSE&amp;Y=120&amp;display_string=audit"}</definedName>
    <definedName name="_378__FDSAUDITLINK__" localSheetId="0" hidden="1">{"fdsup://directions/FAT Viewer?action=UPDATE&amp;creator=factSet&amp;DYN_ARGS=true&amp;DOC_NAME=FAT:RGQ_ENTRPR_VAL_EV_SOURCE_WINDOW.FAT&amp;VAR:ID1=PLL&amp;VAR:SDATE=20081017&amp;VAR:FDATE=20080731&amp;VAR:FREQ=WEEKLY&amp;VAR:RELITEM=&amp;VAR:CURRENCY=&amp;VAR:DB_TYPE=&amp;VAR:UNITS=M&amp;window=popup&amp;w","idth=535&amp;height=425&amp;START_MAXIMIZED=FALSE&amp;Y=120&amp;display_string=audit"}</definedName>
    <definedName name="_378__FDSAUDITLINK__" hidden="1">{"fdsup://directions/FAT Viewer?action=UPDATE&amp;creator=factSet&amp;DYN_ARGS=true&amp;DOC_NAME=FAT:RGQ_ENTRPR_VAL_EV_SOURCE_WINDOW.FAT&amp;VAR:ID1=PLL&amp;VAR:SDATE=20081017&amp;VAR:FDATE=20080731&amp;VAR:FREQ=WEEKLY&amp;VAR:RELITEM=&amp;VAR:CURRENCY=&amp;VAR:DB_TYPE=&amp;VAR:UNITS=M&amp;window=popup&amp;w","idth=535&amp;height=425&amp;START_MAXIMIZED=FALSE&amp;Y=120&amp;display_string=audit"}</definedName>
    <definedName name="_3780__FDSAUDITLINK__" localSheetId="1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3780__FDSAUDITLINK__" localSheetId="0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3780__FDSAUDITLINK__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3781__FDSAUDITLINK__" localSheetId="1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3781__FDSAUDITLINK__" localSheetId="0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3781__FDSAUDITLINK__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3782__FDSAUDITLINK__" localSheetId="1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3782__FDSAUDITLINK__" localSheetId="0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3782__FDSAUDITLINK__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3783__FDSAUDITLINK__" localSheetId="1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3783__FDSAUDITLINK__" localSheetId="0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3783__FDSAUDITLINK__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3784__FDSAUDITLINK__" localSheetId="1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3784__FDSAUDITLINK__" localSheetId="0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3784__FDSAUDITLINK__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3785__FDSAUDITLINK__" localSheetId="1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3785__FDSAUDITLINK__" localSheetId="0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3785__FDSAUDITLINK__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3786__FDSAUDITLINK__" localSheetId="1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3786__FDSAUDITLINK__" localSheetId="0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3786__FDSAUDITLINK__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3787__FDSAUDITLINK__" localSheetId="1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3787__FDSAUDITLINK__" localSheetId="0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3787__FDSAUDITLINK__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3788__FDSAUDITLINK__" localSheetId="1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3788__FDSAUDITLINK__" localSheetId="0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3788__FDSAUDITLINK__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3789__FDSAUDITLINK__" localSheetId="1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3789__FDSAUDITLINK__" localSheetId="0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3789__FDSAUDITLINK__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379__FDSAUDITLINK__" localSheetId="1" hidden="1">{"fdsup://directions/FAT Viewer?action=UPDATE&amp;creator=factSet&amp;DYN_ARGS=true&amp;DOC_NAME=FAT:RGQ_ENTRPR_VAL_EV_SOURCE_WINDOW.FAT&amp;VAR:ID1=PLL&amp;VAR:SDATE=20081010&amp;VAR:FDATE=20080731&amp;VAR:FREQ=WEEKLY&amp;VAR:RELITEM=&amp;VAR:CURRENCY=&amp;VAR:DB_TYPE=&amp;VAR:UNITS=M&amp;window=popup&amp;w","idth=535&amp;height=425&amp;START_MAXIMIZED=FALSE&amp;Y=120&amp;display_string=audit"}</definedName>
    <definedName name="_379__FDSAUDITLINK__" localSheetId="0" hidden="1">{"fdsup://directions/FAT Viewer?action=UPDATE&amp;creator=factSet&amp;DYN_ARGS=true&amp;DOC_NAME=FAT:RGQ_ENTRPR_VAL_EV_SOURCE_WINDOW.FAT&amp;VAR:ID1=PLL&amp;VAR:SDATE=20081010&amp;VAR:FDATE=20080731&amp;VAR:FREQ=WEEKLY&amp;VAR:RELITEM=&amp;VAR:CURRENCY=&amp;VAR:DB_TYPE=&amp;VAR:UNITS=M&amp;window=popup&amp;w","idth=535&amp;height=425&amp;START_MAXIMIZED=FALSE&amp;Y=120&amp;display_string=audit"}</definedName>
    <definedName name="_379__FDSAUDITLINK__" hidden="1">{"fdsup://directions/FAT Viewer?action=UPDATE&amp;creator=factSet&amp;DYN_ARGS=true&amp;DOC_NAME=FAT:RGQ_ENTRPR_VAL_EV_SOURCE_WINDOW.FAT&amp;VAR:ID1=PLL&amp;VAR:SDATE=20081010&amp;VAR:FDATE=20080731&amp;VAR:FREQ=WEEKLY&amp;VAR:RELITEM=&amp;VAR:CURRENCY=&amp;VAR:DB_TYPE=&amp;VAR:UNITS=M&amp;window=popup&amp;w","idth=535&amp;height=425&amp;START_MAXIMIZED=FALSE&amp;Y=120&amp;display_string=audit"}</definedName>
    <definedName name="_3790__FDSAUDITLINK__" localSheetId="1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3790__FDSAUDITLINK__" localSheetId="0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3790__FDSAUDITLINK__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3791__FDSAUDITLINK__" localSheetId="1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3791__FDSAUDITLINK__" localSheetId="0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3791__FDSAUDITLINK__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3792__FDSAUDITLINK__" localSheetId="1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3792__FDSAUDITLINK__" localSheetId="0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3792__FDSAUDITLINK__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3793__FDSAUDITLINK__" localSheetId="1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3793__FDSAUDITLINK__" localSheetId="0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3793__FDSAUDITLINK__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3794__FDSAUDITLINK__" localSheetId="1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3794__FDSAUDITLINK__" localSheetId="0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3794__FDSAUDITLINK__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3795__FDSAUDITLINK__" localSheetId="1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3795__FDSAUDITLINK__" localSheetId="0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3795__FDSAUDITLINK__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3796__FDSAUDITLINK__" localSheetId="1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3796__FDSAUDITLINK__" localSheetId="0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3796__FDSAUDITLINK__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3797__FDSAUDITLINK__" localSheetId="1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3797__FDSAUDITLINK__" localSheetId="0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3797__FDSAUDITLINK__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3798__FDSAUDITLINK__" localSheetId="1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3798__FDSAUDITLINK__" localSheetId="0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3798__FDSAUDITLINK__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3799__FDSAUDITLINK__" localSheetId="1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3799__FDSAUDITLINK__" localSheetId="0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3799__FDSAUDITLINK__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38__FDSAUDITLINK__" localSheetId="1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38__FDSAUDITLINK__" localSheetId="0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38__FDSAUDITLINK__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380__FDSAUDITLINK__" localSheetId="1" hidden="1">{"fdsup://directions/FAT Viewer?action=UPDATE&amp;creator=factSet&amp;DYN_ARGS=true&amp;DOC_NAME=FAT:RGQ_ENTRPR_VAL_EV_SOURCE_WINDOW.FAT&amp;VAR:ID1=PLL&amp;VAR:SDATE=20081003&amp;VAR:FDATE=20080731&amp;VAR:FREQ=WEEKLY&amp;VAR:RELITEM=&amp;VAR:CURRENCY=&amp;VAR:DB_TYPE=&amp;VAR:UNITS=M&amp;window=popup&amp;w","idth=535&amp;height=425&amp;START_MAXIMIZED=FALSE&amp;Y=120&amp;display_string=audit"}</definedName>
    <definedName name="_380__FDSAUDITLINK__" localSheetId="0" hidden="1">{"fdsup://directions/FAT Viewer?action=UPDATE&amp;creator=factSet&amp;DYN_ARGS=true&amp;DOC_NAME=FAT:RGQ_ENTRPR_VAL_EV_SOURCE_WINDOW.FAT&amp;VAR:ID1=PLL&amp;VAR:SDATE=20081003&amp;VAR:FDATE=20080731&amp;VAR:FREQ=WEEKLY&amp;VAR:RELITEM=&amp;VAR:CURRENCY=&amp;VAR:DB_TYPE=&amp;VAR:UNITS=M&amp;window=popup&amp;w","idth=535&amp;height=425&amp;START_MAXIMIZED=FALSE&amp;Y=120&amp;display_string=audit"}</definedName>
    <definedName name="_380__FDSAUDITLINK__" hidden="1">{"fdsup://directions/FAT Viewer?action=UPDATE&amp;creator=factSet&amp;DYN_ARGS=true&amp;DOC_NAME=FAT:RGQ_ENTRPR_VAL_EV_SOURCE_WINDOW.FAT&amp;VAR:ID1=PLL&amp;VAR:SDATE=20081003&amp;VAR:FDATE=20080731&amp;VAR:FREQ=WEEKLY&amp;VAR:RELITEM=&amp;VAR:CURRENCY=&amp;VAR:DB_TYPE=&amp;VAR:UNITS=M&amp;window=popup&amp;w","idth=535&amp;height=425&amp;START_MAXIMIZED=FALSE&amp;Y=120&amp;display_string=audit"}</definedName>
    <definedName name="_3800__FDSAUDITLINK__" localSheetId="1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3800__FDSAUDITLINK__" localSheetId="0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3800__FDSAUDITLINK__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3801__FDSAUDITLINK__" localSheetId="1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3801__FDSAUDITLINK__" localSheetId="0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3801__FDSAUDITLINK__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3802__FDSAUDITLINK__" localSheetId="1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3802__FDSAUDITLINK__" localSheetId="0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3802__FDSAUDITLINK__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3803__FDSAUDITLINK__" localSheetId="1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3803__FDSAUDITLINK__" localSheetId="0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3803__FDSAUDITLINK__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3804__FDSAUDITLINK__" localSheetId="1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3804__FDSAUDITLINK__" localSheetId="0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3804__FDSAUDITLINK__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3805__FDSAUDITLINK__" localSheetId="1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3805__FDSAUDITLINK__" localSheetId="0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3805__FDSAUDITLINK__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3806__FDSAUDITLINK__" localSheetId="1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3806__FDSAUDITLINK__" localSheetId="0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3806__FDSAUDITLINK__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3807__FDSAUDITLINK__" localSheetId="1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3807__FDSAUDITLINK__" localSheetId="0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3807__FDSAUDITLINK__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3808__FDSAUDITLINK__" localSheetId="1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3808__FDSAUDITLINK__" localSheetId="0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3808__FDSAUDITLINK__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3809__FDSAUDITLINK__" localSheetId="1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3809__FDSAUDITLINK__" localSheetId="0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3809__FDSAUDITLINK__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381__FDSAUDITLINK__" localSheetId="1" hidden="1">{"fdsup://directions/FAT Viewer?action=UPDATE&amp;creator=factSet&amp;DYN_ARGS=true&amp;DOC_NAME=FAT:RGQ_ENTRPR_VAL_EV_SOURCE_WINDOW.FAT&amp;VAR:ID1=PLL&amp;VAR:SDATE=20080926&amp;VAR:FDATE=20080731&amp;VAR:FREQ=WEEKLY&amp;VAR:RELITEM=&amp;VAR:CURRENCY=&amp;VAR:DB_TYPE=&amp;VAR:UNITS=M&amp;window=popup&amp;w","idth=535&amp;height=425&amp;START_MAXIMIZED=FALSE&amp;Y=120&amp;display_string=audit"}</definedName>
    <definedName name="_381__FDSAUDITLINK__" localSheetId="0" hidden="1">{"fdsup://directions/FAT Viewer?action=UPDATE&amp;creator=factSet&amp;DYN_ARGS=true&amp;DOC_NAME=FAT:RGQ_ENTRPR_VAL_EV_SOURCE_WINDOW.FAT&amp;VAR:ID1=PLL&amp;VAR:SDATE=20080926&amp;VAR:FDATE=20080731&amp;VAR:FREQ=WEEKLY&amp;VAR:RELITEM=&amp;VAR:CURRENCY=&amp;VAR:DB_TYPE=&amp;VAR:UNITS=M&amp;window=popup&amp;w","idth=535&amp;height=425&amp;START_MAXIMIZED=FALSE&amp;Y=120&amp;display_string=audit"}</definedName>
    <definedName name="_381__FDSAUDITLINK__" hidden="1">{"fdsup://directions/FAT Viewer?action=UPDATE&amp;creator=factSet&amp;DYN_ARGS=true&amp;DOC_NAME=FAT:RGQ_ENTRPR_VAL_EV_SOURCE_WINDOW.FAT&amp;VAR:ID1=PLL&amp;VAR:SDATE=20080926&amp;VAR:FDATE=20080731&amp;VAR:FREQ=WEEKLY&amp;VAR:RELITEM=&amp;VAR:CURRENCY=&amp;VAR:DB_TYPE=&amp;VAR:UNITS=M&amp;window=popup&amp;w","idth=535&amp;height=425&amp;START_MAXIMIZED=FALSE&amp;Y=120&amp;display_string=audit"}</definedName>
    <definedName name="_3810__FDSAUDITLINK__" localSheetId="1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3810__FDSAUDITLINK__" localSheetId="0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3810__FDSAUDITLINK__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3811__FDSAUDITLINK__" localSheetId="1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3811__FDSAUDITLINK__" localSheetId="0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3811__FDSAUDITLINK__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3812__FDSAUDITLINK__" localSheetId="1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3812__FDSAUDITLINK__" localSheetId="0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3812__FDSAUDITLINK__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3813__FDSAUDITLINK__" localSheetId="1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3813__FDSAUDITLINK__" localSheetId="0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3813__FDSAUDITLINK__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3814__FDSAUDITLINK__" localSheetId="1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3814__FDSAUDITLINK__" localSheetId="0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3814__FDSAUDITLINK__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3815__FDSAUDITLINK__" localSheetId="1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3815__FDSAUDITLINK__" localSheetId="0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3815__FDSAUDITLINK__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3816__FDSAUDITLINK__" localSheetId="1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3816__FDSAUDITLINK__" localSheetId="0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3816__FDSAUDITLINK__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3817__FDSAUDITLINK__" localSheetId="1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3817__FDSAUDITLINK__" localSheetId="0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3817__FDSAUDITLINK__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3818__FDSAUDITLINK__" localSheetId="1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3818__FDSAUDITLINK__" localSheetId="0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3818__FDSAUDITLINK__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3819__FDSAUDITLINK__" localSheetId="1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3819__FDSAUDITLINK__" localSheetId="0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3819__FDSAUDITLINK__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382__FDSAUDITLINK__" localSheetId="1" hidden="1">{"fdsup://directions/FAT Viewer?action=UPDATE&amp;creator=factSet&amp;DYN_ARGS=true&amp;DOC_NAME=FAT:RGQ_ENTRPR_VAL_EV_SOURCE_WINDOW.FAT&amp;VAR:ID1=PLL&amp;VAR:SDATE=20080919&amp;VAR:FDATE=20080731&amp;VAR:FREQ=WEEKLY&amp;VAR:RELITEM=&amp;VAR:CURRENCY=&amp;VAR:DB_TYPE=&amp;VAR:UNITS=M&amp;window=popup&amp;w","idth=535&amp;height=425&amp;START_MAXIMIZED=FALSE&amp;Y=120&amp;display_string=audit"}</definedName>
    <definedName name="_382__FDSAUDITLINK__" localSheetId="0" hidden="1">{"fdsup://directions/FAT Viewer?action=UPDATE&amp;creator=factSet&amp;DYN_ARGS=true&amp;DOC_NAME=FAT:RGQ_ENTRPR_VAL_EV_SOURCE_WINDOW.FAT&amp;VAR:ID1=PLL&amp;VAR:SDATE=20080919&amp;VAR:FDATE=20080731&amp;VAR:FREQ=WEEKLY&amp;VAR:RELITEM=&amp;VAR:CURRENCY=&amp;VAR:DB_TYPE=&amp;VAR:UNITS=M&amp;window=popup&amp;w","idth=535&amp;height=425&amp;START_MAXIMIZED=FALSE&amp;Y=120&amp;display_string=audit"}</definedName>
    <definedName name="_382__FDSAUDITLINK__" hidden="1">{"fdsup://directions/FAT Viewer?action=UPDATE&amp;creator=factSet&amp;DYN_ARGS=true&amp;DOC_NAME=FAT:RGQ_ENTRPR_VAL_EV_SOURCE_WINDOW.FAT&amp;VAR:ID1=PLL&amp;VAR:SDATE=20080919&amp;VAR:FDATE=20080731&amp;VAR:FREQ=WEEKLY&amp;VAR:RELITEM=&amp;VAR:CURRENCY=&amp;VAR:DB_TYPE=&amp;VAR:UNITS=M&amp;window=popup&amp;w","idth=535&amp;height=425&amp;START_MAXIMIZED=FALSE&amp;Y=120&amp;display_string=audit"}</definedName>
    <definedName name="_3820__FDSAUDITLINK__" localSheetId="1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3820__FDSAUDITLINK__" localSheetId="0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3820__FDSAUDITLINK__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3821__FDSAUDITLINK__" localSheetId="1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3821__FDSAUDITLINK__" localSheetId="0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3821__FDSAUDITLINK__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3822__FDSAUDITLINK__" localSheetId="1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3822__FDSAUDITLINK__" localSheetId="0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3822__FDSAUDITLINK__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3823__FDSAUDITLINK__" localSheetId="1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3823__FDSAUDITLINK__" localSheetId="0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3823__FDSAUDITLINK__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3824__FDSAUDITLINK__" localSheetId="1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3824__FDSAUDITLINK__" localSheetId="0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3824__FDSAUDITLINK__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3825__FDSAUDITLINK__" localSheetId="1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3825__FDSAUDITLINK__" localSheetId="0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3825__FDSAUDITLINK__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3826__FDSAUDITLINK__" localSheetId="1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3826__FDSAUDITLINK__" localSheetId="0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3826__FDSAUDITLINK__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3827__FDSAUDITLINK__" localSheetId="1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3827__FDSAUDITLINK__" localSheetId="0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3827__FDSAUDITLINK__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3828__FDSAUDITLINK__" localSheetId="1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3828__FDSAUDITLINK__" localSheetId="0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3828__FDSAUDITLINK__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3829__FDSAUDITLINK__" localSheetId="1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3829__FDSAUDITLINK__" localSheetId="0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3829__FDSAUDITLINK__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383__FDSAUDITLINK__" localSheetId="1" hidden="1">{"fdsup://directions/FAT Viewer?action=UPDATE&amp;creator=factSet&amp;DYN_ARGS=true&amp;DOC_NAME=FAT:RGQ_ENTRPR_VAL_EV_SOURCE_WINDOW.FAT&amp;VAR:ID1=PLL&amp;VAR:SDATE=20080912&amp;VAR:FDATE=20080731&amp;VAR:FREQ=WEEKLY&amp;VAR:RELITEM=&amp;VAR:CURRENCY=&amp;VAR:DB_TYPE=&amp;VAR:UNITS=M&amp;window=popup&amp;w","idth=535&amp;height=425&amp;START_MAXIMIZED=FALSE&amp;Y=120&amp;display_string=audit"}</definedName>
    <definedName name="_383__FDSAUDITLINK__" localSheetId="0" hidden="1">{"fdsup://directions/FAT Viewer?action=UPDATE&amp;creator=factSet&amp;DYN_ARGS=true&amp;DOC_NAME=FAT:RGQ_ENTRPR_VAL_EV_SOURCE_WINDOW.FAT&amp;VAR:ID1=PLL&amp;VAR:SDATE=20080912&amp;VAR:FDATE=20080731&amp;VAR:FREQ=WEEKLY&amp;VAR:RELITEM=&amp;VAR:CURRENCY=&amp;VAR:DB_TYPE=&amp;VAR:UNITS=M&amp;window=popup&amp;w","idth=535&amp;height=425&amp;START_MAXIMIZED=FALSE&amp;Y=120&amp;display_string=audit"}</definedName>
    <definedName name="_383__FDSAUDITLINK__" hidden="1">{"fdsup://directions/FAT Viewer?action=UPDATE&amp;creator=factSet&amp;DYN_ARGS=true&amp;DOC_NAME=FAT:RGQ_ENTRPR_VAL_EV_SOURCE_WINDOW.FAT&amp;VAR:ID1=PLL&amp;VAR:SDATE=20080912&amp;VAR:FDATE=20080731&amp;VAR:FREQ=WEEKLY&amp;VAR:RELITEM=&amp;VAR:CURRENCY=&amp;VAR:DB_TYPE=&amp;VAR:UNITS=M&amp;window=popup&amp;w","idth=535&amp;height=425&amp;START_MAXIMIZED=FALSE&amp;Y=120&amp;display_string=audit"}</definedName>
    <definedName name="_3830__FDSAUDITLINK__" localSheetId="1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3830__FDSAUDITLINK__" localSheetId="0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3830__FDSAUDITLINK__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3831__FDSAUDITLINK__" localSheetId="1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3831__FDSAUDITLINK__" localSheetId="0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3831__FDSAUDITLINK__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3832__FDSAUDITLINK__" localSheetId="1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3832__FDSAUDITLINK__" localSheetId="0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3832__FDSAUDITLINK__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3833__FDSAUDITLINK__" localSheetId="1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3833__FDSAUDITLINK__" localSheetId="0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3833__FDSAUDITLINK__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3834__FDSAUDITLINK__" localSheetId="1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3834__FDSAUDITLINK__" localSheetId="0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3834__FDSAUDITLINK__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3835__FDSAUDITLINK__" localSheetId="1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3835__FDSAUDITLINK__" localSheetId="0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3835__FDSAUDITLINK__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3836__FDSAUDITLINK__" localSheetId="1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3836__FDSAUDITLINK__" localSheetId="0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3836__FDSAUDITLINK__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3837__FDSAUDITLINK__" localSheetId="1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3837__FDSAUDITLINK__" localSheetId="0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3837__FDSAUDITLINK__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3838__FDSAUDITLINK__" localSheetId="1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3838__FDSAUDITLINK__" localSheetId="0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3838__FDSAUDITLINK__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3839__FDSAUDITLINK__" localSheetId="1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3839__FDSAUDITLINK__" localSheetId="0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3839__FDSAUDITLINK__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384__FDSAUDITLINK__" localSheetId="1" hidden="1">{"fdsup://directions/FAT Viewer?action=UPDATE&amp;creator=factSet&amp;DYN_ARGS=true&amp;DOC_NAME=FAT:RGQ_ENTRPR_VAL_EV_SOURCE_WINDOW.FAT&amp;VAR:ID1=PLL&amp;VAR:SDATE=20080905&amp;VAR:FDATE=20080731&amp;VAR:FREQ=WEEKLY&amp;VAR:RELITEM=&amp;VAR:CURRENCY=&amp;VAR:DB_TYPE=&amp;VAR:UNITS=M&amp;window=popup&amp;w","idth=535&amp;height=425&amp;START_MAXIMIZED=FALSE&amp;Y=120&amp;display_string=audit"}</definedName>
    <definedName name="_384__FDSAUDITLINK__" localSheetId="0" hidden="1">{"fdsup://directions/FAT Viewer?action=UPDATE&amp;creator=factSet&amp;DYN_ARGS=true&amp;DOC_NAME=FAT:RGQ_ENTRPR_VAL_EV_SOURCE_WINDOW.FAT&amp;VAR:ID1=PLL&amp;VAR:SDATE=20080905&amp;VAR:FDATE=20080731&amp;VAR:FREQ=WEEKLY&amp;VAR:RELITEM=&amp;VAR:CURRENCY=&amp;VAR:DB_TYPE=&amp;VAR:UNITS=M&amp;window=popup&amp;w","idth=535&amp;height=425&amp;START_MAXIMIZED=FALSE&amp;Y=120&amp;display_string=audit"}</definedName>
    <definedName name="_384__FDSAUDITLINK__" hidden="1">{"fdsup://directions/FAT Viewer?action=UPDATE&amp;creator=factSet&amp;DYN_ARGS=true&amp;DOC_NAME=FAT:RGQ_ENTRPR_VAL_EV_SOURCE_WINDOW.FAT&amp;VAR:ID1=PLL&amp;VAR:SDATE=20080905&amp;VAR:FDATE=20080731&amp;VAR:FREQ=WEEKLY&amp;VAR:RELITEM=&amp;VAR:CURRENCY=&amp;VAR:DB_TYPE=&amp;VAR:UNITS=M&amp;window=popup&amp;w","idth=535&amp;height=425&amp;START_MAXIMIZED=FALSE&amp;Y=120&amp;display_string=audit"}</definedName>
    <definedName name="_3840__FDSAUDITLINK__" localSheetId="1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3840__FDSAUDITLINK__" localSheetId="0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3840__FDSAUDITLINK__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3841__FDSAUDITLINK__" localSheetId="1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3841__FDSAUDITLINK__" localSheetId="0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3841__FDSAUDITLINK__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3842__FDSAUDITLINK__" localSheetId="1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3842__FDSAUDITLINK__" localSheetId="0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3842__FDSAUDITLINK__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3843__FDSAUDITLINK__" localSheetId="1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3843__FDSAUDITLINK__" localSheetId="0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3843__FDSAUDITLINK__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3844__FDSAUDITLINK__" localSheetId="1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3844__FDSAUDITLINK__" localSheetId="0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3844__FDSAUDITLINK__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3845__FDSAUDITLINK__" localSheetId="1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3845__FDSAUDITLINK__" localSheetId="0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3845__FDSAUDITLINK__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3846__FDSAUDITLINK__" localSheetId="1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3846__FDSAUDITLINK__" localSheetId="0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3846__FDSAUDITLINK__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3847__FDSAUDITLINK__" localSheetId="1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3847__FDSAUDITLINK__" localSheetId="0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3847__FDSAUDITLINK__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3848__FDSAUDITLINK__" localSheetId="1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3848__FDSAUDITLINK__" localSheetId="0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3848__FDSAUDITLINK__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3849__FDSAUDITLINK__" localSheetId="1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3849__FDSAUDITLINK__" localSheetId="0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3849__FDSAUDITLINK__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385__FDSAUDITLINK__" localSheetId="1" hidden="1">{"fdsup://directions/FAT Viewer?action=UPDATE&amp;creator=factSet&amp;DYN_ARGS=true&amp;DOC_NAME=FAT:RGQ_ENTRPR_VAL_EV_SOURCE_WINDOW.FAT&amp;VAR:ID1=PLL&amp;VAR:SDATE=20080829&amp;VAR:FDATE=20080731&amp;VAR:FREQ=WEEKLY&amp;VAR:RELITEM=&amp;VAR:CURRENCY=&amp;VAR:DB_TYPE=&amp;VAR:UNITS=M&amp;window=popup&amp;w","idth=535&amp;height=425&amp;START_MAXIMIZED=FALSE&amp;Y=120&amp;display_string=audit"}</definedName>
    <definedName name="_385__FDSAUDITLINK__" localSheetId="0" hidden="1">{"fdsup://directions/FAT Viewer?action=UPDATE&amp;creator=factSet&amp;DYN_ARGS=true&amp;DOC_NAME=FAT:RGQ_ENTRPR_VAL_EV_SOURCE_WINDOW.FAT&amp;VAR:ID1=PLL&amp;VAR:SDATE=20080829&amp;VAR:FDATE=20080731&amp;VAR:FREQ=WEEKLY&amp;VAR:RELITEM=&amp;VAR:CURRENCY=&amp;VAR:DB_TYPE=&amp;VAR:UNITS=M&amp;window=popup&amp;w","idth=535&amp;height=425&amp;START_MAXIMIZED=FALSE&amp;Y=120&amp;display_string=audit"}</definedName>
    <definedName name="_385__FDSAUDITLINK__" hidden="1">{"fdsup://directions/FAT Viewer?action=UPDATE&amp;creator=factSet&amp;DYN_ARGS=true&amp;DOC_NAME=FAT:RGQ_ENTRPR_VAL_EV_SOURCE_WINDOW.FAT&amp;VAR:ID1=PLL&amp;VAR:SDATE=20080829&amp;VAR:FDATE=20080731&amp;VAR:FREQ=WEEKLY&amp;VAR:RELITEM=&amp;VAR:CURRENCY=&amp;VAR:DB_TYPE=&amp;VAR:UNITS=M&amp;window=popup&amp;w","idth=535&amp;height=425&amp;START_MAXIMIZED=FALSE&amp;Y=120&amp;display_string=audit"}</definedName>
    <definedName name="_3850__FDSAUDITLINK__" localSheetId="1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3850__FDSAUDITLINK__" localSheetId="0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3850__FDSAUDITLINK__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3851__FDSAUDITLINK__" localSheetId="1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3851__FDSAUDITLINK__" localSheetId="0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3851__FDSAUDITLINK__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3852__FDSAUDITLINK__" localSheetId="1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3852__FDSAUDITLINK__" localSheetId="0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3852__FDSAUDITLINK__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3853__FDSAUDITLINK__" localSheetId="1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3853__FDSAUDITLINK__" localSheetId="0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3853__FDSAUDITLINK__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3854__FDSAUDITLINK__" localSheetId="1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3854__FDSAUDITLINK__" localSheetId="0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3854__FDSAUDITLINK__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3855__FDSAUDITLINK__" localSheetId="1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3855__FDSAUDITLINK__" localSheetId="0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3855__FDSAUDITLINK__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3856__FDSAUDITLINK__" localSheetId="1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3856__FDSAUDITLINK__" localSheetId="0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3856__FDSAUDITLINK__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3857__FDSAUDITLINK__" localSheetId="1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3857__FDSAUDITLINK__" localSheetId="0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3857__FDSAUDITLINK__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3858__FDSAUDITLINK__" localSheetId="1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3858__FDSAUDITLINK__" localSheetId="0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3858__FDSAUDITLINK__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3859__FDSAUDITLINK__" localSheetId="1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3859__FDSAUDITLINK__" localSheetId="0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3859__FDSAUDITLINK__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386__FDSAUDITLINK__" localSheetId="1" hidden="1">{"fdsup://directions/FAT Viewer?action=UPDATE&amp;creator=factSet&amp;DYN_ARGS=true&amp;DOC_NAME=FAT:RGQ_ENTRPR_VAL_EV_SOURCE_WINDOW.FAT&amp;VAR:ID1=PLL&amp;VAR:SDATE=20080822&amp;VAR:FDATE=20080731&amp;VAR:FREQ=WEEKLY&amp;VAR:RELITEM=&amp;VAR:CURRENCY=&amp;VAR:DB_TYPE=&amp;VAR:UNITS=M&amp;window=popup&amp;w","idth=535&amp;height=425&amp;START_MAXIMIZED=FALSE&amp;Y=120&amp;display_string=audit"}</definedName>
    <definedName name="_386__FDSAUDITLINK__" localSheetId="0" hidden="1">{"fdsup://directions/FAT Viewer?action=UPDATE&amp;creator=factSet&amp;DYN_ARGS=true&amp;DOC_NAME=FAT:RGQ_ENTRPR_VAL_EV_SOURCE_WINDOW.FAT&amp;VAR:ID1=PLL&amp;VAR:SDATE=20080822&amp;VAR:FDATE=20080731&amp;VAR:FREQ=WEEKLY&amp;VAR:RELITEM=&amp;VAR:CURRENCY=&amp;VAR:DB_TYPE=&amp;VAR:UNITS=M&amp;window=popup&amp;w","idth=535&amp;height=425&amp;START_MAXIMIZED=FALSE&amp;Y=120&amp;display_string=audit"}</definedName>
    <definedName name="_386__FDSAUDITLINK__" hidden="1">{"fdsup://directions/FAT Viewer?action=UPDATE&amp;creator=factSet&amp;DYN_ARGS=true&amp;DOC_NAME=FAT:RGQ_ENTRPR_VAL_EV_SOURCE_WINDOW.FAT&amp;VAR:ID1=PLL&amp;VAR:SDATE=20080822&amp;VAR:FDATE=20080731&amp;VAR:FREQ=WEEKLY&amp;VAR:RELITEM=&amp;VAR:CURRENCY=&amp;VAR:DB_TYPE=&amp;VAR:UNITS=M&amp;window=popup&amp;w","idth=535&amp;height=425&amp;START_MAXIMIZED=FALSE&amp;Y=120&amp;display_string=audit"}</definedName>
    <definedName name="_3860__FDSAUDITLINK__" localSheetId="1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3860__FDSAUDITLINK__" localSheetId="0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3860__FDSAUDITLINK__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3861__FDSAUDITLINK__" localSheetId="1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3861__FDSAUDITLINK__" localSheetId="0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3861__FDSAUDITLINK__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3862__FDSAUDITLINK__" localSheetId="1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3862__FDSAUDITLINK__" localSheetId="0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3862__FDSAUDITLINK__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3863__FDSAUDITLINK__" localSheetId="1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3863__FDSAUDITLINK__" localSheetId="0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3863__FDSAUDITLINK__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3864__FDSAUDITLINK__" localSheetId="1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3864__FDSAUDITLINK__" localSheetId="0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3864__FDSAUDITLINK__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3865__FDSAUDITLINK__" localSheetId="1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3865__FDSAUDITLINK__" localSheetId="0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3865__FDSAUDITLINK__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3866__FDSAUDITLINK__" localSheetId="1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3866__FDSAUDITLINK__" localSheetId="0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3866__FDSAUDITLINK__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3867__FDSAUDITLINK__" localSheetId="1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3867__FDSAUDITLINK__" localSheetId="0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3867__FDSAUDITLINK__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3868__FDSAUDITLINK__" localSheetId="1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3868__FDSAUDITLINK__" localSheetId="0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3868__FDSAUDITLINK__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3869__FDSAUDITLINK__" localSheetId="1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3869__FDSAUDITLINK__" localSheetId="0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3869__FDSAUDITLINK__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387__FDSAUDITLINK__" localSheetId="1" hidden="1">{"fdsup://directions/FAT Viewer?action=UPDATE&amp;creator=factSet&amp;DYN_ARGS=true&amp;DOC_NAME=FAT:RGQ_ENTRPR_VAL_EV_SOURCE_WINDOW.FAT&amp;VAR:ID1=PLL&amp;VAR:SDATE=20080815&amp;VAR:FDATE=20080731&amp;VAR:FREQ=WEEKLY&amp;VAR:RELITEM=&amp;VAR:CURRENCY=&amp;VAR:DB_TYPE=&amp;VAR:UNITS=M&amp;window=popup&amp;w","idth=535&amp;height=425&amp;START_MAXIMIZED=FALSE&amp;Y=120&amp;display_string=audit"}</definedName>
    <definedName name="_387__FDSAUDITLINK__" localSheetId="0" hidden="1">{"fdsup://directions/FAT Viewer?action=UPDATE&amp;creator=factSet&amp;DYN_ARGS=true&amp;DOC_NAME=FAT:RGQ_ENTRPR_VAL_EV_SOURCE_WINDOW.FAT&amp;VAR:ID1=PLL&amp;VAR:SDATE=20080815&amp;VAR:FDATE=20080731&amp;VAR:FREQ=WEEKLY&amp;VAR:RELITEM=&amp;VAR:CURRENCY=&amp;VAR:DB_TYPE=&amp;VAR:UNITS=M&amp;window=popup&amp;w","idth=535&amp;height=425&amp;START_MAXIMIZED=FALSE&amp;Y=120&amp;display_string=audit"}</definedName>
    <definedName name="_387__FDSAUDITLINK__" hidden="1">{"fdsup://directions/FAT Viewer?action=UPDATE&amp;creator=factSet&amp;DYN_ARGS=true&amp;DOC_NAME=FAT:RGQ_ENTRPR_VAL_EV_SOURCE_WINDOW.FAT&amp;VAR:ID1=PLL&amp;VAR:SDATE=20080815&amp;VAR:FDATE=20080731&amp;VAR:FREQ=WEEKLY&amp;VAR:RELITEM=&amp;VAR:CURRENCY=&amp;VAR:DB_TYPE=&amp;VAR:UNITS=M&amp;window=popup&amp;w","idth=535&amp;height=425&amp;START_MAXIMIZED=FALSE&amp;Y=120&amp;display_string=audit"}</definedName>
    <definedName name="_3870__FDSAUDITLINK__" localSheetId="1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3870__FDSAUDITLINK__" localSheetId="0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3870__FDSAUDITLINK__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3871__FDSAUDITLINK__" localSheetId="1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3871__FDSAUDITLINK__" localSheetId="0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3871__FDSAUDITLINK__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3872__FDSAUDITLINK__" localSheetId="1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3872__FDSAUDITLINK__" localSheetId="0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3872__FDSAUDITLINK__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3873__FDSAUDITLINK__" localSheetId="1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3873__FDSAUDITLINK__" localSheetId="0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3873__FDSAUDITLINK__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3874__FDSAUDITLINK__" localSheetId="1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3874__FDSAUDITLINK__" localSheetId="0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3874__FDSAUDITLINK__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3875__FDSAUDITLINK__" localSheetId="1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3875__FDSAUDITLINK__" localSheetId="0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3875__FDSAUDITLINK__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3876__FDSAUDITLINK__" localSheetId="1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3876__FDSAUDITLINK__" localSheetId="0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3876__FDSAUDITLINK__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3877__FDSAUDITLINK__" localSheetId="1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3877__FDSAUDITLINK__" localSheetId="0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3877__FDSAUDITLINK__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3878__FDSAUDITLINK__" localSheetId="1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3878__FDSAUDITLINK__" localSheetId="0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3878__FDSAUDITLINK__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3879__FDSAUDITLINK__" localSheetId="1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3879__FDSAUDITLINK__" localSheetId="0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3879__FDSAUDITLINK__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388__FDSAUDITLINK__" localSheetId="1" hidden="1">{"fdsup://directions/FAT Viewer?action=UPDATE&amp;creator=factSet&amp;DYN_ARGS=true&amp;DOC_NAME=FAT:RGQ_ENTRPR_VAL_EV_SOURCE_WINDOW.FAT&amp;VAR:ID1=PLL&amp;VAR:SDATE=20080808&amp;VAR:FDATE=20080731&amp;VAR:FREQ=WEEKLY&amp;VAR:RELITEM=&amp;VAR:CURRENCY=&amp;VAR:DB_TYPE=&amp;VAR:UNITS=M&amp;window=popup&amp;w","idth=535&amp;height=425&amp;START_MAXIMIZED=FALSE&amp;Y=120&amp;display_string=audit"}</definedName>
    <definedName name="_388__FDSAUDITLINK__" localSheetId="0" hidden="1">{"fdsup://directions/FAT Viewer?action=UPDATE&amp;creator=factSet&amp;DYN_ARGS=true&amp;DOC_NAME=FAT:RGQ_ENTRPR_VAL_EV_SOURCE_WINDOW.FAT&amp;VAR:ID1=PLL&amp;VAR:SDATE=20080808&amp;VAR:FDATE=20080731&amp;VAR:FREQ=WEEKLY&amp;VAR:RELITEM=&amp;VAR:CURRENCY=&amp;VAR:DB_TYPE=&amp;VAR:UNITS=M&amp;window=popup&amp;w","idth=535&amp;height=425&amp;START_MAXIMIZED=FALSE&amp;Y=120&amp;display_string=audit"}</definedName>
    <definedName name="_388__FDSAUDITLINK__" hidden="1">{"fdsup://directions/FAT Viewer?action=UPDATE&amp;creator=factSet&amp;DYN_ARGS=true&amp;DOC_NAME=FAT:RGQ_ENTRPR_VAL_EV_SOURCE_WINDOW.FAT&amp;VAR:ID1=PLL&amp;VAR:SDATE=20080808&amp;VAR:FDATE=20080731&amp;VAR:FREQ=WEEKLY&amp;VAR:RELITEM=&amp;VAR:CURRENCY=&amp;VAR:DB_TYPE=&amp;VAR:UNITS=M&amp;window=popup&amp;w","idth=535&amp;height=425&amp;START_MAXIMIZED=FALSE&amp;Y=120&amp;display_string=audit"}</definedName>
    <definedName name="_3880__FDSAUDITLINK__" localSheetId="1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3880__FDSAUDITLINK__" localSheetId="0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3880__FDSAUDITLINK__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3881__FDSAUDITLINK__" localSheetId="1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3881__FDSAUDITLINK__" localSheetId="0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3881__FDSAUDITLINK__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3882__FDSAUDITLINK__" localSheetId="1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3882__FDSAUDITLINK__" localSheetId="0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3882__FDSAUDITLINK__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3883__FDSAUDITLINK__" localSheetId="1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3883__FDSAUDITLINK__" localSheetId="0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3883__FDSAUDITLINK__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3884__FDSAUDITLINK__" localSheetId="1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3884__FDSAUDITLINK__" localSheetId="0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3884__FDSAUDITLINK__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3885__FDSAUDITLINK__" localSheetId="1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3885__FDSAUDITLINK__" localSheetId="0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3885__FDSAUDITLINK__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3886__FDSAUDITLINK__" localSheetId="1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3886__FDSAUDITLINK__" localSheetId="0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3886__FDSAUDITLINK__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3887__FDSAUDITLINK__" localSheetId="1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3887__FDSAUDITLINK__" localSheetId="0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3887__FDSAUDITLINK__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3888__FDSAUDITLINK__" localSheetId="1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3888__FDSAUDITLINK__" localSheetId="0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3888__FDSAUDITLINK__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3889__FDSAUDITLINK__" localSheetId="1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3889__FDSAUDITLINK__" localSheetId="0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3889__FDSAUDITLINK__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389__FDSAUDITLINK__" localSheetId="1" hidden="1">{"fdsup://directions/FAT Viewer?action=UPDATE&amp;creator=factSet&amp;DYN_ARGS=true&amp;DOC_NAME=FAT:RGQ_ENTRPR_VAL_EV_SOURCE_WINDOW.FAT&amp;VAR:ID1=PLL&amp;VAR:SDATE=20080801&amp;VAR:FDATE=20080731&amp;VAR:FREQ=WEEKLY&amp;VAR:RELITEM=&amp;VAR:CURRENCY=&amp;VAR:DB_TYPE=&amp;VAR:UNITS=M&amp;window=popup&amp;w","idth=535&amp;height=425&amp;START_MAXIMIZED=FALSE&amp;Y=120&amp;display_string=audit"}</definedName>
    <definedName name="_389__FDSAUDITLINK__" localSheetId="0" hidden="1">{"fdsup://directions/FAT Viewer?action=UPDATE&amp;creator=factSet&amp;DYN_ARGS=true&amp;DOC_NAME=FAT:RGQ_ENTRPR_VAL_EV_SOURCE_WINDOW.FAT&amp;VAR:ID1=PLL&amp;VAR:SDATE=20080801&amp;VAR:FDATE=20080731&amp;VAR:FREQ=WEEKLY&amp;VAR:RELITEM=&amp;VAR:CURRENCY=&amp;VAR:DB_TYPE=&amp;VAR:UNITS=M&amp;window=popup&amp;w","idth=535&amp;height=425&amp;START_MAXIMIZED=FALSE&amp;Y=120&amp;display_string=audit"}</definedName>
    <definedName name="_389__FDSAUDITLINK__" hidden="1">{"fdsup://directions/FAT Viewer?action=UPDATE&amp;creator=factSet&amp;DYN_ARGS=true&amp;DOC_NAME=FAT:RGQ_ENTRPR_VAL_EV_SOURCE_WINDOW.FAT&amp;VAR:ID1=PLL&amp;VAR:SDATE=20080801&amp;VAR:FDATE=20080731&amp;VAR:FREQ=WEEKLY&amp;VAR:RELITEM=&amp;VAR:CURRENCY=&amp;VAR:DB_TYPE=&amp;VAR:UNITS=M&amp;window=popup&amp;w","idth=535&amp;height=425&amp;START_MAXIMIZED=FALSE&amp;Y=120&amp;display_string=audit"}</definedName>
    <definedName name="_3890__FDSAUDITLINK__" localSheetId="1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3890__FDSAUDITLINK__" localSheetId="0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3890__FDSAUDITLINK__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3891__FDSAUDITLINK__" localSheetId="1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3891__FDSAUDITLINK__" localSheetId="0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3891__FDSAUDITLINK__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3892__FDSAUDITLINK__" localSheetId="1" hidden="1">{"fdsup://directions/FAT Viewer?action=UPDATE&amp;creator=factSet&amp;DYN_ARGS=true&amp;DOC_NAME=FAT:RGQ_ENTRPR_VAL_EV_SOURCE_WINDOW.FAT&amp;VAR:ID1=BWT-AT&amp;VAR:SDATE=20110311&amp;VAR:FDATE=20101231&amp;VAR:FREQ=WEEKLY&amp;VAR:RELITEM=&amp;VAR:CURRENCY=&amp;VAR:DB_TYPE=&amp;VAR:UNITS=M&amp;window=popu","p&amp;width=535&amp;height=425&amp;START_MAXIMIZED=FALSE&amp;Y=120&amp;display_string=audit"}</definedName>
    <definedName name="_3892__FDSAUDITLINK__" localSheetId="0" hidden="1">{"fdsup://directions/FAT Viewer?action=UPDATE&amp;creator=factSet&amp;DYN_ARGS=true&amp;DOC_NAME=FAT:RGQ_ENTRPR_VAL_EV_SOURCE_WINDOW.FAT&amp;VAR:ID1=BWT-AT&amp;VAR:SDATE=20110311&amp;VAR:FDATE=20101231&amp;VAR:FREQ=WEEKLY&amp;VAR:RELITEM=&amp;VAR:CURRENCY=&amp;VAR:DB_TYPE=&amp;VAR:UNITS=M&amp;window=popu","p&amp;width=535&amp;height=425&amp;START_MAXIMIZED=FALSE&amp;Y=120&amp;display_string=audit"}</definedName>
    <definedName name="_3892__FDSAUDITLINK__" hidden="1">{"fdsup://directions/FAT Viewer?action=UPDATE&amp;creator=factSet&amp;DYN_ARGS=true&amp;DOC_NAME=FAT:RGQ_ENTRPR_VAL_EV_SOURCE_WINDOW.FAT&amp;VAR:ID1=BWT-AT&amp;VAR:SDATE=20110311&amp;VAR:FDATE=20101231&amp;VAR:FREQ=WEEKLY&amp;VAR:RELITEM=&amp;VAR:CURRENCY=&amp;VAR:DB_TYPE=&amp;VAR:UNITS=M&amp;window=popu","p&amp;width=535&amp;height=425&amp;START_MAXIMIZED=FALSE&amp;Y=120&amp;display_string=audit"}</definedName>
    <definedName name="_3893__FDSAUDITLINK__" localSheetId="1" hidden="1">{"fdsup://directions/FAT Viewer?action=UPDATE&amp;creator=factSet&amp;DYN_ARGS=true&amp;DOC_NAME=FAT:RGQ_ENTRPR_VAL_EV_SOURCE_WINDOW.FAT&amp;VAR:ID1=BWT-AT&amp;VAR:SDATE=20110304&amp;VAR:FDATE=20101231&amp;VAR:FREQ=WEEKLY&amp;VAR:RELITEM=&amp;VAR:CURRENCY=&amp;VAR:DB_TYPE=&amp;VAR:UNITS=M&amp;window=popu","p&amp;width=535&amp;height=425&amp;START_MAXIMIZED=FALSE&amp;Y=120&amp;display_string=audit"}</definedName>
    <definedName name="_3893__FDSAUDITLINK__" localSheetId="0" hidden="1">{"fdsup://directions/FAT Viewer?action=UPDATE&amp;creator=factSet&amp;DYN_ARGS=true&amp;DOC_NAME=FAT:RGQ_ENTRPR_VAL_EV_SOURCE_WINDOW.FAT&amp;VAR:ID1=BWT-AT&amp;VAR:SDATE=20110304&amp;VAR:FDATE=20101231&amp;VAR:FREQ=WEEKLY&amp;VAR:RELITEM=&amp;VAR:CURRENCY=&amp;VAR:DB_TYPE=&amp;VAR:UNITS=M&amp;window=popu","p&amp;width=535&amp;height=425&amp;START_MAXIMIZED=FALSE&amp;Y=120&amp;display_string=audit"}</definedName>
    <definedName name="_3893__FDSAUDITLINK__" hidden="1">{"fdsup://directions/FAT Viewer?action=UPDATE&amp;creator=factSet&amp;DYN_ARGS=true&amp;DOC_NAME=FAT:RGQ_ENTRPR_VAL_EV_SOURCE_WINDOW.FAT&amp;VAR:ID1=BWT-AT&amp;VAR:SDATE=20110304&amp;VAR:FDATE=20101231&amp;VAR:FREQ=WEEKLY&amp;VAR:RELITEM=&amp;VAR:CURRENCY=&amp;VAR:DB_TYPE=&amp;VAR:UNITS=M&amp;window=popu","p&amp;width=535&amp;height=425&amp;START_MAXIMIZED=FALSE&amp;Y=120&amp;display_string=audit"}</definedName>
    <definedName name="_3894__FDSAUDITLINK__" localSheetId="1" hidden="1">{"fdsup://directions/FAT Viewer?action=UPDATE&amp;creator=factSet&amp;DYN_ARGS=true&amp;DOC_NAME=FAT:RGQ_ENTRPR_VAL_EV_SOURCE_WINDOW.FAT&amp;VAR:ID1=BWT-AT&amp;VAR:SDATE=20110225&amp;VAR:FDATE=20101231&amp;VAR:FREQ=WEEKLY&amp;VAR:RELITEM=&amp;VAR:CURRENCY=&amp;VAR:DB_TYPE=&amp;VAR:UNITS=M&amp;window=popu","p&amp;width=535&amp;height=425&amp;START_MAXIMIZED=FALSE&amp;Y=120&amp;display_string=audit"}</definedName>
    <definedName name="_3894__FDSAUDITLINK__" localSheetId="0" hidden="1">{"fdsup://directions/FAT Viewer?action=UPDATE&amp;creator=factSet&amp;DYN_ARGS=true&amp;DOC_NAME=FAT:RGQ_ENTRPR_VAL_EV_SOURCE_WINDOW.FAT&amp;VAR:ID1=BWT-AT&amp;VAR:SDATE=20110225&amp;VAR:FDATE=20101231&amp;VAR:FREQ=WEEKLY&amp;VAR:RELITEM=&amp;VAR:CURRENCY=&amp;VAR:DB_TYPE=&amp;VAR:UNITS=M&amp;window=popu","p&amp;width=535&amp;height=425&amp;START_MAXIMIZED=FALSE&amp;Y=120&amp;display_string=audit"}</definedName>
    <definedName name="_3894__FDSAUDITLINK__" hidden="1">{"fdsup://directions/FAT Viewer?action=UPDATE&amp;creator=factSet&amp;DYN_ARGS=true&amp;DOC_NAME=FAT:RGQ_ENTRPR_VAL_EV_SOURCE_WINDOW.FAT&amp;VAR:ID1=BWT-AT&amp;VAR:SDATE=20110225&amp;VAR:FDATE=20101231&amp;VAR:FREQ=WEEKLY&amp;VAR:RELITEM=&amp;VAR:CURRENCY=&amp;VAR:DB_TYPE=&amp;VAR:UNITS=M&amp;window=popu","p&amp;width=535&amp;height=425&amp;START_MAXIMIZED=FALSE&amp;Y=120&amp;display_string=audit"}</definedName>
    <definedName name="_3895__FDSAUDITLINK__" localSheetId="1" hidden="1">{"fdsup://directions/FAT Viewer?action=UPDATE&amp;creator=factSet&amp;DYN_ARGS=true&amp;DOC_NAME=FAT:RGQ_ENTRPR_VAL_EV_SOURCE_WINDOW.FAT&amp;VAR:ID1=BWT-AT&amp;VAR:SDATE=20110218&amp;VAR:FDATE=20101231&amp;VAR:FREQ=WEEKLY&amp;VAR:RELITEM=&amp;VAR:CURRENCY=&amp;VAR:DB_TYPE=&amp;VAR:UNITS=M&amp;window=popu","p&amp;width=535&amp;height=425&amp;START_MAXIMIZED=FALSE&amp;Y=120&amp;display_string=audit"}</definedName>
    <definedName name="_3895__FDSAUDITLINK__" localSheetId="0" hidden="1">{"fdsup://directions/FAT Viewer?action=UPDATE&amp;creator=factSet&amp;DYN_ARGS=true&amp;DOC_NAME=FAT:RGQ_ENTRPR_VAL_EV_SOURCE_WINDOW.FAT&amp;VAR:ID1=BWT-AT&amp;VAR:SDATE=20110218&amp;VAR:FDATE=20101231&amp;VAR:FREQ=WEEKLY&amp;VAR:RELITEM=&amp;VAR:CURRENCY=&amp;VAR:DB_TYPE=&amp;VAR:UNITS=M&amp;window=popu","p&amp;width=535&amp;height=425&amp;START_MAXIMIZED=FALSE&amp;Y=120&amp;display_string=audit"}</definedName>
    <definedName name="_3895__FDSAUDITLINK__" hidden="1">{"fdsup://directions/FAT Viewer?action=UPDATE&amp;creator=factSet&amp;DYN_ARGS=true&amp;DOC_NAME=FAT:RGQ_ENTRPR_VAL_EV_SOURCE_WINDOW.FAT&amp;VAR:ID1=BWT-AT&amp;VAR:SDATE=20110218&amp;VAR:FDATE=20101231&amp;VAR:FREQ=WEEKLY&amp;VAR:RELITEM=&amp;VAR:CURRENCY=&amp;VAR:DB_TYPE=&amp;VAR:UNITS=M&amp;window=popu","p&amp;width=535&amp;height=425&amp;START_MAXIMIZED=FALSE&amp;Y=120&amp;display_string=audit"}</definedName>
    <definedName name="_3896__FDSAUDITLINK__" localSheetId="1" hidden="1">{"fdsup://directions/FAT Viewer?action=UPDATE&amp;creator=factSet&amp;DYN_ARGS=true&amp;DOC_NAME=FAT:RGQ_ENTRPR_VAL_EV_SOURCE_WINDOW.FAT&amp;VAR:ID1=BWT-AT&amp;VAR:SDATE=20110211&amp;VAR:FDATE=20101231&amp;VAR:FREQ=WEEKLY&amp;VAR:RELITEM=&amp;VAR:CURRENCY=&amp;VAR:DB_TYPE=&amp;VAR:UNITS=M&amp;window=popu","p&amp;width=535&amp;height=425&amp;START_MAXIMIZED=FALSE&amp;Y=120&amp;display_string=audit"}</definedName>
    <definedName name="_3896__FDSAUDITLINK__" localSheetId="0" hidden="1">{"fdsup://directions/FAT Viewer?action=UPDATE&amp;creator=factSet&amp;DYN_ARGS=true&amp;DOC_NAME=FAT:RGQ_ENTRPR_VAL_EV_SOURCE_WINDOW.FAT&amp;VAR:ID1=BWT-AT&amp;VAR:SDATE=20110211&amp;VAR:FDATE=20101231&amp;VAR:FREQ=WEEKLY&amp;VAR:RELITEM=&amp;VAR:CURRENCY=&amp;VAR:DB_TYPE=&amp;VAR:UNITS=M&amp;window=popu","p&amp;width=535&amp;height=425&amp;START_MAXIMIZED=FALSE&amp;Y=120&amp;display_string=audit"}</definedName>
    <definedName name="_3896__FDSAUDITLINK__" hidden="1">{"fdsup://directions/FAT Viewer?action=UPDATE&amp;creator=factSet&amp;DYN_ARGS=true&amp;DOC_NAME=FAT:RGQ_ENTRPR_VAL_EV_SOURCE_WINDOW.FAT&amp;VAR:ID1=BWT-AT&amp;VAR:SDATE=20110211&amp;VAR:FDATE=20101231&amp;VAR:FREQ=WEEKLY&amp;VAR:RELITEM=&amp;VAR:CURRENCY=&amp;VAR:DB_TYPE=&amp;VAR:UNITS=M&amp;window=popu","p&amp;width=535&amp;height=425&amp;START_MAXIMIZED=FALSE&amp;Y=120&amp;display_string=audit"}</definedName>
    <definedName name="_3897__FDSAUDITLINK__" localSheetId="1" hidden="1">{"fdsup://directions/FAT Viewer?action=UPDATE&amp;creator=factSet&amp;DYN_ARGS=true&amp;DOC_NAME=FAT:RGQ_ENTRPR_VAL_EV_SOURCE_WINDOW.FAT&amp;VAR:ID1=BWT-AT&amp;VAR:SDATE=20110204&amp;VAR:FDATE=20101231&amp;VAR:FREQ=WEEKLY&amp;VAR:RELITEM=&amp;VAR:CURRENCY=&amp;VAR:DB_TYPE=&amp;VAR:UNITS=M&amp;window=popu","p&amp;width=535&amp;height=425&amp;START_MAXIMIZED=FALSE&amp;Y=120&amp;display_string=audit"}</definedName>
    <definedName name="_3897__FDSAUDITLINK__" localSheetId="0" hidden="1">{"fdsup://directions/FAT Viewer?action=UPDATE&amp;creator=factSet&amp;DYN_ARGS=true&amp;DOC_NAME=FAT:RGQ_ENTRPR_VAL_EV_SOURCE_WINDOW.FAT&amp;VAR:ID1=BWT-AT&amp;VAR:SDATE=20110204&amp;VAR:FDATE=20101231&amp;VAR:FREQ=WEEKLY&amp;VAR:RELITEM=&amp;VAR:CURRENCY=&amp;VAR:DB_TYPE=&amp;VAR:UNITS=M&amp;window=popu","p&amp;width=535&amp;height=425&amp;START_MAXIMIZED=FALSE&amp;Y=120&amp;display_string=audit"}</definedName>
    <definedName name="_3897__FDSAUDITLINK__" hidden="1">{"fdsup://directions/FAT Viewer?action=UPDATE&amp;creator=factSet&amp;DYN_ARGS=true&amp;DOC_NAME=FAT:RGQ_ENTRPR_VAL_EV_SOURCE_WINDOW.FAT&amp;VAR:ID1=BWT-AT&amp;VAR:SDATE=20110204&amp;VAR:FDATE=20101231&amp;VAR:FREQ=WEEKLY&amp;VAR:RELITEM=&amp;VAR:CURRENCY=&amp;VAR:DB_TYPE=&amp;VAR:UNITS=M&amp;window=popu","p&amp;width=535&amp;height=425&amp;START_MAXIMIZED=FALSE&amp;Y=120&amp;display_string=audit"}</definedName>
    <definedName name="_3898__FDSAUDITLINK__" localSheetId="1" hidden="1">{"fdsup://directions/FAT Viewer?action=UPDATE&amp;creator=factSet&amp;DYN_ARGS=true&amp;DOC_NAME=FAT:RGQ_ENTRPR_VAL_EV_SOURCE_WINDOW.FAT&amp;VAR:ID1=BWT-AT&amp;VAR:SDATE=20110128&amp;VAR:FDATE=20101231&amp;VAR:FREQ=WEEKLY&amp;VAR:RELITEM=&amp;VAR:CURRENCY=&amp;VAR:DB_TYPE=&amp;VAR:UNITS=M&amp;window=popu","p&amp;width=535&amp;height=425&amp;START_MAXIMIZED=FALSE&amp;Y=120&amp;display_string=audit"}</definedName>
    <definedName name="_3898__FDSAUDITLINK__" localSheetId="0" hidden="1">{"fdsup://directions/FAT Viewer?action=UPDATE&amp;creator=factSet&amp;DYN_ARGS=true&amp;DOC_NAME=FAT:RGQ_ENTRPR_VAL_EV_SOURCE_WINDOW.FAT&amp;VAR:ID1=BWT-AT&amp;VAR:SDATE=20110128&amp;VAR:FDATE=20101231&amp;VAR:FREQ=WEEKLY&amp;VAR:RELITEM=&amp;VAR:CURRENCY=&amp;VAR:DB_TYPE=&amp;VAR:UNITS=M&amp;window=popu","p&amp;width=535&amp;height=425&amp;START_MAXIMIZED=FALSE&amp;Y=120&amp;display_string=audit"}</definedName>
    <definedName name="_3898__FDSAUDITLINK__" hidden="1">{"fdsup://directions/FAT Viewer?action=UPDATE&amp;creator=factSet&amp;DYN_ARGS=true&amp;DOC_NAME=FAT:RGQ_ENTRPR_VAL_EV_SOURCE_WINDOW.FAT&amp;VAR:ID1=BWT-AT&amp;VAR:SDATE=20110128&amp;VAR:FDATE=20101231&amp;VAR:FREQ=WEEKLY&amp;VAR:RELITEM=&amp;VAR:CURRENCY=&amp;VAR:DB_TYPE=&amp;VAR:UNITS=M&amp;window=popu","p&amp;width=535&amp;height=425&amp;START_MAXIMIZED=FALSE&amp;Y=120&amp;display_string=audit"}</definedName>
    <definedName name="_3899__FDSAUDITLINK__" localSheetId="1" hidden="1">{"fdsup://directions/FAT Viewer?action=UPDATE&amp;creator=factSet&amp;DYN_ARGS=true&amp;DOC_NAME=FAT:RGQ_ENTRPR_VAL_EV_SOURCE_WINDOW.FAT&amp;VAR:ID1=BWT-AT&amp;VAR:SDATE=20110121&amp;VAR:FDATE=20101231&amp;VAR:FREQ=WEEKLY&amp;VAR:RELITEM=&amp;VAR:CURRENCY=&amp;VAR:DB_TYPE=&amp;VAR:UNITS=M&amp;window=popu","p&amp;width=535&amp;height=425&amp;START_MAXIMIZED=FALSE&amp;Y=120&amp;display_string=audit"}</definedName>
    <definedName name="_3899__FDSAUDITLINK__" localSheetId="0" hidden="1">{"fdsup://directions/FAT Viewer?action=UPDATE&amp;creator=factSet&amp;DYN_ARGS=true&amp;DOC_NAME=FAT:RGQ_ENTRPR_VAL_EV_SOURCE_WINDOW.FAT&amp;VAR:ID1=BWT-AT&amp;VAR:SDATE=20110121&amp;VAR:FDATE=20101231&amp;VAR:FREQ=WEEKLY&amp;VAR:RELITEM=&amp;VAR:CURRENCY=&amp;VAR:DB_TYPE=&amp;VAR:UNITS=M&amp;window=popu","p&amp;width=535&amp;height=425&amp;START_MAXIMIZED=FALSE&amp;Y=120&amp;display_string=audit"}</definedName>
    <definedName name="_3899__FDSAUDITLINK__" hidden="1">{"fdsup://directions/FAT Viewer?action=UPDATE&amp;creator=factSet&amp;DYN_ARGS=true&amp;DOC_NAME=FAT:RGQ_ENTRPR_VAL_EV_SOURCE_WINDOW.FAT&amp;VAR:ID1=BWT-AT&amp;VAR:SDATE=20110121&amp;VAR:FDATE=20101231&amp;VAR:FREQ=WEEKLY&amp;VAR:RELITEM=&amp;VAR:CURRENCY=&amp;VAR:DB_TYPE=&amp;VAR:UNITS=M&amp;window=popu","p&amp;width=535&amp;height=425&amp;START_MAXIMIZED=FALSE&amp;Y=120&amp;display_string=audit"}</definedName>
    <definedName name="_39__FDSAUDITLINK__" localSheetId="1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39__FDSAUDITLINK__" localSheetId="0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39__FDSAUDITLINK__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390__FDSAUDITLINK__" localSheetId="1" hidden="1">{"fdsup://directions/FAT Viewer?action=UPDATE&amp;creator=factSet&amp;DYN_ARGS=true&amp;DOC_NAME=FAT:RGQ_ENTRPR_VAL_EV_SOURCE_WINDOW.FAT&amp;VAR:ID1=PLL&amp;VAR:SDATE=20080725&amp;VAR:FDATE=20080430&amp;VAR:FREQ=WEEKLY&amp;VAR:RELITEM=&amp;VAR:CURRENCY=&amp;VAR:DB_TYPE=&amp;VAR:UNITS=M&amp;window=popup&amp;w","idth=535&amp;height=425&amp;START_MAXIMIZED=FALSE&amp;Y=120&amp;display_string=audit"}</definedName>
    <definedName name="_390__FDSAUDITLINK__" localSheetId="0" hidden="1">{"fdsup://directions/FAT Viewer?action=UPDATE&amp;creator=factSet&amp;DYN_ARGS=true&amp;DOC_NAME=FAT:RGQ_ENTRPR_VAL_EV_SOURCE_WINDOW.FAT&amp;VAR:ID1=PLL&amp;VAR:SDATE=20080725&amp;VAR:FDATE=20080430&amp;VAR:FREQ=WEEKLY&amp;VAR:RELITEM=&amp;VAR:CURRENCY=&amp;VAR:DB_TYPE=&amp;VAR:UNITS=M&amp;window=popup&amp;w","idth=535&amp;height=425&amp;START_MAXIMIZED=FALSE&amp;Y=120&amp;display_string=audit"}</definedName>
    <definedName name="_390__FDSAUDITLINK__" hidden="1">{"fdsup://directions/FAT Viewer?action=UPDATE&amp;creator=factSet&amp;DYN_ARGS=true&amp;DOC_NAME=FAT:RGQ_ENTRPR_VAL_EV_SOURCE_WINDOW.FAT&amp;VAR:ID1=PLL&amp;VAR:SDATE=20080725&amp;VAR:FDATE=20080430&amp;VAR:FREQ=WEEKLY&amp;VAR:RELITEM=&amp;VAR:CURRENCY=&amp;VAR:DB_TYPE=&amp;VAR:UNITS=M&amp;window=popup&amp;w","idth=535&amp;height=425&amp;START_MAXIMIZED=FALSE&amp;Y=120&amp;display_string=audit"}</definedName>
    <definedName name="_3900__FDSAUDITLINK__" localSheetId="1" hidden="1">{"fdsup://directions/FAT Viewer?action=UPDATE&amp;creator=factSet&amp;DYN_ARGS=true&amp;DOC_NAME=FAT:RGQ_ENTRPR_VAL_EV_SOURCE_WINDOW.FAT&amp;VAR:ID1=BWT-AT&amp;VAR:SDATE=20110114&amp;VAR:FDATE=20101231&amp;VAR:FREQ=WEEKLY&amp;VAR:RELITEM=&amp;VAR:CURRENCY=&amp;VAR:DB_TYPE=&amp;VAR:UNITS=M&amp;window=popu","p&amp;width=535&amp;height=425&amp;START_MAXIMIZED=FALSE&amp;Y=120&amp;display_string=audit"}</definedName>
    <definedName name="_3900__FDSAUDITLINK__" localSheetId="0" hidden="1">{"fdsup://directions/FAT Viewer?action=UPDATE&amp;creator=factSet&amp;DYN_ARGS=true&amp;DOC_NAME=FAT:RGQ_ENTRPR_VAL_EV_SOURCE_WINDOW.FAT&amp;VAR:ID1=BWT-AT&amp;VAR:SDATE=20110114&amp;VAR:FDATE=20101231&amp;VAR:FREQ=WEEKLY&amp;VAR:RELITEM=&amp;VAR:CURRENCY=&amp;VAR:DB_TYPE=&amp;VAR:UNITS=M&amp;window=popu","p&amp;width=535&amp;height=425&amp;START_MAXIMIZED=FALSE&amp;Y=120&amp;display_string=audit"}</definedName>
    <definedName name="_3900__FDSAUDITLINK__" hidden="1">{"fdsup://directions/FAT Viewer?action=UPDATE&amp;creator=factSet&amp;DYN_ARGS=true&amp;DOC_NAME=FAT:RGQ_ENTRPR_VAL_EV_SOURCE_WINDOW.FAT&amp;VAR:ID1=BWT-AT&amp;VAR:SDATE=20110114&amp;VAR:FDATE=20101231&amp;VAR:FREQ=WEEKLY&amp;VAR:RELITEM=&amp;VAR:CURRENCY=&amp;VAR:DB_TYPE=&amp;VAR:UNITS=M&amp;window=popu","p&amp;width=535&amp;height=425&amp;START_MAXIMIZED=FALSE&amp;Y=120&amp;display_string=audit"}</definedName>
    <definedName name="_3901__FDSAUDITLINK__" localSheetId="1" hidden="1">{"fdsup://directions/FAT Viewer?action=UPDATE&amp;creator=factSet&amp;DYN_ARGS=true&amp;DOC_NAME=FAT:RGQ_ENTRPR_VAL_EV_SOURCE_WINDOW.FAT&amp;VAR:ID1=BWT-AT&amp;VAR:SDATE=20110107&amp;VAR:FDATE=20101231&amp;VAR:FREQ=WEEKLY&amp;VAR:RELITEM=&amp;VAR:CURRENCY=&amp;VAR:DB_TYPE=&amp;VAR:UNITS=M&amp;window=popu","p&amp;width=535&amp;height=425&amp;START_MAXIMIZED=FALSE&amp;Y=120&amp;display_string=audit"}</definedName>
    <definedName name="_3901__FDSAUDITLINK__" localSheetId="0" hidden="1">{"fdsup://directions/FAT Viewer?action=UPDATE&amp;creator=factSet&amp;DYN_ARGS=true&amp;DOC_NAME=FAT:RGQ_ENTRPR_VAL_EV_SOURCE_WINDOW.FAT&amp;VAR:ID1=BWT-AT&amp;VAR:SDATE=20110107&amp;VAR:FDATE=20101231&amp;VAR:FREQ=WEEKLY&amp;VAR:RELITEM=&amp;VAR:CURRENCY=&amp;VAR:DB_TYPE=&amp;VAR:UNITS=M&amp;window=popu","p&amp;width=535&amp;height=425&amp;START_MAXIMIZED=FALSE&amp;Y=120&amp;display_string=audit"}</definedName>
    <definedName name="_3901__FDSAUDITLINK__" hidden="1">{"fdsup://directions/FAT Viewer?action=UPDATE&amp;creator=factSet&amp;DYN_ARGS=true&amp;DOC_NAME=FAT:RGQ_ENTRPR_VAL_EV_SOURCE_WINDOW.FAT&amp;VAR:ID1=BWT-AT&amp;VAR:SDATE=20110107&amp;VAR:FDATE=20101231&amp;VAR:FREQ=WEEKLY&amp;VAR:RELITEM=&amp;VAR:CURRENCY=&amp;VAR:DB_TYPE=&amp;VAR:UNITS=M&amp;window=popu","p&amp;width=535&amp;height=425&amp;START_MAXIMIZED=FALSE&amp;Y=120&amp;display_string=audit"}</definedName>
    <definedName name="_3902__FDSAUDITLINK__" localSheetId="1" hidden="1">{"fdsup://directions/FAT Viewer?action=UPDATE&amp;creator=factSet&amp;DYN_ARGS=true&amp;DOC_NAME=FAT:RGQ_ENTRPR_VAL_EV_SOURCE_WINDOW.FAT&amp;VAR:ID1=BWT-AT&amp;VAR:SDATE=20101231&amp;VAR:FDATE=20101231&amp;VAR:FREQ=WEEKLY&amp;VAR:RELITEM=&amp;VAR:CURRENCY=&amp;VAR:DB_TYPE=&amp;VAR:UNITS=M&amp;window=popu","p&amp;width=535&amp;height=425&amp;START_MAXIMIZED=FALSE&amp;Y=120&amp;display_string=audit"}</definedName>
    <definedName name="_3902__FDSAUDITLINK__" localSheetId="0" hidden="1">{"fdsup://directions/FAT Viewer?action=UPDATE&amp;creator=factSet&amp;DYN_ARGS=true&amp;DOC_NAME=FAT:RGQ_ENTRPR_VAL_EV_SOURCE_WINDOW.FAT&amp;VAR:ID1=BWT-AT&amp;VAR:SDATE=20101231&amp;VAR:FDATE=20101231&amp;VAR:FREQ=WEEKLY&amp;VAR:RELITEM=&amp;VAR:CURRENCY=&amp;VAR:DB_TYPE=&amp;VAR:UNITS=M&amp;window=popu","p&amp;width=535&amp;height=425&amp;START_MAXIMIZED=FALSE&amp;Y=120&amp;display_string=audit"}</definedName>
    <definedName name="_3902__FDSAUDITLINK__" hidden="1">{"fdsup://directions/FAT Viewer?action=UPDATE&amp;creator=factSet&amp;DYN_ARGS=true&amp;DOC_NAME=FAT:RGQ_ENTRPR_VAL_EV_SOURCE_WINDOW.FAT&amp;VAR:ID1=BWT-AT&amp;VAR:SDATE=20101231&amp;VAR:FDATE=20101231&amp;VAR:FREQ=WEEKLY&amp;VAR:RELITEM=&amp;VAR:CURRENCY=&amp;VAR:DB_TYPE=&amp;VAR:UNITS=M&amp;window=popu","p&amp;width=535&amp;height=425&amp;START_MAXIMIZED=FALSE&amp;Y=120&amp;display_string=audit"}</definedName>
    <definedName name="_3903__FDSAUDITLINK__" localSheetId="1" hidden="1">{"fdsup://directions/FAT Viewer?action=UPDATE&amp;creator=factSet&amp;DYN_ARGS=true&amp;DOC_NAME=FAT:RGQ_ENTRPR_VAL_EV_SOURCE_WINDOW.FAT&amp;VAR:ID1=BWT-AT&amp;VAR:SDATE=20101223&amp;VAR:FDATE=20100930&amp;VAR:FREQ=WEEKLY&amp;VAR:RELITEM=&amp;VAR:CURRENCY=&amp;VAR:DB_TYPE=&amp;VAR:UNITS=M&amp;window=popu","p&amp;width=535&amp;height=425&amp;START_MAXIMIZED=FALSE&amp;Y=120&amp;display_string=audit"}</definedName>
    <definedName name="_3903__FDSAUDITLINK__" localSheetId="0" hidden="1">{"fdsup://directions/FAT Viewer?action=UPDATE&amp;creator=factSet&amp;DYN_ARGS=true&amp;DOC_NAME=FAT:RGQ_ENTRPR_VAL_EV_SOURCE_WINDOW.FAT&amp;VAR:ID1=BWT-AT&amp;VAR:SDATE=20101223&amp;VAR:FDATE=20100930&amp;VAR:FREQ=WEEKLY&amp;VAR:RELITEM=&amp;VAR:CURRENCY=&amp;VAR:DB_TYPE=&amp;VAR:UNITS=M&amp;window=popu","p&amp;width=535&amp;height=425&amp;START_MAXIMIZED=FALSE&amp;Y=120&amp;display_string=audit"}</definedName>
    <definedName name="_3903__FDSAUDITLINK__" hidden="1">{"fdsup://directions/FAT Viewer?action=UPDATE&amp;creator=factSet&amp;DYN_ARGS=true&amp;DOC_NAME=FAT:RGQ_ENTRPR_VAL_EV_SOURCE_WINDOW.FAT&amp;VAR:ID1=BWT-AT&amp;VAR:SDATE=20101223&amp;VAR:FDATE=20100930&amp;VAR:FREQ=WEEKLY&amp;VAR:RELITEM=&amp;VAR:CURRENCY=&amp;VAR:DB_TYPE=&amp;VAR:UNITS=M&amp;window=popu","p&amp;width=535&amp;height=425&amp;START_MAXIMIZED=FALSE&amp;Y=120&amp;display_string=audit"}</definedName>
    <definedName name="_3904__FDSAUDITLINK__" localSheetId="1" hidden="1">{"fdsup://directions/FAT Viewer?action=UPDATE&amp;creator=factSet&amp;DYN_ARGS=true&amp;DOC_NAME=FAT:RGQ_ENTRPR_VAL_EV_SOURCE_WINDOW.FAT&amp;VAR:ID1=BWT-AT&amp;VAR:SDATE=20101217&amp;VAR:FDATE=20100930&amp;VAR:FREQ=WEEKLY&amp;VAR:RELITEM=&amp;VAR:CURRENCY=&amp;VAR:DB_TYPE=&amp;VAR:UNITS=M&amp;window=popu","p&amp;width=535&amp;height=425&amp;START_MAXIMIZED=FALSE&amp;Y=120&amp;display_string=audit"}</definedName>
    <definedName name="_3904__FDSAUDITLINK__" localSheetId="0" hidden="1">{"fdsup://directions/FAT Viewer?action=UPDATE&amp;creator=factSet&amp;DYN_ARGS=true&amp;DOC_NAME=FAT:RGQ_ENTRPR_VAL_EV_SOURCE_WINDOW.FAT&amp;VAR:ID1=BWT-AT&amp;VAR:SDATE=20101217&amp;VAR:FDATE=20100930&amp;VAR:FREQ=WEEKLY&amp;VAR:RELITEM=&amp;VAR:CURRENCY=&amp;VAR:DB_TYPE=&amp;VAR:UNITS=M&amp;window=popu","p&amp;width=535&amp;height=425&amp;START_MAXIMIZED=FALSE&amp;Y=120&amp;display_string=audit"}</definedName>
    <definedName name="_3904__FDSAUDITLINK__" hidden="1">{"fdsup://directions/FAT Viewer?action=UPDATE&amp;creator=factSet&amp;DYN_ARGS=true&amp;DOC_NAME=FAT:RGQ_ENTRPR_VAL_EV_SOURCE_WINDOW.FAT&amp;VAR:ID1=BWT-AT&amp;VAR:SDATE=20101217&amp;VAR:FDATE=20100930&amp;VAR:FREQ=WEEKLY&amp;VAR:RELITEM=&amp;VAR:CURRENCY=&amp;VAR:DB_TYPE=&amp;VAR:UNITS=M&amp;window=popu","p&amp;width=535&amp;height=425&amp;START_MAXIMIZED=FALSE&amp;Y=120&amp;display_string=audit"}</definedName>
    <definedName name="_3905__FDSAUDITLINK__" localSheetId="1" hidden="1">{"fdsup://directions/FAT Viewer?action=UPDATE&amp;creator=factSet&amp;DYN_ARGS=true&amp;DOC_NAME=FAT:RGQ_ENTRPR_VAL_EV_SOURCE_WINDOW.FAT&amp;VAR:ID1=BWT-AT&amp;VAR:SDATE=20101210&amp;VAR:FDATE=20100930&amp;VAR:FREQ=WEEKLY&amp;VAR:RELITEM=&amp;VAR:CURRENCY=&amp;VAR:DB_TYPE=&amp;VAR:UNITS=M&amp;window=popu","p&amp;width=535&amp;height=425&amp;START_MAXIMIZED=FALSE&amp;Y=120&amp;display_string=audit"}</definedName>
    <definedName name="_3905__FDSAUDITLINK__" localSheetId="0" hidden="1">{"fdsup://directions/FAT Viewer?action=UPDATE&amp;creator=factSet&amp;DYN_ARGS=true&amp;DOC_NAME=FAT:RGQ_ENTRPR_VAL_EV_SOURCE_WINDOW.FAT&amp;VAR:ID1=BWT-AT&amp;VAR:SDATE=20101210&amp;VAR:FDATE=20100930&amp;VAR:FREQ=WEEKLY&amp;VAR:RELITEM=&amp;VAR:CURRENCY=&amp;VAR:DB_TYPE=&amp;VAR:UNITS=M&amp;window=popu","p&amp;width=535&amp;height=425&amp;START_MAXIMIZED=FALSE&amp;Y=120&amp;display_string=audit"}</definedName>
    <definedName name="_3905__FDSAUDITLINK__" hidden="1">{"fdsup://directions/FAT Viewer?action=UPDATE&amp;creator=factSet&amp;DYN_ARGS=true&amp;DOC_NAME=FAT:RGQ_ENTRPR_VAL_EV_SOURCE_WINDOW.FAT&amp;VAR:ID1=BWT-AT&amp;VAR:SDATE=20101210&amp;VAR:FDATE=20100930&amp;VAR:FREQ=WEEKLY&amp;VAR:RELITEM=&amp;VAR:CURRENCY=&amp;VAR:DB_TYPE=&amp;VAR:UNITS=M&amp;window=popu","p&amp;width=535&amp;height=425&amp;START_MAXIMIZED=FALSE&amp;Y=120&amp;display_string=audit"}</definedName>
    <definedName name="_3906__FDSAUDITLINK__" localSheetId="1" hidden="1">{"fdsup://directions/FAT Viewer?action=UPDATE&amp;creator=factSet&amp;DYN_ARGS=true&amp;DOC_NAME=FAT:RGQ_ENTRPR_VAL_EV_SOURCE_WINDOW.FAT&amp;VAR:ID1=BWT-AT&amp;VAR:SDATE=20101203&amp;VAR:FDATE=20100930&amp;VAR:FREQ=WEEKLY&amp;VAR:RELITEM=&amp;VAR:CURRENCY=&amp;VAR:DB_TYPE=&amp;VAR:UNITS=M&amp;window=popu","p&amp;width=535&amp;height=425&amp;START_MAXIMIZED=FALSE&amp;Y=120&amp;display_string=audit"}</definedName>
    <definedName name="_3906__FDSAUDITLINK__" localSheetId="0" hidden="1">{"fdsup://directions/FAT Viewer?action=UPDATE&amp;creator=factSet&amp;DYN_ARGS=true&amp;DOC_NAME=FAT:RGQ_ENTRPR_VAL_EV_SOURCE_WINDOW.FAT&amp;VAR:ID1=BWT-AT&amp;VAR:SDATE=20101203&amp;VAR:FDATE=20100930&amp;VAR:FREQ=WEEKLY&amp;VAR:RELITEM=&amp;VAR:CURRENCY=&amp;VAR:DB_TYPE=&amp;VAR:UNITS=M&amp;window=popu","p&amp;width=535&amp;height=425&amp;START_MAXIMIZED=FALSE&amp;Y=120&amp;display_string=audit"}</definedName>
    <definedName name="_3906__FDSAUDITLINK__" hidden="1">{"fdsup://directions/FAT Viewer?action=UPDATE&amp;creator=factSet&amp;DYN_ARGS=true&amp;DOC_NAME=FAT:RGQ_ENTRPR_VAL_EV_SOURCE_WINDOW.FAT&amp;VAR:ID1=BWT-AT&amp;VAR:SDATE=20101203&amp;VAR:FDATE=20100930&amp;VAR:FREQ=WEEKLY&amp;VAR:RELITEM=&amp;VAR:CURRENCY=&amp;VAR:DB_TYPE=&amp;VAR:UNITS=M&amp;window=popu","p&amp;width=535&amp;height=425&amp;START_MAXIMIZED=FALSE&amp;Y=120&amp;display_string=audit"}</definedName>
    <definedName name="_3907__FDSAUDITLINK__" localSheetId="1" hidden="1">{"fdsup://directions/FAT Viewer?action=UPDATE&amp;creator=factSet&amp;DYN_ARGS=true&amp;DOC_NAME=FAT:RGQ_ENTRPR_VAL_EV_SOURCE_WINDOW.FAT&amp;VAR:ID1=BWT-AT&amp;VAR:SDATE=20101126&amp;VAR:FDATE=20100930&amp;VAR:FREQ=WEEKLY&amp;VAR:RELITEM=&amp;VAR:CURRENCY=&amp;VAR:DB_TYPE=&amp;VAR:UNITS=M&amp;window=popu","p&amp;width=535&amp;height=425&amp;START_MAXIMIZED=FALSE&amp;Y=120&amp;display_string=audit"}</definedName>
    <definedName name="_3907__FDSAUDITLINK__" localSheetId="0" hidden="1">{"fdsup://directions/FAT Viewer?action=UPDATE&amp;creator=factSet&amp;DYN_ARGS=true&amp;DOC_NAME=FAT:RGQ_ENTRPR_VAL_EV_SOURCE_WINDOW.FAT&amp;VAR:ID1=BWT-AT&amp;VAR:SDATE=20101126&amp;VAR:FDATE=20100930&amp;VAR:FREQ=WEEKLY&amp;VAR:RELITEM=&amp;VAR:CURRENCY=&amp;VAR:DB_TYPE=&amp;VAR:UNITS=M&amp;window=popu","p&amp;width=535&amp;height=425&amp;START_MAXIMIZED=FALSE&amp;Y=120&amp;display_string=audit"}</definedName>
    <definedName name="_3907__FDSAUDITLINK__" hidden="1">{"fdsup://directions/FAT Viewer?action=UPDATE&amp;creator=factSet&amp;DYN_ARGS=true&amp;DOC_NAME=FAT:RGQ_ENTRPR_VAL_EV_SOURCE_WINDOW.FAT&amp;VAR:ID1=BWT-AT&amp;VAR:SDATE=20101126&amp;VAR:FDATE=20100930&amp;VAR:FREQ=WEEKLY&amp;VAR:RELITEM=&amp;VAR:CURRENCY=&amp;VAR:DB_TYPE=&amp;VAR:UNITS=M&amp;window=popu","p&amp;width=535&amp;height=425&amp;START_MAXIMIZED=FALSE&amp;Y=120&amp;display_string=audit"}</definedName>
    <definedName name="_3908__FDSAUDITLINK__" localSheetId="1" hidden="1">{"fdsup://directions/FAT Viewer?action=UPDATE&amp;creator=factSet&amp;DYN_ARGS=true&amp;DOC_NAME=FAT:RGQ_ENTRPR_VAL_EV_SOURCE_WINDOW.FAT&amp;VAR:ID1=BWT-AT&amp;VAR:SDATE=20101119&amp;VAR:FDATE=20100930&amp;VAR:FREQ=WEEKLY&amp;VAR:RELITEM=&amp;VAR:CURRENCY=&amp;VAR:DB_TYPE=&amp;VAR:UNITS=M&amp;window=popu","p&amp;width=535&amp;height=425&amp;START_MAXIMIZED=FALSE&amp;Y=120&amp;display_string=audit"}</definedName>
    <definedName name="_3908__FDSAUDITLINK__" localSheetId="0" hidden="1">{"fdsup://directions/FAT Viewer?action=UPDATE&amp;creator=factSet&amp;DYN_ARGS=true&amp;DOC_NAME=FAT:RGQ_ENTRPR_VAL_EV_SOURCE_WINDOW.FAT&amp;VAR:ID1=BWT-AT&amp;VAR:SDATE=20101119&amp;VAR:FDATE=20100930&amp;VAR:FREQ=WEEKLY&amp;VAR:RELITEM=&amp;VAR:CURRENCY=&amp;VAR:DB_TYPE=&amp;VAR:UNITS=M&amp;window=popu","p&amp;width=535&amp;height=425&amp;START_MAXIMIZED=FALSE&amp;Y=120&amp;display_string=audit"}</definedName>
    <definedName name="_3908__FDSAUDITLINK__" hidden="1">{"fdsup://directions/FAT Viewer?action=UPDATE&amp;creator=factSet&amp;DYN_ARGS=true&amp;DOC_NAME=FAT:RGQ_ENTRPR_VAL_EV_SOURCE_WINDOW.FAT&amp;VAR:ID1=BWT-AT&amp;VAR:SDATE=20101119&amp;VAR:FDATE=20100930&amp;VAR:FREQ=WEEKLY&amp;VAR:RELITEM=&amp;VAR:CURRENCY=&amp;VAR:DB_TYPE=&amp;VAR:UNITS=M&amp;window=popu","p&amp;width=535&amp;height=425&amp;START_MAXIMIZED=FALSE&amp;Y=120&amp;display_string=audit"}</definedName>
    <definedName name="_3909__FDSAUDITLINK__" localSheetId="1" hidden="1">{"fdsup://directions/FAT Viewer?action=UPDATE&amp;creator=factSet&amp;DYN_ARGS=true&amp;DOC_NAME=FAT:RGQ_ENTRPR_VAL_EV_SOURCE_WINDOW.FAT&amp;VAR:ID1=BWT-AT&amp;VAR:SDATE=20101112&amp;VAR:FDATE=20100930&amp;VAR:FREQ=WEEKLY&amp;VAR:RELITEM=&amp;VAR:CURRENCY=&amp;VAR:DB_TYPE=&amp;VAR:UNITS=M&amp;window=popu","p&amp;width=535&amp;height=425&amp;START_MAXIMIZED=FALSE&amp;Y=120&amp;display_string=audit"}</definedName>
    <definedName name="_3909__FDSAUDITLINK__" localSheetId="0" hidden="1">{"fdsup://directions/FAT Viewer?action=UPDATE&amp;creator=factSet&amp;DYN_ARGS=true&amp;DOC_NAME=FAT:RGQ_ENTRPR_VAL_EV_SOURCE_WINDOW.FAT&amp;VAR:ID1=BWT-AT&amp;VAR:SDATE=20101112&amp;VAR:FDATE=20100930&amp;VAR:FREQ=WEEKLY&amp;VAR:RELITEM=&amp;VAR:CURRENCY=&amp;VAR:DB_TYPE=&amp;VAR:UNITS=M&amp;window=popu","p&amp;width=535&amp;height=425&amp;START_MAXIMIZED=FALSE&amp;Y=120&amp;display_string=audit"}</definedName>
    <definedName name="_3909__FDSAUDITLINK__" hidden="1">{"fdsup://directions/FAT Viewer?action=UPDATE&amp;creator=factSet&amp;DYN_ARGS=true&amp;DOC_NAME=FAT:RGQ_ENTRPR_VAL_EV_SOURCE_WINDOW.FAT&amp;VAR:ID1=BWT-AT&amp;VAR:SDATE=20101112&amp;VAR:FDATE=20100930&amp;VAR:FREQ=WEEKLY&amp;VAR:RELITEM=&amp;VAR:CURRENCY=&amp;VAR:DB_TYPE=&amp;VAR:UNITS=M&amp;window=popu","p&amp;width=535&amp;height=425&amp;START_MAXIMIZED=FALSE&amp;Y=120&amp;display_string=audit"}</definedName>
    <definedName name="_391__FDSAUDITLINK__" localSheetId="1" hidden="1">{"fdsup://directions/FAT Viewer?action=UPDATE&amp;creator=factSet&amp;DYN_ARGS=true&amp;DOC_NAME=FAT:RGQ_ENTRPR_VAL_EV_SOURCE_WINDOW.FAT&amp;VAR:ID1=PLL&amp;VAR:SDATE=20080718&amp;VAR:FDATE=20080430&amp;VAR:FREQ=WEEKLY&amp;VAR:RELITEM=&amp;VAR:CURRENCY=&amp;VAR:DB_TYPE=&amp;VAR:UNITS=M&amp;window=popup&amp;w","idth=535&amp;height=425&amp;START_MAXIMIZED=FALSE&amp;Y=120&amp;display_string=audit"}</definedName>
    <definedName name="_391__FDSAUDITLINK__" localSheetId="0" hidden="1">{"fdsup://directions/FAT Viewer?action=UPDATE&amp;creator=factSet&amp;DYN_ARGS=true&amp;DOC_NAME=FAT:RGQ_ENTRPR_VAL_EV_SOURCE_WINDOW.FAT&amp;VAR:ID1=PLL&amp;VAR:SDATE=20080718&amp;VAR:FDATE=20080430&amp;VAR:FREQ=WEEKLY&amp;VAR:RELITEM=&amp;VAR:CURRENCY=&amp;VAR:DB_TYPE=&amp;VAR:UNITS=M&amp;window=popup&amp;w","idth=535&amp;height=425&amp;START_MAXIMIZED=FALSE&amp;Y=120&amp;display_string=audit"}</definedName>
    <definedName name="_391__FDSAUDITLINK__" hidden="1">{"fdsup://directions/FAT Viewer?action=UPDATE&amp;creator=factSet&amp;DYN_ARGS=true&amp;DOC_NAME=FAT:RGQ_ENTRPR_VAL_EV_SOURCE_WINDOW.FAT&amp;VAR:ID1=PLL&amp;VAR:SDATE=20080718&amp;VAR:FDATE=20080430&amp;VAR:FREQ=WEEKLY&amp;VAR:RELITEM=&amp;VAR:CURRENCY=&amp;VAR:DB_TYPE=&amp;VAR:UNITS=M&amp;window=popup&amp;w","idth=535&amp;height=425&amp;START_MAXIMIZED=FALSE&amp;Y=120&amp;display_string=audit"}</definedName>
    <definedName name="_3910__FDSAUDITLINK__" localSheetId="1" hidden="1">{"fdsup://directions/FAT Viewer?action=UPDATE&amp;creator=factSet&amp;DYN_ARGS=true&amp;DOC_NAME=FAT:RGQ_ENTRPR_VAL_EV_SOURCE_WINDOW.FAT&amp;VAR:ID1=BWT-AT&amp;VAR:SDATE=20101105&amp;VAR:FDATE=20100930&amp;VAR:FREQ=WEEKLY&amp;VAR:RELITEM=&amp;VAR:CURRENCY=&amp;VAR:DB_TYPE=&amp;VAR:UNITS=M&amp;window=popu","p&amp;width=535&amp;height=425&amp;START_MAXIMIZED=FALSE&amp;Y=120&amp;display_string=audit"}</definedName>
    <definedName name="_3910__FDSAUDITLINK__" localSheetId="0" hidden="1">{"fdsup://directions/FAT Viewer?action=UPDATE&amp;creator=factSet&amp;DYN_ARGS=true&amp;DOC_NAME=FAT:RGQ_ENTRPR_VAL_EV_SOURCE_WINDOW.FAT&amp;VAR:ID1=BWT-AT&amp;VAR:SDATE=20101105&amp;VAR:FDATE=20100930&amp;VAR:FREQ=WEEKLY&amp;VAR:RELITEM=&amp;VAR:CURRENCY=&amp;VAR:DB_TYPE=&amp;VAR:UNITS=M&amp;window=popu","p&amp;width=535&amp;height=425&amp;START_MAXIMIZED=FALSE&amp;Y=120&amp;display_string=audit"}</definedName>
    <definedName name="_3910__FDSAUDITLINK__" hidden="1">{"fdsup://directions/FAT Viewer?action=UPDATE&amp;creator=factSet&amp;DYN_ARGS=true&amp;DOC_NAME=FAT:RGQ_ENTRPR_VAL_EV_SOURCE_WINDOW.FAT&amp;VAR:ID1=BWT-AT&amp;VAR:SDATE=20101105&amp;VAR:FDATE=20100930&amp;VAR:FREQ=WEEKLY&amp;VAR:RELITEM=&amp;VAR:CURRENCY=&amp;VAR:DB_TYPE=&amp;VAR:UNITS=M&amp;window=popu","p&amp;width=535&amp;height=425&amp;START_MAXIMIZED=FALSE&amp;Y=120&amp;display_string=audit"}</definedName>
    <definedName name="_3911__FDSAUDITLINK__" localSheetId="1" hidden="1">{"fdsup://directions/FAT Viewer?action=UPDATE&amp;creator=factSet&amp;DYN_ARGS=true&amp;DOC_NAME=FAT:RGQ_ENTRPR_VAL_EV_SOURCE_WINDOW.FAT&amp;VAR:ID1=BWT-AT&amp;VAR:SDATE=20101029&amp;VAR:FDATE=20100930&amp;VAR:FREQ=WEEKLY&amp;VAR:RELITEM=&amp;VAR:CURRENCY=&amp;VAR:DB_TYPE=&amp;VAR:UNITS=M&amp;window=popu","p&amp;width=535&amp;height=425&amp;START_MAXIMIZED=FALSE&amp;Y=120&amp;display_string=audit"}</definedName>
    <definedName name="_3911__FDSAUDITLINK__" localSheetId="0" hidden="1">{"fdsup://directions/FAT Viewer?action=UPDATE&amp;creator=factSet&amp;DYN_ARGS=true&amp;DOC_NAME=FAT:RGQ_ENTRPR_VAL_EV_SOURCE_WINDOW.FAT&amp;VAR:ID1=BWT-AT&amp;VAR:SDATE=20101029&amp;VAR:FDATE=20100930&amp;VAR:FREQ=WEEKLY&amp;VAR:RELITEM=&amp;VAR:CURRENCY=&amp;VAR:DB_TYPE=&amp;VAR:UNITS=M&amp;window=popu","p&amp;width=535&amp;height=425&amp;START_MAXIMIZED=FALSE&amp;Y=120&amp;display_string=audit"}</definedName>
    <definedName name="_3911__FDSAUDITLINK__" hidden="1">{"fdsup://directions/FAT Viewer?action=UPDATE&amp;creator=factSet&amp;DYN_ARGS=true&amp;DOC_NAME=FAT:RGQ_ENTRPR_VAL_EV_SOURCE_WINDOW.FAT&amp;VAR:ID1=BWT-AT&amp;VAR:SDATE=20101029&amp;VAR:FDATE=20100930&amp;VAR:FREQ=WEEKLY&amp;VAR:RELITEM=&amp;VAR:CURRENCY=&amp;VAR:DB_TYPE=&amp;VAR:UNITS=M&amp;window=popu","p&amp;width=535&amp;height=425&amp;START_MAXIMIZED=FALSE&amp;Y=120&amp;display_string=audit"}</definedName>
    <definedName name="_3912__FDSAUDITLINK__" localSheetId="1" hidden="1">{"fdsup://directions/FAT Viewer?action=UPDATE&amp;creator=factSet&amp;DYN_ARGS=true&amp;DOC_NAME=FAT:RGQ_ENTRPR_VAL_EV_SOURCE_WINDOW.FAT&amp;VAR:ID1=BWT-AT&amp;VAR:SDATE=20101022&amp;VAR:FDATE=20100930&amp;VAR:FREQ=WEEKLY&amp;VAR:RELITEM=&amp;VAR:CURRENCY=&amp;VAR:DB_TYPE=&amp;VAR:UNITS=M&amp;window=popu","p&amp;width=535&amp;height=425&amp;START_MAXIMIZED=FALSE&amp;Y=120&amp;display_string=audit"}</definedName>
    <definedName name="_3912__FDSAUDITLINK__" localSheetId="0" hidden="1">{"fdsup://directions/FAT Viewer?action=UPDATE&amp;creator=factSet&amp;DYN_ARGS=true&amp;DOC_NAME=FAT:RGQ_ENTRPR_VAL_EV_SOURCE_WINDOW.FAT&amp;VAR:ID1=BWT-AT&amp;VAR:SDATE=20101022&amp;VAR:FDATE=20100930&amp;VAR:FREQ=WEEKLY&amp;VAR:RELITEM=&amp;VAR:CURRENCY=&amp;VAR:DB_TYPE=&amp;VAR:UNITS=M&amp;window=popu","p&amp;width=535&amp;height=425&amp;START_MAXIMIZED=FALSE&amp;Y=120&amp;display_string=audit"}</definedName>
    <definedName name="_3912__FDSAUDITLINK__" hidden="1">{"fdsup://directions/FAT Viewer?action=UPDATE&amp;creator=factSet&amp;DYN_ARGS=true&amp;DOC_NAME=FAT:RGQ_ENTRPR_VAL_EV_SOURCE_WINDOW.FAT&amp;VAR:ID1=BWT-AT&amp;VAR:SDATE=20101022&amp;VAR:FDATE=20100930&amp;VAR:FREQ=WEEKLY&amp;VAR:RELITEM=&amp;VAR:CURRENCY=&amp;VAR:DB_TYPE=&amp;VAR:UNITS=M&amp;window=popu","p&amp;width=535&amp;height=425&amp;START_MAXIMIZED=FALSE&amp;Y=120&amp;display_string=audit"}</definedName>
    <definedName name="_3913__FDSAUDITLINK__" localSheetId="1" hidden="1">{"fdsup://directions/FAT Viewer?action=UPDATE&amp;creator=factSet&amp;DYN_ARGS=true&amp;DOC_NAME=FAT:RGQ_ENTRPR_VAL_EV_SOURCE_WINDOW.FAT&amp;VAR:ID1=BWT-AT&amp;VAR:SDATE=20101015&amp;VAR:FDATE=20100930&amp;VAR:FREQ=WEEKLY&amp;VAR:RELITEM=&amp;VAR:CURRENCY=&amp;VAR:DB_TYPE=&amp;VAR:UNITS=M&amp;window=popu","p&amp;width=535&amp;height=425&amp;START_MAXIMIZED=FALSE&amp;Y=120&amp;display_string=audit"}</definedName>
    <definedName name="_3913__FDSAUDITLINK__" localSheetId="0" hidden="1">{"fdsup://directions/FAT Viewer?action=UPDATE&amp;creator=factSet&amp;DYN_ARGS=true&amp;DOC_NAME=FAT:RGQ_ENTRPR_VAL_EV_SOURCE_WINDOW.FAT&amp;VAR:ID1=BWT-AT&amp;VAR:SDATE=20101015&amp;VAR:FDATE=20100930&amp;VAR:FREQ=WEEKLY&amp;VAR:RELITEM=&amp;VAR:CURRENCY=&amp;VAR:DB_TYPE=&amp;VAR:UNITS=M&amp;window=popu","p&amp;width=535&amp;height=425&amp;START_MAXIMIZED=FALSE&amp;Y=120&amp;display_string=audit"}</definedName>
    <definedName name="_3913__FDSAUDITLINK__" hidden="1">{"fdsup://directions/FAT Viewer?action=UPDATE&amp;creator=factSet&amp;DYN_ARGS=true&amp;DOC_NAME=FAT:RGQ_ENTRPR_VAL_EV_SOURCE_WINDOW.FAT&amp;VAR:ID1=BWT-AT&amp;VAR:SDATE=20101015&amp;VAR:FDATE=20100930&amp;VAR:FREQ=WEEKLY&amp;VAR:RELITEM=&amp;VAR:CURRENCY=&amp;VAR:DB_TYPE=&amp;VAR:UNITS=M&amp;window=popu","p&amp;width=535&amp;height=425&amp;START_MAXIMIZED=FALSE&amp;Y=120&amp;display_string=audit"}</definedName>
    <definedName name="_3914__FDSAUDITLINK__" localSheetId="1" hidden="1">{"fdsup://directions/FAT Viewer?action=UPDATE&amp;creator=factSet&amp;DYN_ARGS=true&amp;DOC_NAME=FAT:RGQ_ENTRPR_VAL_EV_SOURCE_WINDOW.FAT&amp;VAR:ID1=BWT-AT&amp;VAR:SDATE=20101008&amp;VAR:FDATE=20100930&amp;VAR:FREQ=WEEKLY&amp;VAR:RELITEM=&amp;VAR:CURRENCY=&amp;VAR:DB_TYPE=&amp;VAR:UNITS=M&amp;window=popu","p&amp;width=535&amp;height=425&amp;START_MAXIMIZED=FALSE&amp;Y=120&amp;display_string=audit"}</definedName>
    <definedName name="_3914__FDSAUDITLINK__" localSheetId="0" hidden="1">{"fdsup://directions/FAT Viewer?action=UPDATE&amp;creator=factSet&amp;DYN_ARGS=true&amp;DOC_NAME=FAT:RGQ_ENTRPR_VAL_EV_SOURCE_WINDOW.FAT&amp;VAR:ID1=BWT-AT&amp;VAR:SDATE=20101008&amp;VAR:FDATE=20100930&amp;VAR:FREQ=WEEKLY&amp;VAR:RELITEM=&amp;VAR:CURRENCY=&amp;VAR:DB_TYPE=&amp;VAR:UNITS=M&amp;window=popu","p&amp;width=535&amp;height=425&amp;START_MAXIMIZED=FALSE&amp;Y=120&amp;display_string=audit"}</definedName>
    <definedName name="_3914__FDSAUDITLINK__" hidden="1">{"fdsup://directions/FAT Viewer?action=UPDATE&amp;creator=factSet&amp;DYN_ARGS=true&amp;DOC_NAME=FAT:RGQ_ENTRPR_VAL_EV_SOURCE_WINDOW.FAT&amp;VAR:ID1=BWT-AT&amp;VAR:SDATE=20101008&amp;VAR:FDATE=20100930&amp;VAR:FREQ=WEEKLY&amp;VAR:RELITEM=&amp;VAR:CURRENCY=&amp;VAR:DB_TYPE=&amp;VAR:UNITS=M&amp;window=popu","p&amp;width=535&amp;height=425&amp;START_MAXIMIZED=FALSE&amp;Y=120&amp;display_string=audit"}</definedName>
    <definedName name="_3915__FDSAUDITLINK__" localSheetId="1" hidden="1">{"fdsup://directions/FAT Viewer?action=UPDATE&amp;creator=factSet&amp;DYN_ARGS=true&amp;DOC_NAME=FAT:RGQ_ENTRPR_VAL_EV_SOURCE_WINDOW.FAT&amp;VAR:ID1=BWT-AT&amp;VAR:SDATE=20101001&amp;VAR:FDATE=20100930&amp;VAR:FREQ=WEEKLY&amp;VAR:RELITEM=&amp;VAR:CURRENCY=&amp;VAR:DB_TYPE=&amp;VAR:UNITS=M&amp;window=popu","p&amp;width=535&amp;height=425&amp;START_MAXIMIZED=FALSE&amp;Y=120&amp;display_string=audit"}</definedName>
    <definedName name="_3915__FDSAUDITLINK__" localSheetId="0" hidden="1">{"fdsup://directions/FAT Viewer?action=UPDATE&amp;creator=factSet&amp;DYN_ARGS=true&amp;DOC_NAME=FAT:RGQ_ENTRPR_VAL_EV_SOURCE_WINDOW.FAT&amp;VAR:ID1=BWT-AT&amp;VAR:SDATE=20101001&amp;VAR:FDATE=20100930&amp;VAR:FREQ=WEEKLY&amp;VAR:RELITEM=&amp;VAR:CURRENCY=&amp;VAR:DB_TYPE=&amp;VAR:UNITS=M&amp;window=popu","p&amp;width=535&amp;height=425&amp;START_MAXIMIZED=FALSE&amp;Y=120&amp;display_string=audit"}</definedName>
    <definedName name="_3915__FDSAUDITLINK__" hidden="1">{"fdsup://directions/FAT Viewer?action=UPDATE&amp;creator=factSet&amp;DYN_ARGS=true&amp;DOC_NAME=FAT:RGQ_ENTRPR_VAL_EV_SOURCE_WINDOW.FAT&amp;VAR:ID1=BWT-AT&amp;VAR:SDATE=20101001&amp;VAR:FDATE=20100930&amp;VAR:FREQ=WEEKLY&amp;VAR:RELITEM=&amp;VAR:CURRENCY=&amp;VAR:DB_TYPE=&amp;VAR:UNITS=M&amp;window=popu","p&amp;width=535&amp;height=425&amp;START_MAXIMIZED=FALSE&amp;Y=120&amp;display_string=audit"}</definedName>
    <definedName name="_3916__FDSAUDITLINK__" localSheetId="1" hidden="1">{"fdsup://directions/FAT Viewer?action=UPDATE&amp;creator=factSet&amp;DYN_ARGS=true&amp;DOC_NAME=FAT:RGQ_ENTRPR_VAL_EV_SOURCE_WINDOW.FAT&amp;VAR:ID1=BWT-AT&amp;VAR:SDATE=20100924&amp;VAR:FDATE=20100630&amp;VAR:FREQ=WEEKLY&amp;VAR:RELITEM=&amp;VAR:CURRENCY=&amp;VAR:DB_TYPE=&amp;VAR:UNITS=M&amp;window=popu","p&amp;width=535&amp;height=425&amp;START_MAXIMIZED=FALSE&amp;Y=120&amp;display_string=audit"}</definedName>
    <definedName name="_3916__FDSAUDITLINK__" localSheetId="0" hidden="1">{"fdsup://directions/FAT Viewer?action=UPDATE&amp;creator=factSet&amp;DYN_ARGS=true&amp;DOC_NAME=FAT:RGQ_ENTRPR_VAL_EV_SOURCE_WINDOW.FAT&amp;VAR:ID1=BWT-AT&amp;VAR:SDATE=20100924&amp;VAR:FDATE=20100630&amp;VAR:FREQ=WEEKLY&amp;VAR:RELITEM=&amp;VAR:CURRENCY=&amp;VAR:DB_TYPE=&amp;VAR:UNITS=M&amp;window=popu","p&amp;width=535&amp;height=425&amp;START_MAXIMIZED=FALSE&amp;Y=120&amp;display_string=audit"}</definedName>
    <definedName name="_3916__FDSAUDITLINK__" hidden="1">{"fdsup://directions/FAT Viewer?action=UPDATE&amp;creator=factSet&amp;DYN_ARGS=true&amp;DOC_NAME=FAT:RGQ_ENTRPR_VAL_EV_SOURCE_WINDOW.FAT&amp;VAR:ID1=BWT-AT&amp;VAR:SDATE=20100924&amp;VAR:FDATE=20100630&amp;VAR:FREQ=WEEKLY&amp;VAR:RELITEM=&amp;VAR:CURRENCY=&amp;VAR:DB_TYPE=&amp;VAR:UNITS=M&amp;window=popu","p&amp;width=535&amp;height=425&amp;START_MAXIMIZED=FALSE&amp;Y=120&amp;display_string=audit"}</definedName>
    <definedName name="_3917__FDSAUDITLINK__" localSheetId="1" hidden="1">{"fdsup://directions/FAT Viewer?action=UPDATE&amp;creator=factSet&amp;DYN_ARGS=true&amp;DOC_NAME=FAT:RGQ_ENTRPR_VAL_EV_SOURCE_WINDOW.FAT&amp;VAR:ID1=BWT-AT&amp;VAR:SDATE=20100917&amp;VAR:FDATE=20100630&amp;VAR:FREQ=WEEKLY&amp;VAR:RELITEM=&amp;VAR:CURRENCY=&amp;VAR:DB_TYPE=&amp;VAR:UNITS=M&amp;window=popu","p&amp;width=535&amp;height=425&amp;START_MAXIMIZED=FALSE&amp;Y=120&amp;display_string=audit"}</definedName>
    <definedName name="_3917__FDSAUDITLINK__" localSheetId="0" hidden="1">{"fdsup://directions/FAT Viewer?action=UPDATE&amp;creator=factSet&amp;DYN_ARGS=true&amp;DOC_NAME=FAT:RGQ_ENTRPR_VAL_EV_SOURCE_WINDOW.FAT&amp;VAR:ID1=BWT-AT&amp;VAR:SDATE=20100917&amp;VAR:FDATE=20100630&amp;VAR:FREQ=WEEKLY&amp;VAR:RELITEM=&amp;VAR:CURRENCY=&amp;VAR:DB_TYPE=&amp;VAR:UNITS=M&amp;window=popu","p&amp;width=535&amp;height=425&amp;START_MAXIMIZED=FALSE&amp;Y=120&amp;display_string=audit"}</definedName>
    <definedName name="_3917__FDSAUDITLINK__" hidden="1">{"fdsup://directions/FAT Viewer?action=UPDATE&amp;creator=factSet&amp;DYN_ARGS=true&amp;DOC_NAME=FAT:RGQ_ENTRPR_VAL_EV_SOURCE_WINDOW.FAT&amp;VAR:ID1=BWT-AT&amp;VAR:SDATE=20100917&amp;VAR:FDATE=20100630&amp;VAR:FREQ=WEEKLY&amp;VAR:RELITEM=&amp;VAR:CURRENCY=&amp;VAR:DB_TYPE=&amp;VAR:UNITS=M&amp;window=popu","p&amp;width=535&amp;height=425&amp;START_MAXIMIZED=FALSE&amp;Y=120&amp;display_string=audit"}</definedName>
    <definedName name="_3918__FDSAUDITLINK__" localSheetId="1" hidden="1">{"fdsup://directions/FAT Viewer?action=UPDATE&amp;creator=factSet&amp;DYN_ARGS=true&amp;DOC_NAME=FAT:RGQ_ENTRPR_VAL_EV_SOURCE_WINDOW.FAT&amp;VAR:ID1=BWT-AT&amp;VAR:SDATE=20100910&amp;VAR:FDATE=20100630&amp;VAR:FREQ=WEEKLY&amp;VAR:RELITEM=&amp;VAR:CURRENCY=&amp;VAR:DB_TYPE=&amp;VAR:UNITS=M&amp;window=popu","p&amp;width=535&amp;height=425&amp;START_MAXIMIZED=FALSE&amp;Y=120&amp;display_string=audit"}</definedName>
    <definedName name="_3918__FDSAUDITLINK__" localSheetId="0" hidden="1">{"fdsup://directions/FAT Viewer?action=UPDATE&amp;creator=factSet&amp;DYN_ARGS=true&amp;DOC_NAME=FAT:RGQ_ENTRPR_VAL_EV_SOURCE_WINDOW.FAT&amp;VAR:ID1=BWT-AT&amp;VAR:SDATE=20100910&amp;VAR:FDATE=20100630&amp;VAR:FREQ=WEEKLY&amp;VAR:RELITEM=&amp;VAR:CURRENCY=&amp;VAR:DB_TYPE=&amp;VAR:UNITS=M&amp;window=popu","p&amp;width=535&amp;height=425&amp;START_MAXIMIZED=FALSE&amp;Y=120&amp;display_string=audit"}</definedName>
    <definedName name="_3918__FDSAUDITLINK__" hidden="1">{"fdsup://directions/FAT Viewer?action=UPDATE&amp;creator=factSet&amp;DYN_ARGS=true&amp;DOC_NAME=FAT:RGQ_ENTRPR_VAL_EV_SOURCE_WINDOW.FAT&amp;VAR:ID1=BWT-AT&amp;VAR:SDATE=20100910&amp;VAR:FDATE=20100630&amp;VAR:FREQ=WEEKLY&amp;VAR:RELITEM=&amp;VAR:CURRENCY=&amp;VAR:DB_TYPE=&amp;VAR:UNITS=M&amp;window=popu","p&amp;width=535&amp;height=425&amp;START_MAXIMIZED=FALSE&amp;Y=120&amp;display_string=audit"}</definedName>
    <definedName name="_3919__FDSAUDITLINK__" localSheetId="1" hidden="1">{"fdsup://directions/FAT Viewer?action=UPDATE&amp;creator=factSet&amp;DYN_ARGS=true&amp;DOC_NAME=FAT:RGQ_ENTRPR_VAL_EV_SOURCE_WINDOW.FAT&amp;VAR:ID1=BWT-AT&amp;VAR:SDATE=20100903&amp;VAR:FDATE=20100630&amp;VAR:FREQ=WEEKLY&amp;VAR:RELITEM=&amp;VAR:CURRENCY=&amp;VAR:DB_TYPE=&amp;VAR:UNITS=M&amp;window=popu","p&amp;width=535&amp;height=425&amp;START_MAXIMIZED=FALSE&amp;Y=120&amp;display_string=audit"}</definedName>
    <definedName name="_3919__FDSAUDITLINK__" localSheetId="0" hidden="1">{"fdsup://directions/FAT Viewer?action=UPDATE&amp;creator=factSet&amp;DYN_ARGS=true&amp;DOC_NAME=FAT:RGQ_ENTRPR_VAL_EV_SOURCE_WINDOW.FAT&amp;VAR:ID1=BWT-AT&amp;VAR:SDATE=20100903&amp;VAR:FDATE=20100630&amp;VAR:FREQ=WEEKLY&amp;VAR:RELITEM=&amp;VAR:CURRENCY=&amp;VAR:DB_TYPE=&amp;VAR:UNITS=M&amp;window=popu","p&amp;width=535&amp;height=425&amp;START_MAXIMIZED=FALSE&amp;Y=120&amp;display_string=audit"}</definedName>
    <definedName name="_3919__FDSAUDITLINK__" hidden="1">{"fdsup://directions/FAT Viewer?action=UPDATE&amp;creator=factSet&amp;DYN_ARGS=true&amp;DOC_NAME=FAT:RGQ_ENTRPR_VAL_EV_SOURCE_WINDOW.FAT&amp;VAR:ID1=BWT-AT&amp;VAR:SDATE=20100903&amp;VAR:FDATE=20100630&amp;VAR:FREQ=WEEKLY&amp;VAR:RELITEM=&amp;VAR:CURRENCY=&amp;VAR:DB_TYPE=&amp;VAR:UNITS=M&amp;window=popu","p&amp;width=535&amp;height=425&amp;START_MAXIMIZED=FALSE&amp;Y=120&amp;display_string=audit"}</definedName>
    <definedName name="_392__FDSAUDITLINK__" localSheetId="1" hidden="1">{"fdsup://directions/FAT Viewer?action=UPDATE&amp;creator=factSet&amp;DYN_ARGS=true&amp;DOC_NAME=FAT:RGQ_ENTRPR_VAL_EV_SOURCE_WINDOW.FAT&amp;VAR:ID1=PLL&amp;VAR:SDATE=20080711&amp;VAR:FDATE=20080430&amp;VAR:FREQ=WEEKLY&amp;VAR:RELITEM=&amp;VAR:CURRENCY=&amp;VAR:DB_TYPE=&amp;VAR:UNITS=M&amp;window=popup&amp;w","idth=535&amp;height=425&amp;START_MAXIMIZED=FALSE&amp;Y=120&amp;display_string=audit"}</definedName>
    <definedName name="_392__FDSAUDITLINK__" localSheetId="0" hidden="1">{"fdsup://directions/FAT Viewer?action=UPDATE&amp;creator=factSet&amp;DYN_ARGS=true&amp;DOC_NAME=FAT:RGQ_ENTRPR_VAL_EV_SOURCE_WINDOW.FAT&amp;VAR:ID1=PLL&amp;VAR:SDATE=20080711&amp;VAR:FDATE=20080430&amp;VAR:FREQ=WEEKLY&amp;VAR:RELITEM=&amp;VAR:CURRENCY=&amp;VAR:DB_TYPE=&amp;VAR:UNITS=M&amp;window=popup&amp;w","idth=535&amp;height=425&amp;START_MAXIMIZED=FALSE&amp;Y=120&amp;display_string=audit"}</definedName>
    <definedName name="_392__FDSAUDITLINK__" hidden="1">{"fdsup://directions/FAT Viewer?action=UPDATE&amp;creator=factSet&amp;DYN_ARGS=true&amp;DOC_NAME=FAT:RGQ_ENTRPR_VAL_EV_SOURCE_WINDOW.FAT&amp;VAR:ID1=PLL&amp;VAR:SDATE=20080711&amp;VAR:FDATE=20080430&amp;VAR:FREQ=WEEKLY&amp;VAR:RELITEM=&amp;VAR:CURRENCY=&amp;VAR:DB_TYPE=&amp;VAR:UNITS=M&amp;window=popup&amp;w","idth=535&amp;height=425&amp;START_MAXIMIZED=FALSE&amp;Y=120&amp;display_string=audit"}</definedName>
    <definedName name="_3920__FDSAUDITLINK__" localSheetId="1" hidden="1">{"fdsup://directions/FAT Viewer?action=UPDATE&amp;creator=factSet&amp;DYN_ARGS=true&amp;DOC_NAME=FAT:RGQ_ENTRPR_VAL_EV_SOURCE_WINDOW.FAT&amp;VAR:ID1=BWT-AT&amp;VAR:SDATE=20100827&amp;VAR:FDATE=20100630&amp;VAR:FREQ=WEEKLY&amp;VAR:RELITEM=&amp;VAR:CURRENCY=&amp;VAR:DB_TYPE=&amp;VAR:UNITS=M&amp;window=popu","p&amp;width=535&amp;height=425&amp;START_MAXIMIZED=FALSE&amp;Y=120&amp;display_string=audit"}</definedName>
    <definedName name="_3920__FDSAUDITLINK__" localSheetId="0" hidden="1">{"fdsup://directions/FAT Viewer?action=UPDATE&amp;creator=factSet&amp;DYN_ARGS=true&amp;DOC_NAME=FAT:RGQ_ENTRPR_VAL_EV_SOURCE_WINDOW.FAT&amp;VAR:ID1=BWT-AT&amp;VAR:SDATE=20100827&amp;VAR:FDATE=20100630&amp;VAR:FREQ=WEEKLY&amp;VAR:RELITEM=&amp;VAR:CURRENCY=&amp;VAR:DB_TYPE=&amp;VAR:UNITS=M&amp;window=popu","p&amp;width=535&amp;height=425&amp;START_MAXIMIZED=FALSE&amp;Y=120&amp;display_string=audit"}</definedName>
    <definedName name="_3920__FDSAUDITLINK__" hidden="1">{"fdsup://directions/FAT Viewer?action=UPDATE&amp;creator=factSet&amp;DYN_ARGS=true&amp;DOC_NAME=FAT:RGQ_ENTRPR_VAL_EV_SOURCE_WINDOW.FAT&amp;VAR:ID1=BWT-AT&amp;VAR:SDATE=20100827&amp;VAR:FDATE=20100630&amp;VAR:FREQ=WEEKLY&amp;VAR:RELITEM=&amp;VAR:CURRENCY=&amp;VAR:DB_TYPE=&amp;VAR:UNITS=M&amp;window=popu","p&amp;width=535&amp;height=425&amp;START_MAXIMIZED=FALSE&amp;Y=120&amp;display_string=audit"}</definedName>
    <definedName name="_3921__FDSAUDITLINK__" localSheetId="1" hidden="1">{"fdsup://directions/FAT Viewer?action=UPDATE&amp;creator=factSet&amp;DYN_ARGS=true&amp;DOC_NAME=FAT:RGQ_ENTRPR_VAL_EV_SOURCE_WINDOW.FAT&amp;VAR:ID1=BWT-AT&amp;VAR:SDATE=20100820&amp;VAR:FDATE=20100630&amp;VAR:FREQ=WEEKLY&amp;VAR:RELITEM=&amp;VAR:CURRENCY=&amp;VAR:DB_TYPE=&amp;VAR:UNITS=M&amp;window=popu","p&amp;width=535&amp;height=425&amp;START_MAXIMIZED=FALSE&amp;Y=120&amp;display_string=audit"}</definedName>
    <definedName name="_3921__FDSAUDITLINK__" localSheetId="0" hidden="1">{"fdsup://directions/FAT Viewer?action=UPDATE&amp;creator=factSet&amp;DYN_ARGS=true&amp;DOC_NAME=FAT:RGQ_ENTRPR_VAL_EV_SOURCE_WINDOW.FAT&amp;VAR:ID1=BWT-AT&amp;VAR:SDATE=20100820&amp;VAR:FDATE=20100630&amp;VAR:FREQ=WEEKLY&amp;VAR:RELITEM=&amp;VAR:CURRENCY=&amp;VAR:DB_TYPE=&amp;VAR:UNITS=M&amp;window=popu","p&amp;width=535&amp;height=425&amp;START_MAXIMIZED=FALSE&amp;Y=120&amp;display_string=audit"}</definedName>
    <definedName name="_3921__FDSAUDITLINK__" hidden="1">{"fdsup://directions/FAT Viewer?action=UPDATE&amp;creator=factSet&amp;DYN_ARGS=true&amp;DOC_NAME=FAT:RGQ_ENTRPR_VAL_EV_SOURCE_WINDOW.FAT&amp;VAR:ID1=BWT-AT&amp;VAR:SDATE=20100820&amp;VAR:FDATE=20100630&amp;VAR:FREQ=WEEKLY&amp;VAR:RELITEM=&amp;VAR:CURRENCY=&amp;VAR:DB_TYPE=&amp;VAR:UNITS=M&amp;window=popu","p&amp;width=535&amp;height=425&amp;START_MAXIMIZED=FALSE&amp;Y=120&amp;display_string=audit"}</definedName>
    <definedName name="_3922__FDSAUDITLINK__" localSheetId="1" hidden="1">{"fdsup://directions/FAT Viewer?action=UPDATE&amp;creator=factSet&amp;DYN_ARGS=true&amp;DOC_NAME=FAT:RGQ_ENTRPR_VAL_EV_SOURCE_WINDOW.FAT&amp;VAR:ID1=BWT-AT&amp;VAR:SDATE=20100813&amp;VAR:FDATE=20100630&amp;VAR:FREQ=WEEKLY&amp;VAR:RELITEM=&amp;VAR:CURRENCY=&amp;VAR:DB_TYPE=&amp;VAR:UNITS=M&amp;window=popu","p&amp;width=535&amp;height=425&amp;START_MAXIMIZED=FALSE&amp;Y=120&amp;display_string=audit"}</definedName>
    <definedName name="_3922__FDSAUDITLINK__" localSheetId="0" hidden="1">{"fdsup://directions/FAT Viewer?action=UPDATE&amp;creator=factSet&amp;DYN_ARGS=true&amp;DOC_NAME=FAT:RGQ_ENTRPR_VAL_EV_SOURCE_WINDOW.FAT&amp;VAR:ID1=BWT-AT&amp;VAR:SDATE=20100813&amp;VAR:FDATE=20100630&amp;VAR:FREQ=WEEKLY&amp;VAR:RELITEM=&amp;VAR:CURRENCY=&amp;VAR:DB_TYPE=&amp;VAR:UNITS=M&amp;window=popu","p&amp;width=535&amp;height=425&amp;START_MAXIMIZED=FALSE&amp;Y=120&amp;display_string=audit"}</definedName>
    <definedName name="_3922__FDSAUDITLINK__" hidden="1">{"fdsup://directions/FAT Viewer?action=UPDATE&amp;creator=factSet&amp;DYN_ARGS=true&amp;DOC_NAME=FAT:RGQ_ENTRPR_VAL_EV_SOURCE_WINDOW.FAT&amp;VAR:ID1=BWT-AT&amp;VAR:SDATE=20100813&amp;VAR:FDATE=20100630&amp;VAR:FREQ=WEEKLY&amp;VAR:RELITEM=&amp;VAR:CURRENCY=&amp;VAR:DB_TYPE=&amp;VAR:UNITS=M&amp;window=popu","p&amp;width=535&amp;height=425&amp;START_MAXIMIZED=FALSE&amp;Y=120&amp;display_string=audit"}</definedName>
    <definedName name="_3923__FDSAUDITLINK__" localSheetId="1" hidden="1">{"fdsup://directions/FAT Viewer?action=UPDATE&amp;creator=factSet&amp;DYN_ARGS=true&amp;DOC_NAME=FAT:RGQ_ENTRPR_VAL_EV_SOURCE_WINDOW.FAT&amp;VAR:ID1=BWT-AT&amp;VAR:SDATE=20100806&amp;VAR:FDATE=20100630&amp;VAR:FREQ=WEEKLY&amp;VAR:RELITEM=&amp;VAR:CURRENCY=&amp;VAR:DB_TYPE=&amp;VAR:UNITS=M&amp;window=popu","p&amp;width=535&amp;height=425&amp;START_MAXIMIZED=FALSE&amp;Y=120&amp;display_string=audit"}</definedName>
    <definedName name="_3923__FDSAUDITLINK__" localSheetId="0" hidden="1">{"fdsup://directions/FAT Viewer?action=UPDATE&amp;creator=factSet&amp;DYN_ARGS=true&amp;DOC_NAME=FAT:RGQ_ENTRPR_VAL_EV_SOURCE_WINDOW.FAT&amp;VAR:ID1=BWT-AT&amp;VAR:SDATE=20100806&amp;VAR:FDATE=20100630&amp;VAR:FREQ=WEEKLY&amp;VAR:RELITEM=&amp;VAR:CURRENCY=&amp;VAR:DB_TYPE=&amp;VAR:UNITS=M&amp;window=popu","p&amp;width=535&amp;height=425&amp;START_MAXIMIZED=FALSE&amp;Y=120&amp;display_string=audit"}</definedName>
    <definedName name="_3923__FDSAUDITLINK__" hidden="1">{"fdsup://directions/FAT Viewer?action=UPDATE&amp;creator=factSet&amp;DYN_ARGS=true&amp;DOC_NAME=FAT:RGQ_ENTRPR_VAL_EV_SOURCE_WINDOW.FAT&amp;VAR:ID1=BWT-AT&amp;VAR:SDATE=20100806&amp;VAR:FDATE=20100630&amp;VAR:FREQ=WEEKLY&amp;VAR:RELITEM=&amp;VAR:CURRENCY=&amp;VAR:DB_TYPE=&amp;VAR:UNITS=M&amp;window=popu","p&amp;width=535&amp;height=425&amp;START_MAXIMIZED=FALSE&amp;Y=120&amp;display_string=audit"}</definedName>
    <definedName name="_3924__FDSAUDITLINK__" localSheetId="1" hidden="1">{"fdsup://directions/FAT Viewer?action=UPDATE&amp;creator=factSet&amp;DYN_ARGS=true&amp;DOC_NAME=FAT:RGQ_ENTRPR_VAL_EV_SOURCE_WINDOW.FAT&amp;VAR:ID1=BWT-AT&amp;VAR:SDATE=20100730&amp;VAR:FDATE=20100630&amp;VAR:FREQ=WEEKLY&amp;VAR:RELITEM=&amp;VAR:CURRENCY=&amp;VAR:DB_TYPE=&amp;VAR:UNITS=M&amp;window=popu","p&amp;width=535&amp;height=425&amp;START_MAXIMIZED=FALSE&amp;Y=120&amp;display_string=audit"}</definedName>
    <definedName name="_3924__FDSAUDITLINK__" localSheetId="0" hidden="1">{"fdsup://directions/FAT Viewer?action=UPDATE&amp;creator=factSet&amp;DYN_ARGS=true&amp;DOC_NAME=FAT:RGQ_ENTRPR_VAL_EV_SOURCE_WINDOW.FAT&amp;VAR:ID1=BWT-AT&amp;VAR:SDATE=20100730&amp;VAR:FDATE=20100630&amp;VAR:FREQ=WEEKLY&amp;VAR:RELITEM=&amp;VAR:CURRENCY=&amp;VAR:DB_TYPE=&amp;VAR:UNITS=M&amp;window=popu","p&amp;width=535&amp;height=425&amp;START_MAXIMIZED=FALSE&amp;Y=120&amp;display_string=audit"}</definedName>
    <definedName name="_3924__FDSAUDITLINK__" hidden="1">{"fdsup://directions/FAT Viewer?action=UPDATE&amp;creator=factSet&amp;DYN_ARGS=true&amp;DOC_NAME=FAT:RGQ_ENTRPR_VAL_EV_SOURCE_WINDOW.FAT&amp;VAR:ID1=BWT-AT&amp;VAR:SDATE=20100730&amp;VAR:FDATE=20100630&amp;VAR:FREQ=WEEKLY&amp;VAR:RELITEM=&amp;VAR:CURRENCY=&amp;VAR:DB_TYPE=&amp;VAR:UNITS=M&amp;window=popu","p&amp;width=535&amp;height=425&amp;START_MAXIMIZED=FALSE&amp;Y=120&amp;display_string=audit"}</definedName>
    <definedName name="_3925__FDSAUDITLINK__" localSheetId="1" hidden="1">{"fdsup://directions/FAT Viewer?action=UPDATE&amp;creator=factSet&amp;DYN_ARGS=true&amp;DOC_NAME=FAT:RGQ_ENTRPR_VAL_EV_SOURCE_WINDOW.FAT&amp;VAR:ID1=BWT-AT&amp;VAR:SDATE=20100723&amp;VAR:FDATE=20100630&amp;VAR:FREQ=WEEKLY&amp;VAR:RELITEM=&amp;VAR:CURRENCY=&amp;VAR:DB_TYPE=&amp;VAR:UNITS=M&amp;window=popu","p&amp;width=535&amp;height=425&amp;START_MAXIMIZED=FALSE&amp;Y=120&amp;display_string=audit"}</definedName>
    <definedName name="_3925__FDSAUDITLINK__" localSheetId="0" hidden="1">{"fdsup://directions/FAT Viewer?action=UPDATE&amp;creator=factSet&amp;DYN_ARGS=true&amp;DOC_NAME=FAT:RGQ_ENTRPR_VAL_EV_SOURCE_WINDOW.FAT&amp;VAR:ID1=BWT-AT&amp;VAR:SDATE=20100723&amp;VAR:FDATE=20100630&amp;VAR:FREQ=WEEKLY&amp;VAR:RELITEM=&amp;VAR:CURRENCY=&amp;VAR:DB_TYPE=&amp;VAR:UNITS=M&amp;window=popu","p&amp;width=535&amp;height=425&amp;START_MAXIMIZED=FALSE&amp;Y=120&amp;display_string=audit"}</definedName>
    <definedName name="_3925__FDSAUDITLINK__" hidden="1">{"fdsup://directions/FAT Viewer?action=UPDATE&amp;creator=factSet&amp;DYN_ARGS=true&amp;DOC_NAME=FAT:RGQ_ENTRPR_VAL_EV_SOURCE_WINDOW.FAT&amp;VAR:ID1=BWT-AT&amp;VAR:SDATE=20100723&amp;VAR:FDATE=20100630&amp;VAR:FREQ=WEEKLY&amp;VAR:RELITEM=&amp;VAR:CURRENCY=&amp;VAR:DB_TYPE=&amp;VAR:UNITS=M&amp;window=popu","p&amp;width=535&amp;height=425&amp;START_MAXIMIZED=FALSE&amp;Y=120&amp;display_string=audit"}</definedName>
    <definedName name="_3926__FDSAUDITLINK__" localSheetId="1" hidden="1">{"fdsup://directions/FAT Viewer?action=UPDATE&amp;creator=factSet&amp;DYN_ARGS=true&amp;DOC_NAME=FAT:RGQ_ENTRPR_VAL_EV_SOURCE_WINDOW.FAT&amp;VAR:ID1=BWT-AT&amp;VAR:SDATE=20100716&amp;VAR:FDATE=20100630&amp;VAR:FREQ=WEEKLY&amp;VAR:RELITEM=&amp;VAR:CURRENCY=&amp;VAR:DB_TYPE=&amp;VAR:UNITS=M&amp;window=popu","p&amp;width=535&amp;height=425&amp;START_MAXIMIZED=FALSE&amp;Y=120&amp;display_string=audit"}</definedName>
    <definedName name="_3926__FDSAUDITLINK__" localSheetId="0" hidden="1">{"fdsup://directions/FAT Viewer?action=UPDATE&amp;creator=factSet&amp;DYN_ARGS=true&amp;DOC_NAME=FAT:RGQ_ENTRPR_VAL_EV_SOURCE_WINDOW.FAT&amp;VAR:ID1=BWT-AT&amp;VAR:SDATE=20100716&amp;VAR:FDATE=20100630&amp;VAR:FREQ=WEEKLY&amp;VAR:RELITEM=&amp;VAR:CURRENCY=&amp;VAR:DB_TYPE=&amp;VAR:UNITS=M&amp;window=popu","p&amp;width=535&amp;height=425&amp;START_MAXIMIZED=FALSE&amp;Y=120&amp;display_string=audit"}</definedName>
    <definedName name="_3926__FDSAUDITLINK__" hidden="1">{"fdsup://directions/FAT Viewer?action=UPDATE&amp;creator=factSet&amp;DYN_ARGS=true&amp;DOC_NAME=FAT:RGQ_ENTRPR_VAL_EV_SOURCE_WINDOW.FAT&amp;VAR:ID1=BWT-AT&amp;VAR:SDATE=20100716&amp;VAR:FDATE=20100630&amp;VAR:FREQ=WEEKLY&amp;VAR:RELITEM=&amp;VAR:CURRENCY=&amp;VAR:DB_TYPE=&amp;VAR:UNITS=M&amp;window=popu","p&amp;width=535&amp;height=425&amp;START_MAXIMIZED=FALSE&amp;Y=120&amp;display_string=audit"}</definedName>
    <definedName name="_3927__FDSAUDITLINK__" localSheetId="1" hidden="1">{"fdsup://directions/FAT Viewer?action=UPDATE&amp;creator=factSet&amp;DYN_ARGS=true&amp;DOC_NAME=FAT:RGQ_ENTRPR_VAL_EV_SOURCE_WINDOW.FAT&amp;VAR:ID1=BWT-AT&amp;VAR:SDATE=20100709&amp;VAR:FDATE=20100630&amp;VAR:FREQ=WEEKLY&amp;VAR:RELITEM=&amp;VAR:CURRENCY=&amp;VAR:DB_TYPE=&amp;VAR:UNITS=M&amp;window=popu","p&amp;width=535&amp;height=425&amp;START_MAXIMIZED=FALSE&amp;Y=120&amp;display_string=audit"}</definedName>
    <definedName name="_3927__FDSAUDITLINK__" localSheetId="0" hidden="1">{"fdsup://directions/FAT Viewer?action=UPDATE&amp;creator=factSet&amp;DYN_ARGS=true&amp;DOC_NAME=FAT:RGQ_ENTRPR_VAL_EV_SOURCE_WINDOW.FAT&amp;VAR:ID1=BWT-AT&amp;VAR:SDATE=20100709&amp;VAR:FDATE=20100630&amp;VAR:FREQ=WEEKLY&amp;VAR:RELITEM=&amp;VAR:CURRENCY=&amp;VAR:DB_TYPE=&amp;VAR:UNITS=M&amp;window=popu","p&amp;width=535&amp;height=425&amp;START_MAXIMIZED=FALSE&amp;Y=120&amp;display_string=audit"}</definedName>
    <definedName name="_3927__FDSAUDITLINK__" hidden="1">{"fdsup://directions/FAT Viewer?action=UPDATE&amp;creator=factSet&amp;DYN_ARGS=true&amp;DOC_NAME=FAT:RGQ_ENTRPR_VAL_EV_SOURCE_WINDOW.FAT&amp;VAR:ID1=BWT-AT&amp;VAR:SDATE=20100709&amp;VAR:FDATE=20100630&amp;VAR:FREQ=WEEKLY&amp;VAR:RELITEM=&amp;VAR:CURRENCY=&amp;VAR:DB_TYPE=&amp;VAR:UNITS=M&amp;window=popu","p&amp;width=535&amp;height=425&amp;START_MAXIMIZED=FALSE&amp;Y=120&amp;display_string=audit"}</definedName>
    <definedName name="_3928__FDSAUDITLINK__" localSheetId="1" hidden="1">{"fdsup://directions/FAT Viewer?action=UPDATE&amp;creator=factSet&amp;DYN_ARGS=true&amp;DOC_NAME=FAT:RGQ_ENTRPR_VAL_EV_SOURCE_WINDOW.FAT&amp;VAR:ID1=BWT-AT&amp;VAR:SDATE=20100702&amp;VAR:FDATE=20100630&amp;VAR:FREQ=WEEKLY&amp;VAR:RELITEM=&amp;VAR:CURRENCY=&amp;VAR:DB_TYPE=&amp;VAR:UNITS=M&amp;window=popu","p&amp;width=535&amp;height=425&amp;START_MAXIMIZED=FALSE&amp;Y=120&amp;display_string=audit"}</definedName>
    <definedName name="_3928__FDSAUDITLINK__" localSheetId="0" hidden="1">{"fdsup://directions/FAT Viewer?action=UPDATE&amp;creator=factSet&amp;DYN_ARGS=true&amp;DOC_NAME=FAT:RGQ_ENTRPR_VAL_EV_SOURCE_WINDOW.FAT&amp;VAR:ID1=BWT-AT&amp;VAR:SDATE=20100702&amp;VAR:FDATE=20100630&amp;VAR:FREQ=WEEKLY&amp;VAR:RELITEM=&amp;VAR:CURRENCY=&amp;VAR:DB_TYPE=&amp;VAR:UNITS=M&amp;window=popu","p&amp;width=535&amp;height=425&amp;START_MAXIMIZED=FALSE&amp;Y=120&amp;display_string=audit"}</definedName>
    <definedName name="_3928__FDSAUDITLINK__" hidden="1">{"fdsup://directions/FAT Viewer?action=UPDATE&amp;creator=factSet&amp;DYN_ARGS=true&amp;DOC_NAME=FAT:RGQ_ENTRPR_VAL_EV_SOURCE_WINDOW.FAT&amp;VAR:ID1=BWT-AT&amp;VAR:SDATE=20100702&amp;VAR:FDATE=20100630&amp;VAR:FREQ=WEEKLY&amp;VAR:RELITEM=&amp;VAR:CURRENCY=&amp;VAR:DB_TYPE=&amp;VAR:UNITS=M&amp;window=popu","p&amp;width=535&amp;height=425&amp;START_MAXIMIZED=FALSE&amp;Y=120&amp;display_string=audit"}</definedName>
    <definedName name="_3929__FDSAUDITLINK__" localSheetId="1" hidden="1">{"fdsup://directions/FAT Viewer?action=UPDATE&amp;creator=factSet&amp;DYN_ARGS=true&amp;DOC_NAME=FAT:RGQ_ENTRPR_VAL_EV_SOURCE_WINDOW.FAT&amp;VAR:ID1=BWT-AT&amp;VAR:SDATE=20100625&amp;VAR:FDATE=20100331&amp;VAR:FREQ=WEEKLY&amp;VAR:RELITEM=&amp;VAR:CURRENCY=&amp;VAR:DB_TYPE=&amp;VAR:UNITS=M&amp;window=popu","p&amp;width=535&amp;height=425&amp;START_MAXIMIZED=FALSE&amp;Y=120&amp;display_string=audit"}</definedName>
    <definedName name="_3929__FDSAUDITLINK__" localSheetId="0" hidden="1">{"fdsup://directions/FAT Viewer?action=UPDATE&amp;creator=factSet&amp;DYN_ARGS=true&amp;DOC_NAME=FAT:RGQ_ENTRPR_VAL_EV_SOURCE_WINDOW.FAT&amp;VAR:ID1=BWT-AT&amp;VAR:SDATE=20100625&amp;VAR:FDATE=20100331&amp;VAR:FREQ=WEEKLY&amp;VAR:RELITEM=&amp;VAR:CURRENCY=&amp;VAR:DB_TYPE=&amp;VAR:UNITS=M&amp;window=popu","p&amp;width=535&amp;height=425&amp;START_MAXIMIZED=FALSE&amp;Y=120&amp;display_string=audit"}</definedName>
    <definedName name="_3929__FDSAUDITLINK__" hidden="1">{"fdsup://directions/FAT Viewer?action=UPDATE&amp;creator=factSet&amp;DYN_ARGS=true&amp;DOC_NAME=FAT:RGQ_ENTRPR_VAL_EV_SOURCE_WINDOW.FAT&amp;VAR:ID1=BWT-AT&amp;VAR:SDATE=20100625&amp;VAR:FDATE=20100331&amp;VAR:FREQ=WEEKLY&amp;VAR:RELITEM=&amp;VAR:CURRENCY=&amp;VAR:DB_TYPE=&amp;VAR:UNITS=M&amp;window=popu","p&amp;width=535&amp;height=425&amp;START_MAXIMIZED=FALSE&amp;Y=120&amp;display_string=audit"}</definedName>
    <definedName name="_393__FDSAUDITLINK__" localSheetId="1" hidden="1">{"fdsup://directions/FAT Viewer?action=UPDATE&amp;creator=factSet&amp;DYN_ARGS=true&amp;DOC_NAME=FAT:RGQ_ENTRPR_VAL_EV_SOURCE_WINDOW.FAT&amp;VAR:ID1=PLL&amp;VAR:SDATE=20080703&amp;VAR:FDATE=20080430&amp;VAR:FREQ=WEEKLY&amp;VAR:RELITEM=&amp;VAR:CURRENCY=&amp;VAR:DB_TYPE=&amp;VAR:UNITS=M&amp;window=popup&amp;w","idth=535&amp;height=425&amp;START_MAXIMIZED=FALSE&amp;Y=120&amp;display_string=audit"}</definedName>
    <definedName name="_393__FDSAUDITLINK__" localSheetId="0" hidden="1">{"fdsup://directions/FAT Viewer?action=UPDATE&amp;creator=factSet&amp;DYN_ARGS=true&amp;DOC_NAME=FAT:RGQ_ENTRPR_VAL_EV_SOURCE_WINDOW.FAT&amp;VAR:ID1=PLL&amp;VAR:SDATE=20080703&amp;VAR:FDATE=20080430&amp;VAR:FREQ=WEEKLY&amp;VAR:RELITEM=&amp;VAR:CURRENCY=&amp;VAR:DB_TYPE=&amp;VAR:UNITS=M&amp;window=popup&amp;w","idth=535&amp;height=425&amp;START_MAXIMIZED=FALSE&amp;Y=120&amp;display_string=audit"}</definedName>
    <definedName name="_393__FDSAUDITLINK__" hidden="1">{"fdsup://directions/FAT Viewer?action=UPDATE&amp;creator=factSet&amp;DYN_ARGS=true&amp;DOC_NAME=FAT:RGQ_ENTRPR_VAL_EV_SOURCE_WINDOW.FAT&amp;VAR:ID1=PLL&amp;VAR:SDATE=20080703&amp;VAR:FDATE=20080430&amp;VAR:FREQ=WEEKLY&amp;VAR:RELITEM=&amp;VAR:CURRENCY=&amp;VAR:DB_TYPE=&amp;VAR:UNITS=M&amp;window=popup&amp;w","idth=535&amp;height=425&amp;START_MAXIMIZED=FALSE&amp;Y=120&amp;display_string=audit"}</definedName>
    <definedName name="_3930__FDSAUDITLINK__" localSheetId="1" hidden="1">{"fdsup://directions/FAT Viewer?action=UPDATE&amp;creator=factSet&amp;DYN_ARGS=true&amp;DOC_NAME=FAT:RGQ_ENTRPR_VAL_EV_SOURCE_WINDOW.FAT&amp;VAR:ID1=BWT-AT&amp;VAR:SDATE=20100618&amp;VAR:FDATE=20100331&amp;VAR:FREQ=WEEKLY&amp;VAR:RELITEM=&amp;VAR:CURRENCY=&amp;VAR:DB_TYPE=&amp;VAR:UNITS=M&amp;window=popu","p&amp;width=535&amp;height=425&amp;START_MAXIMIZED=FALSE&amp;Y=120&amp;display_string=audit"}</definedName>
    <definedName name="_3930__FDSAUDITLINK__" localSheetId="0" hidden="1">{"fdsup://directions/FAT Viewer?action=UPDATE&amp;creator=factSet&amp;DYN_ARGS=true&amp;DOC_NAME=FAT:RGQ_ENTRPR_VAL_EV_SOURCE_WINDOW.FAT&amp;VAR:ID1=BWT-AT&amp;VAR:SDATE=20100618&amp;VAR:FDATE=20100331&amp;VAR:FREQ=WEEKLY&amp;VAR:RELITEM=&amp;VAR:CURRENCY=&amp;VAR:DB_TYPE=&amp;VAR:UNITS=M&amp;window=popu","p&amp;width=535&amp;height=425&amp;START_MAXIMIZED=FALSE&amp;Y=120&amp;display_string=audit"}</definedName>
    <definedName name="_3930__FDSAUDITLINK__" hidden="1">{"fdsup://directions/FAT Viewer?action=UPDATE&amp;creator=factSet&amp;DYN_ARGS=true&amp;DOC_NAME=FAT:RGQ_ENTRPR_VAL_EV_SOURCE_WINDOW.FAT&amp;VAR:ID1=BWT-AT&amp;VAR:SDATE=20100618&amp;VAR:FDATE=20100331&amp;VAR:FREQ=WEEKLY&amp;VAR:RELITEM=&amp;VAR:CURRENCY=&amp;VAR:DB_TYPE=&amp;VAR:UNITS=M&amp;window=popu","p&amp;width=535&amp;height=425&amp;START_MAXIMIZED=FALSE&amp;Y=120&amp;display_string=audit"}</definedName>
    <definedName name="_3931__FDSAUDITLINK__" localSheetId="1" hidden="1">{"fdsup://directions/FAT Viewer?action=UPDATE&amp;creator=factSet&amp;DYN_ARGS=true&amp;DOC_NAME=FAT:RGQ_ENTRPR_VAL_EV_SOURCE_WINDOW.FAT&amp;VAR:ID1=BWT-AT&amp;VAR:SDATE=20100611&amp;VAR:FDATE=20100331&amp;VAR:FREQ=WEEKLY&amp;VAR:RELITEM=&amp;VAR:CURRENCY=&amp;VAR:DB_TYPE=&amp;VAR:UNITS=M&amp;window=popu","p&amp;width=535&amp;height=425&amp;START_MAXIMIZED=FALSE&amp;Y=120&amp;display_string=audit"}</definedName>
    <definedName name="_3931__FDSAUDITLINK__" localSheetId="0" hidden="1">{"fdsup://directions/FAT Viewer?action=UPDATE&amp;creator=factSet&amp;DYN_ARGS=true&amp;DOC_NAME=FAT:RGQ_ENTRPR_VAL_EV_SOURCE_WINDOW.FAT&amp;VAR:ID1=BWT-AT&amp;VAR:SDATE=20100611&amp;VAR:FDATE=20100331&amp;VAR:FREQ=WEEKLY&amp;VAR:RELITEM=&amp;VAR:CURRENCY=&amp;VAR:DB_TYPE=&amp;VAR:UNITS=M&amp;window=popu","p&amp;width=535&amp;height=425&amp;START_MAXIMIZED=FALSE&amp;Y=120&amp;display_string=audit"}</definedName>
    <definedName name="_3931__FDSAUDITLINK__" hidden="1">{"fdsup://directions/FAT Viewer?action=UPDATE&amp;creator=factSet&amp;DYN_ARGS=true&amp;DOC_NAME=FAT:RGQ_ENTRPR_VAL_EV_SOURCE_WINDOW.FAT&amp;VAR:ID1=BWT-AT&amp;VAR:SDATE=20100611&amp;VAR:FDATE=20100331&amp;VAR:FREQ=WEEKLY&amp;VAR:RELITEM=&amp;VAR:CURRENCY=&amp;VAR:DB_TYPE=&amp;VAR:UNITS=M&amp;window=popu","p&amp;width=535&amp;height=425&amp;START_MAXIMIZED=FALSE&amp;Y=120&amp;display_string=audit"}</definedName>
    <definedName name="_3932__FDSAUDITLINK__" localSheetId="1" hidden="1">{"fdsup://directions/FAT Viewer?action=UPDATE&amp;creator=factSet&amp;DYN_ARGS=true&amp;DOC_NAME=FAT:RGQ_ENTRPR_VAL_EV_SOURCE_WINDOW.FAT&amp;VAR:ID1=BWT-AT&amp;VAR:SDATE=20100604&amp;VAR:FDATE=20100331&amp;VAR:FREQ=WEEKLY&amp;VAR:RELITEM=&amp;VAR:CURRENCY=&amp;VAR:DB_TYPE=&amp;VAR:UNITS=M&amp;window=popu","p&amp;width=535&amp;height=425&amp;START_MAXIMIZED=FALSE&amp;Y=120&amp;display_string=audit"}</definedName>
    <definedName name="_3932__FDSAUDITLINK__" localSheetId="0" hidden="1">{"fdsup://directions/FAT Viewer?action=UPDATE&amp;creator=factSet&amp;DYN_ARGS=true&amp;DOC_NAME=FAT:RGQ_ENTRPR_VAL_EV_SOURCE_WINDOW.FAT&amp;VAR:ID1=BWT-AT&amp;VAR:SDATE=20100604&amp;VAR:FDATE=20100331&amp;VAR:FREQ=WEEKLY&amp;VAR:RELITEM=&amp;VAR:CURRENCY=&amp;VAR:DB_TYPE=&amp;VAR:UNITS=M&amp;window=popu","p&amp;width=535&amp;height=425&amp;START_MAXIMIZED=FALSE&amp;Y=120&amp;display_string=audit"}</definedName>
    <definedName name="_3932__FDSAUDITLINK__" hidden="1">{"fdsup://directions/FAT Viewer?action=UPDATE&amp;creator=factSet&amp;DYN_ARGS=true&amp;DOC_NAME=FAT:RGQ_ENTRPR_VAL_EV_SOURCE_WINDOW.FAT&amp;VAR:ID1=BWT-AT&amp;VAR:SDATE=20100604&amp;VAR:FDATE=20100331&amp;VAR:FREQ=WEEKLY&amp;VAR:RELITEM=&amp;VAR:CURRENCY=&amp;VAR:DB_TYPE=&amp;VAR:UNITS=M&amp;window=popu","p&amp;width=535&amp;height=425&amp;START_MAXIMIZED=FALSE&amp;Y=120&amp;display_string=audit"}</definedName>
    <definedName name="_3933__FDSAUDITLINK__" localSheetId="1" hidden="1">{"fdsup://directions/FAT Viewer?action=UPDATE&amp;creator=factSet&amp;DYN_ARGS=true&amp;DOC_NAME=FAT:RGQ_ENTRPR_VAL_EV_SOURCE_WINDOW.FAT&amp;VAR:ID1=BWT-AT&amp;VAR:SDATE=20100528&amp;VAR:FDATE=20100331&amp;VAR:FREQ=WEEKLY&amp;VAR:RELITEM=&amp;VAR:CURRENCY=&amp;VAR:DB_TYPE=&amp;VAR:UNITS=M&amp;window=popu","p&amp;width=535&amp;height=425&amp;START_MAXIMIZED=FALSE&amp;Y=120&amp;display_string=audit"}</definedName>
    <definedName name="_3933__FDSAUDITLINK__" localSheetId="0" hidden="1">{"fdsup://directions/FAT Viewer?action=UPDATE&amp;creator=factSet&amp;DYN_ARGS=true&amp;DOC_NAME=FAT:RGQ_ENTRPR_VAL_EV_SOURCE_WINDOW.FAT&amp;VAR:ID1=BWT-AT&amp;VAR:SDATE=20100528&amp;VAR:FDATE=20100331&amp;VAR:FREQ=WEEKLY&amp;VAR:RELITEM=&amp;VAR:CURRENCY=&amp;VAR:DB_TYPE=&amp;VAR:UNITS=M&amp;window=popu","p&amp;width=535&amp;height=425&amp;START_MAXIMIZED=FALSE&amp;Y=120&amp;display_string=audit"}</definedName>
    <definedName name="_3933__FDSAUDITLINK__" hidden="1">{"fdsup://directions/FAT Viewer?action=UPDATE&amp;creator=factSet&amp;DYN_ARGS=true&amp;DOC_NAME=FAT:RGQ_ENTRPR_VAL_EV_SOURCE_WINDOW.FAT&amp;VAR:ID1=BWT-AT&amp;VAR:SDATE=20100528&amp;VAR:FDATE=20100331&amp;VAR:FREQ=WEEKLY&amp;VAR:RELITEM=&amp;VAR:CURRENCY=&amp;VAR:DB_TYPE=&amp;VAR:UNITS=M&amp;window=popu","p&amp;width=535&amp;height=425&amp;START_MAXIMIZED=FALSE&amp;Y=120&amp;display_string=audit"}</definedName>
    <definedName name="_3934__FDSAUDITLINK__" localSheetId="1" hidden="1">{"fdsup://directions/FAT Viewer?action=UPDATE&amp;creator=factSet&amp;DYN_ARGS=true&amp;DOC_NAME=FAT:RGQ_ENTRPR_VAL_EV_SOURCE_WINDOW.FAT&amp;VAR:ID1=BWT-AT&amp;VAR:SDATE=20100521&amp;VAR:FDATE=20100331&amp;VAR:FREQ=WEEKLY&amp;VAR:RELITEM=&amp;VAR:CURRENCY=&amp;VAR:DB_TYPE=&amp;VAR:UNITS=M&amp;window=popu","p&amp;width=535&amp;height=425&amp;START_MAXIMIZED=FALSE&amp;Y=120&amp;display_string=audit"}</definedName>
    <definedName name="_3934__FDSAUDITLINK__" localSheetId="0" hidden="1">{"fdsup://directions/FAT Viewer?action=UPDATE&amp;creator=factSet&amp;DYN_ARGS=true&amp;DOC_NAME=FAT:RGQ_ENTRPR_VAL_EV_SOURCE_WINDOW.FAT&amp;VAR:ID1=BWT-AT&amp;VAR:SDATE=20100521&amp;VAR:FDATE=20100331&amp;VAR:FREQ=WEEKLY&amp;VAR:RELITEM=&amp;VAR:CURRENCY=&amp;VAR:DB_TYPE=&amp;VAR:UNITS=M&amp;window=popu","p&amp;width=535&amp;height=425&amp;START_MAXIMIZED=FALSE&amp;Y=120&amp;display_string=audit"}</definedName>
    <definedName name="_3934__FDSAUDITLINK__" hidden="1">{"fdsup://directions/FAT Viewer?action=UPDATE&amp;creator=factSet&amp;DYN_ARGS=true&amp;DOC_NAME=FAT:RGQ_ENTRPR_VAL_EV_SOURCE_WINDOW.FAT&amp;VAR:ID1=BWT-AT&amp;VAR:SDATE=20100521&amp;VAR:FDATE=20100331&amp;VAR:FREQ=WEEKLY&amp;VAR:RELITEM=&amp;VAR:CURRENCY=&amp;VAR:DB_TYPE=&amp;VAR:UNITS=M&amp;window=popu","p&amp;width=535&amp;height=425&amp;START_MAXIMIZED=FALSE&amp;Y=120&amp;display_string=audit"}</definedName>
    <definedName name="_3935__FDSAUDITLINK__" localSheetId="1" hidden="1">{"fdsup://directions/FAT Viewer?action=UPDATE&amp;creator=factSet&amp;DYN_ARGS=true&amp;DOC_NAME=FAT:RGQ_ENTRPR_VAL_EV_SOURCE_WINDOW.FAT&amp;VAR:ID1=BWT-AT&amp;VAR:SDATE=20100514&amp;VAR:FDATE=20100331&amp;VAR:FREQ=WEEKLY&amp;VAR:RELITEM=&amp;VAR:CURRENCY=&amp;VAR:DB_TYPE=&amp;VAR:UNITS=M&amp;window=popu","p&amp;width=535&amp;height=425&amp;START_MAXIMIZED=FALSE&amp;Y=120&amp;display_string=audit"}</definedName>
    <definedName name="_3935__FDSAUDITLINK__" localSheetId="0" hidden="1">{"fdsup://directions/FAT Viewer?action=UPDATE&amp;creator=factSet&amp;DYN_ARGS=true&amp;DOC_NAME=FAT:RGQ_ENTRPR_VAL_EV_SOURCE_WINDOW.FAT&amp;VAR:ID1=BWT-AT&amp;VAR:SDATE=20100514&amp;VAR:FDATE=20100331&amp;VAR:FREQ=WEEKLY&amp;VAR:RELITEM=&amp;VAR:CURRENCY=&amp;VAR:DB_TYPE=&amp;VAR:UNITS=M&amp;window=popu","p&amp;width=535&amp;height=425&amp;START_MAXIMIZED=FALSE&amp;Y=120&amp;display_string=audit"}</definedName>
    <definedName name="_3935__FDSAUDITLINK__" hidden="1">{"fdsup://directions/FAT Viewer?action=UPDATE&amp;creator=factSet&amp;DYN_ARGS=true&amp;DOC_NAME=FAT:RGQ_ENTRPR_VAL_EV_SOURCE_WINDOW.FAT&amp;VAR:ID1=BWT-AT&amp;VAR:SDATE=20100514&amp;VAR:FDATE=20100331&amp;VAR:FREQ=WEEKLY&amp;VAR:RELITEM=&amp;VAR:CURRENCY=&amp;VAR:DB_TYPE=&amp;VAR:UNITS=M&amp;window=popu","p&amp;width=535&amp;height=425&amp;START_MAXIMIZED=FALSE&amp;Y=120&amp;display_string=audit"}</definedName>
    <definedName name="_3936__FDSAUDITLINK__" localSheetId="1" hidden="1">{"fdsup://directions/FAT Viewer?action=UPDATE&amp;creator=factSet&amp;DYN_ARGS=true&amp;DOC_NAME=FAT:RGQ_ENTRPR_VAL_EV_SOURCE_WINDOW.FAT&amp;VAR:ID1=BWT-AT&amp;VAR:SDATE=20100507&amp;VAR:FDATE=20100331&amp;VAR:FREQ=WEEKLY&amp;VAR:RELITEM=&amp;VAR:CURRENCY=&amp;VAR:DB_TYPE=&amp;VAR:UNITS=M&amp;window=popu","p&amp;width=535&amp;height=425&amp;START_MAXIMIZED=FALSE&amp;Y=120&amp;display_string=audit"}</definedName>
    <definedName name="_3936__FDSAUDITLINK__" localSheetId="0" hidden="1">{"fdsup://directions/FAT Viewer?action=UPDATE&amp;creator=factSet&amp;DYN_ARGS=true&amp;DOC_NAME=FAT:RGQ_ENTRPR_VAL_EV_SOURCE_WINDOW.FAT&amp;VAR:ID1=BWT-AT&amp;VAR:SDATE=20100507&amp;VAR:FDATE=20100331&amp;VAR:FREQ=WEEKLY&amp;VAR:RELITEM=&amp;VAR:CURRENCY=&amp;VAR:DB_TYPE=&amp;VAR:UNITS=M&amp;window=popu","p&amp;width=535&amp;height=425&amp;START_MAXIMIZED=FALSE&amp;Y=120&amp;display_string=audit"}</definedName>
    <definedName name="_3936__FDSAUDITLINK__" hidden="1">{"fdsup://directions/FAT Viewer?action=UPDATE&amp;creator=factSet&amp;DYN_ARGS=true&amp;DOC_NAME=FAT:RGQ_ENTRPR_VAL_EV_SOURCE_WINDOW.FAT&amp;VAR:ID1=BWT-AT&amp;VAR:SDATE=20100507&amp;VAR:FDATE=20100331&amp;VAR:FREQ=WEEKLY&amp;VAR:RELITEM=&amp;VAR:CURRENCY=&amp;VAR:DB_TYPE=&amp;VAR:UNITS=M&amp;window=popu","p&amp;width=535&amp;height=425&amp;START_MAXIMIZED=FALSE&amp;Y=120&amp;display_string=audit"}</definedName>
    <definedName name="_3937__FDSAUDITLINK__" localSheetId="1" hidden="1">{"fdsup://directions/FAT Viewer?action=UPDATE&amp;creator=factSet&amp;DYN_ARGS=true&amp;DOC_NAME=FAT:RGQ_ENTRPR_VAL_EV_SOURCE_WINDOW.FAT&amp;VAR:ID1=BWT-AT&amp;VAR:SDATE=20100430&amp;VAR:FDATE=20100331&amp;VAR:FREQ=WEEKLY&amp;VAR:RELITEM=&amp;VAR:CURRENCY=&amp;VAR:DB_TYPE=&amp;VAR:UNITS=M&amp;window=popu","p&amp;width=535&amp;height=425&amp;START_MAXIMIZED=FALSE&amp;Y=120&amp;display_string=audit"}</definedName>
    <definedName name="_3937__FDSAUDITLINK__" localSheetId="0" hidden="1">{"fdsup://directions/FAT Viewer?action=UPDATE&amp;creator=factSet&amp;DYN_ARGS=true&amp;DOC_NAME=FAT:RGQ_ENTRPR_VAL_EV_SOURCE_WINDOW.FAT&amp;VAR:ID1=BWT-AT&amp;VAR:SDATE=20100430&amp;VAR:FDATE=20100331&amp;VAR:FREQ=WEEKLY&amp;VAR:RELITEM=&amp;VAR:CURRENCY=&amp;VAR:DB_TYPE=&amp;VAR:UNITS=M&amp;window=popu","p&amp;width=535&amp;height=425&amp;START_MAXIMIZED=FALSE&amp;Y=120&amp;display_string=audit"}</definedName>
    <definedName name="_3937__FDSAUDITLINK__" hidden="1">{"fdsup://directions/FAT Viewer?action=UPDATE&amp;creator=factSet&amp;DYN_ARGS=true&amp;DOC_NAME=FAT:RGQ_ENTRPR_VAL_EV_SOURCE_WINDOW.FAT&amp;VAR:ID1=BWT-AT&amp;VAR:SDATE=20100430&amp;VAR:FDATE=20100331&amp;VAR:FREQ=WEEKLY&amp;VAR:RELITEM=&amp;VAR:CURRENCY=&amp;VAR:DB_TYPE=&amp;VAR:UNITS=M&amp;window=popu","p&amp;width=535&amp;height=425&amp;START_MAXIMIZED=FALSE&amp;Y=120&amp;display_string=audit"}</definedName>
    <definedName name="_3938__FDSAUDITLINK__" localSheetId="1" hidden="1">{"fdsup://directions/FAT Viewer?action=UPDATE&amp;creator=factSet&amp;DYN_ARGS=true&amp;DOC_NAME=FAT:RGQ_ENTRPR_VAL_EV_SOURCE_WINDOW.FAT&amp;VAR:ID1=BWT-AT&amp;VAR:SDATE=20100423&amp;VAR:FDATE=20100331&amp;VAR:FREQ=WEEKLY&amp;VAR:RELITEM=&amp;VAR:CURRENCY=&amp;VAR:DB_TYPE=&amp;VAR:UNITS=M&amp;window=popu","p&amp;width=535&amp;height=425&amp;START_MAXIMIZED=FALSE&amp;Y=120&amp;display_string=audit"}</definedName>
    <definedName name="_3938__FDSAUDITLINK__" localSheetId="0" hidden="1">{"fdsup://directions/FAT Viewer?action=UPDATE&amp;creator=factSet&amp;DYN_ARGS=true&amp;DOC_NAME=FAT:RGQ_ENTRPR_VAL_EV_SOURCE_WINDOW.FAT&amp;VAR:ID1=BWT-AT&amp;VAR:SDATE=20100423&amp;VAR:FDATE=20100331&amp;VAR:FREQ=WEEKLY&amp;VAR:RELITEM=&amp;VAR:CURRENCY=&amp;VAR:DB_TYPE=&amp;VAR:UNITS=M&amp;window=popu","p&amp;width=535&amp;height=425&amp;START_MAXIMIZED=FALSE&amp;Y=120&amp;display_string=audit"}</definedName>
    <definedName name="_3938__FDSAUDITLINK__" hidden="1">{"fdsup://directions/FAT Viewer?action=UPDATE&amp;creator=factSet&amp;DYN_ARGS=true&amp;DOC_NAME=FAT:RGQ_ENTRPR_VAL_EV_SOURCE_WINDOW.FAT&amp;VAR:ID1=BWT-AT&amp;VAR:SDATE=20100423&amp;VAR:FDATE=20100331&amp;VAR:FREQ=WEEKLY&amp;VAR:RELITEM=&amp;VAR:CURRENCY=&amp;VAR:DB_TYPE=&amp;VAR:UNITS=M&amp;window=popu","p&amp;width=535&amp;height=425&amp;START_MAXIMIZED=FALSE&amp;Y=120&amp;display_string=audit"}</definedName>
    <definedName name="_3939__FDSAUDITLINK__" localSheetId="1" hidden="1">{"fdsup://directions/FAT Viewer?action=UPDATE&amp;creator=factSet&amp;DYN_ARGS=true&amp;DOC_NAME=FAT:RGQ_ENTRPR_VAL_EV_SOURCE_WINDOW.FAT&amp;VAR:ID1=BWT-AT&amp;VAR:SDATE=20100416&amp;VAR:FDATE=20100331&amp;VAR:FREQ=WEEKLY&amp;VAR:RELITEM=&amp;VAR:CURRENCY=&amp;VAR:DB_TYPE=&amp;VAR:UNITS=M&amp;window=popu","p&amp;width=535&amp;height=425&amp;START_MAXIMIZED=FALSE&amp;Y=120&amp;display_string=audit"}</definedName>
    <definedName name="_3939__FDSAUDITLINK__" localSheetId="0" hidden="1">{"fdsup://directions/FAT Viewer?action=UPDATE&amp;creator=factSet&amp;DYN_ARGS=true&amp;DOC_NAME=FAT:RGQ_ENTRPR_VAL_EV_SOURCE_WINDOW.FAT&amp;VAR:ID1=BWT-AT&amp;VAR:SDATE=20100416&amp;VAR:FDATE=20100331&amp;VAR:FREQ=WEEKLY&amp;VAR:RELITEM=&amp;VAR:CURRENCY=&amp;VAR:DB_TYPE=&amp;VAR:UNITS=M&amp;window=popu","p&amp;width=535&amp;height=425&amp;START_MAXIMIZED=FALSE&amp;Y=120&amp;display_string=audit"}</definedName>
    <definedName name="_3939__FDSAUDITLINK__" hidden="1">{"fdsup://directions/FAT Viewer?action=UPDATE&amp;creator=factSet&amp;DYN_ARGS=true&amp;DOC_NAME=FAT:RGQ_ENTRPR_VAL_EV_SOURCE_WINDOW.FAT&amp;VAR:ID1=BWT-AT&amp;VAR:SDATE=20100416&amp;VAR:FDATE=20100331&amp;VAR:FREQ=WEEKLY&amp;VAR:RELITEM=&amp;VAR:CURRENCY=&amp;VAR:DB_TYPE=&amp;VAR:UNITS=M&amp;window=popu","p&amp;width=535&amp;height=425&amp;START_MAXIMIZED=FALSE&amp;Y=120&amp;display_string=audit"}</definedName>
    <definedName name="_394__FDSAUDITLINK__" localSheetId="1" hidden="1">{"fdsup://directions/FAT Viewer?action=UPDATE&amp;creator=factSet&amp;DYN_ARGS=true&amp;DOC_NAME=FAT:RGQ_ENTRPR_VAL_EV_SOURCE_WINDOW.FAT&amp;VAR:ID1=PLL&amp;VAR:SDATE=20080627&amp;VAR:FDATE=20080430&amp;VAR:FREQ=WEEKLY&amp;VAR:RELITEM=&amp;VAR:CURRENCY=&amp;VAR:DB_TYPE=&amp;VAR:UNITS=M&amp;window=popup&amp;w","idth=535&amp;height=425&amp;START_MAXIMIZED=FALSE&amp;Y=120&amp;display_string=audit"}</definedName>
    <definedName name="_394__FDSAUDITLINK__" localSheetId="0" hidden="1">{"fdsup://directions/FAT Viewer?action=UPDATE&amp;creator=factSet&amp;DYN_ARGS=true&amp;DOC_NAME=FAT:RGQ_ENTRPR_VAL_EV_SOURCE_WINDOW.FAT&amp;VAR:ID1=PLL&amp;VAR:SDATE=20080627&amp;VAR:FDATE=20080430&amp;VAR:FREQ=WEEKLY&amp;VAR:RELITEM=&amp;VAR:CURRENCY=&amp;VAR:DB_TYPE=&amp;VAR:UNITS=M&amp;window=popup&amp;w","idth=535&amp;height=425&amp;START_MAXIMIZED=FALSE&amp;Y=120&amp;display_string=audit"}</definedName>
    <definedName name="_394__FDSAUDITLINK__" hidden="1">{"fdsup://directions/FAT Viewer?action=UPDATE&amp;creator=factSet&amp;DYN_ARGS=true&amp;DOC_NAME=FAT:RGQ_ENTRPR_VAL_EV_SOURCE_WINDOW.FAT&amp;VAR:ID1=PLL&amp;VAR:SDATE=20080627&amp;VAR:FDATE=20080430&amp;VAR:FREQ=WEEKLY&amp;VAR:RELITEM=&amp;VAR:CURRENCY=&amp;VAR:DB_TYPE=&amp;VAR:UNITS=M&amp;window=popup&amp;w","idth=535&amp;height=425&amp;START_MAXIMIZED=FALSE&amp;Y=120&amp;display_string=audit"}</definedName>
    <definedName name="_3940__FDSAUDITLINK__" localSheetId="1" hidden="1">{"fdsup://directions/FAT Viewer?action=UPDATE&amp;creator=factSet&amp;DYN_ARGS=true&amp;DOC_NAME=FAT:RGQ_ENTRPR_VAL_EV_SOURCE_WINDOW.FAT&amp;VAR:ID1=BWT-AT&amp;VAR:SDATE=20100409&amp;VAR:FDATE=20100331&amp;VAR:FREQ=WEEKLY&amp;VAR:RELITEM=&amp;VAR:CURRENCY=&amp;VAR:DB_TYPE=&amp;VAR:UNITS=M&amp;window=popu","p&amp;width=535&amp;height=425&amp;START_MAXIMIZED=FALSE&amp;Y=120&amp;display_string=audit"}</definedName>
    <definedName name="_3940__FDSAUDITLINK__" localSheetId="0" hidden="1">{"fdsup://directions/FAT Viewer?action=UPDATE&amp;creator=factSet&amp;DYN_ARGS=true&amp;DOC_NAME=FAT:RGQ_ENTRPR_VAL_EV_SOURCE_WINDOW.FAT&amp;VAR:ID1=BWT-AT&amp;VAR:SDATE=20100409&amp;VAR:FDATE=20100331&amp;VAR:FREQ=WEEKLY&amp;VAR:RELITEM=&amp;VAR:CURRENCY=&amp;VAR:DB_TYPE=&amp;VAR:UNITS=M&amp;window=popu","p&amp;width=535&amp;height=425&amp;START_MAXIMIZED=FALSE&amp;Y=120&amp;display_string=audit"}</definedName>
    <definedName name="_3940__FDSAUDITLINK__" hidden="1">{"fdsup://directions/FAT Viewer?action=UPDATE&amp;creator=factSet&amp;DYN_ARGS=true&amp;DOC_NAME=FAT:RGQ_ENTRPR_VAL_EV_SOURCE_WINDOW.FAT&amp;VAR:ID1=BWT-AT&amp;VAR:SDATE=20100409&amp;VAR:FDATE=20100331&amp;VAR:FREQ=WEEKLY&amp;VAR:RELITEM=&amp;VAR:CURRENCY=&amp;VAR:DB_TYPE=&amp;VAR:UNITS=M&amp;window=popu","p&amp;width=535&amp;height=425&amp;START_MAXIMIZED=FALSE&amp;Y=120&amp;display_string=audit"}</definedName>
    <definedName name="_3941__FDSAUDITLINK__" localSheetId="1" hidden="1">{"fdsup://directions/FAT Viewer?action=UPDATE&amp;creator=factSet&amp;DYN_ARGS=true&amp;DOC_NAME=FAT:RGQ_ENTRPR_VAL_EV_SOURCE_WINDOW.FAT&amp;VAR:ID1=BWT-AT&amp;VAR:SDATE=20100401&amp;VAR:FDATE=20100331&amp;VAR:FREQ=WEEKLY&amp;VAR:RELITEM=&amp;VAR:CURRENCY=&amp;VAR:DB_TYPE=&amp;VAR:UNITS=M&amp;window=popu","p&amp;width=535&amp;height=425&amp;START_MAXIMIZED=FALSE&amp;Y=120&amp;display_string=audit"}</definedName>
    <definedName name="_3941__FDSAUDITLINK__" localSheetId="0" hidden="1">{"fdsup://directions/FAT Viewer?action=UPDATE&amp;creator=factSet&amp;DYN_ARGS=true&amp;DOC_NAME=FAT:RGQ_ENTRPR_VAL_EV_SOURCE_WINDOW.FAT&amp;VAR:ID1=BWT-AT&amp;VAR:SDATE=20100401&amp;VAR:FDATE=20100331&amp;VAR:FREQ=WEEKLY&amp;VAR:RELITEM=&amp;VAR:CURRENCY=&amp;VAR:DB_TYPE=&amp;VAR:UNITS=M&amp;window=popu","p&amp;width=535&amp;height=425&amp;START_MAXIMIZED=FALSE&amp;Y=120&amp;display_string=audit"}</definedName>
    <definedName name="_3941__FDSAUDITLINK__" hidden="1">{"fdsup://directions/FAT Viewer?action=UPDATE&amp;creator=factSet&amp;DYN_ARGS=true&amp;DOC_NAME=FAT:RGQ_ENTRPR_VAL_EV_SOURCE_WINDOW.FAT&amp;VAR:ID1=BWT-AT&amp;VAR:SDATE=20100401&amp;VAR:FDATE=20100331&amp;VAR:FREQ=WEEKLY&amp;VAR:RELITEM=&amp;VAR:CURRENCY=&amp;VAR:DB_TYPE=&amp;VAR:UNITS=M&amp;window=popu","p&amp;width=535&amp;height=425&amp;START_MAXIMIZED=FALSE&amp;Y=120&amp;display_string=audit"}</definedName>
    <definedName name="_3942__FDSAUDITLINK__" localSheetId="1" hidden="1">{"fdsup://directions/FAT Viewer?action=UPDATE&amp;creator=factSet&amp;DYN_ARGS=true&amp;DOC_NAME=FAT:RGQ_ENTRPR_VAL_EV_SOURCE_WINDOW.FAT&amp;VAR:ID1=BWT-AT&amp;VAR:SDATE=20100326&amp;VAR:FDATE=20091231&amp;VAR:FREQ=WEEKLY&amp;VAR:RELITEM=&amp;VAR:CURRENCY=&amp;VAR:DB_TYPE=&amp;VAR:UNITS=M&amp;window=popu","p&amp;width=535&amp;height=425&amp;START_MAXIMIZED=FALSE&amp;Y=120&amp;display_string=audit"}</definedName>
    <definedName name="_3942__FDSAUDITLINK__" localSheetId="0" hidden="1">{"fdsup://directions/FAT Viewer?action=UPDATE&amp;creator=factSet&amp;DYN_ARGS=true&amp;DOC_NAME=FAT:RGQ_ENTRPR_VAL_EV_SOURCE_WINDOW.FAT&amp;VAR:ID1=BWT-AT&amp;VAR:SDATE=20100326&amp;VAR:FDATE=20091231&amp;VAR:FREQ=WEEKLY&amp;VAR:RELITEM=&amp;VAR:CURRENCY=&amp;VAR:DB_TYPE=&amp;VAR:UNITS=M&amp;window=popu","p&amp;width=535&amp;height=425&amp;START_MAXIMIZED=FALSE&amp;Y=120&amp;display_string=audit"}</definedName>
    <definedName name="_3942__FDSAUDITLINK__" hidden="1">{"fdsup://directions/FAT Viewer?action=UPDATE&amp;creator=factSet&amp;DYN_ARGS=true&amp;DOC_NAME=FAT:RGQ_ENTRPR_VAL_EV_SOURCE_WINDOW.FAT&amp;VAR:ID1=BWT-AT&amp;VAR:SDATE=20100326&amp;VAR:FDATE=20091231&amp;VAR:FREQ=WEEKLY&amp;VAR:RELITEM=&amp;VAR:CURRENCY=&amp;VAR:DB_TYPE=&amp;VAR:UNITS=M&amp;window=popu","p&amp;width=535&amp;height=425&amp;START_MAXIMIZED=FALSE&amp;Y=120&amp;display_string=audit"}</definedName>
    <definedName name="_3943__FDSAUDITLINK__" localSheetId="1" hidden="1">{"fdsup://directions/FAT Viewer?action=UPDATE&amp;creator=factSet&amp;DYN_ARGS=true&amp;DOC_NAME=FAT:RGQ_ENTRPR_VAL_EV_SOURCE_WINDOW.FAT&amp;VAR:ID1=BWT-AT&amp;VAR:SDATE=20100319&amp;VAR:FDATE=20091231&amp;VAR:FREQ=WEEKLY&amp;VAR:RELITEM=&amp;VAR:CURRENCY=&amp;VAR:DB_TYPE=&amp;VAR:UNITS=M&amp;window=popu","p&amp;width=535&amp;height=425&amp;START_MAXIMIZED=FALSE&amp;Y=120&amp;display_string=audit"}</definedName>
    <definedName name="_3943__FDSAUDITLINK__" localSheetId="0" hidden="1">{"fdsup://directions/FAT Viewer?action=UPDATE&amp;creator=factSet&amp;DYN_ARGS=true&amp;DOC_NAME=FAT:RGQ_ENTRPR_VAL_EV_SOURCE_WINDOW.FAT&amp;VAR:ID1=BWT-AT&amp;VAR:SDATE=20100319&amp;VAR:FDATE=20091231&amp;VAR:FREQ=WEEKLY&amp;VAR:RELITEM=&amp;VAR:CURRENCY=&amp;VAR:DB_TYPE=&amp;VAR:UNITS=M&amp;window=popu","p&amp;width=535&amp;height=425&amp;START_MAXIMIZED=FALSE&amp;Y=120&amp;display_string=audit"}</definedName>
    <definedName name="_3943__FDSAUDITLINK__" hidden="1">{"fdsup://directions/FAT Viewer?action=UPDATE&amp;creator=factSet&amp;DYN_ARGS=true&amp;DOC_NAME=FAT:RGQ_ENTRPR_VAL_EV_SOURCE_WINDOW.FAT&amp;VAR:ID1=BWT-AT&amp;VAR:SDATE=20100319&amp;VAR:FDATE=20091231&amp;VAR:FREQ=WEEKLY&amp;VAR:RELITEM=&amp;VAR:CURRENCY=&amp;VAR:DB_TYPE=&amp;VAR:UNITS=M&amp;window=popu","p&amp;width=535&amp;height=425&amp;START_MAXIMIZED=FALSE&amp;Y=120&amp;display_string=audit"}</definedName>
    <definedName name="_3944__FDSAUDITLINK__" localSheetId="1" hidden="1">{"fdsup://directions/FAT Viewer?action=UPDATE&amp;creator=factSet&amp;DYN_ARGS=true&amp;DOC_NAME=FAT:RGQ_ENTRPR_VAL_EV_SOURCE_WINDOW.FAT&amp;VAR:ID1=BWT-AT&amp;VAR:SDATE=20100312&amp;VAR:FDATE=20091231&amp;VAR:FREQ=WEEKLY&amp;VAR:RELITEM=&amp;VAR:CURRENCY=&amp;VAR:DB_TYPE=&amp;VAR:UNITS=M&amp;window=popu","p&amp;width=535&amp;height=425&amp;START_MAXIMIZED=FALSE&amp;Y=120&amp;display_string=audit"}</definedName>
    <definedName name="_3944__FDSAUDITLINK__" localSheetId="0" hidden="1">{"fdsup://directions/FAT Viewer?action=UPDATE&amp;creator=factSet&amp;DYN_ARGS=true&amp;DOC_NAME=FAT:RGQ_ENTRPR_VAL_EV_SOURCE_WINDOW.FAT&amp;VAR:ID1=BWT-AT&amp;VAR:SDATE=20100312&amp;VAR:FDATE=20091231&amp;VAR:FREQ=WEEKLY&amp;VAR:RELITEM=&amp;VAR:CURRENCY=&amp;VAR:DB_TYPE=&amp;VAR:UNITS=M&amp;window=popu","p&amp;width=535&amp;height=425&amp;START_MAXIMIZED=FALSE&amp;Y=120&amp;display_string=audit"}</definedName>
    <definedName name="_3944__FDSAUDITLINK__" hidden="1">{"fdsup://directions/FAT Viewer?action=UPDATE&amp;creator=factSet&amp;DYN_ARGS=true&amp;DOC_NAME=FAT:RGQ_ENTRPR_VAL_EV_SOURCE_WINDOW.FAT&amp;VAR:ID1=BWT-AT&amp;VAR:SDATE=20100312&amp;VAR:FDATE=20091231&amp;VAR:FREQ=WEEKLY&amp;VAR:RELITEM=&amp;VAR:CURRENCY=&amp;VAR:DB_TYPE=&amp;VAR:UNITS=M&amp;window=popu","p&amp;width=535&amp;height=425&amp;START_MAXIMIZED=FALSE&amp;Y=120&amp;display_string=audit"}</definedName>
    <definedName name="_3945__FDSAUDITLINK__" localSheetId="1" hidden="1">{"fdsup://directions/FAT Viewer?action=UPDATE&amp;creator=factSet&amp;DYN_ARGS=true&amp;DOC_NAME=FAT:RGQ_ENTRPR_VAL_EV_SOURCE_WINDOW.FAT&amp;VAR:ID1=BWT-AT&amp;VAR:SDATE=20100305&amp;VAR:FDATE=20091231&amp;VAR:FREQ=WEEKLY&amp;VAR:RELITEM=&amp;VAR:CURRENCY=&amp;VAR:DB_TYPE=&amp;VAR:UNITS=M&amp;window=popu","p&amp;width=535&amp;height=425&amp;START_MAXIMIZED=FALSE&amp;Y=120&amp;display_string=audit"}</definedName>
    <definedName name="_3945__FDSAUDITLINK__" localSheetId="0" hidden="1">{"fdsup://directions/FAT Viewer?action=UPDATE&amp;creator=factSet&amp;DYN_ARGS=true&amp;DOC_NAME=FAT:RGQ_ENTRPR_VAL_EV_SOURCE_WINDOW.FAT&amp;VAR:ID1=BWT-AT&amp;VAR:SDATE=20100305&amp;VAR:FDATE=20091231&amp;VAR:FREQ=WEEKLY&amp;VAR:RELITEM=&amp;VAR:CURRENCY=&amp;VAR:DB_TYPE=&amp;VAR:UNITS=M&amp;window=popu","p&amp;width=535&amp;height=425&amp;START_MAXIMIZED=FALSE&amp;Y=120&amp;display_string=audit"}</definedName>
    <definedName name="_3945__FDSAUDITLINK__" hidden="1">{"fdsup://directions/FAT Viewer?action=UPDATE&amp;creator=factSet&amp;DYN_ARGS=true&amp;DOC_NAME=FAT:RGQ_ENTRPR_VAL_EV_SOURCE_WINDOW.FAT&amp;VAR:ID1=BWT-AT&amp;VAR:SDATE=20100305&amp;VAR:FDATE=20091231&amp;VAR:FREQ=WEEKLY&amp;VAR:RELITEM=&amp;VAR:CURRENCY=&amp;VAR:DB_TYPE=&amp;VAR:UNITS=M&amp;window=popu","p&amp;width=535&amp;height=425&amp;START_MAXIMIZED=FALSE&amp;Y=120&amp;display_string=audit"}</definedName>
    <definedName name="_3946__FDSAUDITLINK__" localSheetId="1" hidden="1">{"fdsup://directions/FAT Viewer?action=UPDATE&amp;creator=factSet&amp;DYN_ARGS=true&amp;DOC_NAME=FAT:RGQ_ENTRPR_VAL_EV_SOURCE_WINDOW.FAT&amp;VAR:ID1=BWT-AT&amp;VAR:SDATE=20100226&amp;VAR:FDATE=20091231&amp;VAR:FREQ=WEEKLY&amp;VAR:RELITEM=&amp;VAR:CURRENCY=&amp;VAR:DB_TYPE=&amp;VAR:UNITS=M&amp;window=popu","p&amp;width=535&amp;height=425&amp;START_MAXIMIZED=FALSE&amp;Y=120&amp;display_string=audit"}</definedName>
    <definedName name="_3946__FDSAUDITLINK__" localSheetId="0" hidden="1">{"fdsup://directions/FAT Viewer?action=UPDATE&amp;creator=factSet&amp;DYN_ARGS=true&amp;DOC_NAME=FAT:RGQ_ENTRPR_VAL_EV_SOURCE_WINDOW.FAT&amp;VAR:ID1=BWT-AT&amp;VAR:SDATE=20100226&amp;VAR:FDATE=20091231&amp;VAR:FREQ=WEEKLY&amp;VAR:RELITEM=&amp;VAR:CURRENCY=&amp;VAR:DB_TYPE=&amp;VAR:UNITS=M&amp;window=popu","p&amp;width=535&amp;height=425&amp;START_MAXIMIZED=FALSE&amp;Y=120&amp;display_string=audit"}</definedName>
    <definedName name="_3946__FDSAUDITLINK__" hidden="1">{"fdsup://directions/FAT Viewer?action=UPDATE&amp;creator=factSet&amp;DYN_ARGS=true&amp;DOC_NAME=FAT:RGQ_ENTRPR_VAL_EV_SOURCE_WINDOW.FAT&amp;VAR:ID1=BWT-AT&amp;VAR:SDATE=20100226&amp;VAR:FDATE=20091231&amp;VAR:FREQ=WEEKLY&amp;VAR:RELITEM=&amp;VAR:CURRENCY=&amp;VAR:DB_TYPE=&amp;VAR:UNITS=M&amp;window=popu","p&amp;width=535&amp;height=425&amp;START_MAXIMIZED=FALSE&amp;Y=120&amp;display_string=audit"}</definedName>
    <definedName name="_3947__FDSAUDITLINK__" localSheetId="1" hidden="1">{"fdsup://directions/FAT Viewer?action=UPDATE&amp;creator=factSet&amp;DYN_ARGS=true&amp;DOC_NAME=FAT:RGQ_ENTRPR_VAL_EV_SOURCE_WINDOW.FAT&amp;VAR:ID1=BWT-AT&amp;VAR:SDATE=20100219&amp;VAR:FDATE=20091231&amp;VAR:FREQ=WEEKLY&amp;VAR:RELITEM=&amp;VAR:CURRENCY=&amp;VAR:DB_TYPE=&amp;VAR:UNITS=M&amp;window=popu","p&amp;width=535&amp;height=425&amp;START_MAXIMIZED=FALSE&amp;Y=120&amp;display_string=audit"}</definedName>
    <definedName name="_3947__FDSAUDITLINK__" localSheetId="0" hidden="1">{"fdsup://directions/FAT Viewer?action=UPDATE&amp;creator=factSet&amp;DYN_ARGS=true&amp;DOC_NAME=FAT:RGQ_ENTRPR_VAL_EV_SOURCE_WINDOW.FAT&amp;VAR:ID1=BWT-AT&amp;VAR:SDATE=20100219&amp;VAR:FDATE=20091231&amp;VAR:FREQ=WEEKLY&amp;VAR:RELITEM=&amp;VAR:CURRENCY=&amp;VAR:DB_TYPE=&amp;VAR:UNITS=M&amp;window=popu","p&amp;width=535&amp;height=425&amp;START_MAXIMIZED=FALSE&amp;Y=120&amp;display_string=audit"}</definedName>
    <definedName name="_3947__FDSAUDITLINK__" hidden="1">{"fdsup://directions/FAT Viewer?action=UPDATE&amp;creator=factSet&amp;DYN_ARGS=true&amp;DOC_NAME=FAT:RGQ_ENTRPR_VAL_EV_SOURCE_WINDOW.FAT&amp;VAR:ID1=BWT-AT&amp;VAR:SDATE=20100219&amp;VAR:FDATE=20091231&amp;VAR:FREQ=WEEKLY&amp;VAR:RELITEM=&amp;VAR:CURRENCY=&amp;VAR:DB_TYPE=&amp;VAR:UNITS=M&amp;window=popu","p&amp;width=535&amp;height=425&amp;START_MAXIMIZED=FALSE&amp;Y=120&amp;display_string=audit"}</definedName>
    <definedName name="_3948__FDSAUDITLINK__" localSheetId="1" hidden="1">{"fdsup://directions/FAT Viewer?action=UPDATE&amp;creator=factSet&amp;DYN_ARGS=true&amp;DOC_NAME=FAT:RGQ_ENTRPR_VAL_EV_SOURCE_WINDOW.FAT&amp;VAR:ID1=BWT-AT&amp;VAR:SDATE=20100212&amp;VAR:FDATE=20091231&amp;VAR:FREQ=WEEKLY&amp;VAR:RELITEM=&amp;VAR:CURRENCY=&amp;VAR:DB_TYPE=&amp;VAR:UNITS=M&amp;window=popu","p&amp;width=535&amp;height=425&amp;START_MAXIMIZED=FALSE&amp;Y=120&amp;display_string=audit"}</definedName>
    <definedName name="_3948__FDSAUDITLINK__" localSheetId="0" hidden="1">{"fdsup://directions/FAT Viewer?action=UPDATE&amp;creator=factSet&amp;DYN_ARGS=true&amp;DOC_NAME=FAT:RGQ_ENTRPR_VAL_EV_SOURCE_WINDOW.FAT&amp;VAR:ID1=BWT-AT&amp;VAR:SDATE=20100212&amp;VAR:FDATE=20091231&amp;VAR:FREQ=WEEKLY&amp;VAR:RELITEM=&amp;VAR:CURRENCY=&amp;VAR:DB_TYPE=&amp;VAR:UNITS=M&amp;window=popu","p&amp;width=535&amp;height=425&amp;START_MAXIMIZED=FALSE&amp;Y=120&amp;display_string=audit"}</definedName>
    <definedName name="_3948__FDSAUDITLINK__" hidden="1">{"fdsup://directions/FAT Viewer?action=UPDATE&amp;creator=factSet&amp;DYN_ARGS=true&amp;DOC_NAME=FAT:RGQ_ENTRPR_VAL_EV_SOURCE_WINDOW.FAT&amp;VAR:ID1=BWT-AT&amp;VAR:SDATE=20100212&amp;VAR:FDATE=20091231&amp;VAR:FREQ=WEEKLY&amp;VAR:RELITEM=&amp;VAR:CURRENCY=&amp;VAR:DB_TYPE=&amp;VAR:UNITS=M&amp;window=popu","p&amp;width=535&amp;height=425&amp;START_MAXIMIZED=FALSE&amp;Y=120&amp;display_string=audit"}</definedName>
    <definedName name="_3949__FDSAUDITLINK__" localSheetId="1" hidden="1">{"fdsup://directions/FAT Viewer?action=UPDATE&amp;creator=factSet&amp;DYN_ARGS=true&amp;DOC_NAME=FAT:RGQ_ENTRPR_VAL_EV_SOURCE_WINDOW.FAT&amp;VAR:ID1=BWT-AT&amp;VAR:SDATE=20100205&amp;VAR:FDATE=20091231&amp;VAR:FREQ=WEEKLY&amp;VAR:RELITEM=&amp;VAR:CURRENCY=&amp;VAR:DB_TYPE=&amp;VAR:UNITS=M&amp;window=popu","p&amp;width=535&amp;height=425&amp;START_MAXIMIZED=FALSE&amp;Y=120&amp;display_string=audit"}</definedName>
    <definedName name="_3949__FDSAUDITLINK__" localSheetId="0" hidden="1">{"fdsup://directions/FAT Viewer?action=UPDATE&amp;creator=factSet&amp;DYN_ARGS=true&amp;DOC_NAME=FAT:RGQ_ENTRPR_VAL_EV_SOURCE_WINDOW.FAT&amp;VAR:ID1=BWT-AT&amp;VAR:SDATE=20100205&amp;VAR:FDATE=20091231&amp;VAR:FREQ=WEEKLY&amp;VAR:RELITEM=&amp;VAR:CURRENCY=&amp;VAR:DB_TYPE=&amp;VAR:UNITS=M&amp;window=popu","p&amp;width=535&amp;height=425&amp;START_MAXIMIZED=FALSE&amp;Y=120&amp;display_string=audit"}</definedName>
    <definedName name="_3949__FDSAUDITLINK__" hidden="1">{"fdsup://directions/FAT Viewer?action=UPDATE&amp;creator=factSet&amp;DYN_ARGS=true&amp;DOC_NAME=FAT:RGQ_ENTRPR_VAL_EV_SOURCE_WINDOW.FAT&amp;VAR:ID1=BWT-AT&amp;VAR:SDATE=20100205&amp;VAR:FDATE=20091231&amp;VAR:FREQ=WEEKLY&amp;VAR:RELITEM=&amp;VAR:CURRENCY=&amp;VAR:DB_TYPE=&amp;VAR:UNITS=M&amp;window=popu","p&amp;width=535&amp;height=425&amp;START_MAXIMIZED=FALSE&amp;Y=120&amp;display_string=audit"}</definedName>
    <definedName name="_395__FDSAUDITLINK__" localSheetId="1" hidden="1">{"fdsup://directions/FAT Viewer?action=UPDATE&amp;creator=factSet&amp;DYN_ARGS=true&amp;DOC_NAME=FAT:RGQ_ENTRPR_VAL_EV_SOURCE_WINDOW.FAT&amp;VAR:ID1=PLL&amp;VAR:SDATE=20080620&amp;VAR:FDATE=20080430&amp;VAR:FREQ=WEEKLY&amp;VAR:RELITEM=&amp;VAR:CURRENCY=&amp;VAR:DB_TYPE=&amp;VAR:UNITS=M&amp;window=popup&amp;w","idth=535&amp;height=425&amp;START_MAXIMIZED=FALSE&amp;Y=120&amp;display_string=audit"}</definedName>
    <definedName name="_395__FDSAUDITLINK__" localSheetId="0" hidden="1">{"fdsup://directions/FAT Viewer?action=UPDATE&amp;creator=factSet&amp;DYN_ARGS=true&amp;DOC_NAME=FAT:RGQ_ENTRPR_VAL_EV_SOURCE_WINDOW.FAT&amp;VAR:ID1=PLL&amp;VAR:SDATE=20080620&amp;VAR:FDATE=20080430&amp;VAR:FREQ=WEEKLY&amp;VAR:RELITEM=&amp;VAR:CURRENCY=&amp;VAR:DB_TYPE=&amp;VAR:UNITS=M&amp;window=popup&amp;w","idth=535&amp;height=425&amp;START_MAXIMIZED=FALSE&amp;Y=120&amp;display_string=audit"}</definedName>
    <definedName name="_395__FDSAUDITLINK__" hidden="1">{"fdsup://directions/FAT Viewer?action=UPDATE&amp;creator=factSet&amp;DYN_ARGS=true&amp;DOC_NAME=FAT:RGQ_ENTRPR_VAL_EV_SOURCE_WINDOW.FAT&amp;VAR:ID1=PLL&amp;VAR:SDATE=20080620&amp;VAR:FDATE=20080430&amp;VAR:FREQ=WEEKLY&amp;VAR:RELITEM=&amp;VAR:CURRENCY=&amp;VAR:DB_TYPE=&amp;VAR:UNITS=M&amp;window=popup&amp;w","idth=535&amp;height=425&amp;START_MAXIMIZED=FALSE&amp;Y=120&amp;display_string=audit"}</definedName>
    <definedName name="_3950__FDSAUDITLINK__" localSheetId="1" hidden="1">{"fdsup://directions/FAT Viewer?action=UPDATE&amp;creator=factSet&amp;DYN_ARGS=true&amp;DOC_NAME=FAT:RGQ_ENTRPR_VAL_EV_SOURCE_WINDOW.FAT&amp;VAR:ID1=BWT-AT&amp;VAR:SDATE=20100129&amp;VAR:FDATE=20091231&amp;VAR:FREQ=WEEKLY&amp;VAR:RELITEM=&amp;VAR:CURRENCY=&amp;VAR:DB_TYPE=&amp;VAR:UNITS=M&amp;window=popu","p&amp;width=535&amp;height=425&amp;START_MAXIMIZED=FALSE&amp;Y=120&amp;display_string=audit"}</definedName>
    <definedName name="_3950__FDSAUDITLINK__" localSheetId="0" hidden="1">{"fdsup://directions/FAT Viewer?action=UPDATE&amp;creator=factSet&amp;DYN_ARGS=true&amp;DOC_NAME=FAT:RGQ_ENTRPR_VAL_EV_SOURCE_WINDOW.FAT&amp;VAR:ID1=BWT-AT&amp;VAR:SDATE=20100129&amp;VAR:FDATE=20091231&amp;VAR:FREQ=WEEKLY&amp;VAR:RELITEM=&amp;VAR:CURRENCY=&amp;VAR:DB_TYPE=&amp;VAR:UNITS=M&amp;window=popu","p&amp;width=535&amp;height=425&amp;START_MAXIMIZED=FALSE&amp;Y=120&amp;display_string=audit"}</definedName>
    <definedName name="_3950__FDSAUDITLINK__" hidden="1">{"fdsup://directions/FAT Viewer?action=UPDATE&amp;creator=factSet&amp;DYN_ARGS=true&amp;DOC_NAME=FAT:RGQ_ENTRPR_VAL_EV_SOURCE_WINDOW.FAT&amp;VAR:ID1=BWT-AT&amp;VAR:SDATE=20100129&amp;VAR:FDATE=20091231&amp;VAR:FREQ=WEEKLY&amp;VAR:RELITEM=&amp;VAR:CURRENCY=&amp;VAR:DB_TYPE=&amp;VAR:UNITS=M&amp;window=popu","p&amp;width=535&amp;height=425&amp;START_MAXIMIZED=FALSE&amp;Y=120&amp;display_string=audit"}</definedName>
    <definedName name="_3951__FDSAUDITLINK__" localSheetId="1" hidden="1">{"fdsup://directions/FAT Viewer?action=UPDATE&amp;creator=factSet&amp;DYN_ARGS=true&amp;DOC_NAME=FAT:RGQ_ENTRPR_VAL_EV_SOURCE_WINDOW.FAT&amp;VAR:ID1=BWT-AT&amp;VAR:SDATE=20100122&amp;VAR:FDATE=20091231&amp;VAR:FREQ=WEEKLY&amp;VAR:RELITEM=&amp;VAR:CURRENCY=&amp;VAR:DB_TYPE=&amp;VAR:UNITS=M&amp;window=popu","p&amp;width=535&amp;height=425&amp;START_MAXIMIZED=FALSE&amp;Y=120&amp;display_string=audit"}</definedName>
    <definedName name="_3951__FDSAUDITLINK__" localSheetId="0" hidden="1">{"fdsup://directions/FAT Viewer?action=UPDATE&amp;creator=factSet&amp;DYN_ARGS=true&amp;DOC_NAME=FAT:RGQ_ENTRPR_VAL_EV_SOURCE_WINDOW.FAT&amp;VAR:ID1=BWT-AT&amp;VAR:SDATE=20100122&amp;VAR:FDATE=20091231&amp;VAR:FREQ=WEEKLY&amp;VAR:RELITEM=&amp;VAR:CURRENCY=&amp;VAR:DB_TYPE=&amp;VAR:UNITS=M&amp;window=popu","p&amp;width=535&amp;height=425&amp;START_MAXIMIZED=FALSE&amp;Y=120&amp;display_string=audit"}</definedName>
    <definedName name="_3951__FDSAUDITLINK__" hidden="1">{"fdsup://directions/FAT Viewer?action=UPDATE&amp;creator=factSet&amp;DYN_ARGS=true&amp;DOC_NAME=FAT:RGQ_ENTRPR_VAL_EV_SOURCE_WINDOW.FAT&amp;VAR:ID1=BWT-AT&amp;VAR:SDATE=20100122&amp;VAR:FDATE=20091231&amp;VAR:FREQ=WEEKLY&amp;VAR:RELITEM=&amp;VAR:CURRENCY=&amp;VAR:DB_TYPE=&amp;VAR:UNITS=M&amp;window=popu","p&amp;width=535&amp;height=425&amp;START_MAXIMIZED=FALSE&amp;Y=120&amp;display_string=audit"}</definedName>
    <definedName name="_3952__FDSAUDITLINK__" localSheetId="1" hidden="1">{"fdsup://directions/FAT Viewer?action=UPDATE&amp;creator=factSet&amp;DYN_ARGS=true&amp;DOC_NAME=FAT:RGQ_ENTRPR_VAL_EV_SOURCE_WINDOW.FAT&amp;VAR:ID1=BWT-AT&amp;VAR:SDATE=20100115&amp;VAR:FDATE=20091231&amp;VAR:FREQ=WEEKLY&amp;VAR:RELITEM=&amp;VAR:CURRENCY=&amp;VAR:DB_TYPE=&amp;VAR:UNITS=M&amp;window=popu","p&amp;width=535&amp;height=425&amp;START_MAXIMIZED=FALSE&amp;Y=120&amp;display_string=audit"}</definedName>
    <definedName name="_3952__FDSAUDITLINK__" localSheetId="0" hidden="1">{"fdsup://directions/FAT Viewer?action=UPDATE&amp;creator=factSet&amp;DYN_ARGS=true&amp;DOC_NAME=FAT:RGQ_ENTRPR_VAL_EV_SOURCE_WINDOW.FAT&amp;VAR:ID1=BWT-AT&amp;VAR:SDATE=20100115&amp;VAR:FDATE=20091231&amp;VAR:FREQ=WEEKLY&amp;VAR:RELITEM=&amp;VAR:CURRENCY=&amp;VAR:DB_TYPE=&amp;VAR:UNITS=M&amp;window=popu","p&amp;width=535&amp;height=425&amp;START_MAXIMIZED=FALSE&amp;Y=120&amp;display_string=audit"}</definedName>
    <definedName name="_3952__FDSAUDITLINK__" hidden="1">{"fdsup://directions/FAT Viewer?action=UPDATE&amp;creator=factSet&amp;DYN_ARGS=true&amp;DOC_NAME=FAT:RGQ_ENTRPR_VAL_EV_SOURCE_WINDOW.FAT&amp;VAR:ID1=BWT-AT&amp;VAR:SDATE=20100115&amp;VAR:FDATE=20091231&amp;VAR:FREQ=WEEKLY&amp;VAR:RELITEM=&amp;VAR:CURRENCY=&amp;VAR:DB_TYPE=&amp;VAR:UNITS=M&amp;window=popu","p&amp;width=535&amp;height=425&amp;START_MAXIMIZED=FALSE&amp;Y=120&amp;display_string=audit"}</definedName>
    <definedName name="_3953__FDSAUDITLINK__" localSheetId="1" hidden="1">{"fdsup://directions/FAT Viewer?action=UPDATE&amp;creator=factSet&amp;DYN_ARGS=true&amp;DOC_NAME=FAT:RGQ_ENTRPR_VAL_EV_SOURCE_WINDOW.FAT&amp;VAR:ID1=BWT-AT&amp;VAR:SDATE=20100108&amp;VAR:FDATE=20091231&amp;VAR:FREQ=WEEKLY&amp;VAR:RELITEM=&amp;VAR:CURRENCY=&amp;VAR:DB_TYPE=&amp;VAR:UNITS=M&amp;window=popu","p&amp;width=535&amp;height=425&amp;START_MAXIMIZED=FALSE&amp;Y=120&amp;display_string=audit"}</definedName>
    <definedName name="_3953__FDSAUDITLINK__" localSheetId="0" hidden="1">{"fdsup://directions/FAT Viewer?action=UPDATE&amp;creator=factSet&amp;DYN_ARGS=true&amp;DOC_NAME=FAT:RGQ_ENTRPR_VAL_EV_SOURCE_WINDOW.FAT&amp;VAR:ID1=BWT-AT&amp;VAR:SDATE=20100108&amp;VAR:FDATE=20091231&amp;VAR:FREQ=WEEKLY&amp;VAR:RELITEM=&amp;VAR:CURRENCY=&amp;VAR:DB_TYPE=&amp;VAR:UNITS=M&amp;window=popu","p&amp;width=535&amp;height=425&amp;START_MAXIMIZED=FALSE&amp;Y=120&amp;display_string=audit"}</definedName>
    <definedName name="_3953__FDSAUDITLINK__" hidden="1">{"fdsup://directions/FAT Viewer?action=UPDATE&amp;creator=factSet&amp;DYN_ARGS=true&amp;DOC_NAME=FAT:RGQ_ENTRPR_VAL_EV_SOURCE_WINDOW.FAT&amp;VAR:ID1=BWT-AT&amp;VAR:SDATE=20100108&amp;VAR:FDATE=20091231&amp;VAR:FREQ=WEEKLY&amp;VAR:RELITEM=&amp;VAR:CURRENCY=&amp;VAR:DB_TYPE=&amp;VAR:UNITS=M&amp;window=popu","p&amp;width=535&amp;height=425&amp;START_MAXIMIZED=FALSE&amp;Y=120&amp;display_string=audit"}</definedName>
    <definedName name="_3954__FDSAUDITLINK__" localSheetId="1" hidden="1">{"fdsup://directions/FAT Viewer?action=UPDATE&amp;creator=factSet&amp;DYN_ARGS=true&amp;DOC_NAME=FAT:RGQ_ENTRPR_VAL_EV_SOURCE_WINDOW.FAT&amp;VAR:ID1=BWT-AT&amp;VAR:SDATE=20091231&amp;VAR:FDATE=20091231&amp;VAR:FREQ=WEEKLY&amp;VAR:RELITEM=&amp;VAR:CURRENCY=&amp;VAR:DB_TYPE=&amp;VAR:UNITS=M&amp;window=popu","p&amp;width=535&amp;height=425&amp;START_MAXIMIZED=FALSE&amp;Y=120&amp;display_string=audit"}</definedName>
    <definedName name="_3954__FDSAUDITLINK__" localSheetId="0" hidden="1">{"fdsup://directions/FAT Viewer?action=UPDATE&amp;creator=factSet&amp;DYN_ARGS=true&amp;DOC_NAME=FAT:RGQ_ENTRPR_VAL_EV_SOURCE_WINDOW.FAT&amp;VAR:ID1=BWT-AT&amp;VAR:SDATE=20091231&amp;VAR:FDATE=20091231&amp;VAR:FREQ=WEEKLY&amp;VAR:RELITEM=&amp;VAR:CURRENCY=&amp;VAR:DB_TYPE=&amp;VAR:UNITS=M&amp;window=popu","p&amp;width=535&amp;height=425&amp;START_MAXIMIZED=FALSE&amp;Y=120&amp;display_string=audit"}</definedName>
    <definedName name="_3954__FDSAUDITLINK__" hidden="1">{"fdsup://directions/FAT Viewer?action=UPDATE&amp;creator=factSet&amp;DYN_ARGS=true&amp;DOC_NAME=FAT:RGQ_ENTRPR_VAL_EV_SOURCE_WINDOW.FAT&amp;VAR:ID1=BWT-AT&amp;VAR:SDATE=20091231&amp;VAR:FDATE=20091231&amp;VAR:FREQ=WEEKLY&amp;VAR:RELITEM=&amp;VAR:CURRENCY=&amp;VAR:DB_TYPE=&amp;VAR:UNITS=M&amp;window=popu","p&amp;width=535&amp;height=425&amp;START_MAXIMIZED=FALSE&amp;Y=120&amp;display_string=audit"}</definedName>
    <definedName name="_3955__FDSAUDITLINK__" localSheetId="1" hidden="1">{"fdsup://directions/FAT Viewer?action=UPDATE&amp;creator=factSet&amp;DYN_ARGS=true&amp;DOC_NAME=FAT:RGQ_ENTRPR_VAL_EV_SOURCE_WINDOW.FAT&amp;VAR:ID1=BWT-AT&amp;VAR:SDATE=20091224&amp;VAR:FDATE=20090930&amp;VAR:FREQ=WEEKLY&amp;VAR:RELITEM=&amp;VAR:CURRENCY=&amp;VAR:DB_TYPE=&amp;VAR:UNITS=M&amp;window=popu","p&amp;width=535&amp;height=425&amp;START_MAXIMIZED=FALSE&amp;Y=120&amp;display_string=audit"}</definedName>
    <definedName name="_3955__FDSAUDITLINK__" localSheetId="0" hidden="1">{"fdsup://directions/FAT Viewer?action=UPDATE&amp;creator=factSet&amp;DYN_ARGS=true&amp;DOC_NAME=FAT:RGQ_ENTRPR_VAL_EV_SOURCE_WINDOW.FAT&amp;VAR:ID1=BWT-AT&amp;VAR:SDATE=20091224&amp;VAR:FDATE=20090930&amp;VAR:FREQ=WEEKLY&amp;VAR:RELITEM=&amp;VAR:CURRENCY=&amp;VAR:DB_TYPE=&amp;VAR:UNITS=M&amp;window=popu","p&amp;width=535&amp;height=425&amp;START_MAXIMIZED=FALSE&amp;Y=120&amp;display_string=audit"}</definedName>
    <definedName name="_3955__FDSAUDITLINK__" hidden="1">{"fdsup://directions/FAT Viewer?action=UPDATE&amp;creator=factSet&amp;DYN_ARGS=true&amp;DOC_NAME=FAT:RGQ_ENTRPR_VAL_EV_SOURCE_WINDOW.FAT&amp;VAR:ID1=BWT-AT&amp;VAR:SDATE=20091224&amp;VAR:FDATE=20090930&amp;VAR:FREQ=WEEKLY&amp;VAR:RELITEM=&amp;VAR:CURRENCY=&amp;VAR:DB_TYPE=&amp;VAR:UNITS=M&amp;window=popu","p&amp;width=535&amp;height=425&amp;START_MAXIMIZED=FALSE&amp;Y=120&amp;display_string=audit"}</definedName>
    <definedName name="_3956__FDSAUDITLINK__" localSheetId="1" hidden="1">{"fdsup://directions/FAT Viewer?action=UPDATE&amp;creator=factSet&amp;DYN_ARGS=true&amp;DOC_NAME=FAT:RGQ_ENTRPR_VAL_EV_SOURCE_WINDOW.FAT&amp;VAR:ID1=BWT-AT&amp;VAR:SDATE=20091218&amp;VAR:FDATE=20090930&amp;VAR:FREQ=WEEKLY&amp;VAR:RELITEM=&amp;VAR:CURRENCY=&amp;VAR:DB_TYPE=&amp;VAR:UNITS=M&amp;window=popu","p&amp;width=535&amp;height=425&amp;START_MAXIMIZED=FALSE&amp;Y=120&amp;display_string=audit"}</definedName>
    <definedName name="_3956__FDSAUDITLINK__" localSheetId="0" hidden="1">{"fdsup://directions/FAT Viewer?action=UPDATE&amp;creator=factSet&amp;DYN_ARGS=true&amp;DOC_NAME=FAT:RGQ_ENTRPR_VAL_EV_SOURCE_WINDOW.FAT&amp;VAR:ID1=BWT-AT&amp;VAR:SDATE=20091218&amp;VAR:FDATE=20090930&amp;VAR:FREQ=WEEKLY&amp;VAR:RELITEM=&amp;VAR:CURRENCY=&amp;VAR:DB_TYPE=&amp;VAR:UNITS=M&amp;window=popu","p&amp;width=535&amp;height=425&amp;START_MAXIMIZED=FALSE&amp;Y=120&amp;display_string=audit"}</definedName>
    <definedName name="_3956__FDSAUDITLINK__" hidden="1">{"fdsup://directions/FAT Viewer?action=UPDATE&amp;creator=factSet&amp;DYN_ARGS=true&amp;DOC_NAME=FAT:RGQ_ENTRPR_VAL_EV_SOURCE_WINDOW.FAT&amp;VAR:ID1=BWT-AT&amp;VAR:SDATE=20091218&amp;VAR:FDATE=20090930&amp;VAR:FREQ=WEEKLY&amp;VAR:RELITEM=&amp;VAR:CURRENCY=&amp;VAR:DB_TYPE=&amp;VAR:UNITS=M&amp;window=popu","p&amp;width=535&amp;height=425&amp;START_MAXIMIZED=FALSE&amp;Y=120&amp;display_string=audit"}</definedName>
    <definedName name="_3957__FDSAUDITLINK__" localSheetId="1" hidden="1">{"fdsup://directions/FAT Viewer?action=UPDATE&amp;creator=factSet&amp;DYN_ARGS=true&amp;DOC_NAME=FAT:RGQ_ENTRPR_VAL_EV_SOURCE_WINDOW.FAT&amp;VAR:ID1=BWT-AT&amp;VAR:SDATE=20091211&amp;VAR:FDATE=20090930&amp;VAR:FREQ=WEEKLY&amp;VAR:RELITEM=&amp;VAR:CURRENCY=&amp;VAR:DB_TYPE=&amp;VAR:UNITS=M&amp;window=popu","p&amp;width=535&amp;height=425&amp;START_MAXIMIZED=FALSE&amp;Y=120&amp;display_string=audit"}</definedName>
    <definedName name="_3957__FDSAUDITLINK__" localSheetId="0" hidden="1">{"fdsup://directions/FAT Viewer?action=UPDATE&amp;creator=factSet&amp;DYN_ARGS=true&amp;DOC_NAME=FAT:RGQ_ENTRPR_VAL_EV_SOURCE_WINDOW.FAT&amp;VAR:ID1=BWT-AT&amp;VAR:SDATE=20091211&amp;VAR:FDATE=20090930&amp;VAR:FREQ=WEEKLY&amp;VAR:RELITEM=&amp;VAR:CURRENCY=&amp;VAR:DB_TYPE=&amp;VAR:UNITS=M&amp;window=popu","p&amp;width=535&amp;height=425&amp;START_MAXIMIZED=FALSE&amp;Y=120&amp;display_string=audit"}</definedName>
    <definedName name="_3957__FDSAUDITLINK__" hidden="1">{"fdsup://directions/FAT Viewer?action=UPDATE&amp;creator=factSet&amp;DYN_ARGS=true&amp;DOC_NAME=FAT:RGQ_ENTRPR_VAL_EV_SOURCE_WINDOW.FAT&amp;VAR:ID1=BWT-AT&amp;VAR:SDATE=20091211&amp;VAR:FDATE=20090930&amp;VAR:FREQ=WEEKLY&amp;VAR:RELITEM=&amp;VAR:CURRENCY=&amp;VAR:DB_TYPE=&amp;VAR:UNITS=M&amp;window=popu","p&amp;width=535&amp;height=425&amp;START_MAXIMIZED=FALSE&amp;Y=120&amp;display_string=audit"}</definedName>
    <definedName name="_3958__FDSAUDITLINK__" localSheetId="1" hidden="1">{"fdsup://directions/FAT Viewer?action=UPDATE&amp;creator=factSet&amp;DYN_ARGS=true&amp;DOC_NAME=FAT:RGQ_ENTRPR_VAL_EV_SOURCE_WINDOW.FAT&amp;VAR:ID1=BWT-AT&amp;VAR:SDATE=20091204&amp;VAR:FDATE=20090930&amp;VAR:FREQ=WEEKLY&amp;VAR:RELITEM=&amp;VAR:CURRENCY=&amp;VAR:DB_TYPE=&amp;VAR:UNITS=M&amp;window=popu","p&amp;width=535&amp;height=425&amp;START_MAXIMIZED=FALSE&amp;Y=120&amp;display_string=audit"}</definedName>
    <definedName name="_3958__FDSAUDITLINK__" localSheetId="0" hidden="1">{"fdsup://directions/FAT Viewer?action=UPDATE&amp;creator=factSet&amp;DYN_ARGS=true&amp;DOC_NAME=FAT:RGQ_ENTRPR_VAL_EV_SOURCE_WINDOW.FAT&amp;VAR:ID1=BWT-AT&amp;VAR:SDATE=20091204&amp;VAR:FDATE=20090930&amp;VAR:FREQ=WEEKLY&amp;VAR:RELITEM=&amp;VAR:CURRENCY=&amp;VAR:DB_TYPE=&amp;VAR:UNITS=M&amp;window=popu","p&amp;width=535&amp;height=425&amp;START_MAXIMIZED=FALSE&amp;Y=120&amp;display_string=audit"}</definedName>
    <definedName name="_3958__FDSAUDITLINK__" hidden="1">{"fdsup://directions/FAT Viewer?action=UPDATE&amp;creator=factSet&amp;DYN_ARGS=true&amp;DOC_NAME=FAT:RGQ_ENTRPR_VAL_EV_SOURCE_WINDOW.FAT&amp;VAR:ID1=BWT-AT&amp;VAR:SDATE=20091204&amp;VAR:FDATE=20090930&amp;VAR:FREQ=WEEKLY&amp;VAR:RELITEM=&amp;VAR:CURRENCY=&amp;VAR:DB_TYPE=&amp;VAR:UNITS=M&amp;window=popu","p&amp;width=535&amp;height=425&amp;START_MAXIMIZED=FALSE&amp;Y=120&amp;display_string=audit"}</definedName>
    <definedName name="_3959__FDSAUDITLINK__" localSheetId="1" hidden="1">{"fdsup://directions/FAT Viewer?action=UPDATE&amp;creator=factSet&amp;DYN_ARGS=true&amp;DOC_NAME=FAT:RGQ_ENTRPR_VAL_EV_SOURCE_WINDOW.FAT&amp;VAR:ID1=BWT-AT&amp;VAR:SDATE=20091127&amp;VAR:FDATE=20090930&amp;VAR:FREQ=WEEKLY&amp;VAR:RELITEM=&amp;VAR:CURRENCY=&amp;VAR:DB_TYPE=&amp;VAR:UNITS=M&amp;window=popu","p&amp;width=535&amp;height=425&amp;START_MAXIMIZED=FALSE&amp;Y=120&amp;display_string=audit"}</definedName>
    <definedName name="_3959__FDSAUDITLINK__" localSheetId="0" hidden="1">{"fdsup://directions/FAT Viewer?action=UPDATE&amp;creator=factSet&amp;DYN_ARGS=true&amp;DOC_NAME=FAT:RGQ_ENTRPR_VAL_EV_SOURCE_WINDOW.FAT&amp;VAR:ID1=BWT-AT&amp;VAR:SDATE=20091127&amp;VAR:FDATE=20090930&amp;VAR:FREQ=WEEKLY&amp;VAR:RELITEM=&amp;VAR:CURRENCY=&amp;VAR:DB_TYPE=&amp;VAR:UNITS=M&amp;window=popu","p&amp;width=535&amp;height=425&amp;START_MAXIMIZED=FALSE&amp;Y=120&amp;display_string=audit"}</definedName>
    <definedName name="_3959__FDSAUDITLINK__" hidden="1">{"fdsup://directions/FAT Viewer?action=UPDATE&amp;creator=factSet&amp;DYN_ARGS=true&amp;DOC_NAME=FAT:RGQ_ENTRPR_VAL_EV_SOURCE_WINDOW.FAT&amp;VAR:ID1=BWT-AT&amp;VAR:SDATE=20091127&amp;VAR:FDATE=20090930&amp;VAR:FREQ=WEEKLY&amp;VAR:RELITEM=&amp;VAR:CURRENCY=&amp;VAR:DB_TYPE=&amp;VAR:UNITS=M&amp;window=popu","p&amp;width=535&amp;height=425&amp;START_MAXIMIZED=FALSE&amp;Y=120&amp;display_string=audit"}</definedName>
    <definedName name="_396__FDSAUDITLINK__" localSheetId="1" hidden="1">{"fdsup://directions/FAT Viewer?action=UPDATE&amp;creator=factSet&amp;DYN_ARGS=true&amp;DOC_NAME=FAT:RGQ_ENTRPR_VAL_EV_SOURCE_WINDOW.FAT&amp;VAR:ID1=PLL&amp;VAR:SDATE=20080613&amp;VAR:FDATE=20080430&amp;VAR:FREQ=WEEKLY&amp;VAR:RELITEM=&amp;VAR:CURRENCY=&amp;VAR:DB_TYPE=&amp;VAR:UNITS=M&amp;window=popup&amp;w","idth=535&amp;height=425&amp;START_MAXIMIZED=FALSE&amp;Y=120&amp;display_string=audit"}</definedName>
    <definedName name="_396__FDSAUDITLINK__" localSheetId="0" hidden="1">{"fdsup://directions/FAT Viewer?action=UPDATE&amp;creator=factSet&amp;DYN_ARGS=true&amp;DOC_NAME=FAT:RGQ_ENTRPR_VAL_EV_SOURCE_WINDOW.FAT&amp;VAR:ID1=PLL&amp;VAR:SDATE=20080613&amp;VAR:FDATE=20080430&amp;VAR:FREQ=WEEKLY&amp;VAR:RELITEM=&amp;VAR:CURRENCY=&amp;VAR:DB_TYPE=&amp;VAR:UNITS=M&amp;window=popup&amp;w","idth=535&amp;height=425&amp;START_MAXIMIZED=FALSE&amp;Y=120&amp;display_string=audit"}</definedName>
    <definedName name="_396__FDSAUDITLINK__" hidden="1">{"fdsup://directions/FAT Viewer?action=UPDATE&amp;creator=factSet&amp;DYN_ARGS=true&amp;DOC_NAME=FAT:RGQ_ENTRPR_VAL_EV_SOURCE_WINDOW.FAT&amp;VAR:ID1=PLL&amp;VAR:SDATE=20080613&amp;VAR:FDATE=20080430&amp;VAR:FREQ=WEEKLY&amp;VAR:RELITEM=&amp;VAR:CURRENCY=&amp;VAR:DB_TYPE=&amp;VAR:UNITS=M&amp;window=popup&amp;w","idth=535&amp;height=425&amp;START_MAXIMIZED=FALSE&amp;Y=120&amp;display_string=audit"}</definedName>
    <definedName name="_3960__FDSAUDITLINK__" localSheetId="1" hidden="1">{"fdsup://directions/FAT Viewer?action=UPDATE&amp;creator=factSet&amp;DYN_ARGS=true&amp;DOC_NAME=FAT:RGQ_ENTRPR_VAL_EV_SOURCE_WINDOW.FAT&amp;VAR:ID1=BWT-AT&amp;VAR:SDATE=20091120&amp;VAR:FDATE=20090930&amp;VAR:FREQ=WEEKLY&amp;VAR:RELITEM=&amp;VAR:CURRENCY=&amp;VAR:DB_TYPE=&amp;VAR:UNITS=M&amp;window=popu","p&amp;width=535&amp;height=425&amp;START_MAXIMIZED=FALSE&amp;Y=120&amp;display_string=audit"}</definedName>
    <definedName name="_3960__FDSAUDITLINK__" localSheetId="0" hidden="1">{"fdsup://directions/FAT Viewer?action=UPDATE&amp;creator=factSet&amp;DYN_ARGS=true&amp;DOC_NAME=FAT:RGQ_ENTRPR_VAL_EV_SOURCE_WINDOW.FAT&amp;VAR:ID1=BWT-AT&amp;VAR:SDATE=20091120&amp;VAR:FDATE=20090930&amp;VAR:FREQ=WEEKLY&amp;VAR:RELITEM=&amp;VAR:CURRENCY=&amp;VAR:DB_TYPE=&amp;VAR:UNITS=M&amp;window=popu","p&amp;width=535&amp;height=425&amp;START_MAXIMIZED=FALSE&amp;Y=120&amp;display_string=audit"}</definedName>
    <definedName name="_3960__FDSAUDITLINK__" hidden="1">{"fdsup://directions/FAT Viewer?action=UPDATE&amp;creator=factSet&amp;DYN_ARGS=true&amp;DOC_NAME=FAT:RGQ_ENTRPR_VAL_EV_SOURCE_WINDOW.FAT&amp;VAR:ID1=BWT-AT&amp;VAR:SDATE=20091120&amp;VAR:FDATE=20090930&amp;VAR:FREQ=WEEKLY&amp;VAR:RELITEM=&amp;VAR:CURRENCY=&amp;VAR:DB_TYPE=&amp;VAR:UNITS=M&amp;window=popu","p&amp;width=535&amp;height=425&amp;START_MAXIMIZED=FALSE&amp;Y=120&amp;display_string=audit"}</definedName>
    <definedName name="_3961__FDSAUDITLINK__" localSheetId="1" hidden="1">{"fdsup://directions/FAT Viewer?action=UPDATE&amp;creator=factSet&amp;DYN_ARGS=true&amp;DOC_NAME=FAT:RGQ_ENTRPR_VAL_EV_SOURCE_WINDOW.FAT&amp;VAR:ID1=BWT-AT&amp;VAR:SDATE=20091113&amp;VAR:FDATE=20090930&amp;VAR:FREQ=WEEKLY&amp;VAR:RELITEM=&amp;VAR:CURRENCY=&amp;VAR:DB_TYPE=&amp;VAR:UNITS=M&amp;window=popu","p&amp;width=535&amp;height=425&amp;START_MAXIMIZED=FALSE&amp;Y=120&amp;display_string=audit"}</definedName>
    <definedName name="_3961__FDSAUDITLINK__" localSheetId="0" hidden="1">{"fdsup://directions/FAT Viewer?action=UPDATE&amp;creator=factSet&amp;DYN_ARGS=true&amp;DOC_NAME=FAT:RGQ_ENTRPR_VAL_EV_SOURCE_WINDOW.FAT&amp;VAR:ID1=BWT-AT&amp;VAR:SDATE=20091113&amp;VAR:FDATE=20090930&amp;VAR:FREQ=WEEKLY&amp;VAR:RELITEM=&amp;VAR:CURRENCY=&amp;VAR:DB_TYPE=&amp;VAR:UNITS=M&amp;window=popu","p&amp;width=535&amp;height=425&amp;START_MAXIMIZED=FALSE&amp;Y=120&amp;display_string=audit"}</definedName>
    <definedName name="_3961__FDSAUDITLINK__" hidden="1">{"fdsup://directions/FAT Viewer?action=UPDATE&amp;creator=factSet&amp;DYN_ARGS=true&amp;DOC_NAME=FAT:RGQ_ENTRPR_VAL_EV_SOURCE_WINDOW.FAT&amp;VAR:ID1=BWT-AT&amp;VAR:SDATE=20091113&amp;VAR:FDATE=20090930&amp;VAR:FREQ=WEEKLY&amp;VAR:RELITEM=&amp;VAR:CURRENCY=&amp;VAR:DB_TYPE=&amp;VAR:UNITS=M&amp;window=popu","p&amp;width=535&amp;height=425&amp;START_MAXIMIZED=FALSE&amp;Y=120&amp;display_string=audit"}</definedName>
    <definedName name="_3962__FDSAUDITLINK__" localSheetId="1" hidden="1">{"fdsup://directions/FAT Viewer?action=UPDATE&amp;creator=factSet&amp;DYN_ARGS=true&amp;DOC_NAME=FAT:RGQ_ENTRPR_VAL_EV_SOURCE_WINDOW.FAT&amp;VAR:ID1=BWT-AT&amp;VAR:SDATE=20091106&amp;VAR:FDATE=20090930&amp;VAR:FREQ=WEEKLY&amp;VAR:RELITEM=&amp;VAR:CURRENCY=&amp;VAR:DB_TYPE=&amp;VAR:UNITS=M&amp;window=popu","p&amp;width=535&amp;height=425&amp;START_MAXIMIZED=FALSE&amp;Y=120&amp;display_string=audit"}</definedName>
    <definedName name="_3962__FDSAUDITLINK__" localSheetId="0" hidden="1">{"fdsup://directions/FAT Viewer?action=UPDATE&amp;creator=factSet&amp;DYN_ARGS=true&amp;DOC_NAME=FAT:RGQ_ENTRPR_VAL_EV_SOURCE_WINDOW.FAT&amp;VAR:ID1=BWT-AT&amp;VAR:SDATE=20091106&amp;VAR:FDATE=20090930&amp;VAR:FREQ=WEEKLY&amp;VAR:RELITEM=&amp;VAR:CURRENCY=&amp;VAR:DB_TYPE=&amp;VAR:UNITS=M&amp;window=popu","p&amp;width=535&amp;height=425&amp;START_MAXIMIZED=FALSE&amp;Y=120&amp;display_string=audit"}</definedName>
    <definedName name="_3962__FDSAUDITLINK__" hidden="1">{"fdsup://directions/FAT Viewer?action=UPDATE&amp;creator=factSet&amp;DYN_ARGS=true&amp;DOC_NAME=FAT:RGQ_ENTRPR_VAL_EV_SOURCE_WINDOW.FAT&amp;VAR:ID1=BWT-AT&amp;VAR:SDATE=20091106&amp;VAR:FDATE=20090930&amp;VAR:FREQ=WEEKLY&amp;VAR:RELITEM=&amp;VAR:CURRENCY=&amp;VAR:DB_TYPE=&amp;VAR:UNITS=M&amp;window=popu","p&amp;width=535&amp;height=425&amp;START_MAXIMIZED=FALSE&amp;Y=120&amp;display_string=audit"}</definedName>
    <definedName name="_3963__FDSAUDITLINK__" localSheetId="1" hidden="1">{"fdsup://directions/FAT Viewer?action=UPDATE&amp;creator=factSet&amp;DYN_ARGS=true&amp;DOC_NAME=FAT:RGQ_ENTRPR_VAL_EV_SOURCE_WINDOW.FAT&amp;VAR:ID1=BWT-AT&amp;VAR:SDATE=20091030&amp;VAR:FDATE=20090930&amp;VAR:FREQ=WEEKLY&amp;VAR:RELITEM=&amp;VAR:CURRENCY=&amp;VAR:DB_TYPE=&amp;VAR:UNITS=M&amp;window=popu","p&amp;width=535&amp;height=425&amp;START_MAXIMIZED=FALSE&amp;Y=120&amp;display_string=audit"}</definedName>
    <definedName name="_3963__FDSAUDITLINK__" localSheetId="0" hidden="1">{"fdsup://directions/FAT Viewer?action=UPDATE&amp;creator=factSet&amp;DYN_ARGS=true&amp;DOC_NAME=FAT:RGQ_ENTRPR_VAL_EV_SOURCE_WINDOW.FAT&amp;VAR:ID1=BWT-AT&amp;VAR:SDATE=20091030&amp;VAR:FDATE=20090930&amp;VAR:FREQ=WEEKLY&amp;VAR:RELITEM=&amp;VAR:CURRENCY=&amp;VAR:DB_TYPE=&amp;VAR:UNITS=M&amp;window=popu","p&amp;width=535&amp;height=425&amp;START_MAXIMIZED=FALSE&amp;Y=120&amp;display_string=audit"}</definedName>
    <definedName name="_3963__FDSAUDITLINK__" hidden="1">{"fdsup://directions/FAT Viewer?action=UPDATE&amp;creator=factSet&amp;DYN_ARGS=true&amp;DOC_NAME=FAT:RGQ_ENTRPR_VAL_EV_SOURCE_WINDOW.FAT&amp;VAR:ID1=BWT-AT&amp;VAR:SDATE=20091030&amp;VAR:FDATE=20090930&amp;VAR:FREQ=WEEKLY&amp;VAR:RELITEM=&amp;VAR:CURRENCY=&amp;VAR:DB_TYPE=&amp;VAR:UNITS=M&amp;window=popu","p&amp;width=535&amp;height=425&amp;START_MAXIMIZED=FALSE&amp;Y=120&amp;display_string=audit"}</definedName>
    <definedName name="_3964__FDSAUDITLINK__" localSheetId="1" hidden="1">{"fdsup://directions/FAT Viewer?action=UPDATE&amp;creator=factSet&amp;DYN_ARGS=true&amp;DOC_NAME=FAT:RGQ_ENTRPR_VAL_EV_SOURCE_WINDOW.FAT&amp;VAR:ID1=BWT-AT&amp;VAR:SDATE=20091023&amp;VAR:FDATE=20090930&amp;VAR:FREQ=WEEKLY&amp;VAR:RELITEM=&amp;VAR:CURRENCY=&amp;VAR:DB_TYPE=&amp;VAR:UNITS=M&amp;window=popu","p&amp;width=535&amp;height=425&amp;START_MAXIMIZED=FALSE&amp;Y=120&amp;display_string=audit"}</definedName>
    <definedName name="_3964__FDSAUDITLINK__" localSheetId="0" hidden="1">{"fdsup://directions/FAT Viewer?action=UPDATE&amp;creator=factSet&amp;DYN_ARGS=true&amp;DOC_NAME=FAT:RGQ_ENTRPR_VAL_EV_SOURCE_WINDOW.FAT&amp;VAR:ID1=BWT-AT&amp;VAR:SDATE=20091023&amp;VAR:FDATE=20090930&amp;VAR:FREQ=WEEKLY&amp;VAR:RELITEM=&amp;VAR:CURRENCY=&amp;VAR:DB_TYPE=&amp;VAR:UNITS=M&amp;window=popu","p&amp;width=535&amp;height=425&amp;START_MAXIMIZED=FALSE&amp;Y=120&amp;display_string=audit"}</definedName>
    <definedName name="_3964__FDSAUDITLINK__" hidden="1">{"fdsup://directions/FAT Viewer?action=UPDATE&amp;creator=factSet&amp;DYN_ARGS=true&amp;DOC_NAME=FAT:RGQ_ENTRPR_VAL_EV_SOURCE_WINDOW.FAT&amp;VAR:ID1=BWT-AT&amp;VAR:SDATE=20091023&amp;VAR:FDATE=20090930&amp;VAR:FREQ=WEEKLY&amp;VAR:RELITEM=&amp;VAR:CURRENCY=&amp;VAR:DB_TYPE=&amp;VAR:UNITS=M&amp;window=popu","p&amp;width=535&amp;height=425&amp;START_MAXIMIZED=FALSE&amp;Y=120&amp;display_string=audit"}</definedName>
    <definedName name="_3965__FDSAUDITLINK__" localSheetId="1" hidden="1">{"fdsup://directions/FAT Viewer?action=UPDATE&amp;creator=factSet&amp;DYN_ARGS=true&amp;DOC_NAME=FAT:RGQ_ENTRPR_VAL_EV_SOURCE_WINDOW.FAT&amp;VAR:ID1=BWT-AT&amp;VAR:SDATE=20091016&amp;VAR:FDATE=20090930&amp;VAR:FREQ=WEEKLY&amp;VAR:RELITEM=&amp;VAR:CURRENCY=&amp;VAR:DB_TYPE=&amp;VAR:UNITS=M&amp;window=popu","p&amp;width=535&amp;height=425&amp;START_MAXIMIZED=FALSE&amp;Y=120&amp;display_string=audit"}</definedName>
    <definedName name="_3965__FDSAUDITLINK__" localSheetId="0" hidden="1">{"fdsup://directions/FAT Viewer?action=UPDATE&amp;creator=factSet&amp;DYN_ARGS=true&amp;DOC_NAME=FAT:RGQ_ENTRPR_VAL_EV_SOURCE_WINDOW.FAT&amp;VAR:ID1=BWT-AT&amp;VAR:SDATE=20091016&amp;VAR:FDATE=20090930&amp;VAR:FREQ=WEEKLY&amp;VAR:RELITEM=&amp;VAR:CURRENCY=&amp;VAR:DB_TYPE=&amp;VAR:UNITS=M&amp;window=popu","p&amp;width=535&amp;height=425&amp;START_MAXIMIZED=FALSE&amp;Y=120&amp;display_string=audit"}</definedName>
    <definedName name="_3965__FDSAUDITLINK__" hidden="1">{"fdsup://directions/FAT Viewer?action=UPDATE&amp;creator=factSet&amp;DYN_ARGS=true&amp;DOC_NAME=FAT:RGQ_ENTRPR_VAL_EV_SOURCE_WINDOW.FAT&amp;VAR:ID1=BWT-AT&amp;VAR:SDATE=20091016&amp;VAR:FDATE=20090930&amp;VAR:FREQ=WEEKLY&amp;VAR:RELITEM=&amp;VAR:CURRENCY=&amp;VAR:DB_TYPE=&amp;VAR:UNITS=M&amp;window=popu","p&amp;width=535&amp;height=425&amp;START_MAXIMIZED=FALSE&amp;Y=120&amp;display_string=audit"}</definedName>
    <definedName name="_3966__FDSAUDITLINK__" localSheetId="1" hidden="1">{"fdsup://directions/FAT Viewer?action=UPDATE&amp;creator=factSet&amp;DYN_ARGS=true&amp;DOC_NAME=FAT:RGQ_ENTRPR_VAL_EV_SOURCE_WINDOW.FAT&amp;VAR:ID1=BWT-AT&amp;VAR:SDATE=20091009&amp;VAR:FDATE=20090930&amp;VAR:FREQ=WEEKLY&amp;VAR:RELITEM=&amp;VAR:CURRENCY=&amp;VAR:DB_TYPE=&amp;VAR:UNITS=M&amp;window=popu","p&amp;width=535&amp;height=425&amp;START_MAXIMIZED=FALSE&amp;Y=120&amp;display_string=audit"}</definedName>
    <definedName name="_3966__FDSAUDITLINK__" localSheetId="0" hidden="1">{"fdsup://directions/FAT Viewer?action=UPDATE&amp;creator=factSet&amp;DYN_ARGS=true&amp;DOC_NAME=FAT:RGQ_ENTRPR_VAL_EV_SOURCE_WINDOW.FAT&amp;VAR:ID1=BWT-AT&amp;VAR:SDATE=20091009&amp;VAR:FDATE=20090930&amp;VAR:FREQ=WEEKLY&amp;VAR:RELITEM=&amp;VAR:CURRENCY=&amp;VAR:DB_TYPE=&amp;VAR:UNITS=M&amp;window=popu","p&amp;width=535&amp;height=425&amp;START_MAXIMIZED=FALSE&amp;Y=120&amp;display_string=audit"}</definedName>
    <definedName name="_3966__FDSAUDITLINK__" hidden="1">{"fdsup://directions/FAT Viewer?action=UPDATE&amp;creator=factSet&amp;DYN_ARGS=true&amp;DOC_NAME=FAT:RGQ_ENTRPR_VAL_EV_SOURCE_WINDOW.FAT&amp;VAR:ID1=BWT-AT&amp;VAR:SDATE=20091009&amp;VAR:FDATE=20090930&amp;VAR:FREQ=WEEKLY&amp;VAR:RELITEM=&amp;VAR:CURRENCY=&amp;VAR:DB_TYPE=&amp;VAR:UNITS=M&amp;window=popu","p&amp;width=535&amp;height=425&amp;START_MAXIMIZED=FALSE&amp;Y=120&amp;display_string=audit"}</definedName>
    <definedName name="_3967__FDSAUDITLINK__" localSheetId="1" hidden="1">{"fdsup://directions/FAT Viewer?action=UPDATE&amp;creator=factSet&amp;DYN_ARGS=true&amp;DOC_NAME=FAT:RGQ_ENTRPR_VAL_EV_SOURCE_WINDOW.FAT&amp;VAR:ID1=BWT-AT&amp;VAR:SDATE=20091002&amp;VAR:FDATE=20090930&amp;VAR:FREQ=WEEKLY&amp;VAR:RELITEM=&amp;VAR:CURRENCY=&amp;VAR:DB_TYPE=&amp;VAR:UNITS=M&amp;window=popu","p&amp;width=535&amp;height=425&amp;START_MAXIMIZED=FALSE&amp;Y=120&amp;display_string=audit"}</definedName>
    <definedName name="_3967__FDSAUDITLINK__" localSheetId="0" hidden="1">{"fdsup://directions/FAT Viewer?action=UPDATE&amp;creator=factSet&amp;DYN_ARGS=true&amp;DOC_NAME=FAT:RGQ_ENTRPR_VAL_EV_SOURCE_WINDOW.FAT&amp;VAR:ID1=BWT-AT&amp;VAR:SDATE=20091002&amp;VAR:FDATE=20090930&amp;VAR:FREQ=WEEKLY&amp;VAR:RELITEM=&amp;VAR:CURRENCY=&amp;VAR:DB_TYPE=&amp;VAR:UNITS=M&amp;window=popu","p&amp;width=535&amp;height=425&amp;START_MAXIMIZED=FALSE&amp;Y=120&amp;display_string=audit"}</definedName>
    <definedName name="_3967__FDSAUDITLINK__" hidden="1">{"fdsup://directions/FAT Viewer?action=UPDATE&amp;creator=factSet&amp;DYN_ARGS=true&amp;DOC_NAME=FAT:RGQ_ENTRPR_VAL_EV_SOURCE_WINDOW.FAT&amp;VAR:ID1=BWT-AT&amp;VAR:SDATE=20091002&amp;VAR:FDATE=20090930&amp;VAR:FREQ=WEEKLY&amp;VAR:RELITEM=&amp;VAR:CURRENCY=&amp;VAR:DB_TYPE=&amp;VAR:UNITS=M&amp;window=popu","p&amp;width=535&amp;height=425&amp;START_MAXIMIZED=FALSE&amp;Y=120&amp;display_string=audit"}</definedName>
    <definedName name="_3968__FDSAUDITLINK__" localSheetId="1" hidden="1">{"fdsup://directions/FAT Viewer?action=UPDATE&amp;creator=factSet&amp;DYN_ARGS=true&amp;DOC_NAME=FAT:RGQ_ENTRPR_VAL_EV_SOURCE_WINDOW.FAT&amp;VAR:ID1=BWT-AT&amp;VAR:SDATE=20090925&amp;VAR:FDATE=20090630&amp;VAR:FREQ=WEEKLY&amp;VAR:RELITEM=&amp;VAR:CURRENCY=&amp;VAR:DB_TYPE=&amp;VAR:UNITS=M&amp;window=popu","p&amp;width=535&amp;height=425&amp;START_MAXIMIZED=FALSE&amp;Y=120&amp;display_string=audit"}</definedName>
    <definedName name="_3968__FDSAUDITLINK__" localSheetId="0" hidden="1">{"fdsup://directions/FAT Viewer?action=UPDATE&amp;creator=factSet&amp;DYN_ARGS=true&amp;DOC_NAME=FAT:RGQ_ENTRPR_VAL_EV_SOURCE_WINDOW.FAT&amp;VAR:ID1=BWT-AT&amp;VAR:SDATE=20090925&amp;VAR:FDATE=20090630&amp;VAR:FREQ=WEEKLY&amp;VAR:RELITEM=&amp;VAR:CURRENCY=&amp;VAR:DB_TYPE=&amp;VAR:UNITS=M&amp;window=popu","p&amp;width=535&amp;height=425&amp;START_MAXIMIZED=FALSE&amp;Y=120&amp;display_string=audit"}</definedName>
    <definedName name="_3968__FDSAUDITLINK__" hidden="1">{"fdsup://directions/FAT Viewer?action=UPDATE&amp;creator=factSet&amp;DYN_ARGS=true&amp;DOC_NAME=FAT:RGQ_ENTRPR_VAL_EV_SOURCE_WINDOW.FAT&amp;VAR:ID1=BWT-AT&amp;VAR:SDATE=20090925&amp;VAR:FDATE=20090630&amp;VAR:FREQ=WEEKLY&amp;VAR:RELITEM=&amp;VAR:CURRENCY=&amp;VAR:DB_TYPE=&amp;VAR:UNITS=M&amp;window=popu","p&amp;width=535&amp;height=425&amp;START_MAXIMIZED=FALSE&amp;Y=120&amp;display_string=audit"}</definedName>
    <definedName name="_3969__FDSAUDITLINK__" localSheetId="1" hidden="1">{"fdsup://directions/FAT Viewer?action=UPDATE&amp;creator=factSet&amp;DYN_ARGS=true&amp;DOC_NAME=FAT:RGQ_ENTRPR_VAL_EV_SOURCE_WINDOW.FAT&amp;VAR:ID1=BWT-AT&amp;VAR:SDATE=20090918&amp;VAR:FDATE=20090630&amp;VAR:FREQ=WEEKLY&amp;VAR:RELITEM=&amp;VAR:CURRENCY=&amp;VAR:DB_TYPE=&amp;VAR:UNITS=M&amp;window=popu","p&amp;width=535&amp;height=425&amp;START_MAXIMIZED=FALSE&amp;Y=120&amp;display_string=audit"}</definedName>
    <definedName name="_3969__FDSAUDITLINK__" localSheetId="0" hidden="1">{"fdsup://directions/FAT Viewer?action=UPDATE&amp;creator=factSet&amp;DYN_ARGS=true&amp;DOC_NAME=FAT:RGQ_ENTRPR_VAL_EV_SOURCE_WINDOW.FAT&amp;VAR:ID1=BWT-AT&amp;VAR:SDATE=20090918&amp;VAR:FDATE=20090630&amp;VAR:FREQ=WEEKLY&amp;VAR:RELITEM=&amp;VAR:CURRENCY=&amp;VAR:DB_TYPE=&amp;VAR:UNITS=M&amp;window=popu","p&amp;width=535&amp;height=425&amp;START_MAXIMIZED=FALSE&amp;Y=120&amp;display_string=audit"}</definedName>
    <definedName name="_3969__FDSAUDITLINK__" hidden="1">{"fdsup://directions/FAT Viewer?action=UPDATE&amp;creator=factSet&amp;DYN_ARGS=true&amp;DOC_NAME=FAT:RGQ_ENTRPR_VAL_EV_SOURCE_WINDOW.FAT&amp;VAR:ID1=BWT-AT&amp;VAR:SDATE=20090918&amp;VAR:FDATE=20090630&amp;VAR:FREQ=WEEKLY&amp;VAR:RELITEM=&amp;VAR:CURRENCY=&amp;VAR:DB_TYPE=&amp;VAR:UNITS=M&amp;window=popu","p&amp;width=535&amp;height=425&amp;START_MAXIMIZED=FALSE&amp;Y=120&amp;display_string=audit"}</definedName>
    <definedName name="_397__FDSAUDITLINK__" localSheetId="1" hidden="1">{"fdsup://directions/FAT Viewer?action=UPDATE&amp;creator=factSet&amp;DYN_ARGS=true&amp;DOC_NAME=FAT:RGQ_ENTRPR_VAL_EV_SOURCE_WINDOW.FAT&amp;VAR:ID1=PLL&amp;VAR:SDATE=20080606&amp;VAR:FDATE=20080430&amp;VAR:FREQ=WEEKLY&amp;VAR:RELITEM=&amp;VAR:CURRENCY=&amp;VAR:DB_TYPE=&amp;VAR:UNITS=M&amp;window=popup&amp;w","idth=535&amp;height=425&amp;START_MAXIMIZED=FALSE&amp;Y=120&amp;display_string=audit"}</definedName>
    <definedName name="_397__FDSAUDITLINK__" localSheetId="0" hidden="1">{"fdsup://directions/FAT Viewer?action=UPDATE&amp;creator=factSet&amp;DYN_ARGS=true&amp;DOC_NAME=FAT:RGQ_ENTRPR_VAL_EV_SOURCE_WINDOW.FAT&amp;VAR:ID1=PLL&amp;VAR:SDATE=20080606&amp;VAR:FDATE=20080430&amp;VAR:FREQ=WEEKLY&amp;VAR:RELITEM=&amp;VAR:CURRENCY=&amp;VAR:DB_TYPE=&amp;VAR:UNITS=M&amp;window=popup&amp;w","idth=535&amp;height=425&amp;START_MAXIMIZED=FALSE&amp;Y=120&amp;display_string=audit"}</definedName>
    <definedName name="_397__FDSAUDITLINK__" hidden="1">{"fdsup://directions/FAT Viewer?action=UPDATE&amp;creator=factSet&amp;DYN_ARGS=true&amp;DOC_NAME=FAT:RGQ_ENTRPR_VAL_EV_SOURCE_WINDOW.FAT&amp;VAR:ID1=PLL&amp;VAR:SDATE=20080606&amp;VAR:FDATE=20080430&amp;VAR:FREQ=WEEKLY&amp;VAR:RELITEM=&amp;VAR:CURRENCY=&amp;VAR:DB_TYPE=&amp;VAR:UNITS=M&amp;window=popup&amp;w","idth=535&amp;height=425&amp;START_MAXIMIZED=FALSE&amp;Y=120&amp;display_string=audit"}</definedName>
    <definedName name="_3970__FDSAUDITLINK__" localSheetId="1" hidden="1">{"fdsup://directions/FAT Viewer?action=UPDATE&amp;creator=factSet&amp;DYN_ARGS=true&amp;DOC_NAME=FAT:RGQ_ENTRPR_VAL_EV_SOURCE_WINDOW.FAT&amp;VAR:ID1=BWT-AT&amp;VAR:SDATE=20090911&amp;VAR:FDATE=20090630&amp;VAR:FREQ=WEEKLY&amp;VAR:RELITEM=&amp;VAR:CURRENCY=&amp;VAR:DB_TYPE=&amp;VAR:UNITS=M&amp;window=popu","p&amp;width=535&amp;height=425&amp;START_MAXIMIZED=FALSE&amp;Y=120&amp;display_string=audit"}</definedName>
    <definedName name="_3970__FDSAUDITLINK__" localSheetId="0" hidden="1">{"fdsup://directions/FAT Viewer?action=UPDATE&amp;creator=factSet&amp;DYN_ARGS=true&amp;DOC_NAME=FAT:RGQ_ENTRPR_VAL_EV_SOURCE_WINDOW.FAT&amp;VAR:ID1=BWT-AT&amp;VAR:SDATE=20090911&amp;VAR:FDATE=20090630&amp;VAR:FREQ=WEEKLY&amp;VAR:RELITEM=&amp;VAR:CURRENCY=&amp;VAR:DB_TYPE=&amp;VAR:UNITS=M&amp;window=popu","p&amp;width=535&amp;height=425&amp;START_MAXIMIZED=FALSE&amp;Y=120&amp;display_string=audit"}</definedName>
    <definedName name="_3970__FDSAUDITLINK__" hidden="1">{"fdsup://directions/FAT Viewer?action=UPDATE&amp;creator=factSet&amp;DYN_ARGS=true&amp;DOC_NAME=FAT:RGQ_ENTRPR_VAL_EV_SOURCE_WINDOW.FAT&amp;VAR:ID1=BWT-AT&amp;VAR:SDATE=20090911&amp;VAR:FDATE=20090630&amp;VAR:FREQ=WEEKLY&amp;VAR:RELITEM=&amp;VAR:CURRENCY=&amp;VAR:DB_TYPE=&amp;VAR:UNITS=M&amp;window=popu","p&amp;width=535&amp;height=425&amp;START_MAXIMIZED=FALSE&amp;Y=120&amp;display_string=audit"}</definedName>
    <definedName name="_3971__FDSAUDITLINK__" localSheetId="1" hidden="1">{"fdsup://directions/FAT Viewer?action=UPDATE&amp;creator=factSet&amp;DYN_ARGS=true&amp;DOC_NAME=FAT:RGQ_ENTRPR_VAL_EV_SOURCE_WINDOW.FAT&amp;VAR:ID1=BWT-AT&amp;VAR:SDATE=20090904&amp;VAR:FDATE=20090630&amp;VAR:FREQ=WEEKLY&amp;VAR:RELITEM=&amp;VAR:CURRENCY=&amp;VAR:DB_TYPE=&amp;VAR:UNITS=M&amp;window=popu","p&amp;width=535&amp;height=425&amp;START_MAXIMIZED=FALSE&amp;Y=120&amp;display_string=audit"}</definedName>
    <definedName name="_3971__FDSAUDITLINK__" localSheetId="0" hidden="1">{"fdsup://directions/FAT Viewer?action=UPDATE&amp;creator=factSet&amp;DYN_ARGS=true&amp;DOC_NAME=FAT:RGQ_ENTRPR_VAL_EV_SOURCE_WINDOW.FAT&amp;VAR:ID1=BWT-AT&amp;VAR:SDATE=20090904&amp;VAR:FDATE=20090630&amp;VAR:FREQ=WEEKLY&amp;VAR:RELITEM=&amp;VAR:CURRENCY=&amp;VAR:DB_TYPE=&amp;VAR:UNITS=M&amp;window=popu","p&amp;width=535&amp;height=425&amp;START_MAXIMIZED=FALSE&amp;Y=120&amp;display_string=audit"}</definedName>
    <definedName name="_3971__FDSAUDITLINK__" hidden="1">{"fdsup://directions/FAT Viewer?action=UPDATE&amp;creator=factSet&amp;DYN_ARGS=true&amp;DOC_NAME=FAT:RGQ_ENTRPR_VAL_EV_SOURCE_WINDOW.FAT&amp;VAR:ID1=BWT-AT&amp;VAR:SDATE=20090904&amp;VAR:FDATE=20090630&amp;VAR:FREQ=WEEKLY&amp;VAR:RELITEM=&amp;VAR:CURRENCY=&amp;VAR:DB_TYPE=&amp;VAR:UNITS=M&amp;window=popu","p&amp;width=535&amp;height=425&amp;START_MAXIMIZED=FALSE&amp;Y=120&amp;display_string=audit"}</definedName>
    <definedName name="_3972__FDSAUDITLINK__" localSheetId="1" hidden="1">{"fdsup://directions/FAT Viewer?action=UPDATE&amp;creator=factSet&amp;DYN_ARGS=true&amp;DOC_NAME=FAT:RGQ_ENTRPR_VAL_EV_SOURCE_WINDOW.FAT&amp;VAR:ID1=BWT-AT&amp;VAR:SDATE=20090828&amp;VAR:FDATE=20090630&amp;VAR:FREQ=WEEKLY&amp;VAR:RELITEM=&amp;VAR:CURRENCY=&amp;VAR:DB_TYPE=&amp;VAR:UNITS=M&amp;window=popu","p&amp;width=535&amp;height=425&amp;START_MAXIMIZED=FALSE&amp;Y=120&amp;display_string=audit"}</definedName>
    <definedName name="_3972__FDSAUDITLINK__" localSheetId="0" hidden="1">{"fdsup://directions/FAT Viewer?action=UPDATE&amp;creator=factSet&amp;DYN_ARGS=true&amp;DOC_NAME=FAT:RGQ_ENTRPR_VAL_EV_SOURCE_WINDOW.FAT&amp;VAR:ID1=BWT-AT&amp;VAR:SDATE=20090828&amp;VAR:FDATE=20090630&amp;VAR:FREQ=WEEKLY&amp;VAR:RELITEM=&amp;VAR:CURRENCY=&amp;VAR:DB_TYPE=&amp;VAR:UNITS=M&amp;window=popu","p&amp;width=535&amp;height=425&amp;START_MAXIMIZED=FALSE&amp;Y=120&amp;display_string=audit"}</definedName>
    <definedName name="_3972__FDSAUDITLINK__" hidden="1">{"fdsup://directions/FAT Viewer?action=UPDATE&amp;creator=factSet&amp;DYN_ARGS=true&amp;DOC_NAME=FAT:RGQ_ENTRPR_VAL_EV_SOURCE_WINDOW.FAT&amp;VAR:ID1=BWT-AT&amp;VAR:SDATE=20090828&amp;VAR:FDATE=20090630&amp;VAR:FREQ=WEEKLY&amp;VAR:RELITEM=&amp;VAR:CURRENCY=&amp;VAR:DB_TYPE=&amp;VAR:UNITS=M&amp;window=popu","p&amp;width=535&amp;height=425&amp;START_MAXIMIZED=FALSE&amp;Y=120&amp;display_string=audit"}</definedName>
    <definedName name="_3973__FDSAUDITLINK__" localSheetId="1" hidden="1">{"fdsup://directions/FAT Viewer?action=UPDATE&amp;creator=factSet&amp;DYN_ARGS=true&amp;DOC_NAME=FAT:RGQ_ENTRPR_VAL_EV_SOURCE_WINDOW.FAT&amp;VAR:ID1=BWT-AT&amp;VAR:SDATE=20090821&amp;VAR:FDATE=20090630&amp;VAR:FREQ=WEEKLY&amp;VAR:RELITEM=&amp;VAR:CURRENCY=&amp;VAR:DB_TYPE=&amp;VAR:UNITS=M&amp;window=popu","p&amp;width=535&amp;height=425&amp;START_MAXIMIZED=FALSE&amp;Y=120&amp;display_string=audit"}</definedName>
    <definedName name="_3973__FDSAUDITLINK__" localSheetId="0" hidden="1">{"fdsup://directions/FAT Viewer?action=UPDATE&amp;creator=factSet&amp;DYN_ARGS=true&amp;DOC_NAME=FAT:RGQ_ENTRPR_VAL_EV_SOURCE_WINDOW.FAT&amp;VAR:ID1=BWT-AT&amp;VAR:SDATE=20090821&amp;VAR:FDATE=20090630&amp;VAR:FREQ=WEEKLY&amp;VAR:RELITEM=&amp;VAR:CURRENCY=&amp;VAR:DB_TYPE=&amp;VAR:UNITS=M&amp;window=popu","p&amp;width=535&amp;height=425&amp;START_MAXIMIZED=FALSE&amp;Y=120&amp;display_string=audit"}</definedName>
    <definedName name="_3973__FDSAUDITLINK__" hidden="1">{"fdsup://directions/FAT Viewer?action=UPDATE&amp;creator=factSet&amp;DYN_ARGS=true&amp;DOC_NAME=FAT:RGQ_ENTRPR_VAL_EV_SOURCE_WINDOW.FAT&amp;VAR:ID1=BWT-AT&amp;VAR:SDATE=20090821&amp;VAR:FDATE=20090630&amp;VAR:FREQ=WEEKLY&amp;VAR:RELITEM=&amp;VAR:CURRENCY=&amp;VAR:DB_TYPE=&amp;VAR:UNITS=M&amp;window=popu","p&amp;width=535&amp;height=425&amp;START_MAXIMIZED=FALSE&amp;Y=120&amp;display_string=audit"}</definedName>
    <definedName name="_3974__FDSAUDITLINK__" localSheetId="1" hidden="1">{"fdsup://directions/FAT Viewer?action=UPDATE&amp;creator=factSet&amp;DYN_ARGS=true&amp;DOC_NAME=FAT:RGQ_ENTRPR_VAL_EV_SOURCE_WINDOW.FAT&amp;VAR:ID1=BWT-AT&amp;VAR:SDATE=20090814&amp;VAR:FDATE=20090630&amp;VAR:FREQ=WEEKLY&amp;VAR:RELITEM=&amp;VAR:CURRENCY=&amp;VAR:DB_TYPE=&amp;VAR:UNITS=M&amp;window=popu","p&amp;width=535&amp;height=425&amp;START_MAXIMIZED=FALSE&amp;Y=120&amp;display_string=audit"}</definedName>
    <definedName name="_3974__FDSAUDITLINK__" localSheetId="0" hidden="1">{"fdsup://directions/FAT Viewer?action=UPDATE&amp;creator=factSet&amp;DYN_ARGS=true&amp;DOC_NAME=FAT:RGQ_ENTRPR_VAL_EV_SOURCE_WINDOW.FAT&amp;VAR:ID1=BWT-AT&amp;VAR:SDATE=20090814&amp;VAR:FDATE=20090630&amp;VAR:FREQ=WEEKLY&amp;VAR:RELITEM=&amp;VAR:CURRENCY=&amp;VAR:DB_TYPE=&amp;VAR:UNITS=M&amp;window=popu","p&amp;width=535&amp;height=425&amp;START_MAXIMIZED=FALSE&amp;Y=120&amp;display_string=audit"}</definedName>
    <definedName name="_3974__FDSAUDITLINK__" hidden="1">{"fdsup://directions/FAT Viewer?action=UPDATE&amp;creator=factSet&amp;DYN_ARGS=true&amp;DOC_NAME=FAT:RGQ_ENTRPR_VAL_EV_SOURCE_WINDOW.FAT&amp;VAR:ID1=BWT-AT&amp;VAR:SDATE=20090814&amp;VAR:FDATE=20090630&amp;VAR:FREQ=WEEKLY&amp;VAR:RELITEM=&amp;VAR:CURRENCY=&amp;VAR:DB_TYPE=&amp;VAR:UNITS=M&amp;window=popu","p&amp;width=535&amp;height=425&amp;START_MAXIMIZED=FALSE&amp;Y=120&amp;display_string=audit"}</definedName>
    <definedName name="_3975__FDSAUDITLINK__" localSheetId="1" hidden="1">{"fdsup://directions/FAT Viewer?action=UPDATE&amp;creator=factSet&amp;DYN_ARGS=true&amp;DOC_NAME=FAT:RGQ_ENTRPR_VAL_EV_SOURCE_WINDOW.FAT&amp;VAR:ID1=BWT-AT&amp;VAR:SDATE=20090807&amp;VAR:FDATE=20090630&amp;VAR:FREQ=WEEKLY&amp;VAR:RELITEM=&amp;VAR:CURRENCY=&amp;VAR:DB_TYPE=&amp;VAR:UNITS=M&amp;window=popu","p&amp;width=535&amp;height=425&amp;START_MAXIMIZED=FALSE&amp;Y=120&amp;display_string=audit"}</definedName>
    <definedName name="_3975__FDSAUDITLINK__" localSheetId="0" hidden="1">{"fdsup://directions/FAT Viewer?action=UPDATE&amp;creator=factSet&amp;DYN_ARGS=true&amp;DOC_NAME=FAT:RGQ_ENTRPR_VAL_EV_SOURCE_WINDOW.FAT&amp;VAR:ID1=BWT-AT&amp;VAR:SDATE=20090807&amp;VAR:FDATE=20090630&amp;VAR:FREQ=WEEKLY&amp;VAR:RELITEM=&amp;VAR:CURRENCY=&amp;VAR:DB_TYPE=&amp;VAR:UNITS=M&amp;window=popu","p&amp;width=535&amp;height=425&amp;START_MAXIMIZED=FALSE&amp;Y=120&amp;display_string=audit"}</definedName>
    <definedName name="_3975__FDSAUDITLINK__" hidden="1">{"fdsup://directions/FAT Viewer?action=UPDATE&amp;creator=factSet&amp;DYN_ARGS=true&amp;DOC_NAME=FAT:RGQ_ENTRPR_VAL_EV_SOURCE_WINDOW.FAT&amp;VAR:ID1=BWT-AT&amp;VAR:SDATE=20090807&amp;VAR:FDATE=20090630&amp;VAR:FREQ=WEEKLY&amp;VAR:RELITEM=&amp;VAR:CURRENCY=&amp;VAR:DB_TYPE=&amp;VAR:UNITS=M&amp;window=popu","p&amp;width=535&amp;height=425&amp;START_MAXIMIZED=FALSE&amp;Y=120&amp;display_string=audit"}</definedName>
    <definedName name="_3976__FDSAUDITLINK__" localSheetId="1" hidden="1">{"fdsup://directions/FAT Viewer?action=UPDATE&amp;creator=factSet&amp;DYN_ARGS=true&amp;DOC_NAME=FAT:RGQ_ENTRPR_VAL_EV_SOURCE_WINDOW.FAT&amp;VAR:ID1=BWT-AT&amp;VAR:SDATE=20090731&amp;VAR:FDATE=20090630&amp;VAR:FREQ=WEEKLY&amp;VAR:RELITEM=&amp;VAR:CURRENCY=&amp;VAR:DB_TYPE=&amp;VAR:UNITS=M&amp;window=popu","p&amp;width=535&amp;height=425&amp;START_MAXIMIZED=FALSE&amp;Y=120&amp;display_string=audit"}</definedName>
    <definedName name="_3976__FDSAUDITLINK__" localSheetId="0" hidden="1">{"fdsup://directions/FAT Viewer?action=UPDATE&amp;creator=factSet&amp;DYN_ARGS=true&amp;DOC_NAME=FAT:RGQ_ENTRPR_VAL_EV_SOURCE_WINDOW.FAT&amp;VAR:ID1=BWT-AT&amp;VAR:SDATE=20090731&amp;VAR:FDATE=20090630&amp;VAR:FREQ=WEEKLY&amp;VAR:RELITEM=&amp;VAR:CURRENCY=&amp;VAR:DB_TYPE=&amp;VAR:UNITS=M&amp;window=popu","p&amp;width=535&amp;height=425&amp;START_MAXIMIZED=FALSE&amp;Y=120&amp;display_string=audit"}</definedName>
    <definedName name="_3976__FDSAUDITLINK__" hidden="1">{"fdsup://directions/FAT Viewer?action=UPDATE&amp;creator=factSet&amp;DYN_ARGS=true&amp;DOC_NAME=FAT:RGQ_ENTRPR_VAL_EV_SOURCE_WINDOW.FAT&amp;VAR:ID1=BWT-AT&amp;VAR:SDATE=20090731&amp;VAR:FDATE=20090630&amp;VAR:FREQ=WEEKLY&amp;VAR:RELITEM=&amp;VAR:CURRENCY=&amp;VAR:DB_TYPE=&amp;VAR:UNITS=M&amp;window=popu","p&amp;width=535&amp;height=425&amp;START_MAXIMIZED=FALSE&amp;Y=120&amp;display_string=audit"}</definedName>
    <definedName name="_3977__FDSAUDITLINK__" localSheetId="1" hidden="1">{"fdsup://directions/FAT Viewer?action=UPDATE&amp;creator=factSet&amp;DYN_ARGS=true&amp;DOC_NAME=FAT:RGQ_ENTRPR_VAL_EV_SOURCE_WINDOW.FAT&amp;VAR:ID1=BWT-AT&amp;VAR:SDATE=20090724&amp;VAR:FDATE=20090630&amp;VAR:FREQ=WEEKLY&amp;VAR:RELITEM=&amp;VAR:CURRENCY=&amp;VAR:DB_TYPE=&amp;VAR:UNITS=M&amp;window=popu","p&amp;width=535&amp;height=425&amp;START_MAXIMIZED=FALSE&amp;Y=120&amp;display_string=audit"}</definedName>
    <definedName name="_3977__FDSAUDITLINK__" localSheetId="0" hidden="1">{"fdsup://directions/FAT Viewer?action=UPDATE&amp;creator=factSet&amp;DYN_ARGS=true&amp;DOC_NAME=FAT:RGQ_ENTRPR_VAL_EV_SOURCE_WINDOW.FAT&amp;VAR:ID1=BWT-AT&amp;VAR:SDATE=20090724&amp;VAR:FDATE=20090630&amp;VAR:FREQ=WEEKLY&amp;VAR:RELITEM=&amp;VAR:CURRENCY=&amp;VAR:DB_TYPE=&amp;VAR:UNITS=M&amp;window=popu","p&amp;width=535&amp;height=425&amp;START_MAXIMIZED=FALSE&amp;Y=120&amp;display_string=audit"}</definedName>
    <definedName name="_3977__FDSAUDITLINK__" hidden="1">{"fdsup://directions/FAT Viewer?action=UPDATE&amp;creator=factSet&amp;DYN_ARGS=true&amp;DOC_NAME=FAT:RGQ_ENTRPR_VAL_EV_SOURCE_WINDOW.FAT&amp;VAR:ID1=BWT-AT&amp;VAR:SDATE=20090724&amp;VAR:FDATE=20090630&amp;VAR:FREQ=WEEKLY&amp;VAR:RELITEM=&amp;VAR:CURRENCY=&amp;VAR:DB_TYPE=&amp;VAR:UNITS=M&amp;window=popu","p&amp;width=535&amp;height=425&amp;START_MAXIMIZED=FALSE&amp;Y=120&amp;display_string=audit"}</definedName>
    <definedName name="_3978__FDSAUDITLINK__" localSheetId="1" hidden="1">{"fdsup://directions/FAT Viewer?action=UPDATE&amp;creator=factSet&amp;DYN_ARGS=true&amp;DOC_NAME=FAT:RGQ_ENTRPR_VAL_EV_SOURCE_WINDOW.FAT&amp;VAR:ID1=BWT-AT&amp;VAR:SDATE=20090717&amp;VAR:FDATE=20090630&amp;VAR:FREQ=WEEKLY&amp;VAR:RELITEM=&amp;VAR:CURRENCY=&amp;VAR:DB_TYPE=&amp;VAR:UNITS=M&amp;window=popu","p&amp;width=535&amp;height=425&amp;START_MAXIMIZED=FALSE&amp;Y=120&amp;display_string=audit"}</definedName>
    <definedName name="_3978__FDSAUDITLINK__" localSheetId="0" hidden="1">{"fdsup://directions/FAT Viewer?action=UPDATE&amp;creator=factSet&amp;DYN_ARGS=true&amp;DOC_NAME=FAT:RGQ_ENTRPR_VAL_EV_SOURCE_WINDOW.FAT&amp;VAR:ID1=BWT-AT&amp;VAR:SDATE=20090717&amp;VAR:FDATE=20090630&amp;VAR:FREQ=WEEKLY&amp;VAR:RELITEM=&amp;VAR:CURRENCY=&amp;VAR:DB_TYPE=&amp;VAR:UNITS=M&amp;window=popu","p&amp;width=535&amp;height=425&amp;START_MAXIMIZED=FALSE&amp;Y=120&amp;display_string=audit"}</definedName>
    <definedName name="_3978__FDSAUDITLINK__" hidden="1">{"fdsup://directions/FAT Viewer?action=UPDATE&amp;creator=factSet&amp;DYN_ARGS=true&amp;DOC_NAME=FAT:RGQ_ENTRPR_VAL_EV_SOURCE_WINDOW.FAT&amp;VAR:ID1=BWT-AT&amp;VAR:SDATE=20090717&amp;VAR:FDATE=20090630&amp;VAR:FREQ=WEEKLY&amp;VAR:RELITEM=&amp;VAR:CURRENCY=&amp;VAR:DB_TYPE=&amp;VAR:UNITS=M&amp;window=popu","p&amp;width=535&amp;height=425&amp;START_MAXIMIZED=FALSE&amp;Y=120&amp;display_string=audit"}</definedName>
    <definedName name="_3979__FDSAUDITLINK__" localSheetId="1" hidden="1">{"fdsup://directions/FAT Viewer?action=UPDATE&amp;creator=factSet&amp;DYN_ARGS=true&amp;DOC_NAME=FAT:RGQ_ENTRPR_VAL_EV_SOURCE_WINDOW.FAT&amp;VAR:ID1=BWT-AT&amp;VAR:SDATE=20090710&amp;VAR:FDATE=20090630&amp;VAR:FREQ=WEEKLY&amp;VAR:RELITEM=&amp;VAR:CURRENCY=&amp;VAR:DB_TYPE=&amp;VAR:UNITS=M&amp;window=popu","p&amp;width=535&amp;height=425&amp;START_MAXIMIZED=FALSE&amp;Y=120&amp;display_string=audit"}</definedName>
    <definedName name="_3979__FDSAUDITLINK__" localSheetId="0" hidden="1">{"fdsup://directions/FAT Viewer?action=UPDATE&amp;creator=factSet&amp;DYN_ARGS=true&amp;DOC_NAME=FAT:RGQ_ENTRPR_VAL_EV_SOURCE_WINDOW.FAT&amp;VAR:ID1=BWT-AT&amp;VAR:SDATE=20090710&amp;VAR:FDATE=20090630&amp;VAR:FREQ=WEEKLY&amp;VAR:RELITEM=&amp;VAR:CURRENCY=&amp;VAR:DB_TYPE=&amp;VAR:UNITS=M&amp;window=popu","p&amp;width=535&amp;height=425&amp;START_MAXIMIZED=FALSE&amp;Y=120&amp;display_string=audit"}</definedName>
    <definedName name="_3979__FDSAUDITLINK__" hidden="1">{"fdsup://directions/FAT Viewer?action=UPDATE&amp;creator=factSet&amp;DYN_ARGS=true&amp;DOC_NAME=FAT:RGQ_ENTRPR_VAL_EV_SOURCE_WINDOW.FAT&amp;VAR:ID1=BWT-AT&amp;VAR:SDATE=20090710&amp;VAR:FDATE=20090630&amp;VAR:FREQ=WEEKLY&amp;VAR:RELITEM=&amp;VAR:CURRENCY=&amp;VAR:DB_TYPE=&amp;VAR:UNITS=M&amp;window=popu","p&amp;width=535&amp;height=425&amp;START_MAXIMIZED=FALSE&amp;Y=120&amp;display_string=audit"}</definedName>
    <definedName name="_398__FDSAUDITLINK__" localSheetId="1" hidden="1">{"fdsup://directions/FAT Viewer?action=UPDATE&amp;creator=factSet&amp;DYN_ARGS=true&amp;DOC_NAME=FAT:RGQ_ENTRPR_VAL_EV_SOURCE_WINDOW.FAT&amp;VAR:ID1=PLL&amp;VAR:SDATE=20080530&amp;VAR:FDATE=20080430&amp;VAR:FREQ=WEEKLY&amp;VAR:RELITEM=&amp;VAR:CURRENCY=&amp;VAR:DB_TYPE=&amp;VAR:UNITS=M&amp;window=popup&amp;w","idth=535&amp;height=425&amp;START_MAXIMIZED=FALSE&amp;Y=120&amp;display_string=audit"}</definedName>
    <definedName name="_398__FDSAUDITLINK__" localSheetId="0" hidden="1">{"fdsup://directions/FAT Viewer?action=UPDATE&amp;creator=factSet&amp;DYN_ARGS=true&amp;DOC_NAME=FAT:RGQ_ENTRPR_VAL_EV_SOURCE_WINDOW.FAT&amp;VAR:ID1=PLL&amp;VAR:SDATE=20080530&amp;VAR:FDATE=20080430&amp;VAR:FREQ=WEEKLY&amp;VAR:RELITEM=&amp;VAR:CURRENCY=&amp;VAR:DB_TYPE=&amp;VAR:UNITS=M&amp;window=popup&amp;w","idth=535&amp;height=425&amp;START_MAXIMIZED=FALSE&amp;Y=120&amp;display_string=audit"}</definedName>
    <definedName name="_398__FDSAUDITLINK__" hidden="1">{"fdsup://directions/FAT Viewer?action=UPDATE&amp;creator=factSet&amp;DYN_ARGS=true&amp;DOC_NAME=FAT:RGQ_ENTRPR_VAL_EV_SOURCE_WINDOW.FAT&amp;VAR:ID1=PLL&amp;VAR:SDATE=20080530&amp;VAR:FDATE=20080430&amp;VAR:FREQ=WEEKLY&amp;VAR:RELITEM=&amp;VAR:CURRENCY=&amp;VAR:DB_TYPE=&amp;VAR:UNITS=M&amp;window=popup&amp;w","idth=535&amp;height=425&amp;START_MAXIMIZED=FALSE&amp;Y=120&amp;display_string=audit"}</definedName>
    <definedName name="_3980__FDSAUDITLINK__" localSheetId="1" hidden="1">{"fdsup://directions/FAT Viewer?action=UPDATE&amp;creator=factSet&amp;DYN_ARGS=true&amp;DOC_NAME=FAT:RGQ_ENTRPR_VAL_EV_SOURCE_WINDOW.FAT&amp;VAR:ID1=BWT-AT&amp;VAR:SDATE=20090702&amp;VAR:FDATE=20090630&amp;VAR:FREQ=WEEKLY&amp;VAR:RELITEM=&amp;VAR:CURRENCY=&amp;VAR:DB_TYPE=&amp;VAR:UNITS=M&amp;window=popu","p&amp;width=535&amp;height=425&amp;START_MAXIMIZED=FALSE&amp;Y=120&amp;display_string=audit"}</definedName>
    <definedName name="_3980__FDSAUDITLINK__" localSheetId="0" hidden="1">{"fdsup://directions/FAT Viewer?action=UPDATE&amp;creator=factSet&amp;DYN_ARGS=true&amp;DOC_NAME=FAT:RGQ_ENTRPR_VAL_EV_SOURCE_WINDOW.FAT&amp;VAR:ID1=BWT-AT&amp;VAR:SDATE=20090702&amp;VAR:FDATE=20090630&amp;VAR:FREQ=WEEKLY&amp;VAR:RELITEM=&amp;VAR:CURRENCY=&amp;VAR:DB_TYPE=&amp;VAR:UNITS=M&amp;window=popu","p&amp;width=535&amp;height=425&amp;START_MAXIMIZED=FALSE&amp;Y=120&amp;display_string=audit"}</definedName>
    <definedName name="_3980__FDSAUDITLINK__" hidden="1">{"fdsup://directions/FAT Viewer?action=UPDATE&amp;creator=factSet&amp;DYN_ARGS=true&amp;DOC_NAME=FAT:RGQ_ENTRPR_VAL_EV_SOURCE_WINDOW.FAT&amp;VAR:ID1=BWT-AT&amp;VAR:SDATE=20090702&amp;VAR:FDATE=20090630&amp;VAR:FREQ=WEEKLY&amp;VAR:RELITEM=&amp;VAR:CURRENCY=&amp;VAR:DB_TYPE=&amp;VAR:UNITS=M&amp;window=popu","p&amp;width=535&amp;height=425&amp;START_MAXIMIZED=FALSE&amp;Y=120&amp;display_string=audit"}</definedName>
    <definedName name="_3981__FDSAUDITLINK__" localSheetId="1" hidden="1">{"fdsup://directions/FAT Viewer?action=UPDATE&amp;creator=factSet&amp;DYN_ARGS=true&amp;DOC_NAME=FAT:RGQ_ENTRPR_VAL_EV_SOURCE_WINDOW.FAT&amp;VAR:ID1=BWT-AT&amp;VAR:SDATE=20090626&amp;VAR:FDATE=20090331&amp;VAR:FREQ=WEEKLY&amp;VAR:RELITEM=&amp;VAR:CURRENCY=&amp;VAR:DB_TYPE=&amp;VAR:UNITS=M&amp;window=popu","p&amp;width=535&amp;height=425&amp;START_MAXIMIZED=FALSE&amp;Y=120&amp;display_string=audit"}</definedName>
    <definedName name="_3981__FDSAUDITLINK__" localSheetId="0" hidden="1">{"fdsup://directions/FAT Viewer?action=UPDATE&amp;creator=factSet&amp;DYN_ARGS=true&amp;DOC_NAME=FAT:RGQ_ENTRPR_VAL_EV_SOURCE_WINDOW.FAT&amp;VAR:ID1=BWT-AT&amp;VAR:SDATE=20090626&amp;VAR:FDATE=20090331&amp;VAR:FREQ=WEEKLY&amp;VAR:RELITEM=&amp;VAR:CURRENCY=&amp;VAR:DB_TYPE=&amp;VAR:UNITS=M&amp;window=popu","p&amp;width=535&amp;height=425&amp;START_MAXIMIZED=FALSE&amp;Y=120&amp;display_string=audit"}</definedName>
    <definedName name="_3981__FDSAUDITLINK__" hidden="1">{"fdsup://directions/FAT Viewer?action=UPDATE&amp;creator=factSet&amp;DYN_ARGS=true&amp;DOC_NAME=FAT:RGQ_ENTRPR_VAL_EV_SOURCE_WINDOW.FAT&amp;VAR:ID1=BWT-AT&amp;VAR:SDATE=20090626&amp;VAR:FDATE=20090331&amp;VAR:FREQ=WEEKLY&amp;VAR:RELITEM=&amp;VAR:CURRENCY=&amp;VAR:DB_TYPE=&amp;VAR:UNITS=M&amp;window=popu","p&amp;width=535&amp;height=425&amp;START_MAXIMIZED=FALSE&amp;Y=120&amp;display_string=audit"}</definedName>
    <definedName name="_3982__FDSAUDITLINK__" localSheetId="1" hidden="1">{"fdsup://directions/FAT Viewer?action=UPDATE&amp;creator=factSet&amp;DYN_ARGS=true&amp;DOC_NAME=FAT:RGQ_ENTRPR_VAL_EV_SOURCE_WINDOW.FAT&amp;VAR:ID1=BWT-AT&amp;VAR:SDATE=20090619&amp;VAR:FDATE=20090331&amp;VAR:FREQ=WEEKLY&amp;VAR:RELITEM=&amp;VAR:CURRENCY=&amp;VAR:DB_TYPE=&amp;VAR:UNITS=M&amp;window=popu","p&amp;width=535&amp;height=425&amp;START_MAXIMIZED=FALSE&amp;Y=120&amp;display_string=audit"}</definedName>
    <definedName name="_3982__FDSAUDITLINK__" localSheetId="0" hidden="1">{"fdsup://directions/FAT Viewer?action=UPDATE&amp;creator=factSet&amp;DYN_ARGS=true&amp;DOC_NAME=FAT:RGQ_ENTRPR_VAL_EV_SOURCE_WINDOW.FAT&amp;VAR:ID1=BWT-AT&amp;VAR:SDATE=20090619&amp;VAR:FDATE=20090331&amp;VAR:FREQ=WEEKLY&amp;VAR:RELITEM=&amp;VAR:CURRENCY=&amp;VAR:DB_TYPE=&amp;VAR:UNITS=M&amp;window=popu","p&amp;width=535&amp;height=425&amp;START_MAXIMIZED=FALSE&amp;Y=120&amp;display_string=audit"}</definedName>
    <definedName name="_3982__FDSAUDITLINK__" hidden="1">{"fdsup://directions/FAT Viewer?action=UPDATE&amp;creator=factSet&amp;DYN_ARGS=true&amp;DOC_NAME=FAT:RGQ_ENTRPR_VAL_EV_SOURCE_WINDOW.FAT&amp;VAR:ID1=BWT-AT&amp;VAR:SDATE=20090619&amp;VAR:FDATE=20090331&amp;VAR:FREQ=WEEKLY&amp;VAR:RELITEM=&amp;VAR:CURRENCY=&amp;VAR:DB_TYPE=&amp;VAR:UNITS=M&amp;window=popu","p&amp;width=535&amp;height=425&amp;START_MAXIMIZED=FALSE&amp;Y=120&amp;display_string=audit"}</definedName>
    <definedName name="_3983__FDSAUDITLINK__" localSheetId="1" hidden="1">{"fdsup://directions/FAT Viewer?action=UPDATE&amp;creator=factSet&amp;DYN_ARGS=true&amp;DOC_NAME=FAT:RGQ_ENTRPR_VAL_EV_SOURCE_WINDOW.FAT&amp;VAR:ID1=BWT-AT&amp;VAR:SDATE=20090612&amp;VAR:FDATE=20090331&amp;VAR:FREQ=WEEKLY&amp;VAR:RELITEM=&amp;VAR:CURRENCY=&amp;VAR:DB_TYPE=&amp;VAR:UNITS=M&amp;window=popu","p&amp;width=535&amp;height=425&amp;START_MAXIMIZED=FALSE&amp;Y=120&amp;display_string=audit"}</definedName>
    <definedName name="_3983__FDSAUDITLINK__" localSheetId="0" hidden="1">{"fdsup://directions/FAT Viewer?action=UPDATE&amp;creator=factSet&amp;DYN_ARGS=true&amp;DOC_NAME=FAT:RGQ_ENTRPR_VAL_EV_SOURCE_WINDOW.FAT&amp;VAR:ID1=BWT-AT&amp;VAR:SDATE=20090612&amp;VAR:FDATE=20090331&amp;VAR:FREQ=WEEKLY&amp;VAR:RELITEM=&amp;VAR:CURRENCY=&amp;VAR:DB_TYPE=&amp;VAR:UNITS=M&amp;window=popu","p&amp;width=535&amp;height=425&amp;START_MAXIMIZED=FALSE&amp;Y=120&amp;display_string=audit"}</definedName>
    <definedName name="_3983__FDSAUDITLINK__" hidden="1">{"fdsup://directions/FAT Viewer?action=UPDATE&amp;creator=factSet&amp;DYN_ARGS=true&amp;DOC_NAME=FAT:RGQ_ENTRPR_VAL_EV_SOURCE_WINDOW.FAT&amp;VAR:ID1=BWT-AT&amp;VAR:SDATE=20090612&amp;VAR:FDATE=20090331&amp;VAR:FREQ=WEEKLY&amp;VAR:RELITEM=&amp;VAR:CURRENCY=&amp;VAR:DB_TYPE=&amp;VAR:UNITS=M&amp;window=popu","p&amp;width=535&amp;height=425&amp;START_MAXIMIZED=FALSE&amp;Y=120&amp;display_string=audit"}</definedName>
    <definedName name="_3984__FDSAUDITLINK__" localSheetId="1" hidden="1">{"fdsup://directions/FAT Viewer?action=UPDATE&amp;creator=factSet&amp;DYN_ARGS=true&amp;DOC_NAME=FAT:RGQ_ENTRPR_VAL_EV_SOURCE_WINDOW.FAT&amp;VAR:ID1=BWT-AT&amp;VAR:SDATE=20090605&amp;VAR:FDATE=20090331&amp;VAR:FREQ=WEEKLY&amp;VAR:RELITEM=&amp;VAR:CURRENCY=&amp;VAR:DB_TYPE=&amp;VAR:UNITS=M&amp;window=popu","p&amp;width=535&amp;height=425&amp;START_MAXIMIZED=FALSE&amp;Y=120&amp;display_string=audit"}</definedName>
    <definedName name="_3984__FDSAUDITLINK__" localSheetId="0" hidden="1">{"fdsup://directions/FAT Viewer?action=UPDATE&amp;creator=factSet&amp;DYN_ARGS=true&amp;DOC_NAME=FAT:RGQ_ENTRPR_VAL_EV_SOURCE_WINDOW.FAT&amp;VAR:ID1=BWT-AT&amp;VAR:SDATE=20090605&amp;VAR:FDATE=20090331&amp;VAR:FREQ=WEEKLY&amp;VAR:RELITEM=&amp;VAR:CURRENCY=&amp;VAR:DB_TYPE=&amp;VAR:UNITS=M&amp;window=popu","p&amp;width=535&amp;height=425&amp;START_MAXIMIZED=FALSE&amp;Y=120&amp;display_string=audit"}</definedName>
    <definedName name="_3984__FDSAUDITLINK__" hidden="1">{"fdsup://directions/FAT Viewer?action=UPDATE&amp;creator=factSet&amp;DYN_ARGS=true&amp;DOC_NAME=FAT:RGQ_ENTRPR_VAL_EV_SOURCE_WINDOW.FAT&amp;VAR:ID1=BWT-AT&amp;VAR:SDATE=20090605&amp;VAR:FDATE=20090331&amp;VAR:FREQ=WEEKLY&amp;VAR:RELITEM=&amp;VAR:CURRENCY=&amp;VAR:DB_TYPE=&amp;VAR:UNITS=M&amp;window=popu","p&amp;width=535&amp;height=425&amp;START_MAXIMIZED=FALSE&amp;Y=120&amp;display_string=audit"}</definedName>
    <definedName name="_3985__FDSAUDITLINK__" localSheetId="1" hidden="1">{"fdsup://directions/FAT Viewer?action=UPDATE&amp;creator=factSet&amp;DYN_ARGS=true&amp;DOC_NAME=FAT:RGQ_ENTRPR_VAL_EV_SOURCE_WINDOW.FAT&amp;VAR:ID1=BWT-AT&amp;VAR:SDATE=20090529&amp;VAR:FDATE=20090331&amp;VAR:FREQ=WEEKLY&amp;VAR:RELITEM=&amp;VAR:CURRENCY=&amp;VAR:DB_TYPE=&amp;VAR:UNITS=M&amp;window=popu","p&amp;width=535&amp;height=425&amp;START_MAXIMIZED=FALSE&amp;Y=120&amp;display_string=audit"}</definedName>
    <definedName name="_3985__FDSAUDITLINK__" localSheetId="0" hidden="1">{"fdsup://directions/FAT Viewer?action=UPDATE&amp;creator=factSet&amp;DYN_ARGS=true&amp;DOC_NAME=FAT:RGQ_ENTRPR_VAL_EV_SOURCE_WINDOW.FAT&amp;VAR:ID1=BWT-AT&amp;VAR:SDATE=20090529&amp;VAR:FDATE=20090331&amp;VAR:FREQ=WEEKLY&amp;VAR:RELITEM=&amp;VAR:CURRENCY=&amp;VAR:DB_TYPE=&amp;VAR:UNITS=M&amp;window=popu","p&amp;width=535&amp;height=425&amp;START_MAXIMIZED=FALSE&amp;Y=120&amp;display_string=audit"}</definedName>
    <definedName name="_3985__FDSAUDITLINK__" hidden="1">{"fdsup://directions/FAT Viewer?action=UPDATE&amp;creator=factSet&amp;DYN_ARGS=true&amp;DOC_NAME=FAT:RGQ_ENTRPR_VAL_EV_SOURCE_WINDOW.FAT&amp;VAR:ID1=BWT-AT&amp;VAR:SDATE=20090529&amp;VAR:FDATE=20090331&amp;VAR:FREQ=WEEKLY&amp;VAR:RELITEM=&amp;VAR:CURRENCY=&amp;VAR:DB_TYPE=&amp;VAR:UNITS=M&amp;window=popu","p&amp;width=535&amp;height=425&amp;START_MAXIMIZED=FALSE&amp;Y=120&amp;display_string=audit"}</definedName>
    <definedName name="_3986__FDSAUDITLINK__" localSheetId="1" hidden="1">{"fdsup://directions/FAT Viewer?action=UPDATE&amp;creator=factSet&amp;DYN_ARGS=true&amp;DOC_NAME=FAT:RGQ_ENTRPR_VAL_EV_SOURCE_WINDOW.FAT&amp;VAR:ID1=BWT-AT&amp;VAR:SDATE=20090522&amp;VAR:FDATE=20090331&amp;VAR:FREQ=WEEKLY&amp;VAR:RELITEM=&amp;VAR:CURRENCY=&amp;VAR:DB_TYPE=&amp;VAR:UNITS=M&amp;window=popu","p&amp;width=535&amp;height=425&amp;START_MAXIMIZED=FALSE&amp;Y=120&amp;display_string=audit"}</definedName>
    <definedName name="_3986__FDSAUDITLINK__" localSheetId="0" hidden="1">{"fdsup://directions/FAT Viewer?action=UPDATE&amp;creator=factSet&amp;DYN_ARGS=true&amp;DOC_NAME=FAT:RGQ_ENTRPR_VAL_EV_SOURCE_WINDOW.FAT&amp;VAR:ID1=BWT-AT&amp;VAR:SDATE=20090522&amp;VAR:FDATE=20090331&amp;VAR:FREQ=WEEKLY&amp;VAR:RELITEM=&amp;VAR:CURRENCY=&amp;VAR:DB_TYPE=&amp;VAR:UNITS=M&amp;window=popu","p&amp;width=535&amp;height=425&amp;START_MAXIMIZED=FALSE&amp;Y=120&amp;display_string=audit"}</definedName>
    <definedName name="_3986__FDSAUDITLINK__" hidden="1">{"fdsup://directions/FAT Viewer?action=UPDATE&amp;creator=factSet&amp;DYN_ARGS=true&amp;DOC_NAME=FAT:RGQ_ENTRPR_VAL_EV_SOURCE_WINDOW.FAT&amp;VAR:ID1=BWT-AT&amp;VAR:SDATE=20090522&amp;VAR:FDATE=20090331&amp;VAR:FREQ=WEEKLY&amp;VAR:RELITEM=&amp;VAR:CURRENCY=&amp;VAR:DB_TYPE=&amp;VAR:UNITS=M&amp;window=popu","p&amp;width=535&amp;height=425&amp;START_MAXIMIZED=FALSE&amp;Y=120&amp;display_string=audit"}</definedName>
    <definedName name="_3987__FDSAUDITLINK__" localSheetId="1" hidden="1">{"fdsup://directions/FAT Viewer?action=UPDATE&amp;creator=factSet&amp;DYN_ARGS=true&amp;DOC_NAME=FAT:RGQ_ENTRPR_VAL_EV_SOURCE_WINDOW.FAT&amp;VAR:ID1=BWT-AT&amp;VAR:SDATE=20090515&amp;VAR:FDATE=20090331&amp;VAR:FREQ=WEEKLY&amp;VAR:RELITEM=&amp;VAR:CURRENCY=&amp;VAR:DB_TYPE=&amp;VAR:UNITS=M&amp;window=popu","p&amp;width=535&amp;height=425&amp;START_MAXIMIZED=FALSE&amp;Y=120&amp;display_string=audit"}</definedName>
    <definedName name="_3987__FDSAUDITLINK__" localSheetId="0" hidden="1">{"fdsup://directions/FAT Viewer?action=UPDATE&amp;creator=factSet&amp;DYN_ARGS=true&amp;DOC_NAME=FAT:RGQ_ENTRPR_VAL_EV_SOURCE_WINDOW.FAT&amp;VAR:ID1=BWT-AT&amp;VAR:SDATE=20090515&amp;VAR:FDATE=20090331&amp;VAR:FREQ=WEEKLY&amp;VAR:RELITEM=&amp;VAR:CURRENCY=&amp;VAR:DB_TYPE=&amp;VAR:UNITS=M&amp;window=popu","p&amp;width=535&amp;height=425&amp;START_MAXIMIZED=FALSE&amp;Y=120&amp;display_string=audit"}</definedName>
    <definedName name="_3987__FDSAUDITLINK__" hidden="1">{"fdsup://directions/FAT Viewer?action=UPDATE&amp;creator=factSet&amp;DYN_ARGS=true&amp;DOC_NAME=FAT:RGQ_ENTRPR_VAL_EV_SOURCE_WINDOW.FAT&amp;VAR:ID1=BWT-AT&amp;VAR:SDATE=20090515&amp;VAR:FDATE=20090331&amp;VAR:FREQ=WEEKLY&amp;VAR:RELITEM=&amp;VAR:CURRENCY=&amp;VAR:DB_TYPE=&amp;VAR:UNITS=M&amp;window=popu","p&amp;width=535&amp;height=425&amp;START_MAXIMIZED=FALSE&amp;Y=120&amp;display_string=audit"}</definedName>
    <definedName name="_3988__FDSAUDITLINK__" localSheetId="1" hidden="1">{"fdsup://directions/FAT Viewer?action=UPDATE&amp;creator=factSet&amp;DYN_ARGS=true&amp;DOC_NAME=FAT:RGQ_ENTRPR_VAL_EV_SOURCE_WINDOW.FAT&amp;VAR:ID1=BWT-AT&amp;VAR:SDATE=20090508&amp;VAR:FDATE=20090331&amp;VAR:FREQ=WEEKLY&amp;VAR:RELITEM=&amp;VAR:CURRENCY=&amp;VAR:DB_TYPE=&amp;VAR:UNITS=M&amp;window=popu","p&amp;width=535&amp;height=425&amp;START_MAXIMIZED=FALSE&amp;Y=120&amp;display_string=audit"}</definedName>
    <definedName name="_3988__FDSAUDITLINK__" localSheetId="0" hidden="1">{"fdsup://directions/FAT Viewer?action=UPDATE&amp;creator=factSet&amp;DYN_ARGS=true&amp;DOC_NAME=FAT:RGQ_ENTRPR_VAL_EV_SOURCE_WINDOW.FAT&amp;VAR:ID1=BWT-AT&amp;VAR:SDATE=20090508&amp;VAR:FDATE=20090331&amp;VAR:FREQ=WEEKLY&amp;VAR:RELITEM=&amp;VAR:CURRENCY=&amp;VAR:DB_TYPE=&amp;VAR:UNITS=M&amp;window=popu","p&amp;width=535&amp;height=425&amp;START_MAXIMIZED=FALSE&amp;Y=120&amp;display_string=audit"}</definedName>
    <definedName name="_3988__FDSAUDITLINK__" hidden="1">{"fdsup://directions/FAT Viewer?action=UPDATE&amp;creator=factSet&amp;DYN_ARGS=true&amp;DOC_NAME=FAT:RGQ_ENTRPR_VAL_EV_SOURCE_WINDOW.FAT&amp;VAR:ID1=BWT-AT&amp;VAR:SDATE=20090508&amp;VAR:FDATE=20090331&amp;VAR:FREQ=WEEKLY&amp;VAR:RELITEM=&amp;VAR:CURRENCY=&amp;VAR:DB_TYPE=&amp;VAR:UNITS=M&amp;window=popu","p&amp;width=535&amp;height=425&amp;START_MAXIMIZED=FALSE&amp;Y=120&amp;display_string=audit"}</definedName>
    <definedName name="_3989__FDSAUDITLINK__" localSheetId="1" hidden="1">{"fdsup://directions/FAT Viewer?action=UPDATE&amp;creator=factSet&amp;DYN_ARGS=true&amp;DOC_NAME=FAT:RGQ_ENTRPR_VAL_EV_SOURCE_WINDOW.FAT&amp;VAR:ID1=BWT-AT&amp;VAR:SDATE=20090501&amp;VAR:FDATE=20090331&amp;VAR:FREQ=WEEKLY&amp;VAR:RELITEM=&amp;VAR:CURRENCY=&amp;VAR:DB_TYPE=&amp;VAR:UNITS=M&amp;window=popu","p&amp;width=535&amp;height=425&amp;START_MAXIMIZED=FALSE&amp;Y=120&amp;display_string=audit"}</definedName>
    <definedName name="_3989__FDSAUDITLINK__" localSheetId="0" hidden="1">{"fdsup://directions/FAT Viewer?action=UPDATE&amp;creator=factSet&amp;DYN_ARGS=true&amp;DOC_NAME=FAT:RGQ_ENTRPR_VAL_EV_SOURCE_WINDOW.FAT&amp;VAR:ID1=BWT-AT&amp;VAR:SDATE=20090501&amp;VAR:FDATE=20090331&amp;VAR:FREQ=WEEKLY&amp;VAR:RELITEM=&amp;VAR:CURRENCY=&amp;VAR:DB_TYPE=&amp;VAR:UNITS=M&amp;window=popu","p&amp;width=535&amp;height=425&amp;START_MAXIMIZED=FALSE&amp;Y=120&amp;display_string=audit"}</definedName>
    <definedName name="_3989__FDSAUDITLINK__" hidden="1">{"fdsup://directions/FAT Viewer?action=UPDATE&amp;creator=factSet&amp;DYN_ARGS=true&amp;DOC_NAME=FAT:RGQ_ENTRPR_VAL_EV_SOURCE_WINDOW.FAT&amp;VAR:ID1=BWT-AT&amp;VAR:SDATE=20090501&amp;VAR:FDATE=20090331&amp;VAR:FREQ=WEEKLY&amp;VAR:RELITEM=&amp;VAR:CURRENCY=&amp;VAR:DB_TYPE=&amp;VAR:UNITS=M&amp;window=popu","p&amp;width=535&amp;height=425&amp;START_MAXIMIZED=FALSE&amp;Y=120&amp;display_string=audit"}</definedName>
    <definedName name="_399__FDSAUDITLINK__" localSheetId="1" hidden="1">{"fdsup://directions/FAT Viewer?action=UPDATE&amp;creator=factSet&amp;DYN_ARGS=true&amp;DOC_NAME=FAT:RGQ_ENTRPR_VAL_EV_SOURCE_WINDOW.FAT&amp;VAR:ID1=PLL&amp;VAR:SDATE=20080523&amp;VAR:FDATE=20080430&amp;VAR:FREQ=WEEKLY&amp;VAR:RELITEM=&amp;VAR:CURRENCY=&amp;VAR:DB_TYPE=&amp;VAR:UNITS=M&amp;window=popup&amp;w","idth=535&amp;height=425&amp;START_MAXIMIZED=FALSE&amp;Y=120&amp;display_string=audit"}</definedName>
    <definedName name="_399__FDSAUDITLINK__" localSheetId="0" hidden="1">{"fdsup://directions/FAT Viewer?action=UPDATE&amp;creator=factSet&amp;DYN_ARGS=true&amp;DOC_NAME=FAT:RGQ_ENTRPR_VAL_EV_SOURCE_WINDOW.FAT&amp;VAR:ID1=PLL&amp;VAR:SDATE=20080523&amp;VAR:FDATE=20080430&amp;VAR:FREQ=WEEKLY&amp;VAR:RELITEM=&amp;VAR:CURRENCY=&amp;VAR:DB_TYPE=&amp;VAR:UNITS=M&amp;window=popup&amp;w","idth=535&amp;height=425&amp;START_MAXIMIZED=FALSE&amp;Y=120&amp;display_string=audit"}</definedName>
    <definedName name="_399__FDSAUDITLINK__" hidden="1">{"fdsup://directions/FAT Viewer?action=UPDATE&amp;creator=factSet&amp;DYN_ARGS=true&amp;DOC_NAME=FAT:RGQ_ENTRPR_VAL_EV_SOURCE_WINDOW.FAT&amp;VAR:ID1=PLL&amp;VAR:SDATE=20080523&amp;VAR:FDATE=20080430&amp;VAR:FREQ=WEEKLY&amp;VAR:RELITEM=&amp;VAR:CURRENCY=&amp;VAR:DB_TYPE=&amp;VAR:UNITS=M&amp;window=popup&amp;w","idth=535&amp;height=425&amp;START_MAXIMIZED=FALSE&amp;Y=120&amp;display_string=audit"}</definedName>
    <definedName name="_3990__FDSAUDITLINK__" localSheetId="1" hidden="1">{"fdsup://directions/FAT Viewer?action=UPDATE&amp;creator=factSet&amp;DYN_ARGS=true&amp;DOC_NAME=FAT:RGQ_ENTRPR_VAL_EV_SOURCE_WINDOW.FAT&amp;VAR:ID1=BWT-AT&amp;VAR:SDATE=20090424&amp;VAR:FDATE=20090331&amp;VAR:FREQ=WEEKLY&amp;VAR:RELITEM=&amp;VAR:CURRENCY=&amp;VAR:DB_TYPE=&amp;VAR:UNITS=M&amp;window=popu","p&amp;width=535&amp;height=425&amp;START_MAXIMIZED=FALSE&amp;Y=120&amp;display_string=audit"}</definedName>
    <definedName name="_3990__FDSAUDITLINK__" localSheetId="0" hidden="1">{"fdsup://directions/FAT Viewer?action=UPDATE&amp;creator=factSet&amp;DYN_ARGS=true&amp;DOC_NAME=FAT:RGQ_ENTRPR_VAL_EV_SOURCE_WINDOW.FAT&amp;VAR:ID1=BWT-AT&amp;VAR:SDATE=20090424&amp;VAR:FDATE=20090331&amp;VAR:FREQ=WEEKLY&amp;VAR:RELITEM=&amp;VAR:CURRENCY=&amp;VAR:DB_TYPE=&amp;VAR:UNITS=M&amp;window=popu","p&amp;width=535&amp;height=425&amp;START_MAXIMIZED=FALSE&amp;Y=120&amp;display_string=audit"}</definedName>
    <definedName name="_3990__FDSAUDITLINK__" hidden="1">{"fdsup://directions/FAT Viewer?action=UPDATE&amp;creator=factSet&amp;DYN_ARGS=true&amp;DOC_NAME=FAT:RGQ_ENTRPR_VAL_EV_SOURCE_WINDOW.FAT&amp;VAR:ID1=BWT-AT&amp;VAR:SDATE=20090424&amp;VAR:FDATE=20090331&amp;VAR:FREQ=WEEKLY&amp;VAR:RELITEM=&amp;VAR:CURRENCY=&amp;VAR:DB_TYPE=&amp;VAR:UNITS=M&amp;window=popu","p&amp;width=535&amp;height=425&amp;START_MAXIMIZED=FALSE&amp;Y=120&amp;display_string=audit"}</definedName>
    <definedName name="_3991__FDSAUDITLINK__" localSheetId="1" hidden="1">{"fdsup://directions/FAT Viewer?action=UPDATE&amp;creator=factSet&amp;DYN_ARGS=true&amp;DOC_NAME=FAT:RGQ_ENTRPR_VAL_EV_SOURCE_WINDOW.FAT&amp;VAR:ID1=BWT-AT&amp;VAR:SDATE=20090417&amp;VAR:FDATE=20090331&amp;VAR:FREQ=WEEKLY&amp;VAR:RELITEM=&amp;VAR:CURRENCY=&amp;VAR:DB_TYPE=&amp;VAR:UNITS=M&amp;window=popu","p&amp;width=535&amp;height=425&amp;START_MAXIMIZED=FALSE&amp;Y=120&amp;display_string=audit"}</definedName>
    <definedName name="_3991__FDSAUDITLINK__" localSheetId="0" hidden="1">{"fdsup://directions/FAT Viewer?action=UPDATE&amp;creator=factSet&amp;DYN_ARGS=true&amp;DOC_NAME=FAT:RGQ_ENTRPR_VAL_EV_SOURCE_WINDOW.FAT&amp;VAR:ID1=BWT-AT&amp;VAR:SDATE=20090417&amp;VAR:FDATE=20090331&amp;VAR:FREQ=WEEKLY&amp;VAR:RELITEM=&amp;VAR:CURRENCY=&amp;VAR:DB_TYPE=&amp;VAR:UNITS=M&amp;window=popu","p&amp;width=535&amp;height=425&amp;START_MAXIMIZED=FALSE&amp;Y=120&amp;display_string=audit"}</definedName>
    <definedName name="_3991__FDSAUDITLINK__" hidden="1">{"fdsup://directions/FAT Viewer?action=UPDATE&amp;creator=factSet&amp;DYN_ARGS=true&amp;DOC_NAME=FAT:RGQ_ENTRPR_VAL_EV_SOURCE_WINDOW.FAT&amp;VAR:ID1=BWT-AT&amp;VAR:SDATE=20090417&amp;VAR:FDATE=20090331&amp;VAR:FREQ=WEEKLY&amp;VAR:RELITEM=&amp;VAR:CURRENCY=&amp;VAR:DB_TYPE=&amp;VAR:UNITS=M&amp;window=popu","p&amp;width=535&amp;height=425&amp;START_MAXIMIZED=FALSE&amp;Y=120&amp;display_string=audit"}</definedName>
    <definedName name="_3992__FDSAUDITLINK__" localSheetId="1" hidden="1">{"fdsup://directions/FAT Viewer?action=UPDATE&amp;creator=factSet&amp;DYN_ARGS=true&amp;DOC_NAME=FAT:RGQ_ENTRPR_VAL_EV_SOURCE_WINDOW.FAT&amp;VAR:ID1=BWT-AT&amp;VAR:SDATE=20090409&amp;VAR:FDATE=20090331&amp;VAR:FREQ=WEEKLY&amp;VAR:RELITEM=&amp;VAR:CURRENCY=&amp;VAR:DB_TYPE=&amp;VAR:UNITS=M&amp;window=popu","p&amp;width=535&amp;height=425&amp;START_MAXIMIZED=FALSE&amp;Y=120&amp;display_string=audit"}</definedName>
    <definedName name="_3992__FDSAUDITLINK__" localSheetId="0" hidden="1">{"fdsup://directions/FAT Viewer?action=UPDATE&amp;creator=factSet&amp;DYN_ARGS=true&amp;DOC_NAME=FAT:RGQ_ENTRPR_VAL_EV_SOURCE_WINDOW.FAT&amp;VAR:ID1=BWT-AT&amp;VAR:SDATE=20090409&amp;VAR:FDATE=20090331&amp;VAR:FREQ=WEEKLY&amp;VAR:RELITEM=&amp;VAR:CURRENCY=&amp;VAR:DB_TYPE=&amp;VAR:UNITS=M&amp;window=popu","p&amp;width=535&amp;height=425&amp;START_MAXIMIZED=FALSE&amp;Y=120&amp;display_string=audit"}</definedName>
    <definedName name="_3992__FDSAUDITLINK__" hidden="1">{"fdsup://directions/FAT Viewer?action=UPDATE&amp;creator=factSet&amp;DYN_ARGS=true&amp;DOC_NAME=FAT:RGQ_ENTRPR_VAL_EV_SOURCE_WINDOW.FAT&amp;VAR:ID1=BWT-AT&amp;VAR:SDATE=20090409&amp;VAR:FDATE=20090331&amp;VAR:FREQ=WEEKLY&amp;VAR:RELITEM=&amp;VAR:CURRENCY=&amp;VAR:DB_TYPE=&amp;VAR:UNITS=M&amp;window=popu","p&amp;width=535&amp;height=425&amp;START_MAXIMIZED=FALSE&amp;Y=120&amp;display_string=audit"}</definedName>
    <definedName name="_3993__FDSAUDITLINK__" localSheetId="1" hidden="1">{"fdsup://directions/FAT Viewer?action=UPDATE&amp;creator=factSet&amp;DYN_ARGS=true&amp;DOC_NAME=FAT:RGQ_ENTRPR_VAL_EV_SOURCE_WINDOW.FAT&amp;VAR:ID1=BWT-AT&amp;VAR:SDATE=20090403&amp;VAR:FDATE=20090331&amp;VAR:FREQ=WEEKLY&amp;VAR:RELITEM=&amp;VAR:CURRENCY=&amp;VAR:DB_TYPE=&amp;VAR:UNITS=M&amp;window=popu","p&amp;width=535&amp;height=425&amp;START_MAXIMIZED=FALSE&amp;Y=120&amp;display_string=audit"}</definedName>
    <definedName name="_3993__FDSAUDITLINK__" localSheetId="0" hidden="1">{"fdsup://directions/FAT Viewer?action=UPDATE&amp;creator=factSet&amp;DYN_ARGS=true&amp;DOC_NAME=FAT:RGQ_ENTRPR_VAL_EV_SOURCE_WINDOW.FAT&amp;VAR:ID1=BWT-AT&amp;VAR:SDATE=20090403&amp;VAR:FDATE=20090331&amp;VAR:FREQ=WEEKLY&amp;VAR:RELITEM=&amp;VAR:CURRENCY=&amp;VAR:DB_TYPE=&amp;VAR:UNITS=M&amp;window=popu","p&amp;width=535&amp;height=425&amp;START_MAXIMIZED=FALSE&amp;Y=120&amp;display_string=audit"}</definedName>
    <definedName name="_3993__FDSAUDITLINK__" hidden="1">{"fdsup://directions/FAT Viewer?action=UPDATE&amp;creator=factSet&amp;DYN_ARGS=true&amp;DOC_NAME=FAT:RGQ_ENTRPR_VAL_EV_SOURCE_WINDOW.FAT&amp;VAR:ID1=BWT-AT&amp;VAR:SDATE=20090403&amp;VAR:FDATE=20090331&amp;VAR:FREQ=WEEKLY&amp;VAR:RELITEM=&amp;VAR:CURRENCY=&amp;VAR:DB_TYPE=&amp;VAR:UNITS=M&amp;window=popu","p&amp;width=535&amp;height=425&amp;START_MAXIMIZED=FALSE&amp;Y=120&amp;display_string=audit"}</definedName>
    <definedName name="_3994__FDSAUDITLINK__" localSheetId="1" hidden="1">{"fdsup://directions/FAT Viewer?action=UPDATE&amp;creator=factSet&amp;DYN_ARGS=true&amp;DOC_NAME=FAT:RGQ_ENTRPR_VAL_EV_SOURCE_WINDOW.FAT&amp;VAR:ID1=BWT-AT&amp;VAR:SDATE=20090327&amp;VAR:FDATE=20081231&amp;VAR:FREQ=WEEKLY&amp;VAR:RELITEM=&amp;VAR:CURRENCY=&amp;VAR:DB_TYPE=&amp;VAR:UNITS=M&amp;window=popu","p&amp;width=535&amp;height=425&amp;START_MAXIMIZED=FALSE&amp;Y=120&amp;display_string=audit"}</definedName>
    <definedName name="_3994__FDSAUDITLINK__" localSheetId="0" hidden="1">{"fdsup://directions/FAT Viewer?action=UPDATE&amp;creator=factSet&amp;DYN_ARGS=true&amp;DOC_NAME=FAT:RGQ_ENTRPR_VAL_EV_SOURCE_WINDOW.FAT&amp;VAR:ID1=BWT-AT&amp;VAR:SDATE=20090327&amp;VAR:FDATE=20081231&amp;VAR:FREQ=WEEKLY&amp;VAR:RELITEM=&amp;VAR:CURRENCY=&amp;VAR:DB_TYPE=&amp;VAR:UNITS=M&amp;window=popu","p&amp;width=535&amp;height=425&amp;START_MAXIMIZED=FALSE&amp;Y=120&amp;display_string=audit"}</definedName>
    <definedName name="_3994__FDSAUDITLINK__" hidden="1">{"fdsup://directions/FAT Viewer?action=UPDATE&amp;creator=factSet&amp;DYN_ARGS=true&amp;DOC_NAME=FAT:RGQ_ENTRPR_VAL_EV_SOURCE_WINDOW.FAT&amp;VAR:ID1=BWT-AT&amp;VAR:SDATE=20090327&amp;VAR:FDATE=20081231&amp;VAR:FREQ=WEEKLY&amp;VAR:RELITEM=&amp;VAR:CURRENCY=&amp;VAR:DB_TYPE=&amp;VAR:UNITS=M&amp;window=popu","p&amp;width=535&amp;height=425&amp;START_MAXIMIZED=FALSE&amp;Y=120&amp;display_string=audit"}</definedName>
    <definedName name="_3995__FDSAUDITLINK__" localSheetId="1" hidden="1">{"fdsup://directions/FAT Viewer?action=UPDATE&amp;creator=factSet&amp;DYN_ARGS=true&amp;DOC_NAME=FAT:RGQ_ENTRPR_VAL_EV_SOURCE_WINDOW.FAT&amp;VAR:ID1=BWT-AT&amp;VAR:SDATE=20090320&amp;VAR:FDATE=20081231&amp;VAR:FREQ=WEEKLY&amp;VAR:RELITEM=&amp;VAR:CURRENCY=&amp;VAR:DB_TYPE=&amp;VAR:UNITS=M&amp;window=popu","p&amp;width=535&amp;height=425&amp;START_MAXIMIZED=FALSE&amp;Y=120&amp;display_string=audit"}</definedName>
    <definedName name="_3995__FDSAUDITLINK__" localSheetId="0" hidden="1">{"fdsup://directions/FAT Viewer?action=UPDATE&amp;creator=factSet&amp;DYN_ARGS=true&amp;DOC_NAME=FAT:RGQ_ENTRPR_VAL_EV_SOURCE_WINDOW.FAT&amp;VAR:ID1=BWT-AT&amp;VAR:SDATE=20090320&amp;VAR:FDATE=20081231&amp;VAR:FREQ=WEEKLY&amp;VAR:RELITEM=&amp;VAR:CURRENCY=&amp;VAR:DB_TYPE=&amp;VAR:UNITS=M&amp;window=popu","p&amp;width=535&amp;height=425&amp;START_MAXIMIZED=FALSE&amp;Y=120&amp;display_string=audit"}</definedName>
    <definedName name="_3995__FDSAUDITLINK__" hidden="1">{"fdsup://directions/FAT Viewer?action=UPDATE&amp;creator=factSet&amp;DYN_ARGS=true&amp;DOC_NAME=FAT:RGQ_ENTRPR_VAL_EV_SOURCE_WINDOW.FAT&amp;VAR:ID1=BWT-AT&amp;VAR:SDATE=20090320&amp;VAR:FDATE=20081231&amp;VAR:FREQ=WEEKLY&amp;VAR:RELITEM=&amp;VAR:CURRENCY=&amp;VAR:DB_TYPE=&amp;VAR:UNITS=M&amp;window=popu","p&amp;width=535&amp;height=425&amp;START_MAXIMIZED=FALSE&amp;Y=120&amp;display_string=audit"}</definedName>
    <definedName name="_3996__FDSAUDITLINK__" localSheetId="1" hidden="1">{"fdsup://directions/FAT Viewer?action=UPDATE&amp;creator=factSet&amp;DYN_ARGS=true&amp;DOC_NAME=FAT:RGQ_ENTRPR_VAL_EV_SOURCE_WINDOW.FAT&amp;VAR:ID1=BWT-AT&amp;VAR:SDATE=20090313&amp;VAR:FDATE=20081231&amp;VAR:FREQ=WEEKLY&amp;VAR:RELITEM=&amp;VAR:CURRENCY=&amp;VAR:DB_TYPE=&amp;VAR:UNITS=M&amp;window=popu","p&amp;width=535&amp;height=425&amp;START_MAXIMIZED=FALSE&amp;Y=120&amp;display_string=audit"}</definedName>
    <definedName name="_3996__FDSAUDITLINK__" localSheetId="0" hidden="1">{"fdsup://directions/FAT Viewer?action=UPDATE&amp;creator=factSet&amp;DYN_ARGS=true&amp;DOC_NAME=FAT:RGQ_ENTRPR_VAL_EV_SOURCE_WINDOW.FAT&amp;VAR:ID1=BWT-AT&amp;VAR:SDATE=20090313&amp;VAR:FDATE=20081231&amp;VAR:FREQ=WEEKLY&amp;VAR:RELITEM=&amp;VAR:CURRENCY=&amp;VAR:DB_TYPE=&amp;VAR:UNITS=M&amp;window=popu","p&amp;width=535&amp;height=425&amp;START_MAXIMIZED=FALSE&amp;Y=120&amp;display_string=audit"}</definedName>
    <definedName name="_3996__FDSAUDITLINK__" hidden="1">{"fdsup://directions/FAT Viewer?action=UPDATE&amp;creator=factSet&amp;DYN_ARGS=true&amp;DOC_NAME=FAT:RGQ_ENTRPR_VAL_EV_SOURCE_WINDOW.FAT&amp;VAR:ID1=BWT-AT&amp;VAR:SDATE=20090313&amp;VAR:FDATE=20081231&amp;VAR:FREQ=WEEKLY&amp;VAR:RELITEM=&amp;VAR:CURRENCY=&amp;VAR:DB_TYPE=&amp;VAR:UNITS=M&amp;window=popu","p&amp;width=535&amp;height=425&amp;START_MAXIMIZED=FALSE&amp;Y=120&amp;display_string=audit"}</definedName>
    <definedName name="_3997__FDSAUDITLINK__" localSheetId="1" hidden="1">{"fdsup://directions/FAT Viewer?action=UPDATE&amp;creator=factSet&amp;DYN_ARGS=true&amp;DOC_NAME=FAT:RGQ_ENTRPR_VAL_EV_SOURCE_WINDOW.FAT&amp;VAR:ID1=BWT-AT&amp;VAR:SDATE=20090306&amp;VAR:FDATE=20081231&amp;VAR:FREQ=WEEKLY&amp;VAR:RELITEM=&amp;VAR:CURRENCY=&amp;VAR:DB_TYPE=&amp;VAR:UNITS=M&amp;window=popu","p&amp;width=535&amp;height=425&amp;START_MAXIMIZED=FALSE&amp;Y=120&amp;display_string=audit"}</definedName>
    <definedName name="_3997__FDSAUDITLINK__" localSheetId="0" hidden="1">{"fdsup://directions/FAT Viewer?action=UPDATE&amp;creator=factSet&amp;DYN_ARGS=true&amp;DOC_NAME=FAT:RGQ_ENTRPR_VAL_EV_SOURCE_WINDOW.FAT&amp;VAR:ID1=BWT-AT&amp;VAR:SDATE=20090306&amp;VAR:FDATE=20081231&amp;VAR:FREQ=WEEKLY&amp;VAR:RELITEM=&amp;VAR:CURRENCY=&amp;VAR:DB_TYPE=&amp;VAR:UNITS=M&amp;window=popu","p&amp;width=535&amp;height=425&amp;START_MAXIMIZED=FALSE&amp;Y=120&amp;display_string=audit"}</definedName>
    <definedName name="_3997__FDSAUDITLINK__" hidden="1">{"fdsup://directions/FAT Viewer?action=UPDATE&amp;creator=factSet&amp;DYN_ARGS=true&amp;DOC_NAME=FAT:RGQ_ENTRPR_VAL_EV_SOURCE_WINDOW.FAT&amp;VAR:ID1=BWT-AT&amp;VAR:SDATE=20090306&amp;VAR:FDATE=20081231&amp;VAR:FREQ=WEEKLY&amp;VAR:RELITEM=&amp;VAR:CURRENCY=&amp;VAR:DB_TYPE=&amp;VAR:UNITS=M&amp;window=popu","p&amp;width=535&amp;height=425&amp;START_MAXIMIZED=FALSE&amp;Y=120&amp;display_string=audit"}</definedName>
    <definedName name="_3998__FDSAUDITLINK__" localSheetId="1" hidden="1">{"fdsup://directions/FAT Viewer?action=UPDATE&amp;creator=factSet&amp;DYN_ARGS=true&amp;DOC_NAME=FAT:RGQ_ENTRPR_VAL_EV_SOURCE_WINDOW.FAT&amp;VAR:ID1=BWT-AT&amp;VAR:SDATE=20090227&amp;VAR:FDATE=20081231&amp;VAR:FREQ=WEEKLY&amp;VAR:RELITEM=&amp;VAR:CURRENCY=&amp;VAR:DB_TYPE=&amp;VAR:UNITS=M&amp;window=popu","p&amp;width=535&amp;height=425&amp;START_MAXIMIZED=FALSE&amp;Y=120&amp;display_string=audit"}</definedName>
    <definedName name="_3998__FDSAUDITLINK__" localSheetId="0" hidden="1">{"fdsup://directions/FAT Viewer?action=UPDATE&amp;creator=factSet&amp;DYN_ARGS=true&amp;DOC_NAME=FAT:RGQ_ENTRPR_VAL_EV_SOURCE_WINDOW.FAT&amp;VAR:ID1=BWT-AT&amp;VAR:SDATE=20090227&amp;VAR:FDATE=20081231&amp;VAR:FREQ=WEEKLY&amp;VAR:RELITEM=&amp;VAR:CURRENCY=&amp;VAR:DB_TYPE=&amp;VAR:UNITS=M&amp;window=popu","p&amp;width=535&amp;height=425&amp;START_MAXIMIZED=FALSE&amp;Y=120&amp;display_string=audit"}</definedName>
    <definedName name="_3998__FDSAUDITLINK__" hidden="1">{"fdsup://directions/FAT Viewer?action=UPDATE&amp;creator=factSet&amp;DYN_ARGS=true&amp;DOC_NAME=FAT:RGQ_ENTRPR_VAL_EV_SOURCE_WINDOW.FAT&amp;VAR:ID1=BWT-AT&amp;VAR:SDATE=20090227&amp;VAR:FDATE=20081231&amp;VAR:FREQ=WEEKLY&amp;VAR:RELITEM=&amp;VAR:CURRENCY=&amp;VAR:DB_TYPE=&amp;VAR:UNITS=M&amp;window=popu","p&amp;width=535&amp;height=425&amp;START_MAXIMIZED=FALSE&amp;Y=120&amp;display_string=audit"}</definedName>
    <definedName name="_3999__FDSAUDITLINK__" localSheetId="1" hidden="1">{"fdsup://directions/FAT Viewer?action=UPDATE&amp;creator=factSet&amp;DYN_ARGS=true&amp;DOC_NAME=FAT:RGQ_ENTRPR_VAL_EV_SOURCE_WINDOW.FAT&amp;VAR:ID1=BWT-AT&amp;VAR:SDATE=20090220&amp;VAR:FDATE=20081231&amp;VAR:FREQ=WEEKLY&amp;VAR:RELITEM=&amp;VAR:CURRENCY=&amp;VAR:DB_TYPE=&amp;VAR:UNITS=M&amp;window=popu","p&amp;width=535&amp;height=425&amp;START_MAXIMIZED=FALSE&amp;Y=120&amp;display_string=audit"}</definedName>
    <definedName name="_3999__FDSAUDITLINK__" localSheetId="0" hidden="1">{"fdsup://directions/FAT Viewer?action=UPDATE&amp;creator=factSet&amp;DYN_ARGS=true&amp;DOC_NAME=FAT:RGQ_ENTRPR_VAL_EV_SOURCE_WINDOW.FAT&amp;VAR:ID1=BWT-AT&amp;VAR:SDATE=20090220&amp;VAR:FDATE=20081231&amp;VAR:FREQ=WEEKLY&amp;VAR:RELITEM=&amp;VAR:CURRENCY=&amp;VAR:DB_TYPE=&amp;VAR:UNITS=M&amp;window=popu","p&amp;width=535&amp;height=425&amp;START_MAXIMIZED=FALSE&amp;Y=120&amp;display_string=audit"}</definedName>
    <definedName name="_3999__FDSAUDITLINK__" hidden="1">{"fdsup://directions/FAT Viewer?action=UPDATE&amp;creator=factSet&amp;DYN_ARGS=true&amp;DOC_NAME=FAT:RGQ_ENTRPR_VAL_EV_SOURCE_WINDOW.FAT&amp;VAR:ID1=BWT-AT&amp;VAR:SDATE=20090220&amp;VAR:FDATE=20081231&amp;VAR:FREQ=WEEKLY&amp;VAR:RELITEM=&amp;VAR:CURRENCY=&amp;VAR:DB_TYPE=&amp;VAR:UNITS=M&amp;window=popu","p&amp;width=535&amp;height=425&amp;START_MAXIMIZED=FALSE&amp;Y=120&amp;display_string=audit"}</definedName>
    <definedName name="_4__123Graph_AChart_2" localSheetId="0" hidden="1">#REF!</definedName>
    <definedName name="_4__123Graph_AChart_2" hidden="1">#REF!</definedName>
    <definedName name="_4__FDSAUDITLINK__" localSheetId="1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4__FDSAUDITLINK__" localSheetId="0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4__FDSAUDITLINK__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40__FDSAUDITLINK__" localSheetId="1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40__FDSAUDITLINK__" localSheetId="0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40__FDSAUDITLINK__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400__FDSAUDITLINK__" localSheetId="1" hidden="1">{"fdsup://directions/FAT Viewer?action=UPDATE&amp;creator=factSet&amp;DYN_ARGS=true&amp;DOC_NAME=FAT:RGQ_ENTRPR_VAL_EV_SOURCE_WINDOW.FAT&amp;VAR:ID1=PLL&amp;VAR:SDATE=20080516&amp;VAR:FDATE=20080430&amp;VAR:FREQ=WEEKLY&amp;VAR:RELITEM=&amp;VAR:CURRENCY=&amp;VAR:DB_TYPE=&amp;VAR:UNITS=M&amp;window=popup&amp;w","idth=535&amp;height=425&amp;START_MAXIMIZED=FALSE&amp;Y=120&amp;display_string=audit"}</definedName>
    <definedName name="_400__FDSAUDITLINK__" localSheetId="0" hidden="1">{"fdsup://directions/FAT Viewer?action=UPDATE&amp;creator=factSet&amp;DYN_ARGS=true&amp;DOC_NAME=FAT:RGQ_ENTRPR_VAL_EV_SOURCE_WINDOW.FAT&amp;VAR:ID1=PLL&amp;VAR:SDATE=20080516&amp;VAR:FDATE=20080430&amp;VAR:FREQ=WEEKLY&amp;VAR:RELITEM=&amp;VAR:CURRENCY=&amp;VAR:DB_TYPE=&amp;VAR:UNITS=M&amp;window=popup&amp;w","idth=535&amp;height=425&amp;START_MAXIMIZED=FALSE&amp;Y=120&amp;display_string=audit"}</definedName>
    <definedName name="_400__FDSAUDITLINK__" hidden="1">{"fdsup://directions/FAT Viewer?action=UPDATE&amp;creator=factSet&amp;DYN_ARGS=true&amp;DOC_NAME=FAT:RGQ_ENTRPR_VAL_EV_SOURCE_WINDOW.FAT&amp;VAR:ID1=PLL&amp;VAR:SDATE=20080516&amp;VAR:FDATE=20080430&amp;VAR:FREQ=WEEKLY&amp;VAR:RELITEM=&amp;VAR:CURRENCY=&amp;VAR:DB_TYPE=&amp;VAR:UNITS=M&amp;window=popup&amp;w","idth=535&amp;height=425&amp;START_MAXIMIZED=FALSE&amp;Y=120&amp;display_string=audit"}</definedName>
    <definedName name="_4000__FDSAUDITLINK__" localSheetId="1" hidden="1">{"fdsup://directions/FAT Viewer?action=UPDATE&amp;creator=factSet&amp;DYN_ARGS=true&amp;DOC_NAME=FAT:RGQ_ENTRPR_VAL_EV_SOURCE_WINDOW.FAT&amp;VAR:ID1=BWT-AT&amp;VAR:SDATE=20090213&amp;VAR:FDATE=20081231&amp;VAR:FREQ=WEEKLY&amp;VAR:RELITEM=&amp;VAR:CURRENCY=&amp;VAR:DB_TYPE=&amp;VAR:UNITS=M&amp;window=popu","p&amp;width=535&amp;height=425&amp;START_MAXIMIZED=FALSE&amp;Y=120&amp;display_string=audit"}</definedName>
    <definedName name="_4000__FDSAUDITLINK__" localSheetId="0" hidden="1">{"fdsup://directions/FAT Viewer?action=UPDATE&amp;creator=factSet&amp;DYN_ARGS=true&amp;DOC_NAME=FAT:RGQ_ENTRPR_VAL_EV_SOURCE_WINDOW.FAT&amp;VAR:ID1=BWT-AT&amp;VAR:SDATE=20090213&amp;VAR:FDATE=20081231&amp;VAR:FREQ=WEEKLY&amp;VAR:RELITEM=&amp;VAR:CURRENCY=&amp;VAR:DB_TYPE=&amp;VAR:UNITS=M&amp;window=popu","p&amp;width=535&amp;height=425&amp;START_MAXIMIZED=FALSE&amp;Y=120&amp;display_string=audit"}</definedName>
    <definedName name="_4000__FDSAUDITLINK__" hidden="1">{"fdsup://directions/FAT Viewer?action=UPDATE&amp;creator=factSet&amp;DYN_ARGS=true&amp;DOC_NAME=FAT:RGQ_ENTRPR_VAL_EV_SOURCE_WINDOW.FAT&amp;VAR:ID1=BWT-AT&amp;VAR:SDATE=20090213&amp;VAR:FDATE=20081231&amp;VAR:FREQ=WEEKLY&amp;VAR:RELITEM=&amp;VAR:CURRENCY=&amp;VAR:DB_TYPE=&amp;VAR:UNITS=M&amp;window=popu","p&amp;width=535&amp;height=425&amp;START_MAXIMIZED=FALSE&amp;Y=120&amp;display_string=audit"}</definedName>
    <definedName name="_4001__FDSAUDITLINK__" localSheetId="1" hidden="1">{"fdsup://directions/FAT Viewer?action=UPDATE&amp;creator=factSet&amp;DYN_ARGS=true&amp;DOC_NAME=FAT:RGQ_ENTRPR_VAL_EV_SOURCE_WINDOW.FAT&amp;VAR:ID1=BWT-AT&amp;VAR:SDATE=20090206&amp;VAR:FDATE=20081231&amp;VAR:FREQ=WEEKLY&amp;VAR:RELITEM=&amp;VAR:CURRENCY=&amp;VAR:DB_TYPE=&amp;VAR:UNITS=M&amp;window=popu","p&amp;width=535&amp;height=425&amp;START_MAXIMIZED=FALSE&amp;Y=120&amp;display_string=audit"}</definedName>
    <definedName name="_4001__FDSAUDITLINK__" localSheetId="0" hidden="1">{"fdsup://directions/FAT Viewer?action=UPDATE&amp;creator=factSet&amp;DYN_ARGS=true&amp;DOC_NAME=FAT:RGQ_ENTRPR_VAL_EV_SOURCE_WINDOW.FAT&amp;VAR:ID1=BWT-AT&amp;VAR:SDATE=20090206&amp;VAR:FDATE=20081231&amp;VAR:FREQ=WEEKLY&amp;VAR:RELITEM=&amp;VAR:CURRENCY=&amp;VAR:DB_TYPE=&amp;VAR:UNITS=M&amp;window=popu","p&amp;width=535&amp;height=425&amp;START_MAXIMIZED=FALSE&amp;Y=120&amp;display_string=audit"}</definedName>
    <definedName name="_4001__FDSAUDITLINK__" hidden="1">{"fdsup://directions/FAT Viewer?action=UPDATE&amp;creator=factSet&amp;DYN_ARGS=true&amp;DOC_NAME=FAT:RGQ_ENTRPR_VAL_EV_SOURCE_WINDOW.FAT&amp;VAR:ID1=BWT-AT&amp;VAR:SDATE=20090206&amp;VAR:FDATE=20081231&amp;VAR:FREQ=WEEKLY&amp;VAR:RELITEM=&amp;VAR:CURRENCY=&amp;VAR:DB_TYPE=&amp;VAR:UNITS=M&amp;window=popu","p&amp;width=535&amp;height=425&amp;START_MAXIMIZED=FALSE&amp;Y=120&amp;display_string=audit"}</definedName>
    <definedName name="_4002__FDSAUDITLINK__" localSheetId="1" hidden="1">{"fdsup://directions/FAT Viewer?action=UPDATE&amp;creator=factSet&amp;DYN_ARGS=true&amp;DOC_NAME=FAT:RGQ_ENTRPR_VAL_EV_SOURCE_WINDOW.FAT&amp;VAR:ID1=BWT-AT&amp;VAR:SDATE=20090130&amp;VAR:FDATE=20081231&amp;VAR:FREQ=WEEKLY&amp;VAR:RELITEM=&amp;VAR:CURRENCY=&amp;VAR:DB_TYPE=&amp;VAR:UNITS=M&amp;window=popu","p&amp;width=535&amp;height=425&amp;START_MAXIMIZED=FALSE&amp;Y=120&amp;display_string=audit"}</definedName>
    <definedName name="_4002__FDSAUDITLINK__" localSheetId="0" hidden="1">{"fdsup://directions/FAT Viewer?action=UPDATE&amp;creator=factSet&amp;DYN_ARGS=true&amp;DOC_NAME=FAT:RGQ_ENTRPR_VAL_EV_SOURCE_WINDOW.FAT&amp;VAR:ID1=BWT-AT&amp;VAR:SDATE=20090130&amp;VAR:FDATE=20081231&amp;VAR:FREQ=WEEKLY&amp;VAR:RELITEM=&amp;VAR:CURRENCY=&amp;VAR:DB_TYPE=&amp;VAR:UNITS=M&amp;window=popu","p&amp;width=535&amp;height=425&amp;START_MAXIMIZED=FALSE&amp;Y=120&amp;display_string=audit"}</definedName>
    <definedName name="_4002__FDSAUDITLINK__" hidden="1">{"fdsup://directions/FAT Viewer?action=UPDATE&amp;creator=factSet&amp;DYN_ARGS=true&amp;DOC_NAME=FAT:RGQ_ENTRPR_VAL_EV_SOURCE_WINDOW.FAT&amp;VAR:ID1=BWT-AT&amp;VAR:SDATE=20090130&amp;VAR:FDATE=20081231&amp;VAR:FREQ=WEEKLY&amp;VAR:RELITEM=&amp;VAR:CURRENCY=&amp;VAR:DB_TYPE=&amp;VAR:UNITS=M&amp;window=popu","p&amp;width=535&amp;height=425&amp;START_MAXIMIZED=FALSE&amp;Y=120&amp;display_string=audit"}</definedName>
    <definedName name="_4003__FDSAUDITLINK__" localSheetId="1" hidden="1">{"fdsup://directions/FAT Viewer?action=UPDATE&amp;creator=factSet&amp;DYN_ARGS=true&amp;DOC_NAME=FAT:RGQ_ENTRPR_VAL_EV_SOURCE_WINDOW.FAT&amp;VAR:ID1=BWT-AT&amp;VAR:SDATE=20090123&amp;VAR:FDATE=20081231&amp;VAR:FREQ=WEEKLY&amp;VAR:RELITEM=&amp;VAR:CURRENCY=&amp;VAR:DB_TYPE=&amp;VAR:UNITS=M&amp;window=popu","p&amp;width=535&amp;height=425&amp;START_MAXIMIZED=FALSE&amp;Y=120&amp;display_string=audit"}</definedName>
    <definedName name="_4003__FDSAUDITLINK__" localSheetId="0" hidden="1">{"fdsup://directions/FAT Viewer?action=UPDATE&amp;creator=factSet&amp;DYN_ARGS=true&amp;DOC_NAME=FAT:RGQ_ENTRPR_VAL_EV_SOURCE_WINDOW.FAT&amp;VAR:ID1=BWT-AT&amp;VAR:SDATE=20090123&amp;VAR:FDATE=20081231&amp;VAR:FREQ=WEEKLY&amp;VAR:RELITEM=&amp;VAR:CURRENCY=&amp;VAR:DB_TYPE=&amp;VAR:UNITS=M&amp;window=popu","p&amp;width=535&amp;height=425&amp;START_MAXIMIZED=FALSE&amp;Y=120&amp;display_string=audit"}</definedName>
    <definedName name="_4003__FDSAUDITLINK__" hidden="1">{"fdsup://directions/FAT Viewer?action=UPDATE&amp;creator=factSet&amp;DYN_ARGS=true&amp;DOC_NAME=FAT:RGQ_ENTRPR_VAL_EV_SOURCE_WINDOW.FAT&amp;VAR:ID1=BWT-AT&amp;VAR:SDATE=20090123&amp;VAR:FDATE=20081231&amp;VAR:FREQ=WEEKLY&amp;VAR:RELITEM=&amp;VAR:CURRENCY=&amp;VAR:DB_TYPE=&amp;VAR:UNITS=M&amp;window=popu","p&amp;width=535&amp;height=425&amp;START_MAXIMIZED=FALSE&amp;Y=120&amp;display_string=audit"}</definedName>
    <definedName name="_4004__FDSAUDITLINK__" localSheetId="1" hidden="1">{"fdsup://directions/FAT Viewer?action=UPDATE&amp;creator=factSet&amp;DYN_ARGS=true&amp;DOC_NAME=FAT:RGQ_ENTRPR_VAL_EV_SOURCE_WINDOW.FAT&amp;VAR:ID1=BWT-AT&amp;VAR:SDATE=20090116&amp;VAR:FDATE=20081231&amp;VAR:FREQ=WEEKLY&amp;VAR:RELITEM=&amp;VAR:CURRENCY=&amp;VAR:DB_TYPE=&amp;VAR:UNITS=M&amp;window=popu","p&amp;width=535&amp;height=425&amp;START_MAXIMIZED=FALSE&amp;Y=120&amp;display_string=audit"}</definedName>
    <definedName name="_4004__FDSAUDITLINK__" localSheetId="0" hidden="1">{"fdsup://directions/FAT Viewer?action=UPDATE&amp;creator=factSet&amp;DYN_ARGS=true&amp;DOC_NAME=FAT:RGQ_ENTRPR_VAL_EV_SOURCE_WINDOW.FAT&amp;VAR:ID1=BWT-AT&amp;VAR:SDATE=20090116&amp;VAR:FDATE=20081231&amp;VAR:FREQ=WEEKLY&amp;VAR:RELITEM=&amp;VAR:CURRENCY=&amp;VAR:DB_TYPE=&amp;VAR:UNITS=M&amp;window=popu","p&amp;width=535&amp;height=425&amp;START_MAXIMIZED=FALSE&amp;Y=120&amp;display_string=audit"}</definedName>
    <definedName name="_4004__FDSAUDITLINK__" hidden="1">{"fdsup://directions/FAT Viewer?action=UPDATE&amp;creator=factSet&amp;DYN_ARGS=true&amp;DOC_NAME=FAT:RGQ_ENTRPR_VAL_EV_SOURCE_WINDOW.FAT&amp;VAR:ID1=BWT-AT&amp;VAR:SDATE=20090116&amp;VAR:FDATE=20081231&amp;VAR:FREQ=WEEKLY&amp;VAR:RELITEM=&amp;VAR:CURRENCY=&amp;VAR:DB_TYPE=&amp;VAR:UNITS=M&amp;window=popu","p&amp;width=535&amp;height=425&amp;START_MAXIMIZED=FALSE&amp;Y=120&amp;display_string=audit"}</definedName>
    <definedName name="_4005__FDSAUDITLINK__" localSheetId="1" hidden="1">{"fdsup://directions/FAT Viewer?action=UPDATE&amp;creator=factSet&amp;DYN_ARGS=true&amp;DOC_NAME=FAT:RGQ_ENTRPR_VAL_EV_SOURCE_WINDOW.FAT&amp;VAR:ID1=BWT-AT&amp;VAR:SDATE=20090109&amp;VAR:FDATE=20081231&amp;VAR:FREQ=WEEKLY&amp;VAR:RELITEM=&amp;VAR:CURRENCY=&amp;VAR:DB_TYPE=&amp;VAR:UNITS=M&amp;window=popu","p&amp;width=535&amp;height=425&amp;START_MAXIMIZED=FALSE&amp;Y=120&amp;display_string=audit"}</definedName>
    <definedName name="_4005__FDSAUDITLINK__" localSheetId="0" hidden="1">{"fdsup://directions/FAT Viewer?action=UPDATE&amp;creator=factSet&amp;DYN_ARGS=true&amp;DOC_NAME=FAT:RGQ_ENTRPR_VAL_EV_SOURCE_WINDOW.FAT&amp;VAR:ID1=BWT-AT&amp;VAR:SDATE=20090109&amp;VAR:FDATE=20081231&amp;VAR:FREQ=WEEKLY&amp;VAR:RELITEM=&amp;VAR:CURRENCY=&amp;VAR:DB_TYPE=&amp;VAR:UNITS=M&amp;window=popu","p&amp;width=535&amp;height=425&amp;START_MAXIMIZED=FALSE&amp;Y=120&amp;display_string=audit"}</definedName>
    <definedName name="_4005__FDSAUDITLINK__" hidden="1">{"fdsup://directions/FAT Viewer?action=UPDATE&amp;creator=factSet&amp;DYN_ARGS=true&amp;DOC_NAME=FAT:RGQ_ENTRPR_VAL_EV_SOURCE_WINDOW.FAT&amp;VAR:ID1=BWT-AT&amp;VAR:SDATE=20090109&amp;VAR:FDATE=20081231&amp;VAR:FREQ=WEEKLY&amp;VAR:RELITEM=&amp;VAR:CURRENCY=&amp;VAR:DB_TYPE=&amp;VAR:UNITS=M&amp;window=popu","p&amp;width=535&amp;height=425&amp;START_MAXIMIZED=FALSE&amp;Y=120&amp;display_string=audit"}</definedName>
    <definedName name="_4006__FDSAUDITLINK__" localSheetId="1" hidden="1">{"fdsup://directions/FAT Viewer?action=UPDATE&amp;creator=factSet&amp;DYN_ARGS=true&amp;DOC_NAME=FAT:RGQ_ENTRPR_VAL_EV_SOURCE_WINDOW.FAT&amp;VAR:ID1=BWT-AT&amp;VAR:SDATE=20090102&amp;VAR:FDATE=20081231&amp;VAR:FREQ=WEEKLY&amp;VAR:RELITEM=&amp;VAR:CURRENCY=&amp;VAR:DB_TYPE=&amp;VAR:UNITS=M&amp;window=popu","p&amp;width=535&amp;height=425&amp;START_MAXIMIZED=FALSE&amp;Y=120&amp;display_string=audit"}</definedName>
    <definedName name="_4006__FDSAUDITLINK__" localSheetId="0" hidden="1">{"fdsup://directions/FAT Viewer?action=UPDATE&amp;creator=factSet&amp;DYN_ARGS=true&amp;DOC_NAME=FAT:RGQ_ENTRPR_VAL_EV_SOURCE_WINDOW.FAT&amp;VAR:ID1=BWT-AT&amp;VAR:SDATE=20090102&amp;VAR:FDATE=20081231&amp;VAR:FREQ=WEEKLY&amp;VAR:RELITEM=&amp;VAR:CURRENCY=&amp;VAR:DB_TYPE=&amp;VAR:UNITS=M&amp;window=popu","p&amp;width=535&amp;height=425&amp;START_MAXIMIZED=FALSE&amp;Y=120&amp;display_string=audit"}</definedName>
    <definedName name="_4006__FDSAUDITLINK__" hidden="1">{"fdsup://directions/FAT Viewer?action=UPDATE&amp;creator=factSet&amp;DYN_ARGS=true&amp;DOC_NAME=FAT:RGQ_ENTRPR_VAL_EV_SOURCE_WINDOW.FAT&amp;VAR:ID1=BWT-AT&amp;VAR:SDATE=20090102&amp;VAR:FDATE=20081231&amp;VAR:FREQ=WEEKLY&amp;VAR:RELITEM=&amp;VAR:CURRENCY=&amp;VAR:DB_TYPE=&amp;VAR:UNITS=M&amp;window=popu","p&amp;width=535&amp;height=425&amp;START_MAXIMIZED=FALSE&amp;Y=120&amp;display_string=audit"}</definedName>
    <definedName name="_4007__FDSAUDITLINK__" localSheetId="1" hidden="1">{"fdsup://directions/FAT Viewer?action=UPDATE&amp;creator=factSet&amp;DYN_ARGS=true&amp;DOC_NAME=FAT:RGQ_ENTRPR_VAL_EV_SOURCE_WINDOW.FAT&amp;VAR:ID1=BWT-AT&amp;VAR:SDATE=20081226&amp;VAR:FDATE=20080930&amp;VAR:FREQ=WEEKLY&amp;VAR:RELITEM=&amp;VAR:CURRENCY=&amp;VAR:DB_TYPE=&amp;VAR:UNITS=M&amp;window=popu","p&amp;width=535&amp;height=425&amp;START_MAXIMIZED=FALSE&amp;Y=120&amp;display_string=audit"}</definedName>
    <definedName name="_4007__FDSAUDITLINK__" localSheetId="0" hidden="1">{"fdsup://directions/FAT Viewer?action=UPDATE&amp;creator=factSet&amp;DYN_ARGS=true&amp;DOC_NAME=FAT:RGQ_ENTRPR_VAL_EV_SOURCE_WINDOW.FAT&amp;VAR:ID1=BWT-AT&amp;VAR:SDATE=20081226&amp;VAR:FDATE=20080930&amp;VAR:FREQ=WEEKLY&amp;VAR:RELITEM=&amp;VAR:CURRENCY=&amp;VAR:DB_TYPE=&amp;VAR:UNITS=M&amp;window=popu","p&amp;width=535&amp;height=425&amp;START_MAXIMIZED=FALSE&amp;Y=120&amp;display_string=audit"}</definedName>
    <definedName name="_4007__FDSAUDITLINK__" hidden="1">{"fdsup://directions/FAT Viewer?action=UPDATE&amp;creator=factSet&amp;DYN_ARGS=true&amp;DOC_NAME=FAT:RGQ_ENTRPR_VAL_EV_SOURCE_WINDOW.FAT&amp;VAR:ID1=BWT-AT&amp;VAR:SDATE=20081226&amp;VAR:FDATE=20080930&amp;VAR:FREQ=WEEKLY&amp;VAR:RELITEM=&amp;VAR:CURRENCY=&amp;VAR:DB_TYPE=&amp;VAR:UNITS=M&amp;window=popu","p&amp;width=535&amp;height=425&amp;START_MAXIMIZED=FALSE&amp;Y=120&amp;display_string=audit"}</definedName>
    <definedName name="_4008__FDSAUDITLINK__" localSheetId="1" hidden="1">{"fdsup://directions/FAT Viewer?action=UPDATE&amp;creator=factSet&amp;DYN_ARGS=true&amp;DOC_NAME=FAT:RGQ_ENTRPR_VAL_EV_SOURCE_WINDOW.FAT&amp;VAR:ID1=BWT-AT&amp;VAR:SDATE=20081219&amp;VAR:FDATE=20080930&amp;VAR:FREQ=WEEKLY&amp;VAR:RELITEM=&amp;VAR:CURRENCY=&amp;VAR:DB_TYPE=&amp;VAR:UNITS=M&amp;window=popu","p&amp;width=535&amp;height=425&amp;START_MAXIMIZED=FALSE&amp;Y=120&amp;display_string=audit"}</definedName>
    <definedName name="_4008__FDSAUDITLINK__" localSheetId="0" hidden="1">{"fdsup://directions/FAT Viewer?action=UPDATE&amp;creator=factSet&amp;DYN_ARGS=true&amp;DOC_NAME=FAT:RGQ_ENTRPR_VAL_EV_SOURCE_WINDOW.FAT&amp;VAR:ID1=BWT-AT&amp;VAR:SDATE=20081219&amp;VAR:FDATE=20080930&amp;VAR:FREQ=WEEKLY&amp;VAR:RELITEM=&amp;VAR:CURRENCY=&amp;VAR:DB_TYPE=&amp;VAR:UNITS=M&amp;window=popu","p&amp;width=535&amp;height=425&amp;START_MAXIMIZED=FALSE&amp;Y=120&amp;display_string=audit"}</definedName>
    <definedName name="_4008__FDSAUDITLINK__" hidden="1">{"fdsup://directions/FAT Viewer?action=UPDATE&amp;creator=factSet&amp;DYN_ARGS=true&amp;DOC_NAME=FAT:RGQ_ENTRPR_VAL_EV_SOURCE_WINDOW.FAT&amp;VAR:ID1=BWT-AT&amp;VAR:SDATE=20081219&amp;VAR:FDATE=20080930&amp;VAR:FREQ=WEEKLY&amp;VAR:RELITEM=&amp;VAR:CURRENCY=&amp;VAR:DB_TYPE=&amp;VAR:UNITS=M&amp;window=popu","p&amp;width=535&amp;height=425&amp;START_MAXIMIZED=FALSE&amp;Y=120&amp;display_string=audit"}</definedName>
    <definedName name="_4009__FDSAUDITLINK__" localSheetId="1" hidden="1">{"fdsup://directions/FAT Viewer?action=UPDATE&amp;creator=factSet&amp;DYN_ARGS=true&amp;DOC_NAME=FAT:RGQ_ENTRPR_VAL_EV_SOURCE_WINDOW.FAT&amp;VAR:ID1=BWT-AT&amp;VAR:SDATE=20081212&amp;VAR:FDATE=20080930&amp;VAR:FREQ=WEEKLY&amp;VAR:RELITEM=&amp;VAR:CURRENCY=&amp;VAR:DB_TYPE=&amp;VAR:UNITS=M&amp;window=popu","p&amp;width=535&amp;height=425&amp;START_MAXIMIZED=FALSE&amp;Y=120&amp;display_string=audit"}</definedName>
    <definedName name="_4009__FDSAUDITLINK__" localSheetId="0" hidden="1">{"fdsup://directions/FAT Viewer?action=UPDATE&amp;creator=factSet&amp;DYN_ARGS=true&amp;DOC_NAME=FAT:RGQ_ENTRPR_VAL_EV_SOURCE_WINDOW.FAT&amp;VAR:ID1=BWT-AT&amp;VAR:SDATE=20081212&amp;VAR:FDATE=20080930&amp;VAR:FREQ=WEEKLY&amp;VAR:RELITEM=&amp;VAR:CURRENCY=&amp;VAR:DB_TYPE=&amp;VAR:UNITS=M&amp;window=popu","p&amp;width=535&amp;height=425&amp;START_MAXIMIZED=FALSE&amp;Y=120&amp;display_string=audit"}</definedName>
    <definedName name="_4009__FDSAUDITLINK__" hidden="1">{"fdsup://directions/FAT Viewer?action=UPDATE&amp;creator=factSet&amp;DYN_ARGS=true&amp;DOC_NAME=FAT:RGQ_ENTRPR_VAL_EV_SOURCE_WINDOW.FAT&amp;VAR:ID1=BWT-AT&amp;VAR:SDATE=20081212&amp;VAR:FDATE=20080930&amp;VAR:FREQ=WEEKLY&amp;VAR:RELITEM=&amp;VAR:CURRENCY=&amp;VAR:DB_TYPE=&amp;VAR:UNITS=M&amp;window=popu","p&amp;width=535&amp;height=425&amp;START_MAXIMIZED=FALSE&amp;Y=120&amp;display_string=audit"}</definedName>
    <definedName name="_401__FDSAUDITLINK__" localSheetId="1" hidden="1">{"fdsup://directions/FAT Viewer?action=UPDATE&amp;creator=factSet&amp;DYN_ARGS=true&amp;DOC_NAME=FAT:RGQ_ENTRPR_VAL_EV_SOURCE_WINDOW.FAT&amp;VAR:ID1=PLL&amp;VAR:SDATE=20080509&amp;VAR:FDATE=20080430&amp;VAR:FREQ=WEEKLY&amp;VAR:RELITEM=&amp;VAR:CURRENCY=&amp;VAR:DB_TYPE=&amp;VAR:UNITS=M&amp;window=popup&amp;w","idth=535&amp;height=425&amp;START_MAXIMIZED=FALSE&amp;Y=120&amp;display_string=audit"}</definedName>
    <definedName name="_401__FDSAUDITLINK__" localSheetId="0" hidden="1">{"fdsup://directions/FAT Viewer?action=UPDATE&amp;creator=factSet&amp;DYN_ARGS=true&amp;DOC_NAME=FAT:RGQ_ENTRPR_VAL_EV_SOURCE_WINDOW.FAT&amp;VAR:ID1=PLL&amp;VAR:SDATE=20080509&amp;VAR:FDATE=20080430&amp;VAR:FREQ=WEEKLY&amp;VAR:RELITEM=&amp;VAR:CURRENCY=&amp;VAR:DB_TYPE=&amp;VAR:UNITS=M&amp;window=popup&amp;w","idth=535&amp;height=425&amp;START_MAXIMIZED=FALSE&amp;Y=120&amp;display_string=audit"}</definedName>
    <definedName name="_401__FDSAUDITLINK__" hidden="1">{"fdsup://directions/FAT Viewer?action=UPDATE&amp;creator=factSet&amp;DYN_ARGS=true&amp;DOC_NAME=FAT:RGQ_ENTRPR_VAL_EV_SOURCE_WINDOW.FAT&amp;VAR:ID1=PLL&amp;VAR:SDATE=20080509&amp;VAR:FDATE=20080430&amp;VAR:FREQ=WEEKLY&amp;VAR:RELITEM=&amp;VAR:CURRENCY=&amp;VAR:DB_TYPE=&amp;VAR:UNITS=M&amp;window=popup&amp;w","idth=535&amp;height=425&amp;START_MAXIMIZED=FALSE&amp;Y=120&amp;display_string=audit"}</definedName>
    <definedName name="_4010__FDSAUDITLINK__" localSheetId="1" hidden="1">{"fdsup://directions/FAT Viewer?action=UPDATE&amp;creator=factSet&amp;DYN_ARGS=true&amp;DOC_NAME=FAT:RGQ_ENTRPR_VAL_EV_SOURCE_WINDOW.FAT&amp;VAR:ID1=BWT-AT&amp;VAR:SDATE=20081205&amp;VAR:FDATE=20080930&amp;VAR:FREQ=WEEKLY&amp;VAR:RELITEM=&amp;VAR:CURRENCY=&amp;VAR:DB_TYPE=&amp;VAR:UNITS=M&amp;window=popu","p&amp;width=535&amp;height=425&amp;START_MAXIMIZED=FALSE&amp;Y=120&amp;display_string=audit"}</definedName>
    <definedName name="_4010__FDSAUDITLINK__" localSheetId="0" hidden="1">{"fdsup://directions/FAT Viewer?action=UPDATE&amp;creator=factSet&amp;DYN_ARGS=true&amp;DOC_NAME=FAT:RGQ_ENTRPR_VAL_EV_SOURCE_WINDOW.FAT&amp;VAR:ID1=BWT-AT&amp;VAR:SDATE=20081205&amp;VAR:FDATE=20080930&amp;VAR:FREQ=WEEKLY&amp;VAR:RELITEM=&amp;VAR:CURRENCY=&amp;VAR:DB_TYPE=&amp;VAR:UNITS=M&amp;window=popu","p&amp;width=535&amp;height=425&amp;START_MAXIMIZED=FALSE&amp;Y=120&amp;display_string=audit"}</definedName>
    <definedName name="_4010__FDSAUDITLINK__" hidden="1">{"fdsup://directions/FAT Viewer?action=UPDATE&amp;creator=factSet&amp;DYN_ARGS=true&amp;DOC_NAME=FAT:RGQ_ENTRPR_VAL_EV_SOURCE_WINDOW.FAT&amp;VAR:ID1=BWT-AT&amp;VAR:SDATE=20081205&amp;VAR:FDATE=20080930&amp;VAR:FREQ=WEEKLY&amp;VAR:RELITEM=&amp;VAR:CURRENCY=&amp;VAR:DB_TYPE=&amp;VAR:UNITS=M&amp;window=popu","p&amp;width=535&amp;height=425&amp;START_MAXIMIZED=FALSE&amp;Y=120&amp;display_string=audit"}</definedName>
    <definedName name="_4011__FDSAUDITLINK__" localSheetId="1" hidden="1">{"fdsup://directions/FAT Viewer?action=UPDATE&amp;creator=factSet&amp;DYN_ARGS=true&amp;DOC_NAME=FAT:RGQ_ENTRPR_VAL_EV_SOURCE_WINDOW.FAT&amp;VAR:ID1=BWT-AT&amp;VAR:SDATE=20081128&amp;VAR:FDATE=20080930&amp;VAR:FREQ=WEEKLY&amp;VAR:RELITEM=&amp;VAR:CURRENCY=&amp;VAR:DB_TYPE=&amp;VAR:UNITS=M&amp;window=popu","p&amp;width=535&amp;height=425&amp;START_MAXIMIZED=FALSE&amp;Y=120&amp;display_string=audit"}</definedName>
    <definedName name="_4011__FDSAUDITLINK__" localSheetId="0" hidden="1">{"fdsup://directions/FAT Viewer?action=UPDATE&amp;creator=factSet&amp;DYN_ARGS=true&amp;DOC_NAME=FAT:RGQ_ENTRPR_VAL_EV_SOURCE_WINDOW.FAT&amp;VAR:ID1=BWT-AT&amp;VAR:SDATE=20081128&amp;VAR:FDATE=20080930&amp;VAR:FREQ=WEEKLY&amp;VAR:RELITEM=&amp;VAR:CURRENCY=&amp;VAR:DB_TYPE=&amp;VAR:UNITS=M&amp;window=popu","p&amp;width=535&amp;height=425&amp;START_MAXIMIZED=FALSE&amp;Y=120&amp;display_string=audit"}</definedName>
    <definedName name="_4011__FDSAUDITLINK__" hidden="1">{"fdsup://directions/FAT Viewer?action=UPDATE&amp;creator=factSet&amp;DYN_ARGS=true&amp;DOC_NAME=FAT:RGQ_ENTRPR_VAL_EV_SOURCE_WINDOW.FAT&amp;VAR:ID1=BWT-AT&amp;VAR:SDATE=20081128&amp;VAR:FDATE=20080930&amp;VAR:FREQ=WEEKLY&amp;VAR:RELITEM=&amp;VAR:CURRENCY=&amp;VAR:DB_TYPE=&amp;VAR:UNITS=M&amp;window=popu","p&amp;width=535&amp;height=425&amp;START_MAXIMIZED=FALSE&amp;Y=120&amp;display_string=audit"}</definedName>
    <definedName name="_4012__FDSAUDITLINK__" localSheetId="1" hidden="1">{"fdsup://directions/FAT Viewer?action=UPDATE&amp;creator=factSet&amp;DYN_ARGS=true&amp;DOC_NAME=FAT:RGQ_ENTRPR_VAL_EV_SOURCE_WINDOW.FAT&amp;VAR:ID1=BWT-AT&amp;VAR:SDATE=20081121&amp;VAR:FDATE=20080930&amp;VAR:FREQ=WEEKLY&amp;VAR:RELITEM=&amp;VAR:CURRENCY=&amp;VAR:DB_TYPE=&amp;VAR:UNITS=M&amp;window=popu","p&amp;width=535&amp;height=425&amp;START_MAXIMIZED=FALSE&amp;Y=120&amp;display_string=audit"}</definedName>
    <definedName name="_4012__FDSAUDITLINK__" localSheetId="0" hidden="1">{"fdsup://directions/FAT Viewer?action=UPDATE&amp;creator=factSet&amp;DYN_ARGS=true&amp;DOC_NAME=FAT:RGQ_ENTRPR_VAL_EV_SOURCE_WINDOW.FAT&amp;VAR:ID1=BWT-AT&amp;VAR:SDATE=20081121&amp;VAR:FDATE=20080930&amp;VAR:FREQ=WEEKLY&amp;VAR:RELITEM=&amp;VAR:CURRENCY=&amp;VAR:DB_TYPE=&amp;VAR:UNITS=M&amp;window=popu","p&amp;width=535&amp;height=425&amp;START_MAXIMIZED=FALSE&amp;Y=120&amp;display_string=audit"}</definedName>
    <definedName name="_4012__FDSAUDITLINK__" hidden="1">{"fdsup://directions/FAT Viewer?action=UPDATE&amp;creator=factSet&amp;DYN_ARGS=true&amp;DOC_NAME=FAT:RGQ_ENTRPR_VAL_EV_SOURCE_WINDOW.FAT&amp;VAR:ID1=BWT-AT&amp;VAR:SDATE=20081121&amp;VAR:FDATE=20080930&amp;VAR:FREQ=WEEKLY&amp;VAR:RELITEM=&amp;VAR:CURRENCY=&amp;VAR:DB_TYPE=&amp;VAR:UNITS=M&amp;window=popu","p&amp;width=535&amp;height=425&amp;START_MAXIMIZED=FALSE&amp;Y=120&amp;display_string=audit"}</definedName>
    <definedName name="_4013__FDSAUDITLINK__" localSheetId="1" hidden="1">{"fdsup://directions/FAT Viewer?action=UPDATE&amp;creator=factSet&amp;DYN_ARGS=true&amp;DOC_NAME=FAT:RGQ_ENTRPR_VAL_EV_SOURCE_WINDOW.FAT&amp;VAR:ID1=BWT-AT&amp;VAR:SDATE=20081114&amp;VAR:FDATE=20080930&amp;VAR:FREQ=WEEKLY&amp;VAR:RELITEM=&amp;VAR:CURRENCY=&amp;VAR:DB_TYPE=&amp;VAR:UNITS=M&amp;window=popu","p&amp;width=535&amp;height=425&amp;START_MAXIMIZED=FALSE&amp;Y=120&amp;display_string=audit"}</definedName>
    <definedName name="_4013__FDSAUDITLINK__" localSheetId="0" hidden="1">{"fdsup://directions/FAT Viewer?action=UPDATE&amp;creator=factSet&amp;DYN_ARGS=true&amp;DOC_NAME=FAT:RGQ_ENTRPR_VAL_EV_SOURCE_WINDOW.FAT&amp;VAR:ID1=BWT-AT&amp;VAR:SDATE=20081114&amp;VAR:FDATE=20080930&amp;VAR:FREQ=WEEKLY&amp;VAR:RELITEM=&amp;VAR:CURRENCY=&amp;VAR:DB_TYPE=&amp;VAR:UNITS=M&amp;window=popu","p&amp;width=535&amp;height=425&amp;START_MAXIMIZED=FALSE&amp;Y=120&amp;display_string=audit"}</definedName>
    <definedName name="_4013__FDSAUDITLINK__" hidden="1">{"fdsup://directions/FAT Viewer?action=UPDATE&amp;creator=factSet&amp;DYN_ARGS=true&amp;DOC_NAME=FAT:RGQ_ENTRPR_VAL_EV_SOURCE_WINDOW.FAT&amp;VAR:ID1=BWT-AT&amp;VAR:SDATE=20081114&amp;VAR:FDATE=20080930&amp;VAR:FREQ=WEEKLY&amp;VAR:RELITEM=&amp;VAR:CURRENCY=&amp;VAR:DB_TYPE=&amp;VAR:UNITS=M&amp;window=popu","p&amp;width=535&amp;height=425&amp;START_MAXIMIZED=FALSE&amp;Y=120&amp;display_string=audit"}</definedName>
    <definedName name="_4014__FDSAUDITLINK__" localSheetId="1" hidden="1">{"fdsup://directions/FAT Viewer?action=UPDATE&amp;creator=factSet&amp;DYN_ARGS=true&amp;DOC_NAME=FAT:RGQ_ENTRPR_VAL_EV_SOURCE_WINDOW.FAT&amp;VAR:ID1=BWT-AT&amp;VAR:SDATE=20081107&amp;VAR:FDATE=20080930&amp;VAR:FREQ=WEEKLY&amp;VAR:RELITEM=&amp;VAR:CURRENCY=&amp;VAR:DB_TYPE=&amp;VAR:UNITS=M&amp;window=popu","p&amp;width=535&amp;height=425&amp;START_MAXIMIZED=FALSE&amp;Y=120&amp;display_string=audit"}</definedName>
    <definedName name="_4014__FDSAUDITLINK__" localSheetId="0" hidden="1">{"fdsup://directions/FAT Viewer?action=UPDATE&amp;creator=factSet&amp;DYN_ARGS=true&amp;DOC_NAME=FAT:RGQ_ENTRPR_VAL_EV_SOURCE_WINDOW.FAT&amp;VAR:ID1=BWT-AT&amp;VAR:SDATE=20081107&amp;VAR:FDATE=20080930&amp;VAR:FREQ=WEEKLY&amp;VAR:RELITEM=&amp;VAR:CURRENCY=&amp;VAR:DB_TYPE=&amp;VAR:UNITS=M&amp;window=popu","p&amp;width=535&amp;height=425&amp;START_MAXIMIZED=FALSE&amp;Y=120&amp;display_string=audit"}</definedName>
    <definedName name="_4014__FDSAUDITLINK__" hidden="1">{"fdsup://directions/FAT Viewer?action=UPDATE&amp;creator=factSet&amp;DYN_ARGS=true&amp;DOC_NAME=FAT:RGQ_ENTRPR_VAL_EV_SOURCE_WINDOW.FAT&amp;VAR:ID1=BWT-AT&amp;VAR:SDATE=20081107&amp;VAR:FDATE=20080930&amp;VAR:FREQ=WEEKLY&amp;VAR:RELITEM=&amp;VAR:CURRENCY=&amp;VAR:DB_TYPE=&amp;VAR:UNITS=M&amp;window=popu","p&amp;width=535&amp;height=425&amp;START_MAXIMIZED=FALSE&amp;Y=120&amp;display_string=audit"}</definedName>
    <definedName name="_4015__FDSAUDITLINK__" localSheetId="1" hidden="1">{"fdsup://directions/FAT Viewer?action=UPDATE&amp;creator=factSet&amp;DYN_ARGS=true&amp;DOC_NAME=FAT:RGQ_ENTRPR_VAL_EV_SOURCE_WINDOW.FAT&amp;VAR:ID1=BWT-AT&amp;VAR:SDATE=20081031&amp;VAR:FDATE=20080930&amp;VAR:FREQ=WEEKLY&amp;VAR:RELITEM=&amp;VAR:CURRENCY=&amp;VAR:DB_TYPE=&amp;VAR:UNITS=M&amp;window=popu","p&amp;width=535&amp;height=425&amp;START_MAXIMIZED=FALSE&amp;Y=120&amp;display_string=audit"}</definedName>
    <definedName name="_4015__FDSAUDITLINK__" localSheetId="0" hidden="1">{"fdsup://directions/FAT Viewer?action=UPDATE&amp;creator=factSet&amp;DYN_ARGS=true&amp;DOC_NAME=FAT:RGQ_ENTRPR_VAL_EV_SOURCE_WINDOW.FAT&amp;VAR:ID1=BWT-AT&amp;VAR:SDATE=20081031&amp;VAR:FDATE=20080930&amp;VAR:FREQ=WEEKLY&amp;VAR:RELITEM=&amp;VAR:CURRENCY=&amp;VAR:DB_TYPE=&amp;VAR:UNITS=M&amp;window=popu","p&amp;width=535&amp;height=425&amp;START_MAXIMIZED=FALSE&amp;Y=120&amp;display_string=audit"}</definedName>
    <definedName name="_4015__FDSAUDITLINK__" hidden="1">{"fdsup://directions/FAT Viewer?action=UPDATE&amp;creator=factSet&amp;DYN_ARGS=true&amp;DOC_NAME=FAT:RGQ_ENTRPR_VAL_EV_SOURCE_WINDOW.FAT&amp;VAR:ID1=BWT-AT&amp;VAR:SDATE=20081031&amp;VAR:FDATE=20080930&amp;VAR:FREQ=WEEKLY&amp;VAR:RELITEM=&amp;VAR:CURRENCY=&amp;VAR:DB_TYPE=&amp;VAR:UNITS=M&amp;window=popu","p&amp;width=535&amp;height=425&amp;START_MAXIMIZED=FALSE&amp;Y=120&amp;display_string=audit"}</definedName>
    <definedName name="_4016__FDSAUDITLINK__" localSheetId="1" hidden="1">{"fdsup://directions/FAT Viewer?action=UPDATE&amp;creator=factSet&amp;DYN_ARGS=true&amp;DOC_NAME=FAT:RGQ_ENTRPR_VAL_EV_SOURCE_WINDOW.FAT&amp;VAR:ID1=BWT-AT&amp;VAR:SDATE=20081024&amp;VAR:FDATE=20080930&amp;VAR:FREQ=WEEKLY&amp;VAR:RELITEM=&amp;VAR:CURRENCY=&amp;VAR:DB_TYPE=&amp;VAR:UNITS=M&amp;window=popu","p&amp;width=535&amp;height=425&amp;START_MAXIMIZED=FALSE&amp;Y=120&amp;display_string=audit"}</definedName>
    <definedName name="_4016__FDSAUDITLINK__" localSheetId="0" hidden="1">{"fdsup://directions/FAT Viewer?action=UPDATE&amp;creator=factSet&amp;DYN_ARGS=true&amp;DOC_NAME=FAT:RGQ_ENTRPR_VAL_EV_SOURCE_WINDOW.FAT&amp;VAR:ID1=BWT-AT&amp;VAR:SDATE=20081024&amp;VAR:FDATE=20080930&amp;VAR:FREQ=WEEKLY&amp;VAR:RELITEM=&amp;VAR:CURRENCY=&amp;VAR:DB_TYPE=&amp;VAR:UNITS=M&amp;window=popu","p&amp;width=535&amp;height=425&amp;START_MAXIMIZED=FALSE&amp;Y=120&amp;display_string=audit"}</definedName>
    <definedName name="_4016__FDSAUDITLINK__" hidden="1">{"fdsup://directions/FAT Viewer?action=UPDATE&amp;creator=factSet&amp;DYN_ARGS=true&amp;DOC_NAME=FAT:RGQ_ENTRPR_VAL_EV_SOURCE_WINDOW.FAT&amp;VAR:ID1=BWT-AT&amp;VAR:SDATE=20081024&amp;VAR:FDATE=20080930&amp;VAR:FREQ=WEEKLY&amp;VAR:RELITEM=&amp;VAR:CURRENCY=&amp;VAR:DB_TYPE=&amp;VAR:UNITS=M&amp;window=popu","p&amp;width=535&amp;height=425&amp;START_MAXIMIZED=FALSE&amp;Y=120&amp;display_string=audit"}</definedName>
    <definedName name="_4017__FDSAUDITLINK__" localSheetId="1" hidden="1">{"fdsup://directions/FAT Viewer?action=UPDATE&amp;creator=factSet&amp;DYN_ARGS=true&amp;DOC_NAME=FAT:RGQ_ENTRPR_VAL_EV_SOURCE_WINDOW.FAT&amp;VAR:ID1=BWT-AT&amp;VAR:SDATE=20081017&amp;VAR:FDATE=20080930&amp;VAR:FREQ=WEEKLY&amp;VAR:RELITEM=&amp;VAR:CURRENCY=&amp;VAR:DB_TYPE=&amp;VAR:UNITS=M&amp;window=popu","p&amp;width=535&amp;height=425&amp;START_MAXIMIZED=FALSE&amp;Y=120&amp;display_string=audit"}</definedName>
    <definedName name="_4017__FDSAUDITLINK__" localSheetId="0" hidden="1">{"fdsup://directions/FAT Viewer?action=UPDATE&amp;creator=factSet&amp;DYN_ARGS=true&amp;DOC_NAME=FAT:RGQ_ENTRPR_VAL_EV_SOURCE_WINDOW.FAT&amp;VAR:ID1=BWT-AT&amp;VAR:SDATE=20081017&amp;VAR:FDATE=20080930&amp;VAR:FREQ=WEEKLY&amp;VAR:RELITEM=&amp;VAR:CURRENCY=&amp;VAR:DB_TYPE=&amp;VAR:UNITS=M&amp;window=popu","p&amp;width=535&amp;height=425&amp;START_MAXIMIZED=FALSE&amp;Y=120&amp;display_string=audit"}</definedName>
    <definedName name="_4017__FDSAUDITLINK__" hidden="1">{"fdsup://directions/FAT Viewer?action=UPDATE&amp;creator=factSet&amp;DYN_ARGS=true&amp;DOC_NAME=FAT:RGQ_ENTRPR_VAL_EV_SOURCE_WINDOW.FAT&amp;VAR:ID1=BWT-AT&amp;VAR:SDATE=20081017&amp;VAR:FDATE=20080930&amp;VAR:FREQ=WEEKLY&amp;VAR:RELITEM=&amp;VAR:CURRENCY=&amp;VAR:DB_TYPE=&amp;VAR:UNITS=M&amp;window=popu","p&amp;width=535&amp;height=425&amp;START_MAXIMIZED=FALSE&amp;Y=120&amp;display_string=audit"}</definedName>
    <definedName name="_4018__FDSAUDITLINK__" localSheetId="1" hidden="1">{"fdsup://directions/FAT Viewer?action=UPDATE&amp;creator=factSet&amp;DYN_ARGS=true&amp;DOC_NAME=FAT:RGQ_ENTRPR_VAL_EV_SOURCE_WINDOW.FAT&amp;VAR:ID1=BWT-AT&amp;VAR:SDATE=20081010&amp;VAR:FDATE=20080930&amp;VAR:FREQ=WEEKLY&amp;VAR:RELITEM=&amp;VAR:CURRENCY=&amp;VAR:DB_TYPE=&amp;VAR:UNITS=M&amp;window=popu","p&amp;width=535&amp;height=425&amp;START_MAXIMIZED=FALSE&amp;Y=120&amp;display_string=audit"}</definedName>
    <definedName name="_4018__FDSAUDITLINK__" localSheetId="0" hidden="1">{"fdsup://directions/FAT Viewer?action=UPDATE&amp;creator=factSet&amp;DYN_ARGS=true&amp;DOC_NAME=FAT:RGQ_ENTRPR_VAL_EV_SOURCE_WINDOW.FAT&amp;VAR:ID1=BWT-AT&amp;VAR:SDATE=20081010&amp;VAR:FDATE=20080930&amp;VAR:FREQ=WEEKLY&amp;VAR:RELITEM=&amp;VAR:CURRENCY=&amp;VAR:DB_TYPE=&amp;VAR:UNITS=M&amp;window=popu","p&amp;width=535&amp;height=425&amp;START_MAXIMIZED=FALSE&amp;Y=120&amp;display_string=audit"}</definedName>
    <definedName name="_4018__FDSAUDITLINK__" hidden="1">{"fdsup://directions/FAT Viewer?action=UPDATE&amp;creator=factSet&amp;DYN_ARGS=true&amp;DOC_NAME=FAT:RGQ_ENTRPR_VAL_EV_SOURCE_WINDOW.FAT&amp;VAR:ID1=BWT-AT&amp;VAR:SDATE=20081010&amp;VAR:FDATE=20080930&amp;VAR:FREQ=WEEKLY&amp;VAR:RELITEM=&amp;VAR:CURRENCY=&amp;VAR:DB_TYPE=&amp;VAR:UNITS=M&amp;window=popu","p&amp;width=535&amp;height=425&amp;START_MAXIMIZED=FALSE&amp;Y=120&amp;display_string=audit"}</definedName>
    <definedName name="_4019__FDSAUDITLINK__" localSheetId="1" hidden="1">{"fdsup://directions/FAT Viewer?action=UPDATE&amp;creator=factSet&amp;DYN_ARGS=true&amp;DOC_NAME=FAT:RGQ_ENTRPR_VAL_EV_SOURCE_WINDOW.FAT&amp;VAR:ID1=BWT-AT&amp;VAR:SDATE=20081003&amp;VAR:FDATE=20080930&amp;VAR:FREQ=WEEKLY&amp;VAR:RELITEM=&amp;VAR:CURRENCY=&amp;VAR:DB_TYPE=&amp;VAR:UNITS=M&amp;window=popu","p&amp;width=535&amp;height=425&amp;START_MAXIMIZED=FALSE&amp;Y=120&amp;display_string=audit"}</definedName>
    <definedName name="_4019__FDSAUDITLINK__" localSheetId="0" hidden="1">{"fdsup://directions/FAT Viewer?action=UPDATE&amp;creator=factSet&amp;DYN_ARGS=true&amp;DOC_NAME=FAT:RGQ_ENTRPR_VAL_EV_SOURCE_WINDOW.FAT&amp;VAR:ID1=BWT-AT&amp;VAR:SDATE=20081003&amp;VAR:FDATE=20080930&amp;VAR:FREQ=WEEKLY&amp;VAR:RELITEM=&amp;VAR:CURRENCY=&amp;VAR:DB_TYPE=&amp;VAR:UNITS=M&amp;window=popu","p&amp;width=535&amp;height=425&amp;START_MAXIMIZED=FALSE&amp;Y=120&amp;display_string=audit"}</definedName>
    <definedName name="_4019__FDSAUDITLINK__" hidden="1">{"fdsup://directions/FAT Viewer?action=UPDATE&amp;creator=factSet&amp;DYN_ARGS=true&amp;DOC_NAME=FAT:RGQ_ENTRPR_VAL_EV_SOURCE_WINDOW.FAT&amp;VAR:ID1=BWT-AT&amp;VAR:SDATE=20081003&amp;VAR:FDATE=20080930&amp;VAR:FREQ=WEEKLY&amp;VAR:RELITEM=&amp;VAR:CURRENCY=&amp;VAR:DB_TYPE=&amp;VAR:UNITS=M&amp;window=popu","p&amp;width=535&amp;height=425&amp;START_MAXIMIZED=FALSE&amp;Y=120&amp;display_string=audit"}</definedName>
    <definedName name="_402__FDSAUDITLINK__" localSheetId="1" hidden="1">{"fdsup://directions/FAT Viewer?action=UPDATE&amp;creator=factSet&amp;DYN_ARGS=true&amp;DOC_NAME=FAT:RGQ_ENTRPR_VAL_EV_SOURCE_WINDOW.FAT&amp;VAR:ID1=PLL&amp;VAR:SDATE=20080502&amp;VAR:FDATE=20080430&amp;VAR:FREQ=WEEKLY&amp;VAR:RELITEM=&amp;VAR:CURRENCY=&amp;VAR:DB_TYPE=&amp;VAR:UNITS=M&amp;window=popup&amp;w","idth=535&amp;height=425&amp;START_MAXIMIZED=FALSE&amp;Y=120&amp;display_string=audit"}</definedName>
    <definedName name="_402__FDSAUDITLINK__" localSheetId="0" hidden="1">{"fdsup://directions/FAT Viewer?action=UPDATE&amp;creator=factSet&amp;DYN_ARGS=true&amp;DOC_NAME=FAT:RGQ_ENTRPR_VAL_EV_SOURCE_WINDOW.FAT&amp;VAR:ID1=PLL&amp;VAR:SDATE=20080502&amp;VAR:FDATE=20080430&amp;VAR:FREQ=WEEKLY&amp;VAR:RELITEM=&amp;VAR:CURRENCY=&amp;VAR:DB_TYPE=&amp;VAR:UNITS=M&amp;window=popup&amp;w","idth=535&amp;height=425&amp;START_MAXIMIZED=FALSE&amp;Y=120&amp;display_string=audit"}</definedName>
    <definedName name="_402__FDSAUDITLINK__" hidden="1">{"fdsup://directions/FAT Viewer?action=UPDATE&amp;creator=factSet&amp;DYN_ARGS=true&amp;DOC_NAME=FAT:RGQ_ENTRPR_VAL_EV_SOURCE_WINDOW.FAT&amp;VAR:ID1=PLL&amp;VAR:SDATE=20080502&amp;VAR:FDATE=20080430&amp;VAR:FREQ=WEEKLY&amp;VAR:RELITEM=&amp;VAR:CURRENCY=&amp;VAR:DB_TYPE=&amp;VAR:UNITS=M&amp;window=popup&amp;w","idth=535&amp;height=425&amp;START_MAXIMIZED=FALSE&amp;Y=120&amp;display_string=audit"}</definedName>
    <definedName name="_4020__FDSAUDITLINK__" localSheetId="1" hidden="1">{"fdsup://directions/FAT Viewer?action=UPDATE&amp;creator=factSet&amp;DYN_ARGS=true&amp;DOC_NAME=FAT:RGQ_ENTRPR_VAL_EV_SOURCE_WINDOW.FAT&amp;VAR:ID1=BWT-AT&amp;VAR:SDATE=20080926&amp;VAR:FDATE=20080630&amp;VAR:FREQ=WEEKLY&amp;VAR:RELITEM=&amp;VAR:CURRENCY=&amp;VAR:DB_TYPE=&amp;VAR:UNITS=M&amp;window=popu","p&amp;width=535&amp;height=425&amp;START_MAXIMIZED=FALSE&amp;Y=120&amp;display_string=audit"}</definedName>
    <definedName name="_4020__FDSAUDITLINK__" localSheetId="0" hidden="1">{"fdsup://directions/FAT Viewer?action=UPDATE&amp;creator=factSet&amp;DYN_ARGS=true&amp;DOC_NAME=FAT:RGQ_ENTRPR_VAL_EV_SOURCE_WINDOW.FAT&amp;VAR:ID1=BWT-AT&amp;VAR:SDATE=20080926&amp;VAR:FDATE=20080630&amp;VAR:FREQ=WEEKLY&amp;VAR:RELITEM=&amp;VAR:CURRENCY=&amp;VAR:DB_TYPE=&amp;VAR:UNITS=M&amp;window=popu","p&amp;width=535&amp;height=425&amp;START_MAXIMIZED=FALSE&amp;Y=120&amp;display_string=audit"}</definedName>
    <definedName name="_4020__FDSAUDITLINK__" hidden="1">{"fdsup://directions/FAT Viewer?action=UPDATE&amp;creator=factSet&amp;DYN_ARGS=true&amp;DOC_NAME=FAT:RGQ_ENTRPR_VAL_EV_SOURCE_WINDOW.FAT&amp;VAR:ID1=BWT-AT&amp;VAR:SDATE=20080926&amp;VAR:FDATE=20080630&amp;VAR:FREQ=WEEKLY&amp;VAR:RELITEM=&amp;VAR:CURRENCY=&amp;VAR:DB_TYPE=&amp;VAR:UNITS=M&amp;window=popu","p&amp;width=535&amp;height=425&amp;START_MAXIMIZED=FALSE&amp;Y=120&amp;display_string=audit"}</definedName>
    <definedName name="_4021__FDSAUDITLINK__" localSheetId="1" hidden="1">{"fdsup://directions/FAT Viewer?action=UPDATE&amp;creator=factSet&amp;DYN_ARGS=true&amp;DOC_NAME=FAT:RGQ_ENTRPR_VAL_EV_SOURCE_WINDOW.FAT&amp;VAR:ID1=BWT-AT&amp;VAR:SDATE=20080919&amp;VAR:FDATE=20080630&amp;VAR:FREQ=WEEKLY&amp;VAR:RELITEM=&amp;VAR:CURRENCY=&amp;VAR:DB_TYPE=&amp;VAR:UNITS=M&amp;window=popu","p&amp;width=535&amp;height=425&amp;START_MAXIMIZED=FALSE&amp;Y=120&amp;display_string=audit"}</definedName>
    <definedName name="_4021__FDSAUDITLINK__" localSheetId="0" hidden="1">{"fdsup://directions/FAT Viewer?action=UPDATE&amp;creator=factSet&amp;DYN_ARGS=true&amp;DOC_NAME=FAT:RGQ_ENTRPR_VAL_EV_SOURCE_WINDOW.FAT&amp;VAR:ID1=BWT-AT&amp;VAR:SDATE=20080919&amp;VAR:FDATE=20080630&amp;VAR:FREQ=WEEKLY&amp;VAR:RELITEM=&amp;VAR:CURRENCY=&amp;VAR:DB_TYPE=&amp;VAR:UNITS=M&amp;window=popu","p&amp;width=535&amp;height=425&amp;START_MAXIMIZED=FALSE&amp;Y=120&amp;display_string=audit"}</definedName>
    <definedName name="_4021__FDSAUDITLINK__" hidden="1">{"fdsup://directions/FAT Viewer?action=UPDATE&amp;creator=factSet&amp;DYN_ARGS=true&amp;DOC_NAME=FAT:RGQ_ENTRPR_VAL_EV_SOURCE_WINDOW.FAT&amp;VAR:ID1=BWT-AT&amp;VAR:SDATE=20080919&amp;VAR:FDATE=20080630&amp;VAR:FREQ=WEEKLY&amp;VAR:RELITEM=&amp;VAR:CURRENCY=&amp;VAR:DB_TYPE=&amp;VAR:UNITS=M&amp;window=popu","p&amp;width=535&amp;height=425&amp;START_MAXIMIZED=FALSE&amp;Y=120&amp;display_string=audit"}</definedName>
    <definedName name="_4022__FDSAUDITLINK__" localSheetId="1" hidden="1">{"fdsup://directions/FAT Viewer?action=UPDATE&amp;creator=factSet&amp;DYN_ARGS=true&amp;DOC_NAME=FAT:RGQ_ENTRPR_VAL_EV_SOURCE_WINDOW.FAT&amp;VAR:ID1=BWT-AT&amp;VAR:SDATE=20080912&amp;VAR:FDATE=20080630&amp;VAR:FREQ=WEEKLY&amp;VAR:RELITEM=&amp;VAR:CURRENCY=&amp;VAR:DB_TYPE=&amp;VAR:UNITS=M&amp;window=popu","p&amp;width=535&amp;height=425&amp;START_MAXIMIZED=FALSE&amp;Y=120&amp;display_string=audit"}</definedName>
    <definedName name="_4022__FDSAUDITLINK__" localSheetId="0" hidden="1">{"fdsup://directions/FAT Viewer?action=UPDATE&amp;creator=factSet&amp;DYN_ARGS=true&amp;DOC_NAME=FAT:RGQ_ENTRPR_VAL_EV_SOURCE_WINDOW.FAT&amp;VAR:ID1=BWT-AT&amp;VAR:SDATE=20080912&amp;VAR:FDATE=20080630&amp;VAR:FREQ=WEEKLY&amp;VAR:RELITEM=&amp;VAR:CURRENCY=&amp;VAR:DB_TYPE=&amp;VAR:UNITS=M&amp;window=popu","p&amp;width=535&amp;height=425&amp;START_MAXIMIZED=FALSE&amp;Y=120&amp;display_string=audit"}</definedName>
    <definedName name="_4022__FDSAUDITLINK__" hidden="1">{"fdsup://directions/FAT Viewer?action=UPDATE&amp;creator=factSet&amp;DYN_ARGS=true&amp;DOC_NAME=FAT:RGQ_ENTRPR_VAL_EV_SOURCE_WINDOW.FAT&amp;VAR:ID1=BWT-AT&amp;VAR:SDATE=20080912&amp;VAR:FDATE=20080630&amp;VAR:FREQ=WEEKLY&amp;VAR:RELITEM=&amp;VAR:CURRENCY=&amp;VAR:DB_TYPE=&amp;VAR:UNITS=M&amp;window=popu","p&amp;width=535&amp;height=425&amp;START_MAXIMIZED=FALSE&amp;Y=120&amp;display_string=audit"}</definedName>
    <definedName name="_4023__FDSAUDITLINK__" localSheetId="1" hidden="1">{"fdsup://directions/FAT Viewer?action=UPDATE&amp;creator=factSet&amp;DYN_ARGS=true&amp;DOC_NAME=FAT:RGQ_ENTRPR_VAL_EV_SOURCE_WINDOW.FAT&amp;VAR:ID1=BWT-AT&amp;VAR:SDATE=20080905&amp;VAR:FDATE=20080630&amp;VAR:FREQ=WEEKLY&amp;VAR:RELITEM=&amp;VAR:CURRENCY=&amp;VAR:DB_TYPE=&amp;VAR:UNITS=M&amp;window=popu","p&amp;width=535&amp;height=425&amp;START_MAXIMIZED=FALSE&amp;Y=120&amp;display_string=audit"}</definedName>
    <definedName name="_4023__FDSAUDITLINK__" localSheetId="0" hidden="1">{"fdsup://directions/FAT Viewer?action=UPDATE&amp;creator=factSet&amp;DYN_ARGS=true&amp;DOC_NAME=FAT:RGQ_ENTRPR_VAL_EV_SOURCE_WINDOW.FAT&amp;VAR:ID1=BWT-AT&amp;VAR:SDATE=20080905&amp;VAR:FDATE=20080630&amp;VAR:FREQ=WEEKLY&amp;VAR:RELITEM=&amp;VAR:CURRENCY=&amp;VAR:DB_TYPE=&amp;VAR:UNITS=M&amp;window=popu","p&amp;width=535&amp;height=425&amp;START_MAXIMIZED=FALSE&amp;Y=120&amp;display_string=audit"}</definedName>
    <definedName name="_4023__FDSAUDITLINK__" hidden="1">{"fdsup://directions/FAT Viewer?action=UPDATE&amp;creator=factSet&amp;DYN_ARGS=true&amp;DOC_NAME=FAT:RGQ_ENTRPR_VAL_EV_SOURCE_WINDOW.FAT&amp;VAR:ID1=BWT-AT&amp;VAR:SDATE=20080905&amp;VAR:FDATE=20080630&amp;VAR:FREQ=WEEKLY&amp;VAR:RELITEM=&amp;VAR:CURRENCY=&amp;VAR:DB_TYPE=&amp;VAR:UNITS=M&amp;window=popu","p&amp;width=535&amp;height=425&amp;START_MAXIMIZED=FALSE&amp;Y=120&amp;display_string=audit"}</definedName>
    <definedName name="_4024__FDSAUDITLINK__" localSheetId="1" hidden="1">{"fdsup://directions/FAT Viewer?action=UPDATE&amp;creator=factSet&amp;DYN_ARGS=true&amp;DOC_NAME=FAT:RGQ_ENTRPR_VAL_EV_SOURCE_WINDOW.FAT&amp;VAR:ID1=BWT-AT&amp;VAR:SDATE=20080829&amp;VAR:FDATE=20080630&amp;VAR:FREQ=WEEKLY&amp;VAR:RELITEM=&amp;VAR:CURRENCY=&amp;VAR:DB_TYPE=&amp;VAR:UNITS=M&amp;window=popu","p&amp;width=535&amp;height=425&amp;START_MAXIMIZED=FALSE&amp;Y=120&amp;display_string=audit"}</definedName>
    <definedName name="_4024__FDSAUDITLINK__" localSheetId="0" hidden="1">{"fdsup://directions/FAT Viewer?action=UPDATE&amp;creator=factSet&amp;DYN_ARGS=true&amp;DOC_NAME=FAT:RGQ_ENTRPR_VAL_EV_SOURCE_WINDOW.FAT&amp;VAR:ID1=BWT-AT&amp;VAR:SDATE=20080829&amp;VAR:FDATE=20080630&amp;VAR:FREQ=WEEKLY&amp;VAR:RELITEM=&amp;VAR:CURRENCY=&amp;VAR:DB_TYPE=&amp;VAR:UNITS=M&amp;window=popu","p&amp;width=535&amp;height=425&amp;START_MAXIMIZED=FALSE&amp;Y=120&amp;display_string=audit"}</definedName>
    <definedName name="_4024__FDSAUDITLINK__" hidden="1">{"fdsup://directions/FAT Viewer?action=UPDATE&amp;creator=factSet&amp;DYN_ARGS=true&amp;DOC_NAME=FAT:RGQ_ENTRPR_VAL_EV_SOURCE_WINDOW.FAT&amp;VAR:ID1=BWT-AT&amp;VAR:SDATE=20080829&amp;VAR:FDATE=20080630&amp;VAR:FREQ=WEEKLY&amp;VAR:RELITEM=&amp;VAR:CURRENCY=&amp;VAR:DB_TYPE=&amp;VAR:UNITS=M&amp;window=popu","p&amp;width=535&amp;height=425&amp;START_MAXIMIZED=FALSE&amp;Y=120&amp;display_string=audit"}</definedName>
    <definedName name="_4025__FDSAUDITLINK__" localSheetId="1" hidden="1">{"fdsup://directions/FAT Viewer?action=UPDATE&amp;creator=factSet&amp;DYN_ARGS=true&amp;DOC_NAME=FAT:RGQ_ENTRPR_VAL_EV_SOURCE_WINDOW.FAT&amp;VAR:ID1=BWT-AT&amp;VAR:SDATE=20080822&amp;VAR:FDATE=20080630&amp;VAR:FREQ=WEEKLY&amp;VAR:RELITEM=&amp;VAR:CURRENCY=&amp;VAR:DB_TYPE=&amp;VAR:UNITS=M&amp;window=popu","p&amp;width=535&amp;height=425&amp;START_MAXIMIZED=FALSE&amp;Y=120&amp;display_string=audit"}</definedName>
    <definedName name="_4025__FDSAUDITLINK__" localSheetId="0" hidden="1">{"fdsup://directions/FAT Viewer?action=UPDATE&amp;creator=factSet&amp;DYN_ARGS=true&amp;DOC_NAME=FAT:RGQ_ENTRPR_VAL_EV_SOURCE_WINDOW.FAT&amp;VAR:ID1=BWT-AT&amp;VAR:SDATE=20080822&amp;VAR:FDATE=20080630&amp;VAR:FREQ=WEEKLY&amp;VAR:RELITEM=&amp;VAR:CURRENCY=&amp;VAR:DB_TYPE=&amp;VAR:UNITS=M&amp;window=popu","p&amp;width=535&amp;height=425&amp;START_MAXIMIZED=FALSE&amp;Y=120&amp;display_string=audit"}</definedName>
    <definedName name="_4025__FDSAUDITLINK__" hidden="1">{"fdsup://directions/FAT Viewer?action=UPDATE&amp;creator=factSet&amp;DYN_ARGS=true&amp;DOC_NAME=FAT:RGQ_ENTRPR_VAL_EV_SOURCE_WINDOW.FAT&amp;VAR:ID1=BWT-AT&amp;VAR:SDATE=20080822&amp;VAR:FDATE=20080630&amp;VAR:FREQ=WEEKLY&amp;VAR:RELITEM=&amp;VAR:CURRENCY=&amp;VAR:DB_TYPE=&amp;VAR:UNITS=M&amp;window=popu","p&amp;width=535&amp;height=425&amp;START_MAXIMIZED=FALSE&amp;Y=120&amp;display_string=audit"}</definedName>
    <definedName name="_4026__FDSAUDITLINK__" localSheetId="1" hidden="1">{"fdsup://directions/FAT Viewer?action=UPDATE&amp;creator=factSet&amp;DYN_ARGS=true&amp;DOC_NAME=FAT:RGQ_ENTRPR_VAL_EV_SOURCE_WINDOW.FAT&amp;VAR:ID1=BWT-AT&amp;VAR:SDATE=20080815&amp;VAR:FDATE=20080630&amp;VAR:FREQ=WEEKLY&amp;VAR:RELITEM=&amp;VAR:CURRENCY=&amp;VAR:DB_TYPE=&amp;VAR:UNITS=M&amp;window=popu","p&amp;width=535&amp;height=425&amp;START_MAXIMIZED=FALSE&amp;Y=120&amp;display_string=audit"}</definedName>
    <definedName name="_4026__FDSAUDITLINK__" localSheetId="0" hidden="1">{"fdsup://directions/FAT Viewer?action=UPDATE&amp;creator=factSet&amp;DYN_ARGS=true&amp;DOC_NAME=FAT:RGQ_ENTRPR_VAL_EV_SOURCE_WINDOW.FAT&amp;VAR:ID1=BWT-AT&amp;VAR:SDATE=20080815&amp;VAR:FDATE=20080630&amp;VAR:FREQ=WEEKLY&amp;VAR:RELITEM=&amp;VAR:CURRENCY=&amp;VAR:DB_TYPE=&amp;VAR:UNITS=M&amp;window=popu","p&amp;width=535&amp;height=425&amp;START_MAXIMIZED=FALSE&amp;Y=120&amp;display_string=audit"}</definedName>
    <definedName name="_4026__FDSAUDITLINK__" hidden="1">{"fdsup://directions/FAT Viewer?action=UPDATE&amp;creator=factSet&amp;DYN_ARGS=true&amp;DOC_NAME=FAT:RGQ_ENTRPR_VAL_EV_SOURCE_WINDOW.FAT&amp;VAR:ID1=BWT-AT&amp;VAR:SDATE=20080815&amp;VAR:FDATE=20080630&amp;VAR:FREQ=WEEKLY&amp;VAR:RELITEM=&amp;VAR:CURRENCY=&amp;VAR:DB_TYPE=&amp;VAR:UNITS=M&amp;window=popu","p&amp;width=535&amp;height=425&amp;START_MAXIMIZED=FALSE&amp;Y=120&amp;display_string=audit"}</definedName>
    <definedName name="_4027__FDSAUDITLINK__" localSheetId="1" hidden="1">{"fdsup://directions/FAT Viewer?action=UPDATE&amp;creator=factSet&amp;DYN_ARGS=true&amp;DOC_NAME=FAT:RGQ_ENTRPR_VAL_EV_SOURCE_WINDOW.FAT&amp;VAR:ID1=BWT-AT&amp;VAR:SDATE=20080808&amp;VAR:FDATE=20080630&amp;VAR:FREQ=WEEKLY&amp;VAR:RELITEM=&amp;VAR:CURRENCY=&amp;VAR:DB_TYPE=&amp;VAR:UNITS=M&amp;window=popu","p&amp;width=535&amp;height=425&amp;START_MAXIMIZED=FALSE&amp;Y=120&amp;display_string=audit"}</definedName>
    <definedName name="_4027__FDSAUDITLINK__" localSheetId="0" hidden="1">{"fdsup://directions/FAT Viewer?action=UPDATE&amp;creator=factSet&amp;DYN_ARGS=true&amp;DOC_NAME=FAT:RGQ_ENTRPR_VAL_EV_SOURCE_WINDOW.FAT&amp;VAR:ID1=BWT-AT&amp;VAR:SDATE=20080808&amp;VAR:FDATE=20080630&amp;VAR:FREQ=WEEKLY&amp;VAR:RELITEM=&amp;VAR:CURRENCY=&amp;VAR:DB_TYPE=&amp;VAR:UNITS=M&amp;window=popu","p&amp;width=535&amp;height=425&amp;START_MAXIMIZED=FALSE&amp;Y=120&amp;display_string=audit"}</definedName>
    <definedName name="_4027__FDSAUDITLINK__" hidden="1">{"fdsup://directions/FAT Viewer?action=UPDATE&amp;creator=factSet&amp;DYN_ARGS=true&amp;DOC_NAME=FAT:RGQ_ENTRPR_VAL_EV_SOURCE_WINDOW.FAT&amp;VAR:ID1=BWT-AT&amp;VAR:SDATE=20080808&amp;VAR:FDATE=20080630&amp;VAR:FREQ=WEEKLY&amp;VAR:RELITEM=&amp;VAR:CURRENCY=&amp;VAR:DB_TYPE=&amp;VAR:UNITS=M&amp;window=popu","p&amp;width=535&amp;height=425&amp;START_MAXIMIZED=FALSE&amp;Y=120&amp;display_string=audit"}</definedName>
    <definedName name="_4028__FDSAUDITLINK__" localSheetId="1" hidden="1">{"fdsup://directions/FAT Viewer?action=UPDATE&amp;creator=factSet&amp;DYN_ARGS=true&amp;DOC_NAME=FAT:RGQ_ENTRPR_VAL_EV_SOURCE_WINDOW.FAT&amp;VAR:ID1=BWT-AT&amp;VAR:SDATE=20080801&amp;VAR:FDATE=20080630&amp;VAR:FREQ=WEEKLY&amp;VAR:RELITEM=&amp;VAR:CURRENCY=&amp;VAR:DB_TYPE=&amp;VAR:UNITS=M&amp;window=popu","p&amp;width=535&amp;height=425&amp;START_MAXIMIZED=FALSE&amp;Y=120&amp;display_string=audit"}</definedName>
    <definedName name="_4028__FDSAUDITLINK__" localSheetId="0" hidden="1">{"fdsup://directions/FAT Viewer?action=UPDATE&amp;creator=factSet&amp;DYN_ARGS=true&amp;DOC_NAME=FAT:RGQ_ENTRPR_VAL_EV_SOURCE_WINDOW.FAT&amp;VAR:ID1=BWT-AT&amp;VAR:SDATE=20080801&amp;VAR:FDATE=20080630&amp;VAR:FREQ=WEEKLY&amp;VAR:RELITEM=&amp;VAR:CURRENCY=&amp;VAR:DB_TYPE=&amp;VAR:UNITS=M&amp;window=popu","p&amp;width=535&amp;height=425&amp;START_MAXIMIZED=FALSE&amp;Y=120&amp;display_string=audit"}</definedName>
    <definedName name="_4028__FDSAUDITLINK__" hidden="1">{"fdsup://directions/FAT Viewer?action=UPDATE&amp;creator=factSet&amp;DYN_ARGS=true&amp;DOC_NAME=FAT:RGQ_ENTRPR_VAL_EV_SOURCE_WINDOW.FAT&amp;VAR:ID1=BWT-AT&amp;VAR:SDATE=20080801&amp;VAR:FDATE=20080630&amp;VAR:FREQ=WEEKLY&amp;VAR:RELITEM=&amp;VAR:CURRENCY=&amp;VAR:DB_TYPE=&amp;VAR:UNITS=M&amp;window=popu","p&amp;width=535&amp;height=425&amp;START_MAXIMIZED=FALSE&amp;Y=120&amp;display_string=audit"}</definedName>
    <definedName name="_4029__FDSAUDITLINK__" localSheetId="1" hidden="1">{"fdsup://directions/FAT Viewer?action=UPDATE&amp;creator=factSet&amp;DYN_ARGS=true&amp;DOC_NAME=FAT:RGQ_ENTRPR_VAL_EV_SOURCE_WINDOW.FAT&amp;VAR:ID1=BWT-AT&amp;VAR:SDATE=20080725&amp;VAR:FDATE=20080630&amp;VAR:FREQ=WEEKLY&amp;VAR:RELITEM=&amp;VAR:CURRENCY=&amp;VAR:DB_TYPE=&amp;VAR:UNITS=M&amp;window=popu","p&amp;width=535&amp;height=425&amp;START_MAXIMIZED=FALSE&amp;Y=120&amp;display_string=audit"}</definedName>
    <definedName name="_4029__FDSAUDITLINK__" localSheetId="0" hidden="1">{"fdsup://directions/FAT Viewer?action=UPDATE&amp;creator=factSet&amp;DYN_ARGS=true&amp;DOC_NAME=FAT:RGQ_ENTRPR_VAL_EV_SOURCE_WINDOW.FAT&amp;VAR:ID1=BWT-AT&amp;VAR:SDATE=20080725&amp;VAR:FDATE=20080630&amp;VAR:FREQ=WEEKLY&amp;VAR:RELITEM=&amp;VAR:CURRENCY=&amp;VAR:DB_TYPE=&amp;VAR:UNITS=M&amp;window=popu","p&amp;width=535&amp;height=425&amp;START_MAXIMIZED=FALSE&amp;Y=120&amp;display_string=audit"}</definedName>
    <definedName name="_4029__FDSAUDITLINK__" hidden="1">{"fdsup://directions/FAT Viewer?action=UPDATE&amp;creator=factSet&amp;DYN_ARGS=true&amp;DOC_NAME=FAT:RGQ_ENTRPR_VAL_EV_SOURCE_WINDOW.FAT&amp;VAR:ID1=BWT-AT&amp;VAR:SDATE=20080725&amp;VAR:FDATE=20080630&amp;VAR:FREQ=WEEKLY&amp;VAR:RELITEM=&amp;VAR:CURRENCY=&amp;VAR:DB_TYPE=&amp;VAR:UNITS=M&amp;window=popu","p&amp;width=535&amp;height=425&amp;START_MAXIMIZED=FALSE&amp;Y=120&amp;display_string=audit"}</definedName>
    <definedName name="_403__FDSAUDITLINK__" localSheetId="1" hidden="1">{"fdsup://directions/FAT Viewer?action=UPDATE&amp;creator=factSet&amp;DYN_ARGS=true&amp;DOC_NAME=FAT:RGQ_ENTRPR_VAL_EV_SOURCE_WINDOW.FAT&amp;VAR:ID1=PLL&amp;VAR:SDATE=20080425&amp;VAR:FDATE=20080131&amp;VAR:FREQ=WEEKLY&amp;VAR:RELITEM=&amp;VAR:CURRENCY=&amp;VAR:DB_TYPE=&amp;VAR:UNITS=M&amp;window=popup&amp;w","idth=535&amp;height=425&amp;START_MAXIMIZED=FALSE&amp;Y=120&amp;display_string=audit"}</definedName>
    <definedName name="_403__FDSAUDITLINK__" localSheetId="0" hidden="1">{"fdsup://directions/FAT Viewer?action=UPDATE&amp;creator=factSet&amp;DYN_ARGS=true&amp;DOC_NAME=FAT:RGQ_ENTRPR_VAL_EV_SOURCE_WINDOW.FAT&amp;VAR:ID1=PLL&amp;VAR:SDATE=20080425&amp;VAR:FDATE=20080131&amp;VAR:FREQ=WEEKLY&amp;VAR:RELITEM=&amp;VAR:CURRENCY=&amp;VAR:DB_TYPE=&amp;VAR:UNITS=M&amp;window=popup&amp;w","idth=535&amp;height=425&amp;START_MAXIMIZED=FALSE&amp;Y=120&amp;display_string=audit"}</definedName>
    <definedName name="_403__FDSAUDITLINK__" hidden="1">{"fdsup://directions/FAT Viewer?action=UPDATE&amp;creator=factSet&amp;DYN_ARGS=true&amp;DOC_NAME=FAT:RGQ_ENTRPR_VAL_EV_SOURCE_WINDOW.FAT&amp;VAR:ID1=PLL&amp;VAR:SDATE=20080425&amp;VAR:FDATE=20080131&amp;VAR:FREQ=WEEKLY&amp;VAR:RELITEM=&amp;VAR:CURRENCY=&amp;VAR:DB_TYPE=&amp;VAR:UNITS=M&amp;window=popup&amp;w","idth=535&amp;height=425&amp;START_MAXIMIZED=FALSE&amp;Y=120&amp;display_string=audit"}</definedName>
    <definedName name="_4030__FDSAUDITLINK__" localSheetId="1" hidden="1">{"fdsup://directions/FAT Viewer?action=UPDATE&amp;creator=factSet&amp;DYN_ARGS=true&amp;DOC_NAME=FAT:RGQ_ENTRPR_VAL_EV_SOURCE_WINDOW.FAT&amp;VAR:ID1=BWT-AT&amp;VAR:SDATE=20080718&amp;VAR:FDATE=20080630&amp;VAR:FREQ=WEEKLY&amp;VAR:RELITEM=&amp;VAR:CURRENCY=&amp;VAR:DB_TYPE=&amp;VAR:UNITS=M&amp;window=popu","p&amp;width=535&amp;height=425&amp;START_MAXIMIZED=FALSE&amp;Y=120&amp;display_string=audit"}</definedName>
    <definedName name="_4030__FDSAUDITLINK__" localSheetId="0" hidden="1">{"fdsup://directions/FAT Viewer?action=UPDATE&amp;creator=factSet&amp;DYN_ARGS=true&amp;DOC_NAME=FAT:RGQ_ENTRPR_VAL_EV_SOURCE_WINDOW.FAT&amp;VAR:ID1=BWT-AT&amp;VAR:SDATE=20080718&amp;VAR:FDATE=20080630&amp;VAR:FREQ=WEEKLY&amp;VAR:RELITEM=&amp;VAR:CURRENCY=&amp;VAR:DB_TYPE=&amp;VAR:UNITS=M&amp;window=popu","p&amp;width=535&amp;height=425&amp;START_MAXIMIZED=FALSE&amp;Y=120&amp;display_string=audit"}</definedName>
    <definedName name="_4030__FDSAUDITLINK__" hidden="1">{"fdsup://directions/FAT Viewer?action=UPDATE&amp;creator=factSet&amp;DYN_ARGS=true&amp;DOC_NAME=FAT:RGQ_ENTRPR_VAL_EV_SOURCE_WINDOW.FAT&amp;VAR:ID1=BWT-AT&amp;VAR:SDATE=20080718&amp;VAR:FDATE=20080630&amp;VAR:FREQ=WEEKLY&amp;VAR:RELITEM=&amp;VAR:CURRENCY=&amp;VAR:DB_TYPE=&amp;VAR:UNITS=M&amp;window=popu","p&amp;width=535&amp;height=425&amp;START_MAXIMIZED=FALSE&amp;Y=120&amp;display_string=audit"}</definedName>
    <definedName name="_4031__FDSAUDITLINK__" localSheetId="1" hidden="1">{"fdsup://directions/FAT Viewer?action=UPDATE&amp;creator=factSet&amp;DYN_ARGS=true&amp;DOC_NAME=FAT:RGQ_ENTRPR_VAL_EV_SOURCE_WINDOW.FAT&amp;VAR:ID1=BWT-AT&amp;VAR:SDATE=20080711&amp;VAR:FDATE=20080630&amp;VAR:FREQ=WEEKLY&amp;VAR:RELITEM=&amp;VAR:CURRENCY=&amp;VAR:DB_TYPE=&amp;VAR:UNITS=M&amp;window=popu","p&amp;width=535&amp;height=425&amp;START_MAXIMIZED=FALSE&amp;Y=120&amp;display_string=audit"}</definedName>
    <definedName name="_4031__FDSAUDITLINK__" localSheetId="0" hidden="1">{"fdsup://directions/FAT Viewer?action=UPDATE&amp;creator=factSet&amp;DYN_ARGS=true&amp;DOC_NAME=FAT:RGQ_ENTRPR_VAL_EV_SOURCE_WINDOW.FAT&amp;VAR:ID1=BWT-AT&amp;VAR:SDATE=20080711&amp;VAR:FDATE=20080630&amp;VAR:FREQ=WEEKLY&amp;VAR:RELITEM=&amp;VAR:CURRENCY=&amp;VAR:DB_TYPE=&amp;VAR:UNITS=M&amp;window=popu","p&amp;width=535&amp;height=425&amp;START_MAXIMIZED=FALSE&amp;Y=120&amp;display_string=audit"}</definedName>
    <definedName name="_4031__FDSAUDITLINK__" hidden="1">{"fdsup://directions/FAT Viewer?action=UPDATE&amp;creator=factSet&amp;DYN_ARGS=true&amp;DOC_NAME=FAT:RGQ_ENTRPR_VAL_EV_SOURCE_WINDOW.FAT&amp;VAR:ID1=BWT-AT&amp;VAR:SDATE=20080711&amp;VAR:FDATE=20080630&amp;VAR:FREQ=WEEKLY&amp;VAR:RELITEM=&amp;VAR:CURRENCY=&amp;VAR:DB_TYPE=&amp;VAR:UNITS=M&amp;window=popu","p&amp;width=535&amp;height=425&amp;START_MAXIMIZED=FALSE&amp;Y=120&amp;display_string=audit"}</definedName>
    <definedName name="_4032__FDSAUDITLINK__" localSheetId="1" hidden="1">{"fdsup://directions/FAT Viewer?action=UPDATE&amp;creator=factSet&amp;DYN_ARGS=true&amp;DOC_NAME=FAT:RGQ_ENTRPR_VAL_EV_SOURCE_WINDOW.FAT&amp;VAR:ID1=BWT-AT&amp;VAR:SDATE=20080703&amp;VAR:FDATE=20080630&amp;VAR:FREQ=WEEKLY&amp;VAR:RELITEM=&amp;VAR:CURRENCY=&amp;VAR:DB_TYPE=&amp;VAR:UNITS=M&amp;window=popu","p&amp;width=535&amp;height=425&amp;START_MAXIMIZED=FALSE&amp;Y=120&amp;display_string=audit"}</definedName>
    <definedName name="_4032__FDSAUDITLINK__" localSheetId="0" hidden="1">{"fdsup://directions/FAT Viewer?action=UPDATE&amp;creator=factSet&amp;DYN_ARGS=true&amp;DOC_NAME=FAT:RGQ_ENTRPR_VAL_EV_SOURCE_WINDOW.FAT&amp;VAR:ID1=BWT-AT&amp;VAR:SDATE=20080703&amp;VAR:FDATE=20080630&amp;VAR:FREQ=WEEKLY&amp;VAR:RELITEM=&amp;VAR:CURRENCY=&amp;VAR:DB_TYPE=&amp;VAR:UNITS=M&amp;window=popu","p&amp;width=535&amp;height=425&amp;START_MAXIMIZED=FALSE&amp;Y=120&amp;display_string=audit"}</definedName>
    <definedName name="_4032__FDSAUDITLINK__" hidden="1">{"fdsup://directions/FAT Viewer?action=UPDATE&amp;creator=factSet&amp;DYN_ARGS=true&amp;DOC_NAME=FAT:RGQ_ENTRPR_VAL_EV_SOURCE_WINDOW.FAT&amp;VAR:ID1=BWT-AT&amp;VAR:SDATE=20080703&amp;VAR:FDATE=20080630&amp;VAR:FREQ=WEEKLY&amp;VAR:RELITEM=&amp;VAR:CURRENCY=&amp;VAR:DB_TYPE=&amp;VAR:UNITS=M&amp;window=popu","p&amp;width=535&amp;height=425&amp;START_MAXIMIZED=FALSE&amp;Y=120&amp;display_string=audit"}</definedName>
    <definedName name="_4033__FDSAUDITLINK__" localSheetId="1" hidden="1">{"fdsup://directions/FAT Viewer?action=UPDATE&amp;creator=factSet&amp;DYN_ARGS=true&amp;DOC_NAME=FAT:RGQ_ENTRPR_VAL_EV_SOURCE_WINDOW.FAT&amp;VAR:ID1=BWT-AT&amp;VAR:SDATE=20080627&amp;VAR:FDATE=20080331&amp;VAR:FREQ=WEEKLY&amp;VAR:RELITEM=&amp;VAR:CURRENCY=&amp;VAR:DB_TYPE=&amp;VAR:UNITS=M&amp;window=popu","p&amp;width=535&amp;height=425&amp;START_MAXIMIZED=FALSE&amp;Y=120&amp;display_string=audit"}</definedName>
    <definedName name="_4033__FDSAUDITLINK__" localSheetId="0" hidden="1">{"fdsup://directions/FAT Viewer?action=UPDATE&amp;creator=factSet&amp;DYN_ARGS=true&amp;DOC_NAME=FAT:RGQ_ENTRPR_VAL_EV_SOURCE_WINDOW.FAT&amp;VAR:ID1=BWT-AT&amp;VAR:SDATE=20080627&amp;VAR:FDATE=20080331&amp;VAR:FREQ=WEEKLY&amp;VAR:RELITEM=&amp;VAR:CURRENCY=&amp;VAR:DB_TYPE=&amp;VAR:UNITS=M&amp;window=popu","p&amp;width=535&amp;height=425&amp;START_MAXIMIZED=FALSE&amp;Y=120&amp;display_string=audit"}</definedName>
    <definedName name="_4033__FDSAUDITLINK__" hidden="1">{"fdsup://directions/FAT Viewer?action=UPDATE&amp;creator=factSet&amp;DYN_ARGS=true&amp;DOC_NAME=FAT:RGQ_ENTRPR_VAL_EV_SOURCE_WINDOW.FAT&amp;VAR:ID1=BWT-AT&amp;VAR:SDATE=20080627&amp;VAR:FDATE=20080331&amp;VAR:FREQ=WEEKLY&amp;VAR:RELITEM=&amp;VAR:CURRENCY=&amp;VAR:DB_TYPE=&amp;VAR:UNITS=M&amp;window=popu","p&amp;width=535&amp;height=425&amp;START_MAXIMIZED=FALSE&amp;Y=120&amp;display_string=audit"}</definedName>
    <definedName name="_4034__FDSAUDITLINK__" localSheetId="1" hidden="1">{"fdsup://directions/FAT Viewer?action=UPDATE&amp;creator=factSet&amp;DYN_ARGS=true&amp;DOC_NAME=FAT:RGQ_ENTRPR_VAL_EV_SOURCE_WINDOW.FAT&amp;VAR:ID1=BWT-AT&amp;VAR:SDATE=20080620&amp;VAR:FDATE=20080331&amp;VAR:FREQ=WEEKLY&amp;VAR:RELITEM=&amp;VAR:CURRENCY=&amp;VAR:DB_TYPE=&amp;VAR:UNITS=M&amp;window=popu","p&amp;width=535&amp;height=425&amp;START_MAXIMIZED=FALSE&amp;Y=120&amp;display_string=audit"}</definedName>
    <definedName name="_4034__FDSAUDITLINK__" localSheetId="0" hidden="1">{"fdsup://directions/FAT Viewer?action=UPDATE&amp;creator=factSet&amp;DYN_ARGS=true&amp;DOC_NAME=FAT:RGQ_ENTRPR_VAL_EV_SOURCE_WINDOW.FAT&amp;VAR:ID1=BWT-AT&amp;VAR:SDATE=20080620&amp;VAR:FDATE=20080331&amp;VAR:FREQ=WEEKLY&amp;VAR:RELITEM=&amp;VAR:CURRENCY=&amp;VAR:DB_TYPE=&amp;VAR:UNITS=M&amp;window=popu","p&amp;width=535&amp;height=425&amp;START_MAXIMIZED=FALSE&amp;Y=120&amp;display_string=audit"}</definedName>
    <definedName name="_4034__FDSAUDITLINK__" hidden="1">{"fdsup://directions/FAT Viewer?action=UPDATE&amp;creator=factSet&amp;DYN_ARGS=true&amp;DOC_NAME=FAT:RGQ_ENTRPR_VAL_EV_SOURCE_WINDOW.FAT&amp;VAR:ID1=BWT-AT&amp;VAR:SDATE=20080620&amp;VAR:FDATE=20080331&amp;VAR:FREQ=WEEKLY&amp;VAR:RELITEM=&amp;VAR:CURRENCY=&amp;VAR:DB_TYPE=&amp;VAR:UNITS=M&amp;window=popu","p&amp;width=535&amp;height=425&amp;START_MAXIMIZED=FALSE&amp;Y=120&amp;display_string=audit"}</definedName>
    <definedName name="_4035__FDSAUDITLINK__" localSheetId="1" hidden="1">{"fdsup://directions/FAT Viewer?action=UPDATE&amp;creator=factSet&amp;DYN_ARGS=true&amp;DOC_NAME=FAT:RGQ_ENTRPR_VAL_EV_SOURCE_WINDOW.FAT&amp;VAR:ID1=BWT-AT&amp;VAR:SDATE=20080613&amp;VAR:FDATE=20080331&amp;VAR:FREQ=WEEKLY&amp;VAR:RELITEM=&amp;VAR:CURRENCY=&amp;VAR:DB_TYPE=&amp;VAR:UNITS=M&amp;window=popu","p&amp;width=535&amp;height=425&amp;START_MAXIMIZED=FALSE&amp;Y=120&amp;display_string=audit"}</definedName>
    <definedName name="_4035__FDSAUDITLINK__" localSheetId="0" hidden="1">{"fdsup://directions/FAT Viewer?action=UPDATE&amp;creator=factSet&amp;DYN_ARGS=true&amp;DOC_NAME=FAT:RGQ_ENTRPR_VAL_EV_SOURCE_WINDOW.FAT&amp;VAR:ID1=BWT-AT&amp;VAR:SDATE=20080613&amp;VAR:FDATE=20080331&amp;VAR:FREQ=WEEKLY&amp;VAR:RELITEM=&amp;VAR:CURRENCY=&amp;VAR:DB_TYPE=&amp;VAR:UNITS=M&amp;window=popu","p&amp;width=535&amp;height=425&amp;START_MAXIMIZED=FALSE&amp;Y=120&amp;display_string=audit"}</definedName>
    <definedName name="_4035__FDSAUDITLINK__" hidden="1">{"fdsup://directions/FAT Viewer?action=UPDATE&amp;creator=factSet&amp;DYN_ARGS=true&amp;DOC_NAME=FAT:RGQ_ENTRPR_VAL_EV_SOURCE_WINDOW.FAT&amp;VAR:ID1=BWT-AT&amp;VAR:SDATE=20080613&amp;VAR:FDATE=20080331&amp;VAR:FREQ=WEEKLY&amp;VAR:RELITEM=&amp;VAR:CURRENCY=&amp;VAR:DB_TYPE=&amp;VAR:UNITS=M&amp;window=popu","p&amp;width=535&amp;height=425&amp;START_MAXIMIZED=FALSE&amp;Y=120&amp;display_string=audit"}</definedName>
    <definedName name="_4036__FDSAUDITLINK__" localSheetId="1" hidden="1">{"fdsup://directions/FAT Viewer?action=UPDATE&amp;creator=factSet&amp;DYN_ARGS=true&amp;DOC_NAME=FAT:RGQ_ENTRPR_VAL_EV_SOURCE_WINDOW.FAT&amp;VAR:ID1=BWT-AT&amp;VAR:SDATE=20080606&amp;VAR:FDATE=20080331&amp;VAR:FREQ=WEEKLY&amp;VAR:RELITEM=&amp;VAR:CURRENCY=&amp;VAR:DB_TYPE=&amp;VAR:UNITS=M&amp;window=popu","p&amp;width=535&amp;height=425&amp;START_MAXIMIZED=FALSE&amp;Y=120&amp;display_string=audit"}</definedName>
    <definedName name="_4036__FDSAUDITLINK__" localSheetId="0" hidden="1">{"fdsup://directions/FAT Viewer?action=UPDATE&amp;creator=factSet&amp;DYN_ARGS=true&amp;DOC_NAME=FAT:RGQ_ENTRPR_VAL_EV_SOURCE_WINDOW.FAT&amp;VAR:ID1=BWT-AT&amp;VAR:SDATE=20080606&amp;VAR:FDATE=20080331&amp;VAR:FREQ=WEEKLY&amp;VAR:RELITEM=&amp;VAR:CURRENCY=&amp;VAR:DB_TYPE=&amp;VAR:UNITS=M&amp;window=popu","p&amp;width=535&amp;height=425&amp;START_MAXIMIZED=FALSE&amp;Y=120&amp;display_string=audit"}</definedName>
    <definedName name="_4036__FDSAUDITLINK__" hidden="1">{"fdsup://directions/FAT Viewer?action=UPDATE&amp;creator=factSet&amp;DYN_ARGS=true&amp;DOC_NAME=FAT:RGQ_ENTRPR_VAL_EV_SOURCE_WINDOW.FAT&amp;VAR:ID1=BWT-AT&amp;VAR:SDATE=20080606&amp;VAR:FDATE=20080331&amp;VAR:FREQ=WEEKLY&amp;VAR:RELITEM=&amp;VAR:CURRENCY=&amp;VAR:DB_TYPE=&amp;VAR:UNITS=M&amp;window=popu","p&amp;width=535&amp;height=425&amp;START_MAXIMIZED=FALSE&amp;Y=120&amp;display_string=audit"}</definedName>
    <definedName name="_4037__FDSAUDITLINK__" localSheetId="1" hidden="1">{"fdsup://directions/FAT Viewer?action=UPDATE&amp;creator=factSet&amp;DYN_ARGS=true&amp;DOC_NAME=FAT:RGQ_ENTRPR_VAL_EV_SOURCE_WINDOW.FAT&amp;VAR:ID1=BWT-AT&amp;VAR:SDATE=20080530&amp;VAR:FDATE=20080331&amp;VAR:FREQ=WEEKLY&amp;VAR:RELITEM=&amp;VAR:CURRENCY=&amp;VAR:DB_TYPE=&amp;VAR:UNITS=M&amp;window=popu","p&amp;width=535&amp;height=425&amp;START_MAXIMIZED=FALSE&amp;Y=120&amp;display_string=audit"}</definedName>
    <definedName name="_4037__FDSAUDITLINK__" localSheetId="0" hidden="1">{"fdsup://directions/FAT Viewer?action=UPDATE&amp;creator=factSet&amp;DYN_ARGS=true&amp;DOC_NAME=FAT:RGQ_ENTRPR_VAL_EV_SOURCE_WINDOW.FAT&amp;VAR:ID1=BWT-AT&amp;VAR:SDATE=20080530&amp;VAR:FDATE=20080331&amp;VAR:FREQ=WEEKLY&amp;VAR:RELITEM=&amp;VAR:CURRENCY=&amp;VAR:DB_TYPE=&amp;VAR:UNITS=M&amp;window=popu","p&amp;width=535&amp;height=425&amp;START_MAXIMIZED=FALSE&amp;Y=120&amp;display_string=audit"}</definedName>
    <definedName name="_4037__FDSAUDITLINK__" hidden="1">{"fdsup://directions/FAT Viewer?action=UPDATE&amp;creator=factSet&amp;DYN_ARGS=true&amp;DOC_NAME=FAT:RGQ_ENTRPR_VAL_EV_SOURCE_WINDOW.FAT&amp;VAR:ID1=BWT-AT&amp;VAR:SDATE=20080530&amp;VAR:FDATE=20080331&amp;VAR:FREQ=WEEKLY&amp;VAR:RELITEM=&amp;VAR:CURRENCY=&amp;VAR:DB_TYPE=&amp;VAR:UNITS=M&amp;window=popu","p&amp;width=535&amp;height=425&amp;START_MAXIMIZED=FALSE&amp;Y=120&amp;display_string=audit"}</definedName>
    <definedName name="_4038__FDSAUDITLINK__" localSheetId="1" hidden="1">{"fdsup://directions/FAT Viewer?action=UPDATE&amp;creator=factSet&amp;DYN_ARGS=true&amp;DOC_NAME=FAT:RGQ_ENTRPR_VAL_EV_SOURCE_WINDOW.FAT&amp;VAR:ID1=BWT-AT&amp;VAR:SDATE=20080523&amp;VAR:FDATE=20080331&amp;VAR:FREQ=WEEKLY&amp;VAR:RELITEM=&amp;VAR:CURRENCY=&amp;VAR:DB_TYPE=&amp;VAR:UNITS=M&amp;window=popu","p&amp;width=535&amp;height=425&amp;START_MAXIMIZED=FALSE&amp;Y=120&amp;display_string=audit"}</definedName>
    <definedName name="_4038__FDSAUDITLINK__" localSheetId="0" hidden="1">{"fdsup://directions/FAT Viewer?action=UPDATE&amp;creator=factSet&amp;DYN_ARGS=true&amp;DOC_NAME=FAT:RGQ_ENTRPR_VAL_EV_SOURCE_WINDOW.FAT&amp;VAR:ID1=BWT-AT&amp;VAR:SDATE=20080523&amp;VAR:FDATE=20080331&amp;VAR:FREQ=WEEKLY&amp;VAR:RELITEM=&amp;VAR:CURRENCY=&amp;VAR:DB_TYPE=&amp;VAR:UNITS=M&amp;window=popu","p&amp;width=535&amp;height=425&amp;START_MAXIMIZED=FALSE&amp;Y=120&amp;display_string=audit"}</definedName>
    <definedName name="_4038__FDSAUDITLINK__" hidden="1">{"fdsup://directions/FAT Viewer?action=UPDATE&amp;creator=factSet&amp;DYN_ARGS=true&amp;DOC_NAME=FAT:RGQ_ENTRPR_VAL_EV_SOURCE_WINDOW.FAT&amp;VAR:ID1=BWT-AT&amp;VAR:SDATE=20080523&amp;VAR:FDATE=20080331&amp;VAR:FREQ=WEEKLY&amp;VAR:RELITEM=&amp;VAR:CURRENCY=&amp;VAR:DB_TYPE=&amp;VAR:UNITS=M&amp;window=popu","p&amp;width=535&amp;height=425&amp;START_MAXIMIZED=FALSE&amp;Y=120&amp;display_string=audit"}</definedName>
    <definedName name="_4039__FDSAUDITLINK__" localSheetId="1" hidden="1">{"fdsup://directions/FAT Viewer?action=UPDATE&amp;creator=factSet&amp;DYN_ARGS=true&amp;DOC_NAME=FAT:RGQ_ENTRPR_VAL_EV_SOURCE_WINDOW.FAT&amp;VAR:ID1=BWT-AT&amp;VAR:SDATE=20080516&amp;VAR:FDATE=20080331&amp;VAR:FREQ=WEEKLY&amp;VAR:RELITEM=&amp;VAR:CURRENCY=&amp;VAR:DB_TYPE=&amp;VAR:UNITS=M&amp;window=popu","p&amp;width=535&amp;height=425&amp;START_MAXIMIZED=FALSE&amp;Y=120&amp;display_string=audit"}</definedName>
    <definedName name="_4039__FDSAUDITLINK__" localSheetId="0" hidden="1">{"fdsup://directions/FAT Viewer?action=UPDATE&amp;creator=factSet&amp;DYN_ARGS=true&amp;DOC_NAME=FAT:RGQ_ENTRPR_VAL_EV_SOURCE_WINDOW.FAT&amp;VAR:ID1=BWT-AT&amp;VAR:SDATE=20080516&amp;VAR:FDATE=20080331&amp;VAR:FREQ=WEEKLY&amp;VAR:RELITEM=&amp;VAR:CURRENCY=&amp;VAR:DB_TYPE=&amp;VAR:UNITS=M&amp;window=popu","p&amp;width=535&amp;height=425&amp;START_MAXIMIZED=FALSE&amp;Y=120&amp;display_string=audit"}</definedName>
    <definedName name="_4039__FDSAUDITLINK__" hidden="1">{"fdsup://directions/FAT Viewer?action=UPDATE&amp;creator=factSet&amp;DYN_ARGS=true&amp;DOC_NAME=FAT:RGQ_ENTRPR_VAL_EV_SOURCE_WINDOW.FAT&amp;VAR:ID1=BWT-AT&amp;VAR:SDATE=20080516&amp;VAR:FDATE=20080331&amp;VAR:FREQ=WEEKLY&amp;VAR:RELITEM=&amp;VAR:CURRENCY=&amp;VAR:DB_TYPE=&amp;VAR:UNITS=M&amp;window=popu","p&amp;width=535&amp;height=425&amp;START_MAXIMIZED=FALSE&amp;Y=120&amp;display_string=audit"}</definedName>
    <definedName name="_404__FDSAUDITLINK__" localSheetId="1" hidden="1">{"fdsup://directions/FAT Viewer?action=UPDATE&amp;creator=factSet&amp;DYN_ARGS=true&amp;DOC_NAME=FAT:RGQ_ENTRPR_VAL_EV_SOURCE_WINDOW.FAT&amp;VAR:ID1=PLL&amp;VAR:SDATE=20080418&amp;VAR:FDATE=20080131&amp;VAR:FREQ=WEEKLY&amp;VAR:RELITEM=&amp;VAR:CURRENCY=&amp;VAR:DB_TYPE=&amp;VAR:UNITS=M&amp;window=popup&amp;w","idth=535&amp;height=425&amp;START_MAXIMIZED=FALSE&amp;Y=120&amp;display_string=audit"}</definedName>
    <definedName name="_404__FDSAUDITLINK__" localSheetId="0" hidden="1">{"fdsup://directions/FAT Viewer?action=UPDATE&amp;creator=factSet&amp;DYN_ARGS=true&amp;DOC_NAME=FAT:RGQ_ENTRPR_VAL_EV_SOURCE_WINDOW.FAT&amp;VAR:ID1=PLL&amp;VAR:SDATE=20080418&amp;VAR:FDATE=20080131&amp;VAR:FREQ=WEEKLY&amp;VAR:RELITEM=&amp;VAR:CURRENCY=&amp;VAR:DB_TYPE=&amp;VAR:UNITS=M&amp;window=popup&amp;w","idth=535&amp;height=425&amp;START_MAXIMIZED=FALSE&amp;Y=120&amp;display_string=audit"}</definedName>
    <definedName name="_404__FDSAUDITLINK__" hidden="1">{"fdsup://directions/FAT Viewer?action=UPDATE&amp;creator=factSet&amp;DYN_ARGS=true&amp;DOC_NAME=FAT:RGQ_ENTRPR_VAL_EV_SOURCE_WINDOW.FAT&amp;VAR:ID1=PLL&amp;VAR:SDATE=20080418&amp;VAR:FDATE=20080131&amp;VAR:FREQ=WEEKLY&amp;VAR:RELITEM=&amp;VAR:CURRENCY=&amp;VAR:DB_TYPE=&amp;VAR:UNITS=M&amp;window=popup&amp;w","idth=535&amp;height=425&amp;START_MAXIMIZED=FALSE&amp;Y=120&amp;display_string=audit"}</definedName>
    <definedName name="_4040__FDSAUDITLINK__" localSheetId="1" hidden="1">{"fdsup://directions/FAT Viewer?action=UPDATE&amp;creator=factSet&amp;DYN_ARGS=true&amp;DOC_NAME=FAT:RGQ_ENTRPR_VAL_EV_SOURCE_WINDOW.FAT&amp;VAR:ID1=BWT-AT&amp;VAR:SDATE=20080509&amp;VAR:FDATE=20080331&amp;VAR:FREQ=WEEKLY&amp;VAR:RELITEM=&amp;VAR:CURRENCY=&amp;VAR:DB_TYPE=&amp;VAR:UNITS=M&amp;window=popu","p&amp;width=535&amp;height=425&amp;START_MAXIMIZED=FALSE&amp;Y=120&amp;display_string=audit"}</definedName>
    <definedName name="_4040__FDSAUDITLINK__" localSheetId="0" hidden="1">{"fdsup://directions/FAT Viewer?action=UPDATE&amp;creator=factSet&amp;DYN_ARGS=true&amp;DOC_NAME=FAT:RGQ_ENTRPR_VAL_EV_SOURCE_WINDOW.FAT&amp;VAR:ID1=BWT-AT&amp;VAR:SDATE=20080509&amp;VAR:FDATE=20080331&amp;VAR:FREQ=WEEKLY&amp;VAR:RELITEM=&amp;VAR:CURRENCY=&amp;VAR:DB_TYPE=&amp;VAR:UNITS=M&amp;window=popu","p&amp;width=535&amp;height=425&amp;START_MAXIMIZED=FALSE&amp;Y=120&amp;display_string=audit"}</definedName>
    <definedName name="_4040__FDSAUDITLINK__" hidden="1">{"fdsup://directions/FAT Viewer?action=UPDATE&amp;creator=factSet&amp;DYN_ARGS=true&amp;DOC_NAME=FAT:RGQ_ENTRPR_VAL_EV_SOURCE_WINDOW.FAT&amp;VAR:ID1=BWT-AT&amp;VAR:SDATE=20080509&amp;VAR:FDATE=20080331&amp;VAR:FREQ=WEEKLY&amp;VAR:RELITEM=&amp;VAR:CURRENCY=&amp;VAR:DB_TYPE=&amp;VAR:UNITS=M&amp;window=popu","p&amp;width=535&amp;height=425&amp;START_MAXIMIZED=FALSE&amp;Y=120&amp;display_string=audit"}</definedName>
    <definedName name="_4041__FDSAUDITLINK__" localSheetId="1" hidden="1">{"fdsup://directions/FAT Viewer?action=UPDATE&amp;creator=factSet&amp;DYN_ARGS=true&amp;DOC_NAME=FAT:RGQ_ENTRPR_VAL_EV_SOURCE_WINDOW.FAT&amp;VAR:ID1=BWT-AT&amp;VAR:SDATE=20080502&amp;VAR:FDATE=20080331&amp;VAR:FREQ=WEEKLY&amp;VAR:RELITEM=&amp;VAR:CURRENCY=&amp;VAR:DB_TYPE=&amp;VAR:UNITS=M&amp;window=popu","p&amp;width=535&amp;height=425&amp;START_MAXIMIZED=FALSE&amp;Y=120&amp;display_string=audit"}</definedName>
    <definedName name="_4041__FDSAUDITLINK__" localSheetId="0" hidden="1">{"fdsup://directions/FAT Viewer?action=UPDATE&amp;creator=factSet&amp;DYN_ARGS=true&amp;DOC_NAME=FAT:RGQ_ENTRPR_VAL_EV_SOURCE_WINDOW.FAT&amp;VAR:ID1=BWT-AT&amp;VAR:SDATE=20080502&amp;VAR:FDATE=20080331&amp;VAR:FREQ=WEEKLY&amp;VAR:RELITEM=&amp;VAR:CURRENCY=&amp;VAR:DB_TYPE=&amp;VAR:UNITS=M&amp;window=popu","p&amp;width=535&amp;height=425&amp;START_MAXIMIZED=FALSE&amp;Y=120&amp;display_string=audit"}</definedName>
    <definedName name="_4041__FDSAUDITLINK__" hidden="1">{"fdsup://directions/FAT Viewer?action=UPDATE&amp;creator=factSet&amp;DYN_ARGS=true&amp;DOC_NAME=FAT:RGQ_ENTRPR_VAL_EV_SOURCE_WINDOW.FAT&amp;VAR:ID1=BWT-AT&amp;VAR:SDATE=20080502&amp;VAR:FDATE=20080331&amp;VAR:FREQ=WEEKLY&amp;VAR:RELITEM=&amp;VAR:CURRENCY=&amp;VAR:DB_TYPE=&amp;VAR:UNITS=M&amp;window=popu","p&amp;width=535&amp;height=425&amp;START_MAXIMIZED=FALSE&amp;Y=120&amp;display_string=audit"}</definedName>
    <definedName name="_4042__FDSAUDITLINK__" localSheetId="1" hidden="1">{"fdsup://directions/FAT Viewer?action=UPDATE&amp;creator=factSet&amp;DYN_ARGS=true&amp;DOC_NAME=FAT:RGQ_ENTRPR_VAL_EV_SOURCE_WINDOW.FAT&amp;VAR:ID1=BWT-AT&amp;VAR:SDATE=20080425&amp;VAR:FDATE=20080331&amp;VAR:FREQ=WEEKLY&amp;VAR:RELITEM=&amp;VAR:CURRENCY=&amp;VAR:DB_TYPE=&amp;VAR:UNITS=M&amp;window=popu","p&amp;width=535&amp;height=425&amp;START_MAXIMIZED=FALSE&amp;Y=120&amp;display_string=audit"}</definedName>
    <definedName name="_4042__FDSAUDITLINK__" localSheetId="0" hidden="1">{"fdsup://directions/FAT Viewer?action=UPDATE&amp;creator=factSet&amp;DYN_ARGS=true&amp;DOC_NAME=FAT:RGQ_ENTRPR_VAL_EV_SOURCE_WINDOW.FAT&amp;VAR:ID1=BWT-AT&amp;VAR:SDATE=20080425&amp;VAR:FDATE=20080331&amp;VAR:FREQ=WEEKLY&amp;VAR:RELITEM=&amp;VAR:CURRENCY=&amp;VAR:DB_TYPE=&amp;VAR:UNITS=M&amp;window=popu","p&amp;width=535&amp;height=425&amp;START_MAXIMIZED=FALSE&amp;Y=120&amp;display_string=audit"}</definedName>
    <definedName name="_4042__FDSAUDITLINK__" hidden="1">{"fdsup://directions/FAT Viewer?action=UPDATE&amp;creator=factSet&amp;DYN_ARGS=true&amp;DOC_NAME=FAT:RGQ_ENTRPR_VAL_EV_SOURCE_WINDOW.FAT&amp;VAR:ID1=BWT-AT&amp;VAR:SDATE=20080425&amp;VAR:FDATE=20080331&amp;VAR:FREQ=WEEKLY&amp;VAR:RELITEM=&amp;VAR:CURRENCY=&amp;VAR:DB_TYPE=&amp;VAR:UNITS=M&amp;window=popu","p&amp;width=535&amp;height=425&amp;START_MAXIMIZED=FALSE&amp;Y=120&amp;display_string=audit"}</definedName>
    <definedName name="_4043__FDSAUDITLINK__" localSheetId="1" hidden="1">{"fdsup://directions/FAT Viewer?action=UPDATE&amp;creator=factSet&amp;DYN_ARGS=true&amp;DOC_NAME=FAT:RGQ_ENTRPR_VAL_EV_SOURCE_WINDOW.FAT&amp;VAR:ID1=BWT-AT&amp;VAR:SDATE=20080418&amp;VAR:FDATE=20080331&amp;VAR:FREQ=WEEKLY&amp;VAR:RELITEM=&amp;VAR:CURRENCY=&amp;VAR:DB_TYPE=&amp;VAR:UNITS=M&amp;window=popu","p&amp;width=535&amp;height=425&amp;START_MAXIMIZED=FALSE&amp;Y=120&amp;display_string=audit"}</definedName>
    <definedName name="_4043__FDSAUDITLINK__" localSheetId="0" hidden="1">{"fdsup://directions/FAT Viewer?action=UPDATE&amp;creator=factSet&amp;DYN_ARGS=true&amp;DOC_NAME=FAT:RGQ_ENTRPR_VAL_EV_SOURCE_WINDOW.FAT&amp;VAR:ID1=BWT-AT&amp;VAR:SDATE=20080418&amp;VAR:FDATE=20080331&amp;VAR:FREQ=WEEKLY&amp;VAR:RELITEM=&amp;VAR:CURRENCY=&amp;VAR:DB_TYPE=&amp;VAR:UNITS=M&amp;window=popu","p&amp;width=535&amp;height=425&amp;START_MAXIMIZED=FALSE&amp;Y=120&amp;display_string=audit"}</definedName>
    <definedName name="_4043__FDSAUDITLINK__" hidden="1">{"fdsup://directions/FAT Viewer?action=UPDATE&amp;creator=factSet&amp;DYN_ARGS=true&amp;DOC_NAME=FAT:RGQ_ENTRPR_VAL_EV_SOURCE_WINDOW.FAT&amp;VAR:ID1=BWT-AT&amp;VAR:SDATE=20080418&amp;VAR:FDATE=20080331&amp;VAR:FREQ=WEEKLY&amp;VAR:RELITEM=&amp;VAR:CURRENCY=&amp;VAR:DB_TYPE=&amp;VAR:UNITS=M&amp;window=popu","p&amp;width=535&amp;height=425&amp;START_MAXIMIZED=FALSE&amp;Y=120&amp;display_string=audit"}</definedName>
    <definedName name="_4044__FDSAUDITLINK__" localSheetId="1" hidden="1">{"fdsup://directions/FAT Viewer?action=UPDATE&amp;creator=factSet&amp;DYN_ARGS=true&amp;DOC_NAME=FAT:RGQ_ENTRPR_VAL_EV_SOURCE_WINDOW.FAT&amp;VAR:ID1=BWT-AT&amp;VAR:SDATE=20080411&amp;VAR:FDATE=20080331&amp;VAR:FREQ=WEEKLY&amp;VAR:RELITEM=&amp;VAR:CURRENCY=&amp;VAR:DB_TYPE=&amp;VAR:UNITS=M&amp;window=popu","p&amp;width=535&amp;height=425&amp;START_MAXIMIZED=FALSE&amp;Y=120&amp;display_string=audit"}</definedName>
    <definedName name="_4044__FDSAUDITLINK__" localSheetId="0" hidden="1">{"fdsup://directions/FAT Viewer?action=UPDATE&amp;creator=factSet&amp;DYN_ARGS=true&amp;DOC_NAME=FAT:RGQ_ENTRPR_VAL_EV_SOURCE_WINDOW.FAT&amp;VAR:ID1=BWT-AT&amp;VAR:SDATE=20080411&amp;VAR:FDATE=20080331&amp;VAR:FREQ=WEEKLY&amp;VAR:RELITEM=&amp;VAR:CURRENCY=&amp;VAR:DB_TYPE=&amp;VAR:UNITS=M&amp;window=popu","p&amp;width=535&amp;height=425&amp;START_MAXIMIZED=FALSE&amp;Y=120&amp;display_string=audit"}</definedName>
    <definedName name="_4044__FDSAUDITLINK__" hidden="1">{"fdsup://directions/FAT Viewer?action=UPDATE&amp;creator=factSet&amp;DYN_ARGS=true&amp;DOC_NAME=FAT:RGQ_ENTRPR_VAL_EV_SOURCE_WINDOW.FAT&amp;VAR:ID1=BWT-AT&amp;VAR:SDATE=20080411&amp;VAR:FDATE=20080331&amp;VAR:FREQ=WEEKLY&amp;VAR:RELITEM=&amp;VAR:CURRENCY=&amp;VAR:DB_TYPE=&amp;VAR:UNITS=M&amp;window=popu","p&amp;width=535&amp;height=425&amp;START_MAXIMIZED=FALSE&amp;Y=120&amp;display_string=audit"}</definedName>
    <definedName name="_4045__FDSAUDITLINK__" localSheetId="1" hidden="1">{"fdsup://directions/FAT Viewer?action=UPDATE&amp;creator=factSet&amp;DYN_ARGS=true&amp;DOC_NAME=FAT:RGQ_ENTRPR_VAL_EV_SOURCE_WINDOW.FAT&amp;VAR:ID1=BWT-AT&amp;VAR:SDATE=20080404&amp;VAR:FDATE=20080331&amp;VAR:FREQ=WEEKLY&amp;VAR:RELITEM=&amp;VAR:CURRENCY=&amp;VAR:DB_TYPE=&amp;VAR:UNITS=M&amp;window=popu","p&amp;width=535&amp;height=425&amp;START_MAXIMIZED=FALSE&amp;Y=120&amp;display_string=audit"}</definedName>
    <definedName name="_4045__FDSAUDITLINK__" localSheetId="0" hidden="1">{"fdsup://directions/FAT Viewer?action=UPDATE&amp;creator=factSet&amp;DYN_ARGS=true&amp;DOC_NAME=FAT:RGQ_ENTRPR_VAL_EV_SOURCE_WINDOW.FAT&amp;VAR:ID1=BWT-AT&amp;VAR:SDATE=20080404&amp;VAR:FDATE=20080331&amp;VAR:FREQ=WEEKLY&amp;VAR:RELITEM=&amp;VAR:CURRENCY=&amp;VAR:DB_TYPE=&amp;VAR:UNITS=M&amp;window=popu","p&amp;width=535&amp;height=425&amp;START_MAXIMIZED=FALSE&amp;Y=120&amp;display_string=audit"}</definedName>
    <definedName name="_4045__FDSAUDITLINK__" hidden="1">{"fdsup://directions/FAT Viewer?action=UPDATE&amp;creator=factSet&amp;DYN_ARGS=true&amp;DOC_NAME=FAT:RGQ_ENTRPR_VAL_EV_SOURCE_WINDOW.FAT&amp;VAR:ID1=BWT-AT&amp;VAR:SDATE=20080404&amp;VAR:FDATE=20080331&amp;VAR:FREQ=WEEKLY&amp;VAR:RELITEM=&amp;VAR:CURRENCY=&amp;VAR:DB_TYPE=&amp;VAR:UNITS=M&amp;window=popu","p&amp;width=535&amp;height=425&amp;START_MAXIMIZED=FALSE&amp;Y=120&amp;display_string=audit"}</definedName>
    <definedName name="_4046__FDSAUDITLINK__" localSheetId="1" hidden="1">{"fdsup://directions/FAT Viewer?action=UPDATE&amp;creator=factSet&amp;DYN_ARGS=true&amp;DOC_NAME=FAT:RGQ_ENTRPR_VAL_EV_SOURCE_WINDOW.FAT&amp;VAR:ID1=BWT-AT&amp;VAR:SDATE=20080328&amp;VAR:FDATE=20071231&amp;VAR:FREQ=WEEKLY&amp;VAR:RELITEM=&amp;VAR:CURRENCY=&amp;VAR:DB_TYPE=&amp;VAR:UNITS=M&amp;window=popu","p&amp;width=535&amp;height=425&amp;START_MAXIMIZED=FALSE&amp;Y=120&amp;display_string=audit"}</definedName>
    <definedName name="_4046__FDSAUDITLINK__" localSheetId="0" hidden="1">{"fdsup://directions/FAT Viewer?action=UPDATE&amp;creator=factSet&amp;DYN_ARGS=true&amp;DOC_NAME=FAT:RGQ_ENTRPR_VAL_EV_SOURCE_WINDOW.FAT&amp;VAR:ID1=BWT-AT&amp;VAR:SDATE=20080328&amp;VAR:FDATE=20071231&amp;VAR:FREQ=WEEKLY&amp;VAR:RELITEM=&amp;VAR:CURRENCY=&amp;VAR:DB_TYPE=&amp;VAR:UNITS=M&amp;window=popu","p&amp;width=535&amp;height=425&amp;START_MAXIMIZED=FALSE&amp;Y=120&amp;display_string=audit"}</definedName>
    <definedName name="_4046__FDSAUDITLINK__" hidden="1">{"fdsup://directions/FAT Viewer?action=UPDATE&amp;creator=factSet&amp;DYN_ARGS=true&amp;DOC_NAME=FAT:RGQ_ENTRPR_VAL_EV_SOURCE_WINDOW.FAT&amp;VAR:ID1=BWT-AT&amp;VAR:SDATE=20080328&amp;VAR:FDATE=20071231&amp;VAR:FREQ=WEEKLY&amp;VAR:RELITEM=&amp;VAR:CURRENCY=&amp;VAR:DB_TYPE=&amp;VAR:UNITS=M&amp;window=popu","p&amp;width=535&amp;height=425&amp;START_MAXIMIZED=FALSE&amp;Y=120&amp;display_string=audit"}</definedName>
    <definedName name="_4047__FDSAUDITLINK__" localSheetId="1" hidden="1">{"fdsup://directions/FAT Viewer?action=UPDATE&amp;creator=factSet&amp;DYN_ARGS=true&amp;DOC_NAME=FAT:RGQ_ENTRPR_VAL_EV_SOURCE_WINDOW.FAT&amp;VAR:ID1=BWT-AT&amp;VAR:SDATE=20080320&amp;VAR:FDATE=20071231&amp;VAR:FREQ=WEEKLY&amp;VAR:RELITEM=&amp;VAR:CURRENCY=&amp;VAR:DB_TYPE=&amp;VAR:UNITS=M&amp;window=popu","p&amp;width=535&amp;height=425&amp;START_MAXIMIZED=FALSE&amp;Y=120&amp;display_string=audit"}</definedName>
    <definedName name="_4047__FDSAUDITLINK__" localSheetId="0" hidden="1">{"fdsup://directions/FAT Viewer?action=UPDATE&amp;creator=factSet&amp;DYN_ARGS=true&amp;DOC_NAME=FAT:RGQ_ENTRPR_VAL_EV_SOURCE_WINDOW.FAT&amp;VAR:ID1=BWT-AT&amp;VAR:SDATE=20080320&amp;VAR:FDATE=20071231&amp;VAR:FREQ=WEEKLY&amp;VAR:RELITEM=&amp;VAR:CURRENCY=&amp;VAR:DB_TYPE=&amp;VAR:UNITS=M&amp;window=popu","p&amp;width=535&amp;height=425&amp;START_MAXIMIZED=FALSE&amp;Y=120&amp;display_string=audit"}</definedName>
    <definedName name="_4047__FDSAUDITLINK__" hidden="1">{"fdsup://directions/FAT Viewer?action=UPDATE&amp;creator=factSet&amp;DYN_ARGS=true&amp;DOC_NAME=FAT:RGQ_ENTRPR_VAL_EV_SOURCE_WINDOW.FAT&amp;VAR:ID1=BWT-AT&amp;VAR:SDATE=20080320&amp;VAR:FDATE=20071231&amp;VAR:FREQ=WEEKLY&amp;VAR:RELITEM=&amp;VAR:CURRENCY=&amp;VAR:DB_TYPE=&amp;VAR:UNITS=M&amp;window=popu","p&amp;width=535&amp;height=425&amp;START_MAXIMIZED=FALSE&amp;Y=120&amp;display_string=audit"}</definedName>
    <definedName name="_4048__FDSAUDITLINK__" localSheetId="1" hidden="1">{"fdsup://directions/FAT Viewer?action=UPDATE&amp;creator=factSet&amp;DYN_ARGS=true&amp;DOC_NAME=FAT:RGQ_ENTRPR_VAL_EV_SOURCE_WINDOW.FAT&amp;VAR:ID1=BWT-AT&amp;VAR:SDATE=20080314&amp;VAR:FDATE=20071231&amp;VAR:FREQ=WEEKLY&amp;VAR:RELITEM=&amp;VAR:CURRENCY=&amp;VAR:DB_TYPE=&amp;VAR:UNITS=M&amp;window=popu","p&amp;width=535&amp;height=425&amp;START_MAXIMIZED=FALSE&amp;Y=120&amp;display_string=audit"}</definedName>
    <definedName name="_4048__FDSAUDITLINK__" localSheetId="0" hidden="1">{"fdsup://directions/FAT Viewer?action=UPDATE&amp;creator=factSet&amp;DYN_ARGS=true&amp;DOC_NAME=FAT:RGQ_ENTRPR_VAL_EV_SOURCE_WINDOW.FAT&amp;VAR:ID1=BWT-AT&amp;VAR:SDATE=20080314&amp;VAR:FDATE=20071231&amp;VAR:FREQ=WEEKLY&amp;VAR:RELITEM=&amp;VAR:CURRENCY=&amp;VAR:DB_TYPE=&amp;VAR:UNITS=M&amp;window=popu","p&amp;width=535&amp;height=425&amp;START_MAXIMIZED=FALSE&amp;Y=120&amp;display_string=audit"}</definedName>
    <definedName name="_4048__FDSAUDITLINK__" hidden="1">{"fdsup://directions/FAT Viewer?action=UPDATE&amp;creator=factSet&amp;DYN_ARGS=true&amp;DOC_NAME=FAT:RGQ_ENTRPR_VAL_EV_SOURCE_WINDOW.FAT&amp;VAR:ID1=BWT-AT&amp;VAR:SDATE=20080314&amp;VAR:FDATE=20071231&amp;VAR:FREQ=WEEKLY&amp;VAR:RELITEM=&amp;VAR:CURRENCY=&amp;VAR:DB_TYPE=&amp;VAR:UNITS=M&amp;window=popu","p&amp;width=535&amp;height=425&amp;START_MAXIMIZED=FALSE&amp;Y=120&amp;display_string=audit"}</definedName>
    <definedName name="_4049__FDSAUDITLINK__" localSheetId="1" hidden="1">{"fdsup://directions/FAT Viewer?action=UPDATE&amp;creator=factSet&amp;DYN_ARGS=true&amp;DOC_NAME=FAT:RGQ_ENTRPR_VAL_EV_SOURCE_WINDOW.FAT&amp;VAR:ID1=BWT-AT&amp;VAR:SDATE=20080307&amp;VAR:FDATE=20071231&amp;VAR:FREQ=WEEKLY&amp;VAR:RELITEM=&amp;VAR:CURRENCY=&amp;VAR:DB_TYPE=&amp;VAR:UNITS=M&amp;window=popu","p&amp;width=535&amp;height=425&amp;START_MAXIMIZED=FALSE&amp;Y=120&amp;display_string=audit"}</definedName>
    <definedName name="_4049__FDSAUDITLINK__" localSheetId="0" hidden="1">{"fdsup://directions/FAT Viewer?action=UPDATE&amp;creator=factSet&amp;DYN_ARGS=true&amp;DOC_NAME=FAT:RGQ_ENTRPR_VAL_EV_SOURCE_WINDOW.FAT&amp;VAR:ID1=BWT-AT&amp;VAR:SDATE=20080307&amp;VAR:FDATE=20071231&amp;VAR:FREQ=WEEKLY&amp;VAR:RELITEM=&amp;VAR:CURRENCY=&amp;VAR:DB_TYPE=&amp;VAR:UNITS=M&amp;window=popu","p&amp;width=535&amp;height=425&amp;START_MAXIMIZED=FALSE&amp;Y=120&amp;display_string=audit"}</definedName>
    <definedName name="_4049__FDSAUDITLINK__" hidden="1">{"fdsup://directions/FAT Viewer?action=UPDATE&amp;creator=factSet&amp;DYN_ARGS=true&amp;DOC_NAME=FAT:RGQ_ENTRPR_VAL_EV_SOURCE_WINDOW.FAT&amp;VAR:ID1=BWT-AT&amp;VAR:SDATE=20080307&amp;VAR:FDATE=20071231&amp;VAR:FREQ=WEEKLY&amp;VAR:RELITEM=&amp;VAR:CURRENCY=&amp;VAR:DB_TYPE=&amp;VAR:UNITS=M&amp;window=popu","p&amp;width=535&amp;height=425&amp;START_MAXIMIZED=FALSE&amp;Y=120&amp;display_string=audit"}</definedName>
    <definedName name="_405__FDSAUDITLINK__" localSheetId="1" hidden="1">{"fdsup://directions/FAT Viewer?action=UPDATE&amp;creator=factSet&amp;DYN_ARGS=true&amp;DOC_NAME=FAT:RGQ_ENTRPR_VAL_EV_SOURCE_WINDOW.FAT&amp;VAR:ID1=PLL&amp;VAR:SDATE=20080411&amp;VAR:FDATE=20080131&amp;VAR:FREQ=WEEKLY&amp;VAR:RELITEM=&amp;VAR:CURRENCY=&amp;VAR:DB_TYPE=&amp;VAR:UNITS=M&amp;window=popup&amp;w","idth=535&amp;height=425&amp;START_MAXIMIZED=FALSE&amp;Y=120&amp;display_string=audit"}</definedName>
    <definedName name="_405__FDSAUDITLINK__" localSheetId="0" hidden="1">{"fdsup://directions/FAT Viewer?action=UPDATE&amp;creator=factSet&amp;DYN_ARGS=true&amp;DOC_NAME=FAT:RGQ_ENTRPR_VAL_EV_SOURCE_WINDOW.FAT&amp;VAR:ID1=PLL&amp;VAR:SDATE=20080411&amp;VAR:FDATE=20080131&amp;VAR:FREQ=WEEKLY&amp;VAR:RELITEM=&amp;VAR:CURRENCY=&amp;VAR:DB_TYPE=&amp;VAR:UNITS=M&amp;window=popup&amp;w","idth=535&amp;height=425&amp;START_MAXIMIZED=FALSE&amp;Y=120&amp;display_string=audit"}</definedName>
    <definedName name="_405__FDSAUDITLINK__" hidden="1">{"fdsup://directions/FAT Viewer?action=UPDATE&amp;creator=factSet&amp;DYN_ARGS=true&amp;DOC_NAME=FAT:RGQ_ENTRPR_VAL_EV_SOURCE_WINDOW.FAT&amp;VAR:ID1=PLL&amp;VAR:SDATE=20080411&amp;VAR:FDATE=20080131&amp;VAR:FREQ=WEEKLY&amp;VAR:RELITEM=&amp;VAR:CURRENCY=&amp;VAR:DB_TYPE=&amp;VAR:UNITS=M&amp;window=popup&amp;w","idth=535&amp;height=425&amp;START_MAXIMIZED=FALSE&amp;Y=120&amp;display_string=audit"}</definedName>
    <definedName name="_4050__FDSAUDITLINK__" localSheetId="1" hidden="1">{"fdsup://directions/FAT Viewer?action=UPDATE&amp;creator=factSet&amp;DYN_ARGS=true&amp;DOC_NAME=FAT:RGQ_ENTRPR_VAL_EV_SOURCE_WINDOW.FAT&amp;VAR:ID1=BWT-AT&amp;VAR:SDATE=20080229&amp;VAR:FDATE=20071231&amp;VAR:FREQ=WEEKLY&amp;VAR:RELITEM=&amp;VAR:CURRENCY=&amp;VAR:DB_TYPE=&amp;VAR:UNITS=M&amp;window=popu","p&amp;width=535&amp;height=425&amp;START_MAXIMIZED=FALSE&amp;Y=120&amp;display_string=audit"}</definedName>
    <definedName name="_4050__FDSAUDITLINK__" localSheetId="0" hidden="1">{"fdsup://directions/FAT Viewer?action=UPDATE&amp;creator=factSet&amp;DYN_ARGS=true&amp;DOC_NAME=FAT:RGQ_ENTRPR_VAL_EV_SOURCE_WINDOW.FAT&amp;VAR:ID1=BWT-AT&amp;VAR:SDATE=20080229&amp;VAR:FDATE=20071231&amp;VAR:FREQ=WEEKLY&amp;VAR:RELITEM=&amp;VAR:CURRENCY=&amp;VAR:DB_TYPE=&amp;VAR:UNITS=M&amp;window=popu","p&amp;width=535&amp;height=425&amp;START_MAXIMIZED=FALSE&amp;Y=120&amp;display_string=audit"}</definedName>
    <definedName name="_4050__FDSAUDITLINK__" hidden="1">{"fdsup://directions/FAT Viewer?action=UPDATE&amp;creator=factSet&amp;DYN_ARGS=true&amp;DOC_NAME=FAT:RGQ_ENTRPR_VAL_EV_SOURCE_WINDOW.FAT&amp;VAR:ID1=BWT-AT&amp;VAR:SDATE=20080229&amp;VAR:FDATE=20071231&amp;VAR:FREQ=WEEKLY&amp;VAR:RELITEM=&amp;VAR:CURRENCY=&amp;VAR:DB_TYPE=&amp;VAR:UNITS=M&amp;window=popu","p&amp;width=535&amp;height=425&amp;START_MAXIMIZED=FALSE&amp;Y=120&amp;display_string=audit"}</definedName>
    <definedName name="_4051__FDSAUDITLINK__" localSheetId="1" hidden="1">{"fdsup://directions/FAT Viewer?action=UPDATE&amp;creator=factSet&amp;DYN_ARGS=true&amp;DOC_NAME=FAT:RGQ_ENTRPR_VAL_EV_SOURCE_WINDOW.FAT&amp;VAR:ID1=BWT-AT&amp;VAR:SDATE=20080222&amp;VAR:FDATE=20071231&amp;VAR:FREQ=WEEKLY&amp;VAR:RELITEM=&amp;VAR:CURRENCY=&amp;VAR:DB_TYPE=&amp;VAR:UNITS=M&amp;window=popu","p&amp;width=535&amp;height=425&amp;START_MAXIMIZED=FALSE&amp;Y=120&amp;display_string=audit"}</definedName>
    <definedName name="_4051__FDSAUDITLINK__" localSheetId="0" hidden="1">{"fdsup://directions/FAT Viewer?action=UPDATE&amp;creator=factSet&amp;DYN_ARGS=true&amp;DOC_NAME=FAT:RGQ_ENTRPR_VAL_EV_SOURCE_WINDOW.FAT&amp;VAR:ID1=BWT-AT&amp;VAR:SDATE=20080222&amp;VAR:FDATE=20071231&amp;VAR:FREQ=WEEKLY&amp;VAR:RELITEM=&amp;VAR:CURRENCY=&amp;VAR:DB_TYPE=&amp;VAR:UNITS=M&amp;window=popu","p&amp;width=535&amp;height=425&amp;START_MAXIMIZED=FALSE&amp;Y=120&amp;display_string=audit"}</definedName>
    <definedName name="_4051__FDSAUDITLINK__" hidden="1">{"fdsup://directions/FAT Viewer?action=UPDATE&amp;creator=factSet&amp;DYN_ARGS=true&amp;DOC_NAME=FAT:RGQ_ENTRPR_VAL_EV_SOURCE_WINDOW.FAT&amp;VAR:ID1=BWT-AT&amp;VAR:SDATE=20080222&amp;VAR:FDATE=20071231&amp;VAR:FREQ=WEEKLY&amp;VAR:RELITEM=&amp;VAR:CURRENCY=&amp;VAR:DB_TYPE=&amp;VAR:UNITS=M&amp;window=popu","p&amp;width=535&amp;height=425&amp;START_MAXIMIZED=FALSE&amp;Y=120&amp;display_string=audit"}</definedName>
    <definedName name="_4052__FDSAUDITLINK__" localSheetId="1" hidden="1">{"fdsup://directions/FAT Viewer?action=UPDATE&amp;creator=factSet&amp;DYN_ARGS=true&amp;DOC_NAME=FAT:RGQ_ENTRPR_VAL_EV_SOURCE_WINDOW.FAT&amp;VAR:ID1=BWT-AT&amp;VAR:SDATE=20080215&amp;VAR:FDATE=20071231&amp;VAR:FREQ=WEEKLY&amp;VAR:RELITEM=&amp;VAR:CURRENCY=&amp;VAR:DB_TYPE=&amp;VAR:UNITS=M&amp;window=popu","p&amp;width=535&amp;height=425&amp;START_MAXIMIZED=FALSE&amp;Y=120&amp;display_string=audit"}</definedName>
    <definedName name="_4052__FDSAUDITLINK__" localSheetId="0" hidden="1">{"fdsup://directions/FAT Viewer?action=UPDATE&amp;creator=factSet&amp;DYN_ARGS=true&amp;DOC_NAME=FAT:RGQ_ENTRPR_VAL_EV_SOURCE_WINDOW.FAT&amp;VAR:ID1=BWT-AT&amp;VAR:SDATE=20080215&amp;VAR:FDATE=20071231&amp;VAR:FREQ=WEEKLY&amp;VAR:RELITEM=&amp;VAR:CURRENCY=&amp;VAR:DB_TYPE=&amp;VAR:UNITS=M&amp;window=popu","p&amp;width=535&amp;height=425&amp;START_MAXIMIZED=FALSE&amp;Y=120&amp;display_string=audit"}</definedName>
    <definedName name="_4052__FDSAUDITLINK__" hidden="1">{"fdsup://directions/FAT Viewer?action=UPDATE&amp;creator=factSet&amp;DYN_ARGS=true&amp;DOC_NAME=FAT:RGQ_ENTRPR_VAL_EV_SOURCE_WINDOW.FAT&amp;VAR:ID1=BWT-AT&amp;VAR:SDATE=20080215&amp;VAR:FDATE=20071231&amp;VAR:FREQ=WEEKLY&amp;VAR:RELITEM=&amp;VAR:CURRENCY=&amp;VAR:DB_TYPE=&amp;VAR:UNITS=M&amp;window=popu","p&amp;width=535&amp;height=425&amp;START_MAXIMIZED=FALSE&amp;Y=120&amp;display_string=audit"}</definedName>
    <definedName name="_4053__FDSAUDITLINK__" localSheetId="1" hidden="1">{"fdsup://directions/FAT Viewer?action=UPDATE&amp;creator=factSet&amp;DYN_ARGS=true&amp;DOC_NAME=FAT:RGQ_ENTRPR_VAL_EV_SOURCE_WINDOW.FAT&amp;VAR:ID1=BWT-AT&amp;VAR:SDATE=20080208&amp;VAR:FDATE=20071231&amp;VAR:FREQ=WEEKLY&amp;VAR:RELITEM=&amp;VAR:CURRENCY=&amp;VAR:DB_TYPE=&amp;VAR:UNITS=M&amp;window=popu","p&amp;width=535&amp;height=425&amp;START_MAXIMIZED=FALSE&amp;Y=120&amp;display_string=audit"}</definedName>
    <definedName name="_4053__FDSAUDITLINK__" localSheetId="0" hidden="1">{"fdsup://directions/FAT Viewer?action=UPDATE&amp;creator=factSet&amp;DYN_ARGS=true&amp;DOC_NAME=FAT:RGQ_ENTRPR_VAL_EV_SOURCE_WINDOW.FAT&amp;VAR:ID1=BWT-AT&amp;VAR:SDATE=20080208&amp;VAR:FDATE=20071231&amp;VAR:FREQ=WEEKLY&amp;VAR:RELITEM=&amp;VAR:CURRENCY=&amp;VAR:DB_TYPE=&amp;VAR:UNITS=M&amp;window=popu","p&amp;width=535&amp;height=425&amp;START_MAXIMIZED=FALSE&amp;Y=120&amp;display_string=audit"}</definedName>
    <definedName name="_4053__FDSAUDITLINK__" hidden="1">{"fdsup://directions/FAT Viewer?action=UPDATE&amp;creator=factSet&amp;DYN_ARGS=true&amp;DOC_NAME=FAT:RGQ_ENTRPR_VAL_EV_SOURCE_WINDOW.FAT&amp;VAR:ID1=BWT-AT&amp;VAR:SDATE=20080208&amp;VAR:FDATE=20071231&amp;VAR:FREQ=WEEKLY&amp;VAR:RELITEM=&amp;VAR:CURRENCY=&amp;VAR:DB_TYPE=&amp;VAR:UNITS=M&amp;window=popu","p&amp;width=535&amp;height=425&amp;START_MAXIMIZED=FALSE&amp;Y=120&amp;display_string=audit"}</definedName>
    <definedName name="_4054__FDSAUDITLINK__" localSheetId="1" hidden="1">{"fdsup://directions/FAT Viewer?action=UPDATE&amp;creator=factSet&amp;DYN_ARGS=true&amp;DOC_NAME=FAT:RGQ_ENTRPR_VAL_EV_SOURCE_WINDOW.FAT&amp;VAR:ID1=BWT-AT&amp;VAR:SDATE=20080201&amp;VAR:FDATE=20071231&amp;VAR:FREQ=WEEKLY&amp;VAR:RELITEM=&amp;VAR:CURRENCY=&amp;VAR:DB_TYPE=&amp;VAR:UNITS=M&amp;window=popu","p&amp;width=535&amp;height=425&amp;START_MAXIMIZED=FALSE&amp;Y=120&amp;display_string=audit"}</definedName>
    <definedName name="_4054__FDSAUDITLINK__" localSheetId="0" hidden="1">{"fdsup://directions/FAT Viewer?action=UPDATE&amp;creator=factSet&amp;DYN_ARGS=true&amp;DOC_NAME=FAT:RGQ_ENTRPR_VAL_EV_SOURCE_WINDOW.FAT&amp;VAR:ID1=BWT-AT&amp;VAR:SDATE=20080201&amp;VAR:FDATE=20071231&amp;VAR:FREQ=WEEKLY&amp;VAR:RELITEM=&amp;VAR:CURRENCY=&amp;VAR:DB_TYPE=&amp;VAR:UNITS=M&amp;window=popu","p&amp;width=535&amp;height=425&amp;START_MAXIMIZED=FALSE&amp;Y=120&amp;display_string=audit"}</definedName>
    <definedName name="_4054__FDSAUDITLINK__" hidden="1">{"fdsup://directions/FAT Viewer?action=UPDATE&amp;creator=factSet&amp;DYN_ARGS=true&amp;DOC_NAME=FAT:RGQ_ENTRPR_VAL_EV_SOURCE_WINDOW.FAT&amp;VAR:ID1=BWT-AT&amp;VAR:SDATE=20080201&amp;VAR:FDATE=20071231&amp;VAR:FREQ=WEEKLY&amp;VAR:RELITEM=&amp;VAR:CURRENCY=&amp;VAR:DB_TYPE=&amp;VAR:UNITS=M&amp;window=popu","p&amp;width=535&amp;height=425&amp;START_MAXIMIZED=FALSE&amp;Y=120&amp;display_string=audit"}</definedName>
    <definedName name="_4055__FDSAUDITLINK__" localSheetId="1" hidden="1">{"fdsup://directions/FAT Viewer?action=UPDATE&amp;creator=factSet&amp;DYN_ARGS=true&amp;DOC_NAME=FAT:RGQ_ENTRPR_VAL_EV_SOURCE_WINDOW.FAT&amp;VAR:ID1=BWT-AT&amp;VAR:SDATE=20080125&amp;VAR:FDATE=20071231&amp;VAR:FREQ=WEEKLY&amp;VAR:RELITEM=&amp;VAR:CURRENCY=&amp;VAR:DB_TYPE=&amp;VAR:UNITS=M&amp;window=popu","p&amp;width=535&amp;height=425&amp;START_MAXIMIZED=FALSE&amp;Y=120&amp;display_string=audit"}</definedName>
    <definedName name="_4055__FDSAUDITLINK__" localSheetId="0" hidden="1">{"fdsup://directions/FAT Viewer?action=UPDATE&amp;creator=factSet&amp;DYN_ARGS=true&amp;DOC_NAME=FAT:RGQ_ENTRPR_VAL_EV_SOURCE_WINDOW.FAT&amp;VAR:ID1=BWT-AT&amp;VAR:SDATE=20080125&amp;VAR:FDATE=20071231&amp;VAR:FREQ=WEEKLY&amp;VAR:RELITEM=&amp;VAR:CURRENCY=&amp;VAR:DB_TYPE=&amp;VAR:UNITS=M&amp;window=popu","p&amp;width=535&amp;height=425&amp;START_MAXIMIZED=FALSE&amp;Y=120&amp;display_string=audit"}</definedName>
    <definedName name="_4055__FDSAUDITLINK__" hidden="1">{"fdsup://directions/FAT Viewer?action=UPDATE&amp;creator=factSet&amp;DYN_ARGS=true&amp;DOC_NAME=FAT:RGQ_ENTRPR_VAL_EV_SOURCE_WINDOW.FAT&amp;VAR:ID1=BWT-AT&amp;VAR:SDATE=20080125&amp;VAR:FDATE=20071231&amp;VAR:FREQ=WEEKLY&amp;VAR:RELITEM=&amp;VAR:CURRENCY=&amp;VAR:DB_TYPE=&amp;VAR:UNITS=M&amp;window=popu","p&amp;width=535&amp;height=425&amp;START_MAXIMIZED=FALSE&amp;Y=120&amp;display_string=audit"}</definedName>
    <definedName name="_4056__FDSAUDITLINK__" localSheetId="1" hidden="1">{"fdsup://directions/FAT Viewer?action=UPDATE&amp;creator=factSet&amp;DYN_ARGS=true&amp;DOC_NAME=FAT:RGQ_ENTRPR_VAL_EV_SOURCE_WINDOW.FAT&amp;VAR:ID1=BWT-AT&amp;VAR:SDATE=20080118&amp;VAR:FDATE=20071231&amp;VAR:FREQ=WEEKLY&amp;VAR:RELITEM=&amp;VAR:CURRENCY=&amp;VAR:DB_TYPE=&amp;VAR:UNITS=M&amp;window=popu","p&amp;width=535&amp;height=425&amp;START_MAXIMIZED=FALSE&amp;Y=120&amp;display_string=audit"}</definedName>
    <definedName name="_4056__FDSAUDITLINK__" localSheetId="0" hidden="1">{"fdsup://directions/FAT Viewer?action=UPDATE&amp;creator=factSet&amp;DYN_ARGS=true&amp;DOC_NAME=FAT:RGQ_ENTRPR_VAL_EV_SOURCE_WINDOW.FAT&amp;VAR:ID1=BWT-AT&amp;VAR:SDATE=20080118&amp;VAR:FDATE=20071231&amp;VAR:FREQ=WEEKLY&amp;VAR:RELITEM=&amp;VAR:CURRENCY=&amp;VAR:DB_TYPE=&amp;VAR:UNITS=M&amp;window=popu","p&amp;width=535&amp;height=425&amp;START_MAXIMIZED=FALSE&amp;Y=120&amp;display_string=audit"}</definedName>
    <definedName name="_4056__FDSAUDITLINK__" hidden="1">{"fdsup://directions/FAT Viewer?action=UPDATE&amp;creator=factSet&amp;DYN_ARGS=true&amp;DOC_NAME=FAT:RGQ_ENTRPR_VAL_EV_SOURCE_WINDOW.FAT&amp;VAR:ID1=BWT-AT&amp;VAR:SDATE=20080118&amp;VAR:FDATE=20071231&amp;VAR:FREQ=WEEKLY&amp;VAR:RELITEM=&amp;VAR:CURRENCY=&amp;VAR:DB_TYPE=&amp;VAR:UNITS=M&amp;window=popu","p&amp;width=535&amp;height=425&amp;START_MAXIMIZED=FALSE&amp;Y=120&amp;display_string=audit"}</definedName>
    <definedName name="_4057__FDSAUDITLINK__" localSheetId="1" hidden="1">{"fdsup://directions/FAT Viewer?action=UPDATE&amp;creator=factSet&amp;DYN_ARGS=true&amp;DOC_NAME=FAT:RGQ_ENTRPR_VAL_EV_SOURCE_WINDOW.FAT&amp;VAR:ID1=BWT-AT&amp;VAR:SDATE=20080111&amp;VAR:FDATE=20071231&amp;VAR:FREQ=WEEKLY&amp;VAR:RELITEM=&amp;VAR:CURRENCY=&amp;VAR:DB_TYPE=&amp;VAR:UNITS=M&amp;window=popu","p&amp;width=535&amp;height=425&amp;START_MAXIMIZED=FALSE&amp;Y=120&amp;display_string=audit"}</definedName>
    <definedName name="_4057__FDSAUDITLINK__" localSheetId="0" hidden="1">{"fdsup://directions/FAT Viewer?action=UPDATE&amp;creator=factSet&amp;DYN_ARGS=true&amp;DOC_NAME=FAT:RGQ_ENTRPR_VAL_EV_SOURCE_WINDOW.FAT&amp;VAR:ID1=BWT-AT&amp;VAR:SDATE=20080111&amp;VAR:FDATE=20071231&amp;VAR:FREQ=WEEKLY&amp;VAR:RELITEM=&amp;VAR:CURRENCY=&amp;VAR:DB_TYPE=&amp;VAR:UNITS=M&amp;window=popu","p&amp;width=535&amp;height=425&amp;START_MAXIMIZED=FALSE&amp;Y=120&amp;display_string=audit"}</definedName>
    <definedName name="_4057__FDSAUDITLINK__" hidden="1">{"fdsup://directions/FAT Viewer?action=UPDATE&amp;creator=factSet&amp;DYN_ARGS=true&amp;DOC_NAME=FAT:RGQ_ENTRPR_VAL_EV_SOURCE_WINDOW.FAT&amp;VAR:ID1=BWT-AT&amp;VAR:SDATE=20080111&amp;VAR:FDATE=20071231&amp;VAR:FREQ=WEEKLY&amp;VAR:RELITEM=&amp;VAR:CURRENCY=&amp;VAR:DB_TYPE=&amp;VAR:UNITS=M&amp;window=popu","p&amp;width=535&amp;height=425&amp;START_MAXIMIZED=FALSE&amp;Y=120&amp;display_string=audit"}</definedName>
    <definedName name="_4058__FDSAUDITLINK__" localSheetId="1" hidden="1">{"fdsup://directions/FAT Viewer?action=UPDATE&amp;creator=factSet&amp;DYN_ARGS=true&amp;DOC_NAME=FAT:RGQ_ENTRPR_VAL_EV_SOURCE_WINDOW.FAT&amp;VAR:ID1=BWT-AT&amp;VAR:SDATE=20080104&amp;VAR:FDATE=20071231&amp;VAR:FREQ=WEEKLY&amp;VAR:RELITEM=&amp;VAR:CURRENCY=&amp;VAR:DB_TYPE=&amp;VAR:UNITS=M&amp;window=popu","p&amp;width=535&amp;height=425&amp;START_MAXIMIZED=FALSE&amp;Y=120&amp;display_string=audit"}</definedName>
    <definedName name="_4058__FDSAUDITLINK__" localSheetId="0" hidden="1">{"fdsup://directions/FAT Viewer?action=UPDATE&amp;creator=factSet&amp;DYN_ARGS=true&amp;DOC_NAME=FAT:RGQ_ENTRPR_VAL_EV_SOURCE_WINDOW.FAT&amp;VAR:ID1=BWT-AT&amp;VAR:SDATE=20080104&amp;VAR:FDATE=20071231&amp;VAR:FREQ=WEEKLY&amp;VAR:RELITEM=&amp;VAR:CURRENCY=&amp;VAR:DB_TYPE=&amp;VAR:UNITS=M&amp;window=popu","p&amp;width=535&amp;height=425&amp;START_MAXIMIZED=FALSE&amp;Y=120&amp;display_string=audit"}</definedName>
    <definedName name="_4058__FDSAUDITLINK__" hidden="1">{"fdsup://directions/FAT Viewer?action=UPDATE&amp;creator=factSet&amp;DYN_ARGS=true&amp;DOC_NAME=FAT:RGQ_ENTRPR_VAL_EV_SOURCE_WINDOW.FAT&amp;VAR:ID1=BWT-AT&amp;VAR:SDATE=20080104&amp;VAR:FDATE=20071231&amp;VAR:FREQ=WEEKLY&amp;VAR:RELITEM=&amp;VAR:CURRENCY=&amp;VAR:DB_TYPE=&amp;VAR:UNITS=M&amp;window=popu","p&amp;width=535&amp;height=425&amp;START_MAXIMIZED=FALSE&amp;Y=120&amp;display_string=audit"}</definedName>
    <definedName name="_4059__FDSAUDITLINK__" localSheetId="1" hidden="1">{"fdsup://directions/FAT Viewer?action=UPDATE&amp;creator=factSet&amp;DYN_ARGS=true&amp;DOC_NAME=FAT:RGQ_ENTRPR_VAL_EV_SOURCE_WINDOW.FAT&amp;VAR:ID1=BWT-AT&amp;VAR:SDATE=20071228&amp;VAR:FDATE=20070928&amp;VAR:FREQ=WEEKLY&amp;VAR:RELITEM=&amp;VAR:CURRENCY=&amp;VAR:DB_TYPE=&amp;VAR:UNITS=M&amp;window=popu","p&amp;width=535&amp;height=425&amp;START_MAXIMIZED=FALSE&amp;Y=120&amp;display_string=audit"}</definedName>
    <definedName name="_4059__FDSAUDITLINK__" localSheetId="0" hidden="1">{"fdsup://directions/FAT Viewer?action=UPDATE&amp;creator=factSet&amp;DYN_ARGS=true&amp;DOC_NAME=FAT:RGQ_ENTRPR_VAL_EV_SOURCE_WINDOW.FAT&amp;VAR:ID1=BWT-AT&amp;VAR:SDATE=20071228&amp;VAR:FDATE=20070928&amp;VAR:FREQ=WEEKLY&amp;VAR:RELITEM=&amp;VAR:CURRENCY=&amp;VAR:DB_TYPE=&amp;VAR:UNITS=M&amp;window=popu","p&amp;width=535&amp;height=425&amp;START_MAXIMIZED=FALSE&amp;Y=120&amp;display_string=audit"}</definedName>
    <definedName name="_4059__FDSAUDITLINK__" hidden="1">{"fdsup://directions/FAT Viewer?action=UPDATE&amp;creator=factSet&amp;DYN_ARGS=true&amp;DOC_NAME=FAT:RGQ_ENTRPR_VAL_EV_SOURCE_WINDOW.FAT&amp;VAR:ID1=BWT-AT&amp;VAR:SDATE=20071228&amp;VAR:FDATE=20070928&amp;VAR:FREQ=WEEKLY&amp;VAR:RELITEM=&amp;VAR:CURRENCY=&amp;VAR:DB_TYPE=&amp;VAR:UNITS=M&amp;window=popu","p&amp;width=535&amp;height=425&amp;START_MAXIMIZED=FALSE&amp;Y=120&amp;display_string=audit"}</definedName>
    <definedName name="_406__FDSAUDITLINK__" localSheetId="1" hidden="1">{"fdsup://directions/FAT Viewer?action=UPDATE&amp;creator=factSet&amp;DYN_ARGS=true&amp;DOC_NAME=FAT:RGQ_ENTRPR_VAL_EV_SOURCE_WINDOW.FAT&amp;VAR:ID1=PLL&amp;VAR:SDATE=20080404&amp;VAR:FDATE=20080131&amp;VAR:FREQ=WEEKLY&amp;VAR:RELITEM=&amp;VAR:CURRENCY=&amp;VAR:DB_TYPE=&amp;VAR:UNITS=M&amp;window=popup&amp;w","idth=535&amp;height=425&amp;START_MAXIMIZED=FALSE&amp;Y=120&amp;display_string=audit"}</definedName>
    <definedName name="_406__FDSAUDITLINK__" localSheetId="0" hidden="1">{"fdsup://directions/FAT Viewer?action=UPDATE&amp;creator=factSet&amp;DYN_ARGS=true&amp;DOC_NAME=FAT:RGQ_ENTRPR_VAL_EV_SOURCE_WINDOW.FAT&amp;VAR:ID1=PLL&amp;VAR:SDATE=20080404&amp;VAR:FDATE=20080131&amp;VAR:FREQ=WEEKLY&amp;VAR:RELITEM=&amp;VAR:CURRENCY=&amp;VAR:DB_TYPE=&amp;VAR:UNITS=M&amp;window=popup&amp;w","idth=535&amp;height=425&amp;START_MAXIMIZED=FALSE&amp;Y=120&amp;display_string=audit"}</definedName>
    <definedName name="_406__FDSAUDITLINK__" hidden="1">{"fdsup://directions/FAT Viewer?action=UPDATE&amp;creator=factSet&amp;DYN_ARGS=true&amp;DOC_NAME=FAT:RGQ_ENTRPR_VAL_EV_SOURCE_WINDOW.FAT&amp;VAR:ID1=PLL&amp;VAR:SDATE=20080404&amp;VAR:FDATE=20080131&amp;VAR:FREQ=WEEKLY&amp;VAR:RELITEM=&amp;VAR:CURRENCY=&amp;VAR:DB_TYPE=&amp;VAR:UNITS=M&amp;window=popup&amp;w","idth=535&amp;height=425&amp;START_MAXIMIZED=FALSE&amp;Y=120&amp;display_string=audit"}</definedName>
    <definedName name="_4060__FDSAUDITLINK__" localSheetId="1" hidden="1">{"fdsup://directions/FAT Viewer?action=UPDATE&amp;creator=factSet&amp;DYN_ARGS=true&amp;DOC_NAME=FAT:RGQ_ENTRPR_VAL_EV_SOURCE_WINDOW.FAT&amp;VAR:ID1=BWT-AT&amp;VAR:SDATE=20071221&amp;VAR:FDATE=20070928&amp;VAR:FREQ=WEEKLY&amp;VAR:RELITEM=&amp;VAR:CURRENCY=&amp;VAR:DB_TYPE=&amp;VAR:UNITS=M&amp;window=popu","p&amp;width=535&amp;height=425&amp;START_MAXIMIZED=FALSE&amp;Y=120&amp;display_string=audit"}</definedName>
    <definedName name="_4060__FDSAUDITLINK__" localSheetId="0" hidden="1">{"fdsup://directions/FAT Viewer?action=UPDATE&amp;creator=factSet&amp;DYN_ARGS=true&amp;DOC_NAME=FAT:RGQ_ENTRPR_VAL_EV_SOURCE_WINDOW.FAT&amp;VAR:ID1=BWT-AT&amp;VAR:SDATE=20071221&amp;VAR:FDATE=20070928&amp;VAR:FREQ=WEEKLY&amp;VAR:RELITEM=&amp;VAR:CURRENCY=&amp;VAR:DB_TYPE=&amp;VAR:UNITS=M&amp;window=popu","p&amp;width=535&amp;height=425&amp;START_MAXIMIZED=FALSE&amp;Y=120&amp;display_string=audit"}</definedName>
    <definedName name="_4060__FDSAUDITLINK__" hidden="1">{"fdsup://directions/FAT Viewer?action=UPDATE&amp;creator=factSet&amp;DYN_ARGS=true&amp;DOC_NAME=FAT:RGQ_ENTRPR_VAL_EV_SOURCE_WINDOW.FAT&amp;VAR:ID1=BWT-AT&amp;VAR:SDATE=20071221&amp;VAR:FDATE=20070928&amp;VAR:FREQ=WEEKLY&amp;VAR:RELITEM=&amp;VAR:CURRENCY=&amp;VAR:DB_TYPE=&amp;VAR:UNITS=M&amp;window=popu","p&amp;width=535&amp;height=425&amp;START_MAXIMIZED=FALSE&amp;Y=120&amp;display_string=audit"}</definedName>
    <definedName name="_4061__FDSAUDITLINK__" localSheetId="1" hidden="1">{"fdsup://directions/FAT Viewer?action=UPDATE&amp;creator=factSet&amp;DYN_ARGS=true&amp;DOC_NAME=FAT:RGQ_ENTRPR_VAL_EV_SOURCE_WINDOW.FAT&amp;VAR:ID1=BWT-AT&amp;VAR:SDATE=20071214&amp;VAR:FDATE=20070928&amp;VAR:FREQ=WEEKLY&amp;VAR:RELITEM=&amp;VAR:CURRENCY=&amp;VAR:DB_TYPE=&amp;VAR:UNITS=M&amp;window=popu","p&amp;width=535&amp;height=425&amp;START_MAXIMIZED=FALSE&amp;Y=120&amp;display_string=audit"}</definedName>
    <definedName name="_4061__FDSAUDITLINK__" localSheetId="0" hidden="1">{"fdsup://directions/FAT Viewer?action=UPDATE&amp;creator=factSet&amp;DYN_ARGS=true&amp;DOC_NAME=FAT:RGQ_ENTRPR_VAL_EV_SOURCE_WINDOW.FAT&amp;VAR:ID1=BWT-AT&amp;VAR:SDATE=20071214&amp;VAR:FDATE=20070928&amp;VAR:FREQ=WEEKLY&amp;VAR:RELITEM=&amp;VAR:CURRENCY=&amp;VAR:DB_TYPE=&amp;VAR:UNITS=M&amp;window=popu","p&amp;width=535&amp;height=425&amp;START_MAXIMIZED=FALSE&amp;Y=120&amp;display_string=audit"}</definedName>
    <definedName name="_4061__FDSAUDITLINK__" hidden="1">{"fdsup://directions/FAT Viewer?action=UPDATE&amp;creator=factSet&amp;DYN_ARGS=true&amp;DOC_NAME=FAT:RGQ_ENTRPR_VAL_EV_SOURCE_WINDOW.FAT&amp;VAR:ID1=BWT-AT&amp;VAR:SDATE=20071214&amp;VAR:FDATE=20070928&amp;VAR:FREQ=WEEKLY&amp;VAR:RELITEM=&amp;VAR:CURRENCY=&amp;VAR:DB_TYPE=&amp;VAR:UNITS=M&amp;window=popu","p&amp;width=535&amp;height=425&amp;START_MAXIMIZED=FALSE&amp;Y=120&amp;display_string=audit"}</definedName>
    <definedName name="_4062__FDSAUDITLINK__" localSheetId="1" hidden="1">{"fdsup://directions/FAT Viewer?action=UPDATE&amp;creator=factSet&amp;DYN_ARGS=true&amp;DOC_NAME=FAT:RGQ_ENTRPR_VAL_EV_SOURCE_WINDOW.FAT&amp;VAR:ID1=BWT-AT&amp;VAR:SDATE=20071207&amp;VAR:FDATE=20070928&amp;VAR:FREQ=WEEKLY&amp;VAR:RELITEM=&amp;VAR:CURRENCY=&amp;VAR:DB_TYPE=&amp;VAR:UNITS=M&amp;window=popu","p&amp;width=535&amp;height=425&amp;START_MAXIMIZED=FALSE&amp;Y=120&amp;display_string=audit"}</definedName>
    <definedName name="_4062__FDSAUDITLINK__" localSheetId="0" hidden="1">{"fdsup://directions/FAT Viewer?action=UPDATE&amp;creator=factSet&amp;DYN_ARGS=true&amp;DOC_NAME=FAT:RGQ_ENTRPR_VAL_EV_SOURCE_WINDOW.FAT&amp;VAR:ID1=BWT-AT&amp;VAR:SDATE=20071207&amp;VAR:FDATE=20070928&amp;VAR:FREQ=WEEKLY&amp;VAR:RELITEM=&amp;VAR:CURRENCY=&amp;VAR:DB_TYPE=&amp;VAR:UNITS=M&amp;window=popu","p&amp;width=535&amp;height=425&amp;START_MAXIMIZED=FALSE&amp;Y=120&amp;display_string=audit"}</definedName>
    <definedName name="_4062__FDSAUDITLINK__" hidden="1">{"fdsup://directions/FAT Viewer?action=UPDATE&amp;creator=factSet&amp;DYN_ARGS=true&amp;DOC_NAME=FAT:RGQ_ENTRPR_VAL_EV_SOURCE_WINDOW.FAT&amp;VAR:ID1=BWT-AT&amp;VAR:SDATE=20071207&amp;VAR:FDATE=20070928&amp;VAR:FREQ=WEEKLY&amp;VAR:RELITEM=&amp;VAR:CURRENCY=&amp;VAR:DB_TYPE=&amp;VAR:UNITS=M&amp;window=popu","p&amp;width=535&amp;height=425&amp;START_MAXIMIZED=FALSE&amp;Y=120&amp;display_string=audit"}</definedName>
    <definedName name="_4063__FDSAUDITLINK__" localSheetId="1" hidden="1">{"fdsup://directions/FAT Viewer?action=UPDATE&amp;creator=factSet&amp;DYN_ARGS=true&amp;DOC_NAME=FAT:RGQ_ENTRPR_VAL_EV_SOURCE_WINDOW.FAT&amp;VAR:ID1=BWT-AT&amp;VAR:SDATE=20071130&amp;VAR:FDATE=20070928&amp;VAR:FREQ=WEEKLY&amp;VAR:RELITEM=&amp;VAR:CURRENCY=&amp;VAR:DB_TYPE=&amp;VAR:UNITS=M&amp;window=popu","p&amp;width=535&amp;height=425&amp;START_MAXIMIZED=FALSE&amp;Y=120&amp;display_string=audit"}</definedName>
    <definedName name="_4063__FDSAUDITLINK__" localSheetId="0" hidden="1">{"fdsup://directions/FAT Viewer?action=UPDATE&amp;creator=factSet&amp;DYN_ARGS=true&amp;DOC_NAME=FAT:RGQ_ENTRPR_VAL_EV_SOURCE_WINDOW.FAT&amp;VAR:ID1=BWT-AT&amp;VAR:SDATE=20071130&amp;VAR:FDATE=20070928&amp;VAR:FREQ=WEEKLY&amp;VAR:RELITEM=&amp;VAR:CURRENCY=&amp;VAR:DB_TYPE=&amp;VAR:UNITS=M&amp;window=popu","p&amp;width=535&amp;height=425&amp;START_MAXIMIZED=FALSE&amp;Y=120&amp;display_string=audit"}</definedName>
    <definedName name="_4063__FDSAUDITLINK__" hidden="1">{"fdsup://directions/FAT Viewer?action=UPDATE&amp;creator=factSet&amp;DYN_ARGS=true&amp;DOC_NAME=FAT:RGQ_ENTRPR_VAL_EV_SOURCE_WINDOW.FAT&amp;VAR:ID1=BWT-AT&amp;VAR:SDATE=20071130&amp;VAR:FDATE=20070928&amp;VAR:FREQ=WEEKLY&amp;VAR:RELITEM=&amp;VAR:CURRENCY=&amp;VAR:DB_TYPE=&amp;VAR:UNITS=M&amp;window=popu","p&amp;width=535&amp;height=425&amp;START_MAXIMIZED=FALSE&amp;Y=120&amp;display_string=audit"}</definedName>
    <definedName name="_4064__FDSAUDITLINK__" localSheetId="1" hidden="1">{"fdsup://directions/FAT Viewer?action=UPDATE&amp;creator=factSet&amp;DYN_ARGS=true&amp;DOC_NAME=FAT:RGQ_ENTRPR_VAL_EV_SOURCE_WINDOW.FAT&amp;VAR:ID1=BWT-AT&amp;VAR:SDATE=20071123&amp;VAR:FDATE=20070928&amp;VAR:FREQ=WEEKLY&amp;VAR:RELITEM=&amp;VAR:CURRENCY=&amp;VAR:DB_TYPE=&amp;VAR:UNITS=M&amp;window=popu","p&amp;width=535&amp;height=425&amp;START_MAXIMIZED=FALSE&amp;Y=120&amp;display_string=audit"}</definedName>
    <definedName name="_4064__FDSAUDITLINK__" localSheetId="0" hidden="1">{"fdsup://directions/FAT Viewer?action=UPDATE&amp;creator=factSet&amp;DYN_ARGS=true&amp;DOC_NAME=FAT:RGQ_ENTRPR_VAL_EV_SOURCE_WINDOW.FAT&amp;VAR:ID1=BWT-AT&amp;VAR:SDATE=20071123&amp;VAR:FDATE=20070928&amp;VAR:FREQ=WEEKLY&amp;VAR:RELITEM=&amp;VAR:CURRENCY=&amp;VAR:DB_TYPE=&amp;VAR:UNITS=M&amp;window=popu","p&amp;width=535&amp;height=425&amp;START_MAXIMIZED=FALSE&amp;Y=120&amp;display_string=audit"}</definedName>
    <definedName name="_4064__FDSAUDITLINK__" hidden="1">{"fdsup://directions/FAT Viewer?action=UPDATE&amp;creator=factSet&amp;DYN_ARGS=true&amp;DOC_NAME=FAT:RGQ_ENTRPR_VAL_EV_SOURCE_WINDOW.FAT&amp;VAR:ID1=BWT-AT&amp;VAR:SDATE=20071123&amp;VAR:FDATE=20070928&amp;VAR:FREQ=WEEKLY&amp;VAR:RELITEM=&amp;VAR:CURRENCY=&amp;VAR:DB_TYPE=&amp;VAR:UNITS=M&amp;window=popu","p&amp;width=535&amp;height=425&amp;START_MAXIMIZED=FALSE&amp;Y=120&amp;display_string=audit"}</definedName>
    <definedName name="_4065__FDSAUDITLINK__" localSheetId="1" hidden="1">{"fdsup://directions/FAT Viewer?action=UPDATE&amp;creator=factSet&amp;DYN_ARGS=true&amp;DOC_NAME=FAT:RGQ_ENTRPR_VAL_EV_SOURCE_WINDOW.FAT&amp;VAR:ID1=BWT-AT&amp;VAR:SDATE=20071116&amp;VAR:FDATE=20070928&amp;VAR:FREQ=WEEKLY&amp;VAR:RELITEM=&amp;VAR:CURRENCY=&amp;VAR:DB_TYPE=&amp;VAR:UNITS=M&amp;window=popu","p&amp;width=535&amp;height=425&amp;START_MAXIMIZED=FALSE&amp;Y=120&amp;display_string=audit"}</definedName>
    <definedName name="_4065__FDSAUDITLINK__" localSheetId="0" hidden="1">{"fdsup://directions/FAT Viewer?action=UPDATE&amp;creator=factSet&amp;DYN_ARGS=true&amp;DOC_NAME=FAT:RGQ_ENTRPR_VAL_EV_SOURCE_WINDOW.FAT&amp;VAR:ID1=BWT-AT&amp;VAR:SDATE=20071116&amp;VAR:FDATE=20070928&amp;VAR:FREQ=WEEKLY&amp;VAR:RELITEM=&amp;VAR:CURRENCY=&amp;VAR:DB_TYPE=&amp;VAR:UNITS=M&amp;window=popu","p&amp;width=535&amp;height=425&amp;START_MAXIMIZED=FALSE&amp;Y=120&amp;display_string=audit"}</definedName>
    <definedName name="_4065__FDSAUDITLINK__" hidden="1">{"fdsup://directions/FAT Viewer?action=UPDATE&amp;creator=factSet&amp;DYN_ARGS=true&amp;DOC_NAME=FAT:RGQ_ENTRPR_VAL_EV_SOURCE_WINDOW.FAT&amp;VAR:ID1=BWT-AT&amp;VAR:SDATE=20071116&amp;VAR:FDATE=20070928&amp;VAR:FREQ=WEEKLY&amp;VAR:RELITEM=&amp;VAR:CURRENCY=&amp;VAR:DB_TYPE=&amp;VAR:UNITS=M&amp;window=popu","p&amp;width=535&amp;height=425&amp;START_MAXIMIZED=FALSE&amp;Y=120&amp;display_string=audit"}</definedName>
    <definedName name="_4066__FDSAUDITLINK__" localSheetId="1" hidden="1">{"fdsup://directions/FAT Viewer?action=UPDATE&amp;creator=factSet&amp;DYN_ARGS=true&amp;DOC_NAME=FAT:RGQ_ENTRPR_VAL_EV_SOURCE_WINDOW.FAT&amp;VAR:ID1=BWT-AT&amp;VAR:SDATE=20071109&amp;VAR:FDATE=20070928&amp;VAR:FREQ=WEEKLY&amp;VAR:RELITEM=&amp;VAR:CURRENCY=&amp;VAR:DB_TYPE=&amp;VAR:UNITS=M&amp;window=popu","p&amp;width=535&amp;height=425&amp;START_MAXIMIZED=FALSE&amp;Y=120&amp;display_string=audit"}</definedName>
    <definedName name="_4066__FDSAUDITLINK__" localSheetId="0" hidden="1">{"fdsup://directions/FAT Viewer?action=UPDATE&amp;creator=factSet&amp;DYN_ARGS=true&amp;DOC_NAME=FAT:RGQ_ENTRPR_VAL_EV_SOURCE_WINDOW.FAT&amp;VAR:ID1=BWT-AT&amp;VAR:SDATE=20071109&amp;VAR:FDATE=20070928&amp;VAR:FREQ=WEEKLY&amp;VAR:RELITEM=&amp;VAR:CURRENCY=&amp;VAR:DB_TYPE=&amp;VAR:UNITS=M&amp;window=popu","p&amp;width=535&amp;height=425&amp;START_MAXIMIZED=FALSE&amp;Y=120&amp;display_string=audit"}</definedName>
    <definedName name="_4066__FDSAUDITLINK__" hidden="1">{"fdsup://directions/FAT Viewer?action=UPDATE&amp;creator=factSet&amp;DYN_ARGS=true&amp;DOC_NAME=FAT:RGQ_ENTRPR_VAL_EV_SOURCE_WINDOW.FAT&amp;VAR:ID1=BWT-AT&amp;VAR:SDATE=20071109&amp;VAR:FDATE=20070928&amp;VAR:FREQ=WEEKLY&amp;VAR:RELITEM=&amp;VAR:CURRENCY=&amp;VAR:DB_TYPE=&amp;VAR:UNITS=M&amp;window=popu","p&amp;width=535&amp;height=425&amp;START_MAXIMIZED=FALSE&amp;Y=120&amp;display_string=audit"}</definedName>
    <definedName name="_4067__FDSAUDITLINK__" localSheetId="1" hidden="1">{"fdsup://directions/FAT Viewer?action=UPDATE&amp;creator=factSet&amp;DYN_ARGS=true&amp;DOC_NAME=FAT:RGQ_ENTRPR_VAL_EV_SOURCE_WINDOW.FAT&amp;VAR:ID1=BWT-AT&amp;VAR:SDATE=20071102&amp;VAR:FDATE=20070928&amp;VAR:FREQ=WEEKLY&amp;VAR:RELITEM=&amp;VAR:CURRENCY=&amp;VAR:DB_TYPE=&amp;VAR:UNITS=M&amp;window=popu","p&amp;width=535&amp;height=425&amp;START_MAXIMIZED=FALSE&amp;Y=120&amp;display_string=audit"}</definedName>
    <definedName name="_4067__FDSAUDITLINK__" localSheetId="0" hidden="1">{"fdsup://directions/FAT Viewer?action=UPDATE&amp;creator=factSet&amp;DYN_ARGS=true&amp;DOC_NAME=FAT:RGQ_ENTRPR_VAL_EV_SOURCE_WINDOW.FAT&amp;VAR:ID1=BWT-AT&amp;VAR:SDATE=20071102&amp;VAR:FDATE=20070928&amp;VAR:FREQ=WEEKLY&amp;VAR:RELITEM=&amp;VAR:CURRENCY=&amp;VAR:DB_TYPE=&amp;VAR:UNITS=M&amp;window=popu","p&amp;width=535&amp;height=425&amp;START_MAXIMIZED=FALSE&amp;Y=120&amp;display_string=audit"}</definedName>
    <definedName name="_4067__FDSAUDITLINK__" hidden="1">{"fdsup://directions/FAT Viewer?action=UPDATE&amp;creator=factSet&amp;DYN_ARGS=true&amp;DOC_NAME=FAT:RGQ_ENTRPR_VAL_EV_SOURCE_WINDOW.FAT&amp;VAR:ID1=BWT-AT&amp;VAR:SDATE=20071102&amp;VAR:FDATE=20070928&amp;VAR:FREQ=WEEKLY&amp;VAR:RELITEM=&amp;VAR:CURRENCY=&amp;VAR:DB_TYPE=&amp;VAR:UNITS=M&amp;window=popu","p&amp;width=535&amp;height=425&amp;START_MAXIMIZED=FALSE&amp;Y=120&amp;display_string=audit"}</definedName>
    <definedName name="_4068__FDSAUDITLINK__" localSheetId="1" hidden="1">{"fdsup://directions/FAT Viewer?action=UPDATE&amp;creator=factSet&amp;DYN_ARGS=true&amp;DOC_NAME=FAT:RGQ_ENTRPR_VAL_EV_SOURCE_WINDOW.FAT&amp;VAR:ID1=BWT-AT&amp;VAR:SDATE=20071026&amp;VAR:FDATE=20070928&amp;VAR:FREQ=WEEKLY&amp;VAR:RELITEM=&amp;VAR:CURRENCY=&amp;VAR:DB_TYPE=&amp;VAR:UNITS=M&amp;window=popu","p&amp;width=535&amp;height=425&amp;START_MAXIMIZED=FALSE&amp;Y=120&amp;display_string=audit"}</definedName>
    <definedName name="_4068__FDSAUDITLINK__" localSheetId="0" hidden="1">{"fdsup://directions/FAT Viewer?action=UPDATE&amp;creator=factSet&amp;DYN_ARGS=true&amp;DOC_NAME=FAT:RGQ_ENTRPR_VAL_EV_SOURCE_WINDOW.FAT&amp;VAR:ID1=BWT-AT&amp;VAR:SDATE=20071026&amp;VAR:FDATE=20070928&amp;VAR:FREQ=WEEKLY&amp;VAR:RELITEM=&amp;VAR:CURRENCY=&amp;VAR:DB_TYPE=&amp;VAR:UNITS=M&amp;window=popu","p&amp;width=535&amp;height=425&amp;START_MAXIMIZED=FALSE&amp;Y=120&amp;display_string=audit"}</definedName>
    <definedName name="_4068__FDSAUDITLINK__" hidden="1">{"fdsup://directions/FAT Viewer?action=UPDATE&amp;creator=factSet&amp;DYN_ARGS=true&amp;DOC_NAME=FAT:RGQ_ENTRPR_VAL_EV_SOURCE_WINDOW.FAT&amp;VAR:ID1=BWT-AT&amp;VAR:SDATE=20071026&amp;VAR:FDATE=20070928&amp;VAR:FREQ=WEEKLY&amp;VAR:RELITEM=&amp;VAR:CURRENCY=&amp;VAR:DB_TYPE=&amp;VAR:UNITS=M&amp;window=popu","p&amp;width=535&amp;height=425&amp;START_MAXIMIZED=FALSE&amp;Y=120&amp;display_string=audit"}</definedName>
    <definedName name="_4069__FDSAUDITLINK__" localSheetId="1" hidden="1">{"fdsup://directions/FAT Viewer?action=UPDATE&amp;creator=factSet&amp;DYN_ARGS=true&amp;DOC_NAME=FAT:RGQ_ENTRPR_VAL_EV_SOURCE_WINDOW.FAT&amp;VAR:ID1=BWT-AT&amp;VAR:SDATE=20071019&amp;VAR:FDATE=20070928&amp;VAR:FREQ=WEEKLY&amp;VAR:RELITEM=&amp;VAR:CURRENCY=&amp;VAR:DB_TYPE=&amp;VAR:UNITS=M&amp;window=popu","p&amp;width=535&amp;height=425&amp;START_MAXIMIZED=FALSE&amp;Y=120&amp;display_string=audit"}</definedName>
    <definedName name="_4069__FDSAUDITLINK__" localSheetId="0" hidden="1">{"fdsup://directions/FAT Viewer?action=UPDATE&amp;creator=factSet&amp;DYN_ARGS=true&amp;DOC_NAME=FAT:RGQ_ENTRPR_VAL_EV_SOURCE_WINDOW.FAT&amp;VAR:ID1=BWT-AT&amp;VAR:SDATE=20071019&amp;VAR:FDATE=20070928&amp;VAR:FREQ=WEEKLY&amp;VAR:RELITEM=&amp;VAR:CURRENCY=&amp;VAR:DB_TYPE=&amp;VAR:UNITS=M&amp;window=popu","p&amp;width=535&amp;height=425&amp;START_MAXIMIZED=FALSE&amp;Y=120&amp;display_string=audit"}</definedName>
    <definedName name="_4069__FDSAUDITLINK__" hidden="1">{"fdsup://directions/FAT Viewer?action=UPDATE&amp;creator=factSet&amp;DYN_ARGS=true&amp;DOC_NAME=FAT:RGQ_ENTRPR_VAL_EV_SOURCE_WINDOW.FAT&amp;VAR:ID1=BWT-AT&amp;VAR:SDATE=20071019&amp;VAR:FDATE=20070928&amp;VAR:FREQ=WEEKLY&amp;VAR:RELITEM=&amp;VAR:CURRENCY=&amp;VAR:DB_TYPE=&amp;VAR:UNITS=M&amp;window=popu","p&amp;width=535&amp;height=425&amp;START_MAXIMIZED=FALSE&amp;Y=120&amp;display_string=audit"}</definedName>
    <definedName name="_407__FDSAUDITLINK__" localSheetId="1" hidden="1">{"fdsup://directions/FAT Viewer?action=UPDATE&amp;creator=factSet&amp;DYN_ARGS=true&amp;DOC_NAME=FAT:RGQ_ENTRPR_VAL_EV_SOURCE_WINDOW.FAT&amp;VAR:ID1=PLL&amp;VAR:SDATE=20080328&amp;VAR:FDATE=20080131&amp;VAR:FREQ=WEEKLY&amp;VAR:RELITEM=&amp;VAR:CURRENCY=&amp;VAR:DB_TYPE=&amp;VAR:UNITS=M&amp;window=popup&amp;w","idth=535&amp;height=425&amp;START_MAXIMIZED=FALSE&amp;Y=120&amp;display_string=audit"}</definedName>
    <definedName name="_407__FDSAUDITLINK__" localSheetId="0" hidden="1">{"fdsup://directions/FAT Viewer?action=UPDATE&amp;creator=factSet&amp;DYN_ARGS=true&amp;DOC_NAME=FAT:RGQ_ENTRPR_VAL_EV_SOURCE_WINDOW.FAT&amp;VAR:ID1=PLL&amp;VAR:SDATE=20080328&amp;VAR:FDATE=20080131&amp;VAR:FREQ=WEEKLY&amp;VAR:RELITEM=&amp;VAR:CURRENCY=&amp;VAR:DB_TYPE=&amp;VAR:UNITS=M&amp;window=popup&amp;w","idth=535&amp;height=425&amp;START_MAXIMIZED=FALSE&amp;Y=120&amp;display_string=audit"}</definedName>
    <definedName name="_407__FDSAUDITLINK__" hidden="1">{"fdsup://directions/FAT Viewer?action=UPDATE&amp;creator=factSet&amp;DYN_ARGS=true&amp;DOC_NAME=FAT:RGQ_ENTRPR_VAL_EV_SOURCE_WINDOW.FAT&amp;VAR:ID1=PLL&amp;VAR:SDATE=20080328&amp;VAR:FDATE=20080131&amp;VAR:FREQ=WEEKLY&amp;VAR:RELITEM=&amp;VAR:CURRENCY=&amp;VAR:DB_TYPE=&amp;VAR:UNITS=M&amp;window=popup&amp;w","idth=535&amp;height=425&amp;START_MAXIMIZED=FALSE&amp;Y=120&amp;display_string=audit"}</definedName>
    <definedName name="_4070__FDSAUDITLINK__" localSheetId="1" hidden="1">{"fdsup://directions/FAT Viewer?action=UPDATE&amp;creator=factSet&amp;DYN_ARGS=true&amp;DOC_NAME=FAT:RGQ_ENTRPR_VAL_EV_SOURCE_WINDOW.FAT&amp;VAR:ID1=BWT-AT&amp;VAR:SDATE=20071012&amp;VAR:FDATE=20070928&amp;VAR:FREQ=WEEKLY&amp;VAR:RELITEM=&amp;VAR:CURRENCY=&amp;VAR:DB_TYPE=&amp;VAR:UNITS=M&amp;window=popu","p&amp;width=535&amp;height=425&amp;START_MAXIMIZED=FALSE&amp;Y=120&amp;display_string=audit"}</definedName>
    <definedName name="_4070__FDSAUDITLINK__" localSheetId="0" hidden="1">{"fdsup://directions/FAT Viewer?action=UPDATE&amp;creator=factSet&amp;DYN_ARGS=true&amp;DOC_NAME=FAT:RGQ_ENTRPR_VAL_EV_SOURCE_WINDOW.FAT&amp;VAR:ID1=BWT-AT&amp;VAR:SDATE=20071012&amp;VAR:FDATE=20070928&amp;VAR:FREQ=WEEKLY&amp;VAR:RELITEM=&amp;VAR:CURRENCY=&amp;VAR:DB_TYPE=&amp;VAR:UNITS=M&amp;window=popu","p&amp;width=535&amp;height=425&amp;START_MAXIMIZED=FALSE&amp;Y=120&amp;display_string=audit"}</definedName>
    <definedName name="_4070__FDSAUDITLINK__" hidden="1">{"fdsup://directions/FAT Viewer?action=UPDATE&amp;creator=factSet&amp;DYN_ARGS=true&amp;DOC_NAME=FAT:RGQ_ENTRPR_VAL_EV_SOURCE_WINDOW.FAT&amp;VAR:ID1=BWT-AT&amp;VAR:SDATE=20071012&amp;VAR:FDATE=20070928&amp;VAR:FREQ=WEEKLY&amp;VAR:RELITEM=&amp;VAR:CURRENCY=&amp;VAR:DB_TYPE=&amp;VAR:UNITS=M&amp;window=popu","p&amp;width=535&amp;height=425&amp;START_MAXIMIZED=FALSE&amp;Y=120&amp;display_string=audit"}</definedName>
    <definedName name="_4071__FDSAUDITLINK__" localSheetId="1" hidden="1">{"fdsup://directions/FAT Viewer?action=UPDATE&amp;creator=factSet&amp;DYN_ARGS=true&amp;DOC_NAME=FAT:RGQ_ENTRPR_VAL_EV_SOURCE_WINDOW.FAT&amp;VAR:ID1=BWT-AT&amp;VAR:SDATE=20071005&amp;VAR:FDATE=20070928&amp;VAR:FREQ=WEEKLY&amp;VAR:RELITEM=&amp;VAR:CURRENCY=&amp;VAR:DB_TYPE=&amp;VAR:UNITS=M&amp;window=popu","p&amp;width=535&amp;height=425&amp;START_MAXIMIZED=FALSE&amp;Y=120&amp;display_string=audit"}</definedName>
    <definedName name="_4071__FDSAUDITLINK__" localSheetId="0" hidden="1">{"fdsup://directions/FAT Viewer?action=UPDATE&amp;creator=factSet&amp;DYN_ARGS=true&amp;DOC_NAME=FAT:RGQ_ENTRPR_VAL_EV_SOURCE_WINDOW.FAT&amp;VAR:ID1=BWT-AT&amp;VAR:SDATE=20071005&amp;VAR:FDATE=20070928&amp;VAR:FREQ=WEEKLY&amp;VAR:RELITEM=&amp;VAR:CURRENCY=&amp;VAR:DB_TYPE=&amp;VAR:UNITS=M&amp;window=popu","p&amp;width=535&amp;height=425&amp;START_MAXIMIZED=FALSE&amp;Y=120&amp;display_string=audit"}</definedName>
    <definedName name="_4071__FDSAUDITLINK__" hidden="1">{"fdsup://directions/FAT Viewer?action=UPDATE&amp;creator=factSet&amp;DYN_ARGS=true&amp;DOC_NAME=FAT:RGQ_ENTRPR_VAL_EV_SOURCE_WINDOW.FAT&amp;VAR:ID1=BWT-AT&amp;VAR:SDATE=20071005&amp;VAR:FDATE=20070928&amp;VAR:FREQ=WEEKLY&amp;VAR:RELITEM=&amp;VAR:CURRENCY=&amp;VAR:DB_TYPE=&amp;VAR:UNITS=M&amp;window=popu","p&amp;width=535&amp;height=425&amp;START_MAXIMIZED=FALSE&amp;Y=120&amp;display_string=audit"}</definedName>
    <definedName name="_4072__FDSAUDITLINK__" localSheetId="1" hidden="1">{"fdsup://directions/FAT Viewer?action=UPDATE&amp;creator=factSet&amp;DYN_ARGS=true&amp;DOC_NAME=FAT:RGQ_ENTRPR_VAL_EV_SOURCE_WINDOW.FAT&amp;VAR:ID1=BWT-AT&amp;VAR:SDATE=20070928&amp;VAR:FDATE=20070928&amp;VAR:FREQ=WEEKLY&amp;VAR:RELITEM=&amp;VAR:CURRENCY=&amp;VAR:DB_TYPE=&amp;VAR:UNITS=M&amp;window=popu","p&amp;width=535&amp;height=425&amp;START_MAXIMIZED=FALSE&amp;Y=120&amp;display_string=audit"}</definedName>
    <definedName name="_4072__FDSAUDITLINK__" localSheetId="0" hidden="1">{"fdsup://directions/FAT Viewer?action=UPDATE&amp;creator=factSet&amp;DYN_ARGS=true&amp;DOC_NAME=FAT:RGQ_ENTRPR_VAL_EV_SOURCE_WINDOW.FAT&amp;VAR:ID1=BWT-AT&amp;VAR:SDATE=20070928&amp;VAR:FDATE=20070928&amp;VAR:FREQ=WEEKLY&amp;VAR:RELITEM=&amp;VAR:CURRENCY=&amp;VAR:DB_TYPE=&amp;VAR:UNITS=M&amp;window=popu","p&amp;width=535&amp;height=425&amp;START_MAXIMIZED=FALSE&amp;Y=120&amp;display_string=audit"}</definedName>
    <definedName name="_4072__FDSAUDITLINK__" hidden="1">{"fdsup://directions/FAT Viewer?action=UPDATE&amp;creator=factSet&amp;DYN_ARGS=true&amp;DOC_NAME=FAT:RGQ_ENTRPR_VAL_EV_SOURCE_WINDOW.FAT&amp;VAR:ID1=BWT-AT&amp;VAR:SDATE=20070928&amp;VAR:FDATE=20070928&amp;VAR:FREQ=WEEKLY&amp;VAR:RELITEM=&amp;VAR:CURRENCY=&amp;VAR:DB_TYPE=&amp;VAR:UNITS=M&amp;window=popu","p&amp;width=535&amp;height=425&amp;START_MAXIMIZED=FALSE&amp;Y=120&amp;display_string=audit"}</definedName>
    <definedName name="_4073__FDSAUDITLINK__" localSheetId="1" hidden="1">{"fdsup://directions/FAT Viewer?action=UPDATE&amp;creator=factSet&amp;DYN_ARGS=true&amp;DOC_NAME=FAT:RGQ_ENTRPR_VAL_EV_SOURCE_WINDOW.FAT&amp;VAR:ID1=BWT-AT&amp;VAR:SDATE=20070921&amp;VAR:FDATE=20070629&amp;VAR:FREQ=WEEKLY&amp;VAR:RELITEM=&amp;VAR:CURRENCY=&amp;VAR:DB_TYPE=&amp;VAR:UNITS=M&amp;window=popu","p&amp;width=535&amp;height=425&amp;START_MAXIMIZED=FALSE&amp;Y=120&amp;display_string=audit"}</definedName>
    <definedName name="_4073__FDSAUDITLINK__" localSheetId="0" hidden="1">{"fdsup://directions/FAT Viewer?action=UPDATE&amp;creator=factSet&amp;DYN_ARGS=true&amp;DOC_NAME=FAT:RGQ_ENTRPR_VAL_EV_SOURCE_WINDOW.FAT&amp;VAR:ID1=BWT-AT&amp;VAR:SDATE=20070921&amp;VAR:FDATE=20070629&amp;VAR:FREQ=WEEKLY&amp;VAR:RELITEM=&amp;VAR:CURRENCY=&amp;VAR:DB_TYPE=&amp;VAR:UNITS=M&amp;window=popu","p&amp;width=535&amp;height=425&amp;START_MAXIMIZED=FALSE&amp;Y=120&amp;display_string=audit"}</definedName>
    <definedName name="_4073__FDSAUDITLINK__" hidden="1">{"fdsup://directions/FAT Viewer?action=UPDATE&amp;creator=factSet&amp;DYN_ARGS=true&amp;DOC_NAME=FAT:RGQ_ENTRPR_VAL_EV_SOURCE_WINDOW.FAT&amp;VAR:ID1=BWT-AT&amp;VAR:SDATE=20070921&amp;VAR:FDATE=20070629&amp;VAR:FREQ=WEEKLY&amp;VAR:RELITEM=&amp;VAR:CURRENCY=&amp;VAR:DB_TYPE=&amp;VAR:UNITS=M&amp;window=popu","p&amp;width=535&amp;height=425&amp;START_MAXIMIZED=FALSE&amp;Y=120&amp;display_string=audit"}</definedName>
    <definedName name="_4074__FDSAUDITLINK__" localSheetId="1" hidden="1">{"fdsup://directions/FAT Viewer?action=UPDATE&amp;creator=factSet&amp;DYN_ARGS=true&amp;DOC_NAME=FAT:RGQ_ENTRPR_VAL_EV_SOURCE_WINDOW.FAT&amp;VAR:ID1=BWT-AT&amp;VAR:SDATE=20070914&amp;VAR:FDATE=20070629&amp;VAR:FREQ=WEEKLY&amp;VAR:RELITEM=&amp;VAR:CURRENCY=&amp;VAR:DB_TYPE=&amp;VAR:UNITS=M&amp;window=popu","p&amp;width=535&amp;height=425&amp;START_MAXIMIZED=FALSE&amp;Y=120&amp;display_string=audit"}</definedName>
    <definedName name="_4074__FDSAUDITLINK__" localSheetId="0" hidden="1">{"fdsup://directions/FAT Viewer?action=UPDATE&amp;creator=factSet&amp;DYN_ARGS=true&amp;DOC_NAME=FAT:RGQ_ENTRPR_VAL_EV_SOURCE_WINDOW.FAT&amp;VAR:ID1=BWT-AT&amp;VAR:SDATE=20070914&amp;VAR:FDATE=20070629&amp;VAR:FREQ=WEEKLY&amp;VAR:RELITEM=&amp;VAR:CURRENCY=&amp;VAR:DB_TYPE=&amp;VAR:UNITS=M&amp;window=popu","p&amp;width=535&amp;height=425&amp;START_MAXIMIZED=FALSE&amp;Y=120&amp;display_string=audit"}</definedName>
    <definedName name="_4074__FDSAUDITLINK__" hidden="1">{"fdsup://directions/FAT Viewer?action=UPDATE&amp;creator=factSet&amp;DYN_ARGS=true&amp;DOC_NAME=FAT:RGQ_ENTRPR_VAL_EV_SOURCE_WINDOW.FAT&amp;VAR:ID1=BWT-AT&amp;VAR:SDATE=20070914&amp;VAR:FDATE=20070629&amp;VAR:FREQ=WEEKLY&amp;VAR:RELITEM=&amp;VAR:CURRENCY=&amp;VAR:DB_TYPE=&amp;VAR:UNITS=M&amp;window=popu","p&amp;width=535&amp;height=425&amp;START_MAXIMIZED=FALSE&amp;Y=120&amp;display_string=audit"}</definedName>
    <definedName name="_4075__FDSAUDITLINK__" localSheetId="1" hidden="1">{"fdsup://directions/FAT Viewer?action=UPDATE&amp;creator=factSet&amp;DYN_ARGS=true&amp;DOC_NAME=FAT:RGQ_ENTRPR_VAL_EV_SOURCE_WINDOW.FAT&amp;VAR:ID1=BWT-AT&amp;VAR:SDATE=20070907&amp;VAR:FDATE=20070629&amp;VAR:FREQ=WEEKLY&amp;VAR:RELITEM=&amp;VAR:CURRENCY=&amp;VAR:DB_TYPE=&amp;VAR:UNITS=M&amp;window=popu","p&amp;width=535&amp;height=425&amp;START_MAXIMIZED=FALSE&amp;Y=120&amp;display_string=audit"}</definedName>
    <definedName name="_4075__FDSAUDITLINK__" localSheetId="0" hidden="1">{"fdsup://directions/FAT Viewer?action=UPDATE&amp;creator=factSet&amp;DYN_ARGS=true&amp;DOC_NAME=FAT:RGQ_ENTRPR_VAL_EV_SOURCE_WINDOW.FAT&amp;VAR:ID1=BWT-AT&amp;VAR:SDATE=20070907&amp;VAR:FDATE=20070629&amp;VAR:FREQ=WEEKLY&amp;VAR:RELITEM=&amp;VAR:CURRENCY=&amp;VAR:DB_TYPE=&amp;VAR:UNITS=M&amp;window=popu","p&amp;width=535&amp;height=425&amp;START_MAXIMIZED=FALSE&amp;Y=120&amp;display_string=audit"}</definedName>
    <definedName name="_4075__FDSAUDITLINK__" hidden="1">{"fdsup://directions/FAT Viewer?action=UPDATE&amp;creator=factSet&amp;DYN_ARGS=true&amp;DOC_NAME=FAT:RGQ_ENTRPR_VAL_EV_SOURCE_WINDOW.FAT&amp;VAR:ID1=BWT-AT&amp;VAR:SDATE=20070907&amp;VAR:FDATE=20070629&amp;VAR:FREQ=WEEKLY&amp;VAR:RELITEM=&amp;VAR:CURRENCY=&amp;VAR:DB_TYPE=&amp;VAR:UNITS=M&amp;window=popu","p&amp;width=535&amp;height=425&amp;START_MAXIMIZED=FALSE&amp;Y=120&amp;display_string=audit"}</definedName>
    <definedName name="_4076__FDSAUDITLINK__" localSheetId="1" hidden="1">{"fdsup://directions/FAT Viewer?action=UPDATE&amp;creator=factSet&amp;DYN_ARGS=true&amp;DOC_NAME=FAT:RGQ_ENTRPR_VAL_EV_SOURCE_WINDOW.FAT&amp;VAR:ID1=BWT-AT&amp;VAR:SDATE=20070831&amp;VAR:FDATE=20070629&amp;VAR:FREQ=WEEKLY&amp;VAR:RELITEM=&amp;VAR:CURRENCY=&amp;VAR:DB_TYPE=&amp;VAR:UNITS=M&amp;window=popu","p&amp;width=535&amp;height=425&amp;START_MAXIMIZED=FALSE&amp;Y=120&amp;display_string=audit"}</definedName>
    <definedName name="_4076__FDSAUDITLINK__" localSheetId="0" hidden="1">{"fdsup://directions/FAT Viewer?action=UPDATE&amp;creator=factSet&amp;DYN_ARGS=true&amp;DOC_NAME=FAT:RGQ_ENTRPR_VAL_EV_SOURCE_WINDOW.FAT&amp;VAR:ID1=BWT-AT&amp;VAR:SDATE=20070831&amp;VAR:FDATE=20070629&amp;VAR:FREQ=WEEKLY&amp;VAR:RELITEM=&amp;VAR:CURRENCY=&amp;VAR:DB_TYPE=&amp;VAR:UNITS=M&amp;window=popu","p&amp;width=535&amp;height=425&amp;START_MAXIMIZED=FALSE&amp;Y=120&amp;display_string=audit"}</definedName>
    <definedName name="_4076__FDSAUDITLINK__" hidden="1">{"fdsup://directions/FAT Viewer?action=UPDATE&amp;creator=factSet&amp;DYN_ARGS=true&amp;DOC_NAME=FAT:RGQ_ENTRPR_VAL_EV_SOURCE_WINDOW.FAT&amp;VAR:ID1=BWT-AT&amp;VAR:SDATE=20070831&amp;VAR:FDATE=20070629&amp;VAR:FREQ=WEEKLY&amp;VAR:RELITEM=&amp;VAR:CURRENCY=&amp;VAR:DB_TYPE=&amp;VAR:UNITS=M&amp;window=popu","p&amp;width=535&amp;height=425&amp;START_MAXIMIZED=FALSE&amp;Y=120&amp;display_string=audit"}</definedName>
    <definedName name="_4077__FDSAUDITLINK__" localSheetId="1" hidden="1">{"fdsup://directions/FAT Viewer?action=UPDATE&amp;creator=factSet&amp;DYN_ARGS=true&amp;DOC_NAME=FAT:RGQ_ENTRPR_VAL_EV_SOURCE_WINDOW.FAT&amp;VAR:ID1=BWT-AT&amp;VAR:SDATE=20070824&amp;VAR:FDATE=20070629&amp;VAR:FREQ=WEEKLY&amp;VAR:RELITEM=&amp;VAR:CURRENCY=&amp;VAR:DB_TYPE=&amp;VAR:UNITS=M&amp;window=popu","p&amp;width=535&amp;height=425&amp;START_MAXIMIZED=FALSE&amp;Y=120&amp;display_string=audit"}</definedName>
    <definedName name="_4077__FDSAUDITLINK__" localSheetId="0" hidden="1">{"fdsup://directions/FAT Viewer?action=UPDATE&amp;creator=factSet&amp;DYN_ARGS=true&amp;DOC_NAME=FAT:RGQ_ENTRPR_VAL_EV_SOURCE_WINDOW.FAT&amp;VAR:ID1=BWT-AT&amp;VAR:SDATE=20070824&amp;VAR:FDATE=20070629&amp;VAR:FREQ=WEEKLY&amp;VAR:RELITEM=&amp;VAR:CURRENCY=&amp;VAR:DB_TYPE=&amp;VAR:UNITS=M&amp;window=popu","p&amp;width=535&amp;height=425&amp;START_MAXIMIZED=FALSE&amp;Y=120&amp;display_string=audit"}</definedName>
    <definedName name="_4077__FDSAUDITLINK__" hidden="1">{"fdsup://directions/FAT Viewer?action=UPDATE&amp;creator=factSet&amp;DYN_ARGS=true&amp;DOC_NAME=FAT:RGQ_ENTRPR_VAL_EV_SOURCE_WINDOW.FAT&amp;VAR:ID1=BWT-AT&amp;VAR:SDATE=20070824&amp;VAR:FDATE=20070629&amp;VAR:FREQ=WEEKLY&amp;VAR:RELITEM=&amp;VAR:CURRENCY=&amp;VAR:DB_TYPE=&amp;VAR:UNITS=M&amp;window=popu","p&amp;width=535&amp;height=425&amp;START_MAXIMIZED=FALSE&amp;Y=120&amp;display_string=audit"}</definedName>
    <definedName name="_4078__FDSAUDITLINK__" localSheetId="1" hidden="1">{"fdsup://directions/FAT Viewer?action=UPDATE&amp;creator=factSet&amp;DYN_ARGS=true&amp;DOC_NAME=FAT:RGQ_ENTRPR_VAL_EV_SOURCE_WINDOW.FAT&amp;VAR:ID1=BWT-AT&amp;VAR:SDATE=20070817&amp;VAR:FDATE=20070629&amp;VAR:FREQ=WEEKLY&amp;VAR:RELITEM=&amp;VAR:CURRENCY=&amp;VAR:DB_TYPE=&amp;VAR:UNITS=M&amp;window=popu","p&amp;width=535&amp;height=425&amp;START_MAXIMIZED=FALSE&amp;Y=120&amp;display_string=audit"}</definedName>
    <definedName name="_4078__FDSAUDITLINK__" localSheetId="0" hidden="1">{"fdsup://directions/FAT Viewer?action=UPDATE&amp;creator=factSet&amp;DYN_ARGS=true&amp;DOC_NAME=FAT:RGQ_ENTRPR_VAL_EV_SOURCE_WINDOW.FAT&amp;VAR:ID1=BWT-AT&amp;VAR:SDATE=20070817&amp;VAR:FDATE=20070629&amp;VAR:FREQ=WEEKLY&amp;VAR:RELITEM=&amp;VAR:CURRENCY=&amp;VAR:DB_TYPE=&amp;VAR:UNITS=M&amp;window=popu","p&amp;width=535&amp;height=425&amp;START_MAXIMIZED=FALSE&amp;Y=120&amp;display_string=audit"}</definedName>
    <definedName name="_4078__FDSAUDITLINK__" hidden="1">{"fdsup://directions/FAT Viewer?action=UPDATE&amp;creator=factSet&amp;DYN_ARGS=true&amp;DOC_NAME=FAT:RGQ_ENTRPR_VAL_EV_SOURCE_WINDOW.FAT&amp;VAR:ID1=BWT-AT&amp;VAR:SDATE=20070817&amp;VAR:FDATE=20070629&amp;VAR:FREQ=WEEKLY&amp;VAR:RELITEM=&amp;VAR:CURRENCY=&amp;VAR:DB_TYPE=&amp;VAR:UNITS=M&amp;window=popu","p&amp;width=535&amp;height=425&amp;START_MAXIMIZED=FALSE&amp;Y=120&amp;display_string=audit"}</definedName>
    <definedName name="_4079__FDSAUDITLINK__" localSheetId="1" hidden="1">{"fdsup://directions/FAT Viewer?action=UPDATE&amp;creator=factSet&amp;DYN_ARGS=true&amp;DOC_NAME=FAT:RGQ_ENTRPR_VAL_EV_SOURCE_WINDOW.FAT&amp;VAR:ID1=BWT-AT&amp;VAR:SDATE=20070810&amp;VAR:FDATE=20070629&amp;VAR:FREQ=WEEKLY&amp;VAR:RELITEM=&amp;VAR:CURRENCY=&amp;VAR:DB_TYPE=&amp;VAR:UNITS=M&amp;window=popu","p&amp;width=535&amp;height=425&amp;START_MAXIMIZED=FALSE&amp;Y=120&amp;display_string=audit"}</definedName>
    <definedName name="_4079__FDSAUDITLINK__" localSheetId="0" hidden="1">{"fdsup://directions/FAT Viewer?action=UPDATE&amp;creator=factSet&amp;DYN_ARGS=true&amp;DOC_NAME=FAT:RGQ_ENTRPR_VAL_EV_SOURCE_WINDOW.FAT&amp;VAR:ID1=BWT-AT&amp;VAR:SDATE=20070810&amp;VAR:FDATE=20070629&amp;VAR:FREQ=WEEKLY&amp;VAR:RELITEM=&amp;VAR:CURRENCY=&amp;VAR:DB_TYPE=&amp;VAR:UNITS=M&amp;window=popu","p&amp;width=535&amp;height=425&amp;START_MAXIMIZED=FALSE&amp;Y=120&amp;display_string=audit"}</definedName>
    <definedName name="_4079__FDSAUDITLINK__" hidden="1">{"fdsup://directions/FAT Viewer?action=UPDATE&amp;creator=factSet&amp;DYN_ARGS=true&amp;DOC_NAME=FAT:RGQ_ENTRPR_VAL_EV_SOURCE_WINDOW.FAT&amp;VAR:ID1=BWT-AT&amp;VAR:SDATE=20070810&amp;VAR:FDATE=20070629&amp;VAR:FREQ=WEEKLY&amp;VAR:RELITEM=&amp;VAR:CURRENCY=&amp;VAR:DB_TYPE=&amp;VAR:UNITS=M&amp;window=popu","p&amp;width=535&amp;height=425&amp;START_MAXIMIZED=FALSE&amp;Y=120&amp;display_string=audit"}</definedName>
    <definedName name="_408__FDSAUDITLINK__" localSheetId="1" hidden="1">{"fdsup://directions/FAT Viewer?action=UPDATE&amp;creator=factSet&amp;DYN_ARGS=true&amp;DOC_NAME=FAT:RGQ_ENTRPR_VAL_EV_SOURCE_WINDOW.FAT&amp;VAR:ID1=PLL&amp;VAR:SDATE=20080320&amp;VAR:FDATE=20080131&amp;VAR:FREQ=WEEKLY&amp;VAR:RELITEM=&amp;VAR:CURRENCY=&amp;VAR:DB_TYPE=&amp;VAR:UNITS=M&amp;window=popup&amp;w","idth=535&amp;height=425&amp;START_MAXIMIZED=FALSE&amp;Y=120&amp;display_string=audit"}</definedName>
    <definedName name="_408__FDSAUDITLINK__" localSheetId="0" hidden="1">{"fdsup://directions/FAT Viewer?action=UPDATE&amp;creator=factSet&amp;DYN_ARGS=true&amp;DOC_NAME=FAT:RGQ_ENTRPR_VAL_EV_SOURCE_WINDOW.FAT&amp;VAR:ID1=PLL&amp;VAR:SDATE=20080320&amp;VAR:FDATE=20080131&amp;VAR:FREQ=WEEKLY&amp;VAR:RELITEM=&amp;VAR:CURRENCY=&amp;VAR:DB_TYPE=&amp;VAR:UNITS=M&amp;window=popup&amp;w","idth=535&amp;height=425&amp;START_MAXIMIZED=FALSE&amp;Y=120&amp;display_string=audit"}</definedName>
    <definedName name="_408__FDSAUDITLINK__" hidden="1">{"fdsup://directions/FAT Viewer?action=UPDATE&amp;creator=factSet&amp;DYN_ARGS=true&amp;DOC_NAME=FAT:RGQ_ENTRPR_VAL_EV_SOURCE_WINDOW.FAT&amp;VAR:ID1=PLL&amp;VAR:SDATE=20080320&amp;VAR:FDATE=20080131&amp;VAR:FREQ=WEEKLY&amp;VAR:RELITEM=&amp;VAR:CURRENCY=&amp;VAR:DB_TYPE=&amp;VAR:UNITS=M&amp;window=popup&amp;w","idth=535&amp;height=425&amp;START_MAXIMIZED=FALSE&amp;Y=120&amp;display_string=audit"}</definedName>
    <definedName name="_4080__FDSAUDITLINK__" localSheetId="1" hidden="1">{"fdsup://directions/FAT Viewer?action=UPDATE&amp;creator=factSet&amp;DYN_ARGS=true&amp;DOC_NAME=FAT:RGQ_ENTRPR_VAL_EV_SOURCE_WINDOW.FAT&amp;VAR:ID1=BWT-AT&amp;VAR:SDATE=20070803&amp;VAR:FDATE=20070629&amp;VAR:FREQ=WEEKLY&amp;VAR:RELITEM=&amp;VAR:CURRENCY=&amp;VAR:DB_TYPE=&amp;VAR:UNITS=M&amp;window=popu","p&amp;width=535&amp;height=425&amp;START_MAXIMIZED=FALSE&amp;Y=120&amp;display_string=audit"}</definedName>
    <definedName name="_4080__FDSAUDITLINK__" localSheetId="0" hidden="1">{"fdsup://directions/FAT Viewer?action=UPDATE&amp;creator=factSet&amp;DYN_ARGS=true&amp;DOC_NAME=FAT:RGQ_ENTRPR_VAL_EV_SOURCE_WINDOW.FAT&amp;VAR:ID1=BWT-AT&amp;VAR:SDATE=20070803&amp;VAR:FDATE=20070629&amp;VAR:FREQ=WEEKLY&amp;VAR:RELITEM=&amp;VAR:CURRENCY=&amp;VAR:DB_TYPE=&amp;VAR:UNITS=M&amp;window=popu","p&amp;width=535&amp;height=425&amp;START_MAXIMIZED=FALSE&amp;Y=120&amp;display_string=audit"}</definedName>
    <definedName name="_4080__FDSAUDITLINK__" hidden="1">{"fdsup://directions/FAT Viewer?action=UPDATE&amp;creator=factSet&amp;DYN_ARGS=true&amp;DOC_NAME=FAT:RGQ_ENTRPR_VAL_EV_SOURCE_WINDOW.FAT&amp;VAR:ID1=BWT-AT&amp;VAR:SDATE=20070803&amp;VAR:FDATE=20070629&amp;VAR:FREQ=WEEKLY&amp;VAR:RELITEM=&amp;VAR:CURRENCY=&amp;VAR:DB_TYPE=&amp;VAR:UNITS=M&amp;window=popu","p&amp;width=535&amp;height=425&amp;START_MAXIMIZED=FALSE&amp;Y=120&amp;display_string=audit"}</definedName>
    <definedName name="_4081__FDSAUDITLINK__" localSheetId="1" hidden="1">{"fdsup://directions/FAT Viewer?action=UPDATE&amp;creator=factSet&amp;DYN_ARGS=true&amp;DOC_NAME=FAT:RGQ_ENTRPR_VAL_EV_SOURCE_WINDOW.FAT&amp;VAR:ID1=BWT-AT&amp;VAR:SDATE=20070727&amp;VAR:FDATE=20070629&amp;VAR:FREQ=WEEKLY&amp;VAR:RELITEM=&amp;VAR:CURRENCY=&amp;VAR:DB_TYPE=&amp;VAR:UNITS=M&amp;window=popu","p&amp;width=535&amp;height=425&amp;START_MAXIMIZED=FALSE&amp;Y=120&amp;display_string=audit"}</definedName>
    <definedName name="_4081__FDSAUDITLINK__" localSheetId="0" hidden="1">{"fdsup://directions/FAT Viewer?action=UPDATE&amp;creator=factSet&amp;DYN_ARGS=true&amp;DOC_NAME=FAT:RGQ_ENTRPR_VAL_EV_SOURCE_WINDOW.FAT&amp;VAR:ID1=BWT-AT&amp;VAR:SDATE=20070727&amp;VAR:FDATE=20070629&amp;VAR:FREQ=WEEKLY&amp;VAR:RELITEM=&amp;VAR:CURRENCY=&amp;VAR:DB_TYPE=&amp;VAR:UNITS=M&amp;window=popu","p&amp;width=535&amp;height=425&amp;START_MAXIMIZED=FALSE&amp;Y=120&amp;display_string=audit"}</definedName>
    <definedName name="_4081__FDSAUDITLINK__" hidden="1">{"fdsup://directions/FAT Viewer?action=UPDATE&amp;creator=factSet&amp;DYN_ARGS=true&amp;DOC_NAME=FAT:RGQ_ENTRPR_VAL_EV_SOURCE_WINDOW.FAT&amp;VAR:ID1=BWT-AT&amp;VAR:SDATE=20070727&amp;VAR:FDATE=20070629&amp;VAR:FREQ=WEEKLY&amp;VAR:RELITEM=&amp;VAR:CURRENCY=&amp;VAR:DB_TYPE=&amp;VAR:UNITS=M&amp;window=popu","p&amp;width=535&amp;height=425&amp;START_MAXIMIZED=FALSE&amp;Y=120&amp;display_string=audit"}</definedName>
    <definedName name="_4082__FDSAUDITLINK__" localSheetId="1" hidden="1">{"fdsup://directions/FAT Viewer?action=UPDATE&amp;creator=factSet&amp;DYN_ARGS=true&amp;DOC_NAME=FAT:RGQ_ENTRPR_VAL_EV_SOURCE_WINDOW.FAT&amp;VAR:ID1=BWT-AT&amp;VAR:SDATE=20070720&amp;VAR:FDATE=20070629&amp;VAR:FREQ=WEEKLY&amp;VAR:RELITEM=&amp;VAR:CURRENCY=&amp;VAR:DB_TYPE=&amp;VAR:UNITS=M&amp;window=popu","p&amp;width=535&amp;height=425&amp;START_MAXIMIZED=FALSE&amp;Y=120&amp;display_string=audit"}</definedName>
    <definedName name="_4082__FDSAUDITLINK__" localSheetId="0" hidden="1">{"fdsup://directions/FAT Viewer?action=UPDATE&amp;creator=factSet&amp;DYN_ARGS=true&amp;DOC_NAME=FAT:RGQ_ENTRPR_VAL_EV_SOURCE_WINDOW.FAT&amp;VAR:ID1=BWT-AT&amp;VAR:SDATE=20070720&amp;VAR:FDATE=20070629&amp;VAR:FREQ=WEEKLY&amp;VAR:RELITEM=&amp;VAR:CURRENCY=&amp;VAR:DB_TYPE=&amp;VAR:UNITS=M&amp;window=popu","p&amp;width=535&amp;height=425&amp;START_MAXIMIZED=FALSE&amp;Y=120&amp;display_string=audit"}</definedName>
    <definedName name="_4082__FDSAUDITLINK__" hidden="1">{"fdsup://directions/FAT Viewer?action=UPDATE&amp;creator=factSet&amp;DYN_ARGS=true&amp;DOC_NAME=FAT:RGQ_ENTRPR_VAL_EV_SOURCE_WINDOW.FAT&amp;VAR:ID1=BWT-AT&amp;VAR:SDATE=20070720&amp;VAR:FDATE=20070629&amp;VAR:FREQ=WEEKLY&amp;VAR:RELITEM=&amp;VAR:CURRENCY=&amp;VAR:DB_TYPE=&amp;VAR:UNITS=M&amp;window=popu","p&amp;width=535&amp;height=425&amp;START_MAXIMIZED=FALSE&amp;Y=120&amp;display_string=audit"}</definedName>
    <definedName name="_4083__FDSAUDITLINK__" localSheetId="1" hidden="1">{"fdsup://directions/FAT Viewer?action=UPDATE&amp;creator=factSet&amp;DYN_ARGS=true&amp;DOC_NAME=FAT:RGQ_ENTRPR_VAL_EV_SOURCE_WINDOW.FAT&amp;VAR:ID1=BWT-AT&amp;VAR:SDATE=20070713&amp;VAR:FDATE=20070629&amp;VAR:FREQ=WEEKLY&amp;VAR:RELITEM=&amp;VAR:CURRENCY=&amp;VAR:DB_TYPE=&amp;VAR:UNITS=M&amp;window=popu","p&amp;width=535&amp;height=425&amp;START_MAXIMIZED=FALSE&amp;Y=120&amp;display_string=audit"}</definedName>
    <definedName name="_4083__FDSAUDITLINK__" localSheetId="0" hidden="1">{"fdsup://directions/FAT Viewer?action=UPDATE&amp;creator=factSet&amp;DYN_ARGS=true&amp;DOC_NAME=FAT:RGQ_ENTRPR_VAL_EV_SOURCE_WINDOW.FAT&amp;VAR:ID1=BWT-AT&amp;VAR:SDATE=20070713&amp;VAR:FDATE=20070629&amp;VAR:FREQ=WEEKLY&amp;VAR:RELITEM=&amp;VAR:CURRENCY=&amp;VAR:DB_TYPE=&amp;VAR:UNITS=M&amp;window=popu","p&amp;width=535&amp;height=425&amp;START_MAXIMIZED=FALSE&amp;Y=120&amp;display_string=audit"}</definedName>
    <definedName name="_4083__FDSAUDITLINK__" hidden="1">{"fdsup://directions/FAT Viewer?action=UPDATE&amp;creator=factSet&amp;DYN_ARGS=true&amp;DOC_NAME=FAT:RGQ_ENTRPR_VAL_EV_SOURCE_WINDOW.FAT&amp;VAR:ID1=BWT-AT&amp;VAR:SDATE=20070713&amp;VAR:FDATE=20070629&amp;VAR:FREQ=WEEKLY&amp;VAR:RELITEM=&amp;VAR:CURRENCY=&amp;VAR:DB_TYPE=&amp;VAR:UNITS=M&amp;window=popu","p&amp;width=535&amp;height=425&amp;START_MAXIMIZED=FALSE&amp;Y=120&amp;display_string=audit"}</definedName>
    <definedName name="_4084__FDSAUDITLINK__" localSheetId="1" hidden="1">{"fdsup://directions/FAT Viewer?action=UPDATE&amp;creator=factSet&amp;DYN_ARGS=true&amp;DOC_NAME=FAT:RGQ_ENTRPR_VAL_EV_SOURCE_WINDOW.FAT&amp;VAR:ID1=BWT-AT&amp;VAR:SDATE=20070706&amp;VAR:FDATE=20070629&amp;VAR:FREQ=WEEKLY&amp;VAR:RELITEM=&amp;VAR:CURRENCY=&amp;VAR:DB_TYPE=&amp;VAR:UNITS=M&amp;window=popu","p&amp;width=535&amp;height=425&amp;START_MAXIMIZED=FALSE&amp;Y=120&amp;display_string=audit"}</definedName>
    <definedName name="_4084__FDSAUDITLINK__" localSheetId="0" hidden="1">{"fdsup://directions/FAT Viewer?action=UPDATE&amp;creator=factSet&amp;DYN_ARGS=true&amp;DOC_NAME=FAT:RGQ_ENTRPR_VAL_EV_SOURCE_WINDOW.FAT&amp;VAR:ID1=BWT-AT&amp;VAR:SDATE=20070706&amp;VAR:FDATE=20070629&amp;VAR:FREQ=WEEKLY&amp;VAR:RELITEM=&amp;VAR:CURRENCY=&amp;VAR:DB_TYPE=&amp;VAR:UNITS=M&amp;window=popu","p&amp;width=535&amp;height=425&amp;START_MAXIMIZED=FALSE&amp;Y=120&amp;display_string=audit"}</definedName>
    <definedName name="_4084__FDSAUDITLINK__" hidden="1">{"fdsup://directions/FAT Viewer?action=UPDATE&amp;creator=factSet&amp;DYN_ARGS=true&amp;DOC_NAME=FAT:RGQ_ENTRPR_VAL_EV_SOURCE_WINDOW.FAT&amp;VAR:ID1=BWT-AT&amp;VAR:SDATE=20070706&amp;VAR:FDATE=20070629&amp;VAR:FREQ=WEEKLY&amp;VAR:RELITEM=&amp;VAR:CURRENCY=&amp;VAR:DB_TYPE=&amp;VAR:UNITS=M&amp;window=popu","p&amp;width=535&amp;height=425&amp;START_MAXIMIZED=FALSE&amp;Y=120&amp;display_string=audit"}</definedName>
    <definedName name="_4085__FDSAUDITLINK__" localSheetId="1" hidden="1">{"fdsup://directions/FAT Viewer?action=UPDATE&amp;creator=factSet&amp;DYN_ARGS=true&amp;DOC_NAME=FAT:RGQ_ENTRPR_VAL_EV_SOURCE_WINDOW.FAT&amp;VAR:ID1=BWT-AT&amp;VAR:SDATE=20070629&amp;VAR:FDATE=20070629&amp;VAR:FREQ=WEEKLY&amp;VAR:RELITEM=&amp;VAR:CURRENCY=&amp;VAR:DB_TYPE=&amp;VAR:UNITS=M&amp;window=popu","p&amp;width=535&amp;height=425&amp;START_MAXIMIZED=FALSE&amp;Y=120&amp;display_string=audit"}</definedName>
    <definedName name="_4085__FDSAUDITLINK__" localSheetId="0" hidden="1">{"fdsup://directions/FAT Viewer?action=UPDATE&amp;creator=factSet&amp;DYN_ARGS=true&amp;DOC_NAME=FAT:RGQ_ENTRPR_VAL_EV_SOURCE_WINDOW.FAT&amp;VAR:ID1=BWT-AT&amp;VAR:SDATE=20070629&amp;VAR:FDATE=20070629&amp;VAR:FREQ=WEEKLY&amp;VAR:RELITEM=&amp;VAR:CURRENCY=&amp;VAR:DB_TYPE=&amp;VAR:UNITS=M&amp;window=popu","p&amp;width=535&amp;height=425&amp;START_MAXIMIZED=FALSE&amp;Y=120&amp;display_string=audit"}</definedName>
    <definedName name="_4085__FDSAUDITLINK__" hidden="1">{"fdsup://directions/FAT Viewer?action=UPDATE&amp;creator=factSet&amp;DYN_ARGS=true&amp;DOC_NAME=FAT:RGQ_ENTRPR_VAL_EV_SOURCE_WINDOW.FAT&amp;VAR:ID1=BWT-AT&amp;VAR:SDATE=20070629&amp;VAR:FDATE=20070629&amp;VAR:FREQ=WEEKLY&amp;VAR:RELITEM=&amp;VAR:CURRENCY=&amp;VAR:DB_TYPE=&amp;VAR:UNITS=M&amp;window=popu","p&amp;width=535&amp;height=425&amp;START_MAXIMIZED=FALSE&amp;Y=120&amp;display_string=audit"}</definedName>
    <definedName name="_4086__FDSAUDITLINK__" localSheetId="1" hidden="1">{"fdsup://directions/FAT Viewer?action=UPDATE&amp;creator=factSet&amp;DYN_ARGS=true&amp;DOC_NAME=FAT:RGQ_ENTRPR_VAL_EV_SOURCE_WINDOW.FAT&amp;VAR:ID1=BWT-AT&amp;VAR:SDATE=20070622&amp;VAR:FDATE=20070330&amp;VAR:FREQ=WEEKLY&amp;VAR:RELITEM=&amp;VAR:CURRENCY=&amp;VAR:DB_TYPE=&amp;VAR:UNITS=M&amp;window=popu","p&amp;width=535&amp;height=425&amp;START_MAXIMIZED=FALSE&amp;Y=120&amp;display_string=audit"}</definedName>
    <definedName name="_4086__FDSAUDITLINK__" localSheetId="0" hidden="1">{"fdsup://directions/FAT Viewer?action=UPDATE&amp;creator=factSet&amp;DYN_ARGS=true&amp;DOC_NAME=FAT:RGQ_ENTRPR_VAL_EV_SOURCE_WINDOW.FAT&amp;VAR:ID1=BWT-AT&amp;VAR:SDATE=20070622&amp;VAR:FDATE=20070330&amp;VAR:FREQ=WEEKLY&amp;VAR:RELITEM=&amp;VAR:CURRENCY=&amp;VAR:DB_TYPE=&amp;VAR:UNITS=M&amp;window=popu","p&amp;width=535&amp;height=425&amp;START_MAXIMIZED=FALSE&amp;Y=120&amp;display_string=audit"}</definedName>
    <definedName name="_4086__FDSAUDITLINK__" hidden="1">{"fdsup://directions/FAT Viewer?action=UPDATE&amp;creator=factSet&amp;DYN_ARGS=true&amp;DOC_NAME=FAT:RGQ_ENTRPR_VAL_EV_SOURCE_WINDOW.FAT&amp;VAR:ID1=BWT-AT&amp;VAR:SDATE=20070622&amp;VAR:FDATE=20070330&amp;VAR:FREQ=WEEKLY&amp;VAR:RELITEM=&amp;VAR:CURRENCY=&amp;VAR:DB_TYPE=&amp;VAR:UNITS=M&amp;window=popu","p&amp;width=535&amp;height=425&amp;START_MAXIMIZED=FALSE&amp;Y=120&amp;display_string=audit"}</definedName>
    <definedName name="_4087__FDSAUDITLINK__" localSheetId="1" hidden="1">{"fdsup://directions/FAT Viewer?action=UPDATE&amp;creator=factSet&amp;DYN_ARGS=true&amp;DOC_NAME=FAT:RGQ_ENTRPR_VAL_EV_SOURCE_WINDOW.FAT&amp;VAR:ID1=BWT-AT&amp;VAR:SDATE=20070615&amp;VAR:FDATE=20070330&amp;VAR:FREQ=WEEKLY&amp;VAR:RELITEM=&amp;VAR:CURRENCY=&amp;VAR:DB_TYPE=&amp;VAR:UNITS=M&amp;window=popu","p&amp;width=535&amp;height=425&amp;START_MAXIMIZED=FALSE&amp;Y=120&amp;display_string=audit"}</definedName>
    <definedName name="_4087__FDSAUDITLINK__" localSheetId="0" hidden="1">{"fdsup://directions/FAT Viewer?action=UPDATE&amp;creator=factSet&amp;DYN_ARGS=true&amp;DOC_NAME=FAT:RGQ_ENTRPR_VAL_EV_SOURCE_WINDOW.FAT&amp;VAR:ID1=BWT-AT&amp;VAR:SDATE=20070615&amp;VAR:FDATE=20070330&amp;VAR:FREQ=WEEKLY&amp;VAR:RELITEM=&amp;VAR:CURRENCY=&amp;VAR:DB_TYPE=&amp;VAR:UNITS=M&amp;window=popu","p&amp;width=535&amp;height=425&amp;START_MAXIMIZED=FALSE&amp;Y=120&amp;display_string=audit"}</definedName>
    <definedName name="_4087__FDSAUDITLINK__" hidden="1">{"fdsup://directions/FAT Viewer?action=UPDATE&amp;creator=factSet&amp;DYN_ARGS=true&amp;DOC_NAME=FAT:RGQ_ENTRPR_VAL_EV_SOURCE_WINDOW.FAT&amp;VAR:ID1=BWT-AT&amp;VAR:SDATE=20070615&amp;VAR:FDATE=20070330&amp;VAR:FREQ=WEEKLY&amp;VAR:RELITEM=&amp;VAR:CURRENCY=&amp;VAR:DB_TYPE=&amp;VAR:UNITS=M&amp;window=popu","p&amp;width=535&amp;height=425&amp;START_MAXIMIZED=FALSE&amp;Y=120&amp;display_string=audit"}</definedName>
    <definedName name="_4088__FDSAUDITLINK__" localSheetId="1" hidden="1">{"fdsup://directions/FAT Viewer?action=UPDATE&amp;creator=factSet&amp;DYN_ARGS=true&amp;DOC_NAME=FAT:RGQ_ENTRPR_VAL_EV_SOURCE_WINDOW.FAT&amp;VAR:ID1=BWT-AT&amp;VAR:SDATE=20070608&amp;VAR:FDATE=20070330&amp;VAR:FREQ=WEEKLY&amp;VAR:RELITEM=&amp;VAR:CURRENCY=&amp;VAR:DB_TYPE=&amp;VAR:UNITS=M&amp;window=popu","p&amp;width=535&amp;height=425&amp;START_MAXIMIZED=FALSE&amp;Y=120&amp;display_string=audit"}</definedName>
    <definedName name="_4088__FDSAUDITLINK__" localSheetId="0" hidden="1">{"fdsup://directions/FAT Viewer?action=UPDATE&amp;creator=factSet&amp;DYN_ARGS=true&amp;DOC_NAME=FAT:RGQ_ENTRPR_VAL_EV_SOURCE_WINDOW.FAT&amp;VAR:ID1=BWT-AT&amp;VAR:SDATE=20070608&amp;VAR:FDATE=20070330&amp;VAR:FREQ=WEEKLY&amp;VAR:RELITEM=&amp;VAR:CURRENCY=&amp;VAR:DB_TYPE=&amp;VAR:UNITS=M&amp;window=popu","p&amp;width=535&amp;height=425&amp;START_MAXIMIZED=FALSE&amp;Y=120&amp;display_string=audit"}</definedName>
    <definedName name="_4088__FDSAUDITLINK__" hidden="1">{"fdsup://directions/FAT Viewer?action=UPDATE&amp;creator=factSet&amp;DYN_ARGS=true&amp;DOC_NAME=FAT:RGQ_ENTRPR_VAL_EV_SOURCE_WINDOW.FAT&amp;VAR:ID1=BWT-AT&amp;VAR:SDATE=20070608&amp;VAR:FDATE=20070330&amp;VAR:FREQ=WEEKLY&amp;VAR:RELITEM=&amp;VAR:CURRENCY=&amp;VAR:DB_TYPE=&amp;VAR:UNITS=M&amp;window=popu","p&amp;width=535&amp;height=425&amp;START_MAXIMIZED=FALSE&amp;Y=120&amp;display_string=audit"}</definedName>
    <definedName name="_4089__FDSAUDITLINK__" localSheetId="1" hidden="1">{"fdsup://directions/FAT Viewer?action=UPDATE&amp;creator=factSet&amp;DYN_ARGS=true&amp;DOC_NAME=FAT:RGQ_ENTRPR_VAL_EV_SOURCE_WINDOW.FAT&amp;VAR:ID1=BWT-AT&amp;VAR:SDATE=20070601&amp;VAR:FDATE=20070330&amp;VAR:FREQ=WEEKLY&amp;VAR:RELITEM=&amp;VAR:CURRENCY=&amp;VAR:DB_TYPE=&amp;VAR:UNITS=M&amp;window=popu","p&amp;width=535&amp;height=425&amp;START_MAXIMIZED=FALSE&amp;Y=120&amp;display_string=audit"}</definedName>
    <definedName name="_4089__FDSAUDITLINK__" localSheetId="0" hidden="1">{"fdsup://directions/FAT Viewer?action=UPDATE&amp;creator=factSet&amp;DYN_ARGS=true&amp;DOC_NAME=FAT:RGQ_ENTRPR_VAL_EV_SOURCE_WINDOW.FAT&amp;VAR:ID1=BWT-AT&amp;VAR:SDATE=20070601&amp;VAR:FDATE=20070330&amp;VAR:FREQ=WEEKLY&amp;VAR:RELITEM=&amp;VAR:CURRENCY=&amp;VAR:DB_TYPE=&amp;VAR:UNITS=M&amp;window=popu","p&amp;width=535&amp;height=425&amp;START_MAXIMIZED=FALSE&amp;Y=120&amp;display_string=audit"}</definedName>
    <definedName name="_4089__FDSAUDITLINK__" hidden="1">{"fdsup://directions/FAT Viewer?action=UPDATE&amp;creator=factSet&amp;DYN_ARGS=true&amp;DOC_NAME=FAT:RGQ_ENTRPR_VAL_EV_SOURCE_WINDOW.FAT&amp;VAR:ID1=BWT-AT&amp;VAR:SDATE=20070601&amp;VAR:FDATE=20070330&amp;VAR:FREQ=WEEKLY&amp;VAR:RELITEM=&amp;VAR:CURRENCY=&amp;VAR:DB_TYPE=&amp;VAR:UNITS=M&amp;window=popu","p&amp;width=535&amp;height=425&amp;START_MAXIMIZED=FALSE&amp;Y=120&amp;display_string=audit"}</definedName>
    <definedName name="_409__FDSAUDITLINK__" localSheetId="1" hidden="1">{"fdsup://directions/FAT Viewer?action=UPDATE&amp;creator=factSet&amp;DYN_ARGS=true&amp;DOC_NAME=FAT:RGQ_ENTRPR_VAL_EV_SOURCE_WINDOW.FAT&amp;VAR:ID1=PLL&amp;VAR:SDATE=20080314&amp;VAR:FDATE=20080131&amp;VAR:FREQ=WEEKLY&amp;VAR:RELITEM=&amp;VAR:CURRENCY=&amp;VAR:DB_TYPE=&amp;VAR:UNITS=M&amp;window=popup&amp;w","idth=535&amp;height=425&amp;START_MAXIMIZED=FALSE&amp;Y=120&amp;display_string=audit"}</definedName>
    <definedName name="_409__FDSAUDITLINK__" localSheetId="0" hidden="1">{"fdsup://directions/FAT Viewer?action=UPDATE&amp;creator=factSet&amp;DYN_ARGS=true&amp;DOC_NAME=FAT:RGQ_ENTRPR_VAL_EV_SOURCE_WINDOW.FAT&amp;VAR:ID1=PLL&amp;VAR:SDATE=20080314&amp;VAR:FDATE=20080131&amp;VAR:FREQ=WEEKLY&amp;VAR:RELITEM=&amp;VAR:CURRENCY=&amp;VAR:DB_TYPE=&amp;VAR:UNITS=M&amp;window=popup&amp;w","idth=535&amp;height=425&amp;START_MAXIMIZED=FALSE&amp;Y=120&amp;display_string=audit"}</definedName>
    <definedName name="_409__FDSAUDITLINK__" hidden="1">{"fdsup://directions/FAT Viewer?action=UPDATE&amp;creator=factSet&amp;DYN_ARGS=true&amp;DOC_NAME=FAT:RGQ_ENTRPR_VAL_EV_SOURCE_WINDOW.FAT&amp;VAR:ID1=PLL&amp;VAR:SDATE=20080314&amp;VAR:FDATE=20080131&amp;VAR:FREQ=WEEKLY&amp;VAR:RELITEM=&amp;VAR:CURRENCY=&amp;VAR:DB_TYPE=&amp;VAR:UNITS=M&amp;window=popup&amp;w","idth=535&amp;height=425&amp;START_MAXIMIZED=FALSE&amp;Y=120&amp;display_string=audit"}</definedName>
    <definedName name="_4090__FDSAUDITLINK__" localSheetId="1" hidden="1">{"fdsup://directions/FAT Viewer?action=UPDATE&amp;creator=factSet&amp;DYN_ARGS=true&amp;DOC_NAME=FAT:RGQ_ENTRPR_VAL_EV_SOURCE_WINDOW.FAT&amp;VAR:ID1=BWT-AT&amp;VAR:SDATE=20070525&amp;VAR:FDATE=20070330&amp;VAR:FREQ=WEEKLY&amp;VAR:RELITEM=&amp;VAR:CURRENCY=&amp;VAR:DB_TYPE=&amp;VAR:UNITS=M&amp;window=popu","p&amp;width=535&amp;height=425&amp;START_MAXIMIZED=FALSE&amp;Y=120&amp;display_string=audit"}</definedName>
    <definedName name="_4090__FDSAUDITLINK__" localSheetId="0" hidden="1">{"fdsup://directions/FAT Viewer?action=UPDATE&amp;creator=factSet&amp;DYN_ARGS=true&amp;DOC_NAME=FAT:RGQ_ENTRPR_VAL_EV_SOURCE_WINDOW.FAT&amp;VAR:ID1=BWT-AT&amp;VAR:SDATE=20070525&amp;VAR:FDATE=20070330&amp;VAR:FREQ=WEEKLY&amp;VAR:RELITEM=&amp;VAR:CURRENCY=&amp;VAR:DB_TYPE=&amp;VAR:UNITS=M&amp;window=popu","p&amp;width=535&amp;height=425&amp;START_MAXIMIZED=FALSE&amp;Y=120&amp;display_string=audit"}</definedName>
    <definedName name="_4090__FDSAUDITLINK__" hidden="1">{"fdsup://directions/FAT Viewer?action=UPDATE&amp;creator=factSet&amp;DYN_ARGS=true&amp;DOC_NAME=FAT:RGQ_ENTRPR_VAL_EV_SOURCE_WINDOW.FAT&amp;VAR:ID1=BWT-AT&amp;VAR:SDATE=20070525&amp;VAR:FDATE=20070330&amp;VAR:FREQ=WEEKLY&amp;VAR:RELITEM=&amp;VAR:CURRENCY=&amp;VAR:DB_TYPE=&amp;VAR:UNITS=M&amp;window=popu","p&amp;width=535&amp;height=425&amp;START_MAXIMIZED=FALSE&amp;Y=120&amp;display_string=audit"}</definedName>
    <definedName name="_4091__FDSAUDITLINK__" localSheetId="1" hidden="1">{"fdsup://directions/FAT Viewer?action=UPDATE&amp;creator=factSet&amp;DYN_ARGS=true&amp;DOC_NAME=FAT:RGQ_ENTRPR_VAL_EV_SOURCE_WINDOW.FAT&amp;VAR:ID1=BWT-AT&amp;VAR:SDATE=20070518&amp;VAR:FDATE=20070330&amp;VAR:FREQ=WEEKLY&amp;VAR:RELITEM=&amp;VAR:CURRENCY=&amp;VAR:DB_TYPE=&amp;VAR:UNITS=M&amp;window=popu","p&amp;width=535&amp;height=425&amp;START_MAXIMIZED=FALSE&amp;Y=120&amp;display_string=audit"}</definedName>
    <definedName name="_4091__FDSAUDITLINK__" localSheetId="0" hidden="1">{"fdsup://directions/FAT Viewer?action=UPDATE&amp;creator=factSet&amp;DYN_ARGS=true&amp;DOC_NAME=FAT:RGQ_ENTRPR_VAL_EV_SOURCE_WINDOW.FAT&amp;VAR:ID1=BWT-AT&amp;VAR:SDATE=20070518&amp;VAR:FDATE=20070330&amp;VAR:FREQ=WEEKLY&amp;VAR:RELITEM=&amp;VAR:CURRENCY=&amp;VAR:DB_TYPE=&amp;VAR:UNITS=M&amp;window=popu","p&amp;width=535&amp;height=425&amp;START_MAXIMIZED=FALSE&amp;Y=120&amp;display_string=audit"}</definedName>
    <definedName name="_4091__FDSAUDITLINK__" hidden="1">{"fdsup://directions/FAT Viewer?action=UPDATE&amp;creator=factSet&amp;DYN_ARGS=true&amp;DOC_NAME=FAT:RGQ_ENTRPR_VAL_EV_SOURCE_WINDOW.FAT&amp;VAR:ID1=BWT-AT&amp;VAR:SDATE=20070518&amp;VAR:FDATE=20070330&amp;VAR:FREQ=WEEKLY&amp;VAR:RELITEM=&amp;VAR:CURRENCY=&amp;VAR:DB_TYPE=&amp;VAR:UNITS=M&amp;window=popu","p&amp;width=535&amp;height=425&amp;START_MAXIMIZED=FALSE&amp;Y=120&amp;display_string=audit"}</definedName>
    <definedName name="_4092__FDSAUDITLINK__" localSheetId="1" hidden="1">{"fdsup://directions/FAT Viewer?action=UPDATE&amp;creator=factSet&amp;DYN_ARGS=true&amp;DOC_NAME=FAT:RGQ_ENTRPR_VAL_EV_SOURCE_WINDOW.FAT&amp;VAR:ID1=BWT-AT&amp;VAR:SDATE=20070511&amp;VAR:FDATE=20070330&amp;VAR:FREQ=WEEKLY&amp;VAR:RELITEM=&amp;VAR:CURRENCY=&amp;VAR:DB_TYPE=&amp;VAR:UNITS=M&amp;window=popu","p&amp;width=535&amp;height=425&amp;START_MAXIMIZED=FALSE&amp;Y=120&amp;display_string=audit"}</definedName>
    <definedName name="_4092__FDSAUDITLINK__" localSheetId="0" hidden="1">{"fdsup://directions/FAT Viewer?action=UPDATE&amp;creator=factSet&amp;DYN_ARGS=true&amp;DOC_NAME=FAT:RGQ_ENTRPR_VAL_EV_SOURCE_WINDOW.FAT&amp;VAR:ID1=BWT-AT&amp;VAR:SDATE=20070511&amp;VAR:FDATE=20070330&amp;VAR:FREQ=WEEKLY&amp;VAR:RELITEM=&amp;VAR:CURRENCY=&amp;VAR:DB_TYPE=&amp;VAR:UNITS=M&amp;window=popu","p&amp;width=535&amp;height=425&amp;START_MAXIMIZED=FALSE&amp;Y=120&amp;display_string=audit"}</definedName>
    <definedName name="_4092__FDSAUDITLINK__" hidden="1">{"fdsup://directions/FAT Viewer?action=UPDATE&amp;creator=factSet&amp;DYN_ARGS=true&amp;DOC_NAME=FAT:RGQ_ENTRPR_VAL_EV_SOURCE_WINDOW.FAT&amp;VAR:ID1=BWT-AT&amp;VAR:SDATE=20070511&amp;VAR:FDATE=20070330&amp;VAR:FREQ=WEEKLY&amp;VAR:RELITEM=&amp;VAR:CURRENCY=&amp;VAR:DB_TYPE=&amp;VAR:UNITS=M&amp;window=popu","p&amp;width=535&amp;height=425&amp;START_MAXIMIZED=FALSE&amp;Y=120&amp;display_string=audit"}</definedName>
    <definedName name="_4093__FDSAUDITLINK__" localSheetId="1" hidden="1">{"fdsup://directions/FAT Viewer?action=UPDATE&amp;creator=factSet&amp;DYN_ARGS=true&amp;DOC_NAME=FAT:RGQ_ENTRPR_VAL_EV_SOURCE_WINDOW.FAT&amp;VAR:ID1=BWT-AT&amp;VAR:SDATE=20070504&amp;VAR:FDATE=20070330&amp;VAR:FREQ=WEEKLY&amp;VAR:RELITEM=&amp;VAR:CURRENCY=&amp;VAR:DB_TYPE=&amp;VAR:UNITS=M&amp;window=popu","p&amp;width=535&amp;height=425&amp;START_MAXIMIZED=FALSE&amp;Y=120&amp;display_string=audit"}</definedName>
    <definedName name="_4093__FDSAUDITLINK__" localSheetId="0" hidden="1">{"fdsup://directions/FAT Viewer?action=UPDATE&amp;creator=factSet&amp;DYN_ARGS=true&amp;DOC_NAME=FAT:RGQ_ENTRPR_VAL_EV_SOURCE_WINDOW.FAT&amp;VAR:ID1=BWT-AT&amp;VAR:SDATE=20070504&amp;VAR:FDATE=20070330&amp;VAR:FREQ=WEEKLY&amp;VAR:RELITEM=&amp;VAR:CURRENCY=&amp;VAR:DB_TYPE=&amp;VAR:UNITS=M&amp;window=popu","p&amp;width=535&amp;height=425&amp;START_MAXIMIZED=FALSE&amp;Y=120&amp;display_string=audit"}</definedName>
    <definedName name="_4093__FDSAUDITLINK__" hidden="1">{"fdsup://directions/FAT Viewer?action=UPDATE&amp;creator=factSet&amp;DYN_ARGS=true&amp;DOC_NAME=FAT:RGQ_ENTRPR_VAL_EV_SOURCE_WINDOW.FAT&amp;VAR:ID1=BWT-AT&amp;VAR:SDATE=20070504&amp;VAR:FDATE=20070330&amp;VAR:FREQ=WEEKLY&amp;VAR:RELITEM=&amp;VAR:CURRENCY=&amp;VAR:DB_TYPE=&amp;VAR:UNITS=M&amp;window=popu","p&amp;width=535&amp;height=425&amp;START_MAXIMIZED=FALSE&amp;Y=120&amp;display_string=audit"}</definedName>
    <definedName name="_4094__FDSAUDITLINK__" localSheetId="1" hidden="1">{"fdsup://directions/FAT Viewer?action=UPDATE&amp;creator=factSet&amp;DYN_ARGS=true&amp;DOC_NAME=FAT:RGQ_ENTRPR_VAL_EV_SOURCE_WINDOW.FAT&amp;VAR:ID1=BWT-AT&amp;VAR:SDATE=20070427&amp;VAR:FDATE=20070330&amp;VAR:FREQ=WEEKLY&amp;VAR:RELITEM=&amp;VAR:CURRENCY=&amp;VAR:DB_TYPE=&amp;VAR:UNITS=M&amp;window=popu","p&amp;width=535&amp;height=425&amp;START_MAXIMIZED=FALSE&amp;Y=120&amp;display_string=audit"}</definedName>
    <definedName name="_4094__FDSAUDITLINK__" localSheetId="0" hidden="1">{"fdsup://directions/FAT Viewer?action=UPDATE&amp;creator=factSet&amp;DYN_ARGS=true&amp;DOC_NAME=FAT:RGQ_ENTRPR_VAL_EV_SOURCE_WINDOW.FAT&amp;VAR:ID1=BWT-AT&amp;VAR:SDATE=20070427&amp;VAR:FDATE=20070330&amp;VAR:FREQ=WEEKLY&amp;VAR:RELITEM=&amp;VAR:CURRENCY=&amp;VAR:DB_TYPE=&amp;VAR:UNITS=M&amp;window=popu","p&amp;width=535&amp;height=425&amp;START_MAXIMIZED=FALSE&amp;Y=120&amp;display_string=audit"}</definedName>
    <definedName name="_4094__FDSAUDITLINK__" hidden="1">{"fdsup://directions/FAT Viewer?action=UPDATE&amp;creator=factSet&amp;DYN_ARGS=true&amp;DOC_NAME=FAT:RGQ_ENTRPR_VAL_EV_SOURCE_WINDOW.FAT&amp;VAR:ID1=BWT-AT&amp;VAR:SDATE=20070427&amp;VAR:FDATE=20070330&amp;VAR:FREQ=WEEKLY&amp;VAR:RELITEM=&amp;VAR:CURRENCY=&amp;VAR:DB_TYPE=&amp;VAR:UNITS=M&amp;window=popu","p&amp;width=535&amp;height=425&amp;START_MAXIMIZED=FALSE&amp;Y=120&amp;display_string=audit"}</definedName>
    <definedName name="_4095__FDSAUDITLINK__" localSheetId="1" hidden="1">{"fdsup://directions/FAT Viewer?action=UPDATE&amp;creator=factSet&amp;DYN_ARGS=true&amp;DOC_NAME=FAT:RGQ_ENTRPR_VAL_EV_SOURCE_WINDOW.FAT&amp;VAR:ID1=BWT-AT&amp;VAR:SDATE=20070420&amp;VAR:FDATE=20070330&amp;VAR:FREQ=WEEKLY&amp;VAR:RELITEM=&amp;VAR:CURRENCY=&amp;VAR:DB_TYPE=&amp;VAR:UNITS=M&amp;window=popu","p&amp;width=535&amp;height=425&amp;START_MAXIMIZED=FALSE&amp;Y=120&amp;display_string=audit"}</definedName>
    <definedName name="_4095__FDSAUDITLINK__" localSheetId="0" hidden="1">{"fdsup://directions/FAT Viewer?action=UPDATE&amp;creator=factSet&amp;DYN_ARGS=true&amp;DOC_NAME=FAT:RGQ_ENTRPR_VAL_EV_SOURCE_WINDOW.FAT&amp;VAR:ID1=BWT-AT&amp;VAR:SDATE=20070420&amp;VAR:FDATE=20070330&amp;VAR:FREQ=WEEKLY&amp;VAR:RELITEM=&amp;VAR:CURRENCY=&amp;VAR:DB_TYPE=&amp;VAR:UNITS=M&amp;window=popu","p&amp;width=535&amp;height=425&amp;START_MAXIMIZED=FALSE&amp;Y=120&amp;display_string=audit"}</definedName>
    <definedName name="_4095__FDSAUDITLINK__" hidden="1">{"fdsup://directions/FAT Viewer?action=UPDATE&amp;creator=factSet&amp;DYN_ARGS=true&amp;DOC_NAME=FAT:RGQ_ENTRPR_VAL_EV_SOURCE_WINDOW.FAT&amp;VAR:ID1=BWT-AT&amp;VAR:SDATE=20070420&amp;VAR:FDATE=20070330&amp;VAR:FREQ=WEEKLY&amp;VAR:RELITEM=&amp;VAR:CURRENCY=&amp;VAR:DB_TYPE=&amp;VAR:UNITS=M&amp;window=popu","p&amp;width=535&amp;height=425&amp;START_MAXIMIZED=FALSE&amp;Y=120&amp;display_string=audit"}</definedName>
    <definedName name="_4096__FDSAUDITLINK__" localSheetId="1" hidden="1">{"fdsup://directions/FAT Viewer?action=UPDATE&amp;creator=factSet&amp;DYN_ARGS=true&amp;DOC_NAME=FAT:RGQ_ENTRPR_VAL_EV_SOURCE_WINDOW.FAT&amp;VAR:ID1=BWT-AT&amp;VAR:SDATE=20070413&amp;VAR:FDATE=20070330&amp;VAR:FREQ=WEEKLY&amp;VAR:RELITEM=&amp;VAR:CURRENCY=&amp;VAR:DB_TYPE=&amp;VAR:UNITS=M&amp;window=popu","p&amp;width=535&amp;height=425&amp;START_MAXIMIZED=FALSE&amp;Y=120&amp;display_string=audit"}</definedName>
    <definedName name="_4096__FDSAUDITLINK__" localSheetId="0" hidden="1">{"fdsup://directions/FAT Viewer?action=UPDATE&amp;creator=factSet&amp;DYN_ARGS=true&amp;DOC_NAME=FAT:RGQ_ENTRPR_VAL_EV_SOURCE_WINDOW.FAT&amp;VAR:ID1=BWT-AT&amp;VAR:SDATE=20070413&amp;VAR:FDATE=20070330&amp;VAR:FREQ=WEEKLY&amp;VAR:RELITEM=&amp;VAR:CURRENCY=&amp;VAR:DB_TYPE=&amp;VAR:UNITS=M&amp;window=popu","p&amp;width=535&amp;height=425&amp;START_MAXIMIZED=FALSE&amp;Y=120&amp;display_string=audit"}</definedName>
    <definedName name="_4096__FDSAUDITLINK__" hidden="1">{"fdsup://directions/FAT Viewer?action=UPDATE&amp;creator=factSet&amp;DYN_ARGS=true&amp;DOC_NAME=FAT:RGQ_ENTRPR_VAL_EV_SOURCE_WINDOW.FAT&amp;VAR:ID1=BWT-AT&amp;VAR:SDATE=20070413&amp;VAR:FDATE=20070330&amp;VAR:FREQ=WEEKLY&amp;VAR:RELITEM=&amp;VAR:CURRENCY=&amp;VAR:DB_TYPE=&amp;VAR:UNITS=M&amp;window=popu","p&amp;width=535&amp;height=425&amp;START_MAXIMIZED=FALSE&amp;Y=120&amp;display_string=audit"}</definedName>
    <definedName name="_4097__FDSAUDITLINK__" localSheetId="1" hidden="1">{"fdsup://directions/FAT Viewer?action=UPDATE&amp;creator=factSet&amp;DYN_ARGS=true&amp;DOC_NAME=FAT:RGQ_ENTRPR_VAL_EV_SOURCE_WINDOW.FAT&amp;VAR:ID1=BWT-AT&amp;VAR:SDATE=20070405&amp;VAR:FDATE=20070330&amp;VAR:FREQ=WEEKLY&amp;VAR:RELITEM=&amp;VAR:CURRENCY=&amp;VAR:DB_TYPE=&amp;VAR:UNITS=M&amp;window=popu","p&amp;width=535&amp;height=425&amp;START_MAXIMIZED=FALSE&amp;Y=120&amp;display_string=audit"}</definedName>
    <definedName name="_4097__FDSAUDITLINK__" localSheetId="0" hidden="1">{"fdsup://directions/FAT Viewer?action=UPDATE&amp;creator=factSet&amp;DYN_ARGS=true&amp;DOC_NAME=FAT:RGQ_ENTRPR_VAL_EV_SOURCE_WINDOW.FAT&amp;VAR:ID1=BWT-AT&amp;VAR:SDATE=20070405&amp;VAR:FDATE=20070330&amp;VAR:FREQ=WEEKLY&amp;VAR:RELITEM=&amp;VAR:CURRENCY=&amp;VAR:DB_TYPE=&amp;VAR:UNITS=M&amp;window=popu","p&amp;width=535&amp;height=425&amp;START_MAXIMIZED=FALSE&amp;Y=120&amp;display_string=audit"}</definedName>
    <definedName name="_4097__FDSAUDITLINK__" hidden="1">{"fdsup://directions/FAT Viewer?action=UPDATE&amp;creator=factSet&amp;DYN_ARGS=true&amp;DOC_NAME=FAT:RGQ_ENTRPR_VAL_EV_SOURCE_WINDOW.FAT&amp;VAR:ID1=BWT-AT&amp;VAR:SDATE=20070405&amp;VAR:FDATE=20070330&amp;VAR:FREQ=WEEKLY&amp;VAR:RELITEM=&amp;VAR:CURRENCY=&amp;VAR:DB_TYPE=&amp;VAR:UNITS=M&amp;window=popu","p&amp;width=535&amp;height=425&amp;START_MAXIMIZED=FALSE&amp;Y=120&amp;display_string=audit"}</definedName>
    <definedName name="_4098__FDSAUDITLINK__" localSheetId="1" hidden="1">{"fdsup://directions/FAT Viewer?action=UPDATE&amp;creator=factSet&amp;DYN_ARGS=true&amp;DOC_NAME=FAT:RGQ_ENTRPR_VAL_EV_SOURCE_WINDOW.FAT&amp;VAR:ID1=BWT-AT&amp;VAR:SDATE=20070330&amp;VAR:FDATE=20070330&amp;VAR:FREQ=WEEKLY&amp;VAR:RELITEM=&amp;VAR:CURRENCY=&amp;VAR:DB_TYPE=&amp;VAR:UNITS=M&amp;window=popu","p&amp;width=535&amp;height=425&amp;START_MAXIMIZED=FALSE&amp;Y=120&amp;display_string=audit"}</definedName>
    <definedName name="_4098__FDSAUDITLINK__" localSheetId="0" hidden="1">{"fdsup://directions/FAT Viewer?action=UPDATE&amp;creator=factSet&amp;DYN_ARGS=true&amp;DOC_NAME=FAT:RGQ_ENTRPR_VAL_EV_SOURCE_WINDOW.FAT&amp;VAR:ID1=BWT-AT&amp;VAR:SDATE=20070330&amp;VAR:FDATE=20070330&amp;VAR:FREQ=WEEKLY&amp;VAR:RELITEM=&amp;VAR:CURRENCY=&amp;VAR:DB_TYPE=&amp;VAR:UNITS=M&amp;window=popu","p&amp;width=535&amp;height=425&amp;START_MAXIMIZED=FALSE&amp;Y=120&amp;display_string=audit"}</definedName>
    <definedName name="_4098__FDSAUDITLINK__" hidden="1">{"fdsup://directions/FAT Viewer?action=UPDATE&amp;creator=factSet&amp;DYN_ARGS=true&amp;DOC_NAME=FAT:RGQ_ENTRPR_VAL_EV_SOURCE_WINDOW.FAT&amp;VAR:ID1=BWT-AT&amp;VAR:SDATE=20070330&amp;VAR:FDATE=20070330&amp;VAR:FREQ=WEEKLY&amp;VAR:RELITEM=&amp;VAR:CURRENCY=&amp;VAR:DB_TYPE=&amp;VAR:UNITS=M&amp;window=popu","p&amp;width=535&amp;height=425&amp;START_MAXIMIZED=FALSE&amp;Y=120&amp;display_string=audit"}</definedName>
    <definedName name="_4099__FDSAUDITLINK__" localSheetId="1" hidden="1">{"fdsup://directions/FAT Viewer?action=UPDATE&amp;creator=factSet&amp;DYN_ARGS=true&amp;DOC_NAME=FAT:RGQ_ENTRPR_VAL_EV_SOURCE_WINDOW.FAT&amp;VAR:ID1=BWT-AT&amp;VAR:SDATE=20070323&amp;VAR:FDATE=20061229&amp;VAR:FREQ=WEEKLY&amp;VAR:RELITEM=&amp;VAR:CURRENCY=&amp;VAR:DB_TYPE=&amp;VAR:UNITS=M&amp;window=popu","p&amp;width=535&amp;height=425&amp;START_MAXIMIZED=FALSE&amp;Y=120&amp;display_string=audit"}</definedName>
    <definedName name="_4099__FDSAUDITLINK__" localSheetId="0" hidden="1">{"fdsup://directions/FAT Viewer?action=UPDATE&amp;creator=factSet&amp;DYN_ARGS=true&amp;DOC_NAME=FAT:RGQ_ENTRPR_VAL_EV_SOURCE_WINDOW.FAT&amp;VAR:ID1=BWT-AT&amp;VAR:SDATE=20070323&amp;VAR:FDATE=20061229&amp;VAR:FREQ=WEEKLY&amp;VAR:RELITEM=&amp;VAR:CURRENCY=&amp;VAR:DB_TYPE=&amp;VAR:UNITS=M&amp;window=popu","p&amp;width=535&amp;height=425&amp;START_MAXIMIZED=FALSE&amp;Y=120&amp;display_string=audit"}</definedName>
    <definedName name="_4099__FDSAUDITLINK__" hidden="1">{"fdsup://directions/FAT Viewer?action=UPDATE&amp;creator=factSet&amp;DYN_ARGS=true&amp;DOC_NAME=FAT:RGQ_ENTRPR_VAL_EV_SOURCE_WINDOW.FAT&amp;VAR:ID1=BWT-AT&amp;VAR:SDATE=20070323&amp;VAR:FDATE=20061229&amp;VAR:FREQ=WEEKLY&amp;VAR:RELITEM=&amp;VAR:CURRENCY=&amp;VAR:DB_TYPE=&amp;VAR:UNITS=M&amp;window=popu","p&amp;width=535&amp;height=425&amp;START_MAXIMIZED=FALSE&amp;Y=120&amp;display_string=audit"}</definedName>
    <definedName name="_41__123Graph_BCHART_5" hidden="1">#N/A</definedName>
    <definedName name="_41__FDSAUDITLINK__" localSheetId="1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41__FDSAUDITLINK__" localSheetId="0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41__FDSAUDITLINK__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410__FDSAUDITLINK__" localSheetId="1" hidden="1">{"fdsup://directions/FAT Viewer?action=UPDATE&amp;creator=factSet&amp;DYN_ARGS=true&amp;DOC_NAME=FAT:RGQ_ENTRPR_VAL_EV_SOURCE_WINDOW.FAT&amp;VAR:ID1=PLL&amp;VAR:SDATE=20080307&amp;VAR:FDATE=20080131&amp;VAR:FREQ=WEEKLY&amp;VAR:RELITEM=&amp;VAR:CURRENCY=&amp;VAR:DB_TYPE=&amp;VAR:UNITS=M&amp;window=popup&amp;w","idth=535&amp;height=425&amp;START_MAXIMIZED=FALSE&amp;Y=120&amp;display_string=audit"}</definedName>
    <definedName name="_410__FDSAUDITLINK__" localSheetId="0" hidden="1">{"fdsup://directions/FAT Viewer?action=UPDATE&amp;creator=factSet&amp;DYN_ARGS=true&amp;DOC_NAME=FAT:RGQ_ENTRPR_VAL_EV_SOURCE_WINDOW.FAT&amp;VAR:ID1=PLL&amp;VAR:SDATE=20080307&amp;VAR:FDATE=20080131&amp;VAR:FREQ=WEEKLY&amp;VAR:RELITEM=&amp;VAR:CURRENCY=&amp;VAR:DB_TYPE=&amp;VAR:UNITS=M&amp;window=popup&amp;w","idth=535&amp;height=425&amp;START_MAXIMIZED=FALSE&amp;Y=120&amp;display_string=audit"}</definedName>
    <definedName name="_410__FDSAUDITLINK__" hidden="1">{"fdsup://directions/FAT Viewer?action=UPDATE&amp;creator=factSet&amp;DYN_ARGS=true&amp;DOC_NAME=FAT:RGQ_ENTRPR_VAL_EV_SOURCE_WINDOW.FAT&amp;VAR:ID1=PLL&amp;VAR:SDATE=20080307&amp;VAR:FDATE=20080131&amp;VAR:FREQ=WEEKLY&amp;VAR:RELITEM=&amp;VAR:CURRENCY=&amp;VAR:DB_TYPE=&amp;VAR:UNITS=M&amp;window=popup&amp;w","idth=535&amp;height=425&amp;START_MAXIMIZED=FALSE&amp;Y=120&amp;display_string=audit"}</definedName>
    <definedName name="_4100__FDSAUDITLINK__" localSheetId="1" hidden="1">{"fdsup://directions/FAT Viewer?action=UPDATE&amp;creator=factSet&amp;DYN_ARGS=true&amp;DOC_NAME=FAT:RGQ_ENTRPR_VAL_EV_SOURCE_WINDOW.FAT&amp;VAR:ID1=BWT-AT&amp;VAR:SDATE=20070316&amp;VAR:FDATE=20061229&amp;VAR:FREQ=WEEKLY&amp;VAR:RELITEM=&amp;VAR:CURRENCY=&amp;VAR:DB_TYPE=&amp;VAR:UNITS=M&amp;window=popu","p&amp;width=535&amp;height=425&amp;START_MAXIMIZED=FALSE&amp;Y=120&amp;display_string=audit"}</definedName>
    <definedName name="_4100__FDSAUDITLINK__" localSheetId="0" hidden="1">{"fdsup://directions/FAT Viewer?action=UPDATE&amp;creator=factSet&amp;DYN_ARGS=true&amp;DOC_NAME=FAT:RGQ_ENTRPR_VAL_EV_SOURCE_WINDOW.FAT&amp;VAR:ID1=BWT-AT&amp;VAR:SDATE=20070316&amp;VAR:FDATE=20061229&amp;VAR:FREQ=WEEKLY&amp;VAR:RELITEM=&amp;VAR:CURRENCY=&amp;VAR:DB_TYPE=&amp;VAR:UNITS=M&amp;window=popu","p&amp;width=535&amp;height=425&amp;START_MAXIMIZED=FALSE&amp;Y=120&amp;display_string=audit"}</definedName>
    <definedName name="_4100__FDSAUDITLINK__" hidden="1">{"fdsup://directions/FAT Viewer?action=UPDATE&amp;creator=factSet&amp;DYN_ARGS=true&amp;DOC_NAME=FAT:RGQ_ENTRPR_VAL_EV_SOURCE_WINDOW.FAT&amp;VAR:ID1=BWT-AT&amp;VAR:SDATE=20070316&amp;VAR:FDATE=20061229&amp;VAR:FREQ=WEEKLY&amp;VAR:RELITEM=&amp;VAR:CURRENCY=&amp;VAR:DB_TYPE=&amp;VAR:UNITS=M&amp;window=popu","p&amp;width=535&amp;height=425&amp;START_MAXIMIZED=FALSE&amp;Y=120&amp;display_string=audit"}</definedName>
    <definedName name="_4101__FDSAUDITLINK__" localSheetId="1" hidden="1">{"fdsup://directions/FAT Viewer?action=UPDATE&amp;creator=factSet&amp;DYN_ARGS=true&amp;DOC_NAME=FAT:RGQ_ENTRPR_VAL_EV_SOURCE_WINDOW.FAT&amp;VAR:ID1=BWT-AT&amp;VAR:SDATE=20070309&amp;VAR:FDATE=20061229&amp;VAR:FREQ=WEEKLY&amp;VAR:RELITEM=&amp;VAR:CURRENCY=&amp;VAR:DB_TYPE=&amp;VAR:UNITS=M&amp;window=popu","p&amp;width=535&amp;height=425&amp;START_MAXIMIZED=FALSE&amp;Y=120&amp;display_string=audit"}</definedName>
    <definedName name="_4101__FDSAUDITLINK__" localSheetId="0" hidden="1">{"fdsup://directions/FAT Viewer?action=UPDATE&amp;creator=factSet&amp;DYN_ARGS=true&amp;DOC_NAME=FAT:RGQ_ENTRPR_VAL_EV_SOURCE_WINDOW.FAT&amp;VAR:ID1=BWT-AT&amp;VAR:SDATE=20070309&amp;VAR:FDATE=20061229&amp;VAR:FREQ=WEEKLY&amp;VAR:RELITEM=&amp;VAR:CURRENCY=&amp;VAR:DB_TYPE=&amp;VAR:UNITS=M&amp;window=popu","p&amp;width=535&amp;height=425&amp;START_MAXIMIZED=FALSE&amp;Y=120&amp;display_string=audit"}</definedName>
    <definedName name="_4101__FDSAUDITLINK__" hidden="1">{"fdsup://directions/FAT Viewer?action=UPDATE&amp;creator=factSet&amp;DYN_ARGS=true&amp;DOC_NAME=FAT:RGQ_ENTRPR_VAL_EV_SOURCE_WINDOW.FAT&amp;VAR:ID1=BWT-AT&amp;VAR:SDATE=20070309&amp;VAR:FDATE=20061229&amp;VAR:FREQ=WEEKLY&amp;VAR:RELITEM=&amp;VAR:CURRENCY=&amp;VAR:DB_TYPE=&amp;VAR:UNITS=M&amp;window=popu","p&amp;width=535&amp;height=425&amp;START_MAXIMIZED=FALSE&amp;Y=120&amp;display_string=audit"}</definedName>
    <definedName name="_4102__FDSAUDITLINK__" localSheetId="1" hidden="1">{"fdsup://directions/FAT Viewer?action=UPDATE&amp;creator=factSet&amp;DYN_ARGS=true&amp;DOC_NAME=FAT:RGQ_ENTRPR_VAL_EV_SOURCE_WINDOW.FAT&amp;VAR:ID1=BWT-AT&amp;VAR:SDATE=20070302&amp;VAR:FDATE=20061229&amp;VAR:FREQ=WEEKLY&amp;VAR:RELITEM=&amp;VAR:CURRENCY=&amp;VAR:DB_TYPE=&amp;VAR:UNITS=M&amp;window=popu","p&amp;width=535&amp;height=425&amp;START_MAXIMIZED=FALSE&amp;Y=120&amp;display_string=audit"}</definedName>
    <definedName name="_4102__FDSAUDITLINK__" localSheetId="0" hidden="1">{"fdsup://directions/FAT Viewer?action=UPDATE&amp;creator=factSet&amp;DYN_ARGS=true&amp;DOC_NAME=FAT:RGQ_ENTRPR_VAL_EV_SOURCE_WINDOW.FAT&amp;VAR:ID1=BWT-AT&amp;VAR:SDATE=20070302&amp;VAR:FDATE=20061229&amp;VAR:FREQ=WEEKLY&amp;VAR:RELITEM=&amp;VAR:CURRENCY=&amp;VAR:DB_TYPE=&amp;VAR:UNITS=M&amp;window=popu","p&amp;width=535&amp;height=425&amp;START_MAXIMIZED=FALSE&amp;Y=120&amp;display_string=audit"}</definedName>
    <definedName name="_4102__FDSAUDITLINK__" hidden="1">{"fdsup://directions/FAT Viewer?action=UPDATE&amp;creator=factSet&amp;DYN_ARGS=true&amp;DOC_NAME=FAT:RGQ_ENTRPR_VAL_EV_SOURCE_WINDOW.FAT&amp;VAR:ID1=BWT-AT&amp;VAR:SDATE=20070302&amp;VAR:FDATE=20061229&amp;VAR:FREQ=WEEKLY&amp;VAR:RELITEM=&amp;VAR:CURRENCY=&amp;VAR:DB_TYPE=&amp;VAR:UNITS=M&amp;window=popu","p&amp;width=535&amp;height=425&amp;START_MAXIMIZED=FALSE&amp;Y=120&amp;display_string=audit"}</definedName>
    <definedName name="_4103__FDSAUDITLINK__" localSheetId="1" hidden="1">{"fdsup://directions/FAT Viewer?action=UPDATE&amp;creator=factSet&amp;DYN_ARGS=true&amp;DOC_NAME=FAT:RGQ_ENTRPR_VAL_EV_SOURCE_WINDOW.FAT&amp;VAR:ID1=BWT-AT&amp;VAR:SDATE=20070223&amp;VAR:FDATE=20061229&amp;VAR:FREQ=WEEKLY&amp;VAR:RELITEM=&amp;VAR:CURRENCY=&amp;VAR:DB_TYPE=&amp;VAR:UNITS=M&amp;window=popu","p&amp;width=535&amp;height=425&amp;START_MAXIMIZED=FALSE&amp;Y=120&amp;display_string=audit"}</definedName>
    <definedName name="_4103__FDSAUDITLINK__" localSheetId="0" hidden="1">{"fdsup://directions/FAT Viewer?action=UPDATE&amp;creator=factSet&amp;DYN_ARGS=true&amp;DOC_NAME=FAT:RGQ_ENTRPR_VAL_EV_SOURCE_WINDOW.FAT&amp;VAR:ID1=BWT-AT&amp;VAR:SDATE=20070223&amp;VAR:FDATE=20061229&amp;VAR:FREQ=WEEKLY&amp;VAR:RELITEM=&amp;VAR:CURRENCY=&amp;VAR:DB_TYPE=&amp;VAR:UNITS=M&amp;window=popu","p&amp;width=535&amp;height=425&amp;START_MAXIMIZED=FALSE&amp;Y=120&amp;display_string=audit"}</definedName>
    <definedName name="_4103__FDSAUDITLINK__" hidden="1">{"fdsup://directions/FAT Viewer?action=UPDATE&amp;creator=factSet&amp;DYN_ARGS=true&amp;DOC_NAME=FAT:RGQ_ENTRPR_VAL_EV_SOURCE_WINDOW.FAT&amp;VAR:ID1=BWT-AT&amp;VAR:SDATE=20070223&amp;VAR:FDATE=20061229&amp;VAR:FREQ=WEEKLY&amp;VAR:RELITEM=&amp;VAR:CURRENCY=&amp;VAR:DB_TYPE=&amp;VAR:UNITS=M&amp;window=popu","p&amp;width=535&amp;height=425&amp;START_MAXIMIZED=FALSE&amp;Y=120&amp;display_string=audit"}</definedName>
    <definedName name="_4104__FDSAUDITLINK__" localSheetId="1" hidden="1">{"fdsup://directions/FAT Viewer?action=UPDATE&amp;creator=factSet&amp;DYN_ARGS=true&amp;DOC_NAME=FAT:RGQ_ENTRPR_VAL_EV_SOURCE_WINDOW.FAT&amp;VAR:ID1=BWT-AT&amp;VAR:SDATE=20070216&amp;VAR:FDATE=20061229&amp;VAR:FREQ=WEEKLY&amp;VAR:RELITEM=&amp;VAR:CURRENCY=&amp;VAR:DB_TYPE=&amp;VAR:UNITS=M&amp;window=popu","p&amp;width=535&amp;height=425&amp;START_MAXIMIZED=FALSE&amp;Y=120&amp;display_string=audit"}</definedName>
    <definedName name="_4104__FDSAUDITLINK__" localSheetId="0" hidden="1">{"fdsup://directions/FAT Viewer?action=UPDATE&amp;creator=factSet&amp;DYN_ARGS=true&amp;DOC_NAME=FAT:RGQ_ENTRPR_VAL_EV_SOURCE_WINDOW.FAT&amp;VAR:ID1=BWT-AT&amp;VAR:SDATE=20070216&amp;VAR:FDATE=20061229&amp;VAR:FREQ=WEEKLY&amp;VAR:RELITEM=&amp;VAR:CURRENCY=&amp;VAR:DB_TYPE=&amp;VAR:UNITS=M&amp;window=popu","p&amp;width=535&amp;height=425&amp;START_MAXIMIZED=FALSE&amp;Y=120&amp;display_string=audit"}</definedName>
    <definedName name="_4104__FDSAUDITLINK__" hidden="1">{"fdsup://directions/FAT Viewer?action=UPDATE&amp;creator=factSet&amp;DYN_ARGS=true&amp;DOC_NAME=FAT:RGQ_ENTRPR_VAL_EV_SOURCE_WINDOW.FAT&amp;VAR:ID1=BWT-AT&amp;VAR:SDATE=20070216&amp;VAR:FDATE=20061229&amp;VAR:FREQ=WEEKLY&amp;VAR:RELITEM=&amp;VAR:CURRENCY=&amp;VAR:DB_TYPE=&amp;VAR:UNITS=M&amp;window=popu","p&amp;width=535&amp;height=425&amp;START_MAXIMIZED=FALSE&amp;Y=120&amp;display_string=audit"}</definedName>
    <definedName name="_4105__FDSAUDITLINK__" localSheetId="1" hidden="1">{"fdsup://directions/FAT Viewer?action=UPDATE&amp;creator=factSet&amp;DYN_ARGS=true&amp;DOC_NAME=FAT:RGQ_ENTRPR_VAL_EV_SOURCE_WINDOW.FAT&amp;VAR:ID1=BWT-AT&amp;VAR:SDATE=20070209&amp;VAR:FDATE=20061229&amp;VAR:FREQ=WEEKLY&amp;VAR:RELITEM=&amp;VAR:CURRENCY=&amp;VAR:DB_TYPE=&amp;VAR:UNITS=M&amp;window=popu","p&amp;width=535&amp;height=425&amp;START_MAXIMIZED=FALSE&amp;Y=120&amp;display_string=audit"}</definedName>
    <definedName name="_4105__FDSAUDITLINK__" localSheetId="0" hidden="1">{"fdsup://directions/FAT Viewer?action=UPDATE&amp;creator=factSet&amp;DYN_ARGS=true&amp;DOC_NAME=FAT:RGQ_ENTRPR_VAL_EV_SOURCE_WINDOW.FAT&amp;VAR:ID1=BWT-AT&amp;VAR:SDATE=20070209&amp;VAR:FDATE=20061229&amp;VAR:FREQ=WEEKLY&amp;VAR:RELITEM=&amp;VAR:CURRENCY=&amp;VAR:DB_TYPE=&amp;VAR:UNITS=M&amp;window=popu","p&amp;width=535&amp;height=425&amp;START_MAXIMIZED=FALSE&amp;Y=120&amp;display_string=audit"}</definedName>
    <definedName name="_4105__FDSAUDITLINK__" hidden="1">{"fdsup://directions/FAT Viewer?action=UPDATE&amp;creator=factSet&amp;DYN_ARGS=true&amp;DOC_NAME=FAT:RGQ_ENTRPR_VAL_EV_SOURCE_WINDOW.FAT&amp;VAR:ID1=BWT-AT&amp;VAR:SDATE=20070209&amp;VAR:FDATE=20061229&amp;VAR:FREQ=WEEKLY&amp;VAR:RELITEM=&amp;VAR:CURRENCY=&amp;VAR:DB_TYPE=&amp;VAR:UNITS=M&amp;window=popu","p&amp;width=535&amp;height=425&amp;START_MAXIMIZED=FALSE&amp;Y=120&amp;display_string=audit"}</definedName>
    <definedName name="_4106__FDSAUDITLINK__" localSheetId="1" hidden="1">{"fdsup://directions/FAT Viewer?action=UPDATE&amp;creator=factSet&amp;DYN_ARGS=true&amp;DOC_NAME=FAT:RGQ_ENTRPR_VAL_EV_SOURCE_WINDOW.FAT&amp;VAR:ID1=BWT-AT&amp;VAR:SDATE=20070202&amp;VAR:FDATE=20061229&amp;VAR:FREQ=WEEKLY&amp;VAR:RELITEM=&amp;VAR:CURRENCY=&amp;VAR:DB_TYPE=&amp;VAR:UNITS=M&amp;window=popu","p&amp;width=535&amp;height=425&amp;START_MAXIMIZED=FALSE&amp;Y=120&amp;display_string=audit"}</definedName>
    <definedName name="_4106__FDSAUDITLINK__" localSheetId="0" hidden="1">{"fdsup://directions/FAT Viewer?action=UPDATE&amp;creator=factSet&amp;DYN_ARGS=true&amp;DOC_NAME=FAT:RGQ_ENTRPR_VAL_EV_SOURCE_WINDOW.FAT&amp;VAR:ID1=BWT-AT&amp;VAR:SDATE=20070202&amp;VAR:FDATE=20061229&amp;VAR:FREQ=WEEKLY&amp;VAR:RELITEM=&amp;VAR:CURRENCY=&amp;VAR:DB_TYPE=&amp;VAR:UNITS=M&amp;window=popu","p&amp;width=535&amp;height=425&amp;START_MAXIMIZED=FALSE&amp;Y=120&amp;display_string=audit"}</definedName>
    <definedName name="_4106__FDSAUDITLINK__" hidden="1">{"fdsup://directions/FAT Viewer?action=UPDATE&amp;creator=factSet&amp;DYN_ARGS=true&amp;DOC_NAME=FAT:RGQ_ENTRPR_VAL_EV_SOURCE_WINDOW.FAT&amp;VAR:ID1=BWT-AT&amp;VAR:SDATE=20070202&amp;VAR:FDATE=20061229&amp;VAR:FREQ=WEEKLY&amp;VAR:RELITEM=&amp;VAR:CURRENCY=&amp;VAR:DB_TYPE=&amp;VAR:UNITS=M&amp;window=popu","p&amp;width=535&amp;height=425&amp;START_MAXIMIZED=FALSE&amp;Y=120&amp;display_string=audit"}</definedName>
    <definedName name="_4107__FDSAUDITLINK__" localSheetId="1" hidden="1">{"fdsup://directions/FAT Viewer?action=UPDATE&amp;creator=factSet&amp;DYN_ARGS=true&amp;DOC_NAME=FAT:RGQ_ENTRPR_VAL_EV_SOURCE_WINDOW.FAT&amp;VAR:ID1=BWT-AT&amp;VAR:SDATE=20070126&amp;VAR:FDATE=20061229&amp;VAR:FREQ=WEEKLY&amp;VAR:RELITEM=&amp;VAR:CURRENCY=&amp;VAR:DB_TYPE=&amp;VAR:UNITS=M&amp;window=popu","p&amp;width=535&amp;height=425&amp;START_MAXIMIZED=FALSE&amp;Y=120&amp;display_string=audit"}</definedName>
    <definedName name="_4107__FDSAUDITLINK__" localSheetId="0" hidden="1">{"fdsup://directions/FAT Viewer?action=UPDATE&amp;creator=factSet&amp;DYN_ARGS=true&amp;DOC_NAME=FAT:RGQ_ENTRPR_VAL_EV_SOURCE_WINDOW.FAT&amp;VAR:ID1=BWT-AT&amp;VAR:SDATE=20070126&amp;VAR:FDATE=20061229&amp;VAR:FREQ=WEEKLY&amp;VAR:RELITEM=&amp;VAR:CURRENCY=&amp;VAR:DB_TYPE=&amp;VAR:UNITS=M&amp;window=popu","p&amp;width=535&amp;height=425&amp;START_MAXIMIZED=FALSE&amp;Y=120&amp;display_string=audit"}</definedName>
    <definedName name="_4107__FDSAUDITLINK__" hidden="1">{"fdsup://directions/FAT Viewer?action=UPDATE&amp;creator=factSet&amp;DYN_ARGS=true&amp;DOC_NAME=FAT:RGQ_ENTRPR_VAL_EV_SOURCE_WINDOW.FAT&amp;VAR:ID1=BWT-AT&amp;VAR:SDATE=20070126&amp;VAR:FDATE=20061229&amp;VAR:FREQ=WEEKLY&amp;VAR:RELITEM=&amp;VAR:CURRENCY=&amp;VAR:DB_TYPE=&amp;VAR:UNITS=M&amp;window=popu","p&amp;width=535&amp;height=425&amp;START_MAXIMIZED=FALSE&amp;Y=120&amp;display_string=audit"}</definedName>
    <definedName name="_4108__FDSAUDITLINK__" localSheetId="1" hidden="1">{"fdsup://directions/FAT Viewer?action=UPDATE&amp;creator=factSet&amp;DYN_ARGS=true&amp;DOC_NAME=FAT:RGQ_ENTRPR_VAL_EV_SOURCE_WINDOW.FAT&amp;VAR:ID1=BWT-AT&amp;VAR:SDATE=20070119&amp;VAR:FDATE=20061229&amp;VAR:FREQ=WEEKLY&amp;VAR:RELITEM=&amp;VAR:CURRENCY=&amp;VAR:DB_TYPE=&amp;VAR:UNITS=M&amp;window=popu","p&amp;width=535&amp;height=425&amp;START_MAXIMIZED=FALSE&amp;Y=120&amp;display_string=audit"}</definedName>
    <definedName name="_4108__FDSAUDITLINK__" localSheetId="0" hidden="1">{"fdsup://directions/FAT Viewer?action=UPDATE&amp;creator=factSet&amp;DYN_ARGS=true&amp;DOC_NAME=FAT:RGQ_ENTRPR_VAL_EV_SOURCE_WINDOW.FAT&amp;VAR:ID1=BWT-AT&amp;VAR:SDATE=20070119&amp;VAR:FDATE=20061229&amp;VAR:FREQ=WEEKLY&amp;VAR:RELITEM=&amp;VAR:CURRENCY=&amp;VAR:DB_TYPE=&amp;VAR:UNITS=M&amp;window=popu","p&amp;width=535&amp;height=425&amp;START_MAXIMIZED=FALSE&amp;Y=120&amp;display_string=audit"}</definedName>
    <definedName name="_4108__FDSAUDITLINK__" hidden="1">{"fdsup://directions/FAT Viewer?action=UPDATE&amp;creator=factSet&amp;DYN_ARGS=true&amp;DOC_NAME=FAT:RGQ_ENTRPR_VAL_EV_SOURCE_WINDOW.FAT&amp;VAR:ID1=BWT-AT&amp;VAR:SDATE=20070119&amp;VAR:FDATE=20061229&amp;VAR:FREQ=WEEKLY&amp;VAR:RELITEM=&amp;VAR:CURRENCY=&amp;VAR:DB_TYPE=&amp;VAR:UNITS=M&amp;window=popu","p&amp;width=535&amp;height=425&amp;START_MAXIMIZED=FALSE&amp;Y=120&amp;display_string=audit"}</definedName>
    <definedName name="_4109__FDSAUDITLINK__" localSheetId="1" hidden="1">{"fdsup://directions/FAT Viewer?action=UPDATE&amp;creator=factSet&amp;DYN_ARGS=true&amp;DOC_NAME=FAT:RGQ_ENTRPR_VAL_EV_SOURCE_WINDOW.FAT&amp;VAR:ID1=BWT-AT&amp;VAR:SDATE=20070112&amp;VAR:FDATE=20061229&amp;VAR:FREQ=WEEKLY&amp;VAR:RELITEM=&amp;VAR:CURRENCY=&amp;VAR:DB_TYPE=&amp;VAR:UNITS=M&amp;window=popu","p&amp;width=535&amp;height=425&amp;START_MAXIMIZED=FALSE&amp;Y=120&amp;display_string=audit"}</definedName>
    <definedName name="_4109__FDSAUDITLINK__" localSheetId="0" hidden="1">{"fdsup://directions/FAT Viewer?action=UPDATE&amp;creator=factSet&amp;DYN_ARGS=true&amp;DOC_NAME=FAT:RGQ_ENTRPR_VAL_EV_SOURCE_WINDOW.FAT&amp;VAR:ID1=BWT-AT&amp;VAR:SDATE=20070112&amp;VAR:FDATE=20061229&amp;VAR:FREQ=WEEKLY&amp;VAR:RELITEM=&amp;VAR:CURRENCY=&amp;VAR:DB_TYPE=&amp;VAR:UNITS=M&amp;window=popu","p&amp;width=535&amp;height=425&amp;START_MAXIMIZED=FALSE&amp;Y=120&amp;display_string=audit"}</definedName>
    <definedName name="_4109__FDSAUDITLINK__" hidden="1">{"fdsup://directions/FAT Viewer?action=UPDATE&amp;creator=factSet&amp;DYN_ARGS=true&amp;DOC_NAME=FAT:RGQ_ENTRPR_VAL_EV_SOURCE_WINDOW.FAT&amp;VAR:ID1=BWT-AT&amp;VAR:SDATE=20070112&amp;VAR:FDATE=20061229&amp;VAR:FREQ=WEEKLY&amp;VAR:RELITEM=&amp;VAR:CURRENCY=&amp;VAR:DB_TYPE=&amp;VAR:UNITS=M&amp;window=popu","p&amp;width=535&amp;height=425&amp;START_MAXIMIZED=FALSE&amp;Y=120&amp;display_string=audit"}</definedName>
    <definedName name="_411__FDSAUDITLINK__" localSheetId="1" hidden="1">{"fdsup://directions/FAT Viewer?action=UPDATE&amp;creator=factSet&amp;DYN_ARGS=true&amp;DOC_NAME=FAT:RGQ_ENTRPR_VAL_EV_SOURCE_WINDOW.FAT&amp;VAR:ID1=PLL&amp;VAR:SDATE=20080229&amp;VAR:FDATE=20080131&amp;VAR:FREQ=WEEKLY&amp;VAR:RELITEM=&amp;VAR:CURRENCY=&amp;VAR:DB_TYPE=&amp;VAR:UNITS=M&amp;window=popup&amp;w","idth=535&amp;height=425&amp;START_MAXIMIZED=FALSE&amp;Y=120&amp;display_string=audit"}</definedName>
    <definedName name="_411__FDSAUDITLINK__" localSheetId="0" hidden="1">{"fdsup://directions/FAT Viewer?action=UPDATE&amp;creator=factSet&amp;DYN_ARGS=true&amp;DOC_NAME=FAT:RGQ_ENTRPR_VAL_EV_SOURCE_WINDOW.FAT&amp;VAR:ID1=PLL&amp;VAR:SDATE=20080229&amp;VAR:FDATE=20080131&amp;VAR:FREQ=WEEKLY&amp;VAR:RELITEM=&amp;VAR:CURRENCY=&amp;VAR:DB_TYPE=&amp;VAR:UNITS=M&amp;window=popup&amp;w","idth=535&amp;height=425&amp;START_MAXIMIZED=FALSE&amp;Y=120&amp;display_string=audit"}</definedName>
    <definedName name="_411__FDSAUDITLINK__" hidden="1">{"fdsup://directions/FAT Viewer?action=UPDATE&amp;creator=factSet&amp;DYN_ARGS=true&amp;DOC_NAME=FAT:RGQ_ENTRPR_VAL_EV_SOURCE_WINDOW.FAT&amp;VAR:ID1=PLL&amp;VAR:SDATE=20080229&amp;VAR:FDATE=20080131&amp;VAR:FREQ=WEEKLY&amp;VAR:RELITEM=&amp;VAR:CURRENCY=&amp;VAR:DB_TYPE=&amp;VAR:UNITS=M&amp;window=popup&amp;w","idth=535&amp;height=425&amp;START_MAXIMIZED=FALSE&amp;Y=120&amp;display_string=audit"}</definedName>
    <definedName name="_4110__FDSAUDITLINK__" localSheetId="1" hidden="1">{"fdsup://directions/FAT Viewer?action=UPDATE&amp;creator=factSet&amp;DYN_ARGS=true&amp;DOC_NAME=FAT:RGQ_ENTRPR_VAL_EV_SOURCE_WINDOW.FAT&amp;VAR:ID1=BWT-AT&amp;VAR:SDATE=20070105&amp;VAR:FDATE=20061229&amp;VAR:FREQ=WEEKLY&amp;VAR:RELITEM=&amp;VAR:CURRENCY=&amp;VAR:DB_TYPE=&amp;VAR:UNITS=M&amp;window=popu","p&amp;width=535&amp;height=425&amp;START_MAXIMIZED=FALSE&amp;Y=120&amp;display_string=audit"}</definedName>
    <definedName name="_4110__FDSAUDITLINK__" localSheetId="0" hidden="1">{"fdsup://directions/FAT Viewer?action=UPDATE&amp;creator=factSet&amp;DYN_ARGS=true&amp;DOC_NAME=FAT:RGQ_ENTRPR_VAL_EV_SOURCE_WINDOW.FAT&amp;VAR:ID1=BWT-AT&amp;VAR:SDATE=20070105&amp;VAR:FDATE=20061229&amp;VAR:FREQ=WEEKLY&amp;VAR:RELITEM=&amp;VAR:CURRENCY=&amp;VAR:DB_TYPE=&amp;VAR:UNITS=M&amp;window=popu","p&amp;width=535&amp;height=425&amp;START_MAXIMIZED=FALSE&amp;Y=120&amp;display_string=audit"}</definedName>
    <definedName name="_4110__FDSAUDITLINK__" hidden="1">{"fdsup://directions/FAT Viewer?action=UPDATE&amp;creator=factSet&amp;DYN_ARGS=true&amp;DOC_NAME=FAT:RGQ_ENTRPR_VAL_EV_SOURCE_WINDOW.FAT&amp;VAR:ID1=BWT-AT&amp;VAR:SDATE=20070105&amp;VAR:FDATE=20061229&amp;VAR:FREQ=WEEKLY&amp;VAR:RELITEM=&amp;VAR:CURRENCY=&amp;VAR:DB_TYPE=&amp;VAR:UNITS=M&amp;window=popu","p&amp;width=535&amp;height=425&amp;START_MAXIMIZED=FALSE&amp;Y=120&amp;display_string=audit"}</definedName>
    <definedName name="_4111__FDSAUDITLINK__" localSheetId="1" hidden="1">{"fdsup://directions/FAT Viewer?action=UPDATE&amp;creator=factSet&amp;DYN_ARGS=true&amp;DOC_NAME=FAT:RGQ_ENTRPR_VAL_EV_SOURCE_WINDOW.FAT&amp;VAR:ID1=BWT-AT&amp;VAR:SDATE=20061229&amp;VAR:FDATE=20061229&amp;VAR:FREQ=WEEKLY&amp;VAR:RELITEM=&amp;VAR:CURRENCY=&amp;VAR:DB_TYPE=&amp;VAR:UNITS=M&amp;window=popu","p&amp;width=535&amp;height=425&amp;START_MAXIMIZED=FALSE&amp;Y=120&amp;display_string=audit"}</definedName>
    <definedName name="_4111__FDSAUDITLINK__" localSheetId="0" hidden="1">{"fdsup://directions/FAT Viewer?action=UPDATE&amp;creator=factSet&amp;DYN_ARGS=true&amp;DOC_NAME=FAT:RGQ_ENTRPR_VAL_EV_SOURCE_WINDOW.FAT&amp;VAR:ID1=BWT-AT&amp;VAR:SDATE=20061229&amp;VAR:FDATE=20061229&amp;VAR:FREQ=WEEKLY&amp;VAR:RELITEM=&amp;VAR:CURRENCY=&amp;VAR:DB_TYPE=&amp;VAR:UNITS=M&amp;window=popu","p&amp;width=535&amp;height=425&amp;START_MAXIMIZED=FALSE&amp;Y=120&amp;display_string=audit"}</definedName>
    <definedName name="_4111__FDSAUDITLINK__" hidden="1">{"fdsup://directions/FAT Viewer?action=UPDATE&amp;creator=factSet&amp;DYN_ARGS=true&amp;DOC_NAME=FAT:RGQ_ENTRPR_VAL_EV_SOURCE_WINDOW.FAT&amp;VAR:ID1=BWT-AT&amp;VAR:SDATE=20061229&amp;VAR:FDATE=20061229&amp;VAR:FREQ=WEEKLY&amp;VAR:RELITEM=&amp;VAR:CURRENCY=&amp;VAR:DB_TYPE=&amp;VAR:UNITS=M&amp;window=popu","p&amp;width=535&amp;height=425&amp;START_MAXIMIZED=FALSE&amp;Y=120&amp;display_string=audit"}</definedName>
    <definedName name="_4112__FDSAUDITLINK__" localSheetId="1" hidden="1">{"fdsup://directions/FAT Viewer?action=UPDATE&amp;creator=factSet&amp;DYN_ARGS=true&amp;DOC_NAME=FAT:RGQ_ENTRPR_VAL_EV_SOURCE_WINDOW.FAT&amp;VAR:ID1=BWT-AT&amp;VAR:SDATE=20061222&amp;VAR:FDATE=20060929&amp;VAR:FREQ=WEEKLY&amp;VAR:RELITEM=&amp;VAR:CURRENCY=&amp;VAR:DB_TYPE=&amp;VAR:UNITS=M&amp;window=popu","p&amp;width=535&amp;height=425&amp;START_MAXIMIZED=FALSE&amp;Y=120&amp;display_string=audit"}</definedName>
    <definedName name="_4112__FDSAUDITLINK__" localSheetId="0" hidden="1">{"fdsup://directions/FAT Viewer?action=UPDATE&amp;creator=factSet&amp;DYN_ARGS=true&amp;DOC_NAME=FAT:RGQ_ENTRPR_VAL_EV_SOURCE_WINDOW.FAT&amp;VAR:ID1=BWT-AT&amp;VAR:SDATE=20061222&amp;VAR:FDATE=20060929&amp;VAR:FREQ=WEEKLY&amp;VAR:RELITEM=&amp;VAR:CURRENCY=&amp;VAR:DB_TYPE=&amp;VAR:UNITS=M&amp;window=popu","p&amp;width=535&amp;height=425&amp;START_MAXIMIZED=FALSE&amp;Y=120&amp;display_string=audit"}</definedName>
    <definedName name="_4112__FDSAUDITLINK__" hidden="1">{"fdsup://directions/FAT Viewer?action=UPDATE&amp;creator=factSet&amp;DYN_ARGS=true&amp;DOC_NAME=FAT:RGQ_ENTRPR_VAL_EV_SOURCE_WINDOW.FAT&amp;VAR:ID1=BWT-AT&amp;VAR:SDATE=20061222&amp;VAR:FDATE=20060929&amp;VAR:FREQ=WEEKLY&amp;VAR:RELITEM=&amp;VAR:CURRENCY=&amp;VAR:DB_TYPE=&amp;VAR:UNITS=M&amp;window=popu","p&amp;width=535&amp;height=425&amp;START_MAXIMIZED=FALSE&amp;Y=120&amp;display_string=audit"}</definedName>
    <definedName name="_4113__FDSAUDITLINK__" localSheetId="1" hidden="1">{"fdsup://directions/FAT Viewer?action=UPDATE&amp;creator=factSet&amp;DYN_ARGS=true&amp;DOC_NAME=FAT:RGQ_ENTRPR_VAL_EV_SOURCE_WINDOW.FAT&amp;VAR:ID1=BWT-AT&amp;VAR:SDATE=20061215&amp;VAR:FDATE=20060929&amp;VAR:FREQ=WEEKLY&amp;VAR:RELITEM=&amp;VAR:CURRENCY=&amp;VAR:DB_TYPE=&amp;VAR:UNITS=M&amp;window=popu","p&amp;width=535&amp;height=425&amp;START_MAXIMIZED=FALSE&amp;Y=120&amp;display_string=audit"}</definedName>
    <definedName name="_4113__FDSAUDITLINK__" localSheetId="0" hidden="1">{"fdsup://directions/FAT Viewer?action=UPDATE&amp;creator=factSet&amp;DYN_ARGS=true&amp;DOC_NAME=FAT:RGQ_ENTRPR_VAL_EV_SOURCE_WINDOW.FAT&amp;VAR:ID1=BWT-AT&amp;VAR:SDATE=20061215&amp;VAR:FDATE=20060929&amp;VAR:FREQ=WEEKLY&amp;VAR:RELITEM=&amp;VAR:CURRENCY=&amp;VAR:DB_TYPE=&amp;VAR:UNITS=M&amp;window=popu","p&amp;width=535&amp;height=425&amp;START_MAXIMIZED=FALSE&amp;Y=120&amp;display_string=audit"}</definedName>
    <definedName name="_4113__FDSAUDITLINK__" hidden="1">{"fdsup://directions/FAT Viewer?action=UPDATE&amp;creator=factSet&amp;DYN_ARGS=true&amp;DOC_NAME=FAT:RGQ_ENTRPR_VAL_EV_SOURCE_WINDOW.FAT&amp;VAR:ID1=BWT-AT&amp;VAR:SDATE=20061215&amp;VAR:FDATE=20060929&amp;VAR:FREQ=WEEKLY&amp;VAR:RELITEM=&amp;VAR:CURRENCY=&amp;VAR:DB_TYPE=&amp;VAR:UNITS=M&amp;window=popu","p&amp;width=535&amp;height=425&amp;START_MAXIMIZED=FALSE&amp;Y=120&amp;display_string=audit"}</definedName>
    <definedName name="_4114__FDSAUDITLINK__" localSheetId="1" hidden="1">{"fdsup://directions/FAT Viewer?action=UPDATE&amp;creator=factSet&amp;DYN_ARGS=true&amp;DOC_NAME=FAT:RGQ_ENTRPR_VAL_EV_SOURCE_WINDOW.FAT&amp;VAR:ID1=BWT-AT&amp;VAR:SDATE=20061208&amp;VAR:FDATE=20060929&amp;VAR:FREQ=WEEKLY&amp;VAR:RELITEM=&amp;VAR:CURRENCY=&amp;VAR:DB_TYPE=&amp;VAR:UNITS=M&amp;window=popu","p&amp;width=535&amp;height=425&amp;START_MAXIMIZED=FALSE&amp;Y=120&amp;display_string=audit"}</definedName>
    <definedName name="_4114__FDSAUDITLINK__" localSheetId="0" hidden="1">{"fdsup://directions/FAT Viewer?action=UPDATE&amp;creator=factSet&amp;DYN_ARGS=true&amp;DOC_NAME=FAT:RGQ_ENTRPR_VAL_EV_SOURCE_WINDOW.FAT&amp;VAR:ID1=BWT-AT&amp;VAR:SDATE=20061208&amp;VAR:FDATE=20060929&amp;VAR:FREQ=WEEKLY&amp;VAR:RELITEM=&amp;VAR:CURRENCY=&amp;VAR:DB_TYPE=&amp;VAR:UNITS=M&amp;window=popu","p&amp;width=535&amp;height=425&amp;START_MAXIMIZED=FALSE&amp;Y=120&amp;display_string=audit"}</definedName>
    <definedName name="_4114__FDSAUDITLINK__" hidden="1">{"fdsup://directions/FAT Viewer?action=UPDATE&amp;creator=factSet&amp;DYN_ARGS=true&amp;DOC_NAME=FAT:RGQ_ENTRPR_VAL_EV_SOURCE_WINDOW.FAT&amp;VAR:ID1=BWT-AT&amp;VAR:SDATE=20061208&amp;VAR:FDATE=20060929&amp;VAR:FREQ=WEEKLY&amp;VAR:RELITEM=&amp;VAR:CURRENCY=&amp;VAR:DB_TYPE=&amp;VAR:UNITS=M&amp;window=popu","p&amp;width=535&amp;height=425&amp;START_MAXIMIZED=FALSE&amp;Y=120&amp;display_string=audit"}</definedName>
    <definedName name="_4115__FDSAUDITLINK__" localSheetId="1" hidden="1">{"fdsup://directions/FAT Viewer?action=UPDATE&amp;creator=factSet&amp;DYN_ARGS=true&amp;DOC_NAME=FAT:RGQ_ENTRPR_VAL_EV_SOURCE_WINDOW.FAT&amp;VAR:ID1=BWT-AT&amp;VAR:SDATE=20061201&amp;VAR:FDATE=20060929&amp;VAR:FREQ=WEEKLY&amp;VAR:RELITEM=&amp;VAR:CURRENCY=&amp;VAR:DB_TYPE=&amp;VAR:UNITS=M&amp;window=popu","p&amp;width=535&amp;height=425&amp;START_MAXIMIZED=FALSE&amp;Y=120&amp;display_string=audit"}</definedName>
    <definedName name="_4115__FDSAUDITLINK__" localSheetId="0" hidden="1">{"fdsup://directions/FAT Viewer?action=UPDATE&amp;creator=factSet&amp;DYN_ARGS=true&amp;DOC_NAME=FAT:RGQ_ENTRPR_VAL_EV_SOURCE_WINDOW.FAT&amp;VAR:ID1=BWT-AT&amp;VAR:SDATE=20061201&amp;VAR:FDATE=20060929&amp;VAR:FREQ=WEEKLY&amp;VAR:RELITEM=&amp;VAR:CURRENCY=&amp;VAR:DB_TYPE=&amp;VAR:UNITS=M&amp;window=popu","p&amp;width=535&amp;height=425&amp;START_MAXIMIZED=FALSE&amp;Y=120&amp;display_string=audit"}</definedName>
    <definedName name="_4115__FDSAUDITLINK__" hidden="1">{"fdsup://directions/FAT Viewer?action=UPDATE&amp;creator=factSet&amp;DYN_ARGS=true&amp;DOC_NAME=FAT:RGQ_ENTRPR_VAL_EV_SOURCE_WINDOW.FAT&amp;VAR:ID1=BWT-AT&amp;VAR:SDATE=20061201&amp;VAR:FDATE=20060929&amp;VAR:FREQ=WEEKLY&amp;VAR:RELITEM=&amp;VAR:CURRENCY=&amp;VAR:DB_TYPE=&amp;VAR:UNITS=M&amp;window=popu","p&amp;width=535&amp;height=425&amp;START_MAXIMIZED=FALSE&amp;Y=120&amp;display_string=audit"}</definedName>
    <definedName name="_4116__FDSAUDITLINK__" localSheetId="1" hidden="1">{"fdsup://directions/FAT Viewer?action=UPDATE&amp;creator=factSet&amp;DYN_ARGS=true&amp;DOC_NAME=FAT:RGQ_ENTRPR_VAL_EV_SOURCE_WINDOW.FAT&amp;VAR:ID1=BWT-AT&amp;VAR:SDATE=20061124&amp;VAR:FDATE=20060929&amp;VAR:FREQ=WEEKLY&amp;VAR:RELITEM=&amp;VAR:CURRENCY=&amp;VAR:DB_TYPE=&amp;VAR:UNITS=M&amp;window=popu","p&amp;width=535&amp;height=425&amp;START_MAXIMIZED=FALSE&amp;Y=120&amp;display_string=audit"}</definedName>
    <definedName name="_4116__FDSAUDITLINK__" localSheetId="0" hidden="1">{"fdsup://directions/FAT Viewer?action=UPDATE&amp;creator=factSet&amp;DYN_ARGS=true&amp;DOC_NAME=FAT:RGQ_ENTRPR_VAL_EV_SOURCE_WINDOW.FAT&amp;VAR:ID1=BWT-AT&amp;VAR:SDATE=20061124&amp;VAR:FDATE=20060929&amp;VAR:FREQ=WEEKLY&amp;VAR:RELITEM=&amp;VAR:CURRENCY=&amp;VAR:DB_TYPE=&amp;VAR:UNITS=M&amp;window=popu","p&amp;width=535&amp;height=425&amp;START_MAXIMIZED=FALSE&amp;Y=120&amp;display_string=audit"}</definedName>
    <definedName name="_4116__FDSAUDITLINK__" hidden="1">{"fdsup://directions/FAT Viewer?action=UPDATE&amp;creator=factSet&amp;DYN_ARGS=true&amp;DOC_NAME=FAT:RGQ_ENTRPR_VAL_EV_SOURCE_WINDOW.FAT&amp;VAR:ID1=BWT-AT&amp;VAR:SDATE=20061124&amp;VAR:FDATE=20060929&amp;VAR:FREQ=WEEKLY&amp;VAR:RELITEM=&amp;VAR:CURRENCY=&amp;VAR:DB_TYPE=&amp;VAR:UNITS=M&amp;window=popu","p&amp;width=535&amp;height=425&amp;START_MAXIMIZED=FALSE&amp;Y=120&amp;display_string=audit"}</definedName>
    <definedName name="_4117__FDSAUDITLINK__" localSheetId="1" hidden="1">{"fdsup://directions/FAT Viewer?action=UPDATE&amp;creator=factSet&amp;DYN_ARGS=true&amp;DOC_NAME=FAT:RGQ_ENTRPR_VAL_EV_SOURCE_WINDOW.FAT&amp;VAR:ID1=BWT-AT&amp;VAR:SDATE=20061117&amp;VAR:FDATE=20060929&amp;VAR:FREQ=WEEKLY&amp;VAR:RELITEM=&amp;VAR:CURRENCY=&amp;VAR:DB_TYPE=&amp;VAR:UNITS=M&amp;window=popu","p&amp;width=535&amp;height=425&amp;START_MAXIMIZED=FALSE&amp;Y=120&amp;display_string=audit"}</definedName>
    <definedName name="_4117__FDSAUDITLINK__" localSheetId="0" hidden="1">{"fdsup://directions/FAT Viewer?action=UPDATE&amp;creator=factSet&amp;DYN_ARGS=true&amp;DOC_NAME=FAT:RGQ_ENTRPR_VAL_EV_SOURCE_WINDOW.FAT&amp;VAR:ID1=BWT-AT&amp;VAR:SDATE=20061117&amp;VAR:FDATE=20060929&amp;VAR:FREQ=WEEKLY&amp;VAR:RELITEM=&amp;VAR:CURRENCY=&amp;VAR:DB_TYPE=&amp;VAR:UNITS=M&amp;window=popu","p&amp;width=535&amp;height=425&amp;START_MAXIMIZED=FALSE&amp;Y=120&amp;display_string=audit"}</definedName>
    <definedName name="_4117__FDSAUDITLINK__" hidden="1">{"fdsup://directions/FAT Viewer?action=UPDATE&amp;creator=factSet&amp;DYN_ARGS=true&amp;DOC_NAME=FAT:RGQ_ENTRPR_VAL_EV_SOURCE_WINDOW.FAT&amp;VAR:ID1=BWT-AT&amp;VAR:SDATE=20061117&amp;VAR:FDATE=20060929&amp;VAR:FREQ=WEEKLY&amp;VAR:RELITEM=&amp;VAR:CURRENCY=&amp;VAR:DB_TYPE=&amp;VAR:UNITS=M&amp;window=popu","p&amp;width=535&amp;height=425&amp;START_MAXIMIZED=FALSE&amp;Y=120&amp;display_string=audit"}</definedName>
    <definedName name="_4118__FDSAUDITLINK__" localSheetId="1" hidden="1">{"fdsup://directions/FAT Viewer?action=UPDATE&amp;creator=factSet&amp;DYN_ARGS=true&amp;DOC_NAME=FAT:RGQ_ENTRPR_VAL_EV_SOURCE_WINDOW.FAT&amp;VAR:ID1=BWT-AT&amp;VAR:SDATE=20061110&amp;VAR:FDATE=20060929&amp;VAR:FREQ=WEEKLY&amp;VAR:RELITEM=&amp;VAR:CURRENCY=&amp;VAR:DB_TYPE=&amp;VAR:UNITS=M&amp;window=popu","p&amp;width=535&amp;height=425&amp;START_MAXIMIZED=FALSE&amp;Y=120&amp;display_string=audit"}</definedName>
    <definedName name="_4118__FDSAUDITLINK__" localSheetId="0" hidden="1">{"fdsup://directions/FAT Viewer?action=UPDATE&amp;creator=factSet&amp;DYN_ARGS=true&amp;DOC_NAME=FAT:RGQ_ENTRPR_VAL_EV_SOURCE_WINDOW.FAT&amp;VAR:ID1=BWT-AT&amp;VAR:SDATE=20061110&amp;VAR:FDATE=20060929&amp;VAR:FREQ=WEEKLY&amp;VAR:RELITEM=&amp;VAR:CURRENCY=&amp;VAR:DB_TYPE=&amp;VAR:UNITS=M&amp;window=popu","p&amp;width=535&amp;height=425&amp;START_MAXIMIZED=FALSE&amp;Y=120&amp;display_string=audit"}</definedName>
    <definedName name="_4118__FDSAUDITLINK__" hidden="1">{"fdsup://directions/FAT Viewer?action=UPDATE&amp;creator=factSet&amp;DYN_ARGS=true&amp;DOC_NAME=FAT:RGQ_ENTRPR_VAL_EV_SOURCE_WINDOW.FAT&amp;VAR:ID1=BWT-AT&amp;VAR:SDATE=20061110&amp;VAR:FDATE=20060929&amp;VAR:FREQ=WEEKLY&amp;VAR:RELITEM=&amp;VAR:CURRENCY=&amp;VAR:DB_TYPE=&amp;VAR:UNITS=M&amp;window=popu","p&amp;width=535&amp;height=425&amp;START_MAXIMIZED=FALSE&amp;Y=120&amp;display_string=audit"}</definedName>
    <definedName name="_4119__FDSAUDITLINK__" localSheetId="1" hidden="1">{"fdsup://directions/FAT Viewer?action=UPDATE&amp;creator=factSet&amp;DYN_ARGS=true&amp;DOC_NAME=FAT:RGQ_ENTRPR_VAL_EV_SOURCE_WINDOW.FAT&amp;VAR:ID1=BWT-AT&amp;VAR:SDATE=20061103&amp;VAR:FDATE=20060929&amp;VAR:FREQ=WEEKLY&amp;VAR:RELITEM=&amp;VAR:CURRENCY=&amp;VAR:DB_TYPE=&amp;VAR:UNITS=M&amp;window=popu","p&amp;width=535&amp;height=425&amp;START_MAXIMIZED=FALSE&amp;Y=120&amp;display_string=audit"}</definedName>
    <definedName name="_4119__FDSAUDITLINK__" localSheetId="0" hidden="1">{"fdsup://directions/FAT Viewer?action=UPDATE&amp;creator=factSet&amp;DYN_ARGS=true&amp;DOC_NAME=FAT:RGQ_ENTRPR_VAL_EV_SOURCE_WINDOW.FAT&amp;VAR:ID1=BWT-AT&amp;VAR:SDATE=20061103&amp;VAR:FDATE=20060929&amp;VAR:FREQ=WEEKLY&amp;VAR:RELITEM=&amp;VAR:CURRENCY=&amp;VAR:DB_TYPE=&amp;VAR:UNITS=M&amp;window=popu","p&amp;width=535&amp;height=425&amp;START_MAXIMIZED=FALSE&amp;Y=120&amp;display_string=audit"}</definedName>
    <definedName name="_4119__FDSAUDITLINK__" hidden="1">{"fdsup://directions/FAT Viewer?action=UPDATE&amp;creator=factSet&amp;DYN_ARGS=true&amp;DOC_NAME=FAT:RGQ_ENTRPR_VAL_EV_SOURCE_WINDOW.FAT&amp;VAR:ID1=BWT-AT&amp;VAR:SDATE=20061103&amp;VAR:FDATE=20060929&amp;VAR:FREQ=WEEKLY&amp;VAR:RELITEM=&amp;VAR:CURRENCY=&amp;VAR:DB_TYPE=&amp;VAR:UNITS=M&amp;window=popu","p&amp;width=535&amp;height=425&amp;START_MAXIMIZED=FALSE&amp;Y=120&amp;display_string=audit"}</definedName>
    <definedName name="_412__FDSAUDITLINK__" localSheetId="1" hidden="1">{"fdsup://directions/FAT Viewer?action=UPDATE&amp;creator=factSet&amp;DYN_ARGS=true&amp;DOC_NAME=FAT:RGQ_ENTRPR_VAL_EV_SOURCE_WINDOW.FAT&amp;VAR:ID1=PLL&amp;VAR:SDATE=20080222&amp;VAR:FDATE=20080131&amp;VAR:FREQ=WEEKLY&amp;VAR:RELITEM=&amp;VAR:CURRENCY=&amp;VAR:DB_TYPE=&amp;VAR:UNITS=M&amp;window=popup&amp;w","idth=535&amp;height=425&amp;START_MAXIMIZED=FALSE&amp;Y=120&amp;display_string=audit"}</definedName>
    <definedName name="_412__FDSAUDITLINK__" localSheetId="0" hidden="1">{"fdsup://directions/FAT Viewer?action=UPDATE&amp;creator=factSet&amp;DYN_ARGS=true&amp;DOC_NAME=FAT:RGQ_ENTRPR_VAL_EV_SOURCE_WINDOW.FAT&amp;VAR:ID1=PLL&amp;VAR:SDATE=20080222&amp;VAR:FDATE=20080131&amp;VAR:FREQ=WEEKLY&amp;VAR:RELITEM=&amp;VAR:CURRENCY=&amp;VAR:DB_TYPE=&amp;VAR:UNITS=M&amp;window=popup&amp;w","idth=535&amp;height=425&amp;START_MAXIMIZED=FALSE&amp;Y=120&amp;display_string=audit"}</definedName>
    <definedName name="_412__FDSAUDITLINK__" hidden="1">{"fdsup://directions/FAT Viewer?action=UPDATE&amp;creator=factSet&amp;DYN_ARGS=true&amp;DOC_NAME=FAT:RGQ_ENTRPR_VAL_EV_SOURCE_WINDOW.FAT&amp;VAR:ID1=PLL&amp;VAR:SDATE=20080222&amp;VAR:FDATE=20080131&amp;VAR:FREQ=WEEKLY&amp;VAR:RELITEM=&amp;VAR:CURRENCY=&amp;VAR:DB_TYPE=&amp;VAR:UNITS=M&amp;window=popup&amp;w","idth=535&amp;height=425&amp;START_MAXIMIZED=FALSE&amp;Y=120&amp;display_string=audit"}</definedName>
    <definedName name="_4120__FDSAUDITLINK__" localSheetId="1" hidden="1">{"fdsup://directions/FAT Viewer?action=UPDATE&amp;creator=factSet&amp;DYN_ARGS=true&amp;DOC_NAME=FAT:RGQ_ENTRPR_VAL_EV_SOURCE_WINDOW.FAT&amp;VAR:ID1=BWT-AT&amp;VAR:SDATE=20061027&amp;VAR:FDATE=20060929&amp;VAR:FREQ=WEEKLY&amp;VAR:RELITEM=&amp;VAR:CURRENCY=&amp;VAR:DB_TYPE=&amp;VAR:UNITS=M&amp;window=popu","p&amp;width=535&amp;height=425&amp;START_MAXIMIZED=FALSE&amp;Y=120&amp;display_string=audit"}</definedName>
    <definedName name="_4120__FDSAUDITLINK__" localSheetId="0" hidden="1">{"fdsup://directions/FAT Viewer?action=UPDATE&amp;creator=factSet&amp;DYN_ARGS=true&amp;DOC_NAME=FAT:RGQ_ENTRPR_VAL_EV_SOURCE_WINDOW.FAT&amp;VAR:ID1=BWT-AT&amp;VAR:SDATE=20061027&amp;VAR:FDATE=20060929&amp;VAR:FREQ=WEEKLY&amp;VAR:RELITEM=&amp;VAR:CURRENCY=&amp;VAR:DB_TYPE=&amp;VAR:UNITS=M&amp;window=popu","p&amp;width=535&amp;height=425&amp;START_MAXIMIZED=FALSE&amp;Y=120&amp;display_string=audit"}</definedName>
    <definedName name="_4120__FDSAUDITLINK__" hidden="1">{"fdsup://directions/FAT Viewer?action=UPDATE&amp;creator=factSet&amp;DYN_ARGS=true&amp;DOC_NAME=FAT:RGQ_ENTRPR_VAL_EV_SOURCE_WINDOW.FAT&amp;VAR:ID1=BWT-AT&amp;VAR:SDATE=20061027&amp;VAR:FDATE=20060929&amp;VAR:FREQ=WEEKLY&amp;VAR:RELITEM=&amp;VAR:CURRENCY=&amp;VAR:DB_TYPE=&amp;VAR:UNITS=M&amp;window=popu","p&amp;width=535&amp;height=425&amp;START_MAXIMIZED=FALSE&amp;Y=120&amp;display_string=audit"}</definedName>
    <definedName name="_4121__FDSAUDITLINK__" localSheetId="1" hidden="1">{"fdsup://directions/FAT Viewer?action=UPDATE&amp;creator=factSet&amp;DYN_ARGS=true&amp;DOC_NAME=FAT:RGQ_ENTRPR_VAL_EV_SOURCE_WINDOW.FAT&amp;VAR:ID1=BWT-AT&amp;VAR:SDATE=20061020&amp;VAR:FDATE=20060929&amp;VAR:FREQ=WEEKLY&amp;VAR:RELITEM=&amp;VAR:CURRENCY=&amp;VAR:DB_TYPE=&amp;VAR:UNITS=M&amp;window=popu","p&amp;width=535&amp;height=425&amp;START_MAXIMIZED=FALSE&amp;Y=120&amp;display_string=audit"}</definedName>
    <definedName name="_4121__FDSAUDITLINK__" localSheetId="0" hidden="1">{"fdsup://directions/FAT Viewer?action=UPDATE&amp;creator=factSet&amp;DYN_ARGS=true&amp;DOC_NAME=FAT:RGQ_ENTRPR_VAL_EV_SOURCE_WINDOW.FAT&amp;VAR:ID1=BWT-AT&amp;VAR:SDATE=20061020&amp;VAR:FDATE=20060929&amp;VAR:FREQ=WEEKLY&amp;VAR:RELITEM=&amp;VAR:CURRENCY=&amp;VAR:DB_TYPE=&amp;VAR:UNITS=M&amp;window=popu","p&amp;width=535&amp;height=425&amp;START_MAXIMIZED=FALSE&amp;Y=120&amp;display_string=audit"}</definedName>
    <definedName name="_4121__FDSAUDITLINK__" hidden="1">{"fdsup://directions/FAT Viewer?action=UPDATE&amp;creator=factSet&amp;DYN_ARGS=true&amp;DOC_NAME=FAT:RGQ_ENTRPR_VAL_EV_SOURCE_WINDOW.FAT&amp;VAR:ID1=BWT-AT&amp;VAR:SDATE=20061020&amp;VAR:FDATE=20060929&amp;VAR:FREQ=WEEKLY&amp;VAR:RELITEM=&amp;VAR:CURRENCY=&amp;VAR:DB_TYPE=&amp;VAR:UNITS=M&amp;window=popu","p&amp;width=535&amp;height=425&amp;START_MAXIMIZED=FALSE&amp;Y=120&amp;display_string=audit"}</definedName>
    <definedName name="_4122__FDSAUDITLINK__" localSheetId="1" hidden="1">{"fdsup://directions/FAT Viewer?action=UPDATE&amp;creator=factSet&amp;DYN_ARGS=true&amp;DOC_NAME=FAT:RGQ_ENTRPR_VAL_EV_SOURCE_WINDOW.FAT&amp;VAR:ID1=BWT-AT&amp;VAR:SDATE=20061013&amp;VAR:FDATE=20060929&amp;VAR:FREQ=WEEKLY&amp;VAR:RELITEM=&amp;VAR:CURRENCY=&amp;VAR:DB_TYPE=&amp;VAR:UNITS=M&amp;window=popu","p&amp;width=535&amp;height=425&amp;START_MAXIMIZED=FALSE&amp;Y=120&amp;display_string=audit"}</definedName>
    <definedName name="_4122__FDSAUDITLINK__" localSheetId="0" hidden="1">{"fdsup://directions/FAT Viewer?action=UPDATE&amp;creator=factSet&amp;DYN_ARGS=true&amp;DOC_NAME=FAT:RGQ_ENTRPR_VAL_EV_SOURCE_WINDOW.FAT&amp;VAR:ID1=BWT-AT&amp;VAR:SDATE=20061013&amp;VAR:FDATE=20060929&amp;VAR:FREQ=WEEKLY&amp;VAR:RELITEM=&amp;VAR:CURRENCY=&amp;VAR:DB_TYPE=&amp;VAR:UNITS=M&amp;window=popu","p&amp;width=535&amp;height=425&amp;START_MAXIMIZED=FALSE&amp;Y=120&amp;display_string=audit"}</definedName>
    <definedName name="_4122__FDSAUDITLINK__" hidden="1">{"fdsup://directions/FAT Viewer?action=UPDATE&amp;creator=factSet&amp;DYN_ARGS=true&amp;DOC_NAME=FAT:RGQ_ENTRPR_VAL_EV_SOURCE_WINDOW.FAT&amp;VAR:ID1=BWT-AT&amp;VAR:SDATE=20061013&amp;VAR:FDATE=20060929&amp;VAR:FREQ=WEEKLY&amp;VAR:RELITEM=&amp;VAR:CURRENCY=&amp;VAR:DB_TYPE=&amp;VAR:UNITS=M&amp;window=popu","p&amp;width=535&amp;height=425&amp;START_MAXIMIZED=FALSE&amp;Y=120&amp;display_string=audit"}</definedName>
    <definedName name="_4123__FDSAUDITLINK__" localSheetId="1" hidden="1">{"fdsup://directions/FAT Viewer?action=UPDATE&amp;creator=factSet&amp;DYN_ARGS=true&amp;DOC_NAME=FAT:RGQ_ENTRPR_VAL_EV_SOURCE_WINDOW.FAT&amp;VAR:ID1=BWT-AT&amp;VAR:SDATE=20061006&amp;VAR:FDATE=20060929&amp;VAR:FREQ=WEEKLY&amp;VAR:RELITEM=&amp;VAR:CURRENCY=&amp;VAR:DB_TYPE=&amp;VAR:UNITS=M&amp;window=popu","p&amp;width=535&amp;height=425&amp;START_MAXIMIZED=FALSE&amp;Y=120&amp;display_string=audit"}</definedName>
    <definedName name="_4123__FDSAUDITLINK__" localSheetId="0" hidden="1">{"fdsup://directions/FAT Viewer?action=UPDATE&amp;creator=factSet&amp;DYN_ARGS=true&amp;DOC_NAME=FAT:RGQ_ENTRPR_VAL_EV_SOURCE_WINDOW.FAT&amp;VAR:ID1=BWT-AT&amp;VAR:SDATE=20061006&amp;VAR:FDATE=20060929&amp;VAR:FREQ=WEEKLY&amp;VAR:RELITEM=&amp;VAR:CURRENCY=&amp;VAR:DB_TYPE=&amp;VAR:UNITS=M&amp;window=popu","p&amp;width=535&amp;height=425&amp;START_MAXIMIZED=FALSE&amp;Y=120&amp;display_string=audit"}</definedName>
    <definedName name="_4123__FDSAUDITLINK__" hidden="1">{"fdsup://directions/FAT Viewer?action=UPDATE&amp;creator=factSet&amp;DYN_ARGS=true&amp;DOC_NAME=FAT:RGQ_ENTRPR_VAL_EV_SOURCE_WINDOW.FAT&amp;VAR:ID1=BWT-AT&amp;VAR:SDATE=20061006&amp;VAR:FDATE=20060929&amp;VAR:FREQ=WEEKLY&amp;VAR:RELITEM=&amp;VAR:CURRENCY=&amp;VAR:DB_TYPE=&amp;VAR:UNITS=M&amp;window=popu","p&amp;width=535&amp;height=425&amp;START_MAXIMIZED=FALSE&amp;Y=120&amp;display_string=audit"}</definedName>
    <definedName name="_4124__FDSAUDITLINK__" localSheetId="1" hidden="1">{"fdsup://directions/FAT Viewer?action=UPDATE&amp;creator=factSet&amp;DYN_ARGS=true&amp;DOC_NAME=FAT:RGQ_ENTRPR_VAL_EV_SOURCE_WINDOW.FAT&amp;VAR:ID1=BWT-AT&amp;VAR:SDATE=20060929&amp;VAR:FDATE=20060929&amp;VAR:FREQ=WEEKLY&amp;VAR:RELITEM=&amp;VAR:CURRENCY=&amp;VAR:DB_TYPE=&amp;VAR:UNITS=M&amp;window=popu","p&amp;width=535&amp;height=425&amp;START_MAXIMIZED=FALSE&amp;Y=120&amp;display_string=audit"}</definedName>
    <definedName name="_4124__FDSAUDITLINK__" localSheetId="0" hidden="1">{"fdsup://directions/FAT Viewer?action=UPDATE&amp;creator=factSet&amp;DYN_ARGS=true&amp;DOC_NAME=FAT:RGQ_ENTRPR_VAL_EV_SOURCE_WINDOW.FAT&amp;VAR:ID1=BWT-AT&amp;VAR:SDATE=20060929&amp;VAR:FDATE=20060929&amp;VAR:FREQ=WEEKLY&amp;VAR:RELITEM=&amp;VAR:CURRENCY=&amp;VAR:DB_TYPE=&amp;VAR:UNITS=M&amp;window=popu","p&amp;width=535&amp;height=425&amp;START_MAXIMIZED=FALSE&amp;Y=120&amp;display_string=audit"}</definedName>
    <definedName name="_4124__FDSAUDITLINK__" hidden="1">{"fdsup://directions/FAT Viewer?action=UPDATE&amp;creator=factSet&amp;DYN_ARGS=true&amp;DOC_NAME=FAT:RGQ_ENTRPR_VAL_EV_SOURCE_WINDOW.FAT&amp;VAR:ID1=BWT-AT&amp;VAR:SDATE=20060929&amp;VAR:FDATE=20060929&amp;VAR:FREQ=WEEKLY&amp;VAR:RELITEM=&amp;VAR:CURRENCY=&amp;VAR:DB_TYPE=&amp;VAR:UNITS=M&amp;window=popu","p&amp;width=535&amp;height=425&amp;START_MAXIMIZED=FALSE&amp;Y=120&amp;display_string=audit"}</definedName>
    <definedName name="_4125__FDSAUDITLINK__" localSheetId="1" hidden="1">{"fdsup://directions/FAT Viewer?action=UPDATE&amp;creator=factSet&amp;DYN_ARGS=true&amp;DOC_NAME=FAT:RGQ_ENTRPR_VAL_EV_SOURCE_WINDOW.FAT&amp;VAR:ID1=BWT-AT&amp;VAR:SDATE=20060922&amp;VAR:FDATE=20060630&amp;VAR:FREQ=WEEKLY&amp;VAR:RELITEM=&amp;VAR:CURRENCY=&amp;VAR:DB_TYPE=&amp;VAR:UNITS=M&amp;window=popu","p&amp;width=535&amp;height=425&amp;START_MAXIMIZED=FALSE&amp;Y=120&amp;display_string=audit"}</definedName>
    <definedName name="_4125__FDSAUDITLINK__" localSheetId="0" hidden="1">{"fdsup://directions/FAT Viewer?action=UPDATE&amp;creator=factSet&amp;DYN_ARGS=true&amp;DOC_NAME=FAT:RGQ_ENTRPR_VAL_EV_SOURCE_WINDOW.FAT&amp;VAR:ID1=BWT-AT&amp;VAR:SDATE=20060922&amp;VAR:FDATE=20060630&amp;VAR:FREQ=WEEKLY&amp;VAR:RELITEM=&amp;VAR:CURRENCY=&amp;VAR:DB_TYPE=&amp;VAR:UNITS=M&amp;window=popu","p&amp;width=535&amp;height=425&amp;START_MAXIMIZED=FALSE&amp;Y=120&amp;display_string=audit"}</definedName>
    <definedName name="_4125__FDSAUDITLINK__" hidden="1">{"fdsup://directions/FAT Viewer?action=UPDATE&amp;creator=factSet&amp;DYN_ARGS=true&amp;DOC_NAME=FAT:RGQ_ENTRPR_VAL_EV_SOURCE_WINDOW.FAT&amp;VAR:ID1=BWT-AT&amp;VAR:SDATE=20060922&amp;VAR:FDATE=20060630&amp;VAR:FREQ=WEEKLY&amp;VAR:RELITEM=&amp;VAR:CURRENCY=&amp;VAR:DB_TYPE=&amp;VAR:UNITS=M&amp;window=popu","p&amp;width=535&amp;height=425&amp;START_MAXIMIZED=FALSE&amp;Y=120&amp;display_string=audit"}</definedName>
    <definedName name="_4126__FDSAUDITLINK__" localSheetId="1" hidden="1">{"fdsup://directions/FAT Viewer?action=UPDATE&amp;creator=factSet&amp;DYN_ARGS=true&amp;DOC_NAME=FAT:RGQ_ENTRPR_VAL_EV_SOURCE_WINDOW.FAT&amp;VAR:ID1=BWT-AT&amp;VAR:SDATE=20060915&amp;VAR:FDATE=20060630&amp;VAR:FREQ=WEEKLY&amp;VAR:RELITEM=&amp;VAR:CURRENCY=&amp;VAR:DB_TYPE=&amp;VAR:UNITS=M&amp;window=popu","p&amp;width=535&amp;height=425&amp;START_MAXIMIZED=FALSE&amp;Y=120&amp;display_string=audit"}</definedName>
    <definedName name="_4126__FDSAUDITLINK__" localSheetId="0" hidden="1">{"fdsup://directions/FAT Viewer?action=UPDATE&amp;creator=factSet&amp;DYN_ARGS=true&amp;DOC_NAME=FAT:RGQ_ENTRPR_VAL_EV_SOURCE_WINDOW.FAT&amp;VAR:ID1=BWT-AT&amp;VAR:SDATE=20060915&amp;VAR:FDATE=20060630&amp;VAR:FREQ=WEEKLY&amp;VAR:RELITEM=&amp;VAR:CURRENCY=&amp;VAR:DB_TYPE=&amp;VAR:UNITS=M&amp;window=popu","p&amp;width=535&amp;height=425&amp;START_MAXIMIZED=FALSE&amp;Y=120&amp;display_string=audit"}</definedName>
    <definedName name="_4126__FDSAUDITLINK__" hidden="1">{"fdsup://directions/FAT Viewer?action=UPDATE&amp;creator=factSet&amp;DYN_ARGS=true&amp;DOC_NAME=FAT:RGQ_ENTRPR_VAL_EV_SOURCE_WINDOW.FAT&amp;VAR:ID1=BWT-AT&amp;VAR:SDATE=20060915&amp;VAR:FDATE=20060630&amp;VAR:FREQ=WEEKLY&amp;VAR:RELITEM=&amp;VAR:CURRENCY=&amp;VAR:DB_TYPE=&amp;VAR:UNITS=M&amp;window=popu","p&amp;width=535&amp;height=425&amp;START_MAXIMIZED=FALSE&amp;Y=120&amp;display_string=audit"}</definedName>
    <definedName name="_4127__FDSAUDITLINK__" localSheetId="1" hidden="1">{"fdsup://directions/FAT Viewer?action=UPDATE&amp;creator=factSet&amp;DYN_ARGS=true&amp;DOC_NAME=FAT:RGQ_ENTRPR_VAL_EV_SOURCE_WINDOW.FAT&amp;VAR:ID1=BWT-AT&amp;VAR:SDATE=20060908&amp;VAR:FDATE=20060630&amp;VAR:FREQ=WEEKLY&amp;VAR:RELITEM=&amp;VAR:CURRENCY=&amp;VAR:DB_TYPE=&amp;VAR:UNITS=M&amp;window=popu","p&amp;width=535&amp;height=425&amp;START_MAXIMIZED=FALSE&amp;Y=120&amp;display_string=audit"}</definedName>
    <definedName name="_4127__FDSAUDITLINK__" localSheetId="0" hidden="1">{"fdsup://directions/FAT Viewer?action=UPDATE&amp;creator=factSet&amp;DYN_ARGS=true&amp;DOC_NAME=FAT:RGQ_ENTRPR_VAL_EV_SOURCE_WINDOW.FAT&amp;VAR:ID1=BWT-AT&amp;VAR:SDATE=20060908&amp;VAR:FDATE=20060630&amp;VAR:FREQ=WEEKLY&amp;VAR:RELITEM=&amp;VAR:CURRENCY=&amp;VAR:DB_TYPE=&amp;VAR:UNITS=M&amp;window=popu","p&amp;width=535&amp;height=425&amp;START_MAXIMIZED=FALSE&amp;Y=120&amp;display_string=audit"}</definedName>
    <definedName name="_4127__FDSAUDITLINK__" hidden="1">{"fdsup://directions/FAT Viewer?action=UPDATE&amp;creator=factSet&amp;DYN_ARGS=true&amp;DOC_NAME=FAT:RGQ_ENTRPR_VAL_EV_SOURCE_WINDOW.FAT&amp;VAR:ID1=BWT-AT&amp;VAR:SDATE=20060908&amp;VAR:FDATE=20060630&amp;VAR:FREQ=WEEKLY&amp;VAR:RELITEM=&amp;VAR:CURRENCY=&amp;VAR:DB_TYPE=&amp;VAR:UNITS=M&amp;window=popu","p&amp;width=535&amp;height=425&amp;START_MAXIMIZED=FALSE&amp;Y=120&amp;display_string=audit"}</definedName>
    <definedName name="_4128__FDSAUDITLINK__" localSheetId="1" hidden="1">{"fdsup://directions/FAT Viewer?action=UPDATE&amp;creator=factSet&amp;DYN_ARGS=true&amp;DOC_NAME=FAT:RGQ_ENTRPR_VAL_EV_SOURCE_WINDOW.FAT&amp;VAR:ID1=BWT-AT&amp;VAR:SDATE=20060901&amp;VAR:FDATE=20060630&amp;VAR:FREQ=WEEKLY&amp;VAR:RELITEM=&amp;VAR:CURRENCY=&amp;VAR:DB_TYPE=&amp;VAR:UNITS=M&amp;window=popu","p&amp;width=535&amp;height=425&amp;START_MAXIMIZED=FALSE&amp;Y=120&amp;display_string=audit"}</definedName>
    <definedName name="_4128__FDSAUDITLINK__" localSheetId="0" hidden="1">{"fdsup://directions/FAT Viewer?action=UPDATE&amp;creator=factSet&amp;DYN_ARGS=true&amp;DOC_NAME=FAT:RGQ_ENTRPR_VAL_EV_SOURCE_WINDOW.FAT&amp;VAR:ID1=BWT-AT&amp;VAR:SDATE=20060901&amp;VAR:FDATE=20060630&amp;VAR:FREQ=WEEKLY&amp;VAR:RELITEM=&amp;VAR:CURRENCY=&amp;VAR:DB_TYPE=&amp;VAR:UNITS=M&amp;window=popu","p&amp;width=535&amp;height=425&amp;START_MAXIMIZED=FALSE&amp;Y=120&amp;display_string=audit"}</definedName>
    <definedName name="_4128__FDSAUDITLINK__" hidden="1">{"fdsup://directions/FAT Viewer?action=UPDATE&amp;creator=factSet&amp;DYN_ARGS=true&amp;DOC_NAME=FAT:RGQ_ENTRPR_VAL_EV_SOURCE_WINDOW.FAT&amp;VAR:ID1=BWT-AT&amp;VAR:SDATE=20060901&amp;VAR:FDATE=20060630&amp;VAR:FREQ=WEEKLY&amp;VAR:RELITEM=&amp;VAR:CURRENCY=&amp;VAR:DB_TYPE=&amp;VAR:UNITS=M&amp;window=popu","p&amp;width=535&amp;height=425&amp;START_MAXIMIZED=FALSE&amp;Y=120&amp;display_string=audit"}</definedName>
    <definedName name="_4129__FDSAUDITLINK__" localSheetId="1" hidden="1">{"fdsup://directions/FAT Viewer?action=UPDATE&amp;creator=factSet&amp;DYN_ARGS=true&amp;DOC_NAME=FAT:RGQ_ENTRPR_VAL_EV_SOURCE_WINDOW.FAT&amp;VAR:ID1=BWT-AT&amp;VAR:SDATE=20060825&amp;VAR:FDATE=20060630&amp;VAR:FREQ=WEEKLY&amp;VAR:RELITEM=&amp;VAR:CURRENCY=&amp;VAR:DB_TYPE=&amp;VAR:UNITS=M&amp;window=popu","p&amp;width=535&amp;height=425&amp;START_MAXIMIZED=FALSE&amp;Y=120&amp;display_string=audit"}</definedName>
    <definedName name="_4129__FDSAUDITLINK__" localSheetId="0" hidden="1">{"fdsup://directions/FAT Viewer?action=UPDATE&amp;creator=factSet&amp;DYN_ARGS=true&amp;DOC_NAME=FAT:RGQ_ENTRPR_VAL_EV_SOURCE_WINDOW.FAT&amp;VAR:ID1=BWT-AT&amp;VAR:SDATE=20060825&amp;VAR:FDATE=20060630&amp;VAR:FREQ=WEEKLY&amp;VAR:RELITEM=&amp;VAR:CURRENCY=&amp;VAR:DB_TYPE=&amp;VAR:UNITS=M&amp;window=popu","p&amp;width=535&amp;height=425&amp;START_MAXIMIZED=FALSE&amp;Y=120&amp;display_string=audit"}</definedName>
    <definedName name="_4129__FDSAUDITLINK__" hidden="1">{"fdsup://directions/FAT Viewer?action=UPDATE&amp;creator=factSet&amp;DYN_ARGS=true&amp;DOC_NAME=FAT:RGQ_ENTRPR_VAL_EV_SOURCE_WINDOW.FAT&amp;VAR:ID1=BWT-AT&amp;VAR:SDATE=20060825&amp;VAR:FDATE=20060630&amp;VAR:FREQ=WEEKLY&amp;VAR:RELITEM=&amp;VAR:CURRENCY=&amp;VAR:DB_TYPE=&amp;VAR:UNITS=M&amp;window=popu","p&amp;width=535&amp;height=425&amp;START_MAXIMIZED=FALSE&amp;Y=120&amp;display_string=audit"}</definedName>
    <definedName name="_413__FDSAUDITLINK__" localSheetId="1" hidden="1">{"fdsup://directions/FAT Viewer?action=UPDATE&amp;creator=factSet&amp;DYN_ARGS=true&amp;DOC_NAME=FAT:RGQ_ENTRPR_VAL_EV_SOURCE_WINDOW.FAT&amp;VAR:ID1=PLL&amp;VAR:SDATE=20080215&amp;VAR:FDATE=20080131&amp;VAR:FREQ=WEEKLY&amp;VAR:RELITEM=&amp;VAR:CURRENCY=&amp;VAR:DB_TYPE=&amp;VAR:UNITS=M&amp;window=popup&amp;w","idth=535&amp;height=425&amp;START_MAXIMIZED=FALSE&amp;Y=120&amp;display_string=audit"}</definedName>
    <definedName name="_413__FDSAUDITLINK__" localSheetId="0" hidden="1">{"fdsup://directions/FAT Viewer?action=UPDATE&amp;creator=factSet&amp;DYN_ARGS=true&amp;DOC_NAME=FAT:RGQ_ENTRPR_VAL_EV_SOURCE_WINDOW.FAT&amp;VAR:ID1=PLL&amp;VAR:SDATE=20080215&amp;VAR:FDATE=20080131&amp;VAR:FREQ=WEEKLY&amp;VAR:RELITEM=&amp;VAR:CURRENCY=&amp;VAR:DB_TYPE=&amp;VAR:UNITS=M&amp;window=popup&amp;w","idth=535&amp;height=425&amp;START_MAXIMIZED=FALSE&amp;Y=120&amp;display_string=audit"}</definedName>
    <definedName name="_413__FDSAUDITLINK__" hidden="1">{"fdsup://directions/FAT Viewer?action=UPDATE&amp;creator=factSet&amp;DYN_ARGS=true&amp;DOC_NAME=FAT:RGQ_ENTRPR_VAL_EV_SOURCE_WINDOW.FAT&amp;VAR:ID1=PLL&amp;VAR:SDATE=20080215&amp;VAR:FDATE=20080131&amp;VAR:FREQ=WEEKLY&amp;VAR:RELITEM=&amp;VAR:CURRENCY=&amp;VAR:DB_TYPE=&amp;VAR:UNITS=M&amp;window=popup&amp;w","idth=535&amp;height=425&amp;START_MAXIMIZED=FALSE&amp;Y=120&amp;display_string=audit"}</definedName>
    <definedName name="_4130__FDSAUDITLINK__" localSheetId="1" hidden="1">{"fdsup://directions/FAT Viewer?action=UPDATE&amp;creator=factSet&amp;DYN_ARGS=true&amp;DOC_NAME=FAT:RGQ_ENTRPR_VAL_EV_SOURCE_WINDOW.FAT&amp;VAR:ID1=BWT-AT&amp;VAR:SDATE=20060818&amp;VAR:FDATE=20060630&amp;VAR:FREQ=WEEKLY&amp;VAR:RELITEM=&amp;VAR:CURRENCY=&amp;VAR:DB_TYPE=&amp;VAR:UNITS=M&amp;window=popu","p&amp;width=535&amp;height=425&amp;START_MAXIMIZED=FALSE&amp;Y=120&amp;display_string=audit"}</definedName>
    <definedName name="_4130__FDSAUDITLINK__" localSheetId="0" hidden="1">{"fdsup://directions/FAT Viewer?action=UPDATE&amp;creator=factSet&amp;DYN_ARGS=true&amp;DOC_NAME=FAT:RGQ_ENTRPR_VAL_EV_SOURCE_WINDOW.FAT&amp;VAR:ID1=BWT-AT&amp;VAR:SDATE=20060818&amp;VAR:FDATE=20060630&amp;VAR:FREQ=WEEKLY&amp;VAR:RELITEM=&amp;VAR:CURRENCY=&amp;VAR:DB_TYPE=&amp;VAR:UNITS=M&amp;window=popu","p&amp;width=535&amp;height=425&amp;START_MAXIMIZED=FALSE&amp;Y=120&amp;display_string=audit"}</definedName>
    <definedName name="_4130__FDSAUDITLINK__" hidden="1">{"fdsup://directions/FAT Viewer?action=UPDATE&amp;creator=factSet&amp;DYN_ARGS=true&amp;DOC_NAME=FAT:RGQ_ENTRPR_VAL_EV_SOURCE_WINDOW.FAT&amp;VAR:ID1=BWT-AT&amp;VAR:SDATE=20060818&amp;VAR:FDATE=20060630&amp;VAR:FREQ=WEEKLY&amp;VAR:RELITEM=&amp;VAR:CURRENCY=&amp;VAR:DB_TYPE=&amp;VAR:UNITS=M&amp;window=popu","p&amp;width=535&amp;height=425&amp;START_MAXIMIZED=FALSE&amp;Y=120&amp;display_string=audit"}</definedName>
    <definedName name="_4131__FDSAUDITLINK__" localSheetId="1" hidden="1">{"fdsup://directions/FAT Viewer?action=UPDATE&amp;creator=factSet&amp;DYN_ARGS=true&amp;DOC_NAME=FAT:RGQ_ENTRPR_VAL_EV_SOURCE_WINDOW.FAT&amp;VAR:ID1=BWT-AT&amp;VAR:SDATE=20060811&amp;VAR:FDATE=20060630&amp;VAR:FREQ=WEEKLY&amp;VAR:RELITEM=&amp;VAR:CURRENCY=&amp;VAR:DB_TYPE=&amp;VAR:UNITS=M&amp;window=popu","p&amp;width=535&amp;height=425&amp;START_MAXIMIZED=FALSE&amp;Y=120&amp;display_string=audit"}</definedName>
    <definedName name="_4131__FDSAUDITLINK__" localSheetId="0" hidden="1">{"fdsup://directions/FAT Viewer?action=UPDATE&amp;creator=factSet&amp;DYN_ARGS=true&amp;DOC_NAME=FAT:RGQ_ENTRPR_VAL_EV_SOURCE_WINDOW.FAT&amp;VAR:ID1=BWT-AT&amp;VAR:SDATE=20060811&amp;VAR:FDATE=20060630&amp;VAR:FREQ=WEEKLY&amp;VAR:RELITEM=&amp;VAR:CURRENCY=&amp;VAR:DB_TYPE=&amp;VAR:UNITS=M&amp;window=popu","p&amp;width=535&amp;height=425&amp;START_MAXIMIZED=FALSE&amp;Y=120&amp;display_string=audit"}</definedName>
    <definedName name="_4131__FDSAUDITLINK__" hidden="1">{"fdsup://directions/FAT Viewer?action=UPDATE&amp;creator=factSet&amp;DYN_ARGS=true&amp;DOC_NAME=FAT:RGQ_ENTRPR_VAL_EV_SOURCE_WINDOW.FAT&amp;VAR:ID1=BWT-AT&amp;VAR:SDATE=20060811&amp;VAR:FDATE=20060630&amp;VAR:FREQ=WEEKLY&amp;VAR:RELITEM=&amp;VAR:CURRENCY=&amp;VAR:DB_TYPE=&amp;VAR:UNITS=M&amp;window=popu","p&amp;width=535&amp;height=425&amp;START_MAXIMIZED=FALSE&amp;Y=120&amp;display_string=audit"}</definedName>
    <definedName name="_4132__FDSAUDITLINK__" localSheetId="1" hidden="1">{"fdsup://directions/FAT Viewer?action=UPDATE&amp;creator=factSet&amp;DYN_ARGS=true&amp;DOC_NAME=FAT:RGQ_ENTRPR_VAL_EV_SOURCE_WINDOW.FAT&amp;VAR:ID1=BWT-AT&amp;VAR:SDATE=20060804&amp;VAR:FDATE=20060630&amp;VAR:FREQ=WEEKLY&amp;VAR:RELITEM=&amp;VAR:CURRENCY=&amp;VAR:DB_TYPE=&amp;VAR:UNITS=M&amp;window=popu","p&amp;width=535&amp;height=425&amp;START_MAXIMIZED=FALSE&amp;Y=120&amp;display_string=audit"}</definedName>
    <definedName name="_4132__FDSAUDITLINK__" localSheetId="0" hidden="1">{"fdsup://directions/FAT Viewer?action=UPDATE&amp;creator=factSet&amp;DYN_ARGS=true&amp;DOC_NAME=FAT:RGQ_ENTRPR_VAL_EV_SOURCE_WINDOW.FAT&amp;VAR:ID1=BWT-AT&amp;VAR:SDATE=20060804&amp;VAR:FDATE=20060630&amp;VAR:FREQ=WEEKLY&amp;VAR:RELITEM=&amp;VAR:CURRENCY=&amp;VAR:DB_TYPE=&amp;VAR:UNITS=M&amp;window=popu","p&amp;width=535&amp;height=425&amp;START_MAXIMIZED=FALSE&amp;Y=120&amp;display_string=audit"}</definedName>
    <definedName name="_4132__FDSAUDITLINK__" hidden="1">{"fdsup://directions/FAT Viewer?action=UPDATE&amp;creator=factSet&amp;DYN_ARGS=true&amp;DOC_NAME=FAT:RGQ_ENTRPR_VAL_EV_SOURCE_WINDOW.FAT&amp;VAR:ID1=BWT-AT&amp;VAR:SDATE=20060804&amp;VAR:FDATE=20060630&amp;VAR:FREQ=WEEKLY&amp;VAR:RELITEM=&amp;VAR:CURRENCY=&amp;VAR:DB_TYPE=&amp;VAR:UNITS=M&amp;window=popu","p&amp;width=535&amp;height=425&amp;START_MAXIMIZED=FALSE&amp;Y=120&amp;display_string=audit"}</definedName>
    <definedName name="_4133__FDSAUDITLINK__" localSheetId="1" hidden="1">{"fdsup://directions/FAT Viewer?action=UPDATE&amp;creator=factSet&amp;DYN_ARGS=true&amp;DOC_NAME=FAT:RGQ_ENTRPR_VAL_EV_SOURCE_WINDOW.FAT&amp;VAR:ID1=BWT-AT&amp;VAR:SDATE=20060728&amp;VAR:FDATE=20060630&amp;VAR:FREQ=WEEKLY&amp;VAR:RELITEM=&amp;VAR:CURRENCY=&amp;VAR:DB_TYPE=&amp;VAR:UNITS=M&amp;window=popu","p&amp;width=535&amp;height=425&amp;START_MAXIMIZED=FALSE&amp;Y=120&amp;display_string=audit"}</definedName>
    <definedName name="_4133__FDSAUDITLINK__" localSheetId="0" hidden="1">{"fdsup://directions/FAT Viewer?action=UPDATE&amp;creator=factSet&amp;DYN_ARGS=true&amp;DOC_NAME=FAT:RGQ_ENTRPR_VAL_EV_SOURCE_WINDOW.FAT&amp;VAR:ID1=BWT-AT&amp;VAR:SDATE=20060728&amp;VAR:FDATE=20060630&amp;VAR:FREQ=WEEKLY&amp;VAR:RELITEM=&amp;VAR:CURRENCY=&amp;VAR:DB_TYPE=&amp;VAR:UNITS=M&amp;window=popu","p&amp;width=535&amp;height=425&amp;START_MAXIMIZED=FALSE&amp;Y=120&amp;display_string=audit"}</definedName>
    <definedName name="_4133__FDSAUDITLINK__" hidden="1">{"fdsup://directions/FAT Viewer?action=UPDATE&amp;creator=factSet&amp;DYN_ARGS=true&amp;DOC_NAME=FAT:RGQ_ENTRPR_VAL_EV_SOURCE_WINDOW.FAT&amp;VAR:ID1=BWT-AT&amp;VAR:SDATE=20060728&amp;VAR:FDATE=20060630&amp;VAR:FREQ=WEEKLY&amp;VAR:RELITEM=&amp;VAR:CURRENCY=&amp;VAR:DB_TYPE=&amp;VAR:UNITS=M&amp;window=popu","p&amp;width=535&amp;height=425&amp;START_MAXIMIZED=FALSE&amp;Y=120&amp;display_string=audit"}</definedName>
    <definedName name="_4134__FDSAUDITLINK__" localSheetId="1" hidden="1">{"fdsup://directions/FAT Viewer?action=UPDATE&amp;creator=factSet&amp;DYN_ARGS=true&amp;DOC_NAME=FAT:RGQ_ENTRPR_VAL_EV_SOURCE_WINDOW.FAT&amp;VAR:ID1=BWT-AT&amp;VAR:SDATE=20060721&amp;VAR:FDATE=20060630&amp;VAR:FREQ=WEEKLY&amp;VAR:RELITEM=&amp;VAR:CURRENCY=&amp;VAR:DB_TYPE=&amp;VAR:UNITS=M&amp;window=popu","p&amp;width=535&amp;height=425&amp;START_MAXIMIZED=FALSE&amp;Y=120&amp;display_string=audit"}</definedName>
    <definedName name="_4134__FDSAUDITLINK__" localSheetId="0" hidden="1">{"fdsup://directions/FAT Viewer?action=UPDATE&amp;creator=factSet&amp;DYN_ARGS=true&amp;DOC_NAME=FAT:RGQ_ENTRPR_VAL_EV_SOURCE_WINDOW.FAT&amp;VAR:ID1=BWT-AT&amp;VAR:SDATE=20060721&amp;VAR:FDATE=20060630&amp;VAR:FREQ=WEEKLY&amp;VAR:RELITEM=&amp;VAR:CURRENCY=&amp;VAR:DB_TYPE=&amp;VAR:UNITS=M&amp;window=popu","p&amp;width=535&amp;height=425&amp;START_MAXIMIZED=FALSE&amp;Y=120&amp;display_string=audit"}</definedName>
    <definedName name="_4134__FDSAUDITLINK__" hidden="1">{"fdsup://directions/FAT Viewer?action=UPDATE&amp;creator=factSet&amp;DYN_ARGS=true&amp;DOC_NAME=FAT:RGQ_ENTRPR_VAL_EV_SOURCE_WINDOW.FAT&amp;VAR:ID1=BWT-AT&amp;VAR:SDATE=20060721&amp;VAR:FDATE=20060630&amp;VAR:FREQ=WEEKLY&amp;VAR:RELITEM=&amp;VAR:CURRENCY=&amp;VAR:DB_TYPE=&amp;VAR:UNITS=M&amp;window=popu","p&amp;width=535&amp;height=425&amp;START_MAXIMIZED=FALSE&amp;Y=120&amp;display_string=audit"}</definedName>
    <definedName name="_4135__FDSAUDITLINK__" localSheetId="1" hidden="1">{"fdsup://directions/FAT Viewer?action=UPDATE&amp;creator=factSet&amp;DYN_ARGS=true&amp;DOC_NAME=FAT:RGQ_ENTRPR_VAL_EV_SOURCE_WINDOW.FAT&amp;VAR:ID1=BWT-AT&amp;VAR:SDATE=20060714&amp;VAR:FDATE=20060630&amp;VAR:FREQ=WEEKLY&amp;VAR:RELITEM=&amp;VAR:CURRENCY=&amp;VAR:DB_TYPE=&amp;VAR:UNITS=M&amp;window=popu","p&amp;width=535&amp;height=425&amp;START_MAXIMIZED=FALSE&amp;Y=120&amp;display_string=audit"}</definedName>
    <definedName name="_4135__FDSAUDITLINK__" localSheetId="0" hidden="1">{"fdsup://directions/FAT Viewer?action=UPDATE&amp;creator=factSet&amp;DYN_ARGS=true&amp;DOC_NAME=FAT:RGQ_ENTRPR_VAL_EV_SOURCE_WINDOW.FAT&amp;VAR:ID1=BWT-AT&amp;VAR:SDATE=20060714&amp;VAR:FDATE=20060630&amp;VAR:FREQ=WEEKLY&amp;VAR:RELITEM=&amp;VAR:CURRENCY=&amp;VAR:DB_TYPE=&amp;VAR:UNITS=M&amp;window=popu","p&amp;width=535&amp;height=425&amp;START_MAXIMIZED=FALSE&amp;Y=120&amp;display_string=audit"}</definedName>
    <definedName name="_4135__FDSAUDITLINK__" hidden="1">{"fdsup://directions/FAT Viewer?action=UPDATE&amp;creator=factSet&amp;DYN_ARGS=true&amp;DOC_NAME=FAT:RGQ_ENTRPR_VAL_EV_SOURCE_WINDOW.FAT&amp;VAR:ID1=BWT-AT&amp;VAR:SDATE=20060714&amp;VAR:FDATE=20060630&amp;VAR:FREQ=WEEKLY&amp;VAR:RELITEM=&amp;VAR:CURRENCY=&amp;VAR:DB_TYPE=&amp;VAR:UNITS=M&amp;window=popu","p&amp;width=535&amp;height=425&amp;START_MAXIMIZED=FALSE&amp;Y=120&amp;display_string=audit"}</definedName>
    <definedName name="_4136__FDSAUDITLINK__" localSheetId="1" hidden="1">{"fdsup://directions/FAT Viewer?action=UPDATE&amp;creator=factSet&amp;DYN_ARGS=true&amp;DOC_NAME=FAT:RGQ_ENTRPR_VAL_EV_SOURCE_WINDOW.FAT&amp;VAR:ID1=BWT-AT&amp;VAR:SDATE=20060707&amp;VAR:FDATE=20060630&amp;VAR:FREQ=WEEKLY&amp;VAR:RELITEM=&amp;VAR:CURRENCY=&amp;VAR:DB_TYPE=&amp;VAR:UNITS=M&amp;window=popu","p&amp;width=535&amp;height=425&amp;START_MAXIMIZED=FALSE&amp;Y=120&amp;display_string=audit"}</definedName>
    <definedName name="_4136__FDSAUDITLINK__" localSheetId="0" hidden="1">{"fdsup://directions/FAT Viewer?action=UPDATE&amp;creator=factSet&amp;DYN_ARGS=true&amp;DOC_NAME=FAT:RGQ_ENTRPR_VAL_EV_SOURCE_WINDOW.FAT&amp;VAR:ID1=BWT-AT&amp;VAR:SDATE=20060707&amp;VAR:FDATE=20060630&amp;VAR:FREQ=WEEKLY&amp;VAR:RELITEM=&amp;VAR:CURRENCY=&amp;VAR:DB_TYPE=&amp;VAR:UNITS=M&amp;window=popu","p&amp;width=535&amp;height=425&amp;START_MAXIMIZED=FALSE&amp;Y=120&amp;display_string=audit"}</definedName>
    <definedName name="_4136__FDSAUDITLINK__" hidden="1">{"fdsup://directions/FAT Viewer?action=UPDATE&amp;creator=factSet&amp;DYN_ARGS=true&amp;DOC_NAME=FAT:RGQ_ENTRPR_VAL_EV_SOURCE_WINDOW.FAT&amp;VAR:ID1=BWT-AT&amp;VAR:SDATE=20060707&amp;VAR:FDATE=20060630&amp;VAR:FREQ=WEEKLY&amp;VAR:RELITEM=&amp;VAR:CURRENCY=&amp;VAR:DB_TYPE=&amp;VAR:UNITS=M&amp;window=popu","p&amp;width=535&amp;height=425&amp;START_MAXIMIZED=FALSE&amp;Y=120&amp;display_string=audit"}</definedName>
    <definedName name="_4137__FDSAUDITLINK__" localSheetId="1" hidden="1">{"fdsup://directions/FAT Viewer?action=UPDATE&amp;creator=factSet&amp;DYN_ARGS=true&amp;DOC_NAME=FAT:RGQ_ENTRPR_VAL_EV_SOURCE_WINDOW.FAT&amp;VAR:ID1=BWT-AT&amp;VAR:SDATE=20060630&amp;VAR:FDATE=20060630&amp;VAR:FREQ=WEEKLY&amp;VAR:RELITEM=&amp;VAR:CURRENCY=&amp;VAR:DB_TYPE=&amp;VAR:UNITS=M&amp;window=popu","p&amp;width=535&amp;height=425&amp;START_MAXIMIZED=FALSE&amp;Y=120&amp;display_string=audit"}</definedName>
    <definedName name="_4137__FDSAUDITLINK__" localSheetId="0" hidden="1">{"fdsup://directions/FAT Viewer?action=UPDATE&amp;creator=factSet&amp;DYN_ARGS=true&amp;DOC_NAME=FAT:RGQ_ENTRPR_VAL_EV_SOURCE_WINDOW.FAT&amp;VAR:ID1=BWT-AT&amp;VAR:SDATE=20060630&amp;VAR:FDATE=20060630&amp;VAR:FREQ=WEEKLY&amp;VAR:RELITEM=&amp;VAR:CURRENCY=&amp;VAR:DB_TYPE=&amp;VAR:UNITS=M&amp;window=popu","p&amp;width=535&amp;height=425&amp;START_MAXIMIZED=FALSE&amp;Y=120&amp;display_string=audit"}</definedName>
    <definedName name="_4137__FDSAUDITLINK__" hidden="1">{"fdsup://directions/FAT Viewer?action=UPDATE&amp;creator=factSet&amp;DYN_ARGS=true&amp;DOC_NAME=FAT:RGQ_ENTRPR_VAL_EV_SOURCE_WINDOW.FAT&amp;VAR:ID1=BWT-AT&amp;VAR:SDATE=20060630&amp;VAR:FDATE=20060630&amp;VAR:FREQ=WEEKLY&amp;VAR:RELITEM=&amp;VAR:CURRENCY=&amp;VAR:DB_TYPE=&amp;VAR:UNITS=M&amp;window=popu","p&amp;width=535&amp;height=425&amp;START_MAXIMIZED=FALSE&amp;Y=120&amp;display_string=audit"}</definedName>
    <definedName name="_4138__FDSAUDITLINK__" localSheetId="1" hidden="1">{"fdsup://directions/FAT Viewer?action=UPDATE&amp;creator=factSet&amp;DYN_ARGS=true&amp;DOC_NAME=FAT:RGQ_ENTRPR_VAL_EV_SOURCE_WINDOW.FAT&amp;VAR:ID1=BWT-AT&amp;VAR:SDATE=20060623&amp;VAR:FDATE=20060331&amp;VAR:FREQ=WEEKLY&amp;VAR:RELITEM=&amp;VAR:CURRENCY=&amp;VAR:DB_TYPE=&amp;VAR:UNITS=M&amp;window=popu","p&amp;width=535&amp;height=425&amp;START_MAXIMIZED=FALSE&amp;Y=120&amp;display_string=audit"}</definedName>
    <definedName name="_4138__FDSAUDITLINK__" localSheetId="0" hidden="1">{"fdsup://directions/FAT Viewer?action=UPDATE&amp;creator=factSet&amp;DYN_ARGS=true&amp;DOC_NAME=FAT:RGQ_ENTRPR_VAL_EV_SOURCE_WINDOW.FAT&amp;VAR:ID1=BWT-AT&amp;VAR:SDATE=20060623&amp;VAR:FDATE=20060331&amp;VAR:FREQ=WEEKLY&amp;VAR:RELITEM=&amp;VAR:CURRENCY=&amp;VAR:DB_TYPE=&amp;VAR:UNITS=M&amp;window=popu","p&amp;width=535&amp;height=425&amp;START_MAXIMIZED=FALSE&amp;Y=120&amp;display_string=audit"}</definedName>
    <definedName name="_4138__FDSAUDITLINK__" hidden="1">{"fdsup://directions/FAT Viewer?action=UPDATE&amp;creator=factSet&amp;DYN_ARGS=true&amp;DOC_NAME=FAT:RGQ_ENTRPR_VAL_EV_SOURCE_WINDOW.FAT&amp;VAR:ID1=BWT-AT&amp;VAR:SDATE=20060623&amp;VAR:FDATE=20060331&amp;VAR:FREQ=WEEKLY&amp;VAR:RELITEM=&amp;VAR:CURRENCY=&amp;VAR:DB_TYPE=&amp;VAR:UNITS=M&amp;window=popu","p&amp;width=535&amp;height=425&amp;START_MAXIMIZED=FALSE&amp;Y=120&amp;display_string=audit"}</definedName>
    <definedName name="_4139__FDSAUDITLINK__" localSheetId="1" hidden="1">{"fdsup://directions/FAT Viewer?action=UPDATE&amp;creator=factSet&amp;DYN_ARGS=true&amp;DOC_NAME=FAT:RGQ_ENTRPR_VAL_EV_SOURCE_WINDOW.FAT&amp;VAR:ID1=BWT-AT&amp;VAR:SDATE=20060616&amp;VAR:FDATE=20060331&amp;VAR:FREQ=WEEKLY&amp;VAR:RELITEM=&amp;VAR:CURRENCY=&amp;VAR:DB_TYPE=&amp;VAR:UNITS=M&amp;window=popu","p&amp;width=535&amp;height=425&amp;START_MAXIMIZED=FALSE&amp;Y=120&amp;display_string=audit"}</definedName>
    <definedName name="_4139__FDSAUDITLINK__" localSheetId="0" hidden="1">{"fdsup://directions/FAT Viewer?action=UPDATE&amp;creator=factSet&amp;DYN_ARGS=true&amp;DOC_NAME=FAT:RGQ_ENTRPR_VAL_EV_SOURCE_WINDOW.FAT&amp;VAR:ID1=BWT-AT&amp;VAR:SDATE=20060616&amp;VAR:FDATE=20060331&amp;VAR:FREQ=WEEKLY&amp;VAR:RELITEM=&amp;VAR:CURRENCY=&amp;VAR:DB_TYPE=&amp;VAR:UNITS=M&amp;window=popu","p&amp;width=535&amp;height=425&amp;START_MAXIMIZED=FALSE&amp;Y=120&amp;display_string=audit"}</definedName>
    <definedName name="_4139__FDSAUDITLINK__" hidden="1">{"fdsup://directions/FAT Viewer?action=UPDATE&amp;creator=factSet&amp;DYN_ARGS=true&amp;DOC_NAME=FAT:RGQ_ENTRPR_VAL_EV_SOURCE_WINDOW.FAT&amp;VAR:ID1=BWT-AT&amp;VAR:SDATE=20060616&amp;VAR:FDATE=20060331&amp;VAR:FREQ=WEEKLY&amp;VAR:RELITEM=&amp;VAR:CURRENCY=&amp;VAR:DB_TYPE=&amp;VAR:UNITS=M&amp;window=popu","p&amp;width=535&amp;height=425&amp;START_MAXIMIZED=FALSE&amp;Y=120&amp;display_string=audit"}</definedName>
    <definedName name="_414__FDSAUDITLINK__" localSheetId="1" hidden="1">{"fdsup://directions/FAT Viewer?action=UPDATE&amp;creator=factSet&amp;DYN_ARGS=true&amp;DOC_NAME=FAT:RGQ_ENTRPR_VAL_EV_SOURCE_WINDOW.FAT&amp;VAR:ID1=PLL&amp;VAR:SDATE=20080208&amp;VAR:FDATE=20080131&amp;VAR:FREQ=WEEKLY&amp;VAR:RELITEM=&amp;VAR:CURRENCY=&amp;VAR:DB_TYPE=&amp;VAR:UNITS=M&amp;window=popup&amp;w","idth=535&amp;height=425&amp;START_MAXIMIZED=FALSE&amp;Y=120&amp;display_string=audit"}</definedName>
    <definedName name="_414__FDSAUDITLINK__" localSheetId="0" hidden="1">{"fdsup://directions/FAT Viewer?action=UPDATE&amp;creator=factSet&amp;DYN_ARGS=true&amp;DOC_NAME=FAT:RGQ_ENTRPR_VAL_EV_SOURCE_WINDOW.FAT&amp;VAR:ID1=PLL&amp;VAR:SDATE=20080208&amp;VAR:FDATE=20080131&amp;VAR:FREQ=WEEKLY&amp;VAR:RELITEM=&amp;VAR:CURRENCY=&amp;VAR:DB_TYPE=&amp;VAR:UNITS=M&amp;window=popup&amp;w","idth=535&amp;height=425&amp;START_MAXIMIZED=FALSE&amp;Y=120&amp;display_string=audit"}</definedName>
    <definedName name="_414__FDSAUDITLINK__" hidden="1">{"fdsup://directions/FAT Viewer?action=UPDATE&amp;creator=factSet&amp;DYN_ARGS=true&amp;DOC_NAME=FAT:RGQ_ENTRPR_VAL_EV_SOURCE_WINDOW.FAT&amp;VAR:ID1=PLL&amp;VAR:SDATE=20080208&amp;VAR:FDATE=20080131&amp;VAR:FREQ=WEEKLY&amp;VAR:RELITEM=&amp;VAR:CURRENCY=&amp;VAR:DB_TYPE=&amp;VAR:UNITS=M&amp;window=popup&amp;w","idth=535&amp;height=425&amp;START_MAXIMIZED=FALSE&amp;Y=120&amp;display_string=audit"}</definedName>
    <definedName name="_4140__FDSAUDITLINK__" localSheetId="1" hidden="1">{"fdsup://directions/FAT Viewer?action=UPDATE&amp;creator=factSet&amp;DYN_ARGS=true&amp;DOC_NAME=FAT:RGQ_ENTRPR_VAL_EV_SOURCE_WINDOW.FAT&amp;VAR:ID1=BWT-AT&amp;VAR:SDATE=20060609&amp;VAR:FDATE=20060331&amp;VAR:FREQ=WEEKLY&amp;VAR:RELITEM=&amp;VAR:CURRENCY=&amp;VAR:DB_TYPE=&amp;VAR:UNITS=M&amp;window=popu","p&amp;width=535&amp;height=425&amp;START_MAXIMIZED=FALSE&amp;Y=120&amp;display_string=audit"}</definedName>
    <definedName name="_4140__FDSAUDITLINK__" localSheetId="0" hidden="1">{"fdsup://directions/FAT Viewer?action=UPDATE&amp;creator=factSet&amp;DYN_ARGS=true&amp;DOC_NAME=FAT:RGQ_ENTRPR_VAL_EV_SOURCE_WINDOW.FAT&amp;VAR:ID1=BWT-AT&amp;VAR:SDATE=20060609&amp;VAR:FDATE=20060331&amp;VAR:FREQ=WEEKLY&amp;VAR:RELITEM=&amp;VAR:CURRENCY=&amp;VAR:DB_TYPE=&amp;VAR:UNITS=M&amp;window=popu","p&amp;width=535&amp;height=425&amp;START_MAXIMIZED=FALSE&amp;Y=120&amp;display_string=audit"}</definedName>
    <definedName name="_4140__FDSAUDITLINK__" hidden="1">{"fdsup://directions/FAT Viewer?action=UPDATE&amp;creator=factSet&amp;DYN_ARGS=true&amp;DOC_NAME=FAT:RGQ_ENTRPR_VAL_EV_SOURCE_WINDOW.FAT&amp;VAR:ID1=BWT-AT&amp;VAR:SDATE=20060609&amp;VAR:FDATE=20060331&amp;VAR:FREQ=WEEKLY&amp;VAR:RELITEM=&amp;VAR:CURRENCY=&amp;VAR:DB_TYPE=&amp;VAR:UNITS=M&amp;window=popu","p&amp;width=535&amp;height=425&amp;START_MAXIMIZED=FALSE&amp;Y=120&amp;display_string=audit"}</definedName>
    <definedName name="_4141__FDSAUDITLINK__" localSheetId="1" hidden="1">{"fdsup://directions/FAT Viewer?action=UPDATE&amp;creator=factSet&amp;DYN_ARGS=true&amp;DOC_NAME=FAT:RGQ_ENTRPR_VAL_EV_SOURCE_WINDOW.FAT&amp;VAR:ID1=BWT-AT&amp;VAR:SDATE=20060602&amp;VAR:FDATE=20060331&amp;VAR:FREQ=WEEKLY&amp;VAR:RELITEM=&amp;VAR:CURRENCY=&amp;VAR:DB_TYPE=&amp;VAR:UNITS=M&amp;window=popu","p&amp;width=535&amp;height=425&amp;START_MAXIMIZED=FALSE&amp;Y=120&amp;display_string=audit"}</definedName>
    <definedName name="_4141__FDSAUDITLINK__" localSheetId="0" hidden="1">{"fdsup://directions/FAT Viewer?action=UPDATE&amp;creator=factSet&amp;DYN_ARGS=true&amp;DOC_NAME=FAT:RGQ_ENTRPR_VAL_EV_SOURCE_WINDOW.FAT&amp;VAR:ID1=BWT-AT&amp;VAR:SDATE=20060602&amp;VAR:FDATE=20060331&amp;VAR:FREQ=WEEKLY&amp;VAR:RELITEM=&amp;VAR:CURRENCY=&amp;VAR:DB_TYPE=&amp;VAR:UNITS=M&amp;window=popu","p&amp;width=535&amp;height=425&amp;START_MAXIMIZED=FALSE&amp;Y=120&amp;display_string=audit"}</definedName>
    <definedName name="_4141__FDSAUDITLINK__" hidden="1">{"fdsup://directions/FAT Viewer?action=UPDATE&amp;creator=factSet&amp;DYN_ARGS=true&amp;DOC_NAME=FAT:RGQ_ENTRPR_VAL_EV_SOURCE_WINDOW.FAT&amp;VAR:ID1=BWT-AT&amp;VAR:SDATE=20060602&amp;VAR:FDATE=20060331&amp;VAR:FREQ=WEEKLY&amp;VAR:RELITEM=&amp;VAR:CURRENCY=&amp;VAR:DB_TYPE=&amp;VAR:UNITS=M&amp;window=popu","p&amp;width=535&amp;height=425&amp;START_MAXIMIZED=FALSE&amp;Y=120&amp;display_string=audit"}</definedName>
    <definedName name="_4142__FDSAUDITLINK__" localSheetId="1" hidden="1">{"fdsup://directions/FAT Viewer?action=UPDATE&amp;creator=factSet&amp;DYN_ARGS=true&amp;DOC_NAME=FAT:RGQ_ENTRPR_VAL_EV_SOURCE_WINDOW.FAT&amp;VAR:ID1=BWT-AT&amp;VAR:SDATE=20060526&amp;VAR:FDATE=20060331&amp;VAR:FREQ=WEEKLY&amp;VAR:RELITEM=&amp;VAR:CURRENCY=&amp;VAR:DB_TYPE=&amp;VAR:UNITS=M&amp;window=popu","p&amp;width=535&amp;height=425&amp;START_MAXIMIZED=FALSE&amp;Y=120&amp;display_string=audit"}</definedName>
    <definedName name="_4142__FDSAUDITLINK__" localSheetId="0" hidden="1">{"fdsup://directions/FAT Viewer?action=UPDATE&amp;creator=factSet&amp;DYN_ARGS=true&amp;DOC_NAME=FAT:RGQ_ENTRPR_VAL_EV_SOURCE_WINDOW.FAT&amp;VAR:ID1=BWT-AT&amp;VAR:SDATE=20060526&amp;VAR:FDATE=20060331&amp;VAR:FREQ=WEEKLY&amp;VAR:RELITEM=&amp;VAR:CURRENCY=&amp;VAR:DB_TYPE=&amp;VAR:UNITS=M&amp;window=popu","p&amp;width=535&amp;height=425&amp;START_MAXIMIZED=FALSE&amp;Y=120&amp;display_string=audit"}</definedName>
    <definedName name="_4142__FDSAUDITLINK__" hidden="1">{"fdsup://directions/FAT Viewer?action=UPDATE&amp;creator=factSet&amp;DYN_ARGS=true&amp;DOC_NAME=FAT:RGQ_ENTRPR_VAL_EV_SOURCE_WINDOW.FAT&amp;VAR:ID1=BWT-AT&amp;VAR:SDATE=20060526&amp;VAR:FDATE=20060331&amp;VAR:FREQ=WEEKLY&amp;VAR:RELITEM=&amp;VAR:CURRENCY=&amp;VAR:DB_TYPE=&amp;VAR:UNITS=M&amp;window=popu","p&amp;width=535&amp;height=425&amp;START_MAXIMIZED=FALSE&amp;Y=120&amp;display_string=audit"}</definedName>
    <definedName name="_4143__FDSAUDITLINK__" localSheetId="1" hidden="1">{"fdsup://directions/FAT Viewer?action=UPDATE&amp;creator=factSet&amp;DYN_ARGS=true&amp;DOC_NAME=FAT:RGQ_ENTRPR_VAL_EV_SOURCE_WINDOW.FAT&amp;VAR:ID1=BWT-AT&amp;VAR:SDATE=20060519&amp;VAR:FDATE=20060331&amp;VAR:FREQ=WEEKLY&amp;VAR:RELITEM=&amp;VAR:CURRENCY=&amp;VAR:DB_TYPE=&amp;VAR:UNITS=M&amp;window=popu","p&amp;width=535&amp;height=425&amp;START_MAXIMIZED=FALSE&amp;Y=120&amp;display_string=audit"}</definedName>
    <definedName name="_4143__FDSAUDITLINK__" localSheetId="0" hidden="1">{"fdsup://directions/FAT Viewer?action=UPDATE&amp;creator=factSet&amp;DYN_ARGS=true&amp;DOC_NAME=FAT:RGQ_ENTRPR_VAL_EV_SOURCE_WINDOW.FAT&amp;VAR:ID1=BWT-AT&amp;VAR:SDATE=20060519&amp;VAR:FDATE=20060331&amp;VAR:FREQ=WEEKLY&amp;VAR:RELITEM=&amp;VAR:CURRENCY=&amp;VAR:DB_TYPE=&amp;VAR:UNITS=M&amp;window=popu","p&amp;width=535&amp;height=425&amp;START_MAXIMIZED=FALSE&amp;Y=120&amp;display_string=audit"}</definedName>
    <definedName name="_4143__FDSAUDITLINK__" hidden="1">{"fdsup://directions/FAT Viewer?action=UPDATE&amp;creator=factSet&amp;DYN_ARGS=true&amp;DOC_NAME=FAT:RGQ_ENTRPR_VAL_EV_SOURCE_WINDOW.FAT&amp;VAR:ID1=BWT-AT&amp;VAR:SDATE=20060519&amp;VAR:FDATE=20060331&amp;VAR:FREQ=WEEKLY&amp;VAR:RELITEM=&amp;VAR:CURRENCY=&amp;VAR:DB_TYPE=&amp;VAR:UNITS=M&amp;window=popu","p&amp;width=535&amp;height=425&amp;START_MAXIMIZED=FALSE&amp;Y=120&amp;display_string=audit"}</definedName>
    <definedName name="_4144__FDSAUDITLINK__" localSheetId="1" hidden="1">{"fdsup://directions/FAT Viewer?action=UPDATE&amp;creator=factSet&amp;DYN_ARGS=true&amp;DOC_NAME=FAT:RGQ_ENTRPR_VAL_EV_SOURCE_WINDOW.FAT&amp;VAR:ID1=BWT-AT&amp;VAR:SDATE=20060512&amp;VAR:FDATE=20060331&amp;VAR:FREQ=WEEKLY&amp;VAR:RELITEM=&amp;VAR:CURRENCY=&amp;VAR:DB_TYPE=&amp;VAR:UNITS=M&amp;window=popu","p&amp;width=535&amp;height=425&amp;START_MAXIMIZED=FALSE&amp;Y=120&amp;display_string=audit"}</definedName>
    <definedName name="_4144__FDSAUDITLINK__" localSheetId="0" hidden="1">{"fdsup://directions/FAT Viewer?action=UPDATE&amp;creator=factSet&amp;DYN_ARGS=true&amp;DOC_NAME=FAT:RGQ_ENTRPR_VAL_EV_SOURCE_WINDOW.FAT&amp;VAR:ID1=BWT-AT&amp;VAR:SDATE=20060512&amp;VAR:FDATE=20060331&amp;VAR:FREQ=WEEKLY&amp;VAR:RELITEM=&amp;VAR:CURRENCY=&amp;VAR:DB_TYPE=&amp;VAR:UNITS=M&amp;window=popu","p&amp;width=535&amp;height=425&amp;START_MAXIMIZED=FALSE&amp;Y=120&amp;display_string=audit"}</definedName>
    <definedName name="_4144__FDSAUDITLINK__" hidden="1">{"fdsup://directions/FAT Viewer?action=UPDATE&amp;creator=factSet&amp;DYN_ARGS=true&amp;DOC_NAME=FAT:RGQ_ENTRPR_VAL_EV_SOURCE_WINDOW.FAT&amp;VAR:ID1=BWT-AT&amp;VAR:SDATE=20060512&amp;VAR:FDATE=20060331&amp;VAR:FREQ=WEEKLY&amp;VAR:RELITEM=&amp;VAR:CURRENCY=&amp;VAR:DB_TYPE=&amp;VAR:UNITS=M&amp;window=popu","p&amp;width=535&amp;height=425&amp;START_MAXIMIZED=FALSE&amp;Y=120&amp;display_string=audit"}</definedName>
    <definedName name="_4145__FDSAUDITLINK__" localSheetId="1" hidden="1">{"fdsup://directions/FAT Viewer?action=UPDATE&amp;creator=factSet&amp;DYN_ARGS=true&amp;DOC_NAME=FAT:RGQ_ENTRPR_VAL_EV_SOURCE_WINDOW.FAT&amp;VAR:ID1=BWT-AT&amp;VAR:SDATE=20060505&amp;VAR:FDATE=20060331&amp;VAR:FREQ=WEEKLY&amp;VAR:RELITEM=&amp;VAR:CURRENCY=&amp;VAR:DB_TYPE=&amp;VAR:UNITS=M&amp;window=popu","p&amp;width=535&amp;height=425&amp;START_MAXIMIZED=FALSE&amp;Y=120&amp;display_string=audit"}</definedName>
    <definedName name="_4145__FDSAUDITLINK__" localSheetId="0" hidden="1">{"fdsup://directions/FAT Viewer?action=UPDATE&amp;creator=factSet&amp;DYN_ARGS=true&amp;DOC_NAME=FAT:RGQ_ENTRPR_VAL_EV_SOURCE_WINDOW.FAT&amp;VAR:ID1=BWT-AT&amp;VAR:SDATE=20060505&amp;VAR:FDATE=20060331&amp;VAR:FREQ=WEEKLY&amp;VAR:RELITEM=&amp;VAR:CURRENCY=&amp;VAR:DB_TYPE=&amp;VAR:UNITS=M&amp;window=popu","p&amp;width=535&amp;height=425&amp;START_MAXIMIZED=FALSE&amp;Y=120&amp;display_string=audit"}</definedName>
    <definedName name="_4145__FDSAUDITLINK__" hidden="1">{"fdsup://directions/FAT Viewer?action=UPDATE&amp;creator=factSet&amp;DYN_ARGS=true&amp;DOC_NAME=FAT:RGQ_ENTRPR_VAL_EV_SOURCE_WINDOW.FAT&amp;VAR:ID1=BWT-AT&amp;VAR:SDATE=20060505&amp;VAR:FDATE=20060331&amp;VAR:FREQ=WEEKLY&amp;VAR:RELITEM=&amp;VAR:CURRENCY=&amp;VAR:DB_TYPE=&amp;VAR:UNITS=M&amp;window=popu","p&amp;width=535&amp;height=425&amp;START_MAXIMIZED=FALSE&amp;Y=120&amp;display_string=audit"}</definedName>
    <definedName name="_4146__FDSAUDITLINK__" localSheetId="1" hidden="1">{"fdsup://directions/FAT Viewer?action=UPDATE&amp;creator=factSet&amp;DYN_ARGS=true&amp;DOC_NAME=FAT:RGQ_ENTRPR_VAL_EV_SOURCE_WINDOW.FAT&amp;VAR:ID1=BWT-AT&amp;VAR:SDATE=20060428&amp;VAR:FDATE=20060331&amp;VAR:FREQ=WEEKLY&amp;VAR:RELITEM=&amp;VAR:CURRENCY=&amp;VAR:DB_TYPE=&amp;VAR:UNITS=M&amp;window=popu","p&amp;width=535&amp;height=425&amp;START_MAXIMIZED=FALSE&amp;Y=120&amp;display_string=audit"}</definedName>
    <definedName name="_4146__FDSAUDITLINK__" localSheetId="0" hidden="1">{"fdsup://directions/FAT Viewer?action=UPDATE&amp;creator=factSet&amp;DYN_ARGS=true&amp;DOC_NAME=FAT:RGQ_ENTRPR_VAL_EV_SOURCE_WINDOW.FAT&amp;VAR:ID1=BWT-AT&amp;VAR:SDATE=20060428&amp;VAR:FDATE=20060331&amp;VAR:FREQ=WEEKLY&amp;VAR:RELITEM=&amp;VAR:CURRENCY=&amp;VAR:DB_TYPE=&amp;VAR:UNITS=M&amp;window=popu","p&amp;width=535&amp;height=425&amp;START_MAXIMIZED=FALSE&amp;Y=120&amp;display_string=audit"}</definedName>
    <definedName name="_4146__FDSAUDITLINK__" hidden="1">{"fdsup://directions/FAT Viewer?action=UPDATE&amp;creator=factSet&amp;DYN_ARGS=true&amp;DOC_NAME=FAT:RGQ_ENTRPR_VAL_EV_SOURCE_WINDOW.FAT&amp;VAR:ID1=BWT-AT&amp;VAR:SDATE=20060428&amp;VAR:FDATE=20060331&amp;VAR:FREQ=WEEKLY&amp;VAR:RELITEM=&amp;VAR:CURRENCY=&amp;VAR:DB_TYPE=&amp;VAR:UNITS=M&amp;window=popu","p&amp;width=535&amp;height=425&amp;START_MAXIMIZED=FALSE&amp;Y=120&amp;display_string=audit"}</definedName>
    <definedName name="_4147__FDSAUDITLINK__" localSheetId="1" hidden="1">{"fdsup://directions/FAT Viewer?action=UPDATE&amp;creator=factSet&amp;DYN_ARGS=true&amp;DOC_NAME=FAT:RGQ_ENTRPR_VAL_EV_SOURCE_WINDOW.FAT&amp;VAR:ID1=BWT-AT&amp;VAR:SDATE=20060421&amp;VAR:FDATE=20060331&amp;VAR:FREQ=WEEKLY&amp;VAR:RELITEM=&amp;VAR:CURRENCY=&amp;VAR:DB_TYPE=&amp;VAR:UNITS=M&amp;window=popu","p&amp;width=535&amp;height=425&amp;START_MAXIMIZED=FALSE&amp;Y=120&amp;display_string=audit"}</definedName>
    <definedName name="_4147__FDSAUDITLINK__" localSheetId="0" hidden="1">{"fdsup://directions/FAT Viewer?action=UPDATE&amp;creator=factSet&amp;DYN_ARGS=true&amp;DOC_NAME=FAT:RGQ_ENTRPR_VAL_EV_SOURCE_WINDOW.FAT&amp;VAR:ID1=BWT-AT&amp;VAR:SDATE=20060421&amp;VAR:FDATE=20060331&amp;VAR:FREQ=WEEKLY&amp;VAR:RELITEM=&amp;VAR:CURRENCY=&amp;VAR:DB_TYPE=&amp;VAR:UNITS=M&amp;window=popu","p&amp;width=535&amp;height=425&amp;START_MAXIMIZED=FALSE&amp;Y=120&amp;display_string=audit"}</definedName>
    <definedName name="_4147__FDSAUDITLINK__" hidden="1">{"fdsup://directions/FAT Viewer?action=UPDATE&amp;creator=factSet&amp;DYN_ARGS=true&amp;DOC_NAME=FAT:RGQ_ENTRPR_VAL_EV_SOURCE_WINDOW.FAT&amp;VAR:ID1=BWT-AT&amp;VAR:SDATE=20060421&amp;VAR:FDATE=20060331&amp;VAR:FREQ=WEEKLY&amp;VAR:RELITEM=&amp;VAR:CURRENCY=&amp;VAR:DB_TYPE=&amp;VAR:UNITS=M&amp;window=popu","p&amp;width=535&amp;height=425&amp;START_MAXIMIZED=FALSE&amp;Y=120&amp;display_string=audit"}</definedName>
    <definedName name="_4148__FDSAUDITLINK__" localSheetId="1" hidden="1">{"fdsup://directions/FAT Viewer?action=UPDATE&amp;creator=factSet&amp;DYN_ARGS=true&amp;DOC_NAME=FAT:RGQ_ENTRPR_VAL_EV_SOURCE_WINDOW.FAT&amp;VAR:ID1=BWT-AT&amp;VAR:SDATE=20060413&amp;VAR:FDATE=20060331&amp;VAR:FREQ=WEEKLY&amp;VAR:RELITEM=&amp;VAR:CURRENCY=&amp;VAR:DB_TYPE=&amp;VAR:UNITS=M&amp;window=popu","p&amp;width=535&amp;height=425&amp;START_MAXIMIZED=FALSE&amp;Y=120&amp;display_string=audit"}</definedName>
    <definedName name="_4148__FDSAUDITLINK__" localSheetId="0" hidden="1">{"fdsup://directions/FAT Viewer?action=UPDATE&amp;creator=factSet&amp;DYN_ARGS=true&amp;DOC_NAME=FAT:RGQ_ENTRPR_VAL_EV_SOURCE_WINDOW.FAT&amp;VAR:ID1=BWT-AT&amp;VAR:SDATE=20060413&amp;VAR:FDATE=20060331&amp;VAR:FREQ=WEEKLY&amp;VAR:RELITEM=&amp;VAR:CURRENCY=&amp;VAR:DB_TYPE=&amp;VAR:UNITS=M&amp;window=popu","p&amp;width=535&amp;height=425&amp;START_MAXIMIZED=FALSE&amp;Y=120&amp;display_string=audit"}</definedName>
    <definedName name="_4148__FDSAUDITLINK__" hidden="1">{"fdsup://directions/FAT Viewer?action=UPDATE&amp;creator=factSet&amp;DYN_ARGS=true&amp;DOC_NAME=FAT:RGQ_ENTRPR_VAL_EV_SOURCE_WINDOW.FAT&amp;VAR:ID1=BWT-AT&amp;VAR:SDATE=20060413&amp;VAR:FDATE=20060331&amp;VAR:FREQ=WEEKLY&amp;VAR:RELITEM=&amp;VAR:CURRENCY=&amp;VAR:DB_TYPE=&amp;VAR:UNITS=M&amp;window=popu","p&amp;width=535&amp;height=425&amp;START_MAXIMIZED=FALSE&amp;Y=120&amp;display_string=audit"}</definedName>
    <definedName name="_4149__FDSAUDITLINK__" localSheetId="1" hidden="1">{"fdsup://directions/FAT Viewer?action=UPDATE&amp;creator=factSet&amp;DYN_ARGS=true&amp;DOC_NAME=FAT:RGQ_ENTRPR_VAL_EV_SOURCE_WINDOW.FAT&amp;VAR:ID1=BWT-AT&amp;VAR:SDATE=20060407&amp;VAR:FDATE=20060331&amp;VAR:FREQ=WEEKLY&amp;VAR:RELITEM=&amp;VAR:CURRENCY=&amp;VAR:DB_TYPE=&amp;VAR:UNITS=M&amp;window=popu","p&amp;width=535&amp;height=425&amp;START_MAXIMIZED=FALSE&amp;Y=120&amp;display_string=audit"}</definedName>
    <definedName name="_4149__FDSAUDITLINK__" localSheetId="0" hidden="1">{"fdsup://directions/FAT Viewer?action=UPDATE&amp;creator=factSet&amp;DYN_ARGS=true&amp;DOC_NAME=FAT:RGQ_ENTRPR_VAL_EV_SOURCE_WINDOW.FAT&amp;VAR:ID1=BWT-AT&amp;VAR:SDATE=20060407&amp;VAR:FDATE=20060331&amp;VAR:FREQ=WEEKLY&amp;VAR:RELITEM=&amp;VAR:CURRENCY=&amp;VAR:DB_TYPE=&amp;VAR:UNITS=M&amp;window=popu","p&amp;width=535&amp;height=425&amp;START_MAXIMIZED=FALSE&amp;Y=120&amp;display_string=audit"}</definedName>
    <definedName name="_4149__FDSAUDITLINK__" hidden="1">{"fdsup://directions/FAT Viewer?action=UPDATE&amp;creator=factSet&amp;DYN_ARGS=true&amp;DOC_NAME=FAT:RGQ_ENTRPR_VAL_EV_SOURCE_WINDOW.FAT&amp;VAR:ID1=BWT-AT&amp;VAR:SDATE=20060407&amp;VAR:FDATE=20060331&amp;VAR:FREQ=WEEKLY&amp;VAR:RELITEM=&amp;VAR:CURRENCY=&amp;VAR:DB_TYPE=&amp;VAR:UNITS=M&amp;window=popu","p&amp;width=535&amp;height=425&amp;START_MAXIMIZED=FALSE&amp;Y=120&amp;display_string=audit"}</definedName>
    <definedName name="_415__FDSAUDITLINK__" localSheetId="1" hidden="1">{"fdsup://directions/FAT Viewer?action=UPDATE&amp;creator=factSet&amp;DYN_ARGS=true&amp;DOC_NAME=FAT:RGQ_ENTRPR_VAL_EV_SOURCE_WINDOW.FAT&amp;VAR:ID1=PLL&amp;VAR:SDATE=20080201&amp;VAR:FDATE=20080131&amp;VAR:FREQ=WEEKLY&amp;VAR:RELITEM=&amp;VAR:CURRENCY=&amp;VAR:DB_TYPE=&amp;VAR:UNITS=M&amp;window=popup&amp;w","idth=535&amp;height=425&amp;START_MAXIMIZED=FALSE&amp;Y=120&amp;display_string=audit"}</definedName>
    <definedName name="_415__FDSAUDITLINK__" localSheetId="0" hidden="1">{"fdsup://directions/FAT Viewer?action=UPDATE&amp;creator=factSet&amp;DYN_ARGS=true&amp;DOC_NAME=FAT:RGQ_ENTRPR_VAL_EV_SOURCE_WINDOW.FAT&amp;VAR:ID1=PLL&amp;VAR:SDATE=20080201&amp;VAR:FDATE=20080131&amp;VAR:FREQ=WEEKLY&amp;VAR:RELITEM=&amp;VAR:CURRENCY=&amp;VAR:DB_TYPE=&amp;VAR:UNITS=M&amp;window=popup&amp;w","idth=535&amp;height=425&amp;START_MAXIMIZED=FALSE&amp;Y=120&amp;display_string=audit"}</definedName>
    <definedName name="_415__FDSAUDITLINK__" hidden="1">{"fdsup://directions/FAT Viewer?action=UPDATE&amp;creator=factSet&amp;DYN_ARGS=true&amp;DOC_NAME=FAT:RGQ_ENTRPR_VAL_EV_SOURCE_WINDOW.FAT&amp;VAR:ID1=PLL&amp;VAR:SDATE=20080201&amp;VAR:FDATE=20080131&amp;VAR:FREQ=WEEKLY&amp;VAR:RELITEM=&amp;VAR:CURRENCY=&amp;VAR:DB_TYPE=&amp;VAR:UNITS=M&amp;window=popup&amp;w","idth=535&amp;height=425&amp;START_MAXIMIZED=FALSE&amp;Y=120&amp;display_string=audit"}</definedName>
    <definedName name="_4150__FDSAUDITLINK__" localSheetId="1" hidden="1">{"fdsup://directions/FAT Viewer?action=UPDATE&amp;creator=factSet&amp;DYN_ARGS=true&amp;DOC_NAME=FAT:RGQ_ENTRPR_VAL_EV_SOURCE_WINDOW.FAT&amp;VAR:ID1=BWT-AT&amp;VAR:SDATE=20060331&amp;VAR:FDATE=20060331&amp;VAR:FREQ=WEEKLY&amp;VAR:RELITEM=&amp;VAR:CURRENCY=&amp;VAR:DB_TYPE=&amp;VAR:UNITS=M&amp;window=popu","p&amp;width=535&amp;height=425&amp;START_MAXIMIZED=FALSE&amp;Y=120&amp;display_string=audit"}</definedName>
    <definedName name="_4150__FDSAUDITLINK__" localSheetId="0" hidden="1">{"fdsup://directions/FAT Viewer?action=UPDATE&amp;creator=factSet&amp;DYN_ARGS=true&amp;DOC_NAME=FAT:RGQ_ENTRPR_VAL_EV_SOURCE_WINDOW.FAT&amp;VAR:ID1=BWT-AT&amp;VAR:SDATE=20060331&amp;VAR:FDATE=20060331&amp;VAR:FREQ=WEEKLY&amp;VAR:RELITEM=&amp;VAR:CURRENCY=&amp;VAR:DB_TYPE=&amp;VAR:UNITS=M&amp;window=popu","p&amp;width=535&amp;height=425&amp;START_MAXIMIZED=FALSE&amp;Y=120&amp;display_string=audit"}</definedName>
    <definedName name="_4150__FDSAUDITLINK__" hidden="1">{"fdsup://directions/FAT Viewer?action=UPDATE&amp;creator=factSet&amp;DYN_ARGS=true&amp;DOC_NAME=FAT:RGQ_ENTRPR_VAL_EV_SOURCE_WINDOW.FAT&amp;VAR:ID1=BWT-AT&amp;VAR:SDATE=20060331&amp;VAR:FDATE=20060331&amp;VAR:FREQ=WEEKLY&amp;VAR:RELITEM=&amp;VAR:CURRENCY=&amp;VAR:DB_TYPE=&amp;VAR:UNITS=M&amp;window=popu","p&amp;width=535&amp;height=425&amp;START_MAXIMIZED=FALSE&amp;Y=120&amp;display_string=audit"}</definedName>
    <definedName name="_4151__FDSAUDITLINK__" localSheetId="1" hidden="1">{"fdsup://directions/FAT Viewer?action=UPDATE&amp;creator=factSet&amp;DYN_ARGS=true&amp;DOC_NAME=FAT:RGQ_ENTRPR_VAL_EV_SOURCE_WINDOW.FAT&amp;VAR:ID1=BWT-AT&amp;VAR:SDATE=20060324&amp;VAR:FDATE=20051230&amp;VAR:FREQ=WEEKLY&amp;VAR:RELITEM=&amp;VAR:CURRENCY=&amp;VAR:DB_TYPE=&amp;VAR:UNITS=M&amp;window=popu","p&amp;width=535&amp;height=425&amp;START_MAXIMIZED=FALSE&amp;Y=120&amp;display_string=audit"}</definedName>
    <definedName name="_4151__FDSAUDITLINK__" localSheetId="0" hidden="1">{"fdsup://directions/FAT Viewer?action=UPDATE&amp;creator=factSet&amp;DYN_ARGS=true&amp;DOC_NAME=FAT:RGQ_ENTRPR_VAL_EV_SOURCE_WINDOW.FAT&amp;VAR:ID1=BWT-AT&amp;VAR:SDATE=20060324&amp;VAR:FDATE=20051230&amp;VAR:FREQ=WEEKLY&amp;VAR:RELITEM=&amp;VAR:CURRENCY=&amp;VAR:DB_TYPE=&amp;VAR:UNITS=M&amp;window=popu","p&amp;width=535&amp;height=425&amp;START_MAXIMIZED=FALSE&amp;Y=120&amp;display_string=audit"}</definedName>
    <definedName name="_4151__FDSAUDITLINK__" hidden="1">{"fdsup://directions/FAT Viewer?action=UPDATE&amp;creator=factSet&amp;DYN_ARGS=true&amp;DOC_NAME=FAT:RGQ_ENTRPR_VAL_EV_SOURCE_WINDOW.FAT&amp;VAR:ID1=BWT-AT&amp;VAR:SDATE=20060324&amp;VAR:FDATE=20051230&amp;VAR:FREQ=WEEKLY&amp;VAR:RELITEM=&amp;VAR:CURRENCY=&amp;VAR:DB_TYPE=&amp;VAR:UNITS=M&amp;window=popu","p&amp;width=535&amp;height=425&amp;START_MAXIMIZED=FALSE&amp;Y=120&amp;display_string=audit"}</definedName>
    <definedName name="_4152__FDSAUDITLINK__" localSheetId="1" hidden="1">{"fdsup://directions/FAT Viewer?action=UPDATE&amp;creator=factSet&amp;DYN_ARGS=true&amp;DOC_NAME=FAT:RGQ_ENTRPR_VAL_EV_SOURCE_WINDOW.FAT&amp;VAR:ID1=PLL&amp;VAR:SDATE=20110311&amp;VAR:FDATE=20110131&amp;VAR:FREQ=WEEKLY&amp;VAR:RELITEM=&amp;VAR:CURRENCY=&amp;VAR:DB_TYPE=&amp;VAR:UNITS=M&amp;window=popup&amp;w","idth=535&amp;height=425&amp;START_MAXIMIZED=FALSE&amp;Y=120&amp;display_string=audit"}</definedName>
    <definedName name="_4152__FDSAUDITLINK__" localSheetId="0" hidden="1">{"fdsup://directions/FAT Viewer?action=UPDATE&amp;creator=factSet&amp;DYN_ARGS=true&amp;DOC_NAME=FAT:RGQ_ENTRPR_VAL_EV_SOURCE_WINDOW.FAT&amp;VAR:ID1=PLL&amp;VAR:SDATE=20110311&amp;VAR:FDATE=20110131&amp;VAR:FREQ=WEEKLY&amp;VAR:RELITEM=&amp;VAR:CURRENCY=&amp;VAR:DB_TYPE=&amp;VAR:UNITS=M&amp;window=popup&amp;w","idth=535&amp;height=425&amp;START_MAXIMIZED=FALSE&amp;Y=120&amp;display_string=audit"}</definedName>
    <definedName name="_4152__FDSAUDITLINK__" hidden="1">{"fdsup://directions/FAT Viewer?action=UPDATE&amp;creator=factSet&amp;DYN_ARGS=true&amp;DOC_NAME=FAT:RGQ_ENTRPR_VAL_EV_SOURCE_WINDOW.FAT&amp;VAR:ID1=PLL&amp;VAR:SDATE=20110311&amp;VAR:FDATE=20110131&amp;VAR:FREQ=WEEKLY&amp;VAR:RELITEM=&amp;VAR:CURRENCY=&amp;VAR:DB_TYPE=&amp;VAR:UNITS=M&amp;window=popup&amp;w","idth=535&amp;height=425&amp;START_MAXIMIZED=FALSE&amp;Y=120&amp;display_string=audit"}</definedName>
    <definedName name="_4153__FDSAUDITLINK__" localSheetId="1" hidden="1">{"fdsup://directions/FAT Viewer?action=UPDATE&amp;creator=factSet&amp;DYN_ARGS=true&amp;DOC_NAME=FAT:RGQ_ENTRPR_VAL_EV_SOURCE_WINDOW.FAT&amp;VAR:ID1=PLL&amp;VAR:SDATE=20110304&amp;VAR:FDATE=20110131&amp;VAR:FREQ=WEEKLY&amp;VAR:RELITEM=&amp;VAR:CURRENCY=&amp;VAR:DB_TYPE=&amp;VAR:UNITS=M&amp;window=popup&amp;w","idth=535&amp;height=425&amp;START_MAXIMIZED=FALSE&amp;Y=120&amp;display_string=audit"}</definedName>
    <definedName name="_4153__FDSAUDITLINK__" localSheetId="0" hidden="1">{"fdsup://directions/FAT Viewer?action=UPDATE&amp;creator=factSet&amp;DYN_ARGS=true&amp;DOC_NAME=FAT:RGQ_ENTRPR_VAL_EV_SOURCE_WINDOW.FAT&amp;VAR:ID1=PLL&amp;VAR:SDATE=20110304&amp;VAR:FDATE=20110131&amp;VAR:FREQ=WEEKLY&amp;VAR:RELITEM=&amp;VAR:CURRENCY=&amp;VAR:DB_TYPE=&amp;VAR:UNITS=M&amp;window=popup&amp;w","idth=535&amp;height=425&amp;START_MAXIMIZED=FALSE&amp;Y=120&amp;display_string=audit"}</definedName>
    <definedName name="_4153__FDSAUDITLINK__" hidden="1">{"fdsup://directions/FAT Viewer?action=UPDATE&amp;creator=factSet&amp;DYN_ARGS=true&amp;DOC_NAME=FAT:RGQ_ENTRPR_VAL_EV_SOURCE_WINDOW.FAT&amp;VAR:ID1=PLL&amp;VAR:SDATE=20110304&amp;VAR:FDATE=20110131&amp;VAR:FREQ=WEEKLY&amp;VAR:RELITEM=&amp;VAR:CURRENCY=&amp;VAR:DB_TYPE=&amp;VAR:UNITS=M&amp;window=popup&amp;w","idth=535&amp;height=425&amp;START_MAXIMIZED=FALSE&amp;Y=120&amp;display_string=audit"}</definedName>
    <definedName name="_4154__FDSAUDITLINK__" localSheetId="1" hidden="1">{"fdsup://directions/FAT Viewer?action=UPDATE&amp;creator=factSet&amp;DYN_ARGS=true&amp;DOC_NAME=FAT:RGQ_ENTRPR_VAL_EV_SOURCE_WINDOW.FAT&amp;VAR:ID1=PLL&amp;VAR:SDATE=20110225&amp;VAR:FDATE=20110131&amp;VAR:FREQ=WEEKLY&amp;VAR:RELITEM=&amp;VAR:CURRENCY=&amp;VAR:DB_TYPE=&amp;VAR:UNITS=M&amp;window=popup&amp;w","idth=535&amp;height=425&amp;START_MAXIMIZED=FALSE&amp;Y=120&amp;display_string=audit"}</definedName>
    <definedName name="_4154__FDSAUDITLINK__" localSheetId="0" hidden="1">{"fdsup://directions/FAT Viewer?action=UPDATE&amp;creator=factSet&amp;DYN_ARGS=true&amp;DOC_NAME=FAT:RGQ_ENTRPR_VAL_EV_SOURCE_WINDOW.FAT&amp;VAR:ID1=PLL&amp;VAR:SDATE=20110225&amp;VAR:FDATE=20110131&amp;VAR:FREQ=WEEKLY&amp;VAR:RELITEM=&amp;VAR:CURRENCY=&amp;VAR:DB_TYPE=&amp;VAR:UNITS=M&amp;window=popup&amp;w","idth=535&amp;height=425&amp;START_MAXIMIZED=FALSE&amp;Y=120&amp;display_string=audit"}</definedName>
    <definedName name="_4154__FDSAUDITLINK__" hidden="1">{"fdsup://directions/FAT Viewer?action=UPDATE&amp;creator=factSet&amp;DYN_ARGS=true&amp;DOC_NAME=FAT:RGQ_ENTRPR_VAL_EV_SOURCE_WINDOW.FAT&amp;VAR:ID1=PLL&amp;VAR:SDATE=20110225&amp;VAR:FDATE=20110131&amp;VAR:FREQ=WEEKLY&amp;VAR:RELITEM=&amp;VAR:CURRENCY=&amp;VAR:DB_TYPE=&amp;VAR:UNITS=M&amp;window=popup&amp;w","idth=535&amp;height=425&amp;START_MAXIMIZED=FALSE&amp;Y=120&amp;display_string=audit"}</definedName>
    <definedName name="_4155__FDSAUDITLINK__" localSheetId="1" hidden="1">{"fdsup://directions/FAT Viewer?action=UPDATE&amp;creator=factSet&amp;DYN_ARGS=true&amp;DOC_NAME=FAT:RGQ_ENTRPR_VAL_EV_SOURCE_WINDOW.FAT&amp;VAR:ID1=PLL&amp;VAR:SDATE=20110218&amp;VAR:FDATE=20110131&amp;VAR:FREQ=WEEKLY&amp;VAR:RELITEM=&amp;VAR:CURRENCY=&amp;VAR:DB_TYPE=&amp;VAR:UNITS=M&amp;window=popup&amp;w","idth=535&amp;height=425&amp;START_MAXIMIZED=FALSE&amp;Y=120&amp;display_string=audit"}</definedName>
    <definedName name="_4155__FDSAUDITLINK__" localSheetId="0" hidden="1">{"fdsup://directions/FAT Viewer?action=UPDATE&amp;creator=factSet&amp;DYN_ARGS=true&amp;DOC_NAME=FAT:RGQ_ENTRPR_VAL_EV_SOURCE_WINDOW.FAT&amp;VAR:ID1=PLL&amp;VAR:SDATE=20110218&amp;VAR:FDATE=20110131&amp;VAR:FREQ=WEEKLY&amp;VAR:RELITEM=&amp;VAR:CURRENCY=&amp;VAR:DB_TYPE=&amp;VAR:UNITS=M&amp;window=popup&amp;w","idth=535&amp;height=425&amp;START_MAXIMIZED=FALSE&amp;Y=120&amp;display_string=audit"}</definedName>
    <definedName name="_4155__FDSAUDITLINK__" hidden="1">{"fdsup://directions/FAT Viewer?action=UPDATE&amp;creator=factSet&amp;DYN_ARGS=true&amp;DOC_NAME=FAT:RGQ_ENTRPR_VAL_EV_SOURCE_WINDOW.FAT&amp;VAR:ID1=PLL&amp;VAR:SDATE=20110218&amp;VAR:FDATE=20110131&amp;VAR:FREQ=WEEKLY&amp;VAR:RELITEM=&amp;VAR:CURRENCY=&amp;VAR:DB_TYPE=&amp;VAR:UNITS=M&amp;window=popup&amp;w","idth=535&amp;height=425&amp;START_MAXIMIZED=FALSE&amp;Y=120&amp;display_string=audit"}</definedName>
    <definedName name="_4156__FDSAUDITLINK__" localSheetId="1" hidden="1">{"fdsup://directions/FAT Viewer?action=UPDATE&amp;creator=factSet&amp;DYN_ARGS=true&amp;DOC_NAME=FAT:RGQ_ENTRPR_VAL_EV_SOURCE_WINDOW.FAT&amp;VAR:ID1=PLL&amp;VAR:SDATE=20110211&amp;VAR:FDATE=20110131&amp;VAR:FREQ=WEEKLY&amp;VAR:RELITEM=&amp;VAR:CURRENCY=&amp;VAR:DB_TYPE=&amp;VAR:UNITS=M&amp;window=popup&amp;w","idth=535&amp;height=425&amp;START_MAXIMIZED=FALSE&amp;Y=120&amp;display_string=audit"}</definedName>
    <definedName name="_4156__FDSAUDITLINK__" localSheetId="0" hidden="1">{"fdsup://directions/FAT Viewer?action=UPDATE&amp;creator=factSet&amp;DYN_ARGS=true&amp;DOC_NAME=FAT:RGQ_ENTRPR_VAL_EV_SOURCE_WINDOW.FAT&amp;VAR:ID1=PLL&amp;VAR:SDATE=20110211&amp;VAR:FDATE=20110131&amp;VAR:FREQ=WEEKLY&amp;VAR:RELITEM=&amp;VAR:CURRENCY=&amp;VAR:DB_TYPE=&amp;VAR:UNITS=M&amp;window=popup&amp;w","idth=535&amp;height=425&amp;START_MAXIMIZED=FALSE&amp;Y=120&amp;display_string=audit"}</definedName>
    <definedName name="_4156__FDSAUDITLINK__" hidden="1">{"fdsup://directions/FAT Viewer?action=UPDATE&amp;creator=factSet&amp;DYN_ARGS=true&amp;DOC_NAME=FAT:RGQ_ENTRPR_VAL_EV_SOURCE_WINDOW.FAT&amp;VAR:ID1=PLL&amp;VAR:SDATE=20110211&amp;VAR:FDATE=20110131&amp;VAR:FREQ=WEEKLY&amp;VAR:RELITEM=&amp;VAR:CURRENCY=&amp;VAR:DB_TYPE=&amp;VAR:UNITS=M&amp;window=popup&amp;w","idth=535&amp;height=425&amp;START_MAXIMIZED=FALSE&amp;Y=120&amp;display_string=audit"}</definedName>
    <definedName name="_4157__FDSAUDITLINK__" localSheetId="1" hidden="1">{"fdsup://directions/FAT Viewer?action=UPDATE&amp;creator=factSet&amp;DYN_ARGS=true&amp;DOC_NAME=FAT:RGQ_ENTRPR_VAL_EV_SOURCE_WINDOW.FAT&amp;VAR:ID1=PLL&amp;VAR:SDATE=20110204&amp;VAR:FDATE=20110131&amp;VAR:FREQ=WEEKLY&amp;VAR:RELITEM=&amp;VAR:CURRENCY=&amp;VAR:DB_TYPE=&amp;VAR:UNITS=M&amp;window=popup&amp;w","idth=535&amp;height=425&amp;START_MAXIMIZED=FALSE&amp;Y=120&amp;display_string=audit"}</definedName>
    <definedName name="_4157__FDSAUDITLINK__" localSheetId="0" hidden="1">{"fdsup://directions/FAT Viewer?action=UPDATE&amp;creator=factSet&amp;DYN_ARGS=true&amp;DOC_NAME=FAT:RGQ_ENTRPR_VAL_EV_SOURCE_WINDOW.FAT&amp;VAR:ID1=PLL&amp;VAR:SDATE=20110204&amp;VAR:FDATE=20110131&amp;VAR:FREQ=WEEKLY&amp;VAR:RELITEM=&amp;VAR:CURRENCY=&amp;VAR:DB_TYPE=&amp;VAR:UNITS=M&amp;window=popup&amp;w","idth=535&amp;height=425&amp;START_MAXIMIZED=FALSE&amp;Y=120&amp;display_string=audit"}</definedName>
    <definedName name="_4157__FDSAUDITLINK__" hidden="1">{"fdsup://directions/FAT Viewer?action=UPDATE&amp;creator=factSet&amp;DYN_ARGS=true&amp;DOC_NAME=FAT:RGQ_ENTRPR_VAL_EV_SOURCE_WINDOW.FAT&amp;VAR:ID1=PLL&amp;VAR:SDATE=20110204&amp;VAR:FDATE=20110131&amp;VAR:FREQ=WEEKLY&amp;VAR:RELITEM=&amp;VAR:CURRENCY=&amp;VAR:DB_TYPE=&amp;VAR:UNITS=M&amp;window=popup&amp;w","idth=535&amp;height=425&amp;START_MAXIMIZED=FALSE&amp;Y=120&amp;display_string=audit"}</definedName>
    <definedName name="_4158__FDSAUDITLINK__" localSheetId="1" hidden="1">{"fdsup://directions/FAT Viewer?action=UPDATE&amp;creator=factSet&amp;DYN_ARGS=true&amp;DOC_NAME=FAT:RGQ_ENTRPR_VAL_EV_SOURCE_WINDOW.FAT&amp;VAR:ID1=PLL&amp;VAR:SDATE=20110128&amp;VAR:FDATE=20101029&amp;VAR:FREQ=WEEKLY&amp;VAR:RELITEM=&amp;VAR:CURRENCY=&amp;VAR:DB_TYPE=&amp;VAR:UNITS=M&amp;window=popup&amp;w","idth=535&amp;height=425&amp;START_MAXIMIZED=FALSE&amp;Y=120&amp;display_string=audit"}</definedName>
    <definedName name="_4158__FDSAUDITLINK__" localSheetId="0" hidden="1">{"fdsup://directions/FAT Viewer?action=UPDATE&amp;creator=factSet&amp;DYN_ARGS=true&amp;DOC_NAME=FAT:RGQ_ENTRPR_VAL_EV_SOURCE_WINDOW.FAT&amp;VAR:ID1=PLL&amp;VAR:SDATE=20110128&amp;VAR:FDATE=20101029&amp;VAR:FREQ=WEEKLY&amp;VAR:RELITEM=&amp;VAR:CURRENCY=&amp;VAR:DB_TYPE=&amp;VAR:UNITS=M&amp;window=popup&amp;w","idth=535&amp;height=425&amp;START_MAXIMIZED=FALSE&amp;Y=120&amp;display_string=audit"}</definedName>
    <definedName name="_4158__FDSAUDITLINK__" hidden="1">{"fdsup://directions/FAT Viewer?action=UPDATE&amp;creator=factSet&amp;DYN_ARGS=true&amp;DOC_NAME=FAT:RGQ_ENTRPR_VAL_EV_SOURCE_WINDOW.FAT&amp;VAR:ID1=PLL&amp;VAR:SDATE=20110128&amp;VAR:FDATE=20101029&amp;VAR:FREQ=WEEKLY&amp;VAR:RELITEM=&amp;VAR:CURRENCY=&amp;VAR:DB_TYPE=&amp;VAR:UNITS=M&amp;window=popup&amp;w","idth=535&amp;height=425&amp;START_MAXIMIZED=FALSE&amp;Y=120&amp;display_string=audit"}</definedName>
    <definedName name="_4159__FDSAUDITLINK__" localSheetId="1" hidden="1">{"fdsup://directions/FAT Viewer?action=UPDATE&amp;creator=factSet&amp;DYN_ARGS=true&amp;DOC_NAME=FAT:RGQ_ENTRPR_VAL_EV_SOURCE_WINDOW.FAT&amp;VAR:ID1=PLL&amp;VAR:SDATE=20110121&amp;VAR:FDATE=20101029&amp;VAR:FREQ=WEEKLY&amp;VAR:RELITEM=&amp;VAR:CURRENCY=&amp;VAR:DB_TYPE=&amp;VAR:UNITS=M&amp;window=popup&amp;w","idth=535&amp;height=425&amp;START_MAXIMIZED=FALSE&amp;Y=120&amp;display_string=audit"}</definedName>
    <definedName name="_4159__FDSAUDITLINK__" localSheetId="0" hidden="1">{"fdsup://directions/FAT Viewer?action=UPDATE&amp;creator=factSet&amp;DYN_ARGS=true&amp;DOC_NAME=FAT:RGQ_ENTRPR_VAL_EV_SOURCE_WINDOW.FAT&amp;VAR:ID1=PLL&amp;VAR:SDATE=20110121&amp;VAR:FDATE=20101029&amp;VAR:FREQ=WEEKLY&amp;VAR:RELITEM=&amp;VAR:CURRENCY=&amp;VAR:DB_TYPE=&amp;VAR:UNITS=M&amp;window=popup&amp;w","idth=535&amp;height=425&amp;START_MAXIMIZED=FALSE&amp;Y=120&amp;display_string=audit"}</definedName>
    <definedName name="_4159__FDSAUDITLINK__" hidden="1">{"fdsup://directions/FAT Viewer?action=UPDATE&amp;creator=factSet&amp;DYN_ARGS=true&amp;DOC_NAME=FAT:RGQ_ENTRPR_VAL_EV_SOURCE_WINDOW.FAT&amp;VAR:ID1=PLL&amp;VAR:SDATE=20110121&amp;VAR:FDATE=20101029&amp;VAR:FREQ=WEEKLY&amp;VAR:RELITEM=&amp;VAR:CURRENCY=&amp;VAR:DB_TYPE=&amp;VAR:UNITS=M&amp;window=popup&amp;w","idth=535&amp;height=425&amp;START_MAXIMIZED=FALSE&amp;Y=120&amp;display_string=audit"}</definedName>
    <definedName name="_416__FDSAUDITLINK__" localSheetId="1" hidden="1">{"fdsup://directions/FAT Viewer?action=UPDATE&amp;creator=factSet&amp;DYN_ARGS=true&amp;DOC_NAME=FAT:RGQ_ENTRPR_VAL_EV_SOURCE_WINDOW.FAT&amp;VAR:ID1=PLL&amp;VAR:SDATE=20080125&amp;VAR:FDATE=20071031&amp;VAR:FREQ=WEEKLY&amp;VAR:RELITEM=&amp;VAR:CURRENCY=&amp;VAR:DB_TYPE=&amp;VAR:UNITS=M&amp;window=popup&amp;w","idth=535&amp;height=425&amp;START_MAXIMIZED=FALSE&amp;Y=120&amp;display_string=audit"}</definedName>
    <definedName name="_416__FDSAUDITLINK__" localSheetId="0" hidden="1">{"fdsup://directions/FAT Viewer?action=UPDATE&amp;creator=factSet&amp;DYN_ARGS=true&amp;DOC_NAME=FAT:RGQ_ENTRPR_VAL_EV_SOURCE_WINDOW.FAT&amp;VAR:ID1=PLL&amp;VAR:SDATE=20080125&amp;VAR:FDATE=20071031&amp;VAR:FREQ=WEEKLY&amp;VAR:RELITEM=&amp;VAR:CURRENCY=&amp;VAR:DB_TYPE=&amp;VAR:UNITS=M&amp;window=popup&amp;w","idth=535&amp;height=425&amp;START_MAXIMIZED=FALSE&amp;Y=120&amp;display_string=audit"}</definedName>
    <definedName name="_416__FDSAUDITLINK__" hidden="1">{"fdsup://directions/FAT Viewer?action=UPDATE&amp;creator=factSet&amp;DYN_ARGS=true&amp;DOC_NAME=FAT:RGQ_ENTRPR_VAL_EV_SOURCE_WINDOW.FAT&amp;VAR:ID1=PLL&amp;VAR:SDATE=20080125&amp;VAR:FDATE=20071031&amp;VAR:FREQ=WEEKLY&amp;VAR:RELITEM=&amp;VAR:CURRENCY=&amp;VAR:DB_TYPE=&amp;VAR:UNITS=M&amp;window=popup&amp;w","idth=535&amp;height=425&amp;START_MAXIMIZED=FALSE&amp;Y=120&amp;display_string=audit"}</definedName>
    <definedName name="_4160__FDSAUDITLINK__" localSheetId="1" hidden="1">{"fdsup://directions/FAT Viewer?action=UPDATE&amp;creator=factSet&amp;DYN_ARGS=true&amp;DOC_NAME=FAT:RGQ_ENTRPR_VAL_EV_SOURCE_WINDOW.FAT&amp;VAR:ID1=PLL&amp;VAR:SDATE=20110114&amp;VAR:FDATE=20101029&amp;VAR:FREQ=WEEKLY&amp;VAR:RELITEM=&amp;VAR:CURRENCY=&amp;VAR:DB_TYPE=&amp;VAR:UNITS=M&amp;window=popup&amp;w","idth=535&amp;height=425&amp;START_MAXIMIZED=FALSE&amp;Y=120&amp;display_string=audit"}</definedName>
    <definedName name="_4160__FDSAUDITLINK__" localSheetId="0" hidden="1">{"fdsup://directions/FAT Viewer?action=UPDATE&amp;creator=factSet&amp;DYN_ARGS=true&amp;DOC_NAME=FAT:RGQ_ENTRPR_VAL_EV_SOURCE_WINDOW.FAT&amp;VAR:ID1=PLL&amp;VAR:SDATE=20110114&amp;VAR:FDATE=20101029&amp;VAR:FREQ=WEEKLY&amp;VAR:RELITEM=&amp;VAR:CURRENCY=&amp;VAR:DB_TYPE=&amp;VAR:UNITS=M&amp;window=popup&amp;w","idth=535&amp;height=425&amp;START_MAXIMIZED=FALSE&amp;Y=120&amp;display_string=audit"}</definedName>
    <definedName name="_4160__FDSAUDITLINK__" hidden="1">{"fdsup://directions/FAT Viewer?action=UPDATE&amp;creator=factSet&amp;DYN_ARGS=true&amp;DOC_NAME=FAT:RGQ_ENTRPR_VAL_EV_SOURCE_WINDOW.FAT&amp;VAR:ID1=PLL&amp;VAR:SDATE=20110114&amp;VAR:FDATE=20101029&amp;VAR:FREQ=WEEKLY&amp;VAR:RELITEM=&amp;VAR:CURRENCY=&amp;VAR:DB_TYPE=&amp;VAR:UNITS=M&amp;window=popup&amp;w","idth=535&amp;height=425&amp;START_MAXIMIZED=FALSE&amp;Y=120&amp;display_string=audit"}</definedName>
    <definedName name="_4161__FDSAUDITLINK__" localSheetId="1" hidden="1">{"fdsup://directions/FAT Viewer?action=UPDATE&amp;creator=factSet&amp;DYN_ARGS=true&amp;DOC_NAME=FAT:RGQ_ENTRPR_VAL_EV_SOURCE_WINDOW.FAT&amp;VAR:ID1=PLL&amp;VAR:SDATE=20110107&amp;VAR:FDATE=20101029&amp;VAR:FREQ=WEEKLY&amp;VAR:RELITEM=&amp;VAR:CURRENCY=&amp;VAR:DB_TYPE=&amp;VAR:UNITS=M&amp;window=popup&amp;w","idth=535&amp;height=425&amp;START_MAXIMIZED=FALSE&amp;Y=120&amp;display_string=audit"}</definedName>
    <definedName name="_4161__FDSAUDITLINK__" localSheetId="0" hidden="1">{"fdsup://directions/FAT Viewer?action=UPDATE&amp;creator=factSet&amp;DYN_ARGS=true&amp;DOC_NAME=FAT:RGQ_ENTRPR_VAL_EV_SOURCE_WINDOW.FAT&amp;VAR:ID1=PLL&amp;VAR:SDATE=20110107&amp;VAR:FDATE=20101029&amp;VAR:FREQ=WEEKLY&amp;VAR:RELITEM=&amp;VAR:CURRENCY=&amp;VAR:DB_TYPE=&amp;VAR:UNITS=M&amp;window=popup&amp;w","idth=535&amp;height=425&amp;START_MAXIMIZED=FALSE&amp;Y=120&amp;display_string=audit"}</definedName>
    <definedName name="_4161__FDSAUDITLINK__" hidden="1">{"fdsup://directions/FAT Viewer?action=UPDATE&amp;creator=factSet&amp;DYN_ARGS=true&amp;DOC_NAME=FAT:RGQ_ENTRPR_VAL_EV_SOURCE_WINDOW.FAT&amp;VAR:ID1=PLL&amp;VAR:SDATE=20110107&amp;VAR:FDATE=20101029&amp;VAR:FREQ=WEEKLY&amp;VAR:RELITEM=&amp;VAR:CURRENCY=&amp;VAR:DB_TYPE=&amp;VAR:UNITS=M&amp;window=popup&amp;w","idth=535&amp;height=425&amp;START_MAXIMIZED=FALSE&amp;Y=120&amp;display_string=audit"}</definedName>
    <definedName name="_4162__FDSAUDITLINK__" localSheetId="1" hidden="1">{"fdsup://directions/FAT Viewer?action=UPDATE&amp;creator=factSet&amp;DYN_ARGS=true&amp;DOC_NAME=FAT:RGQ_ENTRPR_VAL_EV_SOURCE_WINDOW.FAT&amp;VAR:ID1=PLL&amp;VAR:SDATE=20101231&amp;VAR:FDATE=20101029&amp;VAR:FREQ=WEEKLY&amp;VAR:RELITEM=&amp;VAR:CURRENCY=&amp;VAR:DB_TYPE=&amp;VAR:UNITS=M&amp;window=popup&amp;w","idth=535&amp;height=425&amp;START_MAXIMIZED=FALSE&amp;Y=120&amp;display_string=audit"}</definedName>
    <definedName name="_4162__FDSAUDITLINK__" localSheetId="0" hidden="1">{"fdsup://directions/FAT Viewer?action=UPDATE&amp;creator=factSet&amp;DYN_ARGS=true&amp;DOC_NAME=FAT:RGQ_ENTRPR_VAL_EV_SOURCE_WINDOW.FAT&amp;VAR:ID1=PLL&amp;VAR:SDATE=20101231&amp;VAR:FDATE=20101029&amp;VAR:FREQ=WEEKLY&amp;VAR:RELITEM=&amp;VAR:CURRENCY=&amp;VAR:DB_TYPE=&amp;VAR:UNITS=M&amp;window=popup&amp;w","idth=535&amp;height=425&amp;START_MAXIMIZED=FALSE&amp;Y=120&amp;display_string=audit"}</definedName>
    <definedName name="_4162__FDSAUDITLINK__" hidden="1">{"fdsup://directions/FAT Viewer?action=UPDATE&amp;creator=factSet&amp;DYN_ARGS=true&amp;DOC_NAME=FAT:RGQ_ENTRPR_VAL_EV_SOURCE_WINDOW.FAT&amp;VAR:ID1=PLL&amp;VAR:SDATE=20101231&amp;VAR:FDATE=20101029&amp;VAR:FREQ=WEEKLY&amp;VAR:RELITEM=&amp;VAR:CURRENCY=&amp;VAR:DB_TYPE=&amp;VAR:UNITS=M&amp;window=popup&amp;w","idth=535&amp;height=425&amp;START_MAXIMIZED=FALSE&amp;Y=120&amp;display_string=audit"}</definedName>
    <definedName name="_4163__FDSAUDITLINK__" localSheetId="1" hidden="1">{"fdsup://directions/FAT Viewer?action=UPDATE&amp;creator=factSet&amp;DYN_ARGS=true&amp;DOC_NAME=FAT:RGQ_ENTRPR_VAL_EV_SOURCE_WINDOW.FAT&amp;VAR:ID1=PLL&amp;VAR:SDATE=20101223&amp;VAR:FDATE=20101029&amp;VAR:FREQ=WEEKLY&amp;VAR:RELITEM=&amp;VAR:CURRENCY=&amp;VAR:DB_TYPE=&amp;VAR:UNITS=M&amp;window=popup&amp;w","idth=535&amp;height=425&amp;START_MAXIMIZED=FALSE&amp;Y=120&amp;display_string=audit"}</definedName>
    <definedName name="_4163__FDSAUDITLINK__" localSheetId="0" hidden="1">{"fdsup://directions/FAT Viewer?action=UPDATE&amp;creator=factSet&amp;DYN_ARGS=true&amp;DOC_NAME=FAT:RGQ_ENTRPR_VAL_EV_SOURCE_WINDOW.FAT&amp;VAR:ID1=PLL&amp;VAR:SDATE=20101223&amp;VAR:FDATE=20101029&amp;VAR:FREQ=WEEKLY&amp;VAR:RELITEM=&amp;VAR:CURRENCY=&amp;VAR:DB_TYPE=&amp;VAR:UNITS=M&amp;window=popup&amp;w","idth=535&amp;height=425&amp;START_MAXIMIZED=FALSE&amp;Y=120&amp;display_string=audit"}</definedName>
    <definedName name="_4163__FDSAUDITLINK__" hidden="1">{"fdsup://directions/FAT Viewer?action=UPDATE&amp;creator=factSet&amp;DYN_ARGS=true&amp;DOC_NAME=FAT:RGQ_ENTRPR_VAL_EV_SOURCE_WINDOW.FAT&amp;VAR:ID1=PLL&amp;VAR:SDATE=20101223&amp;VAR:FDATE=20101029&amp;VAR:FREQ=WEEKLY&amp;VAR:RELITEM=&amp;VAR:CURRENCY=&amp;VAR:DB_TYPE=&amp;VAR:UNITS=M&amp;window=popup&amp;w","idth=535&amp;height=425&amp;START_MAXIMIZED=FALSE&amp;Y=120&amp;display_string=audit"}</definedName>
    <definedName name="_4164__FDSAUDITLINK__" localSheetId="1" hidden="1">{"fdsup://directions/FAT Viewer?action=UPDATE&amp;creator=factSet&amp;DYN_ARGS=true&amp;DOC_NAME=FAT:RGQ_ENTRPR_VAL_EV_SOURCE_WINDOW.FAT&amp;VAR:ID1=PLL&amp;VAR:SDATE=20101217&amp;VAR:FDATE=20101029&amp;VAR:FREQ=WEEKLY&amp;VAR:RELITEM=&amp;VAR:CURRENCY=&amp;VAR:DB_TYPE=&amp;VAR:UNITS=M&amp;window=popup&amp;w","idth=535&amp;height=425&amp;START_MAXIMIZED=FALSE&amp;Y=120&amp;display_string=audit"}</definedName>
    <definedName name="_4164__FDSAUDITLINK__" localSheetId="0" hidden="1">{"fdsup://directions/FAT Viewer?action=UPDATE&amp;creator=factSet&amp;DYN_ARGS=true&amp;DOC_NAME=FAT:RGQ_ENTRPR_VAL_EV_SOURCE_WINDOW.FAT&amp;VAR:ID1=PLL&amp;VAR:SDATE=20101217&amp;VAR:FDATE=20101029&amp;VAR:FREQ=WEEKLY&amp;VAR:RELITEM=&amp;VAR:CURRENCY=&amp;VAR:DB_TYPE=&amp;VAR:UNITS=M&amp;window=popup&amp;w","idth=535&amp;height=425&amp;START_MAXIMIZED=FALSE&amp;Y=120&amp;display_string=audit"}</definedName>
    <definedName name="_4164__FDSAUDITLINK__" hidden="1">{"fdsup://directions/FAT Viewer?action=UPDATE&amp;creator=factSet&amp;DYN_ARGS=true&amp;DOC_NAME=FAT:RGQ_ENTRPR_VAL_EV_SOURCE_WINDOW.FAT&amp;VAR:ID1=PLL&amp;VAR:SDATE=20101217&amp;VAR:FDATE=20101029&amp;VAR:FREQ=WEEKLY&amp;VAR:RELITEM=&amp;VAR:CURRENCY=&amp;VAR:DB_TYPE=&amp;VAR:UNITS=M&amp;window=popup&amp;w","idth=535&amp;height=425&amp;START_MAXIMIZED=FALSE&amp;Y=120&amp;display_string=audit"}</definedName>
    <definedName name="_4165__FDSAUDITLINK__" localSheetId="1" hidden="1">{"fdsup://directions/FAT Viewer?action=UPDATE&amp;creator=factSet&amp;DYN_ARGS=true&amp;DOC_NAME=FAT:RGQ_ENTRPR_VAL_EV_SOURCE_WINDOW.FAT&amp;VAR:ID1=PLL&amp;VAR:SDATE=20101210&amp;VAR:FDATE=20101029&amp;VAR:FREQ=WEEKLY&amp;VAR:RELITEM=&amp;VAR:CURRENCY=&amp;VAR:DB_TYPE=&amp;VAR:UNITS=M&amp;window=popup&amp;w","idth=535&amp;height=425&amp;START_MAXIMIZED=FALSE&amp;Y=120&amp;display_string=audit"}</definedName>
    <definedName name="_4165__FDSAUDITLINK__" localSheetId="0" hidden="1">{"fdsup://directions/FAT Viewer?action=UPDATE&amp;creator=factSet&amp;DYN_ARGS=true&amp;DOC_NAME=FAT:RGQ_ENTRPR_VAL_EV_SOURCE_WINDOW.FAT&amp;VAR:ID1=PLL&amp;VAR:SDATE=20101210&amp;VAR:FDATE=20101029&amp;VAR:FREQ=WEEKLY&amp;VAR:RELITEM=&amp;VAR:CURRENCY=&amp;VAR:DB_TYPE=&amp;VAR:UNITS=M&amp;window=popup&amp;w","idth=535&amp;height=425&amp;START_MAXIMIZED=FALSE&amp;Y=120&amp;display_string=audit"}</definedName>
    <definedName name="_4165__FDSAUDITLINK__" hidden="1">{"fdsup://directions/FAT Viewer?action=UPDATE&amp;creator=factSet&amp;DYN_ARGS=true&amp;DOC_NAME=FAT:RGQ_ENTRPR_VAL_EV_SOURCE_WINDOW.FAT&amp;VAR:ID1=PLL&amp;VAR:SDATE=20101210&amp;VAR:FDATE=20101029&amp;VAR:FREQ=WEEKLY&amp;VAR:RELITEM=&amp;VAR:CURRENCY=&amp;VAR:DB_TYPE=&amp;VAR:UNITS=M&amp;window=popup&amp;w","idth=535&amp;height=425&amp;START_MAXIMIZED=FALSE&amp;Y=120&amp;display_string=audit"}</definedName>
    <definedName name="_4166__FDSAUDITLINK__" localSheetId="1" hidden="1">{"fdsup://directions/FAT Viewer?action=UPDATE&amp;creator=factSet&amp;DYN_ARGS=true&amp;DOC_NAME=FAT:RGQ_ENTRPR_VAL_EV_SOURCE_WINDOW.FAT&amp;VAR:ID1=PLL&amp;VAR:SDATE=20101203&amp;VAR:FDATE=20101029&amp;VAR:FREQ=WEEKLY&amp;VAR:RELITEM=&amp;VAR:CURRENCY=&amp;VAR:DB_TYPE=&amp;VAR:UNITS=M&amp;window=popup&amp;w","idth=535&amp;height=425&amp;START_MAXIMIZED=FALSE&amp;Y=120&amp;display_string=audit"}</definedName>
    <definedName name="_4166__FDSAUDITLINK__" localSheetId="0" hidden="1">{"fdsup://directions/FAT Viewer?action=UPDATE&amp;creator=factSet&amp;DYN_ARGS=true&amp;DOC_NAME=FAT:RGQ_ENTRPR_VAL_EV_SOURCE_WINDOW.FAT&amp;VAR:ID1=PLL&amp;VAR:SDATE=20101203&amp;VAR:FDATE=20101029&amp;VAR:FREQ=WEEKLY&amp;VAR:RELITEM=&amp;VAR:CURRENCY=&amp;VAR:DB_TYPE=&amp;VAR:UNITS=M&amp;window=popup&amp;w","idth=535&amp;height=425&amp;START_MAXIMIZED=FALSE&amp;Y=120&amp;display_string=audit"}</definedName>
    <definedName name="_4166__FDSAUDITLINK__" hidden="1">{"fdsup://directions/FAT Viewer?action=UPDATE&amp;creator=factSet&amp;DYN_ARGS=true&amp;DOC_NAME=FAT:RGQ_ENTRPR_VAL_EV_SOURCE_WINDOW.FAT&amp;VAR:ID1=PLL&amp;VAR:SDATE=20101203&amp;VAR:FDATE=20101029&amp;VAR:FREQ=WEEKLY&amp;VAR:RELITEM=&amp;VAR:CURRENCY=&amp;VAR:DB_TYPE=&amp;VAR:UNITS=M&amp;window=popup&amp;w","idth=535&amp;height=425&amp;START_MAXIMIZED=FALSE&amp;Y=120&amp;display_string=audit"}</definedName>
    <definedName name="_4167__FDSAUDITLINK__" localSheetId="1" hidden="1">{"fdsup://directions/FAT Viewer?action=UPDATE&amp;creator=factSet&amp;DYN_ARGS=true&amp;DOC_NAME=FAT:RGQ_ENTRPR_VAL_EV_SOURCE_WINDOW.FAT&amp;VAR:ID1=PLL&amp;VAR:SDATE=20101126&amp;VAR:FDATE=20101029&amp;VAR:FREQ=WEEKLY&amp;VAR:RELITEM=&amp;VAR:CURRENCY=&amp;VAR:DB_TYPE=&amp;VAR:UNITS=M&amp;window=popup&amp;w","idth=535&amp;height=425&amp;START_MAXIMIZED=FALSE&amp;Y=120&amp;display_string=audit"}</definedName>
    <definedName name="_4167__FDSAUDITLINK__" localSheetId="0" hidden="1">{"fdsup://directions/FAT Viewer?action=UPDATE&amp;creator=factSet&amp;DYN_ARGS=true&amp;DOC_NAME=FAT:RGQ_ENTRPR_VAL_EV_SOURCE_WINDOW.FAT&amp;VAR:ID1=PLL&amp;VAR:SDATE=20101126&amp;VAR:FDATE=20101029&amp;VAR:FREQ=WEEKLY&amp;VAR:RELITEM=&amp;VAR:CURRENCY=&amp;VAR:DB_TYPE=&amp;VAR:UNITS=M&amp;window=popup&amp;w","idth=535&amp;height=425&amp;START_MAXIMIZED=FALSE&amp;Y=120&amp;display_string=audit"}</definedName>
    <definedName name="_4167__FDSAUDITLINK__" hidden="1">{"fdsup://directions/FAT Viewer?action=UPDATE&amp;creator=factSet&amp;DYN_ARGS=true&amp;DOC_NAME=FAT:RGQ_ENTRPR_VAL_EV_SOURCE_WINDOW.FAT&amp;VAR:ID1=PLL&amp;VAR:SDATE=20101126&amp;VAR:FDATE=20101029&amp;VAR:FREQ=WEEKLY&amp;VAR:RELITEM=&amp;VAR:CURRENCY=&amp;VAR:DB_TYPE=&amp;VAR:UNITS=M&amp;window=popup&amp;w","idth=535&amp;height=425&amp;START_MAXIMIZED=FALSE&amp;Y=120&amp;display_string=audit"}</definedName>
    <definedName name="_4168__FDSAUDITLINK__" localSheetId="1" hidden="1">{"fdsup://directions/FAT Viewer?action=UPDATE&amp;creator=factSet&amp;DYN_ARGS=true&amp;DOC_NAME=FAT:RGQ_ENTRPR_VAL_EV_SOURCE_WINDOW.FAT&amp;VAR:ID1=PLL&amp;VAR:SDATE=20101119&amp;VAR:FDATE=20101029&amp;VAR:FREQ=WEEKLY&amp;VAR:RELITEM=&amp;VAR:CURRENCY=&amp;VAR:DB_TYPE=&amp;VAR:UNITS=M&amp;window=popup&amp;w","idth=535&amp;height=425&amp;START_MAXIMIZED=FALSE&amp;Y=120&amp;display_string=audit"}</definedName>
    <definedName name="_4168__FDSAUDITLINK__" localSheetId="0" hidden="1">{"fdsup://directions/FAT Viewer?action=UPDATE&amp;creator=factSet&amp;DYN_ARGS=true&amp;DOC_NAME=FAT:RGQ_ENTRPR_VAL_EV_SOURCE_WINDOW.FAT&amp;VAR:ID1=PLL&amp;VAR:SDATE=20101119&amp;VAR:FDATE=20101029&amp;VAR:FREQ=WEEKLY&amp;VAR:RELITEM=&amp;VAR:CURRENCY=&amp;VAR:DB_TYPE=&amp;VAR:UNITS=M&amp;window=popup&amp;w","idth=535&amp;height=425&amp;START_MAXIMIZED=FALSE&amp;Y=120&amp;display_string=audit"}</definedName>
    <definedName name="_4168__FDSAUDITLINK__" hidden="1">{"fdsup://directions/FAT Viewer?action=UPDATE&amp;creator=factSet&amp;DYN_ARGS=true&amp;DOC_NAME=FAT:RGQ_ENTRPR_VAL_EV_SOURCE_WINDOW.FAT&amp;VAR:ID1=PLL&amp;VAR:SDATE=20101119&amp;VAR:FDATE=20101029&amp;VAR:FREQ=WEEKLY&amp;VAR:RELITEM=&amp;VAR:CURRENCY=&amp;VAR:DB_TYPE=&amp;VAR:UNITS=M&amp;window=popup&amp;w","idth=535&amp;height=425&amp;START_MAXIMIZED=FALSE&amp;Y=120&amp;display_string=audit"}</definedName>
    <definedName name="_4169__FDSAUDITLINK__" localSheetId="1" hidden="1">{"fdsup://directions/FAT Viewer?action=UPDATE&amp;creator=factSet&amp;DYN_ARGS=true&amp;DOC_NAME=FAT:RGQ_ENTRPR_VAL_EV_SOURCE_WINDOW.FAT&amp;VAR:ID1=PLL&amp;VAR:SDATE=20101112&amp;VAR:FDATE=20101029&amp;VAR:FREQ=WEEKLY&amp;VAR:RELITEM=&amp;VAR:CURRENCY=&amp;VAR:DB_TYPE=&amp;VAR:UNITS=M&amp;window=popup&amp;w","idth=535&amp;height=425&amp;START_MAXIMIZED=FALSE&amp;Y=120&amp;display_string=audit"}</definedName>
    <definedName name="_4169__FDSAUDITLINK__" localSheetId="0" hidden="1">{"fdsup://directions/FAT Viewer?action=UPDATE&amp;creator=factSet&amp;DYN_ARGS=true&amp;DOC_NAME=FAT:RGQ_ENTRPR_VAL_EV_SOURCE_WINDOW.FAT&amp;VAR:ID1=PLL&amp;VAR:SDATE=20101112&amp;VAR:FDATE=20101029&amp;VAR:FREQ=WEEKLY&amp;VAR:RELITEM=&amp;VAR:CURRENCY=&amp;VAR:DB_TYPE=&amp;VAR:UNITS=M&amp;window=popup&amp;w","idth=535&amp;height=425&amp;START_MAXIMIZED=FALSE&amp;Y=120&amp;display_string=audit"}</definedName>
    <definedName name="_4169__FDSAUDITLINK__" hidden="1">{"fdsup://directions/FAT Viewer?action=UPDATE&amp;creator=factSet&amp;DYN_ARGS=true&amp;DOC_NAME=FAT:RGQ_ENTRPR_VAL_EV_SOURCE_WINDOW.FAT&amp;VAR:ID1=PLL&amp;VAR:SDATE=20101112&amp;VAR:FDATE=20101029&amp;VAR:FREQ=WEEKLY&amp;VAR:RELITEM=&amp;VAR:CURRENCY=&amp;VAR:DB_TYPE=&amp;VAR:UNITS=M&amp;window=popup&amp;w","idth=535&amp;height=425&amp;START_MAXIMIZED=FALSE&amp;Y=120&amp;display_string=audit"}</definedName>
    <definedName name="_417__FDSAUDITLINK__" localSheetId="1" hidden="1">{"fdsup://directions/FAT Viewer?action=UPDATE&amp;creator=factSet&amp;DYN_ARGS=true&amp;DOC_NAME=FAT:RGQ_ENTRPR_VAL_EV_SOURCE_WINDOW.FAT&amp;VAR:ID1=PLL&amp;VAR:SDATE=20080118&amp;VAR:FDATE=20071031&amp;VAR:FREQ=WEEKLY&amp;VAR:RELITEM=&amp;VAR:CURRENCY=&amp;VAR:DB_TYPE=&amp;VAR:UNITS=M&amp;window=popup&amp;w","idth=535&amp;height=425&amp;START_MAXIMIZED=FALSE&amp;Y=120&amp;display_string=audit"}</definedName>
    <definedName name="_417__FDSAUDITLINK__" localSheetId="0" hidden="1">{"fdsup://directions/FAT Viewer?action=UPDATE&amp;creator=factSet&amp;DYN_ARGS=true&amp;DOC_NAME=FAT:RGQ_ENTRPR_VAL_EV_SOURCE_WINDOW.FAT&amp;VAR:ID1=PLL&amp;VAR:SDATE=20080118&amp;VAR:FDATE=20071031&amp;VAR:FREQ=WEEKLY&amp;VAR:RELITEM=&amp;VAR:CURRENCY=&amp;VAR:DB_TYPE=&amp;VAR:UNITS=M&amp;window=popup&amp;w","idth=535&amp;height=425&amp;START_MAXIMIZED=FALSE&amp;Y=120&amp;display_string=audit"}</definedName>
    <definedName name="_417__FDSAUDITLINK__" hidden="1">{"fdsup://directions/FAT Viewer?action=UPDATE&amp;creator=factSet&amp;DYN_ARGS=true&amp;DOC_NAME=FAT:RGQ_ENTRPR_VAL_EV_SOURCE_WINDOW.FAT&amp;VAR:ID1=PLL&amp;VAR:SDATE=20080118&amp;VAR:FDATE=20071031&amp;VAR:FREQ=WEEKLY&amp;VAR:RELITEM=&amp;VAR:CURRENCY=&amp;VAR:DB_TYPE=&amp;VAR:UNITS=M&amp;window=popup&amp;w","idth=535&amp;height=425&amp;START_MAXIMIZED=FALSE&amp;Y=120&amp;display_string=audit"}</definedName>
    <definedName name="_4170__FDSAUDITLINK__" localSheetId="1" hidden="1">{"fdsup://directions/FAT Viewer?action=UPDATE&amp;creator=factSet&amp;DYN_ARGS=true&amp;DOC_NAME=FAT:RGQ_ENTRPR_VAL_EV_SOURCE_WINDOW.FAT&amp;VAR:ID1=PLL&amp;VAR:SDATE=20101105&amp;VAR:FDATE=20101029&amp;VAR:FREQ=WEEKLY&amp;VAR:RELITEM=&amp;VAR:CURRENCY=&amp;VAR:DB_TYPE=&amp;VAR:UNITS=M&amp;window=popup&amp;w","idth=535&amp;height=425&amp;START_MAXIMIZED=FALSE&amp;Y=120&amp;display_string=audit"}</definedName>
    <definedName name="_4170__FDSAUDITLINK__" localSheetId="0" hidden="1">{"fdsup://directions/FAT Viewer?action=UPDATE&amp;creator=factSet&amp;DYN_ARGS=true&amp;DOC_NAME=FAT:RGQ_ENTRPR_VAL_EV_SOURCE_WINDOW.FAT&amp;VAR:ID1=PLL&amp;VAR:SDATE=20101105&amp;VAR:FDATE=20101029&amp;VAR:FREQ=WEEKLY&amp;VAR:RELITEM=&amp;VAR:CURRENCY=&amp;VAR:DB_TYPE=&amp;VAR:UNITS=M&amp;window=popup&amp;w","idth=535&amp;height=425&amp;START_MAXIMIZED=FALSE&amp;Y=120&amp;display_string=audit"}</definedName>
    <definedName name="_4170__FDSAUDITLINK__" hidden="1">{"fdsup://directions/FAT Viewer?action=UPDATE&amp;creator=factSet&amp;DYN_ARGS=true&amp;DOC_NAME=FAT:RGQ_ENTRPR_VAL_EV_SOURCE_WINDOW.FAT&amp;VAR:ID1=PLL&amp;VAR:SDATE=20101105&amp;VAR:FDATE=20101029&amp;VAR:FREQ=WEEKLY&amp;VAR:RELITEM=&amp;VAR:CURRENCY=&amp;VAR:DB_TYPE=&amp;VAR:UNITS=M&amp;window=popup&amp;w","idth=535&amp;height=425&amp;START_MAXIMIZED=FALSE&amp;Y=120&amp;display_string=audit"}</definedName>
    <definedName name="_4171__FDSAUDITLINK__" localSheetId="1" hidden="1">{"fdsup://directions/FAT Viewer?action=UPDATE&amp;creator=factSet&amp;DYN_ARGS=true&amp;DOC_NAME=FAT:RGQ_ENTRPR_VAL_EV_SOURCE_WINDOW.FAT&amp;VAR:ID1=PLL&amp;VAR:SDATE=20101029&amp;VAR:FDATE=20101029&amp;VAR:FREQ=WEEKLY&amp;VAR:RELITEM=&amp;VAR:CURRENCY=&amp;VAR:DB_TYPE=&amp;VAR:UNITS=M&amp;window=popup&amp;w","idth=535&amp;height=425&amp;START_MAXIMIZED=FALSE&amp;Y=120&amp;display_string=audit"}</definedName>
    <definedName name="_4171__FDSAUDITLINK__" localSheetId="0" hidden="1">{"fdsup://directions/FAT Viewer?action=UPDATE&amp;creator=factSet&amp;DYN_ARGS=true&amp;DOC_NAME=FAT:RGQ_ENTRPR_VAL_EV_SOURCE_WINDOW.FAT&amp;VAR:ID1=PLL&amp;VAR:SDATE=20101029&amp;VAR:FDATE=20101029&amp;VAR:FREQ=WEEKLY&amp;VAR:RELITEM=&amp;VAR:CURRENCY=&amp;VAR:DB_TYPE=&amp;VAR:UNITS=M&amp;window=popup&amp;w","idth=535&amp;height=425&amp;START_MAXIMIZED=FALSE&amp;Y=120&amp;display_string=audit"}</definedName>
    <definedName name="_4171__FDSAUDITLINK__" hidden="1">{"fdsup://directions/FAT Viewer?action=UPDATE&amp;creator=factSet&amp;DYN_ARGS=true&amp;DOC_NAME=FAT:RGQ_ENTRPR_VAL_EV_SOURCE_WINDOW.FAT&amp;VAR:ID1=PLL&amp;VAR:SDATE=20101029&amp;VAR:FDATE=20101029&amp;VAR:FREQ=WEEKLY&amp;VAR:RELITEM=&amp;VAR:CURRENCY=&amp;VAR:DB_TYPE=&amp;VAR:UNITS=M&amp;window=popup&amp;w","idth=535&amp;height=425&amp;START_MAXIMIZED=FALSE&amp;Y=120&amp;display_string=audit"}</definedName>
    <definedName name="_4172__FDSAUDITLINK__" localSheetId="1" hidden="1">{"fdsup://directions/FAT Viewer?action=UPDATE&amp;creator=factSet&amp;DYN_ARGS=true&amp;DOC_NAME=FAT:RGQ_ENTRPR_VAL_EV_SOURCE_WINDOW.FAT&amp;VAR:ID1=PLL&amp;VAR:SDATE=20101022&amp;VAR:FDATE=20100730&amp;VAR:FREQ=WEEKLY&amp;VAR:RELITEM=&amp;VAR:CURRENCY=&amp;VAR:DB_TYPE=&amp;VAR:UNITS=M&amp;window=popup&amp;w","idth=535&amp;height=425&amp;START_MAXIMIZED=FALSE&amp;Y=120&amp;display_string=audit"}</definedName>
    <definedName name="_4172__FDSAUDITLINK__" localSheetId="0" hidden="1">{"fdsup://directions/FAT Viewer?action=UPDATE&amp;creator=factSet&amp;DYN_ARGS=true&amp;DOC_NAME=FAT:RGQ_ENTRPR_VAL_EV_SOURCE_WINDOW.FAT&amp;VAR:ID1=PLL&amp;VAR:SDATE=20101022&amp;VAR:FDATE=20100730&amp;VAR:FREQ=WEEKLY&amp;VAR:RELITEM=&amp;VAR:CURRENCY=&amp;VAR:DB_TYPE=&amp;VAR:UNITS=M&amp;window=popup&amp;w","idth=535&amp;height=425&amp;START_MAXIMIZED=FALSE&amp;Y=120&amp;display_string=audit"}</definedName>
    <definedName name="_4172__FDSAUDITLINK__" hidden="1">{"fdsup://directions/FAT Viewer?action=UPDATE&amp;creator=factSet&amp;DYN_ARGS=true&amp;DOC_NAME=FAT:RGQ_ENTRPR_VAL_EV_SOURCE_WINDOW.FAT&amp;VAR:ID1=PLL&amp;VAR:SDATE=20101022&amp;VAR:FDATE=20100730&amp;VAR:FREQ=WEEKLY&amp;VAR:RELITEM=&amp;VAR:CURRENCY=&amp;VAR:DB_TYPE=&amp;VAR:UNITS=M&amp;window=popup&amp;w","idth=535&amp;height=425&amp;START_MAXIMIZED=FALSE&amp;Y=120&amp;display_string=audit"}</definedName>
    <definedName name="_4173__FDSAUDITLINK__" localSheetId="1" hidden="1">{"fdsup://directions/FAT Viewer?action=UPDATE&amp;creator=factSet&amp;DYN_ARGS=true&amp;DOC_NAME=FAT:RGQ_ENTRPR_VAL_EV_SOURCE_WINDOW.FAT&amp;VAR:ID1=PLL&amp;VAR:SDATE=20101015&amp;VAR:FDATE=20100730&amp;VAR:FREQ=WEEKLY&amp;VAR:RELITEM=&amp;VAR:CURRENCY=&amp;VAR:DB_TYPE=&amp;VAR:UNITS=M&amp;window=popup&amp;w","idth=535&amp;height=425&amp;START_MAXIMIZED=FALSE&amp;Y=120&amp;display_string=audit"}</definedName>
    <definedName name="_4173__FDSAUDITLINK__" localSheetId="0" hidden="1">{"fdsup://directions/FAT Viewer?action=UPDATE&amp;creator=factSet&amp;DYN_ARGS=true&amp;DOC_NAME=FAT:RGQ_ENTRPR_VAL_EV_SOURCE_WINDOW.FAT&amp;VAR:ID1=PLL&amp;VAR:SDATE=20101015&amp;VAR:FDATE=20100730&amp;VAR:FREQ=WEEKLY&amp;VAR:RELITEM=&amp;VAR:CURRENCY=&amp;VAR:DB_TYPE=&amp;VAR:UNITS=M&amp;window=popup&amp;w","idth=535&amp;height=425&amp;START_MAXIMIZED=FALSE&amp;Y=120&amp;display_string=audit"}</definedName>
    <definedName name="_4173__FDSAUDITLINK__" hidden="1">{"fdsup://directions/FAT Viewer?action=UPDATE&amp;creator=factSet&amp;DYN_ARGS=true&amp;DOC_NAME=FAT:RGQ_ENTRPR_VAL_EV_SOURCE_WINDOW.FAT&amp;VAR:ID1=PLL&amp;VAR:SDATE=20101015&amp;VAR:FDATE=20100730&amp;VAR:FREQ=WEEKLY&amp;VAR:RELITEM=&amp;VAR:CURRENCY=&amp;VAR:DB_TYPE=&amp;VAR:UNITS=M&amp;window=popup&amp;w","idth=535&amp;height=425&amp;START_MAXIMIZED=FALSE&amp;Y=120&amp;display_string=audit"}</definedName>
    <definedName name="_4174__FDSAUDITLINK__" localSheetId="1" hidden="1">{"fdsup://directions/FAT Viewer?action=UPDATE&amp;creator=factSet&amp;DYN_ARGS=true&amp;DOC_NAME=FAT:RGQ_ENTRPR_VAL_EV_SOURCE_WINDOW.FAT&amp;VAR:ID1=PLL&amp;VAR:SDATE=20101008&amp;VAR:FDATE=20100730&amp;VAR:FREQ=WEEKLY&amp;VAR:RELITEM=&amp;VAR:CURRENCY=&amp;VAR:DB_TYPE=&amp;VAR:UNITS=M&amp;window=popup&amp;w","idth=535&amp;height=425&amp;START_MAXIMIZED=FALSE&amp;Y=120&amp;display_string=audit"}</definedName>
    <definedName name="_4174__FDSAUDITLINK__" localSheetId="0" hidden="1">{"fdsup://directions/FAT Viewer?action=UPDATE&amp;creator=factSet&amp;DYN_ARGS=true&amp;DOC_NAME=FAT:RGQ_ENTRPR_VAL_EV_SOURCE_WINDOW.FAT&amp;VAR:ID1=PLL&amp;VAR:SDATE=20101008&amp;VAR:FDATE=20100730&amp;VAR:FREQ=WEEKLY&amp;VAR:RELITEM=&amp;VAR:CURRENCY=&amp;VAR:DB_TYPE=&amp;VAR:UNITS=M&amp;window=popup&amp;w","idth=535&amp;height=425&amp;START_MAXIMIZED=FALSE&amp;Y=120&amp;display_string=audit"}</definedName>
    <definedName name="_4174__FDSAUDITLINK__" hidden="1">{"fdsup://directions/FAT Viewer?action=UPDATE&amp;creator=factSet&amp;DYN_ARGS=true&amp;DOC_NAME=FAT:RGQ_ENTRPR_VAL_EV_SOURCE_WINDOW.FAT&amp;VAR:ID1=PLL&amp;VAR:SDATE=20101008&amp;VAR:FDATE=20100730&amp;VAR:FREQ=WEEKLY&amp;VAR:RELITEM=&amp;VAR:CURRENCY=&amp;VAR:DB_TYPE=&amp;VAR:UNITS=M&amp;window=popup&amp;w","idth=535&amp;height=425&amp;START_MAXIMIZED=FALSE&amp;Y=120&amp;display_string=audit"}</definedName>
    <definedName name="_4175__FDSAUDITLINK__" localSheetId="1" hidden="1">{"fdsup://directions/FAT Viewer?action=UPDATE&amp;creator=factSet&amp;DYN_ARGS=true&amp;DOC_NAME=FAT:RGQ_ENTRPR_VAL_EV_SOURCE_WINDOW.FAT&amp;VAR:ID1=PLL&amp;VAR:SDATE=20101001&amp;VAR:FDATE=20100730&amp;VAR:FREQ=WEEKLY&amp;VAR:RELITEM=&amp;VAR:CURRENCY=&amp;VAR:DB_TYPE=&amp;VAR:UNITS=M&amp;window=popup&amp;w","idth=535&amp;height=425&amp;START_MAXIMIZED=FALSE&amp;Y=120&amp;display_string=audit"}</definedName>
    <definedName name="_4175__FDSAUDITLINK__" localSheetId="0" hidden="1">{"fdsup://directions/FAT Viewer?action=UPDATE&amp;creator=factSet&amp;DYN_ARGS=true&amp;DOC_NAME=FAT:RGQ_ENTRPR_VAL_EV_SOURCE_WINDOW.FAT&amp;VAR:ID1=PLL&amp;VAR:SDATE=20101001&amp;VAR:FDATE=20100730&amp;VAR:FREQ=WEEKLY&amp;VAR:RELITEM=&amp;VAR:CURRENCY=&amp;VAR:DB_TYPE=&amp;VAR:UNITS=M&amp;window=popup&amp;w","idth=535&amp;height=425&amp;START_MAXIMIZED=FALSE&amp;Y=120&amp;display_string=audit"}</definedName>
    <definedName name="_4175__FDSAUDITLINK__" hidden="1">{"fdsup://directions/FAT Viewer?action=UPDATE&amp;creator=factSet&amp;DYN_ARGS=true&amp;DOC_NAME=FAT:RGQ_ENTRPR_VAL_EV_SOURCE_WINDOW.FAT&amp;VAR:ID1=PLL&amp;VAR:SDATE=20101001&amp;VAR:FDATE=20100730&amp;VAR:FREQ=WEEKLY&amp;VAR:RELITEM=&amp;VAR:CURRENCY=&amp;VAR:DB_TYPE=&amp;VAR:UNITS=M&amp;window=popup&amp;w","idth=535&amp;height=425&amp;START_MAXIMIZED=FALSE&amp;Y=120&amp;display_string=audit"}</definedName>
    <definedName name="_4176__FDSAUDITLINK__" localSheetId="1" hidden="1">{"fdsup://directions/FAT Viewer?action=UPDATE&amp;creator=factSet&amp;DYN_ARGS=true&amp;DOC_NAME=FAT:RGQ_ENTRPR_VAL_EV_SOURCE_WINDOW.FAT&amp;VAR:ID1=PLL&amp;VAR:SDATE=20100924&amp;VAR:FDATE=20100730&amp;VAR:FREQ=WEEKLY&amp;VAR:RELITEM=&amp;VAR:CURRENCY=&amp;VAR:DB_TYPE=&amp;VAR:UNITS=M&amp;window=popup&amp;w","idth=535&amp;height=425&amp;START_MAXIMIZED=FALSE&amp;Y=120&amp;display_string=audit"}</definedName>
    <definedName name="_4176__FDSAUDITLINK__" localSheetId="0" hidden="1">{"fdsup://directions/FAT Viewer?action=UPDATE&amp;creator=factSet&amp;DYN_ARGS=true&amp;DOC_NAME=FAT:RGQ_ENTRPR_VAL_EV_SOURCE_WINDOW.FAT&amp;VAR:ID1=PLL&amp;VAR:SDATE=20100924&amp;VAR:FDATE=20100730&amp;VAR:FREQ=WEEKLY&amp;VAR:RELITEM=&amp;VAR:CURRENCY=&amp;VAR:DB_TYPE=&amp;VAR:UNITS=M&amp;window=popup&amp;w","idth=535&amp;height=425&amp;START_MAXIMIZED=FALSE&amp;Y=120&amp;display_string=audit"}</definedName>
    <definedName name="_4176__FDSAUDITLINK__" hidden="1">{"fdsup://directions/FAT Viewer?action=UPDATE&amp;creator=factSet&amp;DYN_ARGS=true&amp;DOC_NAME=FAT:RGQ_ENTRPR_VAL_EV_SOURCE_WINDOW.FAT&amp;VAR:ID1=PLL&amp;VAR:SDATE=20100924&amp;VAR:FDATE=20100730&amp;VAR:FREQ=WEEKLY&amp;VAR:RELITEM=&amp;VAR:CURRENCY=&amp;VAR:DB_TYPE=&amp;VAR:UNITS=M&amp;window=popup&amp;w","idth=535&amp;height=425&amp;START_MAXIMIZED=FALSE&amp;Y=120&amp;display_string=audit"}</definedName>
    <definedName name="_4177__FDSAUDITLINK__" localSheetId="1" hidden="1">{"fdsup://directions/FAT Viewer?action=UPDATE&amp;creator=factSet&amp;DYN_ARGS=true&amp;DOC_NAME=FAT:RGQ_ENTRPR_VAL_EV_SOURCE_WINDOW.FAT&amp;VAR:ID1=PLL&amp;VAR:SDATE=20100917&amp;VAR:FDATE=20100730&amp;VAR:FREQ=WEEKLY&amp;VAR:RELITEM=&amp;VAR:CURRENCY=&amp;VAR:DB_TYPE=&amp;VAR:UNITS=M&amp;window=popup&amp;w","idth=535&amp;height=425&amp;START_MAXIMIZED=FALSE&amp;Y=120&amp;display_string=audit"}</definedName>
    <definedName name="_4177__FDSAUDITLINK__" localSheetId="0" hidden="1">{"fdsup://directions/FAT Viewer?action=UPDATE&amp;creator=factSet&amp;DYN_ARGS=true&amp;DOC_NAME=FAT:RGQ_ENTRPR_VAL_EV_SOURCE_WINDOW.FAT&amp;VAR:ID1=PLL&amp;VAR:SDATE=20100917&amp;VAR:FDATE=20100730&amp;VAR:FREQ=WEEKLY&amp;VAR:RELITEM=&amp;VAR:CURRENCY=&amp;VAR:DB_TYPE=&amp;VAR:UNITS=M&amp;window=popup&amp;w","idth=535&amp;height=425&amp;START_MAXIMIZED=FALSE&amp;Y=120&amp;display_string=audit"}</definedName>
    <definedName name="_4177__FDSAUDITLINK__" hidden="1">{"fdsup://directions/FAT Viewer?action=UPDATE&amp;creator=factSet&amp;DYN_ARGS=true&amp;DOC_NAME=FAT:RGQ_ENTRPR_VAL_EV_SOURCE_WINDOW.FAT&amp;VAR:ID1=PLL&amp;VAR:SDATE=20100917&amp;VAR:FDATE=20100730&amp;VAR:FREQ=WEEKLY&amp;VAR:RELITEM=&amp;VAR:CURRENCY=&amp;VAR:DB_TYPE=&amp;VAR:UNITS=M&amp;window=popup&amp;w","idth=535&amp;height=425&amp;START_MAXIMIZED=FALSE&amp;Y=120&amp;display_string=audit"}</definedName>
    <definedName name="_4178__FDSAUDITLINK__" localSheetId="1" hidden="1">{"fdsup://directions/FAT Viewer?action=UPDATE&amp;creator=factSet&amp;DYN_ARGS=true&amp;DOC_NAME=FAT:RGQ_ENTRPR_VAL_EV_SOURCE_WINDOW.FAT&amp;VAR:ID1=PLL&amp;VAR:SDATE=20100910&amp;VAR:FDATE=20100730&amp;VAR:FREQ=WEEKLY&amp;VAR:RELITEM=&amp;VAR:CURRENCY=&amp;VAR:DB_TYPE=&amp;VAR:UNITS=M&amp;window=popup&amp;w","idth=535&amp;height=425&amp;START_MAXIMIZED=FALSE&amp;Y=120&amp;display_string=audit"}</definedName>
    <definedName name="_4178__FDSAUDITLINK__" localSheetId="0" hidden="1">{"fdsup://directions/FAT Viewer?action=UPDATE&amp;creator=factSet&amp;DYN_ARGS=true&amp;DOC_NAME=FAT:RGQ_ENTRPR_VAL_EV_SOURCE_WINDOW.FAT&amp;VAR:ID1=PLL&amp;VAR:SDATE=20100910&amp;VAR:FDATE=20100730&amp;VAR:FREQ=WEEKLY&amp;VAR:RELITEM=&amp;VAR:CURRENCY=&amp;VAR:DB_TYPE=&amp;VAR:UNITS=M&amp;window=popup&amp;w","idth=535&amp;height=425&amp;START_MAXIMIZED=FALSE&amp;Y=120&amp;display_string=audit"}</definedName>
    <definedName name="_4178__FDSAUDITLINK__" hidden="1">{"fdsup://directions/FAT Viewer?action=UPDATE&amp;creator=factSet&amp;DYN_ARGS=true&amp;DOC_NAME=FAT:RGQ_ENTRPR_VAL_EV_SOURCE_WINDOW.FAT&amp;VAR:ID1=PLL&amp;VAR:SDATE=20100910&amp;VAR:FDATE=20100730&amp;VAR:FREQ=WEEKLY&amp;VAR:RELITEM=&amp;VAR:CURRENCY=&amp;VAR:DB_TYPE=&amp;VAR:UNITS=M&amp;window=popup&amp;w","idth=535&amp;height=425&amp;START_MAXIMIZED=FALSE&amp;Y=120&amp;display_string=audit"}</definedName>
    <definedName name="_4179__FDSAUDITLINK__" localSheetId="1" hidden="1">{"fdsup://directions/FAT Viewer?action=UPDATE&amp;creator=factSet&amp;DYN_ARGS=true&amp;DOC_NAME=FAT:RGQ_ENTRPR_VAL_EV_SOURCE_WINDOW.FAT&amp;VAR:ID1=PLL&amp;VAR:SDATE=20100903&amp;VAR:FDATE=20100730&amp;VAR:FREQ=WEEKLY&amp;VAR:RELITEM=&amp;VAR:CURRENCY=&amp;VAR:DB_TYPE=&amp;VAR:UNITS=M&amp;window=popup&amp;w","idth=535&amp;height=425&amp;START_MAXIMIZED=FALSE&amp;Y=120&amp;display_string=audit"}</definedName>
    <definedName name="_4179__FDSAUDITLINK__" localSheetId="0" hidden="1">{"fdsup://directions/FAT Viewer?action=UPDATE&amp;creator=factSet&amp;DYN_ARGS=true&amp;DOC_NAME=FAT:RGQ_ENTRPR_VAL_EV_SOURCE_WINDOW.FAT&amp;VAR:ID1=PLL&amp;VAR:SDATE=20100903&amp;VAR:FDATE=20100730&amp;VAR:FREQ=WEEKLY&amp;VAR:RELITEM=&amp;VAR:CURRENCY=&amp;VAR:DB_TYPE=&amp;VAR:UNITS=M&amp;window=popup&amp;w","idth=535&amp;height=425&amp;START_MAXIMIZED=FALSE&amp;Y=120&amp;display_string=audit"}</definedName>
    <definedName name="_4179__FDSAUDITLINK__" hidden="1">{"fdsup://directions/FAT Viewer?action=UPDATE&amp;creator=factSet&amp;DYN_ARGS=true&amp;DOC_NAME=FAT:RGQ_ENTRPR_VAL_EV_SOURCE_WINDOW.FAT&amp;VAR:ID1=PLL&amp;VAR:SDATE=20100903&amp;VAR:FDATE=20100730&amp;VAR:FREQ=WEEKLY&amp;VAR:RELITEM=&amp;VAR:CURRENCY=&amp;VAR:DB_TYPE=&amp;VAR:UNITS=M&amp;window=popup&amp;w","idth=535&amp;height=425&amp;START_MAXIMIZED=FALSE&amp;Y=120&amp;display_string=audit"}</definedName>
    <definedName name="_418__FDSAUDITLINK__" localSheetId="1" hidden="1">{"fdsup://directions/FAT Viewer?action=UPDATE&amp;creator=factSet&amp;DYN_ARGS=true&amp;DOC_NAME=FAT:RGQ_ENTRPR_VAL_EV_SOURCE_WINDOW.FAT&amp;VAR:ID1=PLL&amp;VAR:SDATE=20080111&amp;VAR:FDATE=20071031&amp;VAR:FREQ=WEEKLY&amp;VAR:RELITEM=&amp;VAR:CURRENCY=&amp;VAR:DB_TYPE=&amp;VAR:UNITS=M&amp;window=popup&amp;w","idth=535&amp;height=425&amp;START_MAXIMIZED=FALSE&amp;Y=120&amp;display_string=audit"}</definedName>
    <definedName name="_418__FDSAUDITLINK__" localSheetId="0" hidden="1">{"fdsup://directions/FAT Viewer?action=UPDATE&amp;creator=factSet&amp;DYN_ARGS=true&amp;DOC_NAME=FAT:RGQ_ENTRPR_VAL_EV_SOURCE_WINDOW.FAT&amp;VAR:ID1=PLL&amp;VAR:SDATE=20080111&amp;VAR:FDATE=20071031&amp;VAR:FREQ=WEEKLY&amp;VAR:RELITEM=&amp;VAR:CURRENCY=&amp;VAR:DB_TYPE=&amp;VAR:UNITS=M&amp;window=popup&amp;w","idth=535&amp;height=425&amp;START_MAXIMIZED=FALSE&amp;Y=120&amp;display_string=audit"}</definedName>
    <definedName name="_418__FDSAUDITLINK__" hidden="1">{"fdsup://directions/FAT Viewer?action=UPDATE&amp;creator=factSet&amp;DYN_ARGS=true&amp;DOC_NAME=FAT:RGQ_ENTRPR_VAL_EV_SOURCE_WINDOW.FAT&amp;VAR:ID1=PLL&amp;VAR:SDATE=20080111&amp;VAR:FDATE=20071031&amp;VAR:FREQ=WEEKLY&amp;VAR:RELITEM=&amp;VAR:CURRENCY=&amp;VAR:DB_TYPE=&amp;VAR:UNITS=M&amp;window=popup&amp;w","idth=535&amp;height=425&amp;START_MAXIMIZED=FALSE&amp;Y=120&amp;display_string=audit"}</definedName>
    <definedName name="_4180__FDSAUDITLINK__" localSheetId="1" hidden="1">{"fdsup://directions/FAT Viewer?action=UPDATE&amp;creator=factSet&amp;DYN_ARGS=true&amp;DOC_NAME=FAT:RGQ_ENTRPR_VAL_EV_SOURCE_WINDOW.FAT&amp;VAR:ID1=PLL&amp;VAR:SDATE=20100827&amp;VAR:FDATE=20100730&amp;VAR:FREQ=WEEKLY&amp;VAR:RELITEM=&amp;VAR:CURRENCY=&amp;VAR:DB_TYPE=&amp;VAR:UNITS=M&amp;window=popup&amp;w","idth=535&amp;height=425&amp;START_MAXIMIZED=FALSE&amp;Y=120&amp;display_string=audit"}</definedName>
    <definedName name="_4180__FDSAUDITLINK__" localSheetId="0" hidden="1">{"fdsup://directions/FAT Viewer?action=UPDATE&amp;creator=factSet&amp;DYN_ARGS=true&amp;DOC_NAME=FAT:RGQ_ENTRPR_VAL_EV_SOURCE_WINDOW.FAT&amp;VAR:ID1=PLL&amp;VAR:SDATE=20100827&amp;VAR:FDATE=20100730&amp;VAR:FREQ=WEEKLY&amp;VAR:RELITEM=&amp;VAR:CURRENCY=&amp;VAR:DB_TYPE=&amp;VAR:UNITS=M&amp;window=popup&amp;w","idth=535&amp;height=425&amp;START_MAXIMIZED=FALSE&amp;Y=120&amp;display_string=audit"}</definedName>
    <definedName name="_4180__FDSAUDITLINK__" hidden="1">{"fdsup://directions/FAT Viewer?action=UPDATE&amp;creator=factSet&amp;DYN_ARGS=true&amp;DOC_NAME=FAT:RGQ_ENTRPR_VAL_EV_SOURCE_WINDOW.FAT&amp;VAR:ID1=PLL&amp;VAR:SDATE=20100827&amp;VAR:FDATE=20100730&amp;VAR:FREQ=WEEKLY&amp;VAR:RELITEM=&amp;VAR:CURRENCY=&amp;VAR:DB_TYPE=&amp;VAR:UNITS=M&amp;window=popup&amp;w","idth=535&amp;height=425&amp;START_MAXIMIZED=FALSE&amp;Y=120&amp;display_string=audit"}</definedName>
    <definedName name="_4181__FDSAUDITLINK__" localSheetId="1" hidden="1">{"fdsup://directions/FAT Viewer?action=UPDATE&amp;creator=factSet&amp;DYN_ARGS=true&amp;DOC_NAME=FAT:RGQ_ENTRPR_VAL_EV_SOURCE_WINDOW.FAT&amp;VAR:ID1=PLL&amp;VAR:SDATE=20100820&amp;VAR:FDATE=20100730&amp;VAR:FREQ=WEEKLY&amp;VAR:RELITEM=&amp;VAR:CURRENCY=&amp;VAR:DB_TYPE=&amp;VAR:UNITS=M&amp;window=popup&amp;w","idth=535&amp;height=425&amp;START_MAXIMIZED=FALSE&amp;Y=120&amp;display_string=audit"}</definedName>
    <definedName name="_4181__FDSAUDITLINK__" localSheetId="0" hidden="1">{"fdsup://directions/FAT Viewer?action=UPDATE&amp;creator=factSet&amp;DYN_ARGS=true&amp;DOC_NAME=FAT:RGQ_ENTRPR_VAL_EV_SOURCE_WINDOW.FAT&amp;VAR:ID1=PLL&amp;VAR:SDATE=20100820&amp;VAR:FDATE=20100730&amp;VAR:FREQ=WEEKLY&amp;VAR:RELITEM=&amp;VAR:CURRENCY=&amp;VAR:DB_TYPE=&amp;VAR:UNITS=M&amp;window=popup&amp;w","idth=535&amp;height=425&amp;START_MAXIMIZED=FALSE&amp;Y=120&amp;display_string=audit"}</definedName>
    <definedName name="_4181__FDSAUDITLINK__" hidden="1">{"fdsup://directions/FAT Viewer?action=UPDATE&amp;creator=factSet&amp;DYN_ARGS=true&amp;DOC_NAME=FAT:RGQ_ENTRPR_VAL_EV_SOURCE_WINDOW.FAT&amp;VAR:ID1=PLL&amp;VAR:SDATE=20100820&amp;VAR:FDATE=20100730&amp;VAR:FREQ=WEEKLY&amp;VAR:RELITEM=&amp;VAR:CURRENCY=&amp;VAR:DB_TYPE=&amp;VAR:UNITS=M&amp;window=popup&amp;w","idth=535&amp;height=425&amp;START_MAXIMIZED=FALSE&amp;Y=120&amp;display_string=audit"}</definedName>
    <definedName name="_4182__FDSAUDITLINK__" localSheetId="1" hidden="1">{"fdsup://directions/FAT Viewer?action=UPDATE&amp;creator=factSet&amp;DYN_ARGS=true&amp;DOC_NAME=FAT:RGQ_ENTRPR_VAL_EV_SOURCE_WINDOW.FAT&amp;VAR:ID1=PLL&amp;VAR:SDATE=20100813&amp;VAR:FDATE=20100730&amp;VAR:FREQ=WEEKLY&amp;VAR:RELITEM=&amp;VAR:CURRENCY=&amp;VAR:DB_TYPE=&amp;VAR:UNITS=M&amp;window=popup&amp;w","idth=535&amp;height=425&amp;START_MAXIMIZED=FALSE&amp;Y=120&amp;display_string=audit"}</definedName>
    <definedName name="_4182__FDSAUDITLINK__" localSheetId="0" hidden="1">{"fdsup://directions/FAT Viewer?action=UPDATE&amp;creator=factSet&amp;DYN_ARGS=true&amp;DOC_NAME=FAT:RGQ_ENTRPR_VAL_EV_SOURCE_WINDOW.FAT&amp;VAR:ID1=PLL&amp;VAR:SDATE=20100813&amp;VAR:FDATE=20100730&amp;VAR:FREQ=WEEKLY&amp;VAR:RELITEM=&amp;VAR:CURRENCY=&amp;VAR:DB_TYPE=&amp;VAR:UNITS=M&amp;window=popup&amp;w","idth=535&amp;height=425&amp;START_MAXIMIZED=FALSE&amp;Y=120&amp;display_string=audit"}</definedName>
    <definedName name="_4182__FDSAUDITLINK__" hidden="1">{"fdsup://directions/FAT Viewer?action=UPDATE&amp;creator=factSet&amp;DYN_ARGS=true&amp;DOC_NAME=FAT:RGQ_ENTRPR_VAL_EV_SOURCE_WINDOW.FAT&amp;VAR:ID1=PLL&amp;VAR:SDATE=20100813&amp;VAR:FDATE=20100730&amp;VAR:FREQ=WEEKLY&amp;VAR:RELITEM=&amp;VAR:CURRENCY=&amp;VAR:DB_TYPE=&amp;VAR:UNITS=M&amp;window=popup&amp;w","idth=535&amp;height=425&amp;START_MAXIMIZED=FALSE&amp;Y=120&amp;display_string=audit"}</definedName>
    <definedName name="_4183__FDSAUDITLINK__" localSheetId="1" hidden="1">{"fdsup://directions/FAT Viewer?action=UPDATE&amp;creator=factSet&amp;DYN_ARGS=true&amp;DOC_NAME=FAT:RGQ_ENTRPR_VAL_EV_SOURCE_WINDOW.FAT&amp;VAR:ID1=PLL&amp;VAR:SDATE=20100806&amp;VAR:FDATE=20100730&amp;VAR:FREQ=WEEKLY&amp;VAR:RELITEM=&amp;VAR:CURRENCY=&amp;VAR:DB_TYPE=&amp;VAR:UNITS=M&amp;window=popup&amp;w","idth=535&amp;height=425&amp;START_MAXIMIZED=FALSE&amp;Y=120&amp;display_string=audit"}</definedName>
    <definedName name="_4183__FDSAUDITLINK__" localSheetId="0" hidden="1">{"fdsup://directions/FAT Viewer?action=UPDATE&amp;creator=factSet&amp;DYN_ARGS=true&amp;DOC_NAME=FAT:RGQ_ENTRPR_VAL_EV_SOURCE_WINDOW.FAT&amp;VAR:ID1=PLL&amp;VAR:SDATE=20100806&amp;VAR:FDATE=20100730&amp;VAR:FREQ=WEEKLY&amp;VAR:RELITEM=&amp;VAR:CURRENCY=&amp;VAR:DB_TYPE=&amp;VAR:UNITS=M&amp;window=popup&amp;w","idth=535&amp;height=425&amp;START_MAXIMIZED=FALSE&amp;Y=120&amp;display_string=audit"}</definedName>
    <definedName name="_4183__FDSAUDITLINK__" hidden="1">{"fdsup://directions/FAT Viewer?action=UPDATE&amp;creator=factSet&amp;DYN_ARGS=true&amp;DOC_NAME=FAT:RGQ_ENTRPR_VAL_EV_SOURCE_WINDOW.FAT&amp;VAR:ID1=PLL&amp;VAR:SDATE=20100806&amp;VAR:FDATE=20100730&amp;VAR:FREQ=WEEKLY&amp;VAR:RELITEM=&amp;VAR:CURRENCY=&amp;VAR:DB_TYPE=&amp;VAR:UNITS=M&amp;window=popup&amp;w","idth=535&amp;height=425&amp;START_MAXIMIZED=FALSE&amp;Y=120&amp;display_string=audit"}</definedName>
    <definedName name="_4184__FDSAUDITLINK__" localSheetId="1" hidden="1">{"fdsup://directions/FAT Viewer?action=UPDATE&amp;creator=factSet&amp;DYN_ARGS=true&amp;DOC_NAME=FAT:RGQ_ENTRPR_VAL_EV_SOURCE_WINDOW.FAT&amp;VAR:ID1=PLL&amp;VAR:SDATE=20100730&amp;VAR:FDATE=20100730&amp;VAR:FREQ=WEEKLY&amp;VAR:RELITEM=&amp;VAR:CURRENCY=&amp;VAR:DB_TYPE=&amp;VAR:UNITS=M&amp;window=popup&amp;w","idth=535&amp;height=425&amp;START_MAXIMIZED=FALSE&amp;Y=120&amp;display_string=audit"}</definedName>
    <definedName name="_4184__FDSAUDITLINK__" localSheetId="0" hidden="1">{"fdsup://directions/FAT Viewer?action=UPDATE&amp;creator=factSet&amp;DYN_ARGS=true&amp;DOC_NAME=FAT:RGQ_ENTRPR_VAL_EV_SOURCE_WINDOW.FAT&amp;VAR:ID1=PLL&amp;VAR:SDATE=20100730&amp;VAR:FDATE=20100730&amp;VAR:FREQ=WEEKLY&amp;VAR:RELITEM=&amp;VAR:CURRENCY=&amp;VAR:DB_TYPE=&amp;VAR:UNITS=M&amp;window=popup&amp;w","idth=535&amp;height=425&amp;START_MAXIMIZED=FALSE&amp;Y=120&amp;display_string=audit"}</definedName>
    <definedName name="_4184__FDSAUDITLINK__" hidden="1">{"fdsup://directions/FAT Viewer?action=UPDATE&amp;creator=factSet&amp;DYN_ARGS=true&amp;DOC_NAME=FAT:RGQ_ENTRPR_VAL_EV_SOURCE_WINDOW.FAT&amp;VAR:ID1=PLL&amp;VAR:SDATE=20100730&amp;VAR:FDATE=20100730&amp;VAR:FREQ=WEEKLY&amp;VAR:RELITEM=&amp;VAR:CURRENCY=&amp;VAR:DB_TYPE=&amp;VAR:UNITS=M&amp;window=popup&amp;w","idth=535&amp;height=425&amp;START_MAXIMIZED=FALSE&amp;Y=120&amp;display_string=audit"}</definedName>
    <definedName name="_4185__FDSAUDITLINK__" localSheetId="1" hidden="1">{"fdsup://directions/FAT Viewer?action=UPDATE&amp;creator=factSet&amp;DYN_ARGS=true&amp;DOC_NAME=FAT:RGQ_ENTRPR_VAL_EV_SOURCE_WINDOW.FAT&amp;VAR:ID1=PLL&amp;VAR:SDATE=20100723&amp;VAR:FDATE=20100430&amp;VAR:FREQ=WEEKLY&amp;VAR:RELITEM=&amp;VAR:CURRENCY=&amp;VAR:DB_TYPE=&amp;VAR:UNITS=M&amp;window=popup&amp;w","idth=535&amp;height=425&amp;START_MAXIMIZED=FALSE&amp;Y=120&amp;display_string=audit"}</definedName>
    <definedName name="_4185__FDSAUDITLINK__" localSheetId="0" hidden="1">{"fdsup://directions/FAT Viewer?action=UPDATE&amp;creator=factSet&amp;DYN_ARGS=true&amp;DOC_NAME=FAT:RGQ_ENTRPR_VAL_EV_SOURCE_WINDOW.FAT&amp;VAR:ID1=PLL&amp;VAR:SDATE=20100723&amp;VAR:FDATE=20100430&amp;VAR:FREQ=WEEKLY&amp;VAR:RELITEM=&amp;VAR:CURRENCY=&amp;VAR:DB_TYPE=&amp;VAR:UNITS=M&amp;window=popup&amp;w","idth=535&amp;height=425&amp;START_MAXIMIZED=FALSE&amp;Y=120&amp;display_string=audit"}</definedName>
    <definedName name="_4185__FDSAUDITLINK__" hidden="1">{"fdsup://directions/FAT Viewer?action=UPDATE&amp;creator=factSet&amp;DYN_ARGS=true&amp;DOC_NAME=FAT:RGQ_ENTRPR_VAL_EV_SOURCE_WINDOW.FAT&amp;VAR:ID1=PLL&amp;VAR:SDATE=20100723&amp;VAR:FDATE=20100430&amp;VAR:FREQ=WEEKLY&amp;VAR:RELITEM=&amp;VAR:CURRENCY=&amp;VAR:DB_TYPE=&amp;VAR:UNITS=M&amp;window=popup&amp;w","idth=535&amp;height=425&amp;START_MAXIMIZED=FALSE&amp;Y=120&amp;display_string=audit"}</definedName>
    <definedName name="_4186__FDSAUDITLINK__" localSheetId="1" hidden="1">{"fdsup://directions/FAT Viewer?action=UPDATE&amp;creator=factSet&amp;DYN_ARGS=true&amp;DOC_NAME=FAT:RGQ_ENTRPR_VAL_EV_SOURCE_WINDOW.FAT&amp;VAR:ID1=PLL&amp;VAR:SDATE=20100716&amp;VAR:FDATE=20100430&amp;VAR:FREQ=WEEKLY&amp;VAR:RELITEM=&amp;VAR:CURRENCY=&amp;VAR:DB_TYPE=&amp;VAR:UNITS=M&amp;window=popup&amp;w","idth=535&amp;height=425&amp;START_MAXIMIZED=FALSE&amp;Y=120&amp;display_string=audit"}</definedName>
    <definedName name="_4186__FDSAUDITLINK__" localSheetId="0" hidden="1">{"fdsup://directions/FAT Viewer?action=UPDATE&amp;creator=factSet&amp;DYN_ARGS=true&amp;DOC_NAME=FAT:RGQ_ENTRPR_VAL_EV_SOURCE_WINDOW.FAT&amp;VAR:ID1=PLL&amp;VAR:SDATE=20100716&amp;VAR:FDATE=20100430&amp;VAR:FREQ=WEEKLY&amp;VAR:RELITEM=&amp;VAR:CURRENCY=&amp;VAR:DB_TYPE=&amp;VAR:UNITS=M&amp;window=popup&amp;w","idth=535&amp;height=425&amp;START_MAXIMIZED=FALSE&amp;Y=120&amp;display_string=audit"}</definedName>
    <definedName name="_4186__FDSAUDITLINK__" hidden="1">{"fdsup://directions/FAT Viewer?action=UPDATE&amp;creator=factSet&amp;DYN_ARGS=true&amp;DOC_NAME=FAT:RGQ_ENTRPR_VAL_EV_SOURCE_WINDOW.FAT&amp;VAR:ID1=PLL&amp;VAR:SDATE=20100716&amp;VAR:FDATE=20100430&amp;VAR:FREQ=WEEKLY&amp;VAR:RELITEM=&amp;VAR:CURRENCY=&amp;VAR:DB_TYPE=&amp;VAR:UNITS=M&amp;window=popup&amp;w","idth=535&amp;height=425&amp;START_MAXIMIZED=FALSE&amp;Y=120&amp;display_string=audit"}</definedName>
    <definedName name="_4187__FDSAUDITLINK__" localSheetId="1" hidden="1">{"fdsup://directions/FAT Viewer?action=UPDATE&amp;creator=factSet&amp;DYN_ARGS=true&amp;DOC_NAME=FAT:RGQ_ENTRPR_VAL_EV_SOURCE_WINDOW.FAT&amp;VAR:ID1=PLL&amp;VAR:SDATE=20100709&amp;VAR:FDATE=20100430&amp;VAR:FREQ=WEEKLY&amp;VAR:RELITEM=&amp;VAR:CURRENCY=&amp;VAR:DB_TYPE=&amp;VAR:UNITS=M&amp;window=popup&amp;w","idth=535&amp;height=425&amp;START_MAXIMIZED=FALSE&amp;Y=120&amp;display_string=audit"}</definedName>
    <definedName name="_4187__FDSAUDITLINK__" localSheetId="0" hidden="1">{"fdsup://directions/FAT Viewer?action=UPDATE&amp;creator=factSet&amp;DYN_ARGS=true&amp;DOC_NAME=FAT:RGQ_ENTRPR_VAL_EV_SOURCE_WINDOW.FAT&amp;VAR:ID1=PLL&amp;VAR:SDATE=20100709&amp;VAR:FDATE=20100430&amp;VAR:FREQ=WEEKLY&amp;VAR:RELITEM=&amp;VAR:CURRENCY=&amp;VAR:DB_TYPE=&amp;VAR:UNITS=M&amp;window=popup&amp;w","idth=535&amp;height=425&amp;START_MAXIMIZED=FALSE&amp;Y=120&amp;display_string=audit"}</definedName>
    <definedName name="_4187__FDSAUDITLINK__" hidden="1">{"fdsup://directions/FAT Viewer?action=UPDATE&amp;creator=factSet&amp;DYN_ARGS=true&amp;DOC_NAME=FAT:RGQ_ENTRPR_VAL_EV_SOURCE_WINDOW.FAT&amp;VAR:ID1=PLL&amp;VAR:SDATE=20100709&amp;VAR:FDATE=20100430&amp;VAR:FREQ=WEEKLY&amp;VAR:RELITEM=&amp;VAR:CURRENCY=&amp;VAR:DB_TYPE=&amp;VAR:UNITS=M&amp;window=popup&amp;w","idth=535&amp;height=425&amp;START_MAXIMIZED=FALSE&amp;Y=120&amp;display_string=audit"}</definedName>
    <definedName name="_4188__FDSAUDITLINK__" localSheetId="1" hidden="1">{"fdsup://directions/FAT Viewer?action=UPDATE&amp;creator=factSet&amp;DYN_ARGS=true&amp;DOC_NAME=FAT:RGQ_ENTRPR_VAL_EV_SOURCE_WINDOW.FAT&amp;VAR:ID1=PLL&amp;VAR:SDATE=20100702&amp;VAR:FDATE=20100430&amp;VAR:FREQ=WEEKLY&amp;VAR:RELITEM=&amp;VAR:CURRENCY=&amp;VAR:DB_TYPE=&amp;VAR:UNITS=M&amp;window=popup&amp;w","idth=535&amp;height=425&amp;START_MAXIMIZED=FALSE&amp;Y=120&amp;display_string=audit"}</definedName>
    <definedName name="_4188__FDSAUDITLINK__" localSheetId="0" hidden="1">{"fdsup://directions/FAT Viewer?action=UPDATE&amp;creator=factSet&amp;DYN_ARGS=true&amp;DOC_NAME=FAT:RGQ_ENTRPR_VAL_EV_SOURCE_WINDOW.FAT&amp;VAR:ID1=PLL&amp;VAR:SDATE=20100702&amp;VAR:FDATE=20100430&amp;VAR:FREQ=WEEKLY&amp;VAR:RELITEM=&amp;VAR:CURRENCY=&amp;VAR:DB_TYPE=&amp;VAR:UNITS=M&amp;window=popup&amp;w","idth=535&amp;height=425&amp;START_MAXIMIZED=FALSE&amp;Y=120&amp;display_string=audit"}</definedName>
    <definedName name="_4188__FDSAUDITLINK__" hidden="1">{"fdsup://directions/FAT Viewer?action=UPDATE&amp;creator=factSet&amp;DYN_ARGS=true&amp;DOC_NAME=FAT:RGQ_ENTRPR_VAL_EV_SOURCE_WINDOW.FAT&amp;VAR:ID1=PLL&amp;VAR:SDATE=20100702&amp;VAR:FDATE=20100430&amp;VAR:FREQ=WEEKLY&amp;VAR:RELITEM=&amp;VAR:CURRENCY=&amp;VAR:DB_TYPE=&amp;VAR:UNITS=M&amp;window=popup&amp;w","idth=535&amp;height=425&amp;START_MAXIMIZED=FALSE&amp;Y=120&amp;display_string=audit"}</definedName>
    <definedName name="_4189__FDSAUDITLINK__" localSheetId="1" hidden="1">{"fdsup://directions/FAT Viewer?action=UPDATE&amp;creator=factSet&amp;DYN_ARGS=true&amp;DOC_NAME=FAT:RGQ_ENTRPR_VAL_EV_SOURCE_WINDOW.FAT&amp;VAR:ID1=PLL&amp;VAR:SDATE=20100625&amp;VAR:FDATE=20100430&amp;VAR:FREQ=WEEKLY&amp;VAR:RELITEM=&amp;VAR:CURRENCY=&amp;VAR:DB_TYPE=&amp;VAR:UNITS=M&amp;window=popup&amp;w","idth=535&amp;height=425&amp;START_MAXIMIZED=FALSE&amp;Y=120&amp;display_string=audit"}</definedName>
    <definedName name="_4189__FDSAUDITLINK__" localSheetId="0" hidden="1">{"fdsup://directions/FAT Viewer?action=UPDATE&amp;creator=factSet&amp;DYN_ARGS=true&amp;DOC_NAME=FAT:RGQ_ENTRPR_VAL_EV_SOURCE_WINDOW.FAT&amp;VAR:ID1=PLL&amp;VAR:SDATE=20100625&amp;VAR:FDATE=20100430&amp;VAR:FREQ=WEEKLY&amp;VAR:RELITEM=&amp;VAR:CURRENCY=&amp;VAR:DB_TYPE=&amp;VAR:UNITS=M&amp;window=popup&amp;w","idth=535&amp;height=425&amp;START_MAXIMIZED=FALSE&amp;Y=120&amp;display_string=audit"}</definedName>
    <definedName name="_4189__FDSAUDITLINK__" hidden="1">{"fdsup://directions/FAT Viewer?action=UPDATE&amp;creator=factSet&amp;DYN_ARGS=true&amp;DOC_NAME=FAT:RGQ_ENTRPR_VAL_EV_SOURCE_WINDOW.FAT&amp;VAR:ID1=PLL&amp;VAR:SDATE=20100625&amp;VAR:FDATE=20100430&amp;VAR:FREQ=WEEKLY&amp;VAR:RELITEM=&amp;VAR:CURRENCY=&amp;VAR:DB_TYPE=&amp;VAR:UNITS=M&amp;window=popup&amp;w","idth=535&amp;height=425&amp;START_MAXIMIZED=FALSE&amp;Y=120&amp;display_string=audit"}</definedName>
    <definedName name="_419__FDSAUDITLINK__" localSheetId="1" hidden="1">{"fdsup://directions/FAT Viewer?action=UPDATE&amp;creator=factSet&amp;DYN_ARGS=true&amp;DOC_NAME=FAT:RGQ_ENTRPR_VAL_EV_SOURCE_WINDOW.FAT&amp;VAR:ID1=PLL&amp;VAR:SDATE=20080104&amp;VAR:FDATE=20071031&amp;VAR:FREQ=WEEKLY&amp;VAR:RELITEM=&amp;VAR:CURRENCY=&amp;VAR:DB_TYPE=&amp;VAR:UNITS=M&amp;window=popup&amp;w","idth=535&amp;height=425&amp;START_MAXIMIZED=FALSE&amp;Y=120&amp;display_string=audit"}</definedName>
    <definedName name="_419__FDSAUDITLINK__" localSheetId="0" hidden="1">{"fdsup://directions/FAT Viewer?action=UPDATE&amp;creator=factSet&amp;DYN_ARGS=true&amp;DOC_NAME=FAT:RGQ_ENTRPR_VAL_EV_SOURCE_WINDOW.FAT&amp;VAR:ID1=PLL&amp;VAR:SDATE=20080104&amp;VAR:FDATE=20071031&amp;VAR:FREQ=WEEKLY&amp;VAR:RELITEM=&amp;VAR:CURRENCY=&amp;VAR:DB_TYPE=&amp;VAR:UNITS=M&amp;window=popup&amp;w","idth=535&amp;height=425&amp;START_MAXIMIZED=FALSE&amp;Y=120&amp;display_string=audit"}</definedName>
    <definedName name="_419__FDSAUDITLINK__" hidden="1">{"fdsup://directions/FAT Viewer?action=UPDATE&amp;creator=factSet&amp;DYN_ARGS=true&amp;DOC_NAME=FAT:RGQ_ENTRPR_VAL_EV_SOURCE_WINDOW.FAT&amp;VAR:ID1=PLL&amp;VAR:SDATE=20080104&amp;VAR:FDATE=20071031&amp;VAR:FREQ=WEEKLY&amp;VAR:RELITEM=&amp;VAR:CURRENCY=&amp;VAR:DB_TYPE=&amp;VAR:UNITS=M&amp;window=popup&amp;w","idth=535&amp;height=425&amp;START_MAXIMIZED=FALSE&amp;Y=120&amp;display_string=audit"}</definedName>
    <definedName name="_4190__FDSAUDITLINK__" localSheetId="1" hidden="1">{"fdsup://directions/FAT Viewer?action=UPDATE&amp;creator=factSet&amp;DYN_ARGS=true&amp;DOC_NAME=FAT:RGQ_ENTRPR_VAL_EV_SOURCE_WINDOW.FAT&amp;VAR:ID1=PLL&amp;VAR:SDATE=20100618&amp;VAR:FDATE=20100430&amp;VAR:FREQ=WEEKLY&amp;VAR:RELITEM=&amp;VAR:CURRENCY=&amp;VAR:DB_TYPE=&amp;VAR:UNITS=M&amp;window=popup&amp;w","idth=535&amp;height=425&amp;START_MAXIMIZED=FALSE&amp;Y=120&amp;display_string=audit"}</definedName>
    <definedName name="_4190__FDSAUDITLINK__" localSheetId="0" hidden="1">{"fdsup://directions/FAT Viewer?action=UPDATE&amp;creator=factSet&amp;DYN_ARGS=true&amp;DOC_NAME=FAT:RGQ_ENTRPR_VAL_EV_SOURCE_WINDOW.FAT&amp;VAR:ID1=PLL&amp;VAR:SDATE=20100618&amp;VAR:FDATE=20100430&amp;VAR:FREQ=WEEKLY&amp;VAR:RELITEM=&amp;VAR:CURRENCY=&amp;VAR:DB_TYPE=&amp;VAR:UNITS=M&amp;window=popup&amp;w","idth=535&amp;height=425&amp;START_MAXIMIZED=FALSE&amp;Y=120&amp;display_string=audit"}</definedName>
    <definedName name="_4190__FDSAUDITLINK__" hidden="1">{"fdsup://directions/FAT Viewer?action=UPDATE&amp;creator=factSet&amp;DYN_ARGS=true&amp;DOC_NAME=FAT:RGQ_ENTRPR_VAL_EV_SOURCE_WINDOW.FAT&amp;VAR:ID1=PLL&amp;VAR:SDATE=20100618&amp;VAR:FDATE=20100430&amp;VAR:FREQ=WEEKLY&amp;VAR:RELITEM=&amp;VAR:CURRENCY=&amp;VAR:DB_TYPE=&amp;VAR:UNITS=M&amp;window=popup&amp;w","idth=535&amp;height=425&amp;START_MAXIMIZED=FALSE&amp;Y=120&amp;display_string=audit"}</definedName>
    <definedName name="_4191__FDSAUDITLINK__" localSheetId="1" hidden="1">{"fdsup://directions/FAT Viewer?action=UPDATE&amp;creator=factSet&amp;DYN_ARGS=true&amp;DOC_NAME=FAT:RGQ_ENTRPR_VAL_EV_SOURCE_WINDOW.FAT&amp;VAR:ID1=PLL&amp;VAR:SDATE=20100611&amp;VAR:FDATE=20100430&amp;VAR:FREQ=WEEKLY&amp;VAR:RELITEM=&amp;VAR:CURRENCY=&amp;VAR:DB_TYPE=&amp;VAR:UNITS=M&amp;window=popup&amp;w","idth=535&amp;height=425&amp;START_MAXIMIZED=FALSE&amp;Y=120&amp;display_string=audit"}</definedName>
    <definedName name="_4191__FDSAUDITLINK__" localSheetId="0" hidden="1">{"fdsup://directions/FAT Viewer?action=UPDATE&amp;creator=factSet&amp;DYN_ARGS=true&amp;DOC_NAME=FAT:RGQ_ENTRPR_VAL_EV_SOURCE_WINDOW.FAT&amp;VAR:ID1=PLL&amp;VAR:SDATE=20100611&amp;VAR:FDATE=20100430&amp;VAR:FREQ=WEEKLY&amp;VAR:RELITEM=&amp;VAR:CURRENCY=&amp;VAR:DB_TYPE=&amp;VAR:UNITS=M&amp;window=popup&amp;w","idth=535&amp;height=425&amp;START_MAXIMIZED=FALSE&amp;Y=120&amp;display_string=audit"}</definedName>
    <definedName name="_4191__FDSAUDITLINK__" hidden="1">{"fdsup://directions/FAT Viewer?action=UPDATE&amp;creator=factSet&amp;DYN_ARGS=true&amp;DOC_NAME=FAT:RGQ_ENTRPR_VAL_EV_SOURCE_WINDOW.FAT&amp;VAR:ID1=PLL&amp;VAR:SDATE=20100611&amp;VAR:FDATE=20100430&amp;VAR:FREQ=WEEKLY&amp;VAR:RELITEM=&amp;VAR:CURRENCY=&amp;VAR:DB_TYPE=&amp;VAR:UNITS=M&amp;window=popup&amp;w","idth=535&amp;height=425&amp;START_MAXIMIZED=FALSE&amp;Y=120&amp;display_string=audit"}</definedName>
    <definedName name="_4192__FDSAUDITLINK__" localSheetId="1" hidden="1">{"fdsup://directions/FAT Viewer?action=UPDATE&amp;creator=factSet&amp;DYN_ARGS=true&amp;DOC_NAME=FAT:RGQ_ENTRPR_VAL_EV_SOURCE_WINDOW.FAT&amp;VAR:ID1=PLL&amp;VAR:SDATE=20100604&amp;VAR:FDATE=20100430&amp;VAR:FREQ=WEEKLY&amp;VAR:RELITEM=&amp;VAR:CURRENCY=&amp;VAR:DB_TYPE=&amp;VAR:UNITS=M&amp;window=popup&amp;w","idth=535&amp;height=425&amp;START_MAXIMIZED=FALSE&amp;Y=120&amp;display_string=audit"}</definedName>
    <definedName name="_4192__FDSAUDITLINK__" localSheetId="0" hidden="1">{"fdsup://directions/FAT Viewer?action=UPDATE&amp;creator=factSet&amp;DYN_ARGS=true&amp;DOC_NAME=FAT:RGQ_ENTRPR_VAL_EV_SOURCE_WINDOW.FAT&amp;VAR:ID1=PLL&amp;VAR:SDATE=20100604&amp;VAR:FDATE=20100430&amp;VAR:FREQ=WEEKLY&amp;VAR:RELITEM=&amp;VAR:CURRENCY=&amp;VAR:DB_TYPE=&amp;VAR:UNITS=M&amp;window=popup&amp;w","idth=535&amp;height=425&amp;START_MAXIMIZED=FALSE&amp;Y=120&amp;display_string=audit"}</definedName>
    <definedName name="_4192__FDSAUDITLINK__" hidden="1">{"fdsup://directions/FAT Viewer?action=UPDATE&amp;creator=factSet&amp;DYN_ARGS=true&amp;DOC_NAME=FAT:RGQ_ENTRPR_VAL_EV_SOURCE_WINDOW.FAT&amp;VAR:ID1=PLL&amp;VAR:SDATE=20100604&amp;VAR:FDATE=20100430&amp;VAR:FREQ=WEEKLY&amp;VAR:RELITEM=&amp;VAR:CURRENCY=&amp;VAR:DB_TYPE=&amp;VAR:UNITS=M&amp;window=popup&amp;w","idth=535&amp;height=425&amp;START_MAXIMIZED=FALSE&amp;Y=120&amp;display_string=audit"}</definedName>
    <definedName name="_4193__FDSAUDITLINK__" localSheetId="1" hidden="1">{"fdsup://directions/FAT Viewer?action=UPDATE&amp;creator=factSet&amp;DYN_ARGS=true&amp;DOC_NAME=FAT:RGQ_ENTRPR_VAL_EV_SOURCE_WINDOW.FAT&amp;VAR:ID1=PLL&amp;VAR:SDATE=20100528&amp;VAR:FDATE=20100430&amp;VAR:FREQ=WEEKLY&amp;VAR:RELITEM=&amp;VAR:CURRENCY=&amp;VAR:DB_TYPE=&amp;VAR:UNITS=M&amp;window=popup&amp;w","idth=535&amp;height=425&amp;START_MAXIMIZED=FALSE&amp;Y=120&amp;display_string=audit"}</definedName>
    <definedName name="_4193__FDSAUDITLINK__" localSheetId="0" hidden="1">{"fdsup://directions/FAT Viewer?action=UPDATE&amp;creator=factSet&amp;DYN_ARGS=true&amp;DOC_NAME=FAT:RGQ_ENTRPR_VAL_EV_SOURCE_WINDOW.FAT&amp;VAR:ID1=PLL&amp;VAR:SDATE=20100528&amp;VAR:FDATE=20100430&amp;VAR:FREQ=WEEKLY&amp;VAR:RELITEM=&amp;VAR:CURRENCY=&amp;VAR:DB_TYPE=&amp;VAR:UNITS=M&amp;window=popup&amp;w","idth=535&amp;height=425&amp;START_MAXIMIZED=FALSE&amp;Y=120&amp;display_string=audit"}</definedName>
    <definedName name="_4193__FDSAUDITLINK__" hidden="1">{"fdsup://directions/FAT Viewer?action=UPDATE&amp;creator=factSet&amp;DYN_ARGS=true&amp;DOC_NAME=FAT:RGQ_ENTRPR_VAL_EV_SOURCE_WINDOW.FAT&amp;VAR:ID1=PLL&amp;VAR:SDATE=20100528&amp;VAR:FDATE=20100430&amp;VAR:FREQ=WEEKLY&amp;VAR:RELITEM=&amp;VAR:CURRENCY=&amp;VAR:DB_TYPE=&amp;VAR:UNITS=M&amp;window=popup&amp;w","idth=535&amp;height=425&amp;START_MAXIMIZED=FALSE&amp;Y=120&amp;display_string=audit"}</definedName>
    <definedName name="_4194__FDSAUDITLINK__" localSheetId="1" hidden="1">{"fdsup://directions/FAT Viewer?action=UPDATE&amp;creator=factSet&amp;DYN_ARGS=true&amp;DOC_NAME=FAT:RGQ_ENTRPR_VAL_EV_SOURCE_WINDOW.FAT&amp;VAR:ID1=PLL&amp;VAR:SDATE=20100521&amp;VAR:FDATE=20100430&amp;VAR:FREQ=WEEKLY&amp;VAR:RELITEM=&amp;VAR:CURRENCY=&amp;VAR:DB_TYPE=&amp;VAR:UNITS=M&amp;window=popup&amp;w","idth=535&amp;height=425&amp;START_MAXIMIZED=FALSE&amp;Y=120&amp;display_string=audit"}</definedName>
    <definedName name="_4194__FDSAUDITLINK__" localSheetId="0" hidden="1">{"fdsup://directions/FAT Viewer?action=UPDATE&amp;creator=factSet&amp;DYN_ARGS=true&amp;DOC_NAME=FAT:RGQ_ENTRPR_VAL_EV_SOURCE_WINDOW.FAT&amp;VAR:ID1=PLL&amp;VAR:SDATE=20100521&amp;VAR:FDATE=20100430&amp;VAR:FREQ=WEEKLY&amp;VAR:RELITEM=&amp;VAR:CURRENCY=&amp;VAR:DB_TYPE=&amp;VAR:UNITS=M&amp;window=popup&amp;w","idth=535&amp;height=425&amp;START_MAXIMIZED=FALSE&amp;Y=120&amp;display_string=audit"}</definedName>
    <definedName name="_4194__FDSAUDITLINK__" hidden="1">{"fdsup://directions/FAT Viewer?action=UPDATE&amp;creator=factSet&amp;DYN_ARGS=true&amp;DOC_NAME=FAT:RGQ_ENTRPR_VAL_EV_SOURCE_WINDOW.FAT&amp;VAR:ID1=PLL&amp;VAR:SDATE=20100521&amp;VAR:FDATE=20100430&amp;VAR:FREQ=WEEKLY&amp;VAR:RELITEM=&amp;VAR:CURRENCY=&amp;VAR:DB_TYPE=&amp;VAR:UNITS=M&amp;window=popup&amp;w","idth=535&amp;height=425&amp;START_MAXIMIZED=FALSE&amp;Y=120&amp;display_string=audit"}</definedName>
    <definedName name="_4195__FDSAUDITLINK__" localSheetId="1" hidden="1">{"fdsup://directions/FAT Viewer?action=UPDATE&amp;creator=factSet&amp;DYN_ARGS=true&amp;DOC_NAME=FAT:RGQ_ENTRPR_VAL_EV_SOURCE_WINDOW.FAT&amp;VAR:ID1=PLL&amp;VAR:SDATE=20100514&amp;VAR:FDATE=20100430&amp;VAR:FREQ=WEEKLY&amp;VAR:RELITEM=&amp;VAR:CURRENCY=&amp;VAR:DB_TYPE=&amp;VAR:UNITS=M&amp;window=popup&amp;w","idth=535&amp;height=425&amp;START_MAXIMIZED=FALSE&amp;Y=120&amp;display_string=audit"}</definedName>
    <definedName name="_4195__FDSAUDITLINK__" localSheetId="0" hidden="1">{"fdsup://directions/FAT Viewer?action=UPDATE&amp;creator=factSet&amp;DYN_ARGS=true&amp;DOC_NAME=FAT:RGQ_ENTRPR_VAL_EV_SOURCE_WINDOW.FAT&amp;VAR:ID1=PLL&amp;VAR:SDATE=20100514&amp;VAR:FDATE=20100430&amp;VAR:FREQ=WEEKLY&amp;VAR:RELITEM=&amp;VAR:CURRENCY=&amp;VAR:DB_TYPE=&amp;VAR:UNITS=M&amp;window=popup&amp;w","idth=535&amp;height=425&amp;START_MAXIMIZED=FALSE&amp;Y=120&amp;display_string=audit"}</definedName>
    <definedName name="_4195__FDSAUDITLINK__" hidden="1">{"fdsup://directions/FAT Viewer?action=UPDATE&amp;creator=factSet&amp;DYN_ARGS=true&amp;DOC_NAME=FAT:RGQ_ENTRPR_VAL_EV_SOURCE_WINDOW.FAT&amp;VAR:ID1=PLL&amp;VAR:SDATE=20100514&amp;VAR:FDATE=20100430&amp;VAR:FREQ=WEEKLY&amp;VAR:RELITEM=&amp;VAR:CURRENCY=&amp;VAR:DB_TYPE=&amp;VAR:UNITS=M&amp;window=popup&amp;w","idth=535&amp;height=425&amp;START_MAXIMIZED=FALSE&amp;Y=120&amp;display_string=audit"}</definedName>
    <definedName name="_4196__FDSAUDITLINK__" localSheetId="1" hidden="1">{"fdsup://directions/FAT Viewer?action=UPDATE&amp;creator=factSet&amp;DYN_ARGS=true&amp;DOC_NAME=FAT:RGQ_ENTRPR_VAL_EV_SOURCE_WINDOW.FAT&amp;VAR:ID1=PLL&amp;VAR:SDATE=20100507&amp;VAR:FDATE=20100430&amp;VAR:FREQ=WEEKLY&amp;VAR:RELITEM=&amp;VAR:CURRENCY=&amp;VAR:DB_TYPE=&amp;VAR:UNITS=M&amp;window=popup&amp;w","idth=535&amp;height=425&amp;START_MAXIMIZED=FALSE&amp;Y=120&amp;display_string=audit"}</definedName>
    <definedName name="_4196__FDSAUDITLINK__" localSheetId="0" hidden="1">{"fdsup://directions/FAT Viewer?action=UPDATE&amp;creator=factSet&amp;DYN_ARGS=true&amp;DOC_NAME=FAT:RGQ_ENTRPR_VAL_EV_SOURCE_WINDOW.FAT&amp;VAR:ID1=PLL&amp;VAR:SDATE=20100507&amp;VAR:FDATE=20100430&amp;VAR:FREQ=WEEKLY&amp;VAR:RELITEM=&amp;VAR:CURRENCY=&amp;VAR:DB_TYPE=&amp;VAR:UNITS=M&amp;window=popup&amp;w","idth=535&amp;height=425&amp;START_MAXIMIZED=FALSE&amp;Y=120&amp;display_string=audit"}</definedName>
    <definedName name="_4196__FDSAUDITLINK__" hidden="1">{"fdsup://directions/FAT Viewer?action=UPDATE&amp;creator=factSet&amp;DYN_ARGS=true&amp;DOC_NAME=FAT:RGQ_ENTRPR_VAL_EV_SOURCE_WINDOW.FAT&amp;VAR:ID1=PLL&amp;VAR:SDATE=20100507&amp;VAR:FDATE=20100430&amp;VAR:FREQ=WEEKLY&amp;VAR:RELITEM=&amp;VAR:CURRENCY=&amp;VAR:DB_TYPE=&amp;VAR:UNITS=M&amp;window=popup&amp;w","idth=535&amp;height=425&amp;START_MAXIMIZED=FALSE&amp;Y=120&amp;display_string=audit"}</definedName>
    <definedName name="_4197__FDSAUDITLINK__" localSheetId="1" hidden="1">{"fdsup://directions/FAT Viewer?action=UPDATE&amp;creator=factSet&amp;DYN_ARGS=true&amp;DOC_NAME=FAT:RGQ_ENTRPR_VAL_EV_SOURCE_WINDOW.FAT&amp;VAR:ID1=PLL&amp;VAR:SDATE=20100430&amp;VAR:FDATE=20100430&amp;VAR:FREQ=WEEKLY&amp;VAR:RELITEM=&amp;VAR:CURRENCY=&amp;VAR:DB_TYPE=&amp;VAR:UNITS=M&amp;window=popup&amp;w","idth=535&amp;height=425&amp;START_MAXIMIZED=FALSE&amp;Y=120&amp;display_string=audit"}</definedName>
    <definedName name="_4197__FDSAUDITLINK__" localSheetId="0" hidden="1">{"fdsup://directions/FAT Viewer?action=UPDATE&amp;creator=factSet&amp;DYN_ARGS=true&amp;DOC_NAME=FAT:RGQ_ENTRPR_VAL_EV_SOURCE_WINDOW.FAT&amp;VAR:ID1=PLL&amp;VAR:SDATE=20100430&amp;VAR:FDATE=20100430&amp;VAR:FREQ=WEEKLY&amp;VAR:RELITEM=&amp;VAR:CURRENCY=&amp;VAR:DB_TYPE=&amp;VAR:UNITS=M&amp;window=popup&amp;w","idth=535&amp;height=425&amp;START_MAXIMIZED=FALSE&amp;Y=120&amp;display_string=audit"}</definedName>
    <definedName name="_4197__FDSAUDITLINK__" hidden="1">{"fdsup://directions/FAT Viewer?action=UPDATE&amp;creator=factSet&amp;DYN_ARGS=true&amp;DOC_NAME=FAT:RGQ_ENTRPR_VAL_EV_SOURCE_WINDOW.FAT&amp;VAR:ID1=PLL&amp;VAR:SDATE=20100430&amp;VAR:FDATE=20100430&amp;VAR:FREQ=WEEKLY&amp;VAR:RELITEM=&amp;VAR:CURRENCY=&amp;VAR:DB_TYPE=&amp;VAR:UNITS=M&amp;window=popup&amp;w","idth=535&amp;height=425&amp;START_MAXIMIZED=FALSE&amp;Y=120&amp;display_string=audit"}</definedName>
    <definedName name="_4198__FDSAUDITLINK__" localSheetId="1" hidden="1">{"fdsup://directions/FAT Viewer?action=UPDATE&amp;creator=factSet&amp;DYN_ARGS=true&amp;DOC_NAME=FAT:RGQ_ENTRPR_VAL_EV_SOURCE_WINDOW.FAT&amp;VAR:ID1=PLL&amp;VAR:SDATE=20100423&amp;VAR:FDATE=20100129&amp;VAR:FREQ=WEEKLY&amp;VAR:RELITEM=&amp;VAR:CURRENCY=&amp;VAR:DB_TYPE=&amp;VAR:UNITS=M&amp;window=popup&amp;w","idth=535&amp;height=425&amp;START_MAXIMIZED=FALSE&amp;Y=120&amp;display_string=audit"}</definedName>
    <definedName name="_4198__FDSAUDITLINK__" localSheetId="0" hidden="1">{"fdsup://directions/FAT Viewer?action=UPDATE&amp;creator=factSet&amp;DYN_ARGS=true&amp;DOC_NAME=FAT:RGQ_ENTRPR_VAL_EV_SOURCE_WINDOW.FAT&amp;VAR:ID1=PLL&amp;VAR:SDATE=20100423&amp;VAR:FDATE=20100129&amp;VAR:FREQ=WEEKLY&amp;VAR:RELITEM=&amp;VAR:CURRENCY=&amp;VAR:DB_TYPE=&amp;VAR:UNITS=M&amp;window=popup&amp;w","idth=535&amp;height=425&amp;START_MAXIMIZED=FALSE&amp;Y=120&amp;display_string=audit"}</definedName>
    <definedName name="_4198__FDSAUDITLINK__" hidden="1">{"fdsup://directions/FAT Viewer?action=UPDATE&amp;creator=factSet&amp;DYN_ARGS=true&amp;DOC_NAME=FAT:RGQ_ENTRPR_VAL_EV_SOURCE_WINDOW.FAT&amp;VAR:ID1=PLL&amp;VAR:SDATE=20100423&amp;VAR:FDATE=20100129&amp;VAR:FREQ=WEEKLY&amp;VAR:RELITEM=&amp;VAR:CURRENCY=&amp;VAR:DB_TYPE=&amp;VAR:UNITS=M&amp;window=popup&amp;w","idth=535&amp;height=425&amp;START_MAXIMIZED=FALSE&amp;Y=120&amp;display_string=audit"}</definedName>
    <definedName name="_4199__FDSAUDITLINK__" localSheetId="1" hidden="1">{"fdsup://directions/FAT Viewer?action=UPDATE&amp;creator=factSet&amp;DYN_ARGS=true&amp;DOC_NAME=FAT:RGQ_ENTRPR_VAL_EV_SOURCE_WINDOW.FAT&amp;VAR:ID1=PLL&amp;VAR:SDATE=20100416&amp;VAR:FDATE=20100129&amp;VAR:FREQ=WEEKLY&amp;VAR:RELITEM=&amp;VAR:CURRENCY=&amp;VAR:DB_TYPE=&amp;VAR:UNITS=M&amp;window=popup&amp;w","idth=535&amp;height=425&amp;START_MAXIMIZED=FALSE&amp;Y=120&amp;display_string=audit"}</definedName>
    <definedName name="_4199__FDSAUDITLINK__" localSheetId="0" hidden="1">{"fdsup://directions/FAT Viewer?action=UPDATE&amp;creator=factSet&amp;DYN_ARGS=true&amp;DOC_NAME=FAT:RGQ_ENTRPR_VAL_EV_SOURCE_WINDOW.FAT&amp;VAR:ID1=PLL&amp;VAR:SDATE=20100416&amp;VAR:FDATE=20100129&amp;VAR:FREQ=WEEKLY&amp;VAR:RELITEM=&amp;VAR:CURRENCY=&amp;VAR:DB_TYPE=&amp;VAR:UNITS=M&amp;window=popup&amp;w","idth=535&amp;height=425&amp;START_MAXIMIZED=FALSE&amp;Y=120&amp;display_string=audit"}</definedName>
    <definedName name="_4199__FDSAUDITLINK__" hidden="1">{"fdsup://directions/FAT Viewer?action=UPDATE&amp;creator=factSet&amp;DYN_ARGS=true&amp;DOC_NAME=FAT:RGQ_ENTRPR_VAL_EV_SOURCE_WINDOW.FAT&amp;VAR:ID1=PLL&amp;VAR:SDATE=20100416&amp;VAR:FDATE=20100129&amp;VAR:FREQ=WEEKLY&amp;VAR:RELITEM=&amp;VAR:CURRENCY=&amp;VAR:DB_TYPE=&amp;VAR:UNITS=M&amp;window=popup&amp;w","idth=535&amp;height=425&amp;START_MAXIMIZED=FALSE&amp;Y=120&amp;display_string=audit"}</definedName>
    <definedName name="_42__FDSAUDITLINK__" localSheetId="1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42__FDSAUDITLINK__" localSheetId="0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42__FDSAUDITLINK__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420__FDSAUDITLINK__" localSheetId="1" hidden="1">{"fdsup://directions/FAT Viewer?action=UPDATE&amp;creator=factSet&amp;DYN_ARGS=true&amp;DOC_NAME=FAT:RGQ_ENTRPR_VAL_EV_SOURCE_WINDOW.FAT&amp;VAR:ID1=PLL&amp;VAR:SDATE=20071228&amp;VAR:FDATE=20071031&amp;VAR:FREQ=WEEKLY&amp;VAR:RELITEM=&amp;VAR:CURRENCY=&amp;VAR:DB_TYPE=&amp;VAR:UNITS=M&amp;window=popup&amp;w","idth=535&amp;height=425&amp;START_MAXIMIZED=FALSE&amp;Y=120&amp;display_string=audit"}</definedName>
    <definedName name="_420__FDSAUDITLINK__" localSheetId="0" hidden="1">{"fdsup://directions/FAT Viewer?action=UPDATE&amp;creator=factSet&amp;DYN_ARGS=true&amp;DOC_NAME=FAT:RGQ_ENTRPR_VAL_EV_SOURCE_WINDOW.FAT&amp;VAR:ID1=PLL&amp;VAR:SDATE=20071228&amp;VAR:FDATE=20071031&amp;VAR:FREQ=WEEKLY&amp;VAR:RELITEM=&amp;VAR:CURRENCY=&amp;VAR:DB_TYPE=&amp;VAR:UNITS=M&amp;window=popup&amp;w","idth=535&amp;height=425&amp;START_MAXIMIZED=FALSE&amp;Y=120&amp;display_string=audit"}</definedName>
    <definedName name="_420__FDSAUDITLINK__" hidden="1">{"fdsup://directions/FAT Viewer?action=UPDATE&amp;creator=factSet&amp;DYN_ARGS=true&amp;DOC_NAME=FAT:RGQ_ENTRPR_VAL_EV_SOURCE_WINDOW.FAT&amp;VAR:ID1=PLL&amp;VAR:SDATE=20071228&amp;VAR:FDATE=20071031&amp;VAR:FREQ=WEEKLY&amp;VAR:RELITEM=&amp;VAR:CURRENCY=&amp;VAR:DB_TYPE=&amp;VAR:UNITS=M&amp;window=popup&amp;w","idth=535&amp;height=425&amp;START_MAXIMIZED=FALSE&amp;Y=120&amp;display_string=audit"}</definedName>
    <definedName name="_4200__FDSAUDITLINK__" localSheetId="1" hidden="1">{"fdsup://directions/FAT Viewer?action=UPDATE&amp;creator=factSet&amp;DYN_ARGS=true&amp;DOC_NAME=FAT:RGQ_ENTRPR_VAL_EV_SOURCE_WINDOW.FAT&amp;VAR:ID1=PLL&amp;VAR:SDATE=20100409&amp;VAR:FDATE=20100129&amp;VAR:FREQ=WEEKLY&amp;VAR:RELITEM=&amp;VAR:CURRENCY=&amp;VAR:DB_TYPE=&amp;VAR:UNITS=M&amp;window=popup&amp;w","idth=535&amp;height=425&amp;START_MAXIMIZED=FALSE&amp;Y=120&amp;display_string=audit"}</definedName>
    <definedName name="_4200__FDSAUDITLINK__" localSheetId="0" hidden="1">{"fdsup://directions/FAT Viewer?action=UPDATE&amp;creator=factSet&amp;DYN_ARGS=true&amp;DOC_NAME=FAT:RGQ_ENTRPR_VAL_EV_SOURCE_WINDOW.FAT&amp;VAR:ID1=PLL&amp;VAR:SDATE=20100409&amp;VAR:FDATE=20100129&amp;VAR:FREQ=WEEKLY&amp;VAR:RELITEM=&amp;VAR:CURRENCY=&amp;VAR:DB_TYPE=&amp;VAR:UNITS=M&amp;window=popup&amp;w","idth=535&amp;height=425&amp;START_MAXIMIZED=FALSE&amp;Y=120&amp;display_string=audit"}</definedName>
    <definedName name="_4200__FDSAUDITLINK__" hidden="1">{"fdsup://directions/FAT Viewer?action=UPDATE&amp;creator=factSet&amp;DYN_ARGS=true&amp;DOC_NAME=FAT:RGQ_ENTRPR_VAL_EV_SOURCE_WINDOW.FAT&amp;VAR:ID1=PLL&amp;VAR:SDATE=20100409&amp;VAR:FDATE=20100129&amp;VAR:FREQ=WEEKLY&amp;VAR:RELITEM=&amp;VAR:CURRENCY=&amp;VAR:DB_TYPE=&amp;VAR:UNITS=M&amp;window=popup&amp;w","idth=535&amp;height=425&amp;START_MAXIMIZED=FALSE&amp;Y=120&amp;display_string=audit"}</definedName>
    <definedName name="_4201__FDSAUDITLINK__" localSheetId="1" hidden="1">{"fdsup://directions/FAT Viewer?action=UPDATE&amp;creator=factSet&amp;DYN_ARGS=true&amp;DOC_NAME=FAT:RGQ_ENTRPR_VAL_EV_SOURCE_WINDOW.FAT&amp;VAR:ID1=PLL&amp;VAR:SDATE=20100401&amp;VAR:FDATE=20100129&amp;VAR:FREQ=WEEKLY&amp;VAR:RELITEM=&amp;VAR:CURRENCY=&amp;VAR:DB_TYPE=&amp;VAR:UNITS=M&amp;window=popup&amp;w","idth=535&amp;height=425&amp;START_MAXIMIZED=FALSE&amp;Y=120&amp;display_string=audit"}</definedName>
    <definedName name="_4201__FDSAUDITLINK__" localSheetId="0" hidden="1">{"fdsup://directions/FAT Viewer?action=UPDATE&amp;creator=factSet&amp;DYN_ARGS=true&amp;DOC_NAME=FAT:RGQ_ENTRPR_VAL_EV_SOURCE_WINDOW.FAT&amp;VAR:ID1=PLL&amp;VAR:SDATE=20100401&amp;VAR:FDATE=20100129&amp;VAR:FREQ=WEEKLY&amp;VAR:RELITEM=&amp;VAR:CURRENCY=&amp;VAR:DB_TYPE=&amp;VAR:UNITS=M&amp;window=popup&amp;w","idth=535&amp;height=425&amp;START_MAXIMIZED=FALSE&amp;Y=120&amp;display_string=audit"}</definedName>
    <definedName name="_4201__FDSAUDITLINK__" hidden="1">{"fdsup://directions/FAT Viewer?action=UPDATE&amp;creator=factSet&amp;DYN_ARGS=true&amp;DOC_NAME=FAT:RGQ_ENTRPR_VAL_EV_SOURCE_WINDOW.FAT&amp;VAR:ID1=PLL&amp;VAR:SDATE=20100401&amp;VAR:FDATE=20100129&amp;VAR:FREQ=WEEKLY&amp;VAR:RELITEM=&amp;VAR:CURRENCY=&amp;VAR:DB_TYPE=&amp;VAR:UNITS=M&amp;window=popup&amp;w","idth=535&amp;height=425&amp;START_MAXIMIZED=FALSE&amp;Y=120&amp;display_string=audit"}</definedName>
    <definedName name="_4202__FDSAUDITLINK__" localSheetId="1" hidden="1">{"fdsup://directions/FAT Viewer?action=UPDATE&amp;creator=factSet&amp;DYN_ARGS=true&amp;DOC_NAME=FAT:RGQ_ENTRPR_VAL_EV_SOURCE_WINDOW.FAT&amp;VAR:ID1=PLL&amp;VAR:SDATE=20100326&amp;VAR:FDATE=20100129&amp;VAR:FREQ=WEEKLY&amp;VAR:RELITEM=&amp;VAR:CURRENCY=&amp;VAR:DB_TYPE=&amp;VAR:UNITS=M&amp;window=popup&amp;w","idth=535&amp;height=425&amp;START_MAXIMIZED=FALSE&amp;Y=120&amp;display_string=audit"}</definedName>
    <definedName name="_4202__FDSAUDITLINK__" localSheetId="0" hidden="1">{"fdsup://directions/FAT Viewer?action=UPDATE&amp;creator=factSet&amp;DYN_ARGS=true&amp;DOC_NAME=FAT:RGQ_ENTRPR_VAL_EV_SOURCE_WINDOW.FAT&amp;VAR:ID1=PLL&amp;VAR:SDATE=20100326&amp;VAR:FDATE=20100129&amp;VAR:FREQ=WEEKLY&amp;VAR:RELITEM=&amp;VAR:CURRENCY=&amp;VAR:DB_TYPE=&amp;VAR:UNITS=M&amp;window=popup&amp;w","idth=535&amp;height=425&amp;START_MAXIMIZED=FALSE&amp;Y=120&amp;display_string=audit"}</definedName>
    <definedName name="_4202__FDSAUDITLINK__" hidden="1">{"fdsup://directions/FAT Viewer?action=UPDATE&amp;creator=factSet&amp;DYN_ARGS=true&amp;DOC_NAME=FAT:RGQ_ENTRPR_VAL_EV_SOURCE_WINDOW.FAT&amp;VAR:ID1=PLL&amp;VAR:SDATE=20100326&amp;VAR:FDATE=20100129&amp;VAR:FREQ=WEEKLY&amp;VAR:RELITEM=&amp;VAR:CURRENCY=&amp;VAR:DB_TYPE=&amp;VAR:UNITS=M&amp;window=popup&amp;w","idth=535&amp;height=425&amp;START_MAXIMIZED=FALSE&amp;Y=120&amp;display_string=audit"}</definedName>
    <definedName name="_4203__FDSAUDITLINK__" localSheetId="1" hidden="1">{"fdsup://directions/FAT Viewer?action=UPDATE&amp;creator=factSet&amp;DYN_ARGS=true&amp;DOC_NAME=FAT:RGQ_ENTRPR_VAL_EV_SOURCE_WINDOW.FAT&amp;VAR:ID1=PLL&amp;VAR:SDATE=20100319&amp;VAR:FDATE=20100129&amp;VAR:FREQ=WEEKLY&amp;VAR:RELITEM=&amp;VAR:CURRENCY=&amp;VAR:DB_TYPE=&amp;VAR:UNITS=M&amp;window=popup&amp;w","idth=535&amp;height=425&amp;START_MAXIMIZED=FALSE&amp;Y=120&amp;display_string=audit"}</definedName>
    <definedName name="_4203__FDSAUDITLINK__" localSheetId="0" hidden="1">{"fdsup://directions/FAT Viewer?action=UPDATE&amp;creator=factSet&amp;DYN_ARGS=true&amp;DOC_NAME=FAT:RGQ_ENTRPR_VAL_EV_SOURCE_WINDOW.FAT&amp;VAR:ID1=PLL&amp;VAR:SDATE=20100319&amp;VAR:FDATE=20100129&amp;VAR:FREQ=WEEKLY&amp;VAR:RELITEM=&amp;VAR:CURRENCY=&amp;VAR:DB_TYPE=&amp;VAR:UNITS=M&amp;window=popup&amp;w","idth=535&amp;height=425&amp;START_MAXIMIZED=FALSE&amp;Y=120&amp;display_string=audit"}</definedName>
    <definedName name="_4203__FDSAUDITLINK__" hidden="1">{"fdsup://directions/FAT Viewer?action=UPDATE&amp;creator=factSet&amp;DYN_ARGS=true&amp;DOC_NAME=FAT:RGQ_ENTRPR_VAL_EV_SOURCE_WINDOW.FAT&amp;VAR:ID1=PLL&amp;VAR:SDATE=20100319&amp;VAR:FDATE=20100129&amp;VAR:FREQ=WEEKLY&amp;VAR:RELITEM=&amp;VAR:CURRENCY=&amp;VAR:DB_TYPE=&amp;VAR:UNITS=M&amp;window=popup&amp;w","idth=535&amp;height=425&amp;START_MAXIMIZED=FALSE&amp;Y=120&amp;display_string=audit"}</definedName>
    <definedName name="_4204__FDSAUDITLINK__" localSheetId="1" hidden="1">{"fdsup://directions/FAT Viewer?action=UPDATE&amp;creator=factSet&amp;DYN_ARGS=true&amp;DOC_NAME=FAT:RGQ_ENTRPR_VAL_EV_SOURCE_WINDOW.FAT&amp;VAR:ID1=PLL&amp;VAR:SDATE=20100312&amp;VAR:FDATE=20100129&amp;VAR:FREQ=WEEKLY&amp;VAR:RELITEM=&amp;VAR:CURRENCY=&amp;VAR:DB_TYPE=&amp;VAR:UNITS=M&amp;window=popup&amp;w","idth=535&amp;height=425&amp;START_MAXIMIZED=FALSE&amp;Y=120&amp;display_string=audit"}</definedName>
    <definedName name="_4204__FDSAUDITLINK__" localSheetId="0" hidden="1">{"fdsup://directions/FAT Viewer?action=UPDATE&amp;creator=factSet&amp;DYN_ARGS=true&amp;DOC_NAME=FAT:RGQ_ENTRPR_VAL_EV_SOURCE_WINDOW.FAT&amp;VAR:ID1=PLL&amp;VAR:SDATE=20100312&amp;VAR:FDATE=20100129&amp;VAR:FREQ=WEEKLY&amp;VAR:RELITEM=&amp;VAR:CURRENCY=&amp;VAR:DB_TYPE=&amp;VAR:UNITS=M&amp;window=popup&amp;w","idth=535&amp;height=425&amp;START_MAXIMIZED=FALSE&amp;Y=120&amp;display_string=audit"}</definedName>
    <definedName name="_4204__FDSAUDITLINK__" hidden="1">{"fdsup://directions/FAT Viewer?action=UPDATE&amp;creator=factSet&amp;DYN_ARGS=true&amp;DOC_NAME=FAT:RGQ_ENTRPR_VAL_EV_SOURCE_WINDOW.FAT&amp;VAR:ID1=PLL&amp;VAR:SDATE=20100312&amp;VAR:FDATE=20100129&amp;VAR:FREQ=WEEKLY&amp;VAR:RELITEM=&amp;VAR:CURRENCY=&amp;VAR:DB_TYPE=&amp;VAR:UNITS=M&amp;window=popup&amp;w","idth=535&amp;height=425&amp;START_MAXIMIZED=FALSE&amp;Y=120&amp;display_string=audit"}</definedName>
    <definedName name="_4205__FDSAUDITLINK__" localSheetId="1" hidden="1">{"fdsup://directions/FAT Viewer?action=UPDATE&amp;creator=factSet&amp;DYN_ARGS=true&amp;DOC_NAME=FAT:RGQ_ENTRPR_VAL_EV_SOURCE_WINDOW.FAT&amp;VAR:ID1=PLL&amp;VAR:SDATE=20100305&amp;VAR:FDATE=20100129&amp;VAR:FREQ=WEEKLY&amp;VAR:RELITEM=&amp;VAR:CURRENCY=&amp;VAR:DB_TYPE=&amp;VAR:UNITS=M&amp;window=popup&amp;w","idth=535&amp;height=425&amp;START_MAXIMIZED=FALSE&amp;Y=120&amp;display_string=audit"}</definedName>
    <definedName name="_4205__FDSAUDITLINK__" localSheetId="0" hidden="1">{"fdsup://directions/FAT Viewer?action=UPDATE&amp;creator=factSet&amp;DYN_ARGS=true&amp;DOC_NAME=FAT:RGQ_ENTRPR_VAL_EV_SOURCE_WINDOW.FAT&amp;VAR:ID1=PLL&amp;VAR:SDATE=20100305&amp;VAR:FDATE=20100129&amp;VAR:FREQ=WEEKLY&amp;VAR:RELITEM=&amp;VAR:CURRENCY=&amp;VAR:DB_TYPE=&amp;VAR:UNITS=M&amp;window=popup&amp;w","idth=535&amp;height=425&amp;START_MAXIMIZED=FALSE&amp;Y=120&amp;display_string=audit"}</definedName>
    <definedName name="_4205__FDSAUDITLINK__" hidden="1">{"fdsup://directions/FAT Viewer?action=UPDATE&amp;creator=factSet&amp;DYN_ARGS=true&amp;DOC_NAME=FAT:RGQ_ENTRPR_VAL_EV_SOURCE_WINDOW.FAT&amp;VAR:ID1=PLL&amp;VAR:SDATE=20100305&amp;VAR:FDATE=20100129&amp;VAR:FREQ=WEEKLY&amp;VAR:RELITEM=&amp;VAR:CURRENCY=&amp;VAR:DB_TYPE=&amp;VAR:UNITS=M&amp;window=popup&amp;w","idth=535&amp;height=425&amp;START_MAXIMIZED=FALSE&amp;Y=120&amp;display_string=audit"}</definedName>
    <definedName name="_4206__FDSAUDITLINK__" localSheetId="1" hidden="1">{"fdsup://directions/FAT Viewer?action=UPDATE&amp;creator=factSet&amp;DYN_ARGS=true&amp;DOC_NAME=FAT:RGQ_ENTRPR_VAL_EV_SOURCE_WINDOW.FAT&amp;VAR:ID1=PLL&amp;VAR:SDATE=20100226&amp;VAR:FDATE=20100129&amp;VAR:FREQ=WEEKLY&amp;VAR:RELITEM=&amp;VAR:CURRENCY=&amp;VAR:DB_TYPE=&amp;VAR:UNITS=M&amp;window=popup&amp;w","idth=535&amp;height=425&amp;START_MAXIMIZED=FALSE&amp;Y=120&amp;display_string=audit"}</definedName>
    <definedName name="_4206__FDSAUDITLINK__" localSheetId="0" hidden="1">{"fdsup://directions/FAT Viewer?action=UPDATE&amp;creator=factSet&amp;DYN_ARGS=true&amp;DOC_NAME=FAT:RGQ_ENTRPR_VAL_EV_SOURCE_WINDOW.FAT&amp;VAR:ID1=PLL&amp;VAR:SDATE=20100226&amp;VAR:FDATE=20100129&amp;VAR:FREQ=WEEKLY&amp;VAR:RELITEM=&amp;VAR:CURRENCY=&amp;VAR:DB_TYPE=&amp;VAR:UNITS=M&amp;window=popup&amp;w","idth=535&amp;height=425&amp;START_MAXIMIZED=FALSE&amp;Y=120&amp;display_string=audit"}</definedName>
    <definedName name="_4206__FDSAUDITLINK__" hidden="1">{"fdsup://directions/FAT Viewer?action=UPDATE&amp;creator=factSet&amp;DYN_ARGS=true&amp;DOC_NAME=FAT:RGQ_ENTRPR_VAL_EV_SOURCE_WINDOW.FAT&amp;VAR:ID1=PLL&amp;VAR:SDATE=20100226&amp;VAR:FDATE=20100129&amp;VAR:FREQ=WEEKLY&amp;VAR:RELITEM=&amp;VAR:CURRENCY=&amp;VAR:DB_TYPE=&amp;VAR:UNITS=M&amp;window=popup&amp;w","idth=535&amp;height=425&amp;START_MAXIMIZED=FALSE&amp;Y=120&amp;display_string=audit"}</definedName>
    <definedName name="_4207__FDSAUDITLINK__" localSheetId="1" hidden="1">{"fdsup://directions/FAT Viewer?action=UPDATE&amp;creator=factSet&amp;DYN_ARGS=true&amp;DOC_NAME=FAT:RGQ_ENTRPR_VAL_EV_SOURCE_WINDOW.FAT&amp;VAR:ID1=PLL&amp;VAR:SDATE=20100219&amp;VAR:FDATE=20100129&amp;VAR:FREQ=WEEKLY&amp;VAR:RELITEM=&amp;VAR:CURRENCY=&amp;VAR:DB_TYPE=&amp;VAR:UNITS=M&amp;window=popup&amp;w","idth=535&amp;height=425&amp;START_MAXIMIZED=FALSE&amp;Y=120&amp;display_string=audit"}</definedName>
    <definedName name="_4207__FDSAUDITLINK__" localSheetId="0" hidden="1">{"fdsup://directions/FAT Viewer?action=UPDATE&amp;creator=factSet&amp;DYN_ARGS=true&amp;DOC_NAME=FAT:RGQ_ENTRPR_VAL_EV_SOURCE_WINDOW.FAT&amp;VAR:ID1=PLL&amp;VAR:SDATE=20100219&amp;VAR:FDATE=20100129&amp;VAR:FREQ=WEEKLY&amp;VAR:RELITEM=&amp;VAR:CURRENCY=&amp;VAR:DB_TYPE=&amp;VAR:UNITS=M&amp;window=popup&amp;w","idth=535&amp;height=425&amp;START_MAXIMIZED=FALSE&amp;Y=120&amp;display_string=audit"}</definedName>
    <definedName name="_4207__FDSAUDITLINK__" hidden="1">{"fdsup://directions/FAT Viewer?action=UPDATE&amp;creator=factSet&amp;DYN_ARGS=true&amp;DOC_NAME=FAT:RGQ_ENTRPR_VAL_EV_SOURCE_WINDOW.FAT&amp;VAR:ID1=PLL&amp;VAR:SDATE=20100219&amp;VAR:FDATE=20100129&amp;VAR:FREQ=WEEKLY&amp;VAR:RELITEM=&amp;VAR:CURRENCY=&amp;VAR:DB_TYPE=&amp;VAR:UNITS=M&amp;window=popup&amp;w","idth=535&amp;height=425&amp;START_MAXIMIZED=FALSE&amp;Y=120&amp;display_string=audit"}</definedName>
    <definedName name="_4208__FDSAUDITLINK__" localSheetId="1" hidden="1">{"fdsup://directions/FAT Viewer?action=UPDATE&amp;creator=factSet&amp;DYN_ARGS=true&amp;DOC_NAME=FAT:RGQ_ENTRPR_VAL_EV_SOURCE_WINDOW.FAT&amp;VAR:ID1=PLL&amp;VAR:SDATE=20100212&amp;VAR:FDATE=20100129&amp;VAR:FREQ=WEEKLY&amp;VAR:RELITEM=&amp;VAR:CURRENCY=&amp;VAR:DB_TYPE=&amp;VAR:UNITS=M&amp;window=popup&amp;w","idth=535&amp;height=425&amp;START_MAXIMIZED=FALSE&amp;Y=120&amp;display_string=audit"}</definedName>
    <definedName name="_4208__FDSAUDITLINK__" localSheetId="0" hidden="1">{"fdsup://directions/FAT Viewer?action=UPDATE&amp;creator=factSet&amp;DYN_ARGS=true&amp;DOC_NAME=FAT:RGQ_ENTRPR_VAL_EV_SOURCE_WINDOW.FAT&amp;VAR:ID1=PLL&amp;VAR:SDATE=20100212&amp;VAR:FDATE=20100129&amp;VAR:FREQ=WEEKLY&amp;VAR:RELITEM=&amp;VAR:CURRENCY=&amp;VAR:DB_TYPE=&amp;VAR:UNITS=M&amp;window=popup&amp;w","idth=535&amp;height=425&amp;START_MAXIMIZED=FALSE&amp;Y=120&amp;display_string=audit"}</definedName>
    <definedName name="_4208__FDSAUDITLINK__" hidden="1">{"fdsup://directions/FAT Viewer?action=UPDATE&amp;creator=factSet&amp;DYN_ARGS=true&amp;DOC_NAME=FAT:RGQ_ENTRPR_VAL_EV_SOURCE_WINDOW.FAT&amp;VAR:ID1=PLL&amp;VAR:SDATE=20100212&amp;VAR:FDATE=20100129&amp;VAR:FREQ=WEEKLY&amp;VAR:RELITEM=&amp;VAR:CURRENCY=&amp;VAR:DB_TYPE=&amp;VAR:UNITS=M&amp;window=popup&amp;w","idth=535&amp;height=425&amp;START_MAXIMIZED=FALSE&amp;Y=120&amp;display_string=audit"}</definedName>
    <definedName name="_4209__FDSAUDITLINK__" localSheetId="1" hidden="1">{"fdsup://directions/FAT Viewer?action=UPDATE&amp;creator=factSet&amp;DYN_ARGS=true&amp;DOC_NAME=FAT:RGQ_ENTRPR_VAL_EV_SOURCE_WINDOW.FAT&amp;VAR:ID1=PLL&amp;VAR:SDATE=20100205&amp;VAR:FDATE=20100129&amp;VAR:FREQ=WEEKLY&amp;VAR:RELITEM=&amp;VAR:CURRENCY=&amp;VAR:DB_TYPE=&amp;VAR:UNITS=M&amp;window=popup&amp;w","idth=535&amp;height=425&amp;START_MAXIMIZED=FALSE&amp;Y=120&amp;display_string=audit"}</definedName>
    <definedName name="_4209__FDSAUDITLINK__" localSheetId="0" hidden="1">{"fdsup://directions/FAT Viewer?action=UPDATE&amp;creator=factSet&amp;DYN_ARGS=true&amp;DOC_NAME=FAT:RGQ_ENTRPR_VAL_EV_SOURCE_WINDOW.FAT&amp;VAR:ID1=PLL&amp;VAR:SDATE=20100205&amp;VAR:FDATE=20100129&amp;VAR:FREQ=WEEKLY&amp;VAR:RELITEM=&amp;VAR:CURRENCY=&amp;VAR:DB_TYPE=&amp;VAR:UNITS=M&amp;window=popup&amp;w","idth=535&amp;height=425&amp;START_MAXIMIZED=FALSE&amp;Y=120&amp;display_string=audit"}</definedName>
    <definedName name="_4209__FDSAUDITLINK__" hidden="1">{"fdsup://directions/FAT Viewer?action=UPDATE&amp;creator=factSet&amp;DYN_ARGS=true&amp;DOC_NAME=FAT:RGQ_ENTRPR_VAL_EV_SOURCE_WINDOW.FAT&amp;VAR:ID1=PLL&amp;VAR:SDATE=20100205&amp;VAR:FDATE=20100129&amp;VAR:FREQ=WEEKLY&amp;VAR:RELITEM=&amp;VAR:CURRENCY=&amp;VAR:DB_TYPE=&amp;VAR:UNITS=M&amp;window=popup&amp;w","idth=535&amp;height=425&amp;START_MAXIMIZED=FALSE&amp;Y=120&amp;display_string=audit"}</definedName>
    <definedName name="_421__FDSAUDITLINK__" localSheetId="1" hidden="1">{"fdsup://directions/FAT Viewer?action=UPDATE&amp;creator=factSet&amp;DYN_ARGS=true&amp;DOC_NAME=FAT:RGQ_ENTRPR_VAL_EV_SOURCE_WINDOW.FAT&amp;VAR:ID1=PLL&amp;VAR:SDATE=20071221&amp;VAR:FDATE=20071031&amp;VAR:FREQ=WEEKLY&amp;VAR:RELITEM=&amp;VAR:CURRENCY=&amp;VAR:DB_TYPE=&amp;VAR:UNITS=M&amp;window=popup&amp;w","idth=535&amp;height=425&amp;START_MAXIMIZED=FALSE&amp;Y=120&amp;display_string=audit"}</definedName>
    <definedName name="_421__FDSAUDITLINK__" localSheetId="0" hidden="1">{"fdsup://directions/FAT Viewer?action=UPDATE&amp;creator=factSet&amp;DYN_ARGS=true&amp;DOC_NAME=FAT:RGQ_ENTRPR_VAL_EV_SOURCE_WINDOW.FAT&amp;VAR:ID1=PLL&amp;VAR:SDATE=20071221&amp;VAR:FDATE=20071031&amp;VAR:FREQ=WEEKLY&amp;VAR:RELITEM=&amp;VAR:CURRENCY=&amp;VAR:DB_TYPE=&amp;VAR:UNITS=M&amp;window=popup&amp;w","idth=535&amp;height=425&amp;START_MAXIMIZED=FALSE&amp;Y=120&amp;display_string=audit"}</definedName>
    <definedName name="_421__FDSAUDITLINK__" hidden="1">{"fdsup://directions/FAT Viewer?action=UPDATE&amp;creator=factSet&amp;DYN_ARGS=true&amp;DOC_NAME=FAT:RGQ_ENTRPR_VAL_EV_SOURCE_WINDOW.FAT&amp;VAR:ID1=PLL&amp;VAR:SDATE=20071221&amp;VAR:FDATE=20071031&amp;VAR:FREQ=WEEKLY&amp;VAR:RELITEM=&amp;VAR:CURRENCY=&amp;VAR:DB_TYPE=&amp;VAR:UNITS=M&amp;window=popup&amp;w","idth=535&amp;height=425&amp;START_MAXIMIZED=FALSE&amp;Y=120&amp;display_string=audit"}</definedName>
    <definedName name="_4210__FDSAUDITLINK__" localSheetId="1" hidden="1">{"fdsup://directions/FAT Viewer?action=UPDATE&amp;creator=factSet&amp;DYN_ARGS=true&amp;DOC_NAME=FAT:RGQ_ENTRPR_VAL_EV_SOURCE_WINDOW.FAT&amp;VAR:ID1=PLL&amp;VAR:SDATE=20100129&amp;VAR:FDATE=20100129&amp;VAR:FREQ=WEEKLY&amp;VAR:RELITEM=&amp;VAR:CURRENCY=&amp;VAR:DB_TYPE=&amp;VAR:UNITS=M&amp;window=popup&amp;w","idth=535&amp;height=425&amp;START_MAXIMIZED=FALSE&amp;Y=120&amp;display_string=audit"}</definedName>
    <definedName name="_4210__FDSAUDITLINK__" localSheetId="0" hidden="1">{"fdsup://directions/FAT Viewer?action=UPDATE&amp;creator=factSet&amp;DYN_ARGS=true&amp;DOC_NAME=FAT:RGQ_ENTRPR_VAL_EV_SOURCE_WINDOW.FAT&amp;VAR:ID1=PLL&amp;VAR:SDATE=20100129&amp;VAR:FDATE=20100129&amp;VAR:FREQ=WEEKLY&amp;VAR:RELITEM=&amp;VAR:CURRENCY=&amp;VAR:DB_TYPE=&amp;VAR:UNITS=M&amp;window=popup&amp;w","idth=535&amp;height=425&amp;START_MAXIMIZED=FALSE&amp;Y=120&amp;display_string=audit"}</definedName>
    <definedName name="_4210__FDSAUDITLINK__" hidden="1">{"fdsup://directions/FAT Viewer?action=UPDATE&amp;creator=factSet&amp;DYN_ARGS=true&amp;DOC_NAME=FAT:RGQ_ENTRPR_VAL_EV_SOURCE_WINDOW.FAT&amp;VAR:ID1=PLL&amp;VAR:SDATE=20100129&amp;VAR:FDATE=20100129&amp;VAR:FREQ=WEEKLY&amp;VAR:RELITEM=&amp;VAR:CURRENCY=&amp;VAR:DB_TYPE=&amp;VAR:UNITS=M&amp;window=popup&amp;w","idth=535&amp;height=425&amp;START_MAXIMIZED=FALSE&amp;Y=120&amp;display_string=audit"}</definedName>
    <definedName name="_4211__FDSAUDITLINK__" localSheetId="1" hidden="1">{"fdsup://directions/FAT Viewer?action=UPDATE&amp;creator=factSet&amp;DYN_ARGS=true&amp;DOC_NAME=FAT:RGQ_ENTRPR_VAL_EV_SOURCE_WINDOW.FAT&amp;VAR:ID1=PLL&amp;VAR:SDATE=20100122&amp;VAR:FDATE=20091030&amp;VAR:FREQ=WEEKLY&amp;VAR:RELITEM=&amp;VAR:CURRENCY=&amp;VAR:DB_TYPE=&amp;VAR:UNITS=M&amp;window=popup&amp;w","idth=535&amp;height=425&amp;START_MAXIMIZED=FALSE&amp;Y=120&amp;display_string=audit"}</definedName>
    <definedName name="_4211__FDSAUDITLINK__" localSheetId="0" hidden="1">{"fdsup://directions/FAT Viewer?action=UPDATE&amp;creator=factSet&amp;DYN_ARGS=true&amp;DOC_NAME=FAT:RGQ_ENTRPR_VAL_EV_SOURCE_WINDOW.FAT&amp;VAR:ID1=PLL&amp;VAR:SDATE=20100122&amp;VAR:FDATE=20091030&amp;VAR:FREQ=WEEKLY&amp;VAR:RELITEM=&amp;VAR:CURRENCY=&amp;VAR:DB_TYPE=&amp;VAR:UNITS=M&amp;window=popup&amp;w","idth=535&amp;height=425&amp;START_MAXIMIZED=FALSE&amp;Y=120&amp;display_string=audit"}</definedName>
    <definedName name="_4211__FDSAUDITLINK__" hidden="1">{"fdsup://directions/FAT Viewer?action=UPDATE&amp;creator=factSet&amp;DYN_ARGS=true&amp;DOC_NAME=FAT:RGQ_ENTRPR_VAL_EV_SOURCE_WINDOW.FAT&amp;VAR:ID1=PLL&amp;VAR:SDATE=20100122&amp;VAR:FDATE=20091030&amp;VAR:FREQ=WEEKLY&amp;VAR:RELITEM=&amp;VAR:CURRENCY=&amp;VAR:DB_TYPE=&amp;VAR:UNITS=M&amp;window=popup&amp;w","idth=535&amp;height=425&amp;START_MAXIMIZED=FALSE&amp;Y=120&amp;display_string=audit"}</definedName>
    <definedName name="_4212__FDSAUDITLINK__" localSheetId="1" hidden="1">{"fdsup://directions/FAT Viewer?action=UPDATE&amp;creator=factSet&amp;DYN_ARGS=true&amp;DOC_NAME=FAT:RGQ_ENTRPR_VAL_EV_SOURCE_WINDOW.FAT&amp;VAR:ID1=PLL&amp;VAR:SDATE=20100115&amp;VAR:FDATE=20091030&amp;VAR:FREQ=WEEKLY&amp;VAR:RELITEM=&amp;VAR:CURRENCY=&amp;VAR:DB_TYPE=&amp;VAR:UNITS=M&amp;window=popup&amp;w","idth=535&amp;height=425&amp;START_MAXIMIZED=FALSE&amp;Y=120&amp;display_string=audit"}</definedName>
    <definedName name="_4212__FDSAUDITLINK__" localSheetId="0" hidden="1">{"fdsup://directions/FAT Viewer?action=UPDATE&amp;creator=factSet&amp;DYN_ARGS=true&amp;DOC_NAME=FAT:RGQ_ENTRPR_VAL_EV_SOURCE_WINDOW.FAT&amp;VAR:ID1=PLL&amp;VAR:SDATE=20100115&amp;VAR:FDATE=20091030&amp;VAR:FREQ=WEEKLY&amp;VAR:RELITEM=&amp;VAR:CURRENCY=&amp;VAR:DB_TYPE=&amp;VAR:UNITS=M&amp;window=popup&amp;w","idth=535&amp;height=425&amp;START_MAXIMIZED=FALSE&amp;Y=120&amp;display_string=audit"}</definedName>
    <definedName name="_4212__FDSAUDITLINK__" hidden="1">{"fdsup://directions/FAT Viewer?action=UPDATE&amp;creator=factSet&amp;DYN_ARGS=true&amp;DOC_NAME=FAT:RGQ_ENTRPR_VAL_EV_SOURCE_WINDOW.FAT&amp;VAR:ID1=PLL&amp;VAR:SDATE=20100115&amp;VAR:FDATE=20091030&amp;VAR:FREQ=WEEKLY&amp;VAR:RELITEM=&amp;VAR:CURRENCY=&amp;VAR:DB_TYPE=&amp;VAR:UNITS=M&amp;window=popup&amp;w","idth=535&amp;height=425&amp;START_MAXIMIZED=FALSE&amp;Y=120&amp;display_string=audit"}</definedName>
    <definedName name="_4213__FDSAUDITLINK__" localSheetId="1" hidden="1">{"fdsup://directions/FAT Viewer?action=UPDATE&amp;creator=factSet&amp;DYN_ARGS=true&amp;DOC_NAME=FAT:RGQ_ENTRPR_VAL_EV_SOURCE_WINDOW.FAT&amp;VAR:ID1=PLL&amp;VAR:SDATE=20100108&amp;VAR:FDATE=20091030&amp;VAR:FREQ=WEEKLY&amp;VAR:RELITEM=&amp;VAR:CURRENCY=&amp;VAR:DB_TYPE=&amp;VAR:UNITS=M&amp;window=popup&amp;w","idth=535&amp;height=425&amp;START_MAXIMIZED=FALSE&amp;Y=120&amp;display_string=audit"}</definedName>
    <definedName name="_4213__FDSAUDITLINK__" localSheetId="0" hidden="1">{"fdsup://directions/FAT Viewer?action=UPDATE&amp;creator=factSet&amp;DYN_ARGS=true&amp;DOC_NAME=FAT:RGQ_ENTRPR_VAL_EV_SOURCE_WINDOW.FAT&amp;VAR:ID1=PLL&amp;VAR:SDATE=20100108&amp;VAR:FDATE=20091030&amp;VAR:FREQ=WEEKLY&amp;VAR:RELITEM=&amp;VAR:CURRENCY=&amp;VAR:DB_TYPE=&amp;VAR:UNITS=M&amp;window=popup&amp;w","idth=535&amp;height=425&amp;START_MAXIMIZED=FALSE&amp;Y=120&amp;display_string=audit"}</definedName>
    <definedName name="_4213__FDSAUDITLINK__" hidden="1">{"fdsup://directions/FAT Viewer?action=UPDATE&amp;creator=factSet&amp;DYN_ARGS=true&amp;DOC_NAME=FAT:RGQ_ENTRPR_VAL_EV_SOURCE_WINDOW.FAT&amp;VAR:ID1=PLL&amp;VAR:SDATE=20100108&amp;VAR:FDATE=20091030&amp;VAR:FREQ=WEEKLY&amp;VAR:RELITEM=&amp;VAR:CURRENCY=&amp;VAR:DB_TYPE=&amp;VAR:UNITS=M&amp;window=popup&amp;w","idth=535&amp;height=425&amp;START_MAXIMIZED=FALSE&amp;Y=120&amp;display_string=audit"}</definedName>
    <definedName name="_4214__FDSAUDITLINK__" localSheetId="1" hidden="1">{"fdsup://directions/FAT Viewer?action=UPDATE&amp;creator=factSet&amp;DYN_ARGS=true&amp;DOC_NAME=FAT:RGQ_ENTRPR_VAL_EV_SOURCE_WINDOW.FAT&amp;VAR:ID1=PLL&amp;VAR:SDATE=20091231&amp;VAR:FDATE=20091030&amp;VAR:FREQ=WEEKLY&amp;VAR:RELITEM=&amp;VAR:CURRENCY=&amp;VAR:DB_TYPE=&amp;VAR:UNITS=M&amp;window=popup&amp;w","idth=535&amp;height=425&amp;START_MAXIMIZED=FALSE&amp;Y=120&amp;display_string=audit"}</definedName>
    <definedName name="_4214__FDSAUDITLINK__" localSheetId="0" hidden="1">{"fdsup://directions/FAT Viewer?action=UPDATE&amp;creator=factSet&amp;DYN_ARGS=true&amp;DOC_NAME=FAT:RGQ_ENTRPR_VAL_EV_SOURCE_WINDOW.FAT&amp;VAR:ID1=PLL&amp;VAR:SDATE=20091231&amp;VAR:FDATE=20091030&amp;VAR:FREQ=WEEKLY&amp;VAR:RELITEM=&amp;VAR:CURRENCY=&amp;VAR:DB_TYPE=&amp;VAR:UNITS=M&amp;window=popup&amp;w","idth=535&amp;height=425&amp;START_MAXIMIZED=FALSE&amp;Y=120&amp;display_string=audit"}</definedName>
    <definedName name="_4214__FDSAUDITLINK__" hidden="1">{"fdsup://directions/FAT Viewer?action=UPDATE&amp;creator=factSet&amp;DYN_ARGS=true&amp;DOC_NAME=FAT:RGQ_ENTRPR_VAL_EV_SOURCE_WINDOW.FAT&amp;VAR:ID1=PLL&amp;VAR:SDATE=20091231&amp;VAR:FDATE=20091030&amp;VAR:FREQ=WEEKLY&amp;VAR:RELITEM=&amp;VAR:CURRENCY=&amp;VAR:DB_TYPE=&amp;VAR:UNITS=M&amp;window=popup&amp;w","idth=535&amp;height=425&amp;START_MAXIMIZED=FALSE&amp;Y=120&amp;display_string=audit"}</definedName>
    <definedName name="_4215__FDSAUDITLINK__" localSheetId="1" hidden="1">{"fdsup://directions/FAT Viewer?action=UPDATE&amp;creator=factSet&amp;DYN_ARGS=true&amp;DOC_NAME=FAT:RGQ_ENTRPR_VAL_EV_SOURCE_WINDOW.FAT&amp;VAR:ID1=PLL&amp;VAR:SDATE=20091224&amp;VAR:FDATE=20091030&amp;VAR:FREQ=WEEKLY&amp;VAR:RELITEM=&amp;VAR:CURRENCY=&amp;VAR:DB_TYPE=&amp;VAR:UNITS=M&amp;window=popup&amp;w","idth=535&amp;height=425&amp;START_MAXIMIZED=FALSE&amp;Y=120&amp;display_string=audit"}</definedName>
    <definedName name="_4215__FDSAUDITLINK__" localSheetId="0" hidden="1">{"fdsup://directions/FAT Viewer?action=UPDATE&amp;creator=factSet&amp;DYN_ARGS=true&amp;DOC_NAME=FAT:RGQ_ENTRPR_VAL_EV_SOURCE_WINDOW.FAT&amp;VAR:ID1=PLL&amp;VAR:SDATE=20091224&amp;VAR:FDATE=20091030&amp;VAR:FREQ=WEEKLY&amp;VAR:RELITEM=&amp;VAR:CURRENCY=&amp;VAR:DB_TYPE=&amp;VAR:UNITS=M&amp;window=popup&amp;w","idth=535&amp;height=425&amp;START_MAXIMIZED=FALSE&amp;Y=120&amp;display_string=audit"}</definedName>
    <definedName name="_4215__FDSAUDITLINK__" hidden="1">{"fdsup://directions/FAT Viewer?action=UPDATE&amp;creator=factSet&amp;DYN_ARGS=true&amp;DOC_NAME=FAT:RGQ_ENTRPR_VAL_EV_SOURCE_WINDOW.FAT&amp;VAR:ID1=PLL&amp;VAR:SDATE=20091224&amp;VAR:FDATE=20091030&amp;VAR:FREQ=WEEKLY&amp;VAR:RELITEM=&amp;VAR:CURRENCY=&amp;VAR:DB_TYPE=&amp;VAR:UNITS=M&amp;window=popup&amp;w","idth=535&amp;height=425&amp;START_MAXIMIZED=FALSE&amp;Y=120&amp;display_string=audit"}</definedName>
    <definedName name="_4216__FDSAUDITLINK__" localSheetId="1" hidden="1">{"fdsup://directions/FAT Viewer?action=UPDATE&amp;creator=factSet&amp;DYN_ARGS=true&amp;DOC_NAME=FAT:RGQ_ENTRPR_VAL_EV_SOURCE_WINDOW.FAT&amp;VAR:ID1=PLL&amp;VAR:SDATE=20091218&amp;VAR:FDATE=20091030&amp;VAR:FREQ=WEEKLY&amp;VAR:RELITEM=&amp;VAR:CURRENCY=&amp;VAR:DB_TYPE=&amp;VAR:UNITS=M&amp;window=popup&amp;w","idth=535&amp;height=425&amp;START_MAXIMIZED=FALSE&amp;Y=120&amp;display_string=audit"}</definedName>
    <definedName name="_4216__FDSAUDITLINK__" localSheetId="0" hidden="1">{"fdsup://directions/FAT Viewer?action=UPDATE&amp;creator=factSet&amp;DYN_ARGS=true&amp;DOC_NAME=FAT:RGQ_ENTRPR_VAL_EV_SOURCE_WINDOW.FAT&amp;VAR:ID1=PLL&amp;VAR:SDATE=20091218&amp;VAR:FDATE=20091030&amp;VAR:FREQ=WEEKLY&amp;VAR:RELITEM=&amp;VAR:CURRENCY=&amp;VAR:DB_TYPE=&amp;VAR:UNITS=M&amp;window=popup&amp;w","idth=535&amp;height=425&amp;START_MAXIMIZED=FALSE&amp;Y=120&amp;display_string=audit"}</definedName>
    <definedName name="_4216__FDSAUDITLINK__" hidden="1">{"fdsup://directions/FAT Viewer?action=UPDATE&amp;creator=factSet&amp;DYN_ARGS=true&amp;DOC_NAME=FAT:RGQ_ENTRPR_VAL_EV_SOURCE_WINDOW.FAT&amp;VAR:ID1=PLL&amp;VAR:SDATE=20091218&amp;VAR:FDATE=20091030&amp;VAR:FREQ=WEEKLY&amp;VAR:RELITEM=&amp;VAR:CURRENCY=&amp;VAR:DB_TYPE=&amp;VAR:UNITS=M&amp;window=popup&amp;w","idth=535&amp;height=425&amp;START_MAXIMIZED=FALSE&amp;Y=120&amp;display_string=audit"}</definedName>
    <definedName name="_4217__FDSAUDITLINK__" localSheetId="1" hidden="1">{"fdsup://directions/FAT Viewer?action=UPDATE&amp;creator=factSet&amp;DYN_ARGS=true&amp;DOC_NAME=FAT:RGQ_ENTRPR_VAL_EV_SOURCE_WINDOW.FAT&amp;VAR:ID1=PLL&amp;VAR:SDATE=20091211&amp;VAR:FDATE=20091030&amp;VAR:FREQ=WEEKLY&amp;VAR:RELITEM=&amp;VAR:CURRENCY=&amp;VAR:DB_TYPE=&amp;VAR:UNITS=M&amp;window=popup&amp;w","idth=535&amp;height=425&amp;START_MAXIMIZED=FALSE&amp;Y=120&amp;display_string=audit"}</definedName>
    <definedName name="_4217__FDSAUDITLINK__" localSheetId="0" hidden="1">{"fdsup://directions/FAT Viewer?action=UPDATE&amp;creator=factSet&amp;DYN_ARGS=true&amp;DOC_NAME=FAT:RGQ_ENTRPR_VAL_EV_SOURCE_WINDOW.FAT&amp;VAR:ID1=PLL&amp;VAR:SDATE=20091211&amp;VAR:FDATE=20091030&amp;VAR:FREQ=WEEKLY&amp;VAR:RELITEM=&amp;VAR:CURRENCY=&amp;VAR:DB_TYPE=&amp;VAR:UNITS=M&amp;window=popup&amp;w","idth=535&amp;height=425&amp;START_MAXIMIZED=FALSE&amp;Y=120&amp;display_string=audit"}</definedName>
    <definedName name="_4217__FDSAUDITLINK__" hidden="1">{"fdsup://directions/FAT Viewer?action=UPDATE&amp;creator=factSet&amp;DYN_ARGS=true&amp;DOC_NAME=FAT:RGQ_ENTRPR_VAL_EV_SOURCE_WINDOW.FAT&amp;VAR:ID1=PLL&amp;VAR:SDATE=20091211&amp;VAR:FDATE=20091030&amp;VAR:FREQ=WEEKLY&amp;VAR:RELITEM=&amp;VAR:CURRENCY=&amp;VAR:DB_TYPE=&amp;VAR:UNITS=M&amp;window=popup&amp;w","idth=535&amp;height=425&amp;START_MAXIMIZED=FALSE&amp;Y=120&amp;display_string=audit"}</definedName>
    <definedName name="_4218__FDSAUDITLINK__" localSheetId="1" hidden="1">{"fdsup://directions/FAT Viewer?action=UPDATE&amp;creator=factSet&amp;DYN_ARGS=true&amp;DOC_NAME=FAT:RGQ_ENTRPR_VAL_EV_SOURCE_WINDOW.FAT&amp;VAR:ID1=PLL&amp;VAR:SDATE=20091204&amp;VAR:FDATE=20091030&amp;VAR:FREQ=WEEKLY&amp;VAR:RELITEM=&amp;VAR:CURRENCY=&amp;VAR:DB_TYPE=&amp;VAR:UNITS=M&amp;window=popup&amp;w","idth=535&amp;height=425&amp;START_MAXIMIZED=FALSE&amp;Y=120&amp;display_string=audit"}</definedName>
    <definedName name="_4218__FDSAUDITLINK__" localSheetId="0" hidden="1">{"fdsup://directions/FAT Viewer?action=UPDATE&amp;creator=factSet&amp;DYN_ARGS=true&amp;DOC_NAME=FAT:RGQ_ENTRPR_VAL_EV_SOURCE_WINDOW.FAT&amp;VAR:ID1=PLL&amp;VAR:SDATE=20091204&amp;VAR:FDATE=20091030&amp;VAR:FREQ=WEEKLY&amp;VAR:RELITEM=&amp;VAR:CURRENCY=&amp;VAR:DB_TYPE=&amp;VAR:UNITS=M&amp;window=popup&amp;w","idth=535&amp;height=425&amp;START_MAXIMIZED=FALSE&amp;Y=120&amp;display_string=audit"}</definedName>
    <definedName name="_4218__FDSAUDITLINK__" hidden="1">{"fdsup://directions/FAT Viewer?action=UPDATE&amp;creator=factSet&amp;DYN_ARGS=true&amp;DOC_NAME=FAT:RGQ_ENTRPR_VAL_EV_SOURCE_WINDOW.FAT&amp;VAR:ID1=PLL&amp;VAR:SDATE=20091204&amp;VAR:FDATE=20091030&amp;VAR:FREQ=WEEKLY&amp;VAR:RELITEM=&amp;VAR:CURRENCY=&amp;VAR:DB_TYPE=&amp;VAR:UNITS=M&amp;window=popup&amp;w","idth=535&amp;height=425&amp;START_MAXIMIZED=FALSE&amp;Y=120&amp;display_string=audit"}</definedName>
    <definedName name="_4219__FDSAUDITLINK__" localSheetId="1" hidden="1">{"fdsup://directions/FAT Viewer?action=UPDATE&amp;creator=factSet&amp;DYN_ARGS=true&amp;DOC_NAME=FAT:RGQ_ENTRPR_VAL_EV_SOURCE_WINDOW.FAT&amp;VAR:ID1=PLL&amp;VAR:SDATE=20091127&amp;VAR:FDATE=20091030&amp;VAR:FREQ=WEEKLY&amp;VAR:RELITEM=&amp;VAR:CURRENCY=&amp;VAR:DB_TYPE=&amp;VAR:UNITS=M&amp;window=popup&amp;w","idth=535&amp;height=425&amp;START_MAXIMIZED=FALSE&amp;Y=120&amp;display_string=audit"}</definedName>
    <definedName name="_4219__FDSAUDITLINK__" localSheetId="0" hidden="1">{"fdsup://directions/FAT Viewer?action=UPDATE&amp;creator=factSet&amp;DYN_ARGS=true&amp;DOC_NAME=FAT:RGQ_ENTRPR_VAL_EV_SOURCE_WINDOW.FAT&amp;VAR:ID1=PLL&amp;VAR:SDATE=20091127&amp;VAR:FDATE=20091030&amp;VAR:FREQ=WEEKLY&amp;VAR:RELITEM=&amp;VAR:CURRENCY=&amp;VAR:DB_TYPE=&amp;VAR:UNITS=M&amp;window=popup&amp;w","idth=535&amp;height=425&amp;START_MAXIMIZED=FALSE&amp;Y=120&amp;display_string=audit"}</definedName>
    <definedName name="_4219__FDSAUDITLINK__" hidden="1">{"fdsup://directions/FAT Viewer?action=UPDATE&amp;creator=factSet&amp;DYN_ARGS=true&amp;DOC_NAME=FAT:RGQ_ENTRPR_VAL_EV_SOURCE_WINDOW.FAT&amp;VAR:ID1=PLL&amp;VAR:SDATE=20091127&amp;VAR:FDATE=20091030&amp;VAR:FREQ=WEEKLY&amp;VAR:RELITEM=&amp;VAR:CURRENCY=&amp;VAR:DB_TYPE=&amp;VAR:UNITS=M&amp;window=popup&amp;w","idth=535&amp;height=425&amp;START_MAXIMIZED=FALSE&amp;Y=120&amp;display_string=audit"}</definedName>
    <definedName name="_422__FDSAUDITLINK__" localSheetId="1" hidden="1">{"fdsup://directions/FAT Viewer?action=UPDATE&amp;creator=factSet&amp;DYN_ARGS=true&amp;DOC_NAME=FAT:RGQ_ENTRPR_VAL_EV_SOURCE_WINDOW.FAT&amp;VAR:ID1=PLL&amp;VAR:SDATE=20071214&amp;VAR:FDATE=20071031&amp;VAR:FREQ=WEEKLY&amp;VAR:RELITEM=&amp;VAR:CURRENCY=&amp;VAR:DB_TYPE=&amp;VAR:UNITS=M&amp;window=popup&amp;w","idth=535&amp;height=425&amp;START_MAXIMIZED=FALSE&amp;Y=120&amp;display_string=audit"}</definedName>
    <definedName name="_422__FDSAUDITLINK__" localSheetId="0" hidden="1">{"fdsup://directions/FAT Viewer?action=UPDATE&amp;creator=factSet&amp;DYN_ARGS=true&amp;DOC_NAME=FAT:RGQ_ENTRPR_VAL_EV_SOURCE_WINDOW.FAT&amp;VAR:ID1=PLL&amp;VAR:SDATE=20071214&amp;VAR:FDATE=20071031&amp;VAR:FREQ=WEEKLY&amp;VAR:RELITEM=&amp;VAR:CURRENCY=&amp;VAR:DB_TYPE=&amp;VAR:UNITS=M&amp;window=popup&amp;w","idth=535&amp;height=425&amp;START_MAXIMIZED=FALSE&amp;Y=120&amp;display_string=audit"}</definedName>
    <definedName name="_422__FDSAUDITLINK__" hidden="1">{"fdsup://directions/FAT Viewer?action=UPDATE&amp;creator=factSet&amp;DYN_ARGS=true&amp;DOC_NAME=FAT:RGQ_ENTRPR_VAL_EV_SOURCE_WINDOW.FAT&amp;VAR:ID1=PLL&amp;VAR:SDATE=20071214&amp;VAR:FDATE=20071031&amp;VAR:FREQ=WEEKLY&amp;VAR:RELITEM=&amp;VAR:CURRENCY=&amp;VAR:DB_TYPE=&amp;VAR:UNITS=M&amp;window=popup&amp;w","idth=535&amp;height=425&amp;START_MAXIMIZED=FALSE&amp;Y=120&amp;display_string=audit"}</definedName>
    <definedName name="_4220__FDSAUDITLINK__" localSheetId="1" hidden="1">{"fdsup://directions/FAT Viewer?action=UPDATE&amp;creator=factSet&amp;DYN_ARGS=true&amp;DOC_NAME=FAT:RGQ_ENTRPR_VAL_EV_SOURCE_WINDOW.FAT&amp;VAR:ID1=PLL&amp;VAR:SDATE=20091120&amp;VAR:FDATE=20091030&amp;VAR:FREQ=WEEKLY&amp;VAR:RELITEM=&amp;VAR:CURRENCY=&amp;VAR:DB_TYPE=&amp;VAR:UNITS=M&amp;window=popup&amp;w","idth=535&amp;height=425&amp;START_MAXIMIZED=FALSE&amp;Y=120&amp;display_string=audit"}</definedName>
    <definedName name="_4220__FDSAUDITLINK__" localSheetId="0" hidden="1">{"fdsup://directions/FAT Viewer?action=UPDATE&amp;creator=factSet&amp;DYN_ARGS=true&amp;DOC_NAME=FAT:RGQ_ENTRPR_VAL_EV_SOURCE_WINDOW.FAT&amp;VAR:ID1=PLL&amp;VAR:SDATE=20091120&amp;VAR:FDATE=20091030&amp;VAR:FREQ=WEEKLY&amp;VAR:RELITEM=&amp;VAR:CURRENCY=&amp;VAR:DB_TYPE=&amp;VAR:UNITS=M&amp;window=popup&amp;w","idth=535&amp;height=425&amp;START_MAXIMIZED=FALSE&amp;Y=120&amp;display_string=audit"}</definedName>
    <definedName name="_4220__FDSAUDITLINK__" hidden="1">{"fdsup://directions/FAT Viewer?action=UPDATE&amp;creator=factSet&amp;DYN_ARGS=true&amp;DOC_NAME=FAT:RGQ_ENTRPR_VAL_EV_SOURCE_WINDOW.FAT&amp;VAR:ID1=PLL&amp;VAR:SDATE=20091120&amp;VAR:FDATE=20091030&amp;VAR:FREQ=WEEKLY&amp;VAR:RELITEM=&amp;VAR:CURRENCY=&amp;VAR:DB_TYPE=&amp;VAR:UNITS=M&amp;window=popup&amp;w","idth=535&amp;height=425&amp;START_MAXIMIZED=FALSE&amp;Y=120&amp;display_string=audit"}</definedName>
    <definedName name="_4221__FDSAUDITLINK__" localSheetId="1" hidden="1">{"fdsup://directions/FAT Viewer?action=UPDATE&amp;creator=factSet&amp;DYN_ARGS=true&amp;DOC_NAME=FAT:RGQ_ENTRPR_VAL_EV_SOURCE_WINDOW.FAT&amp;VAR:ID1=PLL&amp;VAR:SDATE=20091113&amp;VAR:FDATE=20091030&amp;VAR:FREQ=WEEKLY&amp;VAR:RELITEM=&amp;VAR:CURRENCY=&amp;VAR:DB_TYPE=&amp;VAR:UNITS=M&amp;window=popup&amp;w","idth=535&amp;height=425&amp;START_MAXIMIZED=FALSE&amp;Y=120&amp;display_string=audit"}</definedName>
    <definedName name="_4221__FDSAUDITLINK__" localSheetId="0" hidden="1">{"fdsup://directions/FAT Viewer?action=UPDATE&amp;creator=factSet&amp;DYN_ARGS=true&amp;DOC_NAME=FAT:RGQ_ENTRPR_VAL_EV_SOURCE_WINDOW.FAT&amp;VAR:ID1=PLL&amp;VAR:SDATE=20091113&amp;VAR:FDATE=20091030&amp;VAR:FREQ=WEEKLY&amp;VAR:RELITEM=&amp;VAR:CURRENCY=&amp;VAR:DB_TYPE=&amp;VAR:UNITS=M&amp;window=popup&amp;w","idth=535&amp;height=425&amp;START_MAXIMIZED=FALSE&amp;Y=120&amp;display_string=audit"}</definedName>
    <definedName name="_4221__FDSAUDITLINK__" hidden="1">{"fdsup://directions/FAT Viewer?action=UPDATE&amp;creator=factSet&amp;DYN_ARGS=true&amp;DOC_NAME=FAT:RGQ_ENTRPR_VAL_EV_SOURCE_WINDOW.FAT&amp;VAR:ID1=PLL&amp;VAR:SDATE=20091113&amp;VAR:FDATE=20091030&amp;VAR:FREQ=WEEKLY&amp;VAR:RELITEM=&amp;VAR:CURRENCY=&amp;VAR:DB_TYPE=&amp;VAR:UNITS=M&amp;window=popup&amp;w","idth=535&amp;height=425&amp;START_MAXIMIZED=FALSE&amp;Y=120&amp;display_string=audit"}</definedName>
    <definedName name="_4222__FDSAUDITLINK__" localSheetId="1" hidden="1">{"fdsup://directions/FAT Viewer?action=UPDATE&amp;creator=factSet&amp;DYN_ARGS=true&amp;DOC_NAME=FAT:RGQ_ENTRPR_VAL_EV_SOURCE_WINDOW.FAT&amp;VAR:ID1=PLL&amp;VAR:SDATE=20091106&amp;VAR:FDATE=20091030&amp;VAR:FREQ=WEEKLY&amp;VAR:RELITEM=&amp;VAR:CURRENCY=&amp;VAR:DB_TYPE=&amp;VAR:UNITS=M&amp;window=popup&amp;w","idth=535&amp;height=425&amp;START_MAXIMIZED=FALSE&amp;Y=120&amp;display_string=audit"}</definedName>
    <definedName name="_4222__FDSAUDITLINK__" localSheetId="0" hidden="1">{"fdsup://directions/FAT Viewer?action=UPDATE&amp;creator=factSet&amp;DYN_ARGS=true&amp;DOC_NAME=FAT:RGQ_ENTRPR_VAL_EV_SOURCE_WINDOW.FAT&amp;VAR:ID1=PLL&amp;VAR:SDATE=20091106&amp;VAR:FDATE=20091030&amp;VAR:FREQ=WEEKLY&amp;VAR:RELITEM=&amp;VAR:CURRENCY=&amp;VAR:DB_TYPE=&amp;VAR:UNITS=M&amp;window=popup&amp;w","idth=535&amp;height=425&amp;START_MAXIMIZED=FALSE&amp;Y=120&amp;display_string=audit"}</definedName>
    <definedName name="_4222__FDSAUDITLINK__" hidden="1">{"fdsup://directions/FAT Viewer?action=UPDATE&amp;creator=factSet&amp;DYN_ARGS=true&amp;DOC_NAME=FAT:RGQ_ENTRPR_VAL_EV_SOURCE_WINDOW.FAT&amp;VAR:ID1=PLL&amp;VAR:SDATE=20091106&amp;VAR:FDATE=20091030&amp;VAR:FREQ=WEEKLY&amp;VAR:RELITEM=&amp;VAR:CURRENCY=&amp;VAR:DB_TYPE=&amp;VAR:UNITS=M&amp;window=popup&amp;w","idth=535&amp;height=425&amp;START_MAXIMIZED=FALSE&amp;Y=120&amp;display_string=audit"}</definedName>
    <definedName name="_4223__FDSAUDITLINK__" localSheetId="1" hidden="1">{"fdsup://directions/FAT Viewer?action=UPDATE&amp;creator=factSet&amp;DYN_ARGS=true&amp;DOC_NAME=FAT:RGQ_ENTRPR_VAL_EV_SOURCE_WINDOW.FAT&amp;VAR:ID1=PLL&amp;VAR:SDATE=20091030&amp;VAR:FDATE=20091030&amp;VAR:FREQ=WEEKLY&amp;VAR:RELITEM=&amp;VAR:CURRENCY=&amp;VAR:DB_TYPE=&amp;VAR:UNITS=M&amp;window=popup&amp;w","idth=535&amp;height=425&amp;START_MAXIMIZED=FALSE&amp;Y=120&amp;display_string=audit"}</definedName>
    <definedName name="_4223__FDSAUDITLINK__" localSheetId="0" hidden="1">{"fdsup://directions/FAT Viewer?action=UPDATE&amp;creator=factSet&amp;DYN_ARGS=true&amp;DOC_NAME=FAT:RGQ_ENTRPR_VAL_EV_SOURCE_WINDOW.FAT&amp;VAR:ID1=PLL&amp;VAR:SDATE=20091030&amp;VAR:FDATE=20091030&amp;VAR:FREQ=WEEKLY&amp;VAR:RELITEM=&amp;VAR:CURRENCY=&amp;VAR:DB_TYPE=&amp;VAR:UNITS=M&amp;window=popup&amp;w","idth=535&amp;height=425&amp;START_MAXIMIZED=FALSE&amp;Y=120&amp;display_string=audit"}</definedName>
    <definedName name="_4223__FDSAUDITLINK__" hidden="1">{"fdsup://directions/FAT Viewer?action=UPDATE&amp;creator=factSet&amp;DYN_ARGS=true&amp;DOC_NAME=FAT:RGQ_ENTRPR_VAL_EV_SOURCE_WINDOW.FAT&amp;VAR:ID1=PLL&amp;VAR:SDATE=20091030&amp;VAR:FDATE=20091030&amp;VAR:FREQ=WEEKLY&amp;VAR:RELITEM=&amp;VAR:CURRENCY=&amp;VAR:DB_TYPE=&amp;VAR:UNITS=M&amp;window=popup&amp;w","idth=535&amp;height=425&amp;START_MAXIMIZED=FALSE&amp;Y=120&amp;display_string=audit"}</definedName>
    <definedName name="_4224__FDSAUDITLINK__" localSheetId="1" hidden="1">{"fdsup://directions/FAT Viewer?action=UPDATE&amp;creator=factSet&amp;DYN_ARGS=true&amp;DOC_NAME=FAT:RGQ_ENTRPR_VAL_EV_SOURCE_WINDOW.FAT&amp;VAR:ID1=PLL&amp;VAR:SDATE=20091023&amp;VAR:FDATE=20090731&amp;VAR:FREQ=WEEKLY&amp;VAR:RELITEM=&amp;VAR:CURRENCY=&amp;VAR:DB_TYPE=&amp;VAR:UNITS=M&amp;window=popup&amp;w","idth=535&amp;height=425&amp;START_MAXIMIZED=FALSE&amp;Y=120&amp;display_string=audit"}</definedName>
    <definedName name="_4224__FDSAUDITLINK__" localSheetId="0" hidden="1">{"fdsup://directions/FAT Viewer?action=UPDATE&amp;creator=factSet&amp;DYN_ARGS=true&amp;DOC_NAME=FAT:RGQ_ENTRPR_VAL_EV_SOURCE_WINDOW.FAT&amp;VAR:ID1=PLL&amp;VAR:SDATE=20091023&amp;VAR:FDATE=20090731&amp;VAR:FREQ=WEEKLY&amp;VAR:RELITEM=&amp;VAR:CURRENCY=&amp;VAR:DB_TYPE=&amp;VAR:UNITS=M&amp;window=popup&amp;w","idth=535&amp;height=425&amp;START_MAXIMIZED=FALSE&amp;Y=120&amp;display_string=audit"}</definedName>
    <definedName name="_4224__FDSAUDITLINK__" hidden="1">{"fdsup://directions/FAT Viewer?action=UPDATE&amp;creator=factSet&amp;DYN_ARGS=true&amp;DOC_NAME=FAT:RGQ_ENTRPR_VAL_EV_SOURCE_WINDOW.FAT&amp;VAR:ID1=PLL&amp;VAR:SDATE=20091023&amp;VAR:FDATE=20090731&amp;VAR:FREQ=WEEKLY&amp;VAR:RELITEM=&amp;VAR:CURRENCY=&amp;VAR:DB_TYPE=&amp;VAR:UNITS=M&amp;window=popup&amp;w","idth=535&amp;height=425&amp;START_MAXIMIZED=FALSE&amp;Y=120&amp;display_string=audit"}</definedName>
    <definedName name="_4225__FDSAUDITLINK__" localSheetId="1" hidden="1">{"fdsup://directions/FAT Viewer?action=UPDATE&amp;creator=factSet&amp;DYN_ARGS=true&amp;DOC_NAME=FAT:RGQ_ENTRPR_VAL_EV_SOURCE_WINDOW.FAT&amp;VAR:ID1=PLL&amp;VAR:SDATE=20091016&amp;VAR:FDATE=20090731&amp;VAR:FREQ=WEEKLY&amp;VAR:RELITEM=&amp;VAR:CURRENCY=&amp;VAR:DB_TYPE=&amp;VAR:UNITS=M&amp;window=popup&amp;w","idth=535&amp;height=425&amp;START_MAXIMIZED=FALSE&amp;Y=120&amp;display_string=audit"}</definedName>
    <definedName name="_4225__FDSAUDITLINK__" localSheetId="0" hidden="1">{"fdsup://directions/FAT Viewer?action=UPDATE&amp;creator=factSet&amp;DYN_ARGS=true&amp;DOC_NAME=FAT:RGQ_ENTRPR_VAL_EV_SOURCE_WINDOW.FAT&amp;VAR:ID1=PLL&amp;VAR:SDATE=20091016&amp;VAR:FDATE=20090731&amp;VAR:FREQ=WEEKLY&amp;VAR:RELITEM=&amp;VAR:CURRENCY=&amp;VAR:DB_TYPE=&amp;VAR:UNITS=M&amp;window=popup&amp;w","idth=535&amp;height=425&amp;START_MAXIMIZED=FALSE&amp;Y=120&amp;display_string=audit"}</definedName>
    <definedName name="_4225__FDSAUDITLINK__" hidden="1">{"fdsup://directions/FAT Viewer?action=UPDATE&amp;creator=factSet&amp;DYN_ARGS=true&amp;DOC_NAME=FAT:RGQ_ENTRPR_VAL_EV_SOURCE_WINDOW.FAT&amp;VAR:ID1=PLL&amp;VAR:SDATE=20091016&amp;VAR:FDATE=20090731&amp;VAR:FREQ=WEEKLY&amp;VAR:RELITEM=&amp;VAR:CURRENCY=&amp;VAR:DB_TYPE=&amp;VAR:UNITS=M&amp;window=popup&amp;w","idth=535&amp;height=425&amp;START_MAXIMIZED=FALSE&amp;Y=120&amp;display_string=audit"}</definedName>
    <definedName name="_4226__FDSAUDITLINK__" localSheetId="1" hidden="1">{"fdsup://directions/FAT Viewer?action=UPDATE&amp;creator=factSet&amp;DYN_ARGS=true&amp;DOC_NAME=FAT:RGQ_ENTRPR_VAL_EV_SOURCE_WINDOW.FAT&amp;VAR:ID1=PLL&amp;VAR:SDATE=20091009&amp;VAR:FDATE=20090731&amp;VAR:FREQ=WEEKLY&amp;VAR:RELITEM=&amp;VAR:CURRENCY=&amp;VAR:DB_TYPE=&amp;VAR:UNITS=M&amp;window=popup&amp;w","idth=535&amp;height=425&amp;START_MAXIMIZED=FALSE&amp;Y=120&amp;display_string=audit"}</definedName>
    <definedName name="_4226__FDSAUDITLINK__" localSheetId="0" hidden="1">{"fdsup://directions/FAT Viewer?action=UPDATE&amp;creator=factSet&amp;DYN_ARGS=true&amp;DOC_NAME=FAT:RGQ_ENTRPR_VAL_EV_SOURCE_WINDOW.FAT&amp;VAR:ID1=PLL&amp;VAR:SDATE=20091009&amp;VAR:FDATE=20090731&amp;VAR:FREQ=WEEKLY&amp;VAR:RELITEM=&amp;VAR:CURRENCY=&amp;VAR:DB_TYPE=&amp;VAR:UNITS=M&amp;window=popup&amp;w","idth=535&amp;height=425&amp;START_MAXIMIZED=FALSE&amp;Y=120&amp;display_string=audit"}</definedName>
    <definedName name="_4226__FDSAUDITLINK__" hidden="1">{"fdsup://directions/FAT Viewer?action=UPDATE&amp;creator=factSet&amp;DYN_ARGS=true&amp;DOC_NAME=FAT:RGQ_ENTRPR_VAL_EV_SOURCE_WINDOW.FAT&amp;VAR:ID1=PLL&amp;VAR:SDATE=20091009&amp;VAR:FDATE=20090731&amp;VAR:FREQ=WEEKLY&amp;VAR:RELITEM=&amp;VAR:CURRENCY=&amp;VAR:DB_TYPE=&amp;VAR:UNITS=M&amp;window=popup&amp;w","idth=535&amp;height=425&amp;START_MAXIMIZED=FALSE&amp;Y=120&amp;display_string=audit"}</definedName>
    <definedName name="_4227__FDSAUDITLINK__" localSheetId="1" hidden="1">{"fdsup://directions/FAT Viewer?action=UPDATE&amp;creator=factSet&amp;DYN_ARGS=true&amp;DOC_NAME=FAT:RGQ_ENTRPR_VAL_EV_SOURCE_WINDOW.FAT&amp;VAR:ID1=PLL&amp;VAR:SDATE=20091002&amp;VAR:FDATE=20090731&amp;VAR:FREQ=WEEKLY&amp;VAR:RELITEM=&amp;VAR:CURRENCY=&amp;VAR:DB_TYPE=&amp;VAR:UNITS=M&amp;window=popup&amp;w","idth=535&amp;height=425&amp;START_MAXIMIZED=FALSE&amp;Y=120&amp;display_string=audit"}</definedName>
    <definedName name="_4227__FDSAUDITLINK__" localSheetId="0" hidden="1">{"fdsup://directions/FAT Viewer?action=UPDATE&amp;creator=factSet&amp;DYN_ARGS=true&amp;DOC_NAME=FAT:RGQ_ENTRPR_VAL_EV_SOURCE_WINDOW.FAT&amp;VAR:ID1=PLL&amp;VAR:SDATE=20091002&amp;VAR:FDATE=20090731&amp;VAR:FREQ=WEEKLY&amp;VAR:RELITEM=&amp;VAR:CURRENCY=&amp;VAR:DB_TYPE=&amp;VAR:UNITS=M&amp;window=popup&amp;w","idth=535&amp;height=425&amp;START_MAXIMIZED=FALSE&amp;Y=120&amp;display_string=audit"}</definedName>
    <definedName name="_4227__FDSAUDITLINK__" hidden="1">{"fdsup://directions/FAT Viewer?action=UPDATE&amp;creator=factSet&amp;DYN_ARGS=true&amp;DOC_NAME=FAT:RGQ_ENTRPR_VAL_EV_SOURCE_WINDOW.FAT&amp;VAR:ID1=PLL&amp;VAR:SDATE=20091002&amp;VAR:FDATE=20090731&amp;VAR:FREQ=WEEKLY&amp;VAR:RELITEM=&amp;VAR:CURRENCY=&amp;VAR:DB_TYPE=&amp;VAR:UNITS=M&amp;window=popup&amp;w","idth=535&amp;height=425&amp;START_MAXIMIZED=FALSE&amp;Y=120&amp;display_string=audit"}</definedName>
    <definedName name="_4228__FDSAUDITLINK__" localSheetId="1" hidden="1">{"fdsup://directions/FAT Viewer?action=UPDATE&amp;creator=factSet&amp;DYN_ARGS=true&amp;DOC_NAME=FAT:RGQ_ENTRPR_VAL_EV_SOURCE_WINDOW.FAT&amp;VAR:ID1=PLL&amp;VAR:SDATE=20090925&amp;VAR:FDATE=20090731&amp;VAR:FREQ=WEEKLY&amp;VAR:RELITEM=&amp;VAR:CURRENCY=&amp;VAR:DB_TYPE=&amp;VAR:UNITS=M&amp;window=popup&amp;w","idth=535&amp;height=425&amp;START_MAXIMIZED=FALSE&amp;Y=120&amp;display_string=audit"}</definedName>
    <definedName name="_4228__FDSAUDITLINK__" localSheetId="0" hidden="1">{"fdsup://directions/FAT Viewer?action=UPDATE&amp;creator=factSet&amp;DYN_ARGS=true&amp;DOC_NAME=FAT:RGQ_ENTRPR_VAL_EV_SOURCE_WINDOW.FAT&amp;VAR:ID1=PLL&amp;VAR:SDATE=20090925&amp;VAR:FDATE=20090731&amp;VAR:FREQ=WEEKLY&amp;VAR:RELITEM=&amp;VAR:CURRENCY=&amp;VAR:DB_TYPE=&amp;VAR:UNITS=M&amp;window=popup&amp;w","idth=535&amp;height=425&amp;START_MAXIMIZED=FALSE&amp;Y=120&amp;display_string=audit"}</definedName>
    <definedName name="_4228__FDSAUDITLINK__" hidden="1">{"fdsup://directions/FAT Viewer?action=UPDATE&amp;creator=factSet&amp;DYN_ARGS=true&amp;DOC_NAME=FAT:RGQ_ENTRPR_VAL_EV_SOURCE_WINDOW.FAT&amp;VAR:ID1=PLL&amp;VAR:SDATE=20090925&amp;VAR:FDATE=20090731&amp;VAR:FREQ=WEEKLY&amp;VAR:RELITEM=&amp;VAR:CURRENCY=&amp;VAR:DB_TYPE=&amp;VAR:UNITS=M&amp;window=popup&amp;w","idth=535&amp;height=425&amp;START_MAXIMIZED=FALSE&amp;Y=120&amp;display_string=audit"}</definedName>
    <definedName name="_4229__FDSAUDITLINK__" localSheetId="1" hidden="1">{"fdsup://directions/FAT Viewer?action=UPDATE&amp;creator=factSet&amp;DYN_ARGS=true&amp;DOC_NAME=FAT:RGQ_ENTRPR_VAL_EV_SOURCE_WINDOW.FAT&amp;VAR:ID1=PLL&amp;VAR:SDATE=20090918&amp;VAR:FDATE=20090731&amp;VAR:FREQ=WEEKLY&amp;VAR:RELITEM=&amp;VAR:CURRENCY=&amp;VAR:DB_TYPE=&amp;VAR:UNITS=M&amp;window=popup&amp;w","idth=535&amp;height=425&amp;START_MAXIMIZED=FALSE&amp;Y=120&amp;display_string=audit"}</definedName>
    <definedName name="_4229__FDSAUDITLINK__" localSheetId="0" hidden="1">{"fdsup://directions/FAT Viewer?action=UPDATE&amp;creator=factSet&amp;DYN_ARGS=true&amp;DOC_NAME=FAT:RGQ_ENTRPR_VAL_EV_SOURCE_WINDOW.FAT&amp;VAR:ID1=PLL&amp;VAR:SDATE=20090918&amp;VAR:FDATE=20090731&amp;VAR:FREQ=WEEKLY&amp;VAR:RELITEM=&amp;VAR:CURRENCY=&amp;VAR:DB_TYPE=&amp;VAR:UNITS=M&amp;window=popup&amp;w","idth=535&amp;height=425&amp;START_MAXIMIZED=FALSE&amp;Y=120&amp;display_string=audit"}</definedName>
    <definedName name="_4229__FDSAUDITLINK__" hidden="1">{"fdsup://directions/FAT Viewer?action=UPDATE&amp;creator=factSet&amp;DYN_ARGS=true&amp;DOC_NAME=FAT:RGQ_ENTRPR_VAL_EV_SOURCE_WINDOW.FAT&amp;VAR:ID1=PLL&amp;VAR:SDATE=20090918&amp;VAR:FDATE=20090731&amp;VAR:FREQ=WEEKLY&amp;VAR:RELITEM=&amp;VAR:CURRENCY=&amp;VAR:DB_TYPE=&amp;VAR:UNITS=M&amp;window=popup&amp;w","idth=535&amp;height=425&amp;START_MAXIMIZED=FALSE&amp;Y=120&amp;display_string=audit"}</definedName>
    <definedName name="_423__FDSAUDITLINK__" localSheetId="1" hidden="1">{"fdsup://directions/FAT Viewer?action=UPDATE&amp;creator=factSet&amp;DYN_ARGS=true&amp;DOC_NAME=FAT:RGQ_ENTRPR_VAL_EV_SOURCE_WINDOW.FAT&amp;VAR:ID1=PLL&amp;VAR:SDATE=20071207&amp;VAR:FDATE=20071031&amp;VAR:FREQ=WEEKLY&amp;VAR:RELITEM=&amp;VAR:CURRENCY=&amp;VAR:DB_TYPE=&amp;VAR:UNITS=M&amp;window=popup&amp;w","idth=535&amp;height=425&amp;START_MAXIMIZED=FALSE&amp;Y=120&amp;display_string=audit"}</definedName>
    <definedName name="_423__FDSAUDITLINK__" localSheetId="0" hidden="1">{"fdsup://directions/FAT Viewer?action=UPDATE&amp;creator=factSet&amp;DYN_ARGS=true&amp;DOC_NAME=FAT:RGQ_ENTRPR_VAL_EV_SOURCE_WINDOW.FAT&amp;VAR:ID1=PLL&amp;VAR:SDATE=20071207&amp;VAR:FDATE=20071031&amp;VAR:FREQ=WEEKLY&amp;VAR:RELITEM=&amp;VAR:CURRENCY=&amp;VAR:DB_TYPE=&amp;VAR:UNITS=M&amp;window=popup&amp;w","idth=535&amp;height=425&amp;START_MAXIMIZED=FALSE&amp;Y=120&amp;display_string=audit"}</definedName>
    <definedName name="_423__FDSAUDITLINK__" hidden="1">{"fdsup://directions/FAT Viewer?action=UPDATE&amp;creator=factSet&amp;DYN_ARGS=true&amp;DOC_NAME=FAT:RGQ_ENTRPR_VAL_EV_SOURCE_WINDOW.FAT&amp;VAR:ID1=PLL&amp;VAR:SDATE=20071207&amp;VAR:FDATE=20071031&amp;VAR:FREQ=WEEKLY&amp;VAR:RELITEM=&amp;VAR:CURRENCY=&amp;VAR:DB_TYPE=&amp;VAR:UNITS=M&amp;window=popup&amp;w","idth=535&amp;height=425&amp;START_MAXIMIZED=FALSE&amp;Y=120&amp;display_string=audit"}</definedName>
    <definedName name="_4230__FDSAUDITLINK__" localSheetId="1" hidden="1">{"fdsup://directions/FAT Viewer?action=UPDATE&amp;creator=factSet&amp;DYN_ARGS=true&amp;DOC_NAME=FAT:RGQ_ENTRPR_VAL_EV_SOURCE_WINDOW.FAT&amp;VAR:ID1=PLL&amp;VAR:SDATE=20090911&amp;VAR:FDATE=20090731&amp;VAR:FREQ=WEEKLY&amp;VAR:RELITEM=&amp;VAR:CURRENCY=&amp;VAR:DB_TYPE=&amp;VAR:UNITS=M&amp;window=popup&amp;w","idth=535&amp;height=425&amp;START_MAXIMIZED=FALSE&amp;Y=120&amp;display_string=audit"}</definedName>
    <definedName name="_4230__FDSAUDITLINK__" localSheetId="0" hidden="1">{"fdsup://directions/FAT Viewer?action=UPDATE&amp;creator=factSet&amp;DYN_ARGS=true&amp;DOC_NAME=FAT:RGQ_ENTRPR_VAL_EV_SOURCE_WINDOW.FAT&amp;VAR:ID1=PLL&amp;VAR:SDATE=20090911&amp;VAR:FDATE=20090731&amp;VAR:FREQ=WEEKLY&amp;VAR:RELITEM=&amp;VAR:CURRENCY=&amp;VAR:DB_TYPE=&amp;VAR:UNITS=M&amp;window=popup&amp;w","idth=535&amp;height=425&amp;START_MAXIMIZED=FALSE&amp;Y=120&amp;display_string=audit"}</definedName>
    <definedName name="_4230__FDSAUDITLINK__" hidden="1">{"fdsup://directions/FAT Viewer?action=UPDATE&amp;creator=factSet&amp;DYN_ARGS=true&amp;DOC_NAME=FAT:RGQ_ENTRPR_VAL_EV_SOURCE_WINDOW.FAT&amp;VAR:ID1=PLL&amp;VAR:SDATE=20090911&amp;VAR:FDATE=20090731&amp;VAR:FREQ=WEEKLY&amp;VAR:RELITEM=&amp;VAR:CURRENCY=&amp;VAR:DB_TYPE=&amp;VAR:UNITS=M&amp;window=popup&amp;w","idth=535&amp;height=425&amp;START_MAXIMIZED=FALSE&amp;Y=120&amp;display_string=audit"}</definedName>
    <definedName name="_4231__FDSAUDITLINK__" localSheetId="1" hidden="1">{"fdsup://directions/FAT Viewer?action=UPDATE&amp;creator=factSet&amp;DYN_ARGS=true&amp;DOC_NAME=FAT:RGQ_ENTRPR_VAL_EV_SOURCE_WINDOW.FAT&amp;VAR:ID1=PLL&amp;VAR:SDATE=20090904&amp;VAR:FDATE=20090731&amp;VAR:FREQ=WEEKLY&amp;VAR:RELITEM=&amp;VAR:CURRENCY=&amp;VAR:DB_TYPE=&amp;VAR:UNITS=M&amp;window=popup&amp;w","idth=535&amp;height=425&amp;START_MAXIMIZED=FALSE&amp;Y=120&amp;display_string=audit"}</definedName>
    <definedName name="_4231__FDSAUDITLINK__" localSheetId="0" hidden="1">{"fdsup://directions/FAT Viewer?action=UPDATE&amp;creator=factSet&amp;DYN_ARGS=true&amp;DOC_NAME=FAT:RGQ_ENTRPR_VAL_EV_SOURCE_WINDOW.FAT&amp;VAR:ID1=PLL&amp;VAR:SDATE=20090904&amp;VAR:FDATE=20090731&amp;VAR:FREQ=WEEKLY&amp;VAR:RELITEM=&amp;VAR:CURRENCY=&amp;VAR:DB_TYPE=&amp;VAR:UNITS=M&amp;window=popup&amp;w","idth=535&amp;height=425&amp;START_MAXIMIZED=FALSE&amp;Y=120&amp;display_string=audit"}</definedName>
    <definedName name="_4231__FDSAUDITLINK__" hidden="1">{"fdsup://directions/FAT Viewer?action=UPDATE&amp;creator=factSet&amp;DYN_ARGS=true&amp;DOC_NAME=FAT:RGQ_ENTRPR_VAL_EV_SOURCE_WINDOW.FAT&amp;VAR:ID1=PLL&amp;VAR:SDATE=20090904&amp;VAR:FDATE=20090731&amp;VAR:FREQ=WEEKLY&amp;VAR:RELITEM=&amp;VAR:CURRENCY=&amp;VAR:DB_TYPE=&amp;VAR:UNITS=M&amp;window=popup&amp;w","idth=535&amp;height=425&amp;START_MAXIMIZED=FALSE&amp;Y=120&amp;display_string=audit"}</definedName>
    <definedName name="_4232__FDSAUDITLINK__" localSheetId="1" hidden="1">{"fdsup://directions/FAT Viewer?action=UPDATE&amp;creator=factSet&amp;DYN_ARGS=true&amp;DOC_NAME=FAT:RGQ_ENTRPR_VAL_EV_SOURCE_WINDOW.FAT&amp;VAR:ID1=PLL&amp;VAR:SDATE=20090828&amp;VAR:FDATE=20090731&amp;VAR:FREQ=WEEKLY&amp;VAR:RELITEM=&amp;VAR:CURRENCY=&amp;VAR:DB_TYPE=&amp;VAR:UNITS=M&amp;window=popup&amp;w","idth=535&amp;height=425&amp;START_MAXIMIZED=FALSE&amp;Y=120&amp;display_string=audit"}</definedName>
    <definedName name="_4232__FDSAUDITLINK__" localSheetId="0" hidden="1">{"fdsup://directions/FAT Viewer?action=UPDATE&amp;creator=factSet&amp;DYN_ARGS=true&amp;DOC_NAME=FAT:RGQ_ENTRPR_VAL_EV_SOURCE_WINDOW.FAT&amp;VAR:ID1=PLL&amp;VAR:SDATE=20090828&amp;VAR:FDATE=20090731&amp;VAR:FREQ=WEEKLY&amp;VAR:RELITEM=&amp;VAR:CURRENCY=&amp;VAR:DB_TYPE=&amp;VAR:UNITS=M&amp;window=popup&amp;w","idth=535&amp;height=425&amp;START_MAXIMIZED=FALSE&amp;Y=120&amp;display_string=audit"}</definedName>
    <definedName name="_4232__FDSAUDITLINK__" hidden="1">{"fdsup://directions/FAT Viewer?action=UPDATE&amp;creator=factSet&amp;DYN_ARGS=true&amp;DOC_NAME=FAT:RGQ_ENTRPR_VAL_EV_SOURCE_WINDOW.FAT&amp;VAR:ID1=PLL&amp;VAR:SDATE=20090828&amp;VAR:FDATE=20090731&amp;VAR:FREQ=WEEKLY&amp;VAR:RELITEM=&amp;VAR:CURRENCY=&amp;VAR:DB_TYPE=&amp;VAR:UNITS=M&amp;window=popup&amp;w","idth=535&amp;height=425&amp;START_MAXIMIZED=FALSE&amp;Y=120&amp;display_string=audit"}</definedName>
    <definedName name="_4233__FDSAUDITLINK__" localSheetId="1" hidden="1">{"fdsup://directions/FAT Viewer?action=UPDATE&amp;creator=factSet&amp;DYN_ARGS=true&amp;DOC_NAME=FAT:RGQ_ENTRPR_VAL_EV_SOURCE_WINDOW.FAT&amp;VAR:ID1=PLL&amp;VAR:SDATE=20090821&amp;VAR:FDATE=20090731&amp;VAR:FREQ=WEEKLY&amp;VAR:RELITEM=&amp;VAR:CURRENCY=&amp;VAR:DB_TYPE=&amp;VAR:UNITS=M&amp;window=popup&amp;w","idth=535&amp;height=425&amp;START_MAXIMIZED=FALSE&amp;Y=120&amp;display_string=audit"}</definedName>
    <definedName name="_4233__FDSAUDITLINK__" localSheetId="0" hidden="1">{"fdsup://directions/FAT Viewer?action=UPDATE&amp;creator=factSet&amp;DYN_ARGS=true&amp;DOC_NAME=FAT:RGQ_ENTRPR_VAL_EV_SOURCE_WINDOW.FAT&amp;VAR:ID1=PLL&amp;VAR:SDATE=20090821&amp;VAR:FDATE=20090731&amp;VAR:FREQ=WEEKLY&amp;VAR:RELITEM=&amp;VAR:CURRENCY=&amp;VAR:DB_TYPE=&amp;VAR:UNITS=M&amp;window=popup&amp;w","idth=535&amp;height=425&amp;START_MAXIMIZED=FALSE&amp;Y=120&amp;display_string=audit"}</definedName>
    <definedName name="_4233__FDSAUDITLINK__" hidden="1">{"fdsup://directions/FAT Viewer?action=UPDATE&amp;creator=factSet&amp;DYN_ARGS=true&amp;DOC_NAME=FAT:RGQ_ENTRPR_VAL_EV_SOURCE_WINDOW.FAT&amp;VAR:ID1=PLL&amp;VAR:SDATE=20090821&amp;VAR:FDATE=20090731&amp;VAR:FREQ=WEEKLY&amp;VAR:RELITEM=&amp;VAR:CURRENCY=&amp;VAR:DB_TYPE=&amp;VAR:UNITS=M&amp;window=popup&amp;w","idth=535&amp;height=425&amp;START_MAXIMIZED=FALSE&amp;Y=120&amp;display_string=audit"}</definedName>
    <definedName name="_4234__FDSAUDITLINK__" localSheetId="1" hidden="1">{"fdsup://directions/FAT Viewer?action=UPDATE&amp;creator=factSet&amp;DYN_ARGS=true&amp;DOC_NAME=FAT:RGQ_ENTRPR_VAL_EV_SOURCE_WINDOW.FAT&amp;VAR:ID1=PLL&amp;VAR:SDATE=20090814&amp;VAR:FDATE=20090731&amp;VAR:FREQ=WEEKLY&amp;VAR:RELITEM=&amp;VAR:CURRENCY=&amp;VAR:DB_TYPE=&amp;VAR:UNITS=M&amp;window=popup&amp;w","idth=535&amp;height=425&amp;START_MAXIMIZED=FALSE&amp;Y=120&amp;display_string=audit"}</definedName>
    <definedName name="_4234__FDSAUDITLINK__" localSheetId="0" hidden="1">{"fdsup://directions/FAT Viewer?action=UPDATE&amp;creator=factSet&amp;DYN_ARGS=true&amp;DOC_NAME=FAT:RGQ_ENTRPR_VAL_EV_SOURCE_WINDOW.FAT&amp;VAR:ID1=PLL&amp;VAR:SDATE=20090814&amp;VAR:FDATE=20090731&amp;VAR:FREQ=WEEKLY&amp;VAR:RELITEM=&amp;VAR:CURRENCY=&amp;VAR:DB_TYPE=&amp;VAR:UNITS=M&amp;window=popup&amp;w","idth=535&amp;height=425&amp;START_MAXIMIZED=FALSE&amp;Y=120&amp;display_string=audit"}</definedName>
    <definedName name="_4234__FDSAUDITLINK__" hidden="1">{"fdsup://directions/FAT Viewer?action=UPDATE&amp;creator=factSet&amp;DYN_ARGS=true&amp;DOC_NAME=FAT:RGQ_ENTRPR_VAL_EV_SOURCE_WINDOW.FAT&amp;VAR:ID1=PLL&amp;VAR:SDATE=20090814&amp;VAR:FDATE=20090731&amp;VAR:FREQ=WEEKLY&amp;VAR:RELITEM=&amp;VAR:CURRENCY=&amp;VAR:DB_TYPE=&amp;VAR:UNITS=M&amp;window=popup&amp;w","idth=535&amp;height=425&amp;START_MAXIMIZED=FALSE&amp;Y=120&amp;display_string=audit"}</definedName>
    <definedName name="_4235__FDSAUDITLINK__" localSheetId="1" hidden="1">{"fdsup://directions/FAT Viewer?action=UPDATE&amp;creator=factSet&amp;DYN_ARGS=true&amp;DOC_NAME=FAT:RGQ_ENTRPR_VAL_EV_SOURCE_WINDOW.FAT&amp;VAR:ID1=PLL&amp;VAR:SDATE=20090807&amp;VAR:FDATE=20090731&amp;VAR:FREQ=WEEKLY&amp;VAR:RELITEM=&amp;VAR:CURRENCY=&amp;VAR:DB_TYPE=&amp;VAR:UNITS=M&amp;window=popup&amp;w","idth=535&amp;height=425&amp;START_MAXIMIZED=FALSE&amp;Y=120&amp;display_string=audit"}</definedName>
    <definedName name="_4235__FDSAUDITLINK__" localSheetId="0" hidden="1">{"fdsup://directions/FAT Viewer?action=UPDATE&amp;creator=factSet&amp;DYN_ARGS=true&amp;DOC_NAME=FAT:RGQ_ENTRPR_VAL_EV_SOURCE_WINDOW.FAT&amp;VAR:ID1=PLL&amp;VAR:SDATE=20090807&amp;VAR:FDATE=20090731&amp;VAR:FREQ=WEEKLY&amp;VAR:RELITEM=&amp;VAR:CURRENCY=&amp;VAR:DB_TYPE=&amp;VAR:UNITS=M&amp;window=popup&amp;w","idth=535&amp;height=425&amp;START_MAXIMIZED=FALSE&amp;Y=120&amp;display_string=audit"}</definedName>
    <definedName name="_4235__FDSAUDITLINK__" hidden="1">{"fdsup://directions/FAT Viewer?action=UPDATE&amp;creator=factSet&amp;DYN_ARGS=true&amp;DOC_NAME=FAT:RGQ_ENTRPR_VAL_EV_SOURCE_WINDOW.FAT&amp;VAR:ID1=PLL&amp;VAR:SDATE=20090807&amp;VAR:FDATE=20090731&amp;VAR:FREQ=WEEKLY&amp;VAR:RELITEM=&amp;VAR:CURRENCY=&amp;VAR:DB_TYPE=&amp;VAR:UNITS=M&amp;window=popup&amp;w","idth=535&amp;height=425&amp;START_MAXIMIZED=FALSE&amp;Y=120&amp;display_string=audit"}</definedName>
    <definedName name="_4236__FDSAUDITLINK__" localSheetId="1" hidden="1">{"fdsup://directions/FAT Viewer?action=UPDATE&amp;creator=factSet&amp;DYN_ARGS=true&amp;DOC_NAME=FAT:RGQ_ENTRPR_VAL_EV_SOURCE_WINDOW.FAT&amp;VAR:ID1=PLL&amp;VAR:SDATE=20090731&amp;VAR:FDATE=20090731&amp;VAR:FREQ=WEEKLY&amp;VAR:RELITEM=&amp;VAR:CURRENCY=&amp;VAR:DB_TYPE=&amp;VAR:UNITS=M&amp;window=popup&amp;w","idth=535&amp;height=425&amp;START_MAXIMIZED=FALSE&amp;Y=120&amp;display_string=audit"}</definedName>
    <definedName name="_4236__FDSAUDITLINK__" localSheetId="0" hidden="1">{"fdsup://directions/FAT Viewer?action=UPDATE&amp;creator=factSet&amp;DYN_ARGS=true&amp;DOC_NAME=FAT:RGQ_ENTRPR_VAL_EV_SOURCE_WINDOW.FAT&amp;VAR:ID1=PLL&amp;VAR:SDATE=20090731&amp;VAR:FDATE=20090731&amp;VAR:FREQ=WEEKLY&amp;VAR:RELITEM=&amp;VAR:CURRENCY=&amp;VAR:DB_TYPE=&amp;VAR:UNITS=M&amp;window=popup&amp;w","idth=535&amp;height=425&amp;START_MAXIMIZED=FALSE&amp;Y=120&amp;display_string=audit"}</definedName>
    <definedName name="_4236__FDSAUDITLINK__" hidden="1">{"fdsup://directions/FAT Viewer?action=UPDATE&amp;creator=factSet&amp;DYN_ARGS=true&amp;DOC_NAME=FAT:RGQ_ENTRPR_VAL_EV_SOURCE_WINDOW.FAT&amp;VAR:ID1=PLL&amp;VAR:SDATE=20090731&amp;VAR:FDATE=20090731&amp;VAR:FREQ=WEEKLY&amp;VAR:RELITEM=&amp;VAR:CURRENCY=&amp;VAR:DB_TYPE=&amp;VAR:UNITS=M&amp;window=popup&amp;w","idth=535&amp;height=425&amp;START_MAXIMIZED=FALSE&amp;Y=120&amp;display_string=audit"}</definedName>
    <definedName name="_4237__FDSAUDITLINK__" localSheetId="1" hidden="1">{"fdsup://directions/FAT Viewer?action=UPDATE&amp;creator=factSet&amp;DYN_ARGS=true&amp;DOC_NAME=FAT:RGQ_ENTRPR_VAL_EV_SOURCE_WINDOW.FAT&amp;VAR:ID1=PLL&amp;VAR:SDATE=20090724&amp;VAR:FDATE=20090430&amp;VAR:FREQ=WEEKLY&amp;VAR:RELITEM=&amp;VAR:CURRENCY=&amp;VAR:DB_TYPE=&amp;VAR:UNITS=M&amp;window=popup&amp;w","idth=535&amp;height=425&amp;START_MAXIMIZED=FALSE&amp;Y=120&amp;display_string=audit"}</definedName>
    <definedName name="_4237__FDSAUDITLINK__" localSheetId="0" hidden="1">{"fdsup://directions/FAT Viewer?action=UPDATE&amp;creator=factSet&amp;DYN_ARGS=true&amp;DOC_NAME=FAT:RGQ_ENTRPR_VAL_EV_SOURCE_WINDOW.FAT&amp;VAR:ID1=PLL&amp;VAR:SDATE=20090724&amp;VAR:FDATE=20090430&amp;VAR:FREQ=WEEKLY&amp;VAR:RELITEM=&amp;VAR:CURRENCY=&amp;VAR:DB_TYPE=&amp;VAR:UNITS=M&amp;window=popup&amp;w","idth=535&amp;height=425&amp;START_MAXIMIZED=FALSE&amp;Y=120&amp;display_string=audit"}</definedName>
    <definedName name="_4237__FDSAUDITLINK__" hidden="1">{"fdsup://directions/FAT Viewer?action=UPDATE&amp;creator=factSet&amp;DYN_ARGS=true&amp;DOC_NAME=FAT:RGQ_ENTRPR_VAL_EV_SOURCE_WINDOW.FAT&amp;VAR:ID1=PLL&amp;VAR:SDATE=20090724&amp;VAR:FDATE=20090430&amp;VAR:FREQ=WEEKLY&amp;VAR:RELITEM=&amp;VAR:CURRENCY=&amp;VAR:DB_TYPE=&amp;VAR:UNITS=M&amp;window=popup&amp;w","idth=535&amp;height=425&amp;START_MAXIMIZED=FALSE&amp;Y=120&amp;display_string=audit"}</definedName>
    <definedName name="_4238__FDSAUDITLINK__" localSheetId="1" hidden="1">{"fdsup://directions/FAT Viewer?action=UPDATE&amp;creator=factSet&amp;DYN_ARGS=true&amp;DOC_NAME=FAT:RGQ_ENTRPR_VAL_EV_SOURCE_WINDOW.FAT&amp;VAR:ID1=PLL&amp;VAR:SDATE=20090717&amp;VAR:FDATE=20090430&amp;VAR:FREQ=WEEKLY&amp;VAR:RELITEM=&amp;VAR:CURRENCY=&amp;VAR:DB_TYPE=&amp;VAR:UNITS=M&amp;window=popup&amp;w","idth=535&amp;height=425&amp;START_MAXIMIZED=FALSE&amp;Y=120&amp;display_string=audit"}</definedName>
    <definedName name="_4238__FDSAUDITLINK__" localSheetId="0" hidden="1">{"fdsup://directions/FAT Viewer?action=UPDATE&amp;creator=factSet&amp;DYN_ARGS=true&amp;DOC_NAME=FAT:RGQ_ENTRPR_VAL_EV_SOURCE_WINDOW.FAT&amp;VAR:ID1=PLL&amp;VAR:SDATE=20090717&amp;VAR:FDATE=20090430&amp;VAR:FREQ=WEEKLY&amp;VAR:RELITEM=&amp;VAR:CURRENCY=&amp;VAR:DB_TYPE=&amp;VAR:UNITS=M&amp;window=popup&amp;w","idth=535&amp;height=425&amp;START_MAXIMIZED=FALSE&amp;Y=120&amp;display_string=audit"}</definedName>
    <definedName name="_4238__FDSAUDITLINK__" hidden="1">{"fdsup://directions/FAT Viewer?action=UPDATE&amp;creator=factSet&amp;DYN_ARGS=true&amp;DOC_NAME=FAT:RGQ_ENTRPR_VAL_EV_SOURCE_WINDOW.FAT&amp;VAR:ID1=PLL&amp;VAR:SDATE=20090717&amp;VAR:FDATE=20090430&amp;VAR:FREQ=WEEKLY&amp;VAR:RELITEM=&amp;VAR:CURRENCY=&amp;VAR:DB_TYPE=&amp;VAR:UNITS=M&amp;window=popup&amp;w","idth=535&amp;height=425&amp;START_MAXIMIZED=FALSE&amp;Y=120&amp;display_string=audit"}</definedName>
    <definedName name="_4239__FDSAUDITLINK__" localSheetId="1" hidden="1">{"fdsup://directions/FAT Viewer?action=UPDATE&amp;creator=factSet&amp;DYN_ARGS=true&amp;DOC_NAME=FAT:RGQ_ENTRPR_VAL_EV_SOURCE_WINDOW.FAT&amp;VAR:ID1=PLL&amp;VAR:SDATE=20090710&amp;VAR:FDATE=20090430&amp;VAR:FREQ=WEEKLY&amp;VAR:RELITEM=&amp;VAR:CURRENCY=&amp;VAR:DB_TYPE=&amp;VAR:UNITS=M&amp;window=popup&amp;w","idth=535&amp;height=425&amp;START_MAXIMIZED=FALSE&amp;Y=120&amp;display_string=audit"}</definedName>
    <definedName name="_4239__FDSAUDITLINK__" localSheetId="0" hidden="1">{"fdsup://directions/FAT Viewer?action=UPDATE&amp;creator=factSet&amp;DYN_ARGS=true&amp;DOC_NAME=FAT:RGQ_ENTRPR_VAL_EV_SOURCE_WINDOW.FAT&amp;VAR:ID1=PLL&amp;VAR:SDATE=20090710&amp;VAR:FDATE=20090430&amp;VAR:FREQ=WEEKLY&amp;VAR:RELITEM=&amp;VAR:CURRENCY=&amp;VAR:DB_TYPE=&amp;VAR:UNITS=M&amp;window=popup&amp;w","idth=535&amp;height=425&amp;START_MAXIMIZED=FALSE&amp;Y=120&amp;display_string=audit"}</definedName>
    <definedName name="_4239__FDSAUDITLINK__" hidden="1">{"fdsup://directions/FAT Viewer?action=UPDATE&amp;creator=factSet&amp;DYN_ARGS=true&amp;DOC_NAME=FAT:RGQ_ENTRPR_VAL_EV_SOURCE_WINDOW.FAT&amp;VAR:ID1=PLL&amp;VAR:SDATE=20090710&amp;VAR:FDATE=20090430&amp;VAR:FREQ=WEEKLY&amp;VAR:RELITEM=&amp;VAR:CURRENCY=&amp;VAR:DB_TYPE=&amp;VAR:UNITS=M&amp;window=popup&amp;w","idth=535&amp;height=425&amp;START_MAXIMIZED=FALSE&amp;Y=120&amp;display_string=audit"}</definedName>
    <definedName name="_424__FDSAUDITLINK__" localSheetId="1" hidden="1">{"fdsup://directions/FAT Viewer?action=UPDATE&amp;creator=factSet&amp;DYN_ARGS=true&amp;DOC_NAME=FAT:RGQ_ENTRPR_VAL_EV_SOURCE_WINDOW.FAT&amp;VAR:ID1=PLL&amp;VAR:SDATE=20071130&amp;VAR:FDATE=20071031&amp;VAR:FREQ=WEEKLY&amp;VAR:RELITEM=&amp;VAR:CURRENCY=&amp;VAR:DB_TYPE=&amp;VAR:UNITS=M&amp;window=popup&amp;w","idth=535&amp;height=425&amp;START_MAXIMIZED=FALSE&amp;Y=120&amp;display_string=audit"}</definedName>
    <definedName name="_424__FDSAUDITLINK__" localSheetId="0" hidden="1">{"fdsup://directions/FAT Viewer?action=UPDATE&amp;creator=factSet&amp;DYN_ARGS=true&amp;DOC_NAME=FAT:RGQ_ENTRPR_VAL_EV_SOURCE_WINDOW.FAT&amp;VAR:ID1=PLL&amp;VAR:SDATE=20071130&amp;VAR:FDATE=20071031&amp;VAR:FREQ=WEEKLY&amp;VAR:RELITEM=&amp;VAR:CURRENCY=&amp;VAR:DB_TYPE=&amp;VAR:UNITS=M&amp;window=popup&amp;w","idth=535&amp;height=425&amp;START_MAXIMIZED=FALSE&amp;Y=120&amp;display_string=audit"}</definedName>
    <definedName name="_424__FDSAUDITLINK__" hidden="1">{"fdsup://directions/FAT Viewer?action=UPDATE&amp;creator=factSet&amp;DYN_ARGS=true&amp;DOC_NAME=FAT:RGQ_ENTRPR_VAL_EV_SOURCE_WINDOW.FAT&amp;VAR:ID1=PLL&amp;VAR:SDATE=20071130&amp;VAR:FDATE=20071031&amp;VAR:FREQ=WEEKLY&amp;VAR:RELITEM=&amp;VAR:CURRENCY=&amp;VAR:DB_TYPE=&amp;VAR:UNITS=M&amp;window=popup&amp;w","idth=535&amp;height=425&amp;START_MAXIMIZED=FALSE&amp;Y=120&amp;display_string=audit"}</definedName>
    <definedName name="_4240__FDSAUDITLINK__" localSheetId="1" hidden="1">{"fdsup://directions/FAT Viewer?action=UPDATE&amp;creator=factSet&amp;DYN_ARGS=true&amp;DOC_NAME=FAT:RGQ_ENTRPR_VAL_EV_SOURCE_WINDOW.FAT&amp;VAR:ID1=PLL&amp;VAR:SDATE=20090702&amp;VAR:FDATE=20090430&amp;VAR:FREQ=WEEKLY&amp;VAR:RELITEM=&amp;VAR:CURRENCY=&amp;VAR:DB_TYPE=&amp;VAR:UNITS=M&amp;window=popup&amp;w","idth=535&amp;height=425&amp;START_MAXIMIZED=FALSE&amp;Y=120&amp;display_string=audit"}</definedName>
    <definedName name="_4240__FDSAUDITLINK__" localSheetId="0" hidden="1">{"fdsup://directions/FAT Viewer?action=UPDATE&amp;creator=factSet&amp;DYN_ARGS=true&amp;DOC_NAME=FAT:RGQ_ENTRPR_VAL_EV_SOURCE_WINDOW.FAT&amp;VAR:ID1=PLL&amp;VAR:SDATE=20090702&amp;VAR:FDATE=20090430&amp;VAR:FREQ=WEEKLY&amp;VAR:RELITEM=&amp;VAR:CURRENCY=&amp;VAR:DB_TYPE=&amp;VAR:UNITS=M&amp;window=popup&amp;w","idth=535&amp;height=425&amp;START_MAXIMIZED=FALSE&amp;Y=120&amp;display_string=audit"}</definedName>
    <definedName name="_4240__FDSAUDITLINK__" hidden="1">{"fdsup://directions/FAT Viewer?action=UPDATE&amp;creator=factSet&amp;DYN_ARGS=true&amp;DOC_NAME=FAT:RGQ_ENTRPR_VAL_EV_SOURCE_WINDOW.FAT&amp;VAR:ID1=PLL&amp;VAR:SDATE=20090702&amp;VAR:FDATE=20090430&amp;VAR:FREQ=WEEKLY&amp;VAR:RELITEM=&amp;VAR:CURRENCY=&amp;VAR:DB_TYPE=&amp;VAR:UNITS=M&amp;window=popup&amp;w","idth=535&amp;height=425&amp;START_MAXIMIZED=FALSE&amp;Y=120&amp;display_string=audit"}</definedName>
    <definedName name="_4241__FDSAUDITLINK__" localSheetId="1" hidden="1">{"fdsup://directions/FAT Viewer?action=UPDATE&amp;creator=factSet&amp;DYN_ARGS=true&amp;DOC_NAME=FAT:RGQ_ENTRPR_VAL_EV_SOURCE_WINDOW.FAT&amp;VAR:ID1=PLL&amp;VAR:SDATE=20090626&amp;VAR:FDATE=20090430&amp;VAR:FREQ=WEEKLY&amp;VAR:RELITEM=&amp;VAR:CURRENCY=&amp;VAR:DB_TYPE=&amp;VAR:UNITS=M&amp;window=popup&amp;w","idth=535&amp;height=425&amp;START_MAXIMIZED=FALSE&amp;Y=120&amp;display_string=audit"}</definedName>
    <definedName name="_4241__FDSAUDITLINK__" localSheetId="0" hidden="1">{"fdsup://directions/FAT Viewer?action=UPDATE&amp;creator=factSet&amp;DYN_ARGS=true&amp;DOC_NAME=FAT:RGQ_ENTRPR_VAL_EV_SOURCE_WINDOW.FAT&amp;VAR:ID1=PLL&amp;VAR:SDATE=20090626&amp;VAR:FDATE=20090430&amp;VAR:FREQ=WEEKLY&amp;VAR:RELITEM=&amp;VAR:CURRENCY=&amp;VAR:DB_TYPE=&amp;VAR:UNITS=M&amp;window=popup&amp;w","idth=535&amp;height=425&amp;START_MAXIMIZED=FALSE&amp;Y=120&amp;display_string=audit"}</definedName>
    <definedName name="_4241__FDSAUDITLINK__" hidden="1">{"fdsup://directions/FAT Viewer?action=UPDATE&amp;creator=factSet&amp;DYN_ARGS=true&amp;DOC_NAME=FAT:RGQ_ENTRPR_VAL_EV_SOURCE_WINDOW.FAT&amp;VAR:ID1=PLL&amp;VAR:SDATE=20090626&amp;VAR:FDATE=20090430&amp;VAR:FREQ=WEEKLY&amp;VAR:RELITEM=&amp;VAR:CURRENCY=&amp;VAR:DB_TYPE=&amp;VAR:UNITS=M&amp;window=popup&amp;w","idth=535&amp;height=425&amp;START_MAXIMIZED=FALSE&amp;Y=120&amp;display_string=audit"}</definedName>
    <definedName name="_4242__FDSAUDITLINK__" localSheetId="1" hidden="1">{"fdsup://directions/FAT Viewer?action=UPDATE&amp;creator=factSet&amp;DYN_ARGS=true&amp;DOC_NAME=FAT:RGQ_ENTRPR_VAL_EV_SOURCE_WINDOW.FAT&amp;VAR:ID1=PLL&amp;VAR:SDATE=20090619&amp;VAR:FDATE=20090430&amp;VAR:FREQ=WEEKLY&amp;VAR:RELITEM=&amp;VAR:CURRENCY=&amp;VAR:DB_TYPE=&amp;VAR:UNITS=M&amp;window=popup&amp;w","idth=535&amp;height=425&amp;START_MAXIMIZED=FALSE&amp;Y=120&amp;display_string=audit"}</definedName>
    <definedName name="_4242__FDSAUDITLINK__" localSheetId="0" hidden="1">{"fdsup://directions/FAT Viewer?action=UPDATE&amp;creator=factSet&amp;DYN_ARGS=true&amp;DOC_NAME=FAT:RGQ_ENTRPR_VAL_EV_SOURCE_WINDOW.FAT&amp;VAR:ID1=PLL&amp;VAR:SDATE=20090619&amp;VAR:FDATE=20090430&amp;VAR:FREQ=WEEKLY&amp;VAR:RELITEM=&amp;VAR:CURRENCY=&amp;VAR:DB_TYPE=&amp;VAR:UNITS=M&amp;window=popup&amp;w","idth=535&amp;height=425&amp;START_MAXIMIZED=FALSE&amp;Y=120&amp;display_string=audit"}</definedName>
    <definedName name="_4242__FDSAUDITLINK__" hidden="1">{"fdsup://directions/FAT Viewer?action=UPDATE&amp;creator=factSet&amp;DYN_ARGS=true&amp;DOC_NAME=FAT:RGQ_ENTRPR_VAL_EV_SOURCE_WINDOW.FAT&amp;VAR:ID1=PLL&amp;VAR:SDATE=20090619&amp;VAR:FDATE=20090430&amp;VAR:FREQ=WEEKLY&amp;VAR:RELITEM=&amp;VAR:CURRENCY=&amp;VAR:DB_TYPE=&amp;VAR:UNITS=M&amp;window=popup&amp;w","idth=535&amp;height=425&amp;START_MAXIMIZED=FALSE&amp;Y=120&amp;display_string=audit"}</definedName>
    <definedName name="_4243__FDSAUDITLINK__" localSheetId="1" hidden="1">{"fdsup://directions/FAT Viewer?action=UPDATE&amp;creator=factSet&amp;DYN_ARGS=true&amp;DOC_NAME=FAT:RGQ_ENTRPR_VAL_EV_SOURCE_WINDOW.FAT&amp;VAR:ID1=PLL&amp;VAR:SDATE=20090612&amp;VAR:FDATE=20090430&amp;VAR:FREQ=WEEKLY&amp;VAR:RELITEM=&amp;VAR:CURRENCY=&amp;VAR:DB_TYPE=&amp;VAR:UNITS=M&amp;window=popup&amp;w","idth=535&amp;height=425&amp;START_MAXIMIZED=FALSE&amp;Y=120&amp;display_string=audit"}</definedName>
    <definedName name="_4243__FDSAUDITLINK__" localSheetId="0" hidden="1">{"fdsup://directions/FAT Viewer?action=UPDATE&amp;creator=factSet&amp;DYN_ARGS=true&amp;DOC_NAME=FAT:RGQ_ENTRPR_VAL_EV_SOURCE_WINDOW.FAT&amp;VAR:ID1=PLL&amp;VAR:SDATE=20090612&amp;VAR:FDATE=20090430&amp;VAR:FREQ=WEEKLY&amp;VAR:RELITEM=&amp;VAR:CURRENCY=&amp;VAR:DB_TYPE=&amp;VAR:UNITS=M&amp;window=popup&amp;w","idth=535&amp;height=425&amp;START_MAXIMIZED=FALSE&amp;Y=120&amp;display_string=audit"}</definedName>
    <definedName name="_4243__FDSAUDITLINK__" hidden="1">{"fdsup://directions/FAT Viewer?action=UPDATE&amp;creator=factSet&amp;DYN_ARGS=true&amp;DOC_NAME=FAT:RGQ_ENTRPR_VAL_EV_SOURCE_WINDOW.FAT&amp;VAR:ID1=PLL&amp;VAR:SDATE=20090612&amp;VAR:FDATE=20090430&amp;VAR:FREQ=WEEKLY&amp;VAR:RELITEM=&amp;VAR:CURRENCY=&amp;VAR:DB_TYPE=&amp;VAR:UNITS=M&amp;window=popup&amp;w","idth=535&amp;height=425&amp;START_MAXIMIZED=FALSE&amp;Y=120&amp;display_string=audit"}</definedName>
    <definedName name="_4244__FDSAUDITLINK__" localSheetId="1" hidden="1">{"fdsup://directions/FAT Viewer?action=UPDATE&amp;creator=factSet&amp;DYN_ARGS=true&amp;DOC_NAME=FAT:RGQ_ENTRPR_VAL_EV_SOURCE_WINDOW.FAT&amp;VAR:ID1=PLL&amp;VAR:SDATE=20090605&amp;VAR:FDATE=20090430&amp;VAR:FREQ=WEEKLY&amp;VAR:RELITEM=&amp;VAR:CURRENCY=&amp;VAR:DB_TYPE=&amp;VAR:UNITS=M&amp;window=popup&amp;w","idth=535&amp;height=425&amp;START_MAXIMIZED=FALSE&amp;Y=120&amp;display_string=audit"}</definedName>
    <definedName name="_4244__FDSAUDITLINK__" localSheetId="0" hidden="1">{"fdsup://directions/FAT Viewer?action=UPDATE&amp;creator=factSet&amp;DYN_ARGS=true&amp;DOC_NAME=FAT:RGQ_ENTRPR_VAL_EV_SOURCE_WINDOW.FAT&amp;VAR:ID1=PLL&amp;VAR:SDATE=20090605&amp;VAR:FDATE=20090430&amp;VAR:FREQ=WEEKLY&amp;VAR:RELITEM=&amp;VAR:CURRENCY=&amp;VAR:DB_TYPE=&amp;VAR:UNITS=M&amp;window=popup&amp;w","idth=535&amp;height=425&amp;START_MAXIMIZED=FALSE&amp;Y=120&amp;display_string=audit"}</definedName>
    <definedName name="_4244__FDSAUDITLINK__" hidden="1">{"fdsup://directions/FAT Viewer?action=UPDATE&amp;creator=factSet&amp;DYN_ARGS=true&amp;DOC_NAME=FAT:RGQ_ENTRPR_VAL_EV_SOURCE_WINDOW.FAT&amp;VAR:ID1=PLL&amp;VAR:SDATE=20090605&amp;VAR:FDATE=20090430&amp;VAR:FREQ=WEEKLY&amp;VAR:RELITEM=&amp;VAR:CURRENCY=&amp;VAR:DB_TYPE=&amp;VAR:UNITS=M&amp;window=popup&amp;w","idth=535&amp;height=425&amp;START_MAXIMIZED=FALSE&amp;Y=120&amp;display_string=audit"}</definedName>
    <definedName name="_4245__FDSAUDITLINK__" localSheetId="1" hidden="1">{"fdsup://directions/FAT Viewer?action=UPDATE&amp;creator=factSet&amp;DYN_ARGS=true&amp;DOC_NAME=FAT:RGQ_ENTRPR_VAL_EV_SOURCE_WINDOW.FAT&amp;VAR:ID1=PLL&amp;VAR:SDATE=20090529&amp;VAR:FDATE=20090430&amp;VAR:FREQ=WEEKLY&amp;VAR:RELITEM=&amp;VAR:CURRENCY=&amp;VAR:DB_TYPE=&amp;VAR:UNITS=M&amp;window=popup&amp;w","idth=535&amp;height=425&amp;START_MAXIMIZED=FALSE&amp;Y=120&amp;display_string=audit"}</definedName>
    <definedName name="_4245__FDSAUDITLINK__" localSheetId="0" hidden="1">{"fdsup://directions/FAT Viewer?action=UPDATE&amp;creator=factSet&amp;DYN_ARGS=true&amp;DOC_NAME=FAT:RGQ_ENTRPR_VAL_EV_SOURCE_WINDOW.FAT&amp;VAR:ID1=PLL&amp;VAR:SDATE=20090529&amp;VAR:FDATE=20090430&amp;VAR:FREQ=WEEKLY&amp;VAR:RELITEM=&amp;VAR:CURRENCY=&amp;VAR:DB_TYPE=&amp;VAR:UNITS=M&amp;window=popup&amp;w","idth=535&amp;height=425&amp;START_MAXIMIZED=FALSE&amp;Y=120&amp;display_string=audit"}</definedName>
    <definedName name="_4245__FDSAUDITLINK__" hidden="1">{"fdsup://directions/FAT Viewer?action=UPDATE&amp;creator=factSet&amp;DYN_ARGS=true&amp;DOC_NAME=FAT:RGQ_ENTRPR_VAL_EV_SOURCE_WINDOW.FAT&amp;VAR:ID1=PLL&amp;VAR:SDATE=20090529&amp;VAR:FDATE=20090430&amp;VAR:FREQ=WEEKLY&amp;VAR:RELITEM=&amp;VAR:CURRENCY=&amp;VAR:DB_TYPE=&amp;VAR:UNITS=M&amp;window=popup&amp;w","idth=535&amp;height=425&amp;START_MAXIMIZED=FALSE&amp;Y=120&amp;display_string=audit"}</definedName>
    <definedName name="_4246__FDSAUDITLINK__" localSheetId="1" hidden="1">{"fdsup://directions/FAT Viewer?action=UPDATE&amp;creator=factSet&amp;DYN_ARGS=true&amp;DOC_NAME=FAT:RGQ_ENTRPR_VAL_EV_SOURCE_WINDOW.FAT&amp;VAR:ID1=PLL&amp;VAR:SDATE=20090522&amp;VAR:FDATE=20090430&amp;VAR:FREQ=WEEKLY&amp;VAR:RELITEM=&amp;VAR:CURRENCY=&amp;VAR:DB_TYPE=&amp;VAR:UNITS=M&amp;window=popup&amp;w","idth=535&amp;height=425&amp;START_MAXIMIZED=FALSE&amp;Y=120&amp;display_string=audit"}</definedName>
    <definedName name="_4246__FDSAUDITLINK__" localSheetId="0" hidden="1">{"fdsup://directions/FAT Viewer?action=UPDATE&amp;creator=factSet&amp;DYN_ARGS=true&amp;DOC_NAME=FAT:RGQ_ENTRPR_VAL_EV_SOURCE_WINDOW.FAT&amp;VAR:ID1=PLL&amp;VAR:SDATE=20090522&amp;VAR:FDATE=20090430&amp;VAR:FREQ=WEEKLY&amp;VAR:RELITEM=&amp;VAR:CURRENCY=&amp;VAR:DB_TYPE=&amp;VAR:UNITS=M&amp;window=popup&amp;w","idth=535&amp;height=425&amp;START_MAXIMIZED=FALSE&amp;Y=120&amp;display_string=audit"}</definedName>
    <definedName name="_4246__FDSAUDITLINK__" hidden="1">{"fdsup://directions/FAT Viewer?action=UPDATE&amp;creator=factSet&amp;DYN_ARGS=true&amp;DOC_NAME=FAT:RGQ_ENTRPR_VAL_EV_SOURCE_WINDOW.FAT&amp;VAR:ID1=PLL&amp;VAR:SDATE=20090522&amp;VAR:FDATE=20090430&amp;VAR:FREQ=WEEKLY&amp;VAR:RELITEM=&amp;VAR:CURRENCY=&amp;VAR:DB_TYPE=&amp;VAR:UNITS=M&amp;window=popup&amp;w","idth=535&amp;height=425&amp;START_MAXIMIZED=FALSE&amp;Y=120&amp;display_string=audit"}</definedName>
    <definedName name="_4247__FDSAUDITLINK__" localSheetId="1" hidden="1">{"fdsup://directions/FAT Viewer?action=UPDATE&amp;creator=factSet&amp;DYN_ARGS=true&amp;DOC_NAME=FAT:RGQ_ENTRPR_VAL_EV_SOURCE_WINDOW.FAT&amp;VAR:ID1=PLL&amp;VAR:SDATE=20090515&amp;VAR:FDATE=20090430&amp;VAR:FREQ=WEEKLY&amp;VAR:RELITEM=&amp;VAR:CURRENCY=&amp;VAR:DB_TYPE=&amp;VAR:UNITS=M&amp;window=popup&amp;w","idth=535&amp;height=425&amp;START_MAXIMIZED=FALSE&amp;Y=120&amp;display_string=audit"}</definedName>
    <definedName name="_4247__FDSAUDITLINK__" localSheetId="0" hidden="1">{"fdsup://directions/FAT Viewer?action=UPDATE&amp;creator=factSet&amp;DYN_ARGS=true&amp;DOC_NAME=FAT:RGQ_ENTRPR_VAL_EV_SOURCE_WINDOW.FAT&amp;VAR:ID1=PLL&amp;VAR:SDATE=20090515&amp;VAR:FDATE=20090430&amp;VAR:FREQ=WEEKLY&amp;VAR:RELITEM=&amp;VAR:CURRENCY=&amp;VAR:DB_TYPE=&amp;VAR:UNITS=M&amp;window=popup&amp;w","idth=535&amp;height=425&amp;START_MAXIMIZED=FALSE&amp;Y=120&amp;display_string=audit"}</definedName>
    <definedName name="_4247__FDSAUDITLINK__" hidden="1">{"fdsup://directions/FAT Viewer?action=UPDATE&amp;creator=factSet&amp;DYN_ARGS=true&amp;DOC_NAME=FAT:RGQ_ENTRPR_VAL_EV_SOURCE_WINDOW.FAT&amp;VAR:ID1=PLL&amp;VAR:SDATE=20090515&amp;VAR:FDATE=20090430&amp;VAR:FREQ=WEEKLY&amp;VAR:RELITEM=&amp;VAR:CURRENCY=&amp;VAR:DB_TYPE=&amp;VAR:UNITS=M&amp;window=popup&amp;w","idth=535&amp;height=425&amp;START_MAXIMIZED=FALSE&amp;Y=120&amp;display_string=audit"}</definedName>
    <definedName name="_4248__FDSAUDITLINK__" localSheetId="1" hidden="1">{"fdsup://directions/FAT Viewer?action=UPDATE&amp;creator=factSet&amp;DYN_ARGS=true&amp;DOC_NAME=FAT:RGQ_ENTRPR_VAL_EV_SOURCE_WINDOW.FAT&amp;VAR:ID1=PLL&amp;VAR:SDATE=20090508&amp;VAR:FDATE=20090430&amp;VAR:FREQ=WEEKLY&amp;VAR:RELITEM=&amp;VAR:CURRENCY=&amp;VAR:DB_TYPE=&amp;VAR:UNITS=M&amp;window=popup&amp;w","idth=535&amp;height=425&amp;START_MAXIMIZED=FALSE&amp;Y=120&amp;display_string=audit"}</definedName>
    <definedName name="_4248__FDSAUDITLINK__" localSheetId="0" hidden="1">{"fdsup://directions/FAT Viewer?action=UPDATE&amp;creator=factSet&amp;DYN_ARGS=true&amp;DOC_NAME=FAT:RGQ_ENTRPR_VAL_EV_SOURCE_WINDOW.FAT&amp;VAR:ID1=PLL&amp;VAR:SDATE=20090508&amp;VAR:FDATE=20090430&amp;VAR:FREQ=WEEKLY&amp;VAR:RELITEM=&amp;VAR:CURRENCY=&amp;VAR:DB_TYPE=&amp;VAR:UNITS=M&amp;window=popup&amp;w","idth=535&amp;height=425&amp;START_MAXIMIZED=FALSE&amp;Y=120&amp;display_string=audit"}</definedName>
    <definedName name="_4248__FDSAUDITLINK__" hidden="1">{"fdsup://directions/FAT Viewer?action=UPDATE&amp;creator=factSet&amp;DYN_ARGS=true&amp;DOC_NAME=FAT:RGQ_ENTRPR_VAL_EV_SOURCE_WINDOW.FAT&amp;VAR:ID1=PLL&amp;VAR:SDATE=20090508&amp;VAR:FDATE=20090430&amp;VAR:FREQ=WEEKLY&amp;VAR:RELITEM=&amp;VAR:CURRENCY=&amp;VAR:DB_TYPE=&amp;VAR:UNITS=M&amp;window=popup&amp;w","idth=535&amp;height=425&amp;START_MAXIMIZED=FALSE&amp;Y=120&amp;display_string=audit"}</definedName>
    <definedName name="_4249__FDSAUDITLINK__" localSheetId="1" hidden="1">{"fdsup://directions/FAT Viewer?action=UPDATE&amp;creator=factSet&amp;DYN_ARGS=true&amp;DOC_NAME=FAT:RGQ_ENTRPR_VAL_EV_SOURCE_WINDOW.FAT&amp;VAR:ID1=PLL&amp;VAR:SDATE=20090501&amp;VAR:FDATE=20090430&amp;VAR:FREQ=WEEKLY&amp;VAR:RELITEM=&amp;VAR:CURRENCY=&amp;VAR:DB_TYPE=&amp;VAR:UNITS=M&amp;window=popup&amp;w","idth=535&amp;height=425&amp;START_MAXIMIZED=FALSE&amp;Y=120&amp;display_string=audit"}</definedName>
    <definedName name="_4249__FDSAUDITLINK__" localSheetId="0" hidden="1">{"fdsup://directions/FAT Viewer?action=UPDATE&amp;creator=factSet&amp;DYN_ARGS=true&amp;DOC_NAME=FAT:RGQ_ENTRPR_VAL_EV_SOURCE_WINDOW.FAT&amp;VAR:ID1=PLL&amp;VAR:SDATE=20090501&amp;VAR:FDATE=20090430&amp;VAR:FREQ=WEEKLY&amp;VAR:RELITEM=&amp;VAR:CURRENCY=&amp;VAR:DB_TYPE=&amp;VAR:UNITS=M&amp;window=popup&amp;w","idth=535&amp;height=425&amp;START_MAXIMIZED=FALSE&amp;Y=120&amp;display_string=audit"}</definedName>
    <definedName name="_4249__FDSAUDITLINK__" hidden="1">{"fdsup://directions/FAT Viewer?action=UPDATE&amp;creator=factSet&amp;DYN_ARGS=true&amp;DOC_NAME=FAT:RGQ_ENTRPR_VAL_EV_SOURCE_WINDOW.FAT&amp;VAR:ID1=PLL&amp;VAR:SDATE=20090501&amp;VAR:FDATE=20090430&amp;VAR:FREQ=WEEKLY&amp;VAR:RELITEM=&amp;VAR:CURRENCY=&amp;VAR:DB_TYPE=&amp;VAR:UNITS=M&amp;window=popup&amp;w","idth=535&amp;height=425&amp;START_MAXIMIZED=FALSE&amp;Y=120&amp;display_string=audit"}</definedName>
    <definedName name="_425__FDSAUDITLINK__" localSheetId="1" hidden="1">{"fdsup://directions/FAT Viewer?action=UPDATE&amp;creator=factSet&amp;DYN_ARGS=true&amp;DOC_NAME=FAT:RGQ_ENTRPR_VAL_EV_SOURCE_WINDOW.FAT&amp;VAR:ID1=PLL&amp;VAR:SDATE=20071123&amp;VAR:FDATE=20071031&amp;VAR:FREQ=WEEKLY&amp;VAR:RELITEM=&amp;VAR:CURRENCY=&amp;VAR:DB_TYPE=&amp;VAR:UNITS=M&amp;window=popup&amp;w","idth=535&amp;height=425&amp;START_MAXIMIZED=FALSE&amp;Y=120&amp;display_string=audit"}</definedName>
    <definedName name="_425__FDSAUDITLINK__" localSheetId="0" hidden="1">{"fdsup://directions/FAT Viewer?action=UPDATE&amp;creator=factSet&amp;DYN_ARGS=true&amp;DOC_NAME=FAT:RGQ_ENTRPR_VAL_EV_SOURCE_WINDOW.FAT&amp;VAR:ID1=PLL&amp;VAR:SDATE=20071123&amp;VAR:FDATE=20071031&amp;VAR:FREQ=WEEKLY&amp;VAR:RELITEM=&amp;VAR:CURRENCY=&amp;VAR:DB_TYPE=&amp;VAR:UNITS=M&amp;window=popup&amp;w","idth=535&amp;height=425&amp;START_MAXIMIZED=FALSE&amp;Y=120&amp;display_string=audit"}</definedName>
    <definedName name="_425__FDSAUDITLINK__" hidden="1">{"fdsup://directions/FAT Viewer?action=UPDATE&amp;creator=factSet&amp;DYN_ARGS=true&amp;DOC_NAME=FAT:RGQ_ENTRPR_VAL_EV_SOURCE_WINDOW.FAT&amp;VAR:ID1=PLL&amp;VAR:SDATE=20071123&amp;VAR:FDATE=20071031&amp;VAR:FREQ=WEEKLY&amp;VAR:RELITEM=&amp;VAR:CURRENCY=&amp;VAR:DB_TYPE=&amp;VAR:UNITS=M&amp;window=popup&amp;w","idth=535&amp;height=425&amp;START_MAXIMIZED=FALSE&amp;Y=120&amp;display_string=audit"}</definedName>
    <definedName name="_4250__FDSAUDITLINK__" localSheetId="1" hidden="1">{"fdsup://directions/FAT Viewer?action=UPDATE&amp;creator=factSet&amp;DYN_ARGS=true&amp;DOC_NAME=FAT:RGQ_ENTRPR_VAL_EV_SOURCE_WINDOW.FAT&amp;VAR:ID1=PLL&amp;VAR:SDATE=20090424&amp;VAR:FDATE=20090130&amp;VAR:FREQ=WEEKLY&amp;VAR:RELITEM=&amp;VAR:CURRENCY=&amp;VAR:DB_TYPE=&amp;VAR:UNITS=M&amp;window=popup&amp;w","idth=535&amp;height=425&amp;START_MAXIMIZED=FALSE&amp;Y=120&amp;display_string=audit"}</definedName>
    <definedName name="_4250__FDSAUDITLINK__" localSheetId="0" hidden="1">{"fdsup://directions/FAT Viewer?action=UPDATE&amp;creator=factSet&amp;DYN_ARGS=true&amp;DOC_NAME=FAT:RGQ_ENTRPR_VAL_EV_SOURCE_WINDOW.FAT&amp;VAR:ID1=PLL&amp;VAR:SDATE=20090424&amp;VAR:FDATE=20090130&amp;VAR:FREQ=WEEKLY&amp;VAR:RELITEM=&amp;VAR:CURRENCY=&amp;VAR:DB_TYPE=&amp;VAR:UNITS=M&amp;window=popup&amp;w","idth=535&amp;height=425&amp;START_MAXIMIZED=FALSE&amp;Y=120&amp;display_string=audit"}</definedName>
    <definedName name="_4250__FDSAUDITLINK__" hidden="1">{"fdsup://directions/FAT Viewer?action=UPDATE&amp;creator=factSet&amp;DYN_ARGS=true&amp;DOC_NAME=FAT:RGQ_ENTRPR_VAL_EV_SOURCE_WINDOW.FAT&amp;VAR:ID1=PLL&amp;VAR:SDATE=20090424&amp;VAR:FDATE=20090130&amp;VAR:FREQ=WEEKLY&amp;VAR:RELITEM=&amp;VAR:CURRENCY=&amp;VAR:DB_TYPE=&amp;VAR:UNITS=M&amp;window=popup&amp;w","idth=535&amp;height=425&amp;START_MAXIMIZED=FALSE&amp;Y=120&amp;display_string=audit"}</definedName>
    <definedName name="_4251__FDSAUDITLINK__" localSheetId="1" hidden="1">{"fdsup://directions/FAT Viewer?action=UPDATE&amp;creator=factSet&amp;DYN_ARGS=true&amp;DOC_NAME=FAT:RGQ_ENTRPR_VAL_EV_SOURCE_WINDOW.FAT&amp;VAR:ID1=PLL&amp;VAR:SDATE=20090417&amp;VAR:FDATE=20090130&amp;VAR:FREQ=WEEKLY&amp;VAR:RELITEM=&amp;VAR:CURRENCY=&amp;VAR:DB_TYPE=&amp;VAR:UNITS=M&amp;window=popup&amp;w","idth=535&amp;height=425&amp;START_MAXIMIZED=FALSE&amp;Y=120&amp;display_string=audit"}</definedName>
    <definedName name="_4251__FDSAUDITLINK__" localSheetId="0" hidden="1">{"fdsup://directions/FAT Viewer?action=UPDATE&amp;creator=factSet&amp;DYN_ARGS=true&amp;DOC_NAME=FAT:RGQ_ENTRPR_VAL_EV_SOURCE_WINDOW.FAT&amp;VAR:ID1=PLL&amp;VAR:SDATE=20090417&amp;VAR:FDATE=20090130&amp;VAR:FREQ=WEEKLY&amp;VAR:RELITEM=&amp;VAR:CURRENCY=&amp;VAR:DB_TYPE=&amp;VAR:UNITS=M&amp;window=popup&amp;w","idth=535&amp;height=425&amp;START_MAXIMIZED=FALSE&amp;Y=120&amp;display_string=audit"}</definedName>
    <definedName name="_4251__FDSAUDITLINK__" hidden="1">{"fdsup://directions/FAT Viewer?action=UPDATE&amp;creator=factSet&amp;DYN_ARGS=true&amp;DOC_NAME=FAT:RGQ_ENTRPR_VAL_EV_SOURCE_WINDOW.FAT&amp;VAR:ID1=PLL&amp;VAR:SDATE=20090417&amp;VAR:FDATE=20090130&amp;VAR:FREQ=WEEKLY&amp;VAR:RELITEM=&amp;VAR:CURRENCY=&amp;VAR:DB_TYPE=&amp;VAR:UNITS=M&amp;window=popup&amp;w","idth=535&amp;height=425&amp;START_MAXIMIZED=FALSE&amp;Y=120&amp;display_string=audit"}</definedName>
    <definedName name="_4252__FDSAUDITLINK__" localSheetId="1" hidden="1">{"fdsup://directions/FAT Viewer?action=UPDATE&amp;creator=factSet&amp;DYN_ARGS=true&amp;DOC_NAME=FAT:RGQ_ENTRPR_VAL_EV_SOURCE_WINDOW.FAT&amp;VAR:ID1=PLL&amp;VAR:SDATE=20090409&amp;VAR:FDATE=20090130&amp;VAR:FREQ=WEEKLY&amp;VAR:RELITEM=&amp;VAR:CURRENCY=&amp;VAR:DB_TYPE=&amp;VAR:UNITS=M&amp;window=popup&amp;w","idth=535&amp;height=425&amp;START_MAXIMIZED=FALSE&amp;Y=120&amp;display_string=audit"}</definedName>
    <definedName name="_4252__FDSAUDITLINK__" localSheetId="0" hidden="1">{"fdsup://directions/FAT Viewer?action=UPDATE&amp;creator=factSet&amp;DYN_ARGS=true&amp;DOC_NAME=FAT:RGQ_ENTRPR_VAL_EV_SOURCE_WINDOW.FAT&amp;VAR:ID1=PLL&amp;VAR:SDATE=20090409&amp;VAR:FDATE=20090130&amp;VAR:FREQ=WEEKLY&amp;VAR:RELITEM=&amp;VAR:CURRENCY=&amp;VAR:DB_TYPE=&amp;VAR:UNITS=M&amp;window=popup&amp;w","idth=535&amp;height=425&amp;START_MAXIMIZED=FALSE&amp;Y=120&amp;display_string=audit"}</definedName>
    <definedName name="_4252__FDSAUDITLINK__" hidden="1">{"fdsup://directions/FAT Viewer?action=UPDATE&amp;creator=factSet&amp;DYN_ARGS=true&amp;DOC_NAME=FAT:RGQ_ENTRPR_VAL_EV_SOURCE_WINDOW.FAT&amp;VAR:ID1=PLL&amp;VAR:SDATE=20090409&amp;VAR:FDATE=20090130&amp;VAR:FREQ=WEEKLY&amp;VAR:RELITEM=&amp;VAR:CURRENCY=&amp;VAR:DB_TYPE=&amp;VAR:UNITS=M&amp;window=popup&amp;w","idth=535&amp;height=425&amp;START_MAXIMIZED=FALSE&amp;Y=120&amp;display_string=audit"}</definedName>
    <definedName name="_4253__FDSAUDITLINK__" localSheetId="1" hidden="1">{"fdsup://directions/FAT Viewer?action=UPDATE&amp;creator=factSet&amp;DYN_ARGS=true&amp;DOC_NAME=FAT:RGQ_ENTRPR_VAL_EV_SOURCE_WINDOW.FAT&amp;VAR:ID1=PLL&amp;VAR:SDATE=20090403&amp;VAR:FDATE=20090130&amp;VAR:FREQ=WEEKLY&amp;VAR:RELITEM=&amp;VAR:CURRENCY=&amp;VAR:DB_TYPE=&amp;VAR:UNITS=M&amp;window=popup&amp;w","idth=535&amp;height=425&amp;START_MAXIMIZED=FALSE&amp;Y=120&amp;display_string=audit"}</definedName>
    <definedName name="_4253__FDSAUDITLINK__" localSheetId="0" hidden="1">{"fdsup://directions/FAT Viewer?action=UPDATE&amp;creator=factSet&amp;DYN_ARGS=true&amp;DOC_NAME=FAT:RGQ_ENTRPR_VAL_EV_SOURCE_WINDOW.FAT&amp;VAR:ID1=PLL&amp;VAR:SDATE=20090403&amp;VAR:FDATE=20090130&amp;VAR:FREQ=WEEKLY&amp;VAR:RELITEM=&amp;VAR:CURRENCY=&amp;VAR:DB_TYPE=&amp;VAR:UNITS=M&amp;window=popup&amp;w","idth=535&amp;height=425&amp;START_MAXIMIZED=FALSE&amp;Y=120&amp;display_string=audit"}</definedName>
    <definedName name="_4253__FDSAUDITLINK__" hidden="1">{"fdsup://directions/FAT Viewer?action=UPDATE&amp;creator=factSet&amp;DYN_ARGS=true&amp;DOC_NAME=FAT:RGQ_ENTRPR_VAL_EV_SOURCE_WINDOW.FAT&amp;VAR:ID1=PLL&amp;VAR:SDATE=20090403&amp;VAR:FDATE=20090130&amp;VAR:FREQ=WEEKLY&amp;VAR:RELITEM=&amp;VAR:CURRENCY=&amp;VAR:DB_TYPE=&amp;VAR:UNITS=M&amp;window=popup&amp;w","idth=535&amp;height=425&amp;START_MAXIMIZED=FALSE&amp;Y=120&amp;display_string=audit"}</definedName>
    <definedName name="_4254__FDSAUDITLINK__" localSheetId="1" hidden="1">{"fdsup://directions/FAT Viewer?action=UPDATE&amp;creator=factSet&amp;DYN_ARGS=true&amp;DOC_NAME=FAT:RGQ_ENTRPR_VAL_EV_SOURCE_WINDOW.FAT&amp;VAR:ID1=PLL&amp;VAR:SDATE=20090327&amp;VAR:FDATE=20090130&amp;VAR:FREQ=WEEKLY&amp;VAR:RELITEM=&amp;VAR:CURRENCY=&amp;VAR:DB_TYPE=&amp;VAR:UNITS=M&amp;window=popup&amp;w","idth=535&amp;height=425&amp;START_MAXIMIZED=FALSE&amp;Y=120&amp;display_string=audit"}</definedName>
    <definedName name="_4254__FDSAUDITLINK__" localSheetId="0" hidden="1">{"fdsup://directions/FAT Viewer?action=UPDATE&amp;creator=factSet&amp;DYN_ARGS=true&amp;DOC_NAME=FAT:RGQ_ENTRPR_VAL_EV_SOURCE_WINDOW.FAT&amp;VAR:ID1=PLL&amp;VAR:SDATE=20090327&amp;VAR:FDATE=20090130&amp;VAR:FREQ=WEEKLY&amp;VAR:RELITEM=&amp;VAR:CURRENCY=&amp;VAR:DB_TYPE=&amp;VAR:UNITS=M&amp;window=popup&amp;w","idth=535&amp;height=425&amp;START_MAXIMIZED=FALSE&amp;Y=120&amp;display_string=audit"}</definedName>
    <definedName name="_4254__FDSAUDITLINK__" hidden="1">{"fdsup://directions/FAT Viewer?action=UPDATE&amp;creator=factSet&amp;DYN_ARGS=true&amp;DOC_NAME=FAT:RGQ_ENTRPR_VAL_EV_SOURCE_WINDOW.FAT&amp;VAR:ID1=PLL&amp;VAR:SDATE=20090327&amp;VAR:FDATE=20090130&amp;VAR:FREQ=WEEKLY&amp;VAR:RELITEM=&amp;VAR:CURRENCY=&amp;VAR:DB_TYPE=&amp;VAR:UNITS=M&amp;window=popup&amp;w","idth=535&amp;height=425&amp;START_MAXIMIZED=FALSE&amp;Y=120&amp;display_string=audit"}</definedName>
    <definedName name="_4255__FDSAUDITLINK__" localSheetId="1" hidden="1">{"fdsup://directions/FAT Viewer?action=UPDATE&amp;creator=factSet&amp;DYN_ARGS=true&amp;DOC_NAME=FAT:RGQ_ENTRPR_VAL_EV_SOURCE_WINDOW.FAT&amp;VAR:ID1=PLL&amp;VAR:SDATE=20090320&amp;VAR:FDATE=20090130&amp;VAR:FREQ=WEEKLY&amp;VAR:RELITEM=&amp;VAR:CURRENCY=&amp;VAR:DB_TYPE=&amp;VAR:UNITS=M&amp;window=popup&amp;w","idth=535&amp;height=425&amp;START_MAXIMIZED=FALSE&amp;Y=120&amp;display_string=audit"}</definedName>
    <definedName name="_4255__FDSAUDITLINK__" localSheetId="0" hidden="1">{"fdsup://directions/FAT Viewer?action=UPDATE&amp;creator=factSet&amp;DYN_ARGS=true&amp;DOC_NAME=FAT:RGQ_ENTRPR_VAL_EV_SOURCE_WINDOW.FAT&amp;VAR:ID1=PLL&amp;VAR:SDATE=20090320&amp;VAR:FDATE=20090130&amp;VAR:FREQ=WEEKLY&amp;VAR:RELITEM=&amp;VAR:CURRENCY=&amp;VAR:DB_TYPE=&amp;VAR:UNITS=M&amp;window=popup&amp;w","idth=535&amp;height=425&amp;START_MAXIMIZED=FALSE&amp;Y=120&amp;display_string=audit"}</definedName>
    <definedName name="_4255__FDSAUDITLINK__" hidden="1">{"fdsup://directions/FAT Viewer?action=UPDATE&amp;creator=factSet&amp;DYN_ARGS=true&amp;DOC_NAME=FAT:RGQ_ENTRPR_VAL_EV_SOURCE_WINDOW.FAT&amp;VAR:ID1=PLL&amp;VAR:SDATE=20090320&amp;VAR:FDATE=20090130&amp;VAR:FREQ=WEEKLY&amp;VAR:RELITEM=&amp;VAR:CURRENCY=&amp;VAR:DB_TYPE=&amp;VAR:UNITS=M&amp;window=popup&amp;w","idth=535&amp;height=425&amp;START_MAXIMIZED=FALSE&amp;Y=120&amp;display_string=audit"}</definedName>
    <definedName name="_4256__FDSAUDITLINK__" localSheetId="1" hidden="1">{"fdsup://directions/FAT Viewer?action=UPDATE&amp;creator=factSet&amp;DYN_ARGS=true&amp;DOC_NAME=FAT:RGQ_ENTRPR_VAL_EV_SOURCE_WINDOW.FAT&amp;VAR:ID1=PLL&amp;VAR:SDATE=20090313&amp;VAR:FDATE=20090130&amp;VAR:FREQ=WEEKLY&amp;VAR:RELITEM=&amp;VAR:CURRENCY=&amp;VAR:DB_TYPE=&amp;VAR:UNITS=M&amp;window=popup&amp;w","idth=535&amp;height=425&amp;START_MAXIMIZED=FALSE&amp;Y=120&amp;display_string=audit"}</definedName>
    <definedName name="_4256__FDSAUDITLINK__" localSheetId="0" hidden="1">{"fdsup://directions/FAT Viewer?action=UPDATE&amp;creator=factSet&amp;DYN_ARGS=true&amp;DOC_NAME=FAT:RGQ_ENTRPR_VAL_EV_SOURCE_WINDOW.FAT&amp;VAR:ID1=PLL&amp;VAR:SDATE=20090313&amp;VAR:FDATE=20090130&amp;VAR:FREQ=WEEKLY&amp;VAR:RELITEM=&amp;VAR:CURRENCY=&amp;VAR:DB_TYPE=&amp;VAR:UNITS=M&amp;window=popup&amp;w","idth=535&amp;height=425&amp;START_MAXIMIZED=FALSE&amp;Y=120&amp;display_string=audit"}</definedName>
    <definedName name="_4256__FDSAUDITLINK__" hidden="1">{"fdsup://directions/FAT Viewer?action=UPDATE&amp;creator=factSet&amp;DYN_ARGS=true&amp;DOC_NAME=FAT:RGQ_ENTRPR_VAL_EV_SOURCE_WINDOW.FAT&amp;VAR:ID1=PLL&amp;VAR:SDATE=20090313&amp;VAR:FDATE=20090130&amp;VAR:FREQ=WEEKLY&amp;VAR:RELITEM=&amp;VAR:CURRENCY=&amp;VAR:DB_TYPE=&amp;VAR:UNITS=M&amp;window=popup&amp;w","idth=535&amp;height=425&amp;START_MAXIMIZED=FALSE&amp;Y=120&amp;display_string=audit"}</definedName>
    <definedName name="_4257__FDSAUDITLINK__" localSheetId="1" hidden="1">{"fdsup://directions/FAT Viewer?action=UPDATE&amp;creator=factSet&amp;DYN_ARGS=true&amp;DOC_NAME=FAT:RGQ_ENTRPR_VAL_EV_SOURCE_WINDOW.FAT&amp;VAR:ID1=PLL&amp;VAR:SDATE=20090306&amp;VAR:FDATE=20090130&amp;VAR:FREQ=WEEKLY&amp;VAR:RELITEM=&amp;VAR:CURRENCY=&amp;VAR:DB_TYPE=&amp;VAR:UNITS=M&amp;window=popup&amp;w","idth=535&amp;height=425&amp;START_MAXIMIZED=FALSE&amp;Y=120&amp;display_string=audit"}</definedName>
    <definedName name="_4257__FDSAUDITLINK__" localSheetId="0" hidden="1">{"fdsup://directions/FAT Viewer?action=UPDATE&amp;creator=factSet&amp;DYN_ARGS=true&amp;DOC_NAME=FAT:RGQ_ENTRPR_VAL_EV_SOURCE_WINDOW.FAT&amp;VAR:ID1=PLL&amp;VAR:SDATE=20090306&amp;VAR:FDATE=20090130&amp;VAR:FREQ=WEEKLY&amp;VAR:RELITEM=&amp;VAR:CURRENCY=&amp;VAR:DB_TYPE=&amp;VAR:UNITS=M&amp;window=popup&amp;w","idth=535&amp;height=425&amp;START_MAXIMIZED=FALSE&amp;Y=120&amp;display_string=audit"}</definedName>
    <definedName name="_4257__FDSAUDITLINK__" hidden="1">{"fdsup://directions/FAT Viewer?action=UPDATE&amp;creator=factSet&amp;DYN_ARGS=true&amp;DOC_NAME=FAT:RGQ_ENTRPR_VAL_EV_SOURCE_WINDOW.FAT&amp;VAR:ID1=PLL&amp;VAR:SDATE=20090306&amp;VAR:FDATE=20090130&amp;VAR:FREQ=WEEKLY&amp;VAR:RELITEM=&amp;VAR:CURRENCY=&amp;VAR:DB_TYPE=&amp;VAR:UNITS=M&amp;window=popup&amp;w","idth=535&amp;height=425&amp;START_MAXIMIZED=FALSE&amp;Y=120&amp;display_string=audit"}</definedName>
    <definedName name="_4258__FDSAUDITLINK__" localSheetId="1" hidden="1">{"fdsup://directions/FAT Viewer?action=UPDATE&amp;creator=factSet&amp;DYN_ARGS=true&amp;DOC_NAME=FAT:RGQ_ENTRPR_VAL_EV_SOURCE_WINDOW.FAT&amp;VAR:ID1=PLL&amp;VAR:SDATE=20090227&amp;VAR:FDATE=20090130&amp;VAR:FREQ=WEEKLY&amp;VAR:RELITEM=&amp;VAR:CURRENCY=&amp;VAR:DB_TYPE=&amp;VAR:UNITS=M&amp;window=popup&amp;w","idth=535&amp;height=425&amp;START_MAXIMIZED=FALSE&amp;Y=120&amp;display_string=audit"}</definedName>
    <definedName name="_4258__FDSAUDITLINK__" localSheetId="0" hidden="1">{"fdsup://directions/FAT Viewer?action=UPDATE&amp;creator=factSet&amp;DYN_ARGS=true&amp;DOC_NAME=FAT:RGQ_ENTRPR_VAL_EV_SOURCE_WINDOW.FAT&amp;VAR:ID1=PLL&amp;VAR:SDATE=20090227&amp;VAR:FDATE=20090130&amp;VAR:FREQ=WEEKLY&amp;VAR:RELITEM=&amp;VAR:CURRENCY=&amp;VAR:DB_TYPE=&amp;VAR:UNITS=M&amp;window=popup&amp;w","idth=535&amp;height=425&amp;START_MAXIMIZED=FALSE&amp;Y=120&amp;display_string=audit"}</definedName>
    <definedName name="_4258__FDSAUDITLINK__" hidden="1">{"fdsup://directions/FAT Viewer?action=UPDATE&amp;creator=factSet&amp;DYN_ARGS=true&amp;DOC_NAME=FAT:RGQ_ENTRPR_VAL_EV_SOURCE_WINDOW.FAT&amp;VAR:ID1=PLL&amp;VAR:SDATE=20090227&amp;VAR:FDATE=20090130&amp;VAR:FREQ=WEEKLY&amp;VAR:RELITEM=&amp;VAR:CURRENCY=&amp;VAR:DB_TYPE=&amp;VAR:UNITS=M&amp;window=popup&amp;w","idth=535&amp;height=425&amp;START_MAXIMIZED=FALSE&amp;Y=120&amp;display_string=audit"}</definedName>
    <definedName name="_4259__FDSAUDITLINK__" localSheetId="1" hidden="1">{"fdsup://directions/FAT Viewer?action=UPDATE&amp;creator=factSet&amp;DYN_ARGS=true&amp;DOC_NAME=FAT:RGQ_ENTRPR_VAL_EV_SOURCE_WINDOW.FAT&amp;VAR:ID1=PLL&amp;VAR:SDATE=20090220&amp;VAR:FDATE=20090130&amp;VAR:FREQ=WEEKLY&amp;VAR:RELITEM=&amp;VAR:CURRENCY=&amp;VAR:DB_TYPE=&amp;VAR:UNITS=M&amp;window=popup&amp;w","idth=535&amp;height=425&amp;START_MAXIMIZED=FALSE&amp;Y=120&amp;display_string=audit"}</definedName>
    <definedName name="_4259__FDSAUDITLINK__" localSheetId="0" hidden="1">{"fdsup://directions/FAT Viewer?action=UPDATE&amp;creator=factSet&amp;DYN_ARGS=true&amp;DOC_NAME=FAT:RGQ_ENTRPR_VAL_EV_SOURCE_WINDOW.FAT&amp;VAR:ID1=PLL&amp;VAR:SDATE=20090220&amp;VAR:FDATE=20090130&amp;VAR:FREQ=WEEKLY&amp;VAR:RELITEM=&amp;VAR:CURRENCY=&amp;VAR:DB_TYPE=&amp;VAR:UNITS=M&amp;window=popup&amp;w","idth=535&amp;height=425&amp;START_MAXIMIZED=FALSE&amp;Y=120&amp;display_string=audit"}</definedName>
    <definedName name="_4259__FDSAUDITLINK__" hidden="1">{"fdsup://directions/FAT Viewer?action=UPDATE&amp;creator=factSet&amp;DYN_ARGS=true&amp;DOC_NAME=FAT:RGQ_ENTRPR_VAL_EV_SOURCE_WINDOW.FAT&amp;VAR:ID1=PLL&amp;VAR:SDATE=20090220&amp;VAR:FDATE=20090130&amp;VAR:FREQ=WEEKLY&amp;VAR:RELITEM=&amp;VAR:CURRENCY=&amp;VAR:DB_TYPE=&amp;VAR:UNITS=M&amp;window=popup&amp;w","idth=535&amp;height=425&amp;START_MAXIMIZED=FALSE&amp;Y=120&amp;display_string=audit"}</definedName>
    <definedName name="_426__FDSAUDITLINK__" localSheetId="1" hidden="1">{"fdsup://directions/FAT Viewer?action=UPDATE&amp;creator=factSet&amp;DYN_ARGS=true&amp;DOC_NAME=FAT:RGQ_ENTRPR_VAL_EV_SOURCE_WINDOW.FAT&amp;VAR:ID1=PLL&amp;VAR:SDATE=20071116&amp;VAR:FDATE=20071031&amp;VAR:FREQ=WEEKLY&amp;VAR:RELITEM=&amp;VAR:CURRENCY=&amp;VAR:DB_TYPE=&amp;VAR:UNITS=M&amp;window=popup&amp;w","idth=535&amp;height=425&amp;START_MAXIMIZED=FALSE&amp;Y=120&amp;display_string=audit"}</definedName>
    <definedName name="_426__FDSAUDITLINK__" localSheetId="0" hidden="1">{"fdsup://directions/FAT Viewer?action=UPDATE&amp;creator=factSet&amp;DYN_ARGS=true&amp;DOC_NAME=FAT:RGQ_ENTRPR_VAL_EV_SOURCE_WINDOW.FAT&amp;VAR:ID1=PLL&amp;VAR:SDATE=20071116&amp;VAR:FDATE=20071031&amp;VAR:FREQ=WEEKLY&amp;VAR:RELITEM=&amp;VAR:CURRENCY=&amp;VAR:DB_TYPE=&amp;VAR:UNITS=M&amp;window=popup&amp;w","idth=535&amp;height=425&amp;START_MAXIMIZED=FALSE&amp;Y=120&amp;display_string=audit"}</definedName>
    <definedName name="_426__FDSAUDITLINK__" hidden="1">{"fdsup://directions/FAT Viewer?action=UPDATE&amp;creator=factSet&amp;DYN_ARGS=true&amp;DOC_NAME=FAT:RGQ_ENTRPR_VAL_EV_SOURCE_WINDOW.FAT&amp;VAR:ID1=PLL&amp;VAR:SDATE=20071116&amp;VAR:FDATE=20071031&amp;VAR:FREQ=WEEKLY&amp;VAR:RELITEM=&amp;VAR:CURRENCY=&amp;VAR:DB_TYPE=&amp;VAR:UNITS=M&amp;window=popup&amp;w","idth=535&amp;height=425&amp;START_MAXIMIZED=FALSE&amp;Y=120&amp;display_string=audit"}</definedName>
    <definedName name="_4260__FDSAUDITLINK__" localSheetId="1" hidden="1">{"fdsup://directions/FAT Viewer?action=UPDATE&amp;creator=factSet&amp;DYN_ARGS=true&amp;DOC_NAME=FAT:RGQ_ENTRPR_VAL_EV_SOURCE_WINDOW.FAT&amp;VAR:ID1=PLL&amp;VAR:SDATE=20090213&amp;VAR:FDATE=20090130&amp;VAR:FREQ=WEEKLY&amp;VAR:RELITEM=&amp;VAR:CURRENCY=&amp;VAR:DB_TYPE=&amp;VAR:UNITS=M&amp;window=popup&amp;w","idth=535&amp;height=425&amp;START_MAXIMIZED=FALSE&amp;Y=120&amp;display_string=audit"}</definedName>
    <definedName name="_4260__FDSAUDITLINK__" localSheetId="0" hidden="1">{"fdsup://directions/FAT Viewer?action=UPDATE&amp;creator=factSet&amp;DYN_ARGS=true&amp;DOC_NAME=FAT:RGQ_ENTRPR_VAL_EV_SOURCE_WINDOW.FAT&amp;VAR:ID1=PLL&amp;VAR:SDATE=20090213&amp;VAR:FDATE=20090130&amp;VAR:FREQ=WEEKLY&amp;VAR:RELITEM=&amp;VAR:CURRENCY=&amp;VAR:DB_TYPE=&amp;VAR:UNITS=M&amp;window=popup&amp;w","idth=535&amp;height=425&amp;START_MAXIMIZED=FALSE&amp;Y=120&amp;display_string=audit"}</definedName>
    <definedName name="_4260__FDSAUDITLINK__" hidden="1">{"fdsup://directions/FAT Viewer?action=UPDATE&amp;creator=factSet&amp;DYN_ARGS=true&amp;DOC_NAME=FAT:RGQ_ENTRPR_VAL_EV_SOURCE_WINDOW.FAT&amp;VAR:ID1=PLL&amp;VAR:SDATE=20090213&amp;VAR:FDATE=20090130&amp;VAR:FREQ=WEEKLY&amp;VAR:RELITEM=&amp;VAR:CURRENCY=&amp;VAR:DB_TYPE=&amp;VAR:UNITS=M&amp;window=popup&amp;w","idth=535&amp;height=425&amp;START_MAXIMIZED=FALSE&amp;Y=120&amp;display_string=audit"}</definedName>
    <definedName name="_4261__FDSAUDITLINK__" localSheetId="1" hidden="1">{"fdsup://directions/FAT Viewer?action=UPDATE&amp;creator=factSet&amp;DYN_ARGS=true&amp;DOC_NAME=FAT:RGQ_ENTRPR_VAL_EV_SOURCE_WINDOW.FAT&amp;VAR:ID1=PLL&amp;VAR:SDATE=20090206&amp;VAR:FDATE=20090130&amp;VAR:FREQ=WEEKLY&amp;VAR:RELITEM=&amp;VAR:CURRENCY=&amp;VAR:DB_TYPE=&amp;VAR:UNITS=M&amp;window=popup&amp;w","idth=535&amp;height=425&amp;START_MAXIMIZED=FALSE&amp;Y=120&amp;display_string=audit"}</definedName>
    <definedName name="_4261__FDSAUDITLINK__" localSheetId="0" hidden="1">{"fdsup://directions/FAT Viewer?action=UPDATE&amp;creator=factSet&amp;DYN_ARGS=true&amp;DOC_NAME=FAT:RGQ_ENTRPR_VAL_EV_SOURCE_WINDOW.FAT&amp;VAR:ID1=PLL&amp;VAR:SDATE=20090206&amp;VAR:FDATE=20090130&amp;VAR:FREQ=WEEKLY&amp;VAR:RELITEM=&amp;VAR:CURRENCY=&amp;VAR:DB_TYPE=&amp;VAR:UNITS=M&amp;window=popup&amp;w","idth=535&amp;height=425&amp;START_MAXIMIZED=FALSE&amp;Y=120&amp;display_string=audit"}</definedName>
    <definedName name="_4261__FDSAUDITLINK__" hidden="1">{"fdsup://directions/FAT Viewer?action=UPDATE&amp;creator=factSet&amp;DYN_ARGS=true&amp;DOC_NAME=FAT:RGQ_ENTRPR_VAL_EV_SOURCE_WINDOW.FAT&amp;VAR:ID1=PLL&amp;VAR:SDATE=20090206&amp;VAR:FDATE=20090130&amp;VAR:FREQ=WEEKLY&amp;VAR:RELITEM=&amp;VAR:CURRENCY=&amp;VAR:DB_TYPE=&amp;VAR:UNITS=M&amp;window=popup&amp;w","idth=535&amp;height=425&amp;START_MAXIMIZED=FALSE&amp;Y=120&amp;display_string=audit"}</definedName>
    <definedName name="_4262__FDSAUDITLINK__" localSheetId="1" hidden="1">{"fdsup://directions/FAT Viewer?action=UPDATE&amp;creator=factSet&amp;DYN_ARGS=true&amp;DOC_NAME=FAT:RGQ_ENTRPR_VAL_EV_SOURCE_WINDOW.FAT&amp;VAR:ID1=PLL&amp;VAR:SDATE=20090130&amp;VAR:FDATE=20090130&amp;VAR:FREQ=WEEKLY&amp;VAR:RELITEM=&amp;VAR:CURRENCY=&amp;VAR:DB_TYPE=&amp;VAR:UNITS=M&amp;window=popup&amp;w","idth=535&amp;height=425&amp;START_MAXIMIZED=FALSE&amp;Y=120&amp;display_string=audit"}</definedName>
    <definedName name="_4262__FDSAUDITLINK__" localSheetId="0" hidden="1">{"fdsup://directions/FAT Viewer?action=UPDATE&amp;creator=factSet&amp;DYN_ARGS=true&amp;DOC_NAME=FAT:RGQ_ENTRPR_VAL_EV_SOURCE_WINDOW.FAT&amp;VAR:ID1=PLL&amp;VAR:SDATE=20090130&amp;VAR:FDATE=20090130&amp;VAR:FREQ=WEEKLY&amp;VAR:RELITEM=&amp;VAR:CURRENCY=&amp;VAR:DB_TYPE=&amp;VAR:UNITS=M&amp;window=popup&amp;w","idth=535&amp;height=425&amp;START_MAXIMIZED=FALSE&amp;Y=120&amp;display_string=audit"}</definedName>
    <definedName name="_4262__FDSAUDITLINK__" hidden="1">{"fdsup://directions/FAT Viewer?action=UPDATE&amp;creator=factSet&amp;DYN_ARGS=true&amp;DOC_NAME=FAT:RGQ_ENTRPR_VAL_EV_SOURCE_WINDOW.FAT&amp;VAR:ID1=PLL&amp;VAR:SDATE=20090130&amp;VAR:FDATE=20090130&amp;VAR:FREQ=WEEKLY&amp;VAR:RELITEM=&amp;VAR:CURRENCY=&amp;VAR:DB_TYPE=&amp;VAR:UNITS=M&amp;window=popup&amp;w","idth=535&amp;height=425&amp;START_MAXIMIZED=FALSE&amp;Y=120&amp;display_string=audit"}</definedName>
    <definedName name="_4263__FDSAUDITLINK__" localSheetId="1" hidden="1">{"fdsup://directions/FAT Viewer?action=UPDATE&amp;creator=factSet&amp;DYN_ARGS=true&amp;DOC_NAME=FAT:RGQ_ENTRPR_VAL_EV_SOURCE_WINDOW.FAT&amp;VAR:ID1=PLL&amp;VAR:SDATE=20090123&amp;VAR:FDATE=20081031&amp;VAR:FREQ=WEEKLY&amp;VAR:RELITEM=&amp;VAR:CURRENCY=&amp;VAR:DB_TYPE=&amp;VAR:UNITS=M&amp;window=popup&amp;w","idth=535&amp;height=425&amp;START_MAXIMIZED=FALSE&amp;Y=120&amp;display_string=audit"}</definedName>
    <definedName name="_4263__FDSAUDITLINK__" localSheetId="0" hidden="1">{"fdsup://directions/FAT Viewer?action=UPDATE&amp;creator=factSet&amp;DYN_ARGS=true&amp;DOC_NAME=FAT:RGQ_ENTRPR_VAL_EV_SOURCE_WINDOW.FAT&amp;VAR:ID1=PLL&amp;VAR:SDATE=20090123&amp;VAR:FDATE=20081031&amp;VAR:FREQ=WEEKLY&amp;VAR:RELITEM=&amp;VAR:CURRENCY=&amp;VAR:DB_TYPE=&amp;VAR:UNITS=M&amp;window=popup&amp;w","idth=535&amp;height=425&amp;START_MAXIMIZED=FALSE&amp;Y=120&amp;display_string=audit"}</definedName>
    <definedName name="_4263__FDSAUDITLINK__" hidden="1">{"fdsup://directions/FAT Viewer?action=UPDATE&amp;creator=factSet&amp;DYN_ARGS=true&amp;DOC_NAME=FAT:RGQ_ENTRPR_VAL_EV_SOURCE_WINDOW.FAT&amp;VAR:ID1=PLL&amp;VAR:SDATE=20090123&amp;VAR:FDATE=20081031&amp;VAR:FREQ=WEEKLY&amp;VAR:RELITEM=&amp;VAR:CURRENCY=&amp;VAR:DB_TYPE=&amp;VAR:UNITS=M&amp;window=popup&amp;w","idth=535&amp;height=425&amp;START_MAXIMIZED=FALSE&amp;Y=120&amp;display_string=audit"}</definedName>
    <definedName name="_4264__FDSAUDITLINK__" localSheetId="1" hidden="1">{"fdsup://directions/FAT Viewer?action=UPDATE&amp;creator=factSet&amp;DYN_ARGS=true&amp;DOC_NAME=FAT:RGQ_ENTRPR_VAL_EV_SOURCE_WINDOW.FAT&amp;VAR:ID1=PLL&amp;VAR:SDATE=20090116&amp;VAR:FDATE=20081031&amp;VAR:FREQ=WEEKLY&amp;VAR:RELITEM=&amp;VAR:CURRENCY=&amp;VAR:DB_TYPE=&amp;VAR:UNITS=M&amp;window=popup&amp;w","idth=535&amp;height=425&amp;START_MAXIMIZED=FALSE&amp;Y=120&amp;display_string=audit"}</definedName>
    <definedName name="_4264__FDSAUDITLINK__" localSheetId="0" hidden="1">{"fdsup://directions/FAT Viewer?action=UPDATE&amp;creator=factSet&amp;DYN_ARGS=true&amp;DOC_NAME=FAT:RGQ_ENTRPR_VAL_EV_SOURCE_WINDOW.FAT&amp;VAR:ID1=PLL&amp;VAR:SDATE=20090116&amp;VAR:FDATE=20081031&amp;VAR:FREQ=WEEKLY&amp;VAR:RELITEM=&amp;VAR:CURRENCY=&amp;VAR:DB_TYPE=&amp;VAR:UNITS=M&amp;window=popup&amp;w","idth=535&amp;height=425&amp;START_MAXIMIZED=FALSE&amp;Y=120&amp;display_string=audit"}</definedName>
    <definedName name="_4264__FDSAUDITLINK__" hidden="1">{"fdsup://directions/FAT Viewer?action=UPDATE&amp;creator=factSet&amp;DYN_ARGS=true&amp;DOC_NAME=FAT:RGQ_ENTRPR_VAL_EV_SOURCE_WINDOW.FAT&amp;VAR:ID1=PLL&amp;VAR:SDATE=20090116&amp;VAR:FDATE=20081031&amp;VAR:FREQ=WEEKLY&amp;VAR:RELITEM=&amp;VAR:CURRENCY=&amp;VAR:DB_TYPE=&amp;VAR:UNITS=M&amp;window=popup&amp;w","idth=535&amp;height=425&amp;START_MAXIMIZED=FALSE&amp;Y=120&amp;display_string=audit"}</definedName>
    <definedName name="_4265__FDSAUDITLINK__" localSheetId="1" hidden="1">{"fdsup://directions/FAT Viewer?action=UPDATE&amp;creator=factSet&amp;DYN_ARGS=true&amp;DOC_NAME=FAT:RGQ_ENTRPR_VAL_EV_SOURCE_WINDOW.FAT&amp;VAR:ID1=PLL&amp;VAR:SDATE=20090109&amp;VAR:FDATE=20081031&amp;VAR:FREQ=WEEKLY&amp;VAR:RELITEM=&amp;VAR:CURRENCY=&amp;VAR:DB_TYPE=&amp;VAR:UNITS=M&amp;window=popup&amp;w","idth=535&amp;height=425&amp;START_MAXIMIZED=FALSE&amp;Y=120&amp;display_string=audit"}</definedName>
    <definedName name="_4265__FDSAUDITLINK__" localSheetId="0" hidden="1">{"fdsup://directions/FAT Viewer?action=UPDATE&amp;creator=factSet&amp;DYN_ARGS=true&amp;DOC_NAME=FAT:RGQ_ENTRPR_VAL_EV_SOURCE_WINDOW.FAT&amp;VAR:ID1=PLL&amp;VAR:SDATE=20090109&amp;VAR:FDATE=20081031&amp;VAR:FREQ=WEEKLY&amp;VAR:RELITEM=&amp;VAR:CURRENCY=&amp;VAR:DB_TYPE=&amp;VAR:UNITS=M&amp;window=popup&amp;w","idth=535&amp;height=425&amp;START_MAXIMIZED=FALSE&amp;Y=120&amp;display_string=audit"}</definedName>
    <definedName name="_4265__FDSAUDITLINK__" hidden="1">{"fdsup://directions/FAT Viewer?action=UPDATE&amp;creator=factSet&amp;DYN_ARGS=true&amp;DOC_NAME=FAT:RGQ_ENTRPR_VAL_EV_SOURCE_WINDOW.FAT&amp;VAR:ID1=PLL&amp;VAR:SDATE=20090109&amp;VAR:FDATE=20081031&amp;VAR:FREQ=WEEKLY&amp;VAR:RELITEM=&amp;VAR:CURRENCY=&amp;VAR:DB_TYPE=&amp;VAR:UNITS=M&amp;window=popup&amp;w","idth=535&amp;height=425&amp;START_MAXIMIZED=FALSE&amp;Y=120&amp;display_string=audit"}</definedName>
    <definedName name="_4266__FDSAUDITLINK__" localSheetId="1" hidden="1">{"fdsup://directions/FAT Viewer?action=UPDATE&amp;creator=factSet&amp;DYN_ARGS=true&amp;DOC_NAME=FAT:RGQ_ENTRPR_VAL_EV_SOURCE_WINDOW.FAT&amp;VAR:ID1=PLL&amp;VAR:SDATE=20090102&amp;VAR:FDATE=20081031&amp;VAR:FREQ=WEEKLY&amp;VAR:RELITEM=&amp;VAR:CURRENCY=&amp;VAR:DB_TYPE=&amp;VAR:UNITS=M&amp;window=popup&amp;w","idth=535&amp;height=425&amp;START_MAXIMIZED=FALSE&amp;Y=120&amp;display_string=audit"}</definedName>
    <definedName name="_4266__FDSAUDITLINK__" localSheetId="0" hidden="1">{"fdsup://directions/FAT Viewer?action=UPDATE&amp;creator=factSet&amp;DYN_ARGS=true&amp;DOC_NAME=FAT:RGQ_ENTRPR_VAL_EV_SOURCE_WINDOW.FAT&amp;VAR:ID1=PLL&amp;VAR:SDATE=20090102&amp;VAR:FDATE=20081031&amp;VAR:FREQ=WEEKLY&amp;VAR:RELITEM=&amp;VAR:CURRENCY=&amp;VAR:DB_TYPE=&amp;VAR:UNITS=M&amp;window=popup&amp;w","idth=535&amp;height=425&amp;START_MAXIMIZED=FALSE&amp;Y=120&amp;display_string=audit"}</definedName>
    <definedName name="_4266__FDSAUDITLINK__" hidden="1">{"fdsup://directions/FAT Viewer?action=UPDATE&amp;creator=factSet&amp;DYN_ARGS=true&amp;DOC_NAME=FAT:RGQ_ENTRPR_VAL_EV_SOURCE_WINDOW.FAT&amp;VAR:ID1=PLL&amp;VAR:SDATE=20090102&amp;VAR:FDATE=20081031&amp;VAR:FREQ=WEEKLY&amp;VAR:RELITEM=&amp;VAR:CURRENCY=&amp;VAR:DB_TYPE=&amp;VAR:UNITS=M&amp;window=popup&amp;w","idth=535&amp;height=425&amp;START_MAXIMIZED=FALSE&amp;Y=120&amp;display_string=audit"}</definedName>
    <definedName name="_4267__FDSAUDITLINK__" localSheetId="1" hidden="1">{"fdsup://directions/FAT Viewer?action=UPDATE&amp;creator=factSet&amp;DYN_ARGS=true&amp;DOC_NAME=FAT:RGQ_ENTRPR_VAL_EV_SOURCE_WINDOW.FAT&amp;VAR:ID1=PLL&amp;VAR:SDATE=20081226&amp;VAR:FDATE=20081031&amp;VAR:FREQ=WEEKLY&amp;VAR:RELITEM=&amp;VAR:CURRENCY=&amp;VAR:DB_TYPE=&amp;VAR:UNITS=M&amp;window=popup&amp;w","idth=535&amp;height=425&amp;START_MAXIMIZED=FALSE&amp;Y=120&amp;display_string=audit"}</definedName>
    <definedName name="_4267__FDSAUDITLINK__" localSheetId="0" hidden="1">{"fdsup://directions/FAT Viewer?action=UPDATE&amp;creator=factSet&amp;DYN_ARGS=true&amp;DOC_NAME=FAT:RGQ_ENTRPR_VAL_EV_SOURCE_WINDOW.FAT&amp;VAR:ID1=PLL&amp;VAR:SDATE=20081226&amp;VAR:FDATE=20081031&amp;VAR:FREQ=WEEKLY&amp;VAR:RELITEM=&amp;VAR:CURRENCY=&amp;VAR:DB_TYPE=&amp;VAR:UNITS=M&amp;window=popup&amp;w","idth=535&amp;height=425&amp;START_MAXIMIZED=FALSE&amp;Y=120&amp;display_string=audit"}</definedName>
    <definedName name="_4267__FDSAUDITLINK__" hidden="1">{"fdsup://directions/FAT Viewer?action=UPDATE&amp;creator=factSet&amp;DYN_ARGS=true&amp;DOC_NAME=FAT:RGQ_ENTRPR_VAL_EV_SOURCE_WINDOW.FAT&amp;VAR:ID1=PLL&amp;VAR:SDATE=20081226&amp;VAR:FDATE=20081031&amp;VAR:FREQ=WEEKLY&amp;VAR:RELITEM=&amp;VAR:CURRENCY=&amp;VAR:DB_TYPE=&amp;VAR:UNITS=M&amp;window=popup&amp;w","idth=535&amp;height=425&amp;START_MAXIMIZED=FALSE&amp;Y=120&amp;display_string=audit"}</definedName>
    <definedName name="_4268__FDSAUDITLINK__" localSheetId="1" hidden="1">{"fdsup://directions/FAT Viewer?action=UPDATE&amp;creator=factSet&amp;DYN_ARGS=true&amp;DOC_NAME=FAT:RGQ_ENTRPR_VAL_EV_SOURCE_WINDOW.FAT&amp;VAR:ID1=PLL&amp;VAR:SDATE=20081219&amp;VAR:FDATE=20081031&amp;VAR:FREQ=WEEKLY&amp;VAR:RELITEM=&amp;VAR:CURRENCY=&amp;VAR:DB_TYPE=&amp;VAR:UNITS=M&amp;window=popup&amp;w","idth=535&amp;height=425&amp;START_MAXIMIZED=FALSE&amp;Y=120&amp;display_string=audit"}</definedName>
    <definedName name="_4268__FDSAUDITLINK__" localSheetId="0" hidden="1">{"fdsup://directions/FAT Viewer?action=UPDATE&amp;creator=factSet&amp;DYN_ARGS=true&amp;DOC_NAME=FAT:RGQ_ENTRPR_VAL_EV_SOURCE_WINDOW.FAT&amp;VAR:ID1=PLL&amp;VAR:SDATE=20081219&amp;VAR:FDATE=20081031&amp;VAR:FREQ=WEEKLY&amp;VAR:RELITEM=&amp;VAR:CURRENCY=&amp;VAR:DB_TYPE=&amp;VAR:UNITS=M&amp;window=popup&amp;w","idth=535&amp;height=425&amp;START_MAXIMIZED=FALSE&amp;Y=120&amp;display_string=audit"}</definedName>
    <definedName name="_4268__FDSAUDITLINK__" hidden="1">{"fdsup://directions/FAT Viewer?action=UPDATE&amp;creator=factSet&amp;DYN_ARGS=true&amp;DOC_NAME=FAT:RGQ_ENTRPR_VAL_EV_SOURCE_WINDOW.FAT&amp;VAR:ID1=PLL&amp;VAR:SDATE=20081219&amp;VAR:FDATE=20081031&amp;VAR:FREQ=WEEKLY&amp;VAR:RELITEM=&amp;VAR:CURRENCY=&amp;VAR:DB_TYPE=&amp;VAR:UNITS=M&amp;window=popup&amp;w","idth=535&amp;height=425&amp;START_MAXIMIZED=FALSE&amp;Y=120&amp;display_string=audit"}</definedName>
    <definedName name="_4269__FDSAUDITLINK__" localSheetId="1" hidden="1">{"fdsup://directions/FAT Viewer?action=UPDATE&amp;creator=factSet&amp;DYN_ARGS=true&amp;DOC_NAME=FAT:RGQ_ENTRPR_VAL_EV_SOURCE_WINDOW.FAT&amp;VAR:ID1=PLL&amp;VAR:SDATE=20081212&amp;VAR:FDATE=20081031&amp;VAR:FREQ=WEEKLY&amp;VAR:RELITEM=&amp;VAR:CURRENCY=&amp;VAR:DB_TYPE=&amp;VAR:UNITS=M&amp;window=popup&amp;w","idth=535&amp;height=425&amp;START_MAXIMIZED=FALSE&amp;Y=120&amp;display_string=audit"}</definedName>
    <definedName name="_4269__FDSAUDITLINK__" localSheetId="0" hidden="1">{"fdsup://directions/FAT Viewer?action=UPDATE&amp;creator=factSet&amp;DYN_ARGS=true&amp;DOC_NAME=FAT:RGQ_ENTRPR_VAL_EV_SOURCE_WINDOW.FAT&amp;VAR:ID1=PLL&amp;VAR:SDATE=20081212&amp;VAR:FDATE=20081031&amp;VAR:FREQ=WEEKLY&amp;VAR:RELITEM=&amp;VAR:CURRENCY=&amp;VAR:DB_TYPE=&amp;VAR:UNITS=M&amp;window=popup&amp;w","idth=535&amp;height=425&amp;START_MAXIMIZED=FALSE&amp;Y=120&amp;display_string=audit"}</definedName>
    <definedName name="_4269__FDSAUDITLINK__" hidden="1">{"fdsup://directions/FAT Viewer?action=UPDATE&amp;creator=factSet&amp;DYN_ARGS=true&amp;DOC_NAME=FAT:RGQ_ENTRPR_VAL_EV_SOURCE_WINDOW.FAT&amp;VAR:ID1=PLL&amp;VAR:SDATE=20081212&amp;VAR:FDATE=20081031&amp;VAR:FREQ=WEEKLY&amp;VAR:RELITEM=&amp;VAR:CURRENCY=&amp;VAR:DB_TYPE=&amp;VAR:UNITS=M&amp;window=popup&amp;w","idth=535&amp;height=425&amp;START_MAXIMIZED=FALSE&amp;Y=120&amp;display_string=audit"}</definedName>
    <definedName name="_427__FDSAUDITLINK__" localSheetId="1" hidden="1">{"fdsup://directions/FAT Viewer?action=UPDATE&amp;creator=factSet&amp;DYN_ARGS=true&amp;DOC_NAME=FAT:RGQ_ENTRPR_VAL_EV_SOURCE_WINDOW.FAT&amp;VAR:ID1=PLL&amp;VAR:SDATE=20071109&amp;VAR:FDATE=20071031&amp;VAR:FREQ=WEEKLY&amp;VAR:RELITEM=&amp;VAR:CURRENCY=&amp;VAR:DB_TYPE=&amp;VAR:UNITS=M&amp;window=popup&amp;w","idth=535&amp;height=425&amp;START_MAXIMIZED=FALSE&amp;Y=120&amp;display_string=audit"}</definedName>
    <definedName name="_427__FDSAUDITLINK__" localSheetId="0" hidden="1">{"fdsup://directions/FAT Viewer?action=UPDATE&amp;creator=factSet&amp;DYN_ARGS=true&amp;DOC_NAME=FAT:RGQ_ENTRPR_VAL_EV_SOURCE_WINDOW.FAT&amp;VAR:ID1=PLL&amp;VAR:SDATE=20071109&amp;VAR:FDATE=20071031&amp;VAR:FREQ=WEEKLY&amp;VAR:RELITEM=&amp;VAR:CURRENCY=&amp;VAR:DB_TYPE=&amp;VAR:UNITS=M&amp;window=popup&amp;w","idth=535&amp;height=425&amp;START_MAXIMIZED=FALSE&amp;Y=120&amp;display_string=audit"}</definedName>
    <definedName name="_427__FDSAUDITLINK__" hidden="1">{"fdsup://directions/FAT Viewer?action=UPDATE&amp;creator=factSet&amp;DYN_ARGS=true&amp;DOC_NAME=FAT:RGQ_ENTRPR_VAL_EV_SOURCE_WINDOW.FAT&amp;VAR:ID1=PLL&amp;VAR:SDATE=20071109&amp;VAR:FDATE=20071031&amp;VAR:FREQ=WEEKLY&amp;VAR:RELITEM=&amp;VAR:CURRENCY=&amp;VAR:DB_TYPE=&amp;VAR:UNITS=M&amp;window=popup&amp;w","idth=535&amp;height=425&amp;START_MAXIMIZED=FALSE&amp;Y=120&amp;display_string=audit"}</definedName>
    <definedName name="_4270__FDSAUDITLINK__" localSheetId="1" hidden="1">{"fdsup://directions/FAT Viewer?action=UPDATE&amp;creator=factSet&amp;DYN_ARGS=true&amp;DOC_NAME=FAT:RGQ_ENTRPR_VAL_EV_SOURCE_WINDOW.FAT&amp;VAR:ID1=PLL&amp;VAR:SDATE=20081205&amp;VAR:FDATE=20081031&amp;VAR:FREQ=WEEKLY&amp;VAR:RELITEM=&amp;VAR:CURRENCY=&amp;VAR:DB_TYPE=&amp;VAR:UNITS=M&amp;window=popup&amp;w","idth=535&amp;height=425&amp;START_MAXIMIZED=FALSE&amp;Y=120&amp;display_string=audit"}</definedName>
    <definedName name="_4270__FDSAUDITLINK__" localSheetId="0" hidden="1">{"fdsup://directions/FAT Viewer?action=UPDATE&amp;creator=factSet&amp;DYN_ARGS=true&amp;DOC_NAME=FAT:RGQ_ENTRPR_VAL_EV_SOURCE_WINDOW.FAT&amp;VAR:ID1=PLL&amp;VAR:SDATE=20081205&amp;VAR:FDATE=20081031&amp;VAR:FREQ=WEEKLY&amp;VAR:RELITEM=&amp;VAR:CURRENCY=&amp;VAR:DB_TYPE=&amp;VAR:UNITS=M&amp;window=popup&amp;w","idth=535&amp;height=425&amp;START_MAXIMIZED=FALSE&amp;Y=120&amp;display_string=audit"}</definedName>
    <definedName name="_4270__FDSAUDITLINK__" hidden="1">{"fdsup://directions/FAT Viewer?action=UPDATE&amp;creator=factSet&amp;DYN_ARGS=true&amp;DOC_NAME=FAT:RGQ_ENTRPR_VAL_EV_SOURCE_WINDOW.FAT&amp;VAR:ID1=PLL&amp;VAR:SDATE=20081205&amp;VAR:FDATE=20081031&amp;VAR:FREQ=WEEKLY&amp;VAR:RELITEM=&amp;VAR:CURRENCY=&amp;VAR:DB_TYPE=&amp;VAR:UNITS=M&amp;window=popup&amp;w","idth=535&amp;height=425&amp;START_MAXIMIZED=FALSE&amp;Y=120&amp;display_string=audit"}</definedName>
    <definedName name="_4271__FDSAUDITLINK__" localSheetId="1" hidden="1">{"fdsup://directions/FAT Viewer?action=UPDATE&amp;creator=factSet&amp;DYN_ARGS=true&amp;DOC_NAME=FAT:RGQ_ENTRPR_VAL_EV_SOURCE_WINDOW.FAT&amp;VAR:ID1=PLL&amp;VAR:SDATE=20081128&amp;VAR:FDATE=20081031&amp;VAR:FREQ=WEEKLY&amp;VAR:RELITEM=&amp;VAR:CURRENCY=&amp;VAR:DB_TYPE=&amp;VAR:UNITS=M&amp;window=popup&amp;w","idth=535&amp;height=425&amp;START_MAXIMIZED=FALSE&amp;Y=120&amp;display_string=audit"}</definedName>
    <definedName name="_4271__FDSAUDITLINK__" localSheetId="0" hidden="1">{"fdsup://directions/FAT Viewer?action=UPDATE&amp;creator=factSet&amp;DYN_ARGS=true&amp;DOC_NAME=FAT:RGQ_ENTRPR_VAL_EV_SOURCE_WINDOW.FAT&amp;VAR:ID1=PLL&amp;VAR:SDATE=20081128&amp;VAR:FDATE=20081031&amp;VAR:FREQ=WEEKLY&amp;VAR:RELITEM=&amp;VAR:CURRENCY=&amp;VAR:DB_TYPE=&amp;VAR:UNITS=M&amp;window=popup&amp;w","idth=535&amp;height=425&amp;START_MAXIMIZED=FALSE&amp;Y=120&amp;display_string=audit"}</definedName>
    <definedName name="_4271__FDSAUDITLINK__" hidden="1">{"fdsup://directions/FAT Viewer?action=UPDATE&amp;creator=factSet&amp;DYN_ARGS=true&amp;DOC_NAME=FAT:RGQ_ENTRPR_VAL_EV_SOURCE_WINDOW.FAT&amp;VAR:ID1=PLL&amp;VAR:SDATE=20081128&amp;VAR:FDATE=20081031&amp;VAR:FREQ=WEEKLY&amp;VAR:RELITEM=&amp;VAR:CURRENCY=&amp;VAR:DB_TYPE=&amp;VAR:UNITS=M&amp;window=popup&amp;w","idth=535&amp;height=425&amp;START_MAXIMIZED=FALSE&amp;Y=120&amp;display_string=audit"}</definedName>
    <definedName name="_4272__FDSAUDITLINK__" localSheetId="1" hidden="1">{"fdsup://directions/FAT Viewer?action=UPDATE&amp;creator=factSet&amp;DYN_ARGS=true&amp;DOC_NAME=FAT:RGQ_ENTRPR_VAL_EV_SOURCE_WINDOW.FAT&amp;VAR:ID1=PLL&amp;VAR:SDATE=20081121&amp;VAR:FDATE=20081031&amp;VAR:FREQ=WEEKLY&amp;VAR:RELITEM=&amp;VAR:CURRENCY=&amp;VAR:DB_TYPE=&amp;VAR:UNITS=M&amp;window=popup&amp;w","idth=535&amp;height=425&amp;START_MAXIMIZED=FALSE&amp;Y=120&amp;display_string=audit"}</definedName>
    <definedName name="_4272__FDSAUDITLINK__" localSheetId="0" hidden="1">{"fdsup://directions/FAT Viewer?action=UPDATE&amp;creator=factSet&amp;DYN_ARGS=true&amp;DOC_NAME=FAT:RGQ_ENTRPR_VAL_EV_SOURCE_WINDOW.FAT&amp;VAR:ID1=PLL&amp;VAR:SDATE=20081121&amp;VAR:FDATE=20081031&amp;VAR:FREQ=WEEKLY&amp;VAR:RELITEM=&amp;VAR:CURRENCY=&amp;VAR:DB_TYPE=&amp;VAR:UNITS=M&amp;window=popup&amp;w","idth=535&amp;height=425&amp;START_MAXIMIZED=FALSE&amp;Y=120&amp;display_string=audit"}</definedName>
    <definedName name="_4272__FDSAUDITLINK__" hidden="1">{"fdsup://directions/FAT Viewer?action=UPDATE&amp;creator=factSet&amp;DYN_ARGS=true&amp;DOC_NAME=FAT:RGQ_ENTRPR_VAL_EV_SOURCE_WINDOW.FAT&amp;VAR:ID1=PLL&amp;VAR:SDATE=20081121&amp;VAR:FDATE=20081031&amp;VAR:FREQ=WEEKLY&amp;VAR:RELITEM=&amp;VAR:CURRENCY=&amp;VAR:DB_TYPE=&amp;VAR:UNITS=M&amp;window=popup&amp;w","idth=535&amp;height=425&amp;START_MAXIMIZED=FALSE&amp;Y=120&amp;display_string=audit"}</definedName>
    <definedName name="_4273__FDSAUDITLINK__" localSheetId="1" hidden="1">{"fdsup://directions/FAT Viewer?action=UPDATE&amp;creator=factSet&amp;DYN_ARGS=true&amp;DOC_NAME=FAT:RGQ_ENTRPR_VAL_EV_SOURCE_WINDOW.FAT&amp;VAR:ID1=PLL&amp;VAR:SDATE=20081114&amp;VAR:FDATE=20081031&amp;VAR:FREQ=WEEKLY&amp;VAR:RELITEM=&amp;VAR:CURRENCY=&amp;VAR:DB_TYPE=&amp;VAR:UNITS=M&amp;window=popup&amp;w","idth=535&amp;height=425&amp;START_MAXIMIZED=FALSE&amp;Y=120&amp;display_string=audit"}</definedName>
    <definedName name="_4273__FDSAUDITLINK__" localSheetId="0" hidden="1">{"fdsup://directions/FAT Viewer?action=UPDATE&amp;creator=factSet&amp;DYN_ARGS=true&amp;DOC_NAME=FAT:RGQ_ENTRPR_VAL_EV_SOURCE_WINDOW.FAT&amp;VAR:ID1=PLL&amp;VAR:SDATE=20081114&amp;VAR:FDATE=20081031&amp;VAR:FREQ=WEEKLY&amp;VAR:RELITEM=&amp;VAR:CURRENCY=&amp;VAR:DB_TYPE=&amp;VAR:UNITS=M&amp;window=popup&amp;w","idth=535&amp;height=425&amp;START_MAXIMIZED=FALSE&amp;Y=120&amp;display_string=audit"}</definedName>
    <definedName name="_4273__FDSAUDITLINK__" hidden="1">{"fdsup://directions/FAT Viewer?action=UPDATE&amp;creator=factSet&amp;DYN_ARGS=true&amp;DOC_NAME=FAT:RGQ_ENTRPR_VAL_EV_SOURCE_WINDOW.FAT&amp;VAR:ID1=PLL&amp;VAR:SDATE=20081114&amp;VAR:FDATE=20081031&amp;VAR:FREQ=WEEKLY&amp;VAR:RELITEM=&amp;VAR:CURRENCY=&amp;VAR:DB_TYPE=&amp;VAR:UNITS=M&amp;window=popup&amp;w","idth=535&amp;height=425&amp;START_MAXIMIZED=FALSE&amp;Y=120&amp;display_string=audit"}</definedName>
    <definedName name="_4274__FDSAUDITLINK__" localSheetId="1" hidden="1">{"fdsup://directions/FAT Viewer?action=UPDATE&amp;creator=factSet&amp;DYN_ARGS=true&amp;DOC_NAME=FAT:RGQ_ENTRPR_VAL_EV_SOURCE_WINDOW.FAT&amp;VAR:ID1=PLL&amp;VAR:SDATE=20081107&amp;VAR:FDATE=20081031&amp;VAR:FREQ=WEEKLY&amp;VAR:RELITEM=&amp;VAR:CURRENCY=&amp;VAR:DB_TYPE=&amp;VAR:UNITS=M&amp;window=popup&amp;w","idth=535&amp;height=425&amp;START_MAXIMIZED=FALSE&amp;Y=120&amp;display_string=audit"}</definedName>
    <definedName name="_4274__FDSAUDITLINK__" localSheetId="0" hidden="1">{"fdsup://directions/FAT Viewer?action=UPDATE&amp;creator=factSet&amp;DYN_ARGS=true&amp;DOC_NAME=FAT:RGQ_ENTRPR_VAL_EV_SOURCE_WINDOW.FAT&amp;VAR:ID1=PLL&amp;VAR:SDATE=20081107&amp;VAR:FDATE=20081031&amp;VAR:FREQ=WEEKLY&amp;VAR:RELITEM=&amp;VAR:CURRENCY=&amp;VAR:DB_TYPE=&amp;VAR:UNITS=M&amp;window=popup&amp;w","idth=535&amp;height=425&amp;START_MAXIMIZED=FALSE&amp;Y=120&amp;display_string=audit"}</definedName>
    <definedName name="_4274__FDSAUDITLINK__" hidden="1">{"fdsup://directions/FAT Viewer?action=UPDATE&amp;creator=factSet&amp;DYN_ARGS=true&amp;DOC_NAME=FAT:RGQ_ENTRPR_VAL_EV_SOURCE_WINDOW.FAT&amp;VAR:ID1=PLL&amp;VAR:SDATE=20081107&amp;VAR:FDATE=20081031&amp;VAR:FREQ=WEEKLY&amp;VAR:RELITEM=&amp;VAR:CURRENCY=&amp;VAR:DB_TYPE=&amp;VAR:UNITS=M&amp;window=popup&amp;w","idth=535&amp;height=425&amp;START_MAXIMIZED=FALSE&amp;Y=120&amp;display_string=audit"}</definedName>
    <definedName name="_4275__FDSAUDITLINK__" localSheetId="1" hidden="1">{"fdsup://directions/FAT Viewer?action=UPDATE&amp;creator=factSet&amp;DYN_ARGS=true&amp;DOC_NAME=FAT:RGQ_ENTRPR_VAL_EV_SOURCE_WINDOW.FAT&amp;VAR:ID1=PLL&amp;VAR:SDATE=20081031&amp;VAR:FDATE=20081031&amp;VAR:FREQ=WEEKLY&amp;VAR:RELITEM=&amp;VAR:CURRENCY=&amp;VAR:DB_TYPE=&amp;VAR:UNITS=M&amp;window=popup&amp;w","idth=535&amp;height=425&amp;START_MAXIMIZED=FALSE&amp;Y=120&amp;display_string=audit"}</definedName>
    <definedName name="_4275__FDSAUDITLINK__" localSheetId="0" hidden="1">{"fdsup://directions/FAT Viewer?action=UPDATE&amp;creator=factSet&amp;DYN_ARGS=true&amp;DOC_NAME=FAT:RGQ_ENTRPR_VAL_EV_SOURCE_WINDOW.FAT&amp;VAR:ID1=PLL&amp;VAR:SDATE=20081031&amp;VAR:FDATE=20081031&amp;VAR:FREQ=WEEKLY&amp;VAR:RELITEM=&amp;VAR:CURRENCY=&amp;VAR:DB_TYPE=&amp;VAR:UNITS=M&amp;window=popup&amp;w","idth=535&amp;height=425&amp;START_MAXIMIZED=FALSE&amp;Y=120&amp;display_string=audit"}</definedName>
    <definedName name="_4275__FDSAUDITLINK__" hidden="1">{"fdsup://directions/FAT Viewer?action=UPDATE&amp;creator=factSet&amp;DYN_ARGS=true&amp;DOC_NAME=FAT:RGQ_ENTRPR_VAL_EV_SOURCE_WINDOW.FAT&amp;VAR:ID1=PLL&amp;VAR:SDATE=20081031&amp;VAR:FDATE=20081031&amp;VAR:FREQ=WEEKLY&amp;VAR:RELITEM=&amp;VAR:CURRENCY=&amp;VAR:DB_TYPE=&amp;VAR:UNITS=M&amp;window=popup&amp;w","idth=535&amp;height=425&amp;START_MAXIMIZED=FALSE&amp;Y=120&amp;display_string=audit"}</definedName>
    <definedName name="_4276__FDSAUDITLINK__" localSheetId="1" hidden="1">{"fdsup://directions/FAT Viewer?action=UPDATE&amp;creator=factSet&amp;DYN_ARGS=true&amp;DOC_NAME=FAT:RGQ_ENTRPR_VAL_EV_SOURCE_WINDOW.FAT&amp;VAR:ID1=PLL&amp;VAR:SDATE=20081024&amp;VAR:FDATE=20080731&amp;VAR:FREQ=WEEKLY&amp;VAR:RELITEM=&amp;VAR:CURRENCY=&amp;VAR:DB_TYPE=&amp;VAR:UNITS=M&amp;window=popup&amp;w","idth=535&amp;height=425&amp;START_MAXIMIZED=FALSE&amp;Y=120&amp;display_string=audit"}</definedName>
    <definedName name="_4276__FDSAUDITLINK__" localSheetId="0" hidden="1">{"fdsup://directions/FAT Viewer?action=UPDATE&amp;creator=factSet&amp;DYN_ARGS=true&amp;DOC_NAME=FAT:RGQ_ENTRPR_VAL_EV_SOURCE_WINDOW.FAT&amp;VAR:ID1=PLL&amp;VAR:SDATE=20081024&amp;VAR:FDATE=20080731&amp;VAR:FREQ=WEEKLY&amp;VAR:RELITEM=&amp;VAR:CURRENCY=&amp;VAR:DB_TYPE=&amp;VAR:UNITS=M&amp;window=popup&amp;w","idth=535&amp;height=425&amp;START_MAXIMIZED=FALSE&amp;Y=120&amp;display_string=audit"}</definedName>
    <definedName name="_4276__FDSAUDITLINK__" hidden="1">{"fdsup://directions/FAT Viewer?action=UPDATE&amp;creator=factSet&amp;DYN_ARGS=true&amp;DOC_NAME=FAT:RGQ_ENTRPR_VAL_EV_SOURCE_WINDOW.FAT&amp;VAR:ID1=PLL&amp;VAR:SDATE=20081024&amp;VAR:FDATE=20080731&amp;VAR:FREQ=WEEKLY&amp;VAR:RELITEM=&amp;VAR:CURRENCY=&amp;VAR:DB_TYPE=&amp;VAR:UNITS=M&amp;window=popup&amp;w","idth=535&amp;height=425&amp;START_MAXIMIZED=FALSE&amp;Y=120&amp;display_string=audit"}</definedName>
    <definedName name="_4277__FDSAUDITLINK__" localSheetId="1" hidden="1">{"fdsup://directions/FAT Viewer?action=UPDATE&amp;creator=factSet&amp;DYN_ARGS=true&amp;DOC_NAME=FAT:RGQ_ENTRPR_VAL_EV_SOURCE_WINDOW.FAT&amp;VAR:ID1=PLL&amp;VAR:SDATE=20081017&amp;VAR:FDATE=20080731&amp;VAR:FREQ=WEEKLY&amp;VAR:RELITEM=&amp;VAR:CURRENCY=&amp;VAR:DB_TYPE=&amp;VAR:UNITS=M&amp;window=popup&amp;w","idth=535&amp;height=425&amp;START_MAXIMIZED=FALSE&amp;Y=120&amp;display_string=audit"}</definedName>
    <definedName name="_4277__FDSAUDITLINK__" localSheetId="0" hidden="1">{"fdsup://directions/FAT Viewer?action=UPDATE&amp;creator=factSet&amp;DYN_ARGS=true&amp;DOC_NAME=FAT:RGQ_ENTRPR_VAL_EV_SOURCE_WINDOW.FAT&amp;VAR:ID1=PLL&amp;VAR:SDATE=20081017&amp;VAR:FDATE=20080731&amp;VAR:FREQ=WEEKLY&amp;VAR:RELITEM=&amp;VAR:CURRENCY=&amp;VAR:DB_TYPE=&amp;VAR:UNITS=M&amp;window=popup&amp;w","idth=535&amp;height=425&amp;START_MAXIMIZED=FALSE&amp;Y=120&amp;display_string=audit"}</definedName>
    <definedName name="_4277__FDSAUDITLINK__" hidden="1">{"fdsup://directions/FAT Viewer?action=UPDATE&amp;creator=factSet&amp;DYN_ARGS=true&amp;DOC_NAME=FAT:RGQ_ENTRPR_VAL_EV_SOURCE_WINDOW.FAT&amp;VAR:ID1=PLL&amp;VAR:SDATE=20081017&amp;VAR:FDATE=20080731&amp;VAR:FREQ=WEEKLY&amp;VAR:RELITEM=&amp;VAR:CURRENCY=&amp;VAR:DB_TYPE=&amp;VAR:UNITS=M&amp;window=popup&amp;w","idth=535&amp;height=425&amp;START_MAXIMIZED=FALSE&amp;Y=120&amp;display_string=audit"}</definedName>
    <definedName name="_4278__FDSAUDITLINK__" localSheetId="1" hidden="1">{"fdsup://directions/FAT Viewer?action=UPDATE&amp;creator=factSet&amp;DYN_ARGS=true&amp;DOC_NAME=FAT:RGQ_ENTRPR_VAL_EV_SOURCE_WINDOW.FAT&amp;VAR:ID1=PLL&amp;VAR:SDATE=20081010&amp;VAR:FDATE=20080731&amp;VAR:FREQ=WEEKLY&amp;VAR:RELITEM=&amp;VAR:CURRENCY=&amp;VAR:DB_TYPE=&amp;VAR:UNITS=M&amp;window=popup&amp;w","idth=535&amp;height=425&amp;START_MAXIMIZED=FALSE&amp;Y=120&amp;display_string=audit"}</definedName>
    <definedName name="_4278__FDSAUDITLINK__" localSheetId="0" hidden="1">{"fdsup://directions/FAT Viewer?action=UPDATE&amp;creator=factSet&amp;DYN_ARGS=true&amp;DOC_NAME=FAT:RGQ_ENTRPR_VAL_EV_SOURCE_WINDOW.FAT&amp;VAR:ID1=PLL&amp;VAR:SDATE=20081010&amp;VAR:FDATE=20080731&amp;VAR:FREQ=WEEKLY&amp;VAR:RELITEM=&amp;VAR:CURRENCY=&amp;VAR:DB_TYPE=&amp;VAR:UNITS=M&amp;window=popup&amp;w","idth=535&amp;height=425&amp;START_MAXIMIZED=FALSE&amp;Y=120&amp;display_string=audit"}</definedName>
    <definedName name="_4278__FDSAUDITLINK__" hidden="1">{"fdsup://directions/FAT Viewer?action=UPDATE&amp;creator=factSet&amp;DYN_ARGS=true&amp;DOC_NAME=FAT:RGQ_ENTRPR_VAL_EV_SOURCE_WINDOW.FAT&amp;VAR:ID1=PLL&amp;VAR:SDATE=20081010&amp;VAR:FDATE=20080731&amp;VAR:FREQ=WEEKLY&amp;VAR:RELITEM=&amp;VAR:CURRENCY=&amp;VAR:DB_TYPE=&amp;VAR:UNITS=M&amp;window=popup&amp;w","idth=535&amp;height=425&amp;START_MAXIMIZED=FALSE&amp;Y=120&amp;display_string=audit"}</definedName>
    <definedName name="_4279__FDSAUDITLINK__" localSheetId="1" hidden="1">{"fdsup://directions/FAT Viewer?action=UPDATE&amp;creator=factSet&amp;DYN_ARGS=true&amp;DOC_NAME=FAT:RGQ_ENTRPR_VAL_EV_SOURCE_WINDOW.FAT&amp;VAR:ID1=PLL&amp;VAR:SDATE=20081003&amp;VAR:FDATE=20080731&amp;VAR:FREQ=WEEKLY&amp;VAR:RELITEM=&amp;VAR:CURRENCY=&amp;VAR:DB_TYPE=&amp;VAR:UNITS=M&amp;window=popup&amp;w","idth=535&amp;height=425&amp;START_MAXIMIZED=FALSE&amp;Y=120&amp;display_string=audit"}</definedName>
    <definedName name="_4279__FDSAUDITLINK__" localSheetId="0" hidden="1">{"fdsup://directions/FAT Viewer?action=UPDATE&amp;creator=factSet&amp;DYN_ARGS=true&amp;DOC_NAME=FAT:RGQ_ENTRPR_VAL_EV_SOURCE_WINDOW.FAT&amp;VAR:ID1=PLL&amp;VAR:SDATE=20081003&amp;VAR:FDATE=20080731&amp;VAR:FREQ=WEEKLY&amp;VAR:RELITEM=&amp;VAR:CURRENCY=&amp;VAR:DB_TYPE=&amp;VAR:UNITS=M&amp;window=popup&amp;w","idth=535&amp;height=425&amp;START_MAXIMIZED=FALSE&amp;Y=120&amp;display_string=audit"}</definedName>
    <definedName name="_4279__FDSAUDITLINK__" hidden="1">{"fdsup://directions/FAT Viewer?action=UPDATE&amp;creator=factSet&amp;DYN_ARGS=true&amp;DOC_NAME=FAT:RGQ_ENTRPR_VAL_EV_SOURCE_WINDOW.FAT&amp;VAR:ID1=PLL&amp;VAR:SDATE=20081003&amp;VAR:FDATE=20080731&amp;VAR:FREQ=WEEKLY&amp;VAR:RELITEM=&amp;VAR:CURRENCY=&amp;VAR:DB_TYPE=&amp;VAR:UNITS=M&amp;window=popup&amp;w","idth=535&amp;height=425&amp;START_MAXIMIZED=FALSE&amp;Y=120&amp;display_string=audit"}</definedName>
    <definedName name="_428__FDSAUDITLINK__" localSheetId="1" hidden="1">{"fdsup://directions/FAT Viewer?action=UPDATE&amp;creator=factSet&amp;DYN_ARGS=true&amp;DOC_NAME=FAT:RGQ_ENTRPR_VAL_EV_SOURCE_WINDOW.FAT&amp;VAR:ID1=PLL&amp;VAR:SDATE=20071102&amp;VAR:FDATE=20071031&amp;VAR:FREQ=WEEKLY&amp;VAR:RELITEM=&amp;VAR:CURRENCY=&amp;VAR:DB_TYPE=&amp;VAR:UNITS=M&amp;window=popup&amp;w","idth=535&amp;height=425&amp;START_MAXIMIZED=FALSE&amp;Y=120&amp;display_string=audit"}</definedName>
    <definedName name="_428__FDSAUDITLINK__" localSheetId="0" hidden="1">{"fdsup://directions/FAT Viewer?action=UPDATE&amp;creator=factSet&amp;DYN_ARGS=true&amp;DOC_NAME=FAT:RGQ_ENTRPR_VAL_EV_SOURCE_WINDOW.FAT&amp;VAR:ID1=PLL&amp;VAR:SDATE=20071102&amp;VAR:FDATE=20071031&amp;VAR:FREQ=WEEKLY&amp;VAR:RELITEM=&amp;VAR:CURRENCY=&amp;VAR:DB_TYPE=&amp;VAR:UNITS=M&amp;window=popup&amp;w","idth=535&amp;height=425&amp;START_MAXIMIZED=FALSE&amp;Y=120&amp;display_string=audit"}</definedName>
    <definedName name="_428__FDSAUDITLINK__" hidden="1">{"fdsup://directions/FAT Viewer?action=UPDATE&amp;creator=factSet&amp;DYN_ARGS=true&amp;DOC_NAME=FAT:RGQ_ENTRPR_VAL_EV_SOURCE_WINDOW.FAT&amp;VAR:ID1=PLL&amp;VAR:SDATE=20071102&amp;VAR:FDATE=20071031&amp;VAR:FREQ=WEEKLY&amp;VAR:RELITEM=&amp;VAR:CURRENCY=&amp;VAR:DB_TYPE=&amp;VAR:UNITS=M&amp;window=popup&amp;w","idth=535&amp;height=425&amp;START_MAXIMIZED=FALSE&amp;Y=120&amp;display_string=audit"}</definedName>
    <definedName name="_4280__FDSAUDITLINK__" localSheetId="1" hidden="1">{"fdsup://directions/FAT Viewer?action=UPDATE&amp;creator=factSet&amp;DYN_ARGS=true&amp;DOC_NAME=FAT:RGQ_ENTRPR_VAL_EV_SOURCE_WINDOW.FAT&amp;VAR:ID1=PLL&amp;VAR:SDATE=20080926&amp;VAR:FDATE=20080731&amp;VAR:FREQ=WEEKLY&amp;VAR:RELITEM=&amp;VAR:CURRENCY=&amp;VAR:DB_TYPE=&amp;VAR:UNITS=M&amp;window=popup&amp;w","idth=535&amp;height=425&amp;START_MAXIMIZED=FALSE&amp;Y=120&amp;display_string=audit"}</definedName>
    <definedName name="_4280__FDSAUDITLINK__" localSheetId="0" hidden="1">{"fdsup://directions/FAT Viewer?action=UPDATE&amp;creator=factSet&amp;DYN_ARGS=true&amp;DOC_NAME=FAT:RGQ_ENTRPR_VAL_EV_SOURCE_WINDOW.FAT&amp;VAR:ID1=PLL&amp;VAR:SDATE=20080926&amp;VAR:FDATE=20080731&amp;VAR:FREQ=WEEKLY&amp;VAR:RELITEM=&amp;VAR:CURRENCY=&amp;VAR:DB_TYPE=&amp;VAR:UNITS=M&amp;window=popup&amp;w","idth=535&amp;height=425&amp;START_MAXIMIZED=FALSE&amp;Y=120&amp;display_string=audit"}</definedName>
    <definedName name="_4280__FDSAUDITLINK__" hidden="1">{"fdsup://directions/FAT Viewer?action=UPDATE&amp;creator=factSet&amp;DYN_ARGS=true&amp;DOC_NAME=FAT:RGQ_ENTRPR_VAL_EV_SOURCE_WINDOW.FAT&amp;VAR:ID1=PLL&amp;VAR:SDATE=20080926&amp;VAR:FDATE=20080731&amp;VAR:FREQ=WEEKLY&amp;VAR:RELITEM=&amp;VAR:CURRENCY=&amp;VAR:DB_TYPE=&amp;VAR:UNITS=M&amp;window=popup&amp;w","idth=535&amp;height=425&amp;START_MAXIMIZED=FALSE&amp;Y=120&amp;display_string=audit"}</definedName>
    <definedName name="_4281__FDSAUDITLINK__" localSheetId="1" hidden="1">{"fdsup://directions/FAT Viewer?action=UPDATE&amp;creator=factSet&amp;DYN_ARGS=true&amp;DOC_NAME=FAT:RGQ_ENTRPR_VAL_EV_SOURCE_WINDOW.FAT&amp;VAR:ID1=PLL&amp;VAR:SDATE=20080919&amp;VAR:FDATE=20080731&amp;VAR:FREQ=WEEKLY&amp;VAR:RELITEM=&amp;VAR:CURRENCY=&amp;VAR:DB_TYPE=&amp;VAR:UNITS=M&amp;window=popup&amp;w","idth=535&amp;height=425&amp;START_MAXIMIZED=FALSE&amp;Y=120&amp;display_string=audit"}</definedName>
    <definedName name="_4281__FDSAUDITLINK__" localSheetId="0" hidden="1">{"fdsup://directions/FAT Viewer?action=UPDATE&amp;creator=factSet&amp;DYN_ARGS=true&amp;DOC_NAME=FAT:RGQ_ENTRPR_VAL_EV_SOURCE_WINDOW.FAT&amp;VAR:ID1=PLL&amp;VAR:SDATE=20080919&amp;VAR:FDATE=20080731&amp;VAR:FREQ=WEEKLY&amp;VAR:RELITEM=&amp;VAR:CURRENCY=&amp;VAR:DB_TYPE=&amp;VAR:UNITS=M&amp;window=popup&amp;w","idth=535&amp;height=425&amp;START_MAXIMIZED=FALSE&amp;Y=120&amp;display_string=audit"}</definedName>
    <definedName name="_4281__FDSAUDITLINK__" hidden="1">{"fdsup://directions/FAT Viewer?action=UPDATE&amp;creator=factSet&amp;DYN_ARGS=true&amp;DOC_NAME=FAT:RGQ_ENTRPR_VAL_EV_SOURCE_WINDOW.FAT&amp;VAR:ID1=PLL&amp;VAR:SDATE=20080919&amp;VAR:FDATE=20080731&amp;VAR:FREQ=WEEKLY&amp;VAR:RELITEM=&amp;VAR:CURRENCY=&amp;VAR:DB_TYPE=&amp;VAR:UNITS=M&amp;window=popup&amp;w","idth=535&amp;height=425&amp;START_MAXIMIZED=FALSE&amp;Y=120&amp;display_string=audit"}</definedName>
    <definedName name="_4282__FDSAUDITLINK__" localSheetId="1" hidden="1">{"fdsup://directions/FAT Viewer?action=UPDATE&amp;creator=factSet&amp;DYN_ARGS=true&amp;DOC_NAME=FAT:RGQ_ENTRPR_VAL_EV_SOURCE_WINDOW.FAT&amp;VAR:ID1=PLL&amp;VAR:SDATE=20080912&amp;VAR:FDATE=20080731&amp;VAR:FREQ=WEEKLY&amp;VAR:RELITEM=&amp;VAR:CURRENCY=&amp;VAR:DB_TYPE=&amp;VAR:UNITS=M&amp;window=popup&amp;w","idth=535&amp;height=425&amp;START_MAXIMIZED=FALSE&amp;Y=120&amp;display_string=audit"}</definedName>
    <definedName name="_4282__FDSAUDITLINK__" localSheetId="0" hidden="1">{"fdsup://directions/FAT Viewer?action=UPDATE&amp;creator=factSet&amp;DYN_ARGS=true&amp;DOC_NAME=FAT:RGQ_ENTRPR_VAL_EV_SOURCE_WINDOW.FAT&amp;VAR:ID1=PLL&amp;VAR:SDATE=20080912&amp;VAR:FDATE=20080731&amp;VAR:FREQ=WEEKLY&amp;VAR:RELITEM=&amp;VAR:CURRENCY=&amp;VAR:DB_TYPE=&amp;VAR:UNITS=M&amp;window=popup&amp;w","idth=535&amp;height=425&amp;START_MAXIMIZED=FALSE&amp;Y=120&amp;display_string=audit"}</definedName>
    <definedName name="_4282__FDSAUDITLINK__" hidden="1">{"fdsup://directions/FAT Viewer?action=UPDATE&amp;creator=factSet&amp;DYN_ARGS=true&amp;DOC_NAME=FAT:RGQ_ENTRPR_VAL_EV_SOURCE_WINDOW.FAT&amp;VAR:ID1=PLL&amp;VAR:SDATE=20080912&amp;VAR:FDATE=20080731&amp;VAR:FREQ=WEEKLY&amp;VAR:RELITEM=&amp;VAR:CURRENCY=&amp;VAR:DB_TYPE=&amp;VAR:UNITS=M&amp;window=popup&amp;w","idth=535&amp;height=425&amp;START_MAXIMIZED=FALSE&amp;Y=120&amp;display_string=audit"}</definedName>
    <definedName name="_4283__FDSAUDITLINK__" localSheetId="1" hidden="1">{"fdsup://directions/FAT Viewer?action=UPDATE&amp;creator=factSet&amp;DYN_ARGS=true&amp;DOC_NAME=FAT:RGQ_ENTRPR_VAL_EV_SOURCE_WINDOW.FAT&amp;VAR:ID1=PLL&amp;VAR:SDATE=20080905&amp;VAR:FDATE=20080731&amp;VAR:FREQ=WEEKLY&amp;VAR:RELITEM=&amp;VAR:CURRENCY=&amp;VAR:DB_TYPE=&amp;VAR:UNITS=M&amp;window=popup&amp;w","idth=535&amp;height=425&amp;START_MAXIMIZED=FALSE&amp;Y=120&amp;display_string=audit"}</definedName>
    <definedName name="_4283__FDSAUDITLINK__" localSheetId="0" hidden="1">{"fdsup://directions/FAT Viewer?action=UPDATE&amp;creator=factSet&amp;DYN_ARGS=true&amp;DOC_NAME=FAT:RGQ_ENTRPR_VAL_EV_SOURCE_WINDOW.FAT&amp;VAR:ID1=PLL&amp;VAR:SDATE=20080905&amp;VAR:FDATE=20080731&amp;VAR:FREQ=WEEKLY&amp;VAR:RELITEM=&amp;VAR:CURRENCY=&amp;VAR:DB_TYPE=&amp;VAR:UNITS=M&amp;window=popup&amp;w","idth=535&amp;height=425&amp;START_MAXIMIZED=FALSE&amp;Y=120&amp;display_string=audit"}</definedName>
    <definedName name="_4283__FDSAUDITLINK__" hidden="1">{"fdsup://directions/FAT Viewer?action=UPDATE&amp;creator=factSet&amp;DYN_ARGS=true&amp;DOC_NAME=FAT:RGQ_ENTRPR_VAL_EV_SOURCE_WINDOW.FAT&amp;VAR:ID1=PLL&amp;VAR:SDATE=20080905&amp;VAR:FDATE=20080731&amp;VAR:FREQ=WEEKLY&amp;VAR:RELITEM=&amp;VAR:CURRENCY=&amp;VAR:DB_TYPE=&amp;VAR:UNITS=M&amp;window=popup&amp;w","idth=535&amp;height=425&amp;START_MAXIMIZED=FALSE&amp;Y=120&amp;display_string=audit"}</definedName>
    <definedName name="_4284__FDSAUDITLINK__" localSheetId="1" hidden="1">{"fdsup://directions/FAT Viewer?action=UPDATE&amp;creator=factSet&amp;DYN_ARGS=true&amp;DOC_NAME=FAT:RGQ_ENTRPR_VAL_EV_SOURCE_WINDOW.FAT&amp;VAR:ID1=PLL&amp;VAR:SDATE=20080829&amp;VAR:FDATE=20080731&amp;VAR:FREQ=WEEKLY&amp;VAR:RELITEM=&amp;VAR:CURRENCY=&amp;VAR:DB_TYPE=&amp;VAR:UNITS=M&amp;window=popup&amp;w","idth=535&amp;height=425&amp;START_MAXIMIZED=FALSE&amp;Y=120&amp;display_string=audit"}</definedName>
    <definedName name="_4284__FDSAUDITLINK__" localSheetId="0" hidden="1">{"fdsup://directions/FAT Viewer?action=UPDATE&amp;creator=factSet&amp;DYN_ARGS=true&amp;DOC_NAME=FAT:RGQ_ENTRPR_VAL_EV_SOURCE_WINDOW.FAT&amp;VAR:ID1=PLL&amp;VAR:SDATE=20080829&amp;VAR:FDATE=20080731&amp;VAR:FREQ=WEEKLY&amp;VAR:RELITEM=&amp;VAR:CURRENCY=&amp;VAR:DB_TYPE=&amp;VAR:UNITS=M&amp;window=popup&amp;w","idth=535&amp;height=425&amp;START_MAXIMIZED=FALSE&amp;Y=120&amp;display_string=audit"}</definedName>
    <definedName name="_4284__FDSAUDITLINK__" hidden="1">{"fdsup://directions/FAT Viewer?action=UPDATE&amp;creator=factSet&amp;DYN_ARGS=true&amp;DOC_NAME=FAT:RGQ_ENTRPR_VAL_EV_SOURCE_WINDOW.FAT&amp;VAR:ID1=PLL&amp;VAR:SDATE=20080829&amp;VAR:FDATE=20080731&amp;VAR:FREQ=WEEKLY&amp;VAR:RELITEM=&amp;VAR:CURRENCY=&amp;VAR:DB_TYPE=&amp;VAR:UNITS=M&amp;window=popup&amp;w","idth=535&amp;height=425&amp;START_MAXIMIZED=FALSE&amp;Y=120&amp;display_string=audit"}</definedName>
    <definedName name="_4285__FDSAUDITLINK__" localSheetId="1" hidden="1">{"fdsup://directions/FAT Viewer?action=UPDATE&amp;creator=factSet&amp;DYN_ARGS=true&amp;DOC_NAME=FAT:RGQ_ENTRPR_VAL_EV_SOURCE_WINDOW.FAT&amp;VAR:ID1=PLL&amp;VAR:SDATE=20080822&amp;VAR:FDATE=20080731&amp;VAR:FREQ=WEEKLY&amp;VAR:RELITEM=&amp;VAR:CURRENCY=&amp;VAR:DB_TYPE=&amp;VAR:UNITS=M&amp;window=popup&amp;w","idth=535&amp;height=425&amp;START_MAXIMIZED=FALSE&amp;Y=120&amp;display_string=audit"}</definedName>
    <definedName name="_4285__FDSAUDITLINK__" localSheetId="0" hidden="1">{"fdsup://directions/FAT Viewer?action=UPDATE&amp;creator=factSet&amp;DYN_ARGS=true&amp;DOC_NAME=FAT:RGQ_ENTRPR_VAL_EV_SOURCE_WINDOW.FAT&amp;VAR:ID1=PLL&amp;VAR:SDATE=20080822&amp;VAR:FDATE=20080731&amp;VAR:FREQ=WEEKLY&amp;VAR:RELITEM=&amp;VAR:CURRENCY=&amp;VAR:DB_TYPE=&amp;VAR:UNITS=M&amp;window=popup&amp;w","idth=535&amp;height=425&amp;START_MAXIMIZED=FALSE&amp;Y=120&amp;display_string=audit"}</definedName>
    <definedName name="_4285__FDSAUDITLINK__" hidden="1">{"fdsup://directions/FAT Viewer?action=UPDATE&amp;creator=factSet&amp;DYN_ARGS=true&amp;DOC_NAME=FAT:RGQ_ENTRPR_VAL_EV_SOURCE_WINDOW.FAT&amp;VAR:ID1=PLL&amp;VAR:SDATE=20080822&amp;VAR:FDATE=20080731&amp;VAR:FREQ=WEEKLY&amp;VAR:RELITEM=&amp;VAR:CURRENCY=&amp;VAR:DB_TYPE=&amp;VAR:UNITS=M&amp;window=popup&amp;w","idth=535&amp;height=425&amp;START_MAXIMIZED=FALSE&amp;Y=120&amp;display_string=audit"}</definedName>
    <definedName name="_4286__FDSAUDITLINK__" localSheetId="1" hidden="1">{"fdsup://directions/FAT Viewer?action=UPDATE&amp;creator=factSet&amp;DYN_ARGS=true&amp;DOC_NAME=FAT:RGQ_ENTRPR_VAL_EV_SOURCE_WINDOW.FAT&amp;VAR:ID1=PLL&amp;VAR:SDATE=20080815&amp;VAR:FDATE=20080731&amp;VAR:FREQ=WEEKLY&amp;VAR:RELITEM=&amp;VAR:CURRENCY=&amp;VAR:DB_TYPE=&amp;VAR:UNITS=M&amp;window=popup&amp;w","idth=535&amp;height=425&amp;START_MAXIMIZED=FALSE&amp;Y=120&amp;display_string=audit"}</definedName>
    <definedName name="_4286__FDSAUDITLINK__" localSheetId="0" hidden="1">{"fdsup://directions/FAT Viewer?action=UPDATE&amp;creator=factSet&amp;DYN_ARGS=true&amp;DOC_NAME=FAT:RGQ_ENTRPR_VAL_EV_SOURCE_WINDOW.FAT&amp;VAR:ID1=PLL&amp;VAR:SDATE=20080815&amp;VAR:FDATE=20080731&amp;VAR:FREQ=WEEKLY&amp;VAR:RELITEM=&amp;VAR:CURRENCY=&amp;VAR:DB_TYPE=&amp;VAR:UNITS=M&amp;window=popup&amp;w","idth=535&amp;height=425&amp;START_MAXIMIZED=FALSE&amp;Y=120&amp;display_string=audit"}</definedName>
    <definedName name="_4286__FDSAUDITLINK__" hidden="1">{"fdsup://directions/FAT Viewer?action=UPDATE&amp;creator=factSet&amp;DYN_ARGS=true&amp;DOC_NAME=FAT:RGQ_ENTRPR_VAL_EV_SOURCE_WINDOW.FAT&amp;VAR:ID1=PLL&amp;VAR:SDATE=20080815&amp;VAR:FDATE=20080731&amp;VAR:FREQ=WEEKLY&amp;VAR:RELITEM=&amp;VAR:CURRENCY=&amp;VAR:DB_TYPE=&amp;VAR:UNITS=M&amp;window=popup&amp;w","idth=535&amp;height=425&amp;START_MAXIMIZED=FALSE&amp;Y=120&amp;display_string=audit"}</definedName>
    <definedName name="_4287__FDSAUDITLINK__" localSheetId="1" hidden="1">{"fdsup://directions/FAT Viewer?action=UPDATE&amp;creator=factSet&amp;DYN_ARGS=true&amp;DOC_NAME=FAT:RGQ_ENTRPR_VAL_EV_SOURCE_WINDOW.FAT&amp;VAR:ID1=PLL&amp;VAR:SDATE=20080808&amp;VAR:FDATE=20080731&amp;VAR:FREQ=WEEKLY&amp;VAR:RELITEM=&amp;VAR:CURRENCY=&amp;VAR:DB_TYPE=&amp;VAR:UNITS=M&amp;window=popup&amp;w","idth=535&amp;height=425&amp;START_MAXIMIZED=FALSE&amp;Y=120&amp;display_string=audit"}</definedName>
    <definedName name="_4287__FDSAUDITLINK__" localSheetId="0" hidden="1">{"fdsup://directions/FAT Viewer?action=UPDATE&amp;creator=factSet&amp;DYN_ARGS=true&amp;DOC_NAME=FAT:RGQ_ENTRPR_VAL_EV_SOURCE_WINDOW.FAT&amp;VAR:ID1=PLL&amp;VAR:SDATE=20080808&amp;VAR:FDATE=20080731&amp;VAR:FREQ=WEEKLY&amp;VAR:RELITEM=&amp;VAR:CURRENCY=&amp;VAR:DB_TYPE=&amp;VAR:UNITS=M&amp;window=popup&amp;w","idth=535&amp;height=425&amp;START_MAXIMIZED=FALSE&amp;Y=120&amp;display_string=audit"}</definedName>
    <definedName name="_4287__FDSAUDITLINK__" hidden="1">{"fdsup://directions/FAT Viewer?action=UPDATE&amp;creator=factSet&amp;DYN_ARGS=true&amp;DOC_NAME=FAT:RGQ_ENTRPR_VAL_EV_SOURCE_WINDOW.FAT&amp;VAR:ID1=PLL&amp;VAR:SDATE=20080808&amp;VAR:FDATE=20080731&amp;VAR:FREQ=WEEKLY&amp;VAR:RELITEM=&amp;VAR:CURRENCY=&amp;VAR:DB_TYPE=&amp;VAR:UNITS=M&amp;window=popup&amp;w","idth=535&amp;height=425&amp;START_MAXIMIZED=FALSE&amp;Y=120&amp;display_string=audit"}</definedName>
    <definedName name="_4288__FDSAUDITLINK__" localSheetId="1" hidden="1">{"fdsup://directions/FAT Viewer?action=UPDATE&amp;creator=factSet&amp;DYN_ARGS=true&amp;DOC_NAME=FAT:RGQ_ENTRPR_VAL_EV_SOURCE_WINDOW.FAT&amp;VAR:ID1=PLL&amp;VAR:SDATE=20080801&amp;VAR:FDATE=20080731&amp;VAR:FREQ=WEEKLY&amp;VAR:RELITEM=&amp;VAR:CURRENCY=&amp;VAR:DB_TYPE=&amp;VAR:UNITS=M&amp;window=popup&amp;w","idth=535&amp;height=425&amp;START_MAXIMIZED=FALSE&amp;Y=120&amp;display_string=audit"}</definedName>
    <definedName name="_4288__FDSAUDITLINK__" localSheetId="0" hidden="1">{"fdsup://directions/FAT Viewer?action=UPDATE&amp;creator=factSet&amp;DYN_ARGS=true&amp;DOC_NAME=FAT:RGQ_ENTRPR_VAL_EV_SOURCE_WINDOW.FAT&amp;VAR:ID1=PLL&amp;VAR:SDATE=20080801&amp;VAR:FDATE=20080731&amp;VAR:FREQ=WEEKLY&amp;VAR:RELITEM=&amp;VAR:CURRENCY=&amp;VAR:DB_TYPE=&amp;VAR:UNITS=M&amp;window=popup&amp;w","idth=535&amp;height=425&amp;START_MAXIMIZED=FALSE&amp;Y=120&amp;display_string=audit"}</definedName>
    <definedName name="_4288__FDSAUDITLINK__" hidden="1">{"fdsup://directions/FAT Viewer?action=UPDATE&amp;creator=factSet&amp;DYN_ARGS=true&amp;DOC_NAME=FAT:RGQ_ENTRPR_VAL_EV_SOURCE_WINDOW.FAT&amp;VAR:ID1=PLL&amp;VAR:SDATE=20080801&amp;VAR:FDATE=20080731&amp;VAR:FREQ=WEEKLY&amp;VAR:RELITEM=&amp;VAR:CURRENCY=&amp;VAR:DB_TYPE=&amp;VAR:UNITS=M&amp;window=popup&amp;w","idth=535&amp;height=425&amp;START_MAXIMIZED=FALSE&amp;Y=120&amp;display_string=audit"}</definedName>
    <definedName name="_4289__FDSAUDITLINK__" localSheetId="1" hidden="1">{"fdsup://directions/FAT Viewer?action=UPDATE&amp;creator=factSet&amp;DYN_ARGS=true&amp;DOC_NAME=FAT:RGQ_ENTRPR_VAL_EV_SOURCE_WINDOW.FAT&amp;VAR:ID1=PLL&amp;VAR:SDATE=20080725&amp;VAR:FDATE=20080430&amp;VAR:FREQ=WEEKLY&amp;VAR:RELITEM=&amp;VAR:CURRENCY=&amp;VAR:DB_TYPE=&amp;VAR:UNITS=M&amp;window=popup&amp;w","idth=535&amp;height=425&amp;START_MAXIMIZED=FALSE&amp;Y=120&amp;display_string=audit"}</definedName>
    <definedName name="_4289__FDSAUDITLINK__" localSheetId="0" hidden="1">{"fdsup://directions/FAT Viewer?action=UPDATE&amp;creator=factSet&amp;DYN_ARGS=true&amp;DOC_NAME=FAT:RGQ_ENTRPR_VAL_EV_SOURCE_WINDOW.FAT&amp;VAR:ID1=PLL&amp;VAR:SDATE=20080725&amp;VAR:FDATE=20080430&amp;VAR:FREQ=WEEKLY&amp;VAR:RELITEM=&amp;VAR:CURRENCY=&amp;VAR:DB_TYPE=&amp;VAR:UNITS=M&amp;window=popup&amp;w","idth=535&amp;height=425&amp;START_MAXIMIZED=FALSE&amp;Y=120&amp;display_string=audit"}</definedName>
    <definedName name="_4289__FDSAUDITLINK__" hidden="1">{"fdsup://directions/FAT Viewer?action=UPDATE&amp;creator=factSet&amp;DYN_ARGS=true&amp;DOC_NAME=FAT:RGQ_ENTRPR_VAL_EV_SOURCE_WINDOW.FAT&amp;VAR:ID1=PLL&amp;VAR:SDATE=20080725&amp;VAR:FDATE=20080430&amp;VAR:FREQ=WEEKLY&amp;VAR:RELITEM=&amp;VAR:CURRENCY=&amp;VAR:DB_TYPE=&amp;VAR:UNITS=M&amp;window=popup&amp;w","idth=535&amp;height=425&amp;START_MAXIMIZED=FALSE&amp;Y=120&amp;display_string=audit"}</definedName>
    <definedName name="_429__FDSAUDITLINK__" localSheetId="1" hidden="1">{"fdsup://directions/FAT Viewer?action=UPDATE&amp;creator=factSet&amp;DYN_ARGS=true&amp;DOC_NAME=FAT:RGQ_ENTRPR_VAL_EV_SOURCE_WINDOW.FAT&amp;VAR:ID1=PLL&amp;VAR:SDATE=20071026&amp;VAR:FDATE=20070731&amp;VAR:FREQ=WEEKLY&amp;VAR:RELITEM=&amp;VAR:CURRENCY=&amp;VAR:DB_TYPE=&amp;VAR:UNITS=M&amp;window=popup&amp;w","idth=535&amp;height=425&amp;START_MAXIMIZED=FALSE&amp;Y=120&amp;display_string=audit"}</definedName>
    <definedName name="_429__FDSAUDITLINK__" localSheetId="0" hidden="1">{"fdsup://directions/FAT Viewer?action=UPDATE&amp;creator=factSet&amp;DYN_ARGS=true&amp;DOC_NAME=FAT:RGQ_ENTRPR_VAL_EV_SOURCE_WINDOW.FAT&amp;VAR:ID1=PLL&amp;VAR:SDATE=20071026&amp;VAR:FDATE=20070731&amp;VAR:FREQ=WEEKLY&amp;VAR:RELITEM=&amp;VAR:CURRENCY=&amp;VAR:DB_TYPE=&amp;VAR:UNITS=M&amp;window=popup&amp;w","idth=535&amp;height=425&amp;START_MAXIMIZED=FALSE&amp;Y=120&amp;display_string=audit"}</definedName>
    <definedName name="_429__FDSAUDITLINK__" hidden="1">{"fdsup://directions/FAT Viewer?action=UPDATE&amp;creator=factSet&amp;DYN_ARGS=true&amp;DOC_NAME=FAT:RGQ_ENTRPR_VAL_EV_SOURCE_WINDOW.FAT&amp;VAR:ID1=PLL&amp;VAR:SDATE=20071026&amp;VAR:FDATE=20070731&amp;VAR:FREQ=WEEKLY&amp;VAR:RELITEM=&amp;VAR:CURRENCY=&amp;VAR:DB_TYPE=&amp;VAR:UNITS=M&amp;window=popup&amp;w","idth=535&amp;height=425&amp;START_MAXIMIZED=FALSE&amp;Y=120&amp;display_string=audit"}</definedName>
    <definedName name="_4290__FDSAUDITLINK__" localSheetId="1" hidden="1">{"fdsup://directions/FAT Viewer?action=UPDATE&amp;creator=factSet&amp;DYN_ARGS=true&amp;DOC_NAME=FAT:RGQ_ENTRPR_VAL_EV_SOURCE_WINDOW.FAT&amp;VAR:ID1=PLL&amp;VAR:SDATE=20080718&amp;VAR:FDATE=20080430&amp;VAR:FREQ=WEEKLY&amp;VAR:RELITEM=&amp;VAR:CURRENCY=&amp;VAR:DB_TYPE=&amp;VAR:UNITS=M&amp;window=popup&amp;w","idth=535&amp;height=425&amp;START_MAXIMIZED=FALSE&amp;Y=120&amp;display_string=audit"}</definedName>
    <definedName name="_4290__FDSAUDITLINK__" localSheetId="0" hidden="1">{"fdsup://directions/FAT Viewer?action=UPDATE&amp;creator=factSet&amp;DYN_ARGS=true&amp;DOC_NAME=FAT:RGQ_ENTRPR_VAL_EV_SOURCE_WINDOW.FAT&amp;VAR:ID1=PLL&amp;VAR:SDATE=20080718&amp;VAR:FDATE=20080430&amp;VAR:FREQ=WEEKLY&amp;VAR:RELITEM=&amp;VAR:CURRENCY=&amp;VAR:DB_TYPE=&amp;VAR:UNITS=M&amp;window=popup&amp;w","idth=535&amp;height=425&amp;START_MAXIMIZED=FALSE&amp;Y=120&amp;display_string=audit"}</definedName>
    <definedName name="_4290__FDSAUDITLINK__" hidden="1">{"fdsup://directions/FAT Viewer?action=UPDATE&amp;creator=factSet&amp;DYN_ARGS=true&amp;DOC_NAME=FAT:RGQ_ENTRPR_VAL_EV_SOURCE_WINDOW.FAT&amp;VAR:ID1=PLL&amp;VAR:SDATE=20080718&amp;VAR:FDATE=20080430&amp;VAR:FREQ=WEEKLY&amp;VAR:RELITEM=&amp;VAR:CURRENCY=&amp;VAR:DB_TYPE=&amp;VAR:UNITS=M&amp;window=popup&amp;w","idth=535&amp;height=425&amp;START_MAXIMIZED=FALSE&amp;Y=120&amp;display_string=audit"}</definedName>
    <definedName name="_4291__FDSAUDITLINK__" localSheetId="1" hidden="1">{"fdsup://directions/FAT Viewer?action=UPDATE&amp;creator=factSet&amp;DYN_ARGS=true&amp;DOC_NAME=FAT:RGQ_ENTRPR_VAL_EV_SOURCE_WINDOW.FAT&amp;VAR:ID1=PLL&amp;VAR:SDATE=20080711&amp;VAR:FDATE=20080430&amp;VAR:FREQ=WEEKLY&amp;VAR:RELITEM=&amp;VAR:CURRENCY=&amp;VAR:DB_TYPE=&amp;VAR:UNITS=M&amp;window=popup&amp;w","idth=535&amp;height=425&amp;START_MAXIMIZED=FALSE&amp;Y=120&amp;display_string=audit"}</definedName>
    <definedName name="_4291__FDSAUDITLINK__" localSheetId="0" hidden="1">{"fdsup://directions/FAT Viewer?action=UPDATE&amp;creator=factSet&amp;DYN_ARGS=true&amp;DOC_NAME=FAT:RGQ_ENTRPR_VAL_EV_SOURCE_WINDOW.FAT&amp;VAR:ID1=PLL&amp;VAR:SDATE=20080711&amp;VAR:FDATE=20080430&amp;VAR:FREQ=WEEKLY&amp;VAR:RELITEM=&amp;VAR:CURRENCY=&amp;VAR:DB_TYPE=&amp;VAR:UNITS=M&amp;window=popup&amp;w","idth=535&amp;height=425&amp;START_MAXIMIZED=FALSE&amp;Y=120&amp;display_string=audit"}</definedName>
    <definedName name="_4291__FDSAUDITLINK__" hidden="1">{"fdsup://directions/FAT Viewer?action=UPDATE&amp;creator=factSet&amp;DYN_ARGS=true&amp;DOC_NAME=FAT:RGQ_ENTRPR_VAL_EV_SOURCE_WINDOW.FAT&amp;VAR:ID1=PLL&amp;VAR:SDATE=20080711&amp;VAR:FDATE=20080430&amp;VAR:FREQ=WEEKLY&amp;VAR:RELITEM=&amp;VAR:CURRENCY=&amp;VAR:DB_TYPE=&amp;VAR:UNITS=M&amp;window=popup&amp;w","idth=535&amp;height=425&amp;START_MAXIMIZED=FALSE&amp;Y=120&amp;display_string=audit"}</definedName>
    <definedName name="_4292__FDSAUDITLINK__" localSheetId="1" hidden="1">{"fdsup://directions/FAT Viewer?action=UPDATE&amp;creator=factSet&amp;DYN_ARGS=true&amp;DOC_NAME=FAT:RGQ_ENTRPR_VAL_EV_SOURCE_WINDOW.FAT&amp;VAR:ID1=PLL&amp;VAR:SDATE=20080703&amp;VAR:FDATE=20080430&amp;VAR:FREQ=WEEKLY&amp;VAR:RELITEM=&amp;VAR:CURRENCY=&amp;VAR:DB_TYPE=&amp;VAR:UNITS=M&amp;window=popup&amp;w","idth=535&amp;height=425&amp;START_MAXIMIZED=FALSE&amp;Y=120&amp;display_string=audit"}</definedName>
    <definedName name="_4292__FDSAUDITLINK__" localSheetId="0" hidden="1">{"fdsup://directions/FAT Viewer?action=UPDATE&amp;creator=factSet&amp;DYN_ARGS=true&amp;DOC_NAME=FAT:RGQ_ENTRPR_VAL_EV_SOURCE_WINDOW.FAT&amp;VAR:ID1=PLL&amp;VAR:SDATE=20080703&amp;VAR:FDATE=20080430&amp;VAR:FREQ=WEEKLY&amp;VAR:RELITEM=&amp;VAR:CURRENCY=&amp;VAR:DB_TYPE=&amp;VAR:UNITS=M&amp;window=popup&amp;w","idth=535&amp;height=425&amp;START_MAXIMIZED=FALSE&amp;Y=120&amp;display_string=audit"}</definedName>
    <definedName name="_4292__FDSAUDITLINK__" hidden="1">{"fdsup://directions/FAT Viewer?action=UPDATE&amp;creator=factSet&amp;DYN_ARGS=true&amp;DOC_NAME=FAT:RGQ_ENTRPR_VAL_EV_SOURCE_WINDOW.FAT&amp;VAR:ID1=PLL&amp;VAR:SDATE=20080703&amp;VAR:FDATE=20080430&amp;VAR:FREQ=WEEKLY&amp;VAR:RELITEM=&amp;VAR:CURRENCY=&amp;VAR:DB_TYPE=&amp;VAR:UNITS=M&amp;window=popup&amp;w","idth=535&amp;height=425&amp;START_MAXIMIZED=FALSE&amp;Y=120&amp;display_string=audit"}</definedName>
    <definedName name="_4293__FDSAUDITLINK__" localSheetId="1" hidden="1">{"fdsup://directions/FAT Viewer?action=UPDATE&amp;creator=factSet&amp;DYN_ARGS=true&amp;DOC_NAME=FAT:RGQ_ENTRPR_VAL_EV_SOURCE_WINDOW.FAT&amp;VAR:ID1=PLL&amp;VAR:SDATE=20080627&amp;VAR:FDATE=20080430&amp;VAR:FREQ=WEEKLY&amp;VAR:RELITEM=&amp;VAR:CURRENCY=&amp;VAR:DB_TYPE=&amp;VAR:UNITS=M&amp;window=popup&amp;w","idth=535&amp;height=425&amp;START_MAXIMIZED=FALSE&amp;Y=120&amp;display_string=audit"}</definedName>
    <definedName name="_4293__FDSAUDITLINK__" localSheetId="0" hidden="1">{"fdsup://directions/FAT Viewer?action=UPDATE&amp;creator=factSet&amp;DYN_ARGS=true&amp;DOC_NAME=FAT:RGQ_ENTRPR_VAL_EV_SOURCE_WINDOW.FAT&amp;VAR:ID1=PLL&amp;VAR:SDATE=20080627&amp;VAR:FDATE=20080430&amp;VAR:FREQ=WEEKLY&amp;VAR:RELITEM=&amp;VAR:CURRENCY=&amp;VAR:DB_TYPE=&amp;VAR:UNITS=M&amp;window=popup&amp;w","idth=535&amp;height=425&amp;START_MAXIMIZED=FALSE&amp;Y=120&amp;display_string=audit"}</definedName>
    <definedName name="_4293__FDSAUDITLINK__" hidden="1">{"fdsup://directions/FAT Viewer?action=UPDATE&amp;creator=factSet&amp;DYN_ARGS=true&amp;DOC_NAME=FAT:RGQ_ENTRPR_VAL_EV_SOURCE_WINDOW.FAT&amp;VAR:ID1=PLL&amp;VAR:SDATE=20080627&amp;VAR:FDATE=20080430&amp;VAR:FREQ=WEEKLY&amp;VAR:RELITEM=&amp;VAR:CURRENCY=&amp;VAR:DB_TYPE=&amp;VAR:UNITS=M&amp;window=popup&amp;w","idth=535&amp;height=425&amp;START_MAXIMIZED=FALSE&amp;Y=120&amp;display_string=audit"}</definedName>
    <definedName name="_4294__FDSAUDITLINK__" localSheetId="1" hidden="1">{"fdsup://directions/FAT Viewer?action=UPDATE&amp;creator=factSet&amp;DYN_ARGS=true&amp;DOC_NAME=FAT:RGQ_ENTRPR_VAL_EV_SOURCE_WINDOW.FAT&amp;VAR:ID1=PLL&amp;VAR:SDATE=20080620&amp;VAR:FDATE=20080430&amp;VAR:FREQ=WEEKLY&amp;VAR:RELITEM=&amp;VAR:CURRENCY=&amp;VAR:DB_TYPE=&amp;VAR:UNITS=M&amp;window=popup&amp;w","idth=535&amp;height=425&amp;START_MAXIMIZED=FALSE&amp;Y=120&amp;display_string=audit"}</definedName>
    <definedName name="_4294__FDSAUDITLINK__" localSheetId="0" hidden="1">{"fdsup://directions/FAT Viewer?action=UPDATE&amp;creator=factSet&amp;DYN_ARGS=true&amp;DOC_NAME=FAT:RGQ_ENTRPR_VAL_EV_SOURCE_WINDOW.FAT&amp;VAR:ID1=PLL&amp;VAR:SDATE=20080620&amp;VAR:FDATE=20080430&amp;VAR:FREQ=WEEKLY&amp;VAR:RELITEM=&amp;VAR:CURRENCY=&amp;VAR:DB_TYPE=&amp;VAR:UNITS=M&amp;window=popup&amp;w","idth=535&amp;height=425&amp;START_MAXIMIZED=FALSE&amp;Y=120&amp;display_string=audit"}</definedName>
    <definedName name="_4294__FDSAUDITLINK__" hidden="1">{"fdsup://directions/FAT Viewer?action=UPDATE&amp;creator=factSet&amp;DYN_ARGS=true&amp;DOC_NAME=FAT:RGQ_ENTRPR_VAL_EV_SOURCE_WINDOW.FAT&amp;VAR:ID1=PLL&amp;VAR:SDATE=20080620&amp;VAR:FDATE=20080430&amp;VAR:FREQ=WEEKLY&amp;VAR:RELITEM=&amp;VAR:CURRENCY=&amp;VAR:DB_TYPE=&amp;VAR:UNITS=M&amp;window=popup&amp;w","idth=535&amp;height=425&amp;START_MAXIMIZED=FALSE&amp;Y=120&amp;display_string=audit"}</definedName>
    <definedName name="_4295__FDSAUDITLINK__" localSheetId="1" hidden="1">{"fdsup://directions/FAT Viewer?action=UPDATE&amp;creator=factSet&amp;DYN_ARGS=true&amp;DOC_NAME=FAT:RGQ_ENTRPR_VAL_EV_SOURCE_WINDOW.FAT&amp;VAR:ID1=PLL&amp;VAR:SDATE=20080613&amp;VAR:FDATE=20080430&amp;VAR:FREQ=WEEKLY&amp;VAR:RELITEM=&amp;VAR:CURRENCY=&amp;VAR:DB_TYPE=&amp;VAR:UNITS=M&amp;window=popup&amp;w","idth=535&amp;height=425&amp;START_MAXIMIZED=FALSE&amp;Y=120&amp;display_string=audit"}</definedName>
    <definedName name="_4295__FDSAUDITLINK__" localSheetId="0" hidden="1">{"fdsup://directions/FAT Viewer?action=UPDATE&amp;creator=factSet&amp;DYN_ARGS=true&amp;DOC_NAME=FAT:RGQ_ENTRPR_VAL_EV_SOURCE_WINDOW.FAT&amp;VAR:ID1=PLL&amp;VAR:SDATE=20080613&amp;VAR:FDATE=20080430&amp;VAR:FREQ=WEEKLY&amp;VAR:RELITEM=&amp;VAR:CURRENCY=&amp;VAR:DB_TYPE=&amp;VAR:UNITS=M&amp;window=popup&amp;w","idth=535&amp;height=425&amp;START_MAXIMIZED=FALSE&amp;Y=120&amp;display_string=audit"}</definedName>
    <definedName name="_4295__FDSAUDITLINK__" hidden="1">{"fdsup://directions/FAT Viewer?action=UPDATE&amp;creator=factSet&amp;DYN_ARGS=true&amp;DOC_NAME=FAT:RGQ_ENTRPR_VAL_EV_SOURCE_WINDOW.FAT&amp;VAR:ID1=PLL&amp;VAR:SDATE=20080613&amp;VAR:FDATE=20080430&amp;VAR:FREQ=WEEKLY&amp;VAR:RELITEM=&amp;VAR:CURRENCY=&amp;VAR:DB_TYPE=&amp;VAR:UNITS=M&amp;window=popup&amp;w","idth=535&amp;height=425&amp;START_MAXIMIZED=FALSE&amp;Y=120&amp;display_string=audit"}</definedName>
    <definedName name="_4296__FDSAUDITLINK__" localSheetId="1" hidden="1">{"fdsup://directions/FAT Viewer?action=UPDATE&amp;creator=factSet&amp;DYN_ARGS=true&amp;DOC_NAME=FAT:RGQ_ENTRPR_VAL_EV_SOURCE_WINDOW.FAT&amp;VAR:ID1=PLL&amp;VAR:SDATE=20080606&amp;VAR:FDATE=20080430&amp;VAR:FREQ=WEEKLY&amp;VAR:RELITEM=&amp;VAR:CURRENCY=&amp;VAR:DB_TYPE=&amp;VAR:UNITS=M&amp;window=popup&amp;w","idth=535&amp;height=425&amp;START_MAXIMIZED=FALSE&amp;Y=120&amp;display_string=audit"}</definedName>
    <definedName name="_4296__FDSAUDITLINK__" localSheetId="0" hidden="1">{"fdsup://directions/FAT Viewer?action=UPDATE&amp;creator=factSet&amp;DYN_ARGS=true&amp;DOC_NAME=FAT:RGQ_ENTRPR_VAL_EV_SOURCE_WINDOW.FAT&amp;VAR:ID1=PLL&amp;VAR:SDATE=20080606&amp;VAR:FDATE=20080430&amp;VAR:FREQ=WEEKLY&amp;VAR:RELITEM=&amp;VAR:CURRENCY=&amp;VAR:DB_TYPE=&amp;VAR:UNITS=M&amp;window=popup&amp;w","idth=535&amp;height=425&amp;START_MAXIMIZED=FALSE&amp;Y=120&amp;display_string=audit"}</definedName>
    <definedName name="_4296__FDSAUDITLINK__" hidden="1">{"fdsup://directions/FAT Viewer?action=UPDATE&amp;creator=factSet&amp;DYN_ARGS=true&amp;DOC_NAME=FAT:RGQ_ENTRPR_VAL_EV_SOURCE_WINDOW.FAT&amp;VAR:ID1=PLL&amp;VAR:SDATE=20080606&amp;VAR:FDATE=20080430&amp;VAR:FREQ=WEEKLY&amp;VAR:RELITEM=&amp;VAR:CURRENCY=&amp;VAR:DB_TYPE=&amp;VAR:UNITS=M&amp;window=popup&amp;w","idth=535&amp;height=425&amp;START_MAXIMIZED=FALSE&amp;Y=120&amp;display_string=audit"}</definedName>
    <definedName name="_4297__FDSAUDITLINK__" localSheetId="1" hidden="1">{"fdsup://directions/FAT Viewer?action=UPDATE&amp;creator=factSet&amp;DYN_ARGS=true&amp;DOC_NAME=FAT:RGQ_ENTRPR_VAL_EV_SOURCE_WINDOW.FAT&amp;VAR:ID1=PLL&amp;VAR:SDATE=20080530&amp;VAR:FDATE=20080430&amp;VAR:FREQ=WEEKLY&amp;VAR:RELITEM=&amp;VAR:CURRENCY=&amp;VAR:DB_TYPE=&amp;VAR:UNITS=M&amp;window=popup&amp;w","idth=535&amp;height=425&amp;START_MAXIMIZED=FALSE&amp;Y=120&amp;display_string=audit"}</definedName>
    <definedName name="_4297__FDSAUDITLINK__" localSheetId="0" hidden="1">{"fdsup://directions/FAT Viewer?action=UPDATE&amp;creator=factSet&amp;DYN_ARGS=true&amp;DOC_NAME=FAT:RGQ_ENTRPR_VAL_EV_SOURCE_WINDOW.FAT&amp;VAR:ID1=PLL&amp;VAR:SDATE=20080530&amp;VAR:FDATE=20080430&amp;VAR:FREQ=WEEKLY&amp;VAR:RELITEM=&amp;VAR:CURRENCY=&amp;VAR:DB_TYPE=&amp;VAR:UNITS=M&amp;window=popup&amp;w","idth=535&amp;height=425&amp;START_MAXIMIZED=FALSE&amp;Y=120&amp;display_string=audit"}</definedName>
    <definedName name="_4297__FDSAUDITLINK__" hidden="1">{"fdsup://directions/FAT Viewer?action=UPDATE&amp;creator=factSet&amp;DYN_ARGS=true&amp;DOC_NAME=FAT:RGQ_ENTRPR_VAL_EV_SOURCE_WINDOW.FAT&amp;VAR:ID1=PLL&amp;VAR:SDATE=20080530&amp;VAR:FDATE=20080430&amp;VAR:FREQ=WEEKLY&amp;VAR:RELITEM=&amp;VAR:CURRENCY=&amp;VAR:DB_TYPE=&amp;VAR:UNITS=M&amp;window=popup&amp;w","idth=535&amp;height=425&amp;START_MAXIMIZED=FALSE&amp;Y=120&amp;display_string=audit"}</definedName>
    <definedName name="_4298__FDSAUDITLINK__" localSheetId="1" hidden="1">{"fdsup://directions/FAT Viewer?action=UPDATE&amp;creator=factSet&amp;DYN_ARGS=true&amp;DOC_NAME=FAT:RGQ_ENTRPR_VAL_EV_SOURCE_WINDOW.FAT&amp;VAR:ID1=PLL&amp;VAR:SDATE=20080523&amp;VAR:FDATE=20080430&amp;VAR:FREQ=WEEKLY&amp;VAR:RELITEM=&amp;VAR:CURRENCY=&amp;VAR:DB_TYPE=&amp;VAR:UNITS=M&amp;window=popup&amp;w","idth=535&amp;height=425&amp;START_MAXIMIZED=FALSE&amp;Y=120&amp;display_string=audit"}</definedName>
    <definedName name="_4298__FDSAUDITLINK__" localSheetId="0" hidden="1">{"fdsup://directions/FAT Viewer?action=UPDATE&amp;creator=factSet&amp;DYN_ARGS=true&amp;DOC_NAME=FAT:RGQ_ENTRPR_VAL_EV_SOURCE_WINDOW.FAT&amp;VAR:ID1=PLL&amp;VAR:SDATE=20080523&amp;VAR:FDATE=20080430&amp;VAR:FREQ=WEEKLY&amp;VAR:RELITEM=&amp;VAR:CURRENCY=&amp;VAR:DB_TYPE=&amp;VAR:UNITS=M&amp;window=popup&amp;w","idth=535&amp;height=425&amp;START_MAXIMIZED=FALSE&amp;Y=120&amp;display_string=audit"}</definedName>
    <definedName name="_4298__FDSAUDITLINK__" hidden="1">{"fdsup://directions/FAT Viewer?action=UPDATE&amp;creator=factSet&amp;DYN_ARGS=true&amp;DOC_NAME=FAT:RGQ_ENTRPR_VAL_EV_SOURCE_WINDOW.FAT&amp;VAR:ID1=PLL&amp;VAR:SDATE=20080523&amp;VAR:FDATE=20080430&amp;VAR:FREQ=WEEKLY&amp;VAR:RELITEM=&amp;VAR:CURRENCY=&amp;VAR:DB_TYPE=&amp;VAR:UNITS=M&amp;window=popup&amp;w","idth=535&amp;height=425&amp;START_MAXIMIZED=FALSE&amp;Y=120&amp;display_string=audit"}</definedName>
    <definedName name="_4299__FDSAUDITLINK__" localSheetId="1" hidden="1">{"fdsup://directions/FAT Viewer?action=UPDATE&amp;creator=factSet&amp;DYN_ARGS=true&amp;DOC_NAME=FAT:RGQ_ENTRPR_VAL_EV_SOURCE_WINDOW.FAT&amp;VAR:ID1=PLL&amp;VAR:SDATE=20080516&amp;VAR:FDATE=20080430&amp;VAR:FREQ=WEEKLY&amp;VAR:RELITEM=&amp;VAR:CURRENCY=&amp;VAR:DB_TYPE=&amp;VAR:UNITS=M&amp;window=popup&amp;w","idth=535&amp;height=425&amp;START_MAXIMIZED=FALSE&amp;Y=120&amp;display_string=audit"}</definedName>
    <definedName name="_4299__FDSAUDITLINK__" localSheetId="0" hidden="1">{"fdsup://directions/FAT Viewer?action=UPDATE&amp;creator=factSet&amp;DYN_ARGS=true&amp;DOC_NAME=FAT:RGQ_ENTRPR_VAL_EV_SOURCE_WINDOW.FAT&amp;VAR:ID1=PLL&amp;VAR:SDATE=20080516&amp;VAR:FDATE=20080430&amp;VAR:FREQ=WEEKLY&amp;VAR:RELITEM=&amp;VAR:CURRENCY=&amp;VAR:DB_TYPE=&amp;VAR:UNITS=M&amp;window=popup&amp;w","idth=535&amp;height=425&amp;START_MAXIMIZED=FALSE&amp;Y=120&amp;display_string=audit"}</definedName>
    <definedName name="_4299__FDSAUDITLINK__" hidden="1">{"fdsup://directions/FAT Viewer?action=UPDATE&amp;creator=factSet&amp;DYN_ARGS=true&amp;DOC_NAME=FAT:RGQ_ENTRPR_VAL_EV_SOURCE_WINDOW.FAT&amp;VAR:ID1=PLL&amp;VAR:SDATE=20080516&amp;VAR:FDATE=20080430&amp;VAR:FREQ=WEEKLY&amp;VAR:RELITEM=&amp;VAR:CURRENCY=&amp;VAR:DB_TYPE=&amp;VAR:UNITS=M&amp;window=popup&amp;w","idth=535&amp;height=425&amp;START_MAXIMIZED=FALSE&amp;Y=120&amp;display_string=audit"}</definedName>
    <definedName name="_43__FDSAUDITLINK__" localSheetId="1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43__FDSAUDITLINK__" localSheetId="0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43__FDSAUDITLINK__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430__FDSAUDITLINK__" localSheetId="1" hidden="1">{"fdsup://directions/FAT Viewer?action=UPDATE&amp;creator=factSet&amp;DYN_ARGS=true&amp;DOC_NAME=FAT:RGQ_ENTRPR_VAL_EV_SOURCE_WINDOW.FAT&amp;VAR:ID1=PLL&amp;VAR:SDATE=20071019&amp;VAR:FDATE=20070731&amp;VAR:FREQ=WEEKLY&amp;VAR:RELITEM=&amp;VAR:CURRENCY=&amp;VAR:DB_TYPE=&amp;VAR:UNITS=M&amp;window=popup&amp;w","idth=535&amp;height=425&amp;START_MAXIMIZED=FALSE&amp;Y=120&amp;display_string=audit"}</definedName>
    <definedName name="_430__FDSAUDITLINK__" localSheetId="0" hidden="1">{"fdsup://directions/FAT Viewer?action=UPDATE&amp;creator=factSet&amp;DYN_ARGS=true&amp;DOC_NAME=FAT:RGQ_ENTRPR_VAL_EV_SOURCE_WINDOW.FAT&amp;VAR:ID1=PLL&amp;VAR:SDATE=20071019&amp;VAR:FDATE=20070731&amp;VAR:FREQ=WEEKLY&amp;VAR:RELITEM=&amp;VAR:CURRENCY=&amp;VAR:DB_TYPE=&amp;VAR:UNITS=M&amp;window=popup&amp;w","idth=535&amp;height=425&amp;START_MAXIMIZED=FALSE&amp;Y=120&amp;display_string=audit"}</definedName>
    <definedName name="_430__FDSAUDITLINK__" hidden="1">{"fdsup://directions/FAT Viewer?action=UPDATE&amp;creator=factSet&amp;DYN_ARGS=true&amp;DOC_NAME=FAT:RGQ_ENTRPR_VAL_EV_SOURCE_WINDOW.FAT&amp;VAR:ID1=PLL&amp;VAR:SDATE=20071019&amp;VAR:FDATE=20070731&amp;VAR:FREQ=WEEKLY&amp;VAR:RELITEM=&amp;VAR:CURRENCY=&amp;VAR:DB_TYPE=&amp;VAR:UNITS=M&amp;window=popup&amp;w","idth=535&amp;height=425&amp;START_MAXIMIZED=FALSE&amp;Y=120&amp;display_string=audit"}</definedName>
    <definedName name="_4300__FDSAUDITLINK__" localSheetId="1" hidden="1">{"fdsup://directions/FAT Viewer?action=UPDATE&amp;creator=factSet&amp;DYN_ARGS=true&amp;DOC_NAME=FAT:RGQ_ENTRPR_VAL_EV_SOURCE_WINDOW.FAT&amp;VAR:ID1=PLL&amp;VAR:SDATE=20080509&amp;VAR:FDATE=20080430&amp;VAR:FREQ=WEEKLY&amp;VAR:RELITEM=&amp;VAR:CURRENCY=&amp;VAR:DB_TYPE=&amp;VAR:UNITS=M&amp;window=popup&amp;w","idth=535&amp;height=425&amp;START_MAXIMIZED=FALSE&amp;Y=120&amp;display_string=audit"}</definedName>
    <definedName name="_4300__FDSAUDITLINK__" localSheetId="0" hidden="1">{"fdsup://directions/FAT Viewer?action=UPDATE&amp;creator=factSet&amp;DYN_ARGS=true&amp;DOC_NAME=FAT:RGQ_ENTRPR_VAL_EV_SOURCE_WINDOW.FAT&amp;VAR:ID1=PLL&amp;VAR:SDATE=20080509&amp;VAR:FDATE=20080430&amp;VAR:FREQ=WEEKLY&amp;VAR:RELITEM=&amp;VAR:CURRENCY=&amp;VAR:DB_TYPE=&amp;VAR:UNITS=M&amp;window=popup&amp;w","idth=535&amp;height=425&amp;START_MAXIMIZED=FALSE&amp;Y=120&amp;display_string=audit"}</definedName>
    <definedName name="_4300__FDSAUDITLINK__" hidden="1">{"fdsup://directions/FAT Viewer?action=UPDATE&amp;creator=factSet&amp;DYN_ARGS=true&amp;DOC_NAME=FAT:RGQ_ENTRPR_VAL_EV_SOURCE_WINDOW.FAT&amp;VAR:ID1=PLL&amp;VAR:SDATE=20080509&amp;VAR:FDATE=20080430&amp;VAR:FREQ=WEEKLY&amp;VAR:RELITEM=&amp;VAR:CURRENCY=&amp;VAR:DB_TYPE=&amp;VAR:UNITS=M&amp;window=popup&amp;w","idth=535&amp;height=425&amp;START_MAXIMIZED=FALSE&amp;Y=120&amp;display_string=audit"}</definedName>
    <definedName name="_4301__FDSAUDITLINK__" localSheetId="1" hidden="1">{"fdsup://directions/FAT Viewer?action=UPDATE&amp;creator=factSet&amp;DYN_ARGS=true&amp;DOC_NAME=FAT:RGQ_ENTRPR_VAL_EV_SOURCE_WINDOW.FAT&amp;VAR:ID1=PLL&amp;VAR:SDATE=20080502&amp;VAR:FDATE=20080430&amp;VAR:FREQ=WEEKLY&amp;VAR:RELITEM=&amp;VAR:CURRENCY=&amp;VAR:DB_TYPE=&amp;VAR:UNITS=M&amp;window=popup&amp;w","idth=535&amp;height=425&amp;START_MAXIMIZED=FALSE&amp;Y=120&amp;display_string=audit"}</definedName>
    <definedName name="_4301__FDSAUDITLINK__" localSheetId="0" hidden="1">{"fdsup://directions/FAT Viewer?action=UPDATE&amp;creator=factSet&amp;DYN_ARGS=true&amp;DOC_NAME=FAT:RGQ_ENTRPR_VAL_EV_SOURCE_WINDOW.FAT&amp;VAR:ID1=PLL&amp;VAR:SDATE=20080502&amp;VAR:FDATE=20080430&amp;VAR:FREQ=WEEKLY&amp;VAR:RELITEM=&amp;VAR:CURRENCY=&amp;VAR:DB_TYPE=&amp;VAR:UNITS=M&amp;window=popup&amp;w","idth=535&amp;height=425&amp;START_MAXIMIZED=FALSE&amp;Y=120&amp;display_string=audit"}</definedName>
    <definedName name="_4301__FDSAUDITLINK__" hidden="1">{"fdsup://directions/FAT Viewer?action=UPDATE&amp;creator=factSet&amp;DYN_ARGS=true&amp;DOC_NAME=FAT:RGQ_ENTRPR_VAL_EV_SOURCE_WINDOW.FAT&amp;VAR:ID1=PLL&amp;VAR:SDATE=20080502&amp;VAR:FDATE=20080430&amp;VAR:FREQ=WEEKLY&amp;VAR:RELITEM=&amp;VAR:CURRENCY=&amp;VAR:DB_TYPE=&amp;VAR:UNITS=M&amp;window=popup&amp;w","idth=535&amp;height=425&amp;START_MAXIMIZED=FALSE&amp;Y=120&amp;display_string=audit"}</definedName>
    <definedName name="_4302__FDSAUDITLINK__" localSheetId="1" hidden="1">{"fdsup://directions/FAT Viewer?action=UPDATE&amp;creator=factSet&amp;DYN_ARGS=true&amp;DOC_NAME=FAT:RGQ_ENTRPR_VAL_EV_SOURCE_WINDOW.FAT&amp;VAR:ID1=PLL&amp;VAR:SDATE=20080425&amp;VAR:FDATE=20080131&amp;VAR:FREQ=WEEKLY&amp;VAR:RELITEM=&amp;VAR:CURRENCY=&amp;VAR:DB_TYPE=&amp;VAR:UNITS=M&amp;window=popup&amp;w","idth=535&amp;height=425&amp;START_MAXIMIZED=FALSE&amp;Y=120&amp;display_string=audit"}</definedName>
    <definedName name="_4302__FDSAUDITLINK__" localSheetId="0" hidden="1">{"fdsup://directions/FAT Viewer?action=UPDATE&amp;creator=factSet&amp;DYN_ARGS=true&amp;DOC_NAME=FAT:RGQ_ENTRPR_VAL_EV_SOURCE_WINDOW.FAT&amp;VAR:ID1=PLL&amp;VAR:SDATE=20080425&amp;VAR:FDATE=20080131&amp;VAR:FREQ=WEEKLY&amp;VAR:RELITEM=&amp;VAR:CURRENCY=&amp;VAR:DB_TYPE=&amp;VAR:UNITS=M&amp;window=popup&amp;w","idth=535&amp;height=425&amp;START_MAXIMIZED=FALSE&amp;Y=120&amp;display_string=audit"}</definedName>
    <definedName name="_4302__FDSAUDITLINK__" hidden="1">{"fdsup://directions/FAT Viewer?action=UPDATE&amp;creator=factSet&amp;DYN_ARGS=true&amp;DOC_NAME=FAT:RGQ_ENTRPR_VAL_EV_SOURCE_WINDOW.FAT&amp;VAR:ID1=PLL&amp;VAR:SDATE=20080425&amp;VAR:FDATE=20080131&amp;VAR:FREQ=WEEKLY&amp;VAR:RELITEM=&amp;VAR:CURRENCY=&amp;VAR:DB_TYPE=&amp;VAR:UNITS=M&amp;window=popup&amp;w","idth=535&amp;height=425&amp;START_MAXIMIZED=FALSE&amp;Y=120&amp;display_string=audit"}</definedName>
    <definedName name="_4303__FDSAUDITLINK__" localSheetId="1" hidden="1">{"fdsup://directions/FAT Viewer?action=UPDATE&amp;creator=factSet&amp;DYN_ARGS=true&amp;DOC_NAME=FAT:RGQ_ENTRPR_VAL_EV_SOURCE_WINDOW.FAT&amp;VAR:ID1=PLL&amp;VAR:SDATE=20080418&amp;VAR:FDATE=20080131&amp;VAR:FREQ=WEEKLY&amp;VAR:RELITEM=&amp;VAR:CURRENCY=&amp;VAR:DB_TYPE=&amp;VAR:UNITS=M&amp;window=popup&amp;w","idth=535&amp;height=425&amp;START_MAXIMIZED=FALSE&amp;Y=120&amp;display_string=audit"}</definedName>
    <definedName name="_4303__FDSAUDITLINK__" localSheetId="0" hidden="1">{"fdsup://directions/FAT Viewer?action=UPDATE&amp;creator=factSet&amp;DYN_ARGS=true&amp;DOC_NAME=FAT:RGQ_ENTRPR_VAL_EV_SOURCE_WINDOW.FAT&amp;VAR:ID1=PLL&amp;VAR:SDATE=20080418&amp;VAR:FDATE=20080131&amp;VAR:FREQ=WEEKLY&amp;VAR:RELITEM=&amp;VAR:CURRENCY=&amp;VAR:DB_TYPE=&amp;VAR:UNITS=M&amp;window=popup&amp;w","idth=535&amp;height=425&amp;START_MAXIMIZED=FALSE&amp;Y=120&amp;display_string=audit"}</definedName>
    <definedName name="_4303__FDSAUDITLINK__" hidden="1">{"fdsup://directions/FAT Viewer?action=UPDATE&amp;creator=factSet&amp;DYN_ARGS=true&amp;DOC_NAME=FAT:RGQ_ENTRPR_VAL_EV_SOURCE_WINDOW.FAT&amp;VAR:ID1=PLL&amp;VAR:SDATE=20080418&amp;VAR:FDATE=20080131&amp;VAR:FREQ=WEEKLY&amp;VAR:RELITEM=&amp;VAR:CURRENCY=&amp;VAR:DB_TYPE=&amp;VAR:UNITS=M&amp;window=popup&amp;w","idth=535&amp;height=425&amp;START_MAXIMIZED=FALSE&amp;Y=120&amp;display_string=audit"}</definedName>
    <definedName name="_4304__FDSAUDITLINK__" localSheetId="1" hidden="1">{"fdsup://directions/FAT Viewer?action=UPDATE&amp;creator=factSet&amp;DYN_ARGS=true&amp;DOC_NAME=FAT:RGQ_ENTRPR_VAL_EV_SOURCE_WINDOW.FAT&amp;VAR:ID1=PLL&amp;VAR:SDATE=20080411&amp;VAR:FDATE=20080131&amp;VAR:FREQ=WEEKLY&amp;VAR:RELITEM=&amp;VAR:CURRENCY=&amp;VAR:DB_TYPE=&amp;VAR:UNITS=M&amp;window=popup&amp;w","idth=535&amp;height=425&amp;START_MAXIMIZED=FALSE&amp;Y=120&amp;display_string=audit"}</definedName>
    <definedName name="_4304__FDSAUDITLINK__" localSheetId="0" hidden="1">{"fdsup://directions/FAT Viewer?action=UPDATE&amp;creator=factSet&amp;DYN_ARGS=true&amp;DOC_NAME=FAT:RGQ_ENTRPR_VAL_EV_SOURCE_WINDOW.FAT&amp;VAR:ID1=PLL&amp;VAR:SDATE=20080411&amp;VAR:FDATE=20080131&amp;VAR:FREQ=WEEKLY&amp;VAR:RELITEM=&amp;VAR:CURRENCY=&amp;VAR:DB_TYPE=&amp;VAR:UNITS=M&amp;window=popup&amp;w","idth=535&amp;height=425&amp;START_MAXIMIZED=FALSE&amp;Y=120&amp;display_string=audit"}</definedName>
    <definedName name="_4304__FDSAUDITLINK__" hidden="1">{"fdsup://directions/FAT Viewer?action=UPDATE&amp;creator=factSet&amp;DYN_ARGS=true&amp;DOC_NAME=FAT:RGQ_ENTRPR_VAL_EV_SOURCE_WINDOW.FAT&amp;VAR:ID1=PLL&amp;VAR:SDATE=20080411&amp;VAR:FDATE=20080131&amp;VAR:FREQ=WEEKLY&amp;VAR:RELITEM=&amp;VAR:CURRENCY=&amp;VAR:DB_TYPE=&amp;VAR:UNITS=M&amp;window=popup&amp;w","idth=535&amp;height=425&amp;START_MAXIMIZED=FALSE&amp;Y=120&amp;display_string=audit"}</definedName>
    <definedName name="_4305__FDSAUDITLINK__" localSheetId="1" hidden="1">{"fdsup://directions/FAT Viewer?action=UPDATE&amp;creator=factSet&amp;DYN_ARGS=true&amp;DOC_NAME=FAT:RGQ_ENTRPR_VAL_EV_SOURCE_WINDOW.FAT&amp;VAR:ID1=PLL&amp;VAR:SDATE=20080404&amp;VAR:FDATE=20080131&amp;VAR:FREQ=WEEKLY&amp;VAR:RELITEM=&amp;VAR:CURRENCY=&amp;VAR:DB_TYPE=&amp;VAR:UNITS=M&amp;window=popup&amp;w","idth=535&amp;height=425&amp;START_MAXIMIZED=FALSE&amp;Y=120&amp;display_string=audit"}</definedName>
    <definedName name="_4305__FDSAUDITLINK__" localSheetId="0" hidden="1">{"fdsup://directions/FAT Viewer?action=UPDATE&amp;creator=factSet&amp;DYN_ARGS=true&amp;DOC_NAME=FAT:RGQ_ENTRPR_VAL_EV_SOURCE_WINDOW.FAT&amp;VAR:ID1=PLL&amp;VAR:SDATE=20080404&amp;VAR:FDATE=20080131&amp;VAR:FREQ=WEEKLY&amp;VAR:RELITEM=&amp;VAR:CURRENCY=&amp;VAR:DB_TYPE=&amp;VAR:UNITS=M&amp;window=popup&amp;w","idth=535&amp;height=425&amp;START_MAXIMIZED=FALSE&amp;Y=120&amp;display_string=audit"}</definedName>
    <definedName name="_4305__FDSAUDITLINK__" hidden="1">{"fdsup://directions/FAT Viewer?action=UPDATE&amp;creator=factSet&amp;DYN_ARGS=true&amp;DOC_NAME=FAT:RGQ_ENTRPR_VAL_EV_SOURCE_WINDOW.FAT&amp;VAR:ID1=PLL&amp;VAR:SDATE=20080404&amp;VAR:FDATE=20080131&amp;VAR:FREQ=WEEKLY&amp;VAR:RELITEM=&amp;VAR:CURRENCY=&amp;VAR:DB_TYPE=&amp;VAR:UNITS=M&amp;window=popup&amp;w","idth=535&amp;height=425&amp;START_MAXIMIZED=FALSE&amp;Y=120&amp;display_string=audit"}</definedName>
    <definedName name="_4306__FDSAUDITLINK__" localSheetId="1" hidden="1">{"fdsup://directions/FAT Viewer?action=UPDATE&amp;creator=factSet&amp;DYN_ARGS=true&amp;DOC_NAME=FAT:RGQ_ENTRPR_VAL_EV_SOURCE_WINDOW.FAT&amp;VAR:ID1=PLL&amp;VAR:SDATE=20080328&amp;VAR:FDATE=20080131&amp;VAR:FREQ=WEEKLY&amp;VAR:RELITEM=&amp;VAR:CURRENCY=&amp;VAR:DB_TYPE=&amp;VAR:UNITS=M&amp;window=popup&amp;w","idth=535&amp;height=425&amp;START_MAXIMIZED=FALSE&amp;Y=120&amp;display_string=audit"}</definedName>
    <definedName name="_4306__FDSAUDITLINK__" localSheetId="0" hidden="1">{"fdsup://directions/FAT Viewer?action=UPDATE&amp;creator=factSet&amp;DYN_ARGS=true&amp;DOC_NAME=FAT:RGQ_ENTRPR_VAL_EV_SOURCE_WINDOW.FAT&amp;VAR:ID1=PLL&amp;VAR:SDATE=20080328&amp;VAR:FDATE=20080131&amp;VAR:FREQ=WEEKLY&amp;VAR:RELITEM=&amp;VAR:CURRENCY=&amp;VAR:DB_TYPE=&amp;VAR:UNITS=M&amp;window=popup&amp;w","idth=535&amp;height=425&amp;START_MAXIMIZED=FALSE&amp;Y=120&amp;display_string=audit"}</definedName>
    <definedName name="_4306__FDSAUDITLINK__" hidden="1">{"fdsup://directions/FAT Viewer?action=UPDATE&amp;creator=factSet&amp;DYN_ARGS=true&amp;DOC_NAME=FAT:RGQ_ENTRPR_VAL_EV_SOURCE_WINDOW.FAT&amp;VAR:ID1=PLL&amp;VAR:SDATE=20080328&amp;VAR:FDATE=20080131&amp;VAR:FREQ=WEEKLY&amp;VAR:RELITEM=&amp;VAR:CURRENCY=&amp;VAR:DB_TYPE=&amp;VAR:UNITS=M&amp;window=popup&amp;w","idth=535&amp;height=425&amp;START_MAXIMIZED=FALSE&amp;Y=120&amp;display_string=audit"}</definedName>
    <definedName name="_4307__FDSAUDITLINK__" localSheetId="1" hidden="1">{"fdsup://directions/FAT Viewer?action=UPDATE&amp;creator=factSet&amp;DYN_ARGS=true&amp;DOC_NAME=FAT:RGQ_ENTRPR_VAL_EV_SOURCE_WINDOW.FAT&amp;VAR:ID1=PLL&amp;VAR:SDATE=20080320&amp;VAR:FDATE=20080131&amp;VAR:FREQ=WEEKLY&amp;VAR:RELITEM=&amp;VAR:CURRENCY=&amp;VAR:DB_TYPE=&amp;VAR:UNITS=M&amp;window=popup&amp;w","idth=535&amp;height=425&amp;START_MAXIMIZED=FALSE&amp;Y=120&amp;display_string=audit"}</definedName>
    <definedName name="_4307__FDSAUDITLINK__" localSheetId="0" hidden="1">{"fdsup://directions/FAT Viewer?action=UPDATE&amp;creator=factSet&amp;DYN_ARGS=true&amp;DOC_NAME=FAT:RGQ_ENTRPR_VAL_EV_SOURCE_WINDOW.FAT&amp;VAR:ID1=PLL&amp;VAR:SDATE=20080320&amp;VAR:FDATE=20080131&amp;VAR:FREQ=WEEKLY&amp;VAR:RELITEM=&amp;VAR:CURRENCY=&amp;VAR:DB_TYPE=&amp;VAR:UNITS=M&amp;window=popup&amp;w","idth=535&amp;height=425&amp;START_MAXIMIZED=FALSE&amp;Y=120&amp;display_string=audit"}</definedName>
    <definedName name="_4307__FDSAUDITLINK__" hidden="1">{"fdsup://directions/FAT Viewer?action=UPDATE&amp;creator=factSet&amp;DYN_ARGS=true&amp;DOC_NAME=FAT:RGQ_ENTRPR_VAL_EV_SOURCE_WINDOW.FAT&amp;VAR:ID1=PLL&amp;VAR:SDATE=20080320&amp;VAR:FDATE=20080131&amp;VAR:FREQ=WEEKLY&amp;VAR:RELITEM=&amp;VAR:CURRENCY=&amp;VAR:DB_TYPE=&amp;VAR:UNITS=M&amp;window=popup&amp;w","idth=535&amp;height=425&amp;START_MAXIMIZED=FALSE&amp;Y=120&amp;display_string=audit"}</definedName>
    <definedName name="_4308__FDSAUDITLINK__" localSheetId="1" hidden="1">{"fdsup://directions/FAT Viewer?action=UPDATE&amp;creator=factSet&amp;DYN_ARGS=true&amp;DOC_NAME=FAT:RGQ_ENTRPR_VAL_EV_SOURCE_WINDOW.FAT&amp;VAR:ID1=PLL&amp;VAR:SDATE=20080314&amp;VAR:FDATE=20080131&amp;VAR:FREQ=WEEKLY&amp;VAR:RELITEM=&amp;VAR:CURRENCY=&amp;VAR:DB_TYPE=&amp;VAR:UNITS=M&amp;window=popup&amp;w","idth=535&amp;height=425&amp;START_MAXIMIZED=FALSE&amp;Y=120&amp;display_string=audit"}</definedName>
    <definedName name="_4308__FDSAUDITLINK__" localSheetId="0" hidden="1">{"fdsup://directions/FAT Viewer?action=UPDATE&amp;creator=factSet&amp;DYN_ARGS=true&amp;DOC_NAME=FAT:RGQ_ENTRPR_VAL_EV_SOURCE_WINDOW.FAT&amp;VAR:ID1=PLL&amp;VAR:SDATE=20080314&amp;VAR:FDATE=20080131&amp;VAR:FREQ=WEEKLY&amp;VAR:RELITEM=&amp;VAR:CURRENCY=&amp;VAR:DB_TYPE=&amp;VAR:UNITS=M&amp;window=popup&amp;w","idth=535&amp;height=425&amp;START_MAXIMIZED=FALSE&amp;Y=120&amp;display_string=audit"}</definedName>
    <definedName name="_4308__FDSAUDITLINK__" hidden="1">{"fdsup://directions/FAT Viewer?action=UPDATE&amp;creator=factSet&amp;DYN_ARGS=true&amp;DOC_NAME=FAT:RGQ_ENTRPR_VAL_EV_SOURCE_WINDOW.FAT&amp;VAR:ID1=PLL&amp;VAR:SDATE=20080314&amp;VAR:FDATE=20080131&amp;VAR:FREQ=WEEKLY&amp;VAR:RELITEM=&amp;VAR:CURRENCY=&amp;VAR:DB_TYPE=&amp;VAR:UNITS=M&amp;window=popup&amp;w","idth=535&amp;height=425&amp;START_MAXIMIZED=FALSE&amp;Y=120&amp;display_string=audit"}</definedName>
    <definedName name="_4309__FDSAUDITLINK__" localSheetId="1" hidden="1">{"fdsup://directions/FAT Viewer?action=UPDATE&amp;creator=factSet&amp;DYN_ARGS=true&amp;DOC_NAME=FAT:RGQ_ENTRPR_VAL_EV_SOURCE_WINDOW.FAT&amp;VAR:ID1=PLL&amp;VAR:SDATE=20080307&amp;VAR:FDATE=20080131&amp;VAR:FREQ=WEEKLY&amp;VAR:RELITEM=&amp;VAR:CURRENCY=&amp;VAR:DB_TYPE=&amp;VAR:UNITS=M&amp;window=popup&amp;w","idth=535&amp;height=425&amp;START_MAXIMIZED=FALSE&amp;Y=120&amp;display_string=audit"}</definedName>
    <definedName name="_4309__FDSAUDITLINK__" localSheetId="0" hidden="1">{"fdsup://directions/FAT Viewer?action=UPDATE&amp;creator=factSet&amp;DYN_ARGS=true&amp;DOC_NAME=FAT:RGQ_ENTRPR_VAL_EV_SOURCE_WINDOW.FAT&amp;VAR:ID1=PLL&amp;VAR:SDATE=20080307&amp;VAR:FDATE=20080131&amp;VAR:FREQ=WEEKLY&amp;VAR:RELITEM=&amp;VAR:CURRENCY=&amp;VAR:DB_TYPE=&amp;VAR:UNITS=M&amp;window=popup&amp;w","idth=535&amp;height=425&amp;START_MAXIMIZED=FALSE&amp;Y=120&amp;display_string=audit"}</definedName>
    <definedName name="_4309__FDSAUDITLINK__" hidden="1">{"fdsup://directions/FAT Viewer?action=UPDATE&amp;creator=factSet&amp;DYN_ARGS=true&amp;DOC_NAME=FAT:RGQ_ENTRPR_VAL_EV_SOURCE_WINDOW.FAT&amp;VAR:ID1=PLL&amp;VAR:SDATE=20080307&amp;VAR:FDATE=20080131&amp;VAR:FREQ=WEEKLY&amp;VAR:RELITEM=&amp;VAR:CURRENCY=&amp;VAR:DB_TYPE=&amp;VAR:UNITS=M&amp;window=popup&amp;w","idth=535&amp;height=425&amp;START_MAXIMIZED=FALSE&amp;Y=120&amp;display_string=audit"}</definedName>
    <definedName name="_431__FDSAUDITLINK__" localSheetId="1" hidden="1">{"fdsup://directions/FAT Viewer?action=UPDATE&amp;creator=factSet&amp;DYN_ARGS=true&amp;DOC_NAME=FAT:RGQ_ENTRPR_VAL_EV_SOURCE_WINDOW.FAT&amp;VAR:ID1=PLL&amp;VAR:SDATE=20071012&amp;VAR:FDATE=20070731&amp;VAR:FREQ=WEEKLY&amp;VAR:RELITEM=&amp;VAR:CURRENCY=&amp;VAR:DB_TYPE=&amp;VAR:UNITS=M&amp;window=popup&amp;w","idth=535&amp;height=425&amp;START_MAXIMIZED=FALSE&amp;Y=120&amp;display_string=audit"}</definedName>
    <definedName name="_431__FDSAUDITLINK__" localSheetId="0" hidden="1">{"fdsup://directions/FAT Viewer?action=UPDATE&amp;creator=factSet&amp;DYN_ARGS=true&amp;DOC_NAME=FAT:RGQ_ENTRPR_VAL_EV_SOURCE_WINDOW.FAT&amp;VAR:ID1=PLL&amp;VAR:SDATE=20071012&amp;VAR:FDATE=20070731&amp;VAR:FREQ=WEEKLY&amp;VAR:RELITEM=&amp;VAR:CURRENCY=&amp;VAR:DB_TYPE=&amp;VAR:UNITS=M&amp;window=popup&amp;w","idth=535&amp;height=425&amp;START_MAXIMIZED=FALSE&amp;Y=120&amp;display_string=audit"}</definedName>
    <definedName name="_431__FDSAUDITLINK__" hidden="1">{"fdsup://directions/FAT Viewer?action=UPDATE&amp;creator=factSet&amp;DYN_ARGS=true&amp;DOC_NAME=FAT:RGQ_ENTRPR_VAL_EV_SOURCE_WINDOW.FAT&amp;VAR:ID1=PLL&amp;VAR:SDATE=20071012&amp;VAR:FDATE=20070731&amp;VAR:FREQ=WEEKLY&amp;VAR:RELITEM=&amp;VAR:CURRENCY=&amp;VAR:DB_TYPE=&amp;VAR:UNITS=M&amp;window=popup&amp;w","idth=535&amp;height=425&amp;START_MAXIMIZED=FALSE&amp;Y=120&amp;display_string=audit"}</definedName>
    <definedName name="_4310__FDSAUDITLINK__" localSheetId="1" hidden="1">{"fdsup://directions/FAT Viewer?action=UPDATE&amp;creator=factSet&amp;DYN_ARGS=true&amp;DOC_NAME=FAT:RGQ_ENTRPR_VAL_EV_SOURCE_WINDOW.FAT&amp;VAR:ID1=PLL&amp;VAR:SDATE=20080229&amp;VAR:FDATE=20080131&amp;VAR:FREQ=WEEKLY&amp;VAR:RELITEM=&amp;VAR:CURRENCY=&amp;VAR:DB_TYPE=&amp;VAR:UNITS=M&amp;window=popup&amp;w","idth=535&amp;height=425&amp;START_MAXIMIZED=FALSE&amp;Y=120&amp;display_string=audit"}</definedName>
    <definedName name="_4310__FDSAUDITLINK__" localSheetId="0" hidden="1">{"fdsup://directions/FAT Viewer?action=UPDATE&amp;creator=factSet&amp;DYN_ARGS=true&amp;DOC_NAME=FAT:RGQ_ENTRPR_VAL_EV_SOURCE_WINDOW.FAT&amp;VAR:ID1=PLL&amp;VAR:SDATE=20080229&amp;VAR:FDATE=20080131&amp;VAR:FREQ=WEEKLY&amp;VAR:RELITEM=&amp;VAR:CURRENCY=&amp;VAR:DB_TYPE=&amp;VAR:UNITS=M&amp;window=popup&amp;w","idth=535&amp;height=425&amp;START_MAXIMIZED=FALSE&amp;Y=120&amp;display_string=audit"}</definedName>
    <definedName name="_4310__FDSAUDITLINK__" hidden="1">{"fdsup://directions/FAT Viewer?action=UPDATE&amp;creator=factSet&amp;DYN_ARGS=true&amp;DOC_NAME=FAT:RGQ_ENTRPR_VAL_EV_SOURCE_WINDOW.FAT&amp;VAR:ID1=PLL&amp;VAR:SDATE=20080229&amp;VAR:FDATE=20080131&amp;VAR:FREQ=WEEKLY&amp;VAR:RELITEM=&amp;VAR:CURRENCY=&amp;VAR:DB_TYPE=&amp;VAR:UNITS=M&amp;window=popup&amp;w","idth=535&amp;height=425&amp;START_MAXIMIZED=FALSE&amp;Y=120&amp;display_string=audit"}</definedName>
    <definedName name="_4311__FDSAUDITLINK__" localSheetId="1" hidden="1">{"fdsup://directions/FAT Viewer?action=UPDATE&amp;creator=factSet&amp;DYN_ARGS=true&amp;DOC_NAME=FAT:RGQ_ENTRPR_VAL_EV_SOURCE_WINDOW.FAT&amp;VAR:ID1=PLL&amp;VAR:SDATE=20080222&amp;VAR:FDATE=20080131&amp;VAR:FREQ=WEEKLY&amp;VAR:RELITEM=&amp;VAR:CURRENCY=&amp;VAR:DB_TYPE=&amp;VAR:UNITS=M&amp;window=popup&amp;w","idth=535&amp;height=425&amp;START_MAXIMIZED=FALSE&amp;Y=120&amp;display_string=audit"}</definedName>
    <definedName name="_4311__FDSAUDITLINK__" localSheetId="0" hidden="1">{"fdsup://directions/FAT Viewer?action=UPDATE&amp;creator=factSet&amp;DYN_ARGS=true&amp;DOC_NAME=FAT:RGQ_ENTRPR_VAL_EV_SOURCE_WINDOW.FAT&amp;VAR:ID1=PLL&amp;VAR:SDATE=20080222&amp;VAR:FDATE=20080131&amp;VAR:FREQ=WEEKLY&amp;VAR:RELITEM=&amp;VAR:CURRENCY=&amp;VAR:DB_TYPE=&amp;VAR:UNITS=M&amp;window=popup&amp;w","idth=535&amp;height=425&amp;START_MAXIMIZED=FALSE&amp;Y=120&amp;display_string=audit"}</definedName>
    <definedName name="_4311__FDSAUDITLINK__" hidden="1">{"fdsup://directions/FAT Viewer?action=UPDATE&amp;creator=factSet&amp;DYN_ARGS=true&amp;DOC_NAME=FAT:RGQ_ENTRPR_VAL_EV_SOURCE_WINDOW.FAT&amp;VAR:ID1=PLL&amp;VAR:SDATE=20080222&amp;VAR:FDATE=20080131&amp;VAR:FREQ=WEEKLY&amp;VAR:RELITEM=&amp;VAR:CURRENCY=&amp;VAR:DB_TYPE=&amp;VAR:UNITS=M&amp;window=popup&amp;w","idth=535&amp;height=425&amp;START_MAXIMIZED=FALSE&amp;Y=120&amp;display_string=audit"}</definedName>
    <definedName name="_4312__FDSAUDITLINK__" localSheetId="1" hidden="1">{"fdsup://directions/FAT Viewer?action=UPDATE&amp;creator=factSet&amp;DYN_ARGS=true&amp;DOC_NAME=FAT:RGQ_ENTRPR_VAL_EV_SOURCE_WINDOW.FAT&amp;VAR:ID1=PLL&amp;VAR:SDATE=20080215&amp;VAR:FDATE=20080131&amp;VAR:FREQ=WEEKLY&amp;VAR:RELITEM=&amp;VAR:CURRENCY=&amp;VAR:DB_TYPE=&amp;VAR:UNITS=M&amp;window=popup&amp;w","idth=535&amp;height=425&amp;START_MAXIMIZED=FALSE&amp;Y=120&amp;display_string=audit"}</definedName>
    <definedName name="_4312__FDSAUDITLINK__" localSheetId="0" hidden="1">{"fdsup://directions/FAT Viewer?action=UPDATE&amp;creator=factSet&amp;DYN_ARGS=true&amp;DOC_NAME=FAT:RGQ_ENTRPR_VAL_EV_SOURCE_WINDOW.FAT&amp;VAR:ID1=PLL&amp;VAR:SDATE=20080215&amp;VAR:FDATE=20080131&amp;VAR:FREQ=WEEKLY&amp;VAR:RELITEM=&amp;VAR:CURRENCY=&amp;VAR:DB_TYPE=&amp;VAR:UNITS=M&amp;window=popup&amp;w","idth=535&amp;height=425&amp;START_MAXIMIZED=FALSE&amp;Y=120&amp;display_string=audit"}</definedName>
    <definedName name="_4312__FDSAUDITLINK__" hidden="1">{"fdsup://directions/FAT Viewer?action=UPDATE&amp;creator=factSet&amp;DYN_ARGS=true&amp;DOC_NAME=FAT:RGQ_ENTRPR_VAL_EV_SOURCE_WINDOW.FAT&amp;VAR:ID1=PLL&amp;VAR:SDATE=20080215&amp;VAR:FDATE=20080131&amp;VAR:FREQ=WEEKLY&amp;VAR:RELITEM=&amp;VAR:CURRENCY=&amp;VAR:DB_TYPE=&amp;VAR:UNITS=M&amp;window=popup&amp;w","idth=535&amp;height=425&amp;START_MAXIMIZED=FALSE&amp;Y=120&amp;display_string=audit"}</definedName>
    <definedName name="_4313__FDSAUDITLINK__" localSheetId="1" hidden="1">{"fdsup://directions/FAT Viewer?action=UPDATE&amp;creator=factSet&amp;DYN_ARGS=true&amp;DOC_NAME=FAT:RGQ_ENTRPR_VAL_EV_SOURCE_WINDOW.FAT&amp;VAR:ID1=PLL&amp;VAR:SDATE=20080208&amp;VAR:FDATE=20080131&amp;VAR:FREQ=WEEKLY&amp;VAR:RELITEM=&amp;VAR:CURRENCY=&amp;VAR:DB_TYPE=&amp;VAR:UNITS=M&amp;window=popup&amp;w","idth=535&amp;height=425&amp;START_MAXIMIZED=FALSE&amp;Y=120&amp;display_string=audit"}</definedName>
    <definedName name="_4313__FDSAUDITLINK__" localSheetId="0" hidden="1">{"fdsup://directions/FAT Viewer?action=UPDATE&amp;creator=factSet&amp;DYN_ARGS=true&amp;DOC_NAME=FAT:RGQ_ENTRPR_VAL_EV_SOURCE_WINDOW.FAT&amp;VAR:ID1=PLL&amp;VAR:SDATE=20080208&amp;VAR:FDATE=20080131&amp;VAR:FREQ=WEEKLY&amp;VAR:RELITEM=&amp;VAR:CURRENCY=&amp;VAR:DB_TYPE=&amp;VAR:UNITS=M&amp;window=popup&amp;w","idth=535&amp;height=425&amp;START_MAXIMIZED=FALSE&amp;Y=120&amp;display_string=audit"}</definedName>
    <definedName name="_4313__FDSAUDITLINK__" hidden="1">{"fdsup://directions/FAT Viewer?action=UPDATE&amp;creator=factSet&amp;DYN_ARGS=true&amp;DOC_NAME=FAT:RGQ_ENTRPR_VAL_EV_SOURCE_WINDOW.FAT&amp;VAR:ID1=PLL&amp;VAR:SDATE=20080208&amp;VAR:FDATE=20080131&amp;VAR:FREQ=WEEKLY&amp;VAR:RELITEM=&amp;VAR:CURRENCY=&amp;VAR:DB_TYPE=&amp;VAR:UNITS=M&amp;window=popup&amp;w","idth=535&amp;height=425&amp;START_MAXIMIZED=FALSE&amp;Y=120&amp;display_string=audit"}</definedName>
    <definedName name="_4314__FDSAUDITLINK__" localSheetId="1" hidden="1">{"fdsup://directions/FAT Viewer?action=UPDATE&amp;creator=factSet&amp;DYN_ARGS=true&amp;DOC_NAME=FAT:RGQ_ENTRPR_VAL_EV_SOURCE_WINDOW.FAT&amp;VAR:ID1=PLL&amp;VAR:SDATE=20080201&amp;VAR:FDATE=20080131&amp;VAR:FREQ=WEEKLY&amp;VAR:RELITEM=&amp;VAR:CURRENCY=&amp;VAR:DB_TYPE=&amp;VAR:UNITS=M&amp;window=popup&amp;w","idth=535&amp;height=425&amp;START_MAXIMIZED=FALSE&amp;Y=120&amp;display_string=audit"}</definedName>
    <definedName name="_4314__FDSAUDITLINK__" localSheetId="0" hidden="1">{"fdsup://directions/FAT Viewer?action=UPDATE&amp;creator=factSet&amp;DYN_ARGS=true&amp;DOC_NAME=FAT:RGQ_ENTRPR_VAL_EV_SOURCE_WINDOW.FAT&amp;VAR:ID1=PLL&amp;VAR:SDATE=20080201&amp;VAR:FDATE=20080131&amp;VAR:FREQ=WEEKLY&amp;VAR:RELITEM=&amp;VAR:CURRENCY=&amp;VAR:DB_TYPE=&amp;VAR:UNITS=M&amp;window=popup&amp;w","idth=535&amp;height=425&amp;START_MAXIMIZED=FALSE&amp;Y=120&amp;display_string=audit"}</definedName>
    <definedName name="_4314__FDSAUDITLINK__" hidden="1">{"fdsup://directions/FAT Viewer?action=UPDATE&amp;creator=factSet&amp;DYN_ARGS=true&amp;DOC_NAME=FAT:RGQ_ENTRPR_VAL_EV_SOURCE_WINDOW.FAT&amp;VAR:ID1=PLL&amp;VAR:SDATE=20080201&amp;VAR:FDATE=20080131&amp;VAR:FREQ=WEEKLY&amp;VAR:RELITEM=&amp;VAR:CURRENCY=&amp;VAR:DB_TYPE=&amp;VAR:UNITS=M&amp;window=popup&amp;w","idth=535&amp;height=425&amp;START_MAXIMIZED=FALSE&amp;Y=120&amp;display_string=audit"}</definedName>
    <definedName name="_4315__FDSAUDITLINK__" localSheetId="1" hidden="1">{"fdsup://directions/FAT Viewer?action=UPDATE&amp;creator=factSet&amp;DYN_ARGS=true&amp;DOC_NAME=FAT:RGQ_ENTRPR_VAL_EV_SOURCE_WINDOW.FAT&amp;VAR:ID1=PLL&amp;VAR:SDATE=20080125&amp;VAR:FDATE=20071031&amp;VAR:FREQ=WEEKLY&amp;VAR:RELITEM=&amp;VAR:CURRENCY=&amp;VAR:DB_TYPE=&amp;VAR:UNITS=M&amp;window=popup&amp;w","idth=535&amp;height=425&amp;START_MAXIMIZED=FALSE&amp;Y=120&amp;display_string=audit"}</definedName>
    <definedName name="_4315__FDSAUDITLINK__" localSheetId="0" hidden="1">{"fdsup://directions/FAT Viewer?action=UPDATE&amp;creator=factSet&amp;DYN_ARGS=true&amp;DOC_NAME=FAT:RGQ_ENTRPR_VAL_EV_SOURCE_WINDOW.FAT&amp;VAR:ID1=PLL&amp;VAR:SDATE=20080125&amp;VAR:FDATE=20071031&amp;VAR:FREQ=WEEKLY&amp;VAR:RELITEM=&amp;VAR:CURRENCY=&amp;VAR:DB_TYPE=&amp;VAR:UNITS=M&amp;window=popup&amp;w","idth=535&amp;height=425&amp;START_MAXIMIZED=FALSE&amp;Y=120&amp;display_string=audit"}</definedName>
    <definedName name="_4315__FDSAUDITLINK__" hidden="1">{"fdsup://directions/FAT Viewer?action=UPDATE&amp;creator=factSet&amp;DYN_ARGS=true&amp;DOC_NAME=FAT:RGQ_ENTRPR_VAL_EV_SOURCE_WINDOW.FAT&amp;VAR:ID1=PLL&amp;VAR:SDATE=20080125&amp;VAR:FDATE=20071031&amp;VAR:FREQ=WEEKLY&amp;VAR:RELITEM=&amp;VAR:CURRENCY=&amp;VAR:DB_TYPE=&amp;VAR:UNITS=M&amp;window=popup&amp;w","idth=535&amp;height=425&amp;START_MAXIMIZED=FALSE&amp;Y=120&amp;display_string=audit"}</definedName>
    <definedName name="_4316__FDSAUDITLINK__" localSheetId="1" hidden="1">{"fdsup://directions/FAT Viewer?action=UPDATE&amp;creator=factSet&amp;DYN_ARGS=true&amp;DOC_NAME=FAT:RGQ_ENTRPR_VAL_EV_SOURCE_WINDOW.FAT&amp;VAR:ID1=PLL&amp;VAR:SDATE=20080118&amp;VAR:FDATE=20071031&amp;VAR:FREQ=WEEKLY&amp;VAR:RELITEM=&amp;VAR:CURRENCY=&amp;VAR:DB_TYPE=&amp;VAR:UNITS=M&amp;window=popup&amp;w","idth=535&amp;height=425&amp;START_MAXIMIZED=FALSE&amp;Y=120&amp;display_string=audit"}</definedName>
    <definedName name="_4316__FDSAUDITLINK__" localSheetId="0" hidden="1">{"fdsup://directions/FAT Viewer?action=UPDATE&amp;creator=factSet&amp;DYN_ARGS=true&amp;DOC_NAME=FAT:RGQ_ENTRPR_VAL_EV_SOURCE_WINDOW.FAT&amp;VAR:ID1=PLL&amp;VAR:SDATE=20080118&amp;VAR:FDATE=20071031&amp;VAR:FREQ=WEEKLY&amp;VAR:RELITEM=&amp;VAR:CURRENCY=&amp;VAR:DB_TYPE=&amp;VAR:UNITS=M&amp;window=popup&amp;w","idth=535&amp;height=425&amp;START_MAXIMIZED=FALSE&amp;Y=120&amp;display_string=audit"}</definedName>
    <definedName name="_4316__FDSAUDITLINK__" hidden="1">{"fdsup://directions/FAT Viewer?action=UPDATE&amp;creator=factSet&amp;DYN_ARGS=true&amp;DOC_NAME=FAT:RGQ_ENTRPR_VAL_EV_SOURCE_WINDOW.FAT&amp;VAR:ID1=PLL&amp;VAR:SDATE=20080118&amp;VAR:FDATE=20071031&amp;VAR:FREQ=WEEKLY&amp;VAR:RELITEM=&amp;VAR:CURRENCY=&amp;VAR:DB_TYPE=&amp;VAR:UNITS=M&amp;window=popup&amp;w","idth=535&amp;height=425&amp;START_MAXIMIZED=FALSE&amp;Y=120&amp;display_string=audit"}</definedName>
    <definedName name="_4317__FDSAUDITLINK__" localSheetId="1" hidden="1">{"fdsup://directions/FAT Viewer?action=UPDATE&amp;creator=factSet&amp;DYN_ARGS=true&amp;DOC_NAME=FAT:RGQ_ENTRPR_VAL_EV_SOURCE_WINDOW.FAT&amp;VAR:ID1=PLL&amp;VAR:SDATE=20080111&amp;VAR:FDATE=20071031&amp;VAR:FREQ=WEEKLY&amp;VAR:RELITEM=&amp;VAR:CURRENCY=&amp;VAR:DB_TYPE=&amp;VAR:UNITS=M&amp;window=popup&amp;w","idth=535&amp;height=425&amp;START_MAXIMIZED=FALSE&amp;Y=120&amp;display_string=audit"}</definedName>
    <definedName name="_4317__FDSAUDITLINK__" localSheetId="0" hidden="1">{"fdsup://directions/FAT Viewer?action=UPDATE&amp;creator=factSet&amp;DYN_ARGS=true&amp;DOC_NAME=FAT:RGQ_ENTRPR_VAL_EV_SOURCE_WINDOW.FAT&amp;VAR:ID1=PLL&amp;VAR:SDATE=20080111&amp;VAR:FDATE=20071031&amp;VAR:FREQ=WEEKLY&amp;VAR:RELITEM=&amp;VAR:CURRENCY=&amp;VAR:DB_TYPE=&amp;VAR:UNITS=M&amp;window=popup&amp;w","idth=535&amp;height=425&amp;START_MAXIMIZED=FALSE&amp;Y=120&amp;display_string=audit"}</definedName>
    <definedName name="_4317__FDSAUDITLINK__" hidden="1">{"fdsup://directions/FAT Viewer?action=UPDATE&amp;creator=factSet&amp;DYN_ARGS=true&amp;DOC_NAME=FAT:RGQ_ENTRPR_VAL_EV_SOURCE_WINDOW.FAT&amp;VAR:ID1=PLL&amp;VAR:SDATE=20080111&amp;VAR:FDATE=20071031&amp;VAR:FREQ=WEEKLY&amp;VAR:RELITEM=&amp;VAR:CURRENCY=&amp;VAR:DB_TYPE=&amp;VAR:UNITS=M&amp;window=popup&amp;w","idth=535&amp;height=425&amp;START_MAXIMIZED=FALSE&amp;Y=120&amp;display_string=audit"}</definedName>
    <definedName name="_4318__FDSAUDITLINK__" localSheetId="1" hidden="1">{"fdsup://directions/FAT Viewer?action=UPDATE&amp;creator=factSet&amp;DYN_ARGS=true&amp;DOC_NAME=FAT:RGQ_ENTRPR_VAL_EV_SOURCE_WINDOW.FAT&amp;VAR:ID1=PLL&amp;VAR:SDATE=20080104&amp;VAR:FDATE=20071031&amp;VAR:FREQ=WEEKLY&amp;VAR:RELITEM=&amp;VAR:CURRENCY=&amp;VAR:DB_TYPE=&amp;VAR:UNITS=M&amp;window=popup&amp;w","idth=535&amp;height=425&amp;START_MAXIMIZED=FALSE&amp;Y=120&amp;display_string=audit"}</definedName>
    <definedName name="_4318__FDSAUDITLINK__" localSheetId="0" hidden="1">{"fdsup://directions/FAT Viewer?action=UPDATE&amp;creator=factSet&amp;DYN_ARGS=true&amp;DOC_NAME=FAT:RGQ_ENTRPR_VAL_EV_SOURCE_WINDOW.FAT&amp;VAR:ID1=PLL&amp;VAR:SDATE=20080104&amp;VAR:FDATE=20071031&amp;VAR:FREQ=WEEKLY&amp;VAR:RELITEM=&amp;VAR:CURRENCY=&amp;VAR:DB_TYPE=&amp;VAR:UNITS=M&amp;window=popup&amp;w","idth=535&amp;height=425&amp;START_MAXIMIZED=FALSE&amp;Y=120&amp;display_string=audit"}</definedName>
    <definedName name="_4318__FDSAUDITLINK__" hidden="1">{"fdsup://directions/FAT Viewer?action=UPDATE&amp;creator=factSet&amp;DYN_ARGS=true&amp;DOC_NAME=FAT:RGQ_ENTRPR_VAL_EV_SOURCE_WINDOW.FAT&amp;VAR:ID1=PLL&amp;VAR:SDATE=20080104&amp;VAR:FDATE=20071031&amp;VAR:FREQ=WEEKLY&amp;VAR:RELITEM=&amp;VAR:CURRENCY=&amp;VAR:DB_TYPE=&amp;VAR:UNITS=M&amp;window=popup&amp;w","idth=535&amp;height=425&amp;START_MAXIMIZED=FALSE&amp;Y=120&amp;display_string=audit"}</definedName>
    <definedName name="_4319__FDSAUDITLINK__" localSheetId="1" hidden="1">{"fdsup://directions/FAT Viewer?action=UPDATE&amp;creator=factSet&amp;DYN_ARGS=true&amp;DOC_NAME=FAT:RGQ_ENTRPR_VAL_EV_SOURCE_WINDOW.FAT&amp;VAR:ID1=PLL&amp;VAR:SDATE=20071228&amp;VAR:FDATE=20071031&amp;VAR:FREQ=WEEKLY&amp;VAR:RELITEM=&amp;VAR:CURRENCY=&amp;VAR:DB_TYPE=&amp;VAR:UNITS=M&amp;window=popup&amp;w","idth=535&amp;height=425&amp;START_MAXIMIZED=FALSE&amp;Y=120&amp;display_string=audit"}</definedName>
    <definedName name="_4319__FDSAUDITLINK__" localSheetId="0" hidden="1">{"fdsup://directions/FAT Viewer?action=UPDATE&amp;creator=factSet&amp;DYN_ARGS=true&amp;DOC_NAME=FAT:RGQ_ENTRPR_VAL_EV_SOURCE_WINDOW.FAT&amp;VAR:ID1=PLL&amp;VAR:SDATE=20071228&amp;VAR:FDATE=20071031&amp;VAR:FREQ=WEEKLY&amp;VAR:RELITEM=&amp;VAR:CURRENCY=&amp;VAR:DB_TYPE=&amp;VAR:UNITS=M&amp;window=popup&amp;w","idth=535&amp;height=425&amp;START_MAXIMIZED=FALSE&amp;Y=120&amp;display_string=audit"}</definedName>
    <definedName name="_4319__FDSAUDITLINK__" hidden="1">{"fdsup://directions/FAT Viewer?action=UPDATE&amp;creator=factSet&amp;DYN_ARGS=true&amp;DOC_NAME=FAT:RGQ_ENTRPR_VAL_EV_SOURCE_WINDOW.FAT&amp;VAR:ID1=PLL&amp;VAR:SDATE=20071228&amp;VAR:FDATE=20071031&amp;VAR:FREQ=WEEKLY&amp;VAR:RELITEM=&amp;VAR:CURRENCY=&amp;VAR:DB_TYPE=&amp;VAR:UNITS=M&amp;window=popup&amp;w","idth=535&amp;height=425&amp;START_MAXIMIZED=FALSE&amp;Y=120&amp;display_string=audit"}</definedName>
    <definedName name="_432__FDSAUDITLINK__" localSheetId="1" hidden="1">{"fdsup://directions/FAT Viewer?action=UPDATE&amp;creator=factSet&amp;DYN_ARGS=true&amp;DOC_NAME=FAT:RGQ_ENTRPR_VAL_EV_SOURCE_WINDOW.FAT&amp;VAR:ID1=PLL&amp;VAR:SDATE=20071005&amp;VAR:FDATE=20070731&amp;VAR:FREQ=WEEKLY&amp;VAR:RELITEM=&amp;VAR:CURRENCY=&amp;VAR:DB_TYPE=&amp;VAR:UNITS=M&amp;window=popup&amp;w","idth=535&amp;height=425&amp;START_MAXIMIZED=FALSE&amp;Y=120&amp;display_string=audit"}</definedName>
    <definedName name="_432__FDSAUDITLINK__" localSheetId="0" hidden="1">{"fdsup://directions/FAT Viewer?action=UPDATE&amp;creator=factSet&amp;DYN_ARGS=true&amp;DOC_NAME=FAT:RGQ_ENTRPR_VAL_EV_SOURCE_WINDOW.FAT&amp;VAR:ID1=PLL&amp;VAR:SDATE=20071005&amp;VAR:FDATE=20070731&amp;VAR:FREQ=WEEKLY&amp;VAR:RELITEM=&amp;VAR:CURRENCY=&amp;VAR:DB_TYPE=&amp;VAR:UNITS=M&amp;window=popup&amp;w","idth=535&amp;height=425&amp;START_MAXIMIZED=FALSE&amp;Y=120&amp;display_string=audit"}</definedName>
    <definedName name="_432__FDSAUDITLINK__" hidden="1">{"fdsup://directions/FAT Viewer?action=UPDATE&amp;creator=factSet&amp;DYN_ARGS=true&amp;DOC_NAME=FAT:RGQ_ENTRPR_VAL_EV_SOURCE_WINDOW.FAT&amp;VAR:ID1=PLL&amp;VAR:SDATE=20071005&amp;VAR:FDATE=20070731&amp;VAR:FREQ=WEEKLY&amp;VAR:RELITEM=&amp;VAR:CURRENCY=&amp;VAR:DB_TYPE=&amp;VAR:UNITS=M&amp;window=popup&amp;w","idth=535&amp;height=425&amp;START_MAXIMIZED=FALSE&amp;Y=120&amp;display_string=audit"}</definedName>
    <definedName name="_4320__FDSAUDITLINK__" localSheetId="1" hidden="1">{"fdsup://directions/FAT Viewer?action=UPDATE&amp;creator=factSet&amp;DYN_ARGS=true&amp;DOC_NAME=FAT:RGQ_ENTRPR_VAL_EV_SOURCE_WINDOW.FAT&amp;VAR:ID1=PLL&amp;VAR:SDATE=20071221&amp;VAR:FDATE=20071031&amp;VAR:FREQ=WEEKLY&amp;VAR:RELITEM=&amp;VAR:CURRENCY=&amp;VAR:DB_TYPE=&amp;VAR:UNITS=M&amp;window=popup&amp;w","idth=535&amp;height=425&amp;START_MAXIMIZED=FALSE&amp;Y=120&amp;display_string=audit"}</definedName>
    <definedName name="_4320__FDSAUDITLINK__" localSheetId="0" hidden="1">{"fdsup://directions/FAT Viewer?action=UPDATE&amp;creator=factSet&amp;DYN_ARGS=true&amp;DOC_NAME=FAT:RGQ_ENTRPR_VAL_EV_SOURCE_WINDOW.FAT&amp;VAR:ID1=PLL&amp;VAR:SDATE=20071221&amp;VAR:FDATE=20071031&amp;VAR:FREQ=WEEKLY&amp;VAR:RELITEM=&amp;VAR:CURRENCY=&amp;VAR:DB_TYPE=&amp;VAR:UNITS=M&amp;window=popup&amp;w","idth=535&amp;height=425&amp;START_MAXIMIZED=FALSE&amp;Y=120&amp;display_string=audit"}</definedName>
    <definedName name="_4320__FDSAUDITLINK__" hidden="1">{"fdsup://directions/FAT Viewer?action=UPDATE&amp;creator=factSet&amp;DYN_ARGS=true&amp;DOC_NAME=FAT:RGQ_ENTRPR_VAL_EV_SOURCE_WINDOW.FAT&amp;VAR:ID1=PLL&amp;VAR:SDATE=20071221&amp;VAR:FDATE=20071031&amp;VAR:FREQ=WEEKLY&amp;VAR:RELITEM=&amp;VAR:CURRENCY=&amp;VAR:DB_TYPE=&amp;VAR:UNITS=M&amp;window=popup&amp;w","idth=535&amp;height=425&amp;START_MAXIMIZED=FALSE&amp;Y=120&amp;display_string=audit"}</definedName>
    <definedName name="_4321__FDSAUDITLINK__" localSheetId="1" hidden="1">{"fdsup://directions/FAT Viewer?action=UPDATE&amp;creator=factSet&amp;DYN_ARGS=true&amp;DOC_NAME=FAT:RGQ_ENTRPR_VAL_EV_SOURCE_WINDOW.FAT&amp;VAR:ID1=PLL&amp;VAR:SDATE=20071214&amp;VAR:FDATE=20071031&amp;VAR:FREQ=WEEKLY&amp;VAR:RELITEM=&amp;VAR:CURRENCY=&amp;VAR:DB_TYPE=&amp;VAR:UNITS=M&amp;window=popup&amp;w","idth=535&amp;height=425&amp;START_MAXIMIZED=FALSE&amp;Y=120&amp;display_string=audit"}</definedName>
    <definedName name="_4321__FDSAUDITLINK__" localSheetId="0" hidden="1">{"fdsup://directions/FAT Viewer?action=UPDATE&amp;creator=factSet&amp;DYN_ARGS=true&amp;DOC_NAME=FAT:RGQ_ENTRPR_VAL_EV_SOURCE_WINDOW.FAT&amp;VAR:ID1=PLL&amp;VAR:SDATE=20071214&amp;VAR:FDATE=20071031&amp;VAR:FREQ=WEEKLY&amp;VAR:RELITEM=&amp;VAR:CURRENCY=&amp;VAR:DB_TYPE=&amp;VAR:UNITS=M&amp;window=popup&amp;w","idth=535&amp;height=425&amp;START_MAXIMIZED=FALSE&amp;Y=120&amp;display_string=audit"}</definedName>
    <definedName name="_4321__FDSAUDITLINK__" hidden="1">{"fdsup://directions/FAT Viewer?action=UPDATE&amp;creator=factSet&amp;DYN_ARGS=true&amp;DOC_NAME=FAT:RGQ_ENTRPR_VAL_EV_SOURCE_WINDOW.FAT&amp;VAR:ID1=PLL&amp;VAR:SDATE=20071214&amp;VAR:FDATE=20071031&amp;VAR:FREQ=WEEKLY&amp;VAR:RELITEM=&amp;VAR:CURRENCY=&amp;VAR:DB_TYPE=&amp;VAR:UNITS=M&amp;window=popup&amp;w","idth=535&amp;height=425&amp;START_MAXIMIZED=FALSE&amp;Y=120&amp;display_string=audit"}</definedName>
    <definedName name="_4322__FDSAUDITLINK__" localSheetId="1" hidden="1">{"fdsup://directions/FAT Viewer?action=UPDATE&amp;creator=factSet&amp;DYN_ARGS=true&amp;DOC_NAME=FAT:RGQ_ENTRPR_VAL_EV_SOURCE_WINDOW.FAT&amp;VAR:ID1=PLL&amp;VAR:SDATE=20071207&amp;VAR:FDATE=20071031&amp;VAR:FREQ=WEEKLY&amp;VAR:RELITEM=&amp;VAR:CURRENCY=&amp;VAR:DB_TYPE=&amp;VAR:UNITS=M&amp;window=popup&amp;w","idth=535&amp;height=425&amp;START_MAXIMIZED=FALSE&amp;Y=120&amp;display_string=audit"}</definedName>
    <definedName name="_4322__FDSAUDITLINK__" localSheetId="0" hidden="1">{"fdsup://directions/FAT Viewer?action=UPDATE&amp;creator=factSet&amp;DYN_ARGS=true&amp;DOC_NAME=FAT:RGQ_ENTRPR_VAL_EV_SOURCE_WINDOW.FAT&amp;VAR:ID1=PLL&amp;VAR:SDATE=20071207&amp;VAR:FDATE=20071031&amp;VAR:FREQ=WEEKLY&amp;VAR:RELITEM=&amp;VAR:CURRENCY=&amp;VAR:DB_TYPE=&amp;VAR:UNITS=M&amp;window=popup&amp;w","idth=535&amp;height=425&amp;START_MAXIMIZED=FALSE&amp;Y=120&amp;display_string=audit"}</definedName>
    <definedName name="_4322__FDSAUDITLINK__" hidden="1">{"fdsup://directions/FAT Viewer?action=UPDATE&amp;creator=factSet&amp;DYN_ARGS=true&amp;DOC_NAME=FAT:RGQ_ENTRPR_VAL_EV_SOURCE_WINDOW.FAT&amp;VAR:ID1=PLL&amp;VAR:SDATE=20071207&amp;VAR:FDATE=20071031&amp;VAR:FREQ=WEEKLY&amp;VAR:RELITEM=&amp;VAR:CURRENCY=&amp;VAR:DB_TYPE=&amp;VAR:UNITS=M&amp;window=popup&amp;w","idth=535&amp;height=425&amp;START_MAXIMIZED=FALSE&amp;Y=120&amp;display_string=audit"}</definedName>
    <definedName name="_4323__FDSAUDITLINK__" localSheetId="1" hidden="1">{"fdsup://directions/FAT Viewer?action=UPDATE&amp;creator=factSet&amp;DYN_ARGS=true&amp;DOC_NAME=FAT:RGQ_ENTRPR_VAL_EV_SOURCE_WINDOW.FAT&amp;VAR:ID1=PLL&amp;VAR:SDATE=20071130&amp;VAR:FDATE=20071031&amp;VAR:FREQ=WEEKLY&amp;VAR:RELITEM=&amp;VAR:CURRENCY=&amp;VAR:DB_TYPE=&amp;VAR:UNITS=M&amp;window=popup&amp;w","idth=535&amp;height=425&amp;START_MAXIMIZED=FALSE&amp;Y=120&amp;display_string=audit"}</definedName>
    <definedName name="_4323__FDSAUDITLINK__" localSheetId="0" hidden="1">{"fdsup://directions/FAT Viewer?action=UPDATE&amp;creator=factSet&amp;DYN_ARGS=true&amp;DOC_NAME=FAT:RGQ_ENTRPR_VAL_EV_SOURCE_WINDOW.FAT&amp;VAR:ID1=PLL&amp;VAR:SDATE=20071130&amp;VAR:FDATE=20071031&amp;VAR:FREQ=WEEKLY&amp;VAR:RELITEM=&amp;VAR:CURRENCY=&amp;VAR:DB_TYPE=&amp;VAR:UNITS=M&amp;window=popup&amp;w","idth=535&amp;height=425&amp;START_MAXIMIZED=FALSE&amp;Y=120&amp;display_string=audit"}</definedName>
    <definedName name="_4323__FDSAUDITLINK__" hidden="1">{"fdsup://directions/FAT Viewer?action=UPDATE&amp;creator=factSet&amp;DYN_ARGS=true&amp;DOC_NAME=FAT:RGQ_ENTRPR_VAL_EV_SOURCE_WINDOW.FAT&amp;VAR:ID1=PLL&amp;VAR:SDATE=20071130&amp;VAR:FDATE=20071031&amp;VAR:FREQ=WEEKLY&amp;VAR:RELITEM=&amp;VAR:CURRENCY=&amp;VAR:DB_TYPE=&amp;VAR:UNITS=M&amp;window=popup&amp;w","idth=535&amp;height=425&amp;START_MAXIMIZED=FALSE&amp;Y=120&amp;display_string=audit"}</definedName>
    <definedName name="_4324__FDSAUDITLINK__" localSheetId="1" hidden="1">{"fdsup://directions/FAT Viewer?action=UPDATE&amp;creator=factSet&amp;DYN_ARGS=true&amp;DOC_NAME=FAT:RGQ_ENTRPR_VAL_EV_SOURCE_WINDOW.FAT&amp;VAR:ID1=PLL&amp;VAR:SDATE=20071123&amp;VAR:FDATE=20071031&amp;VAR:FREQ=WEEKLY&amp;VAR:RELITEM=&amp;VAR:CURRENCY=&amp;VAR:DB_TYPE=&amp;VAR:UNITS=M&amp;window=popup&amp;w","idth=535&amp;height=425&amp;START_MAXIMIZED=FALSE&amp;Y=120&amp;display_string=audit"}</definedName>
    <definedName name="_4324__FDSAUDITLINK__" localSheetId="0" hidden="1">{"fdsup://directions/FAT Viewer?action=UPDATE&amp;creator=factSet&amp;DYN_ARGS=true&amp;DOC_NAME=FAT:RGQ_ENTRPR_VAL_EV_SOURCE_WINDOW.FAT&amp;VAR:ID1=PLL&amp;VAR:SDATE=20071123&amp;VAR:FDATE=20071031&amp;VAR:FREQ=WEEKLY&amp;VAR:RELITEM=&amp;VAR:CURRENCY=&amp;VAR:DB_TYPE=&amp;VAR:UNITS=M&amp;window=popup&amp;w","idth=535&amp;height=425&amp;START_MAXIMIZED=FALSE&amp;Y=120&amp;display_string=audit"}</definedName>
    <definedName name="_4324__FDSAUDITLINK__" hidden="1">{"fdsup://directions/FAT Viewer?action=UPDATE&amp;creator=factSet&amp;DYN_ARGS=true&amp;DOC_NAME=FAT:RGQ_ENTRPR_VAL_EV_SOURCE_WINDOW.FAT&amp;VAR:ID1=PLL&amp;VAR:SDATE=20071123&amp;VAR:FDATE=20071031&amp;VAR:FREQ=WEEKLY&amp;VAR:RELITEM=&amp;VAR:CURRENCY=&amp;VAR:DB_TYPE=&amp;VAR:UNITS=M&amp;window=popup&amp;w","idth=535&amp;height=425&amp;START_MAXIMIZED=FALSE&amp;Y=120&amp;display_string=audit"}</definedName>
    <definedName name="_4325__FDSAUDITLINK__" localSheetId="1" hidden="1">{"fdsup://directions/FAT Viewer?action=UPDATE&amp;creator=factSet&amp;DYN_ARGS=true&amp;DOC_NAME=FAT:RGQ_ENTRPR_VAL_EV_SOURCE_WINDOW.FAT&amp;VAR:ID1=PLL&amp;VAR:SDATE=20071116&amp;VAR:FDATE=20071031&amp;VAR:FREQ=WEEKLY&amp;VAR:RELITEM=&amp;VAR:CURRENCY=&amp;VAR:DB_TYPE=&amp;VAR:UNITS=M&amp;window=popup&amp;w","idth=535&amp;height=425&amp;START_MAXIMIZED=FALSE&amp;Y=120&amp;display_string=audit"}</definedName>
    <definedName name="_4325__FDSAUDITLINK__" localSheetId="0" hidden="1">{"fdsup://directions/FAT Viewer?action=UPDATE&amp;creator=factSet&amp;DYN_ARGS=true&amp;DOC_NAME=FAT:RGQ_ENTRPR_VAL_EV_SOURCE_WINDOW.FAT&amp;VAR:ID1=PLL&amp;VAR:SDATE=20071116&amp;VAR:FDATE=20071031&amp;VAR:FREQ=WEEKLY&amp;VAR:RELITEM=&amp;VAR:CURRENCY=&amp;VAR:DB_TYPE=&amp;VAR:UNITS=M&amp;window=popup&amp;w","idth=535&amp;height=425&amp;START_MAXIMIZED=FALSE&amp;Y=120&amp;display_string=audit"}</definedName>
    <definedName name="_4325__FDSAUDITLINK__" hidden="1">{"fdsup://directions/FAT Viewer?action=UPDATE&amp;creator=factSet&amp;DYN_ARGS=true&amp;DOC_NAME=FAT:RGQ_ENTRPR_VAL_EV_SOURCE_WINDOW.FAT&amp;VAR:ID1=PLL&amp;VAR:SDATE=20071116&amp;VAR:FDATE=20071031&amp;VAR:FREQ=WEEKLY&amp;VAR:RELITEM=&amp;VAR:CURRENCY=&amp;VAR:DB_TYPE=&amp;VAR:UNITS=M&amp;window=popup&amp;w","idth=535&amp;height=425&amp;START_MAXIMIZED=FALSE&amp;Y=120&amp;display_string=audit"}</definedName>
    <definedName name="_4326__FDSAUDITLINK__" localSheetId="1" hidden="1">{"fdsup://directions/FAT Viewer?action=UPDATE&amp;creator=factSet&amp;DYN_ARGS=true&amp;DOC_NAME=FAT:RGQ_ENTRPR_VAL_EV_SOURCE_WINDOW.FAT&amp;VAR:ID1=PLL&amp;VAR:SDATE=20071109&amp;VAR:FDATE=20071031&amp;VAR:FREQ=WEEKLY&amp;VAR:RELITEM=&amp;VAR:CURRENCY=&amp;VAR:DB_TYPE=&amp;VAR:UNITS=M&amp;window=popup&amp;w","idth=535&amp;height=425&amp;START_MAXIMIZED=FALSE&amp;Y=120&amp;display_string=audit"}</definedName>
    <definedName name="_4326__FDSAUDITLINK__" localSheetId="0" hidden="1">{"fdsup://directions/FAT Viewer?action=UPDATE&amp;creator=factSet&amp;DYN_ARGS=true&amp;DOC_NAME=FAT:RGQ_ENTRPR_VAL_EV_SOURCE_WINDOW.FAT&amp;VAR:ID1=PLL&amp;VAR:SDATE=20071109&amp;VAR:FDATE=20071031&amp;VAR:FREQ=WEEKLY&amp;VAR:RELITEM=&amp;VAR:CURRENCY=&amp;VAR:DB_TYPE=&amp;VAR:UNITS=M&amp;window=popup&amp;w","idth=535&amp;height=425&amp;START_MAXIMIZED=FALSE&amp;Y=120&amp;display_string=audit"}</definedName>
    <definedName name="_4326__FDSAUDITLINK__" hidden="1">{"fdsup://directions/FAT Viewer?action=UPDATE&amp;creator=factSet&amp;DYN_ARGS=true&amp;DOC_NAME=FAT:RGQ_ENTRPR_VAL_EV_SOURCE_WINDOW.FAT&amp;VAR:ID1=PLL&amp;VAR:SDATE=20071109&amp;VAR:FDATE=20071031&amp;VAR:FREQ=WEEKLY&amp;VAR:RELITEM=&amp;VAR:CURRENCY=&amp;VAR:DB_TYPE=&amp;VAR:UNITS=M&amp;window=popup&amp;w","idth=535&amp;height=425&amp;START_MAXIMIZED=FALSE&amp;Y=120&amp;display_string=audit"}</definedName>
    <definedName name="_4327__FDSAUDITLINK__" localSheetId="1" hidden="1">{"fdsup://directions/FAT Viewer?action=UPDATE&amp;creator=factSet&amp;DYN_ARGS=true&amp;DOC_NAME=FAT:RGQ_ENTRPR_VAL_EV_SOURCE_WINDOW.FAT&amp;VAR:ID1=PLL&amp;VAR:SDATE=20071102&amp;VAR:FDATE=20071031&amp;VAR:FREQ=WEEKLY&amp;VAR:RELITEM=&amp;VAR:CURRENCY=&amp;VAR:DB_TYPE=&amp;VAR:UNITS=M&amp;window=popup&amp;w","idth=535&amp;height=425&amp;START_MAXIMIZED=FALSE&amp;Y=120&amp;display_string=audit"}</definedName>
    <definedName name="_4327__FDSAUDITLINK__" localSheetId="0" hidden="1">{"fdsup://directions/FAT Viewer?action=UPDATE&amp;creator=factSet&amp;DYN_ARGS=true&amp;DOC_NAME=FAT:RGQ_ENTRPR_VAL_EV_SOURCE_WINDOW.FAT&amp;VAR:ID1=PLL&amp;VAR:SDATE=20071102&amp;VAR:FDATE=20071031&amp;VAR:FREQ=WEEKLY&amp;VAR:RELITEM=&amp;VAR:CURRENCY=&amp;VAR:DB_TYPE=&amp;VAR:UNITS=M&amp;window=popup&amp;w","idth=535&amp;height=425&amp;START_MAXIMIZED=FALSE&amp;Y=120&amp;display_string=audit"}</definedName>
    <definedName name="_4327__FDSAUDITLINK__" hidden="1">{"fdsup://directions/FAT Viewer?action=UPDATE&amp;creator=factSet&amp;DYN_ARGS=true&amp;DOC_NAME=FAT:RGQ_ENTRPR_VAL_EV_SOURCE_WINDOW.FAT&amp;VAR:ID1=PLL&amp;VAR:SDATE=20071102&amp;VAR:FDATE=20071031&amp;VAR:FREQ=WEEKLY&amp;VAR:RELITEM=&amp;VAR:CURRENCY=&amp;VAR:DB_TYPE=&amp;VAR:UNITS=M&amp;window=popup&amp;w","idth=535&amp;height=425&amp;START_MAXIMIZED=FALSE&amp;Y=120&amp;display_string=audit"}</definedName>
    <definedName name="_4328__FDSAUDITLINK__" localSheetId="1" hidden="1">{"fdsup://directions/FAT Viewer?action=UPDATE&amp;creator=factSet&amp;DYN_ARGS=true&amp;DOC_NAME=FAT:RGQ_ENTRPR_VAL_EV_SOURCE_WINDOW.FAT&amp;VAR:ID1=PLL&amp;VAR:SDATE=20071026&amp;VAR:FDATE=20070731&amp;VAR:FREQ=WEEKLY&amp;VAR:RELITEM=&amp;VAR:CURRENCY=&amp;VAR:DB_TYPE=&amp;VAR:UNITS=M&amp;window=popup&amp;w","idth=535&amp;height=425&amp;START_MAXIMIZED=FALSE&amp;Y=120&amp;display_string=audit"}</definedName>
    <definedName name="_4328__FDSAUDITLINK__" localSheetId="0" hidden="1">{"fdsup://directions/FAT Viewer?action=UPDATE&amp;creator=factSet&amp;DYN_ARGS=true&amp;DOC_NAME=FAT:RGQ_ENTRPR_VAL_EV_SOURCE_WINDOW.FAT&amp;VAR:ID1=PLL&amp;VAR:SDATE=20071026&amp;VAR:FDATE=20070731&amp;VAR:FREQ=WEEKLY&amp;VAR:RELITEM=&amp;VAR:CURRENCY=&amp;VAR:DB_TYPE=&amp;VAR:UNITS=M&amp;window=popup&amp;w","idth=535&amp;height=425&amp;START_MAXIMIZED=FALSE&amp;Y=120&amp;display_string=audit"}</definedName>
    <definedName name="_4328__FDSAUDITLINK__" hidden="1">{"fdsup://directions/FAT Viewer?action=UPDATE&amp;creator=factSet&amp;DYN_ARGS=true&amp;DOC_NAME=FAT:RGQ_ENTRPR_VAL_EV_SOURCE_WINDOW.FAT&amp;VAR:ID1=PLL&amp;VAR:SDATE=20071026&amp;VAR:FDATE=20070731&amp;VAR:FREQ=WEEKLY&amp;VAR:RELITEM=&amp;VAR:CURRENCY=&amp;VAR:DB_TYPE=&amp;VAR:UNITS=M&amp;window=popup&amp;w","idth=535&amp;height=425&amp;START_MAXIMIZED=FALSE&amp;Y=120&amp;display_string=audit"}</definedName>
    <definedName name="_4329__FDSAUDITLINK__" localSheetId="1" hidden="1">{"fdsup://directions/FAT Viewer?action=UPDATE&amp;creator=factSet&amp;DYN_ARGS=true&amp;DOC_NAME=FAT:RGQ_ENTRPR_VAL_EV_SOURCE_WINDOW.FAT&amp;VAR:ID1=PLL&amp;VAR:SDATE=20071019&amp;VAR:FDATE=20070731&amp;VAR:FREQ=WEEKLY&amp;VAR:RELITEM=&amp;VAR:CURRENCY=&amp;VAR:DB_TYPE=&amp;VAR:UNITS=M&amp;window=popup&amp;w","idth=535&amp;height=425&amp;START_MAXIMIZED=FALSE&amp;Y=120&amp;display_string=audit"}</definedName>
    <definedName name="_4329__FDSAUDITLINK__" localSheetId="0" hidden="1">{"fdsup://directions/FAT Viewer?action=UPDATE&amp;creator=factSet&amp;DYN_ARGS=true&amp;DOC_NAME=FAT:RGQ_ENTRPR_VAL_EV_SOURCE_WINDOW.FAT&amp;VAR:ID1=PLL&amp;VAR:SDATE=20071019&amp;VAR:FDATE=20070731&amp;VAR:FREQ=WEEKLY&amp;VAR:RELITEM=&amp;VAR:CURRENCY=&amp;VAR:DB_TYPE=&amp;VAR:UNITS=M&amp;window=popup&amp;w","idth=535&amp;height=425&amp;START_MAXIMIZED=FALSE&amp;Y=120&amp;display_string=audit"}</definedName>
    <definedName name="_4329__FDSAUDITLINK__" hidden="1">{"fdsup://directions/FAT Viewer?action=UPDATE&amp;creator=factSet&amp;DYN_ARGS=true&amp;DOC_NAME=FAT:RGQ_ENTRPR_VAL_EV_SOURCE_WINDOW.FAT&amp;VAR:ID1=PLL&amp;VAR:SDATE=20071019&amp;VAR:FDATE=20070731&amp;VAR:FREQ=WEEKLY&amp;VAR:RELITEM=&amp;VAR:CURRENCY=&amp;VAR:DB_TYPE=&amp;VAR:UNITS=M&amp;window=popup&amp;w","idth=535&amp;height=425&amp;START_MAXIMIZED=FALSE&amp;Y=120&amp;display_string=audit"}</definedName>
    <definedName name="_433__FDSAUDITLINK__" localSheetId="1" hidden="1">{"fdsup://directions/FAT Viewer?action=UPDATE&amp;creator=factSet&amp;DYN_ARGS=true&amp;DOC_NAME=FAT:RGQ_ENTRPR_VAL_EV_SOURCE_WINDOW.FAT&amp;VAR:ID1=PLL&amp;VAR:SDATE=20070928&amp;VAR:FDATE=20070731&amp;VAR:FREQ=WEEKLY&amp;VAR:RELITEM=&amp;VAR:CURRENCY=&amp;VAR:DB_TYPE=&amp;VAR:UNITS=M&amp;window=popup&amp;w","idth=535&amp;height=425&amp;START_MAXIMIZED=FALSE&amp;Y=120&amp;display_string=audit"}</definedName>
    <definedName name="_433__FDSAUDITLINK__" localSheetId="0" hidden="1">{"fdsup://directions/FAT Viewer?action=UPDATE&amp;creator=factSet&amp;DYN_ARGS=true&amp;DOC_NAME=FAT:RGQ_ENTRPR_VAL_EV_SOURCE_WINDOW.FAT&amp;VAR:ID1=PLL&amp;VAR:SDATE=20070928&amp;VAR:FDATE=20070731&amp;VAR:FREQ=WEEKLY&amp;VAR:RELITEM=&amp;VAR:CURRENCY=&amp;VAR:DB_TYPE=&amp;VAR:UNITS=M&amp;window=popup&amp;w","idth=535&amp;height=425&amp;START_MAXIMIZED=FALSE&amp;Y=120&amp;display_string=audit"}</definedName>
    <definedName name="_433__FDSAUDITLINK__" hidden="1">{"fdsup://directions/FAT Viewer?action=UPDATE&amp;creator=factSet&amp;DYN_ARGS=true&amp;DOC_NAME=FAT:RGQ_ENTRPR_VAL_EV_SOURCE_WINDOW.FAT&amp;VAR:ID1=PLL&amp;VAR:SDATE=20070928&amp;VAR:FDATE=20070731&amp;VAR:FREQ=WEEKLY&amp;VAR:RELITEM=&amp;VAR:CURRENCY=&amp;VAR:DB_TYPE=&amp;VAR:UNITS=M&amp;window=popup&amp;w","idth=535&amp;height=425&amp;START_MAXIMIZED=FALSE&amp;Y=120&amp;display_string=audit"}</definedName>
    <definedName name="_4330__FDSAUDITLINK__" localSheetId="1" hidden="1">{"fdsup://directions/FAT Viewer?action=UPDATE&amp;creator=factSet&amp;DYN_ARGS=true&amp;DOC_NAME=FAT:RGQ_ENTRPR_VAL_EV_SOURCE_WINDOW.FAT&amp;VAR:ID1=PLL&amp;VAR:SDATE=20071012&amp;VAR:FDATE=20070731&amp;VAR:FREQ=WEEKLY&amp;VAR:RELITEM=&amp;VAR:CURRENCY=&amp;VAR:DB_TYPE=&amp;VAR:UNITS=M&amp;window=popup&amp;w","idth=535&amp;height=425&amp;START_MAXIMIZED=FALSE&amp;Y=120&amp;display_string=audit"}</definedName>
    <definedName name="_4330__FDSAUDITLINK__" localSheetId="0" hidden="1">{"fdsup://directions/FAT Viewer?action=UPDATE&amp;creator=factSet&amp;DYN_ARGS=true&amp;DOC_NAME=FAT:RGQ_ENTRPR_VAL_EV_SOURCE_WINDOW.FAT&amp;VAR:ID1=PLL&amp;VAR:SDATE=20071012&amp;VAR:FDATE=20070731&amp;VAR:FREQ=WEEKLY&amp;VAR:RELITEM=&amp;VAR:CURRENCY=&amp;VAR:DB_TYPE=&amp;VAR:UNITS=M&amp;window=popup&amp;w","idth=535&amp;height=425&amp;START_MAXIMIZED=FALSE&amp;Y=120&amp;display_string=audit"}</definedName>
    <definedName name="_4330__FDSAUDITLINK__" hidden="1">{"fdsup://directions/FAT Viewer?action=UPDATE&amp;creator=factSet&amp;DYN_ARGS=true&amp;DOC_NAME=FAT:RGQ_ENTRPR_VAL_EV_SOURCE_WINDOW.FAT&amp;VAR:ID1=PLL&amp;VAR:SDATE=20071012&amp;VAR:FDATE=20070731&amp;VAR:FREQ=WEEKLY&amp;VAR:RELITEM=&amp;VAR:CURRENCY=&amp;VAR:DB_TYPE=&amp;VAR:UNITS=M&amp;window=popup&amp;w","idth=535&amp;height=425&amp;START_MAXIMIZED=FALSE&amp;Y=120&amp;display_string=audit"}</definedName>
    <definedName name="_4331__FDSAUDITLINK__" localSheetId="1" hidden="1">{"fdsup://directions/FAT Viewer?action=UPDATE&amp;creator=factSet&amp;DYN_ARGS=true&amp;DOC_NAME=FAT:RGQ_ENTRPR_VAL_EV_SOURCE_WINDOW.FAT&amp;VAR:ID1=PLL&amp;VAR:SDATE=20071005&amp;VAR:FDATE=20070731&amp;VAR:FREQ=WEEKLY&amp;VAR:RELITEM=&amp;VAR:CURRENCY=&amp;VAR:DB_TYPE=&amp;VAR:UNITS=M&amp;window=popup&amp;w","idth=535&amp;height=425&amp;START_MAXIMIZED=FALSE&amp;Y=120&amp;display_string=audit"}</definedName>
    <definedName name="_4331__FDSAUDITLINK__" localSheetId="0" hidden="1">{"fdsup://directions/FAT Viewer?action=UPDATE&amp;creator=factSet&amp;DYN_ARGS=true&amp;DOC_NAME=FAT:RGQ_ENTRPR_VAL_EV_SOURCE_WINDOW.FAT&amp;VAR:ID1=PLL&amp;VAR:SDATE=20071005&amp;VAR:FDATE=20070731&amp;VAR:FREQ=WEEKLY&amp;VAR:RELITEM=&amp;VAR:CURRENCY=&amp;VAR:DB_TYPE=&amp;VAR:UNITS=M&amp;window=popup&amp;w","idth=535&amp;height=425&amp;START_MAXIMIZED=FALSE&amp;Y=120&amp;display_string=audit"}</definedName>
    <definedName name="_4331__FDSAUDITLINK__" hidden="1">{"fdsup://directions/FAT Viewer?action=UPDATE&amp;creator=factSet&amp;DYN_ARGS=true&amp;DOC_NAME=FAT:RGQ_ENTRPR_VAL_EV_SOURCE_WINDOW.FAT&amp;VAR:ID1=PLL&amp;VAR:SDATE=20071005&amp;VAR:FDATE=20070731&amp;VAR:FREQ=WEEKLY&amp;VAR:RELITEM=&amp;VAR:CURRENCY=&amp;VAR:DB_TYPE=&amp;VAR:UNITS=M&amp;window=popup&amp;w","idth=535&amp;height=425&amp;START_MAXIMIZED=FALSE&amp;Y=120&amp;display_string=audit"}</definedName>
    <definedName name="_4332__FDSAUDITLINK__" localSheetId="1" hidden="1">{"fdsup://directions/FAT Viewer?action=UPDATE&amp;creator=factSet&amp;DYN_ARGS=true&amp;DOC_NAME=FAT:RGQ_ENTRPR_VAL_EV_SOURCE_WINDOW.FAT&amp;VAR:ID1=PLL&amp;VAR:SDATE=20070928&amp;VAR:FDATE=20070731&amp;VAR:FREQ=WEEKLY&amp;VAR:RELITEM=&amp;VAR:CURRENCY=&amp;VAR:DB_TYPE=&amp;VAR:UNITS=M&amp;window=popup&amp;w","idth=535&amp;height=425&amp;START_MAXIMIZED=FALSE&amp;Y=120&amp;display_string=audit"}</definedName>
    <definedName name="_4332__FDSAUDITLINK__" localSheetId="0" hidden="1">{"fdsup://directions/FAT Viewer?action=UPDATE&amp;creator=factSet&amp;DYN_ARGS=true&amp;DOC_NAME=FAT:RGQ_ENTRPR_VAL_EV_SOURCE_WINDOW.FAT&amp;VAR:ID1=PLL&amp;VAR:SDATE=20070928&amp;VAR:FDATE=20070731&amp;VAR:FREQ=WEEKLY&amp;VAR:RELITEM=&amp;VAR:CURRENCY=&amp;VAR:DB_TYPE=&amp;VAR:UNITS=M&amp;window=popup&amp;w","idth=535&amp;height=425&amp;START_MAXIMIZED=FALSE&amp;Y=120&amp;display_string=audit"}</definedName>
    <definedName name="_4332__FDSAUDITLINK__" hidden="1">{"fdsup://directions/FAT Viewer?action=UPDATE&amp;creator=factSet&amp;DYN_ARGS=true&amp;DOC_NAME=FAT:RGQ_ENTRPR_VAL_EV_SOURCE_WINDOW.FAT&amp;VAR:ID1=PLL&amp;VAR:SDATE=20070928&amp;VAR:FDATE=20070731&amp;VAR:FREQ=WEEKLY&amp;VAR:RELITEM=&amp;VAR:CURRENCY=&amp;VAR:DB_TYPE=&amp;VAR:UNITS=M&amp;window=popup&amp;w","idth=535&amp;height=425&amp;START_MAXIMIZED=FALSE&amp;Y=120&amp;display_string=audit"}</definedName>
    <definedName name="_4333__FDSAUDITLINK__" localSheetId="1" hidden="1">{"fdsup://directions/FAT Viewer?action=UPDATE&amp;creator=factSet&amp;DYN_ARGS=true&amp;DOC_NAME=FAT:RGQ_ENTRPR_VAL_EV_SOURCE_WINDOW.FAT&amp;VAR:ID1=PLL&amp;VAR:SDATE=20070921&amp;VAR:FDATE=20070731&amp;VAR:FREQ=WEEKLY&amp;VAR:RELITEM=&amp;VAR:CURRENCY=&amp;VAR:DB_TYPE=&amp;VAR:UNITS=M&amp;window=popup&amp;w","idth=535&amp;height=425&amp;START_MAXIMIZED=FALSE&amp;Y=120&amp;display_string=audit"}</definedName>
    <definedName name="_4333__FDSAUDITLINK__" localSheetId="0" hidden="1">{"fdsup://directions/FAT Viewer?action=UPDATE&amp;creator=factSet&amp;DYN_ARGS=true&amp;DOC_NAME=FAT:RGQ_ENTRPR_VAL_EV_SOURCE_WINDOW.FAT&amp;VAR:ID1=PLL&amp;VAR:SDATE=20070921&amp;VAR:FDATE=20070731&amp;VAR:FREQ=WEEKLY&amp;VAR:RELITEM=&amp;VAR:CURRENCY=&amp;VAR:DB_TYPE=&amp;VAR:UNITS=M&amp;window=popup&amp;w","idth=535&amp;height=425&amp;START_MAXIMIZED=FALSE&amp;Y=120&amp;display_string=audit"}</definedName>
    <definedName name="_4333__FDSAUDITLINK__" hidden="1">{"fdsup://directions/FAT Viewer?action=UPDATE&amp;creator=factSet&amp;DYN_ARGS=true&amp;DOC_NAME=FAT:RGQ_ENTRPR_VAL_EV_SOURCE_WINDOW.FAT&amp;VAR:ID1=PLL&amp;VAR:SDATE=20070921&amp;VAR:FDATE=20070731&amp;VAR:FREQ=WEEKLY&amp;VAR:RELITEM=&amp;VAR:CURRENCY=&amp;VAR:DB_TYPE=&amp;VAR:UNITS=M&amp;window=popup&amp;w","idth=535&amp;height=425&amp;START_MAXIMIZED=FALSE&amp;Y=120&amp;display_string=audit"}</definedName>
    <definedName name="_4334__FDSAUDITLINK__" localSheetId="1" hidden="1">{"fdsup://directions/FAT Viewer?action=UPDATE&amp;creator=factSet&amp;DYN_ARGS=true&amp;DOC_NAME=FAT:RGQ_ENTRPR_VAL_EV_SOURCE_WINDOW.FAT&amp;VAR:ID1=PLL&amp;VAR:SDATE=20070914&amp;VAR:FDATE=20070731&amp;VAR:FREQ=WEEKLY&amp;VAR:RELITEM=&amp;VAR:CURRENCY=&amp;VAR:DB_TYPE=&amp;VAR:UNITS=M&amp;window=popup&amp;w","idth=535&amp;height=425&amp;START_MAXIMIZED=FALSE&amp;Y=120&amp;display_string=audit"}</definedName>
    <definedName name="_4334__FDSAUDITLINK__" localSheetId="0" hidden="1">{"fdsup://directions/FAT Viewer?action=UPDATE&amp;creator=factSet&amp;DYN_ARGS=true&amp;DOC_NAME=FAT:RGQ_ENTRPR_VAL_EV_SOURCE_WINDOW.FAT&amp;VAR:ID1=PLL&amp;VAR:SDATE=20070914&amp;VAR:FDATE=20070731&amp;VAR:FREQ=WEEKLY&amp;VAR:RELITEM=&amp;VAR:CURRENCY=&amp;VAR:DB_TYPE=&amp;VAR:UNITS=M&amp;window=popup&amp;w","idth=535&amp;height=425&amp;START_MAXIMIZED=FALSE&amp;Y=120&amp;display_string=audit"}</definedName>
    <definedName name="_4334__FDSAUDITLINK__" hidden="1">{"fdsup://directions/FAT Viewer?action=UPDATE&amp;creator=factSet&amp;DYN_ARGS=true&amp;DOC_NAME=FAT:RGQ_ENTRPR_VAL_EV_SOURCE_WINDOW.FAT&amp;VAR:ID1=PLL&amp;VAR:SDATE=20070914&amp;VAR:FDATE=20070731&amp;VAR:FREQ=WEEKLY&amp;VAR:RELITEM=&amp;VAR:CURRENCY=&amp;VAR:DB_TYPE=&amp;VAR:UNITS=M&amp;window=popup&amp;w","idth=535&amp;height=425&amp;START_MAXIMIZED=FALSE&amp;Y=120&amp;display_string=audit"}</definedName>
    <definedName name="_4335__FDSAUDITLINK__" localSheetId="1" hidden="1">{"fdsup://directions/FAT Viewer?action=UPDATE&amp;creator=factSet&amp;DYN_ARGS=true&amp;DOC_NAME=FAT:RGQ_ENTRPR_VAL_EV_SOURCE_WINDOW.FAT&amp;VAR:ID1=PLL&amp;VAR:SDATE=20070907&amp;VAR:FDATE=20070731&amp;VAR:FREQ=WEEKLY&amp;VAR:RELITEM=&amp;VAR:CURRENCY=&amp;VAR:DB_TYPE=&amp;VAR:UNITS=M&amp;window=popup&amp;w","idth=535&amp;height=425&amp;START_MAXIMIZED=FALSE&amp;Y=120&amp;display_string=audit"}</definedName>
    <definedName name="_4335__FDSAUDITLINK__" localSheetId="0" hidden="1">{"fdsup://directions/FAT Viewer?action=UPDATE&amp;creator=factSet&amp;DYN_ARGS=true&amp;DOC_NAME=FAT:RGQ_ENTRPR_VAL_EV_SOURCE_WINDOW.FAT&amp;VAR:ID1=PLL&amp;VAR:SDATE=20070907&amp;VAR:FDATE=20070731&amp;VAR:FREQ=WEEKLY&amp;VAR:RELITEM=&amp;VAR:CURRENCY=&amp;VAR:DB_TYPE=&amp;VAR:UNITS=M&amp;window=popup&amp;w","idth=535&amp;height=425&amp;START_MAXIMIZED=FALSE&amp;Y=120&amp;display_string=audit"}</definedName>
    <definedName name="_4335__FDSAUDITLINK__" hidden="1">{"fdsup://directions/FAT Viewer?action=UPDATE&amp;creator=factSet&amp;DYN_ARGS=true&amp;DOC_NAME=FAT:RGQ_ENTRPR_VAL_EV_SOURCE_WINDOW.FAT&amp;VAR:ID1=PLL&amp;VAR:SDATE=20070907&amp;VAR:FDATE=20070731&amp;VAR:FREQ=WEEKLY&amp;VAR:RELITEM=&amp;VAR:CURRENCY=&amp;VAR:DB_TYPE=&amp;VAR:UNITS=M&amp;window=popup&amp;w","idth=535&amp;height=425&amp;START_MAXIMIZED=FALSE&amp;Y=120&amp;display_string=audit"}</definedName>
    <definedName name="_4336__FDSAUDITLINK__" localSheetId="1" hidden="1">{"fdsup://directions/FAT Viewer?action=UPDATE&amp;creator=factSet&amp;DYN_ARGS=true&amp;DOC_NAME=FAT:RGQ_ENTRPR_VAL_EV_SOURCE_WINDOW.FAT&amp;VAR:ID1=PLL&amp;VAR:SDATE=20070831&amp;VAR:FDATE=20070731&amp;VAR:FREQ=WEEKLY&amp;VAR:RELITEM=&amp;VAR:CURRENCY=&amp;VAR:DB_TYPE=&amp;VAR:UNITS=M&amp;window=popup&amp;w","idth=535&amp;height=425&amp;START_MAXIMIZED=FALSE&amp;Y=120&amp;display_string=audit"}</definedName>
    <definedName name="_4336__FDSAUDITLINK__" localSheetId="0" hidden="1">{"fdsup://directions/FAT Viewer?action=UPDATE&amp;creator=factSet&amp;DYN_ARGS=true&amp;DOC_NAME=FAT:RGQ_ENTRPR_VAL_EV_SOURCE_WINDOW.FAT&amp;VAR:ID1=PLL&amp;VAR:SDATE=20070831&amp;VAR:FDATE=20070731&amp;VAR:FREQ=WEEKLY&amp;VAR:RELITEM=&amp;VAR:CURRENCY=&amp;VAR:DB_TYPE=&amp;VAR:UNITS=M&amp;window=popup&amp;w","idth=535&amp;height=425&amp;START_MAXIMIZED=FALSE&amp;Y=120&amp;display_string=audit"}</definedName>
    <definedName name="_4336__FDSAUDITLINK__" hidden="1">{"fdsup://directions/FAT Viewer?action=UPDATE&amp;creator=factSet&amp;DYN_ARGS=true&amp;DOC_NAME=FAT:RGQ_ENTRPR_VAL_EV_SOURCE_WINDOW.FAT&amp;VAR:ID1=PLL&amp;VAR:SDATE=20070831&amp;VAR:FDATE=20070731&amp;VAR:FREQ=WEEKLY&amp;VAR:RELITEM=&amp;VAR:CURRENCY=&amp;VAR:DB_TYPE=&amp;VAR:UNITS=M&amp;window=popup&amp;w","idth=535&amp;height=425&amp;START_MAXIMIZED=FALSE&amp;Y=120&amp;display_string=audit"}</definedName>
    <definedName name="_4337__FDSAUDITLINK__" localSheetId="1" hidden="1">{"fdsup://directions/FAT Viewer?action=UPDATE&amp;creator=factSet&amp;DYN_ARGS=true&amp;DOC_NAME=FAT:RGQ_ENTRPR_VAL_EV_SOURCE_WINDOW.FAT&amp;VAR:ID1=PLL&amp;VAR:SDATE=20070824&amp;VAR:FDATE=20070731&amp;VAR:FREQ=WEEKLY&amp;VAR:RELITEM=&amp;VAR:CURRENCY=&amp;VAR:DB_TYPE=&amp;VAR:UNITS=M&amp;window=popup&amp;w","idth=535&amp;height=425&amp;START_MAXIMIZED=FALSE&amp;Y=120&amp;display_string=audit"}</definedName>
    <definedName name="_4337__FDSAUDITLINK__" localSheetId="0" hidden="1">{"fdsup://directions/FAT Viewer?action=UPDATE&amp;creator=factSet&amp;DYN_ARGS=true&amp;DOC_NAME=FAT:RGQ_ENTRPR_VAL_EV_SOURCE_WINDOW.FAT&amp;VAR:ID1=PLL&amp;VAR:SDATE=20070824&amp;VAR:FDATE=20070731&amp;VAR:FREQ=WEEKLY&amp;VAR:RELITEM=&amp;VAR:CURRENCY=&amp;VAR:DB_TYPE=&amp;VAR:UNITS=M&amp;window=popup&amp;w","idth=535&amp;height=425&amp;START_MAXIMIZED=FALSE&amp;Y=120&amp;display_string=audit"}</definedName>
    <definedName name="_4337__FDSAUDITLINK__" hidden="1">{"fdsup://directions/FAT Viewer?action=UPDATE&amp;creator=factSet&amp;DYN_ARGS=true&amp;DOC_NAME=FAT:RGQ_ENTRPR_VAL_EV_SOURCE_WINDOW.FAT&amp;VAR:ID1=PLL&amp;VAR:SDATE=20070824&amp;VAR:FDATE=20070731&amp;VAR:FREQ=WEEKLY&amp;VAR:RELITEM=&amp;VAR:CURRENCY=&amp;VAR:DB_TYPE=&amp;VAR:UNITS=M&amp;window=popup&amp;w","idth=535&amp;height=425&amp;START_MAXIMIZED=FALSE&amp;Y=120&amp;display_string=audit"}</definedName>
    <definedName name="_4338__FDSAUDITLINK__" localSheetId="1" hidden="1">{"fdsup://directions/FAT Viewer?action=UPDATE&amp;creator=factSet&amp;DYN_ARGS=true&amp;DOC_NAME=FAT:RGQ_ENTRPR_VAL_EV_SOURCE_WINDOW.FAT&amp;VAR:ID1=PLL&amp;VAR:SDATE=20070817&amp;VAR:FDATE=20070731&amp;VAR:FREQ=WEEKLY&amp;VAR:RELITEM=&amp;VAR:CURRENCY=&amp;VAR:DB_TYPE=&amp;VAR:UNITS=M&amp;window=popup&amp;w","idth=535&amp;height=425&amp;START_MAXIMIZED=FALSE&amp;Y=120&amp;display_string=audit"}</definedName>
    <definedName name="_4338__FDSAUDITLINK__" localSheetId="0" hidden="1">{"fdsup://directions/FAT Viewer?action=UPDATE&amp;creator=factSet&amp;DYN_ARGS=true&amp;DOC_NAME=FAT:RGQ_ENTRPR_VAL_EV_SOURCE_WINDOW.FAT&amp;VAR:ID1=PLL&amp;VAR:SDATE=20070817&amp;VAR:FDATE=20070731&amp;VAR:FREQ=WEEKLY&amp;VAR:RELITEM=&amp;VAR:CURRENCY=&amp;VAR:DB_TYPE=&amp;VAR:UNITS=M&amp;window=popup&amp;w","idth=535&amp;height=425&amp;START_MAXIMIZED=FALSE&amp;Y=120&amp;display_string=audit"}</definedName>
    <definedName name="_4338__FDSAUDITLINK__" hidden="1">{"fdsup://directions/FAT Viewer?action=UPDATE&amp;creator=factSet&amp;DYN_ARGS=true&amp;DOC_NAME=FAT:RGQ_ENTRPR_VAL_EV_SOURCE_WINDOW.FAT&amp;VAR:ID1=PLL&amp;VAR:SDATE=20070817&amp;VAR:FDATE=20070731&amp;VAR:FREQ=WEEKLY&amp;VAR:RELITEM=&amp;VAR:CURRENCY=&amp;VAR:DB_TYPE=&amp;VAR:UNITS=M&amp;window=popup&amp;w","idth=535&amp;height=425&amp;START_MAXIMIZED=FALSE&amp;Y=120&amp;display_string=audit"}</definedName>
    <definedName name="_4339__FDSAUDITLINK__" localSheetId="1" hidden="1">{"fdsup://directions/FAT Viewer?action=UPDATE&amp;creator=factSet&amp;DYN_ARGS=true&amp;DOC_NAME=FAT:RGQ_ENTRPR_VAL_EV_SOURCE_WINDOW.FAT&amp;VAR:ID1=PLL&amp;VAR:SDATE=20070810&amp;VAR:FDATE=20070731&amp;VAR:FREQ=WEEKLY&amp;VAR:RELITEM=&amp;VAR:CURRENCY=&amp;VAR:DB_TYPE=&amp;VAR:UNITS=M&amp;window=popup&amp;w","idth=535&amp;height=425&amp;START_MAXIMIZED=FALSE&amp;Y=120&amp;display_string=audit"}</definedName>
    <definedName name="_4339__FDSAUDITLINK__" localSheetId="0" hidden="1">{"fdsup://directions/FAT Viewer?action=UPDATE&amp;creator=factSet&amp;DYN_ARGS=true&amp;DOC_NAME=FAT:RGQ_ENTRPR_VAL_EV_SOURCE_WINDOW.FAT&amp;VAR:ID1=PLL&amp;VAR:SDATE=20070810&amp;VAR:FDATE=20070731&amp;VAR:FREQ=WEEKLY&amp;VAR:RELITEM=&amp;VAR:CURRENCY=&amp;VAR:DB_TYPE=&amp;VAR:UNITS=M&amp;window=popup&amp;w","idth=535&amp;height=425&amp;START_MAXIMIZED=FALSE&amp;Y=120&amp;display_string=audit"}</definedName>
    <definedName name="_4339__FDSAUDITLINK__" hidden="1">{"fdsup://directions/FAT Viewer?action=UPDATE&amp;creator=factSet&amp;DYN_ARGS=true&amp;DOC_NAME=FAT:RGQ_ENTRPR_VAL_EV_SOURCE_WINDOW.FAT&amp;VAR:ID1=PLL&amp;VAR:SDATE=20070810&amp;VAR:FDATE=20070731&amp;VAR:FREQ=WEEKLY&amp;VAR:RELITEM=&amp;VAR:CURRENCY=&amp;VAR:DB_TYPE=&amp;VAR:UNITS=M&amp;window=popup&amp;w","idth=535&amp;height=425&amp;START_MAXIMIZED=FALSE&amp;Y=120&amp;display_string=audit"}</definedName>
    <definedName name="_434__FDSAUDITLINK__" localSheetId="1" hidden="1">{"fdsup://directions/FAT Viewer?action=UPDATE&amp;creator=factSet&amp;DYN_ARGS=true&amp;DOC_NAME=FAT:RGQ_ENTRPR_VAL_EV_SOURCE_WINDOW.FAT&amp;VAR:ID1=PLL&amp;VAR:SDATE=20070921&amp;VAR:FDATE=20070731&amp;VAR:FREQ=WEEKLY&amp;VAR:RELITEM=&amp;VAR:CURRENCY=&amp;VAR:DB_TYPE=&amp;VAR:UNITS=M&amp;window=popup&amp;w","idth=535&amp;height=425&amp;START_MAXIMIZED=FALSE&amp;Y=120&amp;display_string=audit"}</definedName>
    <definedName name="_434__FDSAUDITLINK__" localSheetId="0" hidden="1">{"fdsup://directions/FAT Viewer?action=UPDATE&amp;creator=factSet&amp;DYN_ARGS=true&amp;DOC_NAME=FAT:RGQ_ENTRPR_VAL_EV_SOURCE_WINDOW.FAT&amp;VAR:ID1=PLL&amp;VAR:SDATE=20070921&amp;VAR:FDATE=20070731&amp;VAR:FREQ=WEEKLY&amp;VAR:RELITEM=&amp;VAR:CURRENCY=&amp;VAR:DB_TYPE=&amp;VAR:UNITS=M&amp;window=popup&amp;w","idth=535&amp;height=425&amp;START_MAXIMIZED=FALSE&amp;Y=120&amp;display_string=audit"}</definedName>
    <definedName name="_434__FDSAUDITLINK__" hidden="1">{"fdsup://directions/FAT Viewer?action=UPDATE&amp;creator=factSet&amp;DYN_ARGS=true&amp;DOC_NAME=FAT:RGQ_ENTRPR_VAL_EV_SOURCE_WINDOW.FAT&amp;VAR:ID1=PLL&amp;VAR:SDATE=20070921&amp;VAR:FDATE=20070731&amp;VAR:FREQ=WEEKLY&amp;VAR:RELITEM=&amp;VAR:CURRENCY=&amp;VAR:DB_TYPE=&amp;VAR:UNITS=M&amp;window=popup&amp;w","idth=535&amp;height=425&amp;START_MAXIMIZED=FALSE&amp;Y=120&amp;display_string=audit"}</definedName>
    <definedName name="_4340__FDSAUDITLINK__" localSheetId="1" hidden="1">{"fdsup://directions/FAT Viewer?action=UPDATE&amp;creator=factSet&amp;DYN_ARGS=true&amp;DOC_NAME=FAT:RGQ_ENTRPR_VAL_EV_SOURCE_WINDOW.FAT&amp;VAR:ID1=PLL&amp;VAR:SDATE=20070803&amp;VAR:FDATE=20070731&amp;VAR:FREQ=WEEKLY&amp;VAR:RELITEM=&amp;VAR:CURRENCY=&amp;VAR:DB_TYPE=&amp;VAR:UNITS=M&amp;window=popup&amp;w","idth=535&amp;height=425&amp;START_MAXIMIZED=FALSE&amp;Y=120&amp;display_string=audit"}</definedName>
    <definedName name="_4340__FDSAUDITLINK__" localSheetId="0" hidden="1">{"fdsup://directions/FAT Viewer?action=UPDATE&amp;creator=factSet&amp;DYN_ARGS=true&amp;DOC_NAME=FAT:RGQ_ENTRPR_VAL_EV_SOURCE_WINDOW.FAT&amp;VAR:ID1=PLL&amp;VAR:SDATE=20070803&amp;VAR:FDATE=20070731&amp;VAR:FREQ=WEEKLY&amp;VAR:RELITEM=&amp;VAR:CURRENCY=&amp;VAR:DB_TYPE=&amp;VAR:UNITS=M&amp;window=popup&amp;w","idth=535&amp;height=425&amp;START_MAXIMIZED=FALSE&amp;Y=120&amp;display_string=audit"}</definedName>
    <definedName name="_4340__FDSAUDITLINK__" hidden="1">{"fdsup://directions/FAT Viewer?action=UPDATE&amp;creator=factSet&amp;DYN_ARGS=true&amp;DOC_NAME=FAT:RGQ_ENTRPR_VAL_EV_SOURCE_WINDOW.FAT&amp;VAR:ID1=PLL&amp;VAR:SDATE=20070803&amp;VAR:FDATE=20070731&amp;VAR:FREQ=WEEKLY&amp;VAR:RELITEM=&amp;VAR:CURRENCY=&amp;VAR:DB_TYPE=&amp;VAR:UNITS=M&amp;window=popup&amp;w","idth=535&amp;height=425&amp;START_MAXIMIZED=FALSE&amp;Y=120&amp;display_string=audit"}</definedName>
    <definedName name="_4341__FDSAUDITLINK__" localSheetId="1" hidden="1">{"fdsup://directions/FAT Viewer?action=UPDATE&amp;creator=factSet&amp;DYN_ARGS=true&amp;DOC_NAME=FAT:RGQ_ENTRPR_VAL_EV_SOURCE_WINDOW.FAT&amp;VAR:ID1=PLL&amp;VAR:SDATE=20070727&amp;VAR:FDATE=20070430&amp;VAR:FREQ=WEEKLY&amp;VAR:RELITEM=&amp;VAR:CURRENCY=&amp;VAR:DB_TYPE=&amp;VAR:UNITS=M&amp;window=popup&amp;w","idth=535&amp;height=425&amp;START_MAXIMIZED=FALSE&amp;Y=120&amp;display_string=audit"}</definedName>
    <definedName name="_4341__FDSAUDITLINK__" localSheetId="0" hidden="1">{"fdsup://directions/FAT Viewer?action=UPDATE&amp;creator=factSet&amp;DYN_ARGS=true&amp;DOC_NAME=FAT:RGQ_ENTRPR_VAL_EV_SOURCE_WINDOW.FAT&amp;VAR:ID1=PLL&amp;VAR:SDATE=20070727&amp;VAR:FDATE=20070430&amp;VAR:FREQ=WEEKLY&amp;VAR:RELITEM=&amp;VAR:CURRENCY=&amp;VAR:DB_TYPE=&amp;VAR:UNITS=M&amp;window=popup&amp;w","idth=535&amp;height=425&amp;START_MAXIMIZED=FALSE&amp;Y=120&amp;display_string=audit"}</definedName>
    <definedName name="_4341__FDSAUDITLINK__" hidden="1">{"fdsup://directions/FAT Viewer?action=UPDATE&amp;creator=factSet&amp;DYN_ARGS=true&amp;DOC_NAME=FAT:RGQ_ENTRPR_VAL_EV_SOURCE_WINDOW.FAT&amp;VAR:ID1=PLL&amp;VAR:SDATE=20070727&amp;VAR:FDATE=20070430&amp;VAR:FREQ=WEEKLY&amp;VAR:RELITEM=&amp;VAR:CURRENCY=&amp;VAR:DB_TYPE=&amp;VAR:UNITS=M&amp;window=popup&amp;w","idth=535&amp;height=425&amp;START_MAXIMIZED=FALSE&amp;Y=120&amp;display_string=audit"}</definedName>
    <definedName name="_4342__FDSAUDITLINK__" localSheetId="1" hidden="1">{"fdsup://directions/FAT Viewer?action=UPDATE&amp;creator=factSet&amp;DYN_ARGS=true&amp;DOC_NAME=FAT:RGQ_ENTRPR_VAL_EV_SOURCE_WINDOW.FAT&amp;VAR:ID1=PLL&amp;VAR:SDATE=20070720&amp;VAR:FDATE=20070430&amp;VAR:FREQ=WEEKLY&amp;VAR:RELITEM=&amp;VAR:CURRENCY=&amp;VAR:DB_TYPE=&amp;VAR:UNITS=M&amp;window=popup&amp;w","idth=535&amp;height=425&amp;START_MAXIMIZED=FALSE&amp;Y=120&amp;display_string=audit"}</definedName>
    <definedName name="_4342__FDSAUDITLINK__" localSheetId="0" hidden="1">{"fdsup://directions/FAT Viewer?action=UPDATE&amp;creator=factSet&amp;DYN_ARGS=true&amp;DOC_NAME=FAT:RGQ_ENTRPR_VAL_EV_SOURCE_WINDOW.FAT&amp;VAR:ID1=PLL&amp;VAR:SDATE=20070720&amp;VAR:FDATE=20070430&amp;VAR:FREQ=WEEKLY&amp;VAR:RELITEM=&amp;VAR:CURRENCY=&amp;VAR:DB_TYPE=&amp;VAR:UNITS=M&amp;window=popup&amp;w","idth=535&amp;height=425&amp;START_MAXIMIZED=FALSE&amp;Y=120&amp;display_string=audit"}</definedName>
    <definedName name="_4342__FDSAUDITLINK__" hidden="1">{"fdsup://directions/FAT Viewer?action=UPDATE&amp;creator=factSet&amp;DYN_ARGS=true&amp;DOC_NAME=FAT:RGQ_ENTRPR_VAL_EV_SOURCE_WINDOW.FAT&amp;VAR:ID1=PLL&amp;VAR:SDATE=20070720&amp;VAR:FDATE=20070430&amp;VAR:FREQ=WEEKLY&amp;VAR:RELITEM=&amp;VAR:CURRENCY=&amp;VAR:DB_TYPE=&amp;VAR:UNITS=M&amp;window=popup&amp;w","idth=535&amp;height=425&amp;START_MAXIMIZED=FALSE&amp;Y=120&amp;display_string=audit"}</definedName>
    <definedName name="_4343__FDSAUDITLINK__" localSheetId="1" hidden="1">{"fdsup://directions/FAT Viewer?action=UPDATE&amp;creator=factSet&amp;DYN_ARGS=true&amp;DOC_NAME=FAT:RGQ_ENTRPR_VAL_EV_SOURCE_WINDOW.FAT&amp;VAR:ID1=PLL&amp;VAR:SDATE=20070713&amp;VAR:FDATE=20070430&amp;VAR:FREQ=WEEKLY&amp;VAR:RELITEM=&amp;VAR:CURRENCY=&amp;VAR:DB_TYPE=&amp;VAR:UNITS=M&amp;window=popup&amp;w","idth=535&amp;height=425&amp;START_MAXIMIZED=FALSE&amp;Y=120&amp;display_string=audit"}</definedName>
    <definedName name="_4343__FDSAUDITLINK__" localSheetId="0" hidden="1">{"fdsup://directions/FAT Viewer?action=UPDATE&amp;creator=factSet&amp;DYN_ARGS=true&amp;DOC_NAME=FAT:RGQ_ENTRPR_VAL_EV_SOURCE_WINDOW.FAT&amp;VAR:ID1=PLL&amp;VAR:SDATE=20070713&amp;VAR:FDATE=20070430&amp;VAR:FREQ=WEEKLY&amp;VAR:RELITEM=&amp;VAR:CURRENCY=&amp;VAR:DB_TYPE=&amp;VAR:UNITS=M&amp;window=popup&amp;w","idth=535&amp;height=425&amp;START_MAXIMIZED=FALSE&amp;Y=120&amp;display_string=audit"}</definedName>
    <definedName name="_4343__FDSAUDITLINK__" hidden="1">{"fdsup://directions/FAT Viewer?action=UPDATE&amp;creator=factSet&amp;DYN_ARGS=true&amp;DOC_NAME=FAT:RGQ_ENTRPR_VAL_EV_SOURCE_WINDOW.FAT&amp;VAR:ID1=PLL&amp;VAR:SDATE=20070713&amp;VAR:FDATE=20070430&amp;VAR:FREQ=WEEKLY&amp;VAR:RELITEM=&amp;VAR:CURRENCY=&amp;VAR:DB_TYPE=&amp;VAR:UNITS=M&amp;window=popup&amp;w","idth=535&amp;height=425&amp;START_MAXIMIZED=FALSE&amp;Y=120&amp;display_string=audit"}</definedName>
    <definedName name="_4344__FDSAUDITLINK__" localSheetId="1" hidden="1">{"fdsup://directions/FAT Viewer?action=UPDATE&amp;creator=factSet&amp;DYN_ARGS=true&amp;DOC_NAME=FAT:RGQ_ENTRPR_VAL_EV_SOURCE_WINDOW.FAT&amp;VAR:ID1=PLL&amp;VAR:SDATE=20070706&amp;VAR:FDATE=20070430&amp;VAR:FREQ=WEEKLY&amp;VAR:RELITEM=&amp;VAR:CURRENCY=&amp;VAR:DB_TYPE=&amp;VAR:UNITS=M&amp;window=popup&amp;w","idth=535&amp;height=425&amp;START_MAXIMIZED=FALSE&amp;Y=120&amp;display_string=audit"}</definedName>
    <definedName name="_4344__FDSAUDITLINK__" localSheetId="0" hidden="1">{"fdsup://directions/FAT Viewer?action=UPDATE&amp;creator=factSet&amp;DYN_ARGS=true&amp;DOC_NAME=FAT:RGQ_ENTRPR_VAL_EV_SOURCE_WINDOW.FAT&amp;VAR:ID1=PLL&amp;VAR:SDATE=20070706&amp;VAR:FDATE=20070430&amp;VAR:FREQ=WEEKLY&amp;VAR:RELITEM=&amp;VAR:CURRENCY=&amp;VAR:DB_TYPE=&amp;VAR:UNITS=M&amp;window=popup&amp;w","idth=535&amp;height=425&amp;START_MAXIMIZED=FALSE&amp;Y=120&amp;display_string=audit"}</definedName>
    <definedName name="_4344__FDSAUDITLINK__" hidden="1">{"fdsup://directions/FAT Viewer?action=UPDATE&amp;creator=factSet&amp;DYN_ARGS=true&amp;DOC_NAME=FAT:RGQ_ENTRPR_VAL_EV_SOURCE_WINDOW.FAT&amp;VAR:ID1=PLL&amp;VAR:SDATE=20070706&amp;VAR:FDATE=20070430&amp;VAR:FREQ=WEEKLY&amp;VAR:RELITEM=&amp;VAR:CURRENCY=&amp;VAR:DB_TYPE=&amp;VAR:UNITS=M&amp;window=popup&amp;w","idth=535&amp;height=425&amp;START_MAXIMIZED=FALSE&amp;Y=120&amp;display_string=audit"}</definedName>
    <definedName name="_4345__FDSAUDITLINK__" localSheetId="1" hidden="1">{"fdsup://directions/FAT Viewer?action=UPDATE&amp;creator=factSet&amp;DYN_ARGS=true&amp;DOC_NAME=FAT:RGQ_ENTRPR_VAL_EV_SOURCE_WINDOW.FAT&amp;VAR:ID1=PLL&amp;VAR:SDATE=20070629&amp;VAR:FDATE=20070430&amp;VAR:FREQ=WEEKLY&amp;VAR:RELITEM=&amp;VAR:CURRENCY=&amp;VAR:DB_TYPE=&amp;VAR:UNITS=M&amp;window=popup&amp;w","idth=535&amp;height=425&amp;START_MAXIMIZED=FALSE&amp;Y=120&amp;display_string=audit"}</definedName>
    <definedName name="_4345__FDSAUDITLINK__" localSheetId="0" hidden="1">{"fdsup://directions/FAT Viewer?action=UPDATE&amp;creator=factSet&amp;DYN_ARGS=true&amp;DOC_NAME=FAT:RGQ_ENTRPR_VAL_EV_SOURCE_WINDOW.FAT&amp;VAR:ID1=PLL&amp;VAR:SDATE=20070629&amp;VAR:FDATE=20070430&amp;VAR:FREQ=WEEKLY&amp;VAR:RELITEM=&amp;VAR:CURRENCY=&amp;VAR:DB_TYPE=&amp;VAR:UNITS=M&amp;window=popup&amp;w","idth=535&amp;height=425&amp;START_MAXIMIZED=FALSE&amp;Y=120&amp;display_string=audit"}</definedName>
    <definedName name="_4345__FDSAUDITLINK__" hidden="1">{"fdsup://directions/FAT Viewer?action=UPDATE&amp;creator=factSet&amp;DYN_ARGS=true&amp;DOC_NAME=FAT:RGQ_ENTRPR_VAL_EV_SOURCE_WINDOW.FAT&amp;VAR:ID1=PLL&amp;VAR:SDATE=20070629&amp;VAR:FDATE=20070430&amp;VAR:FREQ=WEEKLY&amp;VAR:RELITEM=&amp;VAR:CURRENCY=&amp;VAR:DB_TYPE=&amp;VAR:UNITS=M&amp;window=popup&amp;w","idth=535&amp;height=425&amp;START_MAXIMIZED=FALSE&amp;Y=120&amp;display_string=audit"}</definedName>
    <definedName name="_4346__FDSAUDITLINK__" localSheetId="1" hidden="1">{"fdsup://directions/FAT Viewer?action=UPDATE&amp;creator=factSet&amp;DYN_ARGS=true&amp;DOC_NAME=FAT:RGQ_ENTRPR_VAL_EV_SOURCE_WINDOW.FAT&amp;VAR:ID1=PLL&amp;VAR:SDATE=20070622&amp;VAR:FDATE=20070430&amp;VAR:FREQ=WEEKLY&amp;VAR:RELITEM=&amp;VAR:CURRENCY=&amp;VAR:DB_TYPE=&amp;VAR:UNITS=M&amp;window=popup&amp;w","idth=535&amp;height=425&amp;START_MAXIMIZED=FALSE&amp;Y=120&amp;display_string=audit"}</definedName>
    <definedName name="_4346__FDSAUDITLINK__" localSheetId="0" hidden="1">{"fdsup://directions/FAT Viewer?action=UPDATE&amp;creator=factSet&amp;DYN_ARGS=true&amp;DOC_NAME=FAT:RGQ_ENTRPR_VAL_EV_SOURCE_WINDOW.FAT&amp;VAR:ID1=PLL&amp;VAR:SDATE=20070622&amp;VAR:FDATE=20070430&amp;VAR:FREQ=WEEKLY&amp;VAR:RELITEM=&amp;VAR:CURRENCY=&amp;VAR:DB_TYPE=&amp;VAR:UNITS=M&amp;window=popup&amp;w","idth=535&amp;height=425&amp;START_MAXIMIZED=FALSE&amp;Y=120&amp;display_string=audit"}</definedName>
    <definedName name="_4346__FDSAUDITLINK__" hidden="1">{"fdsup://directions/FAT Viewer?action=UPDATE&amp;creator=factSet&amp;DYN_ARGS=true&amp;DOC_NAME=FAT:RGQ_ENTRPR_VAL_EV_SOURCE_WINDOW.FAT&amp;VAR:ID1=PLL&amp;VAR:SDATE=20070622&amp;VAR:FDATE=20070430&amp;VAR:FREQ=WEEKLY&amp;VAR:RELITEM=&amp;VAR:CURRENCY=&amp;VAR:DB_TYPE=&amp;VAR:UNITS=M&amp;window=popup&amp;w","idth=535&amp;height=425&amp;START_MAXIMIZED=FALSE&amp;Y=120&amp;display_string=audit"}</definedName>
    <definedName name="_4347__FDSAUDITLINK__" localSheetId="1" hidden="1">{"fdsup://directions/FAT Viewer?action=UPDATE&amp;creator=factSet&amp;DYN_ARGS=true&amp;DOC_NAME=FAT:RGQ_ENTRPR_VAL_EV_SOURCE_WINDOW.FAT&amp;VAR:ID1=PLL&amp;VAR:SDATE=20070615&amp;VAR:FDATE=20070430&amp;VAR:FREQ=WEEKLY&amp;VAR:RELITEM=&amp;VAR:CURRENCY=&amp;VAR:DB_TYPE=&amp;VAR:UNITS=M&amp;window=popup&amp;w","idth=535&amp;height=425&amp;START_MAXIMIZED=FALSE&amp;Y=120&amp;display_string=audit"}</definedName>
    <definedName name="_4347__FDSAUDITLINK__" localSheetId="0" hidden="1">{"fdsup://directions/FAT Viewer?action=UPDATE&amp;creator=factSet&amp;DYN_ARGS=true&amp;DOC_NAME=FAT:RGQ_ENTRPR_VAL_EV_SOURCE_WINDOW.FAT&amp;VAR:ID1=PLL&amp;VAR:SDATE=20070615&amp;VAR:FDATE=20070430&amp;VAR:FREQ=WEEKLY&amp;VAR:RELITEM=&amp;VAR:CURRENCY=&amp;VAR:DB_TYPE=&amp;VAR:UNITS=M&amp;window=popup&amp;w","idth=535&amp;height=425&amp;START_MAXIMIZED=FALSE&amp;Y=120&amp;display_string=audit"}</definedName>
    <definedName name="_4347__FDSAUDITLINK__" hidden="1">{"fdsup://directions/FAT Viewer?action=UPDATE&amp;creator=factSet&amp;DYN_ARGS=true&amp;DOC_NAME=FAT:RGQ_ENTRPR_VAL_EV_SOURCE_WINDOW.FAT&amp;VAR:ID1=PLL&amp;VAR:SDATE=20070615&amp;VAR:FDATE=20070430&amp;VAR:FREQ=WEEKLY&amp;VAR:RELITEM=&amp;VAR:CURRENCY=&amp;VAR:DB_TYPE=&amp;VAR:UNITS=M&amp;window=popup&amp;w","idth=535&amp;height=425&amp;START_MAXIMIZED=FALSE&amp;Y=120&amp;display_string=audit"}</definedName>
    <definedName name="_4348__FDSAUDITLINK__" localSheetId="1" hidden="1">{"fdsup://directions/FAT Viewer?action=UPDATE&amp;creator=factSet&amp;DYN_ARGS=true&amp;DOC_NAME=FAT:RGQ_ENTRPR_VAL_EV_SOURCE_WINDOW.FAT&amp;VAR:ID1=PLL&amp;VAR:SDATE=20070608&amp;VAR:FDATE=20070430&amp;VAR:FREQ=WEEKLY&amp;VAR:RELITEM=&amp;VAR:CURRENCY=&amp;VAR:DB_TYPE=&amp;VAR:UNITS=M&amp;window=popup&amp;w","idth=535&amp;height=425&amp;START_MAXIMIZED=FALSE&amp;Y=120&amp;display_string=audit"}</definedName>
    <definedName name="_4348__FDSAUDITLINK__" localSheetId="0" hidden="1">{"fdsup://directions/FAT Viewer?action=UPDATE&amp;creator=factSet&amp;DYN_ARGS=true&amp;DOC_NAME=FAT:RGQ_ENTRPR_VAL_EV_SOURCE_WINDOW.FAT&amp;VAR:ID1=PLL&amp;VAR:SDATE=20070608&amp;VAR:FDATE=20070430&amp;VAR:FREQ=WEEKLY&amp;VAR:RELITEM=&amp;VAR:CURRENCY=&amp;VAR:DB_TYPE=&amp;VAR:UNITS=M&amp;window=popup&amp;w","idth=535&amp;height=425&amp;START_MAXIMIZED=FALSE&amp;Y=120&amp;display_string=audit"}</definedName>
    <definedName name="_4348__FDSAUDITLINK__" hidden="1">{"fdsup://directions/FAT Viewer?action=UPDATE&amp;creator=factSet&amp;DYN_ARGS=true&amp;DOC_NAME=FAT:RGQ_ENTRPR_VAL_EV_SOURCE_WINDOW.FAT&amp;VAR:ID1=PLL&amp;VAR:SDATE=20070608&amp;VAR:FDATE=20070430&amp;VAR:FREQ=WEEKLY&amp;VAR:RELITEM=&amp;VAR:CURRENCY=&amp;VAR:DB_TYPE=&amp;VAR:UNITS=M&amp;window=popup&amp;w","idth=535&amp;height=425&amp;START_MAXIMIZED=FALSE&amp;Y=120&amp;display_string=audit"}</definedName>
    <definedName name="_4349__FDSAUDITLINK__" localSheetId="1" hidden="1">{"fdsup://directions/FAT Viewer?action=UPDATE&amp;creator=factSet&amp;DYN_ARGS=true&amp;DOC_NAME=FAT:RGQ_ENTRPR_VAL_EV_SOURCE_WINDOW.FAT&amp;VAR:ID1=PLL&amp;VAR:SDATE=20070601&amp;VAR:FDATE=20070430&amp;VAR:FREQ=WEEKLY&amp;VAR:RELITEM=&amp;VAR:CURRENCY=&amp;VAR:DB_TYPE=&amp;VAR:UNITS=M&amp;window=popup&amp;w","idth=535&amp;height=425&amp;START_MAXIMIZED=FALSE&amp;Y=120&amp;display_string=audit"}</definedName>
    <definedName name="_4349__FDSAUDITLINK__" localSheetId="0" hidden="1">{"fdsup://directions/FAT Viewer?action=UPDATE&amp;creator=factSet&amp;DYN_ARGS=true&amp;DOC_NAME=FAT:RGQ_ENTRPR_VAL_EV_SOURCE_WINDOW.FAT&amp;VAR:ID1=PLL&amp;VAR:SDATE=20070601&amp;VAR:FDATE=20070430&amp;VAR:FREQ=WEEKLY&amp;VAR:RELITEM=&amp;VAR:CURRENCY=&amp;VAR:DB_TYPE=&amp;VAR:UNITS=M&amp;window=popup&amp;w","idth=535&amp;height=425&amp;START_MAXIMIZED=FALSE&amp;Y=120&amp;display_string=audit"}</definedName>
    <definedName name="_4349__FDSAUDITLINK__" hidden="1">{"fdsup://directions/FAT Viewer?action=UPDATE&amp;creator=factSet&amp;DYN_ARGS=true&amp;DOC_NAME=FAT:RGQ_ENTRPR_VAL_EV_SOURCE_WINDOW.FAT&amp;VAR:ID1=PLL&amp;VAR:SDATE=20070601&amp;VAR:FDATE=20070430&amp;VAR:FREQ=WEEKLY&amp;VAR:RELITEM=&amp;VAR:CURRENCY=&amp;VAR:DB_TYPE=&amp;VAR:UNITS=M&amp;window=popup&amp;w","idth=535&amp;height=425&amp;START_MAXIMIZED=FALSE&amp;Y=120&amp;display_string=audit"}</definedName>
    <definedName name="_435__FDSAUDITLINK__" localSheetId="1" hidden="1">{"fdsup://directions/FAT Viewer?action=UPDATE&amp;creator=factSet&amp;DYN_ARGS=true&amp;DOC_NAME=FAT:RGQ_ENTRPR_VAL_EV_SOURCE_WINDOW.FAT&amp;VAR:ID1=PLL&amp;VAR:SDATE=20070914&amp;VAR:FDATE=20070731&amp;VAR:FREQ=WEEKLY&amp;VAR:RELITEM=&amp;VAR:CURRENCY=&amp;VAR:DB_TYPE=&amp;VAR:UNITS=M&amp;window=popup&amp;w","idth=535&amp;height=425&amp;START_MAXIMIZED=FALSE&amp;Y=120&amp;display_string=audit"}</definedName>
    <definedName name="_435__FDSAUDITLINK__" localSheetId="0" hidden="1">{"fdsup://directions/FAT Viewer?action=UPDATE&amp;creator=factSet&amp;DYN_ARGS=true&amp;DOC_NAME=FAT:RGQ_ENTRPR_VAL_EV_SOURCE_WINDOW.FAT&amp;VAR:ID1=PLL&amp;VAR:SDATE=20070914&amp;VAR:FDATE=20070731&amp;VAR:FREQ=WEEKLY&amp;VAR:RELITEM=&amp;VAR:CURRENCY=&amp;VAR:DB_TYPE=&amp;VAR:UNITS=M&amp;window=popup&amp;w","idth=535&amp;height=425&amp;START_MAXIMIZED=FALSE&amp;Y=120&amp;display_string=audit"}</definedName>
    <definedName name="_435__FDSAUDITLINK__" hidden="1">{"fdsup://directions/FAT Viewer?action=UPDATE&amp;creator=factSet&amp;DYN_ARGS=true&amp;DOC_NAME=FAT:RGQ_ENTRPR_VAL_EV_SOURCE_WINDOW.FAT&amp;VAR:ID1=PLL&amp;VAR:SDATE=20070914&amp;VAR:FDATE=20070731&amp;VAR:FREQ=WEEKLY&amp;VAR:RELITEM=&amp;VAR:CURRENCY=&amp;VAR:DB_TYPE=&amp;VAR:UNITS=M&amp;window=popup&amp;w","idth=535&amp;height=425&amp;START_MAXIMIZED=FALSE&amp;Y=120&amp;display_string=audit"}</definedName>
    <definedName name="_4350__FDSAUDITLINK__" localSheetId="1" hidden="1">{"fdsup://directions/FAT Viewer?action=UPDATE&amp;creator=factSet&amp;DYN_ARGS=true&amp;DOC_NAME=FAT:RGQ_ENTRPR_VAL_EV_SOURCE_WINDOW.FAT&amp;VAR:ID1=PLL&amp;VAR:SDATE=20070525&amp;VAR:FDATE=20070430&amp;VAR:FREQ=WEEKLY&amp;VAR:RELITEM=&amp;VAR:CURRENCY=&amp;VAR:DB_TYPE=&amp;VAR:UNITS=M&amp;window=popup&amp;w","idth=535&amp;height=425&amp;START_MAXIMIZED=FALSE&amp;Y=120&amp;display_string=audit"}</definedName>
    <definedName name="_4350__FDSAUDITLINK__" localSheetId="0" hidden="1">{"fdsup://directions/FAT Viewer?action=UPDATE&amp;creator=factSet&amp;DYN_ARGS=true&amp;DOC_NAME=FAT:RGQ_ENTRPR_VAL_EV_SOURCE_WINDOW.FAT&amp;VAR:ID1=PLL&amp;VAR:SDATE=20070525&amp;VAR:FDATE=20070430&amp;VAR:FREQ=WEEKLY&amp;VAR:RELITEM=&amp;VAR:CURRENCY=&amp;VAR:DB_TYPE=&amp;VAR:UNITS=M&amp;window=popup&amp;w","idth=535&amp;height=425&amp;START_MAXIMIZED=FALSE&amp;Y=120&amp;display_string=audit"}</definedName>
    <definedName name="_4350__FDSAUDITLINK__" hidden="1">{"fdsup://directions/FAT Viewer?action=UPDATE&amp;creator=factSet&amp;DYN_ARGS=true&amp;DOC_NAME=FAT:RGQ_ENTRPR_VAL_EV_SOURCE_WINDOW.FAT&amp;VAR:ID1=PLL&amp;VAR:SDATE=20070525&amp;VAR:FDATE=20070430&amp;VAR:FREQ=WEEKLY&amp;VAR:RELITEM=&amp;VAR:CURRENCY=&amp;VAR:DB_TYPE=&amp;VAR:UNITS=M&amp;window=popup&amp;w","idth=535&amp;height=425&amp;START_MAXIMIZED=FALSE&amp;Y=120&amp;display_string=audit"}</definedName>
    <definedName name="_4351__FDSAUDITLINK__" localSheetId="1" hidden="1">{"fdsup://directions/FAT Viewer?action=UPDATE&amp;creator=factSet&amp;DYN_ARGS=true&amp;DOC_NAME=FAT:RGQ_ENTRPR_VAL_EV_SOURCE_WINDOW.FAT&amp;VAR:ID1=PLL&amp;VAR:SDATE=20070518&amp;VAR:FDATE=20070430&amp;VAR:FREQ=WEEKLY&amp;VAR:RELITEM=&amp;VAR:CURRENCY=&amp;VAR:DB_TYPE=&amp;VAR:UNITS=M&amp;window=popup&amp;w","idth=535&amp;height=425&amp;START_MAXIMIZED=FALSE&amp;Y=120&amp;display_string=audit"}</definedName>
    <definedName name="_4351__FDSAUDITLINK__" localSheetId="0" hidden="1">{"fdsup://directions/FAT Viewer?action=UPDATE&amp;creator=factSet&amp;DYN_ARGS=true&amp;DOC_NAME=FAT:RGQ_ENTRPR_VAL_EV_SOURCE_WINDOW.FAT&amp;VAR:ID1=PLL&amp;VAR:SDATE=20070518&amp;VAR:FDATE=20070430&amp;VAR:FREQ=WEEKLY&amp;VAR:RELITEM=&amp;VAR:CURRENCY=&amp;VAR:DB_TYPE=&amp;VAR:UNITS=M&amp;window=popup&amp;w","idth=535&amp;height=425&amp;START_MAXIMIZED=FALSE&amp;Y=120&amp;display_string=audit"}</definedName>
    <definedName name="_4351__FDSAUDITLINK__" hidden="1">{"fdsup://directions/FAT Viewer?action=UPDATE&amp;creator=factSet&amp;DYN_ARGS=true&amp;DOC_NAME=FAT:RGQ_ENTRPR_VAL_EV_SOURCE_WINDOW.FAT&amp;VAR:ID1=PLL&amp;VAR:SDATE=20070518&amp;VAR:FDATE=20070430&amp;VAR:FREQ=WEEKLY&amp;VAR:RELITEM=&amp;VAR:CURRENCY=&amp;VAR:DB_TYPE=&amp;VAR:UNITS=M&amp;window=popup&amp;w","idth=535&amp;height=425&amp;START_MAXIMIZED=FALSE&amp;Y=120&amp;display_string=audit"}</definedName>
    <definedName name="_4352__FDSAUDITLINK__" localSheetId="1" hidden="1">{"fdsup://directions/FAT Viewer?action=UPDATE&amp;creator=factSet&amp;DYN_ARGS=true&amp;DOC_NAME=FAT:RGQ_ENTRPR_VAL_EV_SOURCE_WINDOW.FAT&amp;VAR:ID1=PLL&amp;VAR:SDATE=20070511&amp;VAR:FDATE=20070430&amp;VAR:FREQ=WEEKLY&amp;VAR:RELITEM=&amp;VAR:CURRENCY=&amp;VAR:DB_TYPE=&amp;VAR:UNITS=M&amp;window=popup&amp;w","idth=535&amp;height=425&amp;START_MAXIMIZED=FALSE&amp;Y=120&amp;display_string=audit"}</definedName>
    <definedName name="_4352__FDSAUDITLINK__" localSheetId="0" hidden="1">{"fdsup://directions/FAT Viewer?action=UPDATE&amp;creator=factSet&amp;DYN_ARGS=true&amp;DOC_NAME=FAT:RGQ_ENTRPR_VAL_EV_SOURCE_WINDOW.FAT&amp;VAR:ID1=PLL&amp;VAR:SDATE=20070511&amp;VAR:FDATE=20070430&amp;VAR:FREQ=WEEKLY&amp;VAR:RELITEM=&amp;VAR:CURRENCY=&amp;VAR:DB_TYPE=&amp;VAR:UNITS=M&amp;window=popup&amp;w","idth=535&amp;height=425&amp;START_MAXIMIZED=FALSE&amp;Y=120&amp;display_string=audit"}</definedName>
    <definedName name="_4352__FDSAUDITLINK__" hidden="1">{"fdsup://directions/FAT Viewer?action=UPDATE&amp;creator=factSet&amp;DYN_ARGS=true&amp;DOC_NAME=FAT:RGQ_ENTRPR_VAL_EV_SOURCE_WINDOW.FAT&amp;VAR:ID1=PLL&amp;VAR:SDATE=20070511&amp;VAR:FDATE=20070430&amp;VAR:FREQ=WEEKLY&amp;VAR:RELITEM=&amp;VAR:CURRENCY=&amp;VAR:DB_TYPE=&amp;VAR:UNITS=M&amp;window=popup&amp;w","idth=535&amp;height=425&amp;START_MAXIMIZED=FALSE&amp;Y=120&amp;display_string=audit"}</definedName>
    <definedName name="_4353__FDSAUDITLINK__" localSheetId="1" hidden="1">{"fdsup://directions/FAT Viewer?action=UPDATE&amp;creator=factSet&amp;DYN_ARGS=true&amp;DOC_NAME=FAT:RGQ_ENTRPR_VAL_EV_SOURCE_WINDOW.FAT&amp;VAR:ID1=PLL&amp;VAR:SDATE=20070504&amp;VAR:FDATE=20070430&amp;VAR:FREQ=WEEKLY&amp;VAR:RELITEM=&amp;VAR:CURRENCY=&amp;VAR:DB_TYPE=&amp;VAR:UNITS=M&amp;window=popup&amp;w","idth=535&amp;height=425&amp;START_MAXIMIZED=FALSE&amp;Y=120&amp;display_string=audit"}</definedName>
    <definedName name="_4353__FDSAUDITLINK__" localSheetId="0" hidden="1">{"fdsup://directions/FAT Viewer?action=UPDATE&amp;creator=factSet&amp;DYN_ARGS=true&amp;DOC_NAME=FAT:RGQ_ENTRPR_VAL_EV_SOURCE_WINDOW.FAT&amp;VAR:ID1=PLL&amp;VAR:SDATE=20070504&amp;VAR:FDATE=20070430&amp;VAR:FREQ=WEEKLY&amp;VAR:RELITEM=&amp;VAR:CURRENCY=&amp;VAR:DB_TYPE=&amp;VAR:UNITS=M&amp;window=popup&amp;w","idth=535&amp;height=425&amp;START_MAXIMIZED=FALSE&amp;Y=120&amp;display_string=audit"}</definedName>
    <definedName name="_4353__FDSAUDITLINK__" hidden="1">{"fdsup://directions/FAT Viewer?action=UPDATE&amp;creator=factSet&amp;DYN_ARGS=true&amp;DOC_NAME=FAT:RGQ_ENTRPR_VAL_EV_SOURCE_WINDOW.FAT&amp;VAR:ID1=PLL&amp;VAR:SDATE=20070504&amp;VAR:FDATE=20070430&amp;VAR:FREQ=WEEKLY&amp;VAR:RELITEM=&amp;VAR:CURRENCY=&amp;VAR:DB_TYPE=&amp;VAR:UNITS=M&amp;window=popup&amp;w","idth=535&amp;height=425&amp;START_MAXIMIZED=FALSE&amp;Y=120&amp;display_string=audit"}</definedName>
    <definedName name="_4354__FDSAUDITLINK__" localSheetId="1" hidden="1">{"fdsup://directions/FAT Viewer?action=UPDATE&amp;creator=factSet&amp;DYN_ARGS=true&amp;DOC_NAME=FAT:RGQ_ENTRPR_VAL_EV_SOURCE_WINDOW.FAT&amp;VAR:ID1=PLL&amp;VAR:SDATE=20070427&amp;VAR:FDATE=20070131&amp;VAR:FREQ=WEEKLY&amp;VAR:RELITEM=&amp;VAR:CURRENCY=&amp;VAR:DB_TYPE=&amp;VAR:UNITS=M&amp;window=popup&amp;w","idth=535&amp;height=425&amp;START_MAXIMIZED=FALSE&amp;Y=120&amp;display_string=audit"}</definedName>
    <definedName name="_4354__FDSAUDITLINK__" localSheetId="0" hidden="1">{"fdsup://directions/FAT Viewer?action=UPDATE&amp;creator=factSet&amp;DYN_ARGS=true&amp;DOC_NAME=FAT:RGQ_ENTRPR_VAL_EV_SOURCE_WINDOW.FAT&amp;VAR:ID1=PLL&amp;VAR:SDATE=20070427&amp;VAR:FDATE=20070131&amp;VAR:FREQ=WEEKLY&amp;VAR:RELITEM=&amp;VAR:CURRENCY=&amp;VAR:DB_TYPE=&amp;VAR:UNITS=M&amp;window=popup&amp;w","idth=535&amp;height=425&amp;START_MAXIMIZED=FALSE&amp;Y=120&amp;display_string=audit"}</definedName>
    <definedName name="_4354__FDSAUDITLINK__" hidden="1">{"fdsup://directions/FAT Viewer?action=UPDATE&amp;creator=factSet&amp;DYN_ARGS=true&amp;DOC_NAME=FAT:RGQ_ENTRPR_VAL_EV_SOURCE_WINDOW.FAT&amp;VAR:ID1=PLL&amp;VAR:SDATE=20070427&amp;VAR:FDATE=20070131&amp;VAR:FREQ=WEEKLY&amp;VAR:RELITEM=&amp;VAR:CURRENCY=&amp;VAR:DB_TYPE=&amp;VAR:UNITS=M&amp;window=popup&amp;w","idth=535&amp;height=425&amp;START_MAXIMIZED=FALSE&amp;Y=120&amp;display_string=audit"}</definedName>
    <definedName name="_4355__FDSAUDITLINK__" localSheetId="1" hidden="1">{"fdsup://directions/FAT Viewer?action=UPDATE&amp;creator=factSet&amp;DYN_ARGS=true&amp;DOC_NAME=FAT:RGQ_ENTRPR_VAL_EV_SOURCE_WINDOW.FAT&amp;VAR:ID1=PLL&amp;VAR:SDATE=20070420&amp;VAR:FDATE=20070131&amp;VAR:FREQ=WEEKLY&amp;VAR:RELITEM=&amp;VAR:CURRENCY=&amp;VAR:DB_TYPE=&amp;VAR:UNITS=M&amp;window=popup&amp;w","idth=535&amp;height=425&amp;START_MAXIMIZED=FALSE&amp;Y=120&amp;display_string=audit"}</definedName>
    <definedName name="_4355__FDSAUDITLINK__" localSheetId="0" hidden="1">{"fdsup://directions/FAT Viewer?action=UPDATE&amp;creator=factSet&amp;DYN_ARGS=true&amp;DOC_NAME=FAT:RGQ_ENTRPR_VAL_EV_SOURCE_WINDOW.FAT&amp;VAR:ID1=PLL&amp;VAR:SDATE=20070420&amp;VAR:FDATE=20070131&amp;VAR:FREQ=WEEKLY&amp;VAR:RELITEM=&amp;VAR:CURRENCY=&amp;VAR:DB_TYPE=&amp;VAR:UNITS=M&amp;window=popup&amp;w","idth=535&amp;height=425&amp;START_MAXIMIZED=FALSE&amp;Y=120&amp;display_string=audit"}</definedName>
    <definedName name="_4355__FDSAUDITLINK__" hidden="1">{"fdsup://directions/FAT Viewer?action=UPDATE&amp;creator=factSet&amp;DYN_ARGS=true&amp;DOC_NAME=FAT:RGQ_ENTRPR_VAL_EV_SOURCE_WINDOW.FAT&amp;VAR:ID1=PLL&amp;VAR:SDATE=20070420&amp;VAR:FDATE=20070131&amp;VAR:FREQ=WEEKLY&amp;VAR:RELITEM=&amp;VAR:CURRENCY=&amp;VAR:DB_TYPE=&amp;VAR:UNITS=M&amp;window=popup&amp;w","idth=535&amp;height=425&amp;START_MAXIMIZED=FALSE&amp;Y=120&amp;display_string=audit"}</definedName>
    <definedName name="_4356__FDSAUDITLINK__" localSheetId="1" hidden="1">{"fdsup://directions/FAT Viewer?action=UPDATE&amp;creator=factSet&amp;DYN_ARGS=true&amp;DOC_NAME=FAT:RGQ_ENTRPR_VAL_EV_SOURCE_WINDOW.FAT&amp;VAR:ID1=PLL&amp;VAR:SDATE=20070413&amp;VAR:FDATE=20070131&amp;VAR:FREQ=WEEKLY&amp;VAR:RELITEM=&amp;VAR:CURRENCY=&amp;VAR:DB_TYPE=&amp;VAR:UNITS=M&amp;window=popup&amp;w","idth=535&amp;height=425&amp;START_MAXIMIZED=FALSE&amp;Y=120&amp;display_string=audit"}</definedName>
    <definedName name="_4356__FDSAUDITLINK__" localSheetId="0" hidden="1">{"fdsup://directions/FAT Viewer?action=UPDATE&amp;creator=factSet&amp;DYN_ARGS=true&amp;DOC_NAME=FAT:RGQ_ENTRPR_VAL_EV_SOURCE_WINDOW.FAT&amp;VAR:ID1=PLL&amp;VAR:SDATE=20070413&amp;VAR:FDATE=20070131&amp;VAR:FREQ=WEEKLY&amp;VAR:RELITEM=&amp;VAR:CURRENCY=&amp;VAR:DB_TYPE=&amp;VAR:UNITS=M&amp;window=popup&amp;w","idth=535&amp;height=425&amp;START_MAXIMIZED=FALSE&amp;Y=120&amp;display_string=audit"}</definedName>
    <definedName name="_4356__FDSAUDITLINK__" hidden="1">{"fdsup://directions/FAT Viewer?action=UPDATE&amp;creator=factSet&amp;DYN_ARGS=true&amp;DOC_NAME=FAT:RGQ_ENTRPR_VAL_EV_SOURCE_WINDOW.FAT&amp;VAR:ID1=PLL&amp;VAR:SDATE=20070413&amp;VAR:FDATE=20070131&amp;VAR:FREQ=WEEKLY&amp;VAR:RELITEM=&amp;VAR:CURRENCY=&amp;VAR:DB_TYPE=&amp;VAR:UNITS=M&amp;window=popup&amp;w","idth=535&amp;height=425&amp;START_MAXIMIZED=FALSE&amp;Y=120&amp;display_string=audit"}</definedName>
    <definedName name="_4357__FDSAUDITLINK__" localSheetId="1" hidden="1">{"fdsup://directions/FAT Viewer?action=UPDATE&amp;creator=factSet&amp;DYN_ARGS=true&amp;DOC_NAME=FAT:RGQ_ENTRPR_VAL_EV_SOURCE_WINDOW.FAT&amp;VAR:ID1=PLL&amp;VAR:SDATE=20070405&amp;VAR:FDATE=20070131&amp;VAR:FREQ=WEEKLY&amp;VAR:RELITEM=&amp;VAR:CURRENCY=&amp;VAR:DB_TYPE=&amp;VAR:UNITS=M&amp;window=popup&amp;w","idth=535&amp;height=425&amp;START_MAXIMIZED=FALSE&amp;Y=120&amp;display_string=audit"}</definedName>
    <definedName name="_4357__FDSAUDITLINK__" localSheetId="0" hidden="1">{"fdsup://directions/FAT Viewer?action=UPDATE&amp;creator=factSet&amp;DYN_ARGS=true&amp;DOC_NAME=FAT:RGQ_ENTRPR_VAL_EV_SOURCE_WINDOW.FAT&amp;VAR:ID1=PLL&amp;VAR:SDATE=20070405&amp;VAR:FDATE=20070131&amp;VAR:FREQ=WEEKLY&amp;VAR:RELITEM=&amp;VAR:CURRENCY=&amp;VAR:DB_TYPE=&amp;VAR:UNITS=M&amp;window=popup&amp;w","idth=535&amp;height=425&amp;START_MAXIMIZED=FALSE&amp;Y=120&amp;display_string=audit"}</definedName>
    <definedName name="_4357__FDSAUDITLINK__" hidden="1">{"fdsup://directions/FAT Viewer?action=UPDATE&amp;creator=factSet&amp;DYN_ARGS=true&amp;DOC_NAME=FAT:RGQ_ENTRPR_VAL_EV_SOURCE_WINDOW.FAT&amp;VAR:ID1=PLL&amp;VAR:SDATE=20070405&amp;VAR:FDATE=20070131&amp;VAR:FREQ=WEEKLY&amp;VAR:RELITEM=&amp;VAR:CURRENCY=&amp;VAR:DB_TYPE=&amp;VAR:UNITS=M&amp;window=popup&amp;w","idth=535&amp;height=425&amp;START_MAXIMIZED=FALSE&amp;Y=120&amp;display_string=audit"}</definedName>
    <definedName name="_4358__FDSAUDITLINK__" localSheetId="1" hidden="1">{"fdsup://directions/FAT Viewer?action=UPDATE&amp;creator=factSet&amp;DYN_ARGS=true&amp;DOC_NAME=FAT:RGQ_ENTRPR_VAL_EV_SOURCE_WINDOW.FAT&amp;VAR:ID1=PLL&amp;VAR:SDATE=20070330&amp;VAR:FDATE=20070131&amp;VAR:FREQ=WEEKLY&amp;VAR:RELITEM=&amp;VAR:CURRENCY=&amp;VAR:DB_TYPE=&amp;VAR:UNITS=M&amp;window=popup&amp;w","idth=535&amp;height=425&amp;START_MAXIMIZED=FALSE&amp;Y=120&amp;display_string=audit"}</definedName>
    <definedName name="_4358__FDSAUDITLINK__" localSheetId="0" hidden="1">{"fdsup://directions/FAT Viewer?action=UPDATE&amp;creator=factSet&amp;DYN_ARGS=true&amp;DOC_NAME=FAT:RGQ_ENTRPR_VAL_EV_SOURCE_WINDOW.FAT&amp;VAR:ID1=PLL&amp;VAR:SDATE=20070330&amp;VAR:FDATE=20070131&amp;VAR:FREQ=WEEKLY&amp;VAR:RELITEM=&amp;VAR:CURRENCY=&amp;VAR:DB_TYPE=&amp;VAR:UNITS=M&amp;window=popup&amp;w","idth=535&amp;height=425&amp;START_MAXIMIZED=FALSE&amp;Y=120&amp;display_string=audit"}</definedName>
    <definedName name="_4358__FDSAUDITLINK__" hidden="1">{"fdsup://directions/FAT Viewer?action=UPDATE&amp;creator=factSet&amp;DYN_ARGS=true&amp;DOC_NAME=FAT:RGQ_ENTRPR_VAL_EV_SOURCE_WINDOW.FAT&amp;VAR:ID1=PLL&amp;VAR:SDATE=20070330&amp;VAR:FDATE=20070131&amp;VAR:FREQ=WEEKLY&amp;VAR:RELITEM=&amp;VAR:CURRENCY=&amp;VAR:DB_TYPE=&amp;VAR:UNITS=M&amp;window=popup&amp;w","idth=535&amp;height=425&amp;START_MAXIMIZED=FALSE&amp;Y=120&amp;display_string=audit"}</definedName>
    <definedName name="_4359__FDSAUDITLINK__" localSheetId="1" hidden="1">{"fdsup://directions/FAT Viewer?action=UPDATE&amp;creator=factSet&amp;DYN_ARGS=true&amp;DOC_NAME=FAT:RGQ_ENTRPR_VAL_EV_SOURCE_WINDOW.FAT&amp;VAR:ID1=PLL&amp;VAR:SDATE=20070323&amp;VAR:FDATE=20070131&amp;VAR:FREQ=WEEKLY&amp;VAR:RELITEM=&amp;VAR:CURRENCY=&amp;VAR:DB_TYPE=&amp;VAR:UNITS=M&amp;window=popup&amp;w","idth=535&amp;height=425&amp;START_MAXIMIZED=FALSE&amp;Y=120&amp;display_string=audit"}</definedName>
    <definedName name="_4359__FDSAUDITLINK__" localSheetId="0" hidden="1">{"fdsup://directions/FAT Viewer?action=UPDATE&amp;creator=factSet&amp;DYN_ARGS=true&amp;DOC_NAME=FAT:RGQ_ENTRPR_VAL_EV_SOURCE_WINDOW.FAT&amp;VAR:ID1=PLL&amp;VAR:SDATE=20070323&amp;VAR:FDATE=20070131&amp;VAR:FREQ=WEEKLY&amp;VAR:RELITEM=&amp;VAR:CURRENCY=&amp;VAR:DB_TYPE=&amp;VAR:UNITS=M&amp;window=popup&amp;w","idth=535&amp;height=425&amp;START_MAXIMIZED=FALSE&amp;Y=120&amp;display_string=audit"}</definedName>
    <definedName name="_4359__FDSAUDITLINK__" hidden="1">{"fdsup://directions/FAT Viewer?action=UPDATE&amp;creator=factSet&amp;DYN_ARGS=true&amp;DOC_NAME=FAT:RGQ_ENTRPR_VAL_EV_SOURCE_WINDOW.FAT&amp;VAR:ID1=PLL&amp;VAR:SDATE=20070323&amp;VAR:FDATE=20070131&amp;VAR:FREQ=WEEKLY&amp;VAR:RELITEM=&amp;VAR:CURRENCY=&amp;VAR:DB_TYPE=&amp;VAR:UNITS=M&amp;window=popup&amp;w","idth=535&amp;height=425&amp;START_MAXIMIZED=FALSE&amp;Y=120&amp;display_string=audit"}</definedName>
    <definedName name="_436__FDSAUDITLINK__" localSheetId="1" hidden="1">{"fdsup://directions/FAT Viewer?action=UPDATE&amp;creator=factSet&amp;DYN_ARGS=true&amp;DOC_NAME=FAT:RGQ_ENTRPR_VAL_EV_SOURCE_WINDOW.FAT&amp;VAR:ID1=PLL&amp;VAR:SDATE=20070907&amp;VAR:FDATE=20070731&amp;VAR:FREQ=WEEKLY&amp;VAR:RELITEM=&amp;VAR:CURRENCY=&amp;VAR:DB_TYPE=&amp;VAR:UNITS=M&amp;window=popup&amp;w","idth=535&amp;height=425&amp;START_MAXIMIZED=FALSE&amp;Y=120&amp;display_string=audit"}</definedName>
    <definedName name="_436__FDSAUDITLINK__" localSheetId="0" hidden="1">{"fdsup://directions/FAT Viewer?action=UPDATE&amp;creator=factSet&amp;DYN_ARGS=true&amp;DOC_NAME=FAT:RGQ_ENTRPR_VAL_EV_SOURCE_WINDOW.FAT&amp;VAR:ID1=PLL&amp;VAR:SDATE=20070907&amp;VAR:FDATE=20070731&amp;VAR:FREQ=WEEKLY&amp;VAR:RELITEM=&amp;VAR:CURRENCY=&amp;VAR:DB_TYPE=&amp;VAR:UNITS=M&amp;window=popup&amp;w","idth=535&amp;height=425&amp;START_MAXIMIZED=FALSE&amp;Y=120&amp;display_string=audit"}</definedName>
    <definedName name="_436__FDSAUDITLINK__" hidden="1">{"fdsup://directions/FAT Viewer?action=UPDATE&amp;creator=factSet&amp;DYN_ARGS=true&amp;DOC_NAME=FAT:RGQ_ENTRPR_VAL_EV_SOURCE_WINDOW.FAT&amp;VAR:ID1=PLL&amp;VAR:SDATE=20070907&amp;VAR:FDATE=20070731&amp;VAR:FREQ=WEEKLY&amp;VAR:RELITEM=&amp;VAR:CURRENCY=&amp;VAR:DB_TYPE=&amp;VAR:UNITS=M&amp;window=popup&amp;w","idth=535&amp;height=425&amp;START_MAXIMIZED=FALSE&amp;Y=120&amp;display_string=audit"}</definedName>
    <definedName name="_4360__FDSAUDITLINK__" localSheetId="1" hidden="1">{"fdsup://directions/FAT Viewer?action=UPDATE&amp;creator=factSet&amp;DYN_ARGS=true&amp;DOC_NAME=FAT:RGQ_ENTRPR_VAL_EV_SOURCE_WINDOW.FAT&amp;VAR:ID1=PLL&amp;VAR:SDATE=20070316&amp;VAR:FDATE=20070131&amp;VAR:FREQ=WEEKLY&amp;VAR:RELITEM=&amp;VAR:CURRENCY=&amp;VAR:DB_TYPE=&amp;VAR:UNITS=M&amp;window=popup&amp;w","idth=535&amp;height=425&amp;START_MAXIMIZED=FALSE&amp;Y=120&amp;display_string=audit"}</definedName>
    <definedName name="_4360__FDSAUDITLINK__" localSheetId="0" hidden="1">{"fdsup://directions/FAT Viewer?action=UPDATE&amp;creator=factSet&amp;DYN_ARGS=true&amp;DOC_NAME=FAT:RGQ_ENTRPR_VAL_EV_SOURCE_WINDOW.FAT&amp;VAR:ID1=PLL&amp;VAR:SDATE=20070316&amp;VAR:FDATE=20070131&amp;VAR:FREQ=WEEKLY&amp;VAR:RELITEM=&amp;VAR:CURRENCY=&amp;VAR:DB_TYPE=&amp;VAR:UNITS=M&amp;window=popup&amp;w","idth=535&amp;height=425&amp;START_MAXIMIZED=FALSE&amp;Y=120&amp;display_string=audit"}</definedName>
    <definedName name="_4360__FDSAUDITLINK__" hidden="1">{"fdsup://directions/FAT Viewer?action=UPDATE&amp;creator=factSet&amp;DYN_ARGS=true&amp;DOC_NAME=FAT:RGQ_ENTRPR_VAL_EV_SOURCE_WINDOW.FAT&amp;VAR:ID1=PLL&amp;VAR:SDATE=20070316&amp;VAR:FDATE=20070131&amp;VAR:FREQ=WEEKLY&amp;VAR:RELITEM=&amp;VAR:CURRENCY=&amp;VAR:DB_TYPE=&amp;VAR:UNITS=M&amp;window=popup&amp;w","idth=535&amp;height=425&amp;START_MAXIMIZED=FALSE&amp;Y=120&amp;display_string=audit"}</definedName>
    <definedName name="_4361__FDSAUDITLINK__" localSheetId="1" hidden="1">{"fdsup://directions/FAT Viewer?action=UPDATE&amp;creator=factSet&amp;DYN_ARGS=true&amp;DOC_NAME=FAT:RGQ_ENTRPR_VAL_EV_SOURCE_WINDOW.FAT&amp;VAR:ID1=PLL&amp;VAR:SDATE=20070309&amp;VAR:FDATE=20070131&amp;VAR:FREQ=WEEKLY&amp;VAR:RELITEM=&amp;VAR:CURRENCY=&amp;VAR:DB_TYPE=&amp;VAR:UNITS=M&amp;window=popup&amp;w","idth=535&amp;height=425&amp;START_MAXIMIZED=FALSE&amp;Y=120&amp;display_string=audit"}</definedName>
    <definedName name="_4361__FDSAUDITLINK__" localSheetId="0" hidden="1">{"fdsup://directions/FAT Viewer?action=UPDATE&amp;creator=factSet&amp;DYN_ARGS=true&amp;DOC_NAME=FAT:RGQ_ENTRPR_VAL_EV_SOURCE_WINDOW.FAT&amp;VAR:ID1=PLL&amp;VAR:SDATE=20070309&amp;VAR:FDATE=20070131&amp;VAR:FREQ=WEEKLY&amp;VAR:RELITEM=&amp;VAR:CURRENCY=&amp;VAR:DB_TYPE=&amp;VAR:UNITS=M&amp;window=popup&amp;w","idth=535&amp;height=425&amp;START_MAXIMIZED=FALSE&amp;Y=120&amp;display_string=audit"}</definedName>
    <definedName name="_4361__FDSAUDITLINK__" hidden="1">{"fdsup://directions/FAT Viewer?action=UPDATE&amp;creator=factSet&amp;DYN_ARGS=true&amp;DOC_NAME=FAT:RGQ_ENTRPR_VAL_EV_SOURCE_WINDOW.FAT&amp;VAR:ID1=PLL&amp;VAR:SDATE=20070309&amp;VAR:FDATE=20070131&amp;VAR:FREQ=WEEKLY&amp;VAR:RELITEM=&amp;VAR:CURRENCY=&amp;VAR:DB_TYPE=&amp;VAR:UNITS=M&amp;window=popup&amp;w","idth=535&amp;height=425&amp;START_MAXIMIZED=FALSE&amp;Y=120&amp;display_string=audit"}</definedName>
    <definedName name="_4362__FDSAUDITLINK__" localSheetId="1" hidden="1">{"fdsup://directions/FAT Viewer?action=UPDATE&amp;creator=factSet&amp;DYN_ARGS=true&amp;DOC_NAME=FAT:RGQ_ENTRPR_VAL_EV_SOURCE_WINDOW.FAT&amp;VAR:ID1=PLL&amp;VAR:SDATE=20070302&amp;VAR:FDATE=20070131&amp;VAR:FREQ=WEEKLY&amp;VAR:RELITEM=&amp;VAR:CURRENCY=&amp;VAR:DB_TYPE=&amp;VAR:UNITS=M&amp;window=popup&amp;w","idth=535&amp;height=425&amp;START_MAXIMIZED=FALSE&amp;Y=120&amp;display_string=audit"}</definedName>
    <definedName name="_4362__FDSAUDITLINK__" localSheetId="0" hidden="1">{"fdsup://directions/FAT Viewer?action=UPDATE&amp;creator=factSet&amp;DYN_ARGS=true&amp;DOC_NAME=FAT:RGQ_ENTRPR_VAL_EV_SOURCE_WINDOW.FAT&amp;VAR:ID1=PLL&amp;VAR:SDATE=20070302&amp;VAR:FDATE=20070131&amp;VAR:FREQ=WEEKLY&amp;VAR:RELITEM=&amp;VAR:CURRENCY=&amp;VAR:DB_TYPE=&amp;VAR:UNITS=M&amp;window=popup&amp;w","idth=535&amp;height=425&amp;START_MAXIMIZED=FALSE&amp;Y=120&amp;display_string=audit"}</definedName>
    <definedName name="_4362__FDSAUDITLINK__" hidden="1">{"fdsup://directions/FAT Viewer?action=UPDATE&amp;creator=factSet&amp;DYN_ARGS=true&amp;DOC_NAME=FAT:RGQ_ENTRPR_VAL_EV_SOURCE_WINDOW.FAT&amp;VAR:ID1=PLL&amp;VAR:SDATE=20070302&amp;VAR:FDATE=20070131&amp;VAR:FREQ=WEEKLY&amp;VAR:RELITEM=&amp;VAR:CURRENCY=&amp;VAR:DB_TYPE=&amp;VAR:UNITS=M&amp;window=popup&amp;w","idth=535&amp;height=425&amp;START_MAXIMIZED=FALSE&amp;Y=120&amp;display_string=audit"}</definedName>
    <definedName name="_4363__FDSAUDITLINK__" localSheetId="1" hidden="1">{"fdsup://directions/FAT Viewer?action=UPDATE&amp;creator=factSet&amp;DYN_ARGS=true&amp;DOC_NAME=FAT:RGQ_ENTRPR_VAL_EV_SOURCE_WINDOW.FAT&amp;VAR:ID1=PLL&amp;VAR:SDATE=20070223&amp;VAR:FDATE=20070131&amp;VAR:FREQ=WEEKLY&amp;VAR:RELITEM=&amp;VAR:CURRENCY=&amp;VAR:DB_TYPE=&amp;VAR:UNITS=M&amp;window=popup&amp;w","idth=535&amp;height=425&amp;START_MAXIMIZED=FALSE&amp;Y=120&amp;display_string=audit"}</definedName>
    <definedName name="_4363__FDSAUDITLINK__" localSheetId="0" hidden="1">{"fdsup://directions/FAT Viewer?action=UPDATE&amp;creator=factSet&amp;DYN_ARGS=true&amp;DOC_NAME=FAT:RGQ_ENTRPR_VAL_EV_SOURCE_WINDOW.FAT&amp;VAR:ID1=PLL&amp;VAR:SDATE=20070223&amp;VAR:FDATE=20070131&amp;VAR:FREQ=WEEKLY&amp;VAR:RELITEM=&amp;VAR:CURRENCY=&amp;VAR:DB_TYPE=&amp;VAR:UNITS=M&amp;window=popup&amp;w","idth=535&amp;height=425&amp;START_MAXIMIZED=FALSE&amp;Y=120&amp;display_string=audit"}</definedName>
    <definedName name="_4363__FDSAUDITLINK__" hidden="1">{"fdsup://directions/FAT Viewer?action=UPDATE&amp;creator=factSet&amp;DYN_ARGS=true&amp;DOC_NAME=FAT:RGQ_ENTRPR_VAL_EV_SOURCE_WINDOW.FAT&amp;VAR:ID1=PLL&amp;VAR:SDATE=20070223&amp;VAR:FDATE=20070131&amp;VAR:FREQ=WEEKLY&amp;VAR:RELITEM=&amp;VAR:CURRENCY=&amp;VAR:DB_TYPE=&amp;VAR:UNITS=M&amp;window=popup&amp;w","idth=535&amp;height=425&amp;START_MAXIMIZED=FALSE&amp;Y=120&amp;display_string=audit"}</definedName>
    <definedName name="_4364__FDSAUDITLINK__" localSheetId="1" hidden="1">{"fdsup://directions/FAT Viewer?action=UPDATE&amp;creator=factSet&amp;DYN_ARGS=true&amp;DOC_NAME=FAT:RGQ_ENTRPR_VAL_EV_SOURCE_WINDOW.FAT&amp;VAR:ID1=PLL&amp;VAR:SDATE=20070216&amp;VAR:FDATE=20070131&amp;VAR:FREQ=WEEKLY&amp;VAR:RELITEM=&amp;VAR:CURRENCY=&amp;VAR:DB_TYPE=&amp;VAR:UNITS=M&amp;window=popup&amp;w","idth=535&amp;height=425&amp;START_MAXIMIZED=FALSE&amp;Y=120&amp;display_string=audit"}</definedName>
    <definedName name="_4364__FDSAUDITLINK__" localSheetId="0" hidden="1">{"fdsup://directions/FAT Viewer?action=UPDATE&amp;creator=factSet&amp;DYN_ARGS=true&amp;DOC_NAME=FAT:RGQ_ENTRPR_VAL_EV_SOURCE_WINDOW.FAT&amp;VAR:ID1=PLL&amp;VAR:SDATE=20070216&amp;VAR:FDATE=20070131&amp;VAR:FREQ=WEEKLY&amp;VAR:RELITEM=&amp;VAR:CURRENCY=&amp;VAR:DB_TYPE=&amp;VAR:UNITS=M&amp;window=popup&amp;w","idth=535&amp;height=425&amp;START_MAXIMIZED=FALSE&amp;Y=120&amp;display_string=audit"}</definedName>
    <definedName name="_4364__FDSAUDITLINK__" hidden="1">{"fdsup://directions/FAT Viewer?action=UPDATE&amp;creator=factSet&amp;DYN_ARGS=true&amp;DOC_NAME=FAT:RGQ_ENTRPR_VAL_EV_SOURCE_WINDOW.FAT&amp;VAR:ID1=PLL&amp;VAR:SDATE=20070216&amp;VAR:FDATE=20070131&amp;VAR:FREQ=WEEKLY&amp;VAR:RELITEM=&amp;VAR:CURRENCY=&amp;VAR:DB_TYPE=&amp;VAR:UNITS=M&amp;window=popup&amp;w","idth=535&amp;height=425&amp;START_MAXIMIZED=FALSE&amp;Y=120&amp;display_string=audit"}</definedName>
    <definedName name="_4365__FDSAUDITLINK__" localSheetId="1" hidden="1">{"fdsup://directions/FAT Viewer?action=UPDATE&amp;creator=factSet&amp;DYN_ARGS=true&amp;DOC_NAME=FAT:RGQ_ENTRPR_VAL_EV_SOURCE_WINDOW.FAT&amp;VAR:ID1=PLL&amp;VAR:SDATE=20070209&amp;VAR:FDATE=20070131&amp;VAR:FREQ=WEEKLY&amp;VAR:RELITEM=&amp;VAR:CURRENCY=&amp;VAR:DB_TYPE=&amp;VAR:UNITS=M&amp;window=popup&amp;w","idth=535&amp;height=425&amp;START_MAXIMIZED=FALSE&amp;Y=120&amp;display_string=audit"}</definedName>
    <definedName name="_4365__FDSAUDITLINK__" localSheetId="0" hidden="1">{"fdsup://directions/FAT Viewer?action=UPDATE&amp;creator=factSet&amp;DYN_ARGS=true&amp;DOC_NAME=FAT:RGQ_ENTRPR_VAL_EV_SOURCE_WINDOW.FAT&amp;VAR:ID1=PLL&amp;VAR:SDATE=20070209&amp;VAR:FDATE=20070131&amp;VAR:FREQ=WEEKLY&amp;VAR:RELITEM=&amp;VAR:CURRENCY=&amp;VAR:DB_TYPE=&amp;VAR:UNITS=M&amp;window=popup&amp;w","idth=535&amp;height=425&amp;START_MAXIMIZED=FALSE&amp;Y=120&amp;display_string=audit"}</definedName>
    <definedName name="_4365__FDSAUDITLINK__" hidden="1">{"fdsup://directions/FAT Viewer?action=UPDATE&amp;creator=factSet&amp;DYN_ARGS=true&amp;DOC_NAME=FAT:RGQ_ENTRPR_VAL_EV_SOURCE_WINDOW.FAT&amp;VAR:ID1=PLL&amp;VAR:SDATE=20070209&amp;VAR:FDATE=20070131&amp;VAR:FREQ=WEEKLY&amp;VAR:RELITEM=&amp;VAR:CURRENCY=&amp;VAR:DB_TYPE=&amp;VAR:UNITS=M&amp;window=popup&amp;w","idth=535&amp;height=425&amp;START_MAXIMIZED=FALSE&amp;Y=120&amp;display_string=audit"}</definedName>
    <definedName name="_4366__FDSAUDITLINK__" localSheetId="1" hidden="1">{"fdsup://directions/FAT Viewer?action=UPDATE&amp;creator=factSet&amp;DYN_ARGS=true&amp;DOC_NAME=FAT:RGQ_ENTRPR_VAL_EV_SOURCE_WINDOW.FAT&amp;VAR:ID1=PLL&amp;VAR:SDATE=20070202&amp;VAR:FDATE=20070131&amp;VAR:FREQ=WEEKLY&amp;VAR:RELITEM=&amp;VAR:CURRENCY=&amp;VAR:DB_TYPE=&amp;VAR:UNITS=M&amp;window=popup&amp;w","idth=535&amp;height=425&amp;START_MAXIMIZED=FALSE&amp;Y=120&amp;display_string=audit"}</definedName>
    <definedName name="_4366__FDSAUDITLINK__" localSheetId="0" hidden="1">{"fdsup://directions/FAT Viewer?action=UPDATE&amp;creator=factSet&amp;DYN_ARGS=true&amp;DOC_NAME=FAT:RGQ_ENTRPR_VAL_EV_SOURCE_WINDOW.FAT&amp;VAR:ID1=PLL&amp;VAR:SDATE=20070202&amp;VAR:FDATE=20070131&amp;VAR:FREQ=WEEKLY&amp;VAR:RELITEM=&amp;VAR:CURRENCY=&amp;VAR:DB_TYPE=&amp;VAR:UNITS=M&amp;window=popup&amp;w","idth=535&amp;height=425&amp;START_MAXIMIZED=FALSE&amp;Y=120&amp;display_string=audit"}</definedName>
    <definedName name="_4366__FDSAUDITLINK__" hidden="1">{"fdsup://directions/FAT Viewer?action=UPDATE&amp;creator=factSet&amp;DYN_ARGS=true&amp;DOC_NAME=FAT:RGQ_ENTRPR_VAL_EV_SOURCE_WINDOW.FAT&amp;VAR:ID1=PLL&amp;VAR:SDATE=20070202&amp;VAR:FDATE=20070131&amp;VAR:FREQ=WEEKLY&amp;VAR:RELITEM=&amp;VAR:CURRENCY=&amp;VAR:DB_TYPE=&amp;VAR:UNITS=M&amp;window=popup&amp;w","idth=535&amp;height=425&amp;START_MAXIMIZED=FALSE&amp;Y=120&amp;display_string=audit"}</definedName>
    <definedName name="_4367__FDSAUDITLINK__" localSheetId="1" hidden="1">{"fdsup://directions/FAT Viewer?action=UPDATE&amp;creator=factSet&amp;DYN_ARGS=true&amp;DOC_NAME=FAT:RGQ_ENTRPR_VAL_EV_SOURCE_WINDOW.FAT&amp;VAR:ID1=PLL&amp;VAR:SDATE=20070126&amp;VAR:FDATE=20061031&amp;VAR:FREQ=WEEKLY&amp;VAR:RELITEM=&amp;VAR:CURRENCY=&amp;VAR:DB_TYPE=&amp;VAR:UNITS=M&amp;window=popup&amp;w","idth=535&amp;height=425&amp;START_MAXIMIZED=FALSE&amp;Y=120&amp;display_string=audit"}</definedName>
    <definedName name="_4367__FDSAUDITLINK__" localSheetId="0" hidden="1">{"fdsup://directions/FAT Viewer?action=UPDATE&amp;creator=factSet&amp;DYN_ARGS=true&amp;DOC_NAME=FAT:RGQ_ENTRPR_VAL_EV_SOURCE_WINDOW.FAT&amp;VAR:ID1=PLL&amp;VAR:SDATE=20070126&amp;VAR:FDATE=20061031&amp;VAR:FREQ=WEEKLY&amp;VAR:RELITEM=&amp;VAR:CURRENCY=&amp;VAR:DB_TYPE=&amp;VAR:UNITS=M&amp;window=popup&amp;w","idth=535&amp;height=425&amp;START_MAXIMIZED=FALSE&amp;Y=120&amp;display_string=audit"}</definedName>
    <definedName name="_4367__FDSAUDITLINK__" hidden="1">{"fdsup://directions/FAT Viewer?action=UPDATE&amp;creator=factSet&amp;DYN_ARGS=true&amp;DOC_NAME=FAT:RGQ_ENTRPR_VAL_EV_SOURCE_WINDOW.FAT&amp;VAR:ID1=PLL&amp;VAR:SDATE=20070126&amp;VAR:FDATE=20061031&amp;VAR:FREQ=WEEKLY&amp;VAR:RELITEM=&amp;VAR:CURRENCY=&amp;VAR:DB_TYPE=&amp;VAR:UNITS=M&amp;window=popup&amp;w","idth=535&amp;height=425&amp;START_MAXIMIZED=FALSE&amp;Y=120&amp;display_string=audit"}</definedName>
    <definedName name="_4368__FDSAUDITLINK__" localSheetId="1" hidden="1">{"fdsup://directions/FAT Viewer?action=UPDATE&amp;creator=factSet&amp;DYN_ARGS=true&amp;DOC_NAME=FAT:RGQ_ENTRPR_VAL_EV_SOURCE_WINDOW.FAT&amp;VAR:ID1=PLL&amp;VAR:SDATE=20070119&amp;VAR:FDATE=20061031&amp;VAR:FREQ=WEEKLY&amp;VAR:RELITEM=&amp;VAR:CURRENCY=&amp;VAR:DB_TYPE=&amp;VAR:UNITS=M&amp;window=popup&amp;w","idth=535&amp;height=425&amp;START_MAXIMIZED=FALSE&amp;Y=120&amp;display_string=audit"}</definedName>
    <definedName name="_4368__FDSAUDITLINK__" localSheetId="0" hidden="1">{"fdsup://directions/FAT Viewer?action=UPDATE&amp;creator=factSet&amp;DYN_ARGS=true&amp;DOC_NAME=FAT:RGQ_ENTRPR_VAL_EV_SOURCE_WINDOW.FAT&amp;VAR:ID1=PLL&amp;VAR:SDATE=20070119&amp;VAR:FDATE=20061031&amp;VAR:FREQ=WEEKLY&amp;VAR:RELITEM=&amp;VAR:CURRENCY=&amp;VAR:DB_TYPE=&amp;VAR:UNITS=M&amp;window=popup&amp;w","idth=535&amp;height=425&amp;START_MAXIMIZED=FALSE&amp;Y=120&amp;display_string=audit"}</definedName>
    <definedName name="_4368__FDSAUDITLINK__" hidden="1">{"fdsup://directions/FAT Viewer?action=UPDATE&amp;creator=factSet&amp;DYN_ARGS=true&amp;DOC_NAME=FAT:RGQ_ENTRPR_VAL_EV_SOURCE_WINDOW.FAT&amp;VAR:ID1=PLL&amp;VAR:SDATE=20070119&amp;VAR:FDATE=20061031&amp;VAR:FREQ=WEEKLY&amp;VAR:RELITEM=&amp;VAR:CURRENCY=&amp;VAR:DB_TYPE=&amp;VAR:UNITS=M&amp;window=popup&amp;w","idth=535&amp;height=425&amp;START_MAXIMIZED=FALSE&amp;Y=120&amp;display_string=audit"}</definedName>
    <definedName name="_4369__FDSAUDITLINK__" localSheetId="1" hidden="1">{"fdsup://directions/FAT Viewer?action=UPDATE&amp;creator=factSet&amp;DYN_ARGS=true&amp;DOC_NAME=FAT:RGQ_ENTRPR_VAL_EV_SOURCE_WINDOW.FAT&amp;VAR:ID1=PLL&amp;VAR:SDATE=20070112&amp;VAR:FDATE=20061031&amp;VAR:FREQ=WEEKLY&amp;VAR:RELITEM=&amp;VAR:CURRENCY=&amp;VAR:DB_TYPE=&amp;VAR:UNITS=M&amp;window=popup&amp;w","idth=535&amp;height=425&amp;START_MAXIMIZED=FALSE&amp;Y=120&amp;display_string=audit"}</definedName>
    <definedName name="_4369__FDSAUDITLINK__" localSheetId="0" hidden="1">{"fdsup://directions/FAT Viewer?action=UPDATE&amp;creator=factSet&amp;DYN_ARGS=true&amp;DOC_NAME=FAT:RGQ_ENTRPR_VAL_EV_SOURCE_WINDOW.FAT&amp;VAR:ID1=PLL&amp;VAR:SDATE=20070112&amp;VAR:FDATE=20061031&amp;VAR:FREQ=WEEKLY&amp;VAR:RELITEM=&amp;VAR:CURRENCY=&amp;VAR:DB_TYPE=&amp;VAR:UNITS=M&amp;window=popup&amp;w","idth=535&amp;height=425&amp;START_MAXIMIZED=FALSE&amp;Y=120&amp;display_string=audit"}</definedName>
    <definedName name="_4369__FDSAUDITLINK__" hidden="1">{"fdsup://directions/FAT Viewer?action=UPDATE&amp;creator=factSet&amp;DYN_ARGS=true&amp;DOC_NAME=FAT:RGQ_ENTRPR_VAL_EV_SOURCE_WINDOW.FAT&amp;VAR:ID1=PLL&amp;VAR:SDATE=20070112&amp;VAR:FDATE=20061031&amp;VAR:FREQ=WEEKLY&amp;VAR:RELITEM=&amp;VAR:CURRENCY=&amp;VAR:DB_TYPE=&amp;VAR:UNITS=M&amp;window=popup&amp;w","idth=535&amp;height=425&amp;START_MAXIMIZED=FALSE&amp;Y=120&amp;display_string=audit"}</definedName>
    <definedName name="_437__FDSAUDITLINK__" localSheetId="1" hidden="1">{"fdsup://directions/FAT Viewer?action=UPDATE&amp;creator=factSet&amp;DYN_ARGS=true&amp;DOC_NAME=FAT:RGQ_ENTRPR_VAL_EV_SOURCE_WINDOW.FAT&amp;VAR:ID1=PLL&amp;VAR:SDATE=20070831&amp;VAR:FDATE=20070731&amp;VAR:FREQ=WEEKLY&amp;VAR:RELITEM=&amp;VAR:CURRENCY=&amp;VAR:DB_TYPE=&amp;VAR:UNITS=M&amp;window=popup&amp;w","idth=535&amp;height=425&amp;START_MAXIMIZED=FALSE&amp;Y=120&amp;display_string=audit"}</definedName>
    <definedName name="_437__FDSAUDITLINK__" localSheetId="0" hidden="1">{"fdsup://directions/FAT Viewer?action=UPDATE&amp;creator=factSet&amp;DYN_ARGS=true&amp;DOC_NAME=FAT:RGQ_ENTRPR_VAL_EV_SOURCE_WINDOW.FAT&amp;VAR:ID1=PLL&amp;VAR:SDATE=20070831&amp;VAR:FDATE=20070731&amp;VAR:FREQ=WEEKLY&amp;VAR:RELITEM=&amp;VAR:CURRENCY=&amp;VAR:DB_TYPE=&amp;VAR:UNITS=M&amp;window=popup&amp;w","idth=535&amp;height=425&amp;START_MAXIMIZED=FALSE&amp;Y=120&amp;display_string=audit"}</definedName>
    <definedName name="_437__FDSAUDITLINK__" hidden="1">{"fdsup://directions/FAT Viewer?action=UPDATE&amp;creator=factSet&amp;DYN_ARGS=true&amp;DOC_NAME=FAT:RGQ_ENTRPR_VAL_EV_SOURCE_WINDOW.FAT&amp;VAR:ID1=PLL&amp;VAR:SDATE=20070831&amp;VAR:FDATE=20070731&amp;VAR:FREQ=WEEKLY&amp;VAR:RELITEM=&amp;VAR:CURRENCY=&amp;VAR:DB_TYPE=&amp;VAR:UNITS=M&amp;window=popup&amp;w","idth=535&amp;height=425&amp;START_MAXIMIZED=FALSE&amp;Y=120&amp;display_string=audit"}</definedName>
    <definedName name="_4370__FDSAUDITLINK__" localSheetId="1" hidden="1">{"fdsup://directions/FAT Viewer?action=UPDATE&amp;creator=factSet&amp;DYN_ARGS=true&amp;DOC_NAME=FAT:RGQ_ENTRPR_VAL_EV_SOURCE_WINDOW.FAT&amp;VAR:ID1=PLL&amp;VAR:SDATE=20070105&amp;VAR:FDATE=20061031&amp;VAR:FREQ=WEEKLY&amp;VAR:RELITEM=&amp;VAR:CURRENCY=&amp;VAR:DB_TYPE=&amp;VAR:UNITS=M&amp;window=popup&amp;w","idth=535&amp;height=425&amp;START_MAXIMIZED=FALSE&amp;Y=120&amp;display_string=audit"}</definedName>
    <definedName name="_4370__FDSAUDITLINK__" localSheetId="0" hidden="1">{"fdsup://directions/FAT Viewer?action=UPDATE&amp;creator=factSet&amp;DYN_ARGS=true&amp;DOC_NAME=FAT:RGQ_ENTRPR_VAL_EV_SOURCE_WINDOW.FAT&amp;VAR:ID1=PLL&amp;VAR:SDATE=20070105&amp;VAR:FDATE=20061031&amp;VAR:FREQ=WEEKLY&amp;VAR:RELITEM=&amp;VAR:CURRENCY=&amp;VAR:DB_TYPE=&amp;VAR:UNITS=M&amp;window=popup&amp;w","idth=535&amp;height=425&amp;START_MAXIMIZED=FALSE&amp;Y=120&amp;display_string=audit"}</definedName>
    <definedName name="_4370__FDSAUDITLINK__" hidden="1">{"fdsup://directions/FAT Viewer?action=UPDATE&amp;creator=factSet&amp;DYN_ARGS=true&amp;DOC_NAME=FAT:RGQ_ENTRPR_VAL_EV_SOURCE_WINDOW.FAT&amp;VAR:ID1=PLL&amp;VAR:SDATE=20070105&amp;VAR:FDATE=20061031&amp;VAR:FREQ=WEEKLY&amp;VAR:RELITEM=&amp;VAR:CURRENCY=&amp;VAR:DB_TYPE=&amp;VAR:UNITS=M&amp;window=popup&amp;w","idth=535&amp;height=425&amp;START_MAXIMIZED=FALSE&amp;Y=120&amp;display_string=audit"}</definedName>
    <definedName name="_4371__FDSAUDITLINK__" localSheetId="1" hidden="1">{"fdsup://directions/FAT Viewer?action=UPDATE&amp;creator=factSet&amp;DYN_ARGS=true&amp;DOC_NAME=FAT:RGQ_ENTRPR_VAL_EV_SOURCE_WINDOW.FAT&amp;VAR:ID1=PLL&amp;VAR:SDATE=20061229&amp;VAR:FDATE=20061031&amp;VAR:FREQ=WEEKLY&amp;VAR:RELITEM=&amp;VAR:CURRENCY=&amp;VAR:DB_TYPE=&amp;VAR:UNITS=M&amp;window=popup&amp;w","idth=535&amp;height=425&amp;START_MAXIMIZED=FALSE&amp;Y=120&amp;display_string=audit"}</definedName>
    <definedName name="_4371__FDSAUDITLINK__" localSheetId="0" hidden="1">{"fdsup://directions/FAT Viewer?action=UPDATE&amp;creator=factSet&amp;DYN_ARGS=true&amp;DOC_NAME=FAT:RGQ_ENTRPR_VAL_EV_SOURCE_WINDOW.FAT&amp;VAR:ID1=PLL&amp;VAR:SDATE=20061229&amp;VAR:FDATE=20061031&amp;VAR:FREQ=WEEKLY&amp;VAR:RELITEM=&amp;VAR:CURRENCY=&amp;VAR:DB_TYPE=&amp;VAR:UNITS=M&amp;window=popup&amp;w","idth=535&amp;height=425&amp;START_MAXIMIZED=FALSE&amp;Y=120&amp;display_string=audit"}</definedName>
    <definedName name="_4371__FDSAUDITLINK__" hidden="1">{"fdsup://directions/FAT Viewer?action=UPDATE&amp;creator=factSet&amp;DYN_ARGS=true&amp;DOC_NAME=FAT:RGQ_ENTRPR_VAL_EV_SOURCE_WINDOW.FAT&amp;VAR:ID1=PLL&amp;VAR:SDATE=20061229&amp;VAR:FDATE=20061031&amp;VAR:FREQ=WEEKLY&amp;VAR:RELITEM=&amp;VAR:CURRENCY=&amp;VAR:DB_TYPE=&amp;VAR:UNITS=M&amp;window=popup&amp;w","idth=535&amp;height=425&amp;START_MAXIMIZED=FALSE&amp;Y=120&amp;display_string=audit"}</definedName>
    <definedName name="_4372__FDSAUDITLINK__" localSheetId="1" hidden="1">{"fdsup://directions/FAT Viewer?action=UPDATE&amp;creator=factSet&amp;DYN_ARGS=true&amp;DOC_NAME=FAT:RGQ_ENTRPR_VAL_EV_SOURCE_WINDOW.FAT&amp;VAR:ID1=PLL&amp;VAR:SDATE=20061222&amp;VAR:FDATE=20061031&amp;VAR:FREQ=WEEKLY&amp;VAR:RELITEM=&amp;VAR:CURRENCY=&amp;VAR:DB_TYPE=&amp;VAR:UNITS=M&amp;window=popup&amp;w","idth=535&amp;height=425&amp;START_MAXIMIZED=FALSE&amp;Y=120&amp;display_string=audit"}</definedName>
    <definedName name="_4372__FDSAUDITLINK__" localSheetId="0" hidden="1">{"fdsup://directions/FAT Viewer?action=UPDATE&amp;creator=factSet&amp;DYN_ARGS=true&amp;DOC_NAME=FAT:RGQ_ENTRPR_VAL_EV_SOURCE_WINDOW.FAT&amp;VAR:ID1=PLL&amp;VAR:SDATE=20061222&amp;VAR:FDATE=20061031&amp;VAR:FREQ=WEEKLY&amp;VAR:RELITEM=&amp;VAR:CURRENCY=&amp;VAR:DB_TYPE=&amp;VAR:UNITS=M&amp;window=popup&amp;w","idth=535&amp;height=425&amp;START_MAXIMIZED=FALSE&amp;Y=120&amp;display_string=audit"}</definedName>
    <definedName name="_4372__FDSAUDITLINK__" hidden="1">{"fdsup://directions/FAT Viewer?action=UPDATE&amp;creator=factSet&amp;DYN_ARGS=true&amp;DOC_NAME=FAT:RGQ_ENTRPR_VAL_EV_SOURCE_WINDOW.FAT&amp;VAR:ID1=PLL&amp;VAR:SDATE=20061222&amp;VAR:FDATE=20061031&amp;VAR:FREQ=WEEKLY&amp;VAR:RELITEM=&amp;VAR:CURRENCY=&amp;VAR:DB_TYPE=&amp;VAR:UNITS=M&amp;window=popup&amp;w","idth=535&amp;height=425&amp;START_MAXIMIZED=FALSE&amp;Y=120&amp;display_string=audit"}</definedName>
    <definedName name="_4373__FDSAUDITLINK__" localSheetId="1" hidden="1">{"fdsup://directions/FAT Viewer?action=UPDATE&amp;creator=factSet&amp;DYN_ARGS=true&amp;DOC_NAME=FAT:RGQ_ENTRPR_VAL_EV_SOURCE_WINDOW.FAT&amp;VAR:ID1=PLL&amp;VAR:SDATE=20061215&amp;VAR:FDATE=20061031&amp;VAR:FREQ=WEEKLY&amp;VAR:RELITEM=&amp;VAR:CURRENCY=&amp;VAR:DB_TYPE=&amp;VAR:UNITS=M&amp;window=popup&amp;w","idth=535&amp;height=425&amp;START_MAXIMIZED=FALSE&amp;Y=120&amp;display_string=audit"}</definedName>
    <definedName name="_4373__FDSAUDITLINK__" localSheetId="0" hidden="1">{"fdsup://directions/FAT Viewer?action=UPDATE&amp;creator=factSet&amp;DYN_ARGS=true&amp;DOC_NAME=FAT:RGQ_ENTRPR_VAL_EV_SOURCE_WINDOW.FAT&amp;VAR:ID1=PLL&amp;VAR:SDATE=20061215&amp;VAR:FDATE=20061031&amp;VAR:FREQ=WEEKLY&amp;VAR:RELITEM=&amp;VAR:CURRENCY=&amp;VAR:DB_TYPE=&amp;VAR:UNITS=M&amp;window=popup&amp;w","idth=535&amp;height=425&amp;START_MAXIMIZED=FALSE&amp;Y=120&amp;display_string=audit"}</definedName>
    <definedName name="_4373__FDSAUDITLINK__" hidden="1">{"fdsup://directions/FAT Viewer?action=UPDATE&amp;creator=factSet&amp;DYN_ARGS=true&amp;DOC_NAME=FAT:RGQ_ENTRPR_VAL_EV_SOURCE_WINDOW.FAT&amp;VAR:ID1=PLL&amp;VAR:SDATE=20061215&amp;VAR:FDATE=20061031&amp;VAR:FREQ=WEEKLY&amp;VAR:RELITEM=&amp;VAR:CURRENCY=&amp;VAR:DB_TYPE=&amp;VAR:UNITS=M&amp;window=popup&amp;w","idth=535&amp;height=425&amp;START_MAXIMIZED=FALSE&amp;Y=120&amp;display_string=audit"}</definedName>
    <definedName name="_4374__FDSAUDITLINK__" localSheetId="1" hidden="1">{"fdsup://directions/FAT Viewer?action=UPDATE&amp;creator=factSet&amp;DYN_ARGS=true&amp;DOC_NAME=FAT:RGQ_ENTRPR_VAL_EV_SOURCE_WINDOW.FAT&amp;VAR:ID1=PLL&amp;VAR:SDATE=20061208&amp;VAR:FDATE=20061031&amp;VAR:FREQ=WEEKLY&amp;VAR:RELITEM=&amp;VAR:CURRENCY=&amp;VAR:DB_TYPE=&amp;VAR:UNITS=M&amp;window=popup&amp;w","idth=535&amp;height=425&amp;START_MAXIMIZED=FALSE&amp;Y=120&amp;display_string=audit"}</definedName>
    <definedName name="_4374__FDSAUDITLINK__" localSheetId="0" hidden="1">{"fdsup://directions/FAT Viewer?action=UPDATE&amp;creator=factSet&amp;DYN_ARGS=true&amp;DOC_NAME=FAT:RGQ_ENTRPR_VAL_EV_SOURCE_WINDOW.FAT&amp;VAR:ID1=PLL&amp;VAR:SDATE=20061208&amp;VAR:FDATE=20061031&amp;VAR:FREQ=WEEKLY&amp;VAR:RELITEM=&amp;VAR:CURRENCY=&amp;VAR:DB_TYPE=&amp;VAR:UNITS=M&amp;window=popup&amp;w","idth=535&amp;height=425&amp;START_MAXIMIZED=FALSE&amp;Y=120&amp;display_string=audit"}</definedName>
    <definedName name="_4374__FDSAUDITLINK__" hidden="1">{"fdsup://directions/FAT Viewer?action=UPDATE&amp;creator=factSet&amp;DYN_ARGS=true&amp;DOC_NAME=FAT:RGQ_ENTRPR_VAL_EV_SOURCE_WINDOW.FAT&amp;VAR:ID1=PLL&amp;VAR:SDATE=20061208&amp;VAR:FDATE=20061031&amp;VAR:FREQ=WEEKLY&amp;VAR:RELITEM=&amp;VAR:CURRENCY=&amp;VAR:DB_TYPE=&amp;VAR:UNITS=M&amp;window=popup&amp;w","idth=535&amp;height=425&amp;START_MAXIMIZED=FALSE&amp;Y=120&amp;display_string=audit"}</definedName>
    <definedName name="_4375__FDSAUDITLINK__" localSheetId="1" hidden="1">{"fdsup://directions/FAT Viewer?action=UPDATE&amp;creator=factSet&amp;DYN_ARGS=true&amp;DOC_NAME=FAT:RGQ_ENTRPR_VAL_EV_SOURCE_WINDOW.FAT&amp;VAR:ID1=PLL&amp;VAR:SDATE=20061201&amp;VAR:FDATE=20061031&amp;VAR:FREQ=WEEKLY&amp;VAR:RELITEM=&amp;VAR:CURRENCY=&amp;VAR:DB_TYPE=&amp;VAR:UNITS=M&amp;window=popup&amp;w","idth=535&amp;height=425&amp;START_MAXIMIZED=FALSE&amp;Y=120&amp;display_string=audit"}</definedName>
    <definedName name="_4375__FDSAUDITLINK__" localSheetId="0" hidden="1">{"fdsup://directions/FAT Viewer?action=UPDATE&amp;creator=factSet&amp;DYN_ARGS=true&amp;DOC_NAME=FAT:RGQ_ENTRPR_VAL_EV_SOURCE_WINDOW.FAT&amp;VAR:ID1=PLL&amp;VAR:SDATE=20061201&amp;VAR:FDATE=20061031&amp;VAR:FREQ=WEEKLY&amp;VAR:RELITEM=&amp;VAR:CURRENCY=&amp;VAR:DB_TYPE=&amp;VAR:UNITS=M&amp;window=popup&amp;w","idth=535&amp;height=425&amp;START_MAXIMIZED=FALSE&amp;Y=120&amp;display_string=audit"}</definedName>
    <definedName name="_4375__FDSAUDITLINK__" hidden="1">{"fdsup://directions/FAT Viewer?action=UPDATE&amp;creator=factSet&amp;DYN_ARGS=true&amp;DOC_NAME=FAT:RGQ_ENTRPR_VAL_EV_SOURCE_WINDOW.FAT&amp;VAR:ID1=PLL&amp;VAR:SDATE=20061201&amp;VAR:FDATE=20061031&amp;VAR:FREQ=WEEKLY&amp;VAR:RELITEM=&amp;VAR:CURRENCY=&amp;VAR:DB_TYPE=&amp;VAR:UNITS=M&amp;window=popup&amp;w","idth=535&amp;height=425&amp;START_MAXIMIZED=FALSE&amp;Y=120&amp;display_string=audit"}</definedName>
    <definedName name="_4376__FDSAUDITLINK__" localSheetId="1" hidden="1">{"fdsup://directions/FAT Viewer?action=UPDATE&amp;creator=factSet&amp;DYN_ARGS=true&amp;DOC_NAME=FAT:RGQ_ENTRPR_VAL_EV_SOURCE_WINDOW.FAT&amp;VAR:ID1=PLL&amp;VAR:SDATE=20061124&amp;VAR:FDATE=20061031&amp;VAR:FREQ=WEEKLY&amp;VAR:RELITEM=&amp;VAR:CURRENCY=&amp;VAR:DB_TYPE=&amp;VAR:UNITS=M&amp;window=popup&amp;w","idth=535&amp;height=425&amp;START_MAXIMIZED=FALSE&amp;Y=120&amp;display_string=audit"}</definedName>
    <definedName name="_4376__FDSAUDITLINK__" localSheetId="0" hidden="1">{"fdsup://directions/FAT Viewer?action=UPDATE&amp;creator=factSet&amp;DYN_ARGS=true&amp;DOC_NAME=FAT:RGQ_ENTRPR_VAL_EV_SOURCE_WINDOW.FAT&amp;VAR:ID1=PLL&amp;VAR:SDATE=20061124&amp;VAR:FDATE=20061031&amp;VAR:FREQ=WEEKLY&amp;VAR:RELITEM=&amp;VAR:CURRENCY=&amp;VAR:DB_TYPE=&amp;VAR:UNITS=M&amp;window=popup&amp;w","idth=535&amp;height=425&amp;START_MAXIMIZED=FALSE&amp;Y=120&amp;display_string=audit"}</definedName>
    <definedName name="_4376__FDSAUDITLINK__" hidden="1">{"fdsup://directions/FAT Viewer?action=UPDATE&amp;creator=factSet&amp;DYN_ARGS=true&amp;DOC_NAME=FAT:RGQ_ENTRPR_VAL_EV_SOURCE_WINDOW.FAT&amp;VAR:ID1=PLL&amp;VAR:SDATE=20061124&amp;VAR:FDATE=20061031&amp;VAR:FREQ=WEEKLY&amp;VAR:RELITEM=&amp;VAR:CURRENCY=&amp;VAR:DB_TYPE=&amp;VAR:UNITS=M&amp;window=popup&amp;w","idth=535&amp;height=425&amp;START_MAXIMIZED=FALSE&amp;Y=120&amp;display_string=audit"}</definedName>
    <definedName name="_4377__FDSAUDITLINK__" localSheetId="1" hidden="1">{"fdsup://directions/FAT Viewer?action=UPDATE&amp;creator=factSet&amp;DYN_ARGS=true&amp;DOC_NAME=FAT:RGQ_ENTRPR_VAL_EV_SOURCE_WINDOW.FAT&amp;VAR:ID1=PLL&amp;VAR:SDATE=20061117&amp;VAR:FDATE=20061031&amp;VAR:FREQ=WEEKLY&amp;VAR:RELITEM=&amp;VAR:CURRENCY=&amp;VAR:DB_TYPE=&amp;VAR:UNITS=M&amp;window=popup&amp;w","idth=535&amp;height=425&amp;START_MAXIMIZED=FALSE&amp;Y=120&amp;display_string=audit"}</definedName>
    <definedName name="_4377__FDSAUDITLINK__" localSheetId="0" hidden="1">{"fdsup://directions/FAT Viewer?action=UPDATE&amp;creator=factSet&amp;DYN_ARGS=true&amp;DOC_NAME=FAT:RGQ_ENTRPR_VAL_EV_SOURCE_WINDOW.FAT&amp;VAR:ID1=PLL&amp;VAR:SDATE=20061117&amp;VAR:FDATE=20061031&amp;VAR:FREQ=WEEKLY&amp;VAR:RELITEM=&amp;VAR:CURRENCY=&amp;VAR:DB_TYPE=&amp;VAR:UNITS=M&amp;window=popup&amp;w","idth=535&amp;height=425&amp;START_MAXIMIZED=FALSE&amp;Y=120&amp;display_string=audit"}</definedName>
    <definedName name="_4377__FDSAUDITLINK__" hidden="1">{"fdsup://directions/FAT Viewer?action=UPDATE&amp;creator=factSet&amp;DYN_ARGS=true&amp;DOC_NAME=FAT:RGQ_ENTRPR_VAL_EV_SOURCE_WINDOW.FAT&amp;VAR:ID1=PLL&amp;VAR:SDATE=20061117&amp;VAR:FDATE=20061031&amp;VAR:FREQ=WEEKLY&amp;VAR:RELITEM=&amp;VAR:CURRENCY=&amp;VAR:DB_TYPE=&amp;VAR:UNITS=M&amp;window=popup&amp;w","idth=535&amp;height=425&amp;START_MAXIMIZED=FALSE&amp;Y=120&amp;display_string=audit"}</definedName>
    <definedName name="_4378__FDSAUDITLINK__" localSheetId="1" hidden="1">{"fdsup://directions/FAT Viewer?action=UPDATE&amp;creator=factSet&amp;DYN_ARGS=true&amp;DOC_NAME=FAT:RGQ_ENTRPR_VAL_EV_SOURCE_WINDOW.FAT&amp;VAR:ID1=PLL&amp;VAR:SDATE=20061110&amp;VAR:FDATE=20061031&amp;VAR:FREQ=WEEKLY&amp;VAR:RELITEM=&amp;VAR:CURRENCY=&amp;VAR:DB_TYPE=&amp;VAR:UNITS=M&amp;window=popup&amp;w","idth=535&amp;height=425&amp;START_MAXIMIZED=FALSE&amp;Y=120&amp;display_string=audit"}</definedName>
    <definedName name="_4378__FDSAUDITLINK__" localSheetId="0" hidden="1">{"fdsup://directions/FAT Viewer?action=UPDATE&amp;creator=factSet&amp;DYN_ARGS=true&amp;DOC_NAME=FAT:RGQ_ENTRPR_VAL_EV_SOURCE_WINDOW.FAT&amp;VAR:ID1=PLL&amp;VAR:SDATE=20061110&amp;VAR:FDATE=20061031&amp;VAR:FREQ=WEEKLY&amp;VAR:RELITEM=&amp;VAR:CURRENCY=&amp;VAR:DB_TYPE=&amp;VAR:UNITS=M&amp;window=popup&amp;w","idth=535&amp;height=425&amp;START_MAXIMIZED=FALSE&amp;Y=120&amp;display_string=audit"}</definedName>
    <definedName name="_4378__FDSAUDITLINK__" hidden="1">{"fdsup://directions/FAT Viewer?action=UPDATE&amp;creator=factSet&amp;DYN_ARGS=true&amp;DOC_NAME=FAT:RGQ_ENTRPR_VAL_EV_SOURCE_WINDOW.FAT&amp;VAR:ID1=PLL&amp;VAR:SDATE=20061110&amp;VAR:FDATE=20061031&amp;VAR:FREQ=WEEKLY&amp;VAR:RELITEM=&amp;VAR:CURRENCY=&amp;VAR:DB_TYPE=&amp;VAR:UNITS=M&amp;window=popup&amp;w","idth=535&amp;height=425&amp;START_MAXIMIZED=FALSE&amp;Y=120&amp;display_string=audit"}</definedName>
    <definedName name="_4379__FDSAUDITLINK__" localSheetId="1" hidden="1">{"fdsup://directions/FAT Viewer?action=UPDATE&amp;creator=factSet&amp;DYN_ARGS=true&amp;DOC_NAME=FAT:RGQ_ENTRPR_VAL_EV_SOURCE_WINDOW.FAT&amp;VAR:ID1=PLL&amp;VAR:SDATE=20061103&amp;VAR:FDATE=20061031&amp;VAR:FREQ=WEEKLY&amp;VAR:RELITEM=&amp;VAR:CURRENCY=&amp;VAR:DB_TYPE=&amp;VAR:UNITS=M&amp;window=popup&amp;w","idth=535&amp;height=425&amp;START_MAXIMIZED=FALSE&amp;Y=120&amp;display_string=audit"}</definedName>
    <definedName name="_4379__FDSAUDITLINK__" localSheetId="0" hidden="1">{"fdsup://directions/FAT Viewer?action=UPDATE&amp;creator=factSet&amp;DYN_ARGS=true&amp;DOC_NAME=FAT:RGQ_ENTRPR_VAL_EV_SOURCE_WINDOW.FAT&amp;VAR:ID1=PLL&amp;VAR:SDATE=20061103&amp;VAR:FDATE=20061031&amp;VAR:FREQ=WEEKLY&amp;VAR:RELITEM=&amp;VAR:CURRENCY=&amp;VAR:DB_TYPE=&amp;VAR:UNITS=M&amp;window=popup&amp;w","idth=535&amp;height=425&amp;START_MAXIMIZED=FALSE&amp;Y=120&amp;display_string=audit"}</definedName>
    <definedName name="_4379__FDSAUDITLINK__" hidden="1">{"fdsup://directions/FAT Viewer?action=UPDATE&amp;creator=factSet&amp;DYN_ARGS=true&amp;DOC_NAME=FAT:RGQ_ENTRPR_VAL_EV_SOURCE_WINDOW.FAT&amp;VAR:ID1=PLL&amp;VAR:SDATE=20061103&amp;VAR:FDATE=20061031&amp;VAR:FREQ=WEEKLY&amp;VAR:RELITEM=&amp;VAR:CURRENCY=&amp;VAR:DB_TYPE=&amp;VAR:UNITS=M&amp;window=popup&amp;w","idth=535&amp;height=425&amp;START_MAXIMIZED=FALSE&amp;Y=120&amp;display_string=audit"}</definedName>
    <definedName name="_438__FDSAUDITLINK__" localSheetId="1" hidden="1">{"fdsup://directions/FAT Viewer?action=UPDATE&amp;creator=factSet&amp;DYN_ARGS=true&amp;DOC_NAME=FAT:RGQ_ENTRPR_VAL_EV_SOURCE_WINDOW.FAT&amp;VAR:ID1=PLL&amp;VAR:SDATE=20070824&amp;VAR:FDATE=20070731&amp;VAR:FREQ=WEEKLY&amp;VAR:RELITEM=&amp;VAR:CURRENCY=&amp;VAR:DB_TYPE=&amp;VAR:UNITS=M&amp;window=popup&amp;w","idth=535&amp;height=425&amp;START_MAXIMIZED=FALSE&amp;Y=120&amp;display_string=audit"}</definedName>
    <definedName name="_438__FDSAUDITLINK__" localSheetId="0" hidden="1">{"fdsup://directions/FAT Viewer?action=UPDATE&amp;creator=factSet&amp;DYN_ARGS=true&amp;DOC_NAME=FAT:RGQ_ENTRPR_VAL_EV_SOURCE_WINDOW.FAT&amp;VAR:ID1=PLL&amp;VAR:SDATE=20070824&amp;VAR:FDATE=20070731&amp;VAR:FREQ=WEEKLY&amp;VAR:RELITEM=&amp;VAR:CURRENCY=&amp;VAR:DB_TYPE=&amp;VAR:UNITS=M&amp;window=popup&amp;w","idth=535&amp;height=425&amp;START_MAXIMIZED=FALSE&amp;Y=120&amp;display_string=audit"}</definedName>
    <definedName name="_438__FDSAUDITLINK__" hidden="1">{"fdsup://directions/FAT Viewer?action=UPDATE&amp;creator=factSet&amp;DYN_ARGS=true&amp;DOC_NAME=FAT:RGQ_ENTRPR_VAL_EV_SOURCE_WINDOW.FAT&amp;VAR:ID1=PLL&amp;VAR:SDATE=20070824&amp;VAR:FDATE=20070731&amp;VAR:FREQ=WEEKLY&amp;VAR:RELITEM=&amp;VAR:CURRENCY=&amp;VAR:DB_TYPE=&amp;VAR:UNITS=M&amp;window=popup&amp;w","idth=535&amp;height=425&amp;START_MAXIMIZED=FALSE&amp;Y=120&amp;display_string=audit"}</definedName>
    <definedName name="_4380__FDSAUDITLINK__" localSheetId="1" hidden="1">{"fdsup://directions/FAT Viewer?action=UPDATE&amp;creator=factSet&amp;DYN_ARGS=true&amp;DOC_NAME=FAT:RGQ_ENTRPR_VAL_EV_SOURCE_WINDOW.FAT&amp;VAR:ID1=PLL&amp;VAR:SDATE=20061027&amp;VAR:FDATE=20060731&amp;VAR:FREQ=WEEKLY&amp;VAR:RELITEM=&amp;VAR:CURRENCY=&amp;VAR:DB_TYPE=&amp;VAR:UNITS=M&amp;window=popup&amp;w","idth=535&amp;height=425&amp;START_MAXIMIZED=FALSE&amp;Y=120&amp;display_string=audit"}</definedName>
    <definedName name="_4380__FDSAUDITLINK__" localSheetId="0" hidden="1">{"fdsup://directions/FAT Viewer?action=UPDATE&amp;creator=factSet&amp;DYN_ARGS=true&amp;DOC_NAME=FAT:RGQ_ENTRPR_VAL_EV_SOURCE_WINDOW.FAT&amp;VAR:ID1=PLL&amp;VAR:SDATE=20061027&amp;VAR:FDATE=20060731&amp;VAR:FREQ=WEEKLY&amp;VAR:RELITEM=&amp;VAR:CURRENCY=&amp;VAR:DB_TYPE=&amp;VAR:UNITS=M&amp;window=popup&amp;w","idth=535&amp;height=425&amp;START_MAXIMIZED=FALSE&amp;Y=120&amp;display_string=audit"}</definedName>
    <definedName name="_4380__FDSAUDITLINK__" hidden="1">{"fdsup://directions/FAT Viewer?action=UPDATE&amp;creator=factSet&amp;DYN_ARGS=true&amp;DOC_NAME=FAT:RGQ_ENTRPR_VAL_EV_SOURCE_WINDOW.FAT&amp;VAR:ID1=PLL&amp;VAR:SDATE=20061027&amp;VAR:FDATE=20060731&amp;VAR:FREQ=WEEKLY&amp;VAR:RELITEM=&amp;VAR:CURRENCY=&amp;VAR:DB_TYPE=&amp;VAR:UNITS=M&amp;window=popup&amp;w","idth=535&amp;height=425&amp;START_MAXIMIZED=FALSE&amp;Y=120&amp;display_string=audit"}</definedName>
    <definedName name="_4381__FDSAUDITLINK__" localSheetId="1" hidden="1">{"fdsup://directions/FAT Viewer?action=UPDATE&amp;creator=factSet&amp;DYN_ARGS=true&amp;DOC_NAME=FAT:RGQ_ENTRPR_VAL_EV_SOURCE_WINDOW.FAT&amp;VAR:ID1=PLL&amp;VAR:SDATE=20061020&amp;VAR:FDATE=20060731&amp;VAR:FREQ=WEEKLY&amp;VAR:RELITEM=&amp;VAR:CURRENCY=&amp;VAR:DB_TYPE=&amp;VAR:UNITS=M&amp;window=popup&amp;w","idth=535&amp;height=425&amp;START_MAXIMIZED=FALSE&amp;Y=120&amp;display_string=audit"}</definedName>
    <definedName name="_4381__FDSAUDITLINK__" localSheetId="0" hidden="1">{"fdsup://directions/FAT Viewer?action=UPDATE&amp;creator=factSet&amp;DYN_ARGS=true&amp;DOC_NAME=FAT:RGQ_ENTRPR_VAL_EV_SOURCE_WINDOW.FAT&amp;VAR:ID1=PLL&amp;VAR:SDATE=20061020&amp;VAR:FDATE=20060731&amp;VAR:FREQ=WEEKLY&amp;VAR:RELITEM=&amp;VAR:CURRENCY=&amp;VAR:DB_TYPE=&amp;VAR:UNITS=M&amp;window=popup&amp;w","idth=535&amp;height=425&amp;START_MAXIMIZED=FALSE&amp;Y=120&amp;display_string=audit"}</definedName>
    <definedName name="_4381__FDSAUDITLINK__" hidden="1">{"fdsup://directions/FAT Viewer?action=UPDATE&amp;creator=factSet&amp;DYN_ARGS=true&amp;DOC_NAME=FAT:RGQ_ENTRPR_VAL_EV_SOURCE_WINDOW.FAT&amp;VAR:ID1=PLL&amp;VAR:SDATE=20061020&amp;VAR:FDATE=20060731&amp;VAR:FREQ=WEEKLY&amp;VAR:RELITEM=&amp;VAR:CURRENCY=&amp;VAR:DB_TYPE=&amp;VAR:UNITS=M&amp;window=popup&amp;w","idth=535&amp;height=425&amp;START_MAXIMIZED=FALSE&amp;Y=120&amp;display_string=audit"}</definedName>
    <definedName name="_4382__FDSAUDITLINK__" localSheetId="1" hidden="1">{"fdsup://directions/FAT Viewer?action=UPDATE&amp;creator=factSet&amp;DYN_ARGS=true&amp;DOC_NAME=FAT:RGQ_ENTRPR_VAL_EV_SOURCE_WINDOW.FAT&amp;VAR:ID1=PLL&amp;VAR:SDATE=20061013&amp;VAR:FDATE=20060731&amp;VAR:FREQ=WEEKLY&amp;VAR:RELITEM=&amp;VAR:CURRENCY=&amp;VAR:DB_TYPE=&amp;VAR:UNITS=M&amp;window=popup&amp;w","idth=535&amp;height=425&amp;START_MAXIMIZED=FALSE&amp;Y=120&amp;display_string=audit"}</definedName>
    <definedName name="_4382__FDSAUDITLINK__" localSheetId="0" hidden="1">{"fdsup://directions/FAT Viewer?action=UPDATE&amp;creator=factSet&amp;DYN_ARGS=true&amp;DOC_NAME=FAT:RGQ_ENTRPR_VAL_EV_SOURCE_WINDOW.FAT&amp;VAR:ID1=PLL&amp;VAR:SDATE=20061013&amp;VAR:FDATE=20060731&amp;VAR:FREQ=WEEKLY&amp;VAR:RELITEM=&amp;VAR:CURRENCY=&amp;VAR:DB_TYPE=&amp;VAR:UNITS=M&amp;window=popup&amp;w","idth=535&amp;height=425&amp;START_MAXIMIZED=FALSE&amp;Y=120&amp;display_string=audit"}</definedName>
    <definedName name="_4382__FDSAUDITLINK__" hidden="1">{"fdsup://directions/FAT Viewer?action=UPDATE&amp;creator=factSet&amp;DYN_ARGS=true&amp;DOC_NAME=FAT:RGQ_ENTRPR_VAL_EV_SOURCE_WINDOW.FAT&amp;VAR:ID1=PLL&amp;VAR:SDATE=20061013&amp;VAR:FDATE=20060731&amp;VAR:FREQ=WEEKLY&amp;VAR:RELITEM=&amp;VAR:CURRENCY=&amp;VAR:DB_TYPE=&amp;VAR:UNITS=M&amp;window=popup&amp;w","idth=535&amp;height=425&amp;START_MAXIMIZED=FALSE&amp;Y=120&amp;display_string=audit"}</definedName>
    <definedName name="_4383__FDSAUDITLINK__" localSheetId="1" hidden="1">{"fdsup://directions/FAT Viewer?action=UPDATE&amp;creator=factSet&amp;DYN_ARGS=true&amp;DOC_NAME=FAT:RGQ_ENTRPR_VAL_EV_SOURCE_WINDOW.FAT&amp;VAR:ID1=PLL&amp;VAR:SDATE=20061006&amp;VAR:FDATE=20060731&amp;VAR:FREQ=WEEKLY&amp;VAR:RELITEM=&amp;VAR:CURRENCY=&amp;VAR:DB_TYPE=&amp;VAR:UNITS=M&amp;window=popup&amp;w","idth=535&amp;height=425&amp;START_MAXIMIZED=FALSE&amp;Y=120&amp;display_string=audit"}</definedName>
    <definedName name="_4383__FDSAUDITLINK__" localSheetId="0" hidden="1">{"fdsup://directions/FAT Viewer?action=UPDATE&amp;creator=factSet&amp;DYN_ARGS=true&amp;DOC_NAME=FAT:RGQ_ENTRPR_VAL_EV_SOURCE_WINDOW.FAT&amp;VAR:ID1=PLL&amp;VAR:SDATE=20061006&amp;VAR:FDATE=20060731&amp;VAR:FREQ=WEEKLY&amp;VAR:RELITEM=&amp;VAR:CURRENCY=&amp;VAR:DB_TYPE=&amp;VAR:UNITS=M&amp;window=popup&amp;w","idth=535&amp;height=425&amp;START_MAXIMIZED=FALSE&amp;Y=120&amp;display_string=audit"}</definedName>
    <definedName name="_4383__FDSAUDITLINK__" hidden="1">{"fdsup://directions/FAT Viewer?action=UPDATE&amp;creator=factSet&amp;DYN_ARGS=true&amp;DOC_NAME=FAT:RGQ_ENTRPR_VAL_EV_SOURCE_WINDOW.FAT&amp;VAR:ID1=PLL&amp;VAR:SDATE=20061006&amp;VAR:FDATE=20060731&amp;VAR:FREQ=WEEKLY&amp;VAR:RELITEM=&amp;VAR:CURRENCY=&amp;VAR:DB_TYPE=&amp;VAR:UNITS=M&amp;window=popup&amp;w","idth=535&amp;height=425&amp;START_MAXIMIZED=FALSE&amp;Y=120&amp;display_string=audit"}</definedName>
    <definedName name="_4384__FDSAUDITLINK__" localSheetId="1" hidden="1">{"fdsup://directions/FAT Viewer?action=UPDATE&amp;creator=factSet&amp;DYN_ARGS=true&amp;DOC_NAME=FAT:RGQ_ENTRPR_VAL_EV_SOURCE_WINDOW.FAT&amp;VAR:ID1=PLL&amp;VAR:SDATE=20060929&amp;VAR:FDATE=20060731&amp;VAR:FREQ=WEEKLY&amp;VAR:RELITEM=&amp;VAR:CURRENCY=&amp;VAR:DB_TYPE=&amp;VAR:UNITS=M&amp;window=popup&amp;w","idth=535&amp;height=425&amp;START_MAXIMIZED=FALSE&amp;Y=120&amp;display_string=audit"}</definedName>
    <definedName name="_4384__FDSAUDITLINK__" localSheetId="0" hidden="1">{"fdsup://directions/FAT Viewer?action=UPDATE&amp;creator=factSet&amp;DYN_ARGS=true&amp;DOC_NAME=FAT:RGQ_ENTRPR_VAL_EV_SOURCE_WINDOW.FAT&amp;VAR:ID1=PLL&amp;VAR:SDATE=20060929&amp;VAR:FDATE=20060731&amp;VAR:FREQ=WEEKLY&amp;VAR:RELITEM=&amp;VAR:CURRENCY=&amp;VAR:DB_TYPE=&amp;VAR:UNITS=M&amp;window=popup&amp;w","idth=535&amp;height=425&amp;START_MAXIMIZED=FALSE&amp;Y=120&amp;display_string=audit"}</definedName>
    <definedName name="_4384__FDSAUDITLINK__" hidden="1">{"fdsup://directions/FAT Viewer?action=UPDATE&amp;creator=factSet&amp;DYN_ARGS=true&amp;DOC_NAME=FAT:RGQ_ENTRPR_VAL_EV_SOURCE_WINDOW.FAT&amp;VAR:ID1=PLL&amp;VAR:SDATE=20060929&amp;VAR:FDATE=20060731&amp;VAR:FREQ=WEEKLY&amp;VAR:RELITEM=&amp;VAR:CURRENCY=&amp;VAR:DB_TYPE=&amp;VAR:UNITS=M&amp;window=popup&amp;w","idth=535&amp;height=425&amp;START_MAXIMIZED=FALSE&amp;Y=120&amp;display_string=audit"}</definedName>
    <definedName name="_4385__FDSAUDITLINK__" localSheetId="1" hidden="1">{"fdsup://directions/FAT Viewer?action=UPDATE&amp;creator=factSet&amp;DYN_ARGS=true&amp;DOC_NAME=FAT:RGQ_ENTRPR_VAL_EV_SOURCE_WINDOW.FAT&amp;VAR:ID1=PLL&amp;VAR:SDATE=20060922&amp;VAR:FDATE=20060731&amp;VAR:FREQ=WEEKLY&amp;VAR:RELITEM=&amp;VAR:CURRENCY=&amp;VAR:DB_TYPE=&amp;VAR:UNITS=M&amp;window=popup&amp;w","idth=535&amp;height=425&amp;START_MAXIMIZED=FALSE&amp;Y=120&amp;display_string=audit"}</definedName>
    <definedName name="_4385__FDSAUDITLINK__" localSheetId="0" hidden="1">{"fdsup://directions/FAT Viewer?action=UPDATE&amp;creator=factSet&amp;DYN_ARGS=true&amp;DOC_NAME=FAT:RGQ_ENTRPR_VAL_EV_SOURCE_WINDOW.FAT&amp;VAR:ID1=PLL&amp;VAR:SDATE=20060922&amp;VAR:FDATE=20060731&amp;VAR:FREQ=WEEKLY&amp;VAR:RELITEM=&amp;VAR:CURRENCY=&amp;VAR:DB_TYPE=&amp;VAR:UNITS=M&amp;window=popup&amp;w","idth=535&amp;height=425&amp;START_MAXIMIZED=FALSE&amp;Y=120&amp;display_string=audit"}</definedName>
    <definedName name="_4385__FDSAUDITLINK__" hidden="1">{"fdsup://directions/FAT Viewer?action=UPDATE&amp;creator=factSet&amp;DYN_ARGS=true&amp;DOC_NAME=FAT:RGQ_ENTRPR_VAL_EV_SOURCE_WINDOW.FAT&amp;VAR:ID1=PLL&amp;VAR:SDATE=20060922&amp;VAR:FDATE=20060731&amp;VAR:FREQ=WEEKLY&amp;VAR:RELITEM=&amp;VAR:CURRENCY=&amp;VAR:DB_TYPE=&amp;VAR:UNITS=M&amp;window=popup&amp;w","idth=535&amp;height=425&amp;START_MAXIMIZED=FALSE&amp;Y=120&amp;display_string=audit"}</definedName>
    <definedName name="_4386__FDSAUDITLINK__" localSheetId="1" hidden="1">{"fdsup://directions/FAT Viewer?action=UPDATE&amp;creator=factSet&amp;DYN_ARGS=true&amp;DOC_NAME=FAT:RGQ_ENTRPR_VAL_EV_SOURCE_WINDOW.FAT&amp;VAR:ID1=PLL&amp;VAR:SDATE=20060915&amp;VAR:FDATE=20060731&amp;VAR:FREQ=WEEKLY&amp;VAR:RELITEM=&amp;VAR:CURRENCY=&amp;VAR:DB_TYPE=&amp;VAR:UNITS=M&amp;window=popup&amp;w","idth=535&amp;height=425&amp;START_MAXIMIZED=FALSE&amp;Y=120&amp;display_string=audit"}</definedName>
    <definedName name="_4386__FDSAUDITLINK__" localSheetId="0" hidden="1">{"fdsup://directions/FAT Viewer?action=UPDATE&amp;creator=factSet&amp;DYN_ARGS=true&amp;DOC_NAME=FAT:RGQ_ENTRPR_VAL_EV_SOURCE_WINDOW.FAT&amp;VAR:ID1=PLL&amp;VAR:SDATE=20060915&amp;VAR:FDATE=20060731&amp;VAR:FREQ=WEEKLY&amp;VAR:RELITEM=&amp;VAR:CURRENCY=&amp;VAR:DB_TYPE=&amp;VAR:UNITS=M&amp;window=popup&amp;w","idth=535&amp;height=425&amp;START_MAXIMIZED=FALSE&amp;Y=120&amp;display_string=audit"}</definedName>
    <definedName name="_4386__FDSAUDITLINK__" hidden="1">{"fdsup://directions/FAT Viewer?action=UPDATE&amp;creator=factSet&amp;DYN_ARGS=true&amp;DOC_NAME=FAT:RGQ_ENTRPR_VAL_EV_SOURCE_WINDOW.FAT&amp;VAR:ID1=PLL&amp;VAR:SDATE=20060915&amp;VAR:FDATE=20060731&amp;VAR:FREQ=WEEKLY&amp;VAR:RELITEM=&amp;VAR:CURRENCY=&amp;VAR:DB_TYPE=&amp;VAR:UNITS=M&amp;window=popup&amp;w","idth=535&amp;height=425&amp;START_MAXIMIZED=FALSE&amp;Y=120&amp;display_string=audit"}</definedName>
    <definedName name="_4387__FDSAUDITLINK__" localSheetId="1" hidden="1">{"fdsup://directions/FAT Viewer?action=UPDATE&amp;creator=factSet&amp;DYN_ARGS=true&amp;DOC_NAME=FAT:RGQ_ENTRPR_VAL_EV_SOURCE_WINDOW.FAT&amp;VAR:ID1=PLL&amp;VAR:SDATE=20060908&amp;VAR:FDATE=20060731&amp;VAR:FREQ=WEEKLY&amp;VAR:RELITEM=&amp;VAR:CURRENCY=&amp;VAR:DB_TYPE=&amp;VAR:UNITS=M&amp;window=popup&amp;w","idth=535&amp;height=425&amp;START_MAXIMIZED=FALSE&amp;Y=120&amp;display_string=audit"}</definedName>
    <definedName name="_4387__FDSAUDITLINK__" localSheetId="0" hidden="1">{"fdsup://directions/FAT Viewer?action=UPDATE&amp;creator=factSet&amp;DYN_ARGS=true&amp;DOC_NAME=FAT:RGQ_ENTRPR_VAL_EV_SOURCE_WINDOW.FAT&amp;VAR:ID1=PLL&amp;VAR:SDATE=20060908&amp;VAR:FDATE=20060731&amp;VAR:FREQ=WEEKLY&amp;VAR:RELITEM=&amp;VAR:CURRENCY=&amp;VAR:DB_TYPE=&amp;VAR:UNITS=M&amp;window=popup&amp;w","idth=535&amp;height=425&amp;START_MAXIMIZED=FALSE&amp;Y=120&amp;display_string=audit"}</definedName>
    <definedName name="_4387__FDSAUDITLINK__" hidden="1">{"fdsup://directions/FAT Viewer?action=UPDATE&amp;creator=factSet&amp;DYN_ARGS=true&amp;DOC_NAME=FAT:RGQ_ENTRPR_VAL_EV_SOURCE_WINDOW.FAT&amp;VAR:ID1=PLL&amp;VAR:SDATE=20060908&amp;VAR:FDATE=20060731&amp;VAR:FREQ=WEEKLY&amp;VAR:RELITEM=&amp;VAR:CURRENCY=&amp;VAR:DB_TYPE=&amp;VAR:UNITS=M&amp;window=popup&amp;w","idth=535&amp;height=425&amp;START_MAXIMIZED=FALSE&amp;Y=120&amp;display_string=audit"}</definedName>
    <definedName name="_4388__FDSAUDITLINK__" localSheetId="1" hidden="1">{"fdsup://directions/FAT Viewer?action=UPDATE&amp;creator=factSet&amp;DYN_ARGS=true&amp;DOC_NAME=FAT:RGQ_ENTRPR_VAL_EV_SOURCE_WINDOW.FAT&amp;VAR:ID1=PLL&amp;VAR:SDATE=20060901&amp;VAR:FDATE=20060731&amp;VAR:FREQ=WEEKLY&amp;VAR:RELITEM=&amp;VAR:CURRENCY=&amp;VAR:DB_TYPE=&amp;VAR:UNITS=M&amp;window=popup&amp;w","idth=535&amp;height=425&amp;START_MAXIMIZED=FALSE&amp;Y=120&amp;display_string=audit"}</definedName>
    <definedName name="_4388__FDSAUDITLINK__" localSheetId="0" hidden="1">{"fdsup://directions/FAT Viewer?action=UPDATE&amp;creator=factSet&amp;DYN_ARGS=true&amp;DOC_NAME=FAT:RGQ_ENTRPR_VAL_EV_SOURCE_WINDOW.FAT&amp;VAR:ID1=PLL&amp;VAR:SDATE=20060901&amp;VAR:FDATE=20060731&amp;VAR:FREQ=WEEKLY&amp;VAR:RELITEM=&amp;VAR:CURRENCY=&amp;VAR:DB_TYPE=&amp;VAR:UNITS=M&amp;window=popup&amp;w","idth=535&amp;height=425&amp;START_MAXIMIZED=FALSE&amp;Y=120&amp;display_string=audit"}</definedName>
    <definedName name="_4388__FDSAUDITLINK__" hidden="1">{"fdsup://directions/FAT Viewer?action=UPDATE&amp;creator=factSet&amp;DYN_ARGS=true&amp;DOC_NAME=FAT:RGQ_ENTRPR_VAL_EV_SOURCE_WINDOW.FAT&amp;VAR:ID1=PLL&amp;VAR:SDATE=20060901&amp;VAR:FDATE=20060731&amp;VAR:FREQ=WEEKLY&amp;VAR:RELITEM=&amp;VAR:CURRENCY=&amp;VAR:DB_TYPE=&amp;VAR:UNITS=M&amp;window=popup&amp;w","idth=535&amp;height=425&amp;START_MAXIMIZED=FALSE&amp;Y=120&amp;display_string=audit"}</definedName>
    <definedName name="_4389__FDSAUDITLINK__" localSheetId="1" hidden="1">{"fdsup://directions/FAT Viewer?action=UPDATE&amp;creator=factSet&amp;DYN_ARGS=true&amp;DOC_NAME=FAT:RGQ_ENTRPR_VAL_EV_SOURCE_WINDOW.FAT&amp;VAR:ID1=PLL&amp;VAR:SDATE=20060825&amp;VAR:FDATE=20060731&amp;VAR:FREQ=WEEKLY&amp;VAR:RELITEM=&amp;VAR:CURRENCY=&amp;VAR:DB_TYPE=&amp;VAR:UNITS=M&amp;window=popup&amp;w","idth=535&amp;height=425&amp;START_MAXIMIZED=FALSE&amp;Y=120&amp;display_string=audit"}</definedName>
    <definedName name="_4389__FDSAUDITLINK__" localSheetId="0" hidden="1">{"fdsup://directions/FAT Viewer?action=UPDATE&amp;creator=factSet&amp;DYN_ARGS=true&amp;DOC_NAME=FAT:RGQ_ENTRPR_VAL_EV_SOURCE_WINDOW.FAT&amp;VAR:ID1=PLL&amp;VAR:SDATE=20060825&amp;VAR:FDATE=20060731&amp;VAR:FREQ=WEEKLY&amp;VAR:RELITEM=&amp;VAR:CURRENCY=&amp;VAR:DB_TYPE=&amp;VAR:UNITS=M&amp;window=popup&amp;w","idth=535&amp;height=425&amp;START_MAXIMIZED=FALSE&amp;Y=120&amp;display_string=audit"}</definedName>
    <definedName name="_4389__FDSAUDITLINK__" hidden="1">{"fdsup://directions/FAT Viewer?action=UPDATE&amp;creator=factSet&amp;DYN_ARGS=true&amp;DOC_NAME=FAT:RGQ_ENTRPR_VAL_EV_SOURCE_WINDOW.FAT&amp;VAR:ID1=PLL&amp;VAR:SDATE=20060825&amp;VAR:FDATE=20060731&amp;VAR:FREQ=WEEKLY&amp;VAR:RELITEM=&amp;VAR:CURRENCY=&amp;VAR:DB_TYPE=&amp;VAR:UNITS=M&amp;window=popup&amp;w","idth=535&amp;height=425&amp;START_MAXIMIZED=FALSE&amp;Y=120&amp;display_string=audit"}</definedName>
    <definedName name="_439__FDSAUDITLINK__" localSheetId="1" hidden="1">{"fdsup://directions/FAT Viewer?action=UPDATE&amp;creator=factSet&amp;DYN_ARGS=true&amp;DOC_NAME=FAT:RGQ_ENTRPR_VAL_EV_SOURCE_WINDOW.FAT&amp;VAR:ID1=PLL&amp;VAR:SDATE=20070817&amp;VAR:FDATE=20070731&amp;VAR:FREQ=WEEKLY&amp;VAR:RELITEM=&amp;VAR:CURRENCY=&amp;VAR:DB_TYPE=&amp;VAR:UNITS=M&amp;window=popup&amp;w","idth=535&amp;height=425&amp;START_MAXIMIZED=FALSE&amp;Y=120&amp;display_string=audit"}</definedName>
    <definedName name="_439__FDSAUDITLINK__" localSheetId="0" hidden="1">{"fdsup://directions/FAT Viewer?action=UPDATE&amp;creator=factSet&amp;DYN_ARGS=true&amp;DOC_NAME=FAT:RGQ_ENTRPR_VAL_EV_SOURCE_WINDOW.FAT&amp;VAR:ID1=PLL&amp;VAR:SDATE=20070817&amp;VAR:FDATE=20070731&amp;VAR:FREQ=WEEKLY&amp;VAR:RELITEM=&amp;VAR:CURRENCY=&amp;VAR:DB_TYPE=&amp;VAR:UNITS=M&amp;window=popup&amp;w","idth=535&amp;height=425&amp;START_MAXIMIZED=FALSE&amp;Y=120&amp;display_string=audit"}</definedName>
    <definedName name="_439__FDSAUDITLINK__" hidden="1">{"fdsup://directions/FAT Viewer?action=UPDATE&amp;creator=factSet&amp;DYN_ARGS=true&amp;DOC_NAME=FAT:RGQ_ENTRPR_VAL_EV_SOURCE_WINDOW.FAT&amp;VAR:ID1=PLL&amp;VAR:SDATE=20070817&amp;VAR:FDATE=20070731&amp;VAR:FREQ=WEEKLY&amp;VAR:RELITEM=&amp;VAR:CURRENCY=&amp;VAR:DB_TYPE=&amp;VAR:UNITS=M&amp;window=popup&amp;w","idth=535&amp;height=425&amp;START_MAXIMIZED=FALSE&amp;Y=120&amp;display_string=audit"}</definedName>
    <definedName name="_4390__FDSAUDITLINK__" localSheetId="1" hidden="1">{"fdsup://directions/FAT Viewer?action=UPDATE&amp;creator=factSet&amp;DYN_ARGS=true&amp;DOC_NAME=FAT:RGQ_ENTRPR_VAL_EV_SOURCE_WINDOW.FAT&amp;VAR:ID1=PLL&amp;VAR:SDATE=20060818&amp;VAR:FDATE=20060731&amp;VAR:FREQ=WEEKLY&amp;VAR:RELITEM=&amp;VAR:CURRENCY=&amp;VAR:DB_TYPE=&amp;VAR:UNITS=M&amp;window=popup&amp;w","idth=535&amp;height=425&amp;START_MAXIMIZED=FALSE&amp;Y=120&amp;display_string=audit"}</definedName>
    <definedName name="_4390__FDSAUDITLINK__" localSheetId="0" hidden="1">{"fdsup://directions/FAT Viewer?action=UPDATE&amp;creator=factSet&amp;DYN_ARGS=true&amp;DOC_NAME=FAT:RGQ_ENTRPR_VAL_EV_SOURCE_WINDOW.FAT&amp;VAR:ID1=PLL&amp;VAR:SDATE=20060818&amp;VAR:FDATE=20060731&amp;VAR:FREQ=WEEKLY&amp;VAR:RELITEM=&amp;VAR:CURRENCY=&amp;VAR:DB_TYPE=&amp;VAR:UNITS=M&amp;window=popup&amp;w","idth=535&amp;height=425&amp;START_MAXIMIZED=FALSE&amp;Y=120&amp;display_string=audit"}</definedName>
    <definedName name="_4390__FDSAUDITLINK__" hidden="1">{"fdsup://directions/FAT Viewer?action=UPDATE&amp;creator=factSet&amp;DYN_ARGS=true&amp;DOC_NAME=FAT:RGQ_ENTRPR_VAL_EV_SOURCE_WINDOW.FAT&amp;VAR:ID1=PLL&amp;VAR:SDATE=20060818&amp;VAR:FDATE=20060731&amp;VAR:FREQ=WEEKLY&amp;VAR:RELITEM=&amp;VAR:CURRENCY=&amp;VAR:DB_TYPE=&amp;VAR:UNITS=M&amp;window=popup&amp;w","idth=535&amp;height=425&amp;START_MAXIMIZED=FALSE&amp;Y=120&amp;display_string=audit"}</definedName>
    <definedName name="_4391__FDSAUDITLINK__" localSheetId="1" hidden="1">{"fdsup://directions/FAT Viewer?action=UPDATE&amp;creator=factSet&amp;DYN_ARGS=true&amp;DOC_NAME=FAT:RGQ_ENTRPR_VAL_EV_SOURCE_WINDOW.FAT&amp;VAR:ID1=PLL&amp;VAR:SDATE=20060811&amp;VAR:FDATE=20060731&amp;VAR:FREQ=WEEKLY&amp;VAR:RELITEM=&amp;VAR:CURRENCY=&amp;VAR:DB_TYPE=&amp;VAR:UNITS=M&amp;window=popup&amp;w","idth=535&amp;height=425&amp;START_MAXIMIZED=FALSE&amp;Y=120&amp;display_string=audit"}</definedName>
    <definedName name="_4391__FDSAUDITLINK__" localSheetId="0" hidden="1">{"fdsup://directions/FAT Viewer?action=UPDATE&amp;creator=factSet&amp;DYN_ARGS=true&amp;DOC_NAME=FAT:RGQ_ENTRPR_VAL_EV_SOURCE_WINDOW.FAT&amp;VAR:ID1=PLL&amp;VAR:SDATE=20060811&amp;VAR:FDATE=20060731&amp;VAR:FREQ=WEEKLY&amp;VAR:RELITEM=&amp;VAR:CURRENCY=&amp;VAR:DB_TYPE=&amp;VAR:UNITS=M&amp;window=popup&amp;w","idth=535&amp;height=425&amp;START_MAXIMIZED=FALSE&amp;Y=120&amp;display_string=audit"}</definedName>
    <definedName name="_4391__FDSAUDITLINK__" hidden="1">{"fdsup://directions/FAT Viewer?action=UPDATE&amp;creator=factSet&amp;DYN_ARGS=true&amp;DOC_NAME=FAT:RGQ_ENTRPR_VAL_EV_SOURCE_WINDOW.FAT&amp;VAR:ID1=PLL&amp;VAR:SDATE=20060811&amp;VAR:FDATE=20060731&amp;VAR:FREQ=WEEKLY&amp;VAR:RELITEM=&amp;VAR:CURRENCY=&amp;VAR:DB_TYPE=&amp;VAR:UNITS=M&amp;window=popup&amp;w","idth=535&amp;height=425&amp;START_MAXIMIZED=FALSE&amp;Y=120&amp;display_string=audit"}</definedName>
    <definedName name="_4392__FDSAUDITLINK__" localSheetId="1" hidden="1">{"fdsup://directions/FAT Viewer?action=UPDATE&amp;creator=factSet&amp;DYN_ARGS=true&amp;DOC_NAME=FAT:RGQ_ENTRPR_VAL_EV_SOURCE_WINDOW.FAT&amp;VAR:ID1=PLL&amp;VAR:SDATE=20060804&amp;VAR:FDATE=20060731&amp;VAR:FREQ=WEEKLY&amp;VAR:RELITEM=&amp;VAR:CURRENCY=&amp;VAR:DB_TYPE=&amp;VAR:UNITS=M&amp;window=popup&amp;w","idth=535&amp;height=425&amp;START_MAXIMIZED=FALSE&amp;Y=120&amp;display_string=audit"}</definedName>
    <definedName name="_4392__FDSAUDITLINK__" localSheetId="0" hidden="1">{"fdsup://directions/FAT Viewer?action=UPDATE&amp;creator=factSet&amp;DYN_ARGS=true&amp;DOC_NAME=FAT:RGQ_ENTRPR_VAL_EV_SOURCE_WINDOW.FAT&amp;VAR:ID1=PLL&amp;VAR:SDATE=20060804&amp;VAR:FDATE=20060731&amp;VAR:FREQ=WEEKLY&amp;VAR:RELITEM=&amp;VAR:CURRENCY=&amp;VAR:DB_TYPE=&amp;VAR:UNITS=M&amp;window=popup&amp;w","idth=535&amp;height=425&amp;START_MAXIMIZED=FALSE&amp;Y=120&amp;display_string=audit"}</definedName>
    <definedName name="_4392__FDSAUDITLINK__" hidden="1">{"fdsup://directions/FAT Viewer?action=UPDATE&amp;creator=factSet&amp;DYN_ARGS=true&amp;DOC_NAME=FAT:RGQ_ENTRPR_VAL_EV_SOURCE_WINDOW.FAT&amp;VAR:ID1=PLL&amp;VAR:SDATE=20060804&amp;VAR:FDATE=20060731&amp;VAR:FREQ=WEEKLY&amp;VAR:RELITEM=&amp;VAR:CURRENCY=&amp;VAR:DB_TYPE=&amp;VAR:UNITS=M&amp;window=popup&amp;w","idth=535&amp;height=425&amp;START_MAXIMIZED=FALSE&amp;Y=120&amp;display_string=audit"}</definedName>
    <definedName name="_4393__FDSAUDITLINK__" localSheetId="1" hidden="1">{"fdsup://directions/FAT Viewer?action=UPDATE&amp;creator=factSet&amp;DYN_ARGS=true&amp;DOC_NAME=FAT:RGQ_ENTRPR_VAL_EV_SOURCE_WINDOW.FAT&amp;VAR:ID1=PLL&amp;VAR:SDATE=20060728&amp;VAR:FDATE=20060428&amp;VAR:FREQ=WEEKLY&amp;VAR:RELITEM=&amp;VAR:CURRENCY=&amp;VAR:DB_TYPE=&amp;VAR:UNITS=M&amp;window=popup&amp;w","idth=535&amp;height=425&amp;START_MAXIMIZED=FALSE&amp;Y=120&amp;display_string=audit"}</definedName>
    <definedName name="_4393__FDSAUDITLINK__" localSheetId="0" hidden="1">{"fdsup://directions/FAT Viewer?action=UPDATE&amp;creator=factSet&amp;DYN_ARGS=true&amp;DOC_NAME=FAT:RGQ_ENTRPR_VAL_EV_SOURCE_WINDOW.FAT&amp;VAR:ID1=PLL&amp;VAR:SDATE=20060728&amp;VAR:FDATE=20060428&amp;VAR:FREQ=WEEKLY&amp;VAR:RELITEM=&amp;VAR:CURRENCY=&amp;VAR:DB_TYPE=&amp;VAR:UNITS=M&amp;window=popup&amp;w","idth=535&amp;height=425&amp;START_MAXIMIZED=FALSE&amp;Y=120&amp;display_string=audit"}</definedName>
    <definedName name="_4393__FDSAUDITLINK__" hidden="1">{"fdsup://directions/FAT Viewer?action=UPDATE&amp;creator=factSet&amp;DYN_ARGS=true&amp;DOC_NAME=FAT:RGQ_ENTRPR_VAL_EV_SOURCE_WINDOW.FAT&amp;VAR:ID1=PLL&amp;VAR:SDATE=20060728&amp;VAR:FDATE=20060428&amp;VAR:FREQ=WEEKLY&amp;VAR:RELITEM=&amp;VAR:CURRENCY=&amp;VAR:DB_TYPE=&amp;VAR:UNITS=M&amp;window=popup&amp;w","idth=535&amp;height=425&amp;START_MAXIMIZED=FALSE&amp;Y=120&amp;display_string=audit"}</definedName>
    <definedName name="_4394__FDSAUDITLINK__" localSheetId="1" hidden="1">{"fdsup://directions/FAT Viewer?action=UPDATE&amp;creator=factSet&amp;DYN_ARGS=true&amp;DOC_NAME=FAT:RGQ_ENTRPR_VAL_EV_SOURCE_WINDOW.FAT&amp;VAR:ID1=PLL&amp;VAR:SDATE=20060721&amp;VAR:FDATE=20060428&amp;VAR:FREQ=WEEKLY&amp;VAR:RELITEM=&amp;VAR:CURRENCY=&amp;VAR:DB_TYPE=&amp;VAR:UNITS=M&amp;window=popup&amp;w","idth=535&amp;height=425&amp;START_MAXIMIZED=FALSE&amp;Y=120&amp;display_string=audit"}</definedName>
    <definedName name="_4394__FDSAUDITLINK__" localSheetId="0" hidden="1">{"fdsup://directions/FAT Viewer?action=UPDATE&amp;creator=factSet&amp;DYN_ARGS=true&amp;DOC_NAME=FAT:RGQ_ENTRPR_VAL_EV_SOURCE_WINDOW.FAT&amp;VAR:ID1=PLL&amp;VAR:SDATE=20060721&amp;VAR:FDATE=20060428&amp;VAR:FREQ=WEEKLY&amp;VAR:RELITEM=&amp;VAR:CURRENCY=&amp;VAR:DB_TYPE=&amp;VAR:UNITS=M&amp;window=popup&amp;w","idth=535&amp;height=425&amp;START_MAXIMIZED=FALSE&amp;Y=120&amp;display_string=audit"}</definedName>
    <definedName name="_4394__FDSAUDITLINK__" hidden="1">{"fdsup://directions/FAT Viewer?action=UPDATE&amp;creator=factSet&amp;DYN_ARGS=true&amp;DOC_NAME=FAT:RGQ_ENTRPR_VAL_EV_SOURCE_WINDOW.FAT&amp;VAR:ID1=PLL&amp;VAR:SDATE=20060721&amp;VAR:FDATE=20060428&amp;VAR:FREQ=WEEKLY&amp;VAR:RELITEM=&amp;VAR:CURRENCY=&amp;VAR:DB_TYPE=&amp;VAR:UNITS=M&amp;window=popup&amp;w","idth=535&amp;height=425&amp;START_MAXIMIZED=FALSE&amp;Y=120&amp;display_string=audit"}</definedName>
    <definedName name="_4395__FDSAUDITLINK__" localSheetId="1" hidden="1">{"fdsup://directions/FAT Viewer?action=UPDATE&amp;creator=factSet&amp;DYN_ARGS=true&amp;DOC_NAME=FAT:RGQ_ENTRPR_VAL_EV_SOURCE_WINDOW.FAT&amp;VAR:ID1=PLL&amp;VAR:SDATE=20060714&amp;VAR:FDATE=20060428&amp;VAR:FREQ=WEEKLY&amp;VAR:RELITEM=&amp;VAR:CURRENCY=&amp;VAR:DB_TYPE=&amp;VAR:UNITS=M&amp;window=popup&amp;w","idth=535&amp;height=425&amp;START_MAXIMIZED=FALSE&amp;Y=120&amp;display_string=audit"}</definedName>
    <definedName name="_4395__FDSAUDITLINK__" localSheetId="0" hidden="1">{"fdsup://directions/FAT Viewer?action=UPDATE&amp;creator=factSet&amp;DYN_ARGS=true&amp;DOC_NAME=FAT:RGQ_ENTRPR_VAL_EV_SOURCE_WINDOW.FAT&amp;VAR:ID1=PLL&amp;VAR:SDATE=20060714&amp;VAR:FDATE=20060428&amp;VAR:FREQ=WEEKLY&amp;VAR:RELITEM=&amp;VAR:CURRENCY=&amp;VAR:DB_TYPE=&amp;VAR:UNITS=M&amp;window=popup&amp;w","idth=535&amp;height=425&amp;START_MAXIMIZED=FALSE&amp;Y=120&amp;display_string=audit"}</definedName>
    <definedName name="_4395__FDSAUDITLINK__" hidden="1">{"fdsup://directions/FAT Viewer?action=UPDATE&amp;creator=factSet&amp;DYN_ARGS=true&amp;DOC_NAME=FAT:RGQ_ENTRPR_VAL_EV_SOURCE_WINDOW.FAT&amp;VAR:ID1=PLL&amp;VAR:SDATE=20060714&amp;VAR:FDATE=20060428&amp;VAR:FREQ=WEEKLY&amp;VAR:RELITEM=&amp;VAR:CURRENCY=&amp;VAR:DB_TYPE=&amp;VAR:UNITS=M&amp;window=popup&amp;w","idth=535&amp;height=425&amp;START_MAXIMIZED=FALSE&amp;Y=120&amp;display_string=audit"}</definedName>
    <definedName name="_4396__FDSAUDITLINK__" localSheetId="1" hidden="1">{"fdsup://directions/FAT Viewer?action=UPDATE&amp;creator=factSet&amp;DYN_ARGS=true&amp;DOC_NAME=FAT:RGQ_ENTRPR_VAL_EV_SOURCE_WINDOW.FAT&amp;VAR:ID1=PLL&amp;VAR:SDATE=20060707&amp;VAR:FDATE=20060428&amp;VAR:FREQ=WEEKLY&amp;VAR:RELITEM=&amp;VAR:CURRENCY=&amp;VAR:DB_TYPE=&amp;VAR:UNITS=M&amp;window=popup&amp;w","idth=535&amp;height=425&amp;START_MAXIMIZED=FALSE&amp;Y=120&amp;display_string=audit"}</definedName>
    <definedName name="_4396__FDSAUDITLINK__" localSheetId="0" hidden="1">{"fdsup://directions/FAT Viewer?action=UPDATE&amp;creator=factSet&amp;DYN_ARGS=true&amp;DOC_NAME=FAT:RGQ_ENTRPR_VAL_EV_SOURCE_WINDOW.FAT&amp;VAR:ID1=PLL&amp;VAR:SDATE=20060707&amp;VAR:FDATE=20060428&amp;VAR:FREQ=WEEKLY&amp;VAR:RELITEM=&amp;VAR:CURRENCY=&amp;VAR:DB_TYPE=&amp;VAR:UNITS=M&amp;window=popup&amp;w","idth=535&amp;height=425&amp;START_MAXIMIZED=FALSE&amp;Y=120&amp;display_string=audit"}</definedName>
    <definedName name="_4396__FDSAUDITLINK__" hidden="1">{"fdsup://directions/FAT Viewer?action=UPDATE&amp;creator=factSet&amp;DYN_ARGS=true&amp;DOC_NAME=FAT:RGQ_ENTRPR_VAL_EV_SOURCE_WINDOW.FAT&amp;VAR:ID1=PLL&amp;VAR:SDATE=20060707&amp;VAR:FDATE=20060428&amp;VAR:FREQ=WEEKLY&amp;VAR:RELITEM=&amp;VAR:CURRENCY=&amp;VAR:DB_TYPE=&amp;VAR:UNITS=M&amp;window=popup&amp;w","idth=535&amp;height=425&amp;START_MAXIMIZED=FALSE&amp;Y=120&amp;display_string=audit"}</definedName>
    <definedName name="_4397__FDSAUDITLINK__" localSheetId="1" hidden="1">{"fdsup://directions/FAT Viewer?action=UPDATE&amp;creator=factSet&amp;DYN_ARGS=true&amp;DOC_NAME=FAT:RGQ_ENTRPR_VAL_EV_SOURCE_WINDOW.FAT&amp;VAR:ID1=PLL&amp;VAR:SDATE=20060630&amp;VAR:FDATE=20060428&amp;VAR:FREQ=WEEKLY&amp;VAR:RELITEM=&amp;VAR:CURRENCY=&amp;VAR:DB_TYPE=&amp;VAR:UNITS=M&amp;window=popup&amp;w","idth=535&amp;height=425&amp;START_MAXIMIZED=FALSE&amp;Y=120&amp;display_string=audit"}</definedName>
    <definedName name="_4397__FDSAUDITLINK__" localSheetId="0" hidden="1">{"fdsup://directions/FAT Viewer?action=UPDATE&amp;creator=factSet&amp;DYN_ARGS=true&amp;DOC_NAME=FAT:RGQ_ENTRPR_VAL_EV_SOURCE_WINDOW.FAT&amp;VAR:ID1=PLL&amp;VAR:SDATE=20060630&amp;VAR:FDATE=20060428&amp;VAR:FREQ=WEEKLY&amp;VAR:RELITEM=&amp;VAR:CURRENCY=&amp;VAR:DB_TYPE=&amp;VAR:UNITS=M&amp;window=popup&amp;w","idth=535&amp;height=425&amp;START_MAXIMIZED=FALSE&amp;Y=120&amp;display_string=audit"}</definedName>
    <definedName name="_4397__FDSAUDITLINK__" hidden="1">{"fdsup://directions/FAT Viewer?action=UPDATE&amp;creator=factSet&amp;DYN_ARGS=true&amp;DOC_NAME=FAT:RGQ_ENTRPR_VAL_EV_SOURCE_WINDOW.FAT&amp;VAR:ID1=PLL&amp;VAR:SDATE=20060630&amp;VAR:FDATE=20060428&amp;VAR:FREQ=WEEKLY&amp;VAR:RELITEM=&amp;VAR:CURRENCY=&amp;VAR:DB_TYPE=&amp;VAR:UNITS=M&amp;window=popup&amp;w","idth=535&amp;height=425&amp;START_MAXIMIZED=FALSE&amp;Y=120&amp;display_string=audit"}</definedName>
    <definedName name="_4398__FDSAUDITLINK__" localSheetId="1" hidden="1">{"fdsup://directions/FAT Viewer?action=UPDATE&amp;creator=factSet&amp;DYN_ARGS=true&amp;DOC_NAME=FAT:RGQ_ENTRPR_VAL_EV_SOURCE_WINDOW.FAT&amp;VAR:ID1=PLL&amp;VAR:SDATE=20060623&amp;VAR:FDATE=20060428&amp;VAR:FREQ=WEEKLY&amp;VAR:RELITEM=&amp;VAR:CURRENCY=&amp;VAR:DB_TYPE=&amp;VAR:UNITS=M&amp;window=popup&amp;w","idth=535&amp;height=425&amp;START_MAXIMIZED=FALSE&amp;Y=120&amp;display_string=audit"}</definedName>
    <definedName name="_4398__FDSAUDITLINK__" localSheetId="0" hidden="1">{"fdsup://directions/FAT Viewer?action=UPDATE&amp;creator=factSet&amp;DYN_ARGS=true&amp;DOC_NAME=FAT:RGQ_ENTRPR_VAL_EV_SOURCE_WINDOW.FAT&amp;VAR:ID1=PLL&amp;VAR:SDATE=20060623&amp;VAR:FDATE=20060428&amp;VAR:FREQ=WEEKLY&amp;VAR:RELITEM=&amp;VAR:CURRENCY=&amp;VAR:DB_TYPE=&amp;VAR:UNITS=M&amp;window=popup&amp;w","idth=535&amp;height=425&amp;START_MAXIMIZED=FALSE&amp;Y=120&amp;display_string=audit"}</definedName>
    <definedName name="_4398__FDSAUDITLINK__" hidden="1">{"fdsup://directions/FAT Viewer?action=UPDATE&amp;creator=factSet&amp;DYN_ARGS=true&amp;DOC_NAME=FAT:RGQ_ENTRPR_VAL_EV_SOURCE_WINDOW.FAT&amp;VAR:ID1=PLL&amp;VAR:SDATE=20060623&amp;VAR:FDATE=20060428&amp;VAR:FREQ=WEEKLY&amp;VAR:RELITEM=&amp;VAR:CURRENCY=&amp;VAR:DB_TYPE=&amp;VAR:UNITS=M&amp;window=popup&amp;w","idth=535&amp;height=425&amp;START_MAXIMIZED=FALSE&amp;Y=120&amp;display_string=audit"}</definedName>
    <definedName name="_4399__FDSAUDITLINK__" localSheetId="1" hidden="1">{"fdsup://directions/FAT Viewer?action=UPDATE&amp;creator=factSet&amp;DYN_ARGS=true&amp;DOC_NAME=FAT:RGQ_ENTRPR_VAL_EV_SOURCE_WINDOW.FAT&amp;VAR:ID1=PLL&amp;VAR:SDATE=20060616&amp;VAR:FDATE=20060428&amp;VAR:FREQ=WEEKLY&amp;VAR:RELITEM=&amp;VAR:CURRENCY=&amp;VAR:DB_TYPE=&amp;VAR:UNITS=M&amp;window=popup&amp;w","idth=535&amp;height=425&amp;START_MAXIMIZED=FALSE&amp;Y=120&amp;display_string=audit"}</definedName>
    <definedName name="_4399__FDSAUDITLINK__" localSheetId="0" hidden="1">{"fdsup://directions/FAT Viewer?action=UPDATE&amp;creator=factSet&amp;DYN_ARGS=true&amp;DOC_NAME=FAT:RGQ_ENTRPR_VAL_EV_SOURCE_WINDOW.FAT&amp;VAR:ID1=PLL&amp;VAR:SDATE=20060616&amp;VAR:FDATE=20060428&amp;VAR:FREQ=WEEKLY&amp;VAR:RELITEM=&amp;VAR:CURRENCY=&amp;VAR:DB_TYPE=&amp;VAR:UNITS=M&amp;window=popup&amp;w","idth=535&amp;height=425&amp;START_MAXIMIZED=FALSE&amp;Y=120&amp;display_string=audit"}</definedName>
    <definedName name="_4399__FDSAUDITLINK__" hidden="1">{"fdsup://directions/FAT Viewer?action=UPDATE&amp;creator=factSet&amp;DYN_ARGS=true&amp;DOC_NAME=FAT:RGQ_ENTRPR_VAL_EV_SOURCE_WINDOW.FAT&amp;VAR:ID1=PLL&amp;VAR:SDATE=20060616&amp;VAR:FDATE=20060428&amp;VAR:FREQ=WEEKLY&amp;VAR:RELITEM=&amp;VAR:CURRENCY=&amp;VAR:DB_TYPE=&amp;VAR:UNITS=M&amp;window=popup&amp;w","idth=535&amp;height=425&amp;START_MAXIMIZED=FALSE&amp;Y=120&amp;display_string=audit"}</definedName>
    <definedName name="_44__FDSAUDITLINK__" localSheetId="1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44__FDSAUDITLINK__" localSheetId="0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44__FDSAUDITLINK__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440__FDSAUDITLINK__" localSheetId="1" hidden="1">{"fdsup://directions/FAT Viewer?action=UPDATE&amp;creator=factSet&amp;DYN_ARGS=true&amp;DOC_NAME=FAT:RGQ_ENTRPR_VAL_EV_SOURCE_WINDOW.FAT&amp;VAR:ID1=PLL&amp;VAR:SDATE=20070810&amp;VAR:FDATE=20070731&amp;VAR:FREQ=WEEKLY&amp;VAR:RELITEM=&amp;VAR:CURRENCY=&amp;VAR:DB_TYPE=&amp;VAR:UNITS=M&amp;window=popup&amp;w","idth=535&amp;height=425&amp;START_MAXIMIZED=FALSE&amp;Y=120&amp;display_string=audit"}</definedName>
    <definedName name="_440__FDSAUDITLINK__" localSheetId="0" hidden="1">{"fdsup://directions/FAT Viewer?action=UPDATE&amp;creator=factSet&amp;DYN_ARGS=true&amp;DOC_NAME=FAT:RGQ_ENTRPR_VAL_EV_SOURCE_WINDOW.FAT&amp;VAR:ID1=PLL&amp;VAR:SDATE=20070810&amp;VAR:FDATE=20070731&amp;VAR:FREQ=WEEKLY&amp;VAR:RELITEM=&amp;VAR:CURRENCY=&amp;VAR:DB_TYPE=&amp;VAR:UNITS=M&amp;window=popup&amp;w","idth=535&amp;height=425&amp;START_MAXIMIZED=FALSE&amp;Y=120&amp;display_string=audit"}</definedName>
    <definedName name="_440__FDSAUDITLINK__" hidden="1">{"fdsup://directions/FAT Viewer?action=UPDATE&amp;creator=factSet&amp;DYN_ARGS=true&amp;DOC_NAME=FAT:RGQ_ENTRPR_VAL_EV_SOURCE_WINDOW.FAT&amp;VAR:ID1=PLL&amp;VAR:SDATE=20070810&amp;VAR:FDATE=20070731&amp;VAR:FREQ=WEEKLY&amp;VAR:RELITEM=&amp;VAR:CURRENCY=&amp;VAR:DB_TYPE=&amp;VAR:UNITS=M&amp;window=popup&amp;w","idth=535&amp;height=425&amp;START_MAXIMIZED=FALSE&amp;Y=120&amp;display_string=audit"}</definedName>
    <definedName name="_4400__FDSAUDITLINK__" localSheetId="1" hidden="1">{"fdsup://directions/FAT Viewer?action=UPDATE&amp;creator=factSet&amp;DYN_ARGS=true&amp;DOC_NAME=FAT:RGQ_ENTRPR_VAL_EV_SOURCE_WINDOW.FAT&amp;VAR:ID1=PLL&amp;VAR:SDATE=20060609&amp;VAR:FDATE=20060428&amp;VAR:FREQ=WEEKLY&amp;VAR:RELITEM=&amp;VAR:CURRENCY=&amp;VAR:DB_TYPE=&amp;VAR:UNITS=M&amp;window=popup&amp;w","idth=535&amp;height=425&amp;START_MAXIMIZED=FALSE&amp;Y=120&amp;display_string=audit"}</definedName>
    <definedName name="_4400__FDSAUDITLINK__" localSheetId="0" hidden="1">{"fdsup://directions/FAT Viewer?action=UPDATE&amp;creator=factSet&amp;DYN_ARGS=true&amp;DOC_NAME=FAT:RGQ_ENTRPR_VAL_EV_SOURCE_WINDOW.FAT&amp;VAR:ID1=PLL&amp;VAR:SDATE=20060609&amp;VAR:FDATE=20060428&amp;VAR:FREQ=WEEKLY&amp;VAR:RELITEM=&amp;VAR:CURRENCY=&amp;VAR:DB_TYPE=&amp;VAR:UNITS=M&amp;window=popup&amp;w","idth=535&amp;height=425&amp;START_MAXIMIZED=FALSE&amp;Y=120&amp;display_string=audit"}</definedName>
    <definedName name="_4400__FDSAUDITLINK__" hidden="1">{"fdsup://directions/FAT Viewer?action=UPDATE&amp;creator=factSet&amp;DYN_ARGS=true&amp;DOC_NAME=FAT:RGQ_ENTRPR_VAL_EV_SOURCE_WINDOW.FAT&amp;VAR:ID1=PLL&amp;VAR:SDATE=20060609&amp;VAR:FDATE=20060428&amp;VAR:FREQ=WEEKLY&amp;VAR:RELITEM=&amp;VAR:CURRENCY=&amp;VAR:DB_TYPE=&amp;VAR:UNITS=M&amp;window=popup&amp;w","idth=535&amp;height=425&amp;START_MAXIMIZED=FALSE&amp;Y=120&amp;display_string=audit"}</definedName>
    <definedName name="_4401__FDSAUDITLINK__" localSheetId="1" hidden="1">{"fdsup://directions/FAT Viewer?action=UPDATE&amp;creator=factSet&amp;DYN_ARGS=true&amp;DOC_NAME=FAT:RGQ_ENTRPR_VAL_EV_SOURCE_WINDOW.FAT&amp;VAR:ID1=PLL&amp;VAR:SDATE=20060602&amp;VAR:FDATE=20060428&amp;VAR:FREQ=WEEKLY&amp;VAR:RELITEM=&amp;VAR:CURRENCY=&amp;VAR:DB_TYPE=&amp;VAR:UNITS=M&amp;window=popup&amp;w","idth=535&amp;height=425&amp;START_MAXIMIZED=FALSE&amp;Y=120&amp;display_string=audit"}</definedName>
    <definedName name="_4401__FDSAUDITLINK__" localSheetId="0" hidden="1">{"fdsup://directions/FAT Viewer?action=UPDATE&amp;creator=factSet&amp;DYN_ARGS=true&amp;DOC_NAME=FAT:RGQ_ENTRPR_VAL_EV_SOURCE_WINDOW.FAT&amp;VAR:ID1=PLL&amp;VAR:SDATE=20060602&amp;VAR:FDATE=20060428&amp;VAR:FREQ=WEEKLY&amp;VAR:RELITEM=&amp;VAR:CURRENCY=&amp;VAR:DB_TYPE=&amp;VAR:UNITS=M&amp;window=popup&amp;w","idth=535&amp;height=425&amp;START_MAXIMIZED=FALSE&amp;Y=120&amp;display_string=audit"}</definedName>
    <definedName name="_4401__FDSAUDITLINK__" hidden="1">{"fdsup://directions/FAT Viewer?action=UPDATE&amp;creator=factSet&amp;DYN_ARGS=true&amp;DOC_NAME=FAT:RGQ_ENTRPR_VAL_EV_SOURCE_WINDOW.FAT&amp;VAR:ID1=PLL&amp;VAR:SDATE=20060602&amp;VAR:FDATE=20060428&amp;VAR:FREQ=WEEKLY&amp;VAR:RELITEM=&amp;VAR:CURRENCY=&amp;VAR:DB_TYPE=&amp;VAR:UNITS=M&amp;window=popup&amp;w","idth=535&amp;height=425&amp;START_MAXIMIZED=FALSE&amp;Y=120&amp;display_string=audit"}</definedName>
    <definedName name="_4402__FDSAUDITLINK__" localSheetId="1" hidden="1">{"fdsup://directions/FAT Viewer?action=UPDATE&amp;creator=factSet&amp;DYN_ARGS=true&amp;DOC_NAME=FAT:RGQ_ENTRPR_VAL_EV_SOURCE_WINDOW.FAT&amp;VAR:ID1=PLL&amp;VAR:SDATE=20060526&amp;VAR:FDATE=20060428&amp;VAR:FREQ=WEEKLY&amp;VAR:RELITEM=&amp;VAR:CURRENCY=&amp;VAR:DB_TYPE=&amp;VAR:UNITS=M&amp;window=popup&amp;w","idth=535&amp;height=425&amp;START_MAXIMIZED=FALSE&amp;Y=120&amp;display_string=audit"}</definedName>
    <definedName name="_4402__FDSAUDITLINK__" localSheetId="0" hidden="1">{"fdsup://directions/FAT Viewer?action=UPDATE&amp;creator=factSet&amp;DYN_ARGS=true&amp;DOC_NAME=FAT:RGQ_ENTRPR_VAL_EV_SOURCE_WINDOW.FAT&amp;VAR:ID1=PLL&amp;VAR:SDATE=20060526&amp;VAR:FDATE=20060428&amp;VAR:FREQ=WEEKLY&amp;VAR:RELITEM=&amp;VAR:CURRENCY=&amp;VAR:DB_TYPE=&amp;VAR:UNITS=M&amp;window=popup&amp;w","idth=535&amp;height=425&amp;START_MAXIMIZED=FALSE&amp;Y=120&amp;display_string=audit"}</definedName>
    <definedName name="_4402__FDSAUDITLINK__" hidden="1">{"fdsup://directions/FAT Viewer?action=UPDATE&amp;creator=factSet&amp;DYN_ARGS=true&amp;DOC_NAME=FAT:RGQ_ENTRPR_VAL_EV_SOURCE_WINDOW.FAT&amp;VAR:ID1=PLL&amp;VAR:SDATE=20060526&amp;VAR:FDATE=20060428&amp;VAR:FREQ=WEEKLY&amp;VAR:RELITEM=&amp;VAR:CURRENCY=&amp;VAR:DB_TYPE=&amp;VAR:UNITS=M&amp;window=popup&amp;w","idth=535&amp;height=425&amp;START_MAXIMIZED=FALSE&amp;Y=120&amp;display_string=audit"}</definedName>
    <definedName name="_4403__FDSAUDITLINK__" localSheetId="1" hidden="1">{"fdsup://directions/FAT Viewer?action=UPDATE&amp;creator=factSet&amp;DYN_ARGS=true&amp;DOC_NAME=FAT:RGQ_ENTRPR_VAL_EV_SOURCE_WINDOW.FAT&amp;VAR:ID1=PLL&amp;VAR:SDATE=20060519&amp;VAR:FDATE=20060428&amp;VAR:FREQ=WEEKLY&amp;VAR:RELITEM=&amp;VAR:CURRENCY=&amp;VAR:DB_TYPE=&amp;VAR:UNITS=M&amp;window=popup&amp;w","idth=535&amp;height=425&amp;START_MAXIMIZED=FALSE&amp;Y=120&amp;display_string=audit"}</definedName>
    <definedName name="_4403__FDSAUDITLINK__" localSheetId="0" hidden="1">{"fdsup://directions/FAT Viewer?action=UPDATE&amp;creator=factSet&amp;DYN_ARGS=true&amp;DOC_NAME=FAT:RGQ_ENTRPR_VAL_EV_SOURCE_WINDOW.FAT&amp;VAR:ID1=PLL&amp;VAR:SDATE=20060519&amp;VAR:FDATE=20060428&amp;VAR:FREQ=WEEKLY&amp;VAR:RELITEM=&amp;VAR:CURRENCY=&amp;VAR:DB_TYPE=&amp;VAR:UNITS=M&amp;window=popup&amp;w","idth=535&amp;height=425&amp;START_MAXIMIZED=FALSE&amp;Y=120&amp;display_string=audit"}</definedName>
    <definedName name="_4403__FDSAUDITLINK__" hidden="1">{"fdsup://directions/FAT Viewer?action=UPDATE&amp;creator=factSet&amp;DYN_ARGS=true&amp;DOC_NAME=FAT:RGQ_ENTRPR_VAL_EV_SOURCE_WINDOW.FAT&amp;VAR:ID1=PLL&amp;VAR:SDATE=20060519&amp;VAR:FDATE=20060428&amp;VAR:FREQ=WEEKLY&amp;VAR:RELITEM=&amp;VAR:CURRENCY=&amp;VAR:DB_TYPE=&amp;VAR:UNITS=M&amp;window=popup&amp;w","idth=535&amp;height=425&amp;START_MAXIMIZED=FALSE&amp;Y=120&amp;display_string=audit"}</definedName>
    <definedName name="_4404__FDSAUDITLINK__" localSheetId="1" hidden="1">{"fdsup://directions/FAT Viewer?action=UPDATE&amp;creator=factSet&amp;DYN_ARGS=true&amp;DOC_NAME=FAT:RGQ_ENTRPR_VAL_EV_SOURCE_WINDOW.FAT&amp;VAR:ID1=PLL&amp;VAR:SDATE=20060512&amp;VAR:FDATE=20060428&amp;VAR:FREQ=WEEKLY&amp;VAR:RELITEM=&amp;VAR:CURRENCY=&amp;VAR:DB_TYPE=&amp;VAR:UNITS=M&amp;window=popup&amp;w","idth=535&amp;height=425&amp;START_MAXIMIZED=FALSE&amp;Y=120&amp;display_string=audit"}</definedName>
    <definedName name="_4404__FDSAUDITLINK__" localSheetId="0" hidden="1">{"fdsup://directions/FAT Viewer?action=UPDATE&amp;creator=factSet&amp;DYN_ARGS=true&amp;DOC_NAME=FAT:RGQ_ENTRPR_VAL_EV_SOURCE_WINDOW.FAT&amp;VAR:ID1=PLL&amp;VAR:SDATE=20060512&amp;VAR:FDATE=20060428&amp;VAR:FREQ=WEEKLY&amp;VAR:RELITEM=&amp;VAR:CURRENCY=&amp;VAR:DB_TYPE=&amp;VAR:UNITS=M&amp;window=popup&amp;w","idth=535&amp;height=425&amp;START_MAXIMIZED=FALSE&amp;Y=120&amp;display_string=audit"}</definedName>
    <definedName name="_4404__FDSAUDITLINK__" hidden="1">{"fdsup://directions/FAT Viewer?action=UPDATE&amp;creator=factSet&amp;DYN_ARGS=true&amp;DOC_NAME=FAT:RGQ_ENTRPR_VAL_EV_SOURCE_WINDOW.FAT&amp;VAR:ID1=PLL&amp;VAR:SDATE=20060512&amp;VAR:FDATE=20060428&amp;VAR:FREQ=WEEKLY&amp;VAR:RELITEM=&amp;VAR:CURRENCY=&amp;VAR:DB_TYPE=&amp;VAR:UNITS=M&amp;window=popup&amp;w","idth=535&amp;height=425&amp;START_MAXIMIZED=FALSE&amp;Y=120&amp;display_string=audit"}</definedName>
    <definedName name="_4405__FDSAUDITLINK__" localSheetId="1" hidden="1">{"fdsup://directions/FAT Viewer?action=UPDATE&amp;creator=factSet&amp;DYN_ARGS=true&amp;DOC_NAME=FAT:RGQ_ENTRPR_VAL_EV_SOURCE_WINDOW.FAT&amp;VAR:ID1=PLL&amp;VAR:SDATE=20060505&amp;VAR:FDATE=20060428&amp;VAR:FREQ=WEEKLY&amp;VAR:RELITEM=&amp;VAR:CURRENCY=&amp;VAR:DB_TYPE=&amp;VAR:UNITS=M&amp;window=popup&amp;w","idth=535&amp;height=425&amp;START_MAXIMIZED=FALSE&amp;Y=120&amp;display_string=audit"}</definedName>
    <definedName name="_4405__FDSAUDITLINK__" localSheetId="0" hidden="1">{"fdsup://directions/FAT Viewer?action=UPDATE&amp;creator=factSet&amp;DYN_ARGS=true&amp;DOC_NAME=FAT:RGQ_ENTRPR_VAL_EV_SOURCE_WINDOW.FAT&amp;VAR:ID1=PLL&amp;VAR:SDATE=20060505&amp;VAR:FDATE=20060428&amp;VAR:FREQ=WEEKLY&amp;VAR:RELITEM=&amp;VAR:CURRENCY=&amp;VAR:DB_TYPE=&amp;VAR:UNITS=M&amp;window=popup&amp;w","idth=535&amp;height=425&amp;START_MAXIMIZED=FALSE&amp;Y=120&amp;display_string=audit"}</definedName>
    <definedName name="_4405__FDSAUDITLINK__" hidden="1">{"fdsup://directions/FAT Viewer?action=UPDATE&amp;creator=factSet&amp;DYN_ARGS=true&amp;DOC_NAME=FAT:RGQ_ENTRPR_VAL_EV_SOURCE_WINDOW.FAT&amp;VAR:ID1=PLL&amp;VAR:SDATE=20060505&amp;VAR:FDATE=20060428&amp;VAR:FREQ=WEEKLY&amp;VAR:RELITEM=&amp;VAR:CURRENCY=&amp;VAR:DB_TYPE=&amp;VAR:UNITS=M&amp;window=popup&amp;w","idth=535&amp;height=425&amp;START_MAXIMIZED=FALSE&amp;Y=120&amp;display_string=audit"}</definedName>
    <definedName name="_4406__FDSAUDITLINK__" localSheetId="1" hidden="1">{"fdsup://directions/FAT Viewer?action=UPDATE&amp;creator=factSet&amp;DYN_ARGS=true&amp;DOC_NAME=FAT:RGQ_ENTRPR_VAL_EV_SOURCE_WINDOW.FAT&amp;VAR:ID1=PLL&amp;VAR:SDATE=20060428&amp;VAR:FDATE=20060428&amp;VAR:FREQ=WEEKLY&amp;VAR:RELITEM=&amp;VAR:CURRENCY=&amp;VAR:DB_TYPE=&amp;VAR:UNITS=M&amp;window=popup&amp;w","idth=535&amp;height=425&amp;START_MAXIMIZED=FALSE&amp;Y=120&amp;display_string=audit"}</definedName>
    <definedName name="_4406__FDSAUDITLINK__" localSheetId="0" hidden="1">{"fdsup://directions/FAT Viewer?action=UPDATE&amp;creator=factSet&amp;DYN_ARGS=true&amp;DOC_NAME=FAT:RGQ_ENTRPR_VAL_EV_SOURCE_WINDOW.FAT&amp;VAR:ID1=PLL&amp;VAR:SDATE=20060428&amp;VAR:FDATE=20060428&amp;VAR:FREQ=WEEKLY&amp;VAR:RELITEM=&amp;VAR:CURRENCY=&amp;VAR:DB_TYPE=&amp;VAR:UNITS=M&amp;window=popup&amp;w","idth=535&amp;height=425&amp;START_MAXIMIZED=FALSE&amp;Y=120&amp;display_string=audit"}</definedName>
    <definedName name="_4406__FDSAUDITLINK__" hidden="1">{"fdsup://directions/FAT Viewer?action=UPDATE&amp;creator=factSet&amp;DYN_ARGS=true&amp;DOC_NAME=FAT:RGQ_ENTRPR_VAL_EV_SOURCE_WINDOW.FAT&amp;VAR:ID1=PLL&amp;VAR:SDATE=20060428&amp;VAR:FDATE=20060428&amp;VAR:FREQ=WEEKLY&amp;VAR:RELITEM=&amp;VAR:CURRENCY=&amp;VAR:DB_TYPE=&amp;VAR:UNITS=M&amp;window=popup&amp;w","idth=535&amp;height=425&amp;START_MAXIMIZED=FALSE&amp;Y=120&amp;display_string=audit"}</definedName>
    <definedName name="_4407__FDSAUDITLINK__" localSheetId="1" hidden="1">{"fdsup://directions/FAT Viewer?action=UPDATE&amp;creator=factSet&amp;DYN_ARGS=true&amp;DOC_NAME=FAT:RGQ_ENTRPR_VAL_EV_SOURCE_WINDOW.FAT&amp;VAR:ID1=PLL&amp;VAR:SDATE=20060421&amp;VAR:FDATE=20060131&amp;VAR:FREQ=WEEKLY&amp;VAR:RELITEM=&amp;VAR:CURRENCY=&amp;VAR:DB_TYPE=&amp;VAR:UNITS=M&amp;window=popup&amp;w","idth=535&amp;height=425&amp;START_MAXIMIZED=FALSE&amp;Y=120&amp;display_string=audit"}</definedName>
    <definedName name="_4407__FDSAUDITLINK__" localSheetId="0" hidden="1">{"fdsup://directions/FAT Viewer?action=UPDATE&amp;creator=factSet&amp;DYN_ARGS=true&amp;DOC_NAME=FAT:RGQ_ENTRPR_VAL_EV_SOURCE_WINDOW.FAT&amp;VAR:ID1=PLL&amp;VAR:SDATE=20060421&amp;VAR:FDATE=20060131&amp;VAR:FREQ=WEEKLY&amp;VAR:RELITEM=&amp;VAR:CURRENCY=&amp;VAR:DB_TYPE=&amp;VAR:UNITS=M&amp;window=popup&amp;w","idth=535&amp;height=425&amp;START_MAXIMIZED=FALSE&amp;Y=120&amp;display_string=audit"}</definedName>
    <definedName name="_4407__FDSAUDITLINK__" hidden="1">{"fdsup://directions/FAT Viewer?action=UPDATE&amp;creator=factSet&amp;DYN_ARGS=true&amp;DOC_NAME=FAT:RGQ_ENTRPR_VAL_EV_SOURCE_WINDOW.FAT&amp;VAR:ID1=PLL&amp;VAR:SDATE=20060421&amp;VAR:FDATE=20060131&amp;VAR:FREQ=WEEKLY&amp;VAR:RELITEM=&amp;VAR:CURRENCY=&amp;VAR:DB_TYPE=&amp;VAR:UNITS=M&amp;window=popup&amp;w","idth=535&amp;height=425&amp;START_MAXIMIZED=FALSE&amp;Y=120&amp;display_string=audit"}</definedName>
    <definedName name="_4408__FDSAUDITLINK__" localSheetId="1" hidden="1">{"fdsup://directions/FAT Viewer?action=UPDATE&amp;creator=factSet&amp;DYN_ARGS=true&amp;DOC_NAME=FAT:RGQ_ENTRPR_VAL_EV_SOURCE_WINDOW.FAT&amp;VAR:ID1=PLL&amp;VAR:SDATE=20060413&amp;VAR:FDATE=20060131&amp;VAR:FREQ=WEEKLY&amp;VAR:RELITEM=&amp;VAR:CURRENCY=&amp;VAR:DB_TYPE=&amp;VAR:UNITS=M&amp;window=popup&amp;w","idth=535&amp;height=425&amp;START_MAXIMIZED=FALSE&amp;Y=120&amp;display_string=audit"}</definedName>
    <definedName name="_4408__FDSAUDITLINK__" localSheetId="0" hidden="1">{"fdsup://directions/FAT Viewer?action=UPDATE&amp;creator=factSet&amp;DYN_ARGS=true&amp;DOC_NAME=FAT:RGQ_ENTRPR_VAL_EV_SOURCE_WINDOW.FAT&amp;VAR:ID1=PLL&amp;VAR:SDATE=20060413&amp;VAR:FDATE=20060131&amp;VAR:FREQ=WEEKLY&amp;VAR:RELITEM=&amp;VAR:CURRENCY=&amp;VAR:DB_TYPE=&amp;VAR:UNITS=M&amp;window=popup&amp;w","idth=535&amp;height=425&amp;START_MAXIMIZED=FALSE&amp;Y=120&amp;display_string=audit"}</definedName>
    <definedName name="_4408__FDSAUDITLINK__" hidden="1">{"fdsup://directions/FAT Viewer?action=UPDATE&amp;creator=factSet&amp;DYN_ARGS=true&amp;DOC_NAME=FAT:RGQ_ENTRPR_VAL_EV_SOURCE_WINDOW.FAT&amp;VAR:ID1=PLL&amp;VAR:SDATE=20060413&amp;VAR:FDATE=20060131&amp;VAR:FREQ=WEEKLY&amp;VAR:RELITEM=&amp;VAR:CURRENCY=&amp;VAR:DB_TYPE=&amp;VAR:UNITS=M&amp;window=popup&amp;w","idth=535&amp;height=425&amp;START_MAXIMIZED=FALSE&amp;Y=120&amp;display_string=audit"}</definedName>
    <definedName name="_4409__FDSAUDITLINK__" localSheetId="1" hidden="1">{"fdsup://directions/FAT Viewer?action=UPDATE&amp;creator=factSet&amp;DYN_ARGS=true&amp;DOC_NAME=FAT:RGQ_ENTRPR_VAL_EV_SOURCE_WINDOW.FAT&amp;VAR:ID1=PLL&amp;VAR:SDATE=20060407&amp;VAR:FDATE=20060131&amp;VAR:FREQ=WEEKLY&amp;VAR:RELITEM=&amp;VAR:CURRENCY=&amp;VAR:DB_TYPE=&amp;VAR:UNITS=M&amp;window=popup&amp;w","idth=535&amp;height=425&amp;START_MAXIMIZED=FALSE&amp;Y=120&amp;display_string=audit"}</definedName>
    <definedName name="_4409__FDSAUDITLINK__" localSheetId="0" hidden="1">{"fdsup://directions/FAT Viewer?action=UPDATE&amp;creator=factSet&amp;DYN_ARGS=true&amp;DOC_NAME=FAT:RGQ_ENTRPR_VAL_EV_SOURCE_WINDOW.FAT&amp;VAR:ID1=PLL&amp;VAR:SDATE=20060407&amp;VAR:FDATE=20060131&amp;VAR:FREQ=WEEKLY&amp;VAR:RELITEM=&amp;VAR:CURRENCY=&amp;VAR:DB_TYPE=&amp;VAR:UNITS=M&amp;window=popup&amp;w","idth=535&amp;height=425&amp;START_MAXIMIZED=FALSE&amp;Y=120&amp;display_string=audit"}</definedName>
    <definedName name="_4409__FDSAUDITLINK__" hidden="1">{"fdsup://directions/FAT Viewer?action=UPDATE&amp;creator=factSet&amp;DYN_ARGS=true&amp;DOC_NAME=FAT:RGQ_ENTRPR_VAL_EV_SOURCE_WINDOW.FAT&amp;VAR:ID1=PLL&amp;VAR:SDATE=20060407&amp;VAR:FDATE=20060131&amp;VAR:FREQ=WEEKLY&amp;VAR:RELITEM=&amp;VAR:CURRENCY=&amp;VAR:DB_TYPE=&amp;VAR:UNITS=M&amp;window=popup&amp;w","idth=535&amp;height=425&amp;START_MAXIMIZED=FALSE&amp;Y=120&amp;display_string=audit"}</definedName>
    <definedName name="_441__FDSAUDITLINK__" localSheetId="1" hidden="1">{"fdsup://directions/FAT Viewer?action=UPDATE&amp;creator=factSet&amp;DYN_ARGS=true&amp;DOC_NAME=FAT:RGQ_ENTRPR_VAL_EV_SOURCE_WINDOW.FAT&amp;VAR:ID1=PLL&amp;VAR:SDATE=20070803&amp;VAR:FDATE=20070731&amp;VAR:FREQ=WEEKLY&amp;VAR:RELITEM=&amp;VAR:CURRENCY=&amp;VAR:DB_TYPE=&amp;VAR:UNITS=M&amp;window=popup&amp;w","idth=535&amp;height=425&amp;START_MAXIMIZED=FALSE&amp;Y=120&amp;display_string=audit"}</definedName>
    <definedName name="_441__FDSAUDITLINK__" localSheetId="0" hidden="1">{"fdsup://directions/FAT Viewer?action=UPDATE&amp;creator=factSet&amp;DYN_ARGS=true&amp;DOC_NAME=FAT:RGQ_ENTRPR_VAL_EV_SOURCE_WINDOW.FAT&amp;VAR:ID1=PLL&amp;VAR:SDATE=20070803&amp;VAR:FDATE=20070731&amp;VAR:FREQ=WEEKLY&amp;VAR:RELITEM=&amp;VAR:CURRENCY=&amp;VAR:DB_TYPE=&amp;VAR:UNITS=M&amp;window=popup&amp;w","idth=535&amp;height=425&amp;START_MAXIMIZED=FALSE&amp;Y=120&amp;display_string=audit"}</definedName>
    <definedName name="_441__FDSAUDITLINK__" hidden="1">{"fdsup://directions/FAT Viewer?action=UPDATE&amp;creator=factSet&amp;DYN_ARGS=true&amp;DOC_NAME=FAT:RGQ_ENTRPR_VAL_EV_SOURCE_WINDOW.FAT&amp;VAR:ID1=PLL&amp;VAR:SDATE=20070803&amp;VAR:FDATE=20070731&amp;VAR:FREQ=WEEKLY&amp;VAR:RELITEM=&amp;VAR:CURRENCY=&amp;VAR:DB_TYPE=&amp;VAR:UNITS=M&amp;window=popup&amp;w","idth=535&amp;height=425&amp;START_MAXIMIZED=FALSE&amp;Y=120&amp;display_string=audit"}</definedName>
    <definedName name="_4410__FDSAUDITLINK__" localSheetId="1" hidden="1">{"fdsup://directions/FAT Viewer?action=UPDATE&amp;creator=factSet&amp;DYN_ARGS=true&amp;DOC_NAME=FAT:RGQ_ENTRPR_VAL_EV_SOURCE_WINDOW.FAT&amp;VAR:ID1=PLL&amp;VAR:SDATE=20060331&amp;VAR:FDATE=20060131&amp;VAR:FREQ=WEEKLY&amp;VAR:RELITEM=&amp;VAR:CURRENCY=&amp;VAR:DB_TYPE=&amp;VAR:UNITS=M&amp;window=popup&amp;w","idth=535&amp;height=425&amp;START_MAXIMIZED=FALSE&amp;Y=120&amp;display_string=audit"}</definedName>
    <definedName name="_4410__FDSAUDITLINK__" localSheetId="0" hidden="1">{"fdsup://directions/FAT Viewer?action=UPDATE&amp;creator=factSet&amp;DYN_ARGS=true&amp;DOC_NAME=FAT:RGQ_ENTRPR_VAL_EV_SOURCE_WINDOW.FAT&amp;VAR:ID1=PLL&amp;VAR:SDATE=20060331&amp;VAR:FDATE=20060131&amp;VAR:FREQ=WEEKLY&amp;VAR:RELITEM=&amp;VAR:CURRENCY=&amp;VAR:DB_TYPE=&amp;VAR:UNITS=M&amp;window=popup&amp;w","idth=535&amp;height=425&amp;START_MAXIMIZED=FALSE&amp;Y=120&amp;display_string=audit"}</definedName>
    <definedName name="_4410__FDSAUDITLINK__" hidden="1">{"fdsup://directions/FAT Viewer?action=UPDATE&amp;creator=factSet&amp;DYN_ARGS=true&amp;DOC_NAME=FAT:RGQ_ENTRPR_VAL_EV_SOURCE_WINDOW.FAT&amp;VAR:ID1=PLL&amp;VAR:SDATE=20060331&amp;VAR:FDATE=20060131&amp;VAR:FREQ=WEEKLY&amp;VAR:RELITEM=&amp;VAR:CURRENCY=&amp;VAR:DB_TYPE=&amp;VAR:UNITS=M&amp;window=popup&amp;w","idth=535&amp;height=425&amp;START_MAXIMIZED=FALSE&amp;Y=120&amp;display_string=audit"}</definedName>
    <definedName name="_4411__FDSAUDITLINK__" localSheetId="1" hidden="1">{"fdsup://directions/FAT Viewer?action=UPDATE&amp;creator=factSet&amp;DYN_ARGS=true&amp;DOC_NAME=FAT:RGQ_ENTRPR_VAL_EV_SOURCE_WINDOW.FAT&amp;VAR:ID1=PLL&amp;VAR:SDATE=20060324&amp;VAR:FDATE=20060131&amp;VAR:FREQ=WEEKLY&amp;VAR:RELITEM=&amp;VAR:CURRENCY=&amp;VAR:DB_TYPE=&amp;VAR:UNITS=M&amp;window=popup&amp;w","idth=535&amp;height=425&amp;START_MAXIMIZED=FALSE&amp;Y=120&amp;display_string=audit"}</definedName>
    <definedName name="_4411__FDSAUDITLINK__" localSheetId="0" hidden="1">{"fdsup://directions/FAT Viewer?action=UPDATE&amp;creator=factSet&amp;DYN_ARGS=true&amp;DOC_NAME=FAT:RGQ_ENTRPR_VAL_EV_SOURCE_WINDOW.FAT&amp;VAR:ID1=PLL&amp;VAR:SDATE=20060324&amp;VAR:FDATE=20060131&amp;VAR:FREQ=WEEKLY&amp;VAR:RELITEM=&amp;VAR:CURRENCY=&amp;VAR:DB_TYPE=&amp;VAR:UNITS=M&amp;window=popup&amp;w","idth=535&amp;height=425&amp;START_MAXIMIZED=FALSE&amp;Y=120&amp;display_string=audit"}</definedName>
    <definedName name="_4411__FDSAUDITLINK__" hidden="1">{"fdsup://directions/FAT Viewer?action=UPDATE&amp;creator=factSet&amp;DYN_ARGS=true&amp;DOC_NAME=FAT:RGQ_ENTRPR_VAL_EV_SOURCE_WINDOW.FAT&amp;VAR:ID1=PLL&amp;VAR:SDATE=20060324&amp;VAR:FDATE=20060131&amp;VAR:FREQ=WEEKLY&amp;VAR:RELITEM=&amp;VAR:CURRENCY=&amp;VAR:DB_TYPE=&amp;VAR:UNITS=M&amp;window=popup&amp;w","idth=535&amp;height=425&amp;START_MAXIMIZED=FALSE&amp;Y=120&amp;display_string=audit"}</definedName>
    <definedName name="_4412__FDSAUDITLINK__" localSheetId="1" hidden="1">{"fdsup://directions/FAT Viewer?action=UPDATE&amp;creator=factSet&amp;DYN_ARGS=true&amp;DOC_NAME=FAT:RGQ_ENTRPR_VAL_EV_SOURCE_WINDOW.FAT&amp;VAR:ID1=ITT&amp;VAR:SDATE=20110311&amp;VAR:FDATE=20101231&amp;VAR:FREQ=WEEKLY&amp;VAR:RELITEM=&amp;VAR:CURRENCY=&amp;VAR:DB_TYPE=&amp;VAR:UNITS=M&amp;window=popup&amp;w","idth=535&amp;height=425&amp;START_MAXIMIZED=FALSE&amp;Y=120&amp;display_string=audit"}</definedName>
    <definedName name="_4412__FDSAUDITLINK__" localSheetId="0" hidden="1">{"fdsup://directions/FAT Viewer?action=UPDATE&amp;creator=factSet&amp;DYN_ARGS=true&amp;DOC_NAME=FAT:RGQ_ENTRPR_VAL_EV_SOURCE_WINDOW.FAT&amp;VAR:ID1=ITT&amp;VAR:SDATE=20110311&amp;VAR:FDATE=20101231&amp;VAR:FREQ=WEEKLY&amp;VAR:RELITEM=&amp;VAR:CURRENCY=&amp;VAR:DB_TYPE=&amp;VAR:UNITS=M&amp;window=popup&amp;w","idth=535&amp;height=425&amp;START_MAXIMIZED=FALSE&amp;Y=120&amp;display_string=audit"}</definedName>
    <definedName name="_4412__FDSAUDITLINK__" hidden="1">{"fdsup://directions/FAT Viewer?action=UPDATE&amp;creator=factSet&amp;DYN_ARGS=true&amp;DOC_NAME=FAT:RGQ_ENTRPR_VAL_EV_SOURCE_WINDOW.FAT&amp;VAR:ID1=ITT&amp;VAR:SDATE=20110311&amp;VAR:FDATE=20101231&amp;VAR:FREQ=WEEKLY&amp;VAR:RELITEM=&amp;VAR:CURRENCY=&amp;VAR:DB_TYPE=&amp;VAR:UNITS=M&amp;window=popup&amp;w","idth=535&amp;height=425&amp;START_MAXIMIZED=FALSE&amp;Y=120&amp;display_string=audit"}</definedName>
    <definedName name="_4413__FDSAUDITLINK__" localSheetId="1" hidden="1">{"fdsup://directions/FAT Viewer?action=UPDATE&amp;creator=factSet&amp;DYN_ARGS=true&amp;DOC_NAME=FAT:RGQ_ENTRPR_VAL_EV_SOURCE_WINDOW.FAT&amp;VAR:ID1=ITT&amp;VAR:SDATE=20110304&amp;VAR:FDATE=20101231&amp;VAR:FREQ=WEEKLY&amp;VAR:RELITEM=&amp;VAR:CURRENCY=&amp;VAR:DB_TYPE=&amp;VAR:UNITS=M&amp;window=popup&amp;w","idth=535&amp;height=425&amp;START_MAXIMIZED=FALSE&amp;Y=120&amp;display_string=audit"}</definedName>
    <definedName name="_4413__FDSAUDITLINK__" localSheetId="0" hidden="1">{"fdsup://directions/FAT Viewer?action=UPDATE&amp;creator=factSet&amp;DYN_ARGS=true&amp;DOC_NAME=FAT:RGQ_ENTRPR_VAL_EV_SOURCE_WINDOW.FAT&amp;VAR:ID1=ITT&amp;VAR:SDATE=20110304&amp;VAR:FDATE=20101231&amp;VAR:FREQ=WEEKLY&amp;VAR:RELITEM=&amp;VAR:CURRENCY=&amp;VAR:DB_TYPE=&amp;VAR:UNITS=M&amp;window=popup&amp;w","idth=535&amp;height=425&amp;START_MAXIMIZED=FALSE&amp;Y=120&amp;display_string=audit"}</definedName>
    <definedName name="_4413__FDSAUDITLINK__" hidden="1">{"fdsup://directions/FAT Viewer?action=UPDATE&amp;creator=factSet&amp;DYN_ARGS=true&amp;DOC_NAME=FAT:RGQ_ENTRPR_VAL_EV_SOURCE_WINDOW.FAT&amp;VAR:ID1=ITT&amp;VAR:SDATE=20110304&amp;VAR:FDATE=20101231&amp;VAR:FREQ=WEEKLY&amp;VAR:RELITEM=&amp;VAR:CURRENCY=&amp;VAR:DB_TYPE=&amp;VAR:UNITS=M&amp;window=popup&amp;w","idth=535&amp;height=425&amp;START_MAXIMIZED=FALSE&amp;Y=120&amp;display_string=audit"}</definedName>
    <definedName name="_4414__FDSAUDITLINK__" localSheetId="1" hidden="1">{"fdsup://directions/FAT Viewer?action=UPDATE&amp;creator=factSet&amp;DYN_ARGS=true&amp;DOC_NAME=FAT:RGQ_ENTRPR_VAL_EV_SOURCE_WINDOW.FAT&amp;VAR:ID1=ITT&amp;VAR:SDATE=20110225&amp;VAR:FDATE=20101231&amp;VAR:FREQ=WEEKLY&amp;VAR:RELITEM=&amp;VAR:CURRENCY=&amp;VAR:DB_TYPE=&amp;VAR:UNITS=M&amp;window=popup&amp;w","idth=535&amp;height=425&amp;START_MAXIMIZED=FALSE&amp;Y=120&amp;display_string=audit"}</definedName>
    <definedName name="_4414__FDSAUDITLINK__" localSheetId="0" hidden="1">{"fdsup://directions/FAT Viewer?action=UPDATE&amp;creator=factSet&amp;DYN_ARGS=true&amp;DOC_NAME=FAT:RGQ_ENTRPR_VAL_EV_SOURCE_WINDOW.FAT&amp;VAR:ID1=ITT&amp;VAR:SDATE=20110225&amp;VAR:FDATE=20101231&amp;VAR:FREQ=WEEKLY&amp;VAR:RELITEM=&amp;VAR:CURRENCY=&amp;VAR:DB_TYPE=&amp;VAR:UNITS=M&amp;window=popup&amp;w","idth=535&amp;height=425&amp;START_MAXIMIZED=FALSE&amp;Y=120&amp;display_string=audit"}</definedName>
    <definedName name="_4414__FDSAUDITLINK__" hidden="1">{"fdsup://directions/FAT Viewer?action=UPDATE&amp;creator=factSet&amp;DYN_ARGS=true&amp;DOC_NAME=FAT:RGQ_ENTRPR_VAL_EV_SOURCE_WINDOW.FAT&amp;VAR:ID1=ITT&amp;VAR:SDATE=20110225&amp;VAR:FDATE=20101231&amp;VAR:FREQ=WEEKLY&amp;VAR:RELITEM=&amp;VAR:CURRENCY=&amp;VAR:DB_TYPE=&amp;VAR:UNITS=M&amp;window=popup&amp;w","idth=535&amp;height=425&amp;START_MAXIMIZED=FALSE&amp;Y=120&amp;display_string=audit"}</definedName>
    <definedName name="_4415__FDSAUDITLINK__" localSheetId="1" hidden="1">{"fdsup://directions/FAT Viewer?action=UPDATE&amp;creator=factSet&amp;DYN_ARGS=true&amp;DOC_NAME=FAT:RGQ_ENTRPR_VAL_EV_SOURCE_WINDOW.FAT&amp;VAR:ID1=ITT&amp;VAR:SDATE=20110218&amp;VAR:FDATE=20101231&amp;VAR:FREQ=WEEKLY&amp;VAR:RELITEM=&amp;VAR:CURRENCY=&amp;VAR:DB_TYPE=&amp;VAR:UNITS=M&amp;window=popup&amp;w","idth=535&amp;height=425&amp;START_MAXIMIZED=FALSE&amp;Y=120&amp;display_string=audit"}</definedName>
    <definedName name="_4415__FDSAUDITLINK__" localSheetId="0" hidden="1">{"fdsup://directions/FAT Viewer?action=UPDATE&amp;creator=factSet&amp;DYN_ARGS=true&amp;DOC_NAME=FAT:RGQ_ENTRPR_VAL_EV_SOURCE_WINDOW.FAT&amp;VAR:ID1=ITT&amp;VAR:SDATE=20110218&amp;VAR:FDATE=20101231&amp;VAR:FREQ=WEEKLY&amp;VAR:RELITEM=&amp;VAR:CURRENCY=&amp;VAR:DB_TYPE=&amp;VAR:UNITS=M&amp;window=popup&amp;w","idth=535&amp;height=425&amp;START_MAXIMIZED=FALSE&amp;Y=120&amp;display_string=audit"}</definedName>
    <definedName name="_4415__FDSAUDITLINK__" hidden="1">{"fdsup://directions/FAT Viewer?action=UPDATE&amp;creator=factSet&amp;DYN_ARGS=true&amp;DOC_NAME=FAT:RGQ_ENTRPR_VAL_EV_SOURCE_WINDOW.FAT&amp;VAR:ID1=ITT&amp;VAR:SDATE=20110218&amp;VAR:FDATE=20101231&amp;VAR:FREQ=WEEKLY&amp;VAR:RELITEM=&amp;VAR:CURRENCY=&amp;VAR:DB_TYPE=&amp;VAR:UNITS=M&amp;window=popup&amp;w","idth=535&amp;height=425&amp;START_MAXIMIZED=FALSE&amp;Y=120&amp;display_string=audit"}</definedName>
    <definedName name="_4416__FDSAUDITLINK__" localSheetId="1" hidden="1">{"fdsup://directions/FAT Viewer?action=UPDATE&amp;creator=factSet&amp;DYN_ARGS=true&amp;DOC_NAME=FAT:RGQ_ENTRPR_VAL_EV_SOURCE_WINDOW.FAT&amp;VAR:ID1=ITT&amp;VAR:SDATE=20110211&amp;VAR:FDATE=20101231&amp;VAR:FREQ=WEEKLY&amp;VAR:RELITEM=&amp;VAR:CURRENCY=&amp;VAR:DB_TYPE=&amp;VAR:UNITS=M&amp;window=popup&amp;w","idth=535&amp;height=425&amp;START_MAXIMIZED=FALSE&amp;Y=120&amp;display_string=audit"}</definedName>
    <definedName name="_4416__FDSAUDITLINK__" localSheetId="0" hidden="1">{"fdsup://directions/FAT Viewer?action=UPDATE&amp;creator=factSet&amp;DYN_ARGS=true&amp;DOC_NAME=FAT:RGQ_ENTRPR_VAL_EV_SOURCE_WINDOW.FAT&amp;VAR:ID1=ITT&amp;VAR:SDATE=20110211&amp;VAR:FDATE=20101231&amp;VAR:FREQ=WEEKLY&amp;VAR:RELITEM=&amp;VAR:CURRENCY=&amp;VAR:DB_TYPE=&amp;VAR:UNITS=M&amp;window=popup&amp;w","idth=535&amp;height=425&amp;START_MAXIMIZED=FALSE&amp;Y=120&amp;display_string=audit"}</definedName>
    <definedName name="_4416__FDSAUDITLINK__" hidden="1">{"fdsup://directions/FAT Viewer?action=UPDATE&amp;creator=factSet&amp;DYN_ARGS=true&amp;DOC_NAME=FAT:RGQ_ENTRPR_VAL_EV_SOURCE_WINDOW.FAT&amp;VAR:ID1=ITT&amp;VAR:SDATE=20110211&amp;VAR:FDATE=20101231&amp;VAR:FREQ=WEEKLY&amp;VAR:RELITEM=&amp;VAR:CURRENCY=&amp;VAR:DB_TYPE=&amp;VAR:UNITS=M&amp;window=popup&amp;w","idth=535&amp;height=425&amp;START_MAXIMIZED=FALSE&amp;Y=120&amp;display_string=audit"}</definedName>
    <definedName name="_4417__FDSAUDITLINK__" localSheetId="1" hidden="1">{"fdsup://directions/FAT Viewer?action=UPDATE&amp;creator=factSet&amp;DYN_ARGS=true&amp;DOC_NAME=FAT:RGQ_ENTRPR_VAL_EV_SOURCE_WINDOW.FAT&amp;VAR:ID1=ITT&amp;VAR:SDATE=20110204&amp;VAR:FDATE=20101231&amp;VAR:FREQ=WEEKLY&amp;VAR:RELITEM=&amp;VAR:CURRENCY=&amp;VAR:DB_TYPE=&amp;VAR:UNITS=M&amp;window=popup&amp;w","idth=535&amp;height=425&amp;START_MAXIMIZED=FALSE&amp;Y=120&amp;display_string=audit"}</definedName>
    <definedName name="_4417__FDSAUDITLINK__" localSheetId="0" hidden="1">{"fdsup://directions/FAT Viewer?action=UPDATE&amp;creator=factSet&amp;DYN_ARGS=true&amp;DOC_NAME=FAT:RGQ_ENTRPR_VAL_EV_SOURCE_WINDOW.FAT&amp;VAR:ID1=ITT&amp;VAR:SDATE=20110204&amp;VAR:FDATE=20101231&amp;VAR:FREQ=WEEKLY&amp;VAR:RELITEM=&amp;VAR:CURRENCY=&amp;VAR:DB_TYPE=&amp;VAR:UNITS=M&amp;window=popup&amp;w","idth=535&amp;height=425&amp;START_MAXIMIZED=FALSE&amp;Y=120&amp;display_string=audit"}</definedName>
    <definedName name="_4417__FDSAUDITLINK__" hidden="1">{"fdsup://directions/FAT Viewer?action=UPDATE&amp;creator=factSet&amp;DYN_ARGS=true&amp;DOC_NAME=FAT:RGQ_ENTRPR_VAL_EV_SOURCE_WINDOW.FAT&amp;VAR:ID1=ITT&amp;VAR:SDATE=20110204&amp;VAR:FDATE=20101231&amp;VAR:FREQ=WEEKLY&amp;VAR:RELITEM=&amp;VAR:CURRENCY=&amp;VAR:DB_TYPE=&amp;VAR:UNITS=M&amp;window=popup&amp;w","idth=535&amp;height=425&amp;START_MAXIMIZED=FALSE&amp;Y=120&amp;display_string=audit"}</definedName>
    <definedName name="_4418__FDSAUDITLINK__" localSheetId="1" hidden="1">{"fdsup://directions/FAT Viewer?action=UPDATE&amp;creator=factSet&amp;DYN_ARGS=true&amp;DOC_NAME=FAT:RGQ_ENTRPR_VAL_EV_SOURCE_WINDOW.FAT&amp;VAR:ID1=ITT&amp;VAR:SDATE=20110128&amp;VAR:FDATE=20101231&amp;VAR:FREQ=WEEKLY&amp;VAR:RELITEM=&amp;VAR:CURRENCY=&amp;VAR:DB_TYPE=&amp;VAR:UNITS=M&amp;window=popup&amp;w","idth=535&amp;height=425&amp;START_MAXIMIZED=FALSE&amp;Y=120&amp;display_string=audit"}</definedName>
    <definedName name="_4418__FDSAUDITLINK__" localSheetId="0" hidden="1">{"fdsup://directions/FAT Viewer?action=UPDATE&amp;creator=factSet&amp;DYN_ARGS=true&amp;DOC_NAME=FAT:RGQ_ENTRPR_VAL_EV_SOURCE_WINDOW.FAT&amp;VAR:ID1=ITT&amp;VAR:SDATE=20110128&amp;VAR:FDATE=20101231&amp;VAR:FREQ=WEEKLY&amp;VAR:RELITEM=&amp;VAR:CURRENCY=&amp;VAR:DB_TYPE=&amp;VAR:UNITS=M&amp;window=popup&amp;w","idth=535&amp;height=425&amp;START_MAXIMIZED=FALSE&amp;Y=120&amp;display_string=audit"}</definedName>
    <definedName name="_4418__FDSAUDITLINK__" hidden="1">{"fdsup://directions/FAT Viewer?action=UPDATE&amp;creator=factSet&amp;DYN_ARGS=true&amp;DOC_NAME=FAT:RGQ_ENTRPR_VAL_EV_SOURCE_WINDOW.FAT&amp;VAR:ID1=ITT&amp;VAR:SDATE=20110128&amp;VAR:FDATE=20101231&amp;VAR:FREQ=WEEKLY&amp;VAR:RELITEM=&amp;VAR:CURRENCY=&amp;VAR:DB_TYPE=&amp;VAR:UNITS=M&amp;window=popup&amp;w","idth=535&amp;height=425&amp;START_MAXIMIZED=FALSE&amp;Y=120&amp;display_string=audit"}</definedName>
    <definedName name="_4419__FDSAUDITLINK__" localSheetId="1" hidden="1">{"fdsup://directions/FAT Viewer?action=UPDATE&amp;creator=factSet&amp;DYN_ARGS=true&amp;DOC_NAME=FAT:RGQ_ENTRPR_VAL_EV_SOURCE_WINDOW.FAT&amp;VAR:ID1=ITT&amp;VAR:SDATE=20110121&amp;VAR:FDATE=20101231&amp;VAR:FREQ=WEEKLY&amp;VAR:RELITEM=&amp;VAR:CURRENCY=&amp;VAR:DB_TYPE=&amp;VAR:UNITS=M&amp;window=popup&amp;w","idth=535&amp;height=425&amp;START_MAXIMIZED=FALSE&amp;Y=120&amp;display_string=audit"}</definedName>
    <definedName name="_4419__FDSAUDITLINK__" localSheetId="0" hidden="1">{"fdsup://directions/FAT Viewer?action=UPDATE&amp;creator=factSet&amp;DYN_ARGS=true&amp;DOC_NAME=FAT:RGQ_ENTRPR_VAL_EV_SOURCE_WINDOW.FAT&amp;VAR:ID1=ITT&amp;VAR:SDATE=20110121&amp;VAR:FDATE=20101231&amp;VAR:FREQ=WEEKLY&amp;VAR:RELITEM=&amp;VAR:CURRENCY=&amp;VAR:DB_TYPE=&amp;VAR:UNITS=M&amp;window=popup&amp;w","idth=535&amp;height=425&amp;START_MAXIMIZED=FALSE&amp;Y=120&amp;display_string=audit"}</definedName>
    <definedName name="_4419__FDSAUDITLINK__" hidden="1">{"fdsup://directions/FAT Viewer?action=UPDATE&amp;creator=factSet&amp;DYN_ARGS=true&amp;DOC_NAME=FAT:RGQ_ENTRPR_VAL_EV_SOURCE_WINDOW.FAT&amp;VAR:ID1=ITT&amp;VAR:SDATE=20110121&amp;VAR:FDATE=20101231&amp;VAR:FREQ=WEEKLY&amp;VAR:RELITEM=&amp;VAR:CURRENCY=&amp;VAR:DB_TYPE=&amp;VAR:UNITS=M&amp;window=popup&amp;w","idth=535&amp;height=425&amp;START_MAXIMIZED=FALSE&amp;Y=120&amp;display_string=audit"}</definedName>
    <definedName name="_442__FDSAUDITLINK__" localSheetId="1" hidden="1">{"fdsup://directions/FAT Viewer?action=UPDATE&amp;creator=factSet&amp;DYN_ARGS=true&amp;DOC_NAME=FAT:RGQ_ENTRPR_VAL_EV_SOURCE_WINDOW.FAT&amp;VAR:ID1=PLL&amp;VAR:SDATE=20070727&amp;VAR:FDATE=20070430&amp;VAR:FREQ=WEEKLY&amp;VAR:RELITEM=&amp;VAR:CURRENCY=&amp;VAR:DB_TYPE=&amp;VAR:UNITS=M&amp;window=popup&amp;w","idth=535&amp;height=425&amp;START_MAXIMIZED=FALSE&amp;Y=120&amp;display_string=audit"}</definedName>
    <definedName name="_442__FDSAUDITLINK__" localSheetId="0" hidden="1">{"fdsup://directions/FAT Viewer?action=UPDATE&amp;creator=factSet&amp;DYN_ARGS=true&amp;DOC_NAME=FAT:RGQ_ENTRPR_VAL_EV_SOURCE_WINDOW.FAT&amp;VAR:ID1=PLL&amp;VAR:SDATE=20070727&amp;VAR:FDATE=20070430&amp;VAR:FREQ=WEEKLY&amp;VAR:RELITEM=&amp;VAR:CURRENCY=&amp;VAR:DB_TYPE=&amp;VAR:UNITS=M&amp;window=popup&amp;w","idth=535&amp;height=425&amp;START_MAXIMIZED=FALSE&amp;Y=120&amp;display_string=audit"}</definedName>
    <definedName name="_442__FDSAUDITLINK__" hidden="1">{"fdsup://directions/FAT Viewer?action=UPDATE&amp;creator=factSet&amp;DYN_ARGS=true&amp;DOC_NAME=FAT:RGQ_ENTRPR_VAL_EV_SOURCE_WINDOW.FAT&amp;VAR:ID1=PLL&amp;VAR:SDATE=20070727&amp;VAR:FDATE=20070430&amp;VAR:FREQ=WEEKLY&amp;VAR:RELITEM=&amp;VAR:CURRENCY=&amp;VAR:DB_TYPE=&amp;VAR:UNITS=M&amp;window=popup&amp;w","idth=535&amp;height=425&amp;START_MAXIMIZED=FALSE&amp;Y=120&amp;display_string=audit"}</definedName>
    <definedName name="_4420__FDSAUDITLINK__" localSheetId="1" hidden="1">{"fdsup://directions/FAT Viewer?action=UPDATE&amp;creator=factSet&amp;DYN_ARGS=true&amp;DOC_NAME=FAT:RGQ_ENTRPR_VAL_EV_SOURCE_WINDOW.FAT&amp;VAR:ID1=ITT&amp;VAR:SDATE=20110114&amp;VAR:FDATE=20101231&amp;VAR:FREQ=WEEKLY&amp;VAR:RELITEM=&amp;VAR:CURRENCY=&amp;VAR:DB_TYPE=&amp;VAR:UNITS=M&amp;window=popup&amp;w","idth=535&amp;height=425&amp;START_MAXIMIZED=FALSE&amp;Y=120&amp;display_string=audit"}</definedName>
    <definedName name="_4420__FDSAUDITLINK__" localSheetId="0" hidden="1">{"fdsup://directions/FAT Viewer?action=UPDATE&amp;creator=factSet&amp;DYN_ARGS=true&amp;DOC_NAME=FAT:RGQ_ENTRPR_VAL_EV_SOURCE_WINDOW.FAT&amp;VAR:ID1=ITT&amp;VAR:SDATE=20110114&amp;VAR:FDATE=20101231&amp;VAR:FREQ=WEEKLY&amp;VAR:RELITEM=&amp;VAR:CURRENCY=&amp;VAR:DB_TYPE=&amp;VAR:UNITS=M&amp;window=popup&amp;w","idth=535&amp;height=425&amp;START_MAXIMIZED=FALSE&amp;Y=120&amp;display_string=audit"}</definedName>
    <definedName name="_4420__FDSAUDITLINK__" hidden="1">{"fdsup://directions/FAT Viewer?action=UPDATE&amp;creator=factSet&amp;DYN_ARGS=true&amp;DOC_NAME=FAT:RGQ_ENTRPR_VAL_EV_SOURCE_WINDOW.FAT&amp;VAR:ID1=ITT&amp;VAR:SDATE=20110114&amp;VAR:FDATE=20101231&amp;VAR:FREQ=WEEKLY&amp;VAR:RELITEM=&amp;VAR:CURRENCY=&amp;VAR:DB_TYPE=&amp;VAR:UNITS=M&amp;window=popup&amp;w","idth=535&amp;height=425&amp;START_MAXIMIZED=FALSE&amp;Y=120&amp;display_string=audit"}</definedName>
    <definedName name="_4421__FDSAUDITLINK__" localSheetId="1" hidden="1">{"fdsup://directions/FAT Viewer?action=UPDATE&amp;creator=factSet&amp;DYN_ARGS=true&amp;DOC_NAME=FAT:RGQ_ENTRPR_VAL_EV_SOURCE_WINDOW.FAT&amp;VAR:ID1=ITT&amp;VAR:SDATE=20110107&amp;VAR:FDATE=20101231&amp;VAR:FREQ=WEEKLY&amp;VAR:RELITEM=&amp;VAR:CURRENCY=&amp;VAR:DB_TYPE=&amp;VAR:UNITS=M&amp;window=popup&amp;w","idth=535&amp;height=425&amp;START_MAXIMIZED=FALSE&amp;Y=120&amp;display_string=audit"}</definedName>
    <definedName name="_4421__FDSAUDITLINK__" localSheetId="0" hidden="1">{"fdsup://directions/FAT Viewer?action=UPDATE&amp;creator=factSet&amp;DYN_ARGS=true&amp;DOC_NAME=FAT:RGQ_ENTRPR_VAL_EV_SOURCE_WINDOW.FAT&amp;VAR:ID1=ITT&amp;VAR:SDATE=20110107&amp;VAR:FDATE=20101231&amp;VAR:FREQ=WEEKLY&amp;VAR:RELITEM=&amp;VAR:CURRENCY=&amp;VAR:DB_TYPE=&amp;VAR:UNITS=M&amp;window=popup&amp;w","idth=535&amp;height=425&amp;START_MAXIMIZED=FALSE&amp;Y=120&amp;display_string=audit"}</definedName>
    <definedName name="_4421__FDSAUDITLINK__" hidden="1">{"fdsup://directions/FAT Viewer?action=UPDATE&amp;creator=factSet&amp;DYN_ARGS=true&amp;DOC_NAME=FAT:RGQ_ENTRPR_VAL_EV_SOURCE_WINDOW.FAT&amp;VAR:ID1=ITT&amp;VAR:SDATE=20110107&amp;VAR:FDATE=20101231&amp;VAR:FREQ=WEEKLY&amp;VAR:RELITEM=&amp;VAR:CURRENCY=&amp;VAR:DB_TYPE=&amp;VAR:UNITS=M&amp;window=popup&amp;w","idth=535&amp;height=425&amp;START_MAXIMIZED=FALSE&amp;Y=120&amp;display_string=audit"}</definedName>
    <definedName name="_4422__FDSAUDITLINK__" localSheetId="1" hidden="1">{"fdsup://directions/FAT Viewer?action=UPDATE&amp;creator=factSet&amp;DYN_ARGS=true&amp;DOC_NAME=FAT:RGQ_ENTRPR_VAL_EV_SOURCE_WINDOW.FAT&amp;VAR:ID1=ITT&amp;VAR:SDATE=20101231&amp;VAR:FDATE=20101231&amp;VAR:FREQ=WEEKLY&amp;VAR:RELITEM=&amp;VAR:CURRENCY=&amp;VAR:DB_TYPE=&amp;VAR:UNITS=M&amp;window=popup&amp;w","idth=535&amp;height=425&amp;START_MAXIMIZED=FALSE&amp;Y=120&amp;display_string=audit"}</definedName>
    <definedName name="_4422__FDSAUDITLINK__" localSheetId="0" hidden="1">{"fdsup://directions/FAT Viewer?action=UPDATE&amp;creator=factSet&amp;DYN_ARGS=true&amp;DOC_NAME=FAT:RGQ_ENTRPR_VAL_EV_SOURCE_WINDOW.FAT&amp;VAR:ID1=ITT&amp;VAR:SDATE=20101231&amp;VAR:FDATE=20101231&amp;VAR:FREQ=WEEKLY&amp;VAR:RELITEM=&amp;VAR:CURRENCY=&amp;VAR:DB_TYPE=&amp;VAR:UNITS=M&amp;window=popup&amp;w","idth=535&amp;height=425&amp;START_MAXIMIZED=FALSE&amp;Y=120&amp;display_string=audit"}</definedName>
    <definedName name="_4422__FDSAUDITLINK__" hidden="1">{"fdsup://directions/FAT Viewer?action=UPDATE&amp;creator=factSet&amp;DYN_ARGS=true&amp;DOC_NAME=FAT:RGQ_ENTRPR_VAL_EV_SOURCE_WINDOW.FAT&amp;VAR:ID1=ITT&amp;VAR:SDATE=20101231&amp;VAR:FDATE=20101231&amp;VAR:FREQ=WEEKLY&amp;VAR:RELITEM=&amp;VAR:CURRENCY=&amp;VAR:DB_TYPE=&amp;VAR:UNITS=M&amp;window=popup&amp;w","idth=535&amp;height=425&amp;START_MAXIMIZED=FALSE&amp;Y=120&amp;display_string=audit"}</definedName>
    <definedName name="_4423__FDSAUDITLINK__" localSheetId="1" hidden="1">{"fdsup://directions/FAT Viewer?action=UPDATE&amp;creator=factSet&amp;DYN_ARGS=true&amp;DOC_NAME=FAT:RGQ_ENTRPR_VAL_EV_SOURCE_WINDOW.FAT&amp;VAR:ID1=ITT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4423__FDSAUDITLINK__" localSheetId="0" hidden="1">{"fdsup://directions/FAT Viewer?action=UPDATE&amp;creator=factSet&amp;DYN_ARGS=true&amp;DOC_NAME=FAT:RGQ_ENTRPR_VAL_EV_SOURCE_WINDOW.FAT&amp;VAR:ID1=ITT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4423__FDSAUDITLINK__" hidden="1">{"fdsup://directions/FAT Viewer?action=UPDATE&amp;creator=factSet&amp;DYN_ARGS=true&amp;DOC_NAME=FAT:RGQ_ENTRPR_VAL_EV_SOURCE_WINDOW.FAT&amp;VAR:ID1=ITT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4424__FDSAUDITLINK__" localSheetId="1" hidden="1">{"fdsup://directions/FAT Viewer?action=UPDATE&amp;creator=factSet&amp;DYN_ARGS=true&amp;DOC_NAME=FAT:RGQ_ENTRPR_VAL_EV_SOURCE_WINDOW.FAT&amp;VAR:ID1=ITT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4424__FDSAUDITLINK__" localSheetId="0" hidden="1">{"fdsup://directions/FAT Viewer?action=UPDATE&amp;creator=factSet&amp;DYN_ARGS=true&amp;DOC_NAME=FAT:RGQ_ENTRPR_VAL_EV_SOURCE_WINDOW.FAT&amp;VAR:ID1=ITT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4424__FDSAUDITLINK__" hidden="1">{"fdsup://directions/FAT Viewer?action=UPDATE&amp;creator=factSet&amp;DYN_ARGS=true&amp;DOC_NAME=FAT:RGQ_ENTRPR_VAL_EV_SOURCE_WINDOW.FAT&amp;VAR:ID1=ITT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4425__FDSAUDITLINK__" localSheetId="1" hidden="1">{"fdsup://directions/FAT Viewer?action=UPDATE&amp;creator=factSet&amp;DYN_ARGS=true&amp;DOC_NAME=FAT:RGQ_ENTRPR_VAL_EV_SOURCE_WINDOW.FAT&amp;VAR:ID1=ITT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4425__FDSAUDITLINK__" localSheetId="0" hidden="1">{"fdsup://directions/FAT Viewer?action=UPDATE&amp;creator=factSet&amp;DYN_ARGS=true&amp;DOC_NAME=FAT:RGQ_ENTRPR_VAL_EV_SOURCE_WINDOW.FAT&amp;VAR:ID1=ITT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4425__FDSAUDITLINK__" hidden="1">{"fdsup://directions/FAT Viewer?action=UPDATE&amp;creator=factSet&amp;DYN_ARGS=true&amp;DOC_NAME=FAT:RGQ_ENTRPR_VAL_EV_SOURCE_WINDOW.FAT&amp;VAR:ID1=ITT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4426__FDSAUDITLINK__" localSheetId="1" hidden="1">{"fdsup://directions/FAT Viewer?action=UPDATE&amp;creator=factSet&amp;DYN_ARGS=true&amp;DOC_NAME=FAT:RGQ_ENTRPR_VAL_EV_SOURCE_WINDOW.FAT&amp;VAR:ID1=ITT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4426__FDSAUDITLINK__" localSheetId="0" hidden="1">{"fdsup://directions/FAT Viewer?action=UPDATE&amp;creator=factSet&amp;DYN_ARGS=true&amp;DOC_NAME=FAT:RGQ_ENTRPR_VAL_EV_SOURCE_WINDOW.FAT&amp;VAR:ID1=ITT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4426__FDSAUDITLINK__" hidden="1">{"fdsup://directions/FAT Viewer?action=UPDATE&amp;creator=factSet&amp;DYN_ARGS=true&amp;DOC_NAME=FAT:RGQ_ENTRPR_VAL_EV_SOURCE_WINDOW.FAT&amp;VAR:ID1=ITT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4427__FDSAUDITLINK__" localSheetId="1" hidden="1">{"fdsup://directions/FAT Viewer?action=UPDATE&amp;creator=factSet&amp;DYN_ARGS=true&amp;DOC_NAME=FAT:RGQ_ENTRPR_VAL_EV_SOURCE_WINDOW.FAT&amp;VAR:ID1=ITT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4427__FDSAUDITLINK__" localSheetId="0" hidden="1">{"fdsup://directions/FAT Viewer?action=UPDATE&amp;creator=factSet&amp;DYN_ARGS=true&amp;DOC_NAME=FAT:RGQ_ENTRPR_VAL_EV_SOURCE_WINDOW.FAT&amp;VAR:ID1=ITT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4427__FDSAUDITLINK__" hidden="1">{"fdsup://directions/FAT Viewer?action=UPDATE&amp;creator=factSet&amp;DYN_ARGS=true&amp;DOC_NAME=FAT:RGQ_ENTRPR_VAL_EV_SOURCE_WINDOW.FAT&amp;VAR:ID1=ITT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4428__FDSAUDITLINK__" localSheetId="1" hidden="1">{"fdsup://directions/FAT Viewer?action=UPDATE&amp;creator=factSet&amp;DYN_ARGS=true&amp;DOC_NAME=FAT:RGQ_ENTRPR_VAL_EV_SOURCE_WINDOW.FAT&amp;VAR:ID1=ITT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4428__FDSAUDITLINK__" localSheetId="0" hidden="1">{"fdsup://directions/FAT Viewer?action=UPDATE&amp;creator=factSet&amp;DYN_ARGS=true&amp;DOC_NAME=FAT:RGQ_ENTRPR_VAL_EV_SOURCE_WINDOW.FAT&amp;VAR:ID1=ITT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4428__FDSAUDITLINK__" hidden="1">{"fdsup://directions/FAT Viewer?action=UPDATE&amp;creator=factSet&amp;DYN_ARGS=true&amp;DOC_NAME=FAT:RGQ_ENTRPR_VAL_EV_SOURCE_WINDOW.FAT&amp;VAR:ID1=ITT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4429__FDSAUDITLINK__" localSheetId="1" hidden="1">{"fdsup://directions/FAT Viewer?action=UPDATE&amp;creator=factSet&amp;DYN_ARGS=true&amp;DOC_NAME=FAT:RGQ_ENTRPR_VAL_EV_SOURCE_WINDOW.FAT&amp;VAR:ID1=ITT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4429__FDSAUDITLINK__" localSheetId="0" hidden="1">{"fdsup://directions/FAT Viewer?action=UPDATE&amp;creator=factSet&amp;DYN_ARGS=true&amp;DOC_NAME=FAT:RGQ_ENTRPR_VAL_EV_SOURCE_WINDOW.FAT&amp;VAR:ID1=ITT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4429__FDSAUDITLINK__" hidden="1">{"fdsup://directions/FAT Viewer?action=UPDATE&amp;creator=factSet&amp;DYN_ARGS=true&amp;DOC_NAME=FAT:RGQ_ENTRPR_VAL_EV_SOURCE_WINDOW.FAT&amp;VAR:ID1=ITT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443__FDSAUDITLINK__" localSheetId="1" hidden="1">{"fdsup://directions/FAT Viewer?action=UPDATE&amp;creator=factSet&amp;DYN_ARGS=true&amp;DOC_NAME=FAT:RGQ_ENTRPR_VAL_EV_SOURCE_WINDOW.FAT&amp;VAR:ID1=PLL&amp;VAR:SDATE=20070720&amp;VAR:FDATE=20070430&amp;VAR:FREQ=WEEKLY&amp;VAR:RELITEM=&amp;VAR:CURRENCY=&amp;VAR:DB_TYPE=&amp;VAR:UNITS=M&amp;window=popup&amp;w","idth=535&amp;height=425&amp;START_MAXIMIZED=FALSE&amp;Y=120&amp;display_string=audit"}</definedName>
    <definedName name="_443__FDSAUDITLINK__" localSheetId="0" hidden="1">{"fdsup://directions/FAT Viewer?action=UPDATE&amp;creator=factSet&amp;DYN_ARGS=true&amp;DOC_NAME=FAT:RGQ_ENTRPR_VAL_EV_SOURCE_WINDOW.FAT&amp;VAR:ID1=PLL&amp;VAR:SDATE=20070720&amp;VAR:FDATE=20070430&amp;VAR:FREQ=WEEKLY&amp;VAR:RELITEM=&amp;VAR:CURRENCY=&amp;VAR:DB_TYPE=&amp;VAR:UNITS=M&amp;window=popup&amp;w","idth=535&amp;height=425&amp;START_MAXIMIZED=FALSE&amp;Y=120&amp;display_string=audit"}</definedName>
    <definedName name="_443__FDSAUDITLINK__" hidden="1">{"fdsup://directions/FAT Viewer?action=UPDATE&amp;creator=factSet&amp;DYN_ARGS=true&amp;DOC_NAME=FAT:RGQ_ENTRPR_VAL_EV_SOURCE_WINDOW.FAT&amp;VAR:ID1=PLL&amp;VAR:SDATE=20070720&amp;VAR:FDATE=20070430&amp;VAR:FREQ=WEEKLY&amp;VAR:RELITEM=&amp;VAR:CURRENCY=&amp;VAR:DB_TYPE=&amp;VAR:UNITS=M&amp;window=popup&amp;w","idth=535&amp;height=425&amp;START_MAXIMIZED=FALSE&amp;Y=120&amp;display_string=audit"}</definedName>
    <definedName name="_4430__FDSAUDITLINK__" localSheetId="1" hidden="1">{"fdsup://directions/FAT Viewer?action=UPDATE&amp;creator=factSet&amp;DYN_ARGS=true&amp;DOC_NAME=FAT:RGQ_ENTRPR_VAL_EV_SOURCE_WINDOW.FAT&amp;VAR:ID1=ITT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4430__FDSAUDITLINK__" localSheetId="0" hidden="1">{"fdsup://directions/FAT Viewer?action=UPDATE&amp;creator=factSet&amp;DYN_ARGS=true&amp;DOC_NAME=FAT:RGQ_ENTRPR_VAL_EV_SOURCE_WINDOW.FAT&amp;VAR:ID1=ITT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4430__FDSAUDITLINK__" hidden="1">{"fdsup://directions/FAT Viewer?action=UPDATE&amp;creator=factSet&amp;DYN_ARGS=true&amp;DOC_NAME=FAT:RGQ_ENTRPR_VAL_EV_SOURCE_WINDOW.FAT&amp;VAR:ID1=ITT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4431__FDSAUDITLINK__" localSheetId="1" hidden="1">{"fdsup://directions/FAT Viewer?action=UPDATE&amp;creator=factSet&amp;DYN_ARGS=true&amp;DOC_NAME=FAT:RGQ_ENTRPR_VAL_EV_SOURCE_WINDOW.FAT&amp;VAR:ID1=ITT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4431__FDSAUDITLINK__" localSheetId="0" hidden="1">{"fdsup://directions/FAT Viewer?action=UPDATE&amp;creator=factSet&amp;DYN_ARGS=true&amp;DOC_NAME=FAT:RGQ_ENTRPR_VAL_EV_SOURCE_WINDOW.FAT&amp;VAR:ID1=ITT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4431__FDSAUDITLINK__" hidden="1">{"fdsup://directions/FAT Viewer?action=UPDATE&amp;creator=factSet&amp;DYN_ARGS=true&amp;DOC_NAME=FAT:RGQ_ENTRPR_VAL_EV_SOURCE_WINDOW.FAT&amp;VAR:ID1=ITT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4432__FDSAUDITLINK__" localSheetId="1" hidden="1">{"fdsup://directions/FAT Viewer?action=UPDATE&amp;creator=factSet&amp;DYN_ARGS=true&amp;DOC_NAME=FAT:RGQ_ENTRPR_VAL_EV_SOURCE_WINDOW.FAT&amp;VAR:ID1=ITT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4432__FDSAUDITLINK__" localSheetId="0" hidden="1">{"fdsup://directions/FAT Viewer?action=UPDATE&amp;creator=factSet&amp;DYN_ARGS=true&amp;DOC_NAME=FAT:RGQ_ENTRPR_VAL_EV_SOURCE_WINDOW.FAT&amp;VAR:ID1=ITT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4432__FDSAUDITLINK__" hidden="1">{"fdsup://directions/FAT Viewer?action=UPDATE&amp;creator=factSet&amp;DYN_ARGS=true&amp;DOC_NAME=FAT:RGQ_ENTRPR_VAL_EV_SOURCE_WINDOW.FAT&amp;VAR:ID1=ITT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4433__FDSAUDITLINK__" localSheetId="1" hidden="1">{"fdsup://directions/FAT Viewer?action=UPDATE&amp;creator=factSet&amp;DYN_ARGS=true&amp;DOC_NAME=FAT:RGQ_ENTRPR_VAL_EV_SOURCE_WINDOW.FAT&amp;VAR:ID1=ITT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4433__FDSAUDITLINK__" localSheetId="0" hidden="1">{"fdsup://directions/FAT Viewer?action=UPDATE&amp;creator=factSet&amp;DYN_ARGS=true&amp;DOC_NAME=FAT:RGQ_ENTRPR_VAL_EV_SOURCE_WINDOW.FAT&amp;VAR:ID1=ITT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4433__FDSAUDITLINK__" hidden="1">{"fdsup://directions/FAT Viewer?action=UPDATE&amp;creator=factSet&amp;DYN_ARGS=true&amp;DOC_NAME=FAT:RGQ_ENTRPR_VAL_EV_SOURCE_WINDOW.FAT&amp;VAR:ID1=ITT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4434__FDSAUDITLINK__" localSheetId="1" hidden="1">{"fdsup://directions/FAT Viewer?action=UPDATE&amp;creator=factSet&amp;DYN_ARGS=true&amp;DOC_NAME=FAT:RGQ_ENTRPR_VAL_EV_SOURCE_WINDOW.FAT&amp;VAR:ID1=ITT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4434__FDSAUDITLINK__" localSheetId="0" hidden="1">{"fdsup://directions/FAT Viewer?action=UPDATE&amp;creator=factSet&amp;DYN_ARGS=true&amp;DOC_NAME=FAT:RGQ_ENTRPR_VAL_EV_SOURCE_WINDOW.FAT&amp;VAR:ID1=ITT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4434__FDSAUDITLINK__" hidden="1">{"fdsup://directions/FAT Viewer?action=UPDATE&amp;creator=factSet&amp;DYN_ARGS=true&amp;DOC_NAME=FAT:RGQ_ENTRPR_VAL_EV_SOURCE_WINDOW.FAT&amp;VAR:ID1=ITT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4435__FDSAUDITLINK__" localSheetId="1" hidden="1">{"fdsup://directions/FAT Viewer?action=UPDATE&amp;creator=factSet&amp;DYN_ARGS=true&amp;DOC_NAME=FAT:RGQ_ENTRPR_VAL_EV_SOURCE_WINDOW.FAT&amp;VAR:ID1=ITT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4435__FDSAUDITLINK__" localSheetId="0" hidden="1">{"fdsup://directions/FAT Viewer?action=UPDATE&amp;creator=factSet&amp;DYN_ARGS=true&amp;DOC_NAME=FAT:RGQ_ENTRPR_VAL_EV_SOURCE_WINDOW.FAT&amp;VAR:ID1=ITT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4435__FDSAUDITLINK__" hidden="1">{"fdsup://directions/FAT Viewer?action=UPDATE&amp;creator=factSet&amp;DYN_ARGS=true&amp;DOC_NAME=FAT:RGQ_ENTRPR_VAL_EV_SOURCE_WINDOW.FAT&amp;VAR:ID1=ITT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4436__FDSAUDITLINK__" localSheetId="1" hidden="1">{"fdsup://directions/FAT Viewer?action=UPDATE&amp;creator=factSet&amp;DYN_ARGS=true&amp;DOC_NAME=FAT:RGQ_ENTRPR_VAL_EV_SOURCE_WINDOW.FAT&amp;VAR:ID1=ITT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4436__FDSAUDITLINK__" localSheetId="0" hidden="1">{"fdsup://directions/FAT Viewer?action=UPDATE&amp;creator=factSet&amp;DYN_ARGS=true&amp;DOC_NAME=FAT:RGQ_ENTRPR_VAL_EV_SOURCE_WINDOW.FAT&amp;VAR:ID1=ITT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4436__FDSAUDITLINK__" hidden="1">{"fdsup://directions/FAT Viewer?action=UPDATE&amp;creator=factSet&amp;DYN_ARGS=true&amp;DOC_NAME=FAT:RGQ_ENTRPR_VAL_EV_SOURCE_WINDOW.FAT&amp;VAR:ID1=ITT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4437__FDSAUDITLINK__" localSheetId="1" hidden="1">{"fdsup://directions/FAT Viewer?action=UPDATE&amp;creator=factSet&amp;DYN_ARGS=true&amp;DOC_NAME=FAT:RGQ_ENTRPR_VAL_EV_SOURCE_WINDOW.FAT&amp;VAR:ID1=ITT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4437__FDSAUDITLINK__" localSheetId="0" hidden="1">{"fdsup://directions/FAT Viewer?action=UPDATE&amp;creator=factSet&amp;DYN_ARGS=true&amp;DOC_NAME=FAT:RGQ_ENTRPR_VAL_EV_SOURCE_WINDOW.FAT&amp;VAR:ID1=ITT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4437__FDSAUDITLINK__" hidden="1">{"fdsup://directions/FAT Viewer?action=UPDATE&amp;creator=factSet&amp;DYN_ARGS=true&amp;DOC_NAME=FAT:RGQ_ENTRPR_VAL_EV_SOURCE_WINDOW.FAT&amp;VAR:ID1=ITT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4438__FDSAUDITLINK__" localSheetId="1" hidden="1">{"fdsup://directions/FAT Viewer?action=UPDATE&amp;creator=factSet&amp;DYN_ARGS=true&amp;DOC_NAME=FAT:RGQ_ENTRPR_VAL_EV_SOURCE_WINDOW.FAT&amp;VAR:ID1=ITT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4438__FDSAUDITLINK__" localSheetId="0" hidden="1">{"fdsup://directions/FAT Viewer?action=UPDATE&amp;creator=factSet&amp;DYN_ARGS=true&amp;DOC_NAME=FAT:RGQ_ENTRPR_VAL_EV_SOURCE_WINDOW.FAT&amp;VAR:ID1=ITT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4438__FDSAUDITLINK__" hidden="1">{"fdsup://directions/FAT Viewer?action=UPDATE&amp;creator=factSet&amp;DYN_ARGS=true&amp;DOC_NAME=FAT:RGQ_ENTRPR_VAL_EV_SOURCE_WINDOW.FAT&amp;VAR:ID1=ITT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4439__FDSAUDITLINK__" localSheetId="1" hidden="1">{"fdsup://directions/FAT Viewer?action=UPDATE&amp;creator=factSet&amp;DYN_ARGS=true&amp;DOC_NAME=FAT:RGQ_ENTRPR_VAL_EV_SOURCE_WINDOW.FAT&amp;VAR:ID1=ITT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4439__FDSAUDITLINK__" localSheetId="0" hidden="1">{"fdsup://directions/FAT Viewer?action=UPDATE&amp;creator=factSet&amp;DYN_ARGS=true&amp;DOC_NAME=FAT:RGQ_ENTRPR_VAL_EV_SOURCE_WINDOW.FAT&amp;VAR:ID1=ITT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4439__FDSAUDITLINK__" hidden="1">{"fdsup://directions/FAT Viewer?action=UPDATE&amp;creator=factSet&amp;DYN_ARGS=true&amp;DOC_NAME=FAT:RGQ_ENTRPR_VAL_EV_SOURCE_WINDOW.FAT&amp;VAR:ID1=ITT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444__FDSAUDITLINK__" localSheetId="1" hidden="1">{"fdsup://directions/FAT Viewer?action=UPDATE&amp;creator=factSet&amp;DYN_ARGS=true&amp;DOC_NAME=FAT:RGQ_ENTRPR_VAL_EV_SOURCE_WINDOW.FAT&amp;VAR:ID1=PLL&amp;VAR:SDATE=20070713&amp;VAR:FDATE=20070430&amp;VAR:FREQ=WEEKLY&amp;VAR:RELITEM=&amp;VAR:CURRENCY=&amp;VAR:DB_TYPE=&amp;VAR:UNITS=M&amp;window=popup&amp;w","idth=535&amp;height=425&amp;START_MAXIMIZED=FALSE&amp;Y=120&amp;display_string=audit"}</definedName>
    <definedName name="_444__FDSAUDITLINK__" localSheetId="0" hidden="1">{"fdsup://directions/FAT Viewer?action=UPDATE&amp;creator=factSet&amp;DYN_ARGS=true&amp;DOC_NAME=FAT:RGQ_ENTRPR_VAL_EV_SOURCE_WINDOW.FAT&amp;VAR:ID1=PLL&amp;VAR:SDATE=20070713&amp;VAR:FDATE=20070430&amp;VAR:FREQ=WEEKLY&amp;VAR:RELITEM=&amp;VAR:CURRENCY=&amp;VAR:DB_TYPE=&amp;VAR:UNITS=M&amp;window=popup&amp;w","idth=535&amp;height=425&amp;START_MAXIMIZED=FALSE&amp;Y=120&amp;display_string=audit"}</definedName>
    <definedName name="_444__FDSAUDITLINK__" hidden="1">{"fdsup://directions/FAT Viewer?action=UPDATE&amp;creator=factSet&amp;DYN_ARGS=true&amp;DOC_NAME=FAT:RGQ_ENTRPR_VAL_EV_SOURCE_WINDOW.FAT&amp;VAR:ID1=PLL&amp;VAR:SDATE=20070713&amp;VAR:FDATE=20070430&amp;VAR:FREQ=WEEKLY&amp;VAR:RELITEM=&amp;VAR:CURRENCY=&amp;VAR:DB_TYPE=&amp;VAR:UNITS=M&amp;window=popup&amp;w","idth=535&amp;height=425&amp;START_MAXIMIZED=FALSE&amp;Y=120&amp;display_string=audit"}</definedName>
    <definedName name="_4440__FDSAUDITLINK__" localSheetId="1" hidden="1">{"fdsup://directions/FAT Viewer?action=UPDATE&amp;creator=factSet&amp;DYN_ARGS=true&amp;DOC_NAME=FAT:RGQ_ENTRPR_VAL_EV_SOURCE_WINDOW.FAT&amp;VAR:ID1=ITT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4440__FDSAUDITLINK__" localSheetId="0" hidden="1">{"fdsup://directions/FAT Viewer?action=UPDATE&amp;creator=factSet&amp;DYN_ARGS=true&amp;DOC_NAME=FAT:RGQ_ENTRPR_VAL_EV_SOURCE_WINDOW.FAT&amp;VAR:ID1=ITT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4440__FDSAUDITLINK__" hidden="1">{"fdsup://directions/FAT Viewer?action=UPDATE&amp;creator=factSet&amp;DYN_ARGS=true&amp;DOC_NAME=FAT:RGQ_ENTRPR_VAL_EV_SOURCE_WINDOW.FAT&amp;VAR:ID1=ITT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4441__FDSAUDITLINK__" localSheetId="1" hidden="1">{"fdsup://directions/FAT Viewer?action=UPDATE&amp;creator=factSet&amp;DYN_ARGS=true&amp;DOC_NAME=FAT:RGQ_ENTRPR_VAL_EV_SOURCE_WINDOW.FAT&amp;VAR:ID1=ITT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4441__FDSAUDITLINK__" localSheetId="0" hidden="1">{"fdsup://directions/FAT Viewer?action=UPDATE&amp;creator=factSet&amp;DYN_ARGS=true&amp;DOC_NAME=FAT:RGQ_ENTRPR_VAL_EV_SOURCE_WINDOW.FAT&amp;VAR:ID1=ITT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4441__FDSAUDITLINK__" hidden="1">{"fdsup://directions/FAT Viewer?action=UPDATE&amp;creator=factSet&amp;DYN_ARGS=true&amp;DOC_NAME=FAT:RGQ_ENTRPR_VAL_EV_SOURCE_WINDOW.FAT&amp;VAR:ID1=ITT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4442__FDSAUDITLINK__" localSheetId="1" hidden="1">{"fdsup://directions/FAT Viewer?action=UPDATE&amp;creator=factSet&amp;DYN_ARGS=true&amp;DOC_NAME=FAT:RGQ_ENTRPR_VAL_EV_SOURCE_WINDOW.FAT&amp;VAR:ID1=ITT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4442__FDSAUDITLINK__" localSheetId="0" hidden="1">{"fdsup://directions/FAT Viewer?action=UPDATE&amp;creator=factSet&amp;DYN_ARGS=true&amp;DOC_NAME=FAT:RGQ_ENTRPR_VAL_EV_SOURCE_WINDOW.FAT&amp;VAR:ID1=ITT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4442__FDSAUDITLINK__" hidden="1">{"fdsup://directions/FAT Viewer?action=UPDATE&amp;creator=factSet&amp;DYN_ARGS=true&amp;DOC_NAME=FAT:RGQ_ENTRPR_VAL_EV_SOURCE_WINDOW.FAT&amp;VAR:ID1=ITT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4443__FDSAUDITLINK__" localSheetId="1" hidden="1">{"fdsup://directions/FAT Viewer?action=UPDATE&amp;creator=factSet&amp;DYN_ARGS=true&amp;DOC_NAME=FAT:RGQ_ENTRPR_VAL_EV_SOURCE_WINDOW.FAT&amp;VAR:ID1=ITT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4443__FDSAUDITLINK__" localSheetId="0" hidden="1">{"fdsup://directions/FAT Viewer?action=UPDATE&amp;creator=factSet&amp;DYN_ARGS=true&amp;DOC_NAME=FAT:RGQ_ENTRPR_VAL_EV_SOURCE_WINDOW.FAT&amp;VAR:ID1=ITT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4443__FDSAUDITLINK__" hidden="1">{"fdsup://directions/FAT Viewer?action=UPDATE&amp;creator=factSet&amp;DYN_ARGS=true&amp;DOC_NAME=FAT:RGQ_ENTRPR_VAL_EV_SOURCE_WINDOW.FAT&amp;VAR:ID1=ITT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4444__FDSAUDITLINK__" localSheetId="1" hidden="1">{"fdsup://directions/FAT Viewer?action=UPDATE&amp;creator=factSet&amp;DYN_ARGS=true&amp;DOC_NAME=FAT:RGQ_ENTRPR_VAL_EV_SOURCE_WINDOW.FAT&amp;VAR:ID1=ITT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4444__FDSAUDITLINK__" localSheetId="0" hidden="1">{"fdsup://directions/FAT Viewer?action=UPDATE&amp;creator=factSet&amp;DYN_ARGS=true&amp;DOC_NAME=FAT:RGQ_ENTRPR_VAL_EV_SOURCE_WINDOW.FAT&amp;VAR:ID1=ITT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4444__FDSAUDITLINK__" hidden="1">{"fdsup://directions/FAT Viewer?action=UPDATE&amp;creator=factSet&amp;DYN_ARGS=true&amp;DOC_NAME=FAT:RGQ_ENTRPR_VAL_EV_SOURCE_WINDOW.FAT&amp;VAR:ID1=ITT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4445__FDSAUDITLINK__" localSheetId="1" hidden="1">{"fdsup://directions/FAT Viewer?action=UPDATE&amp;creator=factSet&amp;DYN_ARGS=true&amp;DOC_NAME=FAT:RGQ_ENTRPR_VAL_EV_SOURCE_WINDOW.FAT&amp;VAR:ID1=ITT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4445__FDSAUDITLINK__" localSheetId="0" hidden="1">{"fdsup://directions/FAT Viewer?action=UPDATE&amp;creator=factSet&amp;DYN_ARGS=true&amp;DOC_NAME=FAT:RGQ_ENTRPR_VAL_EV_SOURCE_WINDOW.FAT&amp;VAR:ID1=ITT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4445__FDSAUDITLINK__" hidden="1">{"fdsup://directions/FAT Viewer?action=UPDATE&amp;creator=factSet&amp;DYN_ARGS=true&amp;DOC_NAME=FAT:RGQ_ENTRPR_VAL_EV_SOURCE_WINDOW.FAT&amp;VAR:ID1=ITT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4446__FDSAUDITLINK__" localSheetId="1" hidden="1">{"fdsup://directions/FAT Viewer?action=UPDATE&amp;creator=factSet&amp;DYN_ARGS=true&amp;DOC_NAME=FAT:RGQ_ENTRPR_VAL_EV_SOURCE_WINDOW.FAT&amp;VAR:ID1=ITT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4446__FDSAUDITLINK__" localSheetId="0" hidden="1">{"fdsup://directions/FAT Viewer?action=UPDATE&amp;creator=factSet&amp;DYN_ARGS=true&amp;DOC_NAME=FAT:RGQ_ENTRPR_VAL_EV_SOURCE_WINDOW.FAT&amp;VAR:ID1=ITT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4446__FDSAUDITLINK__" hidden="1">{"fdsup://directions/FAT Viewer?action=UPDATE&amp;creator=factSet&amp;DYN_ARGS=true&amp;DOC_NAME=FAT:RGQ_ENTRPR_VAL_EV_SOURCE_WINDOW.FAT&amp;VAR:ID1=ITT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4447__FDSAUDITLINK__" localSheetId="1" hidden="1">{"fdsup://directions/FAT Viewer?action=UPDATE&amp;creator=factSet&amp;DYN_ARGS=true&amp;DOC_NAME=FAT:RGQ_ENTRPR_VAL_EV_SOURCE_WINDOW.FAT&amp;VAR:ID1=ITT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4447__FDSAUDITLINK__" localSheetId="0" hidden="1">{"fdsup://directions/FAT Viewer?action=UPDATE&amp;creator=factSet&amp;DYN_ARGS=true&amp;DOC_NAME=FAT:RGQ_ENTRPR_VAL_EV_SOURCE_WINDOW.FAT&amp;VAR:ID1=ITT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4447__FDSAUDITLINK__" hidden="1">{"fdsup://directions/FAT Viewer?action=UPDATE&amp;creator=factSet&amp;DYN_ARGS=true&amp;DOC_NAME=FAT:RGQ_ENTRPR_VAL_EV_SOURCE_WINDOW.FAT&amp;VAR:ID1=ITT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4448__FDSAUDITLINK__" localSheetId="1" hidden="1">{"fdsup://directions/FAT Viewer?action=UPDATE&amp;creator=factSet&amp;DYN_ARGS=true&amp;DOC_NAME=FAT:RGQ_ENTRPR_VAL_EV_SOURCE_WINDOW.FAT&amp;VAR:ID1=ITT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4448__FDSAUDITLINK__" localSheetId="0" hidden="1">{"fdsup://directions/FAT Viewer?action=UPDATE&amp;creator=factSet&amp;DYN_ARGS=true&amp;DOC_NAME=FAT:RGQ_ENTRPR_VAL_EV_SOURCE_WINDOW.FAT&amp;VAR:ID1=ITT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4448__FDSAUDITLINK__" hidden="1">{"fdsup://directions/FAT Viewer?action=UPDATE&amp;creator=factSet&amp;DYN_ARGS=true&amp;DOC_NAME=FAT:RGQ_ENTRPR_VAL_EV_SOURCE_WINDOW.FAT&amp;VAR:ID1=ITT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4449__FDSAUDITLINK__" localSheetId="1" hidden="1">{"fdsup://directions/FAT Viewer?action=UPDATE&amp;creator=factSet&amp;DYN_ARGS=true&amp;DOC_NAME=FAT:RGQ_ENTRPR_VAL_EV_SOURCE_WINDOW.FAT&amp;VAR:ID1=ITT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4449__FDSAUDITLINK__" localSheetId="0" hidden="1">{"fdsup://directions/FAT Viewer?action=UPDATE&amp;creator=factSet&amp;DYN_ARGS=true&amp;DOC_NAME=FAT:RGQ_ENTRPR_VAL_EV_SOURCE_WINDOW.FAT&amp;VAR:ID1=ITT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4449__FDSAUDITLINK__" hidden="1">{"fdsup://directions/FAT Viewer?action=UPDATE&amp;creator=factSet&amp;DYN_ARGS=true&amp;DOC_NAME=FAT:RGQ_ENTRPR_VAL_EV_SOURCE_WINDOW.FAT&amp;VAR:ID1=ITT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445__FDSAUDITLINK__" localSheetId="1" hidden="1">{"fdsup://directions/FAT Viewer?action=UPDATE&amp;creator=factSet&amp;DYN_ARGS=true&amp;DOC_NAME=FAT:RGQ_ENTRPR_VAL_EV_SOURCE_WINDOW.FAT&amp;VAR:ID1=PLL&amp;VAR:SDATE=20070706&amp;VAR:FDATE=20070430&amp;VAR:FREQ=WEEKLY&amp;VAR:RELITEM=&amp;VAR:CURRENCY=&amp;VAR:DB_TYPE=&amp;VAR:UNITS=M&amp;window=popup&amp;w","idth=535&amp;height=425&amp;START_MAXIMIZED=FALSE&amp;Y=120&amp;display_string=audit"}</definedName>
    <definedName name="_445__FDSAUDITLINK__" localSheetId="0" hidden="1">{"fdsup://directions/FAT Viewer?action=UPDATE&amp;creator=factSet&amp;DYN_ARGS=true&amp;DOC_NAME=FAT:RGQ_ENTRPR_VAL_EV_SOURCE_WINDOW.FAT&amp;VAR:ID1=PLL&amp;VAR:SDATE=20070706&amp;VAR:FDATE=20070430&amp;VAR:FREQ=WEEKLY&amp;VAR:RELITEM=&amp;VAR:CURRENCY=&amp;VAR:DB_TYPE=&amp;VAR:UNITS=M&amp;window=popup&amp;w","idth=535&amp;height=425&amp;START_MAXIMIZED=FALSE&amp;Y=120&amp;display_string=audit"}</definedName>
    <definedName name="_445__FDSAUDITLINK__" hidden="1">{"fdsup://directions/FAT Viewer?action=UPDATE&amp;creator=factSet&amp;DYN_ARGS=true&amp;DOC_NAME=FAT:RGQ_ENTRPR_VAL_EV_SOURCE_WINDOW.FAT&amp;VAR:ID1=PLL&amp;VAR:SDATE=20070706&amp;VAR:FDATE=20070430&amp;VAR:FREQ=WEEKLY&amp;VAR:RELITEM=&amp;VAR:CURRENCY=&amp;VAR:DB_TYPE=&amp;VAR:UNITS=M&amp;window=popup&amp;w","idth=535&amp;height=425&amp;START_MAXIMIZED=FALSE&amp;Y=120&amp;display_string=audit"}</definedName>
    <definedName name="_4450__FDSAUDITLINK__" localSheetId="1" hidden="1">{"fdsup://directions/FAT Viewer?action=UPDATE&amp;creator=factSet&amp;DYN_ARGS=true&amp;DOC_NAME=FAT:RGQ_ENTRPR_VAL_EV_SOURCE_WINDOW.FAT&amp;VAR:ID1=ITT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4450__FDSAUDITLINK__" localSheetId="0" hidden="1">{"fdsup://directions/FAT Viewer?action=UPDATE&amp;creator=factSet&amp;DYN_ARGS=true&amp;DOC_NAME=FAT:RGQ_ENTRPR_VAL_EV_SOURCE_WINDOW.FAT&amp;VAR:ID1=ITT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4450__FDSAUDITLINK__" hidden="1">{"fdsup://directions/FAT Viewer?action=UPDATE&amp;creator=factSet&amp;DYN_ARGS=true&amp;DOC_NAME=FAT:RGQ_ENTRPR_VAL_EV_SOURCE_WINDOW.FAT&amp;VAR:ID1=ITT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4451__FDSAUDITLINK__" localSheetId="1" hidden="1">{"fdsup://directions/FAT Viewer?action=UPDATE&amp;creator=factSet&amp;DYN_ARGS=true&amp;DOC_NAME=FAT:RGQ_ENTRPR_VAL_EV_SOURCE_WINDOW.FAT&amp;VAR:ID1=ITT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4451__FDSAUDITLINK__" localSheetId="0" hidden="1">{"fdsup://directions/FAT Viewer?action=UPDATE&amp;creator=factSet&amp;DYN_ARGS=true&amp;DOC_NAME=FAT:RGQ_ENTRPR_VAL_EV_SOURCE_WINDOW.FAT&amp;VAR:ID1=ITT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4451__FDSAUDITLINK__" hidden="1">{"fdsup://directions/FAT Viewer?action=UPDATE&amp;creator=factSet&amp;DYN_ARGS=true&amp;DOC_NAME=FAT:RGQ_ENTRPR_VAL_EV_SOURCE_WINDOW.FAT&amp;VAR:ID1=ITT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4452__FDSAUDITLINK__" localSheetId="1" hidden="1">{"fdsup://directions/FAT Viewer?action=UPDATE&amp;creator=factSet&amp;DYN_ARGS=true&amp;DOC_NAME=FAT:RGQ_ENTRPR_VAL_EV_SOURCE_WINDOW.FAT&amp;VAR:ID1=ITT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4452__FDSAUDITLINK__" localSheetId="0" hidden="1">{"fdsup://directions/FAT Viewer?action=UPDATE&amp;creator=factSet&amp;DYN_ARGS=true&amp;DOC_NAME=FAT:RGQ_ENTRPR_VAL_EV_SOURCE_WINDOW.FAT&amp;VAR:ID1=ITT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4452__FDSAUDITLINK__" hidden="1">{"fdsup://directions/FAT Viewer?action=UPDATE&amp;creator=factSet&amp;DYN_ARGS=true&amp;DOC_NAME=FAT:RGQ_ENTRPR_VAL_EV_SOURCE_WINDOW.FAT&amp;VAR:ID1=ITT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4453__FDSAUDITLINK__" localSheetId="1" hidden="1">{"fdsup://directions/FAT Viewer?action=UPDATE&amp;creator=factSet&amp;DYN_ARGS=true&amp;DOC_NAME=FAT:RGQ_ENTRPR_VAL_EV_SOURCE_WINDOW.FAT&amp;VAR:ID1=ITT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4453__FDSAUDITLINK__" localSheetId="0" hidden="1">{"fdsup://directions/FAT Viewer?action=UPDATE&amp;creator=factSet&amp;DYN_ARGS=true&amp;DOC_NAME=FAT:RGQ_ENTRPR_VAL_EV_SOURCE_WINDOW.FAT&amp;VAR:ID1=ITT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4453__FDSAUDITLINK__" hidden="1">{"fdsup://directions/FAT Viewer?action=UPDATE&amp;creator=factSet&amp;DYN_ARGS=true&amp;DOC_NAME=FAT:RGQ_ENTRPR_VAL_EV_SOURCE_WINDOW.FAT&amp;VAR:ID1=ITT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4454__FDSAUDITLINK__" localSheetId="1" hidden="1">{"fdsup://directions/FAT Viewer?action=UPDATE&amp;creator=factSet&amp;DYN_ARGS=true&amp;DOC_NAME=FAT:RGQ_ENTRPR_VAL_EV_SOURCE_WINDOW.FAT&amp;VAR:ID1=ITT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4454__FDSAUDITLINK__" localSheetId="0" hidden="1">{"fdsup://directions/FAT Viewer?action=UPDATE&amp;creator=factSet&amp;DYN_ARGS=true&amp;DOC_NAME=FAT:RGQ_ENTRPR_VAL_EV_SOURCE_WINDOW.FAT&amp;VAR:ID1=ITT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4454__FDSAUDITLINK__" hidden="1">{"fdsup://directions/FAT Viewer?action=UPDATE&amp;creator=factSet&amp;DYN_ARGS=true&amp;DOC_NAME=FAT:RGQ_ENTRPR_VAL_EV_SOURCE_WINDOW.FAT&amp;VAR:ID1=ITT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4455__FDSAUDITLINK__" localSheetId="1" hidden="1">{"fdsup://directions/FAT Viewer?action=UPDATE&amp;creator=factSet&amp;DYN_ARGS=true&amp;DOC_NAME=FAT:RGQ_ENTRPR_VAL_EV_SOURCE_WINDOW.FAT&amp;VAR:ID1=ITT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4455__FDSAUDITLINK__" localSheetId="0" hidden="1">{"fdsup://directions/FAT Viewer?action=UPDATE&amp;creator=factSet&amp;DYN_ARGS=true&amp;DOC_NAME=FAT:RGQ_ENTRPR_VAL_EV_SOURCE_WINDOW.FAT&amp;VAR:ID1=ITT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4455__FDSAUDITLINK__" hidden="1">{"fdsup://directions/FAT Viewer?action=UPDATE&amp;creator=factSet&amp;DYN_ARGS=true&amp;DOC_NAME=FAT:RGQ_ENTRPR_VAL_EV_SOURCE_WINDOW.FAT&amp;VAR:ID1=ITT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4456__FDSAUDITLINK__" localSheetId="1" hidden="1">{"fdsup://directions/FAT Viewer?action=UPDATE&amp;creator=factSet&amp;DYN_ARGS=true&amp;DOC_NAME=FAT:RGQ_ENTRPR_VAL_EV_SOURCE_WINDOW.FAT&amp;VAR:ID1=ITT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4456__FDSAUDITLINK__" localSheetId="0" hidden="1">{"fdsup://directions/FAT Viewer?action=UPDATE&amp;creator=factSet&amp;DYN_ARGS=true&amp;DOC_NAME=FAT:RGQ_ENTRPR_VAL_EV_SOURCE_WINDOW.FAT&amp;VAR:ID1=ITT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4456__FDSAUDITLINK__" hidden="1">{"fdsup://directions/FAT Viewer?action=UPDATE&amp;creator=factSet&amp;DYN_ARGS=true&amp;DOC_NAME=FAT:RGQ_ENTRPR_VAL_EV_SOURCE_WINDOW.FAT&amp;VAR:ID1=ITT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4457__FDSAUDITLINK__" localSheetId="1" hidden="1">{"fdsup://directions/FAT Viewer?action=UPDATE&amp;creator=factSet&amp;DYN_ARGS=true&amp;DOC_NAME=FAT:RGQ_ENTRPR_VAL_EV_SOURCE_WINDOW.FAT&amp;VAR:ID1=ITT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4457__FDSAUDITLINK__" localSheetId="0" hidden="1">{"fdsup://directions/FAT Viewer?action=UPDATE&amp;creator=factSet&amp;DYN_ARGS=true&amp;DOC_NAME=FAT:RGQ_ENTRPR_VAL_EV_SOURCE_WINDOW.FAT&amp;VAR:ID1=ITT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4457__FDSAUDITLINK__" hidden="1">{"fdsup://directions/FAT Viewer?action=UPDATE&amp;creator=factSet&amp;DYN_ARGS=true&amp;DOC_NAME=FAT:RGQ_ENTRPR_VAL_EV_SOURCE_WINDOW.FAT&amp;VAR:ID1=ITT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4458__FDSAUDITLINK__" localSheetId="1" hidden="1">{"fdsup://directions/FAT Viewer?action=UPDATE&amp;creator=factSet&amp;DYN_ARGS=true&amp;DOC_NAME=FAT:RGQ_ENTRPR_VAL_EV_SOURCE_WINDOW.FAT&amp;VAR:ID1=ITT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4458__FDSAUDITLINK__" localSheetId="0" hidden="1">{"fdsup://directions/FAT Viewer?action=UPDATE&amp;creator=factSet&amp;DYN_ARGS=true&amp;DOC_NAME=FAT:RGQ_ENTRPR_VAL_EV_SOURCE_WINDOW.FAT&amp;VAR:ID1=ITT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4458__FDSAUDITLINK__" hidden="1">{"fdsup://directions/FAT Viewer?action=UPDATE&amp;creator=factSet&amp;DYN_ARGS=true&amp;DOC_NAME=FAT:RGQ_ENTRPR_VAL_EV_SOURCE_WINDOW.FAT&amp;VAR:ID1=ITT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4459__FDSAUDITLINK__" localSheetId="1" hidden="1">{"fdsup://directions/FAT Viewer?action=UPDATE&amp;creator=factSet&amp;DYN_ARGS=true&amp;DOC_NAME=FAT:RGQ_ENTRPR_VAL_EV_SOURCE_WINDOW.FAT&amp;VAR:ID1=ITT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4459__FDSAUDITLINK__" localSheetId="0" hidden="1">{"fdsup://directions/FAT Viewer?action=UPDATE&amp;creator=factSet&amp;DYN_ARGS=true&amp;DOC_NAME=FAT:RGQ_ENTRPR_VAL_EV_SOURCE_WINDOW.FAT&amp;VAR:ID1=ITT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4459__FDSAUDITLINK__" hidden="1">{"fdsup://directions/FAT Viewer?action=UPDATE&amp;creator=factSet&amp;DYN_ARGS=true&amp;DOC_NAME=FAT:RGQ_ENTRPR_VAL_EV_SOURCE_WINDOW.FAT&amp;VAR:ID1=ITT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446__FDSAUDITLINK__" localSheetId="1" hidden="1">{"fdsup://directions/FAT Viewer?action=UPDATE&amp;creator=factSet&amp;DYN_ARGS=true&amp;DOC_NAME=FAT:RGQ_ENTRPR_VAL_EV_SOURCE_WINDOW.FAT&amp;VAR:ID1=PLL&amp;VAR:SDATE=20070629&amp;VAR:FDATE=20070430&amp;VAR:FREQ=WEEKLY&amp;VAR:RELITEM=&amp;VAR:CURRENCY=&amp;VAR:DB_TYPE=&amp;VAR:UNITS=M&amp;window=popup&amp;w","idth=535&amp;height=425&amp;START_MAXIMIZED=FALSE&amp;Y=120&amp;display_string=audit"}</definedName>
    <definedName name="_446__FDSAUDITLINK__" localSheetId="0" hidden="1">{"fdsup://directions/FAT Viewer?action=UPDATE&amp;creator=factSet&amp;DYN_ARGS=true&amp;DOC_NAME=FAT:RGQ_ENTRPR_VAL_EV_SOURCE_WINDOW.FAT&amp;VAR:ID1=PLL&amp;VAR:SDATE=20070629&amp;VAR:FDATE=20070430&amp;VAR:FREQ=WEEKLY&amp;VAR:RELITEM=&amp;VAR:CURRENCY=&amp;VAR:DB_TYPE=&amp;VAR:UNITS=M&amp;window=popup&amp;w","idth=535&amp;height=425&amp;START_MAXIMIZED=FALSE&amp;Y=120&amp;display_string=audit"}</definedName>
    <definedName name="_446__FDSAUDITLINK__" hidden="1">{"fdsup://directions/FAT Viewer?action=UPDATE&amp;creator=factSet&amp;DYN_ARGS=true&amp;DOC_NAME=FAT:RGQ_ENTRPR_VAL_EV_SOURCE_WINDOW.FAT&amp;VAR:ID1=PLL&amp;VAR:SDATE=20070629&amp;VAR:FDATE=20070430&amp;VAR:FREQ=WEEKLY&amp;VAR:RELITEM=&amp;VAR:CURRENCY=&amp;VAR:DB_TYPE=&amp;VAR:UNITS=M&amp;window=popup&amp;w","idth=535&amp;height=425&amp;START_MAXIMIZED=FALSE&amp;Y=120&amp;display_string=audit"}</definedName>
    <definedName name="_4460__FDSAUDITLINK__" localSheetId="1" hidden="1">{"fdsup://directions/FAT Viewer?action=UPDATE&amp;creator=factSet&amp;DYN_ARGS=true&amp;DOC_NAME=FAT:RGQ_ENTRPR_VAL_EV_SOURCE_WINDOW.FAT&amp;VAR:ID1=ITT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4460__FDSAUDITLINK__" localSheetId="0" hidden="1">{"fdsup://directions/FAT Viewer?action=UPDATE&amp;creator=factSet&amp;DYN_ARGS=true&amp;DOC_NAME=FAT:RGQ_ENTRPR_VAL_EV_SOURCE_WINDOW.FAT&amp;VAR:ID1=ITT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4460__FDSAUDITLINK__" hidden="1">{"fdsup://directions/FAT Viewer?action=UPDATE&amp;creator=factSet&amp;DYN_ARGS=true&amp;DOC_NAME=FAT:RGQ_ENTRPR_VAL_EV_SOURCE_WINDOW.FAT&amp;VAR:ID1=ITT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4461__FDSAUDITLINK__" localSheetId="1" hidden="1">{"fdsup://directions/FAT Viewer?action=UPDATE&amp;creator=factSet&amp;DYN_ARGS=true&amp;DOC_NAME=FAT:RGQ_ENTRPR_VAL_EV_SOURCE_WINDOW.FAT&amp;VAR:ID1=ITT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4461__FDSAUDITLINK__" localSheetId="0" hidden="1">{"fdsup://directions/FAT Viewer?action=UPDATE&amp;creator=factSet&amp;DYN_ARGS=true&amp;DOC_NAME=FAT:RGQ_ENTRPR_VAL_EV_SOURCE_WINDOW.FAT&amp;VAR:ID1=ITT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4461__FDSAUDITLINK__" hidden="1">{"fdsup://directions/FAT Viewer?action=UPDATE&amp;creator=factSet&amp;DYN_ARGS=true&amp;DOC_NAME=FAT:RGQ_ENTRPR_VAL_EV_SOURCE_WINDOW.FAT&amp;VAR:ID1=ITT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4462__FDSAUDITLINK__" localSheetId="1" hidden="1">{"fdsup://directions/FAT Viewer?action=UPDATE&amp;creator=factSet&amp;DYN_ARGS=true&amp;DOC_NAME=FAT:RGQ_ENTRPR_VAL_EV_SOURCE_WINDOW.FAT&amp;VAR:ID1=ITT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4462__FDSAUDITLINK__" localSheetId="0" hidden="1">{"fdsup://directions/FAT Viewer?action=UPDATE&amp;creator=factSet&amp;DYN_ARGS=true&amp;DOC_NAME=FAT:RGQ_ENTRPR_VAL_EV_SOURCE_WINDOW.FAT&amp;VAR:ID1=ITT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4462__FDSAUDITLINK__" hidden="1">{"fdsup://directions/FAT Viewer?action=UPDATE&amp;creator=factSet&amp;DYN_ARGS=true&amp;DOC_NAME=FAT:RGQ_ENTRPR_VAL_EV_SOURCE_WINDOW.FAT&amp;VAR:ID1=ITT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4463__FDSAUDITLINK__" localSheetId="1" hidden="1">{"fdsup://directions/FAT Viewer?action=UPDATE&amp;creator=factSet&amp;DYN_ARGS=true&amp;DOC_NAME=FAT:RGQ_ENTRPR_VAL_EV_SOURCE_WINDOW.FAT&amp;VAR:ID1=ITT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4463__FDSAUDITLINK__" localSheetId="0" hidden="1">{"fdsup://directions/FAT Viewer?action=UPDATE&amp;creator=factSet&amp;DYN_ARGS=true&amp;DOC_NAME=FAT:RGQ_ENTRPR_VAL_EV_SOURCE_WINDOW.FAT&amp;VAR:ID1=ITT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4463__FDSAUDITLINK__" hidden="1">{"fdsup://directions/FAT Viewer?action=UPDATE&amp;creator=factSet&amp;DYN_ARGS=true&amp;DOC_NAME=FAT:RGQ_ENTRPR_VAL_EV_SOURCE_WINDOW.FAT&amp;VAR:ID1=ITT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4464__FDSAUDITLINK__" localSheetId="1" hidden="1">{"fdsup://directions/FAT Viewer?action=UPDATE&amp;creator=factSet&amp;DYN_ARGS=true&amp;DOC_NAME=FAT:RGQ_ENTRPR_VAL_EV_SOURCE_WINDOW.FAT&amp;VAR:ID1=ITT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4464__FDSAUDITLINK__" localSheetId="0" hidden="1">{"fdsup://directions/FAT Viewer?action=UPDATE&amp;creator=factSet&amp;DYN_ARGS=true&amp;DOC_NAME=FAT:RGQ_ENTRPR_VAL_EV_SOURCE_WINDOW.FAT&amp;VAR:ID1=ITT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4464__FDSAUDITLINK__" hidden="1">{"fdsup://directions/FAT Viewer?action=UPDATE&amp;creator=factSet&amp;DYN_ARGS=true&amp;DOC_NAME=FAT:RGQ_ENTRPR_VAL_EV_SOURCE_WINDOW.FAT&amp;VAR:ID1=ITT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4465__FDSAUDITLINK__" localSheetId="1" hidden="1">{"fdsup://directions/FAT Viewer?action=UPDATE&amp;creator=factSet&amp;DYN_ARGS=true&amp;DOC_NAME=FAT:RGQ_ENTRPR_VAL_EV_SOURCE_WINDOW.FAT&amp;VAR:ID1=ITT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4465__FDSAUDITLINK__" localSheetId="0" hidden="1">{"fdsup://directions/FAT Viewer?action=UPDATE&amp;creator=factSet&amp;DYN_ARGS=true&amp;DOC_NAME=FAT:RGQ_ENTRPR_VAL_EV_SOURCE_WINDOW.FAT&amp;VAR:ID1=ITT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4465__FDSAUDITLINK__" hidden="1">{"fdsup://directions/FAT Viewer?action=UPDATE&amp;creator=factSet&amp;DYN_ARGS=true&amp;DOC_NAME=FAT:RGQ_ENTRPR_VAL_EV_SOURCE_WINDOW.FAT&amp;VAR:ID1=ITT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4466__FDSAUDITLINK__" localSheetId="1" hidden="1">{"fdsup://directions/FAT Viewer?action=UPDATE&amp;creator=factSet&amp;DYN_ARGS=true&amp;DOC_NAME=FAT:RGQ_ENTRPR_VAL_EV_SOURCE_WINDOW.FAT&amp;VAR:ID1=ITT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4466__FDSAUDITLINK__" localSheetId="0" hidden="1">{"fdsup://directions/FAT Viewer?action=UPDATE&amp;creator=factSet&amp;DYN_ARGS=true&amp;DOC_NAME=FAT:RGQ_ENTRPR_VAL_EV_SOURCE_WINDOW.FAT&amp;VAR:ID1=ITT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4466__FDSAUDITLINK__" hidden="1">{"fdsup://directions/FAT Viewer?action=UPDATE&amp;creator=factSet&amp;DYN_ARGS=true&amp;DOC_NAME=FAT:RGQ_ENTRPR_VAL_EV_SOURCE_WINDOW.FAT&amp;VAR:ID1=ITT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4467__FDSAUDITLINK__" localSheetId="1" hidden="1">{"fdsup://directions/FAT Viewer?action=UPDATE&amp;creator=factSet&amp;DYN_ARGS=true&amp;DOC_NAME=FAT:RGQ_ENTRPR_VAL_EV_SOURCE_WINDOW.FAT&amp;VAR:ID1=ITT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4467__FDSAUDITLINK__" localSheetId="0" hidden="1">{"fdsup://directions/FAT Viewer?action=UPDATE&amp;creator=factSet&amp;DYN_ARGS=true&amp;DOC_NAME=FAT:RGQ_ENTRPR_VAL_EV_SOURCE_WINDOW.FAT&amp;VAR:ID1=ITT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4467__FDSAUDITLINK__" hidden="1">{"fdsup://directions/FAT Viewer?action=UPDATE&amp;creator=factSet&amp;DYN_ARGS=true&amp;DOC_NAME=FAT:RGQ_ENTRPR_VAL_EV_SOURCE_WINDOW.FAT&amp;VAR:ID1=ITT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4468__FDSAUDITLINK__" localSheetId="1" hidden="1">{"fdsup://directions/FAT Viewer?action=UPDATE&amp;creator=factSet&amp;DYN_ARGS=true&amp;DOC_NAME=FAT:RGQ_ENTRPR_VAL_EV_SOURCE_WINDOW.FAT&amp;VAR:ID1=ITT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4468__FDSAUDITLINK__" localSheetId="0" hidden="1">{"fdsup://directions/FAT Viewer?action=UPDATE&amp;creator=factSet&amp;DYN_ARGS=true&amp;DOC_NAME=FAT:RGQ_ENTRPR_VAL_EV_SOURCE_WINDOW.FAT&amp;VAR:ID1=ITT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4468__FDSAUDITLINK__" hidden="1">{"fdsup://directions/FAT Viewer?action=UPDATE&amp;creator=factSet&amp;DYN_ARGS=true&amp;DOC_NAME=FAT:RGQ_ENTRPR_VAL_EV_SOURCE_WINDOW.FAT&amp;VAR:ID1=ITT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4469__FDSAUDITLINK__" localSheetId="1" hidden="1">{"fdsup://directions/FAT Viewer?action=UPDATE&amp;creator=factSet&amp;DYN_ARGS=true&amp;DOC_NAME=FAT:RGQ_ENTRPR_VAL_EV_SOURCE_WINDOW.FAT&amp;VAR:ID1=ITT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4469__FDSAUDITLINK__" localSheetId="0" hidden="1">{"fdsup://directions/FAT Viewer?action=UPDATE&amp;creator=factSet&amp;DYN_ARGS=true&amp;DOC_NAME=FAT:RGQ_ENTRPR_VAL_EV_SOURCE_WINDOW.FAT&amp;VAR:ID1=ITT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4469__FDSAUDITLINK__" hidden="1">{"fdsup://directions/FAT Viewer?action=UPDATE&amp;creator=factSet&amp;DYN_ARGS=true&amp;DOC_NAME=FAT:RGQ_ENTRPR_VAL_EV_SOURCE_WINDOW.FAT&amp;VAR:ID1=ITT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447__FDSAUDITLINK__" localSheetId="1" hidden="1">{"fdsup://directions/FAT Viewer?action=UPDATE&amp;creator=factSet&amp;DYN_ARGS=true&amp;DOC_NAME=FAT:RGQ_ENTRPR_VAL_EV_SOURCE_WINDOW.FAT&amp;VAR:ID1=PLL&amp;VAR:SDATE=20070622&amp;VAR:FDATE=20070430&amp;VAR:FREQ=WEEKLY&amp;VAR:RELITEM=&amp;VAR:CURRENCY=&amp;VAR:DB_TYPE=&amp;VAR:UNITS=M&amp;window=popup&amp;w","idth=535&amp;height=425&amp;START_MAXIMIZED=FALSE&amp;Y=120&amp;display_string=audit"}</definedName>
    <definedName name="_447__FDSAUDITLINK__" localSheetId="0" hidden="1">{"fdsup://directions/FAT Viewer?action=UPDATE&amp;creator=factSet&amp;DYN_ARGS=true&amp;DOC_NAME=FAT:RGQ_ENTRPR_VAL_EV_SOURCE_WINDOW.FAT&amp;VAR:ID1=PLL&amp;VAR:SDATE=20070622&amp;VAR:FDATE=20070430&amp;VAR:FREQ=WEEKLY&amp;VAR:RELITEM=&amp;VAR:CURRENCY=&amp;VAR:DB_TYPE=&amp;VAR:UNITS=M&amp;window=popup&amp;w","idth=535&amp;height=425&amp;START_MAXIMIZED=FALSE&amp;Y=120&amp;display_string=audit"}</definedName>
    <definedName name="_447__FDSAUDITLINK__" hidden="1">{"fdsup://directions/FAT Viewer?action=UPDATE&amp;creator=factSet&amp;DYN_ARGS=true&amp;DOC_NAME=FAT:RGQ_ENTRPR_VAL_EV_SOURCE_WINDOW.FAT&amp;VAR:ID1=PLL&amp;VAR:SDATE=20070622&amp;VAR:FDATE=20070430&amp;VAR:FREQ=WEEKLY&amp;VAR:RELITEM=&amp;VAR:CURRENCY=&amp;VAR:DB_TYPE=&amp;VAR:UNITS=M&amp;window=popup&amp;w","idth=535&amp;height=425&amp;START_MAXIMIZED=FALSE&amp;Y=120&amp;display_string=audit"}</definedName>
    <definedName name="_4470__FDSAUDITLINK__" localSheetId="1" hidden="1">{"fdsup://directions/FAT Viewer?action=UPDATE&amp;creator=factSet&amp;DYN_ARGS=true&amp;DOC_NAME=FAT:RGQ_ENTRPR_VAL_EV_SOURCE_WINDOW.FAT&amp;VAR:ID1=ITT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4470__FDSAUDITLINK__" localSheetId="0" hidden="1">{"fdsup://directions/FAT Viewer?action=UPDATE&amp;creator=factSet&amp;DYN_ARGS=true&amp;DOC_NAME=FAT:RGQ_ENTRPR_VAL_EV_SOURCE_WINDOW.FAT&amp;VAR:ID1=ITT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4470__FDSAUDITLINK__" hidden="1">{"fdsup://directions/FAT Viewer?action=UPDATE&amp;creator=factSet&amp;DYN_ARGS=true&amp;DOC_NAME=FAT:RGQ_ENTRPR_VAL_EV_SOURCE_WINDOW.FAT&amp;VAR:ID1=ITT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4471__FDSAUDITLINK__" localSheetId="1" hidden="1">{"fdsup://directions/FAT Viewer?action=UPDATE&amp;creator=factSet&amp;DYN_ARGS=true&amp;DOC_NAME=FAT:RGQ_ENTRPR_VAL_EV_SOURCE_WINDOW.FAT&amp;VAR:ID1=ITT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4471__FDSAUDITLINK__" localSheetId="0" hidden="1">{"fdsup://directions/FAT Viewer?action=UPDATE&amp;creator=factSet&amp;DYN_ARGS=true&amp;DOC_NAME=FAT:RGQ_ENTRPR_VAL_EV_SOURCE_WINDOW.FAT&amp;VAR:ID1=ITT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4471__FDSAUDITLINK__" hidden="1">{"fdsup://directions/FAT Viewer?action=UPDATE&amp;creator=factSet&amp;DYN_ARGS=true&amp;DOC_NAME=FAT:RGQ_ENTRPR_VAL_EV_SOURCE_WINDOW.FAT&amp;VAR:ID1=ITT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4472__FDSAUDITLINK__" localSheetId="1" hidden="1">{"fdsup://directions/FAT Viewer?action=UPDATE&amp;creator=factSet&amp;DYN_ARGS=true&amp;DOC_NAME=FAT:RGQ_ENTRPR_VAL_EV_SOURCE_WINDOW.FAT&amp;VAR:ID1=ITT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4472__FDSAUDITLINK__" localSheetId="0" hidden="1">{"fdsup://directions/FAT Viewer?action=UPDATE&amp;creator=factSet&amp;DYN_ARGS=true&amp;DOC_NAME=FAT:RGQ_ENTRPR_VAL_EV_SOURCE_WINDOW.FAT&amp;VAR:ID1=ITT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4472__FDSAUDITLINK__" hidden="1">{"fdsup://directions/FAT Viewer?action=UPDATE&amp;creator=factSet&amp;DYN_ARGS=true&amp;DOC_NAME=FAT:RGQ_ENTRPR_VAL_EV_SOURCE_WINDOW.FAT&amp;VAR:ID1=ITT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4473__FDSAUDITLINK__" localSheetId="1" hidden="1">{"fdsup://directions/FAT Viewer?action=UPDATE&amp;creator=factSet&amp;DYN_ARGS=true&amp;DOC_NAME=FAT:RGQ_ENTRPR_VAL_EV_SOURCE_WINDOW.FAT&amp;VAR:ID1=ITT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4473__FDSAUDITLINK__" localSheetId="0" hidden="1">{"fdsup://directions/FAT Viewer?action=UPDATE&amp;creator=factSet&amp;DYN_ARGS=true&amp;DOC_NAME=FAT:RGQ_ENTRPR_VAL_EV_SOURCE_WINDOW.FAT&amp;VAR:ID1=ITT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4473__FDSAUDITLINK__" hidden="1">{"fdsup://directions/FAT Viewer?action=UPDATE&amp;creator=factSet&amp;DYN_ARGS=true&amp;DOC_NAME=FAT:RGQ_ENTRPR_VAL_EV_SOURCE_WINDOW.FAT&amp;VAR:ID1=ITT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4474__FDSAUDITLINK__" localSheetId="1" hidden="1">{"fdsup://directions/FAT Viewer?action=UPDATE&amp;creator=factSet&amp;DYN_ARGS=true&amp;DOC_NAME=FAT:RGQ_ENTRPR_VAL_EV_SOURCE_WINDOW.FAT&amp;VAR:ID1=ITT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4474__FDSAUDITLINK__" localSheetId="0" hidden="1">{"fdsup://directions/FAT Viewer?action=UPDATE&amp;creator=factSet&amp;DYN_ARGS=true&amp;DOC_NAME=FAT:RGQ_ENTRPR_VAL_EV_SOURCE_WINDOW.FAT&amp;VAR:ID1=ITT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4474__FDSAUDITLINK__" hidden="1">{"fdsup://directions/FAT Viewer?action=UPDATE&amp;creator=factSet&amp;DYN_ARGS=true&amp;DOC_NAME=FAT:RGQ_ENTRPR_VAL_EV_SOURCE_WINDOW.FAT&amp;VAR:ID1=ITT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4475__FDSAUDITLINK__" localSheetId="1" hidden="1">{"fdsup://directions/FAT Viewer?action=UPDATE&amp;creator=factSet&amp;DYN_ARGS=true&amp;DOC_NAME=FAT:RGQ_ENTRPR_VAL_EV_SOURCE_WINDOW.FAT&amp;VAR:ID1=ITT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4475__FDSAUDITLINK__" localSheetId="0" hidden="1">{"fdsup://directions/FAT Viewer?action=UPDATE&amp;creator=factSet&amp;DYN_ARGS=true&amp;DOC_NAME=FAT:RGQ_ENTRPR_VAL_EV_SOURCE_WINDOW.FAT&amp;VAR:ID1=ITT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4475__FDSAUDITLINK__" hidden="1">{"fdsup://directions/FAT Viewer?action=UPDATE&amp;creator=factSet&amp;DYN_ARGS=true&amp;DOC_NAME=FAT:RGQ_ENTRPR_VAL_EV_SOURCE_WINDOW.FAT&amp;VAR:ID1=ITT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4476__FDSAUDITLINK__" localSheetId="1" hidden="1">{"fdsup://directions/FAT Viewer?action=UPDATE&amp;creator=factSet&amp;DYN_ARGS=true&amp;DOC_NAME=FAT:RGQ_ENTRPR_VAL_EV_SOURCE_WINDOW.FAT&amp;VAR:ID1=ITT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4476__FDSAUDITLINK__" localSheetId="0" hidden="1">{"fdsup://directions/FAT Viewer?action=UPDATE&amp;creator=factSet&amp;DYN_ARGS=true&amp;DOC_NAME=FAT:RGQ_ENTRPR_VAL_EV_SOURCE_WINDOW.FAT&amp;VAR:ID1=ITT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4476__FDSAUDITLINK__" hidden="1">{"fdsup://directions/FAT Viewer?action=UPDATE&amp;creator=factSet&amp;DYN_ARGS=true&amp;DOC_NAME=FAT:RGQ_ENTRPR_VAL_EV_SOURCE_WINDOW.FAT&amp;VAR:ID1=ITT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4477__FDSAUDITLINK__" localSheetId="1" hidden="1">{"fdsup://directions/FAT Viewer?action=UPDATE&amp;creator=factSet&amp;DYN_ARGS=true&amp;DOC_NAME=FAT:RGQ_ENTRPR_VAL_EV_SOURCE_WINDOW.FAT&amp;VAR:ID1=ITT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4477__FDSAUDITLINK__" localSheetId="0" hidden="1">{"fdsup://directions/FAT Viewer?action=UPDATE&amp;creator=factSet&amp;DYN_ARGS=true&amp;DOC_NAME=FAT:RGQ_ENTRPR_VAL_EV_SOURCE_WINDOW.FAT&amp;VAR:ID1=ITT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4477__FDSAUDITLINK__" hidden="1">{"fdsup://directions/FAT Viewer?action=UPDATE&amp;creator=factSet&amp;DYN_ARGS=true&amp;DOC_NAME=FAT:RGQ_ENTRPR_VAL_EV_SOURCE_WINDOW.FAT&amp;VAR:ID1=ITT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4478__FDSAUDITLINK__" localSheetId="1" hidden="1">{"fdsup://directions/FAT Viewer?action=UPDATE&amp;creator=factSet&amp;DYN_ARGS=true&amp;DOC_NAME=FAT:RGQ_ENTRPR_VAL_EV_SOURCE_WINDOW.FAT&amp;VAR:ID1=ITT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4478__FDSAUDITLINK__" localSheetId="0" hidden="1">{"fdsup://directions/FAT Viewer?action=UPDATE&amp;creator=factSet&amp;DYN_ARGS=true&amp;DOC_NAME=FAT:RGQ_ENTRPR_VAL_EV_SOURCE_WINDOW.FAT&amp;VAR:ID1=ITT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4478__FDSAUDITLINK__" hidden="1">{"fdsup://directions/FAT Viewer?action=UPDATE&amp;creator=factSet&amp;DYN_ARGS=true&amp;DOC_NAME=FAT:RGQ_ENTRPR_VAL_EV_SOURCE_WINDOW.FAT&amp;VAR:ID1=ITT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4479__FDSAUDITLINK__" localSheetId="1" hidden="1">{"fdsup://directions/FAT Viewer?action=UPDATE&amp;creator=factSet&amp;DYN_ARGS=true&amp;DOC_NAME=FAT:RGQ_ENTRPR_VAL_EV_SOURCE_WINDOW.FAT&amp;VAR:ID1=ITT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4479__FDSAUDITLINK__" localSheetId="0" hidden="1">{"fdsup://directions/FAT Viewer?action=UPDATE&amp;creator=factSet&amp;DYN_ARGS=true&amp;DOC_NAME=FAT:RGQ_ENTRPR_VAL_EV_SOURCE_WINDOW.FAT&amp;VAR:ID1=ITT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4479__FDSAUDITLINK__" hidden="1">{"fdsup://directions/FAT Viewer?action=UPDATE&amp;creator=factSet&amp;DYN_ARGS=true&amp;DOC_NAME=FAT:RGQ_ENTRPR_VAL_EV_SOURCE_WINDOW.FAT&amp;VAR:ID1=ITT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448__FDSAUDITLINK__" localSheetId="1" hidden="1">{"fdsup://directions/FAT Viewer?action=UPDATE&amp;creator=factSet&amp;DYN_ARGS=true&amp;DOC_NAME=FAT:RGQ_ENTRPR_VAL_EV_SOURCE_WINDOW.FAT&amp;VAR:ID1=PLL&amp;VAR:SDATE=20070615&amp;VAR:FDATE=20070430&amp;VAR:FREQ=WEEKLY&amp;VAR:RELITEM=&amp;VAR:CURRENCY=&amp;VAR:DB_TYPE=&amp;VAR:UNITS=M&amp;window=popup&amp;w","idth=535&amp;height=425&amp;START_MAXIMIZED=FALSE&amp;Y=120&amp;display_string=audit"}</definedName>
    <definedName name="_448__FDSAUDITLINK__" localSheetId="0" hidden="1">{"fdsup://directions/FAT Viewer?action=UPDATE&amp;creator=factSet&amp;DYN_ARGS=true&amp;DOC_NAME=FAT:RGQ_ENTRPR_VAL_EV_SOURCE_WINDOW.FAT&amp;VAR:ID1=PLL&amp;VAR:SDATE=20070615&amp;VAR:FDATE=20070430&amp;VAR:FREQ=WEEKLY&amp;VAR:RELITEM=&amp;VAR:CURRENCY=&amp;VAR:DB_TYPE=&amp;VAR:UNITS=M&amp;window=popup&amp;w","idth=535&amp;height=425&amp;START_MAXIMIZED=FALSE&amp;Y=120&amp;display_string=audit"}</definedName>
    <definedName name="_448__FDSAUDITLINK__" hidden="1">{"fdsup://directions/FAT Viewer?action=UPDATE&amp;creator=factSet&amp;DYN_ARGS=true&amp;DOC_NAME=FAT:RGQ_ENTRPR_VAL_EV_SOURCE_WINDOW.FAT&amp;VAR:ID1=PLL&amp;VAR:SDATE=20070615&amp;VAR:FDATE=20070430&amp;VAR:FREQ=WEEKLY&amp;VAR:RELITEM=&amp;VAR:CURRENCY=&amp;VAR:DB_TYPE=&amp;VAR:UNITS=M&amp;window=popup&amp;w","idth=535&amp;height=425&amp;START_MAXIMIZED=FALSE&amp;Y=120&amp;display_string=audit"}</definedName>
    <definedName name="_4480__FDSAUDITLINK__" localSheetId="1" hidden="1">{"fdsup://directions/FAT Viewer?action=UPDATE&amp;creator=factSet&amp;DYN_ARGS=true&amp;DOC_NAME=FAT:RGQ_ENTRPR_VAL_EV_SOURCE_WINDOW.FAT&amp;VAR:ID1=ITT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4480__FDSAUDITLINK__" localSheetId="0" hidden="1">{"fdsup://directions/FAT Viewer?action=UPDATE&amp;creator=factSet&amp;DYN_ARGS=true&amp;DOC_NAME=FAT:RGQ_ENTRPR_VAL_EV_SOURCE_WINDOW.FAT&amp;VAR:ID1=ITT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4480__FDSAUDITLINK__" hidden="1">{"fdsup://directions/FAT Viewer?action=UPDATE&amp;creator=factSet&amp;DYN_ARGS=true&amp;DOC_NAME=FAT:RGQ_ENTRPR_VAL_EV_SOURCE_WINDOW.FAT&amp;VAR:ID1=ITT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4481__FDSAUDITLINK__" localSheetId="1" hidden="1">{"fdsup://directions/FAT Viewer?action=UPDATE&amp;creator=factSet&amp;DYN_ARGS=true&amp;DOC_NAME=FAT:RGQ_ENTRPR_VAL_EV_SOURCE_WINDOW.FAT&amp;VAR:ID1=ITT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4481__FDSAUDITLINK__" localSheetId="0" hidden="1">{"fdsup://directions/FAT Viewer?action=UPDATE&amp;creator=factSet&amp;DYN_ARGS=true&amp;DOC_NAME=FAT:RGQ_ENTRPR_VAL_EV_SOURCE_WINDOW.FAT&amp;VAR:ID1=ITT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4481__FDSAUDITLINK__" hidden="1">{"fdsup://directions/FAT Viewer?action=UPDATE&amp;creator=factSet&amp;DYN_ARGS=true&amp;DOC_NAME=FAT:RGQ_ENTRPR_VAL_EV_SOURCE_WINDOW.FAT&amp;VAR:ID1=ITT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4482__FDSAUDITLINK__" localSheetId="1" hidden="1">{"fdsup://directions/FAT Viewer?action=UPDATE&amp;creator=factSet&amp;DYN_ARGS=true&amp;DOC_NAME=FAT:RGQ_ENTRPR_VAL_EV_SOURCE_WINDOW.FAT&amp;VAR:ID1=ITT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4482__FDSAUDITLINK__" localSheetId="0" hidden="1">{"fdsup://directions/FAT Viewer?action=UPDATE&amp;creator=factSet&amp;DYN_ARGS=true&amp;DOC_NAME=FAT:RGQ_ENTRPR_VAL_EV_SOURCE_WINDOW.FAT&amp;VAR:ID1=ITT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4482__FDSAUDITLINK__" hidden="1">{"fdsup://directions/FAT Viewer?action=UPDATE&amp;creator=factSet&amp;DYN_ARGS=true&amp;DOC_NAME=FAT:RGQ_ENTRPR_VAL_EV_SOURCE_WINDOW.FAT&amp;VAR:ID1=ITT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4483__FDSAUDITLINK__" localSheetId="1" hidden="1">{"fdsup://directions/FAT Viewer?action=UPDATE&amp;creator=factSet&amp;DYN_ARGS=true&amp;DOC_NAME=FAT:RGQ_ENTRPR_VAL_EV_SOURCE_WINDOW.FAT&amp;VAR:ID1=ITT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4483__FDSAUDITLINK__" localSheetId="0" hidden="1">{"fdsup://directions/FAT Viewer?action=UPDATE&amp;creator=factSet&amp;DYN_ARGS=true&amp;DOC_NAME=FAT:RGQ_ENTRPR_VAL_EV_SOURCE_WINDOW.FAT&amp;VAR:ID1=ITT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4483__FDSAUDITLINK__" hidden="1">{"fdsup://directions/FAT Viewer?action=UPDATE&amp;creator=factSet&amp;DYN_ARGS=true&amp;DOC_NAME=FAT:RGQ_ENTRPR_VAL_EV_SOURCE_WINDOW.FAT&amp;VAR:ID1=ITT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4484__FDSAUDITLINK__" localSheetId="1" hidden="1">{"fdsup://directions/FAT Viewer?action=UPDATE&amp;creator=factSet&amp;DYN_ARGS=true&amp;DOC_NAME=FAT:RGQ_ENTRPR_VAL_EV_SOURCE_WINDOW.FAT&amp;VAR:ID1=ITT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4484__FDSAUDITLINK__" localSheetId="0" hidden="1">{"fdsup://directions/FAT Viewer?action=UPDATE&amp;creator=factSet&amp;DYN_ARGS=true&amp;DOC_NAME=FAT:RGQ_ENTRPR_VAL_EV_SOURCE_WINDOW.FAT&amp;VAR:ID1=ITT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4484__FDSAUDITLINK__" hidden="1">{"fdsup://directions/FAT Viewer?action=UPDATE&amp;creator=factSet&amp;DYN_ARGS=true&amp;DOC_NAME=FAT:RGQ_ENTRPR_VAL_EV_SOURCE_WINDOW.FAT&amp;VAR:ID1=ITT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4485__FDSAUDITLINK__" localSheetId="1" hidden="1">{"fdsup://directions/FAT Viewer?action=UPDATE&amp;creator=factSet&amp;DYN_ARGS=true&amp;DOC_NAME=FAT:RGQ_ENTRPR_VAL_EV_SOURCE_WINDOW.FAT&amp;VAR:ID1=ITT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4485__FDSAUDITLINK__" localSheetId="0" hidden="1">{"fdsup://directions/FAT Viewer?action=UPDATE&amp;creator=factSet&amp;DYN_ARGS=true&amp;DOC_NAME=FAT:RGQ_ENTRPR_VAL_EV_SOURCE_WINDOW.FAT&amp;VAR:ID1=ITT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4485__FDSAUDITLINK__" hidden="1">{"fdsup://directions/FAT Viewer?action=UPDATE&amp;creator=factSet&amp;DYN_ARGS=true&amp;DOC_NAME=FAT:RGQ_ENTRPR_VAL_EV_SOURCE_WINDOW.FAT&amp;VAR:ID1=ITT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4486__FDSAUDITLINK__" localSheetId="1" hidden="1">{"fdsup://directions/FAT Viewer?action=UPDATE&amp;creator=factSet&amp;DYN_ARGS=true&amp;DOC_NAME=FAT:RGQ_ENTRPR_VAL_EV_SOURCE_WINDOW.FAT&amp;VAR:ID1=ITT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4486__FDSAUDITLINK__" localSheetId="0" hidden="1">{"fdsup://directions/FAT Viewer?action=UPDATE&amp;creator=factSet&amp;DYN_ARGS=true&amp;DOC_NAME=FAT:RGQ_ENTRPR_VAL_EV_SOURCE_WINDOW.FAT&amp;VAR:ID1=ITT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4486__FDSAUDITLINK__" hidden="1">{"fdsup://directions/FAT Viewer?action=UPDATE&amp;creator=factSet&amp;DYN_ARGS=true&amp;DOC_NAME=FAT:RGQ_ENTRPR_VAL_EV_SOURCE_WINDOW.FAT&amp;VAR:ID1=ITT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4487__FDSAUDITLINK__" localSheetId="1" hidden="1">{"fdsup://directions/FAT Viewer?action=UPDATE&amp;creator=factSet&amp;DYN_ARGS=true&amp;DOC_NAME=FAT:RGQ_ENTRPR_VAL_EV_SOURCE_WINDOW.FAT&amp;VAR:ID1=ITT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4487__FDSAUDITLINK__" localSheetId="0" hidden="1">{"fdsup://directions/FAT Viewer?action=UPDATE&amp;creator=factSet&amp;DYN_ARGS=true&amp;DOC_NAME=FAT:RGQ_ENTRPR_VAL_EV_SOURCE_WINDOW.FAT&amp;VAR:ID1=ITT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4487__FDSAUDITLINK__" hidden="1">{"fdsup://directions/FAT Viewer?action=UPDATE&amp;creator=factSet&amp;DYN_ARGS=true&amp;DOC_NAME=FAT:RGQ_ENTRPR_VAL_EV_SOURCE_WINDOW.FAT&amp;VAR:ID1=ITT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4488__FDSAUDITLINK__" localSheetId="1" hidden="1">{"fdsup://directions/FAT Viewer?action=UPDATE&amp;creator=factSet&amp;DYN_ARGS=true&amp;DOC_NAME=FAT:RGQ_ENTRPR_VAL_EV_SOURCE_WINDOW.FAT&amp;VAR:ID1=ITT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4488__FDSAUDITLINK__" localSheetId="0" hidden="1">{"fdsup://directions/FAT Viewer?action=UPDATE&amp;creator=factSet&amp;DYN_ARGS=true&amp;DOC_NAME=FAT:RGQ_ENTRPR_VAL_EV_SOURCE_WINDOW.FAT&amp;VAR:ID1=ITT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4488__FDSAUDITLINK__" hidden="1">{"fdsup://directions/FAT Viewer?action=UPDATE&amp;creator=factSet&amp;DYN_ARGS=true&amp;DOC_NAME=FAT:RGQ_ENTRPR_VAL_EV_SOURCE_WINDOW.FAT&amp;VAR:ID1=ITT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4489__FDSAUDITLINK__" localSheetId="1" hidden="1">{"fdsup://directions/FAT Viewer?action=UPDATE&amp;creator=factSet&amp;DYN_ARGS=true&amp;DOC_NAME=FAT:RGQ_ENTRPR_VAL_EV_SOURCE_WINDOW.FAT&amp;VAR:ID1=ITT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4489__FDSAUDITLINK__" localSheetId="0" hidden="1">{"fdsup://directions/FAT Viewer?action=UPDATE&amp;creator=factSet&amp;DYN_ARGS=true&amp;DOC_NAME=FAT:RGQ_ENTRPR_VAL_EV_SOURCE_WINDOW.FAT&amp;VAR:ID1=ITT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4489__FDSAUDITLINK__" hidden="1">{"fdsup://directions/FAT Viewer?action=UPDATE&amp;creator=factSet&amp;DYN_ARGS=true&amp;DOC_NAME=FAT:RGQ_ENTRPR_VAL_EV_SOURCE_WINDOW.FAT&amp;VAR:ID1=ITT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449__FDSAUDITLINK__" localSheetId="1" hidden="1">{"fdsup://directions/FAT Viewer?action=UPDATE&amp;creator=factSet&amp;DYN_ARGS=true&amp;DOC_NAME=FAT:RGQ_ENTRPR_VAL_EV_SOURCE_WINDOW.FAT&amp;VAR:ID1=PLL&amp;VAR:SDATE=20070608&amp;VAR:FDATE=20070430&amp;VAR:FREQ=WEEKLY&amp;VAR:RELITEM=&amp;VAR:CURRENCY=&amp;VAR:DB_TYPE=&amp;VAR:UNITS=M&amp;window=popup&amp;w","idth=535&amp;height=425&amp;START_MAXIMIZED=FALSE&amp;Y=120&amp;display_string=audit"}</definedName>
    <definedName name="_449__FDSAUDITLINK__" localSheetId="0" hidden="1">{"fdsup://directions/FAT Viewer?action=UPDATE&amp;creator=factSet&amp;DYN_ARGS=true&amp;DOC_NAME=FAT:RGQ_ENTRPR_VAL_EV_SOURCE_WINDOW.FAT&amp;VAR:ID1=PLL&amp;VAR:SDATE=20070608&amp;VAR:FDATE=20070430&amp;VAR:FREQ=WEEKLY&amp;VAR:RELITEM=&amp;VAR:CURRENCY=&amp;VAR:DB_TYPE=&amp;VAR:UNITS=M&amp;window=popup&amp;w","idth=535&amp;height=425&amp;START_MAXIMIZED=FALSE&amp;Y=120&amp;display_string=audit"}</definedName>
    <definedName name="_449__FDSAUDITLINK__" hidden="1">{"fdsup://directions/FAT Viewer?action=UPDATE&amp;creator=factSet&amp;DYN_ARGS=true&amp;DOC_NAME=FAT:RGQ_ENTRPR_VAL_EV_SOURCE_WINDOW.FAT&amp;VAR:ID1=PLL&amp;VAR:SDATE=20070608&amp;VAR:FDATE=20070430&amp;VAR:FREQ=WEEKLY&amp;VAR:RELITEM=&amp;VAR:CURRENCY=&amp;VAR:DB_TYPE=&amp;VAR:UNITS=M&amp;window=popup&amp;w","idth=535&amp;height=425&amp;START_MAXIMIZED=FALSE&amp;Y=120&amp;display_string=audit"}</definedName>
    <definedName name="_4490__FDSAUDITLINK__" localSheetId="1" hidden="1">{"fdsup://directions/FAT Viewer?action=UPDATE&amp;creator=factSet&amp;DYN_ARGS=true&amp;DOC_NAME=FAT:RGQ_ENTRPR_VAL_EV_SOURCE_WINDOW.FAT&amp;VAR:ID1=ITT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4490__FDSAUDITLINK__" localSheetId="0" hidden="1">{"fdsup://directions/FAT Viewer?action=UPDATE&amp;creator=factSet&amp;DYN_ARGS=true&amp;DOC_NAME=FAT:RGQ_ENTRPR_VAL_EV_SOURCE_WINDOW.FAT&amp;VAR:ID1=ITT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4490__FDSAUDITLINK__" hidden="1">{"fdsup://directions/FAT Viewer?action=UPDATE&amp;creator=factSet&amp;DYN_ARGS=true&amp;DOC_NAME=FAT:RGQ_ENTRPR_VAL_EV_SOURCE_WINDOW.FAT&amp;VAR:ID1=ITT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4491__FDSAUDITLINK__" localSheetId="1" hidden="1">{"fdsup://directions/FAT Viewer?action=UPDATE&amp;creator=factSet&amp;DYN_ARGS=true&amp;DOC_NAME=FAT:RGQ_ENTRPR_VAL_EV_SOURCE_WINDOW.FAT&amp;VAR:ID1=ITT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4491__FDSAUDITLINK__" localSheetId="0" hidden="1">{"fdsup://directions/FAT Viewer?action=UPDATE&amp;creator=factSet&amp;DYN_ARGS=true&amp;DOC_NAME=FAT:RGQ_ENTRPR_VAL_EV_SOURCE_WINDOW.FAT&amp;VAR:ID1=ITT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4491__FDSAUDITLINK__" hidden="1">{"fdsup://directions/FAT Viewer?action=UPDATE&amp;creator=factSet&amp;DYN_ARGS=true&amp;DOC_NAME=FAT:RGQ_ENTRPR_VAL_EV_SOURCE_WINDOW.FAT&amp;VAR:ID1=ITT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4492__FDSAUDITLINK__" localSheetId="1" hidden="1">{"fdsup://directions/FAT Viewer?action=UPDATE&amp;creator=factSet&amp;DYN_ARGS=true&amp;DOC_NAME=FAT:RGQ_ENTRPR_VAL_EV_SOURCE_WINDOW.FAT&amp;VAR:ID1=ITT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4492__FDSAUDITLINK__" localSheetId="0" hidden="1">{"fdsup://directions/FAT Viewer?action=UPDATE&amp;creator=factSet&amp;DYN_ARGS=true&amp;DOC_NAME=FAT:RGQ_ENTRPR_VAL_EV_SOURCE_WINDOW.FAT&amp;VAR:ID1=ITT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4492__FDSAUDITLINK__" hidden="1">{"fdsup://directions/FAT Viewer?action=UPDATE&amp;creator=factSet&amp;DYN_ARGS=true&amp;DOC_NAME=FAT:RGQ_ENTRPR_VAL_EV_SOURCE_WINDOW.FAT&amp;VAR:ID1=ITT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4493__FDSAUDITLINK__" localSheetId="1" hidden="1">{"fdsup://directions/FAT Viewer?action=UPDATE&amp;creator=factSet&amp;DYN_ARGS=true&amp;DOC_NAME=FAT:RGQ_ENTRPR_VAL_EV_SOURCE_WINDOW.FAT&amp;VAR:ID1=ITT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4493__FDSAUDITLINK__" localSheetId="0" hidden="1">{"fdsup://directions/FAT Viewer?action=UPDATE&amp;creator=factSet&amp;DYN_ARGS=true&amp;DOC_NAME=FAT:RGQ_ENTRPR_VAL_EV_SOURCE_WINDOW.FAT&amp;VAR:ID1=ITT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4493__FDSAUDITLINK__" hidden="1">{"fdsup://directions/FAT Viewer?action=UPDATE&amp;creator=factSet&amp;DYN_ARGS=true&amp;DOC_NAME=FAT:RGQ_ENTRPR_VAL_EV_SOURCE_WINDOW.FAT&amp;VAR:ID1=ITT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4494__FDSAUDITLINK__" localSheetId="1" hidden="1">{"fdsup://directions/FAT Viewer?action=UPDATE&amp;creator=factSet&amp;DYN_ARGS=true&amp;DOC_NAME=FAT:RGQ_ENTRPR_VAL_EV_SOURCE_WINDOW.FAT&amp;VAR:ID1=ITT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4494__FDSAUDITLINK__" localSheetId="0" hidden="1">{"fdsup://directions/FAT Viewer?action=UPDATE&amp;creator=factSet&amp;DYN_ARGS=true&amp;DOC_NAME=FAT:RGQ_ENTRPR_VAL_EV_SOURCE_WINDOW.FAT&amp;VAR:ID1=ITT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4494__FDSAUDITLINK__" hidden="1">{"fdsup://directions/FAT Viewer?action=UPDATE&amp;creator=factSet&amp;DYN_ARGS=true&amp;DOC_NAME=FAT:RGQ_ENTRPR_VAL_EV_SOURCE_WINDOW.FAT&amp;VAR:ID1=ITT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4495__FDSAUDITLINK__" localSheetId="1" hidden="1">{"fdsup://directions/FAT Viewer?action=UPDATE&amp;creator=factSet&amp;DYN_ARGS=true&amp;DOC_NAME=FAT:RGQ_ENTRPR_VAL_EV_SOURCE_WINDOW.FAT&amp;VAR:ID1=ITT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4495__FDSAUDITLINK__" localSheetId="0" hidden="1">{"fdsup://directions/FAT Viewer?action=UPDATE&amp;creator=factSet&amp;DYN_ARGS=true&amp;DOC_NAME=FAT:RGQ_ENTRPR_VAL_EV_SOURCE_WINDOW.FAT&amp;VAR:ID1=ITT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4495__FDSAUDITLINK__" hidden="1">{"fdsup://directions/FAT Viewer?action=UPDATE&amp;creator=factSet&amp;DYN_ARGS=true&amp;DOC_NAME=FAT:RGQ_ENTRPR_VAL_EV_SOURCE_WINDOW.FAT&amp;VAR:ID1=ITT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4496__FDSAUDITLINK__" localSheetId="1" hidden="1">{"fdsup://directions/FAT Viewer?action=UPDATE&amp;creator=factSet&amp;DYN_ARGS=true&amp;DOC_NAME=FAT:RGQ_ENTRPR_VAL_EV_SOURCE_WINDOW.FAT&amp;VAR:ID1=ITT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4496__FDSAUDITLINK__" localSheetId="0" hidden="1">{"fdsup://directions/FAT Viewer?action=UPDATE&amp;creator=factSet&amp;DYN_ARGS=true&amp;DOC_NAME=FAT:RGQ_ENTRPR_VAL_EV_SOURCE_WINDOW.FAT&amp;VAR:ID1=ITT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4496__FDSAUDITLINK__" hidden="1">{"fdsup://directions/FAT Viewer?action=UPDATE&amp;creator=factSet&amp;DYN_ARGS=true&amp;DOC_NAME=FAT:RGQ_ENTRPR_VAL_EV_SOURCE_WINDOW.FAT&amp;VAR:ID1=ITT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4497__FDSAUDITLINK__" localSheetId="1" hidden="1">{"fdsup://directions/FAT Viewer?action=UPDATE&amp;creator=factSet&amp;DYN_ARGS=true&amp;DOC_NAME=FAT:RGQ_ENTRPR_VAL_EV_SOURCE_WINDOW.FAT&amp;VAR:ID1=ITT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4497__FDSAUDITLINK__" localSheetId="0" hidden="1">{"fdsup://directions/FAT Viewer?action=UPDATE&amp;creator=factSet&amp;DYN_ARGS=true&amp;DOC_NAME=FAT:RGQ_ENTRPR_VAL_EV_SOURCE_WINDOW.FAT&amp;VAR:ID1=ITT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4497__FDSAUDITLINK__" hidden="1">{"fdsup://directions/FAT Viewer?action=UPDATE&amp;creator=factSet&amp;DYN_ARGS=true&amp;DOC_NAME=FAT:RGQ_ENTRPR_VAL_EV_SOURCE_WINDOW.FAT&amp;VAR:ID1=ITT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4498__FDSAUDITLINK__" localSheetId="1" hidden="1">{"fdsup://directions/FAT Viewer?action=UPDATE&amp;creator=factSet&amp;DYN_ARGS=true&amp;DOC_NAME=FAT:RGQ_ENTRPR_VAL_EV_SOURCE_WINDOW.FAT&amp;VAR:ID1=ITT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4498__FDSAUDITLINK__" localSheetId="0" hidden="1">{"fdsup://directions/FAT Viewer?action=UPDATE&amp;creator=factSet&amp;DYN_ARGS=true&amp;DOC_NAME=FAT:RGQ_ENTRPR_VAL_EV_SOURCE_WINDOW.FAT&amp;VAR:ID1=ITT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4498__FDSAUDITLINK__" hidden="1">{"fdsup://directions/FAT Viewer?action=UPDATE&amp;creator=factSet&amp;DYN_ARGS=true&amp;DOC_NAME=FAT:RGQ_ENTRPR_VAL_EV_SOURCE_WINDOW.FAT&amp;VAR:ID1=ITT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4499__FDSAUDITLINK__" localSheetId="1" hidden="1">{"fdsup://directions/FAT Viewer?action=UPDATE&amp;creator=factSet&amp;DYN_ARGS=true&amp;DOC_NAME=FAT:RGQ_ENTRPR_VAL_EV_SOURCE_WINDOW.FAT&amp;VAR:ID1=ITT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4499__FDSAUDITLINK__" localSheetId="0" hidden="1">{"fdsup://directions/FAT Viewer?action=UPDATE&amp;creator=factSet&amp;DYN_ARGS=true&amp;DOC_NAME=FAT:RGQ_ENTRPR_VAL_EV_SOURCE_WINDOW.FAT&amp;VAR:ID1=ITT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4499__FDSAUDITLINK__" hidden="1">{"fdsup://directions/FAT Viewer?action=UPDATE&amp;creator=factSet&amp;DYN_ARGS=true&amp;DOC_NAME=FAT:RGQ_ENTRPR_VAL_EV_SOURCE_WINDOW.FAT&amp;VAR:ID1=ITT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45__123Graph_BINVAR_A" hidden="1">#N/A</definedName>
    <definedName name="_45__FDSAUDITLINK__" localSheetId="1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45__FDSAUDITLINK__" localSheetId="0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45__FDSAUDITLINK__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450__FDSAUDITLINK__" localSheetId="1" hidden="1">{"fdsup://directions/FAT Viewer?action=UPDATE&amp;creator=factSet&amp;DYN_ARGS=true&amp;DOC_NAME=FAT:RGQ_ENTRPR_VAL_EV_SOURCE_WINDOW.FAT&amp;VAR:ID1=PLL&amp;VAR:SDATE=20070601&amp;VAR:FDATE=20070430&amp;VAR:FREQ=WEEKLY&amp;VAR:RELITEM=&amp;VAR:CURRENCY=&amp;VAR:DB_TYPE=&amp;VAR:UNITS=M&amp;window=popup&amp;w","idth=535&amp;height=425&amp;START_MAXIMIZED=FALSE&amp;Y=120&amp;display_string=audit"}</definedName>
    <definedName name="_450__FDSAUDITLINK__" localSheetId="0" hidden="1">{"fdsup://directions/FAT Viewer?action=UPDATE&amp;creator=factSet&amp;DYN_ARGS=true&amp;DOC_NAME=FAT:RGQ_ENTRPR_VAL_EV_SOURCE_WINDOW.FAT&amp;VAR:ID1=PLL&amp;VAR:SDATE=20070601&amp;VAR:FDATE=20070430&amp;VAR:FREQ=WEEKLY&amp;VAR:RELITEM=&amp;VAR:CURRENCY=&amp;VAR:DB_TYPE=&amp;VAR:UNITS=M&amp;window=popup&amp;w","idth=535&amp;height=425&amp;START_MAXIMIZED=FALSE&amp;Y=120&amp;display_string=audit"}</definedName>
    <definedName name="_450__FDSAUDITLINK__" hidden="1">{"fdsup://directions/FAT Viewer?action=UPDATE&amp;creator=factSet&amp;DYN_ARGS=true&amp;DOC_NAME=FAT:RGQ_ENTRPR_VAL_EV_SOURCE_WINDOW.FAT&amp;VAR:ID1=PLL&amp;VAR:SDATE=20070601&amp;VAR:FDATE=20070430&amp;VAR:FREQ=WEEKLY&amp;VAR:RELITEM=&amp;VAR:CURRENCY=&amp;VAR:DB_TYPE=&amp;VAR:UNITS=M&amp;window=popup&amp;w","idth=535&amp;height=425&amp;START_MAXIMIZED=FALSE&amp;Y=120&amp;display_string=audit"}</definedName>
    <definedName name="_4500__FDSAUDITLINK__" localSheetId="1" hidden="1">{"fdsup://directions/FAT Viewer?action=UPDATE&amp;creator=factSet&amp;DYN_ARGS=true&amp;DOC_NAME=FAT:RGQ_ENTRPR_VAL_EV_SOURCE_WINDOW.FAT&amp;VAR:ID1=ITT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4500__FDSAUDITLINK__" localSheetId="0" hidden="1">{"fdsup://directions/FAT Viewer?action=UPDATE&amp;creator=factSet&amp;DYN_ARGS=true&amp;DOC_NAME=FAT:RGQ_ENTRPR_VAL_EV_SOURCE_WINDOW.FAT&amp;VAR:ID1=ITT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4500__FDSAUDITLINK__" hidden="1">{"fdsup://directions/FAT Viewer?action=UPDATE&amp;creator=factSet&amp;DYN_ARGS=true&amp;DOC_NAME=FAT:RGQ_ENTRPR_VAL_EV_SOURCE_WINDOW.FAT&amp;VAR:ID1=ITT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4501__FDSAUDITLINK__" localSheetId="1" hidden="1">{"fdsup://directions/FAT Viewer?action=UPDATE&amp;creator=factSet&amp;DYN_ARGS=true&amp;DOC_NAME=FAT:RGQ_ENTRPR_VAL_EV_SOURCE_WINDOW.FAT&amp;VAR:ID1=ITT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4501__FDSAUDITLINK__" localSheetId="0" hidden="1">{"fdsup://directions/FAT Viewer?action=UPDATE&amp;creator=factSet&amp;DYN_ARGS=true&amp;DOC_NAME=FAT:RGQ_ENTRPR_VAL_EV_SOURCE_WINDOW.FAT&amp;VAR:ID1=ITT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4501__FDSAUDITLINK__" hidden="1">{"fdsup://directions/FAT Viewer?action=UPDATE&amp;creator=factSet&amp;DYN_ARGS=true&amp;DOC_NAME=FAT:RGQ_ENTRPR_VAL_EV_SOURCE_WINDOW.FAT&amp;VAR:ID1=ITT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4502__FDSAUDITLINK__" localSheetId="1" hidden="1">{"fdsup://directions/FAT Viewer?action=UPDATE&amp;creator=factSet&amp;DYN_ARGS=true&amp;DOC_NAME=FAT:RGQ_ENTRPR_VAL_EV_SOURCE_WINDOW.FAT&amp;VAR:ID1=ITT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4502__FDSAUDITLINK__" localSheetId="0" hidden="1">{"fdsup://directions/FAT Viewer?action=UPDATE&amp;creator=factSet&amp;DYN_ARGS=true&amp;DOC_NAME=FAT:RGQ_ENTRPR_VAL_EV_SOURCE_WINDOW.FAT&amp;VAR:ID1=ITT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4502__FDSAUDITLINK__" hidden="1">{"fdsup://directions/FAT Viewer?action=UPDATE&amp;creator=factSet&amp;DYN_ARGS=true&amp;DOC_NAME=FAT:RGQ_ENTRPR_VAL_EV_SOURCE_WINDOW.FAT&amp;VAR:ID1=ITT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4503__FDSAUDITLINK__" localSheetId="1" hidden="1">{"fdsup://directions/FAT Viewer?action=UPDATE&amp;creator=factSet&amp;DYN_ARGS=true&amp;DOC_NAME=FAT:RGQ_ENTRPR_VAL_EV_SOURCE_WINDOW.FAT&amp;VAR:ID1=ITT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4503__FDSAUDITLINK__" localSheetId="0" hidden="1">{"fdsup://directions/FAT Viewer?action=UPDATE&amp;creator=factSet&amp;DYN_ARGS=true&amp;DOC_NAME=FAT:RGQ_ENTRPR_VAL_EV_SOURCE_WINDOW.FAT&amp;VAR:ID1=ITT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4503__FDSAUDITLINK__" hidden="1">{"fdsup://directions/FAT Viewer?action=UPDATE&amp;creator=factSet&amp;DYN_ARGS=true&amp;DOC_NAME=FAT:RGQ_ENTRPR_VAL_EV_SOURCE_WINDOW.FAT&amp;VAR:ID1=ITT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4504__FDSAUDITLINK__" localSheetId="1" hidden="1">{"fdsup://directions/FAT Viewer?action=UPDATE&amp;creator=factSet&amp;DYN_ARGS=true&amp;DOC_NAME=FAT:RGQ_ENTRPR_VAL_EV_SOURCE_WINDOW.FAT&amp;VAR:ID1=ITT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4504__FDSAUDITLINK__" localSheetId="0" hidden="1">{"fdsup://directions/FAT Viewer?action=UPDATE&amp;creator=factSet&amp;DYN_ARGS=true&amp;DOC_NAME=FAT:RGQ_ENTRPR_VAL_EV_SOURCE_WINDOW.FAT&amp;VAR:ID1=ITT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4504__FDSAUDITLINK__" hidden="1">{"fdsup://directions/FAT Viewer?action=UPDATE&amp;creator=factSet&amp;DYN_ARGS=true&amp;DOC_NAME=FAT:RGQ_ENTRPR_VAL_EV_SOURCE_WINDOW.FAT&amp;VAR:ID1=ITT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4505__FDSAUDITLINK__" localSheetId="1" hidden="1">{"fdsup://directions/FAT Viewer?action=UPDATE&amp;creator=factSet&amp;DYN_ARGS=true&amp;DOC_NAME=FAT:RGQ_ENTRPR_VAL_EV_SOURCE_WINDOW.FAT&amp;VAR:ID1=ITT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4505__FDSAUDITLINK__" localSheetId="0" hidden="1">{"fdsup://directions/FAT Viewer?action=UPDATE&amp;creator=factSet&amp;DYN_ARGS=true&amp;DOC_NAME=FAT:RGQ_ENTRPR_VAL_EV_SOURCE_WINDOW.FAT&amp;VAR:ID1=ITT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4505__FDSAUDITLINK__" hidden="1">{"fdsup://directions/FAT Viewer?action=UPDATE&amp;creator=factSet&amp;DYN_ARGS=true&amp;DOC_NAME=FAT:RGQ_ENTRPR_VAL_EV_SOURCE_WINDOW.FAT&amp;VAR:ID1=ITT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4506__FDSAUDITLINK__" localSheetId="1" hidden="1">{"fdsup://directions/FAT Viewer?action=UPDATE&amp;creator=factSet&amp;DYN_ARGS=true&amp;DOC_NAME=FAT:RGQ_ENTRPR_VAL_EV_SOURCE_WINDOW.FAT&amp;VAR:ID1=ITT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4506__FDSAUDITLINK__" localSheetId="0" hidden="1">{"fdsup://directions/FAT Viewer?action=UPDATE&amp;creator=factSet&amp;DYN_ARGS=true&amp;DOC_NAME=FAT:RGQ_ENTRPR_VAL_EV_SOURCE_WINDOW.FAT&amp;VAR:ID1=ITT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4506__FDSAUDITLINK__" hidden="1">{"fdsup://directions/FAT Viewer?action=UPDATE&amp;creator=factSet&amp;DYN_ARGS=true&amp;DOC_NAME=FAT:RGQ_ENTRPR_VAL_EV_SOURCE_WINDOW.FAT&amp;VAR:ID1=ITT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4507__FDSAUDITLINK__" localSheetId="1" hidden="1">{"fdsup://directions/FAT Viewer?action=UPDATE&amp;creator=factSet&amp;DYN_ARGS=true&amp;DOC_NAME=FAT:RGQ_ENTRPR_VAL_EV_SOURCE_WINDOW.FAT&amp;VAR:ID1=ITT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4507__FDSAUDITLINK__" localSheetId="0" hidden="1">{"fdsup://directions/FAT Viewer?action=UPDATE&amp;creator=factSet&amp;DYN_ARGS=true&amp;DOC_NAME=FAT:RGQ_ENTRPR_VAL_EV_SOURCE_WINDOW.FAT&amp;VAR:ID1=ITT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4507__FDSAUDITLINK__" hidden="1">{"fdsup://directions/FAT Viewer?action=UPDATE&amp;creator=factSet&amp;DYN_ARGS=true&amp;DOC_NAME=FAT:RGQ_ENTRPR_VAL_EV_SOURCE_WINDOW.FAT&amp;VAR:ID1=ITT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4508__FDSAUDITLINK__" localSheetId="1" hidden="1">{"fdsup://directions/FAT Viewer?action=UPDATE&amp;creator=factSet&amp;DYN_ARGS=true&amp;DOC_NAME=FAT:RGQ_ENTRPR_VAL_EV_SOURCE_WINDOW.FAT&amp;VAR:ID1=ITT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4508__FDSAUDITLINK__" localSheetId="0" hidden="1">{"fdsup://directions/FAT Viewer?action=UPDATE&amp;creator=factSet&amp;DYN_ARGS=true&amp;DOC_NAME=FAT:RGQ_ENTRPR_VAL_EV_SOURCE_WINDOW.FAT&amp;VAR:ID1=ITT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4508__FDSAUDITLINK__" hidden="1">{"fdsup://directions/FAT Viewer?action=UPDATE&amp;creator=factSet&amp;DYN_ARGS=true&amp;DOC_NAME=FAT:RGQ_ENTRPR_VAL_EV_SOURCE_WINDOW.FAT&amp;VAR:ID1=ITT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4509__FDSAUDITLINK__" localSheetId="1" hidden="1">{"fdsup://directions/FAT Viewer?action=UPDATE&amp;creator=factSet&amp;DYN_ARGS=true&amp;DOC_NAME=FAT:RGQ_ENTRPR_VAL_EV_SOURCE_WINDOW.FAT&amp;VAR:ID1=ITT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4509__FDSAUDITLINK__" localSheetId="0" hidden="1">{"fdsup://directions/FAT Viewer?action=UPDATE&amp;creator=factSet&amp;DYN_ARGS=true&amp;DOC_NAME=FAT:RGQ_ENTRPR_VAL_EV_SOURCE_WINDOW.FAT&amp;VAR:ID1=ITT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4509__FDSAUDITLINK__" hidden="1">{"fdsup://directions/FAT Viewer?action=UPDATE&amp;creator=factSet&amp;DYN_ARGS=true&amp;DOC_NAME=FAT:RGQ_ENTRPR_VAL_EV_SOURCE_WINDOW.FAT&amp;VAR:ID1=ITT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451__FDSAUDITLINK__" localSheetId="1" hidden="1">{"fdsup://directions/FAT Viewer?action=UPDATE&amp;creator=factSet&amp;DYN_ARGS=true&amp;DOC_NAME=FAT:RGQ_ENTRPR_VAL_EV_SOURCE_WINDOW.FAT&amp;VAR:ID1=PLL&amp;VAR:SDATE=20070525&amp;VAR:FDATE=20070430&amp;VAR:FREQ=WEEKLY&amp;VAR:RELITEM=&amp;VAR:CURRENCY=&amp;VAR:DB_TYPE=&amp;VAR:UNITS=M&amp;window=popup&amp;w","idth=535&amp;height=425&amp;START_MAXIMIZED=FALSE&amp;Y=120&amp;display_string=audit"}</definedName>
    <definedName name="_451__FDSAUDITLINK__" localSheetId="0" hidden="1">{"fdsup://directions/FAT Viewer?action=UPDATE&amp;creator=factSet&amp;DYN_ARGS=true&amp;DOC_NAME=FAT:RGQ_ENTRPR_VAL_EV_SOURCE_WINDOW.FAT&amp;VAR:ID1=PLL&amp;VAR:SDATE=20070525&amp;VAR:FDATE=20070430&amp;VAR:FREQ=WEEKLY&amp;VAR:RELITEM=&amp;VAR:CURRENCY=&amp;VAR:DB_TYPE=&amp;VAR:UNITS=M&amp;window=popup&amp;w","idth=535&amp;height=425&amp;START_MAXIMIZED=FALSE&amp;Y=120&amp;display_string=audit"}</definedName>
    <definedName name="_451__FDSAUDITLINK__" hidden="1">{"fdsup://directions/FAT Viewer?action=UPDATE&amp;creator=factSet&amp;DYN_ARGS=true&amp;DOC_NAME=FAT:RGQ_ENTRPR_VAL_EV_SOURCE_WINDOW.FAT&amp;VAR:ID1=PLL&amp;VAR:SDATE=20070525&amp;VAR:FDATE=20070430&amp;VAR:FREQ=WEEKLY&amp;VAR:RELITEM=&amp;VAR:CURRENCY=&amp;VAR:DB_TYPE=&amp;VAR:UNITS=M&amp;window=popup&amp;w","idth=535&amp;height=425&amp;START_MAXIMIZED=FALSE&amp;Y=120&amp;display_string=audit"}</definedName>
    <definedName name="_4510__FDSAUDITLINK__" localSheetId="1" hidden="1">{"fdsup://directions/FAT Viewer?action=UPDATE&amp;creator=factSet&amp;DYN_ARGS=true&amp;DOC_NAME=FAT:RGQ_ENTRPR_VAL_EV_SOURCE_WINDOW.FAT&amp;VAR:ID1=ITT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4510__FDSAUDITLINK__" localSheetId="0" hidden="1">{"fdsup://directions/FAT Viewer?action=UPDATE&amp;creator=factSet&amp;DYN_ARGS=true&amp;DOC_NAME=FAT:RGQ_ENTRPR_VAL_EV_SOURCE_WINDOW.FAT&amp;VAR:ID1=ITT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4510__FDSAUDITLINK__" hidden="1">{"fdsup://directions/FAT Viewer?action=UPDATE&amp;creator=factSet&amp;DYN_ARGS=true&amp;DOC_NAME=FAT:RGQ_ENTRPR_VAL_EV_SOURCE_WINDOW.FAT&amp;VAR:ID1=ITT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4511__FDSAUDITLINK__" localSheetId="1" hidden="1">{"fdsup://directions/FAT Viewer?action=UPDATE&amp;creator=factSet&amp;DYN_ARGS=true&amp;DOC_NAME=FAT:RGQ_ENTRPR_VAL_EV_SOURCE_WINDOW.FAT&amp;VAR:ID1=ITT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4511__FDSAUDITLINK__" localSheetId="0" hidden="1">{"fdsup://directions/FAT Viewer?action=UPDATE&amp;creator=factSet&amp;DYN_ARGS=true&amp;DOC_NAME=FAT:RGQ_ENTRPR_VAL_EV_SOURCE_WINDOW.FAT&amp;VAR:ID1=ITT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4511__FDSAUDITLINK__" hidden="1">{"fdsup://directions/FAT Viewer?action=UPDATE&amp;creator=factSet&amp;DYN_ARGS=true&amp;DOC_NAME=FAT:RGQ_ENTRPR_VAL_EV_SOURCE_WINDOW.FAT&amp;VAR:ID1=ITT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4512__FDSAUDITLINK__" localSheetId="1" hidden="1">{"fdsup://directions/FAT Viewer?action=UPDATE&amp;creator=factSet&amp;DYN_ARGS=true&amp;DOC_NAME=FAT:RGQ_ENTRPR_VAL_EV_SOURCE_WINDOW.FAT&amp;VAR:ID1=ITT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4512__FDSAUDITLINK__" localSheetId="0" hidden="1">{"fdsup://directions/FAT Viewer?action=UPDATE&amp;creator=factSet&amp;DYN_ARGS=true&amp;DOC_NAME=FAT:RGQ_ENTRPR_VAL_EV_SOURCE_WINDOW.FAT&amp;VAR:ID1=ITT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4512__FDSAUDITLINK__" hidden="1">{"fdsup://directions/FAT Viewer?action=UPDATE&amp;creator=factSet&amp;DYN_ARGS=true&amp;DOC_NAME=FAT:RGQ_ENTRPR_VAL_EV_SOURCE_WINDOW.FAT&amp;VAR:ID1=ITT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4513__FDSAUDITLINK__" localSheetId="1" hidden="1">{"fdsup://directions/FAT Viewer?action=UPDATE&amp;creator=factSet&amp;DYN_ARGS=true&amp;DOC_NAME=FAT:RGQ_ENTRPR_VAL_EV_SOURCE_WINDOW.FAT&amp;VAR:ID1=ITT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4513__FDSAUDITLINK__" localSheetId="0" hidden="1">{"fdsup://directions/FAT Viewer?action=UPDATE&amp;creator=factSet&amp;DYN_ARGS=true&amp;DOC_NAME=FAT:RGQ_ENTRPR_VAL_EV_SOURCE_WINDOW.FAT&amp;VAR:ID1=ITT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4513__FDSAUDITLINK__" hidden="1">{"fdsup://directions/FAT Viewer?action=UPDATE&amp;creator=factSet&amp;DYN_ARGS=true&amp;DOC_NAME=FAT:RGQ_ENTRPR_VAL_EV_SOURCE_WINDOW.FAT&amp;VAR:ID1=ITT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4514__FDSAUDITLINK__" localSheetId="1" hidden="1">{"fdsup://directions/FAT Viewer?action=UPDATE&amp;creator=factSet&amp;DYN_ARGS=true&amp;DOC_NAME=FAT:RGQ_ENTRPR_VAL_EV_SOURCE_WINDOW.FAT&amp;VAR:ID1=ITT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4514__FDSAUDITLINK__" localSheetId="0" hidden="1">{"fdsup://directions/FAT Viewer?action=UPDATE&amp;creator=factSet&amp;DYN_ARGS=true&amp;DOC_NAME=FAT:RGQ_ENTRPR_VAL_EV_SOURCE_WINDOW.FAT&amp;VAR:ID1=ITT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4514__FDSAUDITLINK__" hidden="1">{"fdsup://directions/FAT Viewer?action=UPDATE&amp;creator=factSet&amp;DYN_ARGS=true&amp;DOC_NAME=FAT:RGQ_ENTRPR_VAL_EV_SOURCE_WINDOW.FAT&amp;VAR:ID1=ITT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4515__FDSAUDITLINK__" localSheetId="1" hidden="1">{"fdsup://directions/FAT Viewer?action=UPDATE&amp;creator=factSet&amp;DYN_ARGS=true&amp;DOC_NAME=FAT:RGQ_ENTRPR_VAL_EV_SOURCE_WINDOW.FAT&amp;VAR:ID1=ITT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4515__FDSAUDITLINK__" localSheetId="0" hidden="1">{"fdsup://directions/FAT Viewer?action=UPDATE&amp;creator=factSet&amp;DYN_ARGS=true&amp;DOC_NAME=FAT:RGQ_ENTRPR_VAL_EV_SOURCE_WINDOW.FAT&amp;VAR:ID1=ITT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4515__FDSAUDITLINK__" hidden="1">{"fdsup://directions/FAT Viewer?action=UPDATE&amp;creator=factSet&amp;DYN_ARGS=true&amp;DOC_NAME=FAT:RGQ_ENTRPR_VAL_EV_SOURCE_WINDOW.FAT&amp;VAR:ID1=ITT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4516__FDSAUDITLINK__" localSheetId="1" hidden="1">{"fdsup://directions/FAT Viewer?action=UPDATE&amp;creator=factSet&amp;DYN_ARGS=true&amp;DOC_NAME=FAT:RGQ_ENTRPR_VAL_EV_SOURCE_WINDOW.FAT&amp;VAR:ID1=ITT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4516__FDSAUDITLINK__" localSheetId="0" hidden="1">{"fdsup://directions/FAT Viewer?action=UPDATE&amp;creator=factSet&amp;DYN_ARGS=true&amp;DOC_NAME=FAT:RGQ_ENTRPR_VAL_EV_SOURCE_WINDOW.FAT&amp;VAR:ID1=ITT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4516__FDSAUDITLINK__" hidden="1">{"fdsup://directions/FAT Viewer?action=UPDATE&amp;creator=factSet&amp;DYN_ARGS=true&amp;DOC_NAME=FAT:RGQ_ENTRPR_VAL_EV_SOURCE_WINDOW.FAT&amp;VAR:ID1=ITT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4517__FDSAUDITLINK__" localSheetId="1" hidden="1">{"fdsup://directions/FAT Viewer?action=UPDATE&amp;creator=factSet&amp;DYN_ARGS=true&amp;DOC_NAME=FAT:RGQ_ENTRPR_VAL_EV_SOURCE_WINDOW.FAT&amp;VAR:ID1=ITT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4517__FDSAUDITLINK__" localSheetId="0" hidden="1">{"fdsup://directions/FAT Viewer?action=UPDATE&amp;creator=factSet&amp;DYN_ARGS=true&amp;DOC_NAME=FAT:RGQ_ENTRPR_VAL_EV_SOURCE_WINDOW.FAT&amp;VAR:ID1=ITT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4517__FDSAUDITLINK__" hidden="1">{"fdsup://directions/FAT Viewer?action=UPDATE&amp;creator=factSet&amp;DYN_ARGS=true&amp;DOC_NAME=FAT:RGQ_ENTRPR_VAL_EV_SOURCE_WINDOW.FAT&amp;VAR:ID1=ITT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4518__FDSAUDITLINK__" localSheetId="1" hidden="1">{"fdsup://directions/FAT Viewer?action=UPDATE&amp;creator=factSet&amp;DYN_ARGS=true&amp;DOC_NAME=FAT:RGQ_ENTRPR_VAL_EV_SOURCE_WINDOW.FAT&amp;VAR:ID1=ITT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4518__FDSAUDITLINK__" localSheetId="0" hidden="1">{"fdsup://directions/FAT Viewer?action=UPDATE&amp;creator=factSet&amp;DYN_ARGS=true&amp;DOC_NAME=FAT:RGQ_ENTRPR_VAL_EV_SOURCE_WINDOW.FAT&amp;VAR:ID1=ITT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4518__FDSAUDITLINK__" hidden="1">{"fdsup://directions/FAT Viewer?action=UPDATE&amp;creator=factSet&amp;DYN_ARGS=true&amp;DOC_NAME=FAT:RGQ_ENTRPR_VAL_EV_SOURCE_WINDOW.FAT&amp;VAR:ID1=ITT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4519__FDSAUDITLINK__" localSheetId="1" hidden="1">{"fdsup://directions/FAT Viewer?action=UPDATE&amp;creator=factSet&amp;DYN_ARGS=true&amp;DOC_NAME=FAT:RGQ_ENTRPR_VAL_EV_SOURCE_WINDOW.FAT&amp;VAR:ID1=ITT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4519__FDSAUDITLINK__" localSheetId="0" hidden="1">{"fdsup://directions/FAT Viewer?action=UPDATE&amp;creator=factSet&amp;DYN_ARGS=true&amp;DOC_NAME=FAT:RGQ_ENTRPR_VAL_EV_SOURCE_WINDOW.FAT&amp;VAR:ID1=ITT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4519__FDSAUDITLINK__" hidden="1">{"fdsup://directions/FAT Viewer?action=UPDATE&amp;creator=factSet&amp;DYN_ARGS=true&amp;DOC_NAME=FAT:RGQ_ENTRPR_VAL_EV_SOURCE_WINDOW.FAT&amp;VAR:ID1=ITT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452__FDSAUDITLINK__" localSheetId="1" hidden="1">{"fdsup://directions/FAT Viewer?action=UPDATE&amp;creator=factSet&amp;DYN_ARGS=true&amp;DOC_NAME=FAT:RGQ_ENTRPR_VAL_EV_SOURCE_WINDOW.FAT&amp;VAR:ID1=PLL&amp;VAR:SDATE=20070518&amp;VAR:FDATE=20070430&amp;VAR:FREQ=WEEKLY&amp;VAR:RELITEM=&amp;VAR:CURRENCY=&amp;VAR:DB_TYPE=&amp;VAR:UNITS=M&amp;window=popup&amp;w","idth=535&amp;height=425&amp;START_MAXIMIZED=FALSE&amp;Y=120&amp;display_string=audit"}</definedName>
    <definedName name="_452__FDSAUDITLINK__" localSheetId="0" hidden="1">{"fdsup://directions/FAT Viewer?action=UPDATE&amp;creator=factSet&amp;DYN_ARGS=true&amp;DOC_NAME=FAT:RGQ_ENTRPR_VAL_EV_SOURCE_WINDOW.FAT&amp;VAR:ID1=PLL&amp;VAR:SDATE=20070518&amp;VAR:FDATE=20070430&amp;VAR:FREQ=WEEKLY&amp;VAR:RELITEM=&amp;VAR:CURRENCY=&amp;VAR:DB_TYPE=&amp;VAR:UNITS=M&amp;window=popup&amp;w","idth=535&amp;height=425&amp;START_MAXIMIZED=FALSE&amp;Y=120&amp;display_string=audit"}</definedName>
    <definedName name="_452__FDSAUDITLINK__" hidden="1">{"fdsup://directions/FAT Viewer?action=UPDATE&amp;creator=factSet&amp;DYN_ARGS=true&amp;DOC_NAME=FAT:RGQ_ENTRPR_VAL_EV_SOURCE_WINDOW.FAT&amp;VAR:ID1=PLL&amp;VAR:SDATE=20070518&amp;VAR:FDATE=20070430&amp;VAR:FREQ=WEEKLY&amp;VAR:RELITEM=&amp;VAR:CURRENCY=&amp;VAR:DB_TYPE=&amp;VAR:UNITS=M&amp;window=popup&amp;w","idth=535&amp;height=425&amp;START_MAXIMIZED=FALSE&amp;Y=120&amp;display_string=audit"}</definedName>
    <definedName name="_4520__FDSAUDITLINK__" localSheetId="1" hidden="1">{"fdsup://directions/FAT Viewer?action=UPDATE&amp;creator=factSet&amp;DYN_ARGS=true&amp;DOC_NAME=FAT:RGQ_ENTRPR_VAL_EV_SOURCE_WINDOW.FAT&amp;VAR:ID1=ITT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4520__FDSAUDITLINK__" localSheetId="0" hidden="1">{"fdsup://directions/FAT Viewer?action=UPDATE&amp;creator=factSet&amp;DYN_ARGS=true&amp;DOC_NAME=FAT:RGQ_ENTRPR_VAL_EV_SOURCE_WINDOW.FAT&amp;VAR:ID1=ITT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4520__FDSAUDITLINK__" hidden="1">{"fdsup://directions/FAT Viewer?action=UPDATE&amp;creator=factSet&amp;DYN_ARGS=true&amp;DOC_NAME=FAT:RGQ_ENTRPR_VAL_EV_SOURCE_WINDOW.FAT&amp;VAR:ID1=ITT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4521__FDSAUDITLINK__" localSheetId="1" hidden="1">{"fdsup://directions/FAT Viewer?action=UPDATE&amp;creator=factSet&amp;DYN_ARGS=true&amp;DOC_NAME=FAT:RGQ_ENTRPR_VAL_EV_SOURCE_WINDOW.FAT&amp;VAR:ID1=ITT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4521__FDSAUDITLINK__" localSheetId="0" hidden="1">{"fdsup://directions/FAT Viewer?action=UPDATE&amp;creator=factSet&amp;DYN_ARGS=true&amp;DOC_NAME=FAT:RGQ_ENTRPR_VAL_EV_SOURCE_WINDOW.FAT&amp;VAR:ID1=ITT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4521__FDSAUDITLINK__" hidden="1">{"fdsup://directions/FAT Viewer?action=UPDATE&amp;creator=factSet&amp;DYN_ARGS=true&amp;DOC_NAME=FAT:RGQ_ENTRPR_VAL_EV_SOURCE_WINDOW.FAT&amp;VAR:ID1=ITT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4522__FDSAUDITLINK__" localSheetId="1" hidden="1">{"fdsup://directions/FAT Viewer?action=UPDATE&amp;creator=factSet&amp;DYN_ARGS=true&amp;DOC_NAME=FAT:RGQ_ENTRPR_VAL_EV_SOURCE_WINDOW.FAT&amp;VAR:ID1=ITT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4522__FDSAUDITLINK__" localSheetId="0" hidden="1">{"fdsup://directions/FAT Viewer?action=UPDATE&amp;creator=factSet&amp;DYN_ARGS=true&amp;DOC_NAME=FAT:RGQ_ENTRPR_VAL_EV_SOURCE_WINDOW.FAT&amp;VAR:ID1=ITT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4522__FDSAUDITLINK__" hidden="1">{"fdsup://directions/FAT Viewer?action=UPDATE&amp;creator=factSet&amp;DYN_ARGS=true&amp;DOC_NAME=FAT:RGQ_ENTRPR_VAL_EV_SOURCE_WINDOW.FAT&amp;VAR:ID1=ITT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4523__FDSAUDITLINK__" localSheetId="1" hidden="1">{"fdsup://directions/FAT Viewer?action=UPDATE&amp;creator=factSet&amp;DYN_ARGS=true&amp;DOC_NAME=FAT:RGQ_ENTRPR_VAL_EV_SOURCE_WINDOW.FAT&amp;VAR:ID1=ITT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4523__FDSAUDITLINK__" localSheetId="0" hidden="1">{"fdsup://directions/FAT Viewer?action=UPDATE&amp;creator=factSet&amp;DYN_ARGS=true&amp;DOC_NAME=FAT:RGQ_ENTRPR_VAL_EV_SOURCE_WINDOW.FAT&amp;VAR:ID1=ITT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4523__FDSAUDITLINK__" hidden="1">{"fdsup://directions/FAT Viewer?action=UPDATE&amp;creator=factSet&amp;DYN_ARGS=true&amp;DOC_NAME=FAT:RGQ_ENTRPR_VAL_EV_SOURCE_WINDOW.FAT&amp;VAR:ID1=ITT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4524__FDSAUDITLINK__" localSheetId="1" hidden="1">{"fdsup://directions/FAT Viewer?action=UPDATE&amp;creator=factSet&amp;DYN_ARGS=true&amp;DOC_NAME=FAT:RGQ_ENTRPR_VAL_EV_SOURCE_WINDOW.FAT&amp;VAR:ID1=ITT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4524__FDSAUDITLINK__" localSheetId="0" hidden="1">{"fdsup://directions/FAT Viewer?action=UPDATE&amp;creator=factSet&amp;DYN_ARGS=true&amp;DOC_NAME=FAT:RGQ_ENTRPR_VAL_EV_SOURCE_WINDOW.FAT&amp;VAR:ID1=ITT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4524__FDSAUDITLINK__" hidden="1">{"fdsup://directions/FAT Viewer?action=UPDATE&amp;creator=factSet&amp;DYN_ARGS=true&amp;DOC_NAME=FAT:RGQ_ENTRPR_VAL_EV_SOURCE_WINDOW.FAT&amp;VAR:ID1=ITT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4525__FDSAUDITLINK__" localSheetId="1" hidden="1">{"fdsup://directions/FAT Viewer?action=UPDATE&amp;creator=factSet&amp;DYN_ARGS=true&amp;DOC_NAME=FAT:RGQ_ENTRPR_VAL_EV_SOURCE_WINDOW.FAT&amp;VAR:ID1=ITT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4525__FDSAUDITLINK__" localSheetId="0" hidden="1">{"fdsup://directions/FAT Viewer?action=UPDATE&amp;creator=factSet&amp;DYN_ARGS=true&amp;DOC_NAME=FAT:RGQ_ENTRPR_VAL_EV_SOURCE_WINDOW.FAT&amp;VAR:ID1=ITT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4525__FDSAUDITLINK__" hidden="1">{"fdsup://directions/FAT Viewer?action=UPDATE&amp;creator=factSet&amp;DYN_ARGS=true&amp;DOC_NAME=FAT:RGQ_ENTRPR_VAL_EV_SOURCE_WINDOW.FAT&amp;VAR:ID1=ITT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4526__FDSAUDITLINK__" localSheetId="1" hidden="1">{"fdsup://directions/FAT Viewer?action=UPDATE&amp;creator=factSet&amp;DYN_ARGS=true&amp;DOC_NAME=FAT:RGQ_ENTRPR_VAL_EV_SOURCE_WINDOW.FAT&amp;VAR:ID1=ITT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4526__FDSAUDITLINK__" localSheetId="0" hidden="1">{"fdsup://directions/FAT Viewer?action=UPDATE&amp;creator=factSet&amp;DYN_ARGS=true&amp;DOC_NAME=FAT:RGQ_ENTRPR_VAL_EV_SOURCE_WINDOW.FAT&amp;VAR:ID1=ITT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4526__FDSAUDITLINK__" hidden="1">{"fdsup://directions/FAT Viewer?action=UPDATE&amp;creator=factSet&amp;DYN_ARGS=true&amp;DOC_NAME=FAT:RGQ_ENTRPR_VAL_EV_SOURCE_WINDOW.FAT&amp;VAR:ID1=ITT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4527__FDSAUDITLINK__" localSheetId="1" hidden="1">{"fdsup://directions/FAT Viewer?action=UPDATE&amp;creator=factSet&amp;DYN_ARGS=true&amp;DOC_NAME=FAT:RGQ_ENTRPR_VAL_EV_SOURCE_WINDOW.FAT&amp;VAR:ID1=ITT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4527__FDSAUDITLINK__" localSheetId="0" hidden="1">{"fdsup://directions/FAT Viewer?action=UPDATE&amp;creator=factSet&amp;DYN_ARGS=true&amp;DOC_NAME=FAT:RGQ_ENTRPR_VAL_EV_SOURCE_WINDOW.FAT&amp;VAR:ID1=ITT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4527__FDSAUDITLINK__" hidden="1">{"fdsup://directions/FAT Viewer?action=UPDATE&amp;creator=factSet&amp;DYN_ARGS=true&amp;DOC_NAME=FAT:RGQ_ENTRPR_VAL_EV_SOURCE_WINDOW.FAT&amp;VAR:ID1=ITT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4528__FDSAUDITLINK__" localSheetId="1" hidden="1">{"fdsup://directions/FAT Viewer?action=UPDATE&amp;creator=factSet&amp;DYN_ARGS=true&amp;DOC_NAME=FAT:RGQ_ENTRPR_VAL_EV_SOURCE_WINDOW.FAT&amp;VAR:ID1=ITT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4528__FDSAUDITLINK__" localSheetId="0" hidden="1">{"fdsup://directions/FAT Viewer?action=UPDATE&amp;creator=factSet&amp;DYN_ARGS=true&amp;DOC_NAME=FAT:RGQ_ENTRPR_VAL_EV_SOURCE_WINDOW.FAT&amp;VAR:ID1=ITT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4528__FDSAUDITLINK__" hidden="1">{"fdsup://directions/FAT Viewer?action=UPDATE&amp;creator=factSet&amp;DYN_ARGS=true&amp;DOC_NAME=FAT:RGQ_ENTRPR_VAL_EV_SOURCE_WINDOW.FAT&amp;VAR:ID1=ITT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4529__FDSAUDITLINK__" localSheetId="1" hidden="1">{"fdsup://directions/FAT Viewer?action=UPDATE&amp;creator=factSet&amp;DYN_ARGS=true&amp;DOC_NAME=FAT:RGQ_ENTRPR_VAL_EV_SOURCE_WINDOW.FAT&amp;VAR:ID1=ITT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4529__FDSAUDITLINK__" localSheetId="0" hidden="1">{"fdsup://directions/FAT Viewer?action=UPDATE&amp;creator=factSet&amp;DYN_ARGS=true&amp;DOC_NAME=FAT:RGQ_ENTRPR_VAL_EV_SOURCE_WINDOW.FAT&amp;VAR:ID1=ITT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4529__FDSAUDITLINK__" hidden="1">{"fdsup://directions/FAT Viewer?action=UPDATE&amp;creator=factSet&amp;DYN_ARGS=true&amp;DOC_NAME=FAT:RGQ_ENTRPR_VAL_EV_SOURCE_WINDOW.FAT&amp;VAR:ID1=ITT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453__FDSAUDITLINK__" localSheetId="1" hidden="1">{"fdsup://directions/FAT Viewer?action=UPDATE&amp;creator=factSet&amp;DYN_ARGS=true&amp;DOC_NAME=FAT:RGQ_ENTRPR_VAL_EV_SOURCE_WINDOW.FAT&amp;VAR:ID1=PLL&amp;VAR:SDATE=20070511&amp;VAR:FDATE=20070430&amp;VAR:FREQ=WEEKLY&amp;VAR:RELITEM=&amp;VAR:CURRENCY=&amp;VAR:DB_TYPE=&amp;VAR:UNITS=M&amp;window=popup&amp;w","idth=535&amp;height=425&amp;START_MAXIMIZED=FALSE&amp;Y=120&amp;display_string=audit"}</definedName>
    <definedName name="_453__FDSAUDITLINK__" localSheetId="0" hidden="1">{"fdsup://directions/FAT Viewer?action=UPDATE&amp;creator=factSet&amp;DYN_ARGS=true&amp;DOC_NAME=FAT:RGQ_ENTRPR_VAL_EV_SOURCE_WINDOW.FAT&amp;VAR:ID1=PLL&amp;VAR:SDATE=20070511&amp;VAR:FDATE=20070430&amp;VAR:FREQ=WEEKLY&amp;VAR:RELITEM=&amp;VAR:CURRENCY=&amp;VAR:DB_TYPE=&amp;VAR:UNITS=M&amp;window=popup&amp;w","idth=535&amp;height=425&amp;START_MAXIMIZED=FALSE&amp;Y=120&amp;display_string=audit"}</definedName>
    <definedName name="_453__FDSAUDITLINK__" hidden="1">{"fdsup://directions/FAT Viewer?action=UPDATE&amp;creator=factSet&amp;DYN_ARGS=true&amp;DOC_NAME=FAT:RGQ_ENTRPR_VAL_EV_SOURCE_WINDOW.FAT&amp;VAR:ID1=PLL&amp;VAR:SDATE=20070511&amp;VAR:FDATE=20070430&amp;VAR:FREQ=WEEKLY&amp;VAR:RELITEM=&amp;VAR:CURRENCY=&amp;VAR:DB_TYPE=&amp;VAR:UNITS=M&amp;window=popup&amp;w","idth=535&amp;height=425&amp;START_MAXIMIZED=FALSE&amp;Y=120&amp;display_string=audit"}</definedName>
    <definedName name="_4530__FDSAUDITLINK__" localSheetId="1" hidden="1">{"fdsup://directions/FAT Viewer?action=UPDATE&amp;creator=factSet&amp;DYN_ARGS=true&amp;DOC_NAME=FAT:RGQ_ENTRPR_VAL_EV_SOURCE_WINDOW.FAT&amp;VAR:ID1=ITT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4530__FDSAUDITLINK__" localSheetId="0" hidden="1">{"fdsup://directions/FAT Viewer?action=UPDATE&amp;creator=factSet&amp;DYN_ARGS=true&amp;DOC_NAME=FAT:RGQ_ENTRPR_VAL_EV_SOURCE_WINDOW.FAT&amp;VAR:ID1=ITT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4530__FDSAUDITLINK__" hidden="1">{"fdsup://directions/FAT Viewer?action=UPDATE&amp;creator=factSet&amp;DYN_ARGS=true&amp;DOC_NAME=FAT:RGQ_ENTRPR_VAL_EV_SOURCE_WINDOW.FAT&amp;VAR:ID1=ITT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4531__FDSAUDITLINK__" localSheetId="1" hidden="1">{"fdsup://directions/FAT Viewer?action=UPDATE&amp;creator=factSet&amp;DYN_ARGS=true&amp;DOC_NAME=FAT:RGQ_ENTRPR_VAL_EV_SOURCE_WINDOW.FAT&amp;VAR:ID1=ITT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4531__FDSAUDITLINK__" localSheetId="0" hidden="1">{"fdsup://directions/FAT Viewer?action=UPDATE&amp;creator=factSet&amp;DYN_ARGS=true&amp;DOC_NAME=FAT:RGQ_ENTRPR_VAL_EV_SOURCE_WINDOW.FAT&amp;VAR:ID1=ITT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4531__FDSAUDITLINK__" hidden="1">{"fdsup://directions/FAT Viewer?action=UPDATE&amp;creator=factSet&amp;DYN_ARGS=true&amp;DOC_NAME=FAT:RGQ_ENTRPR_VAL_EV_SOURCE_WINDOW.FAT&amp;VAR:ID1=ITT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4532__FDSAUDITLINK__" localSheetId="1" hidden="1">{"fdsup://directions/FAT Viewer?action=UPDATE&amp;creator=factSet&amp;DYN_ARGS=true&amp;DOC_NAME=FAT:RGQ_ENTRPR_VAL_EV_SOURCE_WINDOW.FAT&amp;VAR:ID1=ITT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4532__FDSAUDITLINK__" localSheetId="0" hidden="1">{"fdsup://directions/FAT Viewer?action=UPDATE&amp;creator=factSet&amp;DYN_ARGS=true&amp;DOC_NAME=FAT:RGQ_ENTRPR_VAL_EV_SOURCE_WINDOW.FAT&amp;VAR:ID1=ITT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4532__FDSAUDITLINK__" hidden="1">{"fdsup://directions/FAT Viewer?action=UPDATE&amp;creator=factSet&amp;DYN_ARGS=true&amp;DOC_NAME=FAT:RGQ_ENTRPR_VAL_EV_SOURCE_WINDOW.FAT&amp;VAR:ID1=ITT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4533__FDSAUDITLINK__" localSheetId="1" hidden="1">{"fdsup://directions/FAT Viewer?action=UPDATE&amp;creator=factSet&amp;DYN_ARGS=true&amp;DOC_NAME=FAT:RGQ_ENTRPR_VAL_EV_SOURCE_WINDOW.FAT&amp;VAR:ID1=ITT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4533__FDSAUDITLINK__" localSheetId="0" hidden="1">{"fdsup://directions/FAT Viewer?action=UPDATE&amp;creator=factSet&amp;DYN_ARGS=true&amp;DOC_NAME=FAT:RGQ_ENTRPR_VAL_EV_SOURCE_WINDOW.FAT&amp;VAR:ID1=ITT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4533__FDSAUDITLINK__" hidden="1">{"fdsup://directions/FAT Viewer?action=UPDATE&amp;creator=factSet&amp;DYN_ARGS=true&amp;DOC_NAME=FAT:RGQ_ENTRPR_VAL_EV_SOURCE_WINDOW.FAT&amp;VAR:ID1=ITT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4534__FDSAUDITLINK__" localSheetId="1" hidden="1">{"fdsup://directions/FAT Viewer?action=UPDATE&amp;creator=factSet&amp;DYN_ARGS=true&amp;DOC_NAME=FAT:RGQ_ENTRPR_VAL_EV_SOURCE_WINDOW.FAT&amp;VAR:ID1=ITT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4534__FDSAUDITLINK__" localSheetId="0" hidden="1">{"fdsup://directions/FAT Viewer?action=UPDATE&amp;creator=factSet&amp;DYN_ARGS=true&amp;DOC_NAME=FAT:RGQ_ENTRPR_VAL_EV_SOURCE_WINDOW.FAT&amp;VAR:ID1=ITT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4534__FDSAUDITLINK__" hidden="1">{"fdsup://directions/FAT Viewer?action=UPDATE&amp;creator=factSet&amp;DYN_ARGS=true&amp;DOC_NAME=FAT:RGQ_ENTRPR_VAL_EV_SOURCE_WINDOW.FAT&amp;VAR:ID1=ITT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4535__FDSAUDITLINK__" localSheetId="1" hidden="1">{"fdsup://directions/FAT Viewer?action=UPDATE&amp;creator=factSet&amp;DYN_ARGS=true&amp;DOC_NAME=FAT:RGQ_ENTRPR_VAL_EV_SOURCE_WINDOW.FAT&amp;VAR:ID1=ITT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4535__FDSAUDITLINK__" localSheetId="0" hidden="1">{"fdsup://directions/FAT Viewer?action=UPDATE&amp;creator=factSet&amp;DYN_ARGS=true&amp;DOC_NAME=FAT:RGQ_ENTRPR_VAL_EV_SOURCE_WINDOW.FAT&amp;VAR:ID1=ITT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4535__FDSAUDITLINK__" hidden="1">{"fdsup://directions/FAT Viewer?action=UPDATE&amp;creator=factSet&amp;DYN_ARGS=true&amp;DOC_NAME=FAT:RGQ_ENTRPR_VAL_EV_SOURCE_WINDOW.FAT&amp;VAR:ID1=ITT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4536__FDSAUDITLINK__" localSheetId="1" hidden="1">{"fdsup://directions/FAT Viewer?action=UPDATE&amp;creator=factSet&amp;DYN_ARGS=true&amp;DOC_NAME=FAT:RGQ_ENTRPR_VAL_EV_SOURCE_WINDOW.FAT&amp;VAR:ID1=ITT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4536__FDSAUDITLINK__" localSheetId="0" hidden="1">{"fdsup://directions/FAT Viewer?action=UPDATE&amp;creator=factSet&amp;DYN_ARGS=true&amp;DOC_NAME=FAT:RGQ_ENTRPR_VAL_EV_SOURCE_WINDOW.FAT&amp;VAR:ID1=ITT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4536__FDSAUDITLINK__" hidden="1">{"fdsup://directions/FAT Viewer?action=UPDATE&amp;creator=factSet&amp;DYN_ARGS=true&amp;DOC_NAME=FAT:RGQ_ENTRPR_VAL_EV_SOURCE_WINDOW.FAT&amp;VAR:ID1=ITT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4537__FDSAUDITLINK__" localSheetId="1" hidden="1">{"fdsup://directions/FAT Viewer?action=UPDATE&amp;creator=factSet&amp;DYN_ARGS=true&amp;DOC_NAME=FAT:RGQ_ENTRPR_VAL_EV_SOURCE_WINDOW.FAT&amp;VAR:ID1=ITT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4537__FDSAUDITLINK__" localSheetId="0" hidden="1">{"fdsup://directions/FAT Viewer?action=UPDATE&amp;creator=factSet&amp;DYN_ARGS=true&amp;DOC_NAME=FAT:RGQ_ENTRPR_VAL_EV_SOURCE_WINDOW.FAT&amp;VAR:ID1=ITT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4537__FDSAUDITLINK__" hidden="1">{"fdsup://directions/FAT Viewer?action=UPDATE&amp;creator=factSet&amp;DYN_ARGS=true&amp;DOC_NAME=FAT:RGQ_ENTRPR_VAL_EV_SOURCE_WINDOW.FAT&amp;VAR:ID1=ITT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4538__FDSAUDITLINK__" localSheetId="1" hidden="1">{"fdsup://directions/FAT Viewer?action=UPDATE&amp;creator=factSet&amp;DYN_ARGS=true&amp;DOC_NAME=FAT:RGQ_ENTRPR_VAL_EV_SOURCE_WINDOW.FAT&amp;VAR:ID1=ITT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4538__FDSAUDITLINK__" localSheetId="0" hidden="1">{"fdsup://directions/FAT Viewer?action=UPDATE&amp;creator=factSet&amp;DYN_ARGS=true&amp;DOC_NAME=FAT:RGQ_ENTRPR_VAL_EV_SOURCE_WINDOW.FAT&amp;VAR:ID1=ITT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4538__FDSAUDITLINK__" hidden="1">{"fdsup://directions/FAT Viewer?action=UPDATE&amp;creator=factSet&amp;DYN_ARGS=true&amp;DOC_NAME=FAT:RGQ_ENTRPR_VAL_EV_SOURCE_WINDOW.FAT&amp;VAR:ID1=ITT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4539__FDSAUDITLINK__" localSheetId="1" hidden="1">{"fdsup://directions/FAT Viewer?action=UPDATE&amp;creator=factSet&amp;DYN_ARGS=true&amp;DOC_NAME=FAT:RGQ_ENTRPR_VAL_EV_SOURCE_WINDOW.FAT&amp;VAR:ID1=ITT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4539__FDSAUDITLINK__" localSheetId="0" hidden="1">{"fdsup://directions/FAT Viewer?action=UPDATE&amp;creator=factSet&amp;DYN_ARGS=true&amp;DOC_NAME=FAT:RGQ_ENTRPR_VAL_EV_SOURCE_WINDOW.FAT&amp;VAR:ID1=ITT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4539__FDSAUDITLINK__" hidden="1">{"fdsup://directions/FAT Viewer?action=UPDATE&amp;creator=factSet&amp;DYN_ARGS=true&amp;DOC_NAME=FAT:RGQ_ENTRPR_VAL_EV_SOURCE_WINDOW.FAT&amp;VAR:ID1=ITT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454__FDSAUDITLINK__" localSheetId="1" hidden="1">{"fdsup://directions/FAT Viewer?action=UPDATE&amp;creator=factSet&amp;DYN_ARGS=true&amp;DOC_NAME=FAT:RGQ_ENTRPR_VAL_EV_SOURCE_WINDOW.FAT&amp;VAR:ID1=PLL&amp;VAR:SDATE=20070504&amp;VAR:FDATE=20070430&amp;VAR:FREQ=WEEKLY&amp;VAR:RELITEM=&amp;VAR:CURRENCY=&amp;VAR:DB_TYPE=&amp;VAR:UNITS=M&amp;window=popup&amp;w","idth=535&amp;height=425&amp;START_MAXIMIZED=FALSE&amp;Y=120&amp;display_string=audit"}</definedName>
    <definedName name="_454__FDSAUDITLINK__" localSheetId="0" hidden="1">{"fdsup://directions/FAT Viewer?action=UPDATE&amp;creator=factSet&amp;DYN_ARGS=true&amp;DOC_NAME=FAT:RGQ_ENTRPR_VAL_EV_SOURCE_WINDOW.FAT&amp;VAR:ID1=PLL&amp;VAR:SDATE=20070504&amp;VAR:FDATE=20070430&amp;VAR:FREQ=WEEKLY&amp;VAR:RELITEM=&amp;VAR:CURRENCY=&amp;VAR:DB_TYPE=&amp;VAR:UNITS=M&amp;window=popup&amp;w","idth=535&amp;height=425&amp;START_MAXIMIZED=FALSE&amp;Y=120&amp;display_string=audit"}</definedName>
    <definedName name="_454__FDSAUDITLINK__" hidden="1">{"fdsup://directions/FAT Viewer?action=UPDATE&amp;creator=factSet&amp;DYN_ARGS=true&amp;DOC_NAME=FAT:RGQ_ENTRPR_VAL_EV_SOURCE_WINDOW.FAT&amp;VAR:ID1=PLL&amp;VAR:SDATE=20070504&amp;VAR:FDATE=20070430&amp;VAR:FREQ=WEEKLY&amp;VAR:RELITEM=&amp;VAR:CURRENCY=&amp;VAR:DB_TYPE=&amp;VAR:UNITS=M&amp;window=popup&amp;w","idth=535&amp;height=425&amp;START_MAXIMIZED=FALSE&amp;Y=120&amp;display_string=audit"}</definedName>
    <definedName name="_4540__FDSAUDITLINK__" localSheetId="1" hidden="1">{"fdsup://directions/FAT Viewer?action=UPDATE&amp;creator=factSet&amp;DYN_ARGS=true&amp;DOC_NAME=FAT:RGQ_ENTRPR_VAL_EV_SOURCE_WINDOW.FAT&amp;VAR:ID1=ITT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4540__FDSAUDITLINK__" localSheetId="0" hidden="1">{"fdsup://directions/FAT Viewer?action=UPDATE&amp;creator=factSet&amp;DYN_ARGS=true&amp;DOC_NAME=FAT:RGQ_ENTRPR_VAL_EV_SOURCE_WINDOW.FAT&amp;VAR:ID1=ITT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4540__FDSAUDITLINK__" hidden="1">{"fdsup://directions/FAT Viewer?action=UPDATE&amp;creator=factSet&amp;DYN_ARGS=true&amp;DOC_NAME=FAT:RGQ_ENTRPR_VAL_EV_SOURCE_WINDOW.FAT&amp;VAR:ID1=ITT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4541__FDSAUDITLINK__" localSheetId="1" hidden="1">{"fdsup://directions/FAT Viewer?action=UPDATE&amp;creator=factSet&amp;DYN_ARGS=true&amp;DOC_NAME=FAT:RGQ_ENTRPR_VAL_EV_SOURCE_WINDOW.FAT&amp;VAR:ID1=ITT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4541__FDSAUDITLINK__" localSheetId="0" hidden="1">{"fdsup://directions/FAT Viewer?action=UPDATE&amp;creator=factSet&amp;DYN_ARGS=true&amp;DOC_NAME=FAT:RGQ_ENTRPR_VAL_EV_SOURCE_WINDOW.FAT&amp;VAR:ID1=ITT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4541__FDSAUDITLINK__" hidden="1">{"fdsup://directions/FAT Viewer?action=UPDATE&amp;creator=factSet&amp;DYN_ARGS=true&amp;DOC_NAME=FAT:RGQ_ENTRPR_VAL_EV_SOURCE_WINDOW.FAT&amp;VAR:ID1=ITT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4542__FDSAUDITLINK__" localSheetId="1" hidden="1">{"fdsup://directions/FAT Viewer?action=UPDATE&amp;creator=factSet&amp;DYN_ARGS=true&amp;DOC_NAME=FAT:RGQ_ENTRPR_VAL_EV_SOURCE_WINDOW.FAT&amp;VAR:ID1=ITT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4542__FDSAUDITLINK__" localSheetId="0" hidden="1">{"fdsup://directions/FAT Viewer?action=UPDATE&amp;creator=factSet&amp;DYN_ARGS=true&amp;DOC_NAME=FAT:RGQ_ENTRPR_VAL_EV_SOURCE_WINDOW.FAT&amp;VAR:ID1=ITT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4542__FDSAUDITLINK__" hidden="1">{"fdsup://directions/FAT Viewer?action=UPDATE&amp;creator=factSet&amp;DYN_ARGS=true&amp;DOC_NAME=FAT:RGQ_ENTRPR_VAL_EV_SOURCE_WINDOW.FAT&amp;VAR:ID1=ITT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4543__FDSAUDITLINK__" localSheetId="1" hidden="1">{"fdsup://directions/FAT Viewer?action=UPDATE&amp;creator=factSet&amp;DYN_ARGS=true&amp;DOC_NAME=FAT:RGQ_ENTRPR_VAL_EV_SOURCE_WINDOW.FAT&amp;VAR:ID1=ITT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4543__FDSAUDITLINK__" localSheetId="0" hidden="1">{"fdsup://directions/FAT Viewer?action=UPDATE&amp;creator=factSet&amp;DYN_ARGS=true&amp;DOC_NAME=FAT:RGQ_ENTRPR_VAL_EV_SOURCE_WINDOW.FAT&amp;VAR:ID1=ITT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4543__FDSAUDITLINK__" hidden="1">{"fdsup://directions/FAT Viewer?action=UPDATE&amp;creator=factSet&amp;DYN_ARGS=true&amp;DOC_NAME=FAT:RGQ_ENTRPR_VAL_EV_SOURCE_WINDOW.FAT&amp;VAR:ID1=ITT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4544__FDSAUDITLINK__" localSheetId="1" hidden="1">{"fdsup://directions/FAT Viewer?action=UPDATE&amp;creator=factSet&amp;DYN_ARGS=true&amp;DOC_NAME=FAT:RGQ_ENTRPR_VAL_EV_SOURCE_WINDOW.FAT&amp;VAR:ID1=ITT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4544__FDSAUDITLINK__" localSheetId="0" hidden="1">{"fdsup://directions/FAT Viewer?action=UPDATE&amp;creator=factSet&amp;DYN_ARGS=true&amp;DOC_NAME=FAT:RGQ_ENTRPR_VAL_EV_SOURCE_WINDOW.FAT&amp;VAR:ID1=ITT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4544__FDSAUDITLINK__" hidden="1">{"fdsup://directions/FAT Viewer?action=UPDATE&amp;creator=factSet&amp;DYN_ARGS=true&amp;DOC_NAME=FAT:RGQ_ENTRPR_VAL_EV_SOURCE_WINDOW.FAT&amp;VAR:ID1=ITT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4545__FDSAUDITLINK__" localSheetId="1" hidden="1">{"fdsup://directions/FAT Viewer?action=UPDATE&amp;creator=factSet&amp;DYN_ARGS=true&amp;DOC_NAME=FAT:RGQ_ENTRPR_VAL_EV_SOURCE_WINDOW.FAT&amp;VAR:ID1=ITT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4545__FDSAUDITLINK__" localSheetId="0" hidden="1">{"fdsup://directions/FAT Viewer?action=UPDATE&amp;creator=factSet&amp;DYN_ARGS=true&amp;DOC_NAME=FAT:RGQ_ENTRPR_VAL_EV_SOURCE_WINDOW.FAT&amp;VAR:ID1=ITT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4545__FDSAUDITLINK__" hidden="1">{"fdsup://directions/FAT Viewer?action=UPDATE&amp;creator=factSet&amp;DYN_ARGS=true&amp;DOC_NAME=FAT:RGQ_ENTRPR_VAL_EV_SOURCE_WINDOW.FAT&amp;VAR:ID1=ITT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4546__FDSAUDITLINK__" localSheetId="1" hidden="1">{"fdsup://directions/FAT Viewer?action=UPDATE&amp;creator=factSet&amp;DYN_ARGS=true&amp;DOC_NAME=FAT:RGQ_ENTRPR_VAL_EV_SOURCE_WINDOW.FAT&amp;VAR:ID1=ITT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4546__FDSAUDITLINK__" localSheetId="0" hidden="1">{"fdsup://directions/FAT Viewer?action=UPDATE&amp;creator=factSet&amp;DYN_ARGS=true&amp;DOC_NAME=FAT:RGQ_ENTRPR_VAL_EV_SOURCE_WINDOW.FAT&amp;VAR:ID1=ITT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4546__FDSAUDITLINK__" hidden="1">{"fdsup://directions/FAT Viewer?action=UPDATE&amp;creator=factSet&amp;DYN_ARGS=true&amp;DOC_NAME=FAT:RGQ_ENTRPR_VAL_EV_SOURCE_WINDOW.FAT&amp;VAR:ID1=ITT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4547__FDSAUDITLINK__" localSheetId="1" hidden="1">{"fdsup://directions/FAT Viewer?action=UPDATE&amp;creator=factSet&amp;DYN_ARGS=true&amp;DOC_NAME=FAT:RGQ_ENTRPR_VAL_EV_SOURCE_WINDOW.FAT&amp;VAR:ID1=ITT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4547__FDSAUDITLINK__" localSheetId="0" hidden="1">{"fdsup://directions/FAT Viewer?action=UPDATE&amp;creator=factSet&amp;DYN_ARGS=true&amp;DOC_NAME=FAT:RGQ_ENTRPR_VAL_EV_SOURCE_WINDOW.FAT&amp;VAR:ID1=ITT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4547__FDSAUDITLINK__" hidden="1">{"fdsup://directions/FAT Viewer?action=UPDATE&amp;creator=factSet&amp;DYN_ARGS=true&amp;DOC_NAME=FAT:RGQ_ENTRPR_VAL_EV_SOURCE_WINDOW.FAT&amp;VAR:ID1=ITT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4548__FDSAUDITLINK__" localSheetId="1" hidden="1">{"fdsup://directions/FAT Viewer?action=UPDATE&amp;creator=factSet&amp;DYN_ARGS=true&amp;DOC_NAME=FAT:RGQ_ENTRPR_VAL_EV_SOURCE_WINDOW.FAT&amp;VAR:ID1=ITT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4548__FDSAUDITLINK__" localSheetId="0" hidden="1">{"fdsup://directions/FAT Viewer?action=UPDATE&amp;creator=factSet&amp;DYN_ARGS=true&amp;DOC_NAME=FAT:RGQ_ENTRPR_VAL_EV_SOURCE_WINDOW.FAT&amp;VAR:ID1=ITT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4548__FDSAUDITLINK__" hidden="1">{"fdsup://directions/FAT Viewer?action=UPDATE&amp;creator=factSet&amp;DYN_ARGS=true&amp;DOC_NAME=FAT:RGQ_ENTRPR_VAL_EV_SOURCE_WINDOW.FAT&amp;VAR:ID1=ITT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4549__FDSAUDITLINK__" localSheetId="1" hidden="1">{"fdsup://directions/FAT Viewer?action=UPDATE&amp;creator=factSet&amp;DYN_ARGS=true&amp;DOC_NAME=FAT:RGQ_ENTRPR_VAL_EV_SOURCE_WINDOW.FAT&amp;VAR:ID1=ITT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4549__FDSAUDITLINK__" localSheetId="0" hidden="1">{"fdsup://directions/FAT Viewer?action=UPDATE&amp;creator=factSet&amp;DYN_ARGS=true&amp;DOC_NAME=FAT:RGQ_ENTRPR_VAL_EV_SOURCE_WINDOW.FAT&amp;VAR:ID1=ITT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4549__FDSAUDITLINK__" hidden="1">{"fdsup://directions/FAT Viewer?action=UPDATE&amp;creator=factSet&amp;DYN_ARGS=true&amp;DOC_NAME=FAT:RGQ_ENTRPR_VAL_EV_SOURCE_WINDOW.FAT&amp;VAR:ID1=ITT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455__FDSAUDITLINK__" localSheetId="1" hidden="1">{"fdsup://directions/FAT Viewer?action=UPDATE&amp;creator=factSet&amp;DYN_ARGS=true&amp;DOC_NAME=FAT:RGQ_ENTRPR_VAL_EV_SOURCE_WINDOW.FAT&amp;VAR:ID1=PLL&amp;VAR:SDATE=20070427&amp;VAR:FDATE=20070131&amp;VAR:FREQ=WEEKLY&amp;VAR:RELITEM=&amp;VAR:CURRENCY=&amp;VAR:DB_TYPE=&amp;VAR:UNITS=M&amp;window=popup&amp;w","idth=535&amp;height=425&amp;START_MAXIMIZED=FALSE&amp;Y=120&amp;display_string=audit"}</definedName>
    <definedName name="_455__FDSAUDITLINK__" localSheetId="0" hidden="1">{"fdsup://directions/FAT Viewer?action=UPDATE&amp;creator=factSet&amp;DYN_ARGS=true&amp;DOC_NAME=FAT:RGQ_ENTRPR_VAL_EV_SOURCE_WINDOW.FAT&amp;VAR:ID1=PLL&amp;VAR:SDATE=20070427&amp;VAR:FDATE=20070131&amp;VAR:FREQ=WEEKLY&amp;VAR:RELITEM=&amp;VAR:CURRENCY=&amp;VAR:DB_TYPE=&amp;VAR:UNITS=M&amp;window=popup&amp;w","idth=535&amp;height=425&amp;START_MAXIMIZED=FALSE&amp;Y=120&amp;display_string=audit"}</definedName>
    <definedName name="_455__FDSAUDITLINK__" hidden="1">{"fdsup://directions/FAT Viewer?action=UPDATE&amp;creator=factSet&amp;DYN_ARGS=true&amp;DOC_NAME=FAT:RGQ_ENTRPR_VAL_EV_SOURCE_WINDOW.FAT&amp;VAR:ID1=PLL&amp;VAR:SDATE=20070427&amp;VAR:FDATE=20070131&amp;VAR:FREQ=WEEKLY&amp;VAR:RELITEM=&amp;VAR:CURRENCY=&amp;VAR:DB_TYPE=&amp;VAR:UNITS=M&amp;window=popup&amp;w","idth=535&amp;height=425&amp;START_MAXIMIZED=FALSE&amp;Y=120&amp;display_string=audit"}</definedName>
    <definedName name="_4550__FDSAUDITLINK__" localSheetId="1" hidden="1">{"fdsup://directions/FAT Viewer?action=UPDATE&amp;creator=factSet&amp;DYN_ARGS=true&amp;DOC_NAME=FAT:RGQ_ENTRPR_VAL_EV_SOURCE_WINDOW.FAT&amp;VAR:ID1=ITT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4550__FDSAUDITLINK__" localSheetId="0" hidden="1">{"fdsup://directions/FAT Viewer?action=UPDATE&amp;creator=factSet&amp;DYN_ARGS=true&amp;DOC_NAME=FAT:RGQ_ENTRPR_VAL_EV_SOURCE_WINDOW.FAT&amp;VAR:ID1=ITT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4550__FDSAUDITLINK__" hidden="1">{"fdsup://directions/FAT Viewer?action=UPDATE&amp;creator=factSet&amp;DYN_ARGS=true&amp;DOC_NAME=FAT:RGQ_ENTRPR_VAL_EV_SOURCE_WINDOW.FAT&amp;VAR:ID1=ITT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4551__FDSAUDITLINK__" localSheetId="1" hidden="1">{"fdsup://directions/FAT Viewer?action=UPDATE&amp;creator=factSet&amp;DYN_ARGS=true&amp;DOC_NAME=FAT:RGQ_ENTRPR_VAL_EV_SOURCE_WINDOW.FAT&amp;VAR:ID1=ITT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4551__FDSAUDITLINK__" localSheetId="0" hidden="1">{"fdsup://directions/FAT Viewer?action=UPDATE&amp;creator=factSet&amp;DYN_ARGS=true&amp;DOC_NAME=FAT:RGQ_ENTRPR_VAL_EV_SOURCE_WINDOW.FAT&amp;VAR:ID1=ITT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4551__FDSAUDITLINK__" hidden="1">{"fdsup://directions/FAT Viewer?action=UPDATE&amp;creator=factSet&amp;DYN_ARGS=true&amp;DOC_NAME=FAT:RGQ_ENTRPR_VAL_EV_SOURCE_WINDOW.FAT&amp;VAR:ID1=ITT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4552__FDSAUDITLINK__" localSheetId="1" hidden="1">{"fdsup://directions/FAT Viewer?action=UPDATE&amp;creator=factSet&amp;DYN_ARGS=true&amp;DOC_NAME=FAT:RGQ_ENTRPR_VAL_EV_SOURCE_WINDOW.FAT&amp;VAR:ID1=ITT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4552__FDSAUDITLINK__" localSheetId="0" hidden="1">{"fdsup://directions/FAT Viewer?action=UPDATE&amp;creator=factSet&amp;DYN_ARGS=true&amp;DOC_NAME=FAT:RGQ_ENTRPR_VAL_EV_SOURCE_WINDOW.FAT&amp;VAR:ID1=ITT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4552__FDSAUDITLINK__" hidden="1">{"fdsup://directions/FAT Viewer?action=UPDATE&amp;creator=factSet&amp;DYN_ARGS=true&amp;DOC_NAME=FAT:RGQ_ENTRPR_VAL_EV_SOURCE_WINDOW.FAT&amp;VAR:ID1=ITT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4553__FDSAUDITLINK__" localSheetId="1" hidden="1">{"fdsup://directions/FAT Viewer?action=UPDATE&amp;creator=factSet&amp;DYN_ARGS=true&amp;DOC_NAME=FAT:RGQ_ENTRPR_VAL_EV_SOURCE_WINDOW.FAT&amp;VAR:ID1=ITT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4553__FDSAUDITLINK__" localSheetId="0" hidden="1">{"fdsup://directions/FAT Viewer?action=UPDATE&amp;creator=factSet&amp;DYN_ARGS=true&amp;DOC_NAME=FAT:RGQ_ENTRPR_VAL_EV_SOURCE_WINDOW.FAT&amp;VAR:ID1=ITT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4553__FDSAUDITLINK__" hidden="1">{"fdsup://directions/FAT Viewer?action=UPDATE&amp;creator=factSet&amp;DYN_ARGS=true&amp;DOC_NAME=FAT:RGQ_ENTRPR_VAL_EV_SOURCE_WINDOW.FAT&amp;VAR:ID1=ITT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4554__FDSAUDITLINK__" localSheetId="1" hidden="1">{"fdsup://directions/FAT Viewer?action=UPDATE&amp;creator=factSet&amp;DYN_ARGS=true&amp;DOC_NAME=FAT:RGQ_ENTRPR_VAL_EV_SOURCE_WINDOW.FAT&amp;VAR:ID1=ITT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4554__FDSAUDITLINK__" localSheetId="0" hidden="1">{"fdsup://directions/FAT Viewer?action=UPDATE&amp;creator=factSet&amp;DYN_ARGS=true&amp;DOC_NAME=FAT:RGQ_ENTRPR_VAL_EV_SOURCE_WINDOW.FAT&amp;VAR:ID1=ITT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4554__FDSAUDITLINK__" hidden="1">{"fdsup://directions/FAT Viewer?action=UPDATE&amp;creator=factSet&amp;DYN_ARGS=true&amp;DOC_NAME=FAT:RGQ_ENTRPR_VAL_EV_SOURCE_WINDOW.FAT&amp;VAR:ID1=ITT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4555__FDSAUDITLINK__" localSheetId="1" hidden="1">{"fdsup://directions/FAT Viewer?action=UPDATE&amp;creator=factSet&amp;DYN_ARGS=true&amp;DOC_NAME=FAT:RGQ_ENTRPR_VAL_EV_SOURCE_WINDOW.FAT&amp;VAR:ID1=ITT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4555__FDSAUDITLINK__" localSheetId="0" hidden="1">{"fdsup://directions/FAT Viewer?action=UPDATE&amp;creator=factSet&amp;DYN_ARGS=true&amp;DOC_NAME=FAT:RGQ_ENTRPR_VAL_EV_SOURCE_WINDOW.FAT&amp;VAR:ID1=ITT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4555__FDSAUDITLINK__" hidden="1">{"fdsup://directions/FAT Viewer?action=UPDATE&amp;creator=factSet&amp;DYN_ARGS=true&amp;DOC_NAME=FAT:RGQ_ENTRPR_VAL_EV_SOURCE_WINDOW.FAT&amp;VAR:ID1=ITT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4556__FDSAUDITLINK__" localSheetId="1" hidden="1">{"fdsup://directions/FAT Viewer?action=UPDATE&amp;creator=factSet&amp;DYN_ARGS=true&amp;DOC_NAME=FAT:RGQ_ENTRPR_VAL_EV_SOURCE_WINDOW.FAT&amp;VAR:ID1=ITT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4556__FDSAUDITLINK__" localSheetId="0" hidden="1">{"fdsup://directions/FAT Viewer?action=UPDATE&amp;creator=factSet&amp;DYN_ARGS=true&amp;DOC_NAME=FAT:RGQ_ENTRPR_VAL_EV_SOURCE_WINDOW.FAT&amp;VAR:ID1=ITT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4556__FDSAUDITLINK__" hidden="1">{"fdsup://directions/FAT Viewer?action=UPDATE&amp;creator=factSet&amp;DYN_ARGS=true&amp;DOC_NAME=FAT:RGQ_ENTRPR_VAL_EV_SOURCE_WINDOW.FAT&amp;VAR:ID1=ITT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4557__FDSAUDITLINK__" localSheetId="1" hidden="1">{"fdsup://directions/FAT Viewer?action=UPDATE&amp;creator=factSet&amp;DYN_ARGS=true&amp;DOC_NAME=FAT:RGQ_ENTRPR_VAL_EV_SOURCE_WINDOW.FAT&amp;VAR:ID1=ITT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4557__FDSAUDITLINK__" localSheetId="0" hidden="1">{"fdsup://directions/FAT Viewer?action=UPDATE&amp;creator=factSet&amp;DYN_ARGS=true&amp;DOC_NAME=FAT:RGQ_ENTRPR_VAL_EV_SOURCE_WINDOW.FAT&amp;VAR:ID1=ITT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4557__FDSAUDITLINK__" hidden="1">{"fdsup://directions/FAT Viewer?action=UPDATE&amp;creator=factSet&amp;DYN_ARGS=true&amp;DOC_NAME=FAT:RGQ_ENTRPR_VAL_EV_SOURCE_WINDOW.FAT&amp;VAR:ID1=ITT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4558__FDSAUDITLINK__" localSheetId="1" hidden="1">{"fdsup://directions/FAT Viewer?action=UPDATE&amp;creator=factSet&amp;DYN_ARGS=true&amp;DOC_NAME=FAT:RGQ_ENTRPR_VAL_EV_SOURCE_WINDOW.FAT&amp;VAR:ID1=ITT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4558__FDSAUDITLINK__" localSheetId="0" hidden="1">{"fdsup://directions/FAT Viewer?action=UPDATE&amp;creator=factSet&amp;DYN_ARGS=true&amp;DOC_NAME=FAT:RGQ_ENTRPR_VAL_EV_SOURCE_WINDOW.FAT&amp;VAR:ID1=ITT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4558__FDSAUDITLINK__" hidden="1">{"fdsup://directions/FAT Viewer?action=UPDATE&amp;creator=factSet&amp;DYN_ARGS=true&amp;DOC_NAME=FAT:RGQ_ENTRPR_VAL_EV_SOURCE_WINDOW.FAT&amp;VAR:ID1=ITT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4559__FDSAUDITLINK__" localSheetId="1" hidden="1">{"fdsup://directions/FAT Viewer?action=UPDATE&amp;creator=factSet&amp;DYN_ARGS=true&amp;DOC_NAME=FAT:RGQ_ENTRPR_VAL_EV_SOURCE_WINDOW.FAT&amp;VAR:ID1=ITT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4559__FDSAUDITLINK__" localSheetId="0" hidden="1">{"fdsup://directions/FAT Viewer?action=UPDATE&amp;creator=factSet&amp;DYN_ARGS=true&amp;DOC_NAME=FAT:RGQ_ENTRPR_VAL_EV_SOURCE_WINDOW.FAT&amp;VAR:ID1=ITT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4559__FDSAUDITLINK__" hidden="1">{"fdsup://directions/FAT Viewer?action=UPDATE&amp;creator=factSet&amp;DYN_ARGS=true&amp;DOC_NAME=FAT:RGQ_ENTRPR_VAL_EV_SOURCE_WINDOW.FAT&amp;VAR:ID1=ITT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456__FDSAUDITLINK__" localSheetId="1" hidden="1">{"fdsup://directions/FAT Viewer?action=UPDATE&amp;creator=factSet&amp;DYN_ARGS=true&amp;DOC_NAME=FAT:RGQ_ENTRPR_VAL_EV_SOURCE_WINDOW.FAT&amp;VAR:ID1=PLL&amp;VAR:SDATE=20070420&amp;VAR:FDATE=20070131&amp;VAR:FREQ=WEEKLY&amp;VAR:RELITEM=&amp;VAR:CURRENCY=&amp;VAR:DB_TYPE=&amp;VAR:UNITS=M&amp;window=popup&amp;w","idth=535&amp;height=425&amp;START_MAXIMIZED=FALSE&amp;Y=120&amp;display_string=audit"}</definedName>
    <definedName name="_456__FDSAUDITLINK__" localSheetId="0" hidden="1">{"fdsup://directions/FAT Viewer?action=UPDATE&amp;creator=factSet&amp;DYN_ARGS=true&amp;DOC_NAME=FAT:RGQ_ENTRPR_VAL_EV_SOURCE_WINDOW.FAT&amp;VAR:ID1=PLL&amp;VAR:SDATE=20070420&amp;VAR:FDATE=20070131&amp;VAR:FREQ=WEEKLY&amp;VAR:RELITEM=&amp;VAR:CURRENCY=&amp;VAR:DB_TYPE=&amp;VAR:UNITS=M&amp;window=popup&amp;w","idth=535&amp;height=425&amp;START_MAXIMIZED=FALSE&amp;Y=120&amp;display_string=audit"}</definedName>
    <definedName name="_456__FDSAUDITLINK__" hidden="1">{"fdsup://directions/FAT Viewer?action=UPDATE&amp;creator=factSet&amp;DYN_ARGS=true&amp;DOC_NAME=FAT:RGQ_ENTRPR_VAL_EV_SOURCE_WINDOW.FAT&amp;VAR:ID1=PLL&amp;VAR:SDATE=20070420&amp;VAR:FDATE=20070131&amp;VAR:FREQ=WEEKLY&amp;VAR:RELITEM=&amp;VAR:CURRENCY=&amp;VAR:DB_TYPE=&amp;VAR:UNITS=M&amp;window=popup&amp;w","idth=535&amp;height=425&amp;START_MAXIMIZED=FALSE&amp;Y=120&amp;display_string=audit"}</definedName>
    <definedName name="_4560__FDSAUDITLINK__" localSheetId="1" hidden="1">{"fdsup://directions/FAT Viewer?action=UPDATE&amp;creator=factSet&amp;DYN_ARGS=true&amp;DOC_NAME=FAT:RGQ_ENTRPR_VAL_EV_SOURCE_WINDOW.FAT&amp;VAR:ID1=ITT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4560__FDSAUDITLINK__" localSheetId="0" hidden="1">{"fdsup://directions/FAT Viewer?action=UPDATE&amp;creator=factSet&amp;DYN_ARGS=true&amp;DOC_NAME=FAT:RGQ_ENTRPR_VAL_EV_SOURCE_WINDOW.FAT&amp;VAR:ID1=ITT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4560__FDSAUDITLINK__" hidden="1">{"fdsup://directions/FAT Viewer?action=UPDATE&amp;creator=factSet&amp;DYN_ARGS=true&amp;DOC_NAME=FAT:RGQ_ENTRPR_VAL_EV_SOURCE_WINDOW.FAT&amp;VAR:ID1=ITT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4561__FDSAUDITLINK__" localSheetId="1" hidden="1">{"fdsup://directions/FAT Viewer?action=UPDATE&amp;creator=factSet&amp;DYN_ARGS=true&amp;DOC_NAME=FAT:RGQ_ENTRPR_VAL_EV_SOURCE_WINDOW.FAT&amp;VAR:ID1=ITT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4561__FDSAUDITLINK__" localSheetId="0" hidden="1">{"fdsup://directions/FAT Viewer?action=UPDATE&amp;creator=factSet&amp;DYN_ARGS=true&amp;DOC_NAME=FAT:RGQ_ENTRPR_VAL_EV_SOURCE_WINDOW.FAT&amp;VAR:ID1=ITT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4561__FDSAUDITLINK__" hidden="1">{"fdsup://directions/FAT Viewer?action=UPDATE&amp;creator=factSet&amp;DYN_ARGS=true&amp;DOC_NAME=FAT:RGQ_ENTRPR_VAL_EV_SOURCE_WINDOW.FAT&amp;VAR:ID1=ITT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4562__FDSAUDITLINK__" localSheetId="1" hidden="1">{"fdsup://directions/FAT Viewer?action=UPDATE&amp;creator=factSet&amp;DYN_ARGS=true&amp;DOC_NAME=FAT:RGQ_ENTRPR_VAL_EV_SOURCE_WINDOW.FAT&amp;VAR:ID1=ITT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4562__FDSAUDITLINK__" localSheetId="0" hidden="1">{"fdsup://directions/FAT Viewer?action=UPDATE&amp;creator=factSet&amp;DYN_ARGS=true&amp;DOC_NAME=FAT:RGQ_ENTRPR_VAL_EV_SOURCE_WINDOW.FAT&amp;VAR:ID1=ITT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4562__FDSAUDITLINK__" hidden="1">{"fdsup://directions/FAT Viewer?action=UPDATE&amp;creator=factSet&amp;DYN_ARGS=true&amp;DOC_NAME=FAT:RGQ_ENTRPR_VAL_EV_SOURCE_WINDOW.FAT&amp;VAR:ID1=ITT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4563__FDSAUDITLINK__" localSheetId="1" hidden="1">{"fdsup://directions/FAT Viewer?action=UPDATE&amp;creator=factSet&amp;DYN_ARGS=true&amp;DOC_NAME=FAT:RGQ_ENTRPR_VAL_EV_SOURCE_WINDOW.FAT&amp;VAR:ID1=ITT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4563__FDSAUDITLINK__" localSheetId="0" hidden="1">{"fdsup://directions/FAT Viewer?action=UPDATE&amp;creator=factSet&amp;DYN_ARGS=true&amp;DOC_NAME=FAT:RGQ_ENTRPR_VAL_EV_SOURCE_WINDOW.FAT&amp;VAR:ID1=ITT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4563__FDSAUDITLINK__" hidden="1">{"fdsup://directions/FAT Viewer?action=UPDATE&amp;creator=factSet&amp;DYN_ARGS=true&amp;DOC_NAME=FAT:RGQ_ENTRPR_VAL_EV_SOURCE_WINDOW.FAT&amp;VAR:ID1=ITT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4564__FDSAUDITLINK__" localSheetId="1" hidden="1">{"fdsup://directions/FAT Viewer?action=UPDATE&amp;creator=factSet&amp;DYN_ARGS=true&amp;DOC_NAME=FAT:RGQ_ENTRPR_VAL_EV_SOURCE_WINDOW.FAT&amp;VAR:ID1=ITT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4564__FDSAUDITLINK__" localSheetId="0" hidden="1">{"fdsup://directions/FAT Viewer?action=UPDATE&amp;creator=factSet&amp;DYN_ARGS=true&amp;DOC_NAME=FAT:RGQ_ENTRPR_VAL_EV_SOURCE_WINDOW.FAT&amp;VAR:ID1=ITT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4564__FDSAUDITLINK__" hidden="1">{"fdsup://directions/FAT Viewer?action=UPDATE&amp;creator=factSet&amp;DYN_ARGS=true&amp;DOC_NAME=FAT:RGQ_ENTRPR_VAL_EV_SOURCE_WINDOW.FAT&amp;VAR:ID1=ITT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4565__FDSAUDITLINK__" localSheetId="1" hidden="1">{"fdsup://directions/FAT Viewer?action=UPDATE&amp;creator=factSet&amp;DYN_ARGS=true&amp;DOC_NAME=FAT:RGQ_ENTRPR_VAL_EV_SOURCE_WINDOW.FAT&amp;VAR:ID1=ITT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4565__FDSAUDITLINK__" localSheetId="0" hidden="1">{"fdsup://directions/FAT Viewer?action=UPDATE&amp;creator=factSet&amp;DYN_ARGS=true&amp;DOC_NAME=FAT:RGQ_ENTRPR_VAL_EV_SOURCE_WINDOW.FAT&amp;VAR:ID1=ITT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4565__FDSAUDITLINK__" hidden="1">{"fdsup://directions/FAT Viewer?action=UPDATE&amp;creator=factSet&amp;DYN_ARGS=true&amp;DOC_NAME=FAT:RGQ_ENTRPR_VAL_EV_SOURCE_WINDOW.FAT&amp;VAR:ID1=ITT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4566__FDSAUDITLINK__" localSheetId="1" hidden="1">{"fdsup://directions/FAT Viewer?action=UPDATE&amp;creator=factSet&amp;DYN_ARGS=true&amp;DOC_NAME=FAT:RGQ_ENTRPR_VAL_EV_SOURCE_WINDOW.FAT&amp;VAR:ID1=ITT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4566__FDSAUDITLINK__" localSheetId="0" hidden="1">{"fdsup://directions/FAT Viewer?action=UPDATE&amp;creator=factSet&amp;DYN_ARGS=true&amp;DOC_NAME=FAT:RGQ_ENTRPR_VAL_EV_SOURCE_WINDOW.FAT&amp;VAR:ID1=ITT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4566__FDSAUDITLINK__" hidden="1">{"fdsup://directions/FAT Viewer?action=UPDATE&amp;creator=factSet&amp;DYN_ARGS=true&amp;DOC_NAME=FAT:RGQ_ENTRPR_VAL_EV_SOURCE_WINDOW.FAT&amp;VAR:ID1=ITT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4567__FDSAUDITLINK__" localSheetId="1" hidden="1">{"fdsup://directions/FAT Viewer?action=UPDATE&amp;creator=factSet&amp;DYN_ARGS=true&amp;DOC_NAME=FAT:RGQ_ENTRPR_VAL_EV_SOURCE_WINDOW.FAT&amp;VAR:ID1=ITT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4567__FDSAUDITLINK__" localSheetId="0" hidden="1">{"fdsup://directions/FAT Viewer?action=UPDATE&amp;creator=factSet&amp;DYN_ARGS=true&amp;DOC_NAME=FAT:RGQ_ENTRPR_VAL_EV_SOURCE_WINDOW.FAT&amp;VAR:ID1=ITT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4567__FDSAUDITLINK__" hidden="1">{"fdsup://directions/FAT Viewer?action=UPDATE&amp;creator=factSet&amp;DYN_ARGS=true&amp;DOC_NAME=FAT:RGQ_ENTRPR_VAL_EV_SOURCE_WINDOW.FAT&amp;VAR:ID1=ITT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4568__FDSAUDITLINK__" localSheetId="1" hidden="1">{"fdsup://directions/FAT Viewer?action=UPDATE&amp;creator=factSet&amp;DYN_ARGS=true&amp;DOC_NAME=FAT:RGQ_ENTRPR_VAL_EV_SOURCE_WINDOW.FAT&amp;VAR:ID1=ITT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4568__FDSAUDITLINK__" localSheetId="0" hidden="1">{"fdsup://directions/FAT Viewer?action=UPDATE&amp;creator=factSet&amp;DYN_ARGS=true&amp;DOC_NAME=FAT:RGQ_ENTRPR_VAL_EV_SOURCE_WINDOW.FAT&amp;VAR:ID1=ITT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4568__FDSAUDITLINK__" hidden="1">{"fdsup://directions/FAT Viewer?action=UPDATE&amp;creator=factSet&amp;DYN_ARGS=true&amp;DOC_NAME=FAT:RGQ_ENTRPR_VAL_EV_SOURCE_WINDOW.FAT&amp;VAR:ID1=ITT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4569__FDSAUDITLINK__" localSheetId="1" hidden="1">{"fdsup://directions/FAT Viewer?action=UPDATE&amp;creator=factSet&amp;DYN_ARGS=true&amp;DOC_NAME=FAT:RGQ_ENTRPR_VAL_EV_SOURCE_WINDOW.FAT&amp;VAR:ID1=ITT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4569__FDSAUDITLINK__" localSheetId="0" hidden="1">{"fdsup://directions/FAT Viewer?action=UPDATE&amp;creator=factSet&amp;DYN_ARGS=true&amp;DOC_NAME=FAT:RGQ_ENTRPR_VAL_EV_SOURCE_WINDOW.FAT&amp;VAR:ID1=ITT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4569__FDSAUDITLINK__" hidden="1">{"fdsup://directions/FAT Viewer?action=UPDATE&amp;creator=factSet&amp;DYN_ARGS=true&amp;DOC_NAME=FAT:RGQ_ENTRPR_VAL_EV_SOURCE_WINDOW.FAT&amp;VAR:ID1=ITT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457__FDSAUDITLINK__" localSheetId="1" hidden="1">{"fdsup://directions/FAT Viewer?action=UPDATE&amp;creator=factSet&amp;DYN_ARGS=true&amp;DOC_NAME=FAT:RGQ_ENTRPR_VAL_EV_SOURCE_WINDOW.FAT&amp;VAR:ID1=PLL&amp;VAR:SDATE=20070413&amp;VAR:FDATE=20070131&amp;VAR:FREQ=WEEKLY&amp;VAR:RELITEM=&amp;VAR:CURRENCY=&amp;VAR:DB_TYPE=&amp;VAR:UNITS=M&amp;window=popup&amp;w","idth=535&amp;height=425&amp;START_MAXIMIZED=FALSE&amp;Y=120&amp;display_string=audit"}</definedName>
    <definedName name="_457__FDSAUDITLINK__" localSheetId="0" hidden="1">{"fdsup://directions/FAT Viewer?action=UPDATE&amp;creator=factSet&amp;DYN_ARGS=true&amp;DOC_NAME=FAT:RGQ_ENTRPR_VAL_EV_SOURCE_WINDOW.FAT&amp;VAR:ID1=PLL&amp;VAR:SDATE=20070413&amp;VAR:FDATE=20070131&amp;VAR:FREQ=WEEKLY&amp;VAR:RELITEM=&amp;VAR:CURRENCY=&amp;VAR:DB_TYPE=&amp;VAR:UNITS=M&amp;window=popup&amp;w","idth=535&amp;height=425&amp;START_MAXIMIZED=FALSE&amp;Y=120&amp;display_string=audit"}</definedName>
    <definedName name="_457__FDSAUDITLINK__" hidden="1">{"fdsup://directions/FAT Viewer?action=UPDATE&amp;creator=factSet&amp;DYN_ARGS=true&amp;DOC_NAME=FAT:RGQ_ENTRPR_VAL_EV_SOURCE_WINDOW.FAT&amp;VAR:ID1=PLL&amp;VAR:SDATE=20070413&amp;VAR:FDATE=20070131&amp;VAR:FREQ=WEEKLY&amp;VAR:RELITEM=&amp;VAR:CURRENCY=&amp;VAR:DB_TYPE=&amp;VAR:UNITS=M&amp;window=popup&amp;w","idth=535&amp;height=425&amp;START_MAXIMIZED=FALSE&amp;Y=120&amp;display_string=audit"}</definedName>
    <definedName name="_4570__FDSAUDITLINK__" localSheetId="1" hidden="1">{"fdsup://directions/FAT Viewer?action=UPDATE&amp;creator=factSet&amp;DYN_ARGS=true&amp;DOC_NAME=FAT:RGQ_ENTRPR_VAL_EV_SOURCE_WINDOW.FAT&amp;VAR:ID1=ITT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4570__FDSAUDITLINK__" localSheetId="0" hidden="1">{"fdsup://directions/FAT Viewer?action=UPDATE&amp;creator=factSet&amp;DYN_ARGS=true&amp;DOC_NAME=FAT:RGQ_ENTRPR_VAL_EV_SOURCE_WINDOW.FAT&amp;VAR:ID1=ITT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4570__FDSAUDITLINK__" hidden="1">{"fdsup://directions/FAT Viewer?action=UPDATE&amp;creator=factSet&amp;DYN_ARGS=true&amp;DOC_NAME=FAT:RGQ_ENTRPR_VAL_EV_SOURCE_WINDOW.FAT&amp;VAR:ID1=ITT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4571__FDSAUDITLINK__" localSheetId="1" hidden="1">{"fdsup://directions/FAT Viewer?action=UPDATE&amp;creator=factSet&amp;DYN_ARGS=true&amp;DOC_NAME=FAT:RGQ_ENTRPR_VAL_EV_SOURCE_WINDOW.FAT&amp;VAR:ID1=ITT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4571__FDSAUDITLINK__" localSheetId="0" hidden="1">{"fdsup://directions/FAT Viewer?action=UPDATE&amp;creator=factSet&amp;DYN_ARGS=true&amp;DOC_NAME=FAT:RGQ_ENTRPR_VAL_EV_SOURCE_WINDOW.FAT&amp;VAR:ID1=ITT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4571__FDSAUDITLINK__" hidden="1">{"fdsup://directions/FAT Viewer?action=UPDATE&amp;creator=factSet&amp;DYN_ARGS=true&amp;DOC_NAME=FAT:RGQ_ENTRPR_VAL_EV_SOURCE_WINDOW.FAT&amp;VAR:ID1=ITT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4572__FDSAUDITLINK__" localSheetId="1" hidden="1">{"fdsup://directions/FAT Viewer?action=UPDATE&amp;creator=factSet&amp;DYN_ARGS=true&amp;DOC_NAME=FAT:RGQ_ENTRPR_VAL_EV_SOURCE_WINDOW.FAT&amp;VAR:ID1=ITT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4572__FDSAUDITLINK__" localSheetId="0" hidden="1">{"fdsup://directions/FAT Viewer?action=UPDATE&amp;creator=factSet&amp;DYN_ARGS=true&amp;DOC_NAME=FAT:RGQ_ENTRPR_VAL_EV_SOURCE_WINDOW.FAT&amp;VAR:ID1=ITT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4572__FDSAUDITLINK__" hidden="1">{"fdsup://directions/FAT Viewer?action=UPDATE&amp;creator=factSet&amp;DYN_ARGS=true&amp;DOC_NAME=FAT:RGQ_ENTRPR_VAL_EV_SOURCE_WINDOW.FAT&amp;VAR:ID1=ITT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4573__FDSAUDITLINK__" localSheetId="1" hidden="1">{"fdsup://directions/FAT Viewer?action=UPDATE&amp;creator=factSet&amp;DYN_ARGS=true&amp;DOC_NAME=FAT:RGQ_ENTRPR_VAL_EV_SOURCE_WINDOW.FAT&amp;VAR:ID1=ITT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4573__FDSAUDITLINK__" localSheetId="0" hidden="1">{"fdsup://directions/FAT Viewer?action=UPDATE&amp;creator=factSet&amp;DYN_ARGS=true&amp;DOC_NAME=FAT:RGQ_ENTRPR_VAL_EV_SOURCE_WINDOW.FAT&amp;VAR:ID1=ITT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4573__FDSAUDITLINK__" hidden="1">{"fdsup://directions/FAT Viewer?action=UPDATE&amp;creator=factSet&amp;DYN_ARGS=true&amp;DOC_NAME=FAT:RGQ_ENTRPR_VAL_EV_SOURCE_WINDOW.FAT&amp;VAR:ID1=ITT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4574__FDSAUDITLINK__" localSheetId="1" hidden="1">{"fdsup://directions/FAT Viewer?action=UPDATE&amp;creator=factSet&amp;DYN_ARGS=true&amp;DOC_NAME=FAT:RGQ_ENTRPR_VAL_EV_SOURCE_WINDOW.FAT&amp;VAR:ID1=ITT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4574__FDSAUDITLINK__" localSheetId="0" hidden="1">{"fdsup://directions/FAT Viewer?action=UPDATE&amp;creator=factSet&amp;DYN_ARGS=true&amp;DOC_NAME=FAT:RGQ_ENTRPR_VAL_EV_SOURCE_WINDOW.FAT&amp;VAR:ID1=ITT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4574__FDSAUDITLINK__" hidden="1">{"fdsup://directions/FAT Viewer?action=UPDATE&amp;creator=factSet&amp;DYN_ARGS=true&amp;DOC_NAME=FAT:RGQ_ENTRPR_VAL_EV_SOURCE_WINDOW.FAT&amp;VAR:ID1=ITT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4575__FDSAUDITLINK__" localSheetId="1" hidden="1">{"fdsup://directions/FAT Viewer?action=UPDATE&amp;creator=factSet&amp;DYN_ARGS=true&amp;DOC_NAME=FAT:RGQ_ENTRPR_VAL_EV_SOURCE_WINDOW.FAT&amp;VAR:ID1=ITT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4575__FDSAUDITLINK__" localSheetId="0" hidden="1">{"fdsup://directions/FAT Viewer?action=UPDATE&amp;creator=factSet&amp;DYN_ARGS=true&amp;DOC_NAME=FAT:RGQ_ENTRPR_VAL_EV_SOURCE_WINDOW.FAT&amp;VAR:ID1=ITT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4575__FDSAUDITLINK__" hidden="1">{"fdsup://directions/FAT Viewer?action=UPDATE&amp;creator=factSet&amp;DYN_ARGS=true&amp;DOC_NAME=FAT:RGQ_ENTRPR_VAL_EV_SOURCE_WINDOW.FAT&amp;VAR:ID1=ITT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4576__FDSAUDITLINK__" localSheetId="1" hidden="1">{"fdsup://directions/FAT Viewer?action=UPDATE&amp;creator=factSet&amp;DYN_ARGS=true&amp;DOC_NAME=FAT:RGQ_ENTRPR_VAL_EV_SOURCE_WINDOW.FAT&amp;VAR:ID1=ITT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4576__FDSAUDITLINK__" localSheetId="0" hidden="1">{"fdsup://directions/FAT Viewer?action=UPDATE&amp;creator=factSet&amp;DYN_ARGS=true&amp;DOC_NAME=FAT:RGQ_ENTRPR_VAL_EV_SOURCE_WINDOW.FAT&amp;VAR:ID1=ITT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4576__FDSAUDITLINK__" hidden="1">{"fdsup://directions/FAT Viewer?action=UPDATE&amp;creator=factSet&amp;DYN_ARGS=true&amp;DOC_NAME=FAT:RGQ_ENTRPR_VAL_EV_SOURCE_WINDOW.FAT&amp;VAR:ID1=ITT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4577__FDSAUDITLINK__" localSheetId="1" hidden="1">{"fdsup://directions/FAT Viewer?action=UPDATE&amp;creator=factSet&amp;DYN_ARGS=true&amp;DOC_NAME=FAT:RGQ_ENTRPR_VAL_EV_SOURCE_WINDOW.FAT&amp;VAR:ID1=ITT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4577__FDSAUDITLINK__" localSheetId="0" hidden="1">{"fdsup://directions/FAT Viewer?action=UPDATE&amp;creator=factSet&amp;DYN_ARGS=true&amp;DOC_NAME=FAT:RGQ_ENTRPR_VAL_EV_SOURCE_WINDOW.FAT&amp;VAR:ID1=ITT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4577__FDSAUDITLINK__" hidden="1">{"fdsup://directions/FAT Viewer?action=UPDATE&amp;creator=factSet&amp;DYN_ARGS=true&amp;DOC_NAME=FAT:RGQ_ENTRPR_VAL_EV_SOURCE_WINDOW.FAT&amp;VAR:ID1=ITT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4578__FDSAUDITLINK__" localSheetId="1" hidden="1">{"fdsup://directions/FAT Viewer?action=UPDATE&amp;creator=factSet&amp;DYN_ARGS=true&amp;DOC_NAME=FAT:RGQ_ENTRPR_VAL_EV_SOURCE_WINDOW.FAT&amp;VAR:ID1=ITT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4578__FDSAUDITLINK__" localSheetId="0" hidden="1">{"fdsup://directions/FAT Viewer?action=UPDATE&amp;creator=factSet&amp;DYN_ARGS=true&amp;DOC_NAME=FAT:RGQ_ENTRPR_VAL_EV_SOURCE_WINDOW.FAT&amp;VAR:ID1=ITT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4578__FDSAUDITLINK__" hidden="1">{"fdsup://directions/FAT Viewer?action=UPDATE&amp;creator=factSet&amp;DYN_ARGS=true&amp;DOC_NAME=FAT:RGQ_ENTRPR_VAL_EV_SOURCE_WINDOW.FAT&amp;VAR:ID1=ITT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4579__FDSAUDITLINK__" localSheetId="1" hidden="1">{"fdsup://directions/FAT Viewer?action=UPDATE&amp;creator=factSet&amp;DYN_ARGS=true&amp;DOC_NAME=FAT:RGQ_ENTRPR_VAL_EV_SOURCE_WINDOW.FAT&amp;VAR:ID1=ITT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4579__FDSAUDITLINK__" localSheetId="0" hidden="1">{"fdsup://directions/FAT Viewer?action=UPDATE&amp;creator=factSet&amp;DYN_ARGS=true&amp;DOC_NAME=FAT:RGQ_ENTRPR_VAL_EV_SOURCE_WINDOW.FAT&amp;VAR:ID1=ITT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4579__FDSAUDITLINK__" hidden="1">{"fdsup://directions/FAT Viewer?action=UPDATE&amp;creator=factSet&amp;DYN_ARGS=true&amp;DOC_NAME=FAT:RGQ_ENTRPR_VAL_EV_SOURCE_WINDOW.FAT&amp;VAR:ID1=ITT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458__FDSAUDITLINK__" localSheetId="1" hidden="1">{"fdsup://directions/FAT Viewer?action=UPDATE&amp;creator=factSet&amp;DYN_ARGS=true&amp;DOC_NAME=FAT:RGQ_ENTRPR_VAL_EV_SOURCE_WINDOW.FAT&amp;VAR:ID1=PLL&amp;VAR:SDATE=20070405&amp;VAR:FDATE=20070131&amp;VAR:FREQ=WEEKLY&amp;VAR:RELITEM=&amp;VAR:CURRENCY=&amp;VAR:DB_TYPE=&amp;VAR:UNITS=M&amp;window=popup&amp;w","idth=535&amp;height=425&amp;START_MAXIMIZED=FALSE&amp;Y=120&amp;display_string=audit"}</definedName>
    <definedName name="_458__FDSAUDITLINK__" localSheetId="0" hidden="1">{"fdsup://directions/FAT Viewer?action=UPDATE&amp;creator=factSet&amp;DYN_ARGS=true&amp;DOC_NAME=FAT:RGQ_ENTRPR_VAL_EV_SOURCE_WINDOW.FAT&amp;VAR:ID1=PLL&amp;VAR:SDATE=20070405&amp;VAR:FDATE=20070131&amp;VAR:FREQ=WEEKLY&amp;VAR:RELITEM=&amp;VAR:CURRENCY=&amp;VAR:DB_TYPE=&amp;VAR:UNITS=M&amp;window=popup&amp;w","idth=535&amp;height=425&amp;START_MAXIMIZED=FALSE&amp;Y=120&amp;display_string=audit"}</definedName>
    <definedName name="_458__FDSAUDITLINK__" hidden="1">{"fdsup://directions/FAT Viewer?action=UPDATE&amp;creator=factSet&amp;DYN_ARGS=true&amp;DOC_NAME=FAT:RGQ_ENTRPR_VAL_EV_SOURCE_WINDOW.FAT&amp;VAR:ID1=PLL&amp;VAR:SDATE=20070405&amp;VAR:FDATE=20070131&amp;VAR:FREQ=WEEKLY&amp;VAR:RELITEM=&amp;VAR:CURRENCY=&amp;VAR:DB_TYPE=&amp;VAR:UNITS=M&amp;window=popup&amp;w","idth=535&amp;height=425&amp;START_MAXIMIZED=FALSE&amp;Y=120&amp;display_string=audit"}</definedName>
    <definedName name="_4580__FDSAUDITLINK__" localSheetId="1" hidden="1">{"fdsup://directions/FAT Viewer?action=UPDATE&amp;creator=factSet&amp;DYN_ARGS=true&amp;DOC_NAME=FAT:RGQ_ENTRPR_VAL_EV_SOURCE_WINDOW.FAT&amp;VAR:ID1=ITT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4580__FDSAUDITLINK__" localSheetId="0" hidden="1">{"fdsup://directions/FAT Viewer?action=UPDATE&amp;creator=factSet&amp;DYN_ARGS=true&amp;DOC_NAME=FAT:RGQ_ENTRPR_VAL_EV_SOURCE_WINDOW.FAT&amp;VAR:ID1=ITT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4580__FDSAUDITLINK__" hidden="1">{"fdsup://directions/FAT Viewer?action=UPDATE&amp;creator=factSet&amp;DYN_ARGS=true&amp;DOC_NAME=FAT:RGQ_ENTRPR_VAL_EV_SOURCE_WINDOW.FAT&amp;VAR:ID1=ITT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4581__FDSAUDITLINK__" localSheetId="1" hidden="1">{"fdsup://directions/FAT Viewer?action=UPDATE&amp;creator=factSet&amp;DYN_ARGS=true&amp;DOC_NAME=FAT:RGQ_ENTRPR_VAL_EV_SOURCE_WINDOW.FAT&amp;VAR:ID1=ITT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4581__FDSAUDITLINK__" localSheetId="0" hidden="1">{"fdsup://directions/FAT Viewer?action=UPDATE&amp;creator=factSet&amp;DYN_ARGS=true&amp;DOC_NAME=FAT:RGQ_ENTRPR_VAL_EV_SOURCE_WINDOW.FAT&amp;VAR:ID1=ITT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4581__FDSAUDITLINK__" hidden="1">{"fdsup://directions/FAT Viewer?action=UPDATE&amp;creator=factSet&amp;DYN_ARGS=true&amp;DOC_NAME=FAT:RGQ_ENTRPR_VAL_EV_SOURCE_WINDOW.FAT&amp;VAR:ID1=ITT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4582__FDSAUDITLINK__" localSheetId="1" hidden="1">{"fdsup://directions/FAT Viewer?action=UPDATE&amp;creator=factSet&amp;DYN_ARGS=true&amp;DOC_NAME=FAT:RGQ_ENTRPR_VAL_EV_SOURCE_WINDOW.FAT&amp;VAR:ID1=ITT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4582__FDSAUDITLINK__" localSheetId="0" hidden="1">{"fdsup://directions/FAT Viewer?action=UPDATE&amp;creator=factSet&amp;DYN_ARGS=true&amp;DOC_NAME=FAT:RGQ_ENTRPR_VAL_EV_SOURCE_WINDOW.FAT&amp;VAR:ID1=ITT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4582__FDSAUDITLINK__" hidden="1">{"fdsup://directions/FAT Viewer?action=UPDATE&amp;creator=factSet&amp;DYN_ARGS=true&amp;DOC_NAME=FAT:RGQ_ENTRPR_VAL_EV_SOURCE_WINDOW.FAT&amp;VAR:ID1=ITT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4583__FDSAUDITLINK__" localSheetId="1" hidden="1">{"fdsup://directions/FAT Viewer?action=UPDATE&amp;creator=factSet&amp;DYN_ARGS=true&amp;DOC_NAME=FAT:RGQ_ENTRPR_VAL_EV_SOURCE_WINDOW.FAT&amp;VAR:ID1=ITT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4583__FDSAUDITLINK__" localSheetId="0" hidden="1">{"fdsup://directions/FAT Viewer?action=UPDATE&amp;creator=factSet&amp;DYN_ARGS=true&amp;DOC_NAME=FAT:RGQ_ENTRPR_VAL_EV_SOURCE_WINDOW.FAT&amp;VAR:ID1=ITT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4583__FDSAUDITLINK__" hidden="1">{"fdsup://directions/FAT Viewer?action=UPDATE&amp;creator=factSet&amp;DYN_ARGS=true&amp;DOC_NAME=FAT:RGQ_ENTRPR_VAL_EV_SOURCE_WINDOW.FAT&amp;VAR:ID1=ITT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4584__FDSAUDITLINK__" localSheetId="1" hidden="1">{"fdsup://directions/FAT Viewer?action=UPDATE&amp;creator=factSet&amp;DYN_ARGS=true&amp;DOC_NAME=FAT:RGQ_ENTRPR_VAL_EV_SOURCE_WINDOW.FAT&amp;VAR:ID1=ITT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4584__FDSAUDITLINK__" localSheetId="0" hidden="1">{"fdsup://directions/FAT Viewer?action=UPDATE&amp;creator=factSet&amp;DYN_ARGS=true&amp;DOC_NAME=FAT:RGQ_ENTRPR_VAL_EV_SOURCE_WINDOW.FAT&amp;VAR:ID1=ITT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4584__FDSAUDITLINK__" hidden="1">{"fdsup://directions/FAT Viewer?action=UPDATE&amp;creator=factSet&amp;DYN_ARGS=true&amp;DOC_NAME=FAT:RGQ_ENTRPR_VAL_EV_SOURCE_WINDOW.FAT&amp;VAR:ID1=ITT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4585__FDSAUDITLINK__" localSheetId="1" hidden="1">{"fdsup://directions/FAT Viewer?action=UPDATE&amp;creator=factSet&amp;DYN_ARGS=true&amp;DOC_NAME=FAT:RGQ_ENTRPR_VAL_EV_SOURCE_WINDOW.FAT&amp;VAR:ID1=ITT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4585__FDSAUDITLINK__" localSheetId="0" hidden="1">{"fdsup://directions/FAT Viewer?action=UPDATE&amp;creator=factSet&amp;DYN_ARGS=true&amp;DOC_NAME=FAT:RGQ_ENTRPR_VAL_EV_SOURCE_WINDOW.FAT&amp;VAR:ID1=ITT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4585__FDSAUDITLINK__" hidden="1">{"fdsup://directions/FAT Viewer?action=UPDATE&amp;creator=factSet&amp;DYN_ARGS=true&amp;DOC_NAME=FAT:RGQ_ENTRPR_VAL_EV_SOURCE_WINDOW.FAT&amp;VAR:ID1=ITT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4586__FDSAUDITLINK__" localSheetId="1" hidden="1">{"fdsup://directions/FAT Viewer?action=UPDATE&amp;creator=factSet&amp;DYN_ARGS=true&amp;DOC_NAME=FAT:RGQ_ENTRPR_VAL_EV_SOURCE_WINDOW.FAT&amp;VAR:ID1=ITT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4586__FDSAUDITLINK__" localSheetId="0" hidden="1">{"fdsup://directions/FAT Viewer?action=UPDATE&amp;creator=factSet&amp;DYN_ARGS=true&amp;DOC_NAME=FAT:RGQ_ENTRPR_VAL_EV_SOURCE_WINDOW.FAT&amp;VAR:ID1=ITT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4586__FDSAUDITLINK__" hidden="1">{"fdsup://directions/FAT Viewer?action=UPDATE&amp;creator=factSet&amp;DYN_ARGS=true&amp;DOC_NAME=FAT:RGQ_ENTRPR_VAL_EV_SOURCE_WINDOW.FAT&amp;VAR:ID1=ITT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4587__FDSAUDITLINK__" localSheetId="1" hidden="1">{"fdsup://directions/FAT Viewer?action=UPDATE&amp;creator=factSet&amp;DYN_ARGS=true&amp;DOC_NAME=FAT:RGQ_ENTRPR_VAL_EV_SOURCE_WINDOW.FAT&amp;VAR:ID1=ITT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4587__FDSAUDITLINK__" localSheetId="0" hidden="1">{"fdsup://directions/FAT Viewer?action=UPDATE&amp;creator=factSet&amp;DYN_ARGS=true&amp;DOC_NAME=FAT:RGQ_ENTRPR_VAL_EV_SOURCE_WINDOW.FAT&amp;VAR:ID1=ITT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4587__FDSAUDITLINK__" hidden="1">{"fdsup://directions/FAT Viewer?action=UPDATE&amp;creator=factSet&amp;DYN_ARGS=true&amp;DOC_NAME=FAT:RGQ_ENTRPR_VAL_EV_SOURCE_WINDOW.FAT&amp;VAR:ID1=ITT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4588__FDSAUDITLINK__" localSheetId="1" hidden="1">{"fdsup://directions/FAT Viewer?action=UPDATE&amp;creator=factSet&amp;DYN_ARGS=true&amp;DOC_NAME=FAT:RGQ_ENTRPR_VAL_EV_SOURCE_WINDOW.FAT&amp;VAR:ID1=ITT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4588__FDSAUDITLINK__" localSheetId="0" hidden="1">{"fdsup://directions/FAT Viewer?action=UPDATE&amp;creator=factSet&amp;DYN_ARGS=true&amp;DOC_NAME=FAT:RGQ_ENTRPR_VAL_EV_SOURCE_WINDOW.FAT&amp;VAR:ID1=ITT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4588__FDSAUDITLINK__" hidden="1">{"fdsup://directions/FAT Viewer?action=UPDATE&amp;creator=factSet&amp;DYN_ARGS=true&amp;DOC_NAME=FAT:RGQ_ENTRPR_VAL_EV_SOURCE_WINDOW.FAT&amp;VAR:ID1=ITT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4589__FDSAUDITLINK__" localSheetId="1" hidden="1">{"fdsup://directions/FAT Viewer?action=UPDATE&amp;creator=factSet&amp;DYN_ARGS=true&amp;DOC_NAME=FAT:RGQ_ENTRPR_VAL_EV_SOURCE_WINDOW.FAT&amp;VAR:ID1=ITT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4589__FDSAUDITLINK__" localSheetId="0" hidden="1">{"fdsup://directions/FAT Viewer?action=UPDATE&amp;creator=factSet&amp;DYN_ARGS=true&amp;DOC_NAME=FAT:RGQ_ENTRPR_VAL_EV_SOURCE_WINDOW.FAT&amp;VAR:ID1=ITT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4589__FDSAUDITLINK__" hidden="1">{"fdsup://directions/FAT Viewer?action=UPDATE&amp;creator=factSet&amp;DYN_ARGS=true&amp;DOC_NAME=FAT:RGQ_ENTRPR_VAL_EV_SOURCE_WINDOW.FAT&amp;VAR:ID1=ITT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459__FDSAUDITLINK__" localSheetId="1" hidden="1">{"fdsup://directions/FAT Viewer?action=UPDATE&amp;creator=factSet&amp;DYN_ARGS=true&amp;DOC_NAME=FAT:RGQ_ENTRPR_VAL_EV_SOURCE_WINDOW.FAT&amp;VAR:ID1=PLL&amp;VAR:SDATE=20070330&amp;VAR:FDATE=20070131&amp;VAR:FREQ=WEEKLY&amp;VAR:RELITEM=&amp;VAR:CURRENCY=&amp;VAR:DB_TYPE=&amp;VAR:UNITS=M&amp;window=popup&amp;w","idth=535&amp;height=425&amp;START_MAXIMIZED=FALSE&amp;Y=120&amp;display_string=audit"}</definedName>
    <definedName name="_459__FDSAUDITLINK__" localSheetId="0" hidden="1">{"fdsup://directions/FAT Viewer?action=UPDATE&amp;creator=factSet&amp;DYN_ARGS=true&amp;DOC_NAME=FAT:RGQ_ENTRPR_VAL_EV_SOURCE_WINDOW.FAT&amp;VAR:ID1=PLL&amp;VAR:SDATE=20070330&amp;VAR:FDATE=20070131&amp;VAR:FREQ=WEEKLY&amp;VAR:RELITEM=&amp;VAR:CURRENCY=&amp;VAR:DB_TYPE=&amp;VAR:UNITS=M&amp;window=popup&amp;w","idth=535&amp;height=425&amp;START_MAXIMIZED=FALSE&amp;Y=120&amp;display_string=audit"}</definedName>
    <definedName name="_459__FDSAUDITLINK__" hidden="1">{"fdsup://directions/FAT Viewer?action=UPDATE&amp;creator=factSet&amp;DYN_ARGS=true&amp;DOC_NAME=FAT:RGQ_ENTRPR_VAL_EV_SOURCE_WINDOW.FAT&amp;VAR:ID1=PLL&amp;VAR:SDATE=20070330&amp;VAR:FDATE=20070131&amp;VAR:FREQ=WEEKLY&amp;VAR:RELITEM=&amp;VAR:CURRENCY=&amp;VAR:DB_TYPE=&amp;VAR:UNITS=M&amp;window=popup&amp;w","idth=535&amp;height=425&amp;START_MAXIMIZED=FALSE&amp;Y=120&amp;display_string=audit"}</definedName>
    <definedName name="_4590__FDSAUDITLINK__" localSheetId="1" hidden="1">{"fdsup://directions/FAT Viewer?action=UPDATE&amp;creator=factSet&amp;DYN_ARGS=true&amp;DOC_NAME=FAT:RGQ_ENTRPR_VAL_EV_SOURCE_WINDOW.FAT&amp;VAR:ID1=ITT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4590__FDSAUDITLINK__" localSheetId="0" hidden="1">{"fdsup://directions/FAT Viewer?action=UPDATE&amp;creator=factSet&amp;DYN_ARGS=true&amp;DOC_NAME=FAT:RGQ_ENTRPR_VAL_EV_SOURCE_WINDOW.FAT&amp;VAR:ID1=ITT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4590__FDSAUDITLINK__" hidden="1">{"fdsup://directions/FAT Viewer?action=UPDATE&amp;creator=factSet&amp;DYN_ARGS=true&amp;DOC_NAME=FAT:RGQ_ENTRPR_VAL_EV_SOURCE_WINDOW.FAT&amp;VAR:ID1=ITT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4591__FDSAUDITLINK__" localSheetId="1" hidden="1">{"fdsup://directions/FAT Viewer?action=UPDATE&amp;creator=factSet&amp;DYN_ARGS=true&amp;DOC_NAME=FAT:RGQ_ENTRPR_VAL_EV_SOURCE_WINDOW.FAT&amp;VAR:ID1=ITT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4591__FDSAUDITLINK__" localSheetId="0" hidden="1">{"fdsup://directions/FAT Viewer?action=UPDATE&amp;creator=factSet&amp;DYN_ARGS=true&amp;DOC_NAME=FAT:RGQ_ENTRPR_VAL_EV_SOURCE_WINDOW.FAT&amp;VAR:ID1=ITT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4591__FDSAUDITLINK__" hidden="1">{"fdsup://directions/FAT Viewer?action=UPDATE&amp;creator=factSet&amp;DYN_ARGS=true&amp;DOC_NAME=FAT:RGQ_ENTRPR_VAL_EV_SOURCE_WINDOW.FAT&amp;VAR:ID1=ITT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4592__FDSAUDITLINK__" localSheetId="1" hidden="1">{"fdsup://directions/FAT Viewer?action=UPDATE&amp;creator=factSet&amp;DYN_ARGS=true&amp;DOC_NAME=FAT:RGQ_ENTRPR_VAL_EV_SOURCE_WINDOW.FAT&amp;VAR:ID1=ITT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4592__FDSAUDITLINK__" localSheetId="0" hidden="1">{"fdsup://directions/FAT Viewer?action=UPDATE&amp;creator=factSet&amp;DYN_ARGS=true&amp;DOC_NAME=FAT:RGQ_ENTRPR_VAL_EV_SOURCE_WINDOW.FAT&amp;VAR:ID1=ITT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4592__FDSAUDITLINK__" hidden="1">{"fdsup://directions/FAT Viewer?action=UPDATE&amp;creator=factSet&amp;DYN_ARGS=true&amp;DOC_NAME=FAT:RGQ_ENTRPR_VAL_EV_SOURCE_WINDOW.FAT&amp;VAR:ID1=ITT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4593__FDSAUDITLINK__" localSheetId="1" hidden="1">{"fdsup://directions/FAT Viewer?action=UPDATE&amp;creator=factSet&amp;DYN_ARGS=true&amp;DOC_NAME=FAT:RGQ_ENTRPR_VAL_EV_SOURCE_WINDOW.FAT&amp;VAR:ID1=ITT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4593__FDSAUDITLINK__" localSheetId="0" hidden="1">{"fdsup://directions/FAT Viewer?action=UPDATE&amp;creator=factSet&amp;DYN_ARGS=true&amp;DOC_NAME=FAT:RGQ_ENTRPR_VAL_EV_SOURCE_WINDOW.FAT&amp;VAR:ID1=ITT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4593__FDSAUDITLINK__" hidden="1">{"fdsup://directions/FAT Viewer?action=UPDATE&amp;creator=factSet&amp;DYN_ARGS=true&amp;DOC_NAME=FAT:RGQ_ENTRPR_VAL_EV_SOURCE_WINDOW.FAT&amp;VAR:ID1=ITT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4594__FDSAUDITLINK__" localSheetId="1" hidden="1">{"fdsup://directions/FAT Viewer?action=UPDATE&amp;creator=factSet&amp;DYN_ARGS=true&amp;DOC_NAME=FAT:RGQ_ENTRPR_VAL_EV_SOURCE_WINDOW.FAT&amp;VAR:ID1=ITT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4594__FDSAUDITLINK__" localSheetId="0" hidden="1">{"fdsup://directions/FAT Viewer?action=UPDATE&amp;creator=factSet&amp;DYN_ARGS=true&amp;DOC_NAME=FAT:RGQ_ENTRPR_VAL_EV_SOURCE_WINDOW.FAT&amp;VAR:ID1=ITT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4594__FDSAUDITLINK__" hidden="1">{"fdsup://directions/FAT Viewer?action=UPDATE&amp;creator=factSet&amp;DYN_ARGS=true&amp;DOC_NAME=FAT:RGQ_ENTRPR_VAL_EV_SOURCE_WINDOW.FAT&amp;VAR:ID1=ITT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4595__FDSAUDITLINK__" localSheetId="1" hidden="1">{"fdsup://directions/FAT Viewer?action=UPDATE&amp;creator=factSet&amp;DYN_ARGS=true&amp;DOC_NAME=FAT:RGQ_ENTRPR_VAL_EV_SOURCE_WINDOW.FAT&amp;VAR:ID1=ITT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4595__FDSAUDITLINK__" localSheetId="0" hidden="1">{"fdsup://directions/FAT Viewer?action=UPDATE&amp;creator=factSet&amp;DYN_ARGS=true&amp;DOC_NAME=FAT:RGQ_ENTRPR_VAL_EV_SOURCE_WINDOW.FAT&amp;VAR:ID1=ITT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4595__FDSAUDITLINK__" hidden="1">{"fdsup://directions/FAT Viewer?action=UPDATE&amp;creator=factSet&amp;DYN_ARGS=true&amp;DOC_NAME=FAT:RGQ_ENTRPR_VAL_EV_SOURCE_WINDOW.FAT&amp;VAR:ID1=ITT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4596__FDSAUDITLINK__" localSheetId="1" hidden="1">{"fdsup://directions/FAT Viewer?action=UPDATE&amp;creator=factSet&amp;DYN_ARGS=true&amp;DOC_NAME=FAT:RGQ_ENTRPR_VAL_EV_SOURCE_WINDOW.FAT&amp;VAR:ID1=ITT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4596__FDSAUDITLINK__" localSheetId="0" hidden="1">{"fdsup://directions/FAT Viewer?action=UPDATE&amp;creator=factSet&amp;DYN_ARGS=true&amp;DOC_NAME=FAT:RGQ_ENTRPR_VAL_EV_SOURCE_WINDOW.FAT&amp;VAR:ID1=ITT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4596__FDSAUDITLINK__" hidden="1">{"fdsup://directions/FAT Viewer?action=UPDATE&amp;creator=factSet&amp;DYN_ARGS=true&amp;DOC_NAME=FAT:RGQ_ENTRPR_VAL_EV_SOURCE_WINDOW.FAT&amp;VAR:ID1=ITT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4597__FDSAUDITLINK__" localSheetId="1" hidden="1">{"fdsup://directions/FAT Viewer?action=UPDATE&amp;creator=factSet&amp;DYN_ARGS=true&amp;DOC_NAME=FAT:RGQ_ENTRPR_VAL_EV_SOURCE_WINDOW.FAT&amp;VAR:ID1=ITT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4597__FDSAUDITLINK__" localSheetId="0" hidden="1">{"fdsup://directions/FAT Viewer?action=UPDATE&amp;creator=factSet&amp;DYN_ARGS=true&amp;DOC_NAME=FAT:RGQ_ENTRPR_VAL_EV_SOURCE_WINDOW.FAT&amp;VAR:ID1=ITT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4597__FDSAUDITLINK__" hidden="1">{"fdsup://directions/FAT Viewer?action=UPDATE&amp;creator=factSet&amp;DYN_ARGS=true&amp;DOC_NAME=FAT:RGQ_ENTRPR_VAL_EV_SOURCE_WINDOW.FAT&amp;VAR:ID1=ITT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4598__FDSAUDITLINK__" localSheetId="1" hidden="1">{"fdsup://directions/FAT Viewer?action=UPDATE&amp;creator=factSet&amp;DYN_ARGS=true&amp;DOC_NAME=FAT:RGQ_ENTRPR_VAL_EV_SOURCE_WINDOW.FAT&amp;VAR:ID1=ITT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4598__FDSAUDITLINK__" localSheetId="0" hidden="1">{"fdsup://directions/FAT Viewer?action=UPDATE&amp;creator=factSet&amp;DYN_ARGS=true&amp;DOC_NAME=FAT:RGQ_ENTRPR_VAL_EV_SOURCE_WINDOW.FAT&amp;VAR:ID1=ITT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4598__FDSAUDITLINK__" hidden="1">{"fdsup://directions/FAT Viewer?action=UPDATE&amp;creator=factSet&amp;DYN_ARGS=true&amp;DOC_NAME=FAT:RGQ_ENTRPR_VAL_EV_SOURCE_WINDOW.FAT&amp;VAR:ID1=ITT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4599__FDSAUDITLINK__" localSheetId="1" hidden="1">{"fdsup://directions/FAT Viewer?action=UPDATE&amp;creator=factSet&amp;DYN_ARGS=true&amp;DOC_NAME=FAT:RGQ_ENTRPR_VAL_EV_SOURCE_WINDOW.FAT&amp;VAR:ID1=ITT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4599__FDSAUDITLINK__" localSheetId="0" hidden="1">{"fdsup://directions/FAT Viewer?action=UPDATE&amp;creator=factSet&amp;DYN_ARGS=true&amp;DOC_NAME=FAT:RGQ_ENTRPR_VAL_EV_SOURCE_WINDOW.FAT&amp;VAR:ID1=ITT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4599__FDSAUDITLINK__" hidden="1">{"fdsup://directions/FAT Viewer?action=UPDATE&amp;creator=factSet&amp;DYN_ARGS=true&amp;DOC_NAME=FAT:RGQ_ENTRPR_VAL_EV_SOURCE_WINDOW.FAT&amp;VAR:ID1=ITT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46__FDSAUDITLINK__" localSheetId="1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46__FDSAUDITLINK__" localSheetId="0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46__FDSAUDITLINK__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460__FDSAUDITLINK__" localSheetId="1" hidden="1">{"fdsup://directions/FAT Viewer?action=UPDATE&amp;creator=factSet&amp;DYN_ARGS=true&amp;DOC_NAME=FAT:RGQ_ENTRPR_VAL_EV_SOURCE_WINDOW.FAT&amp;VAR:ID1=PLL&amp;VAR:SDATE=20070323&amp;VAR:FDATE=20070131&amp;VAR:FREQ=WEEKLY&amp;VAR:RELITEM=&amp;VAR:CURRENCY=&amp;VAR:DB_TYPE=&amp;VAR:UNITS=M&amp;window=popup&amp;w","idth=535&amp;height=425&amp;START_MAXIMIZED=FALSE&amp;Y=120&amp;display_string=audit"}</definedName>
    <definedName name="_460__FDSAUDITLINK__" localSheetId="0" hidden="1">{"fdsup://directions/FAT Viewer?action=UPDATE&amp;creator=factSet&amp;DYN_ARGS=true&amp;DOC_NAME=FAT:RGQ_ENTRPR_VAL_EV_SOURCE_WINDOW.FAT&amp;VAR:ID1=PLL&amp;VAR:SDATE=20070323&amp;VAR:FDATE=20070131&amp;VAR:FREQ=WEEKLY&amp;VAR:RELITEM=&amp;VAR:CURRENCY=&amp;VAR:DB_TYPE=&amp;VAR:UNITS=M&amp;window=popup&amp;w","idth=535&amp;height=425&amp;START_MAXIMIZED=FALSE&amp;Y=120&amp;display_string=audit"}</definedName>
    <definedName name="_460__FDSAUDITLINK__" hidden="1">{"fdsup://directions/FAT Viewer?action=UPDATE&amp;creator=factSet&amp;DYN_ARGS=true&amp;DOC_NAME=FAT:RGQ_ENTRPR_VAL_EV_SOURCE_WINDOW.FAT&amp;VAR:ID1=PLL&amp;VAR:SDATE=20070323&amp;VAR:FDATE=20070131&amp;VAR:FREQ=WEEKLY&amp;VAR:RELITEM=&amp;VAR:CURRENCY=&amp;VAR:DB_TYPE=&amp;VAR:UNITS=M&amp;window=popup&amp;w","idth=535&amp;height=425&amp;START_MAXIMIZED=FALSE&amp;Y=120&amp;display_string=audit"}</definedName>
    <definedName name="_4600__FDSAUDITLINK__" localSheetId="1" hidden="1">{"fdsup://directions/FAT Viewer?action=UPDATE&amp;creator=factSet&amp;DYN_ARGS=true&amp;DOC_NAME=FAT:RGQ_ENTRPR_VAL_EV_SOURCE_WINDOW.FAT&amp;VAR:ID1=ITT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4600__FDSAUDITLINK__" localSheetId="0" hidden="1">{"fdsup://directions/FAT Viewer?action=UPDATE&amp;creator=factSet&amp;DYN_ARGS=true&amp;DOC_NAME=FAT:RGQ_ENTRPR_VAL_EV_SOURCE_WINDOW.FAT&amp;VAR:ID1=ITT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4600__FDSAUDITLINK__" hidden="1">{"fdsup://directions/FAT Viewer?action=UPDATE&amp;creator=factSet&amp;DYN_ARGS=true&amp;DOC_NAME=FAT:RGQ_ENTRPR_VAL_EV_SOURCE_WINDOW.FAT&amp;VAR:ID1=ITT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4601__FDSAUDITLINK__" localSheetId="1" hidden="1">{"fdsup://directions/FAT Viewer?action=UPDATE&amp;creator=factSet&amp;DYN_ARGS=true&amp;DOC_NAME=FAT:RGQ_ENTRPR_VAL_EV_SOURCE_WINDOW.FAT&amp;VAR:ID1=ITT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4601__FDSAUDITLINK__" localSheetId="0" hidden="1">{"fdsup://directions/FAT Viewer?action=UPDATE&amp;creator=factSet&amp;DYN_ARGS=true&amp;DOC_NAME=FAT:RGQ_ENTRPR_VAL_EV_SOURCE_WINDOW.FAT&amp;VAR:ID1=ITT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4601__FDSAUDITLINK__" hidden="1">{"fdsup://directions/FAT Viewer?action=UPDATE&amp;creator=factSet&amp;DYN_ARGS=true&amp;DOC_NAME=FAT:RGQ_ENTRPR_VAL_EV_SOURCE_WINDOW.FAT&amp;VAR:ID1=ITT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4602__FDSAUDITLINK__" localSheetId="1" hidden="1">{"fdsup://directions/FAT Viewer?action=UPDATE&amp;creator=factSet&amp;DYN_ARGS=true&amp;DOC_NAME=FAT:RGQ_ENTRPR_VAL_EV_SOURCE_WINDOW.FAT&amp;VAR:ID1=ITT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4602__FDSAUDITLINK__" localSheetId="0" hidden="1">{"fdsup://directions/FAT Viewer?action=UPDATE&amp;creator=factSet&amp;DYN_ARGS=true&amp;DOC_NAME=FAT:RGQ_ENTRPR_VAL_EV_SOURCE_WINDOW.FAT&amp;VAR:ID1=ITT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4602__FDSAUDITLINK__" hidden="1">{"fdsup://directions/FAT Viewer?action=UPDATE&amp;creator=factSet&amp;DYN_ARGS=true&amp;DOC_NAME=FAT:RGQ_ENTRPR_VAL_EV_SOURCE_WINDOW.FAT&amp;VAR:ID1=ITT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4603__FDSAUDITLINK__" localSheetId="1" hidden="1">{"fdsup://directions/FAT Viewer?action=UPDATE&amp;creator=factSet&amp;DYN_ARGS=true&amp;DOC_NAME=FAT:RGQ_ENTRPR_VAL_EV_SOURCE_WINDOW.FAT&amp;VAR:ID1=ITT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4603__FDSAUDITLINK__" localSheetId="0" hidden="1">{"fdsup://directions/FAT Viewer?action=UPDATE&amp;creator=factSet&amp;DYN_ARGS=true&amp;DOC_NAME=FAT:RGQ_ENTRPR_VAL_EV_SOURCE_WINDOW.FAT&amp;VAR:ID1=ITT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4603__FDSAUDITLINK__" hidden="1">{"fdsup://directions/FAT Viewer?action=UPDATE&amp;creator=factSet&amp;DYN_ARGS=true&amp;DOC_NAME=FAT:RGQ_ENTRPR_VAL_EV_SOURCE_WINDOW.FAT&amp;VAR:ID1=ITT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4604__FDSAUDITLINK__" localSheetId="1" hidden="1">{"fdsup://directions/FAT Viewer?action=UPDATE&amp;creator=factSet&amp;DYN_ARGS=true&amp;DOC_NAME=FAT:RGQ_ENTRPR_VAL_EV_SOURCE_WINDOW.FAT&amp;VAR:ID1=ITT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4604__FDSAUDITLINK__" localSheetId="0" hidden="1">{"fdsup://directions/FAT Viewer?action=UPDATE&amp;creator=factSet&amp;DYN_ARGS=true&amp;DOC_NAME=FAT:RGQ_ENTRPR_VAL_EV_SOURCE_WINDOW.FAT&amp;VAR:ID1=ITT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4604__FDSAUDITLINK__" hidden="1">{"fdsup://directions/FAT Viewer?action=UPDATE&amp;creator=factSet&amp;DYN_ARGS=true&amp;DOC_NAME=FAT:RGQ_ENTRPR_VAL_EV_SOURCE_WINDOW.FAT&amp;VAR:ID1=ITT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4605__FDSAUDITLINK__" localSheetId="1" hidden="1">{"fdsup://directions/FAT Viewer?action=UPDATE&amp;creator=factSet&amp;DYN_ARGS=true&amp;DOC_NAME=FAT:RGQ_ENTRPR_VAL_EV_SOURCE_WINDOW.FAT&amp;VAR:ID1=ITT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4605__FDSAUDITLINK__" localSheetId="0" hidden="1">{"fdsup://directions/FAT Viewer?action=UPDATE&amp;creator=factSet&amp;DYN_ARGS=true&amp;DOC_NAME=FAT:RGQ_ENTRPR_VAL_EV_SOURCE_WINDOW.FAT&amp;VAR:ID1=ITT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4605__FDSAUDITLINK__" hidden="1">{"fdsup://directions/FAT Viewer?action=UPDATE&amp;creator=factSet&amp;DYN_ARGS=true&amp;DOC_NAME=FAT:RGQ_ENTRPR_VAL_EV_SOURCE_WINDOW.FAT&amp;VAR:ID1=ITT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4606__FDSAUDITLINK__" localSheetId="1" hidden="1">{"fdsup://directions/FAT Viewer?action=UPDATE&amp;creator=factSet&amp;DYN_ARGS=true&amp;DOC_NAME=FAT:RGQ_ENTRPR_VAL_EV_SOURCE_WINDOW.FAT&amp;VAR:ID1=ITT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4606__FDSAUDITLINK__" localSheetId="0" hidden="1">{"fdsup://directions/FAT Viewer?action=UPDATE&amp;creator=factSet&amp;DYN_ARGS=true&amp;DOC_NAME=FAT:RGQ_ENTRPR_VAL_EV_SOURCE_WINDOW.FAT&amp;VAR:ID1=ITT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4606__FDSAUDITLINK__" hidden="1">{"fdsup://directions/FAT Viewer?action=UPDATE&amp;creator=factSet&amp;DYN_ARGS=true&amp;DOC_NAME=FAT:RGQ_ENTRPR_VAL_EV_SOURCE_WINDOW.FAT&amp;VAR:ID1=ITT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4607__FDSAUDITLINK__" localSheetId="1" hidden="1">{"fdsup://directions/FAT Viewer?action=UPDATE&amp;creator=factSet&amp;DYN_ARGS=true&amp;DOC_NAME=FAT:RGQ_ENTRPR_VAL_EV_SOURCE_WINDOW.FAT&amp;VAR:ID1=ITT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4607__FDSAUDITLINK__" localSheetId="0" hidden="1">{"fdsup://directions/FAT Viewer?action=UPDATE&amp;creator=factSet&amp;DYN_ARGS=true&amp;DOC_NAME=FAT:RGQ_ENTRPR_VAL_EV_SOURCE_WINDOW.FAT&amp;VAR:ID1=ITT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4607__FDSAUDITLINK__" hidden="1">{"fdsup://directions/FAT Viewer?action=UPDATE&amp;creator=factSet&amp;DYN_ARGS=true&amp;DOC_NAME=FAT:RGQ_ENTRPR_VAL_EV_SOURCE_WINDOW.FAT&amp;VAR:ID1=ITT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4608__FDSAUDITLINK__" localSheetId="1" hidden="1">{"fdsup://directions/FAT Viewer?action=UPDATE&amp;creator=factSet&amp;DYN_ARGS=true&amp;DOC_NAME=FAT:RGQ_ENTRPR_VAL_EV_SOURCE_WINDOW.FAT&amp;VAR:ID1=ITT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4608__FDSAUDITLINK__" localSheetId="0" hidden="1">{"fdsup://directions/FAT Viewer?action=UPDATE&amp;creator=factSet&amp;DYN_ARGS=true&amp;DOC_NAME=FAT:RGQ_ENTRPR_VAL_EV_SOURCE_WINDOW.FAT&amp;VAR:ID1=ITT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4608__FDSAUDITLINK__" hidden="1">{"fdsup://directions/FAT Viewer?action=UPDATE&amp;creator=factSet&amp;DYN_ARGS=true&amp;DOC_NAME=FAT:RGQ_ENTRPR_VAL_EV_SOURCE_WINDOW.FAT&amp;VAR:ID1=ITT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4609__FDSAUDITLINK__" localSheetId="1" hidden="1">{"fdsup://directions/FAT Viewer?action=UPDATE&amp;creator=factSet&amp;DYN_ARGS=true&amp;DOC_NAME=FAT:RGQ_ENTRPR_VAL_EV_SOURCE_WINDOW.FAT&amp;VAR:ID1=ITT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4609__FDSAUDITLINK__" localSheetId="0" hidden="1">{"fdsup://directions/FAT Viewer?action=UPDATE&amp;creator=factSet&amp;DYN_ARGS=true&amp;DOC_NAME=FAT:RGQ_ENTRPR_VAL_EV_SOURCE_WINDOW.FAT&amp;VAR:ID1=ITT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4609__FDSAUDITLINK__" hidden="1">{"fdsup://directions/FAT Viewer?action=UPDATE&amp;creator=factSet&amp;DYN_ARGS=true&amp;DOC_NAME=FAT:RGQ_ENTRPR_VAL_EV_SOURCE_WINDOW.FAT&amp;VAR:ID1=ITT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461__FDSAUDITLINK__" localSheetId="1" hidden="1">{"fdsup://directions/FAT Viewer?action=UPDATE&amp;creator=factSet&amp;DYN_ARGS=true&amp;DOC_NAME=FAT:RGQ_ENTRPR_VAL_EV_SOURCE_WINDOW.FAT&amp;VAR:ID1=PLL&amp;VAR:SDATE=20070316&amp;VAR:FDATE=20070131&amp;VAR:FREQ=WEEKLY&amp;VAR:RELITEM=&amp;VAR:CURRENCY=&amp;VAR:DB_TYPE=&amp;VAR:UNITS=M&amp;window=popup&amp;w","idth=535&amp;height=425&amp;START_MAXIMIZED=FALSE&amp;Y=120&amp;display_string=audit"}</definedName>
    <definedName name="_461__FDSAUDITLINK__" localSheetId="0" hidden="1">{"fdsup://directions/FAT Viewer?action=UPDATE&amp;creator=factSet&amp;DYN_ARGS=true&amp;DOC_NAME=FAT:RGQ_ENTRPR_VAL_EV_SOURCE_WINDOW.FAT&amp;VAR:ID1=PLL&amp;VAR:SDATE=20070316&amp;VAR:FDATE=20070131&amp;VAR:FREQ=WEEKLY&amp;VAR:RELITEM=&amp;VAR:CURRENCY=&amp;VAR:DB_TYPE=&amp;VAR:UNITS=M&amp;window=popup&amp;w","idth=535&amp;height=425&amp;START_MAXIMIZED=FALSE&amp;Y=120&amp;display_string=audit"}</definedName>
    <definedName name="_461__FDSAUDITLINK__" hidden="1">{"fdsup://directions/FAT Viewer?action=UPDATE&amp;creator=factSet&amp;DYN_ARGS=true&amp;DOC_NAME=FAT:RGQ_ENTRPR_VAL_EV_SOURCE_WINDOW.FAT&amp;VAR:ID1=PLL&amp;VAR:SDATE=20070316&amp;VAR:FDATE=20070131&amp;VAR:FREQ=WEEKLY&amp;VAR:RELITEM=&amp;VAR:CURRENCY=&amp;VAR:DB_TYPE=&amp;VAR:UNITS=M&amp;window=popup&amp;w","idth=535&amp;height=425&amp;START_MAXIMIZED=FALSE&amp;Y=120&amp;display_string=audit"}</definedName>
    <definedName name="_4610__FDSAUDITLINK__" localSheetId="1" hidden="1">{"fdsup://directions/FAT Viewer?action=UPDATE&amp;creator=factSet&amp;DYN_ARGS=true&amp;DOC_NAME=FAT:RGQ_ENTRPR_VAL_EV_SOURCE_WINDOW.FAT&amp;VAR:ID1=ITT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4610__FDSAUDITLINK__" localSheetId="0" hidden="1">{"fdsup://directions/FAT Viewer?action=UPDATE&amp;creator=factSet&amp;DYN_ARGS=true&amp;DOC_NAME=FAT:RGQ_ENTRPR_VAL_EV_SOURCE_WINDOW.FAT&amp;VAR:ID1=ITT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4610__FDSAUDITLINK__" hidden="1">{"fdsup://directions/FAT Viewer?action=UPDATE&amp;creator=factSet&amp;DYN_ARGS=true&amp;DOC_NAME=FAT:RGQ_ENTRPR_VAL_EV_SOURCE_WINDOW.FAT&amp;VAR:ID1=ITT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4611__FDSAUDITLINK__" localSheetId="1" hidden="1">{"fdsup://directions/FAT Viewer?action=UPDATE&amp;creator=factSet&amp;DYN_ARGS=true&amp;DOC_NAME=FAT:RGQ_ENTRPR_VAL_EV_SOURCE_WINDOW.FAT&amp;VAR:ID1=ITT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4611__FDSAUDITLINK__" localSheetId="0" hidden="1">{"fdsup://directions/FAT Viewer?action=UPDATE&amp;creator=factSet&amp;DYN_ARGS=true&amp;DOC_NAME=FAT:RGQ_ENTRPR_VAL_EV_SOURCE_WINDOW.FAT&amp;VAR:ID1=ITT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4611__FDSAUDITLINK__" hidden="1">{"fdsup://directions/FAT Viewer?action=UPDATE&amp;creator=factSet&amp;DYN_ARGS=true&amp;DOC_NAME=FAT:RGQ_ENTRPR_VAL_EV_SOURCE_WINDOW.FAT&amp;VAR:ID1=ITT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4612__FDSAUDITLINK__" localSheetId="1" hidden="1">{"fdsup://directions/FAT Viewer?action=UPDATE&amp;creator=factSet&amp;DYN_ARGS=true&amp;DOC_NAME=FAT:RGQ_ENTRPR_VAL_EV_SOURCE_WINDOW.FAT&amp;VAR:ID1=ITT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4612__FDSAUDITLINK__" localSheetId="0" hidden="1">{"fdsup://directions/FAT Viewer?action=UPDATE&amp;creator=factSet&amp;DYN_ARGS=true&amp;DOC_NAME=FAT:RGQ_ENTRPR_VAL_EV_SOURCE_WINDOW.FAT&amp;VAR:ID1=ITT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4612__FDSAUDITLINK__" hidden="1">{"fdsup://directions/FAT Viewer?action=UPDATE&amp;creator=factSet&amp;DYN_ARGS=true&amp;DOC_NAME=FAT:RGQ_ENTRPR_VAL_EV_SOURCE_WINDOW.FAT&amp;VAR:ID1=ITT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4613__FDSAUDITLINK__" localSheetId="1" hidden="1">{"fdsup://directions/FAT Viewer?action=UPDATE&amp;creator=factSet&amp;DYN_ARGS=true&amp;DOC_NAME=FAT:RGQ_ENTRPR_VAL_EV_SOURCE_WINDOW.FAT&amp;VAR:ID1=ITT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4613__FDSAUDITLINK__" localSheetId="0" hidden="1">{"fdsup://directions/FAT Viewer?action=UPDATE&amp;creator=factSet&amp;DYN_ARGS=true&amp;DOC_NAME=FAT:RGQ_ENTRPR_VAL_EV_SOURCE_WINDOW.FAT&amp;VAR:ID1=ITT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4613__FDSAUDITLINK__" hidden="1">{"fdsup://directions/FAT Viewer?action=UPDATE&amp;creator=factSet&amp;DYN_ARGS=true&amp;DOC_NAME=FAT:RGQ_ENTRPR_VAL_EV_SOURCE_WINDOW.FAT&amp;VAR:ID1=ITT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4614__FDSAUDITLINK__" localSheetId="1" hidden="1">{"fdsup://directions/FAT Viewer?action=UPDATE&amp;creator=factSet&amp;DYN_ARGS=true&amp;DOC_NAME=FAT:RGQ_ENTRPR_VAL_EV_SOURCE_WINDOW.FAT&amp;VAR:ID1=ITT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4614__FDSAUDITLINK__" localSheetId="0" hidden="1">{"fdsup://directions/FAT Viewer?action=UPDATE&amp;creator=factSet&amp;DYN_ARGS=true&amp;DOC_NAME=FAT:RGQ_ENTRPR_VAL_EV_SOURCE_WINDOW.FAT&amp;VAR:ID1=ITT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4614__FDSAUDITLINK__" hidden="1">{"fdsup://directions/FAT Viewer?action=UPDATE&amp;creator=factSet&amp;DYN_ARGS=true&amp;DOC_NAME=FAT:RGQ_ENTRPR_VAL_EV_SOURCE_WINDOW.FAT&amp;VAR:ID1=ITT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4615__FDSAUDITLINK__" localSheetId="1" hidden="1">{"fdsup://directions/FAT Viewer?action=UPDATE&amp;creator=factSet&amp;DYN_ARGS=true&amp;DOC_NAME=FAT:RGQ_ENTRPR_VAL_EV_SOURCE_WINDOW.FAT&amp;VAR:ID1=ITT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4615__FDSAUDITLINK__" localSheetId="0" hidden="1">{"fdsup://directions/FAT Viewer?action=UPDATE&amp;creator=factSet&amp;DYN_ARGS=true&amp;DOC_NAME=FAT:RGQ_ENTRPR_VAL_EV_SOURCE_WINDOW.FAT&amp;VAR:ID1=ITT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4615__FDSAUDITLINK__" hidden="1">{"fdsup://directions/FAT Viewer?action=UPDATE&amp;creator=factSet&amp;DYN_ARGS=true&amp;DOC_NAME=FAT:RGQ_ENTRPR_VAL_EV_SOURCE_WINDOW.FAT&amp;VAR:ID1=ITT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4616__FDSAUDITLINK__" localSheetId="1" hidden="1">{"fdsup://directions/FAT Viewer?action=UPDATE&amp;creator=factSet&amp;DYN_ARGS=true&amp;DOC_NAME=FAT:RGQ_ENTRPR_VAL_EV_SOURCE_WINDOW.FAT&amp;VAR:ID1=ITT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4616__FDSAUDITLINK__" localSheetId="0" hidden="1">{"fdsup://directions/FAT Viewer?action=UPDATE&amp;creator=factSet&amp;DYN_ARGS=true&amp;DOC_NAME=FAT:RGQ_ENTRPR_VAL_EV_SOURCE_WINDOW.FAT&amp;VAR:ID1=ITT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4616__FDSAUDITLINK__" hidden="1">{"fdsup://directions/FAT Viewer?action=UPDATE&amp;creator=factSet&amp;DYN_ARGS=true&amp;DOC_NAME=FAT:RGQ_ENTRPR_VAL_EV_SOURCE_WINDOW.FAT&amp;VAR:ID1=ITT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4617__FDSAUDITLINK__" localSheetId="1" hidden="1">{"fdsup://directions/FAT Viewer?action=UPDATE&amp;creator=factSet&amp;DYN_ARGS=true&amp;DOC_NAME=FAT:RGQ_ENTRPR_VAL_EV_SOURCE_WINDOW.FAT&amp;VAR:ID1=ITT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4617__FDSAUDITLINK__" localSheetId="0" hidden="1">{"fdsup://directions/FAT Viewer?action=UPDATE&amp;creator=factSet&amp;DYN_ARGS=true&amp;DOC_NAME=FAT:RGQ_ENTRPR_VAL_EV_SOURCE_WINDOW.FAT&amp;VAR:ID1=ITT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4617__FDSAUDITLINK__" hidden="1">{"fdsup://directions/FAT Viewer?action=UPDATE&amp;creator=factSet&amp;DYN_ARGS=true&amp;DOC_NAME=FAT:RGQ_ENTRPR_VAL_EV_SOURCE_WINDOW.FAT&amp;VAR:ID1=ITT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4618__FDSAUDITLINK__" localSheetId="1" hidden="1">{"fdsup://directions/FAT Viewer?action=UPDATE&amp;creator=factSet&amp;DYN_ARGS=true&amp;DOC_NAME=FAT:RGQ_ENTRPR_VAL_EV_SOURCE_WINDOW.FAT&amp;VAR:ID1=ITT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4618__FDSAUDITLINK__" localSheetId="0" hidden="1">{"fdsup://directions/FAT Viewer?action=UPDATE&amp;creator=factSet&amp;DYN_ARGS=true&amp;DOC_NAME=FAT:RGQ_ENTRPR_VAL_EV_SOURCE_WINDOW.FAT&amp;VAR:ID1=ITT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4618__FDSAUDITLINK__" hidden="1">{"fdsup://directions/FAT Viewer?action=UPDATE&amp;creator=factSet&amp;DYN_ARGS=true&amp;DOC_NAME=FAT:RGQ_ENTRPR_VAL_EV_SOURCE_WINDOW.FAT&amp;VAR:ID1=ITT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4619__FDSAUDITLINK__" localSheetId="1" hidden="1">{"fdsup://directions/FAT Viewer?action=UPDATE&amp;creator=factSet&amp;DYN_ARGS=true&amp;DOC_NAME=FAT:RGQ_ENTRPR_VAL_EV_SOURCE_WINDOW.FAT&amp;VAR:ID1=ITT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4619__FDSAUDITLINK__" localSheetId="0" hidden="1">{"fdsup://directions/FAT Viewer?action=UPDATE&amp;creator=factSet&amp;DYN_ARGS=true&amp;DOC_NAME=FAT:RGQ_ENTRPR_VAL_EV_SOURCE_WINDOW.FAT&amp;VAR:ID1=ITT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4619__FDSAUDITLINK__" hidden="1">{"fdsup://directions/FAT Viewer?action=UPDATE&amp;creator=factSet&amp;DYN_ARGS=true&amp;DOC_NAME=FAT:RGQ_ENTRPR_VAL_EV_SOURCE_WINDOW.FAT&amp;VAR:ID1=ITT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462__FDSAUDITLINK__" localSheetId="1" hidden="1">{"fdsup://directions/FAT Viewer?action=UPDATE&amp;creator=factSet&amp;DYN_ARGS=true&amp;DOC_NAME=FAT:RGQ_ENTRPR_VAL_EV_SOURCE_WINDOW.FAT&amp;VAR:ID1=PLL&amp;VAR:SDATE=20070309&amp;VAR:FDATE=20070131&amp;VAR:FREQ=WEEKLY&amp;VAR:RELITEM=&amp;VAR:CURRENCY=&amp;VAR:DB_TYPE=&amp;VAR:UNITS=M&amp;window=popup&amp;w","idth=535&amp;height=425&amp;START_MAXIMIZED=FALSE&amp;Y=120&amp;display_string=audit"}</definedName>
    <definedName name="_462__FDSAUDITLINK__" localSheetId="0" hidden="1">{"fdsup://directions/FAT Viewer?action=UPDATE&amp;creator=factSet&amp;DYN_ARGS=true&amp;DOC_NAME=FAT:RGQ_ENTRPR_VAL_EV_SOURCE_WINDOW.FAT&amp;VAR:ID1=PLL&amp;VAR:SDATE=20070309&amp;VAR:FDATE=20070131&amp;VAR:FREQ=WEEKLY&amp;VAR:RELITEM=&amp;VAR:CURRENCY=&amp;VAR:DB_TYPE=&amp;VAR:UNITS=M&amp;window=popup&amp;w","idth=535&amp;height=425&amp;START_MAXIMIZED=FALSE&amp;Y=120&amp;display_string=audit"}</definedName>
    <definedName name="_462__FDSAUDITLINK__" hidden="1">{"fdsup://directions/FAT Viewer?action=UPDATE&amp;creator=factSet&amp;DYN_ARGS=true&amp;DOC_NAME=FAT:RGQ_ENTRPR_VAL_EV_SOURCE_WINDOW.FAT&amp;VAR:ID1=PLL&amp;VAR:SDATE=20070309&amp;VAR:FDATE=20070131&amp;VAR:FREQ=WEEKLY&amp;VAR:RELITEM=&amp;VAR:CURRENCY=&amp;VAR:DB_TYPE=&amp;VAR:UNITS=M&amp;window=popup&amp;w","idth=535&amp;height=425&amp;START_MAXIMIZED=FALSE&amp;Y=120&amp;display_string=audit"}</definedName>
    <definedName name="_4620__FDSAUDITLINK__" localSheetId="1" hidden="1">{"fdsup://directions/FAT Viewer?action=UPDATE&amp;creator=factSet&amp;DYN_ARGS=true&amp;DOC_NAME=FAT:RGQ_ENTRPR_VAL_EV_SOURCE_WINDOW.FAT&amp;VAR:ID1=ITT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4620__FDSAUDITLINK__" localSheetId="0" hidden="1">{"fdsup://directions/FAT Viewer?action=UPDATE&amp;creator=factSet&amp;DYN_ARGS=true&amp;DOC_NAME=FAT:RGQ_ENTRPR_VAL_EV_SOURCE_WINDOW.FAT&amp;VAR:ID1=ITT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4620__FDSAUDITLINK__" hidden="1">{"fdsup://directions/FAT Viewer?action=UPDATE&amp;creator=factSet&amp;DYN_ARGS=true&amp;DOC_NAME=FAT:RGQ_ENTRPR_VAL_EV_SOURCE_WINDOW.FAT&amp;VAR:ID1=ITT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4621__FDSAUDITLINK__" localSheetId="1" hidden="1">{"fdsup://directions/FAT Viewer?action=UPDATE&amp;creator=factSet&amp;DYN_ARGS=true&amp;DOC_NAME=FAT:RGQ_ENTRPR_VAL_EV_SOURCE_WINDOW.FAT&amp;VAR:ID1=ITT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4621__FDSAUDITLINK__" localSheetId="0" hidden="1">{"fdsup://directions/FAT Viewer?action=UPDATE&amp;creator=factSet&amp;DYN_ARGS=true&amp;DOC_NAME=FAT:RGQ_ENTRPR_VAL_EV_SOURCE_WINDOW.FAT&amp;VAR:ID1=ITT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4621__FDSAUDITLINK__" hidden="1">{"fdsup://directions/FAT Viewer?action=UPDATE&amp;creator=factSet&amp;DYN_ARGS=true&amp;DOC_NAME=FAT:RGQ_ENTRPR_VAL_EV_SOURCE_WINDOW.FAT&amp;VAR:ID1=ITT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4622__FDSAUDITLINK__" localSheetId="1" hidden="1">{"fdsup://directions/FAT Viewer?action=UPDATE&amp;creator=factSet&amp;DYN_ARGS=true&amp;DOC_NAME=FAT:RGQ_ENTRPR_VAL_EV_SOURCE_WINDOW.FAT&amp;VAR:ID1=ITT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4622__FDSAUDITLINK__" localSheetId="0" hidden="1">{"fdsup://directions/FAT Viewer?action=UPDATE&amp;creator=factSet&amp;DYN_ARGS=true&amp;DOC_NAME=FAT:RGQ_ENTRPR_VAL_EV_SOURCE_WINDOW.FAT&amp;VAR:ID1=ITT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4622__FDSAUDITLINK__" hidden="1">{"fdsup://directions/FAT Viewer?action=UPDATE&amp;creator=factSet&amp;DYN_ARGS=true&amp;DOC_NAME=FAT:RGQ_ENTRPR_VAL_EV_SOURCE_WINDOW.FAT&amp;VAR:ID1=ITT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4623__FDSAUDITLINK__" localSheetId="1" hidden="1">{"fdsup://directions/FAT Viewer?action=UPDATE&amp;creator=factSet&amp;DYN_ARGS=true&amp;DOC_NAME=FAT:RGQ_ENTRPR_VAL_EV_SOURCE_WINDOW.FAT&amp;VAR:ID1=ITT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4623__FDSAUDITLINK__" localSheetId="0" hidden="1">{"fdsup://directions/FAT Viewer?action=UPDATE&amp;creator=factSet&amp;DYN_ARGS=true&amp;DOC_NAME=FAT:RGQ_ENTRPR_VAL_EV_SOURCE_WINDOW.FAT&amp;VAR:ID1=ITT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4623__FDSAUDITLINK__" hidden="1">{"fdsup://directions/FAT Viewer?action=UPDATE&amp;creator=factSet&amp;DYN_ARGS=true&amp;DOC_NAME=FAT:RGQ_ENTRPR_VAL_EV_SOURCE_WINDOW.FAT&amp;VAR:ID1=ITT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4624__FDSAUDITLINK__" localSheetId="1" hidden="1">{"fdsup://directions/FAT Viewer?action=UPDATE&amp;creator=factSet&amp;DYN_ARGS=true&amp;DOC_NAME=FAT:RGQ_ENTRPR_VAL_EV_SOURCE_WINDOW.FAT&amp;VAR:ID1=ITT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4624__FDSAUDITLINK__" localSheetId="0" hidden="1">{"fdsup://directions/FAT Viewer?action=UPDATE&amp;creator=factSet&amp;DYN_ARGS=true&amp;DOC_NAME=FAT:RGQ_ENTRPR_VAL_EV_SOURCE_WINDOW.FAT&amp;VAR:ID1=ITT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4624__FDSAUDITLINK__" hidden="1">{"fdsup://directions/FAT Viewer?action=UPDATE&amp;creator=factSet&amp;DYN_ARGS=true&amp;DOC_NAME=FAT:RGQ_ENTRPR_VAL_EV_SOURCE_WINDOW.FAT&amp;VAR:ID1=ITT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4625__FDSAUDITLINK__" localSheetId="1" hidden="1">{"fdsup://directions/FAT Viewer?action=UPDATE&amp;creator=factSet&amp;DYN_ARGS=true&amp;DOC_NAME=FAT:RGQ_ENTRPR_VAL_EV_SOURCE_WINDOW.FAT&amp;VAR:ID1=ITT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4625__FDSAUDITLINK__" localSheetId="0" hidden="1">{"fdsup://directions/FAT Viewer?action=UPDATE&amp;creator=factSet&amp;DYN_ARGS=true&amp;DOC_NAME=FAT:RGQ_ENTRPR_VAL_EV_SOURCE_WINDOW.FAT&amp;VAR:ID1=ITT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4625__FDSAUDITLINK__" hidden="1">{"fdsup://directions/FAT Viewer?action=UPDATE&amp;creator=factSet&amp;DYN_ARGS=true&amp;DOC_NAME=FAT:RGQ_ENTRPR_VAL_EV_SOURCE_WINDOW.FAT&amp;VAR:ID1=ITT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4626__FDSAUDITLINK__" localSheetId="1" hidden="1">{"fdsup://directions/FAT Viewer?action=UPDATE&amp;creator=factSet&amp;DYN_ARGS=true&amp;DOC_NAME=FAT:RGQ_ENTRPR_VAL_EV_SOURCE_WINDOW.FAT&amp;VAR:ID1=ITT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4626__FDSAUDITLINK__" localSheetId="0" hidden="1">{"fdsup://directions/FAT Viewer?action=UPDATE&amp;creator=factSet&amp;DYN_ARGS=true&amp;DOC_NAME=FAT:RGQ_ENTRPR_VAL_EV_SOURCE_WINDOW.FAT&amp;VAR:ID1=ITT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4626__FDSAUDITLINK__" hidden="1">{"fdsup://directions/FAT Viewer?action=UPDATE&amp;creator=factSet&amp;DYN_ARGS=true&amp;DOC_NAME=FAT:RGQ_ENTRPR_VAL_EV_SOURCE_WINDOW.FAT&amp;VAR:ID1=ITT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4627__FDSAUDITLINK__" localSheetId="1" hidden="1">{"fdsup://directions/FAT Viewer?action=UPDATE&amp;creator=factSet&amp;DYN_ARGS=true&amp;DOC_NAME=FAT:RGQ_ENTRPR_VAL_EV_SOURCE_WINDOW.FAT&amp;VAR:ID1=ITT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4627__FDSAUDITLINK__" localSheetId="0" hidden="1">{"fdsup://directions/FAT Viewer?action=UPDATE&amp;creator=factSet&amp;DYN_ARGS=true&amp;DOC_NAME=FAT:RGQ_ENTRPR_VAL_EV_SOURCE_WINDOW.FAT&amp;VAR:ID1=ITT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4627__FDSAUDITLINK__" hidden="1">{"fdsup://directions/FAT Viewer?action=UPDATE&amp;creator=factSet&amp;DYN_ARGS=true&amp;DOC_NAME=FAT:RGQ_ENTRPR_VAL_EV_SOURCE_WINDOW.FAT&amp;VAR:ID1=ITT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4628__FDSAUDITLINK__" localSheetId="1" hidden="1">{"fdsup://directions/FAT Viewer?action=UPDATE&amp;creator=factSet&amp;DYN_ARGS=true&amp;DOC_NAME=FAT:RGQ_ENTRPR_VAL_EV_SOURCE_WINDOW.FAT&amp;VAR:ID1=ITT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4628__FDSAUDITLINK__" localSheetId="0" hidden="1">{"fdsup://directions/FAT Viewer?action=UPDATE&amp;creator=factSet&amp;DYN_ARGS=true&amp;DOC_NAME=FAT:RGQ_ENTRPR_VAL_EV_SOURCE_WINDOW.FAT&amp;VAR:ID1=ITT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4628__FDSAUDITLINK__" hidden="1">{"fdsup://directions/FAT Viewer?action=UPDATE&amp;creator=factSet&amp;DYN_ARGS=true&amp;DOC_NAME=FAT:RGQ_ENTRPR_VAL_EV_SOURCE_WINDOW.FAT&amp;VAR:ID1=ITT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4629__FDSAUDITLINK__" localSheetId="1" hidden="1">{"fdsup://directions/FAT Viewer?action=UPDATE&amp;creator=factSet&amp;DYN_ARGS=true&amp;DOC_NAME=FAT:RGQ_ENTRPR_VAL_EV_SOURCE_WINDOW.FAT&amp;VAR:ID1=ITT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4629__FDSAUDITLINK__" localSheetId="0" hidden="1">{"fdsup://directions/FAT Viewer?action=UPDATE&amp;creator=factSet&amp;DYN_ARGS=true&amp;DOC_NAME=FAT:RGQ_ENTRPR_VAL_EV_SOURCE_WINDOW.FAT&amp;VAR:ID1=ITT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4629__FDSAUDITLINK__" hidden="1">{"fdsup://directions/FAT Viewer?action=UPDATE&amp;creator=factSet&amp;DYN_ARGS=true&amp;DOC_NAME=FAT:RGQ_ENTRPR_VAL_EV_SOURCE_WINDOW.FAT&amp;VAR:ID1=ITT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463__FDSAUDITLINK__" localSheetId="1" hidden="1">{"fdsup://directions/FAT Viewer?action=UPDATE&amp;creator=factSet&amp;DYN_ARGS=true&amp;DOC_NAME=FAT:RGQ_ENTRPR_VAL_EV_SOURCE_WINDOW.FAT&amp;VAR:ID1=PLL&amp;VAR:SDATE=20070302&amp;VAR:FDATE=20070131&amp;VAR:FREQ=WEEKLY&amp;VAR:RELITEM=&amp;VAR:CURRENCY=&amp;VAR:DB_TYPE=&amp;VAR:UNITS=M&amp;window=popup&amp;w","idth=535&amp;height=425&amp;START_MAXIMIZED=FALSE&amp;Y=120&amp;display_string=audit"}</definedName>
    <definedName name="_463__FDSAUDITLINK__" localSheetId="0" hidden="1">{"fdsup://directions/FAT Viewer?action=UPDATE&amp;creator=factSet&amp;DYN_ARGS=true&amp;DOC_NAME=FAT:RGQ_ENTRPR_VAL_EV_SOURCE_WINDOW.FAT&amp;VAR:ID1=PLL&amp;VAR:SDATE=20070302&amp;VAR:FDATE=20070131&amp;VAR:FREQ=WEEKLY&amp;VAR:RELITEM=&amp;VAR:CURRENCY=&amp;VAR:DB_TYPE=&amp;VAR:UNITS=M&amp;window=popup&amp;w","idth=535&amp;height=425&amp;START_MAXIMIZED=FALSE&amp;Y=120&amp;display_string=audit"}</definedName>
    <definedName name="_463__FDSAUDITLINK__" hidden="1">{"fdsup://directions/FAT Viewer?action=UPDATE&amp;creator=factSet&amp;DYN_ARGS=true&amp;DOC_NAME=FAT:RGQ_ENTRPR_VAL_EV_SOURCE_WINDOW.FAT&amp;VAR:ID1=PLL&amp;VAR:SDATE=20070302&amp;VAR:FDATE=20070131&amp;VAR:FREQ=WEEKLY&amp;VAR:RELITEM=&amp;VAR:CURRENCY=&amp;VAR:DB_TYPE=&amp;VAR:UNITS=M&amp;window=popup&amp;w","idth=535&amp;height=425&amp;START_MAXIMIZED=FALSE&amp;Y=120&amp;display_string=audit"}</definedName>
    <definedName name="_4630__FDSAUDITLINK__" localSheetId="1" hidden="1">{"fdsup://directions/FAT Viewer?action=UPDATE&amp;creator=factSet&amp;DYN_ARGS=true&amp;DOC_NAME=FAT:RGQ_ENTRPR_VAL_EV_SOURCE_WINDOW.FAT&amp;VAR:ID1=ITT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4630__FDSAUDITLINK__" localSheetId="0" hidden="1">{"fdsup://directions/FAT Viewer?action=UPDATE&amp;creator=factSet&amp;DYN_ARGS=true&amp;DOC_NAME=FAT:RGQ_ENTRPR_VAL_EV_SOURCE_WINDOW.FAT&amp;VAR:ID1=ITT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4630__FDSAUDITLINK__" hidden="1">{"fdsup://directions/FAT Viewer?action=UPDATE&amp;creator=factSet&amp;DYN_ARGS=true&amp;DOC_NAME=FAT:RGQ_ENTRPR_VAL_EV_SOURCE_WINDOW.FAT&amp;VAR:ID1=ITT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4631__FDSAUDITLINK__" localSheetId="1" hidden="1">{"fdsup://directions/FAT Viewer?action=UPDATE&amp;creator=factSet&amp;DYN_ARGS=true&amp;DOC_NAME=FAT:RGQ_ENTRPR_VAL_EV_SOURCE_WINDOW.FAT&amp;VAR:ID1=ITT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4631__FDSAUDITLINK__" localSheetId="0" hidden="1">{"fdsup://directions/FAT Viewer?action=UPDATE&amp;creator=factSet&amp;DYN_ARGS=true&amp;DOC_NAME=FAT:RGQ_ENTRPR_VAL_EV_SOURCE_WINDOW.FAT&amp;VAR:ID1=ITT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4631__FDSAUDITLINK__" hidden="1">{"fdsup://directions/FAT Viewer?action=UPDATE&amp;creator=factSet&amp;DYN_ARGS=true&amp;DOC_NAME=FAT:RGQ_ENTRPR_VAL_EV_SOURCE_WINDOW.FAT&amp;VAR:ID1=ITT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4632__FDSAUDITLINK__" localSheetId="1" hidden="1">{"fdsup://directions/FAT Viewer?action=UPDATE&amp;creator=factSet&amp;DYN_ARGS=true&amp;DOC_NAME=FAT:RGQ_ENTRPR_VAL_EV_SOURCE_WINDOW.FAT&amp;VAR:ID1=ITT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4632__FDSAUDITLINK__" localSheetId="0" hidden="1">{"fdsup://directions/FAT Viewer?action=UPDATE&amp;creator=factSet&amp;DYN_ARGS=true&amp;DOC_NAME=FAT:RGQ_ENTRPR_VAL_EV_SOURCE_WINDOW.FAT&amp;VAR:ID1=ITT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4632__FDSAUDITLINK__" hidden="1">{"fdsup://directions/FAT Viewer?action=UPDATE&amp;creator=factSet&amp;DYN_ARGS=true&amp;DOC_NAME=FAT:RGQ_ENTRPR_VAL_EV_SOURCE_WINDOW.FAT&amp;VAR:ID1=ITT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4633__FDSAUDITLINK__" localSheetId="1" hidden="1">{"fdsup://directions/FAT Viewer?action=UPDATE&amp;creator=factSet&amp;DYN_ARGS=true&amp;DOC_NAME=FAT:RGQ_ENTRPR_VAL_EV_SOURCE_WINDOW.FAT&amp;VAR:ID1=ITT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4633__FDSAUDITLINK__" localSheetId="0" hidden="1">{"fdsup://directions/FAT Viewer?action=UPDATE&amp;creator=factSet&amp;DYN_ARGS=true&amp;DOC_NAME=FAT:RGQ_ENTRPR_VAL_EV_SOURCE_WINDOW.FAT&amp;VAR:ID1=ITT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4633__FDSAUDITLINK__" hidden="1">{"fdsup://directions/FAT Viewer?action=UPDATE&amp;creator=factSet&amp;DYN_ARGS=true&amp;DOC_NAME=FAT:RGQ_ENTRPR_VAL_EV_SOURCE_WINDOW.FAT&amp;VAR:ID1=ITT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4634__FDSAUDITLINK__" localSheetId="1" hidden="1">{"fdsup://directions/FAT Viewer?action=UPDATE&amp;creator=factSet&amp;DYN_ARGS=true&amp;DOC_NAME=FAT:RGQ_ENTRPR_VAL_EV_SOURCE_WINDOW.FAT&amp;VAR:ID1=ITT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4634__FDSAUDITLINK__" localSheetId="0" hidden="1">{"fdsup://directions/FAT Viewer?action=UPDATE&amp;creator=factSet&amp;DYN_ARGS=true&amp;DOC_NAME=FAT:RGQ_ENTRPR_VAL_EV_SOURCE_WINDOW.FAT&amp;VAR:ID1=ITT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4634__FDSAUDITLINK__" hidden="1">{"fdsup://directions/FAT Viewer?action=UPDATE&amp;creator=factSet&amp;DYN_ARGS=true&amp;DOC_NAME=FAT:RGQ_ENTRPR_VAL_EV_SOURCE_WINDOW.FAT&amp;VAR:ID1=ITT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4635__FDSAUDITLINK__" localSheetId="1" hidden="1">{"fdsup://directions/FAT Viewer?action=UPDATE&amp;creator=factSet&amp;DYN_ARGS=true&amp;DOC_NAME=FAT:RGQ_ENTRPR_VAL_EV_SOURCE_WINDOW.FAT&amp;VAR:ID1=ITT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4635__FDSAUDITLINK__" localSheetId="0" hidden="1">{"fdsup://directions/FAT Viewer?action=UPDATE&amp;creator=factSet&amp;DYN_ARGS=true&amp;DOC_NAME=FAT:RGQ_ENTRPR_VAL_EV_SOURCE_WINDOW.FAT&amp;VAR:ID1=ITT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4635__FDSAUDITLINK__" hidden="1">{"fdsup://directions/FAT Viewer?action=UPDATE&amp;creator=factSet&amp;DYN_ARGS=true&amp;DOC_NAME=FAT:RGQ_ENTRPR_VAL_EV_SOURCE_WINDOW.FAT&amp;VAR:ID1=ITT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4636__FDSAUDITLINK__" localSheetId="1" hidden="1">{"fdsup://directions/FAT Viewer?action=UPDATE&amp;creator=factSet&amp;DYN_ARGS=true&amp;DOC_NAME=FAT:RGQ_ENTRPR_VAL_EV_SOURCE_WINDOW.FAT&amp;VAR:ID1=ITT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4636__FDSAUDITLINK__" localSheetId="0" hidden="1">{"fdsup://directions/FAT Viewer?action=UPDATE&amp;creator=factSet&amp;DYN_ARGS=true&amp;DOC_NAME=FAT:RGQ_ENTRPR_VAL_EV_SOURCE_WINDOW.FAT&amp;VAR:ID1=ITT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4636__FDSAUDITLINK__" hidden="1">{"fdsup://directions/FAT Viewer?action=UPDATE&amp;creator=factSet&amp;DYN_ARGS=true&amp;DOC_NAME=FAT:RGQ_ENTRPR_VAL_EV_SOURCE_WINDOW.FAT&amp;VAR:ID1=ITT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4637__FDSAUDITLINK__" localSheetId="1" hidden="1">{"fdsup://directions/FAT Viewer?action=UPDATE&amp;creator=factSet&amp;DYN_ARGS=true&amp;DOC_NAME=FAT:RGQ_ENTRPR_VAL_EV_SOURCE_WINDOW.FAT&amp;VAR:ID1=ITT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4637__FDSAUDITLINK__" localSheetId="0" hidden="1">{"fdsup://directions/FAT Viewer?action=UPDATE&amp;creator=factSet&amp;DYN_ARGS=true&amp;DOC_NAME=FAT:RGQ_ENTRPR_VAL_EV_SOURCE_WINDOW.FAT&amp;VAR:ID1=ITT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4637__FDSAUDITLINK__" hidden="1">{"fdsup://directions/FAT Viewer?action=UPDATE&amp;creator=factSet&amp;DYN_ARGS=true&amp;DOC_NAME=FAT:RGQ_ENTRPR_VAL_EV_SOURCE_WINDOW.FAT&amp;VAR:ID1=ITT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4638__FDSAUDITLINK__" localSheetId="1" hidden="1">{"fdsup://directions/FAT Viewer?action=UPDATE&amp;creator=factSet&amp;DYN_ARGS=true&amp;DOC_NAME=FAT:RGQ_ENTRPR_VAL_EV_SOURCE_WINDOW.FAT&amp;VAR:ID1=ITT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4638__FDSAUDITLINK__" localSheetId="0" hidden="1">{"fdsup://directions/FAT Viewer?action=UPDATE&amp;creator=factSet&amp;DYN_ARGS=true&amp;DOC_NAME=FAT:RGQ_ENTRPR_VAL_EV_SOURCE_WINDOW.FAT&amp;VAR:ID1=ITT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4638__FDSAUDITLINK__" hidden="1">{"fdsup://directions/FAT Viewer?action=UPDATE&amp;creator=factSet&amp;DYN_ARGS=true&amp;DOC_NAME=FAT:RGQ_ENTRPR_VAL_EV_SOURCE_WINDOW.FAT&amp;VAR:ID1=ITT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4639__FDSAUDITLINK__" localSheetId="1" hidden="1">{"fdsup://directions/FAT Viewer?action=UPDATE&amp;creator=factSet&amp;DYN_ARGS=true&amp;DOC_NAME=FAT:RGQ_ENTRPR_VAL_EV_SOURCE_WINDOW.FAT&amp;VAR:ID1=ITT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4639__FDSAUDITLINK__" localSheetId="0" hidden="1">{"fdsup://directions/FAT Viewer?action=UPDATE&amp;creator=factSet&amp;DYN_ARGS=true&amp;DOC_NAME=FAT:RGQ_ENTRPR_VAL_EV_SOURCE_WINDOW.FAT&amp;VAR:ID1=ITT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4639__FDSAUDITLINK__" hidden="1">{"fdsup://directions/FAT Viewer?action=UPDATE&amp;creator=factSet&amp;DYN_ARGS=true&amp;DOC_NAME=FAT:RGQ_ENTRPR_VAL_EV_SOURCE_WINDOW.FAT&amp;VAR:ID1=ITT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464__FDSAUDITLINK__" localSheetId="1" hidden="1">{"fdsup://directions/FAT Viewer?action=UPDATE&amp;creator=factSet&amp;DYN_ARGS=true&amp;DOC_NAME=FAT:RGQ_ENTRPR_VAL_EV_SOURCE_WINDOW.FAT&amp;VAR:ID1=PLL&amp;VAR:SDATE=20070223&amp;VAR:FDATE=20070131&amp;VAR:FREQ=WEEKLY&amp;VAR:RELITEM=&amp;VAR:CURRENCY=&amp;VAR:DB_TYPE=&amp;VAR:UNITS=M&amp;window=popup&amp;w","idth=535&amp;height=425&amp;START_MAXIMIZED=FALSE&amp;Y=120&amp;display_string=audit"}</definedName>
    <definedName name="_464__FDSAUDITLINK__" localSheetId="0" hidden="1">{"fdsup://directions/FAT Viewer?action=UPDATE&amp;creator=factSet&amp;DYN_ARGS=true&amp;DOC_NAME=FAT:RGQ_ENTRPR_VAL_EV_SOURCE_WINDOW.FAT&amp;VAR:ID1=PLL&amp;VAR:SDATE=20070223&amp;VAR:FDATE=20070131&amp;VAR:FREQ=WEEKLY&amp;VAR:RELITEM=&amp;VAR:CURRENCY=&amp;VAR:DB_TYPE=&amp;VAR:UNITS=M&amp;window=popup&amp;w","idth=535&amp;height=425&amp;START_MAXIMIZED=FALSE&amp;Y=120&amp;display_string=audit"}</definedName>
    <definedName name="_464__FDSAUDITLINK__" hidden="1">{"fdsup://directions/FAT Viewer?action=UPDATE&amp;creator=factSet&amp;DYN_ARGS=true&amp;DOC_NAME=FAT:RGQ_ENTRPR_VAL_EV_SOURCE_WINDOW.FAT&amp;VAR:ID1=PLL&amp;VAR:SDATE=20070223&amp;VAR:FDATE=20070131&amp;VAR:FREQ=WEEKLY&amp;VAR:RELITEM=&amp;VAR:CURRENCY=&amp;VAR:DB_TYPE=&amp;VAR:UNITS=M&amp;window=popup&amp;w","idth=535&amp;height=425&amp;START_MAXIMIZED=FALSE&amp;Y=120&amp;display_string=audit"}</definedName>
    <definedName name="_4640__FDSAUDITLINK__" localSheetId="1" hidden="1">{"fdsup://directions/FAT Viewer?action=UPDATE&amp;creator=factSet&amp;DYN_ARGS=true&amp;DOC_NAME=FAT:RGQ_ENTRPR_VAL_EV_SOURCE_WINDOW.FAT&amp;VAR:ID1=ITT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4640__FDSAUDITLINK__" localSheetId="0" hidden="1">{"fdsup://directions/FAT Viewer?action=UPDATE&amp;creator=factSet&amp;DYN_ARGS=true&amp;DOC_NAME=FAT:RGQ_ENTRPR_VAL_EV_SOURCE_WINDOW.FAT&amp;VAR:ID1=ITT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4640__FDSAUDITLINK__" hidden="1">{"fdsup://directions/FAT Viewer?action=UPDATE&amp;creator=factSet&amp;DYN_ARGS=true&amp;DOC_NAME=FAT:RGQ_ENTRPR_VAL_EV_SOURCE_WINDOW.FAT&amp;VAR:ID1=ITT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4641__FDSAUDITLINK__" localSheetId="1" hidden="1">{"fdsup://directions/FAT Viewer?action=UPDATE&amp;creator=factSet&amp;DYN_ARGS=true&amp;DOC_NAME=FAT:RGQ_ENTRPR_VAL_EV_SOURCE_WINDOW.FAT&amp;VAR:ID1=ITT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4641__FDSAUDITLINK__" localSheetId="0" hidden="1">{"fdsup://directions/FAT Viewer?action=UPDATE&amp;creator=factSet&amp;DYN_ARGS=true&amp;DOC_NAME=FAT:RGQ_ENTRPR_VAL_EV_SOURCE_WINDOW.FAT&amp;VAR:ID1=ITT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4641__FDSAUDITLINK__" hidden="1">{"fdsup://directions/FAT Viewer?action=UPDATE&amp;creator=factSet&amp;DYN_ARGS=true&amp;DOC_NAME=FAT:RGQ_ENTRPR_VAL_EV_SOURCE_WINDOW.FAT&amp;VAR:ID1=ITT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4642__FDSAUDITLINK__" localSheetId="1" hidden="1">{"fdsup://directions/FAT Viewer?action=UPDATE&amp;creator=factSet&amp;DYN_ARGS=true&amp;DOC_NAME=FAT:RGQ_ENTRPR_VAL_EV_SOURCE_WINDOW.FAT&amp;VAR:ID1=ITT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4642__FDSAUDITLINK__" localSheetId="0" hidden="1">{"fdsup://directions/FAT Viewer?action=UPDATE&amp;creator=factSet&amp;DYN_ARGS=true&amp;DOC_NAME=FAT:RGQ_ENTRPR_VAL_EV_SOURCE_WINDOW.FAT&amp;VAR:ID1=ITT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4642__FDSAUDITLINK__" hidden="1">{"fdsup://directions/FAT Viewer?action=UPDATE&amp;creator=factSet&amp;DYN_ARGS=true&amp;DOC_NAME=FAT:RGQ_ENTRPR_VAL_EV_SOURCE_WINDOW.FAT&amp;VAR:ID1=ITT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4643__FDSAUDITLINK__" localSheetId="1" hidden="1">{"fdsup://directions/FAT Viewer?action=UPDATE&amp;creator=factSet&amp;DYN_ARGS=true&amp;DOC_NAME=FAT:RGQ_ENTRPR_VAL_EV_SOURCE_WINDOW.FAT&amp;VAR:ID1=ITT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4643__FDSAUDITLINK__" localSheetId="0" hidden="1">{"fdsup://directions/FAT Viewer?action=UPDATE&amp;creator=factSet&amp;DYN_ARGS=true&amp;DOC_NAME=FAT:RGQ_ENTRPR_VAL_EV_SOURCE_WINDOW.FAT&amp;VAR:ID1=ITT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4643__FDSAUDITLINK__" hidden="1">{"fdsup://directions/FAT Viewer?action=UPDATE&amp;creator=factSet&amp;DYN_ARGS=true&amp;DOC_NAME=FAT:RGQ_ENTRPR_VAL_EV_SOURCE_WINDOW.FAT&amp;VAR:ID1=ITT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4644__FDSAUDITLINK__" localSheetId="1" hidden="1">{"fdsup://directions/FAT Viewer?action=UPDATE&amp;creator=factSet&amp;DYN_ARGS=true&amp;DOC_NAME=FAT:RGQ_ENTRPR_VAL_EV_SOURCE_WINDOW.FAT&amp;VAR:ID1=ITT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4644__FDSAUDITLINK__" localSheetId="0" hidden="1">{"fdsup://directions/FAT Viewer?action=UPDATE&amp;creator=factSet&amp;DYN_ARGS=true&amp;DOC_NAME=FAT:RGQ_ENTRPR_VAL_EV_SOURCE_WINDOW.FAT&amp;VAR:ID1=ITT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4644__FDSAUDITLINK__" hidden="1">{"fdsup://directions/FAT Viewer?action=UPDATE&amp;creator=factSet&amp;DYN_ARGS=true&amp;DOC_NAME=FAT:RGQ_ENTRPR_VAL_EV_SOURCE_WINDOW.FAT&amp;VAR:ID1=ITT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4645__FDSAUDITLINK__" localSheetId="1" hidden="1">{"fdsup://directions/FAT Viewer?action=UPDATE&amp;creator=factSet&amp;DYN_ARGS=true&amp;DOC_NAME=FAT:RGQ_ENTRPR_VAL_EV_SOURCE_WINDOW.FAT&amp;VAR:ID1=ITT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4645__FDSAUDITLINK__" localSheetId="0" hidden="1">{"fdsup://directions/FAT Viewer?action=UPDATE&amp;creator=factSet&amp;DYN_ARGS=true&amp;DOC_NAME=FAT:RGQ_ENTRPR_VAL_EV_SOURCE_WINDOW.FAT&amp;VAR:ID1=ITT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4645__FDSAUDITLINK__" hidden="1">{"fdsup://directions/FAT Viewer?action=UPDATE&amp;creator=factSet&amp;DYN_ARGS=true&amp;DOC_NAME=FAT:RGQ_ENTRPR_VAL_EV_SOURCE_WINDOW.FAT&amp;VAR:ID1=ITT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4646__FDSAUDITLINK__" localSheetId="1" hidden="1">{"fdsup://directions/FAT Viewer?action=UPDATE&amp;creator=factSet&amp;DYN_ARGS=true&amp;DOC_NAME=FAT:RGQ_ENTRPR_VAL_EV_SOURCE_WINDOW.FAT&amp;VAR:ID1=ITT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4646__FDSAUDITLINK__" localSheetId="0" hidden="1">{"fdsup://directions/FAT Viewer?action=UPDATE&amp;creator=factSet&amp;DYN_ARGS=true&amp;DOC_NAME=FAT:RGQ_ENTRPR_VAL_EV_SOURCE_WINDOW.FAT&amp;VAR:ID1=ITT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4646__FDSAUDITLINK__" hidden="1">{"fdsup://directions/FAT Viewer?action=UPDATE&amp;creator=factSet&amp;DYN_ARGS=true&amp;DOC_NAME=FAT:RGQ_ENTRPR_VAL_EV_SOURCE_WINDOW.FAT&amp;VAR:ID1=ITT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4647__FDSAUDITLINK__" localSheetId="1" hidden="1">{"fdsup://directions/FAT Viewer?action=UPDATE&amp;creator=factSet&amp;DYN_ARGS=true&amp;DOC_NAME=FAT:RGQ_ENTRPR_VAL_EV_SOURCE_WINDOW.FAT&amp;VAR:ID1=ITT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4647__FDSAUDITLINK__" localSheetId="0" hidden="1">{"fdsup://directions/FAT Viewer?action=UPDATE&amp;creator=factSet&amp;DYN_ARGS=true&amp;DOC_NAME=FAT:RGQ_ENTRPR_VAL_EV_SOURCE_WINDOW.FAT&amp;VAR:ID1=ITT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4647__FDSAUDITLINK__" hidden="1">{"fdsup://directions/FAT Viewer?action=UPDATE&amp;creator=factSet&amp;DYN_ARGS=true&amp;DOC_NAME=FAT:RGQ_ENTRPR_VAL_EV_SOURCE_WINDOW.FAT&amp;VAR:ID1=ITT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4648__FDSAUDITLINK__" localSheetId="1" hidden="1">{"fdsup://directions/FAT Viewer?action=UPDATE&amp;creator=factSet&amp;DYN_ARGS=true&amp;DOC_NAME=FAT:RGQ_ENTRPR_VAL_EV_SOURCE_WINDOW.FAT&amp;VAR:ID1=ITT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4648__FDSAUDITLINK__" localSheetId="0" hidden="1">{"fdsup://directions/FAT Viewer?action=UPDATE&amp;creator=factSet&amp;DYN_ARGS=true&amp;DOC_NAME=FAT:RGQ_ENTRPR_VAL_EV_SOURCE_WINDOW.FAT&amp;VAR:ID1=ITT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4648__FDSAUDITLINK__" hidden="1">{"fdsup://directions/FAT Viewer?action=UPDATE&amp;creator=factSet&amp;DYN_ARGS=true&amp;DOC_NAME=FAT:RGQ_ENTRPR_VAL_EV_SOURCE_WINDOW.FAT&amp;VAR:ID1=ITT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4649__FDSAUDITLINK__" localSheetId="1" hidden="1">{"fdsup://directions/FAT Viewer?action=UPDATE&amp;creator=factSet&amp;DYN_ARGS=true&amp;DOC_NAME=FAT:RGQ_ENTRPR_VAL_EV_SOURCE_WINDOW.FAT&amp;VAR:ID1=ITT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4649__FDSAUDITLINK__" localSheetId="0" hidden="1">{"fdsup://directions/FAT Viewer?action=UPDATE&amp;creator=factSet&amp;DYN_ARGS=true&amp;DOC_NAME=FAT:RGQ_ENTRPR_VAL_EV_SOURCE_WINDOW.FAT&amp;VAR:ID1=ITT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4649__FDSAUDITLINK__" hidden="1">{"fdsup://directions/FAT Viewer?action=UPDATE&amp;creator=factSet&amp;DYN_ARGS=true&amp;DOC_NAME=FAT:RGQ_ENTRPR_VAL_EV_SOURCE_WINDOW.FAT&amp;VAR:ID1=ITT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465__FDSAUDITLINK__" localSheetId="1" hidden="1">{"fdsup://directions/FAT Viewer?action=UPDATE&amp;creator=factSet&amp;DYN_ARGS=true&amp;DOC_NAME=FAT:RGQ_ENTRPR_VAL_EV_SOURCE_WINDOW.FAT&amp;VAR:ID1=PLL&amp;VAR:SDATE=20070216&amp;VAR:FDATE=20070131&amp;VAR:FREQ=WEEKLY&amp;VAR:RELITEM=&amp;VAR:CURRENCY=&amp;VAR:DB_TYPE=&amp;VAR:UNITS=M&amp;window=popup&amp;w","idth=535&amp;height=425&amp;START_MAXIMIZED=FALSE&amp;Y=120&amp;display_string=audit"}</definedName>
    <definedName name="_465__FDSAUDITLINK__" localSheetId="0" hidden="1">{"fdsup://directions/FAT Viewer?action=UPDATE&amp;creator=factSet&amp;DYN_ARGS=true&amp;DOC_NAME=FAT:RGQ_ENTRPR_VAL_EV_SOURCE_WINDOW.FAT&amp;VAR:ID1=PLL&amp;VAR:SDATE=20070216&amp;VAR:FDATE=20070131&amp;VAR:FREQ=WEEKLY&amp;VAR:RELITEM=&amp;VAR:CURRENCY=&amp;VAR:DB_TYPE=&amp;VAR:UNITS=M&amp;window=popup&amp;w","idth=535&amp;height=425&amp;START_MAXIMIZED=FALSE&amp;Y=120&amp;display_string=audit"}</definedName>
    <definedName name="_465__FDSAUDITLINK__" hidden="1">{"fdsup://directions/FAT Viewer?action=UPDATE&amp;creator=factSet&amp;DYN_ARGS=true&amp;DOC_NAME=FAT:RGQ_ENTRPR_VAL_EV_SOURCE_WINDOW.FAT&amp;VAR:ID1=PLL&amp;VAR:SDATE=20070216&amp;VAR:FDATE=20070131&amp;VAR:FREQ=WEEKLY&amp;VAR:RELITEM=&amp;VAR:CURRENCY=&amp;VAR:DB_TYPE=&amp;VAR:UNITS=M&amp;window=popup&amp;w","idth=535&amp;height=425&amp;START_MAXIMIZED=FALSE&amp;Y=120&amp;display_string=audit"}</definedName>
    <definedName name="_4650__FDSAUDITLINK__" localSheetId="1" hidden="1">{"fdsup://directions/FAT Viewer?action=UPDATE&amp;creator=factSet&amp;DYN_ARGS=true&amp;DOC_NAME=FAT:RGQ_ENTRPR_VAL_EV_SOURCE_WINDOW.FAT&amp;VAR:ID1=ITT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4650__FDSAUDITLINK__" localSheetId="0" hidden="1">{"fdsup://directions/FAT Viewer?action=UPDATE&amp;creator=factSet&amp;DYN_ARGS=true&amp;DOC_NAME=FAT:RGQ_ENTRPR_VAL_EV_SOURCE_WINDOW.FAT&amp;VAR:ID1=ITT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4650__FDSAUDITLINK__" hidden="1">{"fdsup://directions/FAT Viewer?action=UPDATE&amp;creator=factSet&amp;DYN_ARGS=true&amp;DOC_NAME=FAT:RGQ_ENTRPR_VAL_EV_SOURCE_WINDOW.FAT&amp;VAR:ID1=ITT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4651__FDSAUDITLINK__" localSheetId="1" hidden="1">{"fdsup://directions/FAT Viewer?action=UPDATE&amp;creator=factSet&amp;DYN_ARGS=true&amp;DOC_NAME=FAT:RGQ_ENTRPR_VAL_EV_SOURCE_WINDOW.FAT&amp;VAR:ID1=ITT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4651__FDSAUDITLINK__" localSheetId="0" hidden="1">{"fdsup://directions/FAT Viewer?action=UPDATE&amp;creator=factSet&amp;DYN_ARGS=true&amp;DOC_NAME=FAT:RGQ_ENTRPR_VAL_EV_SOURCE_WINDOW.FAT&amp;VAR:ID1=ITT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4651__FDSAUDITLINK__" hidden="1">{"fdsup://directions/FAT Viewer?action=UPDATE&amp;creator=factSet&amp;DYN_ARGS=true&amp;DOC_NAME=FAT:RGQ_ENTRPR_VAL_EV_SOURCE_WINDOW.FAT&amp;VAR:ID1=ITT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4652__FDSAUDITLINK__" localSheetId="1" hidden="1">{"fdsup://directions/FAT Viewer?action=UPDATE&amp;creator=factSet&amp;DYN_ARGS=true&amp;DOC_NAME=FAT:RGQ_ENTRPR_VAL_EV_SOURCE_WINDOW.FAT&amp;VAR:ID1=ITT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4652__FDSAUDITLINK__" localSheetId="0" hidden="1">{"fdsup://directions/FAT Viewer?action=UPDATE&amp;creator=factSet&amp;DYN_ARGS=true&amp;DOC_NAME=FAT:RGQ_ENTRPR_VAL_EV_SOURCE_WINDOW.FAT&amp;VAR:ID1=ITT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4652__FDSAUDITLINK__" hidden="1">{"fdsup://directions/FAT Viewer?action=UPDATE&amp;creator=factSet&amp;DYN_ARGS=true&amp;DOC_NAME=FAT:RGQ_ENTRPR_VAL_EV_SOURCE_WINDOW.FAT&amp;VAR:ID1=ITT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4653__FDSAUDITLINK__" localSheetId="1" hidden="1">{"fdsup://directions/FAT Viewer?action=UPDATE&amp;creator=factSet&amp;DYN_ARGS=true&amp;DOC_NAME=FAT:RGQ_ENTRPR_VAL_EV_SOURCE_WINDOW.FAT&amp;VAR:ID1=ITT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4653__FDSAUDITLINK__" localSheetId="0" hidden="1">{"fdsup://directions/FAT Viewer?action=UPDATE&amp;creator=factSet&amp;DYN_ARGS=true&amp;DOC_NAME=FAT:RGQ_ENTRPR_VAL_EV_SOURCE_WINDOW.FAT&amp;VAR:ID1=ITT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4653__FDSAUDITLINK__" hidden="1">{"fdsup://directions/FAT Viewer?action=UPDATE&amp;creator=factSet&amp;DYN_ARGS=true&amp;DOC_NAME=FAT:RGQ_ENTRPR_VAL_EV_SOURCE_WINDOW.FAT&amp;VAR:ID1=ITT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4654__FDSAUDITLINK__" localSheetId="1" hidden="1">{"fdsup://directions/FAT Viewer?action=UPDATE&amp;creator=factSet&amp;DYN_ARGS=true&amp;DOC_NAME=FAT:RGQ_ENTRPR_VAL_EV_SOURCE_WINDOW.FAT&amp;VAR:ID1=ITT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4654__FDSAUDITLINK__" localSheetId="0" hidden="1">{"fdsup://directions/FAT Viewer?action=UPDATE&amp;creator=factSet&amp;DYN_ARGS=true&amp;DOC_NAME=FAT:RGQ_ENTRPR_VAL_EV_SOURCE_WINDOW.FAT&amp;VAR:ID1=ITT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4654__FDSAUDITLINK__" hidden="1">{"fdsup://directions/FAT Viewer?action=UPDATE&amp;creator=factSet&amp;DYN_ARGS=true&amp;DOC_NAME=FAT:RGQ_ENTRPR_VAL_EV_SOURCE_WINDOW.FAT&amp;VAR:ID1=ITT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4655__FDSAUDITLINK__" localSheetId="1" hidden="1">{"fdsup://directions/FAT Viewer?action=UPDATE&amp;creator=factSet&amp;DYN_ARGS=true&amp;DOC_NAME=FAT:RGQ_ENTRPR_VAL_EV_SOURCE_WINDOW.FAT&amp;VAR:ID1=ITT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4655__FDSAUDITLINK__" localSheetId="0" hidden="1">{"fdsup://directions/FAT Viewer?action=UPDATE&amp;creator=factSet&amp;DYN_ARGS=true&amp;DOC_NAME=FAT:RGQ_ENTRPR_VAL_EV_SOURCE_WINDOW.FAT&amp;VAR:ID1=ITT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4655__FDSAUDITLINK__" hidden="1">{"fdsup://directions/FAT Viewer?action=UPDATE&amp;creator=factSet&amp;DYN_ARGS=true&amp;DOC_NAME=FAT:RGQ_ENTRPR_VAL_EV_SOURCE_WINDOW.FAT&amp;VAR:ID1=ITT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4656__FDSAUDITLINK__" localSheetId="1" hidden="1">{"fdsup://directions/FAT Viewer?action=UPDATE&amp;creator=factSet&amp;DYN_ARGS=true&amp;DOC_NAME=FAT:RGQ_ENTRPR_VAL_EV_SOURCE_WINDOW.FAT&amp;VAR:ID1=ITT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4656__FDSAUDITLINK__" localSheetId="0" hidden="1">{"fdsup://directions/FAT Viewer?action=UPDATE&amp;creator=factSet&amp;DYN_ARGS=true&amp;DOC_NAME=FAT:RGQ_ENTRPR_VAL_EV_SOURCE_WINDOW.FAT&amp;VAR:ID1=ITT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4656__FDSAUDITLINK__" hidden="1">{"fdsup://directions/FAT Viewer?action=UPDATE&amp;creator=factSet&amp;DYN_ARGS=true&amp;DOC_NAME=FAT:RGQ_ENTRPR_VAL_EV_SOURCE_WINDOW.FAT&amp;VAR:ID1=ITT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4657__FDSAUDITLINK__" localSheetId="1" hidden="1">{"fdsup://directions/FAT Viewer?action=UPDATE&amp;creator=factSet&amp;DYN_ARGS=true&amp;DOC_NAME=FAT:RGQ_ENTRPR_VAL_EV_SOURCE_WINDOW.FAT&amp;VAR:ID1=ITT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4657__FDSAUDITLINK__" localSheetId="0" hidden="1">{"fdsup://directions/FAT Viewer?action=UPDATE&amp;creator=factSet&amp;DYN_ARGS=true&amp;DOC_NAME=FAT:RGQ_ENTRPR_VAL_EV_SOURCE_WINDOW.FAT&amp;VAR:ID1=ITT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4657__FDSAUDITLINK__" hidden="1">{"fdsup://directions/FAT Viewer?action=UPDATE&amp;creator=factSet&amp;DYN_ARGS=true&amp;DOC_NAME=FAT:RGQ_ENTRPR_VAL_EV_SOURCE_WINDOW.FAT&amp;VAR:ID1=ITT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4658__FDSAUDITLINK__" localSheetId="1" hidden="1">{"fdsup://directions/FAT Viewer?action=UPDATE&amp;creator=factSet&amp;DYN_ARGS=true&amp;DOC_NAME=FAT:RGQ_ENTRPR_VAL_EV_SOURCE_WINDOW.FAT&amp;VAR:ID1=ITT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4658__FDSAUDITLINK__" localSheetId="0" hidden="1">{"fdsup://directions/FAT Viewer?action=UPDATE&amp;creator=factSet&amp;DYN_ARGS=true&amp;DOC_NAME=FAT:RGQ_ENTRPR_VAL_EV_SOURCE_WINDOW.FAT&amp;VAR:ID1=ITT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4658__FDSAUDITLINK__" hidden="1">{"fdsup://directions/FAT Viewer?action=UPDATE&amp;creator=factSet&amp;DYN_ARGS=true&amp;DOC_NAME=FAT:RGQ_ENTRPR_VAL_EV_SOURCE_WINDOW.FAT&amp;VAR:ID1=ITT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4659__FDSAUDITLINK__" localSheetId="1" hidden="1">{"fdsup://directions/FAT Viewer?action=UPDATE&amp;creator=factSet&amp;DYN_ARGS=true&amp;DOC_NAME=FAT:RGQ_ENTRPR_VAL_EV_SOURCE_WINDOW.FAT&amp;VAR:ID1=ITT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4659__FDSAUDITLINK__" localSheetId="0" hidden="1">{"fdsup://directions/FAT Viewer?action=UPDATE&amp;creator=factSet&amp;DYN_ARGS=true&amp;DOC_NAME=FAT:RGQ_ENTRPR_VAL_EV_SOURCE_WINDOW.FAT&amp;VAR:ID1=ITT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4659__FDSAUDITLINK__" hidden="1">{"fdsup://directions/FAT Viewer?action=UPDATE&amp;creator=factSet&amp;DYN_ARGS=true&amp;DOC_NAME=FAT:RGQ_ENTRPR_VAL_EV_SOURCE_WINDOW.FAT&amp;VAR:ID1=ITT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466__FDSAUDITLINK__" localSheetId="1" hidden="1">{"fdsup://directions/FAT Viewer?action=UPDATE&amp;creator=factSet&amp;DYN_ARGS=true&amp;DOC_NAME=FAT:RGQ_ENTRPR_VAL_EV_SOURCE_WINDOW.FAT&amp;VAR:ID1=PLL&amp;VAR:SDATE=20070209&amp;VAR:FDATE=20070131&amp;VAR:FREQ=WEEKLY&amp;VAR:RELITEM=&amp;VAR:CURRENCY=&amp;VAR:DB_TYPE=&amp;VAR:UNITS=M&amp;window=popup&amp;w","idth=535&amp;height=425&amp;START_MAXIMIZED=FALSE&amp;Y=120&amp;display_string=audit"}</definedName>
    <definedName name="_466__FDSAUDITLINK__" localSheetId="0" hidden="1">{"fdsup://directions/FAT Viewer?action=UPDATE&amp;creator=factSet&amp;DYN_ARGS=true&amp;DOC_NAME=FAT:RGQ_ENTRPR_VAL_EV_SOURCE_WINDOW.FAT&amp;VAR:ID1=PLL&amp;VAR:SDATE=20070209&amp;VAR:FDATE=20070131&amp;VAR:FREQ=WEEKLY&amp;VAR:RELITEM=&amp;VAR:CURRENCY=&amp;VAR:DB_TYPE=&amp;VAR:UNITS=M&amp;window=popup&amp;w","idth=535&amp;height=425&amp;START_MAXIMIZED=FALSE&amp;Y=120&amp;display_string=audit"}</definedName>
    <definedName name="_466__FDSAUDITLINK__" hidden="1">{"fdsup://directions/FAT Viewer?action=UPDATE&amp;creator=factSet&amp;DYN_ARGS=true&amp;DOC_NAME=FAT:RGQ_ENTRPR_VAL_EV_SOURCE_WINDOW.FAT&amp;VAR:ID1=PLL&amp;VAR:SDATE=20070209&amp;VAR:FDATE=20070131&amp;VAR:FREQ=WEEKLY&amp;VAR:RELITEM=&amp;VAR:CURRENCY=&amp;VAR:DB_TYPE=&amp;VAR:UNITS=M&amp;window=popup&amp;w","idth=535&amp;height=425&amp;START_MAXIMIZED=FALSE&amp;Y=120&amp;display_string=audit"}</definedName>
    <definedName name="_4660__FDSAUDITLINK__" localSheetId="1" hidden="1">{"fdsup://directions/FAT Viewer?action=UPDATE&amp;creator=factSet&amp;DYN_ARGS=true&amp;DOC_NAME=FAT:RGQ_ENTRPR_VAL_EV_SOURCE_WINDOW.FAT&amp;VAR:ID1=ITT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4660__FDSAUDITLINK__" localSheetId="0" hidden="1">{"fdsup://directions/FAT Viewer?action=UPDATE&amp;creator=factSet&amp;DYN_ARGS=true&amp;DOC_NAME=FAT:RGQ_ENTRPR_VAL_EV_SOURCE_WINDOW.FAT&amp;VAR:ID1=ITT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4660__FDSAUDITLINK__" hidden="1">{"fdsup://directions/FAT Viewer?action=UPDATE&amp;creator=factSet&amp;DYN_ARGS=true&amp;DOC_NAME=FAT:RGQ_ENTRPR_VAL_EV_SOURCE_WINDOW.FAT&amp;VAR:ID1=ITT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4661__FDSAUDITLINK__" localSheetId="1" hidden="1">{"fdsup://directions/FAT Viewer?action=UPDATE&amp;creator=factSet&amp;DYN_ARGS=true&amp;DOC_NAME=FAT:RGQ_ENTRPR_VAL_EV_SOURCE_WINDOW.FAT&amp;VAR:ID1=ITT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4661__FDSAUDITLINK__" localSheetId="0" hidden="1">{"fdsup://directions/FAT Viewer?action=UPDATE&amp;creator=factSet&amp;DYN_ARGS=true&amp;DOC_NAME=FAT:RGQ_ENTRPR_VAL_EV_SOURCE_WINDOW.FAT&amp;VAR:ID1=ITT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4661__FDSAUDITLINK__" hidden="1">{"fdsup://directions/FAT Viewer?action=UPDATE&amp;creator=factSet&amp;DYN_ARGS=true&amp;DOC_NAME=FAT:RGQ_ENTRPR_VAL_EV_SOURCE_WINDOW.FAT&amp;VAR:ID1=ITT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4662__FDSAUDITLINK__" localSheetId="1" hidden="1">{"fdsup://directions/FAT Viewer?action=UPDATE&amp;creator=factSet&amp;DYN_ARGS=true&amp;DOC_NAME=FAT:RGQ_ENTRPR_VAL_EV_SOURCE_WINDOW.FAT&amp;VAR:ID1=ITT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4662__FDSAUDITLINK__" localSheetId="0" hidden="1">{"fdsup://directions/FAT Viewer?action=UPDATE&amp;creator=factSet&amp;DYN_ARGS=true&amp;DOC_NAME=FAT:RGQ_ENTRPR_VAL_EV_SOURCE_WINDOW.FAT&amp;VAR:ID1=ITT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4662__FDSAUDITLINK__" hidden="1">{"fdsup://directions/FAT Viewer?action=UPDATE&amp;creator=factSet&amp;DYN_ARGS=true&amp;DOC_NAME=FAT:RGQ_ENTRPR_VAL_EV_SOURCE_WINDOW.FAT&amp;VAR:ID1=ITT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4663__FDSAUDITLINK__" localSheetId="1" hidden="1">{"fdsup://directions/FAT Viewer?action=UPDATE&amp;creator=factSet&amp;DYN_ARGS=true&amp;DOC_NAME=FAT:RGQ_ENTRPR_VAL_EV_SOURCE_WINDOW.FAT&amp;VAR:ID1=ITT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4663__FDSAUDITLINK__" localSheetId="0" hidden="1">{"fdsup://directions/FAT Viewer?action=UPDATE&amp;creator=factSet&amp;DYN_ARGS=true&amp;DOC_NAME=FAT:RGQ_ENTRPR_VAL_EV_SOURCE_WINDOW.FAT&amp;VAR:ID1=ITT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4663__FDSAUDITLINK__" hidden="1">{"fdsup://directions/FAT Viewer?action=UPDATE&amp;creator=factSet&amp;DYN_ARGS=true&amp;DOC_NAME=FAT:RGQ_ENTRPR_VAL_EV_SOURCE_WINDOW.FAT&amp;VAR:ID1=ITT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4664__FDSAUDITLINK__" localSheetId="1" hidden="1">{"fdsup://directions/FAT Viewer?action=UPDATE&amp;creator=factSet&amp;DYN_ARGS=true&amp;DOC_NAME=FAT:RGQ_ENTRPR_VAL_EV_SOURCE_WINDOW.FAT&amp;VAR:ID1=ITT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4664__FDSAUDITLINK__" localSheetId="0" hidden="1">{"fdsup://directions/FAT Viewer?action=UPDATE&amp;creator=factSet&amp;DYN_ARGS=true&amp;DOC_NAME=FAT:RGQ_ENTRPR_VAL_EV_SOURCE_WINDOW.FAT&amp;VAR:ID1=ITT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4664__FDSAUDITLINK__" hidden="1">{"fdsup://directions/FAT Viewer?action=UPDATE&amp;creator=factSet&amp;DYN_ARGS=true&amp;DOC_NAME=FAT:RGQ_ENTRPR_VAL_EV_SOURCE_WINDOW.FAT&amp;VAR:ID1=ITT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4665__FDSAUDITLINK__" localSheetId="1" hidden="1">{"fdsup://directions/FAT Viewer?action=UPDATE&amp;creator=factSet&amp;DYN_ARGS=true&amp;DOC_NAME=FAT:RGQ_ENTRPR_VAL_EV_SOURCE_WINDOW.FAT&amp;VAR:ID1=ITT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4665__FDSAUDITLINK__" localSheetId="0" hidden="1">{"fdsup://directions/FAT Viewer?action=UPDATE&amp;creator=factSet&amp;DYN_ARGS=true&amp;DOC_NAME=FAT:RGQ_ENTRPR_VAL_EV_SOURCE_WINDOW.FAT&amp;VAR:ID1=ITT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4665__FDSAUDITLINK__" hidden="1">{"fdsup://directions/FAT Viewer?action=UPDATE&amp;creator=factSet&amp;DYN_ARGS=true&amp;DOC_NAME=FAT:RGQ_ENTRPR_VAL_EV_SOURCE_WINDOW.FAT&amp;VAR:ID1=ITT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4666__FDSAUDITLINK__" localSheetId="1" hidden="1">{"fdsup://directions/FAT Viewer?action=UPDATE&amp;creator=factSet&amp;DYN_ARGS=true&amp;DOC_NAME=FAT:RGQ_ENTRPR_VAL_EV_SOURCE_WINDOW.FAT&amp;VAR:ID1=ITT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4666__FDSAUDITLINK__" localSheetId="0" hidden="1">{"fdsup://directions/FAT Viewer?action=UPDATE&amp;creator=factSet&amp;DYN_ARGS=true&amp;DOC_NAME=FAT:RGQ_ENTRPR_VAL_EV_SOURCE_WINDOW.FAT&amp;VAR:ID1=ITT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4666__FDSAUDITLINK__" hidden="1">{"fdsup://directions/FAT Viewer?action=UPDATE&amp;creator=factSet&amp;DYN_ARGS=true&amp;DOC_NAME=FAT:RGQ_ENTRPR_VAL_EV_SOURCE_WINDOW.FAT&amp;VAR:ID1=ITT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4667__FDSAUDITLINK__" localSheetId="1" hidden="1">{"fdsup://directions/FAT Viewer?action=UPDATE&amp;creator=factSet&amp;DYN_ARGS=true&amp;DOC_NAME=FAT:RGQ_ENTRPR_VAL_EV_SOURCE_WINDOW.FAT&amp;VAR:ID1=ITT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4667__FDSAUDITLINK__" localSheetId="0" hidden="1">{"fdsup://directions/FAT Viewer?action=UPDATE&amp;creator=factSet&amp;DYN_ARGS=true&amp;DOC_NAME=FAT:RGQ_ENTRPR_VAL_EV_SOURCE_WINDOW.FAT&amp;VAR:ID1=ITT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4667__FDSAUDITLINK__" hidden="1">{"fdsup://directions/FAT Viewer?action=UPDATE&amp;creator=factSet&amp;DYN_ARGS=true&amp;DOC_NAME=FAT:RGQ_ENTRPR_VAL_EV_SOURCE_WINDOW.FAT&amp;VAR:ID1=ITT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4668__FDSAUDITLINK__" localSheetId="1" hidden="1">{"fdsup://directions/FAT Viewer?action=UPDATE&amp;creator=factSet&amp;DYN_ARGS=true&amp;DOC_NAME=FAT:RGQ_ENTRPR_VAL_EV_SOURCE_WINDOW.FAT&amp;VAR:ID1=ITT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4668__FDSAUDITLINK__" localSheetId="0" hidden="1">{"fdsup://directions/FAT Viewer?action=UPDATE&amp;creator=factSet&amp;DYN_ARGS=true&amp;DOC_NAME=FAT:RGQ_ENTRPR_VAL_EV_SOURCE_WINDOW.FAT&amp;VAR:ID1=ITT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4668__FDSAUDITLINK__" hidden="1">{"fdsup://directions/FAT Viewer?action=UPDATE&amp;creator=factSet&amp;DYN_ARGS=true&amp;DOC_NAME=FAT:RGQ_ENTRPR_VAL_EV_SOURCE_WINDOW.FAT&amp;VAR:ID1=ITT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4669__FDSAUDITLINK__" localSheetId="1" hidden="1">{"fdsup://directions/FAT Viewer?action=UPDATE&amp;creator=factSet&amp;DYN_ARGS=true&amp;DOC_NAME=FAT:RGQ_ENTRPR_VAL_EV_SOURCE_WINDOW.FAT&amp;VAR:ID1=ITT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4669__FDSAUDITLINK__" localSheetId="0" hidden="1">{"fdsup://directions/FAT Viewer?action=UPDATE&amp;creator=factSet&amp;DYN_ARGS=true&amp;DOC_NAME=FAT:RGQ_ENTRPR_VAL_EV_SOURCE_WINDOW.FAT&amp;VAR:ID1=ITT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4669__FDSAUDITLINK__" hidden="1">{"fdsup://directions/FAT Viewer?action=UPDATE&amp;creator=factSet&amp;DYN_ARGS=true&amp;DOC_NAME=FAT:RGQ_ENTRPR_VAL_EV_SOURCE_WINDOW.FAT&amp;VAR:ID1=ITT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467__FDSAUDITLINK__" localSheetId="1" hidden="1">{"fdsup://directions/FAT Viewer?action=UPDATE&amp;creator=factSet&amp;DYN_ARGS=true&amp;DOC_NAME=FAT:RGQ_ENTRPR_VAL_EV_SOURCE_WINDOW.FAT&amp;VAR:ID1=PLL&amp;VAR:SDATE=20070202&amp;VAR:FDATE=20070131&amp;VAR:FREQ=WEEKLY&amp;VAR:RELITEM=&amp;VAR:CURRENCY=&amp;VAR:DB_TYPE=&amp;VAR:UNITS=M&amp;window=popup&amp;w","idth=535&amp;height=425&amp;START_MAXIMIZED=FALSE&amp;Y=120&amp;display_string=audit"}</definedName>
    <definedName name="_467__FDSAUDITLINK__" localSheetId="0" hidden="1">{"fdsup://directions/FAT Viewer?action=UPDATE&amp;creator=factSet&amp;DYN_ARGS=true&amp;DOC_NAME=FAT:RGQ_ENTRPR_VAL_EV_SOURCE_WINDOW.FAT&amp;VAR:ID1=PLL&amp;VAR:SDATE=20070202&amp;VAR:FDATE=20070131&amp;VAR:FREQ=WEEKLY&amp;VAR:RELITEM=&amp;VAR:CURRENCY=&amp;VAR:DB_TYPE=&amp;VAR:UNITS=M&amp;window=popup&amp;w","idth=535&amp;height=425&amp;START_MAXIMIZED=FALSE&amp;Y=120&amp;display_string=audit"}</definedName>
    <definedName name="_467__FDSAUDITLINK__" hidden="1">{"fdsup://directions/FAT Viewer?action=UPDATE&amp;creator=factSet&amp;DYN_ARGS=true&amp;DOC_NAME=FAT:RGQ_ENTRPR_VAL_EV_SOURCE_WINDOW.FAT&amp;VAR:ID1=PLL&amp;VAR:SDATE=20070202&amp;VAR:FDATE=20070131&amp;VAR:FREQ=WEEKLY&amp;VAR:RELITEM=&amp;VAR:CURRENCY=&amp;VAR:DB_TYPE=&amp;VAR:UNITS=M&amp;window=popup&amp;w","idth=535&amp;height=425&amp;START_MAXIMIZED=FALSE&amp;Y=120&amp;display_string=audit"}</definedName>
    <definedName name="_4670__FDSAUDITLINK__" localSheetId="1" hidden="1">{"fdsup://directions/FAT Viewer?action=UPDATE&amp;creator=factSet&amp;DYN_ARGS=true&amp;DOC_NAME=FAT:RGQ_ENTRPR_VAL_EV_SOURCE_WINDOW.FAT&amp;VAR:ID1=ITT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4670__FDSAUDITLINK__" localSheetId="0" hidden="1">{"fdsup://directions/FAT Viewer?action=UPDATE&amp;creator=factSet&amp;DYN_ARGS=true&amp;DOC_NAME=FAT:RGQ_ENTRPR_VAL_EV_SOURCE_WINDOW.FAT&amp;VAR:ID1=ITT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4670__FDSAUDITLINK__" hidden="1">{"fdsup://directions/FAT Viewer?action=UPDATE&amp;creator=factSet&amp;DYN_ARGS=true&amp;DOC_NAME=FAT:RGQ_ENTRPR_VAL_EV_SOURCE_WINDOW.FAT&amp;VAR:ID1=ITT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4671__FDSAUDITLINK__" localSheetId="1" hidden="1">{"fdsup://directions/FAT Viewer?action=UPDATE&amp;creator=factSet&amp;DYN_ARGS=true&amp;DOC_NAME=FAT:RGQ_ENTRPR_VAL_EV_SOURCE_WINDOW.FAT&amp;VAR:ID1=ITT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4671__FDSAUDITLINK__" localSheetId="0" hidden="1">{"fdsup://directions/FAT Viewer?action=UPDATE&amp;creator=factSet&amp;DYN_ARGS=true&amp;DOC_NAME=FAT:RGQ_ENTRPR_VAL_EV_SOURCE_WINDOW.FAT&amp;VAR:ID1=ITT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4671__FDSAUDITLINK__" hidden="1">{"fdsup://directions/FAT Viewer?action=UPDATE&amp;creator=factSet&amp;DYN_ARGS=true&amp;DOC_NAME=FAT:RGQ_ENTRPR_VAL_EV_SOURCE_WINDOW.FAT&amp;VAR:ID1=ITT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4672__FDSAUDITLINK__" localSheetId="1" hidden="1">{"fdsup://directions/FAT Viewer?action=UPDATE&amp;creator=factSet&amp;DYN_ARGS=true&amp;DOC_NAME=FAT:RGQ_ENTRPR_VAL_EV_SOURCE_WINDOW.FAT&amp;VAR:ID1=WTS&amp;VAR:SDATE=20110311&amp;VAR:FDATE=20101231&amp;VAR:FREQ=WEEKLY&amp;VAR:RELITEM=&amp;VAR:CURRENCY=&amp;VAR:DB_TYPE=&amp;VAR:UNITS=M&amp;window=popup&amp;w","idth=535&amp;height=425&amp;START_MAXIMIZED=FALSE&amp;Y=120&amp;display_string=audit"}</definedName>
    <definedName name="_4672__FDSAUDITLINK__" localSheetId="0" hidden="1">{"fdsup://directions/FAT Viewer?action=UPDATE&amp;creator=factSet&amp;DYN_ARGS=true&amp;DOC_NAME=FAT:RGQ_ENTRPR_VAL_EV_SOURCE_WINDOW.FAT&amp;VAR:ID1=WTS&amp;VAR:SDATE=20110311&amp;VAR:FDATE=20101231&amp;VAR:FREQ=WEEKLY&amp;VAR:RELITEM=&amp;VAR:CURRENCY=&amp;VAR:DB_TYPE=&amp;VAR:UNITS=M&amp;window=popup&amp;w","idth=535&amp;height=425&amp;START_MAXIMIZED=FALSE&amp;Y=120&amp;display_string=audit"}</definedName>
    <definedName name="_4672__FDSAUDITLINK__" hidden="1">{"fdsup://directions/FAT Viewer?action=UPDATE&amp;creator=factSet&amp;DYN_ARGS=true&amp;DOC_NAME=FAT:RGQ_ENTRPR_VAL_EV_SOURCE_WINDOW.FAT&amp;VAR:ID1=WTS&amp;VAR:SDATE=20110311&amp;VAR:FDATE=20101231&amp;VAR:FREQ=WEEKLY&amp;VAR:RELITEM=&amp;VAR:CURRENCY=&amp;VAR:DB_TYPE=&amp;VAR:UNITS=M&amp;window=popup&amp;w","idth=535&amp;height=425&amp;START_MAXIMIZED=FALSE&amp;Y=120&amp;display_string=audit"}</definedName>
    <definedName name="_4673__FDSAUDITLINK__" localSheetId="1" hidden="1">{"fdsup://directions/FAT Viewer?action=UPDATE&amp;creator=factSet&amp;DYN_ARGS=true&amp;DOC_NAME=FAT:RGQ_ENTRPR_VAL_EV_SOURCE_WINDOW.FAT&amp;VAR:ID1=WTS&amp;VAR:SDATE=20110304&amp;VAR:FDATE=20101231&amp;VAR:FREQ=WEEKLY&amp;VAR:RELITEM=&amp;VAR:CURRENCY=&amp;VAR:DB_TYPE=&amp;VAR:UNITS=M&amp;window=popup&amp;w","idth=535&amp;height=425&amp;START_MAXIMIZED=FALSE&amp;Y=120&amp;display_string=audit"}</definedName>
    <definedName name="_4673__FDSAUDITLINK__" localSheetId="0" hidden="1">{"fdsup://directions/FAT Viewer?action=UPDATE&amp;creator=factSet&amp;DYN_ARGS=true&amp;DOC_NAME=FAT:RGQ_ENTRPR_VAL_EV_SOURCE_WINDOW.FAT&amp;VAR:ID1=WTS&amp;VAR:SDATE=20110304&amp;VAR:FDATE=20101231&amp;VAR:FREQ=WEEKLY&amp;VAR:RELITEM=&amp;VAR:CURRENCY=&amp;VAR:DB_TYPE=&amp;VAR:UNITS=M&amp;window=popup&amp;w","idth=535&amp;height=425&amp;START_MAXIMIZED=FALSE&amp;Y=120&amp;display_string=audit"}</definedName>
    <definedName name="_4673__FDSAUDITLINK__" hidden="1">{"fdsup://directions/FAT Viewer?action=UPDATE&amp;creator=factSet&amp;DYN_ARGS=true&amp;DOC_NAME=FAT:RGQ_ENTRPR_VAL_EV_SOURCE_WINDOW.FAT&amp;VAR:ID1=WTS&amp;VAR:SDATE=20110304&amp;VAR:FDATE=20101231&amp;VAR:FREQ=WEEKLY&amp;VAR:RELITEM=&amp;VAR:CURRENCY=&amp;VAR:DB_TYPE=&amp;VAR:UNITS=M&amp;window=popup&amp;w","idth=535&amp;height=425&amp;START_MAXIMIZED=FALSE&amp;Y=120&amp;display_string=audit"}</definedName>
    <definedName name="_4674__FDSAUDITLINK__" localSheetId="1" hidden="1">{"fdsup://directions/FAT Viewer?action=UPDATE&amp;creator=factSet&amp;DYN_ARGS=true&amp;DOC_NAME=FAT:RGQ_ENTRPR_VAL_EV_SOURCE_WINDOW.FAT&amp;VAR:ID1=WTS&amp;VAR:SDATE=20110225&amp;VAR:FDATE=20101231&amp;VAR:FREQ=WEEKLY&amp;VAR:RELITEM=&amp;VAR:CURRENCY=&amp;VAR:DB_TYPE=&amp;VAR:UNITS=M&amp;window=popup&amp;w","idth=535&amp;height=425&amp;START_MAXIMIZED=FALSE&amp;Y=120&amp;display_string=audit"}</definedName>
    <definedName name="_4674__FDSAUDITLINK__" localSheetId="0" hidden="1">{"fdsup://directions/FAT Viewer?action=UPDATE&amp;creator=factSet&amp;DYN_ARGS=true&amp;DOC_NAME=FAT:RGQ_ENTRPR_VAL_EV_SOURCE_WINDOW.FAT&amp;VAR:ID1=WTS&amp;VAR:SDATE=20110225&amp;VAR:FDATE=20101231&amp;VAR:FREQ=WEEKLY&amp;VAR:RELITEM=&amp;VAR:CURRENCY=&amp;VAR:DB_TYPE=&amp;VAR:UNITS=M&amp;window=popup&amp;w","idth=535&amp;height=425&amp;START_MAXIMIZED=FALSE&amp;Y=120&amp;display_string=audit"}</definedName>
    <definedName name="_4674__FDSAUDITLINK__" hidden="1">{"fdsup://directions/FAT Viewer?action=UPDATE&amp;creator=factSet&amp;DYN_ARGS=true&amp;DOC_NAME=FAT:RGQ_ENTRPR_VAL_EV_SOURCE_WINDOW.FAT&amp;VAR:ID1=WTS&amp;VAR:SDATE=20110225&amp;VAR:FDATE=20101231&amp;VAR:FREQ=WEEKLY&amp;VAR:RELITEM=&amp;VAR:CURRENCY=&amp;VAR:DB_TYPE=&amp;VAR:UNITS=M&amp;window=popup&amp;w","idth=535&amp;height=425&amp;START_MAXIMIZED=FALSE&amp;Y=120&amp;display_string=audit"}</definedName>
    <definedName name="_4675__FDSAUDITLINK__" localSheetId="1" hidden="1">{"fdsup://directions/FAT Viewer?action=UPDATE&amp;creator=factSet&amp;DYN_ARGS=true&amp;DOC_NAME=FAT:RGQ_ENTRPR_VAL_EV_SOURCE_WINDOW.FAT&amp;VAR:ID1=WTS&amp;VAR:SDATE=20110218&amp;VAR:FDATE=20101231&amp;VAR:FREQ=WEEKLY&amp;VAR:RELITEM=&amp;VAR:CURRENCY=&amp;VAR:DB_TYPE=&amp;VAR:UNITS=M&amp;window=popup&amp;w","idth=535&amp;height=425&amp;START_MAXIMIZED=FALSE&amp;Y=120&amp;display_string=audit"}</definedName>
    <definedName name="_4675__FDSAUDITLINK__" localSheetId="0" hidden="1">{"fdsup://directions/FAT Viewer?action=UPDATE&amp;creator=factSet&amp;DYN_ARGS=true&amp;DOC_NAME=FAT:RGQ_ENTRPR_VAL_EV_SOURCE_WINDOW.FAT&amp;VAR:ID1=WTS&amp;VAR:SDATE=20110218&amp;VAR:FDATE=20101231&amp;VAR:FREQ=WEEKLY&amp;VAR:RELITEM=&amp;VAR:CURRENCY=&amp;VAR:DB_TYPE=&amp;VAR:UNITS=M&amp;window=popup&amp;w","idth=535&amp;height=425&amp;START_MAXIMIZED=FALSE&amp;Y=120&amp;display_string=audit"}</definedName>
    <definedName name="_4675__FDSAUDITLINK__" hidden="1">{"fdsup://directions/FAT Viewer?action=UPDATE&amp;creator=factSet&amp;DYN_ARGS=true&amp;DOC_NAME=FAT:RGQ_ENTRPR_VAL_EV_SOURCE_WINDOW.FAT&amp;VAR:ID1=WTS&amp;VAR:SDATE=20110218&amp;VAR:FDATE=20101231&amp;VAR:FREQ=WEEKLY&amp;VAR:RELITEM=&amp;VAR:CURRENCY=&amp;VAR:DB_TYPE=&amp;VAR:UNITS=M&amp;window=popup&amp;w","idth=535&amp;height=425&amp;START_MAXIMIZED=FALSE&amp;Y=120&amp;display_string=audit"}</definedName>
    <definedName name="_4676__FDSAUDITLINK__" localSheetId="1" hidden="1">{"fdsup://directions/FAT Viewer?action=UPDATE&amp;creator=factSet&amp;DYN_ARGS=true&amp;DOC_NAME=FAT:RGQ_ENTRPR_VAL_EV_SOURCE_WINDOW.FAT&amp;VAR:ID1=WTS&amp;VAR:SDATE=20110211&amp;VAR:FDATE=20101231&amp;VAR:FREQ=WEEKLY&amp;VAR:RELITEM=&amp;VAR:CURRENCY=&amp;VAR:DB_TYPE=&amp;VAR:UNITS=M&amp;window=popup&amp;w","idth=535&amp;height=425&amp;START_MAXIMIZED=FALSE&amp;Y=120&amp;display_string=audit"}</definedName>
    <definedName name="_4676__FDSAUDITLINK__" localSheetId="0" hidden="1">{"fdsup://directions/FAT Viewer?action=UPDATE&amp;creator=factSet&amp;DYN_ARGS=true&amp;DOC_NAME=FAT:RGQ_ENTRPR_VAL_EV_SOURCE_WINDOW.FAT&amp;VAR:ID1=WTS&amp;VAR:SDATE=20110211&amp;VAR:FDATE=20101231&amp;VAR:FREQ=WEEKLY&amp;VAR:RELITEM=&amp;VAR:CURRENCY=&amp;VAR:DB_TYPE=&amp;VAR:UNITS=M&amp;window=popup&amp;w","idth=535&amp;height=425&amp;START_MAXIMIZED=FALSE&amp;Y=120&amp;display_string=audit"}</definedName>
    <definedName name="_4676__FDSAUDITLINK__" hidden="1">{"fdsup://directions/FAT Viewer?action=UPDATE&amp;creator=factSet&amp;DYN_ARGS=true&amp;DOC_NAME=FAT:RGQ_ENTRPR_VAL_EV_SOURCE_WINDOW.FAT&amp;VAR:ID1=WTS&amp;VAR:SDATE=20110211&amp;VAR:FDATE=20101231&amp;VAR:FREQ=WEEKLY&amp;VAR:RELITEM=&amp;VAR:CURRENCY=&amp;VAR:DB_TYPE=&amp;VAR:UNITS=M&amp;window=popup&amp;w","idth=535&amp;height=425&amp;START_MAXIMIZED=FALSE&amp;Y=120&amp;display_string=audit"}</definedName>
    <definedName name="_4677__FDSAUDITLINK__" localSheetId="1" hidden="1">{"fdsup://directions/FAT Viewer?action=UPDATE&amp;creator=factSet&amp;DYN_ARGS=true&amp;DOC_NAME=FAT:RGQ_ENTRPR_VAL_EV_SOURCE_WINDOW.FAT&amp;VAR:ID1=WTS&amp;VAR:SDATE=20110204&amp;VAR:FDATE=20101231&amp;VAR:FREQ=WEEKLY&amp;VAR:RELITEM=&amp;VAR:CURRENCY=&amp;VAR:DB_TYPE=&amp;VAR:UNITS=M&amp;window=popup&amp;w","idth=535&amp;height=425&amp;START_MAXIMIZED=FALSE&amp;Y=120&amp;display_string=audit"}</definedName>
    <definedName name="_4677__FDSAUDITLINK__" localSheetId="0" hidden="1">{"fdsup://directions/FAT Viewer?action=UPDATE&amp;creator=factSet&amp;DYN_ARGS=true&amp;DOC_NAME=FAT:RGQ_ENTRPR_VAL_EV_SOURCE_WINDOW.FAT&amp;VAR:ID1=WTS&amp;VAR:SDATE=20110204&amp;VAR:FDATE=20101231&amp;VAR:FREQ=WEEKLY&amp;VAR:RELITEM=&amp;VAR:CURRENCY=&amp;VAR:DB_TYPE=&amp;VAR:UNITS=M&amp;window=popup&amp;w","idth=535&amp;height=425&amp;START_MAXIMIZED=FALSE&amp;Y=120&amp;display_string=audit"}</definedName>
    <definedName name="_4677__FDSAUDITLINK__" hidden="1">{"fdsup://directions/FAT Viewer?action=UPDATE&amp;creator=factSet&amp;DYN_ARGS=true&amp;DOC_NAME=FAT:RGQ_ENTRPR_VAL_EV_SOURCE_WINDOW.FAT&amp;VAR:ID1=WTS&amp;VAR:SDATE=20110204&amp;VAR:FDATE=20101231&amp;VAR:FREQ=WEEKLY&amp;VAR:RELITEM=&amp;VAR:CURRENCY=&amp;VAR:DB_TYPE=&amp;VAR:UNITS=M&amp;window=popup&amp;w","idth=535&amp;height=425&amp;START_MAXIMIZED=FALSE&amp;Y=120&amp;display_string=audit"}</definedName>
    <definedName name="_4678__FDSAUDITLINK__" localSheetId="1" hidden="1">{"fdsup://directions/FAT Viewer?action=UPDATE&amp;creator=factSet&amp;DYN_ARGS=true&amp;DOC_NAME=FAT:RGQ_ENTRPR_VAL_EV_SOURCE_WINDOW.FAT&amp;VAR:ID1=WTS&amp;VAR:SDATE=20110128&amp;VAR:FDATE=20101231&amp;VAR:FREQ=WEEKLY&amp;VAR:RELITEM=&amp;VAR:CURRENCY=&amp;VAR:DB_TYPE=&amp;VAR:UNITS=M&amp;window=popup&amp;w","idth=535&amp;height=425&amp;START_MAXIMIZED=FALSE&amp;Y=120&amp;display_string=audit"}</definedName>
    <definedName name="_4678__FDSAUDITLINK__" localSheetId="0" hidden="1">{"fdsup://directions/FAT Viewer?action=UPDATE&amp;creator=factSet&amp;DYN_ARGS=true&amp;DOC_NAME=FAT:RGQ_ENTRPR_VAL_EV_SOURCE_WINDOW.FAT&amp;VAR:ID1=WTS&amp;VAR:SDATE=20110128&amp;VAR:FDATE=20101231&amp;VAR:FREQ=WEEKLY&amp;VAR:RELITEM=&amp;VAR:CURRENCY=&amp;VAR:DB_TYPE=&amp;VAR:UNITS=M&amp;window=popup&amp;w","idth=535&amp;height=425&amp;START_MAXIMIZED=FALSE&amp;Y=120&amp;display_string=audit"}</definedName>
    <definedName name="_4678__FDSAUDITLINK__" hidden="1">{"fdsup://directions/FAT Viewer?action=UPDATE&amp;creator=factSet&amp;DYN_ARGS=true&amp;DOC_NAME=FAT:RGQ_ENTRPR_VAL_EV_SOURCE_WINDOW.FAT&amp;VAR:ID1=WTS&amp;VAR:SDATE=20110128&amp;VAR:FDATE=20101231&amp;VAR:FREQ=WEEKLY&amp;VAR:RELITEM=&amp;VAR:CURRENCY=&amp;VAR:DB_TYPE=&amp;VAR:UNITS=M&amp;window=popup&amp;w","idth=535&amp;height=425&amp;START_MAXIMIZED=FALSE&amp;Y=120&amp;display_string=audit"}</definedName>
    <definedName name="_4679__FDSAUDITLINK__" localSheetId="1" hidden="1">{"fdsup://directions/FAT Viewer?action=UPDATE&amp;creator=factSet&amp;DYN_ARGS=true&amp;DOC_NAME=FAT:RGQ_ENTRPR_VAL_EV_SOURCE_WINDOW.FAT&amp;VAR:ID1=WTS&amp;VAR:SDATE=20110121&amp;VAR:FDATE=20101231&amp;VAR:FREQ=WEEKLY&amp;VAR:RELITEM=&amp;VAR:CURRENCY=&amp;VAR:DB_TYPE=&amp;VAR:UNITS=M&amp;window=popup&amp;w","idth=535&amp;height=425&amp;START_MAXIMIZED=FALSE&amp;Y=120&amp;display_string=audit"}</definedName>
    <definedName name="_4679__FDSAUDITLINK__" localSheetId="0" hidden="1">{"fdsup://directions/FAT Viewer?action=UPDATE&amp;creator=factSet&amp;DYN_ARGS=true&amp;DOC_NAME=FAT:RGQ_ENTRPR_VAL_EV_SOURCE_WINDOW.FAT&amp;VAR:ID1=WTS&amp;VAR:SDATE=20110121&amp;VAR:FDATE=20101231&amp;VAR:FREQ=WEEKLY&amp;VAR:RELITEM=&amp;VAR:CURRENCY=&amp;VAR:DB_TYPE=&amp;VAR:UNITS=M&amp;window=popup&amp;w","idth=535&amp;height=425&amp;START_MAXIMIZED=FALSE&amp;Y=120&amp;display_string=audit"}</definedName>
    <definedName name="_4679__FDSAUDITLINK__" hidden="1">{"fdsup://directions/FAT Viewer?action=UPDATE&amp;creator=factSet&amp;DYN_ARGS=true&amp;DOC_NAME=FAT:RGQ_ENTRPR_VAL_EV_SOURCE_WINDOW.FAT&amp;VAR:ID1=WTS&amp;VAR:SDATE=20110121&amp;VAR:FDATE=20101231&amp;VAR:FREQ=WEEKLY&amp;VAR:RELITEM=&amp;VAR:CURRENCY=&amp;VAR:DB_TYPE=&amp;VAR:UNITS=M&amp;window=popup&amp;w","idth=535&amp;height=425&amp;START_MAXIMIZED=FALSE&amp;Y=120&amp;display_string=audit"}</definedName>
    <definedName name="_468__FDSAUDITLINK__" localSheetId="1" hidden="1">{"fdsup://directions/FAT Viewer?action=UPDATE&amp;creator=factSet&amp;DYN_ARGS=true&amp;DOC_NAME=FAT:RGQ_ENTRPR_VAL_EV_SOURCE_WINDOW.FAT&amp;VAR:ID1=PLL&amp;VAR:SDATE=20070126&amp;VAR:FDATE=20061031&amp;VAR:FREQ=WEEKLY&amp;VAR:RELITEM=&amp;VAR:CURRENCY=&amp;VAR:DB_TYPE=&amp;VAR:UNITS=M&amp;window=popup&amp;w","idth=535&amp;height=425&amp;START_MAXIMIZED=FALSE&amp;Y=120&amp;display_string=audit"}</definedName>
    <definedName name="_468__FDSAUDITLINK__" localSheetId="0" hidden="1">{"fdsup://directions/FAT Viewer?action=UPDATE&amp;creator=factSet&amp;DYN_ARGS=true&amp;DOC_NAME=FAT:RGQ_ENTRPR_VAL_EV_SOURCE_WINDOW.FAT&amp;VAR:ID1=PLL&amp;VAR:SDATE=20070126&amp;VAR:FDATE=20061031&amp;VAR:FREQ=WEEKLY&amp;VAR:RELITEM=&amp;VAR:CURRENCY=&amp;VAR:DB_TYPE=&amp;VAR:UNITS=M&amp;window=popup&amp;w","idth=535&amp;height=425&amp;START_MAXIMIZED=FALSE&amp;Y=120&amp;display_string=audit"}</definedName>
    <definedName name="_468__FDSAUDITLINK__" hidden="1">{"fdsup://directions/FAT Viewer?action=UPDATE&amp;creator=factSet&amp;DYN_ARGS=true&amp;DOC_NAME=FAT:RGQ_ENTRPR_VAL_EV_SOURCE_WINDOW.FAT&amp;VAR:ID1=PLL&amp;VAR:SDATE=20070126&amp;VAR:FDATE=20061031&amp;VAR:FREQ=WEEKLY&amp;VAR:RELITEM=&amp;VAR:CURRENCY=&amp;VAR:DB_TYPE=&amp;VAR:UNITS=M&amp;window=popup&amp;w","idth=535&amp;height=425&amp;START_MAXIMIZED=FALSE&amp;Y=120&amp;display_string=audit"}</definedName>
    <definedName name="_4680__FDSAUDITLINK__" localSheetId="1" hidden="1">{"fdsup://directions/FAT Viewer?action=UPDATE&amp;creator=factSet&amp;DYN_ARGS=true&amp;DOC_NAME=FAT:RGQ_ENTRPR_VAL_EV_SOURCE_WINDOW.FAT&amp;VAR:ID1=WTS&amp;VAR:SDATE=20110114&amp;VAR:FDATE=20101231&amp;VAR:FREQ=WEEKLY&amp;VAR:RELITEM=&amp;VAR:CURRENCY=&amp;VAR:DB_TYPE=&amp;VAR:UNITS=M&amp;window=popup&amp;w","idth=535&amp;height=425&amp;START_MAXIMIZED=FALSE&amp;Y=120&amp;display_string=audit"}</definedName>
    <definedName name="_4680__FDSAUDITLINK__" localSheetId="0" hidden="1">{"fdsup://directions/FAT Viewer?action=UPDATE&amp;creator=factSet&amp;DYN_ARGS=true&amp;DOC_NAME=FAT:RGQ_ENTRPR_VAL_EV_SOURCE_WINDOW.FAT&amp;VAR:ID1=WTS&amp;VAR:SDATE=20110114&amp;VAR:FDATE=20101231&amp;VAR:FREQ=WEEKLY&amp;VAR:RELITEM=&amp;VAR:CURRENCY=&amp;VAR:DB_TYPE=&amp;VAR:UNITS=M&amp;window=popup&amp;w","idth=535&amp;height=425&amp;START_MAXIMIZED=FALSE&amp;Y=120&amp;display_string=audit"}</definedName>
    <definedName name="_4680__FDSAUDITLINK__" hidden="1">{"fdsup://directions/FAT Viewer?action=UPDATE&amp;creator=factSet&amp;DYN_ARGS=true&amp;DOC_NAME=FAT:RGQ_ENTRPR_VAL_EV_SOURCE_WINDOW.FAT&amp;VAR:ID1=WTS&amp;VAR:SDATE=20110114&amp;VAR:FDATE=20101231&amp;VAR:FREQ=WEEKLY&amp;VAR:RELITEM=&amp;VAR:CURRENCY=&amp;VAR:DB_TYPE=&amp;VAR:UNITS=M&amp;window=popup&amp;w","idth=535&amp;height=425&amp;START_MAXIMIZED=FALSE&amp;Y=120&amp;display_string=audit"}</definedName>
    <definedName name="_4681__FDSAUDITLINK__" localSheetId="1" hidden="1">{"fdsup://directions/FAT Viewer?action=UPDATE&amp;creator=factSet&amp;DYN_ARGS=true&amp;DOC_NAME=FAT:RGQ_ENTRPR_VAL_EV_SOURCE_WINDOW.FAT&amp;VAR:ID1=WTS&amp;VAR:SDATE=20110107&amp;VAR:FDATE=20101231&amp;VAR:FREQ=WEEKLY&amp;VAR:RELITEM=&amp;VAR:CURRENCY=&amp;VAR:DB_TYPE=&amp;VAR:UNITS=M&amp;window=popup&amp;w","idth=535&amp;height=425&amp;START_MAXIMIZED=FALSE&amp;Y=120&amp;display_string=audit"}</definedName>
    <definedName name="_4681__FDSAUDITLINK__" localSheetId="0" hidden="1">{"fdsup://directions/FAT Viewer?action=UPDATE&amp;creator=factSet&amp;DYN_ARGS=true&amp;DOC_NAME=FAT:RGQ_ENTRPR_VAL_EV_SOURCE_WINDOW.FAT&amp;VAR:ID1=WTS&amp;VAR:SDATE=20110107&amp;VAR:FDATE=20101231&amp;VAR:FREQ=WEEKLY&amp;VAR:RELITEM=&amp;VAR:CURRENCY=&amp;VAR:DB_TYPE=&amp;VAR:UNITS=M&amp;window=popup&amp;w","idth=535&amp;height=425&amp;START_MAXIMIZED=FALSE&amp;Y=120&amp;display_string=audit"}</definedName>
    <definedName name="_4681__FDSAUDITLINK__" hidden="1">{"fdsup://directions/FAT Viewer?action=UPDATE&amp;creator=factSet&amp;DYN_ARGS=true&amp;DOC_NAME=FAT:RGQ_ENTRPR_VAL_EV_SOURCE_WINDOW.FAT&amp;VAR:ID1=WTS&amp;VAR:SDATE=20110107&amp;VAR:FDATE=20101231&amp;VAR:FREQ=WEEKLY&amp;VAR:RELITEM=&amp;VAR:CURRENCY=&amp;VAR:DB_TYPE=&amp;VAR:UNITS=M&amp;window=popup&amp;w","idth=535&amp;height=425&amp;START_MAXIMIZED=FALSE&amp;Y=120&amp;display_string=audit"}</definedName>
    <definedName name="_4682__FDSAUDITLINK__" localSheetId="1" hidden="1">{"fdsup://directions/FAT Viewer?action=UPDATE&amp;creator=factSet&amp;DYN_ARGS=true&amp;DOC_NAME=FAT:RGQ_ENTRPR_VAL_EV_SOURCE_WINDOW.FAT&amp;VAR:ID1=WTS&amp;VAR:SDATE=20101231&amp;VAR:FDATE=20101231&amp;VAR:FREQ=WEEKLY&amp;VAR:RELITEM=&amp;VAR:CURRENCY=&amp;VAR:DB_TYPE=&amp;VAR:UNITS=M&amp;window=popup&amp;w","idth=535&amp;height=425&amp;START_MAXIMIZED=FALSE&amp;Y=120&amp;display_string=audit"}</definedName>
    <definedName name="_4682__FDSAUDITLINK__" localSheetId="0" hidden="1">{"fdsup://directions/FAT Viewer?action=UPDATE&amp;creator=factSet&amp;DYN_ARGS=true&amp;DOC_NAME=FAT:RGQ_ENTRPR_VAL_EV_SOURCE_WINDOW.FAT&amp;VAR:ID1=WTS&amp;VAR:SDATE=20101231&amp;VAR:FDATE=20101231&amp;VAR:FREQ=WEEKLY&amp;VAR:RELITEM=&amp;VAR:CURRENCY=&amp;VAR:DB_TYPE=&amp;VAR:UNITS=M&amp;window=popup&amp;w","idth=535&amp;height=425&amp;START_MAXIMIZED=FALSE&amp;Y=120&amp;display_string=audit"}</definedName>
    <definedName name="_4682__FDSAUDITLINK__" hidden="1">{"fdsup://directions/FAT Viewer?action=UPDATE&amp;creator=factSet&amp;DYN_ARGS=true&amp;DOC_NAME=FAT:RGQ_ENTRPR_VAL_EV_SOURCE_WINDOW.FAT&amp;VAR:ID1=WTS&amp;VAR:SDATE=20101231&amp;VAR:FDATE=20101231&amp;VAR:FREQ=WEEKLY&amp;VAR:RELITEM=&amp;VAR:CURRENCY=&amp;VAR:DB_TYPE=&amp;VAR:UNITS=M&amp;window=popup&amp;w","idth=535&amp;height=425&amp;START_MAXIMIZED=FALSE&amp;Y=120&amp;display_string=audit"}</definedName>
    <definedName name="_4683__FDSAUDITLINK__" localSheetId="1" hidden="1">{"fdsup://directions/FAT Viewer?action=UPDATE&amp;creator=factSet&amp;DYN_ARGS=true&amp;DOC_NAME=FAT:RGQ_ENTRPR_VAL_EV_SOURCE_WINDOW.FAT&amp;VAR:ID1=WTS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4683__FDSAUDITLINK__" localSheetId="0" hidden="1">{"fdsup://directions/FAT Viewer?action=UPDATE&amp;creator=factSet&amp;DYN_ARGS=true&amp;DOC_NAME=FAT:RGQ_ENTRPR_VAL_EV_SOURCE_WINDOW.FAT&amp;VAR:ID1=WTS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4683__FDSAUDITLINK__" hidden="1">{"fdsup://directions/FAT Viewer?action=UPDATE&amp;creator=factSet&amp;DYN_ARGS=true&amp;DOC_NAME=FAT:RGQ_ENTRPR_VAL_EV_SOURCE_WINDOW.FAT&amp;VAR:ID1=WTS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4684__FDSAUDITLINK__" localSheetId="1" hidden="1">{"fdsup://directions/FAT Viewer?action=UPDATE&amp;creator=factSet&amp;DYN_ARGS=true&amp;DOC_NAME=FAT:RGQ_ENTRPR_VAL_EV_SOURCE_WINDOW.FAT&amp;VAR:ID1=WTS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4684__FDSAUDITLINK__" localSheetId="0" hidden="1">{"fdsup://directions/FAT Viewer?action=UPDATE&amp;creator=factSet&amp;DYN_ARGS=true&amp;DOC_NAME=FAT:RGQ_ENTRPR_VAL_EV_SOURCE_WINDOW.FAT&amp;VAR:ID1=WTS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4684__FDSAUDITLINK__" hidden="1">{"fdsup://directions/FAT Viewer?action=UPDATE&amp;creator=factSet&amp;DYN_ARGS=true&amp;DOC_NAME=FAT:RGQ_ENTRPR_VAL_EV_SOURCE_WINDOW.FAT&amp;VAR:ID1=WTS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4685__FDSAUDITLINK__" localSheetId="1" hidden="1">{"fdsup://directions/FAT Viewer?action=UPDATE&amp;creator=factSet&amp;DYN_ARGS=true&amp;DOC_NAME=FAT:RGQ_ENTRPR_VAL_EV_SOURCE_WINDOW.FAT&amp;VAR:ID1=WTS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4685__FDSAUDITLINK__" localSheetId="0" hidden="1">{"fdsup://directions/FAT Viewer?action=UPDATE&amp;creator=factSet&amp;DYN_ARGS=true&amp;DOC_NAME=FAT:RGQ_ENTRPR_VAL_EV_SOURCE_WINDOW.FAT&amp;VAR:ID1=WTS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4685__FDSAUDITLINK__" hidden="1">{"fdsup://directions/FAT Viewer?action=UPDATE&amp;creator=factSet&amp;DYN_ARGS=true&amp;DOC_NAME=FAT:RGQ_ENTRPR_VAL_EV_SOURCE_WINDOW.FAT&amp;VAR:ID1=WTS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4686__FDSAUDITLINK__" localSheetId="1" hidden="1">{"fdsup://directions/FAT Viewer?action=UPDATE&amp;creator=factSet&amp;DYN_ARGS=true&amp;DOC_NAME=FAT:RGQ_ENTRPR_VAL_EV_SOURCE_WINDOW.FAT&amp;VAR:ID1=WTS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4686__FDSAUDITLINK__" localSheetId="0" hidden="1">{"fdsup://directions/FAT Viewer?action=UPDATE&amp;creator=factSet&amp;DYN_ARGS=true&amp;DOC_NAME=FAT:RGQ_ENTRPR_VAL_EV_SOURCE_WINDOW.FAT&amp;VAR:ID1=WTS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4686__FDSAUDITLINK__" hidden="1">{"fdsup://directions/FAT Viewer?action=UPDATE&amp;creator=factSet&amp;DYN_ARGS=true&amp;DOC_NAME=FAT:RGQ_ENTRPR_VAL_EV_SOURCE_WINDOW.FAT&amp;VAR:ID1=WTS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4687__FDSAUDITLINK__" localSheetId="1" hidden="1">{"fdsup://directions/FAT Viewer?action=UPDATE&amp;creator=factSet&amp;DYN_ARGS=true&amp;DOC_NAME=FAT:RGQ_ENTRPR_VAL_EV_SOURCE_WINDOW.FAT&amp;VAR:ID1=WTS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4687__FDSAUDITLINK__" localSheetId="0" hidden="1">{"fdsup://directions/FAT Viewer?action=UPDATE&amp;creator=factSet&amp;DYN_ARGS=true&amp;DOC_NAME=FAT:RGQ_ENTRPR_VAL_EV_SOURCE_WINDOW.FAT&amp;VAR:ID1=WTS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4687__FDSAUDITLINK__" hidden="1">{"fdsup://directions/FAT Viewer?action=UPDATE&amp;creator=factSet&amp;DYN_ARGS=true&amp;DOC_NAME=FAT:RGQ_ENTRPR_VAL_EV_SOURCE_WINDOW.FAT&amp;VAR:ID1=WTS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4688__FDSAUDITLINK__" localSheetId="1" hidden="1">{"fdsup://directions/FAT Viewer?action=UPDATE&amp;creator=factSet&amp;DYN_ARGS=true&amp;DOC_NAME=FAT:RGQ_ENTRPR_VAL_EV_SOURCE_WINDOW.FAT&amp;VAR:ID1=WTS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4688__FDSAUDITLINK__" localSheetId="0" hidden="1">{"fdsup://directions/FAT Viewer?action=UPDATE&amp;creator=factSet&amp;DYN_ARGS=true&amp;DOC_NAME=FAT:RGQ_ENTRPR_VAL_EV_SOURCE_WINDOW.FAT&amp;VAR:ID1=WTS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4688__FDSAUDITLINK__" hidden="1">{"fdsup://directions/FAT Viewer?action=UPDATE&amp;creator=factSet&amp;DYN_ARGS=true&amp;DOC_NAME=FAT:RGQ_ENTRPR_VAL_EV_SOURCE_WINDOW.FAT&amp;VAR:ID1=WTS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4689__FDSAUDITLINK__" localSheetId="1" hidden="1">{"fdsup://directions/FAT Viewer?action=UPDATE&amp;creator=factSet&amp;DYN_ARGS=true&amp;DOC_NAME=FAT:RGQ_ENTRPR_VAL_EV_SOURCE_WINDOW.FAT&amp;VAR:ID1=WTS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4689__FDSAUDITLINK__" localSheetId="0" hidden="1">{"fdsup://directions/FAT Viewer?action=UPDATE&amp;creator=factSet&amp;DYN_ARGS=true&amp;DOC_NAME=FAT:RGQ_ENTRPR_VAL_EV_SOURCE_WINDOW.FAT&amp;VAR:ID1=WTS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4689__FDSAUDITLINK__" hidden="1">{"fdsup://directions/FAT Viewer?action=UPDATE&amp;creator=factSet&amp;DYN_ARGS=true&amp;DOC_NAME=FAT:RGQ_ENTRPR_VAL_EV_SOURCE_WINDOW.FAT&amp;VAR:ID1=WTS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469__FDSAUDITLINK__" localSheetId="1" hidden="1">{"fdsup://directions/FAT Viewer?action=UPDATE&amp;creator=factSet&amp;DYN_ARGS=true&amp;DOC_NAME=FAT:RGQ_ENTRPR_VAL_EV_SOURCE_WINDOW.FAT&amp;VAR:ID1=PLL&amp;VAR:SDATE=20070119&amp;VAR:FDATE=20061031&amp;VAR:FREQ=WEEKLY&amp;VAR:RELITEM=&amp;VAR:CURRENCY=&amp;VAR:DB_TYPE=&amp;VAR:UNITS=M&amp;window=popup&amp;w","idth=535&amp;height=425&amp;START_MAXIMIZED=FALSE&amp;Y=120&amp;display_string=audit"}</definedName>
    <definedName name="_469__FDSAUDITLINK__" localSheetId="0" hidden="1">{"fdsup://directions/FAT Viewer?action=UPDATE&amp;creator=factSet&amp;DYN_ARGS=true&amp;DOC_NAME=FAT:RGQ_ENTRPR_VAL_EV_SOURCE_WINDOW.FAT&amp;VAR:ID1=PLL&amp;VAR:SDATE=20070119&amp;VAR:FDATE=20061031&amp;VAR:FREQ=WEEKLY&amp;VAR:RELITEM=&amp;VAR:CURRENCY=&amp;VAR:DB_TYPE=&amp;VAR:UNITS=M&amp;window=popup&amp;w","idth=535&amp;height=425&amp;START_MAXIMIZED=FALSE&amp;Y=120&amp;display_string=audit"}</definedName>
    <definedName name="_469__FDSAUDITLINK__" hidden="1">{"fdsup://directions/FAT Viewer?action=UPDATE&amp;creator=factSet&amp;DYN_ARGS=true&amp;DOC_NAME=FAT:RGQ_ENTRPR_VAL_EV_SOURCE_WINDOW.FAT&amp;VAR:ID1=PLL&amp;VAR:SDATE=20070119&amp;VAR:FDATE=20061031&amp;VAR:FREQ=WEEKLY&amp;VAR:RELITEM=&amp;VAR:CURRENCY=&amp;VAR:DB_TYPE=&amp;VAR:UNITS=M&amp;window=popup&amp;w","idth=535&amp;height=425&amp;START_MAXIMIZED=FALSE&amp;Y=120&amp;display_string=audit"}</definedName>
    <definedName name="_4690__FDSAUDITLINK__" localSheetId="1" hidden="1">{"fdsup://directions/FAT Viewer?action=UPDATE&amp;creator=factSet&amp;DYN_ARGS=true&amp;DOC_NAME=FAT:RGQ_ENTRPR_VAL_EV_SOURCE_WINDOW.FAT&amp;VAR:ID1=WTS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4690__FDSAUDITLINK__" localSheetId="0" hidden="1">{"fdsup://directions/FAT Viewer?action=UPDATE&amp;creator=factSet&amp;DYN_ARGS=true&amp;DOC_NAME=FAT:RGQ_ENTRPR_VAL_EV_SOURCE_WINDOW.FAT&amp;VAR:ID1=WTS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4690__FDSAUDITLINK__" hidden="1">{"fdsup://directions/FAT Viewer?action=UPDATE&amp;creator=factSet&amp;DYN_ARGS=true&amp;DOC_NAME=FAT:RGQ_ENTRPR_VAL_EV_SOURCE_WINDOW.FAT&amp;VAR:ID1=WTS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4691__FDSAUDITLINK__" localSheetId="1" hidden="1">{"fdsup://directions/FAT Viewer?action=UPDATE&amp;creator=factSet&amp;DYN_ARGS=true&amp;DOC_NAME=FAT:RGQ_ENTRPR_VAL_EV_SOURCE_WINDOW.FAT&amp;VAR:ID1=WTS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4691__FDSAUDITLINK__" localSheetId="0" hidden="1">{"fdsup://directions/FAT Viewer?action=UPDATE&amp;creator=factSet&amp;DYN_ARGS=true&amp;DOC_NAME=FAT:RGQ_ENTRPR_VAL_EV_SOURCE_WINDOW.FAT&amp;VAR:ID1=WTS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4691__FDSAUDITLINK__" hidden="1">{"fdsup://directions/FAT Viewer?action=UPDATE&amp;creator=factSet&amp;DYN_ARGS=true&amp;DOC_NAME=FAT:RGQ_ENTRPR_VAL_EV_SOURCE_WINDOW.FAT&amp;VAR:ID1=WTS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4692__FDSAUDITLINK__" localSheetId="1" hidden="1">{"fdsup://directions/FAT Viewer?action=UPDATE&amp;creator=factSet&amp;DYN_ARGS=true&amp;DOC_NAME=FAT:RGQ_ENTRPR_VAL_EV_SOURCE_WINDOW.FAT&amp;VAR:ID1=WTS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4692__FDSAUDITLINK__" localSheetId="0" hidden="1">{"fdsup://directions/FAT Viewer?action=UPDATE&amp;creator=factSet&amp;DYN_ARGS=true&amp;DOC_NAME=FAT:RGQ_ENTRPR_VAL_EV_SOURCE_WINDOW.FAT&amp;VAR:ID1=WTS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4692__FDSAUDITLINK__" hidden="1">{"fdsup://directions/FAT Viewer?action=UPDATE&amp;creator=factSet&amp;DYN_ARGS=true&amp;DOC_NAME=FAT:RGQ_ENTRPR_VAL_EV_SOURCE_WINDOW.FAT&amp;VAR:ID1=WTS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4693__FDSAUDITLINK__" localSheetId="1" hidden="1">{"fdsup://directions/FAT Viewer?action=UPDATE&amp;creator=factSet&amp;DYN_ARGS=true&amp;DOC_NAME=FAT:RGQ_ENTRPR_VAL_EV_SOURCE_WINDOW.FAT&amp;VAR:ID1=WTS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4693__FDSAUDITLINK__" localSheetId="0" hidden="1">{"fdsup://directions/FAT Viewer?action=UPDATE&amp;creator=factSet&amp;DYN_ARGS=true&amp;DOC_NAME=FAT:RGQ_ENTRPR_VAL_EV_SOURCE_WINDOW.FAT&amp;VAR:ID1=WTS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4693__FDSAUDITLINK__" hidden="1">{"fdsup://directions/FAT Viewer?action=UPDATE&amp;creator=factSet&amp;DYN_ARGS=true&amp;DOC_NAME=FAT:RGQ_ENTRPR_VAL_EV_SOURCE_WINDOW.FAT&amp;VAR:ID1=WTS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4694__FDSAUDITLINK__" localSheetId="1" hidden="1">{"fdsup://directions/FAT Viewer?action=UPDATE&amp;creator=factSet&amp;DYN_ARGS=true&amp;DOC_NAME=FAT:RGQ_ENTRPR_VAL_EV_SOURCE_WINDOW.FAT&amp;VAR:ID1=WTS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4694__FDSAUDITLINK__" localSheetId="0" hidden="1">{"fdsup://directions/FAT Viewer?action=UPDATE&amp;creator=factSet&amp;DYN_ARGS=true&amp;DOC_NAME=FAT:RGQ_ENTRPR_VAL_EV_SOURCE_WINDOW.FAT&amp;VAR:ID1=WTS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4694__FDSAUDITLINK__" hidden="1">{"fdsup://directions/FAT Viewer?action=UPDATE&amp;creator=factSet&amp;DYN_ARGS=true&amp;DOC_NAME=FAT:RGQ_ENTRPR_VAL_EV_SOURCE_WINDOW.FAT&amp;VAR:ID1=WTS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4695__FDSAUDITLINK__" localSheetId="1" hidden="1">{"fdsup://directions/FAT Viewer?action=UPDATE&amp;creator=factSet&amp;DYN_ARGS=true&amp;DOC_NAME=FAT:RGQ_ENTRPR_VAL_EV_SOURCE_WINDOW.FAT&amp;VAR:ID1=WTS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4695__FDSAUDITLINK__" localSheetId="0" hidden="1">{"fdsup://directions/FAT Viewer?action=UPDATE&amp;creator=factSet&amp;DYN_ARGS=true&amp;DOC_NAME=FAT:RGQ_ENTRPR_VAL_EV_SOURCE_WINDOW.FAT&amp;VAR:ID1=WTS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4695__FDSAUDITLINK__" hidden="1">{"fdsup://directions/FAT Viewer?action=UPDATE&amp;creator=factSet&amp;DYN_ARGS=true&amp;DOC_NAME=FAT:RGQ_ENTRPR_VAL_EV_SOURCE_WINDOW.FAT&amp;VAR:ID1=WTS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4696__FDSAUDITLINK__" localSheetId="1" hidden="1">{"fdsup://directions/FAT Viewer?action=UPDATE&amp;creator=factSet&amp;DYN_ARGS=true&amp;DOC_NAME=FAT:RGQ_ENTRPR_VAL_EV_SOURCE_WINDOW.FAT&amp;VAR:ID1=WTS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4696__FDSAUDITLINK__" localSheetId="0" hidden="1">{"fdsup://directions/FAT Viewer?action=UPDATE&amp;creator=factSet&amp;DYN_ARGS=true&amp;DOC_NAME=FAT:RGQ_ENTRPR_VAL_EV_SOURCE_WINDOW.FAT&amp;VAR:ID1=WTS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4696__FDSAUDITLINK__" hidden="1">{"fdsup://directions/FAT Viewer?action=UPDATE&amp;creator=factSet&amp;DYN_ARGS=true&amp;DOC_NAME=FAT:RGQ_ENTRPR_VAL_EV_SOURCE_WINDOW.FAT&amp;VAR:ID1=WTS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4697__FDSAUDITLINK__" localSheetId="1" hidden="1">{"fdsup://directions/FAT Viewer?action=UPDATE&amp;creator=factSet&amp;DYN_ARGS=true&amp;DOC_NAME=FAT:RGQ_ENTRPR_VAL_EV_SOURCE_WINDOW.FAT&amp;VAR:ID1=WTS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4697__FDSAUDITLINK__" localSheetId="0" hidden="1">{"fdsup://directions/FAT Viewer?action=UPDATE&amp;creator=factSet&amp;DYN_ARGS=true&amp;DOC_NAME=FAT:RGQ_ENTRPR_VAL_EV_SOURCE_WINDOW.FAT&amp;VAR:ID1=WTS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4697__FDSAUDITLINK__" hidden="1">{"fdsup://directions/FAT Viewer?action=UPDATE&amp;creator=factSet&amp;DYN_ARGS=true&amp;DOC_NAME=FAT:RGQ_ENTRPR_VAL_EV_SOURCE_WINDOW.FAT&amp;VAR:ID1=WTS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4698__FDSAUDITLINK__" localSheetId="1" hidden="1">{"fdsup://directions/FAT Viewer?action=UPDATE&amp;creator=factSet&amp;DYN_ARGS=true&amp;DOC_NAME=FAT:RGQ_ENTRPR_VAL_EV_SOURCE_WINDOW.FAT&amp;VAR:ID1=WTS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4698__FDSAUDITLINK__" localSheetId="0" hidden="1">{"fdsup://directions/FAT Viewer?action=UPDATE&amp;creator=factSet&amp;DYN_ARGS=true&amp;DOC_NAME=FAT:RGQ_ENTRPR_VAL_EV_SOURCE_WINDOW.FAT&amp;VAR:ID1=WTS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4698__FDSAUDITLINK__" hidden="1">{"fdsup://directions/FAT Viewer?action=UPDATE&amp;creator=factSet&amp;DYN_ARGS=true&amp;DOC_NAME=FAT:RGQ_ENTRPR_VAL_EV_SOURCE_WINDOW.FAT&amp;VAR:ID1=WTS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4699__FDSAUDITLINK__" localSheetId="1" hidden="1">{"fdsup://directions/FAT Viewer?action=UPDATE&amp;creator=factSet&amp;DYN_ARGS=true&amp;DOC_NAME=FAT:RGQ_ENTRPR_VAL_EV_SOURCE_WINDOW.FAT&amp;VAR:ID1=WTS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4699__FDSAUDITLINK__" localSheetId="0" hidden="1">{"fdsup://directions/FAT Viewer?action=UPDATE&amp;creator=factSet&amp;DYN_ARGS=true&amp;DOC_NAME=FAT:RGQ_ENTRPR_VAL_EV_SOURCE_WINDOW.FAT&amp;VAR:ID1=WTS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4699__FDSAUDITLINK__" hidden="1">{"fdsup://directions/FAT Viewer?action=UPDATE&amp;creator=factSet&amp;DYN_ARGS=true&amp;DOC_NAME=FAT:RGQ_ENTRPR_VAL_EV_SOURCE_WINDOW.FAT&amp;VAR:ID1=WTS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47__FDSAUDITLINK__" localSheetId="1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47__FDSAUDITLINK__" localSheetId="0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47__FDSAUDITLINK__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470__FDSAUDITLINK__" localSheetId="1" hidden="1">{"fdsup://directions/FAT Viewer?action=UPDATE&amp;creator=factSet&amp;DYN_ARGS=true&amp;DOC_NAME=FAT:RGQ_ENTRPR_VAL_EV_SOURCE_WINDOW.FAT&amp;VAR:ID1=PLL&amp;VAR:SDATE=20070112&amp;VAR:FDATE=20061031&amp;VAR:FREQ=WEEKLY&amp;VAR:RELITEM=&amp;VAR:CURRENCY=&amp;VAR:DB_TYPE=&amp;VAR:UNITS=M&amp;window=popup&amp;w","idth=535&amp;height=425&amp;START_MAXIMIZED=FALSE&amp;Y=120&amp;display_string=audit"}</definedName>
    <definedName name="_470__FDSAUDITLINK__" localSheetId="0" hidden="1">{"fdsup://directions/FAT Viewer?action=UPDATE&amp;creator=factSet&amp;DYN_ARGS=true&amp;DOC_NAME=FAT:RGQ_ENTRPR_VAL_EV_SOURCE_WINDOW.FAT&amp;VAR:ID1=PLL&amp;VAR:SDATE=20070112&amp;VAR:FDATE=20061031&amp;VAR:FREQ=WEEKLY&amp;VAR:RELITEM=&amp;VAR:CURRENCY=&amp;VAR:DB_TYPE=&amp;VAR:UNITS=M&amp;window=popup&amp;w","idth=535&amp;height=425&amp;START_MAXIMIZED=FALSE&amp;Y=120&amp;display_string=audit"}</definedName>
    <definedName name="_470__FDSAUDITLINK__" hidden="1">{"fdsup://directions/FAT Viewer?action=UPDATE&amp;creator=factSet&amp;DYN_ARGS=true&amp;DOC_NAME=FAT:RGQ_ENTRPR_VAL_EV_SOURCE_WINDOW.FAT&amp;VAR:ID1=PLL&amp;VAR:SDATE=20070112&amp;VAR:FDATE=20061031&amp;VAR:FREQ=WEEKLY&amp;VAR:RELITEM=&amp;VAR:CURRENCY=&amp;VAR:DB_TYPE=&amp;VAR:UNITS=M&amp;window=popup&amp;w","idth=535&amp;height=425&amp;START_MAXIMIZED=FALSE&amp;Y=120&amp;display_string=audit"}</definedName>
    <definedName name="_4700__FDSAUDITLINK__" localSheetId="1" hidden="1">{"fdsup://directions/FAT Viewer?action=UPDATE&amp;creator=factSet&amp;DYN_ARGS=true&amp;DOC_NAME=FAT:RGQ_ENTRPR_VAL_EV_SOURCE_WINDOW.FAT&amp;VAR:ID1=WTS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4700__FDSAUDITLINK__" localSheetId="0" hidden="1">{"fdsup://directions/FAT Viewer?action=UPDATE&amp;creator=factSet&amp;DYN_ARGS=true&amp;DOC_NAME=FAT:RGQ_ENTRPR_VAL_EV_SOURCE_WINDOW.FAT&amp;VAR:ID1=WTS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4700__FDSAUDITLINK__" hidden="1">{"fdsup://directions/FAT Viewer?action=UPDATE&amp;creator=factSet&amp;DYN_ARGS=true&amp;DOC_NAME=FAT:RGQ_ENTRPR_VAL_EV_SOURCE_WINDOW.FAT&amp;VAR:ID1=WTS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4701__FDSAUDITLINK__" localSheetId="1" hidden="1">{"fdsup://directions/FAT Viewer?action=UPDATE&amp;creator=factSet&amp;DYN_ARGS=true&amp;DOC_NAME=FAT:RGQ_ENTRPR_VAL_EV_SOURCE_WINDOW.FAT&amp;VAR:ID1=WTS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4701__FDSAUDITLINK__" localSheetId="0" hidden="1">{"fdsup://directions/FAT Viewer?action=UPDATE&amp;creator=factSet&amp;DYN_ARGS=true&amp;DOC_NAME=FAT:RGQ_ENTRPR_VAL_EV_SOURCE_WINDOW.FAT&amp;VAR:ID1=WTS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4701__FDSAUDITLINK__" hidden="1">{"fdsup://directions/FAT Viewer?action=UPDATE&amp;creator=factSet&amp;DYN_ARGS=true&amp;DOC_NAME=FAT:RGQ_ENTRPR_VAL_EV_SOURCE_WINDOW.FAT&amp;VAR:ID1=WTS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4702__FDSAUDITLINK__" localSheetId="1" hidden="1">{"fdsup://directions/FAT Viewer?action=UPDATE&amp;creator=factSet&amp;DYN_ARGS=true&amp;DOC_NAME=FAT:RGQ_ENTRPR_VAL_EV_SOURCE_WINDOW.FAT&amp;VAR:ID1=WTS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4702__FDSAUDITLINK__" localSheetId="0" hidden="1">{"fdsup://directions/FAT Viewer?action=UPDATE&amp;creator=factSet&amp;DYN_ARGS=true&amp;DOC_NAME=FAT:RGQ_ENTRPR_VAL_EV_SOURCE_WINDOW.FAT&amp;VAR:ID1=WTS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4702__FDSAUDITLINK__" hidden="1">{"fdsup://directions/FAT Viewer?action=UPDATE&amp;creator=factSet&amp;DYN_ARGS=true&amp;DOC_NAME=FAT:RGQ_ENTRPR_VAL_EV_SOURCE_WINDOW.FAT&amp;VAR:ID1=WTS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4703__FDSAUDITLINK__" localSheetId="1" hidden="1">{"fdsup://directions/FAT Viewer?action=UPDATE&amp;creator=factSet&amp;DYN_ARGS=true&amp;DOC_NAME=FAT:RGQ_ENTRPR_VAL_EV_SOURCE_WINDOW.FAT&amp;VAR:ID1=WTS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4703__FDSAUDITLINK__" localSheetId="0" hidden="1">{"fdsup://directions/FAT Viewer?action=UPDATE&amp;creator=factSet&amp;DYN_ARGS=true&amp;DOC_NAME=FAT:RGQ_ENTRPR_VAL_EV_SOURCE_WINDOW.FAT&amp;VAR:ID1=WTS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4703__FDSAUDITLINK__" hidden="1">{"fdsup://directions/FAT Viewer?action=UPDATE&amp;creator=factSet&amp;DYN_ARGS=true&amp;DOC_NAME=FAT:RGQ_ENTRPR_VAL_EV_SOURCE_WINDOW.FAT&amp;VAR:ID1=WTS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4704__FDSAUDITLINK__" localSheetId="1" hidden="1">{"fdsup://directions/FAT Viewer?action=UPDATE&amp;creator=factSet&amp;DYN_ARGS=true&amp;DOC_NAME=FAT:RGQ_ENTRPR_VAL_EV_SOURCE_WINDOW.FAT&amp;VAR:ID1=WTS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4704__FDSAUDITLINK__" localSheetId="0" hidden="1">{"fdsup://directions/FAT Viewer?action=UPDATE&amp;creator=factSet&amp;DYN_ARGS=true&amp;DOC_NAME=FAT:RGQ_ENTRPR_VAL_EV_SOURCE_WINDOW.FAT&amp;VAR:ID1=WTS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4704__FDSAUDITLINK__" hidden="1">{"fdsup://directions/FAT Viewer?action=UPDATE&amp;creator=factSet&amp;DYN_ARGS=true&amp;DOC_NAME=FAT:RGQ_ENTRPR_VAL_EV_SOURCE_WINDOW.FAT&amp;VAR:ID1=WTS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4705__FDSAUDITLINK__" localSheetId="1" hidden="1">{"fdsup://directions/FAT Viewer?action=UPDATE&amp;creator=factSet&amp;DYN_ARGS=true&amp;DOC_NAME=FAT:RGQ_ENTRPR_VAL_EV_SOURCE_WINDOW.FAT&amp;VAR:ID1=WTS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4705__FDSAUDITLINK__" localSheetId="0" hidden="1">{"fdsup://directions/FAT Viewer?action=UPDATE&amp;creator=factSet&amp;DYN_ARGS=true&amp;DOC_NAME=FAT:RGQ_ENTRPR_VAL_EV_SOURCE_WINDOW.FAT&amp;VAR:ID1=WTS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4705__FDSAUDITLINK__" hidden="1">{"fdsup://directions/FAT Viewer?action=UPDATE&amp;creator=factSet&amp;DYN_ARGS=true&amp;DOC_NAME=FAT:RGQ_ENTRPR_VAL_EV_SOURCE_WINDOW.FAT&amp;VAR:ID1=WTS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4706__FDSAUDITLINK__" localSheetId="1" hidden="1">{"fdsup://directions/FAT Viewer?action=UPDATE&amp;creator=factSet&amp;DYN_ARGS=true&amp;DOC_NAME=FAT:RGQ_ENTRPR_VAL_EV_SOURCE_WINDOW.FAT&amp;VAR:ID1=WTS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4706__FDSAUDITLINK__" localSheetId="0" hidden="1">{"fdsup://directions/FAT Viewer?action=UPDATE&amp;creator=factSet&amp;DYN_ARGS=true&amp;DOC_NAME=FAT:RGQ_ENTRPR_VAL_EV_SOURCE_WINDOW.FAT&amp;VAR:ID1=WTS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4706__FDSAUDITLINK__" hidden="1">{"fdsup://directions/FAT Viewer?action=UPDATE&amp;creator=factSet&amp;DYN_ARGS=true&amp;DOC_NAME=FAT:RGQ_ENTRPR_VAL_EV_SOURCE_WINDOW.FAT&amp;VAR:ID1=WTS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4707__FDSAUDITLINK__" localSheetId="1" hidden="1">{"fdsup://directions/FAT Viewer?action=UPDATE&amp;creator=factSet&amp;DYN_ARGS=true&amp;DOC_NAME=FAT:RGQ_ENTRPR_VAL_EV_SOURCE_WINDOW.FAT&amp;VAR:ID1=WTS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4707__FDSAUDITLINK__" localSheetId="0" hidden="1">{"fdsup://directions/FAT Viewer?action=UPDATE&amp;creator=factSet&amp;DYN_ARGS=true&amp;DOC_NAME=FAT:RGQ_ENTRPR_VAL_EV_SOURCE_WINDOW.FAT&amp;VAR:ID1=WTS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4707__FDSAUDITLINK__" hidden="1">{"fdsup://directions/FAT Viewer?action=UPDATE&amp;creator=factSet&amp;DYN_ARGS=true&amp;DOC_NAME=FAT:RGQ_ENTRPR_VAL_EV_SOURCE_WINDOW.FAT&amp;VAR:ID1=WTS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4708__FDSAUDITLINK__" localSheetId="1" hidden="1">{"fdsup://directions/FAT Viewer?action=UPDATE&amp;creator=factSet&amp;DYN_ARGS=true&amp;DOC_NAME=FAT:RGQ_ENTRPR_VAL_EV_SOURCE_WINDOW.FAT&amp;VAR:ID1=WTS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4708__FDSAUDITLINK__" localSheetId="0" hidden="1">{"fdsup://directions/FAT Viewer?action=UPDATE&amp;creator=factSet&amp;DYN_ARGS=true&amp;DOC_NAME=FAT:RGQ_ENTRPR_VAL_EV_SOURCE_WINDOW.FAT&amp;VAR:ID1=WTS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4708__FDSAUDITLINK__" hidden="1">{"fdsup://directions/FAT Viewer?action=UPDATE&amp;creator=factSet&amp;DYN_ARGS=true&amp;DOC_NAME=FAT:RGQ_ENTRPR_VAL_EV_SOURCE_WINDOW.FAT&amp;VAR:ID1=WTS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4709__FDSAUDITLINK__" localSheetId="1" hidden="1">{"fdsup://directions/FAT Viewer?action=UPDATE&amp;creator=factSet&amp;DYN_ARGS=true&amp;DOC_NAME=FAT:RGQ_ENTRPR_VAL_EV_SOURCE_WINDOW.FAT&amp;VAR:ID1=WTS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4709__FDSAUDITLINK__" localSheetId="0" hidden="1">{"fdsup://directions/FAT Viewer?action=UPDATE&amp;creator=factSet&amp;DYN_ARGS=true&amp;DOC_NAME=FAT:RGQ_ENTRPR_VAL_EV_SOURCE_WINDOW.FAT&amp;VAR:ID1=WTS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4709__FDSAUDITLINK__" hidden="1">{"fdsup://directions/FAT Viewer?action=UPDATE&amp;creator=factSet&amp;DYN_ARGS=true&amp;DOC_NAME=FAT:RGQ_ENTRPR_VAL_EV_SOURCE_WINDOW.FAT&amp;VAR:ID1=WTS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471__FDSAUDITLINK__" localSheetId="1" hidden="1">{"fdsup://directions/FAT Viewer?action=UPDATE&amp;creator=factSet&amp;DYN_ARGS=true&amp;DOC_NAME=FAT:RGQ_ENTRPR_VAL_EV_SOURCE_WINDOW.FAT&amp;VAR:ID1=PLL&amp;VAR:SDATE=20070105&amp;VAR:FDATE=20061031&amp;VAR:FREQ=WEEKLY&amp;VAR:RELITEM=&amp;VAR:CURRENCY=&amp;VAR:DB_TYPE=&amp;VAR:UNITS=M&amp;window=popup&amp;w","idth=535&amp;height=425&amp;START_MAXIMIZED=FALSE&amp;Y=120&amp;display_string=audit"}</definedName>
    <definedName name="_471__FDSAUDITLINK__" localSheetId="0" hidden="1">{"fdsup://directions/FAT Viewer?action=UPDATE&amp;creator=factSet&amp;DYN_ARGS=true&amp;DOC_NAME=FAT:RGQ_ENTRPR_VAL_EV_SOURCE_WINDOW.FAT&amp;VAR:ID1=PLL&amp;VAR:SDATE=20070105&amp;VAR:FDATE=20061031&amp;VAR:FREQ=WEEKLY&amp;VAR:RELITEM=&amp;VAR:CURRENCY=&amp;VAR:DB_TYPE=&amp;VAR:UNITS=M&amp;window=popup&amp;w","idth=535&amp;height=425&amp;START_MAXIMIZED=FALSE&amp;Y=120&amp;display_string=audit"}</definedName>
    <definedName name="_471__FDSAUDITLINK__" hidden="1">{"fdsup://directions/FAT Viewer?action=UPDATE&amp;creator=factSet&amp;DYN_ARGS=true&amp;DOC_NAME=FAT:RGQ_ENTRPR_VAL_EV_SOURCE_WINDOW.FAT&amp;VAR:ID1=PLL&amp;VAR:SDATE=20070105&amp;VAR:FDATE=20061031&amp;VAR:FREQ=WEEKLY&amp;VAR:RELITEM=&amp;VAR:CURRENCY=&amp;VAR:DB_TYPE=&amp;VAR:UNITS=M&amp;window=popup&amp;w","idth=535&amp;height=425&amp;START_MAXIMIZED=FALSE&amp;Y=120&amp;display_string=audit"}</definedName>
    <definedName name="_4710__FDSAUDITLINK__" localSheetId="1" hidden="1">{"fdsup://directions/FAT Viewer?action=UPDATE&amp;creator=factSet&amp;DYN_ARGS=true&amp;DOC_NAME=FAT:RGQ_ENTRPR_VAL_EV_SOURCE_WINDOW.FAT&amp;VAR:ID1=WTS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4710__FDSAUDITLINK__" localSheetId="0" hidden="1">{"fdsup://directions/FAT Viewer?action=UPDATE&amp;creator=factSet&amp;DYN_ARGS=true&amp;DOC_NAME=FAT:RGQ_ENTRPR_VAL_EV_SOURCE_WINDOW.FAT&amp;VAR:ID1=WTS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4710__FDSAUDITLINK__" hidden="1">{"fdsup://directions/FAT Viewer?action=UPDATE&amp;creator=factSet&amp;DYN_ARGS=true&amp;DOC_NAME=FAT:RGQ_ENTRPR_VAL_EV_SOURCE_WINDOW.FAT&amp;VAR:ID1=WTS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4711__FDSAUDITLINK__" localSheetId="1" hidden="1">{"fdsup://directions/FAT Viewer?action=UPDATE&amp;creator=factSet&amp;DYN_ARGS=true&amp;DOC_NAME=FAT:RGQ_ENTRPR_VAL_EV_SOURCE_WINDOW.FAT&amp;VAR:ID1=WTS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4711__FDSAUDITLINK__" localSheetId="0" hidden="1">{"fdsup://directions/FAT Viewer?action=UPDATE&amp;creator=factSet&amp;DYN_ARGS=true&amp;DOC_NAME=FAT:RGQ_ENTRPR_VAL_EV_SOURCE_WINDOW.FAT&amp;VAR:ID1=WTS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4711__FDSAUDITLINK__" hidden="1">{"fdsup://directions/FAT Viewer?action=UPDATE&amp;creator=factSet&amp;DYN_ARGS=true&amp;DOC_NAME=FAT:RGQ_ENTRPR_VAL_EV_SOURCE_WINDOW.FAT&amp;VAR:ID1=WTS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4712__FDSAUDITLINK__" localSheetId="1" hidden="1">{"fdsup://directions/FAT Viewer?action=UPDATE&amp;creator=factSet&amp;DYN_ARGS=true&amp;DOC_NAME=FAT:RGQ_ENTRPR_VAL_EV_SOURCE_WINDOW.FAT&amp;VAR:ID1=WTS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4712__FDSAUDITLINK__" localSheetId="0" hidden="1">{"fdsup://directions/FAT Viewer?action=UPDATE&amp;creator=factSet&amp;DYN_ARGS=true&amp;DOC_NAME=FAT:RGQ_ENTRPR_VAL_EV_SOURCE_WINDOW.FAT&amp;VAR:ID1=WTS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4712__FDSAUDITLINK__" hidden="1">{"fdsup://directions/FAT Viewer?action=UPDATE&amp;creator=factSet&amp;DYN_ARGS=true&amp;DOC_NAME=FAT:RGQ_ENTRPR_VAL_EV_SOURCE_WINDOW.FAT&amp;VAR:ID1=WTS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4713__FDSAUDITLINK__" localSheetId="1" hidden="1">{"fdsup://directions/FAT Viewer?action=UPDATE&amp;creator=factSet&amp;DYN_ARGS=true&amp;DOC_NAME=FAT:RGQ_ENTRPR_VAL_EV_SOURCE_WINDOW.FAT&amp;VAR:ID1=WTS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4713__FDSAUDITLINK__" localSheetId="0" hidden="1">{"fdsup://directions/FAT Viewer?action=UPDATE&amp;creator=factSet&amp;DYN_ARGS=true&amp;DOC_NAME=FAT:RGQ_ENTRPR_VAL_EV_SOURCE_WINDOW.FAT&amp;VAR:ID1=WTS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4713__FDSAUDITLINK__" hidden="1">{"fdsup://directions/FAT Viewer?action=UPDATE&amp;creator=factSet&amp;DYN_ARGS=true&amp;DOC_NAME=FAT:RGQ_ENTRPR_VAL_EV_SOURCE_WINDOW.FAT&amp;VAR:ID1=WTS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4714__FDSAUDITLINK__" localSheetId="1" hidden="1">{"fdsup://directions/FAT Viewer?action=UPDATE&amp;creator=factSet&amp;DYN_ARGS=true&amp;DOC_NAME=FAT:RGQ_ENTRPR_VAL_EV_SOURCE_WINDOW.FAT&amp;VAR:ID1=WTS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4714__FDSAUDITLINK__" localSheetId="0" hidden="1">{"fdsup://directions/FAT Viewer?action=UPDATE&amp;creator=factSet&amp;DYN_ARGS=true&amp;DOC_NAME=FAT:RGQ_ENTRPR_VAL_EV_SOURCE_WINDOW.FAT&amp;VAR:ID1=WTS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4714__FDSAUDITLINK__" hidden="1">{"fdsup://directions/FAT Viewer?action=UPDATE&amp;creator=factSet&amp;DYN_ARGS=true&amp;DOC_NAME=FAT:RGQ_ENTRPR_VAL_EV_SOURCE_WINDOW.FAT&amp;VAR:ID1=WTS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4715__FDSAUDITLINK__" localSheetId="1" hidden="1">{"fdsup://directions/FAT Viewer?action=UPDATE&amp;creator=factSet&amp;DYN_ARGS=true&amp;DOC_NAME=FAT:RGQ_ENTRPR_VAL_EV_SOURCE_WINDOW.FAT&amp;VAR:ID1=WTS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4715__FDSAUDITLINK__" localSheetId="0" hidden="1">{"fdsup://directions/FAT Viewer?action=UPDATE&amp;creator=factSet&amp;DYN_ARGS=true&amp;DOC_NAME=FAT:RGQ_ENTRPR_VAL_EV_SOURCE_WINDOW.FAT&amp;VAR:ID1=WTS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4715__FDSAUDITLINK__" hidden="1">{"fdsup://directions/FAT Viewer?action=UPDATE&amp;creator=factSet&amp;DYN_ARGS=true&amp;DOC_NAME=FAT:RGQ_ENTRPR_VAL_EV_SOURCE_WINDOW.FAT&amp;VAR:ID1=WTS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4716__FDSAUDITLINK__" localSheetId="1" hidden="1">{"fdsup://directions/FAT Viewer?action=UPDATE&amp;creator=factSet&amp;DYN_ARGS=true&amp;DOC_NAME=FAT:RGQ_ENTRPR_VAL_EV_SOURCE_WINDOW.FAT&amp;VAR:ID1=WTS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4716__FDSAUDITLINK__" localSheetId="0" hidden="1">{"fdsup://directions/FAT Viewer?action=UPDATE&amp;creator=factSet&amp;DYN_ARGS=true&amp;DOC_NAME=FAT:RGQ_ENTRPR_VAL_EV_SOURCE_WINDOW.FAT&amp;VAR:ID1=WTS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4716__FDSAUDITLINK__" hidden="1">{"fdsup://directions/FAT Viewer?action=UPDATE&amp;creator=factSet&amp;DYN_ARGS=true&amp;DOC_NAME=FAT:RGQ_ENTRPR_VAL_EV_SOURCE_WINDOW.FAT&amp;VAR:ID1=WTS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4717__FDSAUDITLINK__" localSheetId="1" hidden="1">{"fdsup://directions/FAT Viewer?action=UPDATE&amp;creator=factSet&amp;DYN_ARGS=true&amp;DOC_NAME=FAT:RGQ_ENTRPR_VAL_EV_SOURCE_WINDOW.FAT&amp;VAR:ID1=WTS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4717__FDSAUDITLINK__" localSheetId="0" hidden="1">{"fdsup://directions/FAT Viewer?action=UPDATE&amp;creator=factSet&amp;DYN_ARGS=true&amp;DOC_NAME=FAT:RGQ_ENTRPR_VAL_EV_SOURCE_WINDOW.FAT&amp;VAR:ID1=WTS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4717__FDSAUDITLINK__" hidden="1">{"fdsup://directions/FAT Viewer?action=UPDATE&amp;creator=factSet&amp;DYN_ARGS=true&amp;DOC_NAME=FAT:RGQ_ENTRPR_VAL_EV_SOURCE_WINDOW.FAT&amp;VAR:ID1=WTS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4718__FDSAUDITLINK__" localSheetId="1" hidden="1">{"fdsup://directions/FAT Viewer?action=UPDATE&amp;creator=factSet&amp;DYN_ARGS=true&amp;DOC_NAME=FAT:RGQ_ENTRPR_VAL_EV_SOURCE_WINDOW.FAT&amp;VAR:ID1=WTS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4718__FDSAUDITLINK__" localSheetId="0" hidden="1">{"fdsup://directions/FAT Viewer?action=UPDATE&amp;creator=factSet&amp;DYN_ARGS=true&amp;DOC_NAME=FAT:RGQ_ENTRPR_VAL_EV_SOURCE_WINDOW.FAT&amp;VAR:ID1=WTS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4718__FDSAUDITLINK__" hidden="1">{"fdsup://directions/FAT Viewer?action=UPDATE&amp;creator=factSet&amp;DYN_ARGS=true&amp;DOC_NAME=FAT:RGQ_ENTRPR_VAL_EV_SOURCE_WINDOW.FAT&amp;VAR:ID1=WTS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4719__FDSAUDITLINK__" localSheetId="1" hidden="1">{"fdsup://directions/FAT Viewer?action=UPDATE&amp;creator=factSet&amp;DYN_ARGS=true&amp;DOC_NAME=FAT:RGQ_ENTRPR_VAL_EV_SOURCE_WINDOW.FAT&amp;VAR:ID1=WTS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4719__FDSAUDITLINK__" localSheetId="0" hidden="1">{"fdsup://directions/FAT Viewer?action=UPDATE&amp;creator=factSet&amp;DYN_ARGS=true&amp;DOC_NAME=FAT:RGQ_ENTRPR_VAL_EV_SOURCE_WINDOW.FAT&amp;VAR:ID1=WTS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4719__FDSAUDITLINK__" hidden="1">{"fdsup://directions/FAT Viewer?action=UPDATE&amp;creator=factSet&amp;DYN_ARGS=true&amp;DOC_NAME=FAT:RGQ_ENTRPR_VAL_EV_SOURCE_WINDOW.FAT&amp;VAR:ID1=WTS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472__FDSAUDITLINK__" localSheetId="1" hidden="1">{"fdsup://directions/FAT Viewer?action=UPDATE&amp;creator=factSet&amp;DYN_ARGS=true&amp;DOC_NAME=FAT:RGQ_ENTRPR_VAL_EV_SOURCE_WINDOW.FAT&amp;VAR:ID1=PLL&amp;VAR:SDATE=20061229&amp;VAR:FDATE=20061031&amp;VAR:FREQ=WEEKLY&amp;VAR:RELITEM=&amp;VAR:CURRENCY=&amp;VAR:DB_TYPE=&amp;VAR:UNITS=M&amp;window=popup&amp;w","idth=535&amp;height=425&amp;START_MAXIMIZED=FALSE&amp;Y=120&amp;display_string=audit"}</definedName>
    <definedName name="_472__FDSAUDITLINK__" localSheetId="0" hidden="1">{"fdsup://directions/FAT Viewer?action=UPDATE&amp;creator=factSet&amp;DYN_ARGS=true&amp;DOC_NAME=FAT:RGQ_ENTRPR_VAL_EV_SOURCE_WINDOW.FAT&amp;VAR:ID1=PLL&amp;VAR:SDATE=20061229&amp;VAR:FDATE=20061031&amp;VAR:FREQ=WEEKLY&amp;VAR:RELITEM=&amp;VAR:CURRENCY=&amp;VAR:DB_TYPE=&amp;VAR:UNITS=M&amp;window=popup&amp;w","idth=535&amp;height=425&amp;START_MAXIMIZED=FALSE&amp;Y=120&amp;display_string=audit"}</definedName>
    <definedName name="_472__FDSAUDITLINK__" hidden="1">{"fdsup://directions/FAT Viewer?action=UPDATE&amp;creator=factSet&amp;DYN_ARGS=true&amp;DOC_NAME=FAT:RGQ_ENTRPR_VAL_EV_SOURCE_WINDOW.FAT&amp;VAR:ID1=PLL&amp;VAR:SDATE=20061229&amp;VAR:FDATE=20061031&amp;VAR:FREQ=WEEKLY&amp;VAR:RELITEM=&amp;VAR:CURRENCY=&amp;VAR:DB_TYPE=&amp;VAR:UNITS=M&amp;window=popup&amp;w","idth=535&amp;height=425&amp;START_MAXIMIZED=FALSE&amp;Y=120&amp;display_string=audit"}</definedName>
    <definedName name="_4720__FDSAUDITLINK__" localSheetId="1" hidden="1">{"fdsup://directions/FAT Viewer?action=UPDATE&amp;creator=factSet&amp;DYN_ARGS=true&amp;DOC_NAME=FAT:RGQ_ENTRPR_VAL_EV_SOURCE_WINDOW.FAT&amp;VAR:ID1=WTS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4720__FDSAUDITLINK__" localSheetId="0" hidden="1">{"fdsup://directions/FAT Viewer?action=UPDATE&amp;creator=factSet&amp;DYN_ARGS=true&amp;DOC_NAME=FAT:RGQ_ENTRPR_VAL_EV_SOURCE_WINDOW.FAT&amp;VAR:ID1=WTS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4720__FDSAUDITLINK__" hidden="1">{"fdsup://directions/FAT Viewer?action=UPDATE&amp;creator=factSet&amp;DYN_ARGS=true&amp;DOC_NAME=FAT:RGQ_ENTRPR_VAL_EV_SOURCE_WINDOW.FAT&amp;VAR:ID1=WTS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4721__FDSAUDITLINK__" localSheetId="1" hidden="1">{"fdsup://directions/FAT Viewer?action=UPDATE&amp;creator=factSet&amp;DYN_ARGS=true&amp;DOC_NAME=FAT:RGQ_ENTRPR_VAL_EV_SOURCE_WINDOW.FAT&amp;VAR:ID1=WTS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4721__FDSAUDITLINK__" localSheetId="0" hidden="1">{"fdsup://directions/FAT Viewer?action=UPDATE&amp;creator=factSet&amp;DYN_ARGS=true&amp;DOC_NAME=FAT:RGQ_ENTRPR_VAL_EV_SOURCE_WINDOW.FAT&amp;VAR:ID1=WTS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4721__FDSAUDITLINK__" hidden="1">{"fdsup://directions/FAT Viewer?action=UPDATE&amp;creator=factSet&amp;DYN_ARGS=true&amp;DOC_NAME=FAT:RGQ_ENTRPR_VAL_EV_SOURCE_WINDOW.FAT&amp;VAR:ID1=WTS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4722__FDSAUDITLINK__" localSheetId="1" hidden="1">{"fdsup://directions/FAT Viewer?action=UPDATE&amp;creator=factSet&amp;DYN_ARGS=true&amp;DOC_NAME=FAT:RGQ_ENTRPR_VAL_EV_SOURCE_WINDOW.FAT&amp;VAR:ID1=WTS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4722__FDSAUDITLINK__" localSheetId="0" hidden="1">{"fdsup://directions/FAT Viewer?action=UPDATE&amp;creator=factSet&amp;DYN_ARGS=true&amp;DOC_NAME=FAT:RGQ_ENTRPR_VAL_EV_SOURCE_WINDOW.FAT&amp;VAR:ID1=WTS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4722__FDSAUDITLINK__" hidden="1">{"fdsup://directions/FAT Viewer?action=UPDATE&amp;creator=factSet&amp;DYN_ARGS=true&amp;DOC_NAME=FAT:RGQ_ENTRPR_VAL_EV_SOURCE_WINDOW.FAT&amp;VAR:ID1=WTS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4723__FDSAUDITLINK__" localSheetId="1" hidden="1">{"fdsup://directions/FAT Viewer?action=UPDATE&amp;creator=factSet&amp;DYN_ARGS=true&amp;DOC_NAME=FAT:RGQ_ENTRPR_VAL_EV_SOURCE_WINDOW.FAT&amp;VAR:ID1=WTS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4723__FDSAUDITLINK__" localSheetId="0" hidden="1">{"fdsup://directions/FAT Viewer?action=UPDATE&amp;creator=factSet&amp;DYN_ARGS=true&amp;DOC_NAME=FAT:RGQ_ENTRPR_VAL_EV_SOURCE_WINDOW.FAT&amp;VAR:ID1=WTS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4723__FDSAUDITLINK__" hidden="1">{"fdsup://directions/FAT Viewer?action=UPDATE&amp;creator=factSet&amp;DYN_ARGS=true&amp;DOC_NAME=FAT:RGQ_ENTRPR_VAL_EV_SOURCE_WINDOW.FAT&amp;VAR:ID1=WTS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4724__FDSAUDITLINK__" localSheetId="1" hidden="1">{"fdsup://directions/FAT Viewer?action=UPDATE&amp;creator=factSet&amp;DYN_ARGS=true&amp;DOC_NAME=FAT:RGQ_ENTRPR_VAL_EV_SOURCE_WINDOW.FAT&amp;VAR:ID1=WTS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4724__FDSAUDITLINK__" localSheetId="0" hidden="1">{"fdsup://directions/FAT Viewer?action=UPDATE&amp;creator=factSet&amp;DYN_ARGS=true&amp;DOC_NAME=FAT:RGQ_ENTRPR_VAL_EV_SOURCE_WINDOW.FAT&amp;VAR:ID1=WTS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4724__FDSAUDITLINK__" hidden="1">{"fdsup://directions/FAT Viewer?action=UPDATE&amp;creator=factSet&amp;DYN_ARGS=true&amp;DOC_NAME=FAT:RGQ_ENTRPR_VAL_EV_SOURCE_WINDOW.FAT&amp;VAR:ID1=WTS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4725__FDSAUDITLINK__" localSheetId="1" hidden="1">{"fdsup://directions/FAT Viewer?action=UPDATE&amp;creator=factSet&amp;DYN_ARGS=true&amp;DOC_NAME=FAT:RGQ_ENTRPR_VAL_EV_SOURCE_WINDOW.FAT&amp;VAR:ID1=WTS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4725__FDSAUDITLINK__" localSheetId="0" hidden="1">{"fdsup://directions/FAT Viewer?action=UPDATE&amp;creator=factSet&amp;DYN_ARGS=true&amp;DOC_NAME=FAT:RGQ_ENTRPR_VAL_EV_SOURCE_WINDOW.FAT&amp;VAR:ID1=WTS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4725__FDSAUDITLINK__" hidden="1">{"fdsup://directions/FAT Viewer?action=UPDATE&amp;creator=factSet&amp;DYN_ARGS=true&amp;DOC_NAME=FAT:RGQ_ENTRPR_VAL_EV_SOURCE_WINDOW.FAT&amp;VAR:ID1=WTS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4726__FDSAUDITLINK__" localSheetId="1" hidden="1">{"fdsup://directions/FAT Viewer?action=UPDATE&amp;creator=factSet&amp;DYN_ARGS=true&amp;DOC_NAME=FAT:RGQ_ENTRPR_VAL_EV_SOURCE_WINDOW.FAT&amp;VAR:ID1=WTS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4726__FDSAUDITLINK__" localSheetId="0" hidden="1">{"fdsup://directions/FAT Viewer?action=UPDATE&amp;creator=factSet&amp;DYN_ARGS=true&amp;DOC_NAME=FAT:RGQ_ENTRPR_VAL_EV_SOURCE_WINDOW.FAT&amp;VAR:ID1=WTS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4726__FDSAUDITLINK__" hidden="1">{"fdsup://directions/FAT Viewer?action=UPDATE&amp;creator=factSet&amp;DYN_ARGS=true&amp;DOC_NAME=FAT:RGQ_ENTRPR_VAL_EV_SOURCE_WINDOW.FAT&amp;VAR:ID1=WTS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4727__FDSAUDITLINK__" localSheetId="1" hidden="1">{"fdsup://directions/FAT Viewer?action=UPDATE&amp;creator=factSet&amp;DYN_ARGS=true&amp;DOC_NAME=FAT:RGQ_ENTRPR_VAL_EV_SOURCE_WINDOW.FAT&amp;VAR:ID1=WTS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4727__FDSAUDITLINK__" localSheetId="0" hidden="1">{"fdsup://directions/FAT Viewer?action=UPDATE&amp;creator=factSet&amp;DYN_ARGS=true&amp;DOC_NAME=FAT:RGQ_ENTRPR_VAL_EV_SOURCE_WINDOW.FAT&amp;VAR:ID1=WTS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4727__FDSAUDITLINK__" hidden="1">{"fdsup://directions/FAT Viewer?action=UPDATE&amp;creator=factSet&amp;DYN_ARGS=true&amp;DOC_NAME=FAT:RGQ_ENTRPR_VAL_EV_SOURCE_WINDOW.FAT&amp;VAR:ID1=WTS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4728__FDSAUDITLINK__" localSheetId="1" hidden="1">{"fdsup://directions/FAT Viewer?action=UPDATE&amp;creator=factSet&amp;DYN_ARGS=true&amp;DOC_NAME=FAT:RGQ_ENTRPR_VAL_EV_SOURCE_WINDOW.FAT&amp;VAR:ID1=WTS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4728__FDSAUDITLINK__" localSheetId="0" hidden="1">{"fdsup://directions/FAT Viewer?action=UPDATE&amp;creator=factSet&amp;DYN_ARGS=true&amp;DOC_NAME=FAT:RGQ_ENTRPR_VAL_EV_SOURCE_WINDOW.FAT&amp;VAR:ID1=WTS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4728__FDSAUDITLINK__" hidden="1">{"fdsup://directions/FAT Viewer?action=UPDATE&amp;creator=factSet&amp;DYN_ARGS=true&amp;DOC_NAME=FAT:RGQ_ENTRPR_VAL_EV_SOURCE_WINDOW.FAT&amp;VAR:ID1=WTS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4729__FDSAUDITLINK__" localSheetId="1" hidden="1">{"fdsup://directions/FAT Viewer?action=UPDATE&amp;creator=factSet&amp;DYN_ARGS=true&amp;DOC_NAME=FAT:RGQ_ENTRPR_VAL_EV_SOURCE_WINDOW.FAT&amp;VAR:ID1=WTS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4729__FDSAUDITLINK__" localSheetId="0" hidden="1">{"fdsup://directions/FAT Viewer?action=UPDATE&amp;creator=factSet&amp;DYN_ARGS=true&amp;DOC_NAME=FAT:RGQ_ENTRPR_VAL_EV_SOURCE_WINDOW.FAT&amp;VAR:ID1=WTS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4729__FDSAUDITLINK__" hidden="1">{"fdsup://directions/FAT Viewer?action=UPDATE&amp;creator=factSet&amp;DYN_ARGS=true&amp;DOC_NAME=FAT:RGQ_ENTRPR_VAL_EV_SOURCE_WINDOW.FAT&amp;VAR:ID1=WTS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473__FDSAUDITLINK__" localSheetId="1" hidden="1">{"fdsup://directions/FAT Viewer?action=UPDATE&amp;creator=factSet&amp;DYN_ARGS=true&amp;DOC_NAME=FAT:RGQ_ENTRPR_VAL_EV_SOURCE_WINDOW.FAT&amp;VAR:ID1=PLL&amp;VAR:SDATE=20061222&amp;VAR:FDATE=20061031&amp;VAR:FREQ=WEEKLY&amp;VAR:RELITEM=&amp;VAR:CURRENCY=&amp;VAR:DB_TYPE=&amp;VAR:UNITS=M&amp;window=popup&amp;w","idth=535&amp;height=425&amp;START_MAXIMIZED=FALSE&amp;Y=120&amp;display_string=audit"}</definedName>
    <definedName name="_473__FDSAUDITLINK__" localSheetId="0" hidden="1">{"fdsup://directions/FAT Viewer?action=UPDATE&amp;creator=factSet&amp;DYN_ARGS=true&amp;DOC_NAME=FAT:RGQ_ENTRPR_VAL_EV_SOURCE_WINDOW.FAT&amp;VAR:ID1=PLL&amp;VAR:SDATE=20061222&amp;VAR:FDATE=20061031&amp;VAR:FREQ=WEEKLY&amp;VAR:RELITEM=&amp;VAR:CURRENCY=&amp;VAR:DB_TYPE=&amp;VAR:UNITS=M&amp;window=popup&amp;w","idth=535&amp;height=425&amp;START_MAXIMIZED=FALSE&amp;Y=120&amp;display_string=audit"}</definedName>
    <definedName name="_473__FDSAUDITLINK__" hidden="1">{"fdsup://directions/FAT Viewer?action=UPDATE&amp;creator=factSet&amp;DYN_ARGS=true&amp;DOC_NAME=FAT:RGQ_ENTRPR_VAL_EV_SOURCE_WINDOW.FAT&amp;VAR:ID1=PLL&amp;VAR:SDATE=20061222&amp;VAR:FDATE=20061031&amp;VAR:FREQ=WEEKLY&amp;VAR:RELITEM=&amp;VAR:CURRENCY=&amp;VAR:DB_TYPE=&amp;VAR:UNITS=M&amp;window=popup&amp;w","idth=535&amp;height=425&amp;START_MAXIMIZED=FALSE&amp;Y=120&amp;display_string=audit"}</definedName>
    <definedName name="_4730__FDSAUDITLINK__" localSheetId="1" hidden="1">{"fdsup://directions/FAT Viewer?action=UPDATE&amp;creator=factSet&amp;DYN_ARGS=true&amp;DOC_NAME=FAT:RGQ_ENTRPR_VAL_EV_SOURCE_WINDOW.FAT&amp;VAR:ID1=WTS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4730__FDSAUDITLINK__" localSheetId="0" hidden="1">{"fdsup://directions/FAT Viewer?action=UPDATE&amp;creator=factSet&amp;DYN_ARGS=true&amp;DOC_NAME=FAT:RGQ_ENTRPR_VAL_EV_SOURCE_WINDOW.FAT&amp;VAR:ID1=WTS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4730__FDSAUDITLINK__" hidden="1">{"fdsup://directions/FAT Viewer?action=UPDATE&amp;creator=factSet&amp;DYN_ARGS=true&amp;DOC_NAME=FAT:RGQ_ENTRPR_VAL_EV_SOURCE_WINDOW.FAT&amp;VAR:ID1=WTS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4731__FDSAUDITLINK__" localSheetId="1" hidden="1">{"fdsup://directions/FAT Viewer?action=UPDATE&amp;creator=factSet&amp;DYN_ARGS=true&amp;DOC_NAME=FAT:RGQ_ENTRPR_VAL_EV_SOURCE_WINDOW.FAT&amp;VAR:ID1=WTS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4731__FDSAUDITLINK__" localSheetId="0" hidden="1">{"fdsup://directions/FAT Viewer?action=UPDATE&amp;creator=factSet&amp;DYN_ARGS=true&amp;DOC_NAME=FAT:RGQ_ENTRPR_VAL_EV_SOURCE_WINDOW.FAT&amp;VAR:ID1=WTS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4731__FDSAUDITLINK__" hidden="1">{"fdsup://directions/FAT Viewer?action=UPDATE&amp;creator=factSet&amp;DYN_ARGS=true&amp;DOC_NAME=FAT:RGQ_ENTRPR_VAL_EV_SOURCE_WINDOW.FAT&amp;VAR:ID1=WTS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4732__FDSAUDITLINK__" localSheetId="1" hidden="1">{"fdsup://directions/FAT Viewer?action=UPDATE&amp;creator=factSet&amp;DYN_ARGS=true&amp;DOC_NAME=FAT:RGQ_ENTRPR_VAL_EV_SOURCE_WINDOW.FAT&amp;VAR:ID1=WTS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4732__FDSAUDITLINK__" localSheetId="0" hidden="1">{"fdsup://directions/FAT Viewer?action=UPDATE&amp;creator=factSet&amp;DYN_ARGS=true&amp;DOC_NAME=FAT:RGQ_ENTRPR_VAL_EV_SOURCE_WINDOW.FAT&amp;VAR:ID1=WTS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4732__FDSAUDITLINK__" hidden="1">{"fdsup://directions/FAT Viewer?action=UPDATE&amp;creator=factSet&amp;DYN_ARGS=true&amp;DOC_NAME=FAT:RGQ_ENTRPR_VAL_EV_SOURCE_WINDOW.FAT&amp;VAR:ID1=WTS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4733__FDSAUDITLINK__" localSheetId="1" hidden="1">{"fdsup://directions/FAT Viewer?action=UPDATE&amp;creator=factSet&amp;DYN_ARGS=true&amp;DOC_NAME=FAT:RGQ_ENTRPR_VAL_EV_SOURCE_WINDOW.FAT&amp;VAR:ID1=WTS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4733__FDSAUDITLINK__" localSheetId="0" hidden="1">{"fdsup://directions/FAT Viewer?action=UPDATE&amp;creator=factSet&amp;DYN_ARGS=true&amp;DOC_NAME=FAT:RGQ_ENTRPR_VAL_EV_SOURCE_WINDOW.FAT&amp;VAR:ID1=WTS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4733__FDSAUDITLINK__" hidden="1">{"fdsup://directions/FAT Viewer?action=UPDATE&amp;creator=factSet&amp;DYN_ARGS=true&amp;DOC_NAME=FAT:RGQ_ENTRPR_VAL_EV_SOURCE_WINDOW.FAT&amp;VAR:ID1=WTS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4734__FDSAUDITLINK__" localSheetId="1" hidden="1">{"fdsup://directions/FAT Viewer?action=UPDATE&amp;creator=factSet&amp;DYN_ARGS=true&amp;DOC_NAME=FAT:RGQ_ENTRPR_VAL_EV_SOURCE_WINDOW.FAT&amp;VAR:ID1=WTS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4734__FDSAUDITLINK__" localSheetId="0" hidden="1">{"fdsup://directions/FAT Viewer?action=UPDATE&amp;creator=factSet&amp;DYN_ARGS=true&amp;DOC_NAME=FAT:RGQ_ENTRPR_VAL_EV_SOURCE_WINDOW.FAT&amp;VAR:ID1=WTS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4734__FDSAUDITLINK__" hidden="1">{"fdsup://directions/FAT Viewer?action=UPDATE&amp;creator=factSet&amp;DYN_ARGS=true&amp;DOC_NAME=FAT:RGQ_ENTRPR_VAL_EV_SOURCE_WINDOW.FAT&amp;VAR:ID1=WTS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4735__FDSAUDITLINK__" localSheetId="1" hidden="1">{"fdsup://directions/FAT Viewer?action=UPDATE&amp;creator=factSet&amp;DYN_ARGS=true&amp;DOC_NAME=FAT:RGQ_ENTRPR_VAL_EV_SOURCE_WINDOW.FAT&amp;VAR:ID1=WTS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4735__FDSAUDITLINK__" localSheetId="0" hidden="1">{"fdsup://directions/FAT Viewer?action=UPDATE&amp;creator=factSet&amp;DYN_ARGS=true&amp;DOC_NAME=FAT:RGQ_ENTRPR_VAL_EV_SOURCE_WINDOW.FAT&amp;VAR:ID1=WTS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4735__FDSAUDITLINK__" hidden="1">{"fdsup://directions/FAT Viewer?action=UPDATE&amp;creator=factSet&amp;DYN_ARGS=true&amp;DOC_NAME=FAT:RGQ_ENTRPR_VAL_EV_SOURCE_WINDOW.FAT&amp;VAR:ID1=WTS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4736__FDSAUDITLINK__" localSheetId="1" hidden="1">{"fdsup://directions/FAT Viewer?action=UPDATE&amp;creator=factSet&amp;DYN_ARGS=true&amp;DOC_NAME=FAT:RGQ_ENTRPR_VAL_EV_SOURCE_WINDOW.FAT&amp;VAR:ID1=WTS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4736__FDSAUDITLINK__" localSheetId="0" hidden="1">{"fdsup://directions/FAT Viewer?action=UPDATE&amp;creator=factSet&amp;DYN_ARGS=true&amp;DOC_NAME=FAT:RGQ_ENTRPR_VAL_EV_SOURCE_WINDOW.FAT&amp;VAR:ID1=WTS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4736__FDSAUDITLINK__" hidden="1">{"fdsup://directions/FAT Viewer?action=UPDATE&amp;creator=factSet&amp;DYN_ARGS=true&amp;DOC_NAME=FAT:RGQ_ENTRPR_VAL_EV_SOURCE_WINDOW.FAT&amp;VAR:ID1=WTS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4737__FDSAUDITLINK__" localSheetId="1" hidden="1">{"fdsup://directions/FAT Viewer?action=UPDATE&amp;creator=factSet&amp;DYN_ARGS=true&amp;DOC_NAME=FAT:RGQ_ENTRPR_VAL_EV_SOURCE_WINDOW.FAT&amp;VAR:ID1=WTS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4737__FDSAUDITLINK__" localSheetId="0" hidden="1">{"fdsup://directions/FAT Viewer?action=UPDATE&amp;creator=factSet&amp;DYN_ARGS=true&amp;DOC_NAME=FAT:RGQ_ENTRPR_VAL_EV_SOURCE_WINDOW.FAT&amp;VAR:ID1=WTS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4737__FDSAUDITLINK__" hidden="1">{"fdsup://directions/FAT Viewer?action=UPDATE&amp;creator=factSet&amp;DYN_ARGS=true&amp;DOC_NAME=FAT:RGQ_ENTRPR_VAL_EV_SOURCE_WINDOW.FAT&amp;VAR:ID1=WTS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4738__FDSAUDITLINK__" localSheetId="1" hidden="1">{"fdsup://directions/FAT Viewer?action=UPDATE&amp;creator=factSet&amp;DYN_ARGS=true&amp;DOC_NAME=FAT:RGQ_ENTRPR_VAL_EV_SOURCE_WINDOW.FAT&amp;VAR:ID1=WTS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4738__FDSAUDITLINK__" localSheetId="0" hidden="1">{"fdsup://directions/FAT Viewer?action=UPDATE&amp;creator=factSet&amp;DYN_ARGS=true&amp;DOC_NAME=FAT:RGQ_ENTRPR_VAL_EV_SOURCE_WINDOW.FAT&amp;VAR:ID1=WTS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4738__FDSAUDITLINK__" hidden="1">{"fdsup://directions/FAT Viewer?action=UPDATE&amp;creator=factSet&amp;DYN_ARGS=true&amp;DOC_NAME=FAT:RGQ_ENTRPR_VAL_EV_SOURCE_WINDOW.FAT&amp;VAR:ID1=WTS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4739__FDSAUDITLINK__" localSheetId="1" hidden="1">{"fdsup://directions/FAT Viewer?action=UPDATE&amp;creator=factSet&amp;DYN_ARGS=true&amp;DOC_NAME=FAT:RGQ_ENTRPR_VAL_EV_SOURCE_WINDOW.FAT&amp;VAR:ID1=WTS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4739__FDSAUDITLINK__" localSheetId="0" hidden="1">{"fdsup://directions/FAT Viewer?action=UPDATE&amp;creator=factSet&amp;DYN_ARGS=true&amp;DOC_NAME=FAT:RGQ_ENTRPR_VAL_EV_SOURCE_WINDOW.FAT&amp;VAR:ID1=WTS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4739__FDSAUDITLINK__" hidden="1">{"fdsup://directions/FAT Viewer?action=UPDATE&amp;creator=factSet&amp;DYN_ARGS=true&amp;DOC_NAME=FAT:RGQ_ENTRPR_VAL_EV_SOURCE_WINDOW.FAT&amp;VAR:ID1=WTS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474__FDSAUDITLINK__" localSheetId="1" hidden="1">{"fdsup://directions/FAT Viewer?action=UPDATE&amp;creator=factSet&amp;DYN_ARGS=true&amp;DOC_NAME=FAT:RGQ_ENTRPR_VAL_EV_SOURCE_WINDOW.FAT&amp;VAR:ID1=PLL&amp;VAR:SDATE=20061215&amp;VAR:FDATE=20061031&amp;VAR:FREQ=WEEKLY&amp;VAR:RELITEM=&amp;VAR:CURRENCY=&amp;VAR:DB_TYPE=&amp;VAR:UNITS=M&amp;window=popup&amp;w","idth=535&amp;height=425&amp;START_MAXIMIZED=FALSE&amp;Y=120&amp;display_string=audit"}</definedName>
    <definedName name="_474__FDSAUDITLINK__" localSheetId="0" hidden="1">{"fdsup://directions/FAT Viewer?action=UPDATE&amp;creator=factSet&amp;DYN_ARGS=true&amp;DOC_NAME=FAT:RGQ_ENTRPR_VAL_EV_SOURCE_WINDOW.FAT&amp;VAR:ID1=PLL&amp;VAR:SDATE=20061215&amp;VAR:FDATE=20061031&amp;VAR:FREQ=WEEKLY&amp;VAR:RELITEM=&amp;VAR:CURRENCY=&amp;VAR:DB_TYPE=&amp;VAR:UNITS=M&amp;window=popup&amp;w","idth=535&amp;height=425&amp;START_MAXIMIZED=FALSE&amp;Y=120&amp;display_string=audit"}</definedName>
    <definedName name="_474__FDSAUDITLINK__" hidden="1">{"fdsup://directions/FAT Viewer?action=UPDATE&amp;creator=factSet&amp;DYN_ARGS=true&amp;DOC_NAME=FAT:RGQ_ENTRPR_VAL_EV_SOURCE_WINDOW.FAT&amp;VAR:ID1=PLL&amp;VAR:SDATE=20061215&amp;VAR:FDATE=20061031&amp;VAR:FREQ=WEEKLY&amp;VAR:RELITEM=&amp;VAR:CURRENCY=&amp;VAR:DB_TYPE=&amp;VAR:UNITS=M&amp;window=popup&amp;w","idth=535&amp;height=425&amp;START_MAXIMIZED=FALSE&amp;Y=120&amp;display_string=audit"}</definedName>
    <definedName name="_4740__FDSAUDITLINK__" localSheetId="1" hidden="1">{"fdsup://directions/FAT Viewer?action=UPDATE&amp;creator=factSet&amp;DYN_ARGS=true&amp;DOC_NAME=FAT:RGQ_ENTRPR_VAL_EV_SOURCE_WINDOW.FAT&amp;VAR:ID1=WTS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4740__FDSAUDITLINK__" localSheetId="0" hidden="1">{"fdsup://directions/FAT Viewer?action=UPDATE&amp;creator=factSet&amp;DYN_ARGS=true&amp;DOC_NAME=FAT:RGQ_ENTRPR_VAL_EV_SOURCE_WINDOW.FAT&amp;VAR:ID1=WTS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4740__FDSAUDITLINK__" hidden="1">{"fdsup://directions/FAT Viewer?action=UPDATE&amp;creator=factSet&amp;DYN_ARGS=true&amp;DOC_NAME=FAT:RGQ_ENTRPR_VAL_EV_SOURCE_WINDOW.FAT&amp;VAR:ID1=WTS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4741__FDSAUDITLINK__" localSheetId="1" hidden="1">{"fdsup://directions/FAT Viewer?action=UPDATE&amp;creator=factSet&amp;DYN_ARGS=true&amp;DOC_NAME=FAT:RGQ_ENTRPR_VAL_EV_SOURCE_WINDOW.FAT&amp;VAR:ID1=WTS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4741__FDSAUDITLINK__" localSheetId="0" hidden="1">{"fdsup://directions/FAT Viewer?action=UPDATE&amp;creator=factSet&amp;DYN_ARGS=true&amp;DOC_NAME=FAT:RGQ_ENTRPR_VAL_EV_SOURCE_WINDOW.FAT&amp;VAR:ID1=WTS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4741__FDSAUDITLINK__" hidden="1">{"fdsup://directions/FAT Viewer?action=UPDATE&amp;creator=factSet&amp;DYN_ARGS=true&amp;DOC_NAME=FAT:RGQ_ENTRPR_VAL_EV_SOURCE_WINDOW.FAT&amp;VAR:ID1=WTS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4742__FDSAUDITLINK__" localSheetId="1" hidden="1">{"fdsup://directions/FAT Viewer?action=UPDATE&amp;creator=factSet&amp;DYN_ARGS=true&amp;DOC_NAME=FAT:RGQ_ENTRPR_VAL_EV_SOURCE_WINDOW.FAT&amp;VAR:ID1=WTS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4742__FDSAUDITLINK__" localSheetId="0" hidden="1">{"fdsup://directions/FAT Viewer?action=UPDATE&amp;creator=factSet&amp;DYN_ARGS=true&amp;DOC_NAME=FAT:RGQ_ENTRPR_VAL_EV_SOURCE_WINDOW.FAT&amp;VAR:ID1=WTS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4742__FDSAUDITLINK__" hidden="1">{"fdsup://directions/FAT Viewer?action=UPDATE&amp;creator=factSet&amp;DYN_ARGS=true&amp;DOC_NAME=FAT:RGQ_ENTRPR_VAL_EV_SOURCE_WINDOW.FAT&amp;VAR:ID1=WTS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4743__FDSAUDITLINK__" localSheetId="1" hidden="1">{"fdsup://directions/FAT Viewer?action=UPDATE&amp;creator=factSet&amp;DYN_ARGS=true&amp;DOC_NAME=FAT:RGQ_ENTRPR_VAL_EV_SOURCE_WINDOW.FAT&amp;VAR:ID1=WTS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4743__FDSAUDITLINK__" localSheetId="0" hidden="1">{"fdsup://directions/FAT Viewer?action=UPDATE&amp;creator=factSet&amp;DYN_ARGS=true&amp;DOC_NAME=FAT:RGQ_ENTRPR_VAL_EV_SOURCE_WINDOW.FAT&amp;VAR:ID1=WTS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4743__FDSAUDITLINK__" hidden="1">{"fdsup://directions/FAT Viewer?action=UPDATE&amp;creator=factSet&amp;DYN_ARGS=true&amp;DOC_NAME=FAT:RGQ_ENTRPR_VAL_EV_SOURCE_WINDOW.FAT&amp;VAR:ID1=WTS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4744__FDSAUDITLINK__" localSheetId="1" hidden="1">{"fdsup://directions/FAT Viewer?action=UPDATE&amp;creator=factSet&amp;DYN_ARGS=true&amp;DOC_NAME=FAT:RGQ_ENTRPR_VAL_EV_SOURCE_WINDOW.FAT&amp;VAR:ID1=WTS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4744__FDSAUDITLINK__" localSheetId="0" hidden="1">{"fdsup://directions/FAT Viewer?action=UPDATE&amp;creator=factSet&amp;DYN_ARGS=true&amp;DOC_NAME=FAT:RGQ_ENTRPR_VAL_EV_SOURCE_WINDOW.FAT&amp;VAR:ID1=WTS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4744__FDSAUDITLINK__" hidden="1">{"fdsup://directions/FAT Viewer?action=UPDATE&amp;creator=factSet&amp;DYN_ARGS=true&amp;DOC_NAME=FAT:RGQ_ENTRPR_VAL_EV_SOURCE_WINDOW.FAT&amp;VAR:ID1=WTS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4745__FDSAUDITLINK__" localSheetId="1" hidden="1">{"fdsup://directions/FAT Viewer?action=UPDATE&amp;creator=factSet&amp;DYN_ARGS=true&amp;DOC_NAME=FAT:RGQ_ENTRPR_VAL_EV_SOURCE_WINDOW.FAT&amp;VAR:ID1=WTS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4745__FDSAUDITLINK__" localSheetId="0" hidden="1">{"fdsup://directions/FAT Viewer?action=UPDATE&amp;creator=factSet&amp;DYN_ARGS=true&amp;DOC_NAME=FAT:RGQ_ENTRPR_VAL_EV_SOURCE_WINDOW.FAT&amp;VAR:ID1=WTS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4745__FDSAUDITLINK__" hidden="1">{"fdsup://directions/FAT Viewer?action=UPDATE&amp;creator=factSet&amp;DYN_ARGS=true&amp;DOC_NAME=FAT:RGQ_ENTRPR_VAL_EV_SOURCE_WINDOW.FAT&amp;VAR:ID1=WTS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4746__FDSAUDITLINK__" localSheetId="1" hidden="1">{"fdsup://directions/FAT Viewer?action=UPDATE&amp;creator=factSet&amp;DYN_ARGS=true&amp;DOC_NAME=FAT:RGQ_ENTRPR_VAL_EV_SOURCE_WINDOW.FAT&amp;VAR:ID1=WTS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4746__FDSAUDITLINK__" localSheetId="0" hidden="1">{"fdsup://directions/FAT Viewer?action=UPDATE&amp;creator=factSet&amp;DYN_ARGS=true&amp;DOC_NAME=FAT:RGQ_ENTRPR_VAL_EV_SOURCE_WINDOW.FAT&amp;VAR:ID1=WTS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4746__FDSAUDITLINK__" hidden="1">{"fdsup://directions/FAT Viewer?action=UPDATE&amp;creator=factSet&amp;DYN_ARGS=true&amp;DOC_NAME=FAT:RGQ_ENTRPR_VAL_EV_SOURCE_WINDOW.FAT&amp;VAR:ID1=WTS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4747__FDSAUDITLINK__" localSheetId="1" hidden="1">{"fdsup://directions/FAT Viewer?action=UPDATE&amp;creator=factSet&amp;DYN_ARGS=true&amp;DOC_NAME=FAT:RGQ_ENTRPR_VAL_EV_SOURCE_WINDOW.FAT&amp;VAR:ID1=WTS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4747__FDSAUDITLINK__" localSheetId="0" hidden="1">{"fdsup://directions/FAT Viewer?action=UPDATE&amp;creator=factSet&amp;DYN_ARGS=true&amp;DOC_NAME=FAT:RGQ_ENTRPR_VAL_EV_SOURCE_WINDOW.FAT&amp;VAR:ID1=WTS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4747__FDSAUDITLINK__" hidden="1">{"fdsup://directions/FAT Viewer?action=UPDATE&amp;creator=factSet&amp;DYN_ARGS=true&amp;DOC_NAME=FAT:RGQ_ENTRPR_VAL_EV_SOURCE_WINDOW.FAT&amp;VAR:ID1=WTS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4748__FDSAUDITLINK__" localSheetId="1" hidden="1">{"fdsup://directions/FAT Viewer?action=UPDATE&amp;creator=factSet&amp;DYN_ARGS=true&amp;DOC_NAME=FAT:RGQ_ENTRPR_VAL_EV_SOURCE_WINDOW.FAT&amp;VAR:ID1=WTS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4748__FDSAUDITLINK__" localSheetId="0" hidden="1">{"fdsup://directions/FAT Viewer?action=UPDATE&amp;creator=factSet&amp;DYN_ARGS=true&amp;DOC_NAME=FAT:RGQ_ENTRPR_VAL_EV_SOURCE_WINDOW.FAT&amp;VAR:ID1=WTS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4748__FDSAUDITLINK__" hidden="1">{"fdsup://directions/FAT Viewer?action=UPDATE&amp;creator=factSet&amp;DYN_ARGS=true&amp;DOC_NAME=FAT:RGQ_ENTRPR_VAL_EV_SOURCE_WINDOW.FAT&amp;VAR:ID1=WTS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4749__FDSAUDITLINK__" localSheetId="1" hidden="1">{"fdsup://directions/FAT Viewer?action=UPDATE&amp;creator=factSet&amp;DYN_ARGS=true&amp;DOC_NAME=FAT:RGQ_ENTRPR_VAL_EV_SOURCE_WINDOW.FAT&amp;VAR:ID1=WTS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4749__FDSAUDITLINK__" localSheetId="0" hidden="1">{"fdsup://directions/FAT Viewer?action=UPDATE&amp;creator=factSet&amp;DYN_ARGS=true&amp;DOC_NAME=FAT:RGQ_ENTRPR_VAL_EV_SOURCE_WINDOW.FAT&amp;VAR:ID1=WTS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4749__FDSAUDITLINK__" hidden="1">{"fdsup://directions/FAT Viewer?action=UPDATE&amp;creator=factSet&amp;DYN_ARGS=true&amp;DOC_NAME=FAT:RGQ_ENTRPR_VAL_EV_SOURCE_WINDOW.FAT&amp;VAR:ID1=WTS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475__FDSAUDITLINK__" localSheetId="1" hidden="1">{"fdsup://directions/FAT Viewer?action=UPDATE&amp;creator=factSet&amp;DYN_ARGS=true&amp;DOC_NAME=FAT:RGQ_ENTRPR_VAL_EV_SOURCE_WINDOW.FAT&amp;VAR:ID1=PLL&amp;VAR:SDATE=20061208&amp;VAR:FDATE=20061031&amp;VAR:FREQ=WEEKLY&amp;VAR:RELITEM=&amp;VAR:CURRENCY=&amp;VAR:DB_TYPE=&amp;VAR:UNITS=M&amp;window=popup&amp;w","idth=535&amp;height=425&amp;START_MAXIMIZED=FALSE&amp;Y=120&amp;display_string=audit"}</definedName>
    <definedName name="_475__FDSAUDITLINK__" localSheetId="0" hidden="1">{"fdsup://directions/FAT Viewer?action=UPDATE&amp;creator=factSet&amp;DYN_ARGS=true&amp;DOC_NAME=FAT:RGQ_ENTRPR_VAL_EV_SOURCE_WINDOW.FAT&amp;VAR:ID1=PLL&amp;VAR:SDATE=20061208&amp;VAR:FDATE=20061031&amp;VAR:FREQ=WEEKLY&amp;VAR:RELITEM=&amp;VAR:CURRENCY=&amp;VAR:DB_TYPE=&amp;VAR:UNITS=M&amp;window=popup&amp;w","idth=535&amp;height=425&amp;START_MAXIMIZED=FALSE&amp;Y=120&amp;display_string=audit"}</definedName>
    <definedName name="_475__FDSAUDITLINK__" hidden="1">{"fdsup://directions/FAT Viewer?action=UPDATE&amp;creator=factSet&amp;DYN_ARGS=true&amp;DOC_NAME=FAT:RGQ_ENTRPR_VAL_EV_SOURCE_WINDOW.FAT&amp;VAR:ID1=PLL&amp;VAR:SDATE=20061208&amp;VAR:FDATE=20061031&amp;VAR:FREQ=WEEKLY&amp;VAR:RELITEM=&amp;VAR:CURRENCY=&amp;VAR:DB_TYPE=&amp;VAR:UNITS=M&amp;window=popup&amp;w","idth=535&amp;height=425&amp;START_MAXIMIZED=FALSE&amp;Y=120&amp;display_string=audit"}</definedName>
    <definedName name="_4750__FDSAUDITLINK__" localSheetId="1" hidden="1">{"fdsup://directions/FAT Viewer?action=UPDATE&amp;creator=factSet&amp;DYN_ARGS=true&amp;DOC_NAME=FAT:RGQ_ENTRPR_VAL_EV_SOURCE_WINDOW.FAT&amp;VAR:ID1=WTS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4750__FDSAUDITLINK__" localSheetId="0" hidden="1">{"fdsup://directions/FAT Viewer?action=UPDATE&amp;creator=factSet&amp;DYN_ARGS=true&amp;DOC_NAME=FAT:RGQ_ENTRPR_VAL_EV_SOURCE_WINDOW.FAT&amp;VAR:ID1=WTS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4750__FDSAUDITLINK__" hidden="1">{"fdsup://directions/FAT Viewer?action=UPDATE&amp;creator=factSet&amp;DYN_ARGS=true&amp;DOC_NAME=FAT:RGQ_ENTRPR_VAL_EV_SOURCE_WINDOW.FAT&amp;VAR:ID1=WTS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4751__FDSAUDITLINK__" localSheetId="1" hidden="1">{"fdsup://directions/FAT Viewer?action=UPDATE&amp;creator=factSet&amp;DYN_ARGS=true&amp;DOC_NAME=FAT:RGQ_ENTRPR_VAL_EV_SOURCE_WINDOW.FAT&amp;VAR:ID1=WTS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4751__FDSAUDITLINK__" localSheetId="0" hidden="1">{"fdsup://directions/FAT Viewer?action=UPDATE&amp;creator=factSet&amp;DYN_ARGS=true&amp;DOC_NAME=FAT:RGQ_ENTRPR_VAL_EV_SOURCE_WINDOW.FAT&amp;VAR:ID1=WTS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4751__FDSAUDITLINK__" hidden="1">{"fdsup://directions/FAT Viewer?action=UPDATE&amp;creator=factSet&amp;DYN_ARGS=true&amp;DOC_NAME=FAT:RGQ_ENTRPR_VAL_EV_SOURCE_WINDOW.FAT&amp;VAR:ID1=WTS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4752__FDSAUDITLINK__" localSheetId="1" hidden="1">{"fdsup://directions/FAT Viewer?action=UPDATE&amp;creator=factSet&amp;DYN_ARGS=true&amp;DOC_NAME=FAT:RGQ_ENTRPR_VAL_EV_SOURCE_WINDOW.FAT&amp;VAR:ID1=WTS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4752__FDSAUDITLINK__" localSheetId="0" hidden="1">{"fdsup://directions/FAT Viewer?action=UPDATE&amp;creator=factSet&amp;DYN_ARGS=true&amp;DOC_NAME=FAT:RGQ_ENTRPR_VAL_EV_SOURCE_WINDOW.FAT&amp;VAR:ID1=WTS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4752__FDSAUDITLINK__" hidden="1">{"fdsup://directions/FAT Viewer?action=UPDATE&amp;creator=factSet&amp;DYN_ARGS=true&amp;DOC_NAME=FAT:RGQ_ENTRPR_VAL_EV_SOURCE_WINDOW.FAT&amp;VAR:ID1=WTS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4753__FDSAUDITLINK__" localSheetId="1" hidden="1">{"fdsup://directions/FAT Viewer?action=UPDATE&amp;creator=factSet&amp;DYN_ARGS=true&amp;DOC_NAME=FAT:RGQ_ENTRPR_VAL_EV_SOURCE_WINDOW.FAT&amp;VAR:ID1=WTS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4753__FDSAUDITLINK__" localSheetId="0" hidden="1">{"fdsup://directions/FAT Viewer?action=UPDATE&amp;creator=factSet&amp;DYN_ARGS=true&amp;DOC_NAME=FAT:RGQ_ENTRPR_VAL_EV_SOURCE_WINDOW.FAT&amp;VAR:ID1=WTS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4753__FDSAUDITLINK__" hidden="1">{"fdsup://directions/FAT Viewer?action=UPDATE&amp;creator=factSet&amp;DYN_ARGS=true&amp;DOC_NAME=FAT:RGQ_ENTRPR_VAL_EV_SOURCE_WINDOW.FAT&amp;VAR:ID1=WTS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4754__FDSAUDITLINK__" localSheetId="1" hidden="1">{"fdsup://directions/FAT Viewer?action=UPDATE&amp;creator=factSet&amp;DYN_ARGS=true&amp;DOC_NAME=FAT:RGQ_ENTRPR_VAL_EV_SOURCE_WINDOW.FAT&amp;VAR:ID1=WTS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4754__FDSAUDITLINK__" localSheetId="0" hidden="1">{"fdsup://directions/FAT Viewer?action=UPDATE&amp;creator=factSet&amp;DYN_ARGS=true&amp;DOC_NAME=FAT:RGQ_ENTRPR_VAL_EV_SOURCE_WINDOW.FAT&amp;VAR:ID1=WTS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4754__FDSAUDITLINK__" hidden="1">{"fdsup://directions/FAT Viewer?action=UPDATE&amp;creator=factSet&amp;DYN_ARGS=true&amp;DOC_NAME=FAT:RGQ_ENTRPR_VAL_EV_SOURCE_WINDOW.FAT&amp;VAR:ID1=WTS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4755__FDSAUDITLINK__" localSheetId="1" hidden="1">{"fdsup://directions/FAT Viewer?action=UPDATE&amp;creator=factSet&amp;DYN_ARGS=true&amp;DOC_NAME=FAT:RGQ_ENTRPR_VAL_EV_SOURCE_WINDOW.FAT&amp;VAR:ID1=WTS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4755__FDSAUDITLINK__" localSheetId="0" hidden="1">{"fdsup://directions/FAT Viewer?action=UPDATE&amp;creator=factSet&amp;DYN_ARGS=true&amp;DOC_NAME=FAT:RGQ_ENTRPR_VAL_EV_SOURCE_WINDOW.FAT&amp;VAR:ID1=WTS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4755__FDSAUDITLINK__" hidden="1">{"fdsup://directions/FAT Viewer?action=UPDATE&amp;creator=factSet&amp;DYN_ARGS=true&amp;DOC_NAME=FAT:RGQ_ENTRPR_VAL_EV_SOURCE_WINDOW.FAT&amp;VAR:ID1=WTS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4756__FDSAUDITLINK__" localSheetId="1" hidden="1">{"fdsup://directions/FAT Viewer?action=UPDATE&amp;creator=factSet&amp;DYN_ARGS=true&amp;DOC_NAME=FAT:RGQ_ENTRPR_VAL_EV_SOURCE_WINDOW.FAT&amp;VAR:ID1=WTS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4756__FDSAUDITLINK__" localSheetId="0" hidden="1">{"fdsup://directions/FAT Viewer?action=UPDATE&amp;creator=factSet&amp;DYN_ARGS=true&amp;DOC_NAME=FAT:RGQ_ENTRPR_VAL_EV_SOURCE_WINDOW.FAT&amp;VAR:ID1=WTS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4756__FDSAUDITLINK__" hidden="1">{"fdsup://directions/FAT Viewer?action=UPDATE&amp;creator=factSet&amp;DYN_ARGS=true&amp;DOC_NAME=FAT:RGQ_ENTRPR_VAL_EV_SOURCE_WINDOW.FAT&amp;VAR:ID1=WTS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4757__FDSAUDITLINK__" localSheetId="1" hidden="1">{"fdsup://directions/FAT Viewer?action=UPDATE&amp;creator=factSet&amp;DYN_ARGS=true&amp;DOC_NAME=FAT:RGQ_ENTRPR_VAL_EV_SOURCE_WINDOW.FAT&amp;VAR:ID1=WTS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4757__FDSAUDITLINK__" localSheetId="0" hidden="1">{"fdsup://directions/FAT Viewer?action=UPDATE&amp;creator=factSet&amp;DYN_ARGS=true&amp;DOC_NAME=FAT:RGQ_ENTRPR_VAL_EV_SOURCE_WINDOW.FAT&amp;VAR:ID1=WTS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4757__FDSAUDITLINK__" hidden="1">{"fdsup://directions/FAT Viewer?action=UPDATE&amp;creator=factSet&amp;DYN_ARGS=true&amp;DOC_NAME=FAT:RGQ_ENTRPR_VAL_EV_SOURCE_WINDOW.FAT&amp;VAR:ID1=WTS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4758__FDSAUDITLINK__" localSheetId="1" hidden="1">{"fdsup://directions/FAT Viewer?action=UPDATE&amp;creator=factSet&amp;DYN_ARGS=true&amp;DOC_NAME=FAT:RGQ_ENTRPR_VAL_EV_SOURCE_WINDOW.FAT&amp;VAR:ID1=WTS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4758__FDSAUDITLINK__" localSheetId="0" hidden="1">{"fdsup://directions/FAT Viewer?action=UPDATE&amp;creator=factSet&amp;DYN_ARGS=true&amp;DOC_NAME=FAT:RGQ_ENTRPR_VAL_EV_SOURCE_WINDOW.FAT&amp;VAR:ID1=WTS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4758__FDSAUDITLINK__" hidden="1">{"fdsup://directions/FAT Viewer?action=UPDATE&amp;creator=factSet&amp;DYN_ARGS=true&amp;DOC_NAME=FAT:RGQ_ENTRPR_VAL_EV_SOURCE_WINDOW.FAT&amp;VAR:ID1=WTS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4759__FDSAUDITLINK__" localSheetId="1" hidden="1">{"fdsup://directions/FAT Viewer?action=UPDATE&amp;creator=factSet&amp;DYN_ARGS=true&amp;DOC_NAME=FAT:RGQ_ENTRPR_VAL_EV_SOURCE_WINDOW.FAT&amp;VAR:ID1=WTS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4759__FDSAUDITLINK__" localSheetId="0" hidden="1">{"fdsup://directions/FAT Viewer?action=UPDATE&amp;creator=factSet&amp;DYN_ARGS=true&amp;DOC_NAME=FAT:RGQ_ENTRPR_VAL_EV_SOURCE_WINDOW.FAT&amp;VAR:ID1=WTS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4759__FDSAUDITLINK__" hidden="1">{"fdsup://directions/FAT Viewer?action=UPDATE&amp;creator=factSet&amp;DYN_ARGS=true&amp;DOC_NAME=FAT:RGQ_ENTRPR_VAL_EV_SOURCE_WINDOW.FAT&amp;VAR:ID1=WTS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476__FDSAUDITLINK__" localSheetId="1" hidden="1">{"fdsup://directions/FAT Viewer?action=UPDATE&amp;creator=factSet&amp;DYN_ARGS=true&amp;DOC_NAME=FAT:RGQ_ENTRPR_VAL_EV_SOURCE_WINDOW.FAT&amp;VAR:ID1=PLL&amp;VAR:SDATE=20061201&amp;VAR:FDATE=20061031&amp;VAR:FREQ=WEEKLY&amp;VAR:RELITEM=&amp;VAR:CURRENCY=&amp;VAR:DB_TYPE=&amp;VAR:UNITS=M&amp;window=popup&amp;w","idth=535&amp;height=425&amp;START_MAXIMIZED=FALSE&amp;Y=120&amp;display_string=audit"}</definedName>
    <definedName name="_476__FDSAUDITLINK__" localSheetId="0" hidden="1">{"fdsup://directions/FAT Viewer?action=UPDATE&amp;creator=factSet&amp;DYN_ARGS=true&amp;DOC_NAME=FAT:RGQ_ENTRPR_VAL_EV_SOURCE_WINDOW.FAT&amp;VAR:ID1=PLL&amp;VAR:SDATE=20061201&amp;VAR:FDATE=20061031&amp;VAR:FREQ=WEEKLY&amp;VAR:RELITEM=&amp;VAR:CURRENCY=&amp;VAR:DB_TYPE=&amp;VAR:UNITS=M&amp;window=popup&amp;w","idth=535&amp;height=425&amp;START_MAXIMIZED=FALSE&amp;Y=120&amp;display_string=audit"}</definedName>
    <definedName name="_476__FDSAUDITLINK__" hidden="1">{"fdsup://directions/FAT Viewer?action=UPDATE&amp;creator=factSet&amp;DYN_ARGS=true&amp;DOC_NAME=FAT:RGQ_ENTRPR_VAL_EV_SOURCE_WINDOW.FAT&amp;VAR:ID1=PLL&amp;VAR:SDATE=20061201&amp;VAR:FDATE=20061031&amp;VAR:FREQ=WEEKLY&amp;VAR:RELITEM=&amp;VAR:CURRENCY=&amp;VAR:DB_TYPE=&amp;VAR:UNITS=M&amp;window=popup&amp;w","idth=535&amp;height=425&amp;START_MAXIMIZED=FALSE&amp;Y=120&amp;display_string=audit"}</definedName>
    <definedName name="_4760__FDSAUDITLINK__" localSheetId="1" hidden="1">{"fdsup://directions/FAT Viewer?action=UPDATE&amp;creator=factSet&amp;DYN_ARGS=true&amp;DOC_NAME=FAT:RGQ_ENTRPR_VAL_EV_SOURCE_WINDOW.FAT&amp;VAR:ID1=WTS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4760__FDSAUDITLINK__" localSheetId="0" hidden="1">{"fdsup://directions/FAT Viewer?action=UPDATE&amp;creator=factSet&amp;DYN_ARGS=true&amp;DOC_NAME=FAT:RGQ_ENTRPR_VAL_EV_SOURCE_WINDOW.FAT&amp;VAR:ID1=WTS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4760__FDSAUDITLINK__" hidden="1">{"fdsup://directions/FAT Viewer?action=UPDATE&amp;creator=factSet&amp;DYN_ARGS=true&amp;DOC_NAME=FAT:RGQ_ENTRPR_VAL_EV_SOURCE_WINDOW.FAT&amp;VAR:ID1=WTS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4761__FDSAUDITLINK__" localSheetId="1" hidden="1">{"fdsup://directions/FAT Viewer?action=UPDATE&amp;creator=factSet&amp;DYN_ARGS=true&amp;DOC_NAME=FAT:RGQ_ENTRPR_VAL_EV_SOURCE_WINDOW.FAT&amp;VAR:ID1=WTS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4761__FDSAUDITLINK__" localSheetId="0" hidden="1">{"fdsup://directions/FAT Viewer?action=UPDATE&amp;creator=factSet&amp;DYN_ARGS=true&amp;DOC_NAME=FAT:RGQ_ENTRPR_VAL_EV_SOURCE_WINDOW.FAT&amp;VAR:ID1=WTS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4761__FDSAUDITLINK__" hidden="1">{"fdsup://directions/FAT Viewer?action=UPDATE&amp;creator=factSet&amp;DYN_ARGS=true&amp;DOC_NAME=FAT:RGQ_ENTRPR_VAL_EV_SOURCE_WINDOW.FAT&amp;VAR:ID1=WTS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4762__FDSAUDITLINK__" localSheetId="1" hidden="1">{"fdsup://directions/FAT Viewer?action=UPDATE&amp;creator=factSet&amp;DYN_ARGS=true&amp;DOC_NAME=FAT:RGQ_ENTRPR_VAL_EV_SOURCE_WINDOW.FAT&amp;VAR:ID1=WTS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4762__FDSAUDITLINK__" localSheetId="0" hidden="1">{"fdsup://directions/FAT Viewer?action=UPDATE&amp;creator=factSet&amp;DYN_ARGS=true&amp;DOC_NAME=FAT:RGQ_ENTRPR_VAL_EV_SOURCE_WINDOW.FAT&amp;VAR:ID1=WTS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4762__FDSAUDITLINK__" hidden="1">{"fdsup://directions/FAT Viewer?action=UPDATE&amp;creator=factSet&amp;DYN_ARGS=true&amp;DOC_NAME=FAT:RGQ_ENTRPR_VAL_EV_SOURCE_WINDOW.FAT&amp;VAR:ID1=WTS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4763__FDSAUDITLINK__" localSheetId="1" hidden="1">{"fdsup://directions/FAT Viewer?action=UPDATE&amp;creator=factSet&amp;DYN_ARGS=true&amp;DOC_NAME=FAT:RGQ_ENTRPR_VAL_EV_SOURCE_WINDOW.FAT&amp;VAR:ID1=WTS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4763__FDSAUDITLINK__" localSheetId="0" hidden="1">{"fdsup://directions/FAT Viewer?action=UPDATE&amp;creator=factSet&amp;DYN_ARGS=true&amp;DOC_NAME=FAT:RGQ_ENTRPR_VAL_EV_SOURCE_WINDOW.FAT&amp;VAR:ID1=WTS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4763__FDSAUDITLINK__" hidden="1">{"fdsup://directions/FAT Viewer?action=UPDATE&amp;creator=factSet&amp;DYN_ARGS=true&amp;DOC_NAME=FAT:RGQ_ENTRPR_VAL_EV_SOURCE_WINDOW.FAT&amp;VAR:ID1=WTS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4764__FDSAUDITLINK__" localSheetId="1" hidden="1">{"fdsup://directions/FAT Viewer?action=UPDATE&amp;creator=factSet&amp;DYN_ARGS=true&amp;DOC_NAME=FAT:RGQ_ENTRPR_VAL_EV_SOURCE_WINDOW.FAT&amp;VAR:ID1=WTS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4764__FDSAUDITLINK__" localSheetId="0" hidden="1">{"fdsup://directions/FAT Viewer?action=UPDATE&amp;creator=factSet&amp;DYN_ARGS=true&amp;DOC_NAME=FAT:RGQ_ENTRPR_VAL_EV_SOURCE_WINDOW.FAT&amp;VAR:ID1=WTS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4764__FDSAUDITLINK__" hidden="1">{"fdsup://directions/FAT Viewer?action=UPDATE&amp;creator=factSet&amp;DYN_ARGS=true&amp;DOC_NAME=FAT:RGQ_ENTRPR_VAL_EV_SOURCE_WINDOW.FAT&amp;VAR:ID1=WTS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4765__FDSAUDITLINK__" localSheetId="1" hidden="1">{"fdsup://directions/FAT Viewer?action=UPDATE&amp;creator=factSet&amp;DYN_ARGS=true&amp;DOC_NAME=FAT:RGQ_ENTRPR_VAL_EV_SOURCE_WINDOW.FAT&amp;VAR:ID1=WTS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4765__FDSAUDITLINK__" localSheetId="0" hidden="1">{"fdsup://directions/FAT Viewer?action=UPDATE&amp;creator=factSet&amp;DYN_ARGS=true&amp;DOC_NAME=FAT:RGQ_ENTRPR_VAL_EV_SOURCE_WINDOW.FAT&amp;VAR:ID1=WTS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4765__FDSAUDITLINK__" hidden="1">{"fdsup://directions/FAT Viewer?action=UPDATE&amp;creator=factSet&amp;DYN_ARGS=true&amp;DOC_NAME=FAT:RGQ_ENTRPR_VAL_EV_SOURCE_WINDOW.FAT&amp;VAR:ID1=WTS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4766__FDSAUDITLINK__" localSheetId="1" hidden="1">{"fdsup://directions/FAT Viewer?action=UPDATE&amp;creator=factSet&amp;DYN_ARGS=true&amp;DOC_NAME=FAT:RGQ_ENTRPR_VAL_EV_SOURCE_WINDOW.FAT&amp;VAR:ID1=WTS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4766__FDSAUDITLINK__" localSheetId="0" hidden="1">{"fdsup://directions/FAT Viewer?action=UPDATE&amp;creator=factSet&amp;DYN_ARGS=true&amp;DOC_NAME=FAT:RGQ_ENTRPR_VAL_EV_SOURCE_WINDOW.FAT&amp;VAR:ID1=WTS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4766__FDSAUDITLINK__" hidden="1">{"fdsup://directions/FAT Viewer?action=UPDATE&amp;creator=factSet&amp;DYN_ARGS=true&amp;DOC_NAME=FAT:RGQ_ENTRPR_VAL_EV_SOURCE_WINDOW.FAT&amp;VAR:ID1=WTS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4767__FDSAUDITLINK__" localSheetId="1" hidden="1">{"fdsup://directions/FAT Viewer?action=UPDATE&amp;creator=factSet&amp;DYN_ARGS=true&amp;DOC_NAME=FAT:RGQ_ENTRPR_VAL_EV_SOURCE_WINDOW.FAT&amp;VAR:ID1=WTS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4767__FDSAUDITLINK__" localSheetId="0" hidden="1">{"fdsup://directions/FAT Viewer?action=UPDATE&amp;creator=factSet&amp;DYN_ARGS=true&amp;DOC_NAME=FAT:RGQ_ENTRPR_VAL_EV_SOURCE_WINDOW.FAT&amp;VAR:ID1=WTS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4767__FDSAUDITLINK__" hidden="1">{"fdsup://directions/FAT Viewer?action=UPDATE&amp;creator=factSet&amp;DYN_ARGS=true&amp;DOC_NAME=FAT:RGQ_ENTRPR_VAL_EV_SOURCE_WINDOW.FAT&amp;VAR:ID1=WTS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4768__FDSAUDITLINK__" localSheetId="1" hidden="1">{"fdsup://directions/FAT Viewer?action=UPDATE&amp;creator=factSet&amp;DYN_ARGS=true&amp;DOC_NAME=FAT:RGQ_ENTRPR_VAL_EV_SOURCE_WINDOW.FAT&amp;VAR:ID1=WTS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4768__FDSAUDITLINK__" localSheetId="0" hidden="1">{"fdsup://directions/FAT Viewer?action=UPDATE&amp;creator=factSet&amp;DYN_ARGS=true&amp;DOC_NAME=FAT:RGQ_ENTRPR_VAL_EV_SOURCE_WINDOW.FAT&amp;VAR:ID1=WTS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4768__FDSAUDITLINK__" hidden="1">{"fdsup://directions/FAT Viewer?action=UPDATE&amp;creator=factSet&amp;DYN_ARGS=true&amp;DOC_NAME=FAT:RGQ_ENTRPR_VAL_EV_SOURCE_WINDOW.FAT&amp;VAR:ID1=WTS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4769__FDSAUDITLINK__" localSheetId="1" hidden="1">{"fdsup://directions/FAT Viewer?action=UPDATE&amp;creator=factSet&amp;DYN_ARGS=true&amp;DOC_NAME=FAT:RGQ_ENTRPR_VAL_EV_SOURCE_WINDOW.FAT&amp;VAR:ID1=WTS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4769__FDSAUDITLINK__" localSheetId="0" hidden="1">{"fdsup://directions/FAT Viewer?action=UPDATE&amp;creator=factSet&amp;DYN_ARGS=true&amp;DOC_NAME=FAT:RGQ_ENTRPR_VAL_EV_SOURCE_WINDOW.FAT&amp;VAR:ID1=WTS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4769__FDSAUDITLINK__" hidden="1">{"fdsup://directions/FAT Viewer?action=UPDATE&amp;creator=factSet&amp;DYN_ARGS=true&amp;DOC_NAME=FAT:RGQ_ENTRPR_VAL_EV_SOURCE_WINDOW.FAT&amp;VAR:ID1=WTS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477__FDSAUDITLINK__" localSheetId="1" hidden="1">{"fdsup://directions/FAT Viewer?action=UPDATE&amp;creator=factSet&amp;DYN_ARGS=true&amp;DOC_NAME=FAT:RGQ_ENTRPR_VAL_EV_SOURCE_WINDOW.FAT&amp;VAR:ID1=PLL&amp;VAR:SDATE=20061124&amp;VAR:FDATE=20061031&amp;VAR:FREQ=WEEKLY&amp;VAR:RELITEM=&amp;VAR:CURRENCY=&amp;VAR:DB_TYPE=&amp;VAR:UNITS=M&amp;window=popup&amp;w","idth=535&amp;height=425&amp;START_MAXIMIZED=FALSE&amp;Y=120&amp;display_string=audit"}</definedName>
    <definedName name="_477__FDSAUDITLINK__" localSheetId="0" hidden="1">{"fdsup://directions/FAT Viewer?action=UPDATE&amp;creator=factSet&amp;DYN_ARGS=true&amp;DOC_NAME=FAT:RGQ_ENTRPR_VAL_EV_SOURCE_WINDOW.FAT&amp;VAR:ID1=PLL&amp;VAR:SDATE=20061124&amp;VAR:FDATE=20061031&amp;VAR:FREQ=WEEKLY&amp;VAR:RELITEM=&amp;VAR:CURRENCY=&amp;VAR:DB_TYPE=&amp;VAR:UNITS=M&amp;window=popup&amp;w","idth=535&amp;height=425&amp;START_MAXIMIZED=FALSE&amp;Y=120&amp;display_string=audit"}</definedName>
    <definedName name="_477__FDSAUDITLINK__" hidden="1">{"fdsup://directions/FAT Viewer?action=UPDATE&amp;creator=factSet&amp;DYN_ARGS=true&amp;DOC_NAME=FAT:RGQ_ENTRPR_VAL_EV_SOURCE_WINDOW.FAT&amp;VAR:ID1=PLL&amp;VAR:SDATE=20061124&amp;VAR:FDATE=20061031&amp;VAR:FREQ=WEEKLY&amp;VAR:RELITEM=&amp;VAR:CURRENCY=&amp;VAR:DB_TYPE=&amp;VAR:UNITS=M&amp;window=popup&amp;w","idth=535&amp;height=425&amp;START_MAXIMIZED=FALSE&amp;Y=120&amp;display_string=audit"}</definedName>
    <definedName name="_4770__FDSAUDITLINK__" localSheetId="1" hidden="1">{"fdsup://directions/FAT Viewer?action=UPDATE&amp;creator=factSet&amp;DYN_ARGS=true&amp;DOC_NAME=FAT:RGQ_ENTRPR_VAL_EV_SOURCE_WINDOW.FAT&amp;VAR:ID1=WTS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4770__FDSAUDITLINK__" localSheetId="0" hidden="1">{"fdsup://directions/FAT Viewer?action=UPDATE&amp;creator=factSet&amp;DYN_ARGS=true&amp;DOC_NAME=FAT:RGQ_ENTRPR_VAL_EV_SOURCE_WINDOW.FAT&amp;VAR:ID1=WTS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4770__FDSAUDITLINK__" hidden="1">{"fdsup://directions/FAT Viewer?action=UPDATE&amp;creator=factSet&amp;DYN_ARGS=true&amp;DOC_NAME=FAT:RGQ_ENTRPR_VAL_EV_SOURCE_WINDOW.FAT&amp;VAR:ID1=WTS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4771__FDSAUDITLINK__" localSheetId="1" hidden="1">{"fdsup://directions/FAT Viewer?action=UPDATE&amp;creator=factSet&amp;DYN_ARGS=true&amp;DOC_NAME=FAT:RGQ_ENTRPR_VAL_EV_SOURCE_WINDOW.FAT&amp;VAR:ID1=WTS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4771__FDSAUDITLINK__" localSheetId="0" hidden="1">{"fdsup://directions/FAT Viewer?action=UPDATE&amp;creator=factSet&amp;DYN_ARGS=true&amp;DOC_NAME=FAT:RGQ_ENTRPR_VAL_EV_SOURCE_WINDOW.FAT&amp;VAR:ID1=WTS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4771__FDSAUDITLINK__" hidden="1">{"fdsup://directions/FAT Viewer?action=UPDATE&amp;creator=factSet&amp;DYN_ARGS=true&amp;DOC_NAME=FAT:RGQ_ENTRPR_VAL_EV_SOURCE_WINDOW.FAT&amp;VAR:ID1=WTS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4772__FDSAUDITLINK__" localSheetId="1" hidden="1">{"fdsup://directions/FAT Viewer?action=UPDATE&amp;creator=factSet&amp;DYN_ARGS=true&amp;DOC_NAME=FAT:RGQ_ENTRPR_VAL_EV_SOURCE_WINDOW.FAT&amp;VAR:ID1=WTS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4772__FDSAUDITLINK__" localSheetId="0" hidden="1">{"fdsup://directions/FAT Viewer?action=UPDATE&amp;creator=factSet&amp;DYN_ARGS=true&amp;DOC_NAME=FAT:RGQ_ENTRPR_VAL_EV_SOURCE_WINDOW.FAT&amp;VAR:ID1=WTS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4772__FDSAUDITLINK__" hidden="1">{"fdsup://directions/FAT Viewer?action=UPDATE&amp;creator=factSet&amp;DYN_ARGS=true&amp;DOC_NAME=FAT:RGQ_ENTRPR_VAL_EV_SOURCE_WINDOW.FAT&amp;VAR:ID1=WTS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4773__FDSAUDITLINK__" localSheetId="1" hidden="1">{"fdsup://directions/FAT Viewer?action=UPDATE&amp;creator=factSet&amp;DYN_ARGS=true&amp;DOC_NAME=FAT:RGQ_ENTRPR_VAL_EV_SOURCE_WINDOW.FAT&amp;VAR:ID1=WTS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4773__FDSAUDITLINK__" localSheetId="0" hidden="1">{"fdsup://directions/FAT Viewer?action=UPDATE&amp;creator=factSet&amp;DYN_ARGS=true&amp;DOC_NAME=FAT:RGQ_ENTRPR_VAL_EV_SOURCE_WINDOW.FAT&amp;VAR:ID1=WTS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4773__FDSAUDITLINK__" hidden="1">{"fdsup://directions/FAT Viewer?action=UPDATE&amp;creator=factSet&amp;DYN_ARGS=true&amp;DOC_NAME=FAT:RGQ_ENTRPR_VAL_EV_SOURCE_WINDOW.FAT&amp;VAR:ID1=WTS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4774__FDSAUDITLINK__" localSheetId="1" hidden="1">{"fdsup://directions/FAT Viewer?action=UPDATE&amp;creator=factSet&amp;DYN_ARGS=true&amp;DOC_NAME=FAT:RGQ_ENTRPR_VAL_EV_SOURCE_WINDOW.FAT&amp;VAR:ID1=WTS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4774__FDSAUDITLINK__" localSheetId="0" hidden="1">{"fdsup://directions/FAT Viewer?action=UPDATE&amp;creator=factSet&amp;DYN_ARGS=true&amp;DOC_NAME=FAT:RGQ_ENTRPR_VAL_EV_SOURCE_WINDOW.FAT&amp;VAR:ID1=WTS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4774__FDSAUDITLINK__" hidden="1">{"fdsup://directions/FAT Viewer?action=UPDATE&amp;creator=factSet&amp;DYN_ARGS=true&amp;DOC_NAME=FAT:RGQ_ENTRPR_VAL_EV_SOURCE_WINDOW.FAT&amp;VAR:ID1=WTS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4775__FDSAUDITLINK__" localSheetId="1" hidden="1">{"fdsup://directions/FAT Viewer?action=UPDATE&amp;creator=factSet&amp;DYN_ARGS=true&amp;DOC_NAME=FAT:RGQ_ENTRPR_VAL_EV_SOURCE_WINDOW.FAT&amp;VAR:ID1=WTS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4775__FDSAUDITLINK__" localSheetId="0" hidden="1">{"fdsup://directions/FAT Viewer?action=UPDATE&amp;creator=factSet&amp;DYN_ARGS=true&amp;DOC_NAME=FAT:RGQ_ENTRPR_VAL_EV_SOURCE_WINDOW.FAT&amp;VAR:ID1=WTS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4775__FDSAUDITLINK__" hidden="1">{"fdsup://directions/FAT Viewer?action=UPDATE&amp;creator=factSet&amp;DYN_ARGS=true&amp;DOC_NAME=FAT:RGQ_ENTRPR_VAL_EV_SOURCE_WINDOW.FAT&amp;VAR:ID1=WTS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4776__FDSAUDITLINK__" localSheetId="1" hidden="1">{"fdsup://directions/FAT Viewer?action=UPDATE&amp;creator=factSet&amp;DYN_ARGS=true&amp;DOC_NAME=FAT:RGQ_ENTRPR_VAL_EV_SOURCE_WINDOW.FAT&amp;VAR:ID1=WTS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4776__FDSAUDITLINK__" localSheetId="0" hidden="1">{"fdsup://directions/FAT Viewer?action=UPDATE&amp;creator=factSet&amp;DYN_ARGS=true&amp;DOC_NAME=FAT:RGQ_ENTRPR_VAL_EV_SOURCE_WINDOW.FAT&amp;VAR:ID1=WTS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4776__FDSAUDITLINK__" hidden="1">{"fdsup://directions/FAT Viewer?action=UPDATE&amp;creator=factSet&amp;DYN_ARGS=true&amp;DOC_NAME=FAT:RGQ_ENTRPR_VAL_EV_SOURCE_WINDOW.FAT&amp;VAR:ID1=WTS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4777__FDSAUDITLINK__" localSheetId="1" hidden="1">{"fdsup://directions/FAT Viewer?action=UPDATE&amp;creator=factSet&amp;DYN_ARGS=true&amp;DOC_NAME=FAT:RGQ_ENTRPR_VAL_EV_SOURCE_WINDOW.FAT&amp;VAR:ID1=WTS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4777__FDSAUDITLINK__" localSheetId="0" hidden="1">{"fdsup://directions/FAT Viewer?action=UPDATE&amp;creator=factSet&amp;DYN_ARGS=true&amp;DOC_NAME=FAT:RGQ_ENTRPR_VAL_EV_SOURCE_WINDOW.FAT&amp;VAR:ID1=WTS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4777__FDSAUDITLINK__" hidden="1">{"fdsup://directions/FAT Viewer?action=UPDATE&amp;creator=factSet&amp;DYN_ARGS=true&amp;DOC_NAME=FAT:RGQ_ENTRPR_VAL_EV_SOURCE_WINDOW.FAT&amp;VAR:ID1=WTS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4778__FDSAUDITLINK__" localSheetId="1" hidden="1">{"fdsup://directions/FAT Viewer?action=UPDATE&amp;creator=factSet&amp;DYN_ARGS=true&amp;DOC_NAME=FAT:RGQ_ENTRPR_VAL_EV_SOURCE_WINDOW.FAT&amp;VAR:ID1=WTS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4778__FDSAUDITLINK__" localSheetId="0" hidden="1">{"fdsup://directions/FAT Viewer?action=UPDATE&amp;creator=factSet&amp;DYN_ARGS=true&amp;DOC_NAME=FAT:RGQ_ENTRPR_VAL_EV_SOURCE_WINDOW.FAT&amp;VAR:ID1=WTS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4778__FDSAUDITLINK__" hidden="1">{"fdsup://directions/FAT Viewer?action=UPDATE&amp;creator=factSet&amp;DYN_ARGS=true&amp;DOC_NAME=FAT:RGQ_ENTRPR_VAL_EV_SOURCE_WINDOW.FAT&amp;VAR:ID1=WTS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4779__FDSAUDITLINK__" localSheetId="1" hidden="1">{"fdsup://directions/FAT Viewer?action=UPDATE&amp;creator=factSet&amp;DYN_ARGS=true&amp;DOC_NAME=FAT:RGQ_ENTRPR_VAL_EV_SOURCE_WINDOW.FAT&amp;VAR:ID1=WTS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4779__FDSAUDITLINK__" localSheetId="0" hidden="1">{"fdsup://directions/FAT Viewer?action=UPDATE&amp;creator=factSet&amp;DYN_ARGS=true&amp;DOC_NAME=FAT:RGQ_ENTRPR_VAL_EV_SOURCE_WINDOW.FAT&amp;VAR:ID1=WTS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4779__FDSAUDITLINK__" hidden="1">{"fdsup://directions/FAT Viewer?action=UPDATE&amp;creator=factSet&amp;DYN_ARGS=true&amp;DOC_NAME=FAT:RGQ_ENTRPR_VAL_EV_SOURCE_WINDOW.FAT&amp;VAR:ID1=WTS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478__FDSAUDITLINK__" localSheetId="1" hidden="1">{"fdsup://directions/FAT Viewer?action=UPDATE&amp;creator=factSet&amp;DYN_ARGS=true&amp;DOC_NAME=FAT:RGQ_ENTRPR_VAL_EV_SOURCE_WINDOW.FAT&amp;VAR:ID1=PLL&amp;VAR:SDATE=20061117&amp;VAR:FDATE=20061031&amp;VAR:FREQ=WEEKLY&amp;VAR:RELITEM=&amp;VAR:CURRENCY=&amp;VAR:DB_TYPE=&amp;VAR:UNITS=M&amp;window=popup&amp;w","idth=535&amp;height=425&amp;START_MAXIMIZED=FALSE&amp;Y=120&amp;display_string=audit"}</definedName>
    <definedName name="_478__FDSAUDITLINK__" localSheetId="0" hidden="1">{"fdsup://directions/FAT Viewer?action=UPDATE&amp;creator=factSet&amp;DYN_ARGS=true&amp;DOC_NAME=FAT:RGQ_ENTRPR_VAL_EV_SOURCE_WINDOW.FAT&amp;VAR:ID1=PLL&amp;VAR:SDATE=20061117&amp;VAR:FDATE=20061031&amp;VAR:FREQ=WEEKLY&amp;VAR:RELITEM=&amp;VAR:CURRENCY=&amp;VAR:DB_TYPE=&amp;VAR:UNITS=M&amp;window=popup&amp;w","idth=535&amp;height=425&amp;START_MAXIMIZED=FALSE&amp;Y=120&amp;display_string=audit"}</definedName>
    <definedName name="_478__FDSAUDITLINK__" hidden="1">{"fdsup://directions/FAT Viewer?action=UPDATE&amp;creator=factSet&amp;DYN_ARGS=true&amp;DOC_NAME=FAT:RGQ_ENTRPR_VAL_EV_SOURCE_WINDOW.FAT&amp;VAR:ID1=PLL&amp;VAR:SDATE=20061117&amp;VAR:FDATE=20061031&amp;VAR:FREQ=WEEKLY&amp;VAR:RELITEM=&amp;VAR:CURRENCY=&amp;VAR:DB_TYPE=&amp;VAR:UNITS=M&amp;window=popup&amp;w","idth=535&amp;height=425&amp;START_MAXIMIZED=FALSE&amp;Y=120&amp;display_string=audit"}</definedName>
    <definedName name="_4780__FDSAUDITLINK__" localSheetId="1" hidden="1">{"fdsup://directions/FAT Viewer?action=UPDATE&amp;creator=factSet&amp;DYN_ARGS=true&amp;DOC_NAME=FAT:RGQ_ENTRPR_VAL_EV_SOURCE_WINDOW.FAT&amp;VAR:ID1=WTS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4780__FDSAUDITLINK__" localSheetId="0" hidden="1">{"fdsup://directions/FAT Viewer?action=UPDATE&amp;creator=factSet&amp;DYN_ARGS=true&amp;DOC_NAME=FAT:RGQ_ENTRPR_VAL_EV_SOURCE_WINDOW.FAT&amp;VAR:ID1=WTS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4780__FDSAUDITLINK__" hidden="1">{"fdsup://directions/FAT Viewer?action=UPDATE&amp;creator=factSet&amp;DYN_ARGS=true&amp;DOC_NAME=FAT:RGQ_ENTRPR_VAL_EV_SOURCE_WINDOW.FAT&amp;VAR:ID1=WTS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4781__FDSAUDITLINK__" localSheetId="1" hidden="1">{"fdsup://directions/FAT Viewer?action=UPDATE&amp;creator=factSet&amp;DYN_ARGS=true&amp;DOC_NAME=FAT:RGQ_ENTRPR_VAL_EV_SOURCE_WINDOW.FAT&amp;VAR:ID1=WTS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4781__FDSAUDITLINK__" localSheetId="0" hidden="1">{"fdsup://directions/FAT Viewer?action=UPDATE&amp;creator=factSet&amp;DYN_ARGS=true&amp;DOC_NAME=FAT:RGQ_ENTRPR_VAL_EV_SOURCE_WINDOW.FAT&amp;VAR:ID1=WTS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4781__FDSAUDITLINK__" hidden="1">{"fdsup://directions/FAT Viewer?action=UPDATE&amp;creator=factSet&amp;DYN_ARGS=true&amp;DOC_NAME=FAT:RGQ_ENTRPR_VAL_EV_SOURCE_WINDOW.FAT&amp;VAR:ID1=WTS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4782__FDSAUDITLINK__" localSheetId="1" hidden="1">{"fdsup://directions/FAT Viewer?action=UPDATE&amp;creator=factSet&amp;DYN_ARGS=true&amp;DOC_NAME=FAT:RGQ_ENTRPR_VAL_EV_SOURCE_WINDOW.FAT&amp;VAR:ID1=WTS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4782__FDSAUDITLINK__" localSheetId="0" hidden="1">{"fdsup://directions/FAT Viewer?action=UPDATE&amp;creator=factSet&amp;DYN_ARGS=true&amp;DOC_NAME=FAT:RGQ_ENTRPR_VAL_EV_SOURCE_WINDOW.FAT&amp;VAR:ID1=WTS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4782__FDSAUDITLINK__" hidden="1">{"fdsup://directions/FAT Viewer?action=UPDATE&amp;creator=factSet&amp;DYN_ARGS=true&amp;DOC_NAME=FAT:RGQ_ENTRPR_VAL_EV_SOURCE_WINDOW.FAT&amp;VAR:ID1=WTS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4783__FDSAUDITLINK__" localSheetId="1" hidden="1">{"fdsup://directions/FAT Viewer?action=UPDATE&amp;creator=factSet&amp;DYN_ARGS=true&amp;DOC_NAME=FAT:RGQ_ENTRPR_VAL_EV_SOURCE_WINDOW.FAT&amp;VAR:ID1=WTS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4783__FDSAUDITLINK__" localSheetId="0" hidden="1">{"fdsup://directions/FAT Viewer?action=UPDATE&amp;creator=factSet&amp;DYN_ARGS=true&amp;DOC_NAME=FAT:RGQ_ENTRPR_VAL_EV_SOURCE_WINDOW.FAT&amp;VAR:ID1=WTS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4783__FDSAUDITLINK__" hidden="1">{"fdsup://directions/FAT Viewer?action=UPDATE&amp;creator=factSet&amp;DYN_ARGS=true&amp;DOC_NAME=FAT:RGQ_ENTRPR_VAL_EV_SOURCE_WINDOW.FAT&amp;VAR:ID1=WTS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4784__FDSAUDITLINK__" localSheetId="1" hidden="1">{"fdsup://directions/FAT Viewer?action=UPDATE&amp;creator=factSet&amp;DYN_ARGS=true&amp;DOC_NAME=FAT:RGQ_ENTRPR_VAL_EV_SOURCE_WINDOW.FAT&amp;VAR:ID1=WTS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4784__FDSAUDITLINK__" localSheetId="0" hidden="1">{"fdsup://directions/FAT Viewer?action=UPDATE&amp;creator=factSet&amp;DYN_ARGS=true&amp;DOC_NAME=FAT:RGQ_ENTRPR_VAL_EV_SOURCE_WINDOW.FAT&amp;VAR:ID1=WTS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4784__FDSAUDITLINK__" hidden="1">{"fdsup://directions/FAT Viewer?action=UPDATE&amp;creator=factSet&amp;DYN_ARGS=true&amp;DOC_NAME=FAT:RGQ_ENTRPR_VAL_EV_SOURCE_WINDOW.FAT&amp;VAR:ID1=WTS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4785__FDSAUDITLINK__" localSheetId="1" hidden="1">{"fdsup://directions/FAT Viewer?action=UPDATE&amp;creator=factSet&amp;DYN_ARGS=true&amp;DOC_NAME=FAT:RGQ_ENTRPR_VAL_EV_SOURCE_WINDOW.FAT&amp;VAR:ID1=WTS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4785__FDSAUDITLINK__" localSheetId="0" hidden="1">{"fdsup://directions/FAT Viewer?action=UPDATE&amp;creator=factSet&amp;DYN_ARGS=true&amp;DOC_NAME=FAT:RGQ_ENTRPR_VAL_EV_SOURCE_WINDOW.FAT&amp;VAR:ID1=WTS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4785__FDSAUDITLINK__" hidden="1">{"fdsup://directions/FAT Viewer?action=UPDATE&amp;creator=factSet&amp;DYN_ARGS=true&amp;DOC_NAME=FAT:RGQ_ENTRPR_VAL_EV_SOURCE_WINDOW.FAT&amp;VAR:ID1=WTS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4786__FDSAUDITLINK__" localSheetId="1" hidden="1">{"fdsup://directions/FAT Viewer?action=UPDATE&amp;creator=factSet&amp;DYN_ARGS=true&amp;DOC_NAME=FAT:RGQ_ENTRPR_VAL_EV_SOURCE_WINDOW.FAT&amp;VAR:ID1=WTS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4786__FDSAUDITLINK__" localSheetId="0" hidden="1">{"fdsup://directions/FAT Viewer?action=UPDATE&amp;creator=factSet&amp;DYN_ARGS=true&amp;DOC_NAME=FAT:RGQ_ENTRPR_VAL_EV_SOURCE_WINDOW.FAT&amp;VAR:ID1=WTS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4786__FDSAUDITLINK__" hidden="1">{"fdsup://directions/FAT Viewer?action=UPDATE&amp;creator=factSet&amp;DYN_ARGS=true&amp;DOC_NAME=FAT:RGQ_ENTRPR_VAL_EV_SOURCE_WINDOW.FAT&amp;VAR:ID1=WTS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4787__FDSAUDITLINK__" localSheetId="1" hidden="1">{"fdsup://directions/FAT Viewer?action=UPDATE&amp;creator=factSet&amp;DYN_ARGS=true&amp;DOC_NAME=FAT:RGQ_ENTRPR_VAL_EV_SOURCE_WINDOW.FAT&amp;VAR:ID1=WTS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4787__FDSAUDITLINK__" localSheetId="0" hidden="1">{"fdsup://directions/FAT Viewer?action=UPDATE&amp;creator=factSet&amp;DYN_ARGS=true&amp;DOC_NAME=FAT:RGQ_ENTRPR_VAL_EV_SOURCE_WINDOW.FAT&amp;VAR:ID1=WTS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4787__FDSAUDITLINK__" hidden="1">{"fdsup://directions/FAT Viewer?action=UPDATE&amp;creator=factSet&amp;DYN_ARGS=true&amp;DOC_NAME=FAT:RGQ_ENTRPR_VAL_EV_SOURCE_WINDOW.FAT&amp;VAR:ID1=WTS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4788__FDSAUDITLINK__" localSheetId="1" hidden="1">{"fdsup://directions/FAT Viewer?action=UPDATE&amp;creator=factSet&amp;DYN_ARGS=true&amp;DOC_NAME=FAT:RGQ_ENTRPR_VAL_EV_SOURCE_WINDOW.FAT&amp;VAR:ID1=WTS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4788__FDSAUDITLINK__" localSheetId="0" hidden="1">{"fdsup://directions/FAT Viewer?action=UPDATE&amp;creator=factSet&amp;DYN_ARGS=true&amp;DOC_NAME=FAT:RGQ_ENTRPR_VAL_EV_SOURCE_WINDOW.FAT&amp;VAR:ID1=WTS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4788__FDSAUDITLINK__" hidden="1">{"fdsup://directions/FAT Viewer?action=UPDATE&amp;creator=factSet&amp;DYN_ARGS=true&amp;DOC_NAME=FAT:RGQ_ENTRPR_VAL_EV_SOURCE_WINDOW.FAT&amp;VAR:ID1=WTS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4789__FDSAUDITLINK__" localSheetId="1" hidden="1">{"fdsup://directions/FAT Viewer?action=UPDATE&amp;creator=factSet&amp;DYN_ARGS=true&amp;DOC_NAME=FAT:RGQ_ENTRPR_VAL_EV_SOURCE_WINDOW.FAT&amp;VAR:ID1=WTS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4789__FDSAUDITLINK__" localSheetId="0" hidden="1">{"fdsup://directions/FAT Viewer?action=UPDATE&amp;creator=factSet&amp;DYN_ARGS=true&amp;DOC_NAME=FAT:RGQ_ENTRPR_VAL_EV_SOURCE_WINDOW.FAT&amp;VAR:ID1=WTS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4789__FDSAUDITLINK__" hidden="1">{"fdsup://directions/FAT Viewer?action=UPDATE&amp;creator=factSet&amp;DYN_ARGS=true&amp;DOC_NAME=FAT:RGQ_ENTRPR_VAL_EV_SOURCE_WINDOW.FAT&amp;VAR:ID1=WTS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479__FDSAUDITLINK__" localSheetId="1" hidden="1">{"fdsup://directions/FAT Viewer?action=UPDATE&amp;creator=factSet&amp;DYN_ARGS=true&amp;DOC_NAME=FAT:RGQ_ENTRPR_VAL_EV_SOURCE_WINDOW.FAT&amp;VAR:ID1=PLL&amp;VAR:SDATE=20061110&amp;VAR:FDATE=20061031&amp;VAR:FREQ=WEEKLY&amp;VAR:RELITEM=&amp;VAR:CURRENCY=&amp;VAR:DB_TYPE=&amp;VAR:UNITS=M&amp;window=popup&amp;w","idth=535&amp;height=425&amp;START_MAXIMIZED=FALSE&amp;Y=120&amp;display_string=audit"}</definedName>
    <definedName name="_479__FDSAUDITLINK__" localSheetId="0" hidden="1">{"fdsup://directions/FAT Viewer?action=UPDATE&amp;creator=factSet&amp;DYN_ARGS=true&amp;DOC_NAME=FAT:RGQ_ENTRPR_VAL_EV_SOURCE_WINDOW.FAT&amp;VAR:ID1=PLL&amp;VAR:SDATE=20061110&amp;VAR:FDATE=20061031&amp;VAR:FREQ=WEEKLY&amp;VAR:RELITEM=&amp;VAR:CURRENCY=&amp;VAR:DB_TYPE=&amp;VAR:UNITS=M&amp;window=popup&amp;w","idth=535&amp;height=425&amp;START_MAXIMIZED=FALSE&amp;Y=120&amp;display_string=audit"}</definedName>
    <definedName name="_479__FDSAUDITLINK__" hidden="1">{"fdsup://directions/FAT Viewer?action=UPDATE&amp;creator=factSet&amp;DYN_ARGS=true&amp;DOC_NAME=FAT:RGQ_ENTRPR_VAL_EV_SOURCE_WINDOW.FAT&amp;VAR:ID1=PLL&amp;VAR:SDATE=20061110&amp;VAR:FDATE=20061031&amp;VAR:FREQ=WEEKLY&amp;VAR:RELITEM=&amp;VAR:CURRENCY=&amp;VAR:DB_TYPE=&amp;VAR:UNITS=M&amp;window=popup&amp;w","idth=535&amp;height=425&amp;START_MAXIMIZED=FALSE&amp;Y=120&amp;display_string=audit"}</definedName>
    <definedName name="_4790__FDSAUDITLINK__" localSheetId="1" hidden="1">{"fdsup://directions/FAT Viewer?action=UPDATE&amp;creator=factSet&amp;DYN_ARGS=true&amp;DOC_NAME=FAT:RGQ_ENTRPR_VAL_EV_SOURCE_WINDOW.FAT&amp;VAR:ID1=WTS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4790__FDSAUDITLINK__" localSheetId="0" hidden="1">{"fdsup://directions/FAT Viewer?action=UPDATE&amp;creator=factSet&amp;DYN_ARGS=true&amp;DOC_NAME=FAT:RGQ_ENTRPR_VAL_EV_SOURCE_WINDOW.FAT&amp;VAR:ID1=WTS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4790__FDSAUDITLINK__" hidden="1">{"fdsup://directions/FAT Viewer?action=UPDATE&amp;creator=factSet&amp;DYN_ARGS=true&amp;DOC_NAME=FAT:RGQ_ENTRPR_VAL_EV_SOURCE_WINDOW.FAT&amp;VAR:ID1=WTS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4791__FDSAUDITLINK__" localSheetId="1" hidden="1">{"fdsup://directions/FAT Viewer?action=UPDATE&amp;creator=factSet&amp;DYN_ARGS=true&amp;DOC_NAME=FAT:RGQ_ENTRPR_VAL_EV_SOURCE_WINDOW.FAT&amp;VAR:ID1=WTS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4791__FDSAUDITLINK__" localSheetId="0" hidden="1">{"fdsup://directions/FAT Viewer?action=UPDATE&amp;creator=factSet&amp;DYN_ARGS=true&amp;DOC_NAME=FAT:RGQ_ENTRPR_VAL_EV_SOURCE_WINDOW.FAT&amp;VAR:ID1=WTS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4791__FDSAUDITLINK__" hidden="1">{"fdsup://directions/FAT Viewer?action=UPDATE&amp;creator=factSet&amp;DYN_ARGS=true&amp;DOC_NAME=FAT:RGQ_ENTRPR_VAL_EV_SOURCE_WINDOW.FAT&amp;VAR:ID1=WTS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4792__FDSAUDITLINK__" localSheetId="1" hidden="1">{"fdsup://directions/FAT Viewer?action=UPDATE&amp;creator=factSet&amp;DYN_ARGS=true&amp;DOC_NAME=FAT:RGQ_ENTRPR_VAL_EV_SOURCE_WINDOW.FAT&amp;VAR:ID1=WTS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4792__FDSAUDITLINK__" localSheetId="0" hidden="1">{"fdsup://directions/FAT Viewer?action=UPDATE&amp;creator=factSet&amp;DYN_ARGS=true&amp;DOC_NAME=FAT:RGQ_ENTRPR_VAL_EV_SOURCE_WINDOW.FAT&amp;VAR:ID1=WTS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4792__FDSAUDITLINK__" hidden="1">{"fdsup://directions/FAT Viewer?action=UPDATE&amp;creator=factSet&amp;DYN_ARGS=true&amp;DOC_NAME=FAT:RGQ_ENTRPR_VAL_EV_SOURCE_WINDOW.FAT&amp;VAR:ID1=WTS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4793__FDSAUDITLINK__" localSheetId="1" hidden="1">{"fdsup://directions/FAT Viewer?action=UPDATE&amp;creator=factSet&amp;DYN_ARGS=true&amp;DOC_NAME=FAT:RGQ_ENTRPR_VAL_EV_SOURCE_WINDOW.FAT&amp;VAR:ID1=WTS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4793__FDSAUDITLINK__" localSheetId="0" hidden="1">{"fdsup://directions/FAT Viewer?action=UPDATE&amp;creator=factSet&amp;DYN_ARGS=true&amp;DOC_NAME=FAT:RGQ_ENTRPR_VAL_EV_SOURCE_WINDOW.FAT&amp;VAR:ID1=WTS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4793__FDSAUDITLINK__" hidden="1">{"fdsup://directions/FAT Viewer?action=UPDATE&amp;creator=factSet&amp;DYN_ARGS=true&amp;DOC_NAME=FAT:RGQ_ENTRPR_VAL_EV_SOURCE_WINDOW.FAT&amp;VAR:ID1=WTS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4794__FDSAUDITLINK__" localSheetId="1" hidden="1">{"fdsup://directions/FAT Viewer?action=UPDATE&amp;creator=factSet&amp;DYN_ARGS=true&amp;DOC_NAME=FAT:RGQ_ENTRPR_VAL_EV_SOURCE_WINDOW.FAT&amp;VAR:ID1=WTS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4794__FDSAUDITLINK__" localSheetId="0" hidden="1">{"fdsup://directions/FAT Viewer?action=UPDATE&amp;creator=factSet&amp;DYN_ARGS=true&amp;DOC_NAME=FAT:RGQ_ENTRPR_VAL_EV_SOURCE_WINDOW.FAT&amp;VAR:ID1=WTS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4794__FDSAUDITLINK__" hidden="1">{"fdsup://directions/FAT Viewer?action=UPDATE&amp;creator=factSet&amp;DYN_ARGS=true&amp;DOC_NAME=FAT:RGQ_ENTRPR_VAL_EV_SOURCE_WINDOW.FAT&amp;VAR:ID1=WTS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4795__FDSAUDITLINK__" localSheetId="1" hidden="1">{"fdsup://directions/FAT Viewer?action=UPDATE&amp;creator=factSet&amp;DYN_ARGS=true&amp;DOC_NAME=FAT:RGQ_ENTRPR_VAL_EV_SOURCE_WINDOW.FAT&amp;VAR:ID1=WTS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4795__FDSAUDITLINK__" localSheetId="0" hidden="1">{"fdsup://directions/FAT Viewer?action=UPDATE&amp;creator=factSet&amp;DYN_ARGS=true&amp;DOC_NAME=FAT:RGQ_ENTRPR_VAL_EV_SOURCE_WINDOW.FAT&amp;VAR:ID1=WTS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4795__FDSAUDITLINK__" hidden="1">{"fdsup://directions/FAT Viewer?action=UPDATE&amp;creator=factSet&amp;DYN_ARGS=true&amp;DOC_NAME=FAT:RGQ_ENTRPR_VAL_EV_SOURCE_WINDOW.FAT&amp;VAR:ID1=WTS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4796__FDSAUDITLINK__" localSheetId="1" hidden="1">{"fdsup://directions/FAT Viewer?action=UPDATE&amp;creator=factSet&amp;DYN_ARGS=true&amp;DOC_NAME=FAT:RGQ_ENTRPR_VAL_EV_SOURCE_WINDOW.FAT&amp;VAR:ID1=WTS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4796__FDSAUDITLINK__" localSheetId="0" hidden="1">{"fdsup://directions/FAT Viewer?action=UPDATE&amp;creator=factSet&amp;DYN_ARGS=true&amp;DOC_NAME=FAT:RGQ_ENTRPR_VAL_EV_SOURCE_WINDOW.FAT&amp;VAR:ID1=WTS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4796__FDSAUDITLINK__" hidden="1">{"fdsup://directions/FAT Viewer?action=UPDATE&amp;creator=factSet&amp;DYN_ARGS=true&amp;DOC_NAME=FAT:RGQ_ENTRPR_VAL_EV_SOURCE_WINDOW.FAT&amp;VAR:ID1=WTS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4797__FDSAUDITLINK__" localSheetId="1" hidden="1">{"fdsup://directions/FAT Viewer?action=UPDATE&amp;creator=factSet&amp;DYN_ARGS=true&amp;DOC_NAME=FAT:RGQ_ENTRPR_VAL_EV_SOURCE_WINDOW.FAT&amp;VAR:ID1=WTS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4797__FDSAUDITLINK__" localSheetId="0" hidden="1">{"fdsup://directions/FAT Viewer?action=UPDATE&amp;creator=factSet&amp;DYN_ARGS=true&amp;DOC_NAME=FAT:RGQ_ENTRPR_VAL_EV_SOURCE_WINDOW.FAT&amp;VAR:ID1=WTS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4797__FDSAUDITLINK__" hidden="1">{"fdsup://directions/FAT Viewer?action=UPDATE&amp;creator=factSet&amp;DYN_ARGS=true&amp;DOC_NAME=FAT:RGQ_ENTRPR_VAL_EV_SOURCE_WINDOW.FAT&amp;VAR:ID1=WTS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4798__FDSAUDITLINK__" localSheetId="1" hidden="1">{"fdsup://directions/FAT Viewer?action=UPDATE&amp;creator=factSet&amp;DYN_ARGS=true&amp;DOC_NAME=FAT:RGQ_ENTRPR_VAL_EV_SOURCE_WINDOW.FAT&amp;VAR:ID1=WTS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4798__FDSAUDITLINK__" localSheetId="0" hidden="1">{"fdsup://directions/FAT Viewer?action=UPDATE&amp;creator=factSet&amp;DYN_ARGS=true&amp;DOC_NAME=FAT:RGQ_ENTRPR_VAL_EV_SOURCE_WINDOW.FAT&amp;VAR:ID1=WTS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4798__FDSAUDITLINK__" hidden="1">{"fdsup://directions/FAT Viewer?action=UPDATE&amp;creator=factSet&amp;DYN_ARGS=true&amp;DOC_NAME=FAT:RGQ_ENTRPR_VAL_EV_SOURCE_WINDOW.FAT&amp;VAR:ID1=WTS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4799__FDSAUDITLINK__" localSheetId="1" hidden="1">{"fdsup://directions/FAT Viewer?action=UPDATE&amp;creator=factSet&amp;DYN_ARGS=true&amp;DOC_NAME=FAT:RGQ_ENTRPR_VAL_EV_SOURCE_WINDOW.FAT&amp;VAR:ID1=WTS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4799__FDSAUDITLINK__" localSheetId="0" hidden="1">{"fdsup://directions/FAT Viewer?action=UPDATE&amp;creator=factSet&amp;DYN_ARGS=true&amp;DOC_NAME=FAT:RGQ_ENTRPR_VAL_EV_SOURCE_WINDOW.FAT&amp;VAR:ID1=WTS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4799__FDSAUDITLINK__" hidden="1">{"fdsup://directions/FAT Viewer?action=UPDATE&amp;creator=factSet&amp;DYN_ARGS=true&amp;DOC_NAME=FAT:RGQ_ENTRPR_VAL_EV_SOURCE_WINDOW.FAT&amp;VAR:ID1=WTS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48__FDSAUDITLINK__" localSheetId="1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48__FDSAUDITLINK__" localSheetId="0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48__FDSAUDITLINK__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480__FDSAUDITLINK__" localSheetId="1" hidden="1">{"fdsup://directions/FAT Viewer?action=UPDATE&amp;creator=factSet&amp;DYN_ARGS=true&amp;DOC_NAME=FAT:RGQ_ENTRPR_VAL_EV_SOURCE_WINDOW.FAT&amp;VAR:ID1=PLL&amp;VAR:SDATE=20061103&amp;VAR:FDATE=20061031&amp;VAR:FREQ=WEEKLY&amp;VAR:RELITEM=&amp;VAR:CURRENCY=&amp;VAR:DB_TYPE=&amp;VAR:UNITS=M&amp;window=popup&amp;w","idth=535&amp;height=425&amp;START_MAXIMIZED=FALSE&amp;Y=120&amp;display_string=audit"}</definedName>
    <definedName name="_480__FDSAUDITLINK__" localSheetId="0" hidden="1">{"fdsup://directions/FAT Viewer?action=UPDATE&amp;creator=factSet&amp;DYN_ARGS=true&amp;DOC_NAME=FAT:RGQ_ENTRPR_VAL_EV_SOURCE_WINDOW.FAT&amp;VAR:ID1=PLL&amp;VAR:SDATE=20061103&amp;VAR:FDATE=20061031&amp;VAR:FREQ=WEEKLY&amp;VAR:RELITEM=&amp;VAR:CURRENCY=&amp;VAR:DB_TYPE=&amp;VAR:UNITS=M&amp;window=popup&amp;w","idth=535&amp;height=425&amp;START_MAXIMIZED=FALSE&amp;Y=120&amp;display_string=audit"}</definedName>
    <definedName name="_480__FDSAUDITLINK__" hidden="1">{"fdsup://directions/FAT Viewer?action=UPDATE&amp;creator=factSet&amp;DYN_ARGS=true&amp;DOC_NAME=FAT:RGQ_ENTRPR_VAL_EV_SOURCE_WINDOW.FAT&amp;VAR:ID1=PLL&amp;VAR:SDATE=20061103&amp;VAR:FDATE=20061031&amp;VAR:FREQ=WEEKLY&amp;VAR:RELITEM=&amp;VAR:CURRENCY=&amp;VAR:DB_TYPE=&amp;VAR:UNITS=M&amp;window=popup&amp;w","idth=535&amp;height=425&amp;START_MAXIMIZED=FALSE&amp;Y=120&amp;display_string=audit"}</definedName>
    <definedName name="_4800__FDSAUDITLINK__" localSheetId="1" hidden="1">{"fdsup://directions/FAT Viewer?action=UPDATE&amp;creator=factSet&amp;DYN_ARGS=true&amp;DOC_NAME=FAT:RGQ_ENTRPR_VAL_EV_SOURCE_WINDOW.FAT&amp;VAR:ID1=WTS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4800__FDSAUDITLINK__" localSheetId="0" hidden="1">{"fdsup://directions/FAT Viewer?action=UPDATE&amp;creator=factSet&amp;DYN_ARGS=true&amp;DOC_NAME=FAT:RGQ_ENTRPR_VAL_EV_SOURCE_WINDOW.FAT&amp;VAR:ID1=WTS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4800__FDSAUDITLINK__" hidden="1">{"fdsup://directions/FAT Viewer?action=UPDATE&amp;creator=factSet&amp;DYN_ARGS=true&amp;DOC_NAME=FAT:RGQ_ENTRPR_VAL_EV_SOURCE_WINDOW.FAT&amp;VAR:ID1=WTS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4801__FDSAUDITLINK__" localSheetId="1" hidden="1">{"fdsup://directions/FAT Viewer?action=UPDATE&amp;creator=factSet&amp;DYN_ARGS=true&amp;DOC_NAME=FAT:RGQ_ENTRPR_VAL_EV_SOURCE_WINDOW.FAT&amp;VAR:ID1=WTS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4801__FDSAUDITLINK__" localSheetId="0" hidden="1">{"fdsup://directions/FAT Viewer?action=UPDATE&amp;creator=factSet&amp;DYN_ARGS=true&amp;DOC_NAME=FAT:RGQ_ENTRPR_VAL_EV_SOURCE_WINDOW.FAT&amp;VAR:ID1=WTS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4801__FDSAUDITLINK__" hidden="1">{"fdsup://directions/FAT Viewer?action=UPDATE&amp;creator=factSet&amp;DYN_ARGS=true&amp;DOC_NAME=FAT:RGQ_ENTRPR_VAL_EV_SOURCE_WINDOW.FAT&amp;VAR:ID1=WTS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4802__FDSAUDITLINK__" localSheetId="1" hidden="1">{"fdsup://directions/FAT Viewer?action=UPDATE&amp;creator=factSet&amp;DYN_ARGS=true&amp;DOC_NAME=FAT:RGQ_ENTRPR_VAL_EV_SOURCE_WINDOW.FAT&amp;VAR:ID1=WTS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4802__FDSAUDITLINK__" localSheetId="0" hidden="1">{"fdsup://directions/FAT Viewer?action=UPDATE&amp;creator=factSet&amp;DYN_ARGS=true&amp;DOC_NAME=FAT:RGQ_ENTRPR_VAL_EV_SOURCE_WINDOW.FAT&amp;VAR:ID1=WTS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4802__FDSAUDITLINK__" hidden="1">{"fdsup://directions/FAT Viewer?action=UPDATE&amp;creator=factSet&amp;DYN_ARGS=true&amp;DOC_NAME=FAT:RGQ_ENTRPR_VAL_EV_SOURCE_WINDOW.FAT&amp;VAR:ID1=WTS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4803__FDSAUDITLINK__" localSheetId="1" hidden="1">{"fdsup://directions/FAT Viewer?action=UPDATE&amp;creator=factSet&amp;DYN_ARGS=true&amp;DOC_NAME=FAT:RGQ_ENTRPR_VAL_EV_SOURCE_WINDOW.FAT&amp;VAR:ID1=WTS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4803__FDSAUDITLINK__" localSheetId="0" hidden="1">{"fdsup://directions/FAT Viewer?action=UPDATE&amp;creator=factSet&amp;DYN_ARGS=true&amp;DOC_NAME=FAT:RGQ_ENTRPR_VAL_EV_SOURCE_WINDOW.FAT&amp;VAR:ID1=WTS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4803__FDSAUDITLINK__" hidden="1">{"fdsup://directions/FAT Viewer?action=UPDATE&amp;creator=factSet&amp;DYN_ARGS=true&amp;DOC_NAME=FAT:RGQ_ENTRPR_VAL_EV_SOURCE_WINDOW.FAT&amp;VAR:ID1=WTS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4804__FDSAUDITLINK__" localSheetId="1" hidden="1">{"fdsup://directions/FAT Viewer?action=UPDATE&amp;creator=factSet&amp;DYN_ARGS=true&amp;DOC_NAME=FAT:RGQ_ENTRPR_VAL_EV_SOURCE_WINDOW.FAT&amp;VAR:ID1=WTS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4804__FDSAUDITLINK__" localSheetId="0" hidden="1">{"fdsup://directions/FAT Viewer?action=UPDATE&amp;creator=factSet&amp;DYN_ARGS=true&amp;DOC_NAME=FAT:RGQ_ENTRPR_VAL_EV_SOURCE_WINDOW.FAT&amp;VAR:ID1=WTS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4804__FDSAUDITLINK__" hidden="1">{"fdsup://directions/FAT Viewer?action=UPDATE&amp;creator=factSet&amp;DYN_ARGS=true&amp;DOC_NAME=FAT:RGQ_ENTRPR_VAL_EV_SOURCE_WINDOW.FAT&amp;VAR:ID1=WTS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4805__FDSAUDITLINK__" localSheetId="1" hidden="1">{"fdsup://directions/FAT Viewer?action=UPDATE&amp;creator=factSet&amp;DYN_ARGS=true&amp;DOC_NAME=FAT:RGQ_ENTRPR_VAL_EV_SOURCE_WINDOW.FAT&amp;VAR:ID1=WTS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4805__FDSAUDITLINK__" localSheetId="0" hidden="1">{"fdsup://directions/FAT Viewer?action=UPDATE&amp;creator=factSet&amp;DYN_ARGS=true&amp;DOC_NAME=FAT:RGQ_ENTRPR_VAL_EV_SOURCE_WINDOW.FAT&amp;VAR:ID1=WTS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4805__FDSAUDITLINK__" hidden="1">{"fdsup://directions/FAT Viewer?action=UPDATE&amp;creator=factSet&amp;DYN_ARGS=true&amp;DOC_NAME=FAT:RGQ_ENTRPR_VAL_EV_SOURCE_WINDOW.FAT&amp;VAR:ID1=WTS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4806__FDSAUDITLINK__" localSheetId="1" hidden="1">{"fdsup://directions/FAT Viewer?action=UPDATE&amp;creator=factSet&amp;DYN_ARGS=true&amp;DOC_NAME=FAT:RGQ_ENTRPR_VAL_EV_SOURCE_WINDOW.FAT&amp;VAR:ID1=WTS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4806__FDSAUDITLINK__" localSheetId="0" hidden="1">{"fdsup://directions/FAT Viewer?action=UPDATE&amp;creator=factSet&amp;DYN_ARGS=true&amp;DOC_NAME=FAT:RGQ_ENTRPR_VAL_EV_SOURCE_WINDOW.FAT&amp;VAR:ID1=WTS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4806__FDSAUDITLINK__" hidden="1">{"fdsup://directions/FAT Viewer?action=UPDATE&amp;creator=factSet&amp;DYN_ARGS=true&amp;DOC_NAME=FAT:RGQ_ENTRPR_VAL_EV_SOURCE_WINDOW.FAT&amp;VAR:ID1=WTS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4807__FDSAUDITLINK__" localSheetId="1" hidden="1">{"fdsup://directions/FAT Viewer?action=UPDATE&amp;creator=factSet&amp;DYN_ARGS=true&amp;DOC_NAME=FAT:RGQ_ENTRPR_VAL_EV_SOURCE_WINDOW.FAT&amp;VAR:ID1=WTS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4807__FDSAUDITLINK__" localSheetId="0" hidden="1">{"fdsup://directions/FAT Viewer?action=UPDATE&amp;creator=factSet&amp;DYN_ARGS=true&amp;DOC_NAME=FAT:RGQ_ENTRPR_VAL_EV_SOURCE_WINDOW.FAT&amp;VAR:ID1=WTS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4807__FDSAUDITLINK__" hidden="1">{"fdsup://directions/FAT Viewer?action=UPDATE&amp;creator=factSet&amp;DYN_ARGS=true&amp;DOC_NAME=FAT:RGQ_ENTRPR_VAL_EV_SOURCE_WINDOW.FAT&amp;VAR:ID1=WTS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4808__FDSAUDITLINK__" localSheetId="1" hidden="1">{"fdsup://directions/FAT Viewer?action=UPDATE&amp;creator=factSet&amp;DYN_ARGS=true&amp;DOC_NAME=FAT:RGQ_ENTRPR_VAL_EV_SOURCE_WINDOW.FAT&amp;VAR:ID1=WTS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4808__FDSAUDITLINK__" localSheetId="0" hidden="1">{"fdsup://directions/FAT Viewer?action=UPDATE&amp;creator=factSet&amp;DYN_ARGS=true&amp;DOC_NAME=FAT:RGQ_ENTRPR_VAL_EV_SOURCE_WINDOW.FAT&amp;VAR:ID1=WTS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4808__FDSAUDITLINK__" hidden="1">{"fdsup://directions/FAT Viewer?action=UPDATE&amp;creator=factSet&amp;DYN_ARGS=true&amp;DOC_NAME=FAT:RGQ_ENTRPR_VAL_EV_SOURCE_WINDOW.FAT&amp;VAR:ID1=WTS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4809__FDSAUDITLINK__" localSheetId="1" hidden="1">{"fdsup://directions/FAT Viewer?action=UPDATE&amp;creator=factSet&amp;DYN_ARGS=true&amp;DOC_NAME=FAT:RGQ_ENTRPR_VAL_EV_SOURCE_WINDOW.FAT&amp;VAR:ID1=WTS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4809__FDSAUDITLINK__" localSheetId="0" hidden="1">{"fdsup://directions/FAT Viewer?action=UPDATE&amp;creator=factSet&amp;DYN_ARGS=true&amp;DOC_NAME=FAT:RGQ_ENTRPR_VAL_EV_SOURCE_WINDOW.FAT&amp;VAR:ID1=WTS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4809__FDSAUDITLINK__" hidden="1">{"fdsup://directions/FAT Viewer?action=UPDATE&amp;creator=factSet&amp;DYN_ARGS=true&amp;DOC_NAME=FAT:RGQ_ENTRPR_VAL_EV_SOURCE_WINDOW.FAT&amp;VAR:ID1=WTS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481__FDSAUDITLINK__" localSheetId="1" hidden="1">{"fdsup://directions/FAT Viewer?action=UPDATE&amp;creator=factSet&amp;DYN_ARGS=true&amp;DOC_NAME=FAT:RGQ_ENTRPR_VAL_EV_SOURCE_WINDOW.FAT&amp;VAR:ID1=PLL&amp;VAR:SDATE=20061027&amp;VAR:FDATE=20060731&amp;VAR:FREQ=WEEKLY&amp;VAR:RELITEM=&amp;VAR:CURRENCY=&amp;VAR:DB_TYPE=&amp;VAR:UNITS=M&amp;window=popup&amp;w","idth=535&amp;height=425&amp;START_MAXIMIZED=FALSE&amp;Y=120&amp;display_string=audit"}</definedName>
    <definedName name="_481__FDSAUDITLINK__" localSheetId="0" hidden="1">{"fdsup://directions/FAT Viewer?action=UPDATE&amp;creator=factSet&amp;DYN_ARGS=true&amp;DOC_NAME=FAT:RGQ_ENTRPR_VAL_EV_SOURCE_WINDOW.FAT&amp;VAR:ID1=PLL&amp;VAR:SDATE=20061027&amp;VAR:FDATE=20060731&amp;VAR:FREQ=WEEKLY&amp;VAR:RELITEM=&amp;VAR:CURRENCY=&amp;VAR:DB_TYPE=&amp;VAR:UNITS=M&amp;window=popup&amp;w","idth=535&amp;height=425&amp;START_MAXIMIZED=FALSE&amp;Y=120&amp;display_string=audit"}</definedName>
    <definedName name="_481__FDSAUDITLINK__" hidden="1">{"fdsup://directions/FAT Viewer?action=UPDATE&amp;creator=factSet&amp;DYN_ARGS=true&amp;DOC_NAME=FAT:RGQ_ENTRPR_VAL_EV_SOURCE_WINDOW.FAT&amp;VAR:ID1=PLL&amp;VAR:SDATE=20061027&amp;VAR:FDATE=20060731&amp;VAR:FREQ=WEEKLY&amp;VAR:RELITEM=&amp;VAR:CURRENCY=&amp;VAR:DB_TYPE=&amp;VAR:UNITS=M&amp;window=popup&amp;w","idth=535&amp;height=425&amp;START_MAXIMIZED=FALSE&amp;Y=120&amp;display_string=audit"}</definedName>
    <definedName name="_4810__FDSAUDITLINK__" localSheetId="1" hidden="1">{"fdsup://directions/FAT Viewer?action=UPDATE&amp;creator=factSet&amp;DYN_ARGS=true&amp;DOC_NAME=FAT:RGQ_ENTRPR_VAL_EV_SOURCE_WINDOW.FAT&amp;VAR:ID1=WTS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4810__FDSAUDITLINK__" localSheetId="0" hidden="1">{"fdsup://directions/FAT Viewer?action=UPDATE&amp;creator=factSet&amp;DYN_ARGS=true&amp;DOC_NAME=FAT:RGQ_ENTRPR_VAL_EV_SOURCE_WINDOW.FAT&amp;VAR:ID1=WTS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4810__FDSAUDITLINK__" hidden="1">{"fdsup://directions/FAT Viewer?action=UPDATE&amp;creator=factSet&amp;DYN_ARGS=true&amp;DOC_NAME=FAT:RGQ_ENTRPR_VAL_EV_SOURCE_WINDOW.FAT&amp;VAR:ID1=WTS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4811__FDSAUDITLINK__" localSheetId="1" hidden="1">{"fdsup://directions/FAT Viewer?action=UPDATE&amp;creator=factSet&amp;DYN_ARGS=true&amp;DOC_NAME=FAT:RGQ_ENTRPR_VAL_EV_SOURCE_WINDOW.FAT&amp;VAR:ID1=WTS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4811__FDSAUDITLINK__" localSheetId="0" hidden="1">{"fdsup://directions/FAT Viewer?action=UPDATE&amp;creator=factSet&amp;DYN_ARGS=true&amp;DOC_NAME=FAT:RGQ_ENTRPR_VAL_EV_SOURCE_WINDOW.FAT&amp;VAR:ID1=WTS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4811__FDSAUDITLINK__" hidden="1">{"fdsup://directions/FAT Viewer?action=UPDATE&amp;creator=factSet&amp;DYN_ARGS=true&amp;DOC_NAME=FAT:RGQ_ENTRPR_VAL_EV_SOURCE_WINDOW.FAT&amp;VAR:ID1=WTS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4812__FDSAUDITLINK__" localSheetId="1" hidden="1">{"fdsup://directions/FAT Viewer?action=UPDATE&amp;creator=factSet&amp;DYN_ARGS=true&amp;DOC_NAME=FAT:RGQ_ENTRPR_VAL_EV_SOURCE_WINDOW.FAT&amp;VAR:ID1=WTS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4812__FDSAUDITLINK__" localSheetId="0" hidden="1">{"fdsup://directions/FAT Viewer?action=UPDATE&amp;creator=factSet&amp;DYN_ARGS=true&amp;DOC_NAME=FAT:RGQ_ENTRPR_VAL_EV_SOURCE_WINDOW.FAT&amp;VAR:ID1=WTS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4812__FDSAUDITLINK__" hidden="1">{"fdsup://directions/FAT Viewer?action=UPDATE&amp;creator=factSet&amp;DYN_ARGS=true&amp;DOC_NAME=FAT:RGQ_ENTRPR_VAL_EV_SOURCE_WINDOW.FAT&amp;VAR:ID1=WTS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4813__FDSAUDITLINK__" localSheetId="1" hidden="1">{"fdsup://directions/FAT Viewer?action=UPDATE&amp;creator=factSet&amp;DYN_ARGS=true&amp;DOC_NAME=FAT:RGQ_ENTRPR_VAL_EV_SOURCE_WINDOW.FAT&amp;VAR:ID1=WTS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4813__FDSAUDITLINK__" localSheetId="0" hidden="1">{"fdsup://directions/FAT Viewer?action=UPDATE&amp;creator=factSet&amp;DYN_ARGS=true&amp;DOC_NAME=FAT:RGQ_ENTRPR_VAL_EV_SOURCE_WINDOW.FAT&amp;VAR:ID1=WTS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4813__FDSAUDITLINK__" hidden="1">{"fdsup://directions/FAT Viewer?action=UPDATE&amp;creator=factSet&amp;DYN_ARGS=true&amp;DOC_NAME=FAT:RGQ_ENTRPR_VAL_EV_SOURCE_WINDOW.FAT&amp;VAR:ID1=WTS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4814__FDSAUDITLINK__" localSheetId="1" hidden="1">{"fdsup://directions/FAT Viewer?action=UPDATE&amp;creator=factSet&amp;DYN_ARGS=true&amp;DOC_NAME=FAT:RGQ_ENTRPR_VAL_EV_SOURCE_WINDOW.FAT&amp;VAR:ID1=WTS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4814__FDSAUDITLINK__" localSheetId="0" hidden="1">{"fdsup://directions/FAT Viewer?action=UPDATE&amp;creator=factSet&amp;DYN_ARGS=true&amp;DOC_NAME=FAT:RGQ_ENTRPR_VAL_EV_SOURCE_WINDOW.FAT&amp;VAR:ID1=WTS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4814__FDSAUDITLINK__" hidden="1">{"fdsup://directions/FAT Viewer?action=UPDATE&amp;creator=factSet&amp;DYN_ARGS=true&amp;DOC_NAME=FAT:RGQ_ENTRPR_VAL_EV_SOURCE_WINDOW.FAT&amp;VAR:ID1=WTS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4815__FDSAUDITLINK__" localSheetId="1" hidden="1">{"fdsup://directions/FAT Viewer?action=UPDATE&amp;creator=factSet&amp;DYN_ARGS=true&amp;DOC_NAME=FAT:RGQ_ENTRPR_VAL_EV_SOURCE_WINDOW.FAT&amp;VAR:ID1=WTS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4815__FDSAUDITLINK__" localSheetId="0" hidden="1">{"fdsup://directions/FAT Viewer?action=UPDATE&amp;creator=factSet&amp;DYN_ARGS=true&amp;DOC_NAME=FAT:RGQ_ENTRPR_VAL_EV_SOURCE_WINDOW.FAT&amp;VAR:ID1=WTS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4815__FDSAUDITLINK__" hidden="1">{"fdsup://directions/FAT Viewer?action=UPDATE&amp;creator=factSet&amp;DYN_ARGS=true&amp;DOC_NAME=FAT:RGQ_ENTRPR_VAL_EV_SOURCE_WINDOW.FAT&amp;VAR:ID1=WTS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4816__FDSAUDITLINK__" localSheetId="1" hidden="1">{"fdsup://directions/FAT Viewer?action=UPDATE&amp;creator=factSet&amp;DYN_ARGS=true&amp;DOC_NAME=FAT:RGQ_ENTRPR_VAL_EV_SOURCE_WINDOW.FAT&amp;VAR:ID1=WTS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4816__FDSAUDITLINK__" localSheetId="0" hidden="1">{"fdsup://directions/FAT Viewer?action=UPDATE&amp;creator=factSet&amp;DYN_ARGS=true&amp;DOC_NAME=FAT:RGQ_ENTRPR_VAL_EV_SOURCE_WINDOW.FAT&amp;VAR:ID1=WTS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4816__FDSAUDITLINK__" hidden="1">{"fdsup://directions/FAT Viewer?action=UPDATE&amp;creator=factSet&amp;DYN_ARGS=true&amp;DOC_NAME=FAT:RGQ_ENTRPR_VAL_EV_SOURCE_WINDOW.FAT&amp;VAR:ID1=WTS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4817__FDSAUDITLINK__" localSheetId="1" hidden="1">{"fdsup://directions/FAT Viewer?action=UPDATE&amp;creator=factSet&amp;DYN_ARGS=true&amp;DOC_NAME=FAT:RGQ_ENTRPR_VAL_EV_SOURCE_WINDOW.FAT&amp;VAR:ID1=WTS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4817__FDSAUDITLINK__" localSheetId="0" hidden="1">{"fdsup://directions/FAT Viewer?action=UPDATE&amp;creator=factSet&amp;DYN_ARGS=true&amp;DOC_NAME=FAT:RGQ_ENTRPR_VAL_EV_SOURCE_WINDOW.FAT&amp;VAR:ID1=WTS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4817__FDSAUDITLINK__" hidden="1">{"fdsup://directions/FAT Viewer?action=UPDATE&amp;creator=factSet&amp;DYN_ARGS=true&amp;DOC_NAME=FAT:RGQ_ENTRPR_VAL_EV_SOURCE_WINDOW.FAT&amp;VAR:ID1=WTS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4818__FDSAUDITLINK__" localSheetId="1" hidden="1">{"fdsup://directions/FAT Viewer?action=UPDATE&amp;creator=factSet&amp;DYN_ARGS=true&amp;DOC_NAME=FAT:RGQ_ENTRPR_VAL_EV_SOURCE_WINDOW.FAT&amp;VAR:ID1=WTS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4818__FDSAUDITLINK__" localSheetId="0" hidden="1">{"fdsup://directions/FAT Viewer?action=UPDATE&amp;creator=factSet&amp;DYN_ARGS=true&amp;DOC_NAME=FAT:RGQ_ENTRPR_VAL_EV_SOURCE_WINDOW.FAT&amp;VAR:ID1=WTS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4818__FDSAUDITLINK__" hidden="1">{"fdsup://directions/FAT Viewer?action=UPDATE&amp;creator=factSet&amp;DYN_ARGS=true&amp;DOC_NAME=FAT:RGQ_ENTRPR_VAL_EV_SOURCE_WINDOW.FAT&amp;VAR:ID1=WTS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4819__FDSAUDITLINK__" localSheetId="1" hidden="1">{"fdsup://directions/FAT Viewer?action=UPDATE&amp;creator=factSet&amp;DYN_ARGS=true&amp;DOC_NAME=FAT:RGQ_ENTRPR_VAL_EV_SOURCE_WINDOW.FAT&amp;VAR:ID1=WTS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4819__FDSAUDITLINK__" localSheetId="0" hidden="1">{"fdsup://directions/FAT Viewer?action=UPDATE&amp;creator=factSet&amp;DYN_ARGS=true&amp;DOC_NAME=FAT:RGQ_ENTRPR_VAL_EV_SOURCE_WINDOW.FAT&amp;VAR:ID1=WTS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4819__FDSAUDITLINK__" hidden="1">{"fdsup://directions/FAT Viewer?action=UPDATE&amp;creator=factSet&amp;DYN_ARGS=true&amp;DOC_NAME=FAT:RGQ_ENTRPR_VAL_EV_SOURCE_WINDOW.FAT&amp;VAR:ID1=WTS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482__FDSAUDITLINK__" localSheetId="1" hidden="1">{"fdsup://directions/FAT Viewer?action=UPDATE&amp;creator=factSet&amp;DYN_ARGS=true&amp;DOC_NAME=FAT:RGQ_ENTRPR_VAL_EV_SOURCE_WINDOW.FAT&amp;VAR:ID1=PLL&amp;VAR:SDATE=20061020&amp;VAR:FDATE=20060731&amp;VAR:FREQ=WEEKLY&amp;VAR:RELITEM=&amp;VAR:CURRENCY=&amp;VAR:DB_TYPE=&amp;VAR:UNITS=M&amp;window=popup&amp;w","idth=535&amp;height=425&amp;START_MAXIMIZED=FALSE&amp;Y=120&amp;display_string=audit"}</definedName>
    <definedName name="_482__FDSAUDITLINK__" localSheetId="0" hidden="1">{"fdsup://directions/FAT Viewer?action=UPDATE&amp;creator=factSet&amp;DYN_ARGS=true&amp;DOC_NAME=FAT:RGQ_ENTRPR_VAL_EV_SOURCE_WINDOW.FAT&amp;VAR:ID1=PLL&amp;VAR:SDATE=20061020&amp;VAR:FDATE=20060731&amp;VAR:FREQ=WEEKLY&amp;VAR:RELITEM=&amp;VAR:CURRENCY=&amp;VAR:DB_TYPE=&amp;VAR:UNITS=M&amp;window=popup&amp;w","idth=535&amp;height=425&amp;START_MAXIMIZED=FALSE&amp;Y=120&amp;display_string=audit"}</definedName>
    <definedName name="_482__FDSAUDITLINK__" hidden="1">{"fdsup://directions/FAT Viewer?action=UPDATE&amp;creator=factSet&amp;DYN_ARGS=true&amp;DOC_NAME=FAT:RGQ_ENTRPR_VAL_EV_SOURCE_WINDOW.FAT&amp;VAR:ID1=PLL&amp;VAR:SDATE=20061020&amp;VAR:FDATE=20060731&amp;VAR:FREQ=WEEKLY&amp;VAR:RELITEM=&amp;VAR:CURRENCY=&amp;VAR:DB_TYPE=&amp;VAR:UNITS=M&amp;window=popup&amp;w","idth=535&amp;height=425&amp;START_MAXIMIZED=FALSE&amp;Y=120&amp;display_string=audit"}</definedName>
    <definedName name="_4820__FDSAUDITLINK__" localSheetId="1" hidden="1">{"fdsup://directions/FAT Viewer?action=UPDATE&amp;creator=factSet&amp;DYN_ARGS=true&amp;DOC_NAME=FAT:RGQ_ENTRPR_VAL_EV_SOURCE_WINDOW.FAT&amp;VAR:ID1=WTS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4820__FDSAUDITLINK__" localSheetId="0" hidden="1">{"fdsup://directions/FAT Viewer?action=UPDATE&amp;creator=factSet&amp;DYN_ARGS=true&amp;DOC_NAME=FAT:RGQ_ENTRPR_VAL_EV_SOURCE_WINDOW.FAT&amp;VAR:ID1=WTS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4820__FDSAUDITLINK__" hidden="1">{"fdsup://directions/FAT Viewer?action=UPDATE&amp;creator=factSet&amp;DYN_ARGS=true&amp;DOC_NAME=FAT:RGQ_ENTRPR_VAL_EV_SOURCE_WINDOW.FAT&amp;VAR:ID1=WTS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4821__FDSAUDITLINK__" localSheetId="1" hidden="1">{"fdsup://directions/FAT Viewer?action=UPDATE&amp;creator=factSet&amp;DYN_ARGS=true&amp;DOC_NAME=FAT:RGQ_ENTRPR_VAL_EV_SOURCE_WINDOW.FAT&amp;VAR:ID1=WTS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4821__FDSAUDITLINK__" localSheetId="0" hidden="1">{"fdsup://directions/FAT Viewer?action=UPDATE&amp;creator=factSet&amp;DYN_ARGS=true&amp;DOC_NAME=FAT:RGQ_ENTRPR_VAL_EV_SOURCE_WINDOW.FAT&amp;VAR:ID1=WTS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4821__FDSAUDITLINK__" hidden="1">{"fdsup://directions/FAT Viewer?action=UPDATE&amp;creator=factSet&amp;DYN_ARGS=true&amp;DOC_NAME=FAT:RGQ_ENTRPR_VAL_EV_SOURCE_WINDOW.FAT&amp;VAR:ID1=WTS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4822__FDSAUDITLINK__" localSheetId="1" hidden="1">{"fdsup://directions/FAT Viewer?action=UPDATE&amp;creator=factSet&amp;DYN_ARGS=true&amp;DOC_NAME=FAT:RGQ_ENTRPR_VAL_EV_SOURCE_WINDOW.FAT&amp;VAR:ID1=WTS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4822__FDSAUDITLINK__" localSheetId="0" hidden="1">{"fdsup://directions/FAT Viewer?action=UPDATE&amp;creator=factSet&amp;DYN_ARGS=true&amp;DOC_NAME=FAT:RGQ_ENTRPR_VAL_EV_SOURCE_WINDOW.FAT&amp;VAR:ID1=WTS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4822__FDSAUDITLINK__" hidden="1">{"fdsup://directions/FAT Viewer?action=UPDATE&amp;creator=factSet&amp;DYN_ARGS=true&amp;DOC_NAME=FAT:RGQ_ENTRPR_VAL_EV_SOURCE_WINDOW.FAT&amp;VAR:ID1=WTS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4823__FDSAUDITLINK__" localSheetId="1" hidden="1">{"fdsup://directions/FAT Viewer?action=UPDATE&amp;creator=factSet&amp;DYN_ARGS=true&amp;DOC_NAME=FAT:RGQ_ENTRPR_VAL_EV_SOURCE_WINDOW.FAT&amp;VAR:ID1=WTS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4823__FDSAUDITLINK__" localSheetId="0" hidden="1">{"fdsup://directions/FAT Viewer?action=UPDATE&amp;creator=factSet&amp;DYN_ARGS=true&amp;DOC_NAME=FAT:RGQ_ENTRPR_VAL_EV_SOURCE_WINDOW.FAT&amp;VAR:ID1=WTS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4823__FDSAUDITLINK__" hidden="1">{"fdsup://directions/FAT Viewer?action=UPDATE&amp;creator=factSet&amp;DYN_ARGS=true&amp;DOC_NAME=FAT:RGQ_ENTRPR_VAL_EV_SOURCE_WINDOW.FAT&amp;VAR:ID1=WTS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4824__FDSAUDITLINK__" localSheetId="1" hidden="1">{"fdsup://directions/FAT Viewer?action=UPDATE&amp;creator=factSet&amp;DYN_ARGS=true&amp;DOC_NAME=FAT:RGQ_ENTRPR_VAL_EV_SOURCE_WINDOW.FAT&amp;VAR:ID1=WTS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4824__FDSAUDITLINK__" localSheetId="0" hidden="1">{"fdsup://directions/FAT Viewer?action=UPDATE&amp;creator=factSet&amp;DYN_ARGS=true&amp;DOC_NAME=FAT:RGQ_ENTRPR_VAL_EV_SOURCE_WINDOW.FAT&amp;VAR:ID1=WTS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4824__FDSAUDITLINK__" hidden="1">{"fdsup://directions/FAT Viewer?action=UPDATE&amp;creator=factSet&amp;DYN_ARGS=true&amp;DOC_NAME=FAT:RGQ_ENTRPR_VAL_EV_SOURCE_WINDOW.FAT&amp;VAR:ID1=WTS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4825__FDSAUDITLINK__" localSheetId="1" hidden="1">{"fdsup://directions/FAT Viewer?action=UPDATE&amp;creator=factSet&amp;DYN_ARGS=true&amp;DOC_NAME=FAT:RGQ_ENTRPR_VAL_EV_SOURCE_WINDOW.FAT&amp;VAR:ID1=WTS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4825__FDSAUDITLINK__" localSheetId="0" hidden="1">{"fdsup://directions/FAT Viewer?action=UPDATE&amp;creator=factSet&amp;DYN_ARGS=true&amp;DOC_NAME=FAT:RGQ_ENTRPR_VAL_EV_SOURCE_WINDOW.FAT&amp;VAR:ID1=WTS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4825__FDSAUDITLINK__" hidden="1">{"fdsup://directions/FAT Viewer?action=UPDATE&amp;creator=factSet&amp;DYN_ARGS=true&amp;DOC_NAME=FAT:RGQ_ENTRPR_VAL_EV_SOURCE_WINDOW.FAT&amp;VAR:ID1=WTS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4826__FDSAUDITLINK__" localSheetId="1" hidden="1">{"fdsup://directions/FAT Viewer?action=UPDATE&amp;creator=factSet&amp;DYN_ARGS=true&amp;DOC_NAME=FAT:RGQ_ENTRPR_VAL_EV_SOURCE_WINDOW.FAT&amp;VAR:ID1=WTS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4826__FDSAUDITLINK__" localSheetId="0" hidden="1">{"fdsup://directions/FAT Viewer?action=UPDATE&amp;creator=factSet&amp;DYN_ARGS=true&amp;DOC_NAME=FAT:RGQ_ENTRPR_VAL_EV_SOURCE_WINDOW.FAT&amp;VAR:ID1=WTS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4826__FDSAUDITLINK__" hidden="1">{"fdsup://directions/FAT Viewer?action=UPDATE&amp;creator=factSet&amp;DYN_ARGS=true&amp;DOC_NAME=FAT:RGQ_ENTRPR_VAL_EV_SOURCE_WINDOW.FAT&amp;VAR:ID1=WTS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4827__FDSAUDITLINK__" localSheetId="1" hidden="1">{"fdsup://directions/FAT Viewer?action=UPDATE&amp;creator=factSet&amp;DYN_ARGS=true&amp;DOC_NAME=FAT:RGQ_ENTRPR_VAL_EV_SOURCE_WINDOW.FAT&amp;VAR:ID1=WTS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4827__FDSAUDITLINK__" localSheetId="0" hidden="1">{"fdsup://directions/FAT Viewer?action=UPDATE&amp;creator=factSet&amp;DYN_ARGS=true&amp;DOC_NAME=FAT:RGQ_ENTRPR_VAL_EV_SOURCE_WINDOW.FAT&amp;VAR:ID1=WTS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4827__FDSAUDITLINK__" hidden="1">{"fdsup://directions/FAT Viewer?action=UPDATE&amp;creator=factSet&amp;DYN_ARGS=true&amp;DOC_NAME=FAT:RGQ_ENTRPR_VAL_EV_SOURCE_WINDOW.FAT&amp;VAR:ID1=WTS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4828__FDSAUDITLINK__" localSheetId="1" hidden="1">{"fdsup://directions/FAT Viewer?action=UPDATE&amp;creator=factSet&amp;DYN_ARGS=true&amp;DOC_NAME=FAT:RGQ_ENTRPR_VAL_EV_SOURCE_WINDOW.FAT&amp;VAR:ID1=WTS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4828__FDSAUDITLINK__" localSheetId="0" hidden="1">{"fdsup://directions/FAT Viewer?action=UPDATE&amp;creator=factSet&amp;DYN_ARGS=true&amp;DOC_NAME=FAT:RGQ_ENTRPR_VAL_EV_SOURCE_WINDOW.FAT&amp;VAR:ID1=WTS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4828__FDSAUDITLINK__" hidden="1">{"fdsup://directions/FAT Viewer?action=UPDATE&amp;creator=factSet&amp;DYN_ARGS=true&amp;DOC_NAME=FAT:RGQ_ENTRPR_VAL_EV_SOURCE_WINDOW.FAT&amp;VAR:ID1=WTS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4829__FDSAUDITLINK__" localSheetId="1" hidden="1">{"fdsup://directions/FAT Viewer?action=UPDATE&amp;creator=factSet&amp;DYN_ARGS=true&amp;DOC_NAME=FAT:RGQ_ENTRPR_VAL_EV_SOURCE_WINDOW.FAT&amp;VAR:ID1=WTS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4829__FDSAUDITLINK__" localSheetId="0" hidden="1">{"fdsup://directions/FAT Viewer?action=UPDATE&amp;creator=factSet&amp;DYN_ARGS=true&amp;DOC_NAME=FAT:RGQ_ENTRPR_VAL_EV_SOURCE_WINDOW.FAT&amp;VAR:ID1=WTS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4829__FDSAUDITLINK__" hidden="1">{"fdsup://directions/FAT Viewer?action=UPDATE&amp;creator=factSet&amp;DYN_ARGS=true&amp;DOC_NAME=FAT:RGQ_ENTRPR_VAL_EV_SOURCE_WINDOW.FAT&amp;VAR:ID1=WTS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483__FDSAUDITLINK__" localSheetId="1" hidden="1">{"fdsup://directions/FAT Viewer?action=UPDATE&amp;creator=factSet&amp;DYN_ARGS=true&amp;DOC_NAME=FAT:RGQ_ENTRPR_VAL_EV_SOURCE_WINDOW.FAT&amp;VAR:ID1=PLL&amp;VAR:SDATE=20061013&amp;VAR:FDATE=20060731&amp;VAR:FREQ=WEEKLY&amp;VAR:RELITEM=&amp;VAR:CURRENCY=&amp;VAR:DB_TYPE=&amp;VAR:UNITS=M&amp;window=popup&amp;w","idth=535&amp;height=425&amp;START_MAXIMIZED=FALSE&amp;Y=120&amp;display_string=audit"}</definedName>
    <definedName name="_483__FDSAUDITLINK__" localSheetId="0" hidden="1">{"fdsup://directions/FAT Viewer?action=UPDATE&amp;creator=factSet&amp;DYN_ARGS=true&amp;DOC_NAME=FAT:RGQ_ENTRPR_VAL_EV_SOURCE_WINDOW.FAT&amp;VAR:ID1=PLL&amp;VAR:SDATE=20061013&amp;VAR:FDATE=20060731&amp;VAR:FREQ=WEEKLY&amp;VAR:RELITEM=&amp;VAR:CURRENCY=&amp;VAR:DB_TYPE=&amp;VAR:UNITS=M&amp;window=popup&amp;w","idth=535&amp;height=425&amp;START_MAXIMIZED=FALSE&amp;Y=120&amp;display_string=audit"}</definedName>
    <definedName name="_483__FDSAUDITLINK__" hidden="1">{"fdsup://directions/FAT Viewer?action=UPDATE&amp;creator=factSet&amp;DYN_ARGS=true&amp;DOC_NAME=FAT:RGQ_ENTRPR_VAL_EV_SOURCE_WINDOW.FAT&amp;VAR:ID1=PLL&amp;VAR:SDATE=20061013&amp;VAR:FDATE=20060731&amp;VAR:FREQ=WEEKLY&amp;VAR:RELITEM=&amp;VAR:CURRENCY=&amp;VAR:DB_TYPE=&amp;VAR:UNITS=M&amp;window=popup&amp;w","idth=535&amp;height=425&amp;START_MAXIMIZED=FALSE&amp;Y=120&amp;display_string=audit"}</definedName>
    <definedName name="_4830__FDSAUDITLINK__" localSheetId="1" hidden="1">{"fdsup://directions/FAT Viewer?action=UPDATE&amp;creator=factSet&amp;DYN_ARGS=true&amp;DOC_NAME=FAT:RGQ_ENTRPR_VAL_EV_SOURCE_WINDOW.FAT&amp;VAR:ID1=WTS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4830__FDSAUDITLINK__" localSheetId="0" hidden="1">{"fdsup://directions/FAT Viewer?action=UPDATE&amp;creator=factSet&amp;DYN_ARGS=true&amp;DOC_NAME=FAT:RGQ_ENTRPR_VAL_EV_SOURCE_WINDOW.FAT&amp;VAR:ID1=WTS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4830__FDSAUDITLINK__" hidden="1">{"fdsup://directions/FAT Viewer?action=UPDATE&amp;creator=factSet&amp;DYN_ARGS=true&amp;DOC_NAME=FAT:RGQ_ENTRPR_VAL_EV_SOURCE_WINDOW.FAT&amp;VAR:ID1=WTS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4831__FDSAUDITLINK__" localSheetId="1" hidden="1">{"fdsup://directions/FAT Viewer?action=UPDATE&amp;creator=factSet&amp;DYN_ARGS=true&amp;DOC_NAME=FAT:RGQ_ENTRPR_VAL_EV_SOURCE_WINDOW.FAT&amp;VAR:ID1=WTS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4831__FDSAUDITLINK__" localSheetId="0" hidden="1">{"fdsup://directions/FAT Viewer?action=UPDATE&amp;creator=factSet&amp;DYN_ARGS=true&amp;DOC_NAME=FAT:RGQ_ENTRPR_VAL_EV_SOURCE_WINDOW.FAT&amp;VAR:ID1=WTS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4831__FDSAUDITLINK__" hidden="1">{"fdsup://directions/FAT Viewer?action=UPDATE&amp;creator=factSet&amp;DYN_ARGS=true&amp;DOC_NAME=FAT:RGQ_ENTRPR_VAL_EV_SOURCE_WINDOW.FAT&amp;VAR:ID1=WTS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4832__FDSAUDITLINK__" localSheetId="1" hidden="1">{"fdsup://directions/FAT Viewer?action=UPDATE&amp;creator=factSet&amp;DYN_ARGS=true&amp;DOC_NAME=FAT:RGQ_ENTRPR_VAL_EV_SOURCE_WINDOW.FAT&amp;VAR:ID1=WTS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4832__FDSAUDITLINK__" localSheetId="0" hidden="1">{"fdsup://directions/FAT Viewer?action=UPDATE&amp;creator=factSet&amp;DYN_ARGS=true&amp;DOC_NAME=FAT:RGQ_ENTRPR_VAL_EV_SOURCE_WINDOW.FAT&amp;VAR:ID1=WTS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4832__FDSAUDITLINK__" hidden="1">{"fdsup://directions/FAT Viewer?action=UPDATE&amp;creator=factSet&amp;DYN_ARGS=true&amp;DOC_NAME=FAT:RGQ_ENTRPR_VAL_EV_SOURCE_WINDOW.FAT&amp;VAR:ID1=WTS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4833__FDSAUDITLINK__" localSheetId="1" hidden="1">{"fdsup://directions/FAT Viewer?action=UPDATE&amp;creator=factSet&amp;DYN_ARGS=true&amp;DOC_NAME=FAT:RGQ_ENTRPR_VAL_EV_SOURCE_WINDOW.FAT&amp;VAR:ID1=WTS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4833__FDSAUDITLINK__" localSheetId="0" hidden="1">{"fdsup://directions/FAT Viewer?action=UPDATE&amp;creator=factSet&amp;DYN_ARGS=true&amp;DOC_NAME=FAT:RGQ_ENTRPR_VAL_EV_SOURCE_WINDOW.FAT&amp;VAR:ID1=WTS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4833__FDSAUDITLINK__" hidden="1">{"fdsup://directions/FAT Viewer?action=UPDATE&amp;creator=factSet&amp;DYN_ARGS=true&amp;DOC_NAME=FAT:RGQ_ENTRPR_VAL_EV_SOURCE_WINDOW.FAT&amp;VAR:ID1=WTS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4834__FDSAUDITLINK__" localSheetId="1" hidden="1">{"fdsup://directions/FAT Viewer?action=UPDATE&amp;creator=factSet&amp;DYN_ARGS=true&amp;DOC_NAME=FAT:RGQ_ENTRPR_VAL_EV_SOURCE_WINDOW.FAT&amp;VAR:ID1=WTS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4834__FDSAUDITLINK__" localSheetId="0" hidden="1">{"fdsup://directions/FAT Viewer?action=UPDATE&amp;creator=factSet&amp;DYN_ARGS=true&amp;DOC_NAME=FAT:RGQ_ENTRPR_VAL_EV_SOURCE_WINDOW.FAT&amp;VAR:ID1=WTS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4834__FDSAUDITLINK__" hidden="1">{"fdsup://directions/FAT Viewer?action=UPDATE&amp;creator=factSet&amp;DYN_ARGS=true&amp;DOC_NAME=FAT:RGQ_ENTRPR_VAL_EV_SOURCE_WINDOW.FAT&amp;VAR:ID1=WTS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4835__FDSAUDITLINK__" localSheetId="1" hidden="1">{"fdsup://directions/FAT Viewer?action=UPDATE&amp;creator=factSet&amp;DYN_ARGS=true&amp;DOC_NAME=FAT:RGQ_ENTRPR_VAL_EV_SOURCE_WINDOW.FAT&amp;VAR:ID1=WTS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4835__FDSAUDITLINK__" localSheetId="0" hidden="1">{"fdsup://directions/FAT Viewer?action=UPDATE&amp;creator=factSet&amp;DYN_ARGS=true&amp;DOC_NAME=FAT:RGQ_ENTRPR_VAL_EV_SOURCE_WINDOW.FAT&amp;VAR:ID1=WTS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4835__FDSAUDITLINK__" hidden="1">{"fdsup://directions/FAT Viewer?action=UPDATE&amp;creator=factSet&amp;DYN_ARGS=true&amp;DOC_NAME=FAT:RGQ_ENTRPR_VAL_EV_SOURCE_WINDOW.FAT&amp;VAR:ID1=WTS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4836__FDSAUDITLINK__" localSheetId="1" hidden="1">{"fdsup://directions/FAT Viewer?action=UPDATE&amp;creator=factSet&amp;DYN_ARGS=true&amp;DOC_NAME=FAT:RGQ_ENTRPR_VAL_EV_SOURCE_WINDOW.FAT&amp;VAR:ID1=WTS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4836__FDSAUDITLINK__" localSheetId="0" hidden="1">{"fdsup://directions/FAT Viewer?action=UPDATE&amp;creator=factSet&amp;DYN_ARGS=true&amp;DOC_NAME=FAT:RGQ_ENTRPR_VAL_EV_SOURCE_WINDOW.FAT&amp;VAR:ID1=WTS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4836__FDSAUDITLINK__" hidden="1">{"fdsup://directions/FAT Viewer?action=UPDATE&amp;creator=factSet&amp;DYN_ARGS=true&amp;DOC_NAME=FAT:RGQ_ENTRPR_VAL_EV_SOURCE_WINDOW.FAT&amp;VAR:ID1=WTS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4837__FDSAUDITLINK__" localSheetId="1" hidden="1">{"fdsup://directions/FAT Viewer?action=UPDATE&amp;creator=factSet&amp;DYN_ARGS=true&amp;DOC_NAME=FAT:RGQ_ENTRPR_VAL_EV_SOURCE_WINDOW.FAT&amp;VAR:ID1=WTS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4837__FDSAUDITLINK__" localSheetId="0" hidden="1">{"fdsup://directions/FAT Viewer?action=UPDATE&amp;creator=factSet&amp;DYN_ARGS=true&amp;DOC_NAME=FAT:RGQ_ENTRPR_VAL_EV_SOURCE_WINDOW.FAT&amp;VAR:ID1=WTS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4837__FDSAUDITLINK__" hidden="1">{"fdsup://directions/FAT Viewer?action=UPDATE&amp;creator=factSet&amp;DYN_ARGS=true&amp;DOC_NAME=FAT:RGQ_ENTRPR_VAL_EV_SOURCE_WINDOW.FAT&amp;VAR:ID1=WTS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4838__FDSAUDITLINK__" localSheetId="1" hidden="1">{"fdsup://directions/FAT Viewer?action=UPDATE&amp;creator=factSet&amp;DYN_ARGS=true&amp;DOC_NAME=FAT:RGQ_ENTRPR_VAL_EV_SOURCE_WINDOW.FAT&amp;VAR:ID1=WTS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4838__FDSAUDITLINK__" localSheetId="0" hidden="1">{"fdsup://directions/FAT Viewer?action=UPDATE&amp;creator=factSet&amp;DYN_ARGS=true&amp;DOC_NAME=FAT:RGQ_ENTRPR_VAL_EV_SOURCE_WINDOW.FAT&amp;VAR:ID1=WTS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4838__FDSAUDITLINK__" hidden="1">{"fdsup://directions/FAT Viewer?action=UPDATE&amp;creator=factSet&amp;DYN_ARGS=true&amp;DOC_NAME=FAT:RGQ_ENTRPR_VAL_EV_SOURCE_WINDOW.FAT&amp;VAR:ID1=WTS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4839__FDSAUDITLINK__" localSheetId="1" hidden="1">{"fdsup://directions/FAT Viewer?action=UPDATE&amp;creator=factSet&amp;DYN_ARGS=true&amp;DOC_NAME=FAT:RGQ_ENTRPR_VAL_EV_SOURCE_WINDOW.FAT&amp;VAR:ID1=WTS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4839__FDSAUDITLINK__" localSheetId="0" hidden="1">{"fdsup://directions/FAT Viewer?action=UPDATE&amp;creator=factSet&amp;DYN_ARGS=true&amp;DOC_NAME=FAT:RGQ_ENTRPR_VAL_EV_SOURCE_WINDOW.FAT&amp;VAR:ID1=WTS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4839__FDSAUDITLINK__" hidden="1">{"fdsup://directions/FAT Viewer?action=UPDATE&amp;creator=factSet&amp;DYN_ARGS=true&amp;DOC_NAME=FAT:RGQ_ENTRPR_VAL_EV_SOURCE_WINDOW.FAT&amp;VAR:ID1=WTS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484__FDSAUDITLINK__" localSheetId="1" hidden="1">{"fdsup://directions/FAT Viewer?action=UPDATE&amp;creator=factSet&amp;DYN_ARGS=true&amp;DOC_NAME=FAT:RGQ_ENTRPR_VAL_EV_SOURCE_WINDOW.FAT&amp;VAR:ID1=PLL&amp;VAR:SDATE=20061006&amp;VAR:FDATE=20060731&amp;VAR:FREQ=WEEKLY&amp;VAR:RELITEM=&amp;VAR:CURRENCY=&amp;VAR:DB_TYPE=&amp;VAR:UNITS=M&amp;window=popup&amp;w","idth=535&amp;height=425&amp;START_MAXIMIZED=FALSE&amp;Y=120&amp;display_string=audit"}</definedName>
    <definedName name="_484__FDSAUDITLINK__" localSheetId="0" hidden="1">{"fdsup://directions/FAT Viewer?action=UPDATE&amp;creator=factSet&amp;DYN_ARGS=true&amp;DOC_NAME=FAT:RGQ_ENTRPR_VAL_EV_SOURCE_WINDOW.FAT&amp;VAR:ID1=PLL&amp;VAR:SDATE=20061006&amp;VAR:FDATE=20060731&amp;VAR:FREQ=WEEKLY&amp;VAR:RELITEM=&amp;VAR:CURRENCY=&amp;VAR:DB_TYPE=&amp;VAR:UNITS=M&amp;window=popup&amp;w","idth=535&amp;height=425&amp;START_MAXIMIZED=FALSE&amp;Y=120&amp;display_string=audit"}</definedName>
    <definedName name="_484__FDSAUDITLINK__" hidden="1">{"fdsup://directions/FAT Viewer?action=UPDATE&amp;creator=factSet&amp;DYN_ARGS=true&amp;DOC_NAME=FAT:RGQ_ENTRPR_VAL_EV_SOURCE_WINDOW.FAT&amp;VAR:ID1=PLL&amp;VAR:SDATE=20061006&amp;VAR:FDATE=20060731&amp;VAR:FREQ=WEEKLY&amp;VAR:RELITEM=&amp;VAR:CURRENCY=&amp;VAR:DB_TYPE=&amp;VAR:UNITS=M&amp;window=popup&amp;w","idth=535&amp;height=425&amp;START_MAXIMIZED=FALSE&amp;Y=120&amp;display_string=audit"}</definedName>
    <definedName name="_4840__FDSAUDITLINK__" localSheetId="1" hidden="1">{"fdsup://directions/FAT Viewer?action=UPDATE&amp;creator=factSet&amp;DYN_ARGS=true&amp;DOC_NAME=FAT:RGQ_ENTRPR_VAL_EV_SOURCE_WINDOW.FAT&amp;VAR:ID1=WTS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4840__FDSAUDITLINK__" localSheetId="0" hidden="1">{"fdsup://directions/FAT Viewer?action=UPDATE&amp;creator=factSet&amp;DYN_ARGS=true&amp;DOC_NAME=FAT:RGQ_ENTRPR_VAL_EV_SOURCE_WINDOW.FAT&amp;VAR:ID1=WTS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4840__FDSAUDITLINK__" hidden="1">{"fdsup://directions/FAT Viewer?action=UPDATE&amp;creator=factSet&amp;DYN_ARGS=true&amp;DOC_NAME=FAT:RGQ_ENTRPR_VAL_EV_SOURCE_WINDOW.FAT&amp;VAR:ID1=WTS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4841__FDSAUDITLINK__" localSheetId="1" hidden="1">{"fdsup://directions/FAT Viewer?action=UPDATE&amp;creator=factSet&amp;DYN_ARGS=true&amp;DOC_NAME=FAT:RGQ_ENTRPR_VAL_EV_SOURCE_WINDOW.FAT&amp;VAR:ID1=WTS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4841__FDSAUDITLINK__" localSheetId="0" hidden="1">{"fdsup://directions/FAT Viewer?action=UPDATE&amp;creator=factSet&amp;DYN_ARGS=true&amp;DOC_NAME=FAT:RGQ_ENTRPR_VAL_EV_SOURCE_WINDOW.FAT&amp;VAR:ID1=WTS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4841__FDSAUDITLINK__" hidden="1">{"fdsup://directions/FAT Viewer?action=UPDATE&amp;creator=factSet&amp;DYN_ARGS=true&amp;DOC_NAME=FAT:RGQ_ENTRPR_VAL_EV_SOURCE_WINDOW.FAT&amp;VAR:ID1=WTS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4842__FDSAUDITLINK__" localSheetId="1" hidden="1">{"fdsup://directions/FAT Viewer?action=UPDATE&amp;creator=factSet&amp;DYN_ARGS=true&amp;DOC_NAME=FAT:RGQ_ENTRPR_VAL_EV_SOURCE_WINDOW.FAT&amp;VAR:ID1=WTS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4842__FDSAUDITLINK__" localSheetId="0" hidden="1">{"fdsup://directions/FAT Viewer?action=UPDATE&amp;creator=factSet&amp;DYN_ARGS=true&amp;DOC_NAME=FAT:RGQ_ENTRPR_VAL_EV_SOURCE_WINDOW.FAT&amp;VAR:ID1=WTS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4842__FDSAUDITLINK__" hidden="1">{"fdsup://directions/FAT Viewer?action=UPDATE&amp;creator=factSet&amp;DYN_ARGS=true&amp;DOC_NAME=FAT:RGQ_ENTRPR_VAL_EV_SOURCE_WINDOW.FAT&amp;VAR:ID1=WTS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4843__FDSAUDITLINK__" localSheetId="1" hidden="1">{"fdsup://directions/FAT Viewer?action=UPDATE&amp;creator=factSet&amp;DYN_ARGS=true&amp;DOC_NAME=FAT:RGQ_ENTRPR_VAL_EV_SOURCE_WINDOW.FAT&amp;VAR:ID1=WTS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4843__FDSAUDITLINK__" localSheetId="0" hidden="1">{"fdsup://directions/FAT Viewer?action=UPDATE&amp;creator=factSet&amp;DYN_ARGS=true&amp;DOC_NAME=FAT:RGQ_ENTRPR_VAL_EV_SOURCE_WINDOW.FAT&amp;VAR:ID1=WTS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4843__FDSAUDITLINK__" hidden="1">{"fdsup://directions/FAT Viewer?action=UPDATE&amp;creator=factSet&amp;DYN_ARGS=true&amp;DOC_NAME=FAT:RGQ_ENTRPR_VAL_EV_SOURCE_WINDOW.FAT&amp;VAR:ID1=WTS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4844__FDSAUDITLINK__" localSheetId="1" hidden="1">{"fdsup://directions/FAT Viewer?action=UPDATE&amp;creator=factSet&amp;DYN_ARGS=true&amp;DOC_NAME=FAT:RGQ_ENTRPR_VAL_EV_SOURCE_WINDOW.FAT&amp;VAR:ID1=WTS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4844__FDSAUDITLINK__" localSheetId="0" hidden="1">{"fdsup://directions/FAT Viewer?action=UPDATE&amp;creator=factSet&amp;DYN_ARGS=true&amp;DOC_NAME=FAT:RGQ_ENTRPR_VAL_EV_SOURCE_WINDOW.FAT&amp;VAR:ID1=WTS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4844__FDSAUDITLINK__" hidden="1">{"fdsup://directions/FAT Viewer?action=UPDATE&amp;creator=factSet&amp;DYN_ARGS=true&amp;DOC_NAME=FAT:RGQ_ENTRPR_VAL_EV_SOURCE_WINDOW.FAT&amp;VAR:ID1=WTS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4845__FDSAUDITLINK__" localSheetId="1" hidden="1">{"fdsup://directions/FAT Viewer?action=UPDATE&amp;creator=factSet&amp;DYN_ARGS=true&amp;DOC_NAME=FAT:RGQ_ENTRPR_VAL_EV_SOURCE_WINDOW.FAT&amp;VAR:ID1=WTS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4845__FDSAUDITLINK__" localSheetId="0" hidden="1">{"fdsup://directions/FAT Viewer?action=UPDATE&amp;creator=factSet&amp;DYN_ARGS=true&amp;DOC_NAME=FAT:RGQ_ENTRPR_VAL_EV_SOURCE_WINDOW.FAT&amp;VAR:ID1=WTS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4845__FDSAUDITLINK__" hidden="1">{"fdsup://directions/FAT Viewer?action=UPDATE&amp;creator=factSet&amp;DYN_ARGS=true&amp;DOC_NAME=FAT:RGQ_ENTRPR_VAL_EV_SOURCE_WINDOW.FAT&amp;VAR:ID1=WTS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4846__FDSAUDITLINK__" localSheetId="1" hidden="1">{"fdsup://directions/FAT Viewer?action=UPDATE&amp;creator=factSet&amp;DYN_ARGS=true&amp;DOC_NAME=FAT:RGQ_ENTRPR_VAL_EV_SOURCE_WINDOW.FAT&amp;VAR:ID1=WTS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4846__FDSAUDITLINK__" localSheetId="0" hidden="1">{"fdsup://directions/FAT Viewer?action=UPDATE&amp;creator=factSet&amp;DYN_ARGS=true&amp;DOC_NAME=FAT:RGQ_ENTRPR_VAL_EV_SOURCE_WINDOW.FAT&amp;VAR:ID1=WTS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4846__FDSAUDITLINK__" hidden="1">{"fdsup://directions/FAT Viewer?action=UPDATE&amp;creator=factSet&amp;DYN_ARGS=true&amp;DOC_NAME=FAT:RGQ_ENTRPR_VAL_EV_SOURCE_WINDOW.FAT&amp;VAR:ID1=WTS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4847__FDSAUDITLINK__" localSheetId="1" hidden="1">{"fdsup://directions/FAT Viewer?action=UPDATE&amp;creator=factSet&amp;DYN_ARGS=true&amp;DOC_NAME=FAT:RGQ_ENTRPR_VAL_EV_SOURCE_WINDOW.FAT&amp;VAR:ID1=WTS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4847__FDSAUDITLINK__" localSheetId="0" hidden="1">{"fdsup://directions/FAT Viewer?action=UPDATE&amp;creator=factSet&amp;DYN_ARGS=true&amp;DOC_NAME=FAT:RGQ_ENTRPR_VAL_EV_SOURCE_WINDOW.FAT&amp;VAR:ID1=WTS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4847__FDSAUDITLINK__" hidden="1">{"fdsup://directions/FAT Viewer?action=UPDATE&amp;creator=factSet&amp;DYN_ARGS=true&amp;DOC_NAME=FAT:RGQ_ENTRPR_VAL_EV_SOURCE_WINDOW.FAT&amp;VAR:ID1=WTS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4848__FDSAUDITLINK__" localSheetId="1" hidden="1">{"fdsup://directions/FAT Viewer?action=UPDATE&amp;creator=factSet&amp;DYN_ARGS=true&amp;DOC_NAME=FAT:RGQ_ENTRPR_VAL_EV_SOURCE_WINDOW.FAT&amp;VAR:ID1=WTS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4848__FDSAUDITLINK__" localSheetId="0" hidden="1">{"fdsup://directions/FAT Viewer?action=UPDATE&amp;creator=factSet&amp;DYN_ARGS=true&amp;DOC_NAME=FAT:RGQ_ENTRPR_VAL_EV_SOURCE_WINDOW.FAT&amp;VAR:ID1=WTS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4848__FDSAUDITLINK__" hidden="1">{"fdsup://directions/FAT Viewer?action=UPDATE&amp;creator=factSet&amp;DYN_ARGS=true&amp;DOC_NAME=FAT:RGQ_ENTRPR_VAL_EV_SOURCE_WINDOW.FAT&amp;VAR:ID1=WTS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4849__FDSAUDITLINK__" localSheetId="1" hidden="1">{"fdsup://directions/FAT Viewer?action=UPDATE&amp;creator=factSet&amp;DYN_ARGS=true&amp;DOC_NAME=FAT:RGQ_ENTRPR_VAL_EV_SOURCE_WINDOW.FAT&amp;VAR:ID1=WTS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4849__FDSAUDITLINK__" localSheetId="0" hidden="1">{"fdsup://directions/FAT Viewer?action=UPDATE&amp;creator=factSet&amp;DYN_ARGS=true&amp;DOC_NAME=FAT:RGQ_ENTRPR_VAL_EV_SOURCE_WINDOW.FAT&amp;VAR:ID1=WTS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4849__FDSAUDITLINK__" hidden="1">{"fdsup://directions/FAT Viewer?action=UPDATE&amp;creator=factSet&amp;DYN_ARGS=true&amp;DOC_NAME=FAT:RGQ_ENTRPR_VAL_EV_SOURCE_WINDOW.FAT&amp;VAR:ID1=WTS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485__FDSAUDITLINK__" localSheetId="1" hidden="1">{"fdsup://directions/FAT Viewer?action=UPDATE&amp;creator=factSet&amp;DYN_ARGS=true&amp;DOC_NAME=FAT:RGQ_ENTRPR_VAL_EV_SOURCE_WINDOW.FAT&amp;VAR:ID1=PLL&amp;VAR:SDATE=20060929&amp;VAR:FDATE=20060731&amp;VAR:FREQ=WEEKLY&amp;VAR:RELITEM=&amp;VAR:CURRENCY=&amp;VAR:DB_TYPE=&amp;VAR:UNITS=M&amp;window=popup&amp;w","idth=535&amp;height=425&amp;START_MAXIMIZED=FALSE&amp;Y=120&amp;display_string=audit"}</definedName>
    <definedName name="_485__FDSAUDITLINK__" localSheetId="0" hidden="1">{"fdsup://directions/FAT Viewer?action=UPDATE&amp;creator=factSet&amp;DYN_ARGS=true&amp;DOC_NAME=FAT:RGQ_ENTRPR_VAL_EV_SOURCE_WINDOW.FAT&amp;VAR:ID1=PLL&amp;VAR:SDATE=20060929&amp;VAR:FDATE=20060731&amp;VAR:FREQ=WEEKLY&amp;VAR:RELITEM=&amp;VAR:CURRENCY=&amp;VAR:DB_TYPE=&amp;VAR:UNITS=M&amp;window=popup&amp;w","idth=535&amp;height=425&amp;START_MAXIMIZED=FALSE&amp;Y=120&amp;display_string=audit"}</definedName>
    <definedName name="_485__FDSAUDITLINK__" hidden="1">{"fdsup://directions/FAT Viewer?action=UPDATE&amp;creator=factSet&amp;DYN_ARGS=true&amp;DOC_NAME=FAT:RGQ_ENTRPR_VAL_EV_SOURCE_WINDOW.FAT&amp;VAR:ID1=PLL&amp;VAR:SDATE=20060929&amp;VAR:FDATE=20060731&amp;VAR:FREQ=WEEKLY&amp;VAR:RELITEM=&amp;VAR:CURRENCY=&amp;VAR:DB_TYPE=&amp;VAR:UNITS=M&amp;window=popup&amp;w","idth=535&amp;height=425&amp;START_MAXIMIZED=FALSE&amp;Y=120&amp;display_string=audit"}</definedName>
    <definedName name="_4850__FDSAUDITLINK__" localSheetId="1" hidden="1">{"fdsup://directions/FAT Viewer?action=UPDATE&amp;creator=factSet&amp;DYN_ARGS=true&amp;DOC_NAME=FAT:RGQ_ENTRPR_VAL_EV_SOURCE_WINDOW.FAT&amp;VAR:ID1=WTS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4850__FDSAUDITLINK__" localSheetId="0" hidden="1">{"fdsup://directions/FAT Viewer?action=UPDATE&amp;creator=factSet&amp;DYN_ARGS=true&amp;DOC_NAME=FAT:RGQ_ENTRPR_VAL_EV_SOURCE_WINDOW.FAT&amp;VAR:ID1=WTS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4850__FDSAUDITLINK__" hidden="1">{"fdsup://directions/FAT Viewer?action=UPDATE&amp;creator=factSet&amp;DYN_ARGS=true&amp;DOC_NAME=FAT:RGQ_ENTRPR_VAL_EV_SOURCE_WINDOW.FAT&amp;VAR:ID1=WTS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4851__FDSAUDITLINK__" localSheetId="1" hidden="1">{"fdsup://directions/FAT Viewer?action=UPDATE&amp;creator=factSet&amp;DYN_ARGS=true&amp;DOC_NAME=FAT:RGQ_ENTRPR_VAL_EV_SOURCE_WINDOW.FAT&amp;VAR:ID1=WTS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4851__FDSAUDITLINK__" localSheetId="0" hidden="1">{"fdsup://directions/FAT Viewer?action=UPDATE&amp;creator=factSet&amp;DYN_ARGS=true&amp;DOC_NAME=FAT:RGQ_ENTRPR_VAL_EV_SOURCE_WINDOW.FAT&amp;VAR:ID1=WTS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4851__FDSAUDITLINK__" hidden="1">{"fdsup://directions/FAT Viewer?action=UPDATE&amp;creator=factSet&amp;DYN_ARGS=true&amp;DOC_NAME=FAT:RGQ_ENTRPR_VAL_EV_SOURCE_WINDOW.FAT&amp;VAR:ID1=WTS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4852__FDSAUDITLINK__" localSheetId="1" hidden="1">{"fdsup://directions/FAT Viewer?action=UPDATE&amp;creator=factSet&amp;DYN_ARGS=true&amp;DOC_NAME=FAT:RGQ_ENTRPR_VAL_EV_SOURCE_WINDOW.FAT&amp;VAR:ID1=WTS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4852__FDSAUDITLINK__" localSheetId="0" hidden="1">{"fdsup://directions/FAT Viewer?action=UPDATE&amp;creator=factSet&amp;DYN_ARGS=true&amp;DOC_NAME=FAT:RGQ_ENTRPR_VAL_EV_SOURCE_WINDOW.FAT&amp;VAR:ID1=WTS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4852__FDSAUDITLINK__" hidden="1">{"fdsup://directions/FAT Viewer?action=UPDATE&amp;creator=factSet&amp;DYN_ARGS=true&amp;DOC_NAME=FAT:RGQ_ENTRPR_VAL_EV_SOURCE_WINDOW.FAT&amp;VAR:ID1=WTS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4853__FDSAUDITLINK__" localSheetId="1" hidden="1">{"fdsup://directions/FAT Viewer?action=UPDATE&amp;creator=factSet&amp;DYN_ARGS=true&amp;DOC_NAME=FAT:RGQ_ENTRPR_VAL_EV_SOURCE_WINDOW.FAT&amp;VAR:ID1=WTS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4853__FDSAUDITLINK__" localSheetId="0" hidden="1">{"fdsup://directions/FAT Viewer?action=UPDATE&amp;creator=factSet&amp;DYN_ARGS=true&amp;DOC_NAME=FAT:RGQ_ENTRPR_VAL_EV_SOURCE_WINDOW.FAT&amp;VAR:ID1=WTS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4853__FDSAUDITLINK__" hidden="1">{"fdsup://directions/FAT Viewer?action=UPDATE&amp;creator=factSet&amp;DYN_ARGS=true&amp;DOC_NAME=FAT:RGQ_ENTRPR_VAL_EV_SOURCE_WINDOW.FAT&amp;VAR:ID1=WTS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4854__FDSAUDITLINK__" localSheetId="1" hidden="1">{"fdsup://directions/FAT Viewer?action=UPDATE&amp;creator=factSet&amp;DYN_ARGS=true&amp;DOC_NAME=FAT:RGQ_ENTRPR_VAL_EV_SOURCE_WINDOW.FAT&amp;VAR:ID1=WTS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4854__FDSAUDITLINK__" localSheetId="0" hidden="1">{"fdsup://directions/FAT Viewer?action=UPDATE&amp;creator=factSet&amp;DYN_ARGS=true&amp;DOC_NAME=FAT:RGQ_ENTRPR_VAL_EV_SOURCE_WINDOW.FAT&amp;VAR:ID1=WTS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4854__FDSAUDITLINK__" hidden="1">{"fdsup://directions/FAT Viewer?action=UPDATE&amp;creator=factSet&amp;DYN_ARGS=true&amp;DOC_NAME=FAT:RGQ_ENTRPR_VAL_EV_SOURCE_WINDOW.FAT&amp;VAR:ID1=WTS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4855__FDSAUDITLINK__" localSheetId="1" hidden="1">{"fdsup://directions/FAT Viewer?action=UPDATE&amp;creator=factSet&amp;DYN_ARGS=true&amp;DOC_NAME=FAT:RGQ_ENTRPR_VAL_EV_SOURCE_WINDOW.FAT&amp;VAR:ID1=WTS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4855__FDSAUDITLINK__" localSheetId="0" hidden="1">{"fdsup://directions/FAT Viewer?action=UPDATE&amp;creator=factSet&amp;DYN_ARGS=true&amp;DOC_NAME=FAT:RGQ_ENTRPR_VAL_EV_SOURCE_WINDOW.FAT&amp;VAR:ID1=WTS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4855__FDSAUDITLINK__" hidden="1">{"fdsup://directions/FAT Viewer?action=UPDATE&amp;creator=factSet&amp;DYN_ARGS=true&amp;DOC_NAME=FAT:RGQ_ENTRPR_VAL_EV_SOURCE_WINDOW.FAT&amp;VAR:ID1=WTS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4856__FDSAUDITLINK__" localSheetId="1" hidden="1">{"fdsup://directions/FAT Viewer?action=UPDATE&amp;creator=factSet&amp;DYN_ARGS=true&amp;DOC_NAME=FAT:RGQ_ENTRPR_VAL_EV_SOURCE_WINDOW.FAT&amp;VAR:ID1=WTS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4856__FDSAUDITLINK__" localSheetId="0" hidden="1">{"fdsup://directions/FAT Viewer?action=UPDATE&amp;creator=factSet&amp;DYN_ARGS=true&amp;DOC_NAME=FAT:RGQ_ENTRPR_VAL_EV_SOURCE_WINDOW.FAT&amp;VAR:ID1=WTS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4856__FDSAUDITLINK__" hidden="1">{"fdsup://directions/FAT Viewer?action=UPDATE&amp;creator=factSet&amp;DYN_ARGS=true&amp;DOC_NAME=FAT:RGQ_ENTRPR_VAL_EV_SOURCE_WINDOW.FAT&amp;VAR:ID1=WTS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4857__FDSAUDITLINK__" localSheetId="1" hidden="1">{"fdsup://directions/FAT Viewer?action=UPDATE&amp;creator=factSet&amp;DYN_ARGS=true&amp;DOC_NAME=FAT:RGQ_ENTRPR_VAL_EV_SOURCE_WINDOW.FAT&amp;VAR:ID1=WTS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4857__FDSAUDITLINK__" localSheetId="0" hidden="1">{"fdsup://directions/FAT Viewer?action=UPDATE&amp;creator=factSet&amp;DYN_ARGS=true&amp;DOC_NAME=FAT:RGQ_ENTRPR_VAL_EV_SOURCE_WINDOW.FAT&amp;VAR:ID1=WTS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4857__FDSAUDITLINK__" hidden="1">{"fdsup://directions/FAT Viewer?action=UPDATE&amp;creator=factSet&amp;DYN_ARGS=true&amp;DOC_NAME=FAT:RGQ_ENTRPR_VAL_EV_SOURCE_WINDOW.FAT&amp;VAR:ID1=WTS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4858__FDSAUDITLINK__" localSheetId="1" hidden="1">{"fdsup://directions/FAT Viewer?action=UPDATE&amp;creator=factSet&amp;DYN_ARGS=true&amp;DOC_NAME=FAT:RGQ_ENTRPR_VAL_EV_SOURCE_WINDOW.FAT&amp;VAR:ID1=WTS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4858__FDSAUDITLINK__" localSheetId="0" hidden="1">{"fdsup://directions/FAT Viewer?action=UPDATE&amp;creator=factSet&amp;DYN_ARGS=true&amp;DOC_NAME=FAT:RGQ_ENTRPR_VAL_EV_SOURCE_WINDOW.FAT&amp;VAR:ID1=WTS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4858__FDSAUDITLINK__" hidden="1">{"fdsup://directions/FAT Viewer?action=UPDATE&amp;creator=factSet&amp;DYN_ARGS=true&amp;DOC_NAME=FAT:RGQ_ENTRPR_VAL_EV_SOURCE_WINDOW.FAT&amp;VAR:ID1=WTS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4859__FDSAUDITLINK__" localSheetId="1" hidden="1">{"fdsup://directions/FAT Viewer?action=UPDATE&amp;creator=factSet&amp;DYN_ARGS=true&amp;DOC_NAME=FAT:RGQ_ENTRPR_VAL_EV_SOURCE_WINDOW.FAT&amp;VAR:ID1=WTS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4859__FDSAUDITLINK__" localSheetId="0" hidden="1">{"fdsup://directions/FAT Viewer?action=UPDATE&amp;creator=factSet&amp;DYN_ARGS=true&amp;DOC_NAME=FAT:RGQ_ENTRPR_VAL_EV_SOURCE_WINDOW.FAT&amp;VAR:ID1=WTS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4859__FDSAUDITLINK__" hidden="1">{"fdsup://directions/FAT Viewer?action=UPDATE&amp;creator=factSet&amp;DYN_ARGS=true&amp;DOC_NAME=FAT:RGQ_ENTRPR_VAL_EV_SOURCE_WINDOW.FAT&amp;VAR:ID1=WTS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486__FDSAUDITLINK__" localSheetId="1" hidden="1">{"fdsup://directions/FAT Viewer?action=UPDATE&amp;creator=factSet&amp;DYN_ARGS=true&amp;DOC_NAME=FAT:RGQ_ENTRPR_VAL_EV_SOURCE_WINDOW.FAT&amp;VAR:ID1=PLL&amp;VAR:SDATE=20060922&amp;VAR:FDATE=20060731&amp;VAR:FREQ=WEEKLY&amp;VAR:RELITEM=&amp;VAR:CURRENCY=&amp;VAR:DB_TYPE=&amp;VAR:UNITS=M&amp;window=popup&amp;w","idth=535&amp;height=425&amp;START_MAXIMIZED=FALSE&amp;Y=120&amp;display_string=audit"}</definedName>
    <definedName name="_486__FDSAUDITLINK__" localSheetId="0" hidden="1">{"fdsup://directions/FAT Viewer?action=UPDATE&amp;creator=factSet&amp;DYN_ARGS=true&amp;DOC_NAME=FAT:RGQ_ENTRPR_VAL_EV_SOURCE_WINDOW.FAT&amp;VAR:ID1=PLL&amp;VAR:SDATE=20060922&amp;VAR:FDATE=20060731&amp;VAR:FREQ=WEEKLY&amp;VAR:RELITEM=&amp;VAR:CURRENCY=&amp;VAR:DB_TYPE=&amp;VAR:UNITS=M&amp;window=popup&amp;w","idth=535&amp;height=425&amp;START_MAXIMIZED=FALSE&amp;Y=120&amp;display_string=audit"}</definedName>
    <definedName name="_486__FDSAUDITLINK__" hidden="1">{"fdsup://directions/FAT Viewer?action=UPDATE&amp;creator=factSet&amp;DYN_ARGS=true&amp;DOC_NAME=FAT:RGQ_ENTRPR_VAL_EV_SOURCE_WINDOW.FAT&amp;VAR:ID1=PLL&amp;VAR:SDATE=20060922&amp;VAR:FDATE=20060731&amp;VAR:FREQ=WEEKLY&amp;VAR:RELITEM=&amp;VAR:CURRENCY=&amp;VAR:DB_TYPE=&amp;VAR:UNITS=M&amp;window=popup&amp;w","idth=535&amp;height=425&amp;START_MAXIMIZED=FALSE&amp;Y=120&amp;display_string=audit"}</definedName>
    <definedName name="_4860__FDSAUDITLINK__" localSheetId="1" hidden="1">{"fdsup://directions/FAT Viewer?action=UPDATE&amp;creator=factSet&amp;DYN_ARGS=true&amp;DOC_NAME=FAT:RGQ_ENTRPR_VAL_EV_SOURCE_WINDOW.FAT&amp;VAR:ID1=WTS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4860__FDSAUDITLINK__" localSheetId="0" hidden="1">{"fdsup://directions/FAT Viewer?action=UPDATE&amp;creator=factSet&amp;DYN_ARGS=true&amp;DOC_NAME=FAT:RGQ_ENTRPR_VAL_EV_SOURCE_WINDOW.FAT&amp;VAR:ID1=WTS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4860__FDSAUDITLINK__" hidden="1">{"fdsup://directions/FAT Viewer?action=UPDATE&amp;creator=factSet&amp;DYN_ARGS=true&amp;DOC_NAME=FAT:RGQ_ENTRPR_VAL_EV_SOURCE_WINDOW.FAT&amp;VAR:ID1=WTS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4861__FDSAUDITLINK__" localSheetId="1" hidden="1">{"fdsup://directions/FAT Viewer?action=UPDATE&amp;creator=factSet&amp;DYN_ARGS=true&amp;DOC_NAME=FAT:RGQ_ENTRPR_VAL_EV_SOURCE_WINDOW.FAT&amp;VAR:ID1=WTS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4861__FDSAUDITLINK__" localSheetId="0" hidden="1">{"fdsup://directions/FAT Viewer?action=UPDATE&amp;creator=factSet&amp;DYN_ARGS=true&amp;DOC_NAME=FAT:RGQ_ENTRPR_VAL_EV_SOURCE_WINDOW.FAT&amp;VAR:ID1=WTS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4861__FDSAUDITLINK__" hidden="1">{"fdsup://directions/FAT Viewer?action=UPDATE&amp;creator=factSet&amp;DYN_ARGS=true&amp;DOC_NAME=FAT:RGQ_ENTRPR_VAL_EV_SOURCE_WINDOW.FAT&amp;VAR:ID1=WTS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4862__FDSAUDITLINK__" localSheetId="1" hidden="1">{"fdsup://directions/FAT Viewer?action=UPDATE&amp;creator=factSet&amp;DYN_ARGS=true&amp;DOC_NAME=FAT:RGQ_ENTRPR_VAL_EV_SOURCE_WINDOW.FAT&amp;VAR:ID1=WTS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4862__FDSAUDITLINK__" localSheetId="0" hidden="1">{"fdsup://directions/FAT Viewer?action=UPDATE&amp;creator=factSet&amp;DYN_ARGS=true&amp;DOC_NAME=FAT:RGQ_ENTRPR_VAL_EV_SOURCE_WINDOW.FAT&amp;VAR:ID1=WTS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4862__FDSAUDITLINK__" hidden="1">{"fdsup://directions/FAT Viewer?action=UPDATE&amp;creator=factSet&amp;DYN_ARGS=true&amp;DOC_NAME=FAT:RGQ_ENTRPR_VAL_EV_SOURCE_WINDOW.FAT&amp;VAR:ID1=WTS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4863__FDSAUDITLINK__" localSheetId="1" hidden="1">{"fdsup://directions/FAT Viewer?action=UPDATE&amp;creator=factSet&amp;DYN_ARGS=true&amp;DOC_NAME=FAT:RGQ_ENTRPR_VAL_EV_SOURCE_WINDOW.FAT&amp;VAR:ID1=WTS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4863__FDSAUDITLINK__" localSheetId="0" hidden="1">{"fdsup://directions/FAT Viewer?action=UPDATE&amp;creator=factSet&amp;DYN_ARGS=true&amp;DOC_NAME=FAT:RGQ_ENTRPR_VAL_EV_SOURCE_WINDOW.FAT&amp;VAR:ID1=WTS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4863__FDSAUDITLINK__" hidden="1">{"fdsup://directions/FAT Viewer?action=UPDATE&amp;creator=factSet&amp;DYN_ARGS=true&amp;DOC_NAME=FAT:RGQ_ENTRPR_VAL_EV_SOURCE_WINDOW.FAT&amp;VAR:ID1=WTS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4864__FDSAUDITLINK__" localSheetId="1" hidden="1">{"fdsup://directions/FAT Viewer?action=UPDATE&amp;creator=factSet&amp;DYN_ARGS=true&amp;DOC_NAME=FAT:RGQ_ENTRPR_VAL_EV_SOURCE_WINDOW.FAT&amp;VAR:ID1=WTS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4864__FDSAUDITLINK__" localSheetId="0" hidden="1">{"fdsup://directions/FAT Viewer?action=UPDATE&amp;creator=factSet&amp;DYN_ARGS=true&amp;DOC_NAME=FAT:RGQ_ENTRPR_VAL_EV_SOURCE_WINDOW.FAT&amp;VAR:ID1=WTS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4864__FDSAUDITLINK__" hidden="1">{"fdsup://directions/FAT Viewer?action=UPDATE&amp;creator=factSet&amp;DYN_ARGS=true&amp;DOC_NAME=FAT:RGQ_ENTRPR_VAL_EV_SOURCE_WINDOW.FAT&amp;VAR:ID1=WTS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4865__FDSAUDITLINK__" localSheetId="1" hidden="1">{"fdsup://directions/FAT Viewer?action=UPDATE&amp;creator=factSet&amp;DYN_ARGS=true&amp;DOC_NAME=FAT:RGQ_ENTRPR_VAL_EV_SOURCE_WINDOW.FAT&amp;VAR:ID1=WTS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4865__FDSAUDITLINK__" localSheetId="0" hidden="1">{"fdsup://directions/FAT Viewer?action=UPDATE&amp;creator=factSet&amp;DYN_ARGS=true&amp;DOC_NAME=FAT:RGQ_ENTRPR_VAL_EV_SOURCE_WINDOW.FAT&amp;VAR:ID1=WTS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4865__FDSAUDITLINK__" hidden="1">{"fdsup://directions/FAT Viewer?action=UPDATE&amp;creator=factSet&amp;DYN_ARGS=true&amp;DOC_NAME=FAT:RGQ_ENTRPR_VAL_EV_SOURCE_WINDOW.FAT&amp;VAR:ID1=WTS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4866__FDSAUDITLINK__" localSheetId="1" hidden="1">{"fdsup://directions/FAT Viewer?action=UPDATE&amp;creator=factSet&amp;DYN_ARGS=true&amp;DOC_NAME=FAT:RGQ_ENTRPR_VAL_EV_SOURCE_WINDOW.FAT&amp;VAR:ID1=WTS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4866__FDSAUDITLINK__" localSheetId="0" hidden="1">{"fdsup://directions/FAT Viewer?action=UPDATE&amp;creator=factSet&amp;DYN_ARGS=true&amp;DOC_NAME=FAT:RGQ_ENTRPR_VAL_EV_SOURCE_WINDOW.FAT&amp;VAR:ID1=WTS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4866__FDSAUDITLINK__" hidden="1">{"fdsup://directions/FAT Viewer?action=UPDATE&amp;creator=factSet&amp;DYN_ARGS=true&amp;DOC_NAME=FAT:RGQ_ENTRPR_VAL_EV_SOURCE_WINDOW.FAT&amp;VAR:ID1=WTS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4867__FDSAUDITLINK__" localSheetId="1" hidden="1">{"fdsup://directions/FAT Viewer?action=UPDATE&amp;creator=factSet&amp;DYN_ARGS=true&amp;DOC_NAME=FAT:RGQ_ENTRPR_VAL_EV_SOURCE_WINDOW.FAT&amp;VAR:ID1=WTS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4867__FDSAUDITLINK__" localSheetId="0" hidden="1">{"fdsup://directions/FAT Viewer?action=UPDATE&amp;creator=factSet&amp;DYN_ARGS=true&amp;DOC_NAME=FAT:RGQ_ENTRPR_VAL_EV_SOURCE_WINDOW.FAT&amp;VAR:ID1=WTS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4867__FDSAUDITLINK__" hidden="1">{"fdsup://directions/FAT Viewer?action=UPDATE&amp;creator=factSet&amp;DYN_ARGS=true&amp;DOC_NAME=FAT:RGQ_ENTRPR_VAL_EV_SOURCE_WINDOW.FAT&amp;VAR:ID1=WTS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4868__FDSAUDITLINK__" localSheetId="1" hidden="1">{"fdsup://directions/FAT Viewer?action=UPDATE&amp;creator=factSet&amp;DYN_ARGS=true&amp;DOC_NAME=FAT:RGQ_ENTRPR_VAL_EV_SOURCE_WINDOW.FAT&amp;VAR:ID1=WTS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4868__FDSAUDITLINK__" localSheetId="0" hidden="1">{"fdsup://directions/FAT Viewer?action=UPDATE&amp;creator=factSet&amp;DYN_ARGS=true&amp;DOC_NAME=FAT:RGQ_ENTRPR_VAL_EV_SOURCE_WINDOW.FAT&amp;VAR:ID1=WTS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4868__FDSAUDITLINK__" hidden="1">{"fdsup://directions/FAT Viewer?action=UPDATE&amp;creator=factSet&amp;DYN_ARGS=true&amp;DOC_NAME=FAT:RGQ_ENTRPR_VAL_EV_SOURCE_WINDOW.FAT&amp;VAR:ID1=WTS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4869__FDSAUDITLINK__" localSheetId="1" hidden="1">{"fdsup://directions/FAT Viewer?action=UPDATE&amp;creator=factSet&amp;DYN_ARGS=true&amp;DOC_NAME=FAT:RGQ_ENTRPR_VAL_EV_SOURCE_WINDOW.FAT&amp;VAR:ID1=WTS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4869__FDSAUDITLINK__" localSheetId="0" hidden="1">{"fdsup://directions/FAT Viewer?action=UPDATE&amp;creator=factSet&amp;DYN_ARGS=true&amp;DOC_NAME=FAT:RGQ_ENTRPR_VAL_EV_SOURCE_WINDOW.FAT&amp;VAR:ID1=WTS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4869__FDSAUDITLINK__" hidden="1">{"fdsup://directions/FAT Viewer?action=UPDATE&amp;creator=factSet&amp;DYN_ARGS=true&amp;DOC_NAME=FAT:RGQ_ENTRPR_VAL_EV_SOURCE_WINDOW.FAT&amp;VAR:ID1=WTS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487__FDSAUDITLINK__" localSheetId="1" hidden="1">{"fdsup://directions/FAT Viewer?action=UPDATE&amp;creator=factSet&amp;DYN_ARGS=true&amp;DOC_NAME=FAT:RGQ_ENTRPR_VAL_EV_SOURCE_WINDOW.FAT&amp;VAR:ID1=PLL&amp;VAR:SDATE=20060915&amp;VAR:FDATE=20060731&amp;VAR:FREQ=WEEKLY&amp;VAR:RELITEM=&amp;VAR:CURRENCY=&amp;VAR:DB_TYPE=&amp;VAR:UNITS=M&amp;window=popup&amp;w","idth=535&amp;height=425&amp;START_MAXIMIZED=FALSE&amp;Y=120&amp;display_string=audit"}</definedName>
    <definedName name="_487__FDSAUDITLINK__" localSheetId="0" hidden="1">{"fdsup://directions/FAT Viewer?action=UPDATE&amp;creator=factSet&amp;DYN_ARGS=true&amp;DOC_NAME=FAT:RGQ_ENTRPR_VAL_EV_SOURCE_WINDOW.FAT&amp;VAR:ID1=PLL&amp;VAR:SDATE=20060915&amp;VAR:FDATE=20060731&amp;VAR:FREQ=WEEKLY&amp;VAR:RELITEM=&amp;VAR:CURRENCY=&amp;VAR:DB_TYPE=&amp;VAR:UNITS=M&amp;window=popup&amp;w","idth=535&amp;height=425&amp;START_MAXIMIZED=FALSE&amp;Y=120&amp;display_string=audit"}</definedName>
    <definedName name="_487__FDSAUDITLINK__" hidden="1">{"fdsup://directions/FAT Viewer?action=UPDATE&amp;creator=factSet&amp;DYN_ARGS=true&amp;DOC_NAME=FAT:RGQ_ENTRPR_VAL_EV_SOURCE_WINDOW.FAT&amp;VAR:ID1=PLL&amp;VAR:SDATE=20060915&amp;VAR:FDATE=20060731&amp;VAR:FREQ=WEEKLY&amp;VAR:RELITEM=&amp;VAR:CURRENCY=&amp;VAR:DB_TYPE=&amp;VAR:UNITS=M&amp;window=popup&amp;w","idth=535&amp;height=425&amp;START_MAXIMIZED=FALSE&amp;Y=120&amp;display_string=audit"}</definedName>
    <definedName name="_4870__FDSAUDITLINK__" localSheetId="1" hidden="1">{"fdsup://directions/FAT Viewer?action=UPDATE&amp;creator=factSet&amp;DYN_ARGS=true&amp;DOC_NAME=FAT:RGQ_ENTRPR_VAL_EV_SOURCE_WINDOW.FAT&amp;VAR:ID1=WTS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4870__FDSAUDITLINK__" localSheetId="0" hidden="1">{"fdsup://directions/FAT Viewer?action=UPDATE&amp;creator=factSet&amp;DYN_ARGS=true&amp;DOC_NAME=FAT:RGQ_ENTRPR_VAL_EV_SOURCE_WINDOW.FAT&amp;VAR:ID1=WTS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4870__FDSAUDITLINK__" hidden="1">{"fdsup://directions/FAT Viewer?action=UPDATE&amp;creator=factSet&amp;DYN_ARGS=true&amp;DOC_NAME=FAT:RGQ_ENTRPR_VAL_EV_SOURCE_WINDOW.FAT&amp;VAR:ID1=WTS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4871__FDSAUDITLINK__" localSheetId="1" hidden="1">{"fdsup://directions/FAT Viewer?action=UPDATE&amp;creator=factSet&amp;DYN_ARGS=true&amp;DOC_NAME=FAT:RGQ_ENTRPR_VAL_EV_SOURCE_WINDOW.FAT&amp;VAR:ID1=WTS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4871__FDSAUDITLINK__" localSheetId="0" hidden="1">{"fdsup://directions/FAT Viewer?action=UPDATE&amp;creator=factSet&amp;DYN_ARGS=true&amp;DOC_NAME=FAT:RGQ_ENTRPR_VAL_EV_SOURCE_WINDOW.FAT&amp;VAR:ID1=WTS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4871__FDSAUDITLINK__" hidden="1">{"fdsup://directions/FAT Viewer?action=UPDATE&amp;creator=factSet&amp;DYN_ARGS=true&amp;DOC_NAME=FAT:RGQ_ENTRPR_VAL_EV_SOURCE_WINDOW.FAT&amp;VAR:ID1=WTS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4872__FDSAUDITLINK__" localSheetId="1" hidden="1">{"fdsup://directions/FAT Viewer?action=UPDATE&amp;creator=factSet&amp;DYN_ARGS=true&amp;DOC_NAME=FAT:RGQ_ENTRPR_VAL_EV_SOURCE_WINDOW.FAT&amp;VAR:ID1=WTS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4872__FDSAUDITLINK__" localSheetId="0" hidden="1">{"fdsup://directions/FAT Viewer?action=UPDATE&amp;creator=factSet&amp;DYN_ARGS=true&amp;DOC_NAME=FAT:RGQ_ENTRPR_VAL_EV_SOURCE_WINDOW.FAT&amp;VAR:ID1=WTS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4872__FDSAUDITLINK__" hidden="1">{"fdsup://directions/FAT Viewer?action=UPDATE&amp;creator=factSet&amp;DYN_ARGS=true&amp;DOC_NAME=FAT:RGQ_ENTRPR_VAL_EV_SOURCE_WINDOW.FAT&amp;VAR:ID1=WTS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4873__FDSAUDITLINK__" localSheetId="1" hidden="1">{"fdsup://directions/FAT Viewer?action=UPDATE&amp;creator=factSet&amp;DYN_ARGS=true&amp;DOC_NAME=FAT:RGQ_ENTRPR_VAL_EV_SOURCE_WINDOW.FAT&amp;VAR:ID1=WTS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4873__FDSAUDITLINK__" localSheetId="0" hidden="1">{"fdsup://directions/FAT Viewer?action=UPDATE&amp;creator=factSet&amp;DYN_ARGS=true&amp;DOC_NAME=FAT:RGQ_ENTRPR_VAL_EV_SOURCE_WINDOW.FAT&amp;VAR:ID1=WTS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4873__FDSAUDITLINK__" hidden="1">{"fdsup://directions/FAT Viewer?action=UPDATE&amp;creator=factSet&amp;DYN_ARGS=true&amp;DOC_NAME=FAT:RGQ_ENTRPR_VAL_EV_SOURCE_WINDOW.FAT&amp;VAR:ID1=WTS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4874__FDSAUDITLINK__" localSheetId="1" hidden="1">{"fdsup://directions/FAT Viewer?action=UPDATE&amp;creator=factSet&amp;DYN_ARGS=true&amp;DOC_NAME=FAT:RGQ_ENTRPR_VAL_EV_SOURCE_WINDOW.FAT&amp;VAR:ID1=WTS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4874__FDSAUDITLINK__" localSheetId="0" hidden="1">{"fdsup://directions/FAT Viewer?action=UPDATE&amp;creator=factSet&amp;DYN_ARGS=true&amp;DOC_NAME=FAT:RGQ_ENTRPR_VAL_EV_SOURCE_WINDOW.FAT&amp;VAR:ID1=WTS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4874__FDSAUDITLINK__" hidden="1">{"fdsup://directions/FAT Viewer?action=UPDATE&amp;creator=factSet&amp;DYN_ARGS=true&amp;DOC_NAME=FAT:RGQ_ENTRPR_VAL_EV_SOURCE_WINDOW.FAT&amp;VAR:ID1=WTS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4875__FDSAUDITLINK__" localSheetId="1" hidden="1">{"fdsup://directions/FAT Viewer?action=UPDATE&amp;creator=factSet&amp;DYN_ARGS=true&amp;DOC_NAME=FAT:RGQ_ENTRPR_VAL_EV_SOURCE_WINDOW.FAT&amp;VAR:ID1=WTS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4875__FDSAUDITLINK__" localSheetId="0" hidden="1">{"fdsup://directions/FAT Viewer?action=UPDATE&amp;creator=factSet&amp;DYN_ARGS=true&amp;DOC_NAME=FAT:RGQ_ENTRPR_VAL_EV_SOURCE_WINDOW.FAT&amp;VAR:ID1=WTS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4875__FDSAUDITLINK__" hidden="1">{"fdsup://directions/FAT Viewer?action=UPDATE&amp;creator=factSet&amp;DYN_ARGS=true&amp;DOC_NAME=FAT:RGQ_ENTRPR_VAL_EV_SOURCE_WINDOW.FAT&amp;VAR:ID1=WTS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4876__FDSAUDITLINK__" localSheetId="1" hidden="1">{"fdsup://directions/FAT Viewer?action=UPDATE&amp;creator=factSet&amp;DYN_ARGS=true&amp;DOC_NAME=FAT:RGQ_ENTRPR_VAL_EV_SOURCE_WINDOW.FAT&amp;VAR:ID1=WTS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4876__FDSAUDITLINK__" localSheetId="0" hidden="1">{"fdsup://directions/FAT Viewer?action=UPDATE&amp;creator=factSet&amp;DYN_ARGS=true&amp;DOC_NAME=FAT:RGQ_ENTRPR_VAL_EV_SOURCE_WINDOW.FAT&amp;VAR:ID1=WTS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4876__FDSAUDITLINK__" hidden="1">{"fdsup://directions/FAT Viewer?action=UPDATE&amp;creator=factSet&amp;DYN_ARGS=true&amp;DOC_NAME=FAT:RGQ_ENTRPR_VAL_EV_SOURCE_WINDOW.FAT&amp;VAR:ID1=WTS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4877__FDSAUDITLINK__" localSheetId="1" hidden="1">{"fdsup://directions/FAT Viewer?action=UPDATE&amp;creator=factSet&amp;DYN_ARGS=true&amp;DOC_NAME=FAT:RGQ_ENTRPR_VAL_EV_SOURCE_WINDOW.FAT&amp;VAR:ID1=WTS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4877__FDSAUDITLINK__" localSheetId="0" hidden="1">{"fdsup://directions/FAT Viewer?action=UPDATE&amp;creator=factSet&amp;DYN_ARGS=true&amp;DOC_NAME=FAT:RGQ_ENTRPR_VAL_EV_SOURCE_WINDOW.FAT&amp;VAR:ID1=WTS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4877__FDSAUDITLINK__" hidden="1">{"fdsup://directions/FAT Viewer?action=UPDATE&amp;creator=factSet&amp;DYN_ARGS=true&amp;DOC_NAME=FAT:RGQ_ENTRPR_VAL_EV_SOURCE_WINDOW.FAT&amp;VAR:ID1=WTS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4878__FDSAUDITLINK__" localSheetId="1" hidden="1">{"fdsup://directions/FAT Viewer?action=UPDATE&amp;creator=factSet&amp;DYN_ARGS=true&amp;DOC_NAME=FAT:RGQ_ENTRPR_VAL_EV_SOURCE_WINDOW.FAT&amp;VAR:ID1=WTS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4878__FDSAUDITLINK__" localSheetId="0" hidden="1">{"fdsup://directions/FAT Viewer?action=UPDATE&amp;creator=factSet&amp;DYN_ARGS=true&amp;DOC_NAME=FAT:RGQ_ENTRPR_VAL_EV_SOURCE_WINDOW.FAT&amp;VAR:ID1=WTS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4878__FDSAUDITLINK__" hidden="1">{"fdsup://directions/FAT Viewer?action=UPDATE&amp;creator=factSet&amp;DYN_ARGS=true&amp;DOC_NAME=FAT:RGQ_ENTRPR_VAL_EV_SOURCE_WINDOW.FAT&amp;VAR:ID1=WTS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4879__FDSAUDITLINK__" localSheetId="1" hidden="1">{"fdsup://directions/FAT Viewer?action=UPDATE&amp;creator=factSet&amp;DYN_ARGS=true&amp;DOC_NAME=FAT:RGQ_ENTRPR_VAL_EV_SOURCE_WINDOW.FAT&amp;VAR:ID1=WTS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4879__FDSAUDITLINK__" localSheetId="0" hidden="1">{"fdsup://directions/FAT Viewer?action=UPDATE&amp;creator=factSet&amp;DYN_ARGS=true&amp;DOC_NAME=FAT:RGQ_ENTRPR_VAL_EV_SOURCE_WINDOW.FAT&amp;VAR:ID1=WTS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4879__FDSAUDITLINK__" hidden="1">{"fdsup://directions/FAT Viewer?action=UPDATE&amp;creator=factSet&amp;DYN_ARGS=true&amp;DOC_NAME=FAT:RGQ_ENTRPR_VAL_EV_SOURCE_WINDOW.FAT&amp;VAR:ID1=WTS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488__FDSAUDITLINK__" localSheetId="1" hidden="1">{"fdsup://directions/FAT Viewer?action=UPDATE&amp;creator=factSet&amp;DYN_ARGS=true&amp;DOC_NAME=FAT:RGQ_ENTRPR_VAL_EV_SOURCE_WINDOW.FAT&amp;VAR:ID1=PLL&amp;VAR:SDATE=20060908&amp;VAR:FDATE=20060731&amp;VAR:FREQ=WEEKLY&amp;VAR:RELITEM=&amp;VAR:CURRENCY=&amp;VAR:DB_TYPE=&amp;VAR:UNITS=M&amp;window=popup&amp;w","idth=535&amp;height=425&amp;START_MAXIMIZED=FALSE&amp;Y=120&amp;display_string=audit"}</definedName>
    <definedName name="_488__FDSAUDITLINK__" localSheetId="0" hidden="1">{"fdsup://directions/FAT Viewer?action=UPDATE&amp;creator=factSet&amp;DYN_ARGS=true&amp;DOC_NAME=FAT:RGQ_ENTRPR_VAL_EV_SOURCE_WINDOW.FAT&amp;VAR:ID1=PLL&amp;VAR:SDATE=20060908&amp;VAR:FDATE=20060731&amp;VAR:FREQ=WEEKLY&amp;VAR:RELITEM=&amp;VAR:CURRENCY=&amp;VAR:DB_TYPE=&amp;VAR:UNITS=M&amp;window=popup&amp;w","idth=535&amp;height=425&amp;START_MAXIMIZED=FALSE&amp;Y=120&amp;display_string=audit"}</definedName>
    <definedName name="_488__FDSAUDITLINK__" hidden="1">{"fdsup://directions/FAT Viewer?action=UPDATE&amp;creator=factSet&amp;DYN_ARGS=true&amp;DOC_NAME=FAT:RGQ_ENTRPR_VAL_EV_SOURCE_WINDOW.FAT&amp;VAR:ID1=PLL&amp;VAR:SDATE=20060908&amp;VAR:FDATE=20060731&amp;VAR:FREQ=WEEKLY&amp;VAR:RELITEM=&amp;VAR:CURRENCY=&amp;VAR:DB_TYPE=&amp;VAR:UNITS=M&amp;window=popup&amp;w","idth=535&amp;height=425&amp;START_MAXIMIZED=FALSE&amp;Y=120&amp;display_string=audit"}</definedName>
    <definedName name="_4880__FDSAUDITLINK__" localSheetId="1" hidden="1">{"fdsup://directions/FAT Viewer?action=UPDATE&amp;creator=factSet&amp;DYN_ARGS=true&amp;DOC_NAME=FAT:RGQ_ENTRPR_VAL_EV_SOURCE_WINDOW.FAT&amp;VAR:ID1=WTS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4880__FDSAUDITLINK__" localSheetId="0" hidden="1">{"fdsup://directions/FAT Viewer?action=UPDATE&amp;creator=factSet&amp;DYN_ARGS=true&amp;DOC_NAME=FAT:RGQ_ENTRPR_VAL_EV_SOURCE_WINDOW.FAT&amp;VAR:ID1=WTS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4880__FDSAUDITLINK__" hidden="1">{"fdsup://directions/FAT Viewer?action=UPDATE&amp;creator=factSet&amp;DYN_ARGS=true&amp;DOC_NAME=FAT:RGQ_ENTRPR_VAL_EV_SOURCE_WINDOW.FAT&amp;VAR:ID1=WTS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4881__FDSAUDITLINK__" localSheetId="1" hidden="1">{"fdsup://directions/FAT Viewer?action=UPDATE&amp;creator=factSet&amp;DYN_ARGS=true&amp;DOC_NAME=FAT:RGQ_ENTRPR_VAL_EV_SOURCE_WINDOW.FAT&amp;VAR:ID1=WTS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4881__FDSAUDITLINK__" localSheetId="0" hidden="1">{"fdsup://directions/FAT Viewer?action=UPDATE&amp;creator=factSet&amp;DYN_ARGS=true&amp;DOC_NAME=FAT:RGQ_ENTRPR_VAL_EV_SOURCE_WINDOW.FAT&amp;VAR:ID1=WTS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4881__FDSAUDITLINK__" hidden="1">{"fdsup://directions/FAT Viewer?action=UPDATE&amp;creator=factSet&amp;DYN_ARGS=true&amp;DOC_NAME=FAT:RGQ_ENTRPR_VAL_EV_SOURCE_WINDOW.FAT&amp;VAR:ID1=WTS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4882__FDSAUDITLINK__" localSheetId="1" hidden="1">{"fdsup://directions/FAT Viewer?action=UPDATE&amp;creator=factSet&amp;DYN_ARGS=true&amp;DOC_NAME=FAT:RGQ_ENTRPR_VAL_EV_SOURCE_WINDOW.FAT&amp;VAR:ID1=WTS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4882__FDSAUDITLINK__" localSheetId="0" hidden="1">{"fdsup://directions/FAT Viewer?action=UPDATE&amp;creator=factSet&amp;DYN_ARGS=true&amp;DOC_NAME=FAT:RGQ_ENTRPR_VAL_EV_SOURCE_WINDOW.FAT&amp;VAR:ID1=WTS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4882__FDSAUDITLINK__" hidden="1">{"fdsup://directions/FAT Viewer?action=UPDATE&amp;creator=factSet&amp;DYN_ARGS=true&amp;DOC_NAME=FAT:RGQ_ENTRPR_VAL_EV_SOURCE_WINDOW.FAT&amp;VAR:ID1=WTS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4883__FDSAUDITLINK__" localSheetId="1" hidden="1">{"fdsup://directions/FAT Viewer?action=UPDATE&amp;creator=factSet&amp;DYN_ARGS=true&amp;DOC_NAME=FAT:RGQ_ENTRPR_VAL_EV_SOURCE_WINDOW.FAT&amp;VAR:ID1=WTS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4883__FDSAUDITLINK__" localSheetId="0" hidden="1">{"fdsup://directions/FAT Viewer?action=UPDATE&amp;creator=factSet&amp;DYN_ARGS=true&amp;DOC_NAME=FAT:RGQ_ENTRPR_VAL_EV_SOURCE_WINDOW.FAT&amp;VAR:ID1=WTS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4883__FDSAUDITLINK__" hidden="1">{"fdsup://directions/FAT Viewer?action=UPDATE&amp;creator=factSet&amp;DYN_ARGS=true&amp;DOC_NAME=FAT:RGQ_ENTRPR_VAL_EV_SOURCE_WINDOW.FAT&amp;VAR:ID1=WTS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4884__FDSAUDITLINK__" localSheetId="1" hidden="1">{"fdsup://directions/FAT Viewer?action=UPDATE&amp;creator=factSet&amp;DYN_ARGS=true&amp;DOC_NAME=FAT:RGQ_ENTRPR_VAL_EV_SOURCE_WINDOW.FAT&amp;VAR:ID1=WTS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4884__FDSAUDITLINK__" localSheetId="0" hidden="1">{"fdsup://directions/FAT Viewer?action=UPDATE&amp;creator=factSet&amp;DYN_ARGS=true&amp;DOC_NAME=FAT:RGQ_ENTRPR_VAL_EV_SOURCE_WINDOW.FAT&amp;VAR:ID1=WTS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4884__FDSAUDITLINK__" hidden="1">{"fdsup://directions/FAT Viewer?action=UPDATE&amp;creator=factSet&amp;DYN_ARGS=true&amp;DOC_NAME=FAT:RGQ_ENTRPR_VAL_EV_SOURCE_WINDOW.FAT&amp;VAR:ID1=WTS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4885__FDSAUDITLINK__" localSheetId="1" hidden="1">{"fdsup://directions/FAT Viewer?action=UPDATE&amp;creator=factSet&amp;DYN_ARGS=true&amp;DOC_NAME=FAT:RGQ_ENTRPR_VAL_EV_SOURCE_WINDOW.FAT&amp;VAR:ID1=WTS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4885__FDSAUDITLINK__" localSheetId="0" hidden="1">{"fdsup://directions/FAT Viewer?action=UPDATE&amp;creator=factSet&amp;DYN_ARGS=true&amp;DOC_NAME=FAT:RGQ_ENTRPR_VAL_EV_SOURCE_WINDOW.FAT&amp;VAR:ID1=WTS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4885__FDSAUDITLINK__" hidden="1">{"fdsup://directions/FAT Viewer?action=UPDATE&amp;creator=factSet&amp;DYN_ARGS=true&amp;DOC_NAME=FAT:RGQ_ENTRPR_VAL_EV_SOURCE_WINDOW.FAT&amp;VAR:ID1=WTS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4886__FDSAUDITLINK__" localSheetId="1" hidden="1">{"fdsup://directions/FAT Viewer?action=UPDATE&amp;creator=factSet&amp;DYN_ARGS=true&amp;DOC_NAME=FAT:RGQ_ENTRPR_VAL_EV_SOURCE_WINDOW.FAT&amp;VAR:ID1=WTS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4886__FDSAUDITLINK__" localSheetId="0" hidden="1">{"fdsup://directions/FAT Viewer?action=UPDATE&amp;creator=factSet&amp;DYN_ARGS=true&amp;DOC_NAME=FAT:RGQ_ENTRPR_VAL_EV_SOURCE_WINDOW.FAT&amp;VAR:ID1=WTS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4886__FDSAUDITLINK__" hidden="1">{"fdsup://directions/FAT Viewer?action=UPDATE&amp;creator=factSet&amp;DYN_ARGS=true&amp;DOC_NAME=FAT:RGQ_ENTRPR_VAL_EV_SOURCE_WINDOW.FAT&amp;VAR:ID1=WTS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4887__FDSAUDITLINK__" localSheetId="1" hidden="1">{"fdsup://directions/FAT Viewer?action=UPDATE&amp;creator=factSet&amp;DYN_ARGS=true&amp;DOC_NAME=FAT:RGQ_ENTRPR_VAL_EV_SOURCE_WINDOW.FAT&amp;VAR:ID1=WTS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4887__FDSAUDITLINK__" localSheetId="0" hidden="1">{"fdsup://directions/FAT Viewer?action=UPDATE&amp;creator=factSet&amp;DYN_ARGS=true&amp;DOC_NAME=FAT:RGQ_ENTRPR_VAL_EV_SOURCE_WINDOW.FAT&amp;VAR:ID1=WTS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4887__FDSAUDITLINK__" hidden="1">{"fdsup://directions/FAT Viewer?action=UPDATE&amp;creator=factSet&amp;DYN_ARGS=true&amp;DOC_NAME=FAT:RGQ_ENTRPR_VAL_EV_SOURCE_WINDOW.FAT&amp;VAR:ID1=WTS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4888__FDSAUDITLINK__" localSheetId="1" hidden="1">{"fdsup://directions/FAT Viewer?action=UPDATE&amp;creator=factSet&amp;DYN_ARGS=true&amp;DOC_NAME=FAT:RGQ_ENTRPR_VAL_EV_SOURCE_WINDOW.FAT&amp;VAR:ID1=WTS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4888__FDSAUDITLINK__" localSheetId="0" hidden="1">{"fdsup://directions/FAT Viewer?action=UPDATE&amp;creator=factSet&amp;DYN_ARGS=true&amp;DOC_NAME=FAT:RGQ_ENTRPR_VAL_EV_SOURCE_WINDOW.FAT&amp;VAR:ID1=WTS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4888__FDSAUDITLINK__" hidden="1">{"fdsup://directions/FAT Viewer?action=UPDATE&amp;creator=factSet&amp;DYN_ARGS=true&amp;DOC_NAME=FAT:RGQ_ENTRPR_VAL_EV_SOURCE_WINDOW.FAT&amp;VAR:ID1=WTS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4889__FDSAUDITLINK__" localSheetId="1" hidden="1">{"fdsup://directions/FAT Viewer?action=UPDATE&amp;creator=factSet&amp;DYN_ARGS=true&amp;DOC_NAME=FAT:RGQ_ENTRPR_VAL_EV_SOURCE_WINDOW.FAT&amp;VAR:ID1=WTS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4889__FDSAUDITLINK__" localSheetId="0" hidden="1">{"fdsup://directions/FAT Viewer?action=UPDATE&amp;creator=factSet&amp;DYN_ARGS=true&amp;DOC_NAME=FAT:RGQ_ENTRPR_VAL_EV_SOURCE_WINDOW.FAT&amp;VAR:ID1=WTS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4889__FDSAUDITLINK__" hidden="1">{"fdsup://directions/FAT Viewer?action=UPDATE&amp;creator=factSet&amp;DYN_ARGS=true&amp;DOC_NAME=FAT:RGQ_ENTRPR_VAL_EV_SOURCE_WINDOW.FAT&amp;VAR:ID1=WTS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489__FDSAUDITLINK__" localSheetId="1" hidden="1">{"fdsup://directions/FAT Viewer?action=UPDATE&amp;creator=factSet&amp;DYN_ARGS=true&amp;DOC_NAME=FAT:RGQ_ENTRPR_VAL_EV_SOURCE_WINDOW.FAT&amp;VAR:ID1=PLL&amp;VAR:SDATE=20060901&amp;VAR:FDATE=20060731&amp;VAR:FREQ=WEEKLY&amp;VAR:RELITEM=&amp;VAR:CURRENCY=&amp;VAR:DB_TYPE=&amp;VAR:UNITS=M&amp;window=popup&amp;w","idth=535&amp;height=425&amp;START_MAXIMIZED=FALSE&amp;Y=120&amp;display_string=audit"}</definedName>
    <definedName name="_489__FDSAUDITLINK__" localSheetId="0" hidden="1">{"fdsup://directions/FAT Viewer?action=UPDATE&amp;creator=factSet&amp;DYN_ARGS=true&amp;DOC_NAME=FAT:RGQ_ENTRPR_VAL_EV_SOURCE_WINDOW.FAT&amp;VAR:ID1=PLL&amp;VAR:SDATE=20060901&amp;VAR:FDATE=20060731&amp;VAR:FREQ=WEEKLY&amp;VAR:RELITEM=&amp;VAR:CURRENCY=&amp;VAR:DB_TYPE=&amp;VAR:UNITS=M&amp;window=popup&amp;w","idth=535&amp;height=425&amp;START_MAXIMIZED=FALSE&amp;Y=120&amp;display_string=audit"}</definedName>
    <definedName name="_489__FDSAUDITLINK__" hidden="1">{"fdsup://directions/FAT Viewer?action=UPDATE&amp;creator=factSet&amp;DYN_ARGS=true&amp;DOC_NAME=FAT:RGQ_ENTRPR_VAL_EV_SOURCE_WINDOW.FAT&amp;VAR:ID1=PLL&amp;VAR:SDATE=20060901&amp;VAR:FDATE=20060731&amp;VAR:FREQ=WEEKLY&amp;VAR:RELITEM=&amp;VAR:CURRENCY=&amp;VAR:DB_TYPE=&amp;VAR:UNITS=M&amp;window=popup&amp;w","idth=535&amp;height=425&amp;START_MAXIMIZED=FALSE&amp;Y=120&amp;display_string=audit"}</definedName>
    <definedName name="_4890__FDSAUDITLINK__" localSheetId="1" hidden="1">{"fdsup://directions/FAT Viewer?action=UPDATE&amp;creator=factSet&amp;DYN_ARGS=true&amp;DOC_NAME=FAT:RGQ_ENTRPR_VAL_EV_SOURCE_WINDOW.FAT&amp;VAR:ID1=WTS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4890__FDSAUDITLINK__" localSheetId="0" hidden="1">{"fdsup://directions/FAT Viewer?action=UPDATE&amp;creator=factSet&amp;DYN_ARGS=true&amp;DOC_NAME=FAT:RGQ_ENTRPR_VAL_EV_SOURCE_WINDOW.FAT&amp;VAR:ID1=WTS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4890__FDSAUDITLINK__" hidden="1">{"fdsup://directions/FAT Viewer?action=UPDATE&amp;creator=factSet&amp;DYN_ARGS=true&amp;DOC_NAME=FAT:RGQ_ENTRPR_VAL_EV_SOURCE_WINDOW.FAT&amp;VAR:ID1=WTS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4891__FDSAUDITLINK__" localSheetId="1" hidden="1">{"fdsup://directions/FAT Viewer?action=UPDATE&amp;creator=factSet&amp;DYN_ARGS=true&amp;DOC_NAME=FAT:RGQ_ENTRPR_VAL_EV_SOURCE_WINDOW.FAT&amp;VAR:ID1=WTS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4891__FDSAUDITLINK__" localSheetId="0" hidden="1">{"fdsup://directions/FAT Viewer?action=UPDATE&amp;creator=factSet&amp;DYN_ARGS=true&amp;DOC_NAME=FAT:RGQ_ENTRPR_VAL_EV_SOURCE_WINDOW.FAT&amp;VAR:ID1=WTS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4891__FDSAUDITLINK__" hidden="1">{"fdsup://directions/FAT Viewer?action=UPDATE&amp;creator=factSet&amp;DYN_ARGS=true&amp;DOC_NAME=FAT:RGQ_ENTRPR_VAL_EV_SOURCE_WINDOW.FAT&amp;VAR:ID1=WTS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4892__FDSAUDITLINK__" localSheetId="1" hidden="1">{"fdsup://directions/FAT Viewer?action=UPDATE&amp;creator=factSet&amp;DYN_ARGS=true&amp;DOC_NAME=FAT:RGQ_ENTRPR_VAL_EV_SOURCE_WINDOW.FAT&amp;VAR:ID1=WTS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4892__FDSAUDITLINK__" localSheetId="0" hidden="1">{"fdsup://directions/FAT Viewer?action=UPDATE&amp;creator=factSet&amp;DYN_ARGS=true&amp;DOC_NAME=FAT:RGQ_ENTRPR_VAL_EV_SOURCE_WINDOW.FAT&amp;VAR:ID1=WTS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4892__FDSAUDITLINK__" hidden="1">{"fdsup://directions/FAT Viewer?action=UPDATE&amp;creator=factSet&amp;DYN_ARGS=true&amp;DOC_NAME=FAT:RGQ_ENTRPR_VAL_EV_SOURCE_WINDOW.FAT&amp;VAR:ID1=WTS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4893__FDSAUDITLINK__" localSheetId="1" hidden="1">{"fdsup://directions/FAT Viewer?action=UPDATE&amp;creator=factSet&amp;DYN_ARGS=true&amp;DOC_NAME=FAT:RGQ_ENTRPR_VAL_EV_SOURCE_WINDOW.FAT&amp;VAR:ID1=WTS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4893__FDSAUDITLINK__" localSheetId="0" hidden="1">{"fdsup://directions/FAT Viewer?action=UPDATE&amp;creator=factSet&amp;DYN_ARGS=true&amp;DOC_NAME=FAT:RGQ_ENTRPR_VAL_EV_SOURCE_WINDOW.FAT&amp;VAR:ID1=WTS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4893__FDSAUDITLINK__" hidden="1">{"fdsup://directions/FAT Viewer?action=UPDATE&amp;creator=factSet&amp;DYN_ARGS=true&amp;DOC_NAME=FAT:RGQ_ENTRPR_VAL_EV_SOURCE_WINDOW.FAT&amp;VAR:ID1=WTS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4894__FDSAUDITLINK__" localSheetId="1" hidden="1">{"fdsup://directions/FAT Viewer?action=UPDATE&amp;creator=factSet&amp;DYN_ARGS=true&amp;DOC_NAME=FAT:RGQ_ENTRPR_VAL_EV_SOURCE_WINDOW.FAT&amp;VAR:ID1=WTS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4894__FDSAUDITLINK__" localSheetId="0" hidden="1">{"fdsup://directions/FAT Viewer?action=UPDATE&amp;creator=factSet&amp;DYN_ARGS=true&amp;DOC_NAME=FAT:RGQ_ENTRPR_VAL_EV_SOURCE_WINDOW.FAT&amp;VAR:ID1=WTS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4894__FDSAUDITLINK__" hidden="1">{"fdsup://directions/FAT Viewer?action=UPDATE&amp;creator=factSet&amp;DYN_ARGS=true&amp;DOC_NAME=FAT:RGQ_ENTRPR_VAL_EV_SOURCE_WINDOW.FAT&amp;VAR:ID1=WTS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4895__FDSAUDITLINK__" localSheetId="1" hidden="1">{"fdsup://directions/FAT Viewer?action=UPDATE&amp;creator=factSet&amp;DYN_ARGS=true&amp;DOC_NAME=FAT:RGQ_ENTRPR_VAL_EV_SOURCE_WINDOW.FAT&amp;VAR:ID1=WTS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4895__FDSAUDITLINK__" localSheetId="0" hidden="1">{"fdsup://directions/FAT Viewer?action=UPDATE&amp;creator=factSet&amp;DYN_ARGS=true&amp;DOC_NAME=FAT:RGQ_ENTRPR_VAL_EV_SOURCE_WINDOW.FAT&amp;VAR:ID1=WTS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4895__FDSAUDITLINK__" hidden="1">{"fdsup://directions/FAT Viewer?action=UPDATE&amp;creator=factSet&amp;DYN_ARGS=true&amp;DOC_NAME=FAT:RGQ_ENTRPR_VAL_EV_SOURCE_WINDOW.FAT&amp;VAR:ID1=WTS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4896__FDSAUDITLINK__" localSheetId="1" hidden="1">{"fdsup://directions/FAT Viewer?action=UPDATE&amp;creator=factSet&amp;DYN_ARGS=true&amp;DOC_NAME=FAT:RGQ_ENTRPR_VAL_EV_SOURCE_WINDOW.FAT&amp;VAR:ID1=WTS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4896__FDSAUDITLINK__" localSheetId="0" hidden="1">{"fdsup://directions/FAT Viewer?action=UPDATE&amp;creator=factSet&amp;DYN_ARGS=true&amp;DOC_NAME=FAT:RGQ_ENTRPR_VAL_EV_SOURCE_WINDOW.FAT&amp;VAR:ID1=WTS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4896__FDSAUDITLINK__" hidden="1">{"fdsup://directions/FAT Viewer?action=UPDATE&amp;creator=factSet&amp;DYN_ARGS=true&amp;DOC_NAME=FAT:RGQ_ENTRPR_VAL_EV_SOURCE_WINDOW.FAT&amp;VAR:ID1=WTS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4897__FDSAUDITLINK__" localSheetId="1" hidden="1">{"fdsup://directions/FAT Viewer?action=UPDATE&amp;creator=factSet&amp;DYN_ARGS=true&amp;DOC_NAME=FAT:RGQ_ENTRPR_VAL_EV_SOURCE_WINDOW.FAT&amp;VAR:ID1=WTS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4897__FDSAUDITLINK__" localSheetId="0" hidden="1">{"fdsup://directions/FAT Viewer?action=UPDATE&amp;creator=factSet&amp;DYN_ARGS=true&amp;DOC_NAME=FAT:RGQ_ENTRPR_VAL_EV_SOURCE_WINDOW.FAT&amp;VAR:ID1=WTS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4897__FDSAUDITLINK__" hidden="1">{"fdsup://directions/FAT Viewer?action=UPDATE&amp;creator=factSet&amp;DYN_ARGS=true&amp;DOC_NAME=FAT:RGQ_ENTRPR_VAL_EV_SOURCE_WINDOW.FAT&amp;VAR:ID1=WTS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4898__FDSAUDITLINK__" localSheetId="1" hidden="1">{"fdsup://directions/FAT Viewer?action=UPDATE&amp;creator=factSet&amp;DYN_ARGS=true&amp;DOC_NAME=FAT:RGQ_ENTRPR_VAL_EV_SOURCE_WINDOW.FAT&amp;VAR:ID1=WTS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4898__FDSAUDITLINK__" localSheetId="0" hidden="1">{"fdsup://directions/FAT Viewer?action=UPDATE&amp;creator=factSet&amp;DYN_ARGS=true&amp;DOC_NAME=FAT:RGQ_ENTRPR_VAL_EV_SOURCE_WINDOW.FAT&amp;VAR:ID1=WTS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4898__FDSAUDITLINK__" hidden="1">{"fdsup://directions/FAT Viewer?action=UPDATE&amp;creator=factSet&amp;DYN_ARGS=true&amp;DOC_NAME=FAT:RGQ_ENTRPR_VAL_EV_SOURCE_WINDOW.FAT&amp;VAR:ID1=WTS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4899__FDSAUDITLINK__" localSheetId="1" hidden="1">{"fdsup://directions/FAT Viewer?action=UPDATE&amp;creator=factSet&amp;DYN_ARGS=true&amp;DOC_NAME=FAT:RGQ_ENTRPR_VAL_EV_SOURCE_WINDOW.FAT&amp;VAR:ID1=WTS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4899__FDSAUDITLINK__" localSheetId="0" hidden="1">{"fdsup://directions/FAT Viewer?action=UPDATE&amp;creator=factSet&amp;DYN_ARGS=true&amp;DOC_NAME=FAT:RGQ_ENTRPR_VAL_EV_SOURCE_WINDOW.FAT&amp;VAR:ID1=WTS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4899__FDSAUDITLINK__" hidden="1">{"fdsup://directions/FAT Viewer?action=UPDATE&amp;creator=factSet&amp;DYN_ARGS=true&amp;DOC_NAME=FAT:RGQ_ENTRPR_VAL_EV_SOURCE_WINDOW.FAT&amp;VAR:ID1=WTS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49__123Graph_BSS5_A" hidden="1">#N/A</definedName>
    <definedName name="_49__FDSAUDITLINK__" localSheetId="1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49__FDSAUDITLINK__" localSheetId="0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49__FDSAUDITLINK__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490__FDSAUDITLINK__" localSheetId="1" hidden="1">{"fdsup://directions/FAT Viewer?action=UPDATE&amp;creator=factSet&amp;DYN_ARGS=true&amp;DOC_NAME=FAT:RGQ_ENTRPR_VAL_EV_SOURCE_WINDOW.FAT&amp;VAR:ID1=PLL&amp;VAR:SDATE=20060825&amp;VAR:FDATE=20060731&amp;VAR:FREQ=WEEKLY&amp;VAR:RELITEM=&amp;VAR:CURRENCY=&amp;VAR:DB_TYPE=&amp;VAR:UNITS=M&amp;window=popup&amp;w","idth=535&amp;height=425&amp;START_MAXIMIZED=FALSE&amp;Y=120&amp;display_string=audit"}</definedName>
    <definedName name="_490__FDSAUDITLINK__" localSheetId="0" hidden="1">{"fdsup://directions/FAT Viewer?action=UPDATE&amp;creator=factSet&amp;DYN_ARGS=true&amp;DOC_NAME=FAT:RGQ_ENTRPR_VAL_EV_SOURCE_WINDOW.FAT&amp;VAR:ID1=PLL&amp;VAR:SDATE=20060825&amp;VAR:FDATE=20060731&amp;VAR:FREQ=WEEKLY&amp;VAR:RELITEM=&amp;VAR:CURRENCY=&amp;VAR:DB_TYPE=&amp;VAR:UNITS=M&amp;window=popup&amp;w","idth=535&amp;height=425&amp;START_MAXIMIZED=FALSE&amp;Y=120&amp;display_string=audit"}</definedName>
    <definedName name="_490__FDSAUDITLINK__" hidden="1">{"fdsup://directions/FAT Viewer?action=UPDATE&amp;creator=factSet&amp;DYN_ARGS=true&amp;DOC_NAME=FAT:RGQ_ENTRPR_VAL_EV_SOURCE_WINDOW.FAT&amp;VAR:ID1=PLL&amp;VAR:SDATE=20060825&amp;VAR:FDATE=20060731&amp;VAR:FREQ=WEEKLY&amp;VAR:RELITEM=&amp;VAR:CURRENCY=&amp;VAR:DB_TYPE=&amp;VAR:UNITS=M&amp;window=popup&amp;w","idth=535&amp;height=425&amp;START_MAXIMIZED=FALSE&amp;Y=120&amp;display_string=audit"}</definedName>
    <definedName name="_4900__FDSAUDITLINK__" localSheetId="1" hidden="1">{"fdsup://directions/FAT Viewer?action=UPDATE&amp;creator=factSet&amp;DYN_ARGS=true&amp;DOC_NAME=FAT:RGQ_ENTRPR_VAL_EV_SOURCE_WINDOW.FAT&amp;VAR:ID1=WTS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4900__FDSAUDITLINK__" localSheetId="0" hidden="1">{"fdsup://directions/FAT Viewer?action=UPDATE&amp;creator=factSet&amp;DYN_ARGS=true&amp;DOC_NAME=FAT:RGQ_ENTRPR_VAL_EV_SOURCE_WINDOW.FAT&amp;VAR:ID1=WTS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4900__FDSAUDITLINK__" hidden="1">{"fdsup://directions/FAT Viewer?action=UPDATE&amp;creator=factSet&amp;DYN_ARGS=true&amp;DOC_NAME=FAT:RGQ_ENTRPR_VAL_EV_SOURCE_WINDOW.FAT&amp;VAR:ID1=WTS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4901__FDSAUDITLINK__" localSheetId="1" hidden="1">{"fdsup://directions/FAT Viewer?action=UPDATE&amp;creator=factSet&amp;DYN_ARGS=true&amp;DOC_NAME=FAT:RGQ_ENTRPR_VAL_EV_SOURCE_WINDOW.FAT&amp;VAR:ID1=WTS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4901__FDSAUDITLINK__" localSheetId="0" hidden="1">{"fdsup://directions/FAT Viewer?action=UPDATE&amp;creator=factSet&amp;DYN_ARGS=true&amp;DOC_NAME=FAT:RGQ_ENTRPR_VAL_EV_SOURCE_WINDOW.FAT&amp;VAR:ID1=WTS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4901__FDSAUDITLINK__" hidden="1">{"fdsup://directions/FAT Viewer?action=UPDATE&amp;creator=factSet&amp;DYN_ARGS=true&amp;DOC_NAME=FAT:RGQ_ENTRPR_VAL_EV_SOURCE_WINDOW.FAT&amp;VAR:ID1=WTS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4902__FDSAUDITLINK__" localSheetId="1" hidden="1">{"fdsup://directions/FAT Viewer?action=UPDATE&amp;creator=factSet&amp;DYN_ARGS=true&amp;DOC_NAME=FAT:RGQ_ENTRPR_VAL_EV_SOURCE_WINDOW.FAT&amp;VAR:ID1=WTS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4902__FDSAUDITLINK__" localSheetId="0" hidden="1">{"fdsup://directions/FAT Viewer?action=UPDATE&amp;creator=factSet&amp;DYN_ARGS=true&amp;DOC_NAME=FAT:RGQ_ENTRPR_VAL_EV_SOURCE_WINDOW.FAT&amp;VAR:ID1=WTS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4902__FDSAUDITLINK__" hidden="1">{"fdsup://directions/FAT Viewer?action=UPDATE&amp;creator=factSet&amp;DYN_ARGS=true&amp;DOC_NAME=FAT:RGQ_ENTRPR_VAL_EV_SOURCE_WINDOW.FAT&amp;VAR:ID1=WTS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4903__FDSAUDITLINK__" localSheetId="1" hidden="1">{"fdsup://directions/FAT Viewer?action=UPDATE&amp;creator=factSet&amp;DYN_ARGS=true&amp;DOC_NAME=FAT:RGQ_ENTRPR_VAL_EV_SOURCE_WINDOW.FAT&amp;VAR:ID1=WTS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4903__FDSAUDITLINK__" localSheetId="0" hidden="1">{"fdsup://directions/FAT Viewer?action=UPDATE&amp;creator=factSet&amp;DYN_ARGS=true&amp;DOC_NAME=FAT:RGQ_ENTRPR_VAL_EV_SOURCE_WINDOW.FAT&amp;VAR:ID1=WTS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4903__FDSAUDITLINK__" hidden="1">{"fdsup://directions/FAT Viewer?action=UPDATE&amp;creator=factSet&amp;DYN_ARGS=true&amp;DOC_NAME=FAT:RGQ_ENTRPR_VAL_EV_SOURCE_WINDOW.FAT&amp;VAR:ID1=WTS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4904__FDSAUDITLINK__" localSheetId="1" hidden="1">{"fdsup://directions/FAT Viewer?action=UPDATE&amp;creator=factSet&amp;DYN_ARGS=true&amp;DOC_NAME=FAT:RGQ_ENTRPR_VAL_EV_SOURCE_WINDOW.FAT&amp;VAR:ID1=WTS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4904__FDSAUDITLINK__" localSheetId="0" hidden="1">{"fdsup://directions/FAT Viewer?action=UPDATE&amp;creator=factSet&amp;DYN_ARGS=true&amp;DOC_NAME=FAT:RGQ_ENTRPR_VAL_EV_SOURCE_WINDOW.FAT&amp;VAR:ID1=WTS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4904__FDSAUDITLINK__" hidden="1">{"fdsup://directions/FAT Viewer?action=UPDATE&amp;creator=factSet&amp;DYN_ARGS=true&amp;DOC_NAME=FAT:RGQ_ENTRPR_VAL_EV_SOURCE_WINDOW.FAT&amp;VAR:ID1=WTS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4905__FDSAUDITLINK__" localSheetId="1" hidden="1">{"fdsup://directions/FAT Viewer?action=UPDATE&amp;creator=factSet&amp;DYN_ARGS=true&amp;DOC_NAME=FAT:RGQ_ENTRPR_VAL_EV_SOURCE_WINDOW.FAT&amp;VAR:ID1=WTS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4905__FDSAUDITLINK__" localSheetId="0" hidden="1">{"fdsup://directions/FAT Viewer?action=UPDATE&amp;creator=factSet&amp;DYN_ARGS=true&amp;DOC_NAME=FAT:RGQ_ENTRPR_VAL_EV_SOURCE_WINDOW.FAT&amp;VAR:ID1=WTS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4905__FDSAUDITLINK__" hidden="1">{"fdsup://directions/FAT Viewer?action=UPDATE&amp;creator=factSet&amp;DYN_ARGS=true&amp;DOC_NAME=FAT:RGQ_ENTRPR_VAL_EV_SOURCE_WINDOW.FAT&amp;VAR:ID1=WTS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4906__FDSAUDITLINK__" localSheetId="1" hidden="1">{"fdsup://directions/FAT Viewer?action=UPDATE&amp;creator=factSet&amp;DYN_ARGS=true&amp;DOC_NAME=FAT:RGQ_ENTRPR_VAL_EV_SOURCE_WINDOW.FAT&amp;VAR:ID1=WTS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4906__FDSAUDITLINK__" localSheetId="0" hidden="1">{"fdsup://directions/FAT Viewer?action=UPDATE&amp;creator=factSet&amp;DYN_ARGS=true&amp;DOC_NAME=FAT:RGQ_ENTRPR_VAL_EV_SOURCE_WINDOW.FAT&amp;VAR:ID1=WTS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4906__FDSAUDITLINK__" hidden="1">{"fdsup://directions/FAT Viewer?action=UPDATE&amp;creator=factSet&amp;DYN_ARGS=true&amp;DOC_NAME=FAT:RGQ_ENTRPR_VAL_EV_SOURCE_WINDOW.FAT&amp;VAR:ID1=WTS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4907__FDSAUDITLINK__" localSheetId="1" hidden="1">{"fdsup://directions/FAT Viewer?action=UPDATE&amp;creator=factSet&amp;DYN_ARGS=true&amp;DOC_NAME=FAT:RGQ_ENTRPR_VAL_EV_SOURCE_WINDOW.FAT&amp;VAR:ID1=WTS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4907__FDSAUDITLINK__" localSheetId="0" hidden="1">{"fdsup://directions/FAT Viewer?action=UPDATE&amp;creator=factSet&amp;DYN_ARGS=true&amp;DOC_NAME=FAT:RGQ_ENTRPR_VAL_EV_SOURCE_WINDOW.FAT&amp;VAR:ID1=WTS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4907__FDSAUDITLINK__" hidden="1">{"fdsup://directions/FAT Viewer?action=UPDATE&amp;creator=factSet&amp;DYN_ARGS=true&amp;DOC_NAME=FAT:RGQ_ENTRPR_VAL_EV_SOURCE_WINDOW.FAT&amp;VAR:ID1=WTS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4908__FDSAUDITLINK__" localSheetId="1" hidden="1">{"fdsup://directions/FAT Viewer?action=UPDATE&amp;creator=factSet&amp;DYN_ARGS=true&amp;DOC_NAME=FAT:RGQ_ENTRPR_VAL_EV_SOURCE_WINDOW.FAT&amp;VAR:ID1=WTS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4908__FDSAUDITLINK__" localSheetId="0" hidden="1">{"fdsup://directions/FAT Viewer?action=UPDATE&amp;creator=factSet&amp;DYN_ARGS=true&amp;DOC_NAME=FAT:RGQ_ENTRPR_VAL_EV_SOURCE_WINDOW.FAT&amp;VAR:ID1=WTS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4908__FDSAUDITLINK__" hidden="1">{"fdsup://directions/FAT Viewer?action=UPDATE&amp;creator=factSet&amp;DYN_ARGS=true&amp;DOC_NAME=FAT:RGQ_ENTRPR_VAL_EV_SOURCE_WINDOW.FAT&amp;VAR:ID1=WTS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4909__FDSAUDITLINK__" localSheetId="1" hidden="1">{"fdsup://directions/FAT Viewer?action=UPDATE&amp;creator=factSet&amp;DYN_ARGS=true&amp;DOC_NAME=FAT:RGQ_ENTRPR_VAL_EV_SOURCE_WINDOW.FAT&amp;VAR:ID1=WTS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4909__FDSAUDITLINK__" localSheetId="0" hidden="1">{"fdsup://directions/FAT Viewer?action=UPDATE&amp;creator=factSet&amp;DYN_ARGS=true&amp;DOC_NAME=FAT:RGQ_ENTRPR_VAL_EV_SOURCE_WINDOW.FAT&amp;VAR:ID1=WTS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4909__FDSAUDITLINK__" hidden="1">{"fdsup://directions/FAT Viewer?action=UPDATE&amp;creator=factSet&amp;DYN_ARGS=true&amp;DOC_NAME=FAT:RGQ_ENTRPR_VAL_EV_SOURCE_WINDOW.FAT&amp;VAR:ID1=WTS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491__FDSAUDITLINK__" localSheetId="1" hidden="1">{"fdsup://directions/FAT Viewer?action=UPDATE&amp;creator=factSet&amp;DYN_ARGS=true&amp;DOC_NAME=FAT:RGQ_ENTRPR_VAL_EV_SOURCE_WINDOW.FAT&amp;VAR:ID1=PLL&amp;VAR:SDATE=20060818&amp;VAR:FDATE=20060731&amp;VAR:FREQ=WEEKLY&amp;VAR:RELITEM=&amp;VAR:CURRENCY=&amp;VAR:DB_TYPE=&amp;VAR:UNITS=M&amp;window=popup&amp;w","idth=535&amp;height=425&amp;START_MAXIMIZED=FALSE&amp;Y=120&amp;display_string=audit"}</definedName>
    <definedName name="_491__FDSAUDITLINK__" localSheetId="0" hidden="1">{"fdsup://directions/FAT Viewer?action=UPDATE&amp;creator=factSet&amp;DYN_ARGS=true&amp;DOC_NAME=FAT:RGQ_ENTRPR_VAL_EV_SOURCE_WINDOW.FAT&amp;VAR:ID1=PLL&amp;VAR:SDATE=20060818&amp;VAR:FDATE=20060731&amp;VAR:FREQ=WEEKLY&amp;VAR:RELITEM=&amp;VAR:CURRENCY=&amp;VAR:DB_TYPE=&amp;VAR:UNITS=M&amp;window=popup&amp;w","idth=535&amp;height=425&amp;START_MAXIMIZED=FALSE&amp;Y=120&amp;display_string=audit"}</definedName>
    <definedName name="_491__FDSAUDITLINK__" hidden="1">{"fdsup://directions/FAT Viewer?action=UPDATE&amp;creator=factSet&amp;DYN_ARGS=true&amp;DOC_NAME=FAT:RGQ_ENTRPR_VAL_EV_SOURCE_WINDOW.FAT&amp;VAR:ID1=PLL&amp;VAR:SDATE=20060818&amp;VAR:FDATE=20060731&amp;VAR:FREQ=WEEKLY&amp;VAR:RELITEM=&amp;VAR:CURRENCY=&amp;VAR:DB_TYPE=&amp;VAR:UNITS=M&amp;window=popup&amp;w","idth=535&amp;height=425&amp;START_MAXIMIZED=FALSE&amp;Y=120&amp;display_string=audit"}</definedName>
    <definedName name="_4910__FDSAUDITLINK__" localSheetId="1" hidden="1">{"fdsup://directions/FAT Viewer?action=UPDATE&amp;creator=factSet&amp;DYN_ARGS=true&amp;DOC_NAME=FAT:RGQ_ENTRPR_VAL_EV_SOURCE_WINDOW.FAT&amp;VAR:ID1=WTS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4910__FDSAUDITLINK__" localSheetId="0" hidden="1">{"fdsup://directions/FAT Viewer?action=UPDATE&amp;creator=factSet&amp;DYN_ARGS=true&amp;DOC_NAME=FAT:RGQ_ENTRPR_VAL_EV_SOURCE_WINDOW.FAT&amp;VAR:ID1=WTS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4910__FDSAUDITLINK__" hidden="1">{"fdsup://directions/FAT Viewer?action=UPDATE&amp;creator=factSet&amp;DYN_ARGS=true&amp;DOC_NAME=FAT:RGQ_ENTRPR_VAL_EV_SOURCE_WINDOW.FAT&amp;VAR:ID1=WTS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4911__FDSAUDITLINK__" localSheetId="1" hidden="1">{"fdsup://directions/FAT Viewer?action=UPDATE&amp;creator=factSet&amp;DYN_ARGS=true&amp;DOC_NAME=FAT:RGQ_ENTRPR_VAL_EV_SOURCE_WINDOW.FAT&amp;VAR:ID1=WTS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4911__FDSAUDITLINK__" localSheetId="0" hidden="1">{"fdsup://directions/FAT Viewer?action=UPDATE&amp;creator=factSet&amp;DYN_ARGS=true&amp;DOC_NAME=FAT:RGQ_ENTRPR_VAL_EV_SOURCE_WINDOW.FAT&amp;VAR:ID1=WTS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4911__FDSAUDITLINK__" hidden="1">{"fdsup://directions/FAT Viewer?action=UPDATE&amp;creator=factSet&amp;DYN_ARGS=true&amp;DOC_NAME=FAT:RGQ_ENTRPR_VAL_EV_SOURCE_WINDOW.FAT&amp;VAR:ID1=WTS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4912__FDSAUDITLINK__" localSheetId="1" hidden="1">{"fdsup://directions/FAT Viewer?action=UPDATE&amp;creator=factSet&amp;DYN_ARGS=true&amp;DOC_NAME=FAT:RGQ_ENTRPR_VAL_EV_SOURCE_WINDOW.FAT&amp;VAR:ID1=WTS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4912__FDSAUDITLINK__" localSheetId="0" hidden="1">{"fdsup://directions/FAT Viewer?action=UPDATE&amp;creator=factSet&amp;DYN_ARGS=true&amp;DOC_NAME=FAT:RGQ_ENTRPR_VAL_EV_SOURCE_WINDOW.FAT&amp;VAR:ID1=WTS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4912__FDSAUDITLINK__" hidden="1">{"fdsup://directions/FAT Viewer?action=UPDATE&amp;creator=factSet&amp;DYN_ARGS=true&amp;DOC_NAME=FAT:RGQ_ENTRPR_VAL_EV_SOURCE_WINDOW.FAT&amp;VAR:ID1=WTS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4913__FDSAUDITLINK__" localSheetId="1" hidden="1">{"fdsup://directions/FAT Viewer?action=UPDATE&amp;creator=factSet&amp;DYN_ARGS=true&amp;DOC_NAME=FAT:RGQ_ENTRPR_VAL_EV_SOURCE_WINDOW.FAT&amp;VAR:ID1=WTS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4913__FDSAUDITLINK__" localSheetId="0" hidden="1">{"fdsup://directions/FAT Viewer?action=UPDATE&amp;creator=factSet&amp;DYN_ARGS=true&amp;DOC_NAME=FAT:RGQ_ENTRPR_VAL_EV_SOURCE_WINDOW.FAT&amp;VAR:ID1=WTS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4913__FDSAUDITLINK__" hidden="1">{"fdsup://directions/FAT Viewer?action=UPDATE&amp;creator=factSet&amp;DYN_ARGS=true&amp;DOC_NAME=FAT:RGQ_ENTRPR_VAL_EV_SOURCE_WINDOW.FAT&amp;VAR:ID1=WTS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4914__FDSAUDITLINK__" localSheetId="1" hidden="1">{"fdsup://directions/FAT Viewer?action=UPDATE&amp;creator=factSet&amp;DYN_ARGS=true&amp;DOC_NAME=FAT:RGQ_ENTRPR_VAL_EV_SOURCE_WINDOW.FAT&amp;VAR:ID1=WTS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4914__FDSAUDITLINK__" localSheetId="0" hidden="1">{"fdsup://directions/FAT Viewer?action=UPDATE&amp;creator=factSet&amp;DYN_ARGS=true&amp;DOC_NAME=FAT:RGQ_ENTRPR_VAL_EV_SOURCE_WINDOW.FAT&amp;VAR:ID1=WTS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4914__FDSAUDITLINK__" hidden="1">{"fdsup://directions/FAT Viewer?action=UPDATE&amp;creator=factSet&amp;DYN_ARGS=true&amp;DOC_NAME=FAT:RGQ_ENTRPR_VAL_EV_SOURCE_WINDOW.FAT&amp;VAR:ID1=WTS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4915__FDSAUDITLINK__" localSheetId="1" hidden="1">{"fdsup://directions/FAT Viewer?action=UPDATE&amp;creator=factSet&amp;DYN_ARGS=true&amp;DOC_NAME=FAT:RGQ_ENTRPR_VAL_EV_SOURCE_WINDOW.FAT&amp;VAR:ID1=WTS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4915__FDSAUDITLINK__" localSheetId="0" hidden="1">{"fdsup://directions/FAT Viewer?action=UPDATE&amp;creator=factSet&amp;DYN_ARGS=true&amp;DOC_NAME=FAT:RGQ_ENTRPR_VAL_EV_SOURCE_WINDOW.FAT&amp;VAR:ID1=WTS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4915__FDSAUDITLINK__" hidden="1">{"fdsup://directions/FAT Viewer?action=UPDATE&amp;creator=factSet&amp;DYN_ARGS=true&amp;DOC_NAME=FAT:RGQ_ENTRPR_VAL_EV_SOURCE_WINDOW.FAT&amp;VAR:ID1=WTS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4916__FDSAUDITLINK__" localSheetId="1" hidden="1">{"fdsup://directions/FAT Viewer?action=UPDATE&amp;creator=factSet&amp;DYN_ARGS=true&amp;DOC_NAME=FAT:RGQ_ENTRPR_VAL_EV_SOURCE_WINDOW.FAT&amp;VAR:ID1=WTS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4916__FDSAUDITLINK__" localSheetId="0" hidden="1">{"fdsup://directions/FAT Viewer?action=UPDATE&amp;creator=factSet&amp;DYN_ARGS=true&amp;DOC_NAME=FAT:RGQ_ENTRPR_VAL_EV_SOURCE_WINDOW.FAT&amp;VAR:ID1=WTS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4916__FDSAUDITLINK__" hidden="1">{"fdsup://directions/FAT Viewer?action=UPDATE&amp;creator=factSet&amp;DYN_ARGS=true&amp;DOC_NAME=FAT:RGQ_ENTRPR_VAL_EV_SOURCE_WINDOW.FAT&amp;VAR:ID1=WTS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4917__FDSAUDITLINK__" localSheetId="1" hidden="1">{"fdsup://directions/FAT Viewer?action=UPDATE&amp;creator=factSet&amp;DYN_ARGS=true&amp;DOC_NAME=FAT:RGQ_ENTRPR_VAL_EV_SOURCE_WINDOW.FAT&amp;VAR:ID1=WTS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4917__FDSAUDITLINK__" localSheetId="0" hidden="1">{"fdsup://directions/FAT Viewer?action=UPDATE&amp;creator=factSet&amp;DYN_ARGS=true&amp;DOC_NAME=FAT:RGQ_ENTRPR_VAL_EV_SOURCE_WINDOW.FAT&amp;VAR:ID1=WTS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4917__FDSAUDITLINK__" hidden="1">{"fdsup://directions/FAT Viewer?action=UPDATE&amp;creator=factSet&amp;DYN_ARGS=true&amp;DOC_NAME=FAT:RGQ_ENTRPR_VAL_EV_SOURCE_WINDOW.FAT&amp;VAR:ID1=WTS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4918__FDSAUDITLINK__" localSheetId="1" hidden="1">{"fdsup://directions/FAT Viewer?action=UPDATE&amp;creator=factSet&amp;DYN_ARGS=true&amp;DOC_NAME=FAT:RGQ_ENTRPR_VAL_EV_SOURCE_WINDOW.FAT&amp;VAR:ID1=WTS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4918__FDSAUDITLINK__" localSheetId="0" hidden="1">{"fdsup://directions/FAT Viewer?action=UPDATE&amp;creator=factSet&amp;DYN_ARGS=true&amp;DOC_NAME=FAT:RGQ_ENTRPR_VAL_EV_SOURCE_WINDOW.FAT&amp;VAR:ID1=WTS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4918__FDSAUDITLINK__" hidden="1">{"fdsup://directions/FAT Viewer?action=UPDATE&amp;creator=factSet&amp;DYN_ARGS=true&amp;DOC_NAME=FAT:RGQ_ENTRPR_VAL_EV_SOURCE_WINDOW.FAT&amp;VAR:ID1=WTS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4919__FDSAUDITLINK__" localSheetId="1" hidden="1">{"fdsup://directions/FAT Viewer?action=UPDATE&amp;creator=factSet&amp;DYN_ARGS=true&amp;DOC_NAME=FAT:RGQ_ENTRPR_VAL_EV_SOURCE_WINDOW.FAT&amp;VAR:ID1=WTS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4919__FDSAUDITLINK__" localSheetId="0" hidden="1">{"fdsup://directions/FAT Viewer?action=UPDATE&amp;creator=factSet&amp;DYN_ARGS=true&amp;DOC_NAME=FAT:RGQ_ENTRPR_VAL_EV_SOURCE_WINDOW.FAT&amp;VAR:ID1=WTS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4919__FDSAUDITLINK__" hidden="1">{"fdsup://directions/FAT Viewer?action=UPDATE&amp;creator=factSet&amp;DYN_ARGS=true&amp;DOC_NAME=FAT:RGQ_ENTRPR_VAL_EV_SOURCE_WINDOW.FAT&amp;VAR:ID1=WTS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492__FDSAUDITLINK__" localSheetId="1" hidden="1">{"fdsup://directions/FAT Viewer?action=UPDATE&amp;creator=factSet&amp;DYN_ARGS=true&amp;DOC_NAME=FAT:RGQ_ENTRPR_VAL_EV_SOURCE_WINDOW.FAT&amp;VAR:ID1=PLL&amp;VAR:SDATE=20060811&amp;VAR:FDATE=20060731&amp;VAR:FREQ=WEEKLY&amp;VAR:RELITEM=&amp;VAR:CURRENCY=&amp;VAR:DB_TYPE=&amp;VAR:UNITS=M&amp;window=popup&amp;w","idth=535&amp;height=425&amp;START_MAXIMIZED=FALSE&amp;Y=120&amp;display_string=audit"}</definedName>
    <definedName name="_492__FDSAUDITLINK__" localSheetId="0" hidden="1">{"fdsup://directions/FAT Viewer?action=UPDATE&amp;creator=factSet&amp;DYN_ARGS=true&amp;DOC_NAME=FAT:RGQ_ENTRPR_VAL_EV_SOURCE_WINDOW.FAT&amp;VAR:ID1=PLL&amp;VAR:SDATE=20060811&amp;VAR:FDATE=20060731&amp;VAR:FREQ=WEEKLY&amp;VAR:RELITEM=&amp;VAR:CURRENCY=&amp;VAR:DB_TYPE=&amp;VAR:UNITS=M&amp;window=popup&amp;w","idth=535&amp;height=425&amp;START_MAXIMIZED=FALSE&amp;Y=120&amp;display_string=audit"}</definedName>
    <definedName name="_492__FDSAUDITLINK__" hidden="1">{"fdsup://directions/FAT Viewer?action=UPDATE&amp;creator=factSet&amp;DYN_ARGS=true&amp;DOC_NAME=FAT:RGQ_ENTRPR_VAL_EV_SOURCE_WINDOW.FAT&amp;VAR:ID1=PLL&amp;VAR:SDATE=20060811&amp;VAR:FDATE=20060731&amp;VAR:FREQ=WEEKLY&amp;VAR:RELITEM=&amp;VAR:CURRENCY=&amp;VAR:DB_TYPE=&amp;VAR:UNITS=M&amp;window=popup&amp;w","idth=535&amp;height=425&amp;START_MAXIMIZED=FALSE&amp;Y=120&amp;display_string=audit"}</definedName>
    <definedName name="_4920__FDSAUDITLINK__" localSheetId="1" hidden="1">{"fdsup://directions/FAT Viewer?action=UPDATE&amp;creator=factSet&amp;DYN_ARGS=true&amp;DOC_NAME=FAT:RGQ_ENTRPR_VAL_EV_SOURCE_WINDOW.FAT&amp;VAR:ID1=WTS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4920__FDSAUDITLINK__" localSheetId="0" hidden="1">{"fdsup://directions/FAT Viewer?action=UPDATE&amp;creator=factSet&amp;DYN_ARGS=true&amp;DOC_NAME=FAT:RGQ_ENTRPR_VAL_EV_SOURCE_WINDOW.FAT&amp;VAR:ID1=WTS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4920__FDSAUDITLINK__" hidden="1">{"fdsup://directions/FAT Viewer?action=UPDATE&amp;creator=factSet&amp;DYN_ARGS=true&amp;DOC_NAME=FAT:RGQ_ENTRPR_VAL_EV_SOURCE_WINDOW.FAT&amp;VAR:ID1=WTS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4921__FDSAUDITLINK__" localSheetId="1" hidden="1">{"fdsup://directions/FAT Viewer?action=UPDATE&amp;creator=factSet&amp;DYN_ARGS=true&amp;DOC_NAME=FAT:RGQ_ENTRPR_VAL_EV_SOURCE_WINDOW.FAT&amp;VAR:ID1=WTS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4921__FDSAUDITLINK__" localSheetId="0" hidden="1">{"fdsup://directions/FAT Viewer?action=UPDATE&amp;creator=factSet&amp;DYN_ARGS=true&amp;DOC_NAME=FAT:RGQ_ENTRPR_VAL_EV_SOURCE_WINDOW.FAT&amp;VAR:ID1=WTS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4921__FDSAUDITLINK__" hidden="1">{"fdsup://directions/FAT Viewer?action=UPDATE&amp;creator=factSet&amp;DYN_ARGS=true&amp;DOC_NAME=FAT:RGQ_ENTRPR_VAL_EV_SOURCE_WINDOW.FAT&amp;VAR:ID1=WTS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4922__FDSAUDITLINK__" localSheetId="1" hidden="1">{"fdsup://directions/FAT Viewer?action=UPDATE&amp;creator=factSet&amp;DYN_ARGS=true&amp;DOC_NAME=FAT:RGQ_ENTRPR_VAL_EV_SOURCE_WINDOW.FAT&amp;VAR:ID1=WTS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4922__FDSAUDITLINK__" localSheetId="0" hidden="1">{"fdsup://directions/FAT Viewer?action=UPDATE&amp;creator=factSet&amp;DYN_ARGS=true&amp;DOC_NAME=FAT:RGQ_ENTRPR_VAL_EV_SOURCE_WINDOW.FAT&amp;VAR:ID1=WTS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4922__FDSAUDITLINK__" hidden="1">{"fdsup://directions/FAT Viewer?action=UPDATE&amp;creator=factSet&amp;DYN_ARGS=true&amp;DOC_NAME=FAT:RGQ_ENTRPR_VAL_EV_SOURCE_WINDOW.FAT&amp;VAR:ID1=WTS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4923__FDSAUDITLINK__" localSheetId="1" hidden="1">{"fdsup://directions/FAT Viewer?action=UPDATE&amp;creator=factSet&amp;DYN_ARGS=true&amp;DOC_NAME=FAT:RGQ_ENTRPR_VAL_EV_SOURCE_WINDOW.FAT&amp;VAR:ID1=WTS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4923__FDSAUDITLINK__" localSheetId="0" hidden="1">{"fdsup://directions/FAT Viewer?action=UPDATE&amp;creator=factSet&amp;DYN_ARGS=true&amp;DOC_NAME=FAT:RGQ_ENTRPR_VAL_EV_SOURCE_WINDOW.FAT&amp;VAR:ID1=WTS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4923__FDSAUDITLINK__" hidden="1">{"fdsup://directions/FAT Viewer?action=UPDATE&amp;creator=factSet&amp;DYN_ARGS=true&amp;DOC_NAME=FAT:RGQ_ENTRPR_VAL_EV_SOURCE_WINDOW.FAT&amp;VAR:ID1=WTS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4924__FDSAUDITLINK__" localSheetId="1" hidden="1">{"fdsup://directions/FAT Viewer?action=UPDATE&amp;creator=factSet&amp;DYN_ARGS=true&amp;DOC_NAME=FAT:RGQ_ENTRPR_VAL_EV_SOURCE_WINDOW.FAT&amp;VAR:ID1=WTS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4924__FDSAUDITLINK__" localSheetId="0" hidden="1">{"fdsup://directions/FAT Viewer?action=UPDATE&amp;creator=factSet&amp;DYN_ARGS=true&amp;DOC_NAME=FAT:RGQ_ENTRPR_VAL_EV_SOURCE_WINDOW.FAT&amp;VAR:ID1=WTS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4924__FDSAUDITLINK__" hidden="1">{"fdsup://directions/FAT Viewer?action=UPDATE&amp;creator=factSet&amp;DYN_ARGS=true&amp;DOC_NAME=FAT:RGQ_ENTRPR_VAL_EV_SOURCE_WINDOW.FAT&amp;VAR:ID1=WTS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4925__FDSAUDITLINK__" localSheetId="1" hidden="1">{"fdsup://directions/FAT Viewer?action=UPDATE&amp;creator=factSet&amp;DYN_ARGS=true&amp;DOC_NAME=FAT:RGQ_ENTRPR_VAL_EV_SOURCE_WINDOW.FAT&amp;VAR:ID1=WTS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4925__FDSAUDITLINK__" localSheetId="0" hidden="1">{"fdsup://directions/FAT Viewer?action=UPDATE&amp;creator=factSet&amp;DYN_ARGS=true&amp;DOC_NAME=FAT:RGQ_ENTRPR_VAL_EV_SOURCE_WINDOW.FAT&amp;VAR:ID1=WTS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4925__FDSAUDITLINK__" hidden="1">{"fdsup://directions/FAT Viewer?action=UPDATE&amp;creator=factSet&amp;DYN_ARGS=true&amp;DOC_NAME=FAT:RGQ_ENTRPR_VAL_EV_SOURCE_WINDOW.FAT&amp;VAR:ID1=WTS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4926__FDSAUDITLINK__" localSheetId="1" hidden="1">{"fdsup://directions/FAT Viewer?action=UPDATE&amp;creator=factSet&amp;DYN_ARGS=true&amp;DOC_NAME=FAT:RGQ_ENTRPR_VAL_EV_SOURCE_WINDOW.FAT&amp;VAR:ID1=WTS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4926__FDSAUDITLINK__" localSheetId="0" hidden="1">{"fdsup://directions/FAT Viewer?action=UPDATE&amp;creator=factSet&amp;DYN_ARGS=true&amp;DOC_NAME=FAT:RGQ_ENTRPR_VAL_EV_SOURCE_WINDOW.FAT&amp;VAR:ID1=WTS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4926__FDSAUDITLINK__" hidden="1">{"fdsup://directions/FAT Viewer?action=UPDATE&amp;creator=factSet&amp;DYN_ARGS=true&amp;DOC_NAME=FAT:RGQ_ENTRPR_VAL_EV_SOURCE_WINDOW.FAT&amp;VAR:ID1=WTS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4927__FDSAUDITLINK__" localSheetId="1" hidden="1">{"fdsup://directions/FAT Viewer?action=UPDATE&amp;creator=factSet&amp;DYN_ARGS=true&amp;DOC_NAME=FAT:RGQ_ENTRPR_VAL_EV_SOURCE_WINDOW.FAT&amp;VAR:ID1=WTS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4927__FDSAUDITLINK__" localSheetId="0" hidden="1">{"fdsup://directions/FAT Viewer?action=UPDATE&amp;creator=factSet&amp;DYN_ARGS=true&amp;DOC_NAME=FAT:RGQ_ENTRPR_VAL_EV_SOURCE_WINDOW.FAT&amp;VAR:ID1=WTS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4927__FDSAUDITLINK__" hidden="1">{"fdsup://directions/FAT Viewer?action=UPDATE&amp;creator=factSet&amp;DYN_ARGS=true&amp;DOC_NAME=FAT:RGQ_ENTRPR_VAL_EV_SOURCE_WINDOW.FAT&amp;VAR:ID1=WTS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4928__FDSAUDITLINK__" localSheetId="1" hidden="1">{"fdsup://directions/FAT Viewer?action=UPDATE&amp;creator=factSet&amp;DYN_ARGS=true&amp;DOC_NAME=FAT:RGQ_ENTRPR_VAL_EV_SOURCE_WINDOW.FAT&amp;VAR:ID1=WTS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4928__FDSAUDITLINK__" localSheetId="0" hidden="1">{"fdsup://directions/FAT Viewer?action=UPDATE&amp;creator=factSet&amp;DYN_ARGS=true&amp;DOC_NAME=FAT:RGQ_ENTRPR_VAL_EV_SOURCE_WINDOW.FAT&amp;VAR:ID1=WTS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4928__FDSAUDITLINK__" hidden="1">{"fdsup://directions/FAT Viewer?action=UPDATE&amp;creator=factSet&amp;DYN_ARGS=true&amp;DOC_NAME=FAT:RGQ_ENTRPR_VAL_EV_SOURCE_WINDOW.FAT&amp;VAR:ID1=WTS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4929__FDSAUDITLINK__" localSheetId="1" hidden="1">{"fdsup://directions/FAT Viewer?action=UPDATE&amp;creator=factSet&amp;DYN_ARGS=true&amp;DOC_NAME=FAT:RGQ_ENTRPR_VAL_EV_SOURCE_WINDOW.FAT&amp;VAR:ID1=WTS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4929__FDSAUDITLINK__" localSheetId="0" hidden="1">{"fdsup://directions/FAT Viewer?action=UPDATE&amp;creator=factSet&amp;DYN_ARGS=true&amp;DOC_NAME=FAT:RGQ_ENTRPR_VAL_EV_SOURCE_WINDOW.FAT&amp;VAR:ID1=WTS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4929__FDSAUDITLINK__" hidden="1">{"fdsup://directions/FAT Viewer?action=UPDATE&amp;creator=factSet&amp;DYN_ARGS=true&amp;DOC_NAME=FAT:RGQ_ENTRPR_VAL_EV_SOURCE_WINDOW.FAT&amp;VAR:ID1=WTS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493__FDSAUDITLINK__" localSheetId="1" hidden="1">{"fdsup://directions/FAT Viewer?action=UPDATE&amp;creator=factSet&amp;DYN_ARGS=true&amp;DOC_NAME=FAT:RGQ_ENTRPR_VAL_EV_SOURCE_WINDOW.FAT&amp;VAR:ID1=PLL&amp;VAR:SDATE=20060804&amp;VAR:FDATE=20060731&amp;VAR:FREQ=WEEKLY&amp;VAR:RELITEM=&amp;VAR:CURRENCY=&amp;VAR:DB_TYPE=&amp;VAR:UNITS=M&amp;window=popup&amp;w","idth=535&amp;height=425&amp;START_MAXIMIZED=FALSE&amp;Y=120&amp;display_string=audit"}</definedName>
    <definedName name="_493__FDSAUDITLINK__" localSheetId="0" hidden="1">{"fdsup://directions/FAT Viewer?action=UPDATE&amp;creator=factSet&amp;DYN_ARGS=true&amp;DOC_NAME=FAT:RGQ_ENTRPR_VAL_EV_SOURCE_WINDOW.FAT&amp;VAR:ID1=PLL&amp;VAR:SDATE=20060804&amp;VAR:FDATE=20060731&amp;VAR:FREQ=WEEKLY&amp;VAR:RELITEM=&amp;VAR:CURRENCY=&amp;VAR:DB_TYPE=&amp;VAR:UNITS=M&amp;window=popup&amp;w","idth=535&amp;height=425&amp;START_MAXIMIZED=FALSE&amp;Y=120&amp;display_string=audit"}</definedName>
    <definedName name="_493__FDSAUDITLINK__" hidden="1">{"fdsup://directions/FAT Viewer?action=UPDATE&amp;creator=factSet&amp;DYN_ARGS=true&amp;DOC_NAME=FAT:RGQ_ENTRPR_VAL_EV_SOURCE_WINDOW.FAT&amp;VAR:ID1=PLL&amp;VAR:SDATE=20060804&amp;VAR:FDATE=20060731&amp;VAR:FREQ=WEEKLY&amp;VAR:RELITEM=&amp;VAR:CURRENCY=&amp;VAR:DB_TYPE=&amp;VAR:UNITS=M&amp;window=popup&amp;w","idth=535&amp;height=425&amp;START_MAXIMIZED=FALSE&amp;Y=120&amp;display_string=audit"}</definedName>
    <definedName name="_4930__FDSAUDITLINK__" localSheetId="1" hidden="1">{"fdsup://directions/FAT Viewer?action=UPDATE&amp;creator=factSet&amp;DYN_ARGS=true&amp;DOC_NAME=FAT:RGQ_ENTRPR_VAL_EV_SOURCE_WINDOW.FAT&amp;VAR:ID1=WTS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4930__FDSAUDITLINK__" localSheetId="0" hidden="1">{"fdsup://directions/FAT Viewer?action=UPDATE&amp;creator=factSet&amp;DYN_ARGS=true&amp;DOC_NAME=FAT:RGQ_ENTRPR_VAL_EV_SOURCE_WINDOW.FAT&amp;VAR:ID1=WTS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4930__FDSAUDITLINK__" hidden="1">{"fdsup://directions/FAT Viewer?action=UPDATE&amp;creator=factSet&amp;DYN_ARGS=true&amp;DOC_NAME=FAT:RGQ_ENTRPR_VAL_EV_SOURCE_WINDOW.FAT&amp;VAR:ID1=WTS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4931__FDSAUDITLINK__" localSheetId="1" hidden="1">{"fdsup://directions/FAT Viewer?action=UPDATE&amp;creator=factSet&amp;DYN_ARGS=true&amp;DOC_NAME=FAT:RGQ_ENTRPR_VAL_EV_SOURCE_WINDOW.FAT&amp;VAR:ID1=WTS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4931__FDSAUDITLINK__" localSheetId="0" hidden="1">{"fdsup://directions/FAT Viewer?action=UPDATE&amp;creator=factSet&amp;DYN_ARGS=true&amp;DOC_NAME=FAT:RGQ_ENTRPR_VAL_EV_SOURCE_WINDOW.FAT&amp;VAR:ID1=WTS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4931__FDSAUDITLINK__" hidden="1">{"fdsup://directions/FAT Viewer?action=UPDATE&amp;creator=factSet&amp;DYN_ARGS=true&amp;DOC_NAME=FAT:RGQ_ENTRPR_VAL_EV_SOURCE_WINDOW.FAT&amp;VAR:ID1=WTS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4932__FDSAUDITLINK__" localSheetId="1" hidden="1">{"fdsup://directions/FAT Viewer?action=UPDATE&amp;creator=factSet&amp;DYN_ARGS=true&amp;DOC_NAME=FAT:RGQ_ENTRPR_VAL_EV_SOURCE_WINDOW.FAT&amp;VAR:ID1=PNR&amp;VAR:SDATE=20110311&amp;VAR:FDATE=20101231&amp;VAR:FREQ=WEEKLY&amp;VAR:RELITEM=&amp;VAR:CURRENCY=&amp;VAR:DB_TYPE=&amp;VAR:UNITS=M&amp;window=popup&amp;w","idth=535&amp;height=425&amp;START_MAXIMIZED=FALSE&amp;Y=120&amp;display_string=audit"}</definedName>
    <definedName name="_4932__FDSAUDITLINK__" localSheetId="0" hidden="1">{"fdsup://directions/FAT Viewer?action=UPDATE&amp;creator=factSet&amp;DYN_ARGS=true&amp;DOC_NAME=FAT:RGQ_ENTRPR_VAL_EV_SOURCE_WINDOW.FAT&amp;VAR:ID1=PNR&amp;VAR:SDATE=20110311&amp;VAR:FDATE=20101231&amp;VAR:FREQ=WEEKLY&amp;VAR:RELITEM=&amp;VAR:CURRENCY=&amp;VAR:DB_TYPE=&amp;VAR:UNITS=M&amp;window=popup&amp;w","idth=535&amp;height=425&amp;START_MAXIMIZED=FALSE&amp;Y=120&amp;display_string=audit"}</definedName>
    <definedName name="_4932__FDSAUDITLINK__" hidden="1">{"fdsup://directions/FAT Viewer?action=UPDATE&amp;creator=factSet&amp;DYN_ARGS=true&amp;DOC_NAME=FAT:RGQ_ENTRPR_VAL_EV_SOURCE_WINDOW.FAT&amp;VAR:ID1=PNR&amp;VAR:SDATE=20110311&amp;VAR:FDATE=20101231&amp;VAR:FREQ=WEEKLY&amp;VAR:RELITEM=&amp;VAR:CURRENCY=&amp;VAR:DB_TYPE=&amp;VAR:UNITS=M&amp;window=popup&amp;w","idth=535&amp;height=425&amp;START_MAXIMIZED=FALSE&amp;Y=120&amp;display_string=audit"}</definedName>
    <definedName name="_4933__FDSAUDITLINK__" localSheetId="1" hidden="1">{"fdsup://directions/FAT Viewer?action=UPDATE&amp;creator=factSet&amp;DYN_ARGS=true&amp;DOC_NAME=FAT:RGQ_ENTRPR_VAL_EV_SOURCE_WINDOW.FAT&amp;VAR:ID1=PNR&amp;VAR:SDATE=20110304&amp;VAR:FDATE=20101231&amp;VAR:FREQ=WEEKLY&amp;VAR:RELITEM=&amp;VAR:CURRENCY=&amp;VAR:DB_TYPE=&amp;VAR:UNITS=M&amp;window=popup&amp;w","idth=535&amp;height=425&amp;START_MAXIMIZED=FALSE&amp;Y=120&amp;display_string=audit"}</definedName>
    <definedName name="_4933__FDSAUDITLINK__" localSheetId="0" hidden="1">{"fdsup://directions/FAT Viewer?action=UPDATE&amp;creator=factSet&amp;DYN_ARGS=true&amp;DOC_NAME=FAT:RGQ_ENTRPR_VAL_EV_SOURCE_WINDOW.FAT&amp;VAR:ID1=PNR&amp;VAR:SDATE=20110304&amp;VAR:FDATE=20101231&amp;VAR:FREQ=WEEKLY&amp;VAR:RELITEM=&amp;VAR:CURRENCY=&amp;VAR:DB_TYPE=&amp;VAR:UNITS=M&amp;window=popup&amp;w","idth=535&amp;height=425&amp;START_MAXIMIZED=FALSE&amp;Y=120&amp;display_string=audit"}</definedName>
    <definedName name="_4933__FDSAUDITLINK__" hidden="1">{"fdsup://directions/FAT Viewer?action=UPDATE&amp;creator=factSet&amp;DYN_ARGS=true&amp;DOC_NAME=FAT:RGQ_ENTRPR_VAL_EV_SOURCE_WINDOW.FAT&amp;VAR:ID1=PNR&amp;VAR:SDATE=20110304&amp;VAR:FDATE=20101231&amp;VAR:FREQ=WEEKLY&amp;VAR:RELITEM=&amp;VAR:CURRENCY=&amp;VAR:DB_TYPE=&amp;VAR:UNITS=M&amp;window=popup&amp;w","idth=535&amp;height=425&amp;START_MAXIMIZED=FALSE&amp;Y=120&amp;display_string=audit"}</definedName>
    <definedName name="_4934__FDSAUDITLINK__" localSheetId="1" hidden="1">{"fdsup://directions/FAT Viewer?action=UPDATE&amp;creator=factSet&amp;DYN_ARGS=true&amp;DOC_NAME=FAT:RGQ_ENTRPR_VAL_EV_SOURCE_WINDOW.FAT&amp;VAR:ID1=PNR&amp;VAR:SDATE=20110225&amp;VAR:FDATE=20101231&amp;VAR:FREQ=WEEKLY&amp;VAR:RELITEM=&amp;VAR:CURRENCY=&amp;VAR:DB_TYPE=&amp;VAR:UNITS=M&amp;window=popup&amp;w","idth=535&amp;height=425&amp;START_MAXIMIZED=FALSE&amp;Y=120&amp;display_string=audit"}</definedName>
    <definedName name="_4934__FDSAUDITLINK__" localSheetId="0" hidden="1">{"fdsup://directions/FAT Viewer?action=UPDATE&amp;creator=factSet&amp;DYN_ARGS=true&amp;DOC_NAME=FAT:RGQ_ENTRPR_VAL_EV_SOURCE_WINDOW.FAT&amp;VAR:ID1=PNR&amp;VAR:SDATE=20110225&amp;VAR:FDATE=20101231&amp;VAR:FREQ=WEEKLY&amp;VAR:RELITEM=&amp;VAR:CURRENCY=&amp;VAR:DB_TYPE=&amp;VAR:UNITS=M&amp;window=popup&amp;w","idth=535&amp;height=425&amp;START_MAXIMIZED=FALSE&amp;Y=120&amp;display_string=audit"}</definedName>
    <definedName name="_4934__FDSAUDITLINK__" hidden="1">{"fdsup://directions/FAT Viewer?action=UPDATE&amp;creator=factSet&amp;DYN_ARGS=true&amp;DOC_NAME=FAT:RGQ_ENTRPR_VAL_EV_SOURCE_WINDOW.FAT&amp;VAR:ID1=PNR&amp;VAR:SDATE=20110225&amp;VAR:FDATE=20101231&amp;VAR:FREQ=WEEKLY&amp;VAR:RELITEM=&amp;VAR:CURRENCY=&amp;VAR:DB_TYPE=&amp;VAR:UNITS=M&amp;window=popup&amp;w","idth=535&amp;height=425&amp;START_MAXIMIZED=FALSE&amp;Y=120&amp;display_string=audit"}</definedName>
    <definedName name="_4935__FDSAUDITLINK__" localSheetId="1" hidden="1">{"fdsup://directions/FAT Viewer?action=UPDATE&amp;creator=factSet&amp;DYN_ARGS=true&amp;DOC_NAME=FAT:RGQ_ENTRPR_VAL_EV_SOURCE_WINDOW.FAT&amp;VAR:ID1=PNR&amp;VAR:SDATE=20110218&amp;VAR:FDATE=20101231&amp;VAR:FREQ=WEEKLY&amp;VAR:RELITEM=&amp;VAR:CURRENCY=&amp;VAR:DB_TYPE=&amp;VAR:UNITS=M&amp;window=popup&amp;w","idth=535&amp;height=425&amp;START_MAXIMIZED=FALSE&amp;Y=120&amp;display_string=audit"}</definedName>
    <definedName name="_4935__FDSAUDITLINK__" localSheetId="0" hidden="1">{"fdsup://directions/FAT Viewer?action=UPDATE&amp;creator=factSet&amp;DYN_ARGS=true&amp;DOC_NAME=FAT:RGQ_ENTRPR_VAL_EV_SOURCE_WINDOW.FAT&amp;VAR:ID1=PNR&amp;VAR:SDATE=20110218&amp;VAR:FDATE=20101231&amp;VAR:FREQ=WEEKLY&amp;VAR:RELITEM=&amp;VAR:CURRENCY=&amp;VAR:DB_TYPE=&amp;VAR:UNITS=M&amp;window=popup&amp;w","idth=535&amp;height=425&amp;START_MAXIMIZED=FALSE&amp;Y=120&amp;display_string=audit"}</definedName>
    <definedName name="_4935__FDSAUDITLINK__" hidden="1">{"fdsup://directions/FAT Viewer?action=UPDATE&amp;creator=factSet&amp;DYN_ARGS=true&amp;DOC_NAME=FAT:RGQ_ENTRPR_VAL_EV_SOURCE_WINDOW.FAT&amp;VAR:ID1=PNR&amp;VAR:SDATE=20110218&amp;VAR:FDATE=20101231&amp;VAR:FREQ=WEEKLY&amp;VAR:RELITEM=&amp;VAR:CURRENCY=&amp;VAR:DB_TYPE=&amp;VAR:UNITS=M&amp;window=popup&amp;w","idth=535&amp;height=425&amp;START_MAXIMIZED=FALSE&amp;Y=120&amp;display_string=audit"}</definedName>
    <definedName name="_4936__FDSAUDITLINK__" localSheetId="1" hidden="1">{"fdsup://directions/FAT Viewer?action=UPDATE&amp;creator=factSet&amp;DYN_ARGS=true&amp;DOC_NAME=FAT:RGQ_ENTRPR_VAL_EV_SOURCE_WINDOW.FAT&amp;VAR:ID1=PNR&amp;VAR:SDATE=20110211&amp;VAR:FDATE=20101231&amp;VAR:FREQ=WEEKLY&amp;VAR:RELITEM=&amp;VAR:CURRENCY=&amp;VAR:DB_TYPE=&amp;VAR:UNITS=M&amp;window=popup&amp;w","idth=535&amp;height=425&amp;START_MAXIMIZED=FALSE&amp;Y=120&amp;display_string=audit"}</definedName>
    <definedName name="_4936__FDSAUDITLINK__" localSheetId="0" hidden="1">{"fdsup://directions/FAT Viewer?action=UPDATE&amp;creator=factSet&amp;DYN_ARGS=true&amp;DOC_NAME=FAT:RGQ_ENTRPR_VAL_EV_SOURCE_WINDOW.FAT&amp;VAR:ID1=PNR&amp;VAR:SDATE=20110211&amp;VAR:FDATE=20101231&amp;VAR:FREQ=WEEKLY&amp;VAR:RELITEM=&amp;VAR:CURRENCY=&amp;VAR:DB_TYPE=&amp;VAR:UNITS=M&amp;window=popup&amp;w","idth=535&amp;height=425&amp;START_MAXIMIZED=FALSE&amp;Y=120&amp;display_string=audit"}</definedName>
    <definedName name="_4936__FDSAUDITLINK__" hidden="1">{"fdsup://directions/FAT Viewer?action=UPDATE&amp;creator=factSet&amp;DYN_ARGS=true&amp;DOC_NAME=FAT:RGQ_ENTRPR_VAL_EV_SOURCE_WINDOW.FAT&amp;VAR:ID1=PNR&amp;VAR:SDATE=20110211&amp;VAR:FDATE=20101231&amp;VAR:FREQ=WEEKLY&amp;VAR:RELITEM=&amp;VAR:CURRENCY=&amp;VAR:DB_TYPE=&amp;VAR:UNITS=M&amp;window=popup&amp;w","idth=535&amp;height=425&amp;START_MAXIMIZED=FALSE&amp;Y=120&amp;display_string=audit"}</definedName>
    <definedName name="_4937__FDSAUDITLINK__" localSheetId="1" hidden="1">{"fdsup://directions/FAT Viewer?action=UPDATE&amp;creator=factSet&amp;DYN_ARGS=true&amp;DOC_NAME=FAT:RGQ_ENTRPR_VAL_EV_SOURCE_WINDOW.FAT&amp;VAR:ID1=PNR&amp;VAR:SDATE=20110204&amp;VAR:FDATE=20101231&amp;VAR:FREQ=WEEKLY&amp;VAR:RELITEM=&amp;VAR:CURRENCY=&amp;VAR:DB_TYPE=&amp;VAR:UNITS=M&amp;window=popup&amp;w","idth=535&amp;height=425&amp;START_MAXIMIZED=FALSE&amp;Y=120&amp;display_string=audit"}</definedName>
    <definedName name="_4937__FDSAUDITLINK__" localSheetId="0" hidden="1">{"fdsup://directions/FAT Viewer?action=UPDATE&amp;creator=factSet&amp;DYN_ARGS=true&amp;DOC_NAME=FAT:RGQ_ENTRPR_VAL_EV_SOURCE_WINDOW.FAT&amp;VAR:ID1=PNR&amp;VAR:SDATE=20110204&amp;VAR:FDATE=20101231&amp;VAR:FREQ=WEEKLY&amp;VAR:RELITEM=&amp;VAR:CURRENCY=&amp;VAR:DB_TYPE=&amp;VAR:UNITS=M&amp;window=popup&amp;w","idth=535&amp;height=425&amp;START_MAXIMIZED=FALSE&amp;Y=120&amp;display_string=audit"}</definedName>
    <definedName name="_4937__FDSAUDITLINK__" hidden="1">{"fdsup://directions/FAT Viewer?action=UPDATE&amp;creator=factSet&amp;DYN_ARGS=true&amp;DOC_NAME=FAT:RGQ_ENTRPR_VAL_EV_SOURCE_WINDOW.FAT&amp;VAR:ID1=PNR&amp;VAR:SDATE=20110204&amp;VAR:FDATE=20101231&amp;VAR:FREQ=WEEKLY&amp;VAR:RELITEM=&amp;VAR:CURRENCY=&amp;VAR:DB_TYPE=&amp;VAR:UNITS=M&amp;window=popup&amp;w","idth=535&amp;height=425&amp;START_MAXIMIZED=FALSE&amp;Y=120&amp;display_string=audit"}</definedName>
    <definedName name="_4938__FDSAUDITLINK__" localSheetId="1" hidden="1">{"fdsup://directions/FAT Viewer?action=UPDATE&amp;creator=factSet&amp;DYN_ARGS=true&amp;DOC_NAME=FAT:RGQ_ENTRPR_VAL_EV_SOURCE_WINDOW.FAT&amp;VAR:ID1=PNR&amp;VAR:SDATE=20110128&amp;VAR:FDATE=20101231&amp;VAR:FREQ=WEEKLY&amp;VAR:RELITEM=&amp;VAR:CURRENCY=&amp;VAR:DB_TYPE=&amp;VAR:UNITS=M&amp;window=popup&amp;w","idth=535&amp;height=425&amp;START_MAXIMIZED=FALSE&amp;Y=120&amp;display_string=audit"}</definedName>
    <definedName name="_4938__FDSAUDITLINK__" localSheetId="0" hidden="1">{"fdsup://directions/FAT Viewer?action=UPDATE&amp;creator=factSet&amp;DYN_ARGS=true&amp;DOC_NAME=FAT:RGQ_ENTRPR_VAL_EV_SOURCE_WINDOW.FAT&amp;VAR:ID1=PNR&amp;VAR:SDATE=20110128&amp;VAR:FDATE=20101231&amp;VAR:FREQ=WEEKLY&amp;VAR:RELITEM=&amp;VAR:CURRENCY=&amp;VAR:DB_TYPE=&amp;VAR:UNITS=M&amp;window=popup&amp;w","idth=535&amp;height=425&amp;START_MAXIMIZED=FALSE&amp;Y=120&amp;display_string=audit"}</definedName>
    <definedName name="_4938__FDSAUDITLINK__" hidden="1">{"fdsup://directions/FAT Viewer?action=UPDATE&amp;creator=factSet&amp;DYN_ARGS=true&amp;DOC_NAME=FAT:RGQ_ENTRPR_VAL_EV_SOURCE_WINDOW.FAT&amp;VAR:ID1=PNR&amp;VAR:SDATE=20110128&amp;VAR:FDATE=20101231&amp;VAR:FREQ=WEEKLY&amp;VAR:RELITEM=&amp;VAR:CURRENCY=&amp;VAR:DB_TYPE=&amp;VAR:UNITS=M&amp;window=popup&amp;w","idth=535&amp;height=425&amp;START_MAXIMIZED=FALSE&amp;Y=120&amp;display_string=audit"}</definedName>
    <definedName name="_4939__FDSAUDITLINK__" localSheetId="1" hidden="1">{"fdsup://directions/FAT Viewer?action=UPDATE&amp;creator=factSet&amp;DYN_ARGS=true&amp;DOC_NAME=FAT:RGQ_ENTRPR_VAL_EV_SOURCE_WINDOW.FAT&amp;VAR:ID1=PNR&amp;VAR:SDATE=20110121&amp;VAR:FDATE=20101231&amp;VAR:FREQ=WEEKLY&amp;VAR:RELITEM=&amp;VAR:CURRENCY=&amp;VAR:DB_TYPE=&amp;VAR:UNITS=M&amp;window=popup&amp;w","idth=535&amp;height=425&amp;START_MAXIMIZED=FALSE&amp;Y=120&amp;display_string=audit"}</definedName>
    <definedName name="_4939__FDSAUDITLINK__" localSheetId="0" hidden="1">{"fdsup://directions/FAT Viewer?action=UPDATE&amp;creator=factSet&amp;DYN_ARGS=true&amp;DOC_NAME=FAT:RGQ_ENTRPR_VAL_EV_SOURCE_WINDOW.FAT&amp;VAR:ID1=PNR&amp;VAR:SDATE=20110121&amp;VAR:FDATE=20101231&amp;VAR:FREQ=WEEKLY&amp;VAR:RELITEM=&amp;VAR:CURRENCY=&amp;VAR:DB_TYPE=&amp;VAR:UNITS=M&amp;window=popup&amp;w","idth=535&amp;height=425&amp;START_MAXIMIZED=FALSE&amp;Y=120&amp;display_string=audit"}</definedName>
    <definedName name="_4939__FDSAUDITLINK__" hidden="1">{"fdsup://directions/FAT Viewer?action=UPDATE&amp;creator=factSet&amp;DYN_ARGS=true&amp;DOC_NAME=FAT:RGQ_ENTRPR_VAL_EV_SOURCE_WINDOW.FAT&amp;VAR:ID1=PNR&amp;VAR:SDATE=20110121&amp;VAR:FDATE=20101231&amp;VAR:FREQ=WEEKLY&amp;VAR:RELITEM=&amp;VAR:CURRENCY=&amp;VAR:DB_TYPE=&amp;VAR:UNITS=M&amp;window=popup&amp;w","idth=535&amp;height=425&amp;START_MAXIMIZED=FALSE&amp;Y=120&amp;display_string=audit"}</definedName>
    <definedName name="_494__FDSAUDITLINK__" localSheetId="1" hidden="1">{"fdsup://directions/FAT Viewer?action=UPDATE&amp;creator=factSet&amp;DYN_ARGS=true&amp;DOC_NAME=FAT:RGQ_ENTRPR_VAL_EV_SOURCE_WINDOW.FAT&amp;VAR:ID1=PLL&amp;VAR:SDATE=20060728&amp;VAR:FDATE=20060428&amp;VAR:FREQ=WEEKLY&amp;VAR:RELITEM=&amp;VAR:CURRENCY=&amp;VAR:DB_TYPE=&amp;VAR:UNITS=M&amp;window=popup&amp;w","idth=535&amp;height=425&amp;START_MAXIMIZED=FALSE&amp;Y=120&amp;display_string=audit"}</definedName>
    <definedName name="_494__FDSAUDITLINK__" localSheetId="0" hidden="1">{"fdsup://directions/FAT Viewer?action=UPDATE&amp;creator=factSet&amp;DYN_ARGS=true&amp;DOC_NAME=FAT:RGQ_ENTRPR_VAL_EV_SOURCE_WINDOW.FAT&amp;VAR:ID1=PLL&amp;VAR:SDATE=20060728&amp;VAR:FDATE=20060428&amp;VAR:FREQ=WEEKLY&amp;VAR:RELITEM=&amp;VAR:CURRENCY=&amp;VAR:DB_TYPE=&amp;VAR:UNITS=M&amp;window=popup&amp;w","idth=535&amp;height=425&amp;START_MAXIMIZED=FALSE&amp;Y=120&amp;display_string=audit"}</definedName>
    <definedName name="_494__FDSAUDITLINK__" hidden="1">{"fdsup://directions/FAT Viewer?action=UPDATE&amp;creator=factSet&amp;DYN_ARGS=true&amp;DOC_NAME=FAT:RGQ_ENTRPR_VAL_EV_SOURCE_WINDOW.FAT&amp;VAR:ID1=PLL&amp;VAR:SDATE=20060728&amp;VAR:FDATE=20060428&amp;VAR:FREQ=WEEKLY&amp;VAR:RELITEM=&amp;VAR:CURRENCY=&amp;VAR:DB_TYPE=&amp;VAR:UNITS=M&amp;window=popup&amp;w","idth=535&amp;height=425&amp;START_MAXIMIZED=FALSE&amp;Y=120&amp;display_string=audit"}</definedName>
    <definedName name="_4940__FDSAUDITLINK__" localSheetId="1" hidden="1">{"fdsup://directions/FAT Viewer?action=UPDATE&amp;creator=factSet&amp;DYN_ARGS=true&amp;DOC_NAME=FAT:RGQ_ENTRPR_VAL_EV_SOURCE_WINDOW.FAT&amp;VAR:ID1=PNR&amp;VAR:SDATE=20110114&amp;VAR:FDATE=20101231&amp;VAR:FREQ=WEEKLY&amp;VAR:RELITEM=&amp;VAR:CURRENCY=&amp;VAR:DB_TYPE=&amp;VAR:UNITS=M&amp;window=popup&amp;w","idth=535&amp;height=425&amp;START_MAXIMIZED=FALSE&amp;Y=120&amp;display_string=audit"}</definedName>
    <definedName name="_4940__FDSAUDITLINK__" localSheetId="0" hidden="1">{"fdsup://directions/FAT Viewer?action=UPDATE&amp;creator=factSet&amp;DYN_ARGS=true&amp;DOC_NAME=FAT:RGQ_ENTRPR_VAL_EV_SOURCE_WINDOW.FAT&amp;VAR:ID1=PNR&amp;VAR:SDATE=20110114&amp;VAR:FDATE=20101231&amp;VAR:FREQ=WEEKLY&amp;VAR:RELITEM=&amp;VAR:CURRENCY=&amp;VAR:DB_TYPE=&amp;VAR:UNITS=M&amp;window=popup&amp;w","idth=535&amp;height=425&amp;START_MAXIMIZED=FALSE&amp;Y=120&amp;display_string=audit"}</definedName>
    <definedName name="_4940__FDSAUDITLINK__" hidden="1">{"fdsup://directions/FAT Viewer?action=UPDATE&amp;creator=factSet&amp;DYN_ARGS=true&amp;DOC_NAME=FAT:RGQ_ENTRPR_VAL_EV_SOURCE_WINDOW.FAT&amp;VAR:ID1=PNR&amp;VAR:SDATE=20110114&amp;VAR:FDATE=20101231&amp;VAR:FREQ=WEEKLY&amp;VAR:RELITEM=&amp;VAR:CURRENCY=&amp;VAR:DB_TYPE=&amp;VAR:UNITS=M&amp;window=popup&amp;w","idth=535&amp;height=425&amp;START_MAXIMIZED=FALSE&amp;Y=120&amp;display_string=audit"}</definedName>
    <definedName name="_4941__FDSAUDITLINK__" localSheetId="1" hidden="1">{"fdsup://directions/FAT Viewer?action=UPDATE&amp;creator=factSet&amp;DYN_ARGS=true&amp;DOC_NAME=FAT:RGQ_ENTRPR_VAL_EV_SOURCE_WINDOW.FAT&amp;VAR:ID1=PNR&amp;VAR:SDATE=20110107&amp;VAR:FDATE=20101231&amp;VAR:FREQ=WEEKLY&amp;VAR:RELITEM=&amp;VAR:CURRENCY=&amp;VAR:DB_TYPE=&amp;VAR:UNITS=M&amp;window=popup&amp;w","idth=535&amp;height=425&amp;START_MAXIMIZED=FALSE&amp;Y=120&amp;display_string=audit"}</definedName>
    <definedName name="_4941__FDSAUDITLINK__" localSheetId="0" hidden="1">{"fdsup://directions/FAT Viewer?action=UPDATE&amp;creator=factSet&amp;DYN_ARGS=true&amp;DOC_NAME=FAT:RGQ_ENTRPR_VAL_EV_SOURCE_WINDOW.FAT&amp;VAR:ID1=PNR&amp;VAR:SDATE=20110107&amp;VAR:FDATE=20101231&amp;VAR:FREQ=WEEKLY&amp;VAR:RELITEM=&amp;VAR:CURRENCY=&amp;VAR:DB_TYPE=&amp;VAR:UNITS=M&amp;window=popup&amp;w","idth=535&amp;height=425&amp;START_MAXIMIZED=FALSE&amp;Y=120&amp;display_string=audit"}</definedName>
    <definedName name="_4941__FDSAUDITLINK__" hidden="1">{"fdsup://directions/FAT Viewer?action=UPDATE&amp;creator=factSet&amp;DYN_ARGS=true&amp;DOC_NAME=FAT:RGQ_ENTRPR_VAL_EV_SOURCE_WINDOW.FAT&amp;VAR:ID1=PNR&amp;VAR:SDATE=20110107&amp;VAR:FDATE=20101231&amp;VAR:FREQ=WEEKLY&amp;VAR:RELITEM=&amp;VAR:CURRENCY=&amp;VAR:DB_TYPE=&amp;VAR:UNITS=M&amp;window=popup&amp;w","idth=535&amp;height=425&amp;START_MAXIMIZED=FALSE&amp;Y=120&amp;display_string=audit"}</definedName>
    <definedName name="_4942__FDSAUDITLINK__" localSheetId="1" hidden="1">{"fdsup://directions/FAT Viewer?action=UPDATE&amp;creator=factSet&amp;DYN_ARGS=true&amp;DOC_NAME=FAT:RGQ_ENTRPR_VAL_EV_SOURCE_WINDOW.FAT&amp;VAR:ID1=PNR&amp;VAR:SDATE=20101231&amp;VAR:FDATE=20101231&amp;VAR:FREQ=WEEKLY&amp;VAR:RELITEM=&amp;VAR:CURRENCY=&amp;VAR:DB_TYPE=&amp;VAR:UNITS=M&amp;window=popup&amp;w","idth=535&amp;height=425&amp;START_MAXIMIZED=FALSE&amp;Y=120&amp;display_string=audit"}</definedName>
    <definedName name="_4942__FDSAUDITLINK__" localSheetId="0" hidden="1">{"fdsup://directions/FAT Viewer?action=UPDATE&amp;creator=factSet&amp;DYN_ARGS=true&amp;DOC_NAME=FAT:RGQ_ENTRPR_VAL_EV_SOURCE_WINDOW.FAT&amp;VAR:ID1=PNR&amp;VAR:SDATE=20101231&amp;VAR:FDATE=20101231&amp;VAR:FREQ=WEEKLY&amp;VAR:RELITEM=&amp;VAR:CURRENCY=&amp;VAR:DB_TYPE=&amp;VAR:UNITS=M&amp;window=popup&amp;w","idth=535&amp;height=425&amp;START_MAXIMIZED=FALSE&amp;Y=120&amp;display_string=audit"}</definedName>
    <definedName name="_4942__FDSAUDITLINK__" hidden="1">{"fdsup://directions/FAT Viewer?action=UPDATE&amp;creator=factSet&amp;DYN_ARGS=true&amp;DOC_NAME=FAT:RGQ_ENTRPR_VAL_EV_SOURCE_WINDOW.FAT&amp;VAR:ID1=PNR&amp;VAR:SDATE=20101231&amp;VAR:FDATE=20101231&amp;VAR:FREQ=WEEKLY&amp;VAR:RELITEM=&amp;VAR:CURRENCY=&amp;VAR:DB_TYPE=&amp;VAR:UNITS=M&amp;window=popup&amp;w","idth=535&amp;height=425&amp;START_MAXIMIZED=FALSE&amp;Y=120&amp;display_string=audit"}</definedName>
    <definedName name="_4943__FDSAUDITLINK__" localSheetId="1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4943__FDSAUDITLINK__" localSheetId="0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4943__FDSAUDITLINK__" hidden="1">{"fdsup://directions/FAT Viewer?action=UPDATE&amp;creator=factSet&amp;DYN_ARGS=true&amp;DOC_NAME=FAT:RGQ_ENTRPR_VAL_EV_SOURCE_WINDOW.FAT&amp;VAR:ID1=PNR&amp;VAR:SDATE=20101223&amp;VAR:FDATE=20100930&amp;VAR:FREQ=WEEKLY&amp;VAR:RELITEM=&amp;VAR:CURRENCY=&amp;VAR:DB_TYPE=&amp;VAR:UNITS=M&amp;window=popup&amp;w","idth=535&amp;height=425&amp;START_MAXIMIZED=FALSE&amp;Y=120&amp;display_string=audit"}</definedName>
    <definedName name="_4944__FDSAUDITLINK__" localSheetId="1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4944__FDSAUDITLINK__" localSheetId="0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4944__FDSAUDITLINK__" hidden="1">{"fdsup://directions/FAT Viewer?action=UPDATE&amp;creator=factSet&amp;DYN_ARGS=true&amp;DOC_NAME=FAT:RGQ_ENTRPR_VAL_EV_SOURCE_WINDOW.FAT&amp;VAR:ID1=PNR&amp;VAR:SDATE=20101217&amp;VAR:FDATE=20100930&amp;VAR:FREQ=WEEKLY&amp;VAR:RELITEM=&amp;VAR:CURRENCY=&amp;VAR:DB_TYPE=&amp;VAR:UNITS=M&amp;window=popup&amp;w","idth=535&amp;height=425&amp;START_MAXIMIZED=FALSE&amp;Y=120&amp;display_string=audit"}</definedName>
    <definedName name="_4945__FDSAUDITLINK__" localSheetId="1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4945__FDSAUDITLINK__" localSheetId="0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4945__FDSAUDITLINK__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4946__FDSAUDITLINK__" localSheetId="1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4946__FDSAUDITLINK__" localSheetId="0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4946__FDSAUDITLINK__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4947__FDSAUDITLINK__" localSheetId="1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4947__FDSAUDITLINK__" localSheetId="0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4947__FDSAUDITLINK__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4948__FDSAUDITLINK__" localSheetId="1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4948__FDSAUDITLINK__" localSheetId="0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4948__FDSAUDITLINK__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4949__FDSAUDITLINK__" localSheetId="1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4949__FDSAUDITLINK__" localSheetId="0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4949__FDSAUDITLINK__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495__FDSAUDITLINK__" localSheetId="1" hidden="1">{"fdsup://directions/FAT Viewer?action=UPDATE&amp;creator=factSet&amp;DYN_ARGS=true&amp;DOC_NAME=FAT:RGQ_ENTRPR_VAL_EV_SOURCE_WINDOW.FAT&amp;VAR:ID1=PLL&amp;VAR:SDATE=20060721&amp;VAR:FDATE=20060428&amp;VAR:FREQ=WEEKLY&amp;VAR:RELITEM=&amp;VAR:CURRENCY=&amp;VAR:DB_TYPE=&amp;VAR:UNITS=M&amp;window=popup&amp;w","idth=535&amp;height=425&amp;START_MAXIMIZED=FALSE&amp;Y=120&amp;display_string=audit"}</definedName>
    <definedName name="_495__FDSAUDITLINK__" localSheetId="0" hidden="1">{"fdsup://directions/FAT Viewer?action=UPDATE&amp;creator=factSet&amp;DYN_ARGS=true&amp;DOC_NAME=FAT:RGQ_ENTRPR_VAL_EV_SOURCE_WINDOW.FAT&amp;VAR:ID1=PLL&amp;VAR:SDATE=20060721&amp;VAR:FDATE=20060428&amp;VAR:FREQ=WEEKLY&amp;VAR:RELITEM=&amp;VAR:CURRENCY=&amp;VAR:DB_TYPE=&amp;VAR:UNITS=M&amp;window=popup&amp;w","idth=535&amp;height=425&amp;START_MAXIMIZED=FALSE&amp;Y=120&amp;display_string=audit"}</definedName>
    <definedName name="_495__FDSAUDITLINK__" hidden="1">{"fdsup://directions/FAT Viewer?action=UPDATE&amp;creator=factSet&amp;DYN_ARGS=true&amp;DOC_NAME=FAT:RGQ_ENTRPR_VAL_EV_SOURCE_WINDOW.FAT&amp;VAR:ID1=PLL&amp;VAR:SDATE=20060721&amp;VAR:FDATE=20060428&amp;VAR:FREQ=WEEKLY&amp;VAR:RELITEM=&amp;VAR:CURRENCY=&amp;VAR:DB_TYPE=&amp;VAR:UNITS=M&amp;window=popup&amp;w","idth=535&amp;height=425&amp;START_MAXIMIZED=FALSE&amp;Y=120&amp;display_string=audit"}</definedName>
    <definedName name="_4950__FDSAUDITLINK__" localSheetId="1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4950__FDSAUDITLINK__" localSheetId="0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4950__FDSAUDITLINK__" hidden="1">{"fdsup://directions/FAT Viewer?action=UPDATE&amp;creator=factSet&amp;DYN_ARGS=true&amp;DOC_NAME=FAT:RGQ_ENTRPR_VAL_EV_SOURCE_WINDOW.FAT&amp;VAR:ID1=PNR&amp;VAR:SDATE=20101105&amp;VAR:FDATE=20100930&amp;VAR:FREQ=WEEKLY&amp;VAR:RELITEM=&amp;VAR:CURRENCY=&amp;VAR:DB_TYPE=&amp;VAR:UNITS=M&amp;window=popup&amp;w","idth=535&amp;height=425&amp;START_MAXIMIZED=FALSE&amp;Y=120&amp;display_string=audit"}</definedName>
    <definedName name="_4951__FDSAUDITLINK__" localSheetId="1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4951__FDSAUDITLINK__" localSheetId="0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4951__FDSAUDITLINK__" hidden="1">{"fdsup://directions/FAT Viewer?action=UPDATE&amp;creator=factSet&amp;DYN_ARGS=true&amp;DOC_NAME=FAT:RGQ_ENTRPR_VAL_EV_SOURCE_WINDOW.FAT&amp;VAR:ID1=PNR&amp;VAR:SDATE=20101029&amp;VAR:FDATE=20100930&amp;VAR:FREQ=WEEKLY&amp;VAR:RELITEM=&amp;VAR:CURRENCY=&amp;VAR:DB_TYPE=&amp;VAR:UNITS=M&amp;window=popup&amp;w","idth=535&amp;height=425&amp;START_MAXIMIZED=FALSE&amp;Y=120&amp;display_string=audit"}</definedName>
    <definedName name="_4952__FDSAUDITLINK__" localSheetId="1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4952__FDSAUDITLINK__" localSheetId="0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4952__FDSAUDITLINK__" hidden="1">{"fdsup://directions/FAT Viewer?action=UPDATE&amp;creator=factSet&amp;DYN_ARGS=true&amp;DOC_NAME=FAT:RGQ_ENTRPR_VAL_EV_SOURCE_WINDOW.FAT&amp;VAR:ID1=PNR&amp;VAR:SDATE=20101022&amp;VAR:FDATE=20100930&amp;VAR:FREQ=WEEKLY&amp;VAR:RELITEM=&amp;VAR:CURRENCY=&amp;VAR:DB_TYPE=&amp;VAR:UNITS=M&amp;window=popup&amp;w","idth=535&amp;height=425&amp;START_MAXIMIZED=FALSE&amp;Y=120&amp;display_string=audit"}</definedName>
    <definedName name="_4953__FDSAUDITLINK__" localSheetId="1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4953__FDSAUDITLINK__" localSheetId="0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4953__FDSAUDITLINK__" hidden="1">{"fdsup://directions/FAT Viewer?action=UPDATE&amp;creator=factSet&amp;DYN_ARGS=true&amp;DOC_NAME=FAT:RGQ_ENTRPR_VAL_EV_SOURCE_WINDOW.FAT&amp;VAR:ID1=PNR&amp;VAR:SDATE=20101015&amp;VAR:FDATE=20100930&amp;VAR:FREQ=WEEKLY&amp;VAR:RELITEM=&amp;VAR:CURRENCY=&amp;VAR:DB_TYPE=&amp;VAR:UNITS=M&amp;window=popup&amp;w","idth=535&amp;height=425&amp;START_MAXIMIZED=FALSE&amp;Y=120&amp;display_string=audit"}</definedName>
    <definedName name="_4954__FDSAUDITLINK__" localSheetId="1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4954__FDSAUDITLINK__" localSheetId="0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4954__FDSAUDITLINK__" hidden="1">{"fdsup://directions/FAT Viewer?action=UPDATE&amp;creator=factSet&amp;DYN_ARGS=true&amp;DOC_NAME=FAT:RGQ_ENTRPR_VAL_EV_SOURCE_WINDOW.FAT&amp;VAR:ID1=PNR&amp;VAR:SDATE=20101008&amp;VAR:FDATE=20100930&amp;VAR:FREQ=WEEKLY&amp;VAR:RELITEM=&amp;VAR:CURRENCY=&amp;VAR:DB_TYPE=&amp;VAR:UNITS=M&amp;window=popup&amp;w","idth=535&amp;height=425&amp;START_MAXIMIZED=FALSE&amp;Y=120&amp;display_string=audit"}</definedName>
    <definedName name="_4955__FDSAUDITLINK__" localSheetId="1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4955__FDSAUDITLINK__" localSheetId="0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4955__FDSAUDITLINK__" hidden="1">{"fdsup://directions/FAT Viewer?action=UPDATE&amp;creator=factSet&amp;DYN_ARGS=true&amp;DOC_NAME=FAT:RGQ_ENTRPR_VAL_EV_SOURCE_WINDOW.FAT&amp;VAR:ID1=PNR&amp;VAR:SDATE=20101001&amp;VAR:FDATE=20100930&amp;VAR:FREQ=WEEKLY&amp;VAR:RELITEM=&amp;VAR:CURRENCY=&amp;VAR:DB_TYPE=&amp;VAR:UNITS=M&amp;window=popup&amp;w","idth=535&amp;height=425&amp;START_MAXIMIZED=FALSE&amp;Y=120&amp;display_string=audit"}</definedName>
    <definedName name="_4956__FDSAUDITLINK__" localSheetId="1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4956__FDSAUDITLINK__" localSheetId="0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4956__FDSAUDITLINK__" hidden="1">{"fdsup://directions/FAT Viewer?action=UPDATE&amp;creator=factSet&amp;DYN_ARGS=true&amp;DOC_NAME=FAT:RGQ_ENTRPR_VAL_EV_SOURCE_WINDOW.FAT&amp;VAR:ID1=PNR&amp;VAR:SDATE=20100924&amp;VAR:FDATE=20100630&amp;VAR:FREQ=WEEKLY&amp;VAR:RELITEM=&amp;VAR:CURRENCY=&amp;VAR:DB_TYPE=&amp;VAR:UNITS=M&amp;window=popup&amp;w","idth=535&amp;height=425&amp;START_MAXIMIZED=FALSE&amp;Y=120&amp;display_string=audit"}</definedName>
    <definedName name="_4957__FDSAUDITLINK__" localSheetId="1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4957__FDSAUDITLINK__" localSheetId="0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4957__FDSAUDITLINK__" hidden="1">{"fdsup://directions/FAT Viewer?action=UPDATE&amp;creator=factSet&amp;DYN_ARGS=true&amp;DOC_NAME=FAT:RGQ_ENTRPR_VAL_EV_SOURCE_WINDOW.FAT&amp;VAR:ID1=PNR&amp;VAR:SDATE=20100917&amp;VAR:FDATE=20100630&amp;VAR:FREQ=WEEKLY&amp;VAR:RELITEM=&amp;VAR:CURRENCY=&amp;VAR:DB_TYPE=&amp;VAR:UNITS=M&amp;window=popup&amp;w","idth=535&amp;height=425&amp;START_MAXIMIZED=FALSE&amp;Y=120&amp;display_string=audit"}</definedName>
    <definedName name="_4958__FDSAUDITLINK__" localSheetId="1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4958__FDSAUDITLINK__" localSheetId="0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4958__FDSAUDITLINK__" hidden="1">{"fdsup://directions/FAT Viewer?action=UPDATE&amp;creator=factSet&amp;DYN_ARGS=true&amp;DOC_NAME=FAT:RGQ_ENTRPR_VAL_EV_SOURCE_WINDOW.FAT&amp;VAR:ID1=PNR&amp;VAR:SDATE=20100910&amp;VAR:FDATE=20100630&amp;VAR:FREQ=WEEKLY&amp;VAR:RELITEM=&amp;VAR:CURRENCY=&amp;VAR:DB_TYPE=&amp;VAR:UNITS=M&amp;window=popup&amp;w","idth=535&amp;height=425&amp;START_MAXIMIZED=FALSE&amp;Y=120&amp;display_string=audit"}</definedName>
    <definedName name="_4959__FDSAUDITLINK__" localSheetId="1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4959__FDSAUDITLINK__" localSheetId="0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4959__FDSAUDITLINK__" hidden="1">{"fdsup://directions/FAT Viewer?action=UPDATE&amp;creator=factSet&amp;DYN_ARGS=true&amp;DOC_NAME=FAT:RGQ_ENTRPR_VAL_EV_SOURCE_WINDOW.FAT&amp;VAR:ID1=PNR&amp;VAR:SDATE=20100903&amp;VAR:FDATE=20100630&amp;VAR:FREQ=WEEKLY&amp;VAR:RELITEM=&amp;VAR:CURRENCY=&amp;VAR:DB_TYPE=&amp;VAR:UNITS=M&amp;window=popup&amp;w","idth=535&amp;height=425&amp;START_MAXIMIZED=FALSE&amp;Y=120&amp;display_string=audit"}</definedName>
    <definedName name="_496__FDSAUDITLINK__" localSheetId="1" hidden="1">{"fdsup://directions/FAT Viewer?action=UPDATE&amp;creator=factSet&amp;DYN_ARGS=true&amp;DOC_NAME=FAT:RGQ_ENTRPR_VAL_EV_SOURCE_WINDOW.FAT&amp;VAR:ID1=PLL&amp;VAR:SDATE=20060714&amp;VAR:FDATE=20060428&amp;VAR:FREQ=WEEKLY&amp;VAR:RELITEM=&amp;VAR:CURRENCY=&amp;VAR:DB_TYPE=&amp;VAR:UNITS=M&amp;window=popup&amp;w","idth=535&amp;height=425&amp;START_MAXIMIZED=FALSE&amp;Y=120&amp;display_string=audit"}</definedName>
    <definedName name="_496__FDSAUDITLINK__" localSheetId="0" hidden="1">{"fdsup://directions/FAT Viewer?action=UPDATE&amp;creator=factSet&amp;DYN_ARGS=true&amp;DOC_NAME=FAT:RGQ_ENTRPR_VAL_EV_SOURCE_WINDOW.FAT&amp;VAR:ID1=PLL&amp;VAR:SDATE=20060714&amp;VAR:FDATE=20060428&amp;VAR:FREQ=WEEKLY&amp;VAR:RELITEM=&amp;VAR:CURRENCY=&amp;VAR:DB_TYPE=&amp;VAR:UNITS=M&amp;window=popup&amp;w","idth=535&amp;height=425&amp;START_MAXIMIZED=FALSE&amp;Y=120&amp;display_string=audit"}</definedName>
    <definedName name="_496__FDSAUDITLINK__" hidden="1">{"fdsup://directions/FAT Viewer?action=UPDATE&amp;creator=factSet&amp;DYN_ARGS=true&amp;DOC_NAME=FAT:RGQ_ENTRPR_VAL_EV_SOURCE_WINDOW.FAT&amp;VAR:ID1=PLL&amp;VAR:SDATE=20060714&amp;VAR:FDATE=20060428&amp;VAR:FREQ=WEEKLY&amp;VAR:RELITEM=&amp;VAR:CURRENCY=&amp;VAR:DB_TYPE=&amp;VAR:UNITS=M&amp;window=popup&amp;w","idth=535&amp;height=425&amp;START_MAXIMIZED=FALSE&amp;Y=120&amp;display_string=audit"}</definedName>
    <definedName name="_4960__FDSAUDITLINK__" localSheetId="1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4960__FDSAUDITLINK__" localSheetId="0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4960__FDSAUDITLINK__" hidden="1">{"fdsup://directions/FAT Viewer?action=UPDATE&amp;creator=factSet&amp;DYN_ARGS=true&amp;DOC_NAME=FAT:RGQ_ENTRPR_VAL_EV_SOURCE_WINDOW.FAT&amp;VAR:ID1=PNR&amp;VAR:SDATE=20100827&amp;VAR:FDATE=20100630&amp;VAR:FREQ=WEEKLY&amp;VAR:RELITEM=&amp;VAR:CURRENCY=&amp;VAR:DB_TYPE=&amp;VAR:UNITS=M&amp;window=popup&amp;w","idth=535&amp;height=425&amp;START_MAXIMIZED=FALSE&amp;Y=120&amp;display_string=audit"}</definedName>
    <definedName name="_4961__FDSAUDITLINK__" localSheetId="1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4961__FDSAUDITLINK__" localSheetId="0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4961__FDSAUDITLINK__" hidden="1">{"fdsup://directions/FAT Viewer?action=UPDATE&amp;creator=factSet&amp;DYN_ARGS=true&amp;DOC_NAME=FAT:RGQ_ENTRPR_VAL_EV_SOURCE_WINDOW.FAT&amp;VAR:ID1=PNR&amp;VAR:SDATE=20100820&amp;VAR:FDATE=20100630&amp;VAR:FREQ=WEEKLY&amp;VAR:RELITEM=&amp;VAR:CURRENCY=&amp;VAR:DB_TYPE=&amp;VAR:UNITS=M&amp;window=popup&amp;w","idth=535&amp;height=425&amp;START_MAXIMIZED=FALSE&amp;Y=120&amp;display_string=audit"}</definedName>
    <definedName name="_4962__FDSAUDITLINK__" localSheetId="1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4962__FDSAUDITLINK__" localSheetId="0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4962__FDSAUDITLINK__" hidden="1">{"fdsup://directions/FAT Viewer?action=UPDATE&amp;creator=factSet&amp;DYN_ARGS=true&amp;DOC_NAME=FAT:RGQ_ENTRPR_VAL_EV_SOURCE_WINDOW.FAT&amp;VAR:ID1=PNR&amp;VAR:SDATE=20100813&amp;VAR:FDATE=20100630&amp;VAR:FREQ=WEEKLY&amp;VAR:RELITEM=&amp;VAR:CURRENCY=&amp;VAR:DB_TYPE=&amp;VAR:UNITS=M&amp;window=popup&amp;w","idth=535&amp;height=425&amp;START_MAXIMIZED=FALSE&amp;Y=120&amp;display_string=audit"}</definedName>
    <definedName name="_4963__FDSAUDITLINK__" localSheetId="1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4963__FDSAUDITLINK__" localSheetId="0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4963__FDSAUDITLINK__" hidden="1">{"fdsup://directions/FAT Viewer?action=UPDATE&amp;creator=factSet&amp;DYN_ARGS=true&amp;DOC_NAME=FAT:RGQ_ENTRPR_VAL_EV_SOURCE_WINDOW.FAT&amp;VAR:ID1=PNR&amp;VAR:SDATE=20100806&amp;VAR:FDATE=20100630&amp;VAR:FREQ=WEEKLY&amp;VAR:RELITEM=&amp;VAR:CURRENCY=&amp;VAR:DB_TYPE=&amp;VAR:UNITS=M&amp;window=popup&amp;w","idth=535&amp;height=425&amp;START_MAXIMIZED=FALSE&amp;Y=120&amp;display_string=audit"}</definedName>
    <definedName name="_4964__FDSAUDITLINK__" localSheetId="1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4964__FDSAUDITLINK__" localSheetId="0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4964__FDSAUDITLINK__" hidden="1">{"fdsup://directions/FAT Viewer?action=UPDATE&amp;creator=factSet&amp;DYN_ARGS=true&amp;DOC_NAME=FAT:RGQ_ENTRPR_VAL_EV_SOURCE_WINDOW.FAT&amp;VAR:ID1=PNR&amp;VAR:SDATE=20100730&amp;VAR:FDATE=20100630&amp;VAR:FREQ=WEEKLY&amp;VAR:RELITEM=&amp;VAR:CURRENCY=&amp;VAR:DB_TYPE=&amp;VAR:UNITS=M&amp;window=popup&amp;w","idth=535&amp;height=425&amp;START_MAXIMIZED=FALSE&amp;Y=120&amp;display_string=audit"}</definedName>
    <definedName name="_4965__FDSAUDITLINK__" localSheetId="1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4965__FDSAUDITLINK__" localSheetId="0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4965__FDSAUDITLINK__" hidden="1">{"fdsup://directions/FAT Viewer?action=UPDATE&amp;creator=factSet&amp;DYN_ARGS=true&amp;DOC_NAME=FAT:RGQ_ENTRPR_VAL_EV_SOURCE_WINDOW.FAT&amp;VAR:ID1=PNR&amp;VAR:SDATE=20100723&amp;VAR:FDATE=20100630&amp;VAR:FREQ=WEEKLY&amp;VAR:RELITEM=&amp;VAR:CURRENCY=&amp;VAR:DB_TYPE=&amp;VAR:UNITS=M&amp;window=popup&amp;w","idth=535&amp;height=425&amp;START_MAXIMIZED=FALSE&amp;Y=120&amp;display_string=audit"}</definedName>
    <definedName name="_4966__FDSAUDITLINK__" localSheetId="1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4966__FDSAUDITLINK__" localSheetId="0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4966__FDSAUDITLINK__" hidden="1">{"fdsup://directions/FAT Viewer?action=UPDATE&amp;creator=factSet&amp;DYN_ARGS=true&amp;DOC_NAME=FAT:RGQ_ENTRPR_VAL_EV_SOURCE_WINDOW.FAT&amp;VAR:ID1=PNR&amp;VAR:SDATE=20100716&amp;VAR:FDATE=20100630&amp;VAR:FREQ=WEEKLY&amp;VAR:RELITEM=&amp;VAR:CURRENCY=&amp;VAR:DB_TYPE=&amp;VAR:UNITS=M&amp;window=popup&amp;w","idth=535&amp;height=425&amp;START_MAXIMIZED=FALSE&amp;Y=120&amp;display_string=audit"}</definedName>
    <definedName name="_4967__FDSAUDITLINK__" localSheetId="1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4967__FDSAUDITLINK__" localSheetId="0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4967__FDSAUDITLINK__" hidden="1">{"fdsup://directions/FAT Viewer?action=UPDATE&amp;creator=factSet&amp;DYN_ARGS=true&amp;DOC_NAME=FAT:RGQ_ENTRPR_VAL_EV_SOURCE_WINDOW.FAT&amp;VAR:ID1=PNR&amp;VAR:SDATE=20100709&amp;VAR:FDATE=20100630&amp;VAR:FREQ=WEEKLY&amp;VAR:RELITEM=&amp;VAR:CURRENCY=&amp;VAR:DB_TYPE=&amp;VAR:UNITS=M&amp;window=popup&amp;w","idth=535&amp;height=425&amp;START_MAXIMIZED=FALSE&amp;Y=120&amp;display_string=audit"}</definedName>
    <definedName name="_4968__FDSAUDITLINK__" localSheetId="1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4968__FDSAUDITLINK__" localSheetId="0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4968__FDSAUDITLINK__" hidden="1">{"fdsup://directions/FAT Viewer?action=UPDATE&amp;creator=factSet&amp;DYN_ARGS=true&amp;DOC_NAME=FAT:RGQ_ENTRPR_VAL_EV_SOURCE_WINDOW.FAT&amp;VAR:ID1=PNR&amp;VAR:SDATE=20100702&amp;VAR:FDATE=20100630&amp;VAR:FREQ=WEEKLY&amp;VAR:RELITEM=&amp;VAR:CURRENCY=&amp;VAR:DB_TYPE=&amp;VAR:UNITS=M&amp;window=popup&amp;w","idth=535&amp;height=425&amp;START_MAXIMIZED=FALSE&amp;Y=120&amp;display_string=audit"}</definedName>
    <definedName name="_4969__FDSAUDITLINK__" localSheetId="1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4969__FDSAUDITLINK__" localSheetId="0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4969__FDSAUDITLINK__" hidden="1">{"fdsup://directions/FAT Viewer?action=UPDATE&amp;creator=factSet&amp;DYN_ARGS=true&amp;DOC_NAME=FAT:RGQ_ENTRPR_VAL_EV_SOURCE_WINDOW.FAT&amp;VAR:ID1=PNR&amp;VAR:SDATE=20100625&amp;VAR:FDATE=20100331&amp;VAR:FREQ=WEEKLY&amp;VAR:RELITEM=&amp;VAR:CURRENCY=&amp;VAR:DB_TYPE=&amp;VAR:UNITS=M&amp;window=popup&amp;w","idth=535&amp;height=425&amp;START_MAXIMIZED=FALSE&amp;Y=120&amp;display_string=audit"}</definedName>
    <definedName name="_497__FDSAUDITLINK__" localSheetId="1" hidden="1">{"fdsup://directions/FAT Viewer?action=UPDATE&amp;creator=factSet&amp;DYN_ARGS=true&amp;DOC_NAME=FAT:RGQ_ENTRPR_VAL_EV_SOURCE_WINDOW.FAT&amp;VAR:ID1=PLL&amp;VAR:SDATE=20060707&amp;VAR:FDATE=20060428&amp;VAR:FREQ=WEEKLY&amp;VAR:RELITEM=&amp;VAR:CURRENCY=&amp;VAR:DB_TYPE=&amp;VAR:UNITS=M&amp;window=popup&amp;w","idth=535&amp;height=425&amp;START_MAXIMIZED=FALSE&amp;Y=120&amp;display_string=audit"}</definedName>
    <definedName name="_497__FDSAUDITLINK__" localSheetId="0" hidden="1">{"fdsup://directions/FAT Viewer?action=UPDATE&amp;creator=factSet&amp;DYN_ARGS=true&amp;DOC_NAME=FAT:RGQ_ENTRPR_VAL_EV_SOURCE_WINDOW.FAT&amp;VAR:ID1=PLL&amp;VAR:SDATE=20060707&amp;VAR:FDATE=20060428&amp;VAR:FREQ=WEEKLY&amp;VAR:RELITEM=&amp;VAR:CURRENCY=&amp;VAR:DB_TYPE=&amp;VAR:UNITS=M&amp;window=popup&amp;w","idth=535&amp;height=425&amp;START_MAXIMIZED=FALSE&amp;Y=120&amp;display_string=audit"}</definedName>
    <definedName name="_497__FDSAUDITLINK__" hidden="1">{"fdsup://directions/FAT Viewer?action=UPDATE&amp;creator=factSet&amp;DYN_ARGS=true&amp;DOC_NAME=FAT:RGQ_ENTRPR_VAL_EV_SOURCE_WINDOW.FAT&amp;VAR:ID1=PLL&amp;VAR:SDATE=20060707&amp;VAR:FDATE=20060428&amp;VAR:FREQ=WEEKLY&amp;VAR:RELITEM=&amp;VAR:CURRENCY=&amp;VAR:DB_TYPE=&amp;VAR:UNITS=M&amp;window=popup&amp;w","idth=535&amp;height=425&amp;START_MAXIMIZED=FALSE&amp;Y=120&amp;display_string=audit"}</definedName>
    <definedName name="_4970__FDSAUDITLINK__" localSheetId="1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4970__FDSAUDITLINK__" localSheetId="0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4970__FDSAUDITLINK__" hidden="1">{"fdsup://directions/FAT Viewer?action=UPDATE&amp;creator=factSet&amp;DYN_ARGS=true&amp;DOC_NAME=FAT:RGQ_ENTRPR_VAL_EV_SOURCE_WINDOW.FAT&amp;VAR:ID1=PNR&amp;VAR:SDATE=20100618&amp;VAR:FDATE=20100331&amp;VAR:FREQ=WEEKLY&amp;VAR:RELITEM=&amp;VAR:CURRENCY=&amp;VAR:DB_TYPE=&amp;VAR:UNITS=M&amp;window=popup&amp;w","idth=535&amp;height=425&amp;START_MAXIMIZED=FALSE&amp;Y=120&amp;display_string=audit"}</definedName>
    <definedName name="_4971__FDSAUDITLINK__" localSheetId="1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4971__FDSAUDITLINK__" localSheetId="0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4971__FDSAUDITLINK__" hidden="1">{"fdsup://directions/FAT Viewer?action=UPDATE&amp;creator=factSet&amp;DYN_ARGS=true&amp;DOC_NAME=FAT:RGQ_ENTRPR_VAL_EV_SOURCE_WINDOW.FAT&amp;VAR:ID1=PNR&amp;VAR:SDATE=20100611&amp;VAR:FDATE=20100331&amp;VAR:FREQ=WEEKLY&amp;VAR:RELITEM=&amp;VAR:CURRENCY=&amp;VAR:DB_TYPE=&amp;VAR:UNITS=M&amp;window=popup&amp;w","idth=535&amp;height=425&amp;START_MAXIMIZED=FALSE&amp;Y=120&amp;display_string=audit"}</definedName>
    <definedName name="_4972__FDSAUDITLINK__" localSheetId="1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4972__FDSAUDITLINK__" localSheetId="0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4972__FDSAUDITLINK__" hidden="1">{"fdsup://directions/FAT Viewer?action=UPDATE&amp;creator=factSet&amp;DYN_ARGS=true&amp;DOC_NAME=FAT:RGQ_ENTRPR_VAL_EV_SOURCE_WINDOW.FAT&amp;VAR:ID1=PNR&amp;VAR:SDATE=20100604&amp;VAR:FDATE=20100331&amp;VAR:FREQ=WEEKLY&amp;VAR:RELITEM=&amp;VAR:CURRENCY=&amp;VAR:DB_TYPE=&amp;VAR:UNITS=M&amp;window=popup&amp;w","idth=535&amp;height=425&amp;START_MAXIMIZED=FALSE&amp;Y=120&amp;display_string=audit"}</definedName>
    <definedName name="_4973__FDSAUDITLINK__" localSheetId="1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4973__FDSAUDITLINK__" localSheetId="0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4973__FDSAUDITLINK__" hidden="1">{"fdsup://directions/FAT Viewer?action=UPDATE&amp;creator=factSet&amp;DYN_ARGS=true&amp;DOC_NAME=FAT:RGQ_ENTRPR_VAL_EV_SOURCE_WINDOW.FAT&amp;VAR:ID1=PNR&amp;VAR:SDATE=20100528&amp;VAR:FDATE=20100331&amp;VAR:FREQ=WEEKLY&amp;VAR:RELITEM=&amp;VAR:CURRENCY=&amp;VAR:DB_TYPE=&amp;VAR:UNITS=M&amp;window=popup&amp;w","idth=535&amp;height=425&amp;START_MAXIMIZED=FALSE&amp;Y=120&amp;display_string=audit"}</definedName>
    <definedName name="_4974__FDSAUDITLINK__" localSheetId="1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4974__FDSAUDITLINK__" localSheetId="0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4974__FDSAUDITLINK__" hidden="1">{"fdsup://directions/FAT Viewer?action=UPDATE&amp;creator=factSet&amp;DYN_ARGS=true&amp;DOC_NAME=FAT:RGQ_ENTRPR_VAL_EV_SOURCE_WINDOW.FAT&amp;VAR:ID1=PNR&amp;VAR:SDATE=20100521&amp;VAR:FDATE=20100331&amp;VAR:FREQ=WEEKLY&amp;VAR:RELITEM=&amp;VAR:CURRENCY=&amp;VAR:DB_TYPE=&amp;VAR:UNITS=M&amp;window=popup&amp;w","idth=535&amp;height=425&amp;START_MAXIMIZED=FALSE&amp;Y=120&amp;display_string=audit"}</definedName>
    <definedName name="_4975__FDSAUDITLINK__" localSheetId="1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4975__FDSAUDITLINK__" localSheetId="0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4975__FDSAUDITLINK__" hidden="1">{"fdsup://directions/FAT Viewer?action=UPDATE&amp;creator=factSet&amp;DYN_ARGS=true&amp;DOC_NAME=FAT:RGQ_ENTRPR_VAL_EV_SOURCE_WINDOW.FAT&amp;VAR:ID1=PNR&amp;VAR:SDATE=20100514&amp;VAR:FDATE=20100331&amp;VAR:FREQ=WEEKLY&amp;VAR:RELITEM=&amp;VAR:CURRENCY=&amp;VAR:DB_TYPE=&amp;VAR:UNITS=M&amp;window=popup&amp;w","idth=535&amp;height=425&amp;START_MAXIMIZED=FALSE&amp;Y=120&amp;display_string=audit"}</definedName>
    <definedName name="_4976__FDSAUDITLINK__" localSheetId="1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4976__FDSAUDITLINK__" localSheetId="0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4976__FDSAUDITLINK__" hidden="1">{"fdsup://directions/FAT Viewer?action=UPDATE&amp;creator=factSet&amp;DYN_ARGS=true&amp;DOC_NAME=FAT:RGQ_ENTRPR_VAL_EV_SOURCE_WINDOW.FAT&amp;VAR:ID1=PNR&amp;VAR:SDATE=20100507&amp;VAR:FDATE=20100331&amp;VAR:FREQ=WEEKLY&amp;VAR:RELITEM=&amp;VAR:CURRENCY=&amp;VAR:DB_TYPE=&amp;VAR:UNITS=M&amp;window=popup&amp;w","idth=535&amp;height=425&amp;START_MAXIMIZED=FALSE&amp;Y=120&amp;display_string=audit"}</definedName>
    <definedName name="_4977__FDSAUDITLINK__" localSheetId="1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4977__FDSAUDITLINK__" localSheetId="0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4977__FDSAUDITLINK__" hidden="1">{"fdsup://directions/FAT Viewer?action=UPDATE&amp;creator=factSet&amp;DYN_ARGS=true&amp;DOC_NAME=FAT:RGQ_ENTRPR_VAL_EV_SOURCE_WINDOW.FAT&amp;VAR:ID1=PNR&amp;VAR:SDATE=20100430&amp;VAR:FDATE=20100331&amp;VAR:FREQ=WEEKLY&amp;VAR:RELITEM=&amp;VAR:CURRENCY=&amp;VAR:DB_TYPE=&amp;VAR:UNITS=M&amp;window=popup&amp;w","idth=535&amp;height=425&amp;START_MAXIMIZED=FALSE&amp;Y=120&amp;display_string=audit"}</definedName>
    <definedName name="_4978__FDSAUDITLINK__" localSheetId="1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4978__FDSAUDITLINK__" localSheetId="0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4978__FDSAUDITLINK__" hidden="1">{"fdsup://directions/FAT Viewer?action=UPDATE&amp;creator=factSet&amp;DYN_ARGS=true&amp;DOC_NAME=FAT:RGQ_ENTRPR_VAL_EV_SOURCE_WINDOW.FAT&amp;VAR:ID1=PNR&amp;VAR:SDATE=20100423&amp;VAR:FDATE=20100331&amp;VAR:FREQ=WEEKLY&amp;VAR:RELITEM=&amp;VAR:CURRENCY=&amp;VAR:DB_TYPE=&amp;VAR:UNITS=M&amp;window=popup&amp;w","idth=535&amp;height=425&amp;START_MAXIMIZED=FALSE&amp;Y=120&amp;display_string=audit"}</definedName>
    <definedName name="_4979__FDSAUDITLINK__" localSheetId="1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4979__FDSAUDITLINK__" localSheetId="0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4979__FDSAUDITLINK__" hidden="1">{"fdsup://directions/FAT Viewer?action=UPDATE&amp;creator=factSet&amp;DYN_ARGS=true&amp;DOC_NAME=FAT:RGQ_ENTRPR_VAL_EV_SOURCE_WINDOW.FAT&amp;VAR:ID1=PNR&amp;VAR:SDATE=20100416&amp;VAR:FDATE=20100331&amp;VAR:FREQ=WEEKLY&amp;VAR:RELITEM=&amp;VAR:CURRENCY=&amp;VAR:DB_TYPE=&amp;VAR:UNITS=M&amp;window=popup&amp;w","idth=535&amp;height=425&amp;START_MAXIMIZED=FALSE&amp;Y=120&amp;display_string=audit"}</definedName>
    <definedName name="_498__FDSAUDITLINK__" localSheetId="1" hidden="1">{"fdsup://directions/FAT Viewer?action=UPDATE&amp;creator=factSet&amp;DYN_ARGS=true&amp;DOC_NAME=FAT:RGQ_ENTRPR_VAL_EV_SOURCE_WINDOW.FAT&amp;VAR:ID1=PLL&amp;VAR:SDATE=20060630&amp;VAR:FDATE=20060428&amp;VAR:FREQ=WEEKLY&amp;VAR:RELITEM=&amp;VAR:CURRENCY=&amp;VAR:DB_TYPE=&amp;VAR:UNITS=M&amp;window=popup&amp;w","idth=535&amp;height=425&amp;START_MAXIMIZED=FALSE&amp;Y=120&amp;display_string=audit"}</definedName>
    <definedName name="_498__FDSAUDITLINK__" localSheetId="0" hidden="1">{"fdsup://directions/FAT Viewer?action=UPDATE&amp;creator=factSet&amp;DYN_ARGS=true&amp;DOC_NAME=FAT:RGQ_ENTRPR_VAL_EV_SOURCE_WINDOW.FAT&amp;VAR:ID1=PLL&amp;VAR:SDATE=20060630&amp;VAR:FDATE=20060428&amp;VAR:FREQ=WEEKLY&amp;VAR:RELITEM=&amp;VAR:CURRENCY=&amp;VAR:DB_TYPE=&amp;VAR:UNITS=M&amp;window=popup&amp;w","idth=535&amp;height=425&amp;START_MAXIMIZED=FALSE&amp;Y=120&amp;display_string=audit"}</definedName>
    <definedName name="_498__FDSAUDITLINK__" hidden="1">{"fdsup://directions/FAT Viewer?action=UPDATE&amp;creator=factSet&amp;DYN_ARGS=true&amp;DOC_NAME=FAT:RGQ_ENTRPR_VAL_EV_SOURCE_WINDOW.FAT&amp;VAR:ID1=PLL&amp;VAR:SDATE=20060630&amp;VAR:FDATE=20060428&amp;VAR:FREQ=WEEKLY&amp;VAR:RELITEM=&amp;VAR:CURRENCY=&amp;VAR:DB_TYPE=&amp;VAR:UNITS=M&amp;window=popup&amp;w","idth=535&amp;height=425&amp;START_MAXIMIZED=FALSE&amp;Y=120&amp;display_string=audit"}</definedName>
    <definedName name="_4980__FDSAUDITLINK__" localSheetId="1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4980__FDSAUDITLINK__" localSheetId="0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4980__FDSAUDITLINK__" hidden="1">{"fdsup://directions/FAT Viewer?action=UPDATE&amp;creator=factSet&amp;DYN_ARGS=true&amp;DOC_NAME=FAT:RGQ_ENTRPR_VAL_EV_SOURCE_WINDOW.FAT&amp;VAR:ID1=PNR&amp;VAR:SDATE=20100409&amp;VAR:FDATE=20100331&amp;VAR:FREQ=WEEKLY&amp;VAR:RELITEM=&amp;VAR:CURRENCY=&amp;VAR:DB_TYPE=&amp;VAR:UNITS=M&amp;window=popup&amp;w","idth=535&amp;height=425&amp;START_MAXIMIZED=FALSE&amp;Y=120&amp;display_string=audit"}</definedName>
    <definedName name="_4981__FDSAUDITLINK__" localSheetId="1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4981__FDSAUDITLINK__" localSheetId="0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4981__FDSAUDITLINK__" hidden="1">{"fdsup://directions/FAT Viewer?action=UPDATE&amp;creator=factSet&amp;DYN_ARGS=true&amp;DOC_NAME=FAT:RGQ_ENTRPR_VAL_EV_SOURCE_WINDOW.FAT&amp;VAR:ID1=PNR&amp;VAR:SDATE=20100401&amp;VAR:FDATE=20100331&amp;VAR:FREQ=WEEKLY&amp;VAR:RELITEM=&amp;VAR:CURRENCY=&amp;VAR:DB_TYPE=&amp;VAR:UNITS=M&amp;window=popup&amp;w","idth=535&amp;height=425&amp;START_MAXIMIZED=FALSE&amp;Y=120&amp;display_string=audit"}</definedName>
    <definedName name="_4982__FDSAUDITLINK__" localSheetId="1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4982__FDSAUDITLINK__" localSheetId="0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4982__FDSAUDITLINK__" hidden="1">{"fdsup://directions/FAT Viewer?action=UPDATE&amp;creator=factSet&amp;DYN_ARGS=true&amp;DOC_NAME=FAT:RGQ_ENTRPR_VAL_EV_SOURCE_WINDOW.FAT&amp;VAR:ID1=PNR&amp;VAR:SDATE=20100326&amp;VAR:FDATE=20091231&amp;VAR:FREQ=WEEKLY&amp;VAR:RELITEM=&amp;VAR:CURRENCY=&amp;VAR:DB_TYPE=&amp;VAR:UNITS=M&amp;window=popup&amp;w","idth=535&amp;height=425&amp;START_MAXIMIZED=FALSE&amp;Y=120&amp;display_string=audit"}</definedName>
    <definedName name="_4983__FDSAUDITLINK__" localSheetId="1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4983__FDSAUDITLINK__" localSheetId="0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4983__FDSAUDITLINK__" hidden="1">{"fdsup://directions/FAT Viewer?action=UPDATE&amp;creator=factSet&amp;DYN_ARGS=true&amp;DOC_NAME=FAT:RGQ_ENTRPR_VAL_EV_SOURCE_WINDOW.FAT&amp;VAR:ID1=PNR&amp;VAR:SDATE=20100319&amp;VAR:FDATE=20091231&amp;VAR:FREQ=WEEKLY&amp;VAR:RELITEM=&amp;VAR:CURRENCY=&amp;VAR:DB_TYPE=&amp;VAR:UNITS=M&amp;window=popup&amp;w","idth=535&amp;height=425&amp;START_MAXIMIZED=FALSE&amp;Y=120&amp;display_string=audit"}</definedName>
    <definedName name="_4984__FDSAUDITLINK__" localSheetId="1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4984__FDSAUDITLINK__" localSheetId="0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4984__FDSAUDITLINK__" hidden="1">{"fdsup://directions/FAT Viewer?action=UPDATE&amp;creator=factSet&amp;DYN_ARGS=true&amp;DOC_NAME=FAT:RGQ_ENTRPR_VAL_EV_SOURCE_WINDOW.FAT&amp;VAR:ID1=PNR&amp;VAR:SDATE=20100312&amp;VAR:FDATE=20091231&amp;VAR:FREQ=WEEKLY&amp;VAR:RELITEM=&amp;VAR:CURRENCY=&amp;VAR:DB_TYPE=&amp;VAR:UNITS=M&amp;window=popup&amp;w","idth=535&amp;height=425&amp;START_MAXIMIZED=FALSE&amp;Y=120&amp;display_string=audit"}</definedName>
    <definedName name="_4985__FDSAUDITLINK__" localSheetId="1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4985__FDSAUDITLINK__" localSheetId="0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4985__FDSAUDITLINK__" hidden="1">{"fdsup://directions/FAT Viewer?action=UPDATE&amp;creator=factSet&amp;DYN_ARGS=true&amp;DOC_NAME=FAT:RGQ_ENTRPR_VAL_EV_SOURCE_WINDOW.FAT&amp;VAR:ID1=PNR&amp;VAR:SDATE=20100305&amp;VAR:FDATE=20091231&amp;VAR:FREQ=WEEKLY&amp;VAR:RELITEM=&amp;VAR:CURRENCY=&amp;VAR:DB_TYPE=&amp;VAR:UNITS=M&amp;window=popup&amp;w","idth=535&amp;height=425&amp;START_MAXIMIZED=FALSE&amp;Y=120&amp;display_string=audit"}</definedName>
    <definedName name="_4986__FDSAUDITLINK__" localSheetId="1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4986__FDSAUDITLINK__" localSheetId="0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4986__FDSAUDITLINK__" hidden="1">{"fdsup://directions/FAT Viewer?action=UPDATE&amp;creator=factSet&amp;DYN_ARGS=true&amp;DOC_NAME=FAT:RGQ_ENTRPR_VAL_EV_SOURCE_WINDOW.FAT&amp;VAR:ID1=PNR&amp;VAR:SDATE=20100226&amp;VAR:FDATE=20091231&amp;VAR:FREQ=WEEKLY&amp;VAR:RELITEM=&amp;VAR:CURRENCY=&amp;VAR:DB_TYPE=&amp;VAR:UNITS=M&amp;window=popup&amp;w","idth=535&amp;height=425&amp;START_MAXIMIZED=FALSE&amp;Y=120&amp;display_string=audit"}</definedName>
    <definedName name="_4987__FDSAUDITLINK__" localSheetId="1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4987__FDSAUDITLINK__" localSheetId="0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4987__FDSAUDITLINK__" hidden="1">{"fdsup://directions/FAT Viewer?action=UPDATE&amp;creator=factSet&amp;DYN_ARGS=true&amp;DOC_NAME=FAT:RGQ_ENTRPR_VAL_EV_SOURCE_WINDOW.FAT&amp;VAR:ID1=PNR&amp;VAR:SDATE=20100219&amp;VAR:FDATE=20091231&amp;VAR:FREQ=WEEKLY&amp;VAR:RELITEM=&amp;VAR:CURRENCY=&amp;VAR:DB_TYPE=&amp;VAR:UNITS=M&amp;window=popup&amp;w","idth=535&amp;height=425&amp;START_MAXIMIZED=FALSE&amp;Y=120&amp;display_string=audit"}</definedName>
    <definedName name="_4988__FDSAUDITLINK__" localSheetId="1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4988__FDSAUDITLINK__" localSheetId="0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4988__FDSAUDITLINK__" hidden="1">{"fdsup://directions/FAT Viewer?action=UPDATE&amp;creator=factSet&amp;DYN_ARGS=true&amp;DOC_NAME=FAT:RGQ_ENTRPR_VAL_EV_SOURCE_WINDOW.FAT&amp;VAR:ID1=PNR&amp;VAR:SDATE=20100212&amp;VAR:FDATE=20091231&amp;VAR:FREQ=WEEKLY&amp;VAR:RELITEM=&amp;VAR:CURRENCY=&amp;VAR:DB_TYPE=&amp;VAR:UNITS=M&amp;window=popup&amp;w","idth=535&amp;height=425&amp;START_MAXIMIZED=FALSE&amp;Y=120&amp;display_string=audit"}</definedName>
    <definedName name="_4989__FDSAUDITLINK__" localSheetId="1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4989__FDSAUDITLINK__" localSheetId="0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4989__FDSAUDITLINK__" hidden="1">{"fdsup://directions/FAT Viewer?action=UPDATE&amp;creator=factSet&amp;DYN_ARGS=true&amp;DOC_NAME=FAT:RGQ_ENTRPR_VAL_EV_SOURCE_WINDOW.FAT&amp;VAR:ID1=PNR&amp;VAR:SDATE=20100205&amp;VAR:FDATE=20091231&amp;VAR:FREQ=WEEKLY&amp;VAR:RELITEM=&amp;VAR:CURRENCY=&amp;VAR:DB_TYPE=&amp;VAR:UNITS=M&amp;window=popup&amp;w","idth=535&amp;height=425&amp;START_MAXIMIZED=FALSE&amp;Y=120&amp;display_string=audit"}</definedName>
    <definedName name="_499__FDSAUDITLINK__" localSheetId="1" hidden="1">{"fdsup://directions/FAT Viewer?action=UPDATE&amp;creator=factSet&amp;DYN_ARGS=true&amp;DOC_NAME=FAT:RGQ_ENTRPR_VAL_EV_SOURCE_WINDOW.FAT&amp;VAR:ID1=PLL&amp;VAR:SDATE=20060623&amp;VAR:FDATE=20060428&amp;VAR:FREQ=WEEKLY&amp;VAR:RELITEM=&amp;VAR:CURRENCY=&amp;VAR:DB_TYPE=&amp;VAR:UNITS=M&amp;window=popup&amp;w","idth=535&amp;height=425&amp;START_MAXIMIZED=FALSE&amp;Y=120&amp;display_string=audit"}</definedName>
    <definedName name="_499__FDSAUDITLINK__" localSheetId="0" hidden="1">{"fdsup://directions/FAT Viewer?action=UPDATE&amp;creator=factSet&amp;DYN_ARGS=true&amp;DOC_NAME=FAT:RGQ_ENTRPR_VAL_EV_SOURCE_WINDOW.FAT&amp;VAR:ID1=PLL&amp;VAR:SDATE=20060623&amp;VAR:FDATE=20060428&amp;VAR:FREQ=WEEKLY&amp;VAR:RELITEM=&amp;VAR:CURRENCY=&amp;VAR:DB_TYPE=&amp;VAR:UNITS=M&amp;window=popup&amp;w","idth=535&amp;height=425&amp;START_MAXIMIZED=FALSE&amp;Y=120&amp;display_string=audit"}</definedName>
    <definedName name="_499__FDSAUDITLINK__" hidden="1">{"fdsup://directions/FAT Viewer?action=UPDATE&amp;creator=factSet&amp;DYN_ARGS=true&amp;DOC_NAME=FAT:RGQ_ENTRPR_VAL_EV_SOURCE_WINDOW.FAT&amp;VAR:ID1=PLL&amp;VAR:SDATE=20060623&amp;VAR:FDATE=20060428&amp;VAR:FREQ=WEEKLY&amp;VAR:RELITEM=&amp;VAR:CURRENCY=&amp;VAR:DB_TYPE=&amp;VAR:UNITS=M&amp;window=popup&amp;w","idth=535&amp;height=425&amp;START_MAXIMIZED=FALSE&amp;Y=120&amp;display_string=audit"}</definedName>
    <definedName name="_4990__FDSAUDITLINK__" localSheetId="1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4990__FDSAUDITLINK__" localSheetId="0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4990__FDSAUDITLINK__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4991__FDSAUDITLINK__" localSheetId="1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4991__FDSAUDITLINK__" localSheetId="0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4991__FDSAUDITLINK__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4992__FDSAUDITLINK__" localSheetId="1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4992__FDSAUDITLINK__" localSheetId="0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4992__FDSAUDITLINK__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4993__FDSAUDITLINK__" localSheetId="1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4993__FDSAUDITLINK__" localSheetId="0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4993__FDSAUDITLINK__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4994__FDSAUDITLINK__" localSheetId="1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4994__FDSAUDITLINK__" localSheetId="0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4994__FDSAUDITLINK__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4995__FDSAUDITLINK__" localSheetId="1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4995__FDSAUDITLINK__" localSheetId="0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4995__FDSAUDITLINK__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4996__FDSAUDITLINK__" localSheetId="1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4996__FDSAUDITLINK__" localSheetId="0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4996__FDSAUDITLINK__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4997__FDSAUDITLINK__" localSheetId="1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4997__FDSAUDITLINK__" localSheetId="0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4997__FDSAUDITLINK__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4998__FDSAUDITLINK__" localSheetId="1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4998__FDSAUDITLINK__" localSheetId="0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4998__FDSAUDITLINK__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4999__FDSAUDITLINK__" localSheetId="1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4999__FDSAUDITLINK__" localSheetId="0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4999__FDSAUDITLINK__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5__123Graph_ACHART_20" hidden="1">#N/A</definedName>
    <definedName name="_5__FDSAUDITLINK__" localSheetId="1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5__FDSAUDITLINK__" localSheetId="0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5__FDSAUDITLINK__" hidden="1">{"fdsup://directions/FAT Viewer?action=UPDATE&amp;creator=factSet&amp;DYN_ARGS=true&amp;DOC_NAME=FAT:RGQ_ENTRPR_VAL_EV_SOURCE_WINDOW.FAT&amp;VAR:ID1=PNR&amp;VAR:SDATE=20101210&amp;VAR:FDATE=20100930&amp;VAR:FREQ=WEEKLY&amp;VAR:RELITEM=&amp;VAR:CURRENCY=&amp;VAR:DB_TYPE=&amp;VAR:UNITS=M&amp;window=popup&amp;w","idth=535&amp;height=425&amp;START_MAXIMIZED=FALSE&amp;Y=120&amp;display_string=audit"}</definedName>
    <definedName name="_50__FDSAUDITLINK__" localSheetId="1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50__FDSAUDITLINK__" localSheetId="0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50__FDSAUDITLINK__" hidden="1">{"fdsup://directions/FAT Viewer?action=UPDATE&amp;creator=factSet&amp;DYN_ARGS=true&amp;DOC_NAME=FAT:RGQ_ENTRPR_VAL_EV_SOURCE_WINDOW.FAT&amp;VAR:ID1=PNR&amp;VAR:SDATE=20100129&amp;VAR:FDATE=20091231&amp;VAR:FREQ=WEEKLY&amp;VAR:RELITEM=&amp;VAR:CURRENCY=&amp;VAR:DB_TYPE=&amp;VAR:UNITS=M&amp;window=popup&amp;w","idth=535&amp;height=425&amp;START_MAXIMIZED=FALSE&amp;Y=120&amp;display_string=audit"}</definedName>
    <definedName name="_500__FDSAUDITLINK__" localSheetId="1" hidden="1">{"fdsup://directions/FAT Viewer?action=UPDATE&amp;creator=factSet&amp;DYN_ARGS=true&amp;DOC_NAME=FAT:RGQ_ENTRPR_VAL_EV_SOURCE_WINDOW.FAT&amp;VAR:ID1=PLL&amp;VAR:SDATE=20060616&amp;VAR:FDATE=20060428&amp;VAR:FREQ=WEEKLY&amp;VAR:RELITEM=&amp;VAR:CURRENCY=&amp;VAR:DB_TYPE=&amp;VAR:UNITS=M&amp;window=popup&amp;w","idth=535&amp;height=425&amp;START_MAXIMIZED=FALSE&amp;Y=120&amp;display_string=audit"}</definedName>
    <definedName name="_500__FDSAUDITLINK__" localSheetId="0" hidden="1">{"fdsup://directions/FAT Viewer?action=UPDATE&amp;creator=factSet&amp;DYN_ARGS=true&amp;DOC_NAME=FAT:RGQ_ENTRPR_VAL_EV_SOURCE_WINDOW.FAT&amp;VAR:ID1=PLL&amp;VAR:SDATE=20060616&amp;VAR:FDATE=20060428&amp;VAR:FREQ=WEEKLY&amp;VAR:RELITEM=&amp;VAR:CURRENCY=&amp;VAR:DB_TYPE=&amp;VAR:UNITS=M&amp;window=popup&amp;w","idth=535&amp;height=425&amp;START_MAXIMIZED=FALSE&amp;Y=120&amp;display_string=audit"}</definedName>
    <definedName name="_500__FDSAUDITLINK__" hidden="1">{"fdsup://directions/FAT Viewer?action=UPDATE&amp;creator=factSet&amp;DYN_ARGS=true&amp;DOC_NAME=FAT:RGQ_ENTRPR_VAL_EV_SOURCE_WINDOW.FAT&amp;VAR:ID1=PLL&amp;VAR:SDATE=20060616&amp;VAR:FDATE=20060428&amp;VAR:FREQ=WEEKLY&amp;VAR:RELITEM=&amp;VAR:CURRENCY=&amp;VAR:DB_TYPE=&amp;VAR:UNITS=M&amp;window=popup&amp;w","idth=535&amp;height=425&amp;START_MAXIMIZED=FALSE&amp;Y=120&amp;display_string=audit"}</definedName>
    <definedName name="_5000__FDSAUDITLINK__" localSheetId="1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5000__FDSAUDITLINK__" localSheetId="0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5000__FDSAUDITLINK__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5001__FDSAUDITLINK__" localSheetId="1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5001__FDSAUDITLINK__" localSheetId="0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5001__FDSAUDITLINK__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5002__FDSAUDITLINK__" localSheetId="1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5002__FDSAUDITLINK__" localSheetId="0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5002__FDSAUDITLINK__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5003__FDSAUDITLINK__" localSheetId="1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5003__FDSAUDITLINK__" localSheetId="0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5003__FDSAUDITLINK__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5004__FDSAUDITLINK__" localSheetId="1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5004__FDSAUDITLINK__" localSheetId="0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5004__FDSAUDITLINK__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5005__FDSAUDITLINK__" localSheetId="1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5005__FDSAUDITLINK__" localSheetId="0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5005__FDSAUDITLINK__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5006__FDSAUDITLINK__" localSheetId="1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5006__FDSAUDITLINK__" localSheetId="0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5006__FDSAUDITLINK__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5007__FDSAUDITLINK__" localSheetId="1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5007__FDSAUDITLINK__" localSheetId="0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5007__FDSAUDITLINK__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5008__FDSAUDITLINK__" localSheetId="1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5008__FDSAUDITLINK__" localSheetId="0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5008__FDSAUDITLINK__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5009__FDSAUDITLINK__" localSheetId="1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5009__FDSAUDITLINK__" localSheetId="0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5009__FDSAUDITLINK__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501__FDSAUDITLINK__" localSheetId="1" hidden="1">{"fdsup://directions/FAT Viewer?action=UPDATE&amp;creator=factSet&amp;DYN_ARGS=true&amp;DOC_NAME=FAT:RGQ_ENTRPR_VAL_EV_SOURCE_WINDOW.FAT&amp;VAR:ID1=PLL&amp;VAR:SDATE=20060609&amp;VAR:FDATE=20060428&amp;VAR:FREQ=WEEKLY&amp;VAR:RELITEM=&amp;VAR:CURRENCY=&amp;VAR:DB_TYPE=&amp;VAR:UNITS=M&amp;window=popup&amp;w","idth=535&amp;height=425&amp;START_MAXIMIZED=FALSE&amp;Y=120&amp;display_string=audit"}</definedName>
    <definedName name="_501__FDSAUDITLINK__" localSheetId="0" hidden="1">{"fdsup://directions/FAT Viewer?action=UPDATE&amp;creator=factSet&amp;DYN_ARGS=true&amp;DOC_NAME=FAT:RGQ_ENTRPR_VAL_EV_SOURCE_WINDOW.FAT&amp;VAR:ID1=PLL&amp;VAR:SDATE=20060609&amp;VAR:FDATE=20060428&amp;VAR:FREQ=WEEKLY&amp;VAR:RELITEM=&amp;VAR:CURRENCY=&amp;VAR:DB_TYPE=&amp;VAR:UNITS=M&amp;window=popup&amp;w","idth=535&amp;height=425&amp;START_MAXIMIZED=FALSE&amp;Y=120&amp;display_string=audit"}</definedName>
    <definedName name="_501__FDSAUDITLINK__" hidden="1">{"fdsup://directions/FAT Viewer?action=UPDATE&amp;creator=factSet&amp;DYN_ARGS=true&amp;DOC_NAME=FAT:RGQ_ENTRPR_VAL_EV_SOURCE_WINDOW.FAT&amp;VAR:ID1=PLL&amp;VAR:SDATE=20060609&amp;VAR:FDATE=20060428&amp;VAR:FREQ=WEEKLY&amp;VAR:RELITEM=&amp;VAR:CURRENCY=&amp;VAR:DB_TYPE=&amp;VAR:UNITS=M&amp;window=popup&amp;w","idth=535&amp;height=425&amp;START_MAXIMIZED=FALSE&amp;Y=120&amp;display_string=audit"}</definedName>
    <definedName name="_5010__FDSAUDITLINK__" localSheetId="1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5010__FDSAUDITLINK__" localSheetId="0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5010__FDSAUDITLINK__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5011__FDSAUDITLINK__" localSheetId="1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5011__FDSAUDITLINK__" localSheetId="0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5011__FDSAUDITLINK__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5012__FDSAUDITLINK__" localSheetId="1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5012__FDSAUDITLINK__" localSheetId="0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5012__FDSAUDITLINK__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5013__FDSAUDITLINK__" localSheetId="1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5013__FDSAUDITLINK__" localSheetId="0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5013__FDSAUDITLINK__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5014__FDSAUDITLINK__" localSheetId="1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5014__FDSAUDITLINK__" localSheetId="0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5014__FDSAUDITLINK__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5015__FDSAUDITLINK__" localSheetId="1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5015__FDSAUDITLINK__" localSheetId="0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5015__FDSAUDITLINK__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5016__FDSAUDITLINK__" localSheetId="1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5016__FDSAUDITLINK__" localSheetId="0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5016__FDSAUDITLINK__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5017__FDSAUDITLINK__" localSheetId="1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5017__FDSAUDITLINK__" localSheetId="0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5017__FDSAUDITLINK__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5018__FDSAUDITLINK__" localSheetId="1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5018__FDSAUDITLINK__" localSheetId="0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5018__FDSAUDITLINK__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5019__FDSAUDITLINK__" localSheetId="1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5019__FDSAUDITLINK__" localSheetId="0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5019__FDSAUDITLINK__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502__FDSAUDITLINK__" localSheetId="1" hidden="1">{"fdsup://directions/FAT Viewer?action=UPDATE&amp;creator=factSet&amp;DYN_ARGS=true&amp;DOC_NAME=FAT:RGQ_ENTRPR_VAL_EV_SOURCE_WINDOW.FAT&amp;VAR:ID1=PLL&amp;VAR:SDATE=20060602&amp;VAR:FDATE=20060428&amp;VAR:FREQ=WEEKLY&amp;VAR:RELITEM=&amp;VAR:CURRENCY=&amp;VAR:DB_TYPE=&amp;VAR:UNITS=M&amp;window=popup&amp;w","idth=535&amp;height=425&amp;START_MAXIMIZED=FALSE&amp;Y=120&amp;display_string=audit"}</definedName>
    <definedName name="_502__FDSAUDITLINK__" localSheetId="0" hidden="1">{"fdsup://directions/FAT Viewer?action=UPDATE&amp;creator=factSet&amp;DYN_ARGS=true&amp;DOC_NAME=FAT:RGQ_ENTRPR_VAL_EV_SOURCE_WINDOW.FAT&amp;VAR:ID1=PLL&amp;VAR:SDATE=20060602&amp;VAR:FDATE=20060428&amp;VAR:FREQ=WEEKLY&amp;VAR:RELITEM=&amp;VAR:CURRENCY=&amp;VAR:DB_TYPE=&amp;VAR:UNITS=M&amp;window=popup&amp;w","idth=535&amp;height=425&amp;START_MAXIMIZED=FALSE&amp;Y=120&amp;display_string=audit"}</definedName>
    <definedName name="_502__FDSAUDITLINK__" hidden="1">{"fdsup://directions/FAT Viewer?action=UPDATE&amp;creator=factSet&amp;DYN_ARGS=true&amp;DOC_NAME=FAT:RGQ_ENTRPR_VAL_EV_SOURCE_WINDOW.FAT&amp;VAR:ID1=PLL&amp;VAR:SDATE=20060602&amp;VAR:FDATE=20060428&amp;VAR:FREQ=WEEKLY&amp;VAR:RELITEM=&amp;VAR:CURRENCY=&amp;VAR:DB_TYPE=&amp;VAR:UNITS=M&amp;window=popup&amp;w","idth=535&amp;height=425&amp;START_MAXIMIZED=FALSE&amp;Y=120&amp;display_string=audit"}</definedName>
    <definedName name="_5020__FDSAUDITLINK__" localSheetId="1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5020__FDSAUDITLINK__" localSheetId="0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5020__FDSAUDITLINK__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5021__FDSAUDITLINK__" localSheetId="1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5021__FDSAUDITLINK__" localSheetId="0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5021__FDSAUDITLINK__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5022__FDSAUDITLINK__" localSheetId="1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5022__FDSAUDITLINK__" localSheetId="0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5022__FDSAUDITLINK__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5023__FDSAUDITLINK__" localSheetId="1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5023__FDSAUDITLINK__" localSheetId="0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5023__FDSAUDITLINK__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5024__FDSAUDITLINK__" localSheetId="1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5024__FDSAUDITLINK__" localSheetId="0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5024__FDSAUDITLINK__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5025__FDSAUDITLINK__" localSheetId="1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5025__FDSAUDITLINK__" localSheetId="0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5025__FDSAUDITLINK__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5026__FDSAUDITLINK__" localSheetId="1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5026__FDSAUDITLINK__" localSheetId="0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5026__FDSAUDITLINK__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5027__FDSAUDITLINK__" localSheetId="1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5027__FDSAUDITLINK__" localSheetId="0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5027__FDSAUDITLINK__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5028__FDSAUDITLINK__" localSheetId="1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5028__FDSAUDITLINK__" localSheetId="0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5028__FDSAUDITLINK__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5029__FDSAUDITLINK__" localSheetId="1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5029__FDSAUDITLINK__" localSheetId="0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5029__FDSAUDITLINK__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503__FDSAUDITLINK__" localSheetId="1" hidden="1">{"fdsup://directions/FAT Viewer?action=UPDATE&amp;creator=factSet&amp;DYN_ARGS=true&amp;DOC_NAME=FAT:RGQ_ENTRPR_VAL_EV_SOURCE_WINDOW.FAT&amp;VAR:ID1=PLL&amp;VAR:SDATE=20060526&amp;VAR:FDATE=20060428&amp;VAR:FREQ=WEEKLY&amp;VAR:RELITEM=&amp;VAR:CURRENCY=&amp;VAR:DB_TYPE=&amp;VAR:UNITS=M&amp;window=popup&amp;w","idth=535&amp;height=425&amp;START_MAXIMIZED=FALSE&amp;Y=120&amp;display_string=audit"}</definedName>
    <definedName name="_503__FDSAUDITLINK__" localSheetId="0" hidden="1">{"fdsup://directions/FAT Viewer?action=UPDATE&amp;creator=factSet&amp;DYN_ARGS=true&amp;DOC_NAME=FAT:RGQ_ENTRPR_VAL_EV_SOURCE_WINDOW.FAT&amp;VAR:ID1=PLL&amp;VAR:SDATE=20060526&amp;VAR:FDATE=20060428&amp;VAR:FREQ=WEEKLY&amp;VAR:RELITEM=&amp;VAR:CURRENCY=&amp;VAR:DB_TYPE=&amp;VAR:UNITS=M&amp;window=popup&amp;w","idth=535&amp;height=425&amp;START_MAXIMIZED=FALSE&amp;Y=120&amp;display_string=audit"}</definedName>
    <definedName name="_503__FDSAUDITLINK__" hidden="1">{"fdsup://directions/FAT Viewer?action=UPDATE&amp;creator=factSet&amp;DYN_ARGS=true&amp;DOC_NAME=FAT:RGQ_ENTRPR_VAL_EV_SOURCE_WINDOW.FAT&amp;VAR:ID1=PLL&amp;VAR:SDATE=20060526&amp;VAR:FDATE=20060428&amp;VAR:FREQ=WEEKLY&amp;VAR:RELITEM=&amp;VAR:CURRENCY=&amp;VAR:DB_TYPE=&amp;VAR:UNITS=M&amp;window=popup&amp;w","idth=535&amp;height=425&amp;START_MAXIMIZED=FALSE&amp;Y=120&amp;display_string=audit"}</definedName>
    <definedName name="_5030__FDSAUDITLINK__" localSheetId="1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5030__FDSAUDITLINK__" localSheetId="0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5030__FDSAUDITLINK__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5031__FDSAUDITLINK__" localSheetId="1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5031__FDSAUDITLINK__" localSheetId="0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5031__FDSAUDITLINK__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5032__FDSAUDITLINK__" localSheetId="1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5032__FDSAUDITLINK__" localSheetId="0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5032__FDSAUDITLINK__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5033__FDSAUDITLINK__" localSheetId="1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5033__FDSAUDITLINK__" localSheetId="0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5033__FDSAUDITLINK__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5034__FDSAUDITLINK__" localSheetId="1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5034__FDSAUDITLINK__" localSheetId="0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5034__FDSAUDITLINK__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5035__FDSAUDITLINK__" localSheetId="1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5035__FDSAUDITLINK__" localSheetId="0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5035__FDSAUDITLINK__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5036__FDSAUDITLINK__" localSheetId="1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5036__FDSAUDITLINK__" localSheetId="0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5036__FDSAUDITLINK__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5037__FDSAUDITLINK__" localSheetId="1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5037__FDSAUDITLINK__" localSheetId="0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5037__FDSAUDITLINK__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5038__FDSAUDITLINK__" localSheetId="1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5038__FDSAUDITLINK__" localSheetId="0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5038__FDSAUDITLINK__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5039__FDSAUDITLINK__" localSheetId="1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5039__FDSAUDITLINK__" localSheetId="0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5039__FDSAUDITLINK__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504__FDSAUDITLINK__" localSheetId="1" hidden="1">{"fdsup://directions/FAT Viewer?action=UPDATE&amp;creator=factSet&amp;DYN_ARGS=true&amp;DOC_NAME=FAT:RGQ_ENTRPR_VAL_EV_SOURCE_WINDOW.FAT&amp;VAR:ID1=PLL&amp;VAR:SDATE=20060519&amp;VAR:FDATE=20060428&amp;VAR:FREQ=WEEKLY&amp;VAR:RELITEM=&amp;VAR:CURRENCY=&amp;VAR:DB_TYPE=&amp;VAR:UNITS=M&amp;window=popup&amp;w","idth=535&amp;height=425&amp;START_MAXIMIZED=FALSE&amp;Y=120&amp;display_string=audit"}</definedName>
    <definedName name="_504__FDSAUDITLINK__" localSheetId="0" hidden="1">{"fdsup://directions/FAT Viewer?action=UPDATE&amp;creator=factSet&amp;DYN_ARGS=true&amp;DOC_NAME=FAT:RGQ_ENTRPR_VAL_EV_SOURCE_WINDOW.FAT&amp;VAR:ID1=PLL&amp;VAR:SDATE=20060519&amp;VAR:FDATE=20060428&amp;VAR:FREQ=WEEKLY&amp;VAR:RELITEM=&amp;VAR:CURRENCY=&amp;VAR:DB_TYPE=&amp;VAR:UNITS=M&amp;window=popup&amp;w","idth=535&amp;height=425&amp;START_MAXIMIZED=FALSE&amp;Y=120&amp;display_string=audit"}</definedName>
    <definedName name="_504__FDSAUDITLINK__" hidden="1">{"fdsup://directions/FAT Viewer?action=UPDATE&amp;creator=factSet&amp;DYN_ARGS=true&amp;DOC_NAME=FAT:RGQ_ENTRPR_VAL_EV_SOURCE_WINDOW.FAT&amp;VAR:ID1=PLL&amp;VAR:SDATE=20060519&amp;VAR:FDATE=20060428&amp;VAR:FREQ=WEEKLY&amp;VAR:RELITEM=&amp;VAR:CURRENCY=&amp;VAR:DB_TYPE=&amp;VAR:UNITS=M&amp;window=popup&amp;w","idth=535&amp;height=425&amp;START_MAXIMIZED=FALSE&amp;Y=120&amp;display_string=audit"}</definedName>
    <definedName name="_5040__FDSAUDITLINK__" localSheetId="1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5040__FDSAUDITLINK__" localSheetId="0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5040__FDSAUDITLINK__" hidden="1">{"fdsup://directions/FAT Viewer?action=UPDATE&amp;creator=factSet&amp;DYN_ARGS=true&amp;DOC_NAME=FAT:RGQ_ENTRPR_VAL_EV_SOURCE_WINDOW.FAT&amp;VAR:ID1=PNR&amp;VAR:SDATE=20090213&amp;VAR:FDATE=20081231&amp;VAR:FREQ=WEEKLY&amp;VAR:RELITEM=&amp;VAR:CURRENCY=&amp;VAR:DB_TYPE=&amp;VAR:UNITS=M&amp;window=popup&amp;w","idth=535&amp;height=425&amp;START_MAXIMIZED=FALSE&amp;Y=120&amp;display_string=audit"}</definedName>
    <definedName name="_5041__FDSAUDITLINK__" localSheetId="1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5041__FDSAUDITLINK__" localSheetId="0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5041__FDSAUDITLINK__" hidden="1">{"fdsup://directions/FAT Viewer?action=UPDATE&amp;creator=factSet&amp;DYN_ARGS=true&amp;DOC_NAME=FAT:RGQ_ENTRPR_VAL_EV_SOURCE_WINDOW.FAT&amp;VAR:ID1=PNR&amp;VAR:SDATE=20090206&amp;VAR:FDATE=20081231&amp;VAR:FREQ=WEEKLY&amp;VAR:RELITEM=&amp;VAR:CURRENCY=&amp;VAR:DB_TYPE=&amp;VAR:UNITS=M&amp;window=popup&amp;w","idth=535&amp;height=425&amp;START_MAXIMIZED=FALSE&amp;Y=120&amp;display_string=audit"}</definedName>
    <definedName name="_5042__FDSAUDITLINK__" localSheetId="1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5042__FDSAUDITLINK__" localSheetId="0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5042__FDSAUDITLINK__" hidden="1">{"fdsup://directions/FAT Viewer?action=UPDATE&amp;creator=factSet&amp;DYN_ARGS=true&amp;DOC_NAME=FAT:RGQ_ENTRPR_VAL_EV_SOURCE_WINDOW.FAT&amp;VAR:ID1=PNR&amp;VAR:SDATE=20090130&amp;VAR:FDATE=20081231&amp;VAR:FREQ=WEEKLY&amp;VAR:RELITEM=&amp;VAR:CURRENCY=&amp;VAR:DB_TYPE=&amp;VAR:UNITS=M&amp;window=popup&amp;w","idth=535&amp;height=425&amp;START_MAXIMIZED=FALSE&amp;Y=120&amp;display_string=audit"}</definedName>
    <definedName name="_5043__FDSAUDITLINK__" localSheetId="1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5043__FDSAUDITLINK__" localSheetId="0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5043__FDSAUDITLINK__" hidden="1">{"fdsup://directions/FAT Viewer?action=UPDATE&amp;creator=factSet&amp;DYN_ARGS=true&amp;DOC_NAME=FAT:RGQ_ENTRPR_VAL_EV_SOURCE_WINDOW.FAT&amp;VAR:ID1=PNR&amp;VAR:SDATE=20090123&amp;VAR:FDATE=20081231&amp;VAR:FREQ=WEEKLY&amp;VAR:RELITEM=&amp;VAR:CURRENCY=&amp;VAR:DB_TYPE=&amp;VAR:UNITS=M&amp;window=popup&amp;w","idth=535&amp;height=425&amp;START_MAXIMIZED=FALSE&amp;Y=120&amp;display_string=audit"}</definedName>
    <definedName name="_5044__FDSAUDITLINK__" localSheetId="1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5044__FDSAUDITLINK__" localSheetId="0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5044__FDSAUDITLINK__" hidden="1">{"fdsup://directions/FAT Viewer?action=UPDATE&amp;creator=factSet&amp;DYN_ARGS=true&amp;DOC_NAME=FAT:RGQ_ENTRPR_VAL_EV_SOURCE_WINDOW.FAT&amp;VAR:ID1=PNR&amp;VAR:SDATE=20090116&amp;VAR:FDATE=20081231&amp;VAR:FREQ=WEEKLY&amp;VAR:RELITEM=&amp;VAR:CURRENCY=&amp;VAR:DB_TYPE=&amp;VAR:UNITS=M&amp;window=popup&amp;w","idth=535&amp;height=425&amp;START_MAXIMIZED=FALSE&amp;Y=120&amp;display_string=audit"}</definedName>
    <definedName name="_5045__FDSAUDITLINK__" localSheetId="1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5045__FDSAUDITLINK__" localSheetId="0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5045__FDSAUDITLINK__" hidden="1">{"fdsup://directions/FAT Viewer?action=UPDATE&amp;creator=factSet&amp;DYN_ARGS=true&amp;DOC_NAME=FAT:RGQ_ENTRPR_VAL_EV_SOURCE_WINDOW.FAT&amp;VAR:ID1=PNR&amp;VAR:SDATE=20090109&amp;VAR:FDATE=20081231&amp;VAR:FREQ=WEEKLY&amp;VAR:RELITEM=&amp;VAR:CURRENCY=&amp;VAR:DB_TYPE=&amp;VAR:UNITS=M&amp;window=popup&amp;w","idth=535&amp;height=425&amp;START_MAXIMIZED=FALSE&amp;Y=120&amp;display_string=audit"}</definedName>
    <definedName name="_5046__FDSAUDITLINK__" localSheetId="1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5046__FDSAUDITLINK__" localSheetId="0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5046__FDSAUDITLINK__" hidden="1">{"fdsup://directions/FAT Viewer?action=UPDATE&amp;creator=factSet&amp;DYN_ARGS=true&amp;DOC_NAME=FAT:RGQ_ENTRPR_VAL_EV_SOURCE_WINDOW.FAT&amp;VAR:ID1=PNR&amp;VAR:SDATE=20090102&amp;VAR:FDATE=20081231&amp;VAR:FREQ=WEEKLY&amp;VAR:RELITEM=&amp;VAR:CURRENCY=&amp;VAR:DB_TYPE=&amp;VAR:UNITS=M&amp;window=popup&amp;w","idth=535&amp;height=425&amp;START_MAXIMIZED=FALSE&amp;Y=120&amp;display_string=audit"}</definedName>
    <definedName name="_5047__FDSAUDITLINK__" localSheetId="1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5047__FDSAUDITLINK__" localSheetId="0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5047__FDSAUDITLINK__" hidden="1">{"fdsup://directions/FAT Viewer?action=UPDATE&amp;creator=factSet&amp;DYN_ARGS=true&amp;DOC_NAME=FAT:RGQ_ENTRPR_VAL_EV_SOURCE_WINDOW.FAT&amp;VAR:ID1=PNR&amp;VAR:SDATE=20081226&amp;VAR:FDATE=20080930&amp;VAR:FREQ=WEEKLY&amp;VAR:RELITEM=&amp;VAR:CURRENCY=&amp;VAR:DB_TYPE=&amp;VAR:UNITS=M&amp;window=popup&amp;w","idth=535&amp;height=425&amp;START_MAXIMIZED=FALSE&amp;Y=120&amp;display_string=audit"}</definedName>
    <definedName name="_5048__FDSAUDITLINK__" localSheetId="1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5048__FDSAUDITLINK__" localSheetId="0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5048__FDSAUDITLINK__" hidden="1">{"fdsup://directions/FAT Viewer?action=UPDATE&amp;creator=factSet&amp;DYN_ARGS=true&amp;DOC_NAME=FAT:RGQ_ENTRPR_VAL_EV_SOURCE_WINDOW.FAT&amp;VAR:ID1=PNR&amp;VAR:SDATE=20081219&amp;VAR:FDATE=20080930&amp;VAR:FREQ=WEEKLY&amp;VAR:RELITEM=&amp;VAR:CURRENCY=&amp;VAR:DB_TYPE=&amp;VAR:UNITS=M&amp;window=popup&amp;w","idth=535&amp;height=425&amp;START_MAXIMIZED=FALSE&amp;Y=120&amp;display_string=audit"}</definedName>
    <definedName name="_5049__FDSAUDITLINK__" localSheetId="1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5049__FDSAUDITLINK__" localSheetId="0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5049__FDSAUDITLINK__" hidden="1">{"fdsup://directions/FAT Viewer?action=UPDATE&amp;creator=factSet&amp;DYN_ARGS=true&amp;DOC_NAME=FAT:RGQ_ENTRPR_VAL_EV_SOURCE_WINDOW.FAT&amp;VAR:ID1=PNR&amp;VAR:SDATE=20081212&amp;VAR:FDATE=20080930&amp;VAR:FREQ=WEEKLY&amp;VAR:RELITEM=&amp;VAR:CURRENCY=&amp;VAR:DB_TYPE=&amp;VAR:UNITS=M&amp;window=popup&amp;w","idth=535&amp;height=425&amp;START_MAXIMIZED=FALSE&amp;Y=120&amp;display_string=audit"}</definedName>
    <definedName name="_505__FDSAUDITLINK__" localSheetId="1" hidden="1">{"fdsup://directions/FAT Viewer?action=UPDATE&amp;creator=factSet&amp;DYN_ARGS=true&amp;DOC_NAME=FAT:RGQ_ENTRPR_VAL_EV_SOURCE_WINDOW.FAT&amp;VAR:ID1=PLL&amp;VAR:SDATE=20060512&amp;VAR:FDATE=20060428&amp;VAR:FREQ=WEEKLY&amp;VAR:RELITEM=&amp;VAR:CURRENCY=&amp;VAR:DB_TYPE=&amp;VAR:UNITS=M&amp;window=popup&amp;w","idth=535&amp;height=425&amp;START_MAXIMIZED=FALSE&amp;Y=120&amp;display_string=audit"}</definedName>
    <definedName name="_505__FDSAUDITLINK__" localSheetId="0" hidden="1">{"fdsup://directions/FAT Viewer?action=UPDATE&amp;creator=factSet&amp;DYN_ARGS=true&amp;DOC_NAME=FAT:RGQ_ENTRPR_VAL_EV_SOURCE_WINDOW.FAT&amp;VAR:ID1=PLL&amp;VAR:SDATE=20060512&amp;VAR:FDATE=20060428&amp;VAR:FREQ=WEEKLY&amp;VAR:RELITEM=&amp;VAR:CURRENCY=&amp;VAR:DB_TYPE=&amp;VAR:UNITS=M&amp;window=popup&amp;w","idth=535&amp;height=425&amp;START_MAXIMIZED=FALSE&amp;Y=120&amp;display_string=audit"}</definedName>
    <definedName name="_505__FDSAUDITLINK__" hidden="1">{"fdsup://directions/FAT Viewer?action=UPDATE&amp;creator=factSet&amp;DYN_ARGS=true&amp;DOC_NAME=FAT:RGQ_ENTRPR_VAL_EV_SOURCE_WINDOW.FAT&amp;VAR:ID1=PLL&amp;VAR:SDATE=20060512&amp;VAR:FDATE=20060428&amp;VAR:FREQ=WEEKLY&amp;VAR:RELITEM=&amp;VAR:CURRENCY=&amp;VAR:DB_TYPE=&amp;VAR:UNITS=M&amp;window=popup&amp;w","idth=535&amp;height=425&amp;START_MAXIMIZED=FALSE&amp;Y=120&amp;display_string=audit"}</definedName>
    <definedName name="_5050__FDSAUDITLINK__" localSheetId="1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5050__FDSAUDITLINK__" localSheetId="0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5050__FDSAUDITLINK__" hidden="1">{"fdsup://directions/FAT Viewer?action=UPDATE&amp;creator=factSet&amp;DYN_ARGS=true&amp;DOC_NAME=FAT:RGQ_ENTRPR_VAL_EV_SOURCE_WINDOW.FAT&amp;VAR:ID1=PNR&amp;VAR:SDATE=20081205&amp;VAR:FDATE=20080930&amp;VAR:FREQ=WEEKLY&amp;VAR:RELITEM=&amp;VAR:CURRENCY=&amp;VAR:DB_TYPE=&amp;VAR:UNITS=M&amp;window=popup&amp;w","idth=535&amp;height=425&amp;START_MAXIMIZED=FALSE&amp;Y=120&amp;display_string=audit"}</definedName>
    <definedName name="_5051__FDSAUDITLINK__" localSheetId="1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5051__FDSAUDITLINK__" localSheetId="0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5051__FDSAUDITLINK__" hidden="1">{"fdsup://directions/FAT Viewer?action=UPDATE&amp;creator=factSet&amp;DYN_ARGS=true&amp;DOC_NAME=FAT:RGQ_ENTRPR_VAL_EV_SOURCE_WINDOW.FAT&amp;VAR:ID1=PNR&amp;VAR:SDATE=20081128&amp;VAR:FDATE=20080930&amp;VAR:FREQ=WEEKLY&amp;VAR:RELITEM=&amp;VAR:CURRENCY=&amp;VAR:DB_TYPE=&amp;VAR:UNITS=M&amp;window=popup&amp;w","idth=535&amp;height=425&amp;START_MAXIMIZED=FALSE&amp;Y=120&amp;display_string=audit"}</definedName>
    <definedName name="_5052__FDSAUDITLINK__" localSheetId="1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5052__FDSAUDITLINK__" localSheetId="0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5052__FDSAUDITLINK__" hidden="1">{"fdsup://directions/FAT Viewer?action=UPDATE&amp;creator=factSet&amp;DYN_ARGS=true&amp;DOC_NAME=FAT:RGQ_ENTRPR_VAL_EV_SOURCE_WINDOW.FAT&amp;VAR:ID1=PNR&amp;VAR:SDATE=20081121&amp;VAR:FDATE=20080930&amp;VAR:FREQ=WEEKLY&amp;VAR:RELITEM=&amp;VAR:CURRENCY=&amp;VAR:DB_TYPE=&amp;VAR:UNITS=M&amp;window=popup&amp;w","idth=535&amp;height=425&amp;START_MAXIMIZED=FALSE&amp;Y=120&amp;display_string=audit"}</definedName>
    <definedName name="_5053__FDSAUDITLINK__" localSheetId="1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5053__FDSAUDITLINK__" localSheetId="0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5053__FDSAUDITLINK__" hidden="1">{"fdsup://directions/FAT Viewer?action=UPDATE&amp;creator=factSet&amp;DYN_ARGS=true&amp;DOC_NAME=FAT:RGQ_ENTRPR_VAL_EV_SOURCE_WINDOW.FAT&amp;VAR:ID1=PNR&amp;VAR:SDATE=20081114&amp;VAR:FDATE=20080930&amp;VAR:FREQ=WEEKLY&amp;VAR:RELITEM=&amp;VAR:CURRENCY=&amp;VAR:DB_TYPE=&amp;VAR:UNITS=M&amp;window=popup&amp;w","idth=535&amp;height=425&amp;START_MAXIMIZED=FALSE&amp;Y=120&amp;display_string=audit"}</definedName>
    <definedName name="_5054__FDSAUDITLINK__" localSheetId="1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5054__FDSAUDITLINK__" localSheetId="0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5054__FDSAUDITLINK__" hidden="1">{"fdsup://directions/FAT Viewer?action=UPDATE&amp;creator=factSet&amp;DYN_ARGS=true&amp;DOC_NAME=FAT:RGQ_ENTRPR_VAL_EV_SOURCE_WINDOW.FAT&amp;VAR:ID1=PNR&amp;VAR:SDATE=20081107&amp;VAR:FDATE=20080930&amp;VAR:FREQ=WEEKLY&amp;VAR:RELITEM=&amp;VAR:CURRENCY=&amp;VAR:DB_TYPE=&amp;VAR:UNITS=M&amp;window=popup&amp;w","idth=535&amp;height=425&amp;START_MAXIMIZED=FALSE&amp;Y=120&amp;display_string=audit"}</definedName>
    <definedName name="_5055__FDSAUDITLINK__" localSheetId="1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5055__FDSAUDITLINK__" localSheetId="0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5055__FDSAUDITLINK__" hidden="1">{"fdsup://directions/FAT Viewer?action=UPDATE&amp;creator=factSet&amp;DYN_ARGS=true&amp;DOC_NAME=FAT:RGQ_ENTRPR_VAL_EV_SOURCE_WINDOW.FAT&amp;VAR:ID1=PNR&amp;VAR:SDATE=20081031&amp;VAR:FDATE=20080930&amp;VAR:FREQ=WEEKLY&amp;VAR:RELITEM=&amp;VAR:CURRENCY=&amp;VAR:DB_TYPE=&amp;VAR:UNITS=M&amp;window=popup&amp;w","idth=535&amp;height=425&amp;START_MAXIMIZED=FALSE&amp;Y=120&amp;display_string=audit"}</definedName>
    <definedName name="_5056__FDSAUDITLINK__" localSheetId="1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5056__FDSAUDITLINK__" localSheetId="0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5056__FDSAUDITLINK__" hidden="1">{"fdsup://directions/FAT Viewer?action=UPDATE&amp;creator=factSet&amp;DYN_ARGS=true&amp;DOC_NAME=FAT:RGQ_ENTRPR_VAL_EV_SOURCE_WINDOW.FAT&amp;VAR:ID1=PNR&amp;VAR:SDATE=20081024&amp;VAR:FDATE=20080930&amp;VAR:FREQ=WEEKLY&amp;VAR:RELITEM=&amp;VAR:CURRENCY=&amp;VAR:DB_TYPE=&amp;VAR:UNITS=M&amp;window=popup&amp;w","idth=535&amp;height=425&amp;START_MAXIMIZED=FALSE&amp;Y=120&amp;display_string=audit"}</definedName>
    <definedName name="_5057__FDSAUDITLINK__" localSheetId="1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5057__FDSAUDITLINK__" localSheetId="0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5057__FDSAUDITLINK__" hidden="1">{"fdsup://directions/FAT Viewer?action=UPDATE&amp;creator=factSet&amp;DYN_ARGS=true&amp;DOC_NAME=FAT:RGQ_ENTRPR_VAL_EV_SOURCE_WINDOW.FAT&amp;VAR:ID1=PNR&amp;VAR:SDATE=20081017&amp;VAR:FDATE=20080930&amp;VAR:FREQ=WEEKLY&amp;VAR:RELITEM=&amp;VAR:CURRENCY=&amp;VAR:DB_TYPE=&amp;VAR:UNITS=M&amp;window=popup&amp;w","idth=535&amp;height=425&amp;START_MAXIMIZED=FALSE&amp;Y=120&amp;display_string=audit"}</definedName>
    <definedName name="_5058__FDSAUDITLINK__" localSheetId="1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5058__FDSAUDITLINK__" localSheetId="0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5058__FDSAUDITLINK__" hidden="1">{"fdsup://directions/FAT Viewer?action=UPDATE&amp;creator=factSet&amp;DYN_ARGS=true&amp;DOC_NAME=FAT:RGQ_ENTRPR_VAL_EV_SOURCE_WINDOW.FAT&amp;VAR:ID1=PNR&amp;VAR:SDATE=20081010&amp;VAR:FDATE=20080930&amp;VAR:FREQ=WEEKLY&amp;VAR:RELITEM=&amp;VAR:CURRENCY=&amp;VAR:DB_TYPE=&amp;VAR:UNITS=M&amp;window=popup&amp;w","idth=535&amp;height=425&amp;START_MAXIMIZED=FALSE&amp;Y=120&amp;display_string=audit"}</definedName>
    <definedName name="_5059__FDSAUDITLINK__" localSheetId="1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5059__FDSAUDITLINK__" localSheetId="0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5059__FDSAUDITLINK__" hidden="1">{"fdsup://directions/FAT Viewer?action=UPDATE&amp;creator=factSet&amp;DYN_ARGS=true&amp;DOC_NAME=FAT:RGQ_ENTRPR_VAL_EV_SOURCE_WINDOW.FAT&amp;VAR:ID1=PNR&amp;VAR:SDATE=20081003&amp;VAR:FDATE=20080930&amp;VAR:FREQ=WEEKLY&amp;VAR:RELITEM=&amp;VAR:CURRENCY=&amp;VAR:DB_TYPE=&amp;VAR:UNITS=M&amp;window=popup&amp;w","idth=535&amp;height=425&amp;START_MAXIMIZED=FALSE&amp;Y=120&amp;display_string=audit"}</definedName>
    <definedName name="_506__FDSAUDITLINK__" localSheetId="1" hidden="1">{"fdsup://directions/FAT Viewer?action=UPDATE&amp;creator=factSet&amp;DYN_ARGS=true&amp;DOC_NAME=FAT:RGQ_ENTRPR_VAL_EV_SOURCE_WINDOW.FAT&amp;VAR:ID1=PLL&amp;VAR:SDATE=20060505&amp;VAR:FDATE=20060428&amp;VAR:FREQ=WEEKLY&amp;VAR:RELITEM=&amp;VAR:CURRENCY=&amp;VAR:DB_TYPE=&amp;VAR:UNITS=M&amp;window=popup&amp;w","idth=535&amp;height=425&amp;START_MAXIMIZED=FALSE&amp;Y=120&amp;display_string=audit"}</definedName>
    <definedName name="_506__FDSAUDITLINK__" localSheetId="0" hidden="1">{"fdsup://directions/FAT Viewer?action=UPDATE&amp;creator=factSet&amp;DYN_ARGS=true&amp;DOC_NAME=FAT:RGQ_ENTRPR_VAL_EV_SOURCE_WINDOW.FAT&amp;VAR:ID1=PLL&amp;VAR:SDATE=20060505&amp;VAR:FDATE=20060428&amp;VAR:FREQ=WEEKLY&amp;VAR:RELITEM=&amp;VAR:CURRENCY=&amp;VAR:DB_TYPE=&amp;VAR:UNITS=M&amp;window=popup&amp;w","idth=535&amp;height=425&amp;START_MAXIMIZED=FALSE&amp;Y=120&amp;display_string=audit"}</definedName>
    <definedName name="_506__FDSAUDITLINK__" hidden="1">{"fdsup://directions/FAT Viewer?action=UPDATE&amp;creator=factSet&amp;DYN_ARGS=true&amp;DOC_NAME=FAT:RGQ_ENTRPR_VAL_EV_SOURCE_WINDOW.FAT&amp;VAR:ID1=PLL&amp;VAR:SDATE=20060505&amp;VAR:FDATE=20060428&amp;VAR:FREQ=WEEKLY&amp;VAR:RELITEM=&amp;VAR:CURRENCY=&amp;VAR:DB_TYPE=&amp;VAR:UNITS=M&amp;window=popup&amp;w","idth=535&amp;height=425&amp;START_MAXIMIZED=FALSE&amp;Y=120&amp;display_string=audit"}</definedName>
    <definedName name="_5060__FDSAUDITLINK__" localSheetId="1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5060__FDSAUDITLINK__" localSheetId="0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5060__FDSAUDITLINK__" hidden="1">{"fdsup://directions/FAT Viewer?action=UPDATE&amp;creator=factSet&amp;DYN_ARGS=true&amp;DOC_NAME=FAT:RGQ_ENTRPR_VAL_EV_SOURCE_WINDOW.FAT&amp;VAR:ID1=PNR&amp;VAR:SDATE=20080926&amp;VAR:FDATE=20080630&amp;VAR:FREQ=WEEKLY&amp;VAR:RELITEM=&amp;VAR:CURRENCY=&amp;VAR:DB_TYPE=&amp;VAR:UNITS=M&amp;window=popup&amp;w","idth=535&amp;height=425&amp;START_MAXIMIZED=FALSE&amp;Y=120&amp;display_string=audit"}</definedName>
    <definedName name="_5061__FDSAUDITLINK__" localSheetId="1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5061__FDSAUDITLINK__" localSheetId="0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5061__FDSAUDITLINK__" hidden="1">{"fdsup://directions/FAT Viewer?action=UPDATE&amp;creator=factSet&amp;DYN_ARGS=true&amp;DOC_NAME=FAT:RGQ_ENTRPR_VAL_EV_SOURCE_WINDOW.FAT&amp;VAR:ID1=PNR&amp;VAR:SDATE=20080919&amp;VAR:FDATE=20080630&amp;VAR:FREQ=WEEKLY&amp;VAR:RELITEM=&amp;VAR:CURRENCY=&amp;VAR:DB_TYPE=&amp;VAR:UNITS=M&amp;window=popup&amp;w","idth=535&amp;height=425&amp;START_MAXIMIZED=FALSE&amp;Y=120&amp;display_string=audit"}</definedName>
    <definedName name="_5062__FDSAUDITLINK__" localSheetId="1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5062__FDSAUDITLINK__" localSheetId="0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5062__FDSAUDITLINK__" hidden="1">{"fdsup://directions/FAT Viewer?action=UPDATE&amp;creator=factSet&amp;DYN_ARGS=true&amp;DOC_NAME=FAT:RGQ_ENTRPR_VAL_EV_SOURCE_WINDOW.FAT&amp;VAR:ID1=PNR&amp;VAR:SDATE=20080912&amp;VAR:FDATE=20080630&amp;VAR:FREQ=WEEKLY&amp;VAR:RELITEM=&amp;VAR:CURRENCY=&amp;VAR:DB_TYPE=&amp;VAR:UNITS=M&amp;window=popup&amp;w","idth=535&amp;height=425&amp;START_MAXIMIZED=FALSE&amp;Y=120&amp;display_string=audit"}</definedName>
    <definedName name="_5063__FDSAUDITLINK__" localSheetId="1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5063__FDSAUDITLINK__" localSheetId="0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5063__FDSAUDITLINK__" hidden="1">{"fdsup://directions/FAT Viewer?action=UPDATE&amp;creator=factSet&amp;DYN_ARGS=true&amp;DOC_NAME=FAT:RGQ_ENTRPR_VAL_EV_SOURCE_WINDOW.FAT&amp;VAR:ID1=PNR&amp;VAR:SDATE=20080905&amp;VAR:FDATE=20080630&amp;VAR:FREQ=WEEKLY&amp;VAR:RELITEM=&amp;VAR:CURRENCY=&amp;VAR:DB_TYPE=&amp;VAR:UNITS=M&amp;window=popup&amp;w","idth=535&amp;height=425&amp;START_MAXIMIZED=FALSE&amp;Y=120&amp;display_string=audit"}</definedName>
    <definedName name="_5064__FDSAUDITLINK__" localSheetId="1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5064__FDSAUDITLINK__" localSheetId="0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5064__FDSAUDITLINK__" hidden="1">{"fdsup://directions/FAT Viewer?action=UPDATE&amp;creator=factSet&amp;DYN_ARGS=true&amp;DOC_NAME=FAT:RGQ_ENTRPR_VAL_EV_SOURCE_WINDOW.FAT&amp;VAR:ID1=PNR&amp;VAR:SDATE=20080829&amp;VAR:FDATE=20080630&amp;VAR:FREQ=WEEKLY&amp;VAR:RELITEM=&amp;VAR:CURRENCY=&amp;VAR:DB_TYPE=&amp;VAR:UNITS=M&amp;window=popup&amp;w","idth=535&amp;height=425&amp;START_MAXIMIZED=FALSE&amp;Y=120&amp;display_string=audit"}</definedName>
    <definedName name="_5065__FDSAUDITLINK__" localSheetId="1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5065__FDSAUDITLINK__" localSheetId="0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5065__FDSAUDITLINK__" hidden="1">{"fdsup://directions/FAT Viewer?action=UPDATE&amp;creator=factSet&amp;DYN_ARGS=true&amp;DOC_NAME=FAT:RGQ_ENTRPR_VAL_EV_SOURCE_WINDOW.FAT&amp;VAR:ID1=PNR&amp;VAR:SDATE=20080822&amp;VAR:FDATE=20080630&amp;VAR:FREQ=WEEKLY&amp;VAR:RELITEM=&amp;VAR:CURRENCY=&amp;VAR:DB_TYPE=&amp;VAR:UNITS=M&amp;window=popup&amp;w","idth=535&amp;height=425&amp;START_MAXIMIZED=FALSE&amp;Y=120&amp;display_string=audit"}</definedName>
    <definedName name="_5066__FDSAUDITLINK__" localSheetId="1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5066__FDSAUDITLINK__" localSheetId="0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5066__FDSAUDITLINK__" hidden="1">{"fdsup://directions/FAT Viewer?action=UPDATE&amp;creator=factSet&amp;DYN_ARGS=true&amp;DOC_NAME=FAT:RGQ_ENTRPR_VAL_EV_SOURCE_WINDOW.FAT&amp;VAR:ID1=PNR&amp;VAR:SDATE=20080815&amp;VAR:FDATE=20080630&amp;VAR:FREQ=WEEKLY&amp;VAR:RELITEM=&amp;VAR:CURRENCY=&amp;VAR:DB_TYPE=&amp;VAR:UNITS=M&amp;window=popup&amp;w","idth=535&amp;height=425&amp;START_MAXIMIZED=FALSE&amp;Y=120&amp;display_string=audit"}</definedName>
    <definedName name="_5067__FDSAUDITLINK__" localSheetId="1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5067__FDSAUDITLINK__" localSheetId="0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5067__FDSAUDITLINK__" hidden="1">{"fdsup://directions/FAT Viewer?action=UPDATE&amp;creator=factSet&amp;DYN_ARGS=true&amp;DOC_NAME=FAT:RGQ_ENTRPR_VAL_EV_SOURCE_WINDOW.FAT&amp;VAR:ID1=PNR&amp;VAR:SDATE=20080808&amp;VAR:FDATE=20080630&amp;VAR:FREQ=WEEKLY&amp;VAR:RELITEM=&amp;VAR:CURRENCY=&amp;VAR:DB_TYPE=&amp;VAR:UNITS=M&amp;window=popup&amp;w","idth=535&amp;height=425&amp;START_MAXIMIZED=FALSE&amp;Y=120&amp;display_string=audit"}</definedName>
    <definedName name="_5068__FDSAUDITLINK__" localSheetId="1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5068__FDSAUDITLINK__" localSheetId="0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5068__FDSAUDITLINK__" hidden="1">{"fdsup://directions/FAT Viewer?action=UPDATE&amp;creator=factSet&amp;DYN_ARGS=true&amp;DOC_NAME=FAT:RGQ_ENTRPR_VAL_EV_SOURCE_WINDOW.FAT&amp;VAR:ID1=PNR&amp;VAR:SDATE=20080801&amp;VAR:FDATE=20080630&amp;VAR:FREQ=WEEKLY&amp;VAR:RELITEM=&amp;VAR:CURRENCY=&amp;VAR:DB_TYPE=&amp;VAR:UNITS=M&amp;window=popup&amp;w","idth=535&amp;height=425&amp;START_MAXIMIZED=FALSE&amp;Y=120&amp;display_string=audit"}</definedName>
    <definedName name="_5069__FDSAUDITLINK__" localSheetId="1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5069__FDSAUDITLINK__" localSheetId="0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5069__FDSAUDITLINK__" hidden="1">{"fdsup://directions/FAT Viewer?action=UPDATE&amp;creator=factSet&amp;DYN_ARGS=true&amp;DOC_NAME=FAT:RGQ_ENTRPR_VAL_EV_SOURCE_WINDOW.FAT&amp;VAR:ID1=PNR&amp;VAR:SDATE=20080725&amp;VAR:FDATE=20080630&amp;VAR:FREQ=WEEKLY&amp;VAR:RELITEM=&amp;VAR:CURRENCY=&amp;VAR:DB_TYPE=&amp;VAR:UNITS=M&amp;window=popup&amp;w","idth=535&amp;height=425&amp;START_MAXIMIZED=FALSE&amp;Y=120&amp;display_string=audit"}</definedName>
    <definedName name="_507__FDSAUDITLINK__" localSheetId="1" hidden="1">{"fdsup://directions/FAT Viewer?action=UPDATE&amp;creator=factSet&amp;DYN_ARGS=true&amp;DOC_NAME=FAT:RGQ_ENTRPR_VAL_EV_SOURCE_WINDOW.FAT&amp;VAR:ID1=PLL&amp;VAR:SDATE=20060428&amp;VAR:FDATE=20060428&amp;VAR:FREQ=WEEKLY&amp;VAR:RELITEM=&amp;VAR:CURRENCY=&amp;VAR:DB_TYPE=&amp;VAR:UNITS=M&amp;window=popup&amp;w","idth=535&amp;height=425&amp;START_MAXIMIZED=FALSE&amp;Y=120&amp;display_string=audit"}</definedName>
    <definedName name="_507__FDSAUDITLINK__" localSheetId="0" hidden="1">{"fdsup://directions/FAT Viewer?action=UPDATE&amp;creator=factSet&amp;DYN_ARGS=true&amp;DOC_NAME=FAT:RGQ_ENTRPR_VAL_EV_SOURCE_WINDOW.FAT&amp;VAR:ID1=PLL&amp;VAR:SDATE=20060428&amp;VAR:FDATE=20060428&amp;VAR:FREQ=WEEKLY&amp;VAR:RELITEM=&amp;VAR:CURRENCY=&amp;VAR:DB_TYPE=&amp;VAR:UNITS=M&amp;window=popup&amp;w","idth=535&amp;height=425&amp;START_MAXIMIZED=FALSE&amp;Y=120&amp;display_string=audit"}</definedName>
    <definedName name="_507__FDSAUDITLINK__" hidden="1">{"fdsup://directions/FAT Viewer?action=UPDATE&amp;creator=factSet&amp;DYN_ARGS=true&amp;DOC_NAME=FAT:RGQ_ENTRPR_VAL_EV_SOURCE_WINDOW.FAT&amp;VAR:ID1=PLL&amp;VAR:SDATE=20060428&amp;VAR:FDATE=20060428&amp;VAR:FREQ=WEEKLY&amp;VAR:RELITEM=&amp;VAR:CURRENCY=&amp;VAR:DB_TYPE=&amp;VAR:UNITS=M&amp;window=popup&amp;w","idth=535&amp;height=425&amp;START_MAXIMIZED=FALSE&amp;Y=120&amp;display_string=audit"}</definedName>
    <definedName name="_5070__FDSAUDITLINK__" localSheetId="1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5070__FDSAUDITLINK__" localSheetId="0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5070__FDSAUDITLINK__" hidden="1">{"fdsup://directions/FAT Viewer?action=UPDATE&amp;creator=factSet&amp;DYN_ARGS=true&amp;DOC_NAME=FAT:RGQ_ENTRPR_VAL_EV_SOURCE_WINDOW.FAT&amp;VAR:ID1=PNR&amp;VAR:SDATE=20080718&amp;VAR:FDATE=20080630&amp;VAR:FREQ=WEEKLY&amp;VAR:RELITEM=&amp;VAR:CURRENCY=&amp;VAR:DB_TYPE=&amp;VAR:UNITS=M&amp;window=popup&amp;w","idth=535&amp;height=425&amp;START_MAXIMIZED=FALSE&amp;Y=120&amp;display_string=audit"}</definedName>
    <definedName name="_5071__FDSAUDITLINK__" localSheetId="1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5071__FDSAUDITLINK__" localSheetId="0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5071__FDSAUDITLINK__" hidden="1">{"fdsup://directions/FAT Viewer?action=UPDATE&amp;creator=factSet&amp;DYN_ARGS=true&amp;DOC_NAME=FAT:RGQ_ENTRPR_VAL_EV_SOURCE_WINDOW.FAT&amp;VAR:ID1=PNR&amp;VAR:SDATE=20080711&amp;VAR:FDATE=20080630&amp;VAR:FREQ=WEEKLY&amp;VAR:RELITEM=&amp;VAR:CURRENCY=&amp;VAR:DB_TYPE=&amp;VAR:UNITS=M&amp;window=popup&amp;w","idth=535&amp;height=425&amp;START_MAXIMIZED=FALSE&amp;Y=120&amp;display_string=audit"}</definedName>
    <definedName name="_5072__FDSAUDITLINK__" localSheetId="1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5072__FDSAUDITLINK__" localSheetId="0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5072__FDSAUDITLINK__" hidden="1">{"fdsup://directions/FAT Viewer?action=UPDATE&amp;creator=factSet&amp;DYN_ARGS=true&amp;DOC_NAME=FAT:RGQ_ENTRPR_VAL_EV_SOURCE_WINDOW.FAT&amp;VAR:ID1=PNR&amp;VAR:SDATE=20080703&amp;VAR:FDATE=20080630&amp;VAR:FREQ=WEEKLY&amp;VAR:RELITEM=&amp;VAR:CURRENCY=&amp;VAR:DB_TYPE=&amp;VAR:UNITS=M&amp;window=popup&amp;w","idth=535&amp;height=425&amp;START_MAXIMIZED=FALSE&amp;Y=120&amp;display_string=audit"}</definedName>
    <definedName name="_5073__FDSAUDITLINK__" localSheetId="1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5073__FDSAUDITLINK__" localSheetId="0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5073__FDSAUDITLINK__" hidden="1">{"fdsup://directions/FAT Viewer?action=UPDATE&amp;creator=factSet&amp;DYN_ARGS=true&amp;DOC_NAME=FAT:RGQ_ENTRPR_VAL_EV_SOURCE_WINDOW.FAT&amp;VAR:ID1=PNR&amp;VAR:SDATE=20080627&amp;VAR:FDATE=20080331&amp;VAR:FREQ=WEEKLY&amp;VAR:RELITEM=&amp;VAR:CURRENCY=&amp;VAR:DB_TYPE=&amp;VAR:UNITS=M&amp;window=popup&amp;w","idth=535&amp;height=425&amp;START_MAXIMIZED=FALSE&amp;Y=120&amp;display_string=audit"}</definedName>
    <definedName name="_5074__FDSAUDITLINK__" localSheetId="1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5074__FDSAUDITLINK__" localSheetId="0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5074__FDSAUDITLINK__" hidden="1">{"fdsup://directions/FAT Viewer?action=UPDATE&amp;creator=factSet&amp;DYN_ARGS=true&amp;DOC_NAME=FAT:RGQ_ENTRPR_VAL_EV_SOURCE_WINDOW.FAT&amp;VAR:ID1=PNR&amp;VAR:SDATE=20080620&amp;VAR:FDATE=20080331&amp;VAR:FREQ=WEEKLY&amp;VAR:RELITEM=&amp;VAR:CURRENCY=&amp;VAR:DB_TYPE=&amp;VAR:UNITS=M&amp;window=popup&amp;w","idth=535&amp;height=425&amp;START_MAXIMIZED=FALSE&amp;Y=120&amp;display_string=audit"}</definedName>
    <definedName name="_5075__FDSAUDITLINK__" localSheetId="1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5075__FDSAUDITLINK__" localSheetId="0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5075__FDSAUDITLINK__" hidden="1">{"fdsup://directions/FAT Viewer?action=UPDATE&amp;creator=factSet&amp;DYN_ARGS=true&amp;DOC_NAME=FAT:RGQ_ENTRPR_VAL_EV_SOURCE_WINDOW.FAT&amp;VAR:ID1=PNR&amp;VAR:SDATE=20080613&amp;VAR:FDATE=20080331&amp;VAR:FREQ=WEEKLY&amp;VAR:RELITEM=&amp;VAR:CURRENCY=&amp;VAR:DB_TYPE=&amp;VAR:UNITS=M&amp;window=popup&amp;w","idth=535&amp;height=425&amp;START_MAXIMIZED=FALSE&amp;Y=120&amp;display_string=audit"}</definedName>
    <definedName name="_5076__FDSAUDITLINK__" localSheetId="1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5076__FDSAUDITLINK__" localSheetId="0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5076__FDSAUDITLINK__" hidden="1">{"fdsup://directions/FAT Viewer?action=UPDATE&amp;creator=factSet&amp;DYN_ARGS=true&amp;DOC_NAME=FAT:RGQ_ENTRPR_VAL_EV_SOURCE_WINDOW.FAT&amp;VAR:ID1=PNR&amp;VAR:SDATE=20080606&amp;VAR:FDATE=20080331&amp;VAR:FREQ=WEEKLY&amp;VAR:RELITEM=&amp;VAR:CURRENCY=&amp;VAR:DB_TYPE=&amp;VAR:UNITS=M&amp;window=popup&amp;w","idth=535&amp;height=425&amp;START_MAXIMIZED=FALSE&amp;Y=120&amp;display_string=audit"}</definedName>
    <definedName name="_5077__FDSAUDITLINK__" localSheetId="1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5077__FDSAUDITLINK__" localSheetId="0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5077__FDSAUDITLINK__" hidden="1">{"fdsup://directions/FAT Viewer?action=UPDATE&amp;creator=factSet&amp;DYN_ARGS=true&amp;DOC_NAME=FAT:RGQ_ENTRPR_VAL_EV_SOURCE_WINDOW.FAT&amp;VAR:ID1=PNR&amp;VAR:SDATE=20080530&amp;VAR:FDATE=20080331&amp;VAR:FREQ=WEEKLY&amp;VAR:RELITEM=&amp;VAR:CURRENCY=&amp;VAR:DB_TYPE=&amp;VAR:UNITS=M&amp;window=popup&amp;w","idth=535&amp;height=425&amp;START_MAXIMIZED=FALSE&amp;Y=120&amp;display_string=audit"}</definedName>
    <definedName name="_5078__FDSAUDITLINK__" localSheetId="1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5078__FDSAUDITLINK__" localSheetId="0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5078__FDSAUDITLINK__" hidden="1">{"fdsup://directions/FAT Viewer?action=UPDATE&amp;creator=factSet&amp;DYN_ARGS=true&amp;DOC_NAME=FAT:RGQ_ENTRPR_VAL_EV_SOURCE_WINDOW.FAT&amp;VAR:ID1=PNR&amp;VAR:SDATE=20080523&amp;VAR:FDATE=20080331&amp;VAR:FREQ=WEEKLY&amp;VAR:RELITEM=&amp;VAR:CURRENCY=&amp;VAR:DB_TYPE=&amp;VAR:UNITS=M&amp;window=popup&amp;w","idth=535&amp;height=425&amp;START_MAXIMIZED=FALSE&amp;Y=120&amp;display_string=audit"}</definedName>
    <definedName name="_5079__FDSAUDITLINK__" localSheetId="1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5079__FDSAUDITLINK__" localSheetId="0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5079__FDSAUDITLINK__" hidden="1">{"fdsup://directions/FAT Viewer?action=UPDATE&amp;creator=factSet&amp;DYN_ARGS=true&amp;DOC_NAME=FAT:RGQ_ENTRPR_VAL_EV_SOURCE_WINDOW.FAT&amp;VAR:ID1=PNR&amp;VAR:SDATE=20080516&amp;VAR:FDATE=20080331&amp;VAR:FREQ=WEEKLY&amp;VAR:RELITEM=&amp;VAR:CURRENCY=&amp;VAR:DB_TYPE=&amp;VAR:UNITS=M&amp;window=popup&amp;w","idth=535&amp;height=425&amp;START_MAXIMIZED=FALSE&amp;Y=120&amp;display_string=audit"}</definedName>
    <definedName name="_508__FDSAUDITLINK__" localSheetId="1" hidden="1">{"fdsup://directions/FAT Viewer?action=UPDATE&amp;creator=factSet&amp;DYN_ARGS=true&amp;DOC_NAME=FAT:RGQ_ENTRPR_VAL_EV_SOURCE_WINDOW.FAT&amp;VAR:ID1=PLL&amp;VAR:SDATE=20060421&amp;VAR:FDATE=20060131&amp;VAR:FREQ=WEEKLY&amp;VAR:RELITEM=&amp;VAR:CURRENCY=&amp;VAR:DB_TYPE=&amp;VAR:UNITS=M&amp;window=popup&amp;w","idth=535&amp;height=425&amp;START_MAXIMIZED=FALSE&amp;Y=120&amp;display_string=audit"}</definedName>
    <definedName name="_508__FDSAUDITLINK__" localSheetId="0" hidden="1">{"fdsup://directions/FAT Viewer?action=UPDATE&amp;creator=factSet&amp;DYN_ARGS=true&amp;DOC_NAME=FAT:RGQ_ENTRPR_VAL_EV_SOURCE_WINDOW.FAT&amp;VAR:ID1=PLL&amp;VAR:SDATE=20060421&amp;VAR:FDATE=20060131&amp;VAR:FREQ=WEEKLY&amp;VAR:RELITEM=&amp;VAR:CURRENCY=&amp;VAR:DB_TYPE=&amp;VAR:UNITS=M&amp;window=popup&amp;w","idth=535&amp;height=425&amp;START_MAXIMIZED=FALSE&amp;Y=120&amp;display_string=audit"}</definedName>
    <definedName name="_508__FDSAUDITLINK__" hidden="1">{"fdsup://directions/FAT Viewer?action=UPDATE&amp;creator=factSet&amp;DYN_ARGS=true&amp;DOC_NAME=FAT:RGQ_ENTRPR_VAL_EV_SOURCE_WINDOW.FAT&amp;VAR:ID1=PLL&amp;VAR:SDATE=20060421&amp;VAR:FDATE=20060131&amp;VAR:FREQ=WEEKLY&amp;VAR:RELITEM=&amp;VAR:CURRENCY=&amp;VAR:DB_TYPE=&amp;VAR:UNITS=M&amp;window=popup&amp;w","idth=535&amp;height=425&amp;START_MAXIMIZED=FALSE&amp;Y=120&amp;display_string=audit"}</definedName>
    <definedName name="_5080__FDSAUDITLINK__" localSheetId="1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5080__FDSAUDITLINK__" localSheetId="0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5080__FDSAUDITLINK__" hidden="1">{"fdsup://directions/FAT Viewer?action=UPDATE&amp;creator=factSet&amp;DYN_ARGS=true&amp;DOC_NAME=FAT:RGQ_ENTRPR_VAL_EV_SOURCE_WINDOW.FAT&amp;VAR:ID1=PNR&amp;VAR:SDATE=20080509&amp;VAR:FDATE=20080331&amp;VAR:FREQ=WEEKLY&amp;VAR:RELITEM=&amp;VAR:CURRENCY=&amp;VAR:DB_TYPE=&amp;VAR:UNITS=M&amp;window=popup&amp;w","idth=535&amp;height=425&amp;START_MAXIMIZED=FALSE&amp;Y=120&amp;display_string=audit"}</definedName>
    <definedName name="_5081__FDSAUDITLINK__" localSheetId="1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5081__FDSAUDITLINK__" localSheetId="0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5081__FDSAUDITLINK__" hidden="1">{"fdsup://directions/FAT Viewer?action=UPDATE&amp;creator=factSet&amp;DYN_ARGS=true&amp;DOC_NAME=FAT:RGQ_ENTRPR_VAL_EV_SOURCE_WINDOW.FAT&amp;VAR:ID1=PNR&amp;VAR:SDATE=20080502&amp;VAR:FDATE=20080331&amp;VAR:FREQ=WEEKLY&amp;VAR:RELITEM=&amp;VAR:CURRENCY=&amp;VAR:DB_TYPE=&amp;VAR:UNITS=M&amp;window=popup&amp;w","idth=535&amp;height=425&amp;START_MAXIMIZED=FALSE&amp;Y=120&amp;display_string=audit"}</definedName>
    <definedName name="_5082__FDSAUDITLINK__" localSheetId="1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5082__FDSAUDITLINK__" localSheetId="0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5082__FDSAUDITLINK__" hidden="1">{"fdsup://directions/FAT Viewer?action=UPDATE&amp;creator=factSet&amp;DYN_ARGS=true&amp;DOC_NAME=FAT:RGQ_ENTRPR_VAL_EV_SOURCE_WINDOW.FAT&amp;VAR:ID1=PNR&amp;VAR:SDATE=20080425&amp;VAR:FDATE=20080331&amp;VAR:FREQ=WEEKLY&amp;VAR:RELITEM=&amp;VAR:CURRENCY=&amp;VAR:DB_TYPE=&amp;VAR:UNITS=M&amp;window=popup&amp;w","idth=535&amp;height=425&amp;START_MAXIMIZED=FALSE&amp;Y=120&amp;display_string=audit"}</definedName>
    <definedName name="_5083__FDSAUDITLINK__" localSheetId="1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5083__FDSAUDITLINK__" localSheetId="0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5083__FDSAUDITLINK__" hidden="1">{"fdsup://directions/FAT Viewer?action=UPDATE&amp;creator=factSet&amp;DYN_ARGS=true&amp;DOC_NAME=FAT:RGQ_ENTRPR_VAL_EV_SOURCE_WINDOW.FAT&amp;VAR:ID1=PNR&amp;VAR:SDATE=20080418&amp;VAR:FDATE=20080331&amp;VAR:FREQ=WEEKLY&amp;VAR:RELITEM=&amp;VAR:CURRENCY=&amp;VAR:DB_TYPE=&amp;VAR:UNITS=M&amp;window=popup&amp;w","idth=535&amp;height=425&amp;START_MAXIMIZED=FALSE&amp;Y=120&amp;display_string=audit"}</definedName>
    <definedName name="_5084__FDSAUDITLINK__" localSheetId="1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5084__FDSAUDITLINK__" localSheetId="0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5084__FDSAUDITLINK__" hidden="1">{"fdsup://directions/FAT Viewer?action=UPDATE&amp;creator=factSet&amp;DYN_ARGS=true&amp;DOC_NAME=FAT:RGQ_ENTRPR_VAL_EV_SOURCE_WINDOW.FAT&amp;VAR:ID1=PNR&amp;VAR:SDATE=20080411&amp;VAR:FDATE=20080331&amp;VAR:FREQ=WEEKLY&amp;VAR:RELITEM=&amp;VAR:CURRENCY=&amp;VAR:DB_TYPE=&amp;VAR:UNITS=M&amp;window=popup&amp;w","idth=535&amp;height=425&amp;START_MAXIMIZED=FALSE&amp;Y=120&amp;display_string=audit"}</definedName>
    <definedName name="_5085__FDSAUDITLINK__" localSheetId="1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5085__FDSAUDITLINK__" localSheetId="0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5085__FDSAUDITLINK__" hidden="1">{"fdsup://directions/FAT Viewer?action=UPDATE&amp;creator=factSet&amp;DYN_ARGS=true&amp;DOC_NAME=FAT:RGQ_ENTRPR_VAL_EV_SOURCE_WINDOW.FAT&amp;VAR:ID1=PNR&amp;VAR:SDATE=20080404&amp;VAR:FDATE=20080331&amp;VAR:FREQ=WEEKLY&amp;VAR:RELITEM=&amp;VAR:CURRENCY=&amp;VAR:DB_TYPE=&amp;VAR:UNITS=M&amp;window=popup&amp;w","idth=535&amp;height=425&amp;START_MAXIMIZED=FALSE&amp;Y=120&amp;display_string=audit"}</definedName>
    <definedName name="_5086__FDSAUDITLINK__" localSheetId="1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5086__FDSAUDITLINK__" localSheetId="0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5086__FDSAUDITLINK__" hidden="1">{"fdsup://directions/FAT Viewer?action=UPDATE&amp;creator=factSet&amp;DYN_ARGS=true&amp;DOC_NAME=FAT:RGQ_ENTRPR_VAL_EV_SOURCE_WINDOW.FAT&amp;VAR:ID1=PNR&amp;VAR:SDATE=20080328&amp;VAR:FDATE=20071231&amp;VAR:FREQ=WEEKLY&amp;VAR:RELITEM=&amp;VAR:CURRENCY=&amp;VAR:DB_TYPE=&amp;VAR:UNITS=M&amp;window=popup&amp;w","idth=535&amp;height=425&amp;START_MAXIMIZED=FALSE&amp;Y=120&amp;display_string=audit"}</definedName>
    <definedName name="_5087__FDSAUDITLINK__" localSheetId="1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5087__FDSAUDITLINK__" localSheetId="0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5087__FDSAUDITLINK__" hidden="1">{"fdsup://directions/FAT Viewer?action=UPDATE&amp;creator=factSet&amp;DYN_ARGS=true&amp;DOC_NAME=FAT:RGQ_ENTRPR_VAL_EV_SOURCE_WINDOW.FAT&amp;VAR:ID1=PNR&amp;VAR:SDATE=20080320&amp;VAR:FDATE=20071231&amp;VAR:FREQ=WEEKLY&amp;VAR:RELITEM=&amp;VAR:CURRENCY=&amp;VAR:DB_TYPE=&amp;VAR:UNITS=M&amp;window=popup&amp;w","idth=535&amp;height=425&amp;START_MAXIMIZED=FALSE&amp;Y=120&amp;display_string=audit"}</definedName>
    <definedName name="_5088__FDSAUDITLINK__" localSheetId="1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5088__FDSAUDITLINK__" localSheetId="0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5088__FDSAUDITLINK__" hidden="1">{"fdsup://directions/FAT Viewer?action=UPDATE&amp;creator=factSet&amp;DYN_ARGS=true&amp;DOC_NAME=FAT:RGQ_ENTRPR_VAL_EV_SOURCE_WINDOW.FAT&amp;VAR:ID1=PNR&amp;VAR:SDATE=20080314&amp;VAR:FDATE=20071231&amp;VAR:FREQ=WEEKLY&amp;VAR:RELITEM=&amp;VAR:CURRENCY=&amp;VAR:DB_TYPE=&amp;VAR:UNITS=M&amp;window=popup&amp;w","idth=535&amp;height=425&amp;START_MAXIMIZED=FALSE&amp;Y=120&amp;display_string=audit"}</definedName>
    <definedName name="_5089__FDSAUDITLINK__" localSheetId="1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5089__FDSAUDITLINK__" localSheetId="0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5089__FDSAUDITLINK__" hidden="1">{"fdsup://directions/FAT Viewer?action=UPDATE&amp;creator=factSet&amp;DYN_ARGS=true&amp;DOC_NAME=FAT:RGQ_ENTRPR_VAL_EV_SOURCE_WINDOW.FAT&amp;VAR:ID1=PNR&amp;VAR:SDATE=20080307&amp;VAR:FDATE=20071231&amp;VAR:FREQ=WEEKLY&amp;VAR:RELITEM=&amp;VAR:CURRENCY=&amp;VAR:DB_TYPE=&amp;VAR:UNITS=M&amp;window=popup&amp;w","idth=535&amp;height=425&amp;START_MAXIMIZED=FALSE&amp;Y=120&amp;display_string=audit"}</definedName>
    <definedName name="_509__FDSAUDITLINK__" localSheetId="1" hidden="1">{"fdsup://directions/FAT Viewer?action=UPDATE&amp;creator=factSet&amp;DYN_ARGS=true&amp;DOC_NAME=FAT:RGQ_ENTRPR_VAL_EV_SOURCE_WINDOW.FAT&amp;VAR:ID1=PLL&amp;VAR:SDATE=20060413&amp;VAR:FDATE=20060131&amp;VAR:FREQ=WEEKLY&amp;VAR:RELITEM=&amp;VAR:CURRENCY=&amp;VAR:DB_TYPE=&amp;VAR:UNITS=M&amp;window=popup&amp;w","idth=535&amp;height=425&amp;START_MAXIMIZED=FALSE&amp;Y=120&amp;display_string=audit"}</definedName>
    <definedName name="_509__FDSAUDITLINK__" localSheetId="0" hidden="1">{"fdsup://directions/FAT Viewer?action=UPDATE&amp;creator=factSet&amp;DYN_ARGS=true&amp;DOC_NAME=FAT:RGQ_ENTRPR_VAL_EV_SOURCE_WINDOW.FAT&amp;VAR:ID1=PLL&amp;VAR:SDATE=20060413&amp;VAR:FDATE=20060131&amp;VAR:FREQ=WEEKLY&amp;VAR:RELITEM=&amp;VAR:CURRENCY=&amp;VAR:DB_TYPE=&amp;VAR:UNITS=M&amp;window=popup&amp;w","idth=535&amp;height=425&amp;START_MAXIMIZED=FALSE&amp;Y=120&amp;display_string=audit"}</definedName>
    <definedName name="_509__FDSAUDITLINK__" hidden="1">{"fdsup://directions/FAT Viewer?action=UPDATE&amp;creator=factSet&amp;DYN_ARGS=true&amp;DOC_NAME=FAT:RGQ_ENTRPR_VAL_EV_SOURCE_WINDOW.FAT&amp;VAR:ID1=PLL&amp;VAR:SDATE=20060413&amp;VAR:FDATE=20060131&amp;VAR:FREQ=WEEKLY&amp;VAR:RELITEM=&amp;VAR:CURRENCY=&amp;VAR:DB_TYPE=&amp;VAR:UNITS=M&amp;window=popup&amp;w","idth=535&amp;height=425&amp;START_MAXIMIZED=FALSE&amp;Y=120&amp;display_string=audit"}</definedName>
    <definedName name="_5090__FDSAUDITLINK__" localSheetId="1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5090__FDSAUDITLINK__" localSheetId="0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5090__FDSAUDITLINK__" hidden="1">{"fdsup://directions/FAT Viewer?action=UPDATE&amp;creator=factSet&amp;DYN_ARGS=true&amp;DOC_NAME=FAT:RGQ_ENTRPR_VAL_EV_SOURCE_WINDOW.FAT&amp;VAR:ID1=PNR&amp;VAR:SDATE=20080229&amp;VAR:FDATE=20071231&amp;VAR:FREQ=WEEKLY&amp;VAR:RELITEM=&amp;VAR:CURRENCY=&amp;VAR:DB_TYPE=&amp;VAR:UNITS=M&amp;window=popup&amp;w","idth=535&amp;height=425&amp;START_MAXIMIZED=FALSE&amp;Y=120&amp;display_string=audit"}</definedName>
    <definedName name="_5091__FDSAUDITLINK__" localSheetId="1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5091__FDSAUDITLINK__" localSheetId="0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5091__FDSAUDITLINK__" hidden="1">{"fdsup://directions/FAT Viewer?action=UPDATE&amp;creator=factSet&amp;DYN_ARGS=true&amp;DOC_NAME=FAT:RGQ_ENTRPR_VAL_EV_SOURCE_WINDOW.FAT&amp;VAR:ID1=PNR&amp;VAR:SDATE=20080222&amp;VAR:FDATE=20071231&amp;VAR:FREQ=WEEKLY&amp;VAR:RELITEM=&amp;VAR:CURRENCY=&amp;VAR:DB_TYPE=&amp;VAR:UNITS=M&amp;window=popup&amp;w","idth=535&amp;height=425&amp;START_MAXIMIZED=FALSE&amp;Y=120&amp;display_string=audit"}</definedName>
    <definedName name="_5092__FDSAUDITLINK__" localSheetId="1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5092__FDSAUDITLINK__" localSheetId="0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5092__FDSAUDITLINK__" hidden="1">{"fdsup://directions/FAT Viewer?action=UPDATE&amp;creator=factSet&amp;DYN_ARGS=true&amp;DOC_NAME=FAT:RGQ_ENTRPR_VAL_EV_SOURCE_WINDOW.FAT&amp;VAR:ID1=PNR&amp;VAR:SDATE=20080215&amp;VAR:FDATE=20071231&amp;VAR:FREQ=WEEKLY&amp;VAR:RELITEM=&amp;VAR:CURRENCY=&amp;VAR:DB_TYPE=&amp;VAR:UNITS=M&amp;window=popup&amp;w","idth=535&amp;height=425&amp;START_MAXIMIZED=FALSE&amp;Y=120&amp;display_string=audit"}</definedName>
    <definedName name="_5093__FDSAUDITLINK__" localSheetId="1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5093__FDSAUDITLINK__" localSheetId="0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5093__FDSAUDITLINK__" hidden="1">{"fdsup://directions/FAT Viewer?action=UPDATE&amp;creator=factSet&amp;DYN_ARGS=true&amp;DOC_NAME=FAT:RGQ_ENTRPR_VAL_EV_SOURCE_WINDOW.FAT&amp;VAR:ID1=PNR&amp;VAR:SDATE=20080208&amp;VAR:FDATE=20071231&amp;VAR:FREQ=WEEKLY&amp;VAR:RELITEM=&amp;VAR:CURRENCY=&amp;VAR:DB_TYPE=&amp;VAR:UNITS=M&amp;window=popup&amp;w","idth=535&amp;height=425&amp;START_MAXIMIZED=FALSE&amp;Y=120&amp;display_string=audit"}</definedName>
    <definedName name="_5094__FDSAUDITLINK__" localSheetId="1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5094__FDSAUDITLINK__" localSheetId="0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5094__FDSAUDITLINK__" hidden="1">{"fdsup://directions/FAT Viewer?action=UPDATE&amp;creator=factSet&amp;DYN_ARGS=true&amp;DOC_NAME=FAT:RGQ_ENTRPR_VAL_EV_SOURCE_WINDOW.FAT&amp;VAR:ID1=PNR&amp;VAR:SDATE=20080201&amp;VAR:FDATE=20071231&amp;VAR:FREQ=WEEKLY&amp;VAR:RELITEM=&amp;VAR:CURRENCY=&amp;VAR:DB_TYPE=&amp;VAR:UNITS=M&amp;window=popup&amp;w","idth=535&amp;height=425&amp;START_MAXIMIZED=FALSE&amp;Y=120&amp;display_string=audit"}</definedName>
    <definedName name="_5095__FDSAUDITLINK__" localSheetId="1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5095__FDSAUDITLINK__" localSheetId="0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5095__FDSAUDITLINK__" hidden="1">{"fdsup://directions/FAT Viewer?action=UPDATE&amp;creator=factSet&amp;DYN_ARGS=true&amp;DOC_NAME=FAT:RGQ_ENTRPR_VAL_EV_SOURCE_WINDOW.FAT&amp;VAR:ID1=PNR&amp;VAR:SDATE=20080125&amp;VAR:FDATE=20071231&amp;VAR:FREQ=WEEKLY&amp;VAR:RELITEM=&amp;VAR:CURRENCY=&amp;VAR:DB_TYPE=&amp;VAR:UNITS=M&amp;window=popup&amp;w","idth=535&amp;height=425&amp;START_MAXIMIZED=FALSE&amp;Y=120&amp;display_string=audit"}</definedName>
    <definedName name="_5096__FDSAUDITLINK__" localSheetId="1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5096__FDSAUDITLINK__" localSheetId="0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5096__FDSAUDITLINK__" hidden="1">{"fdsup://directions/FAT Viewer?action=UPDATE&amp;creator=factSet&amp;DYN_ARGS=true&amp;DOC_NAME=FAT:RGQ_ENTRPR_VAL_EV_SOURCE_WINDOW.FAT&amp;VAR:ID1=PNR&amp;VAR:SDATE=20080118&amp;VAR:FDATE=20071231&amp;VAR:FREQ=WEEKLY&amp;VAR:RELITEM=&amp;VAR:CURRENCY=&amp;VAR:DB_TYPE=&amp;VAR:UNITS=M&amp;window=popup&amp;w","idth=535&amp;height=425&amp;START_MAXIMIZED=FALSE&amp;Y=120&amp;display_string=audit"}</definedName>
    <definedName name="_5097__FDSAUDITLINK__" localSheetId="1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5097__FDSAUDITLINK__" localSheetId="0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5097__FDSAUDITLINK__" hidden="1">{"fdsup://directions/FAT Viewer?action=UPDATE&amp;creator=factSet&amp;DYN_ARGS=true&amp;DOC_NAME=FAT:RGQ_ENTRPR_VAL_EV_SOURCE_WINDOW.FAT&amp;VAR:ID1=PNR&amp;VAR:SDATE=20080111&amp;VAR:FDATE=20071231&amp;VAR:FREQ=WEEKLY&amp;VAR:RELITEM=&amp;VAR:CURRENCY=&amp;VAR:DB_TYPE=&amp;VAR:UNITS=M&amp;window=popup&amp;w","idth=535&amp;height=425&amp;START_MAXIMIZED=FALSE&amp;Y=120&amp;display_string=audit"}</definedName>
    <definedName name="_5098__FDSAUDITLINK__" localSheetId="1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5098__FDSAUDITLINK__" localSheetId="0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5098__FDSAUDITLINK__" hidden="1">{"fdsup://directions/FAT Viewer?action=UPDATE&amp;creator=factSet&amp;DYN_ARGS=true&amp;DOC_NAME=FAT:RGQ_ENTRPR_VAL_EV_SOURCE_WINDOW.FAT&amp;VAR:ID1=PNR&amp;VAR:SDATE=20080104&amp;VAR:FDATE=20071231&amp;VAR:FREQ=WEEKLY&amp;VAR:RELITEM=&amp;VAR:CURRENCY=&amp;VAR:DB_TYPE=&amp;VAR:UNITS=M&amp;window=popup&amp;w","idth=535&amp;height=425&amp;START_MAXIMIZED=FALSE&amp;Y=120&amp;display_string=audit"}</definedName>
    <definedName name="_5099__FDSAUDITLINK__" localSheetId="1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5099__FDSAUDITLINK__" localSheetId="0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5099__FDSAUDITLINK__" hidden="1">{"fdsup://directions/FAT Viewer?action=UPDATE&amp;creator=factSet&amp;DYN_ARGS=true&amp;DOC_NAME=FAT:RGQ_ENTRPR_VAL_EV_SOURCE_WINDOW.FAT&amp;VAR:ID1=PNR&amp;VAR:SDATE=20071228&amp;VAR:FDATE=20070928&amp;VAR:FREQ=WEEKLY&amp;VAR:RELITEM=&amp;VAR:CURRENCY=&amp;VAR:DB_TYPE=&amp;VAR:UNITS=M&amp;window=popup&amp;w","idth=535&amp;height=425&amp;START_MAXIMIZED=FALSE&amp;Y=120&amp;display_string=audit"}</definedName>
    <definedName name="_51__FDSAUDITLINK__" localSheetId="1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51__FDSAUDITLINK__" localSheetId="0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51__FDSAUDITLINK__" hidden="1">{"fdsup://directions/FAT Viewer?action=UPDATE&amp;creator=factSet&amp;DYN_ARGS=true&amp;DOC_NAME=FAT:RGQ_ENTRPR_VAL_EV_SOURCE_WINDOW.FAT&amp;VAR:ID1=PNR&amp;VAR:SDATE=20100122&amp;VAR:FDATE=20091231&amp;VAR:FREQ=WEEKLY&amp;VAR:RELITEM=&amp;VAR:CURRENCY=&amp;VAR:DB_TYPE=&amp;VAR:UNITS=M&amp;window=popup&amp;w","idth=535&amp;height=425&amp;START_MAXIMIZED=FALSE&amp;Y=120&amp;display_string=audit"}</definedName>
    <definedName name="_510__FDSAUDITLINK__" localSheetId="1" hidden="1">{"fdsup://directions/FAT Viewer?action=UPDATE&amp;creator=factSet&amp;DYN_ARGS=true&amp;DOC_NAME=FAT:RGQ_ENTRPR_VAL_EV_SOURCE_WINDOW.FAT&amp;VAR:ID1=PLL&amp;VAR:SDATE=20060407&amp;VAR:FDATE=20060131&amp;VAR:FREQ=WEEKLY&amp;VAR:RELITEM=&amp;VAR:CURRENCY=&amp;VAR:DB_TYPE=&amp;VAR:UNITS=M&amp;window=popup&amp;w","idth=535&amp;height=425&amp;START_MAXIMIZED=FALSE&amp;Y=120&amp;display_string=audit"}</definedName>
    <definedName name="_510__FDSAUDITLINK__" localSheetId="0" hidden="1">{"fdsup://directions/FAT Viewer?action=UPDATE&amp;creator=factSet&amp;DYN_ARGS=true&amp;DOC_NAME=FAT:RGQ_ENTRPR_VAL_EV_SOURCE_WINDOW.FAT&amp;VAR:ID1=PLL&amp;VAR:SDATE=20060407&amp;VAR:FDATE=20060131&amp;VAR:FREQ=WEEKLY&amp;VAR:RELITEM=&amp;VAR:CURRENCY=&amp;VAR:DB_TYPE=&amp;VAR:UNITS=M&amp;window=popup&amp;w","idth=535&amp;height=425&amp;START_MAXIMIZED=FALSE&amp;Y=120&amp;display_string=audit"}</definedName>
    <definedName name="_510__FDSAUDITLINK__" hidden="1">{"fdsup://directions/FAT Viewer?action=UPDATE&amp;creator=factSet&amp;DYN_ARGS=true&amp;DOC_NAME=FAT:RGQ_ENTRPR_VAL_EV_SOURCE_WINDOW.FAT&amp;VAR:ID1=PLL&amp;VAR:SDATE=20060407&amp;VAR:FDATE=20060131&amp;VAR:FREQ=WEEKLY&amp;VAR:RELITEM=&amp;VAR:CURRENCY=&amp;VAR:DB_TYPE=&amp;VAR:UNITS=M&amp;window=popup&amp;w","idth=535&amp;height=425&amp;START_MAXIMIZED=FALSE&amp;Y=120&amp;display_string=audit"}</definedName>
    <definedName name="_5100__FDSAUDITLINK__" localSheetId="1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5100__FDSAUDITLINK__" localSheetId="0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5100__FDSAUDITLINK__" hidden="1">{"fdsup://directions/FAT Viewer?action=UPDATE&amp;creator=factSet&amp;DYN_ARGS=true&amp;DOC_NAME=FAT:RGQ_ENTRPR_VAL_EV_SOURCE_WINDOW.FAT&amp;VAR:ID1=PNR&amp;VAR:SDATE=20071221&amp;VAR:FDATE=20070928&amp;VAR:FREQ=WEEKLY&amp;VAR:RELITEM=&amp;VAR:CURRENCY=&amp;VAR:DB_TYPE=&amp;VAR:UNITS=M&amp;window=popup&amp;w","idth=535&amp;height=425&amp;START_MAXIMIZED=FALSE&amp;Y=120&amp;display_string=audit"}</definedName>
    <definedName name="_5101__FDSAUDITLINK__" localSheetId="1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5101__FDSAUDITLINK__" localSheetId="0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5101__FDSAUDITLINK__" hidden="1">{"fdsup://directions/FAT Viewer?action=UPDATE&amp;creator=factSet&amp;DYN_ARGS=true&amp;DOC_NAME=FAT:RGQ_ENTRPR_VAL_EV_SOURCE_WINDOW.FAT&amp;VAR:ID1=PNR&amp;VAR:SDATE=20071214&amp;VAR:FDATE=20070928&amp;VAR:FREQ=WEEKLY&amp;VAR:RELITEM=&amp;VAR:CURRENCY=&amp;VAR:DB_TYPE=&amp;VAR:UNITS=M&amp;window=popup&amp;w","idth=535&amp;height=425&amp;START_MAXIMIZED=FALSE&amp;Y=120&amp;display_string=audit"}</definedName>
    <definedName name="_5102__FDSAUDITLINK__" localSheetId="1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5102__FDSAUDITLINK__" localSheetId="0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5102__FDSAUDITLINK__" hidden="1">{"fdsup://directions/FAT Viewer?action=UPDATE&amp;creator=factSet&amp;DYN_ARGS=true&amp;DOC_NAME=FAT:RGQ_ENTRPR_VAL_EV_SOURCE_WINDOW.FAT&amp;VAR:ID1=PNR&amp;VAR:SDATE=20071207&amp;VAR:FDATE=20070928&amp;VAR:FREQ=WEEKLY&amp;VAR:RELITEM=&amp;VAR:CURRENCY=&amp;VAR:DB_TYPE=&amp;VAR:UNITS=M&amp;window=popup&amp;w","idth=535&amp;height=425&amp;START_MAXIMIZED=FALSE&amp;Y=120&amp;display_string=audit"}</definedName>
    <definedName name="_5103__FDSAUDITLINK__" localSheetId="1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5103__FDSAUDITLINK__" localSheetId="0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5103__FDSAUDITLINK__" hidden="1">{"fdsup://directions/FAT Viewer?action=UPDATE&amp;creator=factSet&amp;DYN_ARGS=true&amp;DOC_NAME=FAT:RGQ_ENTRPR_VAL_EV_SOURCE_WINDOW.FAT&amp;VAR:ID1=PNR&amp;VAR:SDATE=20071130&amp;VAR:FDATE=20070928&amp;VAR:FREQ=WEEKLY&amp;VAR:RELITEM=&amp;VAR:CURRENCY=&amp;VAR:DB_TYPE=&amp;VAR:UNITS=M&amp;window=popup&amp;w","idth=535&amp;height=425&amp;START_MAXIMIZED=FALSE&amp;Y=120&amp;display_string=audit"}</definedName>
    <definedName name="_5104__FDSAUDITLINK__" localSheetId="1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5104__FDSAUDITLINK__" localSheetId="0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5104__FDSAUDITLINK__" hidden="1">{"fdsup://directions/FAT Viewer?action=UPDATE&amp;creator=factSet&amp;DYN_ARGS=true&amp;DOC_NAME=FAT:RGQ_ENTRPR_VAL_EV_SOURCE_WINDOW.FAT&amp;VAR:ID1=PNR&amp;VAR:SDATE=20071123&amp;VAR:FDATE=20070928&amp;VAR:FREQ=WEEKLY&amp;VAR:RELITEM=&amp;VAR:CURRENCY=&amp;VAR:DB_TYPE=&amp;VAR:UNITS=M&amp;window=popup&amp;w","idth=535&amp;height=425&amp;START_MAXIMIZED=FALSE&amp;Y=120&amp;display_string=audit"}</definedName>
    <definedName name="_5105__FDSAUDITLINK__" localSheetId="1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5105__FDSAUDITLINK__" localSheetId="0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5105__FDSAUDITLINK__" hidden="1">{"fdsup://directions/FAT Viewer?action=UPDATE&amp;creator=factSet&amp;DYN_ARGS=true&amp;DOC_NAME=FAT:RGQ_ENTRPR_VAL_EV_SOURCE_WINDOW.FAT&amp;VAR:ID1=PNR&amp;VAR:SDATE=20071116&amp;VAR:FDATE=20070928&amp;VAR:FREQ=WEEKLY&amp;VAR:RELITEM=&amp;VAR:CURRENCY=&amp;VAR:DB_TYPE=&amp;VAR:UNITS=M&amp;window=popup&amp;w","idth=535&amp;height=425&amp;START_MAXIMIZED=FALSE&amp;Y=120&amp;display_string=audit"}</definedName>
    <definedName name="_5106__FDSAUDITLINK__" localSheetId="1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5106__FDSAUDITLINK__" localSheetId="0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5106__FDSAUDITLINK__" hidden="1">{"fdsup://directions/FAT Viewer?action=UPDATE&amp;creator=factSet&amp;DYN_ARGS=true&amp;DOC_NAME=FAT:RGQ_ENTRPR_VAL_EV_SOURCE_WINDOW.FAT&amp;VAR:ID1=PNR&amp;VAR:SDATE=20071109&amp;VAR:FDATE=20070928&amp;VAR:FREQ=WEEKLY&amp;VAR:RELITEM=&amp;VAR:CURRENCY=&amp;VAR:DB_TYPE=&amp;VAR:UNITS=M&amp;window=popup&amp;w","idth=535&amp;height=425&amp;START_MAXIMIZED=FALSE&amp;Y=120&amp;display_string=audit"}</definedName>
    <definedName name="_5107__FDSAUDITLINK__" localSheetId="1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5107__FDSAUDITLINK__" localSheetId="0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5107__FDSAUDITLINK__" hidden="1">{"fdsup://directions/FAT Viewer?action=UPDATE&amp;creator=factSet&amp;DYN_ARGS=true&amp;DOC_NAME=FAT:RGQ_ENTRPR_VAL_EV_SOURCE_WINDOW.FAT&amp;VAR:ID1=PNR&amp;VAR:SDATE=20071102&amp;VAR:FDATE=20070928&amp;VAR:FREQ=WEEKLY&amp;VAR:RELITEM=&amp;VAR:CURRENCY=&amp;VAR:DB_TYPE=&amp;VAR:UNITS=M&amp;window=popup&amp;w","idth=535&amp;height=425&amp;START_MAXIMIZED=FALSE&amp;Y=120&amp;display_string=audit"}</definedName>
    <definedName name="_5108__FDSAUDITLINK__" localSheetId="1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5108__FDSAUDITLINK__" localSheetId="0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5108__FDSAUDITLINK__" hidden="1">{"fdsup://directions/FAT Viewer?action=UPDATE&amp;creator=factSet&amp;DYN_ARGS=true&amp;DOC_NAME=FAT:RGQ_ENTRPR_VAL_EV_SOURCE_WINDOW.FAT&amp;VAR:ID1=PNR&amp;VAR:SDATE=20071026&amp;VAR:FDATE=20070928&amp;VAR:FREQ=WEEKLY&amp;VAR:RELITEM=&amp;VAR:CURRENCY=&amp;VAR:DB_TYPE=&amp;VAR:UNITS=M&amp;window=popup&amp;w","idth=535&amp;height=425&amp;START_MAXIMIZED=FALSE&amp;Y=120&amp;display_string=audit"}</definedName>
    <definedName name="_5109__FDSAUDITLINK__" localSheetId="1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5109__FDSAUDITLINK__" localSheetId="0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5109__FDSAUDITLINK__" hidden="1">{"fdsup://directions/FAT Viewer?action=UPDATE&amp;creator=factSet&amp;DYN_ARGS=true&amp;DOC_NAME=FAT:RGQ_ENTRPR_VAL_EV_SOURCE_WINDOW.FAT&amp;VAR:ID1=PNR&amp;VAR:SDATE=20071019&amp;VAR:FDATE=20070928&amp;VAR:FREQ=WEEKLY&amp;VAR:RELITEM=&amp;VAR:CURRENCY=&amp;VAR:DB_TYPE=&amp;VAR:UNITS=M&amp;window=popup&amp;w","idth=535&amp;height=425&amp;START_MAXIMIZED=FALSE&amp;Y=120&amp;display_string=audit"}</definedName>
    <definedName name="_511__FDSAUDITLINK__" localSheetId="1" hidden="1">{"fdsup://directions/FAT Viewer?action=UPDATE&amp;creator=factSet&amp;DYN_ARGS=true&amp;DOC_NAME=FAT:RGQ_ENTRPR_VAL_EV_SOURCE_WINDOW.FAT&amp;VAR:ID1=PLL&amp;VAR:SDATE=20060331&amp;VAR:FDATE=20060131&amp;VAR:FREQ=WEEKLY&amp;VAR:RELITEM=&amp;VAR:CURRENCY=&amp;VAR:DB_TYPE=&amp;VAR:UNITS=M&amp;window=popup&amp;w","idth=535&amp;height=425&amp;START_MAXIMIZED=FALSE&amp;Y=120&amp;display_string=audit"}</definedName>
    <definedName name="_511__FDSAUDITLINK__" localSheetId="0" hidden="1">{"fdsup://directions/FAT Viewer?action=UPDATE&amp;creator=factSet&amp;DYN_ARGS=true&amp;DOC_NAME=FAT:RGQ_ENTRPR_VAL_EV_SOURCE_WINDOW.FAT&amp;VAR:ID1=PLL&amp;VAR:SDATE=20060331&amp;VAR:FDATE=20060131&amp;VAR:FREQ=WEEKLY&amp;VAR:RELITEM=&amp;VAR:CURRENCY=&amp;VAR:DB_TYPE=&amp;VAR:UNITS=M&amp;window=popup&amp;w","idth=535&amp;height=425&amp;START_MAXIMIZED=FALSE&amp;Y=120&amp;display_string=audit"}</definedName>
    <definedName name="_511__FDSAUDITLINK__" hidden="1">{"fdsup://directions/FAT Viewer?action=UPDATE&amp;creator=factSet&amp;DYN_ARGS=true&amp;DOC_NAME=FAT:RGQ_ENTRPR_VAL_EV_SOURCE_WINDOW.FAT&amp;VAR:ID1=PLL&amp;VAR:SDATE=20060331&amp;VAR:FDATE=20060131&amp;VAR:FREQ=WEEKLY&amp;VAR:RELITEM=&amp;VAR:CURRENCY=&amp;VAR:DB_TYPE=&amp;VAR:UNITS=M&amp;window=popup&amp;w","idth=535&amp;height=425&amp;START_MAXIMIZED=FALSE&amp;Y=120&amp;display_string=audit"}</definedName>
    <definedName name="_5110__FDSAUDITLINK__" localSheetId="1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5110__FDSAUDITLINK__" localSheetId="0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5110__FDSAUDITLINK__" hidden="1">{"fdsup://directions/FAT Viewer?action=UPDATE&amp;creator=factSet&amp;DYN_ARGS=true&amp;DOC_NAME=FAT:RGQ_ENTRPR_VAL_EV_SOURCE_WINDOW.FAT&amp;VAR:ID1=PNR&amp;VAR:SDATE=20071012&amp;VAR:FDATE=20070928&amp;VAR:FREQ=WEEKLY&amp;VAR:RELITEM=&amp;VAR:CURRENCY=&amp;VAR:DB_TYPE=&amp;VAR:UNITS=M&amp;window=popup&amp;w","idth=535&amp;height=425&amp;START_MAXIMIZED=FALSE&amp;Y=120&amp;display_string=audit"}</definedName>
    <definedName name="_5111__FDSAUDITLINK__" localSheetId="1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5111__FDSAUDITLINK__" localSheetId="0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5111__FDSAUDITLINK__" hidden="1">{"fdsup://directions/FAT Viewer?action=UPDATE&amp;creator=factSet&amp;DYN_ARGS=true&amp;DOC_NAME=FAT:RGQ_ENTRPR_VAL_EV_SOURCE_WINDOW.FAT&amp;VAR:ID1=PNR&amp;VAR:SDATE=20071005&amp;VAR:FDATE=20070928&amp;VAR:FREQ=WEEKLY&amp;VAR:RELITEM=&amp;VAR:CURRENCY=&amp;VAR:DB_TYPE=&amp;VAR:UNITS=M&amp;window=popup&amp;w","idth=535&amp;height=425&amp;START_MAXIMIZED=FALSE&amp;Y=120&amp;display_string=audit"}</definedName>
    <definedName name="_5112__FDSAUDITLINK__" localSheetId="1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5112__FDSAUDITLINK__" localSheetId="0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5112__FDSAUDITLINK__" hidden="1">{"fdsup://directions/FAT Viewer?action=UPDATE&amp;creator=factSet&amp;DYN_ARGS=true&amp;DOC_NAME=FAT:RGQ_ENTRPR_VAL_EV_SOURCE_WINDOW.FAT&amp;VAR:ID1=PNR&amp;VAR:SDATE=20070928&amp;VAR:FDATE=20070928&amp;VAR:FREQ=WEEKLY&amp;VAR:RELITEM=&amp;VAR:CURRENCY=&amp;VAR:DB_TYPE=&amp;VAR:UNITS=M&amp;window=popup&amp;w","idth=535&amp;height=425&amp;START_MAXIMIZED=FALSE&amp;Y=120&amp;display_string=audit"}</definedName>
    <definedName name="_5113__FDSAUDITLINK__" localSheetId="1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5113__FDSAUDITLINK__" localSheetId="0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5113__FDSAUDITLINK__" hidden="1">{"fdsup://directions/FAT Viewer?action=UPDATE&amp;creator=factSet&amp;DYN_ARGS=true&amp;DOC_NAME=FAT:RGQ_ENTRPR_VAL_EV_SOURCE_WINDOW.FAT&amp;VAR:ID1=PNR&amp;VAR:SDATE=20070921&amp;VAR:FDATE=20070629&amp;VAR:FREQ=WEEKLY&amp;VAR:RELITEM=&amp;VAR:CURRENCY=&amp;VAR:DB_TYPE=&amp;VAR:UNITS=M&amp;window=popup&amp;w","idth=535&amp;height=425&amp;START_MAXIMIZED=FALSE&amp;Y=120&amp;display_string=audit"}</definedName>
    <definedName name="_5114__FDSAUDITLINK__" localSheetId="1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5114__FDSAUDITLINK__" localSheetId="0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5114__FDSAUDITLINK__" hidden="1">{"fdsup://directions/FAT Viewer?action=UPDATE&amp;creator=factSet&amp;DYN_ARGS=true&amp;DOC_NAME=FAT:RGQ_ENTRPR_VAL_EV_SOURCE_WINDOW.FAT&amp;VAR:ID1=PNR&amp;VAR:SDATE=20070914&amp;VAR:FDATE=20070629&amp;VAR:FREQ=WEEKLY&amp;VAR:RELITEM=&amp;VAR:CURRENCY=&amp;VAR:DB_TYPE=&amp;VAR:UNITS=M&amp;window=popup&amp;w","idth=535&amp;height=425&amp;START_MAXIMIZED=FALSE&amp;Y=120&amp;display_string=audit"}</definedName>
    <definedName name="_5115__FDSAUDITLINK__" localSheetId="1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5115__FDSAUDITLINK__" localSheetId="0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5115__FDSAUDITLINK__" hidden="1">{"fdsup://directions/FAT Viewer?action=UPDATE&amp;creator=factSet&amp;DYN_ARGS=true&amp;DOC_NAME=FAT:RGQ_ENTRPR_VAL_EV_SOURCE_WINDOW.FAT&amp;VAR:ID1=PNR&amp;VAR:SDATE=20070907&amp;VAR:FDATE=20070629&amp;VAR:FREQ=WEEKLY&amp;VAR:RELITEM=&amp;VAR:CURRENCY=&amp;VAR:DB_TYPE=&amp;VAR:UNITS=M&amp;window=popup&amp;w","idth=535&amp;height=425&amp;START_MAXIMIZED=FALSE&amp;Y=120&amp;display_string=audit"}</definedName>
    <definedName name="_5116__FDSAUDITLINK__" localSheetId="1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5116__FDSAUDITLINK__" localSheetId="0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5116__FDSAUDITLINK__" hidden="1">{"fdsup://directions/FAT Viewer?action=UPDATE&amp;creator=factSet&amp;DYN_ARGS=true&amp;DOC_NAME=FAT:RGQ_ENTRPR_VAL_EV_SOURCE_WINDOW.FAT&amp;VAR:ID1=PNR&amp;VAR:SDATE=20070831&amp;VAR:FDATE=20070629&amp;VAR:FREQ=WEEKLY&amp;VAR:RELITEM=&amp;VAR:CURRENCY=&amp;VAR:DB_TYPE=&amp;VAR:UNITS=M&amp;window=popup&amp;w","idth=535&amp;height=425&amp;START_MAXIMIZED=FALSE&amp;Y=120&amp;display_string=audit"}</definedName>
    <definedName name="_5117__FDSAUDITLINK__" localSheetId="1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5117__FDSAUDITLINK__" localSheetId="0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5117__FDSAUDITLINK__" hidden="1">{"fdsup://directions/FAT Viewer?action=UPDATE&amp;creator=factSet&amp;DYN_ARGS=true&amp;DOC_NAME=FAT:RGQ_ENTRPR_VAL_EV_SOURCE_WINDOW.FAT&amp;VAR:ID1=PNR&amp;VAR:SDATE=20070824&amp;VAR:FDATE=20070629&amp;VAR:FREQ=WEEKLY&amp;VAR:RELITEM=&amp;VAR:CURRENCY=&amp;VAR:DB_TYPE=&amp;VAR:UNITS=M&amp;window=popup&amp;w","idth=535&amp;height=425&amp;START_MAXIMIZED=FALSE&amp;Y=120&amp;display_string=audit"}</definedName>
    <definedName name="_5118__FDSAUDITLINK__" localSheetId="1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5118__FDSAUDITLINK__" localSheetId="0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5118__FDSAUDITLINK__" hidden="1">{"fdsup://directions/FAT Viewer?action=UPDATE&amp;creator=factSet&amp;DYN_ARGS=true&amp;DOC_NAME=FAT:RGQ_ENTRPR_VAL_EV_SOURCE_WINDOW.FAT&amp;VAR:ID1=PNR&amp;VAR:SDATE=20070817&amp;VAR:FDATE=20070629&amp;VAR:FREQ=WEEKLY&amp;VAR:RELITEM=&amp;VAR:CURRENCY=&amp;VAR:DB_TYPE=&amp;VAR:UNITS=M&amp;window=popup&amp;w","idth=535&amp;height=425&amp;START_MAXIMIZED=FALSE&amp;Y=120&amp;display_string=audit"}</definedName>
    <definedName name="_5119__FDSAUDITLINK__" localSheetId="1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5119__FDSAUDITLINK__" localSheetId="0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5119__FDSAUDITLINK__" hidden="1">{"fdsup://directions/FAT Viewer?action=UPDATE&amp;creator=factSet&amp;DYN_ARGS=true&amp;DOC_NAME=FAT:RGQ_ENTRPR_VAL_EV_SOURCE_WINDOW.FAT&amp;VAR:ID1=PNR&amp;VAR:SDATE=20070810&amp;VAR:FDATE=20070629&amp;VAR:FREQ=WEEKLY&amp;VAR:RELITEM=&amp;VAR:CURRENCY=&amp;VAR:DB_TYPE=&amp;VAR:UNITS=M&amp;window=popup&amp;w","idth=535&amp;height=425&amp;START_MAXIMIZED=FALSE&amp;Y=120&amp;display_string=audit"}</definedName>
    <definedName name="_512__FDSAUDITLINK__" localSheetId="1" hidden="1">{"fdsup://directions/FAT Viewer?action=UPDATE&amp;creator=factSet&amp;DYN_ARGS=true&amp;DOC_NAME=FAT:RGQ_ENTRPR_VAL_EV_SOURCE_WINDOW.FAT&amp;VAR:ID1=PLL&amp;VAR:SDATE=20060324&amp;VAR:FDATE=20060131&amp;VAR:FREQ=WEEKLY&amp;VAR:RELITEM=&amp;VAR:CURRENCY=&amp;VAR:DB_TYPE=&amp;VAR:UNITS=M&amp;window=popup&amp;w","idth=535&amp;height=425&amp;START_MAXIMIZED=FALSE&amp;Y=120&amp;display_string=audit"}</definedName>
    <definedName name="_512__FDSAUDITLINK__" localSheetId="0" hidden="1">{"fdsup://directions/FAT Viewer?action=UPDATE&amp;creator=factSet&amp;DYN_ARGS=true&amp;DOC_NAME=FAT:RGQ_ENTRPR_VAL_EV_SOURCE_WINDOW.FAT&amp;VAR:ID1=PLL&amp;VAR:SDATE=20060324&amp;VAR:FDATE=20060131&amp;VAR:FREQ=WEEKLY&amp;VAR:RELITEM=&amp;VAR:CURRENCY=&amp;VAR:DB_TYPE=&amp;VAR:UNITS=M&amp;window=popup&amp;w","idth=535&amp;height=425&amp;START_MAXIMIZED=FALSE&amp;Y=120&amp;display_string=audit"}</definedName>
    <definedName name="_512__FDSAUDITLINK__" hidden="1">{"fdsup://directions/FAT Viewer?action=UPDATE&amp;creator=factSet&amp;DYN_ARGS=true&amp;DOC_NAME=FAT:RGQ_ENTRPR_VAL_EV_SOURCE_WINDOW.FAT&amp;VAR:ID1=PLL&amp;VAR:SDATE=20060324&amp;VAR:FDATE=20060131&amp;VAR:FREQ=WEEKLY&amp;VAR:RELITEM=&amp;VAR:CURRENCY=&amp;VAR:DB_TYPE=&amp;VAR:UNITS=M&amp;window=popup&amp;w","idth=535&amp;height=425&amp;START_MAXIMIZED=FALSE&amp;Y=120&amp;display_string=audit"}</definedName>
    <definedName name="_5120__FDSAUDITLINK__" localSheetId="1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5120__FDSAUDITLINK__" localSheetId="0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5120__FDSAUDITLINK__" hidden="1">{"fdsup://directions/FAT Viewer?action=UPDATE&amp;creator=factSet&amp;DYN_ARGS=true&amp;DOC_NAME=FAT:RGQ_ENTRPR_VAL_EV_SOURCE_WINDOW.FAT&amp;VAR:ID1=PNR&amp;VAR:SDATE=20070803&amp;VAR:FDATE=20070629&amp;VAR:FREQ=WEEKLY&amp;VAR:RELITEM=&amp;VAR:CURRENCY=&amp;VAR:DB_TYPE=&amp;VAR:UNITS=M&amp;window=popup&amp;w","idth=535&amp;height=425&amp;START_MAXIMIZED=FALSE&amp;Y=120&amp;display_string=audit"}</definedName>
    <definedName name="_5121__FDSAUDITLINK__" localSheetId="1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5121__FDSAUDITLINK__" localSheetId="0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5121__FDSAUDITLINK__" hidden="1">{"fdsup://directions/FAT Viewer?action=UPDATE&amp;creator=factSet&amp;DYN_ARGS=true&amp;DOC_NAME=FAT:RGQ_ENTRPR_VAL_EV_SOURCE_WINDOW.FAT&amp;VAR:ID1=PNR&amp;VAR:SDATE=20070727&amp;VAR:FDATE=20070629&amp;VAR:FREQ=WEEKLY&amp;VAR:RELITEM=&amp;VAR:CURRENCY=&amp;VAR:DB_TYPE=&amp;VAR:UNITS=M&amp;window=popup&amp;w","idth=535&amp;height=425&amp;START_MAXIMIZED=FALSE&amp;Y=120&amp;display_string=audit"}</definedName>
    <definedName name="_5122__FDSAUDITLINK__" localSheetId="1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5122__FDSAUDITLINK__" localSheetId="0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5122__FDSAUDITLINK__" hidden="1">{"fdsup://directions/FAT Viewer?action=UPDATE&amp;creator=factSet&amp;DYN_ARGS=true&amp;DOC_NAME=FAT:RGQ_ENTRPR_VAL_EV_SOURCE_WINDOW.FAT&amp;VAR:ID1=PNR&amp;VAR:SDATE=20070720&amp;VAR:FDATE=20070629&amp;VAR:FREQ=WEEKLY&amp;VAR:RELITEM=&amp;VAR:CURRENCY=&amp;VAR:DB_TYPE=&amp;VAR:UNITS=M&amp;window=popup&amp;w","idth=535&amp;height=425&amp;START_MAXIMIZED=FALSE&amp;Y=120&amp;display_string=audit"}</definedName>
    <definedName name="_5123__FDSAUDITLINK__" localSheetId="1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5123__FDSAUDITLINK__" localSheetId="0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5123__FDSAUDITLINK__" hidden="1">{"fdsup://directions/FAT Viewer?action=UPDATE&amp;creator=factSet&amp;DYN_ARGS=true&amp;DOC_NAME=FAT:RGQ_ENTRPR_VAL_EV_SOURCE_WINDOW.FAT&amp;VAR:ID1=PNR&amp;VAR:SDATE=20070713&amp;VAR:FDATE=20070629&amp;VAR:FREQ=WEEKLY&amp;VAR:RELITEM=&amp;VAR:CURRENCY=&amp;VAR:DB_TYPE=&amp;VAR:UNITS=M&amp;window=popup&amp;w","idth=535&amp;height=425&amp;START_MAXIMIZED=FALSE&amp;Y=120&amp;display_string=audit"}</definedName>
    <definedName name="_5124__FDSAUDITLINK__" localSheetId="1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5124__FDSAUDITLINK__" localSheetId="0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5124__FDSAUDITLINK__" hidden="1">{"fdsup://directions/FAT Viewer?action=UPDATE&amp;creator=factSet&amp;DYN_ARGS=true&amp;DOC_NAME=FAT:RGQ_ENTRPR_VAL_EV_SOURCE_WINDOW.FAT&amp;VAR:ID1=PNR&amp;VAR:SDATE=20070706&amp;VAR:FDATE=20070629&amp;VAR:FREQ=WEEKLY&amp;VAR:RELITEM=&amp;VAR:CURRENCY=&amp;VAR:DB_TYPE=&amp;VAR:UNITS=M&amp;window=popup&amp;w","idth=535&amp;height=425&amp;START_MAXIMIZED=FALSE&amp;Y=120&amp;display_string=audit"}</definedName>
    <definedName name="_5125__FDSAUDITLINK__" localSheetId="1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5125__FDSAUDITLINK__" localSheetId="0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5125__FDSAUDITLINK__" hidden="1">{"fdsup://directions/FAT Viewer?action=UPDATE&amp;creator=factSet&amp;DYN_ARGS=true&amp;DOC_NAME=FAT:RGQ_ENTRPR_VAL_EV_SOURCE_WINDOW.FAT&amp;VAR:ID1=PNR&amp;VAR:SDATE=20070629&amp;VAR:FDATE=20070629&amp;VAR:FREQ=WEEKLY&amp;VAR:RELITEM=&amp;VAR:CURRENCY=&amp;VAR:DB_TYPE=&amp;VAR:UNITS=M&amp;window=popup&amp;w","idth=535&amp;height=425&amp;START_MAXIMIZED=FALSE&amp;Y=120&amp;display_string=audit"}</definedName>
    <definedName name="_5126__FDSAUDITLINK__" localSheetId="1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5126__FDSAUDITLINK__" localSheetId="0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5126__FDSAUDITLINK__" hidden="1">{"fdsup://directions/FAT Viewer?action=UPDATE&amp;creator=factSet&amp;DYN_ARGS=true&amp;DOC_NAME=FAT:RGQ_ENTRPR_VAL_EV_SOURCE_WINDOW.FAT&amp;VAR:ID1=PNR&amp;VAR:SDATE=20070622&amp;VAR:FDATE=20070330&amp;VAR:FREQ=WEEKLY&amp;VAR:RELITEM=&amp;VAR:CURRENCY=&amp;VAR:DB_TYPE=&amp;VAR:UNITS=M&amp;window=popup&amp;w","idth=535&amp;height=425&amp;START_MAXIMIZED=FALSE&amp;Y=120&amp;display_string=audit"}</definedName>
    <definedName name="_5127__FDSAUDITLINK__" localSheetId="1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5127__FDSAUDITLINK__" localSheetId="0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5127__FDSAUDITLINK__" hidden="1">{"fdsup://directions/FAT Viewer?action=UPDATE&amp;creator=factSet&amp;DYN_ARGS=true&amp;DOC_NAME=FAT:RGQ_ENTRPR_VAL_EV_SOURCE_WINDOW.FAT&amp;VAR:ID1=PNR&amp;VAR:SDATE=20070615&amp;VAR:FDATE=20070330&amp;VAR:FREQ=WEEKLY&amp;VAR:RELITEM=&amp;VAR:CURRENCY=&amp;VAR:DB_TYPE=&amp;VAR:UNITS=M&amp;window=popup&amp;w","idth=535&amp;height=425&amp;START_MAXIMIZED=FALSE&amp;Y=120&amp;display_string=audit"}</definedName>
    <definedName name="_5128__FDSAUDITLINK__" localSheetId="1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5128__FDSAUDITLINK__" localSheetId="0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5128__FDSAUDITLINK__" hidden="1">{"fdsup://directions/FAT Viewer?action=UPDATE&amp;creator=factSet&amp;DYN_ARGS=true&amp;DOC_NAME=FAT:RGQ_ENTRPR_VAL_EV_SOURCE_WINDOW.FAT&amp;VAR:ID1=PNR&amp;VAR:SDATE=20070608&amp;VAR:FDATE=20070330&amp;VAR:FREQ=WEEKLY&amp;VAR:RELITEM=&amp;VAR:CURRENCY=&amp;VAR:DB_TYPE=&amp;VAR:UNITS=M&amp;window=popup&amp;w","idth=535&amp;height=425&amp;START_MAXIMIZED=FALSE&amp;Y=120&amp;display_string=audit"}</definedName>
    <definedName name="_5129__FDSAUDITLINK__" localSheetId="1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5129__FDSAUDITLINK__" localSheetId="0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5129__FDSAUDITLINK__" hidden="1">{"fdsup://directions/FAT Viewer?action=UPDATE&amp;creator=factSet&amp;DYN_ARGS=true&amp;DOC_NAME=FAT:RGQ_ENTRPR_VAL_EV_SOURCE_WINDOW.FAT&amp;VAR:ID1=PNR&amp;VAR:SDATE=20070601&amp;VAR:FDATE=20070330&amp;VAR:FREQ=WEEKLY&amp;VAR:RELITEM=&amp;VAR:CURRENCY=&amp;VAR:DB_TYPE=&amp;VAR:UNITS=M&amp;window=popup&amp;w","idth=535&amp;height=425&amp;START_MAXIMIZED=FALSE&amp;Y=120&amp;display_string=audit"}</definedName>
    <definedName name="_513__FDSAUDITLINK__" localSheetId="1" hidden="1">{"fdsup://directions/FAT Viewer?action=UPDATE&amp;creator=factSet&amp;DYN_ARGS=true&amp;DOC_NAME=FAT:RGQ_ENTRPR_VAL_EV_SOURCE_WINDOW.FAT&amp;VAR:ID1=PLL&amp;VAR:SDATE=20060317&amp;VAR:FDATE=20060131&amp;VAR:FREQ=WEEKLY&amp;VAR:RELITEM=&amp;VAR:CURRENCY=&amp;VAR:DB_TYPE=&amp;VAR:UNITS=M&amp;window=popup&amp;w","idth=535&amp;height=425&amp;START_MAXIMIZED=FALSE&amp;Y=120&amp;display_string=audit"}</definedName>
    <definedName name="_513__FDSAUDITLINK__" localSheetId="0" hidden="1">{"fdsup://directions/FAT Viewer?action=UPDATE&amp;creator=factSet&amp;DYN_ARGS=true&amp;DOC_NAME=FAT:RGQ_ENTRPR_VAL_EV_SOURCE_WINDOW.FAT&amp;VAR:ID1=PLL&amp;VAR:SDATE=20060317&amp;VAR:FDATE=20060131&amp;VAR:FREQ=WEEKLY&amp;VAR:RELITEM=&amp;VAR:CURRENCY=&amp;VAR:DB_TYPE=&amp;VAR:UNITS=M&amp;window=popup&amp;w","idth=535&amp;height=425&amp;START_MAXIMIZED=FALSE&amp;Y=120&amp;display_string=audit"}</definedName>
    <definedName name="_513__FDSAUDITLINK__" hidden="1">{"fdsup://directions/FAT Viewer?action=UPDATE&amp;creator=factSet&amp;DYN_ARGS=true&amp;DOC_NAME=FAT:RGQ_ENTRPR_VAL_EV_SOURCE_WINDOW.FAT&amp;VAR:ID1=PLL&amp;VAR:SDATE=20060317&amp;VAR:FDATE=20060131&amp;VAR:FREQ=WEEKLY&amp;VAR:RELITEM=&amp;VAR:CURRENCY=&amp;VAR:DB_TYPE=&amp;VAR:UNITS=M&amp;window=popup&amp;w","idth=535&amp;height=425&amp;START_MAXIMIZED=FALSE&amp;Y=120&amp;display_string=audit"}</definedName>
    <definedName name="_5130__FDSAUDITLINK__" localSheetId="1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5130__FDSAUDITLINK__" localSheetId="0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5130__FDSAUDITLINK__" hidden="1">{"fdsup://directions/FAT Viewer?action=UPDATE&amp;creator=factSet&amp;DYN_ARGS=true&amp;DOC_NAME=FAT:RGQ_ENTRPR_VAL_EV_SOURCE_WINDOW.FAT&amp;VAR:ID1=PNR&amp;VAR:SDATE=20070525&amp;VAR:FDATE=20070330&amp;VAR:FREQ=WEEKLY&amp;VAR:RELITEM=&amp;VAR:CURRENCY=&amp;VAR:DB_TYPE=&amp;VAR:UNITS=M&amp;window=popup&amp;w","idth=535&amp;height=425&amp;START_MAXIMIZED=FALSE&amp;Y=120&amp;display_string=audit"}</definedName>
    <definedName name="_5131__FDSAUDITLINK__" localSheetId="1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5131__FDSAUDITLINK__" localSheetId="0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5131__FDSAUDITLINK__" hidden="1">{"fdsup://directions/FAT Viewer?action=UPDATE&amp;creator=factSet&amp;DYN_ARGS=true&amp;DOC_NAME=FAT:RGQ_ENTRPR_VAL_EV_SOURCE_WINDOW.FAT&amp;VAR:ID1=PNR&amp;VAR:SDATE=20070518&amp;VAR:FDATE=20070330&amp;VAR:FREQ=WEEKLY&amp;VAR:RELITEM=&amp;VAR:CURRENCY=&amp;VAR:DB_TYPE=&amp;VAR:UNITS=M&amp;window=popup&amp;w","idth=535&amp;height=425&amp;START_MAXIMIZED=FALSE&amp;Y=120&amp;display_string=audit"}</definedName>
    <definedName name="_5132__FDSAUDITLINK__" localSheetId="1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5132__FDSAUDITLINK__" localSheetId="0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5132__FDSAUDITLINK__" hidden="1">{"fdsup://directions/FAT Viewer?action=UPDATE&amp;creator=factSet&amp;DYN_ARGS=true&amp;DOC_NAME=FAT:RGQ_ENTRPR_VAL_EV_SOURCE_WINDOW.FAT&amp;VAR:ID1=PNR&amp;VAR:SDATE=20070511&amp;VAR:FDATE=20070330&amp;VAR:FREQ=WEEKLY&amp;VAR:RELITEM=&amp;VAR:CURRENCY=&amp;VAR:DB_TYPE=&amp;VAR:UNITS=M&amp;window=popup&amp;w","idth=535&amp;height=425&amp;START_MAXIMIZED=FALSE&amp;Y=120&amp;display_string=audit"}</definedName>
    <definedName name="_5133__FDSAUDITLINK__" localSheetId="1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5133__FDSAUDITLINK__" localSheetId="0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5133__FDSAUDITLINK__" hidden="1">{"fdsup://directions/FAT Viewer?action=UPDATE&amp;creator=factSet&amp;DYN_ARGS=true&amp;DOC_NAME=FAT:RGQ_ENTRPR_VAL_EV_SOURCE_WINDOW.FAT&amp;VAR:ID1=PNR&amp;VAR:SDATE=20070504&amp;VAR:FDATE=20070330&amp;VAR:FREQ=WEEKLY&amp;VAR:RELITEM=&amp;VAR:CURRENCY=&amp;VAR:DB_TYPE=&amp;VAR:UNITS=M&amp;window=popup&amp;w","idth=535&amp;height=425&amp;START_MAXIMIZED=FALSE&amp;Y=120&amp;display_string=audit"}</definedName>
    <definedName name="_5134__FDSAUDITLINK__" localSheetId="1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5134__FDSAUDITLINK__" localSheetId="0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5134__FDSAUDITLINK__" hidden="1">{"fdsup://directions/FAT Viewer?action=UPDATE&amp;creator=factSet&amp;DYN_ARGS=true&amp;DOC_NAME=FAT:RGQ_ENTRPR_VAL_EV_SOURCE_WINDOW.FAT&amp;VAR:ID1=PNR&amp;VAR:SDATE=20070427&amp;VAR:FDATE=20070330&amp;VAR:FREQ=WEEKLY&amp;VAR:RELITEM=&amp;VAR:CURRENCY=&amp;VAR:DB_TYPE=&amp;VAR:UNITS=M&amp;window=popup&amp;w","idth=535&amp;height=425&amp;START_MAXIMIZED=FALSE&amp;Y=120&amp;display_string=audit"}</definedName>
    <definedName name="_5135__FDSAUDITLINK__" localSheetId="1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5135__FDSAUDITLINK__" localSheetId="0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5135__FDSAUDITLINK__" hidden="1">{"fdsup://directions/FAT Viewer?action=UPDATE&amp;creator=factSet&amp;DYN_ARGS=true&amp;DOC_NAME=FAT:RGQ_ENTRPR_VAL_EV_SOURCE_WINDOW.FAT&amp;VAR:ID1=PNR&amp;VAR:SDATE=20070420&amp;VAR:FDATE=20070330&amp;VAR:FREQ=WEEKLY&amp;VAR:RELITEM=&amp;VAR:CURRENCY=&amp;VAR:DB_TYPE=&amp;VAR:UNITS=M&amp;window=popup&amp;w","idth=535&amp;height=425&amp;START_MAXIMIZED=FALSE&amp;Y=120&amp;display_string=audit"}</definedName>
    <definedName name="_5136__FDSAUDITLINK__" localSheetId="1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5136__FDSAUDITLINK__" localSheetId="0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5136__FDSAUDITLINK__" hidden="1">{"fdsup://directions/FAT Viewer?action=UPDATE&amp;creator=factSet&amp;DYN_ARGS=true&amp;DOC_NAME=FAT:RGQ_ENTRPR_VAL_EV_SOURCE_WINDOW.FAT&amp;VAR:ID1=PNR&amp;VAR:SDATE=20070413&amp;VAR:FDATE=20070330&amp;VAR:FREQ=WEEKLY&amp;VAR:RELITEM=&amp;VAR:CURRENCY=&amp;VAR:DB_TYPE=&amp;VAR:UNITS=M&amp;window=popup&amp;w","idth=535&amp;height=425&amp;START_MAXIMIZED=FALSE&amp;Y=120&amp;display_string=audit"}</definedName>
    <definedName name="_5137__FDSAUDITLINK__" localSheetId="1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5137__FDSAUDITLINK__" localSheetId="0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5137__FDSAUDITLINK__" hidden="1">{"fdsup://directions/FAT Viewer?action=UPDATE&amp;creator=factSet&amp;DYN_ARGS=true&amp;DOC_NAME=FAT:RGQ_ENTRPR_VAL_EV_SOURCE_WINDOW.FAT&amp;VAR:ID1=PNR&amp;VAR:SDATE=20070405&amp;VAR:FDATE=20070330&amp;VAR:FREQ=WEEKLY&amp;VAR:RELITEM=&amp;VAR:CURRENCY=&amp;VAR:DB_TYPE=&amp;VAR:UNITS=M&amp;window=popup&amp;w","idth=535&amp;height=425&amp;START_MAXIMIZED=FALSE&amp;Y=120&amp;display_string=audit"}</definedName>
    <definedName name="_5138__FDSAUDITLINK__" localSheetId="1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5138__FDSAUDITLINK__" localSheetId="0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5138__FDSAUDITLINK__" hidden="1">{"fdsup://directions/FAT Viewer?action=UPDATE&amp;creator=factSet&amp;DYN_ARGS=true&amp;DOC_NAME=FAT:RGQ_ENTRPR_VAL_EV_SOURCE_WINDOW.FAT&amp;VAR:ID1=PNR&amp;VAR:SDATE=20070330&amp;VAR:FDATE=20070330&amp;VAR:FREQ=WEEKLY&amp;VAR:RELITEM=&amp;VAR:CURRENCY=&amp;VAR:DB_TYPE=&amp;VAR:UNITS=M&amp;window=popup&amp;w","idth=535&amp;height=425&amp;START_MAXIMIZED=FALSE&amp;Y=120&amp;display_string=audit"}</definedName>
    <definedName name="_5139__FDSAUDITLINK__" localSheetId="1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5139__FDSAUDITLINK__" localSheetId="0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5139__FDSAUDITLINK__" hidden="1">{"fdsup://directions/FAT Viewer?action=UPDATE&amp;creator=factSet&amp;DYN_ARGS=true&amp;DOC_NAME=FAT:RGQ_ENTRPR_VAL_EV_SOURCE_WINDOW.FAT&amp;VAR:ID1=PNR&amp;VAR:SDATE=20070323&amp;VAR:FDATE=20061229&amp;VAR:FREQ=WEEKLY&amp;VAR:RELITEM=&amp;VAR:CURRENCY=&amp;VAR:DB_TYPE=&amp;VAR:UNITS=M&amp;window=popup&amp;w","idth=535&amp;height=425&amp;START_MAXIMIZED=FALSE&amp;Y=120&amp;display_string=audit"}</definedName>
    <definedName name="_514__FDSAUDITLINK__" localSheetId="1" hidden="1">{"fdsup://directions/FAT Viewer?action=UPDATE&amp;creator=factSet&amp;DYN_ARGS=true&amp;DOC_NAME=FAT:RGQ_ENTRPR_VAL_EV_SOURCE_WINDOW.FAT&amp;VAR:ID1=PLL&amp;VAR:SDATE=20060310&amp;VAR:FDATE=20060131&amp;VAR:FREQ=WEEKLY&amp;VAR:RELITEM=&amp;VAR:CURRENCY=&amp;VAR:DB_TYPE=&amp;VAR:UNITS=M&amp;window=popup&amp;w","idth=535&amp;height=425&amp;START_MAXIMIZED=FALSE&amp;Y=120&amp;display_string=audit"}</definedName>
    <definedName name="_514__FDSAUDITLINK__" localSheetId="0" hidden="1">{"fdsup://directions/FAT Viewer?action=UPDATE&amp;creator=factSet&amp;DYN_ARGS=true&amp;DOC_NAME=FAT:RGQ_ENTRPR_VAL_EV_SOURCE_WINDOW.FAT&amp;VAR:ID1=PLL&amp;VAR:SDATE=20060310&amp;VAR:FDATE=20060131&amp;VAR:FREQ=WEEKLY&amp;VAR:RELITEM=&amp;VAR:CURRENCY=&amp;VAR:DB_TYPE=&amp;VAR:UNITS=M&amp;window=popup&amp;w","idth=535&amp;height=425&amp;START_MAXIMIZED=FALSE&amp;Y=120&amp;display_string=audit"}</definedName>
    <definedName name="_514__FDSAUDITLINK__" hidden="1">{"fdsup://directions/FAT Viewer?action=UPDATE&amp;creator=factSet&amp;DYN_ARGS=true&amp;DOC_NAME=FAT:RGQ_ENTRPR_VAL_EV_SOURCE_WINDOW.FAT&amp;VAR:ID1=PLL&amp;VAR:SDATE=20060310&amp;VAR:FDATE=20060131&amp;VAR:FREQ=WEEKLY&amp;VAR:RELITEM=&amp;VAR:CURRENCY=&amp;VAR:DB_TYPE=&amp;VAR:UNITS=M&amp;window=popup&amp;w","idth=535&amp;height=425&amp;START_MAXIMIZED=FALSE&amp;Y=120&amp;display_string=audit"}</definedName>
    <definedName name="_5140__FDSAUDITLINK__" localSheetId="1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5140__FDSAUDITLINK__" localSheetId="0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5140__FDSAUDITLINK__" hidden="1">{"fdsup://directions/FAT Viewer?action=UPDATE&amp;creator=factSet&amp;DYN_ARGS=true&amp;DOC_NAME=FAT:RGQ_ENTRPR_VAL_EV_SOURCE_WINDOW.FAT&amp;VAR:ID1=PNR&amp;VAR:SDATE=20070316&amp;VAR:FDATE=20061229&amp;VAR:FREQ=WEEKLY&amp;VAR:RELITEM=&amp;VAR:CURRENCY=&amp;VAR:DB_TYPE=&amp;VAR:UNITS=M&amp;window=popup&amp;w","idth=535&amp;height=425&amp;START_MAXIMIZED=FALSE&amp;Y=120&amp;display_string=audit"}</definedName>
    <definedName name="_5141__FDSAUDITLINK__" localSheetId="1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5141__FDSAUDITLINK__" localSheetId="0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5141__FDSAUDITLINK__" hidden="1">{"fdsup://directions/FAT Viewer?action=UPDATE&amp;creator=factSet&amp;DYN_ARGS=true&amp;DOC_NAME=FAT:RGQ_ENTRPR_VAL_EV_SOURCE_WINDOW.FAT&amp;VAR:ID1=PNR&amp;VAR:SDATE=20070309&amp;VAR:FDATE=20061229&amp;VAR:FREQ=WEEKLY&amp;VAR:RELITEM=&amp;VAR:CURRENCY=&amp;VAR:DB_TYPE=&amp;VAR:UNITS=M&amp;window=popup&amp;w","idth=535&amp;height=425&amp;START_MAXIMIZED=FALSE&amp;Y=120&amp;display_string=audit"}</definedName>
    <definedName name="_5142__FDSAUDITLINK__" localSheetId="1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5142__FDSAUDITLINK__" localSheetId="0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5142__FDSAUDITLINK__" hidden="1">{"fdsup://directions/FAT Viewer?action=UPDATE&amp;creator=factSet&amp;DYN_ARGS=true&amp;DOC_NAME=FAT:RGQ_ENTRPR_VAL_EV_SOURCE_WINDOW.FAT&amp;VAR:ID1=PNR&amp;VAR:SDATE=20070302&amp;VAR:FDATE=20061229&amp;VAR:FREQ=WEEKLY&amp;VAR:RELITEM=&amp;VAR:CURRENCY=&amp;VAR:DB_TYPE=&amp;VAR:UNITS=M&amp;window=popup&amp;w","idth=535&amp;height=425&amp;START_MAXIMIZED=FALSE&amp;Y=120&amp;display_string=audit"}</definedName>
    <definedName name="_5143__FDSAUDITLINK__" localSheetId="1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5143__FDSAUDITLINK__" localSheetId="0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5143__FDSAUDITLINK__" hidden="1">{"fdsup://directions/FAT Viewer?action=UPDATE&amp;creator=factSet&amp;DYN_ARGS=true&amp;DOC_NAME=FAT:RGQ_ENTRPR_VAL_EV_SOURCE_WINDOW.FAT&amp;VAR:ID1=PNR&amp;VAR:SDATE=20070223&amp;VAR:FDATE=20061229&amp;VAR:FREQ=WEEKLY&amp;VAR:RELITEM=&amp;VAR:CURRENCY=&amp;VAR:DB_TYPE=&amp;VAR:UNITS=M&amp;window=popup&amp;w","idth=535&amp;height=425&amp;START_MAXIMIZED=FALSE&amp;Y=120&amp;display_string=audit"}</definedName>
    <definedName name="_5144__FDSAUDITLINK__" localSheetId="1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5144__FDSAUDITLINK__" localSheetId="0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5144__FDSAUDITLINK__" hidden="1">{"fdsup://directions/FAT Viewer?action=UPDATE&amp;creator=factSet&amp;DYN_ARGS=true&amp;DOC_NAME=FAT:RGQ_ENTRPR_VAL_EV_SOURCE_WINDOW.FAT&amp;VAR:ID1=PNR&amp;VAR:SDATE=20070216&amp;VAR:FDATE=20061229&amp;VAR:FREQ=WEEKLY&amp;VAR:RELITEM=&amp;VAR:CURRENCY=&amp;VAR:DB_TYPE=&amp;VAR:UNITS=M&amp;window=popup&amp;w","idth=535&amp;height=425&amp;START_MAXIMIZED=FALSE&amp;Y=120&amp;display_string=audit"}</definedName>
    <definedName name="_5145__FDSAUDITLINK__" localSheetId="1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5145__FDSAUDITLINK__" localSheetId="0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5145__FDSAUDITLINK__" hidden="1">{"fdsup://directions/FAT Viewer?action=UPDATE&amp;creator=factSet&amp;DYN_ARGS=true&amp;DOC_NAME=FAT:RGQ_ENTRPR_VAL_EV_SOURCE_WINDOW.FAT&amp;VAR:ID1=PNR&amp;VAR:SDATE=20070209&amp;VAR:FDATE=20061229&amp;VAR:FREQ=WEEKLY&amp;VAR:RELITEM=&amp;VAR:CURRENCY=&amp;VAR:DB_TYPE=&amp;VAR:UNITS=M&amp;window=popup&amp;w","idth=535&amp;height=425&amp;START_MAXIMIZED=FALSE&amp;Y=120&amp;display_string=audit"}</definedName>
    <definedName name="_5146__FDSAUDITLINK__" localSheetId="1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5146__FDSAUDITLINK__" localSheetId="0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5146__FDSAUDITLINK__" hidden="1">{"fdsup://directions/FAT Viewer?action=UPDATE&amp;creator=factSet&amp;DYN_ARGS=true&amp;DOC_NAME=FAT:RGQ_ENTRPR_VAL_EV_SOURCE_WINDOW.FAT&amp;VAR:ID1=PNR&amp;VAR:SDATE=20070202&amp;VAR:FDATE=20061229&amp;VAR:FREQ=WEEKLY&amp;VAR:RELITEM=&amp;VAR:CURRENCY=&amp;VAR:DB_TYPE=&amp;VAR:UNITS=M&amp;window=popup&amp;w","idth=535&amp;height=425&amp;START_MAXIMIZED=FALSE&amp;Y=120&amp;display_string=audit"}</definedName>
    <definedName name="_5147__FDSAUDITLINK__" localSheetId="1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5147__FDSAUDITLINK__" localSheetId="0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5147__FDSAUDITLINK__" hidden="1">{"fdsup://directions/FAT Viewer?action=UPDATE&amp;creator=factSet&amp;DYN_ARGS=true&amp;DOC_NAME=FAT:RGQ_ENTRPR_VAL_EV_SOURCE_WINDOW.FAT&amp;VAR:ID1=PNR&amp;VAR:SDATE=20070126&amp;VAR:FDATE=20061229&amp;VAR:FREQ=WEEKLY&amp;VAR:RELITEM=&amp;VAR:CURRENCY=&amp;VAR:DB_TYPE=&amp;VAR:UNITS=M&amp;window=popup&amp;w","idth=535&amp;height=425&amp;START_MAXIMIZED=FALSE&amp;Y=120&amp;display_string=audit"}</definedName>
    <definedName name="_5148__FDSAUDITLINK__" localSheetId="1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5148__FDSAUDITLINK__" localSheetId="0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5148__FDSAUDITLINK__" hidden="1">{"fdsup://directions/FAT Viewer?action=UPDATE&amp;creator=factSet&amp;DYN_ARGS=true&amp;DOC_NAME=FAT:RGQ_ENTRPR_VAL_EV_SOURCE_WINDOW.FAT&amp;VAR:ID1=PNR&amp;VAR:SDATE=20070119&amp;VAR:FDATE=20061229&amp;VAR:FREQ=WEEKLY&amp;VAR:RELITEM=&amp;VAR:CURRENCY=&amp;VAR:DB_TYPE=&amp;VAR:UNITS=M&amp;window=popup&amp;w","idth=535&amp;height=425&amp;START_MAXIMIZED=FALSE&amp;Y=120&amp;display_string=audit"}</definedName>
    <definedName name="_5149__FDSAUDITLINK__" localSheetId="1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5149__FDSAUDITLINK__" localSheetId="0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5149__FDSAUDITLINK__" hidden="1">{"fdsup://directions/FAT Viewer?action=UPDATE&amp;creator=factSet&amp;DYN_ARGS=true&amp;DOC_NAME=FAT:RGQ_ENTRPR_VAL_EV_SOURCE_WINDOW.FAT&amp;VAR:ID1=PNR&amp;VAR:SDATE=20070112&amp;VAR:FDATE=20061229&amp;VAR:FREQ=WEEKLY&amp;VAR:RELITEM=&amp;VAR:CURRENCY=&amp;VAR:DB_TYPE=&amp;VAR:UNITS=M&amp;window=popup&amp;w","idth=535&amp;height=425&amp;START_MAXIMIZED=FALSE&amp;Y=120&amp;display_string=audit"}</definedName>
    <definedName name="_515__FDSAUDITLINK__" localSheetId="1" hidden="1">{"fdsup://directions/FAT Viewer?action=UPDATE&amp;creator=factSet&amp;DYN_ARGS=true&amp;DOC_NAME=FAT:RGQ_ENTRPR_VAL_EV_SOURCE_WINDOW.FAT&amp;VAR:ID1=PLL&amp;VAR:SDATE=20060303&amp;VAR:FDATE=20060131&amp;VAR:FREQ=WEEKLY&amp;VAR:RELITEM=&amp;VAR:CURRENCY=&amp;VAR:DB_TYPE=&amp;VAR:UNITS=M&amp;window=popup&amp;w","idth=535&amp;height=425&amp;START_MAXIMIZED=FALSE&amp;Y=120&amp;display_string=audit"}</definedName>
    <definedName name="_515__FDSAUDITLINK__" localSheetId="0" hidden="1">{"fdsup://directions/FAT Viewer?action=UPDATE&amp;creator=factSet&amp;DYN_ARGS=true&amp;DOC_NAME=FAT:RGQ_ENTRPR_VAL_EV_SOURCE_WINDOW.FAT&amp;VAR:ID1=PLL&amp;VAR:SDATE=20060303&amp;VAR:FDATE=20060131&amp;VAR:FREQ=WEEKLY&amp;VAR:RELITEM=&amp;VAR:CURRENCY=&amp;VAR:DB_TYPE=&amp;VAR:UNITS=M&amp;window=popup&amp;w","idth=535&amp;height=425&amp;START_MAXIMIZED=FALSE&amp;Y=120&amp;display_string=audit"}</definedName>
    <definedName name="_515__FDSAUDITLINK__" hidden="1">{"fdsup://directions/FAT Viewer?action=UPDATE&amp;creator=factSet&amp;DYN_ARGS=true&amp;DOC_NAME=FAT:RGQ_ENTRPR_VAL_EV_SOURCE_WINDOW.FAT&amp;VAR:ID1=PLL&amp;VAR:SDATE=20060303&amp;VAR:FDATE=20060131&amp;VAR:FREQ=WEEKLY&amp;VAR:RELITEM=&amp;VAR:CURRENCY=&amp;VAR:DB_TYPE=&amp;VAR:UNITS=M&amp;window=popup&amp;w","idth=535&amp;height=425&amp;START_MAXIMIZED=FALSE&amp;Y=120&amp;display_string=audit"}</definedName>
    <definedName name="_5150__FDSAUDITLINK__" localSheetId="1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5150__FDSAUDITLINK__" localSheetId="0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5150__FDSAUDITLINK__" hidden="1">{"fdsup://directions/FAT Viewer?action=UPDATE&amp;creator=factSet&amp;DYN_ARGS=true&amp;DOC_NAME=FAT:RGQ_ENTRPR_VAL_EV_SOURCE_WINDOW.FAT&amp;VAR:ID1=PNR&amp;VAR:SDATE=20070105&amp;VAR:FDATE=20061229&amp;VAR:FREQ=WEEKLY&amp;VAR:RELITEM=&amp;VAR:CURRENCY=&amp;VAR:DB_TYPE=&amp;VAR:UNITS=M&amp;window=popup&amp;w","idth=535&amp;height=425&amp;START_MAXIMIZED=FALSE&amp;Y=120&amp;display_string=audit"}</definedName>
    <definedName name="_5151__FDSAUDITLINK__" localSheetId="1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5151__FDSAUDITLINK__" localSheetId="0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5151__FDSAUDITLINK__" hidden="1">{"fdsup://directions/FAT Viewer?action=UPDATE&amp;creator=factSet&amp;DYN_ARGS=true&amp;DOC_NAME=FAT:RGQ_ENTRPR_VAL_EV_SOURCE_WINDOW.FAT&amp;VAR:ID1=PNR&amp;VAR:SDATE=20061229&amp;VAR:FDATE=20061229&amp;VAR:FREQ=WEEKLY&amp;VAR:RELITEM=&amp;VAR:CURRENCY=&amp;VAR:DB_TYPE=&amp;VAR:UNITS=M&amp;window=popup&amp;w","idth=535&amp;height=425&amp;START_MAXIMIZED=FALSE&amp;Y=120&amp;display_string=audit"}</definedName>
    <definedName name="_5152__FDSAUDITLINK__" localSheetId="1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5152__FDSAUDITLINK__" localSheetId="0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5152__FDSAUDITLINK__" hidden="1">{"fdsup://directions/FAT Viewer?action=UPDATE&amp;creator=factSet&amp;DYN_ARGS=true&amp;DOC_NAME=FAT:RGQ_ENTRPR_VAL_EV_SOURCE_WINDOW.FAT&amp;VAR:ID1=PNR&amp;VAR:SDATE=20061222&amp;VAR:FDATE=20060929&amp;VAR:FREQ=WEEKLY&amp;VAR:RELITEM=&amp;VAR:CURRENCY=&amp;VAR:DB_TYPE=&amp;VAR:UNITS=M&amp;window=popup&amp;w","idth=535&amp;height=425&amp;START_MAXIMIZED=FALSE&amp;Y=120&amp;display_string=audit"}</definedName>
    <definedName name="_5153__FDSAUDITLINK__" localSheetId="1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5153__FDSAUDITLINK__" localSheetId="0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5153__FDSAUDITLINK__" hidden="1">{"fdsup://directions/FAT Viewer?action=UPDATE&amp;creator=factSet&amp;DYN_ARGS=true&amp;DOC_NAME=FAT:RGQ_ENTRPR_VAL_EV_SOURCE_WINDOW.FAT&amp;VAR:ID1=PNR&amp;VAR:SDATE=20061215&amp;VAR:FDATE=20060929&amp;VAR:FREQ=WEEKLY&amp;VAR:RELITEM=&amp;VAR:CURRENCY=&amp;VAR:DB_TYPE=&amp;VAR:UNITS=M&amp;window=popup&amp;w","idth=535&amp;height=425&amp;START_MAXIMIZED=FALSE&amp;Y=120&amp;display_string=audit"}</definedName>
    <definedName name="_5154__FDSAUDITLINK__" localSheetId="1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5154__FDSAUDITLINK__" localSheetId="0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5154__FDSAUDITLINK__" hidden="1">{"fdsup://directions/FAT Viewer?action=UPDATE&amp;creator=factSet&amp;DYN_ARGS=true&amp;DOC_NAME=FAT:RGQ_ENTRPR_VAL_EV_SOURCE_WINDOW.FAT&amp;VAR:ID1=PNR&amp;VAR:SDATE=20061208&amp;VAR:FDATE=20060929&amp;VAR:FREQ=WEEKLY&amp;VAR:RELITEM=&amp;VAR:CURRENCY=&amp;VAR:DB_TYPE=&amp;VAR:UNITS=M&amp;window=popup&amp;w","idth=535&amp;height=425&amp;START_MAXIMIZED=FALSE&amp;Y=120&amp;display_string=audit"}</definedName>
    <definedName name="_5155__FDSAUDITLINK__" localSheetId="1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5155__FDSAUDITLINK__" localSheetId="0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5155__FDSAUDITLINK__" hidden="1">{"fdsup://directions/FAT Viewer?action=UPDATE&amp;creator=factSet&amp;DYN_ARGS=true&amp;DOC_NAME=FAT:RGQ_ENTRPR_VAL_EV_SOURCE_WINDOW.FAT&amp;VAR:ID1=PNR&amp;VAR:SDATE=20061201&amp;VAR:FDATE=20060929&amp;VAR:FREQ=WEEKLY&amp;VAR:RELITEM=&amp;VAR:CURRENCY=&amp;VAR:DB_TYPE=&amp;VAR:UNITS=M&amp;window=popup&amp;w","idth=535&amp;height=425&amp;START_MAXIMIZED=FALSE&amp;Y=120&amp;display_string=audit"}</definedName>
    <definedName name="_5156__FDSAUDITLINK__" localSheetId="1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5156__FDSAUDITLINK__" localSheetId="0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5156__FDSAUDITLINK__" hidden="1">{"fdsup://directions/FAT Viewer?action=UPDATE&amp;creator=factSet&amp;DYN_ARGS=true&amp;DOC_NAME=FAT:RGQ_ENTRPR_VAL_EV_SOURCE_WINDOW.FAT&amp;VAR:ID1=PNR&amp;VAR:SDATE=20061124&amp;VAR:FDATE=20060929&amp;VAR:FREQ=WEEKLY&amp;VAR:RELITEM=&amp;VAR:CURRENCY=&amp;VAR:DB_TYPE=&amp;VAR:UNITS=M&amp;window=popup&amp;w","idth=535&amp;height=425&amp;START_MAXIMIZED=FALSE&amp;Y=120&amp;display_string=audit"}</definedName>
    <definedName name="_5157__FDSAUDITLINK__" localSheetId="1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5157__FDSAUDITLINK__" localSheetId="0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5157__FDSAUDITLINK__" hidden="1">{"fdsup://directions/FAT Viewer?action=UPDATE&amp;creator=factSet&amp;DYN_ARGS=true&amp;DOC_NAME=FAT:RGQ_ENTRPR_VAL_EV_SOURCE_WINDOW.FAT&amp;VAR:ID1=PNR&amp;VAR:SDATE=20061117&amp;VAR:FDATE=20060929&amp;VAR:FREQ=WEEKLY&amp;VAR:RELITEM=&amp;VAR:CURRENCY=&amp;VAR:DB_TYPE=&amp;VAR:UNITS=M&amp;window=popup&amp;w","idth=535&amp;height=425&amp;START_MAXIMIZED=FALSE&amp;Y=120&amp;display_string=audit"}</definedName>
    <definedName name="_5158__FDSAUDITLINK__" localSheetId="1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5158__FDSAUDITLINK__" localSheetId="0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5158__FDSAUDITLINK__" hidden="1">{"fdsup://directions/FAT Viewer?action=UPDATE&amp;creator=factSet&amp;DYN_ARGS=true&amp;DOC_NAME=FAT:RGQ_ENTRPR_VAL_EV_SOURCE_WINDOW.FAT&amp;VAR:ID1=PNR&amp;VAR:SDATE=20061110&amp;VAR:FDATE=20060929&amp;VAR:FREQ=WEEKLY&amp;VAR:RELITEM=&amp;VAR:CURRENCY=&amp;VAR:DB_TYPE=&amp;VAR:UNITS=M&amp;window=popup&amp;w","idth=535&amp;height=425&amp;START_MAXIMIZED=FALSE&amp;Y=120&amp;display_string=audit"}</definedName>
    <definedName name="_5159__FDSAUDITLINK__" localSheetId="1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5159__FDSAUDITLINK__" localSheetId="0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5159__FDSAUDITLINK__" hidden="1">{"fdsup://directions/FAT Viewer?action=UPDATE&amp;creator=factSet&amp;DYN_ARGS=true&amp;DOC_NAME=FAT:RGQ_ENTRPR_VAL_EV_SOURCE_WINDOW.FAT&amp;VAR:ID1=PNR&amp;VAR:SDATE=20061103&amp;VAR:FDATE=20060929&amp;VAR:FREQ=WEEKLY&amp;VAR:RELITEM=&amp;VAR:CURRENCY=&amp;VAR:DB_TYPE=&amp;VAR:UNITS=M&amp;window=popup&amp;w","idth=535&amp;height=425&amp;START_MAXIMIZED=FALSE&amp;Y=120&amp;display_string=audit"}</definedName>
    <definedName name="_516__FDSAUDITLINK__" localSheetId="1" hidden="1">{"fdsup://directions/FAT Viewer?action=UPDATE&amp;creator=factSet&amp;DYN_ARGS=true&amp;DOC_NAME=FAT:RGQ_ENTRPR_VAL_EV_SOURCE_WINDOW.FAT&amp;VAR:ID1=PLL&amp;VAR:SDATE=20060224&amp;VAR:FDATE=20060131&amp;VAR:FREQ=WEEKLY&amp;VAR:RELITEM=&amp;VAR:CURRENCY=&amp;VAR:DB_TYPE=&amp;VAR:UNITS=M&amp;window=popup&amp;w","idth=535&amp;height=425&amp;START_MAXIMIZED=FALSE&amp;Y=120&amp;display_string=audit"}</definedName>
    <definedName name="_516__FDSAUDITLINK__" localSheetId="0" hidden="1">{"fdsup://directions/FAT Viewer?action=UPDATE&amp;creator=factSet&amp;DYN_ARGS=true&amp;DOC_NAME=FAT:RGQ_ENTRPR_VAL_EV_SOURCE_WINDOW.FAT&amp;VAR:ID1=PLL&amp;VAR:SDATE=20060224&amp;VAR:FDATE=20060131&amp;VAR:FREQ=WEEKLY&amp;VAR:RELITEM=&amp;VAR:CURRENCY=&amp;VAR:DB_TYPE=&amp;VAR:UNITS=M&amp;window=popup&amp;w","idth=535&amp;height=425&amp;START_MAXIMIZED=FALSE&amp;Y=120&amp;display_string=audit"}</definedName>
    <definedName name="_516__FDSAUDITLINK__" hidden="1">{"fdsup://directions/FAT Viewer?action=UPDATE&amp;creator=factSet&amp;DYN_ARGS=true&amp;DOC_NAME=FAT:RGQ_ENTRPR_VAL_EV_SOURCE_WINDOW.FAT&amp;VAR:ID1=PLL&amp;VAR:SDATE=20060224&amp;VAR:FDATE=20060131&amp;VAR:FREQ=WEEKLY&amp;VAR:RELITEM=&amp;VAR:CURRENCY=&amp;VAR:DB_TYPE=&amp;VAR:UNITS=M&amp;window=popup&amp;w","idth=535&amp;height=425&amp;START_MAXIMIZED=FALSE&amp;Y=120&amp;display_string=audit"}</definedName>
    <definedName name="_5160__FDSAUDITLINK__" localSheetId="1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5160__FDSAUDITLINK__" localSheetId="0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5160__FDSAUDITLINK__" hidden="1">{"fdsup://directions/FAT Viewer?action=UPDATE&amp;creator=factSet&amp;DYN_ARGS=true&amp;DOC_NAME=FAT:RGQ_ENTRPR_VAL_EV_SOURCE_WINDOW.FAT&amp;VAR:ID1=PNR&amp;VAR:SDATE=20061027&amp;VAR:FDATE=20060929&amp;VAR:FREQ=WEEKLY&amp;VAR:RELITEM=&amp;VAR:CURRENCY=&amp;VAR:DB_TYPE=&amp;VAR:UNITS=M&amp;window=popup&amp;w","idth=535&amp;height=425&amp;START_MAXIMIZED=FALSE&amp;Y=120&amp;display_string=audit"}</definedName>
    <definedName name="_5161__FDSAUDITLINK__" localSheetId="1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5161__FDSAUDITLINK__" localSheetId="0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5161__FDSAUDITLINK__" hidden="1">{"fdsup://directions/FAT Viewer?action=UPDATE&amp;creator=factSet&amp;DYN_ARGS=true&amp;DOC_NAME=FAT:RGQ_ENTRPR_VAL_EV_SOURCE_WINDOW.FAT&amp;VAR:ID1=PNR&amp;VAR:SDATE=20061020&amp;VAR:FDATE=20060929&amp;VAR:FREQ=WEEKLY&amp;VAR:RELITEM=&amp;VAR:CURRENCY=&amp;VAR:DB_TYPE=&amp;VAR:UNITS=M&amp;window=popup&amp;w","idth=535&amp;height=425&amp;START_MAXIMIZED=FALSE&amp;Y=120&amp;display_string=audit"}</definedName>
    <definedName name="_5162__FDSAUDITLINK__" localSheetId="1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5162__FDSAUDITLINK__" localSheetId="0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5162__FDSAUDITLINK__" hidden="1">{"fdsup://directions/FAT Viewer?action=UPDATE&amp;creator=factSet&amp;DYN_ARGS=true&amp;DOC_NAME=FAT:RGQ_ENTRPR_VAL_EV_SOURCE_WINDOW.FAT&amp;VAR:ID1=PNR&amp;VAR:SDATE=20061013&amp;VAR:FDATE=20060929&amp;VAR:FREQ=WEEKLY&amp;VAR:RELITEM=&amp;VAR:CURRENCY=&amp;VAR:DB_TYPE=&amp;VAR:UNITS=M&amp;window=popup&amp;w","idth=535&amp;height=425&amp;START_MAXIMIZED=FALSE&amp;Y=120&amp;display_string=audit"}</definedName>
    <definedName name="_5163__FDSAUDITLINK__" localSheetId="1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5163__FDSAUDITLINK__" localSheetId="0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5163__FDSAUDITLINK__" hidden="1">{"fdsup://directions/FAT Viewer?action=UPDATE&amp;creator=factSet&amp;DYN_ARGS=true&amp;DOC_NAME=FAT:RGQ_ENTRPR_VAL_EV_SOURCE_WINDOW.FAT&amp;VAR:ID1=PNR&amp;VAR:SDATE=20061006&amp;VAR:FDATE=20060929&amp;VAR:FREQ=WEEKLY&amp;VAR:RELITEM=&amp;VAR:CURRENCY=&amp;VAR:DB_TYPE=&amp;VAR:UNITS=M&amp;window=popup&amp;w","idth=535&amp;height=425&amp;START_MAXIMIZED=FALSE&amp;Y=120&amp;display_string=audit"}</definedName>
    <definedName name="_5164__FDSAUDITLINK__" localSheetId="1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5164__FDSAUDITLINK__" localSheetId="0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5164__FDSAUDITLINK__" hidden="1">{"fdsup://directions/FAT Viewer?action=UPDATE&amp;creator=factSet&amp;DYN_ARGS=true&amp;DOC_NAME=FAT:RGQ_ENTRPR_VAL_EV_SOURCE_WINDOW.FAT&amp;VAR:ID1=PNR&amp;VAR:SDATE=20060929&amp;VAR:FDATE=20060929&amp;VAR:FREQ=WEEKLY&amp;VAR:RELITEM=&amp;VAR:CURRENCY=&amp;VAR:DB_TYPE=&amp;VAR:UNITS=M&amp;window=popup&amp;w","idth=535&amp;height=425&amp;START_MAXIMIZED=FALSE&amp;Y=120&amp;display_string=audit"}</definedName>
    <definedName name="_5165__FDSAUDITLINK__" localSheetId="1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5165__FDSAUDITLINK__" localSheetId="0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5165__FDSAUDITLINK__" hidden="1">{"fdsup://directions/FAT Viewer?action=UPDATE&amp;creator=factSet&amp;DYN_ARGS=true&amp;DOC_NAME=FAT:RGQ_ENTRPR_VAL_EV_SOURCE_WINDOW.FAT&amp;VAR:ID1=PNR&amp;VAR:SDATE=20060922&amp;VAR:FDATE=20060630&amp;VAR:FREQ=WEEKLY&amp;VAR:RELITEM=&amp;VAR:CURRENCY=&amp;VAR:DB_TYPE=&amp;VAR:UNITS=M&amp;window=popup&amp;w","idth=535&amp;height=425&amp;START_MAXIMIZED=FALSE&amp;Y=120&amp;display_string=audit"}</definedName>
    <definedName name="_5166__FDSAUDITLINK__" localSheetId="1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5166__FDSAUDITLINK__" localSheetId="0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5166__FDSAUDITLINK__" hidden="1">{"fdsup://directions/FAT Viewer?action=UPDATE&amp;creator=factSet&amp;DYN_ARGS=true&amp;DOC_NAME=FAT:RGQ_ENTRPR_VAL_EV_SOURCE_WINDOW.FAT&amp;VAR:ID1=PNR&amp;VAR:SDATE=20060915&amp;VAR:FDATE=20060630&amp;VAR:FREQ=WEEKLY&amp;VAR:RELITEM=&amp;VAR:CURRENCY=&amp;VAR:DB_TYPE=&amp;VAR:UNITS=M&amp;window=popup&amp;w","idth=535&amp;height=425&amp;START_MAXIMIZED=FALSE&amp;Y=120&amp;display_string=audit"}</definedName>
    <definedName name="_5167__FDSAUDITLINK__" localSheetId="1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5167__FDSAUDITLINK__" localSheetId="0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5167__FDSAUDITLINK__" hidden="1">{"fdsup://directions/FAT Viewer?action=UPDATE&amp;creator=factSet&amp;DYN_ARGS=true&amp;DOC_NAME=FAT:RGQ_ENTRPR_VAL_EV_SOURCE_WINDOW.FAT&amp;VAR:ID1=PNR&amp;VAR:SDATE=20060908&amp;VAR:FDATE=20060630&amp;VAR:FREQ=WEEKLY&amp;VAR:RELITEM=&amp;VAR:CURRENCY=&amp;VAR:DB_TYPE=&amp;VAR:UNITS=M&amp;window=popup&amp;w","idth=535&amp;height=425&amp;START_MAXIMIZED=FALSE&amp;Y=120&amp;display_string=audit"}</definedName>
    <definedName name="_5168__FDSAUDITLINK__" localSheetId="1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5168__FDSAUDITLINK__" localSheetId="0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5168__FDSAUDITLINK__" hidden="1">{"fdsup://directions/FAT Viewer?action=UPDATE&amp;creator=factSet&amp;DYN_ARGS=true&amp;DOC_NAME=FAT:RGQ_ENTRPR_VAL_EV_SOURCE_WINDOW.FAT&amp;VAR:ID1=PNR&amp;VAR:SDATE=20060901&amp;VAR:FDATE=20060630&amp;VAR:FREQ=WEEKLY&amp;VAR:RELITEM=&amp;VAR:CURRENCY=&amp;VAR:DB_TYPE=&amp;VAR:UNITS=M&amp;window=popup&amp;w","idth=535&amp;height=425&amp;START_MAXIMIZED=FALSE&amp;Y=120&amp;display_string=audit"}</definedName>
    <definedName name="_5169__FDSAUDITLINK__" localSheetId="1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5169__FDSAUDITLINK__" localSheetId="0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5169__FDSAUDITLINK__" hidden="1">{"fdsup://directions/FAT Viewer?action=UPDATE&amp;creator=factSet&amp;DYN_ARGS=true&amp;DOC_NAME=FAT:RGQ_ENTRPR_VAL_EV_SOURCE_WINDOW.FAT&amp;VAR:ID1=PNR&amp;VAR:SDATE=20060825&amp;VAR:FDATE=20060630&amp;VAR:FREQ=WEEKLY&amp;VAR:RELITEM=&amp;VAR:CURRENCY=&amp;VAR:DB_TYPE=&amp;VAR:UNITS=M&amp;window=popup&amp;w","idth=535&amp;height=425&amp;START_MAXIMIZED=FALSE&amp;Y=120&amp;display_string=audit"}</definedName>
    <definedName name="_517__FDSAUDITLINK__" localSheetId="1" hidden="1">{"fdsup://directions/FAT Viewer?action=UPDATE&amp;creator=factSet&amp;DYN_ARGS=true&amp;DOC_NAME=FAT:RGQ_ENTRPR_VAL_EV_SOURCE_WINDOW.FAT&amp;VAR:ID1=PLL&amp;VAR:SDATE=20060217&amp;VAR:FDATE=20060131&amp;VAR:FREQ=WEEKLY&amp;VAR:RELITEM=&amp;VAR:CURRENCY=&amp;VAR:DB_TYPE=&amp;VAR:UNITS=M&amp;window=popup&amp;w","idth=535&amp;height=425&amp;START_MAXIMIZED=FALSE&amp;Y=120&amp;display_string=audit"}</definedName>
    <definedName name="_517__FDSAUDITLINK__" localSheetId="0" hidden="1">{"fdsup://directions/FAT Viewer?action=UPDATE&amp;creator=factSet&amp;DYN_ARGS=true&amp;DOC_NAME=FAT:RGQ_ENTRPR_VAL_EV_SOURCE_WINDOW.FAT&amp;VAR:ID1=PLL&amp;VAR:SDATE=20060217&amp;VAR:FDATE=20060131&amp;VAR:FREQ=WEEKLY&amp;VAR:RELITEM=&amp;VAR:CURRENCY=&amp;VAR:DB_TYPE=&amp;VAR:UNITS=M&amp;window=popup&amp;w","idth=535&amp;height=425&amp;START_MAXIMIZED=FALSE&amp;Y=120&amp;display_string=audit"}</definedName>
    <definedName name="_517__FDSAUDITLINK__" hidden="1">{"fdsup://directions/FAT Viewer?action=UPDATE&amp;creator=factSet&amp;DYN_ARGS=true&amp;DOC_NAME=FAT:RGQ_ENTRPR_VAL_EV_SOURCE_WINDOW.FAT&amp;VAR:ID1=PLL&amp;VAR:SDATE=20060217&amp;VAR:FDATE=20060131&amp;VAR:FREQ=WEEKLY&amp;VAR:RELITEM=&amp;VAR:CURRENCY=&amp;VAR:DB_TYPE=&amp;VAR:UNITS=M&amp;window=popup&amp;w","idth=535&amp;height=425&amp;START_MAXIMIZED=FALSE&amp;Y=120&amp;display_string=audit"}</definedName>
    <definedName name="_5170__FDSAUDITLINK__" localSheetId="1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5170__FDSAUDITLINK__" localSheetId="0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5170__FDSAUDITLINK__" hidden="1">{"fdsup://directions/FAT Viewer?action=UPDATE&amp;creator=factSet&amp;DYN_ARGS=true&amp;DOC_NAME=FAT:RGQ_ENTRPR_VAL_EV_SOURCE_WINDOW.FAT&amp;VAR:ID1=PNR&amp;VAR:SDATE=20060818&amp;VAR:FDATE=20060630&amp;VAR:FREQ=WEEKLY&amp;VAR:RELITEM=&amp;VAR:CURRENCY=&amp;VAR:DB_TYPE=&amp;VAR:UNITS=M&amp;window=popup&amp;w","idth=535&amp;height=425&amp;START_MAXIMIZED=FALSE&amp;Y=120&amp;display_string=audit"}</definedName>
    <definedName name="_5171__FDSAUDITLINK__" localSheetId="1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5171__FDSAUDITLINK__" localSheetId="0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5171__FDSAUDITLINK__" hidden="1">{"fdsup://directions/FAT Viewer?action=UPDATE&amp;creator=factSet&amp;DYN_ARGS=true&amp;DOC_NAME=FAT:RGQ_ENTRPR_VAL_EV_SOURCE_WINDOW.FAT&amp;VAR:ID1=PNR&amp;VAR:SDATE=20060811&amp;VAR:FDATE=20060630&amp;VAR:FREQ=WEEKLY&amp;VAR:RELITEM=&amp;VAR:CURRENCY=&amp;VAR:DB_TYPE=&amp;VAR:UNITS=M&amp;window=popup&amp;w","idth=535&amp;height=425&amp;START_MAXIMIZED=FALSE&amp;Y=120&amp;display_string=audit"}</definedName>
    <definedName name="_5172__FDSAUDITLINK__" localSheetId="1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5172__FDSAUDITLINK__" localSheetId="0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5172__FDSAUDITLINK__" hidden="1">{"fdsup://directions/FAT Viewer?action=UPDATE&amp;creator=factSet&amp;DYN_ARGS=true&amp;DOC_NAME=FAT:RGQ_ENTRPR_VAL_EV_SOURCE_WINDOW.FAT&amp;VAR:ID1=PNR&amp;VAR:SDATE=20060804&amp;VAR:FDATE=20060630&amp;VAR:FREQ=WEEKLY&amp;VAR:RELITEM=&amp;VAR:CURRENCY=&amp;VAR:DB_TYPE=&amp;VAR:UNITS=M&amp;window=popup&amp;w","idth=535&amp;height=425&amp;START_MAXIMIZED=FALSE&amp;Y=120&amp;display_string=audit"}</definedName>
    <definedName name="_5173__FDSAUDITLINK__" localSheetId="1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5173__FDSAUDITLINK__" localSheetId="0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5173__FDSAUDITLINK__" hidden="1">{"fdsup://directions/FAT Viewer?action=UPDATE&amp;creator=factSet&amp;DYN_ARGS=true&amp;DOC_NAME=FAT:RGQ_ENTRPR_VAL_EV_SOURCE_WINDOW.FAT&amp;VAR:ID1=PNR&amp;VAR:SDATE=20060728&amp;VAR:FDATE=20060630&amp;VAR:FREQ=WEEKLY&amp;VAR:RELITEM=&amp;VAR:CURRENCY=&amp;VAR:DB_TYPE=&amp;VAR:UNITS=M&amp;window=popup&amp;w","idth=535&amp;height=425&amp;START_MAXIMIZED=FALSE&amp;Y=120&amp;display_string=audit"}</definedName>
    <definedName name="_5174__FDSAUDITLINK__" localSheetId="1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5174__FDSAUDITLINK__" localSheetId="0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5174__FDSAUDITLINK__" hidden="1">{"fdsup://directions/FAT Viewer?action=UPDATE&amp;creator=factSet&amp;DYN_ARGS=true&amp;DOC_NAME=FAT:RGQ_ENTRPR_VAL_EV_SOURCE_WINDOW.FAT&amp;VAR:ID1=PNR&amp;VAR:SDATE=20060721&amp;VAR:FDATE=20060630&amp;VAR:FREQ=WEEKLY&amp;VAR:RELITEM=&amp;VAR:CURRENCY=&amp;VAR:DB_TYPE=&amp;VAR:UNITS=M&amp;window=popup&amp;w","idth=535&amp;height=425&amp;START_MAXIMIZED=FALSE&amp;Y=120&amp;display_string=audit"}</definedName>
    <definedName name="_5175__FDSAUDITLINK__" localSheetId="1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5175__FDSAUDITLINK__" localSheetId="0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5175__FDSAUDITLINK__" hidden="1">{"fdsup://directions/FAT Viewer?action=UPDATE&amp;creator=factSet&amp;DYN_ARGS=true&amp;DOC_NAME=FAT:RGQ_ENTRPR_VAL_EV_SOURCE_WINDOW.FAT&amp;VAR:ID1=PNR&amp;VAR:SDATE=20060714&amp;VAR:FDATE=20060630&amp;VAR:FREQ=WEEKLY&amp;VAR:RELITEM=&amp;VAR:CURRENCY=&amp;VAR:DB_TYPE=&amp;VAR:UNITS=M&amp;window=popup&amp;w","idth=535&amp;height=425&amp;START_MAXIMIZED=FALSE&amp;Y=120&amp;display_string=audit"}</definedName>
    <definedName name="_5176__FDSAUDITLINK__" localSheetId="1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5176__FDSAUDITLINK__" localSheetId="0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5176__FDSAUDITLINK__" hidden="1">{"fdsup://directions/FAT Viewer?action=UPDATE&amp;creator=factSet&amp;DYN_ARGS=true&amp;DOC_NAME=FAT:RGQ_ENTRPR_VAL_EV_SOURCE_WINDOW.FAT&amp;VAR:ID1=PNR&amp;VAR:SDATE=20060707&amp;VAR:FDATE=20060630&amp;VAR:FREQ=WEEKLY&amp;VAR:RELITEM=&amp;VAR:CURRENCY=&amp;VAR:DB_TYPE=&amp;VAR:UNITS=M&amp;window=popup&amp;w","idth=535&amp;height=425&amp;START_MAXIMIZED=FALSE&amp;Y=120&amp;display_string=audit"}</definedName>
    <definedName name="_5177__FDSAUDITLINK__" localSheetId="1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5177__FDSAUDITLINK__" localSheetId="0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5177__FDSAUDITLINK__" hidden="1">{"fdsup://directions/FAT Viewer?action=UPDATE&amp;creator=factSet&amp;DYN_ARGS=true&amp;DOC_NAME=FAT:RGQ_ENTRPR_VAL_EV_SOURCE_WINDOW.FAT&amp;VAR:ID1=PNR&amp;VAR:SDATE=20060630&amp;VAR:FDATE=20060630&amp;VAR:FREQ=WEEKLY&amp;VAR:RELITEM=&amp;VAR:CURRENCY=&amp;VAR:DB_TYPE=&amp;VAR:UNITS=M&amp;window=popup&amp;w","idth=535&amp;height=425&amp;START_MAXIMIZED=FALSE&amp;Y=120&amp;display_string=audit"}</definedName>
    <definedName name="_5178__FDSAUDITLINK__" localSheetId="1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5178__FDSAUDITLINK__" localSheetId="0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5178__FDSAUDITLINK__" hidden="1">{"fdsup://directions/FAT Viewer?action=UPDATE&amp;creator=factSet&amp;DYN_ARGS=true&amp;DOC_NAME=FAT:RGQ_ENTRPR_VAL_EV_SOURCE_WINDOW.FAT&amp;VAR:ID1=PNR&amp;VAR:SDATE=20060623&amp;VAR:FDATE=20060331&amp;VAR:FREQ=WEEKLY&amp;VAR:RELITEM=&amp;VAR:CURRENCY=&amp;VAR:DB_TYPE=&amp;VAR:UNITS=M&amp;window=popup&amp;w","idth=535&amp;height=425&amp;START_MAXIMIZED=FALSE&amp;Y=120&amp;display_string=audit"}</definedName>
    <definedName name="_5179__FDSAUDITLINK__" localSheetId="1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5179__FDSAUDITLINK__" localSheetId="0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5179__FDSAUDITLINK__" hidden="1">{"fdsup://directions/FAT Viewer?action=UPDATE&amp;creator=factSet&amp;DYN_ARGS=true&amp;DOC_NAME=FAT:RGQ_ENTRPR_VAL_EV_SOURCE_WINDOW.FAT&amp;VAR:ID1=PNR&amp;VAR:SDATE=20060616&amp;VAR:FDATE=20060331&amp;VAR:FREQ=WEEKLY&amp;VAR:RELITEM=&amp;VAR:CURRENCY=&amp;VAR:DB_TYPE=&amp;VAR:UNITS=M&amp;window=popup&amp;w","idth=535&amp;height=425&amp;START_MAXIMIZED=FALSE&amp;Y=120&amp;display_string=audit"}</definedName>
    <definedName name="_518__FDSAUDITLINK__" localSheetId="1" hidden="1">{"fdsup://directions/FAT Viewer?action=UPDATE&amp;creator=factSet&amp;DYN_ARGS=true&amp;DOC_NAME=FAT:RGQ_ENTRPR_VAL_EV_SOURCE_WINDOW.FAT&amp;VAR:ID1=PLL&amp;VAR:SDATE=20060210&amp;VAR:FDATE=20060131&amp;VAR:FREQ=WEEKLY&amp;VAR:RELITEM=&amp;VAR:CURRENCY=&amp;VAR:DB_TYPE=&amp;VAR:UNITS=M&amp;window=popup&amp;w","idth=535&amp;height=425&amp;START_MAXIMIZED=FALSE&amp;Y=120&amp;display_string=audit"}</definedName>
    <definedName name="_518__FDSAUDITLINK__" localSheetId="0" hidden="1">{"fdsup://directions/FAT Viewer?action=UPDATE&amp;creator=factSet&amp;DYN_ARGS=true&amp;DOC_NAME=FAT:RGQ_ENTRPR_VAL_EV_SOURCE_WINDOW.FAT&amp;VAR:ID1=PLL&amp;VAR:SDATE=20060210&amp;VAR:FDATE=20060131&amp;VAR:FREQ=WEEKLY&amp;VAR:RELITEM=&amp;VAR:CURRENCY=&amp;VAR:DB_TYPE=&amp;VAR:UNITS=M&amp;window=popup&amp;w","idth=535&amp;height=425&amp;START_MAXIMIZED=FALSE&amp;Y=120&amp;display_string=audit"}</definedName>
    <definedName name="_518__FDSAUDITLINK__" hidden="1">{"fdsup://directions/FAT Viewer?action=UPDATE&amp;creator=factSet&amp;DYN_ARGS=true&amp;DOC_NAME=FAT:RGQ_ENTRPR_VAL_EV_SOURCE_WINDOW.FAT&amp;VAR:ID1=PLL&amp;VAR:SDATE=20060210&amp;VAR:FDATE=20060131&amp;VAR:FREQ=WEEKLY&amp;VAR:RELITEM=&amp;VAR:CURRENCY=&amp;VAR:DB_TYPE=&amp;VAR:UNITS=M&amp;window=popup&amp;w","idth=535&amp;height=425&amp;START_MAXIMIZED=FALSE&amp;Y=120&amp;display_string=audit"}</definedName>
    <definedName name="_5180__FDSAUDITLINK__" localSheetId="1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5180__FDSAUDITLINK__" localSheetId="0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5180__FDSAUDITLINK__" hidden="1">{"fdsup://directions/FAT Viewer?action=UPDATE&amp;creator=factSet&amp;DYN_ARGS=true&amp;DOC_NAME=FAT:RGQ_ENTRPR_VAL_EV_SOURCE_WINDOW.FAT&amp;VAR:ID1=PNR&amp;VAR:SDATE=20060609&amp;VAR:FDATE=20060331&amp;VAR:FREQ=WEEKLY&amp;VAR:RELITEM=&amp;VAR:CURRENCY=&amp;VAR:DB_TYPE=&amp;VAR:UNITS=M&amp;window=popup&amp;w","idth=535&amp;height=425&amp;START_MAXIMIZED=FALSE&amp;Y=120&amp;display_string=audit"}</definedName>
    <definedName name="_5181__FDSAUDITLINK__" localSheetId="1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5181__FDSAUDITLINK__" localSheetId="0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5181__FDSAUDITLINK__" hidden="1">{"fdsup://directions/FAT Viewer?action=UPDATE&amp;creator=factSet&amp;DYN_ARGS=true&amp;DOC_NAME=FAT:RGQ_ENTRPR_VAL_EV_SOURCE_WINDOW.FAT&amp;VAR:ID1=PNR&amp;VAR:SDATE=20060602&amp;VAR:FDATE=20060331&amp;VAR:FREQ=WEEKLY&amp;VAR:RELITEM=&amp;VAR:CURRENCY=&amp;VAR:DB_TYPE=&amp;VAR:UNITS=M&amp;window=popup&amp;w","idth=535&amp;height=425&amp;START_MAXIMIZED=FALSE&amp;Y=120&amp;display_string=audit"}</definedName>
    <definedName name="_5182__FDSAUDITLINK__" localSheetId="1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5182__FDSAUDITLINK__" localSheetId="0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5182__FDSAUDITLINK__" hidden="1">{"fdsup://directions/FAT Viewer?action=UPDATE&amp;creator=factSet&amp;DYN_ARGS=true&amp;DOC_NAME=FAT:RGQ_ENTRPR_VAL_EV_SOURCE_WINDOW.FAT&amp;VAR:ID1=PNR&amp;VAR:SDATE=20060526&amp;VAR:FDATE=20060331&amp;VAR:FREQ=WEEKLY&amp;VAR:RELITEM=&amp;VAR:CURRENCY=&amp;VAR:DB_TYPE=&amp;VAR:UNITS=M&amp;window=popup&amp;w","idth=535&amp;height=425&amp;START_MAXIMIZED=FALSE&amp;Y=120&amp;display_string=audit"}</definedName>
    <definedName name="_5183__FDSAUDITLINK__" localSheetId="1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5183__FDSAUDITLINK__" localSheetId="0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5183__FDSAUDITLINK__" hidden="1">{"fdsup://directions/FAT Viewer?action=UPDATE&amp;creator=factSet&amp;DYN_ARGS=true&amp;DOC_NAME=FAT:RGQ_ENTRPR_VAL_EV_SOURCE_WINDOW.FAT&amp;VAR:ID1=PNR&amp;VAR:SDATE=20060519&amp;VAR:FDATE=20060331&amp;VAR:FREQ=WEEKLY&amp;VAR:RELITEM=&amp;VAR:CURRENCY=&amp;VAR:DB_TYPE=&amp;VAR:UNITS=M&amp;window=popup&amp;w","idth=535&amp;height=425&amp;START_MAXIMIZED=FALSE&amp;Y=120&amp;display_string=audit"}</definedName>
    <definedName name="_5184__FDSAUDITLINK__" localSheetId="1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5184__FDSAUDITLINK__" localSheetId="0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5184__FDSAUDITLINK__" hidden="1">{"fdsup://directions/FAT Viewer?action=UPDATE&amp;creator=factSet&amp;DYN_ARGS=true&amp;DOC_NAME=FAT:RGQ_ENTRPR_VAL_EV_SOURCE_WINDOW.FAT&amp;VAR:ID1=PNR&amp;VAR:SDATE=20060512&amp;VAR:FDATE=20060331&amp;VAR:FREQ=WEEKLY&amp;VAR:RELITEM=&amp;VAR:CURRENCY=&amp;VAR:DB_TYPE=&amp;VAR:UNITS=M&amp;window=popup&amp;w","idth=535&amp;height=425&amp;START_MAXIMIZED=FALSE&amp;Y=120&amp;display_string=audit"}</definedName>
    <definedName name="_5185__FDSAUDITLINK__" localSheetId="1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5185__FDSAUDITLINK__" localSheetId="0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5185__FDSAUDITLINK__" hidden="1">{"fdsup://directions/FAT Viewer?action=UPDATE&amp;creator=factSet&amp;DYN_ARGS=true&amp;DOC_NAME=FAT:RGQ_ENTRPR_VAL_EV_SOURCE_WINDOW.FAT&amp;VAR:ID1=PNR&amp;VAR:SDATE=20060505&amp;VAR:FDATE=20060331&amp;VAR:FREQ=WEEKLY&amp;VAR:RELITEM=&amp;VAR:CURRENCY=&amp;VAR:DB_TYPE=&amp;VAR:UNITS=M&amp;window=popup&amp;w","idth=535&amp;height=425&amp;START_MAXIMIZED=FALSE&amp;Y=120&amp;display_string=audit"}</definedName>
    <definedName name="_5186__FDSAUDITLINK__" localSheetId="1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5186__FDSAUDITLINK__" localSheetId="0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5186__FDSAUDITLINK__" hidden="1">{"fdsup://directions/FAT Viewer?action=UPDATE&amp;creator=factSet&amp;DYN_ARGS=true&amp;DOC_NAME=FAT:RGQ_ENTRPR_VAL_EV_SOURCE_WINDOW.FAT&amp;VAR:ID1=PNR&amp;VAR:SDATE=20060428&amp;VAR:FDATE=20060331&amp;VAR:FREQ=WEEKLY&amp;VAR:RELITEM=&amp;VAR:CURRENCY=&amp;VAR:DB_TYPE=&amp;VAR:UNITS=M&amp;window=popup&amp;w","idth=535&amp;height=425&amp;START_MAXIMIZED=FALSE&amp;Y=120&amp;display_string=audit"}</definedName>
    <definedName name="_5187__FDSAUDITLINK__" localSheetId="1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5187__FDSAUDITLINK__" localSheetId="0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5187__FDSAUDITLINK__" hidden="1">{"fdsup://directions/FAT Viewer?action=UPDATE&amp;creator=factSet&amp;DYN_ARGS=true&amp;DOC_NAME=FAT:RGQ_ENTRPR_VAL_EV_SOURCE_WINDOW.FAT&amp;VAR:ID1=PNR&amp;VAR:SDATE=20060421&amp;VAR:FDATE=20060331&amp;VAR:FREQ=WEEKLY&amp;VAR:RELITEM=&amp;VAR:CURRENCY=&amp;VAR:DB_TYPE=&amp;VAR:UNITS=M&amp;window=popup&amp;w","idth=535&amp;height=425&amp;START_MAXIMIZED=FALSE&amp;Y=120&amp;display_string=audit"}</definedName>
    <definedName name="_5188__FDSAUDITLINK__" localSheetId="1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5188__FDSAUDITLINK__" localSheetId="0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5188__FDSAUDITLINK__" hidden="1">{"fdsup://directions/FAT Viewer?action=UPDATE&amp;creator=factSet&amp;DYN_ARGS=true&amp;DOC_NAME=FAT:RGQ_ENTRPR_VAL_EV_SOURCE_WINDOW.FAT&amp;VAR:ID1=PNR&amp;VAR:SDATE=20060413&amp;VAR:FDATE=20060331&amp;VAR:FREQ=WEEKLY&amp;VAR:RELITEM=&amp;VAR:CURRENCY=&amp;VAR:DB_TYPE=&amp;VAR:UNITS=M&amp;window=popup&amp;w","idth=535&amp;height=425&amp;START_MAXIMIZED=FALSE&amp;Y=120&amp;display_string=audit"}</definedName>
    <definedName name="_5189__FDSAUDITLINK__" localSheetId="1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5189__FDSAUDITLINK__" localSheetId="0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5189__FDSAUDITLINK__" hidden="1">{"fdsup://directions/FAT Viewer?action=UPDATE&amp;creator=factSet&amp;DYN_ARGS=true&amp;DOC_NAME=FAT:RGQ_ENTRPR_VAL_EV_SOURCE_WINDOW.FAT&amp;VAR:ID1=PNR&amp;VAR:SDATE=20060407&amp;VAR:FDATE=20060331&amp;VAR:FREQ=WEEKLY&amp;VAR:RELITEM=&amp;VAR:CURRENCY=&amp;VAR:DB_TYPE=&amp;VAR:UNITS=M&amp;window=popup&amp;w","idth=535&amp;height=425&amp;START_MAXIMIZED=FALSE&amp;Y=120&amp;display_string=audit"}</definedName>
    <definedName name="_519__FDSAUDITLINK__" localSheetId="1" hidden="1">{"fdsup://directions/FAT Viewer?action=UPDATE&amp;creator=factSet&amp;DYN_ARGS=true&amp;DOC_NAME=FAT:RGQ_ENTRPR_VAL_EV_SOURCE_WINDOW.FAT&amp;VAR:ID1=PLL&amp;VAR:SDATE=20060203&amp;VAR:FDATE=20060131&amp;VAR:FREQ=WEEKLY&amp;VAR:RELITEM=&amp;VAR:CURRENCY=&amp;VAR:DB_TYPE=&amp;VAR:UNITS=M&amp;window=popup&amp;w","idth=535&amp;height=425&amp;START_MAXIMIZED=FALSE&amp;Y=120&amp;display_string=audit"}</definedName>
    <definedName name="_519__FDSAUDITLINK__" localSheetId="0" hidden="1">{"fdsup://directions/FAT Viewer?action=UPDATE&amp;creator=factSet&amp;DYN_ARGS=true&amp;DOC_NAME=FAT:RGQ_ENTRPR_VAL_EV_SOURCE_WINDOW.FAT&amp;VAR:ID1=PLL&amp;VAR:SDATE=20060203&amp;VAR:FDATE=20060131&amp;VAR:FREQ=WEEKLY&amp;VAR:RELITEM=&amp;VAR:CURRENCY=&amp;VAR:DB_TYPE=&amp;VAR:UNITS=M&amp;window=popup&amp;w","idth=535&amp;height=425&amp;START_MAXIMIZED=FALSE&amp;Y=120&amp;display_string=audit"}</definedName>
    <definedName name="_519__FDSAUDITLINK__" hidden="1">{"fdsup://directions/FAT Viewer?action=UPDATE&amp;creator=factSet&amp;DYN_ARGS=true&amp;DOC_NAME=FAT:RGQ_ENTRPR_VAL_EV_SOURCE_WINDOW.FAT&amp;VAR:ID1=PLL&amp;VAR:SDATE=20060203&amp;VAR:FDATE=20060131&amp;VAR:FREQ=WEEKLY&amp;VAR:RELITEM=&amp;VAR:CURRENCY=&amp;VAR:DB_TYPE=&amp;VAR:UNITS=M&amp;window=popup&amp;w","idth=535&amp;height=425&amp;START_MAXIMIZED=FALSE&amp;Y=120&amp;display_string=audit"}</definedName>
    <definedName name="_5190__FDSAUDITLINK__" localSheetId="1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5190__FDSAUDITLINK__" localSheetId="0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5190__FDSAUDITLINK__" hidden="1">{"fdsup://directions/FAT Viewer?action=UPDATE&amp;creator=factSet&amp;DYN_ARGS=true&amp;DOC_NAME=FAT:RGQ_ENTRPR_VAL_EV_SOURCE_WINDOW.FAT&amp;VAR:ID1=PNR&amp;VAR:SDATE=20060331&amp;VAR:FDATE=20060331&amp;VAR:FREQ=WEEKLY&amp;VAR:RELITEM=&amp;VAR:CURRENCY=&amp;VAR:DB_TYPE=&amp;VAR:UNITS=M&amp;window=popup&amp;w","idth=535&amp;height=425&amp;START_MAXIMIZED=FALSE&amp;Y=120&amp;display_string=audit"}</definedName>
    <definedName name="_5191__FDSAUDITLINK__" localSheetId="1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5191__FDSAUDITLINK__" localSheetId="0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5191__FDSAUDITLINK__" hidden="1">{"fdsup://directions/FAT Viewer?action=UPDATE&amp;creator=factSet&amp;DYN_ARGS=true&amp;DOC_NAME=FAT:RGQ_ENTRPR_VAL_EV_SOURCE_WINDOW.FAT&amp;VAR:ID1=PNR&amp;VAR:SDATE=20060324&amp;VAR:FDATE=20051230&amp;VAR:FREQ=WEEKLY&amp;VAR:RELITEM=&amp;VAR:CURRENCY=&amp;VAR:DB_TYPE=&amp;VAR:UNITS=M&amp;window=popup&amp;w","idth=535&amp;height=425&amp;START_MAXIMIZED=FALSE&amp;Y=120&amp;display_string=audit"}</definedName>
    <definedName name="_5192__FDSAUDITLINK__" localSheetId="1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5192__FDSAUDITLINK__" localSheetId="0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5192__FDSAUDITLINK__" hidden="1">{"fdsup://directions/FAT Viewer?action=UPDATE&amp;creator=factSet&amp;DYN_ARGS=true&amp;DOC_NAME=FAT:RGQ_ENTRPR_VAL_EV_SOURCE_WINDOW.FAT&amp;VAR:ID1=PNR&amp;VAR:SDATE=20060317&amp;VAR:FDATE=20051230&amp;VAR:FREQ=WEEKLY&amp;VAR:RELITEM=&amp;VAR:CURRENCY=&amp;VAR:DB_TYPE=&amp;VAR:UNITS=M&amp;window=popup&amp;w","idth=535&amp;height=425&amp;START_MAXIMIZED=FALSE&amp;Y=120&amp;display_string=audit"}</definedName>
    <definedName name="_5193__FDSAUDITLINK__" localSheetId="1" hidden="1">{"fdsup://IBCentral/FAT Viewer?action=UPDATE&amp;creator=factset&amp;DOC_NAME=fat:reuters_annual_source_window.fat&amp;display_string=Audit&amp;DYN_ARGS=TRUE&amp;VAR:ID1=69642930&amp;VAR:RCODE=STLD&amp;VAR:SDATE=20060799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93__FDSAUDITLINK__" localSheetId="0" hidden="1">{"fdsup://IBCentral/FAT Viewer?action=UPDATE&amp;creator=factset&amp;DOC_NAME=fat:reuters_annual_source_window.fat&amp;display_string=Audit&amp;DYN_ARGS=TRUE&amp;VAR:ID1=69642930&amp;VAR:RCODE=STLD&amp;VAR:SDATE=20060799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93__FDSAUDITLINK__" hidden="1">{"fdsup://IBCentral/FAT Viewer?action=UPDATE&amp;creator=factset&amp;DOC_NAME=fat:reuters_annual_source_window.fat&amp;display_string=Audit&amp;DYN_ARGS=TRUE&amp;VAR:ID1=69642930&amp;VAR:RCODE=STLD&amp;VAR:SDATE=20060799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94__FDSAUDITLINK__" localSheetId="1" hidden="1">{"fdsup://IBCentral/FAT Viewer?action=UPDATE&amp;creator=factset&amp;DOC_NAME=fat:reuters_annual_source_window.fat&amp;display_string=Audit&amp;DYN_ARGS=TRUE&amp;VAR:ID1=69642930&amp;VAR:RCODE=STLD&amp;VAR:SDATE=20070799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94__FDSAUDITLINK__" localSheetId="0" hidden="1">{"fdsup://IBCentral/FAT Viewer?action=UPDATE&amp;creator=factset&amp;DOC_NAME=fat:reuters_annual_source_window.fat&amp;display_string=Audit&amp;DYN_ARGS=TRUE&amp;VAR:ID1=69642930&amp;VAR:RCODE=STLD&amp;VAR:SDATE=20070799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94__FDSAUDITLINK__" hidden="1">{"fdsup://IBCentral/FAT Viewer?action=UPDATE&amp;creator=factset&amp;DOC_NAME=fat:reuters_annual_source_window.fat&amp;display_string=Audit&amp;DYN_ARGS=TRUE&amp;VAR:ID1=69642930&amp;VAR:RCODE=STLD&amp;VAR:SDATE=20070799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95__FDSAUDITLINK__" localSheetId="1" hidden="1">{"fdsup://IBCentral/FAT Viewer?action=UPDATE&amp;creator=factset&amp;DOC_NAME=fat:reuters_annual_source_window.fat&amp;display_string=Audit&amp;DYN_ARGS=TRUE&amp;VAR:ID1=69642930&amp;VAR:RCODE=STLD&amp;VAR:SDATE=20080799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95__FDSAUDITLINK__" localSheetId="0" hidden="1">{"fdsup://IBCentral/FAT Viewer?action=UPDATE&amp;creator=factset&amp;DOC_NAME=fat:reuters_annual_source_window.fat&amp;display_string=Audit&amp;DYN_ARGS=TRUE&amp;VAR:ID1=69642930&amp;VAR:RCODE=STLD&amp;VAR:SDATE=20080799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95__FDSAUDITLINK__" hidden="1">{"fdsup://IBCentral/FAT Viewer?action=UPDATE&amp;creator=factset&amp;DOC_NAME=fat:reuters_annual_source_window.fat&amp;display_string=Audit&amp;DYN_ARGS=TRUE&amp;VAR:ID1=69642930&amp;VAR:RCODE=STLD&amp;VAR:SDATE=20080799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96__FDSAUDITLINK__" localSheetId="1" hidden="1">{"fdsup://IBCentral/FAT Viewer?action=UPDATE&amp;creator=factset&amp;DOC_NAME=fat:reuters_annual_source_window.fat&amp;display_string=Audit&amp;DYN_ARGS=TRUE&amp;VAR:ID1=69642930&amp;VAR:RCODE=STLD&amp;VAR:SDATE=20090799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96__FDSAUDITLINK__" localSheetId="0" hidden="1">{"fdsup://IBCentral/FAT Viewer?action=UPDATE&amp;creator=factset&amp;DOC_NAME=fat:reuters_annual_source_window.fat&amp;display_string=Audit&amp;DYN_ARGS=TRUE&amp;VAR:ID1=69642930&amp;VAR:RCODE=STLD&amp;VAR:SDATE=20090799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96__FDSAUDITLINK__" hidden="1">{"fdsup://IBCentral/FAT Viewer?action=UPDATE&amp;creator=factset&amp;DOC_NAME=fat:reuters_annual_source_window.fat&amp;display_string=Audit&amp;DYN_ARGS=TRUE&amp;VAR:ID1=69642930&amp;VAR:RCODE=STLD&amp;VAR:SDATE=20090799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197__FDSAUDITLINK__" localSheetId="1" hidden="1">{"fdsup://IBCentral/FAT Viewer?action=UPDATE&amp;creator=factset&amp;DOC_NAME=fat:reuters_annual_source_window.fat&amp;display_string=Audit&amp;DYN_ARGS=TRUE&amp;VAR:ID1=411905&amp;VAR:RCODE=STLD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197__FDSAUDITLINK__" localSheetId="0" hidden="1">{"fdsup://IBCentral/FAT Viewer?action=UPDATE&amp;creator=factset&amp;DOC_NAME=fat:reuters_annual_source_window.fat&amp;display_string=Audit&amp;DYN_ARGS=TRUE&amp;VAR:ID1=411905&amp;VAR:RCODE=STLD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197__FDSAUDITLINK__" hidden="1">{"fdsup://IBCentral/FAT Viewer?action=UPDATE&amp;creator=factset&amp;DOC_NAME=fat:reuters_annual_source_window.fat&amp;display_string=Audit&amp;DYN_ARGS=TRUE&amp;VAR:ID1=411905&amp;VAR:RCODE=STLD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198__FDSAUDITLINK__" localSheetId="1" hidden="1">{"fdsup://IBCentral/FAT Viewer?action=UPDATE&amp;creator=factset&amp;DOC_NAME=fat:reuters_annual_source_window.fat&amp;display_string=Audit&amp;DYN_ARGS=TRUE&amp;VAR:ID1=411905&amp;VAR:RCODE=STLD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198__FDSAUDITLINK__" localSheetId="0" hidden="1">{"fdsup://IBCentral/FAT Viewer?action=UPDATE&amp;creator=factset&amp;DOC_NAME=fat:reuters_annual_source_window.fat&amp;display_string=Audit&amp;DYN_ARGS=TRUE&amp;VAR:ID1=411905&amp;VAR:RCODE=STLD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198__FDSAUDITLINK__" hidden="1">{"fdsup://IBCentral/FAT Viewer?action=UPDATE&amp;creator=factset&amp;DOC_NAME=fat:reuters_annual_source_window.fat&amp;display_string=Audit&amp;DYN_ARGS=TRUE&amp;VAR:ID1=411905&amp;VAR:RCODE=STLD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199__FDSAUDITLINK__" localSheetId="1" hidden="1">{"fdsup://IBCentral/FAT Viewer?action=UPDATE&amp;creator=factset&amp;DOC_NAME=fat:reuters_annual_source_window.fat&amp;display_string=Audit&amp;DYN_ARGS=TRUE&amp;VAR:ID1=411905&amp;VAR:RCODE=STLD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199__FDSAUDITLINK__" localSheetId="0" hidden="1">{"fdsup://IBCentral/FAT Viewer?action=UPDATE&amp;creator=factset&amp;DOC_NAME=fat:reuters_annual_source_window.fat&amp;display_string=Audit&amp;DYN_ARGS=TRUE&amp;VAR:ID1=411905&amp;VAR:RCODE=STLD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199__FDSAUDITLINK__" hidden="1">{"fdsup://IBCentral/FAT Viewer?action=UPDATE&amp;creator=factset&amp;DOC_NAME=fat:reuters_annual_source_window.fat&amp;display_string=Audit&amp;DYN_ARGS=TRUE&amp;VAR:ID1=411905&amp;VAR:RCODE=STLD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__FDSAUDITLINK__" localSheetId="1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52__FDSAUDITLINK__" localSheetId="0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52__FDSAUDITLINK__" hidden="1">{"fdsup://directions/FAT Viewer?action=UPDATE&amp;creator=factSet&amp;DYN_ARGS=true&amp;DOC_NAME=FAT:RGQ_ENTRPR_VAL_EV_SOURCE_WINDOW.FAT&amp;VAR:ID1=PNR&amp;VAR:SDATE=20100115&amp;VAR:FDATE=20091231&amp;VAR:FREQ=WEEKLY&amp;VAR:RELITEM=&amp;VAR:CURRENCY=&amp;VAR:DB_TYPE=&amp;VAR:UNITS=M&amp;window=popup&amp;w","idth=535&amp;height=425&amp;START_MAXIMIZED=FALSE&amp;Y=120&amp;display_string=audit"}</definedName>
    <definedName name="_520__FDSAUDITLINK__" localSheetId="1" hidden="1">{"fdsup://directions/FAT Viewer?action=UPDATE&amp;creator=factSet&amp;DYN_ARGS=true&amp;DOC_NAME=FAT:RGQ_ENTRPR_VAL_EV_SOURCE_WINDOW.FAT&amp;VAR:ID1=PLL&amp;VAR:SDATE=20060127&amp;VAR:FDATE=20051031&amp;VAR:FREQ=WEEKLY&amp;VAR:RELITEM=&amp;VAR:CURRENCY=&amp;VAR:DB_TYPE=&amp;VAR:UNITS=M&amp;window=popup&amp;w","idth=535&amp;height=425&amp;START_MAXIMIZED=FALSE&amp;Y=120&amp;display_string=audit"}</definedName>
    <definedName name="_520__FDSAUDITLINK__" localSheetId="0" hidden="1">{"fdsup://directions/FAT Viewer?action=UPDATE&amp;creator=factSet&amp;DYN_ARGS=true&amp;DOC_NAME=FAT:RGQ_ENTRPR_VAL_EV_SOURCE_WINDOW.FAT&amp;VAR:ID1=PLL&amp;VAR:SDATE=20060127&amp;VAR:FDATE=20051031&amp;VAR:FREQ=WEEKLY&amp;VAR:RELITEM=&amp;VAR:CURRENCY=&amp;VAR:DB_TYPE=&amp;VAR:UNITS=M&amp;window=popup&amp;w","idth=535&amp;height=425&amp;START_MAXIMIZED=FALSE&amp;Y=120&amp;display_string=audit"}</definedName>
    <definedName name="_520__FDSAUDITLINK__" hidden="1">{"fdsup://directions/FAT Viewer?action=UPDATE&amp;creator=factSet&amp;DYN_ARGS=true&amp;DOC_NAME=FAT:RGQ_ENTRPR_VAL_EV_SOURCE_WINDOW.FAT&amp;VAR:ID1=PLL&amp;VAR:SDATE=20060127&amp;VAR:FDATE=20051031&amp;VAR:FREQ=WEEKLY&amp;VAR:RELITEM=&amp;VAR:CURRENCY=&amp;VAR:DB_TYPE=&amp;VAR:UNITS=M&amp;window=popup&amp;w","idth=535&amp;height=425&amp;START_MAXIMIZED=FALSE&amp;Y=120&amp;display_string=audit"}</definedName>
    <definedName name="_5200__FDSAUDITLINK__" localSheetId="1" hidden="1">{"fdsup://IBCentral/FAT Viewer?action=UPDATE&amp;creator=factset&amp;DOC_NAME=fat:reuters_annual_source_window.fat&amp;display_string=Audit&amp;DYN_ARGS=TRUE&amp;VAR:ID1=411905&amp;VAR:RCODE=STLD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00__FDSAUDITLINK__" localSheetId="0" hidden="1">{"fdsup://IBCentral/FAT Viewer?action=UPDATE&amp;creator=factset&amp;DOC_NAME=fat:reuters_annual_source_window.fat&amp;display_string=Audit&amp;DYN_ARGS=TRUE&amp;VAR:ID1=411905&amp;VAR:RCODE=STLD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00__FDSAUDITLINK__" hidden="1">{"fdsup://IBCentral/FAT Viewer?action=UPDATE&amp;creator=factset&amp;DOC_NAME=fat:reuters_annual_source_window.fat&amp;display_string=Audit&amp;DYN_ARGS=TRUE&amp;VAR:ID1=411905&amp;VAR:RCODE=STLD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01__FDSAUDITLINK__" localSheetId="1" hidden="1">{"fdsup://IBCentral/FAT Viewer?action=UPDATE&amp;creator=factset&amp;DOC_NAME=fat:reuters_annual_source_window.fat&amp;display_string=Audit&amp;DYN_ARGS=TRUE&amp;VAR:ID1=94274910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1__FDSAUDITLINK__" localSheetId="0" hidden="1">{"fdsup://IBCentral/FAT Viewer?action=UPDATE&amp;creator=factset&amp;DOC_NAME=fat:reuters_annual_source_window.fat&amp;display_string=Audit&amp;DYN_ARGS=TRUE&amp;VAR:ID1=94274910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1__FDSAUDITLINK__" hidden="1">{"fdsup://IBCentral/FAT Viewer?action=UPDATE&amp;creator=factset&amp;DOC_NAME=fat:reuters_annual_source_window.fat&amp;display_string=Audit&amp;DYN_ARGS=TRUE&amp;VAR:ID1=94274910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2__FDSAUDITLINK__" localSheetId="1" hidden="1">{"fdsup://IBCentral/FAT Viewer?action=UPDATE&amp;creator=factset&amp;DOC_NAME=fat:reuters_annual_source_window.fat&amp;display_string=Audit&amp;DYN_ARGS=TRUE&amp;VAR:ID1=94274910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2__FDSAUDITLINK__" localSheetId="0" hidden="1">{"fdsup://IBCentral/FAT Viewer?action=UPDATE&amp;creator=factset&amp;DOC_NAME=fat:reuters_annual_source_window.fat&amp;display_string=Audit&amp;DYN_ARGS=TRUE&amp;VAR:ID1=94274910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2__FDSAUDITLINK__" hidden="1">{"fdsup://IBCentral/FAT Viewer?action=UPDATE&amp;creator=factset&amp;DOC_NAME=fat:reuters_annual_source_window.fat&amp;display_string=Audit&amp;DYN_ARGS=TRUE&amp;VAR:ID1=94274910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3__FDSAUDITLINK__" localSheetId="1" hidden="1">{"fdsup://IBCentral/FAT Viewer?action=UPDATE&amp;creator=factset&amp;DOC_NAME=fat:reuters_annual_source_window.fat&amp;display_string=Audit&amp;DYN_ARGS=TRUE&amp;VAR:ID1=94274910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3__FDSAUDITLINK__" localSheetId="0" hidden="1">{"fdsup://IBCentral/FAT Viewer?action=UPDATE&amp;creator=factset&amp;DOC_NAME=fat:reuters_annual_source_window.fat&amp;display_string=Audit&amp;DYN_ARGS=TRUE&amp;VAR:ID1=94274910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3__FDSAUDITLINK__" hidden="1">{"fdsup://IBCentral/FAT Viewer?action=UPDATE&amp;creator=factset&amp;DOC_NAME=fat:reuters_annual_source_window.fat&amp;display_string=Audit&amp;DYN_ARGS=TRUE&amp;VAR:ID1=94274910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4__FDSAUDITLINK__" localSheetId="1" hidden="1">{"fdsup://IBCentral/FAT Viewer?action=UPDATE&amp;creator=factset&amp;DOC_NAME=fat:reuters_annual_source_window.fat&amp;display_string=Audit&amp;DYN_ARGS=TRUE&amp;VAR:ID1=94274910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4__FDSAUDITLINK__" localSheetId="0" hidden="1">{"fdsup://IBCentral/FAT Viewer?action=UPDATE&amp;creator=factset&amp;DOC_NAME=fat:reuters_annual_source_window.fat&amp;display_string=Audit&amp;DYN_ARGS=TRUE&amp;VAR:ID1=94274910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4__FDSAUDITLINK__" hidden="1">{"fdsup://IBCentral/FAT Viewer?action=UPDATE&amp;creator=factset&amp;DOC_NAME=fat:reuters_annual_source_window.fat&amp;display_string=Audit&amp;DYN_ARGS=TRUE&amp;VAR:ID1=94274910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5__FDSAUDITLINK__" localSheetId="1" hidden="1">{"fdsup://IBCentral/FAT Viewer?action=UPDATE&amp;creator=factset&amp;DOC_NAME=fat:reuters_annual_source_window.fat&amp;display_string=Audit&amp;DYN_ARGS=TRUE&amp;VAR:ID1=70963110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5__FDSAUDITLINK__" localSheetId="0" hidden="1">{"fdsup://IBCentral/FAT Viewer?action=UPDATE&amp;creator=factset&amp;DOC_NAME=fat:reuters_annual_source_window.fat&amp;display_string=Audit&amp;DYN_ARGS=TRUE&amp;VAR:ID1=70963110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5__FDSAUDITLINK__" hidden="1">{"fdsup://IBCentral/FAT Viewer?action=UPDATE&amp;creator=factset&amp;DOC_NAME=fat:reuters_annual_source_window.fat&amp;display_string=Audit&amp;DYN_ARGS=TRUE&amp;VAR:ID1=70963110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6__FDSAUDITLINK__" localSheetId="1" hidden="1">{"fdsup://IBCentral/FAT Viewer?action=UPDATE&amp;creator=factset&amp;DOC_NAME=fat:reuters_annual_source_window.fat&amp;display_string=Audit&amp;DYN_ARGS=TRUE&amp;VAR:ID1=70963110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6__FDSAUDITLINK__" localSheetId="0" hidden="1">{"fdsup://IBCentral/FAT Viewer?action=UPDATE&amp;creator=factset&amp;DOC_NAME=fat:reuters_annual_source_window.fat&amp;display_string=Audit&amp;DYN_ARGS=TRUE&amp;VAR:ID1=70963110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6__FDSAUDITLINK__" hidden="1">{"fdsup://IBCentral/FAT Viewer?action=UPDATE&amp;creator=factset&amp;DOC_NAME=fat:reuters_annual_source_window.fat&amp;display_string=Audit&amp;DYN_ARGS=TRUE&amp;VAR:ID1=70963110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7__FDSAUDITLINK__" localSheetId="1" hidden="1">{"fdsup://IBCentral/FAT Viewer?action=UPDATE&amp;creator=factset&amp;DOC_NAME=fat:reuters_annual_source_window.fat&amp;display_string=Audit&amp;DYN_ARGS=TRUE&amp;VAR:ID1=70963110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7__FDSAUDITLINK__" localSheetId="0" hidden="1">{"fdsup://IBCentral/FAT Viewer?action=UPDATE&amp;creator=factset&amp;DOC_NAME=fat:reuters_annual_source_window.fat&amp;display_string=Audit&amp;DYN_ARGS=TRUE&amp;VAR:ID1=70963110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7__FDSAUDITLINK__" hidden="1">{"fdsup://IBCentral/FAT Viewer?action=UPDATE&amp;creator=factset&amp;DOC_NAME=fat:reuters_annual_source_window.fat&amp;display_string=Audit&amp;DYN_ARGS=TRUE&amp;VAR:ID1=70963110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8__FDSAUDITLINK__" localSheetId="1" hidden="1">{"fdsup://IBCentral/FAT Viewer?action=UPDATE&amp;creator=factset&amp;DOC_NAME=fat:reuters_annual_source_window.fat&amp;display_string=Audit&amp;DYN_ARGS=TRUE&amp;VAR:ID1=70963110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8__FDSAUDITLINK__" localSheetId="0" hidden="1">{"fdsup://IBCentral/FAT Viewer?action=UPDATE&amp;creator=factset&amp;DOC_NAME=fat:reuters_annual_source_window.fat&amp;display_string=Audit&amp;DYN_ARGS=TRUE&amp;VAR:ID1=70963110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8__FDSAUDITLINK__" hidden="1">{"fdsup://IBCentral/FAT Viewer?action=UPDATE&amp;creator=factset&amp;DOC_NAME=fat:reuters_annual_source_window.fat&amp;display_string=Audit&amp;DYN_ARGS=TRUE&amp;VAR:ID1=70963110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9__FDSAUDITLINK__" localSheetId="1" hidden="1">{"fdsup://IBCentral/FAT Viewer?action=UPDATE&amp;creator=factset&amp;DOC_NAME=fat:reuters_annual_source_window.fat&amp;display_string=Audit&amp;DYN_ARGS=TRUE&amp;VAR:ID1=45091110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9__FDSAUDITLINK__" localSheetId="0" hidden="1">{"fdsup://IBCentral/FAT Viewer?action=UPDATE&amp;creator=factset&amp;DOC_NAME=fat:reuters_annual_source_window.fat&amp;display_string=Audit&amp;DYN_ARGS=TRUE&amp;VAR:ID1=45091110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09__FDSAUDITLINK__" hidden="1">{"fdsup://IBCentral/FAT Viewer?action=UPDATE&amp;creator=factset&amp;DOC_NAME=fat:reuters_annual_source_window.fat&amp;display_string=Audit&amp;DYN_ARGS=TRUE&amp;VAR:ID1=45091110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__FDSAUDITLINK__" localSheetId="1" hidden="1">{"fdsup://directions/FAT Viewer?action=UPDATE&amp;creator=factSet&amp;DYN_ARGS=true&amp;DOC_NAME=FAT:RGQ_ENTRPR_VAL_EV_SOURCE_WINDOW.FAT&amp;VAR:ID1=PLL&amp;VAR:SDATE=20060120&amp;VAR:FDATE=20051031&amp;VAR:FREQ=WEEKLY&amp;VAR:RELITEM=&amp;VAR:CURRENCY=&amp;VAR:DB_TYPE=&amp;VAR:UNITS=M&amp;window=popup&amp;w","idth=535&amp;height=425&amp;START_MAXIMIZED=FALSE&amp;Y=120&amp;display_string=audit"}</definedName>
    <definedName name="_521__FDSAUDITLINK__" localSheetId="0" hidden="1">{"fdsup://directions/FAT Viewer?action=UPDATE&amp;creator=factSet&amp;DYN_ARGS=true&amp;DOC_NAME=FAT:RGQ_ENTRPR_VAL_EV_SOURCE_WINDOW.FAT&amp;VAR:ID1=PLL&amp;VAR:SDATE=20060120&amp;VAR:FDATE=20051031&amp;VAR:FREQ=WEEKLY&amp;VAR:RELITEM=&amp;VAR:CURRENCY=&amp;VAR:DB_TYPE=&amp;VAR:UNITS=M&amp;window=popup&amp;w","idth=535&amp;height=425&amp;START_MAXIMIZED=FALSE&amp;Y=120&amp;display_string=audit"}</definedName>
    <definedName name="_521__FDSAUDITLINK__" hidden="1">{"fdsup://directions/FAT Viewer?action=UPDATE&amp;creator=factSet&amp;DYN_ARGS=true&amp;DOC_NAME=FAT:RGQ_ENTRPR_VAL_EV_SOURCE_WINDOW.FAT&amp;VAR:ID1=PLL&amp;VAR:SDATE=20060120&amp;VAR:FDATE=20051031&amp;VAR:FREQ=WEEKLY&amp;VAR:RELITEM=&amp;VAR:CURRENCY=&amp;VAR:DB_TYPE=&amp;VAR:UNITS=M&amp;window=popup&amp;w","idth=535&amp;height=425&amp;START_MAXIMIZED=FALSE&amp;Y=120&amp;display_string=audit"}</definedName>
    <definedName name="_5210__FDSAUDITLINK__" localSheetId="1" hidden="1">{"fdsup://IBCentral/FAT Viewer?action=UPDATE&amp;creator=factset&amp;DOC_NAME=fat:reuters_annual_source_window.fat&amp;display_string=Audit&amp;DYN_ARGS=TRUE&amp;VAR:ID1=45091110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0__FDSAUDITLINK__" localSheetId="0" hidden="1">{"fdsup://IBCentral/FAT Viewer?action=UPDATE&amp;creator=factset&amp;DOC_NAME=fat:reuters_annual_source_window.fat&amp;display_string=Audit&amp;DYN_ARGS=TRUE&amp;VAR:ID1=45091110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0__FDSAUDITLINK__" hidden="1">{"fdsup://IBCentral/FAT Viewer?action=UPDATE&amp;creator=factset&amp;DOC_NAME=fat:reuters_annual_source_window.fat&amp;display_string=Audit&amp;DYN_ARGS=TRUE&amp;VAR:ID1=45091110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1__FDSAUDITLINK__" localSheetId="1" hidden="1">{"fdsup://IBCentral/FAT Viewer?action=UPDATE&amp;creator=factset&amp;DOC_NAME=fat:reuters_annual_source_window.fat&amp;display_string=Audit&amp;DYN_ARGS=TRUE&amp;VAR:ID1=45091110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1__FDSAUDITLINK__" localSheetId="0" hidden="1">{"fdsup://IBCentral/FAT Viewer?action=UPDATE&amp;creator=factset&amp;DOC_NAME=fat:reuters_annual_source_window.fat&amp;display_string=Audit&amp;DYN_ARGS=TRUE&amp;VAR:ID1=45091110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1__FDSAUDITLINK__" hidden="1">{"fdsup://IBCentral/FAT Viewer?action=UPDATE&amp;creator=factset&amp;DOC_NAME=fat:reuters_annual_source_window.fat&amp;display_string=Audit&amp;DYN_ARGS=TRUE&amp;VAR:ID1=45091110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2__FDSAUDITLINK__" localSheetId="1" hidden="1">{"fdsup://IBCentral/FAT Viewer?action=UPDATE&amp;creator=factset&amp;DOC_NAME=fat:reuters_annual_source_window.fat&amp;display_string=Audit&amp;DYN_ARGS=TRUE&amp;VAR:ID1=45091110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2__FDSAUDITLINK__" localSheetId="0" hidden="1">{"fdsup://IBCentral/FAT Viewer?action=UPDATE&amp;creator=factset&amp;DOC_NAME=fat:reuters_annual_source_window.fat&amp;display_string=Audit&amp;DYN_ARGS=TRUE&amp;VAR:ID1=45091110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2__FDSAUDITLINK__" hidden="1">{"fdsup://IBCentral/FAT Viewer?action=UPDATE&amp;creator=factset&amp;DOC_NAME=fat:reuters_annual_source_window.fat&amp;display_string=Audit&amp;DYN_ARGS=TRUE&amp;VAR:ID1=45091110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3__FDSAUDITLINK__" localSheetId="1" hidden="1">{"fdsup://IBCentral/FAT Viewer?action=UPDATE&amp;creator=factset&amp;DOC_NAME=fat:reuters_annual_source_window.fat&amp;display_string=Audit&amp;DYN_ARGS=TRUE&amp;VAR:ID1=69642930&amp;VAR:RCODE=STLD&amp;VAR:SDATE=20060799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3__FDSAUDITLINK__" localSheetId="0" hidden="1">{"fdsup://IBCentral/FAT Viewer?action=UPDATE&amp;creator=factset&amp;DOC_NAME=fat:reuters_annual_source_window.fat&amp;display_string=Audit&amp;DYN_ARGS=TRUE&amp;VAR:ID1=69642930&amp;VAR:RCODE=STLD&amp;VAR:SDATE=20060799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3__FDSAUDITLINK__" hidden="1">{"fdsup://IBCentral/FAT Viewer?action=UPDATE&amp;creator=factset&amp;DOC_NAME=fat:reuters_annual_source_window.fat&amp;display_string=Audit&amp;DYN_ARGS=TRUE&amp;VAR:ID1=69642930&amp;VAR:RCODE=STLD&amp;VAR:SDATE=20060799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4__FDSAUDITLINK__" localSheetId="1" hidden="1">{"fdsup://IBCentral/FAT Viewer?action=UPDATE&amp;creator=factset&amp;DOC_NAME=fat:reuters_annual_source_window.fat&amp;display_string=Audit&amp;DYN_ARGS=TRUE&amp;VAR:ID1=69642930&amp;VAR:RCODE=STLD&amp;VAR:SDATE=20070799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4__FDSAUDITLINK__" localSheetId="0" hidden="1">{"fdsup://IBCentral/FAT Viewer?action=UPDATE&amp;creator=factset&amp;DOC_NAME=fat:reuters_annual_source_window.fat&amp;display_string=Audit&amp;DYN_ARGS=TRUE&amp;VAR:ID1=69642930&amp;VAR:RCODE=STLD&amp;VAR:SDATE=20070799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4__FDSAUDITLINK__" hidden="1">{"fdsup://IBCentral/FAT Viewer?action=UPDATE&amp;creator=factset&amp;DOC_NAME=fat:reuters_annual_source_window.fat&amp;display_string=Audit&amp;DYN_ARGS=TRUE&amp;VAR:ID1=69642930&amp;VAR:RCODE=STLD&amp;VAR:SDATE=20070799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5__FDSAUDITLINK__" localSheetId="1" hidden="1">{"fdsup://IBCentral/FAT Viewer?action=UPDATE&amp;creator=factset&amp;DOC_NAME=fat:reuters_annual_source_window.fat&amp;display_string=Audit&amp;DYN_ARGS=TRUE&amp;VAR:ID1=69642930&amp;VAR:RCODE=STLD&amp;VAR:SDATE=20080799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5__FDSAUDITLINK__" localSheetId="0" hidden="1">{"fdsup://IBCentral/FAT Viewer?action=UPDATE&amp;creator=factset&amp;DOC_NAME=fat:reuters_annual_source_window.fat&amp;display_string=Audit&amp;DYN_ARGS=TRUE&amp;VAR:ID1=69642930&amp;VAR:RCODE=STLD&amp;VAR:SDATE=20080799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5__FDSAUDITLINK__" hidden="1">{"fdsup://IBCentral/FAT Viewer?action=UPDATE&amp;creator=factset&amp;DOC_NAME=fat:reuters_annual_source_window.fat&amp;display_string=Audit&amp;DYN_ARGS=TRUE&amp;VAR:ID1=69642930&amp;VAR:RCODE=STLD&amp;VAR:SDATE=20080799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6__FDSAUDITLINK__" localSheetId="1" hidden="1">{"fdsup://IBCentral/FAT Viewer?action=UPDATE&amp;creator=factset&amp;DOC_NAME=fat:reuters_annual_source_window.fat&amp;display_string=Audit&amp;DYN_ARGS=TRUE&amp;VAR:ID1=69642930&amp;VAR:RCODE=STLD&amp;VAR:SDATE=20090799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6__FDSAUDITLINK__" localSheetId="0" hidden="1">{"fdsup://IBCentral/FAT Viewer?action=UPDATE&amp;creator=factset&amp;DOC_NAME=fat:reuters_annual_source_window.fat&amp;display_string=Audit&amp;DYN_ARGS=TRUE&amp;VAR:ID1=69642930&amp;VAR:RCODE=STLD&amp;VAR:SDATE=20090799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6__FDSAUDITLINK__" hidden="1">{"fdsup://IBCentral/FAT Viewer?action=UPDATE&amp;creator=factset&amp;DOC_NAME=fat:reuters_annual_source_window.fat&amp;display_string=Audit&amp;DYN_ARGS=TRUE&amp;VAR:ID1=69642930&amp;VAR:RCODE=STLD&amp;VAR:SDATE=20090799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17__FDSAUDITLINK__" localSheetId="1" hidden="1">{"fdsup://IBCentral/FAT Viewer?action=UPDATE&amp;creator=factset&amp;DOC_NAME=fat:reuters_annual_source_window.fat&amp;display_string=Audit&amp;DYN_ARGS=TRUE&amp;VAR:ID1=411905&amp;VAR:RCODE=STLD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17__FDSAUDITLINK__" localSheetId="0" hidden="1">{"fdsup://IBCentral/FAT Viewer?action=UPDATE&amp;creator=factset&amp;DOC_NAME=fat:reuters_annual_source_window.fat&amp;display_string=Audit&amp;DYN_ARGS=TRUE&amp;VAR:ID1=411905&amp;VAR:RCODE=STLD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17__FDSAUDITLINK__" hidden="1">{"fdsup://IBCentral/FAT Viewer?action=UPDATE&amp;creator=factset&amp;DOC_NAME=fat:reuters_annual_source_window.fat&amp;display_string=Audit&amp;DYN_ARGS=TRUE&amp;VAR:ID1=411905&amp;VAR:RCODE=STLD&amp;VAR:SDATE=20061299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18__FDSAUDITLINK__" localSheetId="1" hidden="1">{"fdsup://IBCentral/FAT Viewer?action=UPDATE&amp;creator=factset&amp;DOC_NAME=fat:reuters_annual_source_window.fat&amp;display_string=Audit&amp;DYN_ARGS=TRUE&amp;VAR:ID1=411905&amp;VAR:RCODE=STLD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18__FDSAUDITLINK__" localSheetId="0" hidden="1">{"fdsup://IBCentral/FAT Viewer?action=UPDATE&amp;creator=factset&amp;DOC_NAME=fat:reuters_annual_source_window.fat&amp;display_string=Audit&amp;DYN_ARGS=TRUE&amp;VAR:ID1=411905&amp;VAR:RCODE=STLD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18__FDSAUDITLINK__" hidden="1">{"fdsup://IBCentral/FAT Viewer?action=UPDATE&amp;creator=factset&amp;DOC_NAME=fat:reuters_annual_source_window.fat&amp;display_string=Audit&amp;DYN_ARGS=TRUE&amp;VAR:ID1=411905&amp;VAR:RCODE=STLD&amp;VAR:SDATE=20071299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19__FDSAUDITLINK__" localSheetId="1" hidden="1">{"fdsup://IBCentral/FAT Viewer?action=UPDATE&amp;creator=factset&amp;DOC_NAME=fat:reuters_annual_source_window.fat&amp;display_string=Audit&amp;DYN_ARGS=TRUE&amp;VAR:ID1=411905&amp;VAR:RCODE=STLD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19__FDSAUDITLINK__" localSheetId="0" hidden="1">{"fdsup://IBCentral/FAT Viewer?action=UPDATE&amp;creator=factset&amp;DOC_NAME=fat:reuters_annual_source_window.fat&amp;display_string=Audit&amp;DYN_ARGS=TRUE&amp;VAR:ID1=411905&amp;VAR:RCODE=STLD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19__FDSAUDITLINK__" hidden="1">{"fdsup://IBCentral/FAT Viewer?action=UPDATE&amp;creator=factset&amp;DOC_NAME=fat:reuters_annual_source_window.fat&amp;display_string=Audit&amp;DYN_ARGS=TRUE&amp;VAR:ID1=411905&amp;VAR:RCODE=STLD&amp;VAR:SDATE=20081299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2__FDSAUDITLINK__" localSheetId="1" hidden="1">{"fdsup://directions/FAT Viewer?action=UPDATE&amp;creator=factSet&amp;DYN_ARGS=true&amp;DOC_NAME=FAT:RGQ_ENTRPR_VAL_EV_SOURCE_WINDOW.FAT&amp;VAR:ID1=PLL&amp;VAR:SDATE=20060113&amp;VAR:FDATE=20051031&amp;VAR:FREQ=WEEKLY&amp;VAR:RELITEM=&amp;VAR:CURRENCY=&amp;VAR:DB_TYPE=&amp;VAR:UNITS=M&amp;window=popup&amp;w","idth=535&amp;height=425&amp;START_MAXIMIZED=FALSE&amp;Y=120&amp;display_string=audit"}</definedName>
    <definedName name="_522__FDSAUDITLINK__" localSheetId="0" hidden="1">{"fdsup://directions/FAT Viewer?action=UPDATE&amp;creator=factSet&amp;DYN_ARGS=true&amp;DOC_NAME=FAT:RGQ_ENTRPR_VAL_EV_SOURCE_WINDOW.FAT&amp;VAR:ID1=PLL&amp;VAR:SDATE=20060113&amp;VAR:FDATE=20051031&amp;VAR:FREQ=WEEKLY&amp;VAR:RELITEM=&amp;VAR:CURRENCY=&amp;VAR:DB_TYPE=&amp;VAR:UNITS=M&amp;window=popup&amp;w","idth=535&amp;height=425&amp;START_MAXIMIZED=FALSE&amp;Y=120&amp;display_string=audit"}</definedName>
    <definedName name="_522__FDSAUDITLINK__" hidden="1">{"fdsup://directions/FAT Viewer?action=UPDATE&amp;creator=factSet&amp;DYN_ARGS=true&amp;DOC_NAME=FAT:RGQ_ENTRPR_VAL_EV_SOURCE_WINDOW.FAT&amp;VAR:ID1=PLL&amp;VAR:SDATE=20060113&amp;VAR:FDATE=20051031&amp;VAR:FREQ=WEEKLY&amp;VAR:RELITEM=&amp;VAR:CURRENCY=&amp;VAR:DB_TYPE=&amp;VAR:UNITS=M&amp;window=popup&amp;w","idth=535&amp;height=425&amp;START_MAXIMIZED=FALSE&amp;Y=120&amp;display_string=audit"}</definedName>
    <definedName name="_5220__FDSAUDITLINK__" localSheetId="1" hidden="1">{"fdsup://IBCentral/FAT Viewer?action=UPDATE&amp;creator=factset&amp;DOC_NAME=fat:reuters_annual_source_window.fat&amp;display_string=Audit&amp;DYN_ARGS=TRUE&amp;VAR:ID1=411905&amp;VAR:RCODE=STLD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20__FDSAUDITLINK__" localSheetId="0" hidden="1">{"fdsup://IBCentral/FAT Viewer?action=UPDATE&amp;creator=factset&amp;DOC_NAME=fat:reuters_annual_source_window.fat&amp;display_string=Audit&amp;DYN_ARGS=TRUE&amp;VAR:ID1=411905&amp;VAR:RCODE=STLD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20__FDSAUDITLINK__" hidden="1">{"fdsup://IBCentral/FAT Viewer?action=UPDATE&amp;creator=factset&amp;DOC_NAME=fat:reuters_annual_source_window.fat&amp;display_string=Audit&amp;DYN_ARGS=TRUE&amp;VAR:ID1=411905&amp;VAR:RCODE=STLD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5221__FDSAUDITLINK__" localSheetId="1" hidden="1">{"fdsup://IBCentral/FAT Viewer?action=UPDATE&amp;creator=factset&amp;DOC_NAME=fat:reuters_annual_source_window.fat&amp;display_string=Audit&amp;DYN_ARGS=TRUE&amp;VAR:ID1=94274910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1__FDSAUDITLINK__" localSheetId="0" hidden="1">{"fdsup://IBCentral/FAT Viewer?action=UPDATE&amp;creator=factset&amp;DOC_NAME=fat:reuters_annual_source_window.fat&amp;display_string=Audit&amp;DYN_ARGS=TRUE&amp;VAR:ID1=94274910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1__FDSAUDITLINK__" hidden="1">{"fdsup://IBCentral/FAT Viewer?action=UPDATE&amp;creator=factset&amp;DOC_NAME=fat:reuters_annual_source_window.fat&amp;display_string=Audit&amp;DYN_ARGS=TRUE&amp;VAR:ID1=94274910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2__FDSAUDITLINK__" localSheetId="1" hidden="1">{"fdsup://IBCentral/FAT Viewer?action=UPDATE&amp;creator=factset&amp;DOC_NAME=fat:reuters_annual_source_window.fat&amp;display_string=Audit&amp;DYN_ARGS=TRUE&amp;VAR:ID1=94274910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2__FDSAUDITLINK__" localSheetId="0" hidden="1">{"fdsup://IBCentral/FAT Viewer?action=UPDATE&amp;creator=factset&amp;DOC_NAME=fat:reuters_annual_source_window.fat&amp;display_string=Audit&amp;DYN_ARGS=TRUE&amp;VAR:ID1=94274910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2__FDSAUDITLINK__" hidden="1">{"fdsup://IBCentral/FAT Viewer?action=UPDATE&amp;creator=factset&amp;DOC_NAME=fat:reuters_annual_source_window.fat&amp;display_string=Audit&amp;DYN_ARGS=TRUE&amp;VAR:ID1=94274910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3__FDSAUDITLINK__" localSheetId="1" hidden="1">{"fdsup://IBCentral/FAT Viewer?action=UPDATE&amp;creator=factset&amp;DOC_NAME=fat:reuters_annual_source_window.fat&amp;display_string=Audit&amp;DYN_ARGS=TRUE&amp;VAR:ID1=94274910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3__FDSAUDITLINK__" localSheetId="0" hidden="1">{"fdsup://IBCentral/FAT Viewer?action=UPDATE&amp;creator=factset&amp;DOC_NAME=fat:reuters_annual_source_window.fat&amp;display_string=Audit&amp;DYN_ARGS=TRUE&amp;VAR:ID1=94274910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3__FDSAUDITLINK__" hidden="1">{"fdsup://IBCentral/FAT Viewer?action=UPDATE&amp;creator=factset&amp;DOC_NAME=fat:reuters_annual_source_window.fat&amp;display_string=Audit&amp;DYN_ARGS=TRUE&amp;VAR:ID1=94274910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4__FDSAUDITLINK__" localSheetId="1" hidden="1">{"fdsup://IBCentral/FAT Viewer?action=UPDATE&amp;creator=factset&amp;DOC_NAME=fat:reuters_annual_source_window.fat&amp;display_string=Audit&amp;DYN_ARGS=TRUE&amp;VAR:ID1=94274910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4__FDSAUDITLINK__" localSheetId="0" hidden="1">{"fdsup://IBCentral/FAT Viewer?action=UPDATE&amp;creator=factset&amp;DOC_NAME=fat:reuters_annual_source_window.fat&amp;display_string=Audit&amp;DYN_ARGS=TRUE&amp;VAR:ID1=94274910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4__FDSAUDITLINK__" hidden="1">{"fdsup://IBCentral/FAT Viewer?action=UPDATE&amp;creator=factset&amp;DOC_NAME=fat:reuters_annual_source_window.fat&amp;display_string=Audit&amp;DYN_ARGS=TRUE&amp;VAR:ID1=94274910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5__FDSAUDITLINK__" localSheetId="1" hidden="1">{"fdsup://IBCentral/FAT Viewer?action=UPDATE&amp;creator=factset&amp;DOC_NAME=fat:reuters_annual_source_window.fat&amp;display_string=Audit&amp;DYN_ARGS=TRUE&amp;VAR:ID1=70963110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5__FDSAUDITLINK__" localSheetId="0" hidden="1">{"fdsup://IBCentral/FAT Viewer?action=UPDATE&amp;creator=factset&amp;DOC_NAME=fat:reuters_annual_source_window.fat&amp;display_string=Audit&amp;DYN_ARGS=TRUE&amp;VAR:ID1=70963110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5__FDSAUDITLINK__" hidden="1">{"fdsup://IBCentral/FAT Viewer?action=UPDATE&amp;creator=factset&amp;DOC_NAME=fat:reuters_annual_source_window.fat&amp;display_string=Audit&amp;DYN_ARGS=TRUE&amp;VAR:ID1=70963110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6__FDSAUDITLINK__" localSheetId="1" hidden="1">{"fdsup://IBCentral/FAT Viewer?action=UPDATE&amp;creator=factset&amp;DOC_NAME=fat:reuters_annual_source_window.fat&amp;display_string=Audit&amp;DYN_ARGS=TRUE&amp;VAR:ID1=70963110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6__FDSAUDITLINK__" localSheetId="0" hidden="1">{"fdsup://IBCentral/FAT Viewer?action=UPDATE&amp;creator=factset&amp;DOC_NAME=fat:reuters_annual_source_window.fat&amp;display_string=Audit&amp;DYN_ARGS=TRUE&amp;VAR:ID1=70963110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6__FDSAUDITLINK__" hidden="1">{"fdsup://IBCentral/FAT Viewer?action=UPDATE&amp;creator=factset&amp;DOC_NAME=fat:reuters_annual_source_window.fat&amp;display_string=Audit&amp;DYN_ARGS=TRUE&amp;VAR:ID1=70963110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7__FDSAUDITLINK__" localSheetId="1" hidden="1">{"fdsup://IBCentral/FAT Viewer?action=UPDATE&amp;creator=factset&amp;DOC_NAME=fat:reuters_annual_source_window.fat&amp;display_string=Audit&amp;DYN_ARGS=TRUE&amp;VAR:ID1=70963110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7__FDSAUDITLINK__" localSheetId="0" hidden="1">{"fdsup://IBCentral/FAT Viewer?action=UPDATE&amp;creator=factset&amp;DOC_NAME=fat:reuters_annual_source_window.fat&amp;display_string=Audit&amp;DYN_ARGS=TRUE&amp;VAR:ID1=70963110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7__FDSAUDITLINK__" hidden="1">{"fdsup://IBCentral/FAT Viewer?action=UPDATE&amp;creator=factset&amp;DOC_NAME=fat:reuters_annual_source_window.fat&amp;display_string=Audit&amp;DYN_ARGS=TRUE&amp;VAR:ID1=70963110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8__FDSAUDITLINK__" localSheetId="1" hidden="1">{"fdsup://IBCentral/FAT Viewer?action=UPDATE&amp;creator=factset&amp;DOC_NAME=fat:reuters_annual_source_window.fat&amp;display_string=Audit&amp;DYN_ARGS=TRUE&amp;VAR:ID1=70963110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8__FDSAUDITLINK__" localSheetId="0" hidden="1">{"fdsup://IBCentral/FAT Viewer?action=UPDATE&amp;creator=factset&amp;DOC_NAME=fat:reuters_annual_source_window.fat&amp;display_string=Audit&amp;DYN_ARGS=TRUE&amp;VAR:ID1=70963110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8__FDSAUDITLINK__" hidden="1">{"fdsup://IBCentral/FAT Viewer?action=UPDATE&amp;creator=factset&amp;DOC_NAME=fat:reuters_annual_source_window.fat&amp;display_string=Audit&amp;DYN_ARGS=TRUE&amp;VAR:ID1=70963110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9__FDSAUDITLINK__" localSheetId="1" hidden="1">{"fdsup://IBCentral/FAT Viewer?action=UPDATE&amp;creator=factset&amp;DOC_NAME=fat:reuters_annual_source_window.fat&amp;display_string=Audit&amp;DYN_ARGS=TRUE&amp;VAR:ID1=45091110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9__FDSAUDITLINK__" localSheetId="0" hidden="1">{"fdsup://IBCentral/FAT Viewer?action=UPDATE&amp;creator=factset&amp;DOC_NAME=fat:reuters_annual_source_window.fat&amp;display_string=Audit&amp;DYN_ARGS=TRUE&amp;VAR:ID1=45091110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29__FDSAUDITLINK__" hidden="1">{"fdsup://IBCentral/FAT Viewer?action=UPDATE&amp;creator=factset&amp;DOC_NAME=fat:reuters_annual_source_window.fat&amp;display_string=Audit&amp;DYN_ARGS=TRUE&amp;VAR:ID1=45091110&amp;VAR:RCODE=STLD&amp;VAR:SDATE=20061299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3__FDSAUDITLINK__" localSheetId="1" hidden="1">{"fdsup://directions/FAT Viewer?action=UPDATE&amp;creator=factSet&amp;DYN_ARGS=true&amp;DOC_NAME=FAT:RGQ_ENTRPR_VAL_EV_SOURCE_WINDOW.FAT&amp;VAR:ID1=PLL&amp;VAR:SDATE=20060113&amp;VAR:FDATE=20051031&amp;VAR:FREQ=WEEKLY&amp;VAR:RELITEM=&amp;VAR:CURRENCY=&amp;VAR:DB_TYPE=&amp;VAR:UNITS=M&amp;window=popup&amp;w","idth=535&amp;height=425&amp;START_MAXIMIZED=FALSE&amp;Y=120&amp;display_string=audit"}</definedName>
    <definedName name="_523__FDSAUDITLINK__" localSheetId="0" hidden="1">{"fdsup://directions/FAT Viewer?action=UPDATE&amp;creator=factSet&amp;DYN_ARGS=true&amp;DOC_NAME=FAT:RGQ_ENTRPR_VAL_EV_SOURCE_WINDOW.FAT&amp;VAR:ID1=PLL&amp;VAR:SDATE=20060113&amp;VAR:FDATE=20051031&amp;VAR:FREQ=WEEKLY&amp;VAR:RELITEM=&amp;VAR:CURRENCY=&amp;VAR:DB_TYPE=&amp;VAR:UNITS=M&amp;window=popup&amp;w","idth=535&amp;height=425&amp;START_MAXIMIZED=FALSE&amp;Y=120&amp;display_string=audit"}</definedName>
    <definedName name="_523__FDSAUDITLINK__" hidden="1">{"fdsup://directions/FAT Viewer?action=UPDATE&amp;creator=factSet&amp;DYN_ARGS=true&amp;DOC_NAME=FAT:RGQ_ENTRPR_VAL_EV_SOURCE_WINDOW.FAT&amp;VAR:ID1=PLL&amp;VAR:SDATE=20060113&amp;VAR:FDATE=20051031&amp;VAR:FREQ=WEEKLY&amp;VAR:RELITEM=&amp;VAR:CURRENCY=&amp;VAR:DB_TYPE=&amp;VAR:UNITS=M&amp;window=popup&amp;w","idth=535&amp;height=425&amp;START_MAXIMIZED=FALSE&amp;Y=120&amp;display_string=audit"}</definedName>
    <definedName name="_5230__FDSAUDITLINK__" localSheetId="1" hidden="1">{"fdsup://IBCentral/FAT Viewer?action=UPDATE&amp;creator=factset&amp;DOC_NAME=fat:reuters_annual_source_window.fat&amp;display_string=Audit&amp;DYN_ARGS=TRUE&amp;VAR:ID1=45091110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30__FDSAUDITLINK__" localSheetId="0" hidden="1">{"fdsup://IBCentral/FAT Viewer?action=UPDATE&amp;creator=factset&amp;DOC_NAME=fat:reuters_annual_source_window.fat&amp;display_string=Audit&amp;DYN_ARGS=TRUE&amp;VAR:ID1=45091110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30__FDSAUDITLINK__" hidden="1">{"fdsup://IBCentral/FAT Viewer?action=UPDATE&amp;creator=factset&amp;DOC_NAME=fat:reuters_annual_source_window.fat&amp;display_string=Audit&amp;DYN_ARGS=TRUE&amp;VAR:ID1=45091110&amp;VAR:RCODE=STLD&amp;VAR:SDATE=20071299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31__FDSAUDITLINK__" localSheetId="1" hidden="1">{"fdsup://IBCentral/FAT Viewer?action=UPDATE&amp;creator=factset&amp;DOC_NAME=fat:reuters_annual_source_window.fat&amp;display_string=Audit&amp;DYN_ARGS=TRUE&amp;VAR:ID1=45091110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31__FDSAUDITLINK__" localSheetId="0" hidden="1">{"fdsup://IBCentral/FAT Viewer?action=UPDATE&amp;creator=factset&amp;DOC_NAME=fat:reuters_annual_source_window.fat&amp;display_string=Audit&amp;DYN_ARGS=TRUE&amp;VAR:ID1=45091110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31__FDSAUDITLINK__" hidden="1">{"fdsup://IBCentral/FAT Viewer?action=UPDATE&amp;creator=factset&amp;DOC_NAME=fat:reuters_annual_source_window.fat&amp;display_string=Audit&amp;DYN_ARGS=TRUE&amp;VAR:ID1=45091110&amp;VAR:RCODE=STLD&amp;VAR:SDATE=20081299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32__FDSAUDITLINK__" localSheetId="1" hidden="1">{"fdsup://IBCentral/FAT Viewer?action=UPDATE&amp;creator=factset&amp;DOC_NAME=fat:reuters_annual_source_window.fat&amp;display_string=Audit&amp;DYN_ARGS=TRUE&amp;VAR:ID1=45091110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32__FDSAUDITLINK__" localSheetId="0" hidden="1">{"fdsup://IBCentral/FAT Viewer?action=UPDATE&amp;creator=factset&amp;DOC_NAME=fat:reuters_annual_source_window.fat&amp;display_string=Audit&amp;DYN_ARGS=TRUE&amp;VAR:ID1=45091110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32__FDSAUDITLINK__" hidden="1">{"fdsup://IBCentral/FAT Viewer?action=UPDATE&amp;creator=factset&amp;DOC_NAME=fat:reuters_annual_source_window.fat&amp;display_string=Audit&amp;DYN_ARGS=TRUE&amp;VAR:ID1=45091110&amp;VAR:RCODE=STLD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24__FDSAUDITLINK__" localSheetId="1" hidden="1">{"fdsup://directions/FAT Viewer?action=UPDATE&amp;creator=factSet&amp;DYN_ARGS=true&amp;DOC_NAME=FAT:RGQ_ENTRPR_VAL_EV_SOURCE_WINDOW.FAT&amp;VAR:ID1=BWT-AT&amp;VAR:SDATE=20101231&amp;VAR:FDATE=20100930&amp;VAR:FREQ=WEEKLY&amp;VAR:RELITEM=&amp;VAR:CURRENCY=&amp;VAR:DB_TYPE=&amp;VAR:UNITS=M&amp;window=popu","p&amp;width=535&amp;height=425&amp;START_MAXIMIZED=FALSE&amp;Y=120&amp;display_string=audit"}</definedName>
    <definedName name="_524__FDSAUDITLINK__" localSheetId="0" hidden="1">{"fdsup://directions/FAT Viewer?action=UPDATE&amp;creator=factSet&amp;DYN_ARGS=true&amp;DOC_NAME=FAT:RGQ_ENTRPR_VAL_EV_SOURCE_WINDOW.FAT&amp;VAR:ID1=BWT-AT&amp;VAR:SDATE=20101231&amp;VAR:FDATE=20100930&amp;VAR:FREQ=WEEKLY&amp;VAR:RELITEM=&amp;VAR:CURRENCY=&amp;VAR:DB_TYPE=&amp;VAR:UNITS=M&amp;window=popu","p&amp;width=535&amp;height=425&amp;START_MAXIMIZED=FALSE&amp;Y=120&amp;display_string=audit"}</definedName>
    <definedName name="_524__FDSAUDITLINK__" hidden="1">{"fdsup://directions/FAT Viewer?action=UPDATE&amp;creator=factSet&amp;DYN_ARGS=true&amp;DOC_NAME=FAT:RGQ_ENTRPR_VAL_EV_SOURCE_WINDOW.FAT&amp;VAR:ID1=BWT-AT&amp;VAR:SDATE=20101231&amp;VAR:FDATE=20100930&amp;VAR:FREQ=WEEKLY&amp;VAR:RELITEM=&amp;VAR:CURRENCY=&amp;VAR:DB_TYPE=&amp;VAR:UNITS=M&amp;window=popu","p&amp;width=535&amp;height=425&amp;START_MAXIMIZED=FALSE&amp;Y=120&amp;display_string=audit"}</definedName>
    <definedName name="_525__FDSAUDITLINK__" localSheetId="1" hidden="1">{"fdsup://directions/FAT Viewer?action=UPDATE&amp;creator=factSet&amp;DYN_ARGS=true&amp;DOC_NAME=FAT:RGQ_ENTRPR_VAL_EV_SOURCE_WINDOW.FAT&amp;VAR:ID1=BWT-AT&amp;VAR:SDATE=20101223&amp;VAR:FDATE=20100930&amp;VAR:FREQ=WEEKLY&amp;VAR:RELITEM=&amp;VAR:CURRENCY=&amp;VAR:DB_TYPE=&amp;VAR:UNITS=M&amp;window=popu","p&amp;width=535&amp;height=425&amp;START_MAXIMIZED=FALSE&amp;Y=120&amp;display_string=audit"}</definedName>
    <definedName name="_525__FDSAUDITLINK__" localSheetId="0" hidden="1">{"fdsup://directions/FAT Viewer?action=UPDATE&amp;creator=factSet&amp;DYN_ARGS=true&amp;DOC_NAME=FAT:RGQ_ENTRPR_VAL_EV_SOURCE_WINDOW.FAT&amp;VAR:ID1=BWT-AT&amp;VAR:SDATE=20101223&amp;VAR:FDATE=20100930&amp;VAR:FREQ=WEEKLY&amp;VAR:RELITEM=&amp;VAR:CURRENCY=&amp;VAR:DB_TYPE=&amp;VAR:UNITS=M&amp;window=popu","p&amp;width=535&amp;height=425&amp;START_MAXIMIZED=FALSE&amp;Y=120&amp;display_string=audit"}</definedName>
    <definedName name="_525__FDSAUDITLINK__" hidden="1">{"fdsup://directions/FAT Viewer?action=UPDATE&amp;creator=factSet&amp;DYN_ARGS=true&amp;DOC_NAME=FAT:RGQ_ENTRPR_VAL_EV_SOURCE_WINDOW.FAT&amp;VAR:ID1=BWT-AT&amp;VAR:SDATE=20101223&amp;VAR:FDATE=20100930&amp;VAR:FREQ=WEEKLY&amp;VAR:RELITEM=&amp;VAR:CURRENCY=&amp;VAR:DB_TYPE=&amp;VAR:UNITS=M&amp;window=popu","p&amp;width=535&amp;height=425&amp;START_MAXIMIZED=FALSE&amp;Y=120&amp;display_string=audit"}</definedName>
    <definedName name="_526__FDSAUDITLINK__" localSheetId="1" hidden="1">{"fdsup://directions/FAT Viewer?action=UPDATE&amp;creator=factSet&amp;DYN_ARGS=true&amp;DOC_NAME=FAT:RGQ_ENTRPR_VAL_EV_SOURCE_WINDOW.FAT&amp;VAR:ID1=BWT-AT&amp;VAR:SDATE=20101217&amp;VAR:FDATE=20100930&amp;VAR:FREQ=WEEKLY&amp;VAR:RELITEM=&amp;VAR:CURRENCY=&amp;VAR:DB_TYPE=&amp;VAR:UNITS=M&amp;window=popu","p&amp;width=535&amp;height=425&amp;START_MAXIMIZED=FALSE&amp;Y=120&amp;display_string=audit"}</definedName>
    <definedName name="_526__FDSAUDITLINK__" localSheetId="0" hidden="1">{"fdsup://directions/FAT Viewer?action=UPDATE&amp;creator=factSet&amp;DYN_ARGS=true&amp;DOC_NAME=FAT:RGQ_ENTRPR_VAL_EV_SOURCE_WINDOW.FAT&amp;VAR:ID1=BWT-AT&amp;VAR:SDATE=20101217&amp;VAR:FDATE=20100930&amp;VAR:FREQ=WEEKLY&amp;VAR:RELITEM=&amp;VAR:CURRENCY=&amp;VAR:DB_TYPE=&amp;VAR:UNITS=M&amp;window=popu","p&amp;width=535&amp;height=425&amp;START_MAXIMIZED=FALSE&amp;Y=120&amp;display_string=audit"}</definedName>
    <definedName name="_526__FDSAUDITLINK__" hidden="1">{"fdsup://directions/FAT Viewer?action=UPDATE&amp;creator=factSet&amp;DYN_ARGS=true&amp;DOC_NAME=FAT:RGQ_ENTRPR_VAL_EV_SOURCE_WINDOW.FAT&amp;VAR:ID1=BWT-AT&amp;VAR:SDATE=20101217&amp;VAR:FDATE=20100930&amp;VAR:FREQ=WEEKLY&amp;VAR:RELITEM=&amp;VAR:CURRENCY=&amp;VAR:DB_TYPE=&amp;VAR:UNITS=M&amp;window=popu","p&amp;width=535&amp;height=425&amp;START_MAXIMIZED=FALSE&amp;Y=120&amp;display_string=audit"}</definedName>
    <definedName name="_527__FDSAUDITLINK__" localSheetId="1" hidden="1">{"fdsup://directions/FAT Viewer?action=UPDATE&amp;creator=factSet&amp;DYN_ARGS=true&amp;DOC_NAME=FAT:RGQ_ENTRPR_VAL_EV_SOURCE_WINDOW.FAT&amp;VAR:ID1=BWT-AT&amp;VAR:SDATE=20101210&amp;VAR:FDATE=20100930&amp;VAR:FREQ=WEEKLY&amp;VAR:RELITEM=&amp;VAR:CURRENCY=&amp;VAR:DB_TYPE=&amp;VAR:UNITS=M&amp;window=popu","p&amp;width=535&amp;height=425&amp;START_MAXIMIZED=FALSE&amp;Y=120&amp;display_string=audit"}</definedName>
    <definedName name="_527__FDSAUDITLINK__" localSheetId="0" hidden="1">{"fdsup://directions/FAT Viewer?action=UPDATE&amp;creator=factSet&amp;DYN_ARGS=true&amp;DOC_NAME=FAT:RGQ_ENTRPR_VAL_EV_SOURCE_WINDOW.FAT&amp;VAR:ID1=BWT-AT&amp;VAR:SDATE=20101210&amp;VAR:FDATE=20100930&amp;VAR:FREQ=WEEKLY&amp;VAR:RELITEM=&amp;VAR:CURRENCY=&amp;VAR:DB_TYPE=&amp;VAR:UNITS=M&amp;window=popu","p&amp;width=535&amp;height=425&amp;START_MAXIMIZED=FALSE&amp;Y=120&amp;display_string=audit"}</definedName>
    <definedName name="_527__FDSAUDITLINK__" hidden="1">{"fdsup://directions/FAT Viewer?action=UPDATE&amp;creator=factSet&amp;DYN_ARGS=true&amp;DOC_NAME=FAT:RGQ_ENTRPR_VAL_EV_SOURCE_WINDOW.FAT&amp;VAR:ID1=BWT-AT&amp;VAR:SDATE=20101210&amp;VAR:FDATE=20100930&amp;VAR:FREQ=WEEKLY&amp;VAR:RELITEM=&amp;VAR:CURRENCY=&amp;VAR:DB_TYPE=&amp;VAR:UNITS=M&amp;window=popu","p&amp;width=535&amp;height=425&amp;START_MAXIMIZED=FALSE&amp;Y=120&amp;display_string=audit"}</definedName>
    <definedName name="_528__FDSAUDITLINK__" localSheetId="1" hidden="1">{"fdsup://directions/FAT Viewer?action=UPDATE&amp;creator=factSet&amp;DYN_ARGS=true&amp;DOC_NAME=FAT:RGQ_ENTRPR_VAL_EV_SOURCE_WINDOW.FAT&amp;VAR:ID1=BWT-AT&amp;VAR:SDATE=20101203&amp;VAR:FDATE=20100930&amp;VAR:FREQ=WEEKLY&amp;VAR:RELITEM=&amp;VAR:CURRENCY=&amp;VAR:DB_TYPE=&amp;VAR:UNITS=M&amp;window=popu","p&amp;width=535&amp;height=425&amp;START_MAXIMIZED=FALSE&amp;Y=120&amp;display_string=audit"}</definedName>
    <definedName name="_528__FDSAUDITLINK__" localSheetId="0" hidden="1">{"fdsup://directions/FAT Viewer?action=UPDATE&amp;creator=factSet&amp;DYN_ARGS=true&amp;DOC_NAME=FAT:RGQ_ENTRPR_VAL_EV_SOURCE_WINDOW.FAT&amp;VAR:ID1=BWT-AT&amp;VAR:SDATE=20101203&amp;VAR:FDATE=20100930&amp;VAR:FREQ=WEEKLY&amp;VAR:RELITEM=&amp;VAR:CURRENCY=&amp;VAR:DB_TYPE=&amp;VAR:UNITS=M&amp;window=popu","p&amp;width=535&amp;height=425&amp;START_MAXIMIZED=FALSE&amp;Y=120&amp;display_string=audit"}</definedName>
    <definedName name="_528__FDSAUDITLINK__" hidden="1">{"fdsup://directions/FAT Viewer?action=UPDATE&amp;creator=factSet&amp;DYN_ARGS=true&amp;DOC_NAME=FAT:RGQ_ENTRPR_VAL_EV_SOURCE_WINDOW.FAT&amp;VAR:ID1=BWT-AT&amp;VAR:SDATE=20101203&amp;VAR:FDATE=20100930&amp;VAR:FREQ=WEEKLY&amp;VAR:RELITEM=&amp;VAR:CURRENCY=&amp;VAR:DB_TYPE=&amp;VAR:UNITS=M&amp;window=popu","p&amp;width=535&amp;height=425&amp;START_MAXIMIZED=FALSE&amp;Y=120&amp;display_string=audit"}</definedName>
    <definedName name="_529__FDSAUDITLINK__" localSheetId="1" hidden="1">{"fdsup://directions/FAT Viewer?action=UPDATE&amp;creator=factSet&amp;DYN_ARGS=true&amp;DOC_NAME=FAT:RGQ_ENTRPR_VAL_EV_SOURCE_WINDOW.FAT&amp;VAR:ID1=BWT-AT&amp;VAR:SDATE=20101126&amp;VAR:FDATE=20100930&amp;VAR:FREQ=WEEKLY&amp;VAR:RELITEM=&amp;VAR:CURRENCY=&amp;VAR:DB_TYPE=&amp;VAR:UNITS=M&amp;window=popu","p&amp;width=535&amp;height=425&amp;START_MAXIMIZED=FALSE&amp;Y=120&amp;display_string=audit"}</definedName>
    <definedName name="_529__FDSAUDITLINK__" localSheetId="0" hidden="1">{"fdsup://directions/FAT Viewer?action=UPDATE&amp;creator=factSet&amp;DYN_ARGS=true&amp;DOC_NAME=FAT:RGQ_ENTRPR_VAL_EV_SOURCE_WINDOW.FAT&amp;VAR:ID1=BWT-AT&amp;VAR:SDATE=20101126&amp;VAR:FDATE=20100930&amp;VAR:FREQ=WEEKLY&amp;VAR:RELITEM=&amp;VAR:CURRENCY=&amp;VAR:DB_TYPE=&amp;VAR:UNITS=M&amp;window=popu","p&amp;width=535&amp;height=425&amp;START_MAXIMIZED=FALSE&amp;Y=120&amp;display_string=audit"}</definedName>
    <definedName name="_529__FDSAUDITLINK__" hidden="1">{"fdsup://directions/FAT Viewer?action=UPDATE&amp;creator=factSet&amp;DYN_ARGS=true&amp;DOC_NAME=FAT:RGQ_ENTRPR_VAL_EV_SOURCE_WINDOW.FAT&amp;VAR:ID1=BWT-AT&amp;VAR:SDATE=20101126&amp;VAR:FDATE=20100930&amp;VAR:FREQ=WEEKLY&amp;VAR:RELITEM=&amp;VAR:CURRENCY=&amp;VAR:DB_TYPE=&amp;VAR:UNITS=M&amp;window=popu","p&amp;width=535&amp;height=425&amp;START_MAXIMIZED=FALSE&amp;Y=120&amp;display_string=audit"}</definedName>
    <definedName name="_53__123Graph_BSS6_A" hidden="1">#N/A</definedName>
    <definedName name="_53__FDSAUDITLINK__" localSheetId="1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53__FDSAUDITLINK__" localSheetId="0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53__FDSAUDITLINK__" hidden="1">{"fdsup://directions/FAT Viewer?action=UPDATE&amp;creator=factSet&amp;DYN_ARGS=true&amp;DOC_NAME=FAT:RGQ_ENTRPR_VAL_EV_SOURCE_WINDOW.FAT&amp;VAR:ID1=PNR&amp;VAR:SDATE=20100108&amp;VAR:FDATE=20091231&amp;VAR:FREQ=WEEKLY&amp;VAR:RELITEM=&amp;VAR:CURRENCY=&amp;VAR:DB_TYPE=&amp;VAR:UNITS=M&amp;window=popup&amp;w","idth=535&amp;height=425&amp;START_MAXIMIZED=FALSE&amp;Y=120&amp;display_string=audit"}</definedName>
    <definedName name="_530__FDSAUDITLINK__" localSheetId="1" hidden="1">{"fdsup://directions/FAT Viewer?action=UPDATE&amp;creator=factSet&amp;DYN_ARGS=true&amp;DOC_NAME=FAT:RGQ_ENTRPR_VAL_EV_SOURCE_WINDOW.FAT&amp;VAR:ID1=BWT-AT&amp;VAR:SDATE=20101119&amp;VAR:FDATE=20100930&amp;VAR:FREQ=WEEKLY&amp;VAR:RELITEM=&amp;VAR:CURRENCY=&amp;VAR:DB_TYPE=&amp;VAR:UNITS=M&amp;window=popu","p&amp;width=535&amp;height=425&amp;START_MAXIMIZED=FALSE&amp;Y=120&amp;display_string=audit"}</definedName>
    <definedName name="_530__FDSAUDITLINK__" localSheetId="0" hidden="1">{"fdsup://directions/FAT Viewer?action=UPDATE&amp;creator=factSet&amp;DYN_ARGS=true&amp;DOC_NAME=FAT:RGQ_ENTRPR_VAL_EV_SOURCE_WINDOW.FAT&amp;VAR:ID1=BWT-AT&amp;VAR:SDATE=20101119&amp;VAR:FDATE=20100930&amp;VAR:FREQ=WEEKLY&amp;VAR:RELITEM=&amp;VAR:CURRENCY=&amp;VAR:DB_TYPE=&amp;VAR:UNITS=M&amp;window=popu","p&amp;width=535&amp;height=425&amp;START_MAXIMIZED=FALSE&amp;Y=120&amp;display_string=audit"}</definedName>
    <definedName name="_530__FDSAUDITLINK__" hidden="1">{"fdsup://directions/FAT Viewer?action=UPDATE&amp;creator=factSet&amp;DYN_ARGS=true&amp;DOC_NAME=FAT:RGQ_ENTRPR_VAL_EV_SOURCE_WINDOW.FAT&amp;VAR:ID1=BWT-AT&amp;VAR:SDATE=20101119&amp;VAR:FDATE=20100930&amp;VAR:FREQ=WEEKLY&amp;VAR:RELITEM=&amp;VAR:CURRENCY=&amp;VAR:DB_TYPE=&amp;VAR:UNITS=M&amp;window=popu","p&amp;width=535&amp;height=425&amp;START_MAXIMIZED=FALSE&amp;Y=120&amp;display_string=audit"}</definedName>
    <definedName name="_531__FDSAUDITLINK__" localSheetId="1" hidden="1">{"fdsup://directions/FAT Viewer?action=UPDATE&amp;creator=factSet&amp;DYN_ARGS=true&amp;DOC_NAME=FAT:RGQ_ENTRPR_VAL_EV_SOURCE_WINDOW.FAT&amp;VAR:ID1=BWT-AT&amp;VAR:SDATE=20101112&amp;VAR:FDATE=20100930&amp;VAR:FREQ=WEEKLY&amp;VAR:RELITEM=&amp;VAR:CURRENCY=&amp;VAR:DB_TYPE=&amp;VAR:UNITS=M&amp;window=popu","p&amp;width=535&amp;height=425&amp;START_MAXIMIZED=FALSE&amp;Y=120&amp;display_string=audit"}</definedName>
    <definedName name="_531__FDSAUDITLINK__" localSheetId="0" hidden="1">{"fdsup://directions/FAT Viewer?action=UPDATE&amp;creator=factSet&amp;DYN_ARGS=true&amp;DOC_NAME=FAT:RGQ_ENTRPR_VAL_EV_SOURCE_WINDOW.FAT&amp;VAR:ID1=BWT-AT&amp;VAR:SDATE=20101112&amp;VAR:FDATE=20100930&amp;VAR:FREQ=WEEKLY&amp;VAR:RELITEM=&amp;VAR:CURRENCY=&amp;VAR:DB_TYPE=&amp;VAR:UNITS=M&amp;window=popu","p&amp;width=535&amp;height=425&amp;START_MAXIMIZED=FALSE&amp;Y=120&amp;display_string=audit"}</definedName>
    <definedName name="_531__FDSAUDITLINK__" hidden="1">{"fdsup://directions/FAT Viewer?action=UPDATE&amp;creator=factSet&amp;DYN_ARGS=true&amp;DOC_NAME=FAT:RGQ_ENTRPR_VAL_EV_SOURCE_WINDOW.FAT&amp;VAR:ID1=BWT-AT&amp;VAR:SDATE=20101112&amp;VAR:FDATE=20100930&amp;VAR:FREQ=WEEKLY&amp;VAR:RELITEM=&amp;VAR:CURRENCY=&amp;VAR:DB_TYPE=&amp;VAR:UNITS=M&amp;window=popu","p&amp;width=535&amp;height=425&amp;START_MAXIMIZED=FALSE&amp;Y=120&amp;display_string=audit"}</definedName>
    <definedName name="_532__FDSAUDITLINK__" localSheetId="1" hidden="1">{"fdsup://directions/FAT Viewer?action=UPDATE&amp;creator=factSet&amp;DYN_ARGS=true&amp;DOC_NAME=FAT:RGQ_ENTRPR_VAL_EV_SOURCE_WINDOW.FAT&amp;VAR:ID1=BWT-AT&amp;VAR:SDATE=20101105&amp;VAR:FDATE=20100930&amp;VAR:FREQ=WEEKLY&amp;VAR:RELITEM=&amp;VAR:CURRENCY=&amp;VAR:DB_TYPE=&amp;VAR:UNITS=M&amp;window=popu","p&amp;width=535&amp;height=425&amp;START_MAXIMIZED=FALSE&amp;Y=120&amp;display_string=audit"}</definedName>
    <definedName name="_532__FDSAUDITLINK__" localSheetId="0" hidden="1">{"fdsup://directions/FAT Viewer?action=UPDATE&amp;creator=factSet&amp;DYN_ARGS=true&amp;DOC_NAME=FAT:RGQ_ENTRPR_VAL_EV_SOURCE_WINDOW.FAT&amp;VAR:ID1=BWT-AT&amp;VAR:SDATE=20101105&amp;VAR:FDATE=20100930&amp;VAR:FREQ=WEEKLY&amp;VAR:RELITEM=&amp;VAR:CURRENCY=&amp;VAR:DB_TYPE=&amp;VAR:UNITS=M&amp;window=popu","p&amp;width=535&amp;height=425&amp;START_MAXIMIZED=FALSE&amp;Y=120&amp;display_string=audit"}</definedName>
    <definedName name="_532__FDSAUDITLINK__" hidden="1">{"fdsup://directions/FAT Viewer?action=UPDATE&amp;creator=factSet&amp;DYN_ARGS=true&amp;DOC_NAME=FAT:RGQ_ENTRPR_VAL_EV_SOURCE_WINDOW.FAT&amp;VAR:ID1=BWT-AT&amp;VAR:SDATE=20101105&amp;VAR:FDATE=20100930&amp;VAR:FREQ=WEEKLY&amp;VAR:RELITEM=&amp;VAR:CURRENCY=&amp;VAR:DB_TYPE=&amp;VAR:UNITS=M&amp;window=popu","p&amp;width=535&amp;height=425&amp;START_MAXIMIZED=FALSE&amp;Y=120&amp;display_string=audit"}</definedName>
    <definedName name="_533__FDSAUDITLINK__" localSheetId="1" hidden="1">{"fdsup://directions/FAT Viewer?action=UPDATE&amp;creator=factSet&amp;DYN_ARGS=true&amp;DOC_NAME=FAT:RGQ_ENTRPR_VAL_EV_SOURCE_WINDOW.FAT&amp;VAR:ID1=BWT-AT&amp;VAR:SDATE=20101029&amp;VAR:FDATE=20100930&amp;VAR:FREQ=WEEKLY&amp;VAR:RELITEM=&amp;VAR:CURRENCY=&amp;VAR:DB_TYPE=&amp;VAR:UNITS=M&amp;window=popu","p&amp;width=535&amp;height=425&amp;START_MAXIMIZED=FALSE&amp;Y=120&amp;display_string=audit"}</definedName>
    <definedName name="_533__FDSAUDITLINK__" localSheetId="0" hidden="1">{"fdsup://directions/FAT Viewer?action=UPDATE&amp;creator=factSet&amp;DYN_ARGS=true&amp;DOC_NAME=FAT:RGQ_ENTRPR_VAL_EV_SOURCE_WINDOW.FAT&amp;VAR:ID1=BWT-AT&amp;VAR:SDATE=20101029&amp;VAR:FDATE=20100930&amp;VAR:FREQ=WEEKLY&amp;VAR:RELITEM=&amp;VAR:CURRENCY=&amp;VAR:DB_TYPE=&amp;VAR:UNITS=M&amp;window=popu","p&amp;width=535&amp;height=425&amp;START_MAXIMIZED=FALSE&amp;Y=120&amp;display_string=audit"}</definedName>
    <definedName name="_533__FDSAUDITLINK__" hidden="1">{"fdsup://directions/FAT Viewer?action=UPDATE&amp;creator=factSet&amp;DYN_ARGS=true&amp;DOC_NAME=FAT:RGQ_ENTRPR_VAL_EV_SOURCE_WINDOW.FAT&amp;VAR:ID1=BWT-AT&amp;VAR:SDATE=20101029&amp;VAR:FDATE=20100930&amp;VAR:FREQ=WEEKLY&amp;VAR:RELITEM=&amp;VAR:CURRENCY=&amp;VAR:DB_TYPE=&amp;VAR:UNITS=M&amp;window=popu","p&amp;width=535&amp;height=425&amp;START_MAXIMIZED=FALSE&amp;Y=120&amp;display_string=audit"}</definedName>
    <definedName name="_534__FDSAUDITLINK__" localSheetId="1" hidden="1">{"fdsup://directions/FAT Viewer?action=UPDATE&amp;creator=factSet&amp;DYN_ARGS=true&amp;DOC_NAME=FAT:RGQ_ENTRPR_VAL_EV_SOURCE_WINDOW.FAT&amp;VAR:ID1=BWT-AT&amp;VAR:SDATE=20101022&amp;VAR:FDATE=20100930&amp;VAR:FREQ=WEEKLY&amp;VAR:RELITEM=&amp;VAR:CURRENCY=&amp;VAR:DB_TYPE=&amp;VAR:UNITS=M&amp;window=popu","p&amp;width=535&amp;height=425&amp;START_MAXIMIZED=FALSE&amp;Y=120&amp;display_string=audit"}</definedName>
    <definedName name="_534__FDSAUDITLINK__" localSheetId="0" hidden="1">{"fdsup://directions/FAT Viewer?action=UPDATE&amp;creator=factSet&amp;DYN_ARGS=true&amp;DOC_NAME=FAT:RGQ_ENTRPR_VAL_EV_SOURCE_WINDOW.FAT&amp;VAR:ID1=BWT-AT&amp;VAR:SDATE=20101022&amp;VAR:FDATE=20100930&amp;VAR:FREQ=WEEKLY&amp;VAR:RELITEM=&amp;VAR:CURRENCY=&amp;VAR:DB_TYPE=&amp;VAR:UNITS=M&amp;window=popu","p&amp;width=535&amp;height=425&amp;START_MAXIMIZED=FALSE&amp;Y=120&amp;display_string=audit"}</definedName>
    <definedName name="_534__FDSAUDITLINK__" hidden="1">{"fdsup://directions/FAT Viewer?action=UPDATE&amp;creator=factSet&amp;DYN_ARGS=true&amp;DOC_NAME=FAT:RGQ_ENTRPR_VAL_EV_SOURCE_WINDOW.FAT&amp;VAR:ID1=BWT-AT&amp;VAR:SDATE=20101022&amp;VAR:FDATE=20100930&amp;VAR:FREQ=WEEKLY&amp;VAR:RELITEM=&amp;VAR:CURRENCY=&amp;VAR:DB_TYPE=&amp;VAR:UNITS=M&amp;window=popu","p&amp;width=535&amp;height=425&amp;START_MAXIMIZED=FALSE&amp;Y=120&amp;display_string=audit"}</definedName>
    <definedName name="_535__FDSAUDITLINK__" localSheetId="1" hidden="1">{"fdsup://directions/FAT Viewer?action=UPDATE&amp;creator=factSet&amp;DYN_ARGS=true&amp;DOC_NAME=FAT:RGQ_ENTRPR_VAL_EV_SOURCE_WINDOW.FAT&amp;VAR:ID1=BWT-AT&amp;VAR:SDATE=20101015&amp;VAR:FDATE=20100930&amp;VAR:FREQ=WEEKLY&amp;VAR:RELITEM=&amp;VAR:CURRENCY=&amp;VAR:DB_TYPE=&amp;VAR:UNITS=M&amp;window=popu","p&amp;width=535&amp;height=425&amp;START_MAXIMIZED=FALSE&amp;Y=120&amp;display_string=audit"}</definedName>
    <definedName name="_535__FDSAUDITLINK__" localSheetId="0" hidden="1">{"fdsup://directions/FAT Viewer?action=UPDATE&amp;creator=factSet&amp;DYN_ARGS=true&amp;DOC_NAME=FAT:RGQ_ENTRPR_VAL_EV_SOURCE_WINDOW.FAT&amp;VAR:ID1=BWT-AT&amp;VAR:SDATE=20101015&amp;VAR:FDATE=20100930&amp;VAR:FREQ=WEEKLY&amp;VAR:RELITEM=&amp;VAR:CURRENCY=&amp;VAR:DB_TYPE=&amp;VAR:UNITS=M&amp;window=popu","p&amp;width=535&amp;height=425&amp;START_MAXIMIZED=FALSE&amp;Y=120&amp;display_string=audit"}</definedName>
    <definedName name="_535__FDSAUDITLINK__" hidden="1">{"fdsup://directions/FAT Viewer?action=UPDATE&amp;creator=factSet&amp;DYN_ARGS=true&amp;DOC_NAME=FAT:RGQ_ENTRPR_VAL_EV_SOURCE_WINDOW.FAT&amp;VAR:ID1=BWT-AT&amp;VAR:SDATE=20101015&amp;VAR:FDATE=20100930&amp;VAR:FREQ=WEEKLY&amp;VAR:RELITEM=&amp;VAR:CURRENCY=&amp;VAR:DB_TYPE=&amp;VAR:UNITS=M&amp;window=popu","p&amp;width=535&amp;height=425&amp;START_MAXIMIZED=FALSE&amp;Y=120&amp;display_string=audit"}</definedName>
    <definedName name="_536__FDSAUDITLINK__" localSheetId="1" hidden="1">{"fdsup://directions/FAT Viewer?action=UPDATE&amp;creator=factSet&amp;DYN_ARGS=true&amp;DOC_NAME=FAT:RGQ_ENTRPR_VAL_EV_SOURCE_WINDOW.FAT&amp;VAR:ID1=BWT-AT&amp;VAR:SDATE=20101008&amp;VAR:FDATE=20100930&amp;VAR:FREQ=WEEKLY&amp;VAR:RELITEM=&amp;VAR:CURRENCY=&amp;VAR:DB_TYPE=&amp;VAR:UNITS=M&amp;window=popu","p&amp;width=535&amp;height=425&amp;START_MAXIMIZED=FALSE&amp;Y=120&amp;display_string=audit"}</definedName>
    <definedName name="_536__FDSAUDITLINK__" localSheetId="0" hidden="1">{"fdsup://directions/FAT Viewer?action=UPDATE&amp;creator=factSet&amp;DYN_ARGS=true&amp;DOC_NAME=FAT:RGQ_ENTRPR_VAL_EV_SOURCE_WINDOW.FAT&amp;VAR:ID1=BWT-AT&amp;VAR:SDATE=20101008&amp;VAR:FDATE=20100930&amp;VAR:FREQ=WEEKLY&amp;VAR:RELITEM=&amp;VAR:CURRENCY=&amp;VAR:DB_TYPE=&amp;VAR:UNITS=M&amp;window=popu","p&amp;width=535&amp;height=425&amp;START_MAXIMIZED=FALSE&amp;Y=120&amp;display_string=audit"}</definedName>
    <definedName name="_536__FDSAUDITLINK__" hidden="1">{"fdsup://directions/FAT Viewer?action=UPDATE&amp;creator=factSet&amp;DYN_ARGS=true&amp;DOC_NAME=FAT:RGQ_ENTRPR_VAL_EV_SOURCE_WINDOW.FAT&amp;VAR:ID1=BWT-AT&amp;VAR:SDATE=20101008&amp;VAR:FDATE=20100930&amp;VAR:FREQ=WEEKLY&amp;VAR:RELITEM=&amp;VAR:CURRENCY=&amp;VAR:DB_TYPE=&amp;VAR:UNITS=M&amp;window=popu","p&amp;width=535&amp;height=425&amp;START_MAXIMIZED=FALSE&amp;Y=120&amp;display_string=audit"}</definedName>
    <definedName name="_537__FDSAUDITLINK__" localSheetId="1" hidden="1">{"fdsup://directions/FAT Viewer?action=UPDATE&amp;creator=factSet&amp;DYN_ARGS=true&amp;DOC_NAME=FAT:RGQ_ENTRPR_VAL_EV_SOURCE_WINDOW.FAT&amp;VAR:ID1=BWT-AT&amp;VAR:SDATE=20101001&amp;VAR:FDATE=20100930&amp;VAR:FREQ=WEEKLY&amp;VAR:RELITEM=&amp;VAR:CURRENCY=&amp;VAR:DB_TYPE=&amp;VAR:UNITS=M&amp;window=popu","p&amp;width=535&amp;height=425&amp;START_MAXIMIZED=FALSE&amp;Y=120&amp;display_string=audit"}</definedName>
    <definedName name="_537__FDSAUDITLINK__" localSheetId="0" hidden="1">{"fdsup://directions/FAT Viewer?action=UPDATE&amp;creator=factSet&amp;DYN_ARGS=true&amp;DOC_NAME=FAT:RGQ_ENTRPR_VAL_EV_SOURCE_WINDOW.FAT&amp;VAR:ID1=BWT-AT&amp;VAR:SDATE=20101001&amp;VAR:FDATE=20100930&amp;VAR:FREQ=WEEKLY&amp;VAR:RELITEM=&amp;VAR:CURRENCY=&amp;VAR:DB_TYPE=&amp;VAR:UNITS=M&amp;window=popu","p&amp;width=535&amp;height=425&amp;START_MAXIMIZED=FALSE&amp;Y=120&amp;display_string=audit"}</definedName>
    <definedName name="_537__FDSAUDITLINK__" hidden="1">{"fdsup://directions/FAT Viewer?action=UPDATE&amp;creator=factSet&amp;DYN_ARGS=true&amp;DOC_NAME=FAT:RGQ_ENTRPR_VAL_EV_SOURCE_WINDOW.FAT&amp;VAR:ID1=BWT-AT&amp;VAR:SDATE=20101001&amp;VAR:FDATE=20100930&amp;VAR:FREQ=WEEKLY&amp;VAR:RELITEM=&amp;VAR:CURRENCY=&amp;VAR:DB_TYPE=&amp;VAR:UNITS=M&amp;window=popu","p&amp;width=535&amp;height=425&amp;START_MAXIMIZED=FALSE&amp;Y=120&amp;display_string=audit"}</definedName>
    <definedName name="_538__FDSAUDITLINK__" localSheetId="1" hidden="1">{"fdsup://directions/FAT Viewer?action=UPDATE&amp;creator=factSet&amp;DYN_ARGS=true&amp;DOC_NAME=FAT:RGQ_ENTRPR_VAL_EV_SOURCE_WINDOW.FAT&amp;VAR:ID1=BWT-AT&amp;VAR:SDATE=20100924&amp;VAR:FDATE=20100630&amp;VAR:FREQ=WEEKLY&amp;VAR:RELITEM=&amp;VAR:CURRENCY=&amp;VAR:DB_TYPE=&amp;VAR:UNITS=M&amp;window=popu","p&amp;width=535&amp;height=425&amp;START_MAXIMIZED=FALSE&amp;Y=120&amp;display_string=audit"}</definedName>
    <definedName name="_538__FDSAUDITLINK__" localSheetId="0" hidden="1">{"fdsup://directions/FAT Viewer?action=UPDATE&amp;creator=factSet&amp;DYN_ARGS=true&amp;DOC_NAME=FAT:RGQ_ENTRPR_VAL_EV_SOURCE_WINDOW.FAT&amp;VAR:ID1=BWT-AT&amp;VAR:SDATE=20100924&amp;VAR:FDATE=20100630&amp;VAR:FREQ=WEEKLY&amp;VAR:RELITEM=&amp;VAR:CURRENCY=&amp;VAR:DB_TYPE=&amp;VAR:UNITS=M&amp;window=popu","p&amp;width=535&amp;height=425&amp;START_MAXIMIZED=FALSE&amp;Y=120&amp;display_string=audit"}</definedName>
    <definedName name="_538__FDSAUDITLINK__" hidden="1">{"fdsup://directions/FAT Viewer?action=UPDATE&amp;creator=factSet&amp;DYN_ARGS=true&amp;DOC_NAME=FAT:RGQ_ENTRPR_VAL_EV_SOURCE_WINDOW.FAT&amp;VAR:ID1=BWT-AT&amp;VAR:SDATE=20100924&amp;VAR:FDATE=20100630&amp;VAR:FREQ=WEEKLY&amp;VAR:RELITEM=&amp;VAR:CURRENCY=&amp;VAR:DB_TYPE=&amp;VAR:UNITS=M&amp;window=popu","p&amp;width=535&amp;height=425&amp;START_MAXIMIZED=FALSE&amp;Y=120&amp;display_string=audit"}</definedName>
    <definedName name="_539__FDSAUDITLINK__" localSheetId="1" hidden="1">{"fdsup://directions/FAT Viewer?action=UPDATE&amp;creator=factSet&amp;DYN_ARGS=true&amp;DOC_NAME=FAT:RGQ_ENTRPR_VAL_EV_SOURCE_WINDOW.FAT&amp;VAR:ID1=BWT-AT&amp;VAR:SDATE=20100917&amp;VAR:FDATE=20100630&amp;VAR:FREQ=WEEKLY&amp;VAR:RELITEM=&amp;VAR:CURRENCY=&amp;VAR:DB_TYPE=&amp;VAR:UNITS=M&amp;window=popu","p&amp;width=535&amp;height=425&amp;START_MAXIMIZED=FALSE&amp;Y=120&amp;display_string=audit"}</definedName>
    <definedName name="_539__FDSAUDITLINK__" localSheetId="0" hidden="1">{"fdsup://directions/FAT Viewer?action=UPDATE&amp;creator=factSet&amp;DYN_ARGS=true&amp;DOC_NAME=FAT:RGQ_ENTRPR_VAL_EV_SOURCE_WINDOW.FAT&amp;VAR:ID1=BWT-AT&amp;VAR:SDATE=20100917&amp;VAR:FDATE=20100630&amp;VAR:FREQ=WEEKLY&amp;VAR:RELITEM=&amp;VAR:CURRENCY=&amp;VAR:DB_TYPE=&amp;VAR:UNITS=M&amp;window=popu","p&amp;width=535&amp;height=425&amp;START_MAXIMIZED=FALSE&amp;Y=120&amp;display_string=audit"}</definedName>
    <definedName name="_539__FDSAUDITLINK__" hidden="1">{"fdsup://directions/FAT Viewer?action=UPDATE&amp;creator=factSet&amp;DYN_ARGS=true&amp;DOC_NAME=FAT:RGQ_ENTRPR_VAL_EV_SOURCE_WINDOW.FAT&amp;VAR:ID1=BWT-AT&amp;VAR:SDATE=20100917&amp;VAR:FDATE=20100630&amp;VAR:FREQ=WEEKLY&amp;VAR:RELITEM=&amp;VAR:CURRENCY=&amp;VAR:DB_TYPE=&amp;VAR:UNITS=M&amp;window=popu","p&amp;width=535&amp;height=425&amp;START_MAXIMIZED=FALSE&amp;Y=120&amp;display_string=audit"}</definedName>
    <definedName name="_54__FDSAUDITLINK__" localSheetId="1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54__FDSAUDITLINK__" localSheetId="0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54__FDSAUDITLINK__" hidden="1">{"fdsup://directions/FAT Viewer?action=UPDATE&amp;creator=factSet&amp;DYN_ARGS=true&amp;DOC_NAME=FAT:RGQ_ENTRPR_VAL_EV_SOURCE_WINDOW.FAT&amp;VAR:ID1=PNR&amp;VAR:SDATE=20091231&amp;VAR:FDATE=20091231&amp;VAR:FREQ=WEEKLY&amp;VAR:RELITEM=&amp;VAR:CURRENCY=&amp;VAR:DB_TYPE=&amp;VAR:UNITS=M&amp;window=popup&amp;w","idth=535&amp;height=425&amp;START_MAXIMIZED=FALSE&amp;Y=120&amp;display_string=audit"}</definedName>
    <definedName name="_540__FDSAUDITLINK__" localSheetId="1" hidden="1">{"fdsup://directions/FAT Viewer?action=UPDATE&amp;creator=factSet&amp;DYN_ARGS=true&amp;DOC_NAME=FAT:RGQ_ENTRPR_VAL_EV_SOURCE_WINDOW.FAT&amp;VAR:ID1=BWT-AT&amp;VAR:SDATE=20100910&amp;VAR:FDATE=20100630&amp;VAR:FREQ=WEEKLY&amp;VAR:RELITEM=&amp;VAR:CURRENCY=&amp;VAR:DB_TYPE=&amp;VAR:UNITS=M&amp;window=popu","p&amp;width=535&amp;height=425&amp;START_MAXIMIZED=FALSE&amp;Y=120&amp;display_string=audit"}</definedName>
    <definedName name="_540__FDSAUDITLINK__" localSheetId="0" hidden="1">{"fdsup://directions/FAT Viewer?action=UPDATE&amp;creator=factSet&amp;DYN_ARGS=true&amp;DOC_NAME=FAT:RGQ_ENTRPR_VAL_EV_SOURCE_WINDOW.FAT&amp;VAR:ID1=BWT-AT&amp;VAR:SDATE=20100910&amp;VAR:FDATE=20100630&amp;VAR:FREQ=WEEKLY&amp;VAR:RELITEM=&amp;VAR:CURRENCY=&amp;VAR:DB_TYPE=&amp;VAR:UNITS=M&amp;window=popu","p&amp;width=535&amp;height=425&amp;START_MAXIMIZED=FALSE&amp;Y=120&amp;display_string=audit"}</definedName>
    <definedName name="_540__FDSAUDITLINK__" hidden="1">{"fdsup://directions/FAT Viewer?action=UPDATE&amp;creator=factSet&amp;DYN_ARGS=true&amp;DOC_NAME=FAT:RGQ_ENTRPR_VAL_EV_SOURCE_WINDOW.FAT&amp;VAR:ID1=BWT-AT&amp;VAR:SDATE=20100910&amp;VAR:FDATE=20100630&amp;VAR:FREQ=WEEKLY&amp;VAR:RELITEM=&amp;VAR:CURRENCY=&amp;VAR:DB_TYPE=&amp;VAR:UNITS=M&amp;window=popu","p&amp;width=535&amp;height=425&amp;START_MAXIMIZED=FALSE&amp;Y=120&amp;display_string=audit"}</definedName>
    <definedName name="_541__FDSAUDITLINK__" localSheetId="1" hidden="1">{"fdsup://directions/FAT Viewer?action=UPDATE&amp;creator=factSet&amp;DYN_ARGS=true&amp;DOC_NAME=FAT:RGQ_ENTRPR_VAL_EV_SOURCE_WINDOW.FAT&amp;VAR:ID1=BWT-AT&amp;VAR:SDATE=20100903&amp;VAR:FDATE=20100630&amp;VAR:FREQ=WEEKLY&amp;VAR:RELITEM=&amp;VAR:CURRENCY=&amp;VAR:DB_TYPE=&amp;VAR:UNITS=M&amp;window=popu","p&amp;width=535&amp;height=425&amp;START_MAXIMIZED=FALSE&amp;Y=120&amp;display_string=audit"}</definedName>
    <definedName name="_541__FDSAUDITLINK__" localSheetId="0" hidden="1">{"fdsup://directions/FAT Viewer?action=UPDATE&amp;creator=factSet&amp;DYN_ARGS=true&amp;DOC_NAME=FAT:RGQ_ENTRPR_VAL_EV_SOURCE_WINDOW.FAT&amp;VAR:ID1=BWT-AT&amp;VAR:SDATE=20100903&amp;VAR:FDATE=20100630&amp;VAR:FREQ=WEEKLY&amp;VAR:RELITEM=&amp;VAR:CURRENCY=&amp;VAR:DB_TYPE=&amp;VAR:UNITS=M&amp;window=popu","p&amp;width=535&amp;height=425&amp;START_MAXIMIZED=FALSE&amp;Y=120&amp;display_string=audit"}</definedName>
    <definedName name="_541__FDSAUDITLINK__" hidden="1">{"fdsup://directions/FAT Viewer?action=UPDATE&amp;creator=factSet&amp;DYN_ARGS=true&amp;DOC_NAME=FAT:RGQ_ENTRPR_VAL_EV_SOURCE_WINDOW.FAT&amp;VAR:ID1=BWT-AT&amp;VAR:SDATE=20100903&amp;VAR:FDATE=20100630&amp;VAR:FREQ=WEEKLY&amp;VAR:RELITEM=&amp;VAR:CURRENCY=&amp;VAR:DB_TYPE=&amp;VAR:UNITS=M&amp;window=popu","p&amp;width=535&amp;height=425&amp;START_MAXIMIZED=FALSE&amp;Y=120&amp;display_string=audit"}</definedName>
    <definedName name="_542__FDSAUDITLINK__" localSheetId="1" hidden="1">{"fdsup://directions/FAT Viewer?action=UPDATE&amp;creator=factSet&amp;DYN_ARGS=true&amp;DOC_NAME=FAT:RGQ_ENTRPR_VAL_EV_SOURCE_WINDOW.FAT&amp;VAR:ID1=BWT-AT&amp;VAR:SDATE=20100827&amp;VAR:FDATE=20100630&amp;VAR:FREQ=WEEKLY&amp;VAR:RELITEM=&amp;VAR:CURRENCY=&amp;VAR:DB_TYPE=&amp;VAR:UNITS=M&amp;window=popu","p&amp;width=535&amp;height=425&amp;START_MAXIMIZED=FALSE&amp;Y=120&amp;display_string=audit"}</definedName>
    <definedName name="_542__FDSAUDITLINK__" localSheetId="0" hidden="1">{"fdsup://directions/FAT Viewer?action=UPDATE&amp;creator=factSet&amp;DYN_ARGS=true&amp;DOC_NAME=FAT:RGQ_ENTRPR_VAL_EV_SOURCE_WINDOW.FAT&amp;VAR:ID1=BWT-AT&amp;VAR:SDATE=20100827&amp;VAR:FDATE=20100630&amp;VAR:FREQ=WEEKLY&amp;VAR:RELITEM=&amp;VAR:CURRENCY=&amp;VAR:DB_TYPE=&amp;VAR:UNITS=M&amp;window=popu","p&amp;width=535&amp;height=425&amp;START_MAXIMIZED=FALSE&amp;Y=120&amp;display_string=audit"}</definedName>
    <definedName name="_542__FDSAUDITLINK__" hidden="1">{"fdsup://directions/FAT Viewer?action=UPDATE&amp;creator=factSet&amp;DYN_ARGS=true&amp;DOC_NAME=FAT:RGQ_ENTRPR_VAL_EV_SOURCE_WINDOW.FAT&amp;VAR:ID1=BWT-AT&amp;VAR:SDATE=20100827&amp;VAR:FDATE=20100630&amp;VAR:FREQ=WEEKLY&amp;VAR:RELITEM=&amp;VAR:CURRENCY=&amp;VAR:DB_TYPE=&amp;VAR:UNITS=M&amp;window=popu","p&amp;width=535&amp;height=425&amp;START_MAXIMIZED=FALSE&amp;Y=120&amp;display_string=audit"}</definedName>
    <definedName name="_543__FDSAUDITLINK__" localSheetId="1" hidden="1">{"fdsup://directions/FAT Viewer?action=UPDATE&amp;creator=factSet&amp;DYN_ARGS=true&amp;DOC_NAME=FAT:RGQ_ENTRPR_VAL_EV_SOURCE_WINDOW.FAT&amp;VAR:ID1=BWT-AT&amp;VAR:SDATE=20100820&amp;VAR:FDATE=20100630&amp;VAR:FREQ=WEEKLY&amp;VAR:RELITEM=&amp;VAR:CURRENCY=&amp;VAR:DB_TYPE=&amp;VAR:UNITS=M&amp;window=popu","p&amp;width=535&amp;height=425&amp;START_MAXIMIZED=FALSE&amp;Y=120&amp;display_string=audit"}</definedName>
    <definedName name="_543__FDSAUDITLINK__" localSheetId="0" hidden="1">{"fdsup://directions/FAT Viewer?action=UPDATE&amp;creator=factSet&amp;DYN_ARGS=true&amp;DOC_NAME=FAT:RGQ_ENTRPR_VAL_EV_SOURCE_WINDOW.FAT&amp;VAR:ID1=BWT-AT&amp;VAR:SDATE=20100820&amp;VAR:FDATE=20100630&amp;VAR:FREQ=WEEKLY&amp;VAR:RELITEM=&amp;VAR:CURRENCY=&amp;VAR:DB_TYPE=&amp;VAR:UNITS=M&amp;window=popu","p&amp;width=535&amp;height=425&amp;START_MAXIMIZED=FALSE&amp;Y=120&amp;display_string=audit"}</definedName>
    <definedName name="_543__FDSAUDITLINK__" hidden="1">{"fdsup://directions/FAT Viewer?action=UPDATE&amp;creator=factSet&amp;DYN_ARGS=true&amp;DOC_NAME=FAT:RGQ_ENTRPR_VAL_EV_SOURCE_WINDOW.FAT&amp;VAR:ID1=BWT-AT&amp;VAR:SDATE=20100820&amp;VAR:FDATE=20100630&amp;VAR:FREQ=WEEKLY&amp;VAR:RELITEM=&amp;VAR:CURRENCY=&amp;VAR:DB_TYPE=&amp;VAR:UNITS=M&amp;window=popu","p&amp;width=535&amp;height=425&amp;START_MAXIMIZED=FALSE&amp;Y=120&amp;display_string=audit"}</definedName>
    <definedName name="_544__FDSAUDITLINK__" localSheetId="1" hidden="1">{"fdsup://directions/FAT Viewer?action=UPDATE&amp;creator=factSet&amp;DYN_ARGS=true&amp;DOC_NAME=FAT:RGQ_ENTRPR_VAL_EV_SOURCE_WINDOW.FAT&amp;VAR:ID1=BWT-AT&amp;VAR:SDATE=20100813&amp;VAR:FDATE=20100630&amp;VAR:FREQ=WEEKLY&amp;VAR:RELITEM=&amp;VAR:CURRENCY=&amp;VAR:DB_TYPE=&amp;VAR:UNITS=M&amp;window=popu","p&amp;width=535&amp;height=425&amp;START_MAXIMIZED=FALSE&amp;Y=120&amp;display_string=audit"}</definedName>
    <definedName name="_544__FDSAUDITLINK__" localSheetId="0" hidden="1">{"fdsup://directions/FAT Viewer?action=UPDATE&amp;creator=factSet&amp;DYN_ARGS=true&amp;DOC_NAME=FAT:RGQ_ENTRPR_VAL_EV_SOURCE_WINDOW.FAT&amp;VAR:ID1=BWT-AT&amp;VAR:SDATE=20100813&amp;VAR:FDATE=20100630&amp;VAR:FREQ=WEEKLY&amp;VAR:RELITEM=&amp;VAR:CURRENCY=&amp;VAR:DB_TYPE=&amp;VAR:UNITS=M&amp;window=popu","p&amp;width=535&amp;height=425&amp;START_MAXIMIZED=FALSE&amp;Y=120&amp;display_string=audit"}</definedName>
    <definedName name="_544__FDSAUDITLINK__" hidden="1">{"fdsup://directions/FAT Viewer?action=UPDATE&amp;creator=factSet&amp;DYN_ARGS=true&amp;DOC_NAME=FAT:RGQ_ENTRPR_VAL_EV_SOURCE_WINDOW.FAT&amp;VAR:ID1=BWT-AT&amp;VAR:SDATE=20100813&amp;VAR:FDATE=20100630&amp;VAR:FREQ=WEEKLY&amp;VAR:RELITEM=&amp;VAR:CURRENCY=&amp;VAR:DB_TYPE=&amp;VAR:UNITS=M&amp;window=popu","p&amp;width=535&amp;height=425&amp;START_MAXIMIZED=FALSE&amp;Y=120&amp;display_string=audit"}</definedName>
    <definedName name="_545__FDSAUDITLINK__" localSheetId="1" hidden="1">{"fdsup://directions/FAT Viewer?action=UPDATE&amp;creator=factSet&amp;DYN_ARGS=true&amp;DOC_NAME=FAT:RGQ_ENTRPR_VAL_EV_SOURCE_WINDOW.FAT&amp;VAR:ID1=BWT-AT&amp;VAR:SDATE=20100806&amp;VAR:FDATE=20100630&amp;VAR:FREQ=WEEKLY&amp;VAR:RELITEM=&amp;VAR:CURRENCY=&amp;VAR:DB_TYPE=&amp;VAR:UNITS=M&amp;window=popu","p&amp;width=535&amp;height=425&amp;START_MAXIMIZED=FALSE&amp;Y=120&amp;display_string=audit"}</definedName>
    <definedName name="_545__FDSAUDITLINK__" localSheetId="0" hidden="1">{"fdsup://directions/FAT Viewer?action=UPDATE&amp;creator=factSet&amp;DYN_ARGS=true&amp;DOC_NAME=FAT:RGQ_ENTRPR_VAL_EV_SOURCE_WINDOW.FAT&amp;VAR:ID1=BWT-AT&amp;VAR:SDATE=20100806&amp;VAR:FDATE=20100630&amp;VAR:FREQ=WEEKLY&amp;VAR:RELITEM=&amp;VAR:CURRENCY=&amp;VAR:DB_TYPE=&amp;VAR:UNITS=M&amp;window=popu","p&amp;width=535&amp;height=425&amp;START_MAXIMIZED=FALSE&amp;Y=120&amp;display_string=audit"}</definedName>
    <definedName name="_545__FDSAUDITLINK__" hidden="1">{"fdsup://directions/FAT Viewer?action=UPDATE&amp;creator=factSet&amp;DYN_ARGS=true&amp;DOC_NAME=FAT:RGQ_ENTRPR_VAL_EV_SOURCE_WINDOW.FAT&amp;VAR:ID1=BWT-AT&amp;VAR:SDATE=20100806&amp;VAR:FDATE=20100630&amp;VAR:FREQ=WEEKLY&amp;VAR:RELITEM=&amp;VAR:CURRENCY=&amp;VAR:DB_TYPE=&amp;VAR:UNITS=M&amp;window=popu","p&amp;width=535&amp;height=425&amp;START_MAXIMIZED=FALSE&amp;Y=120&amp;display_string=audit"}</definedName>
    <definedName name="_546__FDSAUDITLINK__" localSheetId="1" hidden="1">{"fdsup://directions/FAT Viewer?action=UPDATE&amp;creator=factSet&amp;DYN_ARGS=true&amp;DOC_NAME=FAT:RGQ_ENTRPR_VAL_EV_SOURCE_WINDOW.FAT&amp;VAR:ID1=BWT-AT&amp;VAR:SDATE=20100730&amp;VAR:FDATE=20100630&amp;VAR:FREQ=WEEKLY&amp;VAR:RELITEM=&amp;VAR:CURRENCY=&amp;VAR:DB_TYPE=&amp;VAR:UNITS=M&amp;window=popu","p&amp;width=535&amp;height=425&amp;START_MAXIMIZED=FALSE&amp;Y=120&amp;display_string=audit"}</definedName>
    <definedName name="_546__FDSAUDITLINK__" localSheetId="0" hidden="1">{"fdsup://directions/FAT Viewer?action=UPDATE&amp;creator=factSet&amp;DYN_ARGS=true&amp;DOC_NAME=FAT:RGQ_ENTRPR_VAL_EV_SOURCE_WINDOW.FAT&amp;VAR:ID1=BWT-AT&amp;VAR:SDATE=20100730&amp;VAR:FDATE=20100630&amp;VAR:FREQ=WEEKLY&amp;VAR:RELITEM=&amp;VAR:CURRENCY=&amp;VAR:DB_TYPE=&amp;VAR:UNITS=M&amp;window=popu","p&amp;width=535&amp;height=425&amp;START_MAXIMIZED=FALSE&amp;Y=120&amp;display_string=audit"}</definedName>
    <definedName name="_546__FDSAUDITLINK__" hidden="1">{"fdsup://directions/FAT Viewer?action=UPDATE&amp;creator=factSet&amp;DYN_ARGS=true&amp;DOC_NAME=FAT:RGQ_ENTRPR_VAL_EV_SOURCE_WINDOW.FAT&amp;VAR:ID1=BWT-AT&amp;VAR:SDATE=20100730&amp;VAR:FDATE=20100630&amp;VAR:FREQ=WEEKLY&amp;VAR:RELITEM=&amp;VAR:CURRENCY=&amp;VAR:DB_TYPE=&amp;VAR:UNITS=M&amp;window=popu","p&amp;width=535&amp;height=425&amp;START_MAXIMIZED=FALSE&amp;Y=120&amp;display_string=audit"}</definedName>
    <definedName name="_547__FDSAUDITLINK__" localSheetId="1" hidden="1">{"fdsup://directions/FAT Viewer?action=UPDATE&amp;creator=factSet&amp;DYN_ARGS=true&amp;DOC_NAME=FAT:RGQ_ENTRPR_VAL_EV_SOURCE_WINDOW.FAT&amp;VAR:ID1=BWT-AT&amp;VAR:SDATE=20100723&amp;VAR:FDATE=20100630&amp;VAR:FREQ=WEEKLY&amp;VAR:RELITEM=&amp;VAR:CURRENCY=&amp;VAR:DB_TYPE=&amp;VAR:UNITS=M&amp;window=popu","p&amp;width=535&amp;height=425&amp;START_MAXIMIZED=FALSE&amp;Y=120&amp;display_string=audit"}</definedName>
    <definedName name="_547__FDSAUDITLINK__" localSheetId="0" hidden="1">{"fdsup://directions/FAT Viewer?action=UPDATE&amp;creator=factSet&amp;DYN_ARGS=true&amp;DOC_NAME=FAT:RGQ_ENTRPR_VAL_EV_SOURCE_WINDOW.FAT&amp;VAR:ID1=BWT-AT&amp;VAR:SDATE=20100723&amp;VAR:FDATE=20100630&amp;VAR:FREQ=WEEKLY&amp;VAR:RELITEM=&amp;VAR:CURRENCY=&amp;VAR:DB_TYPE=&amp;VAR:UNITS=M&amp;window=popu","p&amp;width=535&amp;height=425&amp;START_MAXIMIZED=FALSE&amp;Y=120&amp;display_string=audit"}</definedName>
    <definedName name="_547__FDSAUDITLINK__" hidden="1">{"fdsup://directions/FAT Viewer?action=UPDATE&amp;creator=factSet&amp;DYN_ARGS=true&amp;DOC_NAME=FAT:RGQ_ENTRPR_VAL_EV_SOURCE_WINDOW.FAT&amp;VAR:ID1=BWT-AT&amp;VAR:SDATE=20100723&amp;VAR:FDATE=20100630&amp;VAR:FREQ=WEEKLY&amp;VAR:RELITEM=&amp;VAR:CURRENCY=&amp;VAR:DB_TYPE=&amp;VAR:UNITS=M&amp;window=popu","p&amp;width=535&amp;height=425&amp;START_MAXIMIZED=FALSE&amp;Y=120&amp;display_string=audit"}</definedName>
    <definedName name="_548__FDSAUDITLINK__" localSheetId="1" hidden="1">{"fdsup://directions/FAT Viewer?action=UPDATE&amp;creator=factSet&amp;DYN_ARGS=true&amp;DOC_NAME=FAT:RGQ_ENTRPR_VAL_EV_SOURCE_WINDOW.FAT&amp;VAR:ID1=BWT-AT&amp;VAR:SDATE=20100716&amp;VAR:FDATE=20100630&amp;VAR:FREQ=WEEKLY&amp;VAR:RELITEM=&amp;VAR:CURRENCY=&amp;VAR:DB_TYPE=&amp;VAR:UNITS=M&amp;window=popu","p&amp;width=535&amp;height=425&amp;START_MAXIMIZED=FALSE&amp;Y=120&amp;display_string=audit"}</definedName>
    <definedName name="_548__FDSAUDITLINK__" localSheetId="0" hidden="1">{"fdsup://directions/FAT Viewer?action=UPDATE&amp;creator=factSet&amp;DYN_ARGS=true&amp;DOC_NAME=FAT:RGQ_ENTRPR_VAL_EV_SOURCE_WINDOW.FAT&amp;VAR:ID1=BWT-AT&amp;VAR:SDATE=20100716&amp;VAR:FDATE=20100630&amp;VAR:FREQ=WEEKLY&amp;VAR:RELITEM=&amp;VAR:CURRENCY=&amp;VAR:DB_TYPE=&amp;VAR:UNITS=M&amp;window=popu","p&amp;width=535&amp;height=425&amp;START_MAXIMIZED=FALSE&amp;Y=120&amp;display_string=audit"}</definedName>
    <definedName name="_548__FDSAUDITLINK__" hidden="1">{"fdsup://directions/FAT Viewer?action=UPDATE&amp;creator=factSet&amp;DYN_ARGS=true&amp;DOC_NAME=FAT:RGQ_ENTRPR_VAL_EV_SOURCE_WINDOW.FAT&amp;VAR:ID1=BWT-AT&amp;VAR:SDATE=20100716&amp;VAR:FDATE=20100630&amp;VAR:FREQ=WEEKLY&amp;VAR:RELITEM=&amp;VAR:CURRENCY=&amp;VAR:DB_TYPE=&amp;VAR:UNITS=M&amp;window=popu","p&amp;width=535&amp;height=425&amp;START_MAXIMIZED=FALSE&amp;Y=120&amp;display_string=audit"}</definedName>
    <definedName name="_549__FDSAUDITLINK__" localSheetId="1" hidden="1">{"fdsup://directions/FAT Viewer?action=UPDATE&amp;creator=factSet&amp;DYN_ARGS=true&amp;DOC_NAME=FAT:RGQ_ENTRPR_VAL_EV_SOURCE_WINDOW.FAT&amp;VAR:ID1=BWT-AT&amp;VAR:SDATE=20100709&amp;VAR:FDATE=20100630&amp;VAR:FREQ=WEEKLY&amp;VAR:RELITEM=&amp;VAR:CURRENCY=&amp;VAR:DB_TYPE=&amp;VAR:UNITS=M&amp;window=popu","p&amp;width=535&amp;height=425&amp;START_MAXIMIZED=FALSE&amp;Y=120&amp;display_string=audit"}</definedName>
    <definedName name="_549__FDSAUDITLINK__" localSheetId="0" hidden="1">{"fdsup://directions/FAT Viewer?action=UPDATE&amp;creator=factSet&amp;DYN_ARGS=true&amp;DOC_NAME=FAT:RGQ_ENTRPR_VAL_EV_SOURCE_WINDOW.FAT&amp;VAR:ID1=BWT-AT&amp;VAR:SDATE=20100709&amp;VAR:FDATE=20100630&amp;VAR:FREQ=WEEKLY&amp;VAR:RELITEM=&amp;VAR:CURRENCY=&amp;VAR:DB_TYPE=&amp;VAR:UNITS=M&amp;window=popu","p&amp;width=535&amp;height=425&amp;START_MAXIMIZED=FALSE&amp;Y=120&amp;display_string=audit"}</definedName>
    <definedName name="_549__FDSAUDITLINK__" hidden="1">{"fdsup://directions/FAT Viewer?action=UPDATE&amp;creator=factSet&amp;DYN_ARGS=true&amp;DOC_NAME=FAT:RGQ_ENTRPR_VAL_EV_SOURCE_WINDOW.FAT&amp;VAR:ID1=BWT-AT&amp;VAR:SDATE=20100709&amp;VAR:FDATE=20100630&amp;VAR:FREQ=WEEKLY&amp;VAR:RELITEM=&amp;VAR:CURRENCY=&amp;VAR:DB_TYPE=&amp;VAR:UNITS=M&amp;window=popu","p&amp;width=535&amp;height=425&amp;START_MAXIMIZED=FALSE&amp;Y=120&amp;display_string=audit"}</definedName>
    <definedName name="_55__FDSAUDITLINK__" localSheetId="1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55__FDSAUDITLINK__" localSheetId="0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55__FDSAUDITLINK__" hidden="1">{"fdsup://directions/FAT Viewer?action=UPDATE&amp;creator=factSet&amp;DYN_ARGS=true&amp;DOC_NAME=FAT:RGQ_ENTRPR_VAL_EV_SOURCE_WINDOW.FAT&amp;VAR:ID1=PNR&amp;VAR:SDATE=20091224&amp;VAR:FDATE=20090930&amp;VAR:FREQ=WEEKLY&amp;VAR:RELITEM=&amp;VAR:CURRENCY=&amp;VAR:DB_TYPE=&amp;VAR:UNITS=M&amp;window=popup&amp;w","idth=535&amp;height=425&amp;START_MAXIMIZED=FALSE&amp;Y=120&amp;display_string=audit"}</definedName>
    <definedName name="_550__FDSAUDITLINK__" localSheetId="1" hidden="1">{"fdsup://directions/FAT Viewer?action=UPDATE&amp;creator=factSet&amp;DYN_ARGS=true&amp;DOC_NAME=FAT:RGQ_ENTRPR_VAL_EV_SOURCE_WINDOW.FAT&amp;VAR:ID1=BWT-AT&amp;VAR:SDATE=20100702&amp;VAR:FDATE=20100630&amp;VAR:FREQ=WEEKLY&amp;VAR:RELITEM=&amp;VAR:CURRENCY=&amp;VAR:DB_TYPE=&amp;VAR:UNITS=M&amp;window=popu","p&amp;width=535&amp;height=425&amp;START_MAXIMIZED=FALSE&amp;Y=120&amp;display_string=audit"}</definedName>
    <definedName name="_550__FDSAUDITLINK__" localSheetId="0" hidden="1">{"fdsup://directions/FAT Viewer?action=UPDATE&amp;creator=factSet&amp;DYN_ARGS=true&amp;DOC_NAME=FAT:RGQ_ENTRPR_VAL_EV_SOURCE_WINDOW.FAT&amp;VAR:ID1=BWT-AT&amp;VAR:SDATE=20100702&amp;VAR:FDATE=20100630&amp;VAR:FREQ=WEEKLY&amp;VAR:RELITEM=&amp;VAR:CURRENCY=&amp;VAR:DB_TYPE=&amp;VAR:UNITS=M&amp;window=popu","p&amp;width=535&amp;height=425&amp;START_MAXIMIZED=FALSE&amp;Y=120&amp;display_string=audit"}</definedName>
    <definedName name="_550__FDSAUDITLINK__" hidden="1">{"fdsup://directions/FAT Viewer?action=UPDATE&amp;creator=factSet&amp;DYN_ARGS=true&amp;DOC_NAME=FAT:RGQ_ENTRPR_VAL_EV_SOURCE_WINDOW.FAT&amp;VAR:ID1=BWT-AT&amp;VAR:SDATE=20100702&amp;VAR:FDATE=20100630&amp;VAR:FREQ=WEEKLY&amp;VAR:RELITEM=&amp;VAR:CURRENCY=&amp;VAR:DB_TYPE=&amp;VAR:UNITS=M&amp;window=popu","p&amp;width=535&amp;height=425&amp;START_MAXIMIZED=FALSE&amp;Y=120&amp;display_string=audit"}</definedName>
    <definedName name="_551__FDSAUDITLINK__" localSheetId="1" hidden="1">{"fdsup://directions/FAT Viewer?action=UPDATE&amp;creator=factSet&amp;DYN_ARGS=true&amp;DOC_NAME=FAT:RGQ_ENTRPR_VAL_EV_SOURCE_WINDOW.FAT&amp;VAR:ID1=BWT-AT&amp;VAR:SDATE=20100625&amp;VAR:FDATE=20100331&amp;VAR:FREQ=WEEKLY&amp;VAR:RELITEM=&amp;VAR:CURRENCY=&amp;VAR:DB_TYPE=&amp;VAR:UNITS=M&amp;window=popu","p&amp;width=535&amp;height=425&amp;START_MAXIMIZED=FALSE&amp;Y=120&amp;display_string=audit"}</definedName>
    <definedName name="_551__FDSAUDITLINK__" localSheetId="0" hidden="1">{"fdsup://directions/FAT Viewer?action=UPDATE&amp;creator=factSet&amp;DYN_ARGS=true&amp;DOC_NAME=FAT:RGQ_ENTRPR_VAL_EV_SOURCE_WINDOW.FAT&amp;VAR:ID1=BWT-AT&amp;VAR:SDATE=20100625&amp;VAR:FDATE=20100331&amp;VAR:FREQ=WEEKLY&amp;VAR:RELITEM=&amp;VAR:CURRENCY=&amp;VAR:DB_TYPE=&amp;VAR:UNITS=M&amp;window=popu","p&amp;width=535&amp;height=425&amp;START_MAXIMIZED=FALSE&amp;Y=120&amp;display_string=audit"}</definedName>
    <definedName name="_551__FDSAUDITLINK__" hidden="1">{"fdsup://directions/FAT Viewer?action=UPDATE&amp;creator=factSet&amp;DYN_ARGS=true&amp;DOC_NAME=FAT:RGQ_ENTRPR_VAL_EV_SOURCE_WINDOW.FAT&amp;VAR:ID1=BWT-AT&amp;VAR:SDATE=20100625&amp;VAR:FDATE=20100331&amp;VAR:FREQ=WEEKLY&amp;VAR:RELITEM=&amp;VAR:CURRENCY=&amp;VAR:DB_TYPE=&amp;VAR:UNITS=M&amp;window=popu","p&amp;width=535&amp;height=425&amp;START_MAXIMIZED=FALSE&amp;Y=120&amp;display_string=audit"}</definedName>
    <definedName name="_552__FDSAUDITLINK__" localSheetId="1" hidden="1">{"fdsup://directions/FAT Viewer?action=UPDATE&amp;creator=factSet&amp;DYN_ARGS=true&amp;DOC_NAME=FAT:RGQ_ENTRPR_VAL_EV_SOURCE_WINDOW.FAT&amp;VAR:ID1=BWT-AT&amp;VAR:SDATE=20100618&amp;VAR:FDATE=20100331&amp;VAR:FREQ=WEEKLY&amp;VAR:RELITEM=&amp;VAR:CURRENCY=&amp;VAR:DB_TYPE=&amp;VAR:UNITS=M&amp;window=popu","p&amp;width=535&amp;height=425&amp;START_MAXIMIZED=FALSE&amp;Y=120&amp;display_string=audit"}</definedName>
    <definedName name="_552__FDSAUDITLINK__" localSheetId="0" hidden="1">{"fdsup://directions/FAT Viewer?action=UPDATE&amp;creator=factSet&amp;DYN_ARGS=true&amp;DOC_NAME=FAT:RGQ_ENTRPR_VAL_EV_SOURCE_WINDOW.FAT&amp;VAR:ID1=BWT-AT&amp;VAR:SDATE=20100618&amp;VAR:FDATE=20100331&amp;VAR:FREQ=WEEKLY&amp;VAR:RELITEM=&amp;VAR:CURRENCY=&amp;VAR:DB_TYPE=&amp;VAR:UNITS=M&amp;window=popu","p&amp;width=535&amp;height=425&amp;START_MAXIMIZED=FALSE&amp;Y=120&amp;display_string=audit"}</definedName>
    <definedName name="_552__FDSAUDITLINK__" hidden="1">{"fdsup://directions/FAT Viewer?action=UPDATE&amp;creator=factSet&amp;DYN_ARGS=true&amp;DOC_NAME=FAT:RGQ_ENTRPR_VAL_EV_SOURCE_WINDOW.FAT&amp;VAR:ID1=BWT-AT&amp;VAR:SDATE=20100618&amp;VAR:FDATE=20100331&amp;VAR:FREQ=WEEKLY&amp;VAR:RELITEM=&amp;VAR:CURRENCY=&amp;VAR:DB_TYPE=&amp;VAR:UNITS=M&amp;window=popu","p&amp;width=535&amp;height=425&amp;START_MAXIMIZED=FALSE&amp;Y=120&amp;display_string=audit"}</definedName>
    <definedName name="_553__FDSAUDITLINK__" localSheetId="1" hidden="1">{"fdsup://directions/FAT Viewer?action=UPDATE&amp;creator=factSet&amp;DYN_ARGS=true&amp;DOC_NAME=FAT:RGQ_ENTRPR_VAL_EV_SOURCE_WINDOW.FAT&amp;VAR:ID1=BWT-AT&amp;VAR:SDATE=20100611&amp;VAR:FDATE=20100331&amp;VAR:FREQ=WEEKLY&amp;VAR:RELITEM=&amp;VAR:CURRENCY=&amp;VAR:DB_TYPE=&amp;VAR:UNITS=M&amp;window=popu","p&amp;width=535&amp;height=425&amp;START_MAXIMIZED=FALSE&amp;Y=120&amp;display_string=audit"}</definedName>
    <definedName name="_553__FDSAUDITLINK__" localSheetId="0" hidden="1">{"fdsup://directions/FAT Viewer?action=UPDATE&amp;creator=factSet&amp;DYN_ARGS=true&amp;DOC_NAME=FAT:RGQ_ENTRPR_VAL_EV_SOURCE_WINDOW.FAT&amp;VAR:ID1=BWT-AT&amp;VAR:SDATE=20100611&amp;VAR:FDATE=20100331&amp;VAR:FREQ=WEEKLY&amp;VAR:RELITEM=&amp;VAR:CURRENCY=&amp;VAR:DB_TYPE=&amp;VAR:UNITS=M&amp;window=popu","p&amp;width=535&amp;height=425&amp;START_MAXIMIZED=FALSE&amp;Y=120&amp;display_string=audit"}</definedName>
    <definedName name="_553__FDSAUDITLINK__" hidden="1">{"fdsup://directions/FAT Viewer?action=UPDATE&amp;creator=factSet&amp;DYN_ARGS=true&amp;DOC_NAME=FAT:RGQ_ENTRPR_VAL_EV_SOURCE_WINDOW.FAT&amp;VAR:ID1=BWT-AT&amp;VAR:SDATE=20100611&amp;VAR:FDATE=20100331&amp;VAR:FREQ=WEEKLY&amp;VAR:RELITEM=&amp;VAR:CURRENCY=&amp;VAR:DB_TYPE=&amp;VAR:UNITS=M&amp;window=popu","p&amp;width=535&amp;height=425&amp;START_MAXIMIZED=FALSE&amp;Y=120&amp;display_string=audit"}</definedName>
    <definedName name="_554__FDSAUDITLINK__" localSheetId="1" hidden="1">{"fdsup://directions/FAT Viewer?action=UPDATE&amp;creator=factSet&amp;DYN_ARGS=true&amp;DOC_NAME=FAT:RGQ_ENTRPR_VAL_EV_SOURCE_WINDOW.FAT&amp;VAR:ID1=BWT-AT&amp;VAR:SDATE=20100604&amp;VAR:FDATE=20100331&amp;VAR:FREQ=WEEKLY&amp;VAR:RELITEM=&amp;VAR:CURRENCY=&amp;VAR:DB_TYPE=&amp;VAR:UNITS=M&amp;window=popu","p&amp;width=535&amp;height=425&amp;START_MAXIMIZED=FALSE&amp;Y=120&amp;display_string=audit"}</definedName>
    <definedName name="_554__FDSAUDITLINK__" localSheetId="0" hidden="1">{"fdsup://directions/FAT Viewer?action=UPDATE&amp;creator=factSet&amp;DYN_ARGS=true&amp;DOC_NAME=FAT:RGQ_ENTRPR_VAL_EV_SOURCE_WINDOW.FAT&amp;VAR:ID1=BWT-AT&amp;VAR:SDATE=20100604&amp;VAR:FDATE=20100331&amp;VAR:FREQ=WEEKLY&amp;VAR:RELITEM=&amp;VAR:CURRENCY=&amp;VAR:DB_TYPE=&amp;VAR:UNITS=M&amp;window=popu","p&amp;width=535&amp;height=425&amp;START_MAXIMIZED=FALSE&amp;Y=120&amp;display_string=audit"}</definedName>
    <definedName name="_554__FDSAUDITLINK__" hidden="1">{"fdsup://directions/FAT Viewer?action=UPDATE&amp;creator=factSet&amp;DYN_ARGS=true&amp;DOC_NAME=FAT:RGQ_ENTRPR_VAL_EV_SOURCE_WINDOW.FAT&amp;VAR:ID1=BWT-AT&amp;VAR:SDATE=20100604&amp;VAR:FDATE=20100331&amp;VAR:FREQ=WEEKLY&amp;VAR:RELITEM=&amp;VAR:CURRENCY=&amp;VAR:DB_TYPE=&amp;VAR:UNITS=M&amp;window=popu","p&amp;width=535&amp;height=425&amp;START_MAXIMIZED=FALSE&amp;Y=120&amp;display_string=audit"}</definedName>
    <definedName name="_555__FDSAUDITLINK__" localSheetId="1" hidden="1">{"fdsup://directions/FAT Viewer?action=UPDATE&amp;creator=factSet&amp;DYN_ARGS=true&amp;DOC_NAME=FAT:RGQ_ENTRPR_VAL_EV_SOURCE_WINDOW.FAT&amp;VAR:ID1=BWT-AT&amp;VAR:SDATE=20100528&amp;VAR:FDATE=20100331&amp;VAR:FREQ=WEEKLY&amp;VAR:RELITEM=&amp;VAR:CURRENCY=&amp;VAR:DB_TYPE=&amp;VAR:UNITS=M&amp;window=popu","p&amp;width=535&amp;height=425&amp;START_MAXIMIZED=FALSE&amp;Y=120&amp;display_string=audit"}</definedName>
    <definedName name="_555__FDSAUDITLINK__" localSheetId="0" hidden="1">{"fdsup://directions/FAT Viewer?action=UPDATE&amp;creator=factSet&amp;DYN_ARGS=true&amp;DOC_NAME=FAT:RGQ_ENTRPR_VAL_EV_SOURCE_WINDOW.FAT&amp;VAR:ID1=BWT-AT&amp;VAR:SDATE=20100528&amp;VAR:FDATE=20100331&amp;VAR:FREQ=WEEKLY&amp;VAR:RELITEM=&amp;VAR:CURRENCY=&amp;VAR:DB_TYPE=&amp;VAR:UNITS=M&amp;window=popu","p&amp;width=535&amp;height=425&amp;START_MAXIMIZED=FALSE&amp;Y=120&amp;display_string=audit"}</definedName>
    <definedName name="_555__FDSAUDITLINK__" hidden="1">{"fdsup://directions/FAT Viewer?action=UPDATE&amp;creator=factSet&amp;DYN_ARGS=true&amp;DOC_NAME=FAT:RGQ_ENTRPR_VAL_EV_SOURCE_WINDOW.FAT&amp;VAR:ID1=BWT-AT&amp;VAR:SDATE=20100528&amp;VAR:FDATE=20100331&amp;VAR:FREQ=WEEKLY&amp;VAR:RELITEM=&amp;VAR:CURRENCY=&amp;VAR:DB_TYPE=&amp;VAR:UNITS=M&amp;window=popu","p&amp;width=535&amp;height=425&amp;START_MAXIMIZED=FALSE&amp;Y=120&amp;display_string=audit"}</definedName>
    <definedName name="_556__FDSAUDITLINK__" localSheetId="1" hidden="1">{"fdsup://directions/FAT Viewer?action=UPDATE&amp;creator=factSet&amp;DYN_ARGS=true&amp;DOC_NAME=FAT:RGQ_ENTRPR_VAL_EV_SOURCE_WINDOW.FAT&amp;VAR:ID1=BWT-AT&amp;VAR:SDATE=20100521&amp;VAR:FDATE=20100331&amp;VAR:FREQ=WEEKLY&amp;VAR:RELITEM=&amp;VAR:CURRENCY=&amp;VAR:DB_TYPE=&amp;VAR:UNITS=M&amp;window=popu","p&amp;width=535&amp;height=425&amp;START_MAXIMIZED=FALSE&amp;Y=120&amp;display_string=audit"}</definedName>
    <definedName name="_556__FDSAUDITLINK__" localSheetId="0" hidden="1">{"fdsup://directions/FAT Viewer?action=UPDATE&amp;creator=factSet&amp;DYN_ARGS=true&amp;DOC_NAME=FAT:RGQ_ENTRPR_VAL_EV_SOURCE_WINDOW.FAT&amp;VAR:ID1=BWT-AT&amp;VAR:SDATE=20100521&amp;VAR:FDATE=20100331&amp;VAR:FREQ=WEEKLY&amp;VAR:RELITEM=&amp;VAR:CURRENCY=&amp;VAR:DB_TYPE=&amp;VAR:UNITS=M&amp;window=popu","p&amp;width=535&amp;height=425&amp;START_MAXIMIZED=FALSE&amp;Y=120&amp;display_string=audit"}</definedName>
    <definedName name="_556__FDSAUDITLINK__" hidden="1">{"fdsup://directions/FAT Viewer?action=UPDATE&amp;creator=factSet&amp;DYN_ARGS=true&amp;DOC_NAME=FAT:RGQ_ENTRPR_VAL_EV_SOURCE_WINDOW.FAT&amp;VAR:ID1=BWT-AT&amp;VAR:SDATE=20100521&amp;VAR:FDATE=20100331&amp;VAR:FREQ=WEEKLY&amp;VAR:RELITEM=&amp;VAR:CURRENCY=&amp;VAR:DB_TYPE=&amp;VAR:UNITS=M&amp;window=popu","p&amp;width=535&amp;height=425&amp;START_MAXIMIZED=FALSE&amp;Y=120&amp;display_string=audit"}</definedName>
    <definedName name="_557__FDSAUDITLINK__" localSheetId="1" hidden="1">{"fdsup://directions/FAT Viewer?action=UPDATE&amp;creator=factSet&amp;DYN_ARGS=true&amp;DOC_NAME=FAT:RGQ_ENTRPR_VAL_EV_SOURCE_WINDOW.FAT&amp;VAR:ID1=BWT-AT&amp;VAR:SDATE=20100514&amp;VAR:FDATE=20100331&amp;VAR:FREQ=WEEKLY&amp;VAR:RELITEM=&amp;VAR:CURRENCY=&amp;VAR:DB_TYPE=&amp;VAR:UNITS=M&amp;window=popu","p&amp;width=535&amp;height=425&amp;START_MAXIMIZED=FALSE&amp;Y=120&amp;display_string=audit"}</definedName>
    <definedName name="_557__FDSAUDITLINK__" localSheetId="0" hidden="1">{"fdsup://directions/FAT Viewer?action=UPDATE&amp;creator=factSet&amp;DYN_ARGS=true&amp;DOC_NAME=FAT:RGQ_ENTRPR_VAL_EV_SOURCE_WINDOW.FAT&amp;VAR:ID1=BWT-AT&amp;VAR:SDATE=20100514&amp;VAR:FDATE=20100331&amp;VAR:FREQ=WEEKLY&amp;VAR:RELITEM=&amp;VAR:CURRENCY=&amp;VAR:DB_TYPE=&amp;VAR:UNITS=M&amp;window=popu","p&amp;width=535&amp;height=425&amp;START_MAXIMIZED=FALSE&amp;Y=120&amp;display_string=audit"}</definedName>
    <definedName name="_557__FDSAUDITLINK__" hidden="1">{"fdsup://directions/FAT Viewer?action=UPDATE&amp;creator=factSet&amp;DYN_ARGS=true&amp;DOC_NAME=FAT:RGQ_ENTRPR_VAL_EV_SOURCE_WINDOW.FAT&amp;VAR:ID1=BWT-AT&amp;VAR:SDATE=20100514&amp;VAR:FDATE=20100331&amp;VAR:FREQ=WEEKLY&amp;VAR:RELITEM=&amp;VAR:CURRENCY=&amp;VAR:DB_TYPE=&amp;VAR:UNITS=M&amp;window=popu","p&amp;width=535&amp;height=425&amp;START_MAXIMIZED=FALSE&amp;Y=120&amp;display_string=audit"}</definedName>
    <definedName name="_558__FDSAUDITLINK__" localSheetId="1" hidden="1">{"fdsup://directions/FAT Viewer?action=UPDATE&amp;creator=factSet&amp;DYN_ARGS=true&amp;DOC_NAME=FAT:RGQ_ENTRPR_VAL_EV_SOURCE_WINDOW.FAT&amp;VAR:ID1=BWT-AT&amp;VAR:SDATE=20100507&amp;VAR:FDATE=20100331&amp;VAR:FREQ=WEEKLY&amp;VAR:RELITEM=&amp;VAR:CURRENCY=&amp;VAR:DB_TYPE=&amp;VAR:UNITS=M&amp;window=popu","p&amp;width=535&amp;height=425&amp;START_MAXIMIZED=FALSE&amp;Y=120&amp;display_string=audit"}</definedName>
    <definedName name="_558__FDSAUDITLINK__" localSheetId="0" hidden="1">{"fdsup://directions/FAT Viewer?action=UPDATE&amp;creator=factSet&amp;DYN_ARGS=true&amp;DOC_NAME=FAT:RGQ_ENTRPR_VAL_EV_SOURCE_WINDOW.FAT&amp;VAR:ID1=BWT-AT&amp;VAR:SDATE=20100507&amp;VAR:FDATE=20100331&amp;VAR:FREQ=WEEKLY&amp;VAR:RELITEM=&amp;VAR:CURRENCY=&amp;VAR:DB_TYPE=&amp;VAR:UNITS=M&amp;window=popu","p&amp;width=535&amp;height=425&amp;START_MAXIMIZED=FALSE&amp;Y=120&amp;display_string=audit"}</definedName>
    <definedName name="_558__FDSAUDITLINK__" hidden="1">{"fdsup://directions/FAT Viewer?action=UPDATE&amp;creator=factSet&amp;DYN_ARGS=true&amp;DOC_NAME=FAT:RGQ_ENTRPR_VAL_EV_SOURCE_WINDOW.FAT&amp;VAR:ID1=BWT-AT&amp;VAR:SDATE=20100507&amp;VAR:FDATE=20100331&amp;VAR:FREQ=WEEKLY&amp;VAR:RELITEM=&amp;VAR:CURRENCY=&amp;VAR:DB_TYPE=&amp;VAR:UNITS=M&amp;window=popu","p&amp;width=535&amp;height=425&amp;START_MAXIMIZED=FALSE&amp;Y=120&amp;display_string=audit"}</definedName>
    <definedName name="_559__FDSAUDITLINK__" localSheetId="1" hidden="1">{"fdsup://directions/FAT Viewer?action=UPDATE&amp;creator=factSet&amp;DYN_ARGS=true&amp;DOC_NAME=FAT:RGQ_ENTRPR_VAL_EV_SOURCE_WINDOW.FAT&amp;VAR:ID1=BWT-AT&amp;VAR:SDATE=20100430&amp;VAR:FDATE=20100331&amp;VAR:FREQ=WEEKLY&amp;VAR:RELITEM=&amp;VAR:CURRENCY=&amp;VAR:DB_TYPE=&amp;VAR:UNITS=M&amp;window=popu","p&amp;width=535&amp;height=425&amp;START_MAXIMIZED=FALSE&amp;Y=120&amp;display_string=audit"}</definedName>
    <definedName name="_559__FDSAUDITLINK__" localSheetId="0" hidden="1">{"fdsup://directions/FAT Viewer?action=UPDATE&amp;creator=factSet&amp;DYN_ARGS=true&amp;DOC_NAME=FAT:RGQ_ENTRPR_VAL_EV_SOURCE_WINDOW.FAT&amp;VAR:ID1=BWT-AT&amp;VAR:SDATE=20100430&amp;VAR:FDATE=20100331&amp;VAR:FREQ=WEEKLY&amp;VAR:RELITEM=&amp;VAR:CURRENCY=&amp;VAR:DB_TYPE=&amp;VAR:UNITS=M&amp;window=popu","p&amp;width=535&amp;height=425&amp;START_MAXIMIZED=FALSE&amp;Y=120&amp;display_string=audit"}</definedName>
    <definedName name="_559__FDSAUDITLINK__" hidden="1">{"fdsup://directions/FAT Viewer?action=UPDATE&amp;creator=factSet&amp;DYN_ARGS=true&amp;DOC_NAME=FAT:RGQ_ENTRPR_VAL_EV_SOURCE_WINDOW.FAT&amp;VAR:ID1=BWT-AT&amp;VAR:SDATE=20100430&amp;VAR:FDATE=20100331&amp;VAR:FREQ=WEEKLY&amp;VAR:RELITEM=&amp;VAR:CURRENCY=&amp;VAR:DB_TYPE=&amp;VAR:UNITS=M&amp;window=popu","p&amp;width=535&amp;height=425&amp;START_MAXIMIZED=FALSE&amp;Y=120&amp;display_string=audit"}</definedName>
    <definedName name="_56__FDSAUDITLINK__" localSheetId="1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56__FDSAUDITLINK__" localSheetId="0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56__FDSAUDITLINK__" hidden="1">{"fdsup://directions/FAT Viewer?action=UPDATE&amp;creator=factSet&amp;DYN_ARGS=true&amp;DOC_NAME=FAT:RGQ_ENTRPR_VAL_EV_SOURCE_WINDOW.FAT&amp;VAR:ID1=PNR&amp;VAR:SDATE=20091218&amp;VAR:FDATE=20090930&amp;VAR:FREQ=WEEKLY&amp;VAR:RELITEM=&amp;VAR:CURRENCY=&amp;VAR:DB_TYPE=&amp;VAR:UNITS=M&amp;window=popup&amp;w","idth=535&amp;height=425&amp;START_MAXIMIZED=FALSE&amp;Y=120&amp;display_string=audit"}</definedName>
    <definedName name="_560__FDSAUDITLINK__" localSheetId="1" hidden="1">{"fdsup://directions/FAT Viewer?action=UPDATE&amp;creator=factSet&amp;DYN_ARGS=true&amp;DOC_NAME=FAT:RGQ_ENTRPR_VAL_EV_SOURCE_WINDOW.FAT&amp;VAR:ID1=BWT-AT&amp;VAR:SDATE=20100423&amp;VAR:FDATE=20100331&amp;VAR:FREQ=WEEKLY&amp;VAR:RELITEM=&amp;VAR:CURRENCY=&amp;VAR:DB_TYPE=&amp;VAR:UNITS=M&amp;window=popu","p&amp;width=535&amp;height=425&amp;START_MAXIMIZED=FALSE&amp;Y=120&amp;display_string=audit"}</definedName>
    <definedName name="_560__FDSAUDITLINK__" localSheetId="0" hidden="1">{"fdsup://directions/FAT Viewer?action=UPDATE&amp;creator=factSet&amp;DYN_ARGS=true&amp;DOC_NAME=FAT:RGQ_ENTRPR_VAL_EV_SOURCE_WINDOW.FAT&amp;VAR:ID1=BWT-AT&amp;VAR:SDATE=20100423&amp;VAR:FDATE=20100331&amp;VAR:FREQ=WEEKLY&amp;VAR:RELITEM=&amp;VAR:CURRENCY=&amp;VAR:DB_TYPE=&amp;VAR:UNITS=M&amp;window=popu","p&amp;width=535&amp;height=425&amp;START_MAXIMIZED=FALSE&amp;Y=120&amp;display_string=audit"}</definedName>
    <definedName name="_560__FDSAUDITLINK__" hidden="1">{"fdsup://directions/FAT Viewer?action=UPDATE&amp;creator=factSet&amp;DYN_ARGS=true&amp;DOC_NAME=FAT:RGQ_ENTRPR_VAL_EV_SOURCE_WINDOW.FAT&amp;VAR:ID1=BWT-AT&amp;VAR:SDATE=20100423&amp;VAR:FDATE=20100331&amp;VAR:FREQ=WEEKLY&amp;VAR:RELITEM=&amp;VAR:CURRENCY=&amp;VAR:DB_TYPE=&amp;VAR:UNITS=M&amp;window=popu","p&amp;width=535&amp;height=425&amp;START_MAXIMIZED=FALSE&amp;Y=120&amp;display_string=audit"}</definedName>
    <definedName name="_561__FDSAUDITLINK__" localSheetId="1" hidden="1">{"fdsup://directions/FAT Viewer?action=UPDATE&amp;creator=factSet&amp;DYN_ARGS=true&amp;DOC_NAME=FAT:RGQ_ENTRPR_VAL_EV_SOURCE_WINDOW.FAT&amp;VAR:ID1=BWT-AT&amp;VAR:SDATE=20100416&amp;VAR:FDATE=20100331&amp;VAR:FREQ=WEEKLY&amp;VAR:RELITEM=&amp;VAR:CURRENCY=&amp;VAR:DB_TYPE=&amp;VAR:UNITS=M&amp;window=popu","p&amp;width=535&amp;height=425&amp;START_MAXIMIZED=FALSE&amp;Y=120&amp;display_string=audit"}</definedName>
    <definedName name="_561__FDSAUDITLINK__" localSheetId="0" hidden="1">{"fdsup://directions/FAT Viewer?action=UPDATE&amp;creator=factSet&amp;DYN_ARGS=true&amp;DOC_NAME=FAT:RGQ_ENTRPR_VAL_EV_SOURCE_WINDOW.FAT&amp;VAR:ID1=BWT-AT&amp;VAR:SDATE=20100416&amp;VAR:FDATE=20100331&amp;VAR:FREQ=WEEKLY&amp;VAR:RELITEM=&amp;VAR:CURRENCY=&amp;VAR:DB_TYPE=&amp;VAR:UNITS=M&amp;window=popu","p&amp;width=535&amp;height=425&amp;START_MAXIMIZED=FALSE&amp;Y=120&amp;display_string=audit"}</definedName>
    <definedName name="_561__FDSAUDITLINK__" hidden="1">{"fdsup://directions/FAT Viewer?action=UPDATE&amp;creator=factSet&amp;DYN_ARGS=true&amp;DOC_NAME=FAT:RGQ_ENTRPR_VAL_EV_SOURCE_WINDOW.FAT&amp;VAR:ID1=BWT-AT&amp;VAR:SDATE=20100416&amp;VAR:FDATE=20100331&amp;VAR:FREQ=WEEKLY&amp;VAR:RELITEM=&amp;VAR:CURRENCY=&amp;VAR:DB_TYPE=&amp;VAR:UNITS=M&amp;window=popu","p&amp;width=535&amp;height=425&amp;START_MAXIMIZED=FALSE&amp;Y=120&amp;display_string=audit"}</definedName>
    <definedName name="_562__FDSAUDITLINK__" localSheetId="1" hidden="1">{"fdsup://directions/FAT Viewer?action=UPDATE&amp;creator=factSet&amp;DYN_ARGS=true&amp;DOC_NAME=FAT:RGQ_ENTRPR_VAL_EV_SOURCE_WINDOW.FAT&amp;VAR:ID1=BWT-AT&amp;VAR:SDATE=20100409&amp;VAR:FDATE=20100331&amp;VAR:FREQ=WEEKLY&amp;VAR:RELITEM=&amp;VAR:CURRENCY=&amp;VAR:DB_TYPE=&amp;VAR:UNITS=M&amp;window=popu","p&amp;width=535&amp;height=425&amp;START_MAXIMIZED=FALSE&amp;Y=120&amp;display_string=audit"}</definedName>
    <definedName name="_562__FDSAUDITLINK__" localSheetId="0" hidden="1">{"fdsup://directions/FAT Viewer?action=UPDATE&amp;creator=factSet&amp;DYN_ARGS=true&amp;DOC_NAME=FAT:RGQ_ENTRPR_VAL_EV_SOURCE_WINDOW.FAT&amp;VAR:ID1=BWT-AT&amp;VAR:SDATE=20100409&amp;VAR:FDATE=20100331&amp;VAR:FREQ=WEEKLY&amp;VAR:RELITEM=&amp;VAR:CURRENCY=&amp;VAR:DB_TYPE=&amp;VAR:UNITS=M&amp;window=popu","p&amp;width=535&amp;height=425&amp;START_MAXIMIZED=FALSE&amp;Y=120&amp;display_string=audit"}</definedName>
    <definedName name="_562__FDSAUDITLINK__" hidden="1">{"fdsup://directions/FAT Viewer?action=UPDATE&amp;creator=factSet&amp;DYN_ARGS=true&amp;DOC_NAME=FAT:RGQ_ENTRPR_VAL_EV_SOURCE_WINDOW.FAT&amp;VAR:ID1=BWT-AT&amp;VAR:SDATE=20100409&amp;VAR:FDATE=20100331&amp;VAR:FREQ=WEEKLY&amp;VAR:RELITEM=&amp;VAR:CURRENCY=&amp;VAR:DB_TYPE=&amp;VAR:UNITS=M&amp;window=popu","p&amp;width=535&amp;height=425&amp;START_MAXIMIZED=FALSE&amp;Y=120&amp;display_string=audit"}</definedName>
    <definedName name="_563__FDSAUDITLINK__" localSheetId="1" hidden="1">{"fdsup://directions/FAT Viewer?action=UPDATE&amp;creator=factSet&amp;DYN_ARGS=true&amp;DOC_NAME=FAT:RGQ_ENTRPR_VAL_EV_SOURCE_WINDOW.FAT&amp;VAR:ID1=BWT-AT&amp;VAR:SDATE=20100401&amp;VAR:FDATE=20100331&amp;VAR:FREQ=WEEKLY&amp;VAR:RELITEM=&amp;VAR:CURRENCY=&amp;VAR:DB_TYPE=&amp;VAR:UNITS=M&amp;window=popu","p&amp;width=535&amp;height=425&amp;START_MAXIMIZED=FALSE&amp;Y=120&amp;display_string=audit"}</definedName>
    <definedName name="_563__FDSAUDITLINK__" localSheetId="0" hidden="1">{"fdsup://directions/FAT Viewer?action=UPDATE&amp;creator=factSet&amp;DYN_ARGS=true&amp;DOC_NAME=FAT:RGQ_ENTRPR_VAL_EV_SOURCE_WINDOW.FAT&amp;VAR:ID1=BWT-AT&amp;VAR:SDATE=20100401&amp;VAR:FDATE=20100331&amp;VAR:FREQ=WEEKLY&amp;VAR:RELITEM=&amp;VAR:CURRENCY=&amp;VAR:DB_TYPE=&amp;VAR:UNITS=M&amp;window=popu","p&amp;width=535&amp;height=425&amp;START_MAXIMIZED=FALSE&amp;Y=120&amp;display_string=audit"}</definedName>
    <definedName name="_563__FDSAUDITLINK__" hidden="1">{"fdsup://directions/FAT Viewer?action=UPDATE&amp;creator=factSet&amp;DYN_ARGS=true&amp;DOC_NAME=FAT:RGQ_ENTRPR_VAL_EV_SOURCE_WINDOW.FAT&amp;VAR:ID1=BWT-AT&amp;VAR:SDATE=20100401&amp;VAR:FDATE=20100331&amp;VAR:FREQ=WEEKLY&amp;VAR:RELITEM=&amp;VAR:CURRENCY=&amp;VAR:DB_TYPE=&amp;VAR:UNITS=M&amp;window=popu","p&amp;width=535&amp;height=425&amp;START_MAXIMIZED=FALSE&amp;Y=120&amp;display_string=audit"}</definedName>
    <definedName name="_564__FDSAUDITLINK__" localSheetId="1" hidden="1">{"fdsup://directions/FAT Viewer?action=UPDATE&amp;creator=factSet&amp;DYN_ARGS=true&amp;DOC_NAME=FAT:RGQ_ENTRPR_VAL_EV_SOURCE_WINDOW.FAT&amp;VAR:ID1=BWT-AT&amp;VAR:SDATE=20100326&amp;VAR:FDATE=20091231&amp;VAR:FREQ=WEEKLY&amp;VAR:RELITEM=&amp;VAR:CURRENCY=&amp;VAR:DB_TYPE=&amp;VAR:UNITS=M&amp;window=popu","p&amp;width=535&amp;height=425&amp;START_MAXIMIZED=FALSE&amp;Y=120&amp;display_string=audit"}</definedName>
    <definedName name="_564__FDSAUDITLINK__" localSheetId="0" hidden="1">{"fdsup://directions/FAT Viewer?action=UPDATE&amp;creator=factSet&amp;DYN_ARGS=true&amp;DOC_NAME=FAT:RGQ_ENTRPR_VAL_EV_SOURCE_WINDOW.FAT&amp;VAR:ID1=BWT-AT&amp;VAR:SDATE=20100326&amp;VAR:FDATE=20091231&amp;VAR:FREQ=WEEKLY&amp;VAR:RELITEM=&amp;VAR:CURRENCY=&amp;VAR:DB_TYPE=&amp;VAR:UNITS=M&amp;window=popu","p&amp;width=535&amp;height=425&amp;START_MAXIMIZED=FALSE&amp;Y=120&amp;display_string=audit"}</definedName>
    <definedName name="_564__FDSAUDITLINK__" hidden="1">{"fdsup://directions/FAT Viewer?action=UPDATE&amp;creator=factSet&amp;DYN_ARGS=true&amp;DOC_NAME=FAT:RGQ_ENTRPR_VAL_EV_SOURCE_WINDOW.FAT&amp;VAR:ID1=BWT-AT&amp;VAR:SDATE=20100326&amp;VAR:FDATE=20091231&amp;VAR:FREQ=WEEKLY&amp;VAR:RELITEM=&amp;VAR:CURRENCY=&amp;VAR:DB_TYPE=&amp;VAR:UNITS=M&amp;window=popu","p&amp;width=535&amp;height=425&amp;START_MAXIMIZED=FALSE&amp;Y=120&amp;display_string=audit"}</definedName>
    <definedName name="_565__FDSAUDITLINK__" localSheetId="1" hidden="1">{"fdsup://directions/FAT Viewer?action=UPDATE&amp;creator=factSet&amp;DYN_ARGS=true&amp;DOC_NAME=FAT:RGQ_ENTRPR_VAL_EV_SOURCE_WINDOW.FAT&amp;VAR:ID1=BWT-AT&amp;VAR:SDATE=20100319&amp;VAR:FDATE=20091231&amp;VAR:FREQ=WEEKLY&amp;VAR:RELITEM=&amp;VAR:CURRENCY=&amp;VAR:DB_TYPE=&amp;VAR:UNITS=M&amp;window=popu","p&amp;width=535&amp;height=425&amp;START_MAXIMIZED=FALSE&amp;Y=120&amp;display_string=audit"}</definedName>
    <definedName name="_565__FDSAUDITLINK__" localSheetId="0" hidden="1">{"fdsup://directions/FAT Viewer?action=UPDATE&amp;creator=factSet&amp;DYN_ARGS=true&amp;DOC_NAME=FAT:RGQ_ENTRPR_VAL_EV_SOURCE_WINDOW.FAT&amp;VAR:ID1=BWT-AT&amp;VAR:SDATE=20100319&amp;VAR:FDATE=20091231&amp;VAR:FREQ=WEEKLY&amp;VAR:RELITEM=&amp;VAR:CURRENCY=&amp;VAR:DB_TYPE=&amp;VAR:UNITS=M&amp;window=popu","p&amp;width=535&amp;height=425&amp;START_MAXIMIZED=FALSE&amp;Y=120&amp;display_string=audit"}</definedName>
    <definedName name="_565__FDSAUDITLINK__" hidden="1">{"fdsup://directions/FAT Viewer?action=UPDATE&amp;creator=factSet&amp;DYN_ARGS=true&amp;DOC_NAME=FAT:RGQ_ENTRPR_VAL_EV_SOURCE_WINDOW.FAT&amp;VAR:ID1=BWT-AT&amp;VAR:SDATE=20100319&amp;VAR:FDATE=20091231&amp;VAR:FREQ=WEEKLY&amp;VAR:RELITEM=&amp;VAR:CURRENCY=&amp;VAR:DB_TYPE=&amp;VAR:UNITS=M&amp;window=popu","p&amp;width=535&amp;height=425&amp;START_MAXIMIZED=FALSE&amp;Y=120&amp;display_string=audit"}</definedName>
    <definedName name="_566__FDSAUDITLINK__" localSheetId="1" hidden="1">{"fdsup://directions/FAT Viewer?action=UPDATE&amp;creator=factSet&amp;DYN_ARGS=true&amp;DOC_NAME=FAT:RGQ_ENTRPR_VAL_EV_SOURCE_WINDOW.FAT&amp;VAR:ID1=BWT-AT&amp;VAR:SDATE=20100312&amp;VAR:FDATE=20091231&amp;VAR:FREQ=WEEKLY&amp;VAR:RELITEM=&amp;VAR:CURRENCY=&amp;VAR:DB_TYPE=&amp;VAR:UNITS=M&amp;window=popu","p&amp;width=535&amp;height=425&amp;START_MAXIMIZED=FALSE&amp;Y=120&amp;display_string=audit"}</definedName>
    <definedName name="_566__FDSAUDITLINK__" localSheetId="0" hidden="1">{"fdsup://directions/FAT Viewer?action=UPDATE&amp;creator=factSet&amp;DYN_ARGS=true&amp;DOC_NAME=FAT:RGQ_ENTRPR_VAL_EV_SOURCE_WINDOW.FAT&amp;VAR:ID1=BWT-AT&amp;VAR:SDATE=20100312&amp;VAR:FDATE=20091231&amp;VAR:FREQ=WEEKLY&amp;VAR:RELITEM=&amp;VAR:CURRENCY=&amp;VAR:DB_TYPE=&amp;VAR:UNITS=M&amp;window=popu","p&amp;width=535&amp;height=425&amp;START_MAXIMIZED=FALSE&amp;Y=120&amp;display_string=audit"}</definedName>
    <definedName name="_566__FDSAUDITLINK__" hidden="1">{"fdsup://directions/FAT Viewer?action=UPDATE&amp;creator=factSet&amp;DYN_ARGS=true&amp;DOC_NAME=FAT:RGQ_ENTRPR_VAL_EV_SOURCE_WINDOW.FAT&amp;VAR:ID1=BWT-AT&amp;VAR:SDATE=20100312&amp;VAR:FDATE=20091231&amp;VAR:FREQ=WEEKLY&amp;VAR:RELITEM=&amp;VAR:CURRENCY=&amp;VAR:DB_TYPE=&amp;VAR:UNITS=M&amp;window=popu","p&amp;width=535&amp;height=425&amp;START_MAXIMIZED=FALSE&amp;Y=120&amp;display_string=audit"}</definedName>
    <definedName name="_567__FDSAUDITLINK__" localSheetId="1" hidden="1">{"fdsup://directions/FAT Viewer?action=UPDATE&amp;creator=factSet&amp;DYN_ARGS=true&amp;DOC_NAME=FAT:RGQ_ENTRPR_VAL_EV_SOURCE_WINDOW.FAT&amp;VAR:ID1=BWT-AT&amp;VAR:SDATE=20100305&amp;VAR:FDATE=20091231&amp;VAR:FREQ=WEEKLY&amp;VAR:RELITEM=&amp;VAR:CURRENCY=&amp;VAR:DB_TYPE=&amp;VAR:UNITS=M&amp;window=popu","p&amp;width=535&amp;height=425&amp;START_MAXIMIZED=FALSE&amp;Y=120&amp;display_string=audit"}</definedName>
    <definedName name="_567__FDSAUDITLINK__" localSheetId="0" hidden="1">{"fdsup://directions/FAT Viewer?action=UPDATE&amp;creator=factSet&amp;DYN_ARGS=true&amp;DOC_NAME=FAT:RGQ_ENTRPR_VAL_EV_SOURCE_WINDOW.FAT&amp;VAR:ID1=BWT-AT&amp;VAR:SDATE=20100305&amp;VAR:FDATE=20091231&amp;VAR:FREQ=WEEKLY&amp;VAR:RELITEM=&amp;VAR:CURRENCY=&amp;VAR:DB_TYPE=&amp;VAR:UNITS=M&amp;window=popu","p&amp;width=535&amp;height=425&amp;START_MAXIMIZED=FALSE&amp;Y=120&amp;display_string=audit"}</definedName>
    <definedName name="_567__FDSAUDITLINK__" hidden="1">{"fdsup://directions/FAT Viewer?action=UPDATE&amp;creator=factSet&amp;DYN_ARGS=true&amp;DOC_NAME=FAT:RGQ_ENTRPR_VAL_EV_SOURCE_WINDOW.FAT&amp;VAR:ID1=BWT-AT&amp;VAR:SDATE=20100305&amp;VAR:FDATE=20091231&amp;VAR:FREQ=WEEKLY&amp;VAR:RELITEM=&amp;VAR:CURRENCY=&amp;VAR:DB_TYPE=&amp;VAR:UNITS=M&amp;window=popu","p&amp;width=535&amp;height=425&amp;START_MAXIMIZED=FALSE&amp;Y=120&amp;display_string=audit"}</definedName>
    <definedName name="_568__FDSAUDITLINK__" localSheetId="1" hidden="1">{"fdsup://directions/FAT Viewer?action=UPDATE&amp;creator=factSet&amp;DYN_ARGS=true&amp;DOC_NAME=FAT:RGQ_ENTRPR_VAL_EV_SOURCE_WINDOW.FAT&amp;VAR:ID1=BWT-AT&amp;VAR:SDATE=20100226&amp;VAR:FDATE=20091231&amp;VAR:FREQ=WEEKLY&amp;VAR:RELITEM=&amp;VAR:CURRENCY=&amp;VAR:DB_TYPE=&amp;VAR:UNITS=M&amp;window=popu","p&amp;width=535&amp;height=425&amp;START_MAXIMIZED=FALSE&amp;Y=120&amp;display_string=audit"}</definedName>
    <definedName name="_568__FDSAUDITLINK__" localSheetId="0" hidden="1">{"fdsup://directions/FAT Viewer?action=UPDATE&amp;creator=factSet&amp;DYN_ARGS=true&amp;DOC_NAME=FAT:RGQ_ENTRPR_VAL_EV_SOURCE_WINDOW.FAT&amp;VAR:ID1=BWT-AT&amp;VAR:SDATE=20100226&amp;VAR:FDATE=20091231&amp;VAR:FREQ=WEEKLY&amp;VAR:RELITEM=&amp;VAR:CURRENCY=&amp;VAR:DB_TYPE=&amp;VAR:UNITS=M&amp;window=popu","p&amp;width=535&amp;height=425&amp;START_MAXIMIZED=FALSE&amp;Y=120&amp;display_string=audit"}</definedName>
    <definedName name="_568__FDSAUDITLINK__" hidden="1">{"fdsup://directions/FAT Viewer?action=UPDATE&amp;creator=factSet&amp;DYN_ARGS=true&amp;DOC_NAME=FAT:RGQ_ENTRPR_VAL_EV_SOURCE_WINDOW.FAT&amp;VAR:ID1=BWT-AT&amp;VAR:SDATE=20100226&amp;VAR:FDATE=20091231&amp;VAR:FREQ=WEEKLY&amp;VAR:RELITEM=&amp;VAR:CURRENCY=&amp;VAR:DB_TYPE=&amp;VAR:UNITS=M&amp;window=popu","p&amp;width=535&amp;height=425&amp;START_MAXIMIZED=FALSE&amp;Y=120&amp;display_string=audit"}</definedName>
    <definedName name="_569__FDSAUDITLINK__" localSheetId="1" hidden="1">{"fdsup://directions/FAT Viewer?action=UPDATE&amp;creator=factSet&amp;DYN_ARGS=true&amp;DOC_NAME=FAT:RGQ_ENTRPR_VAL_EV_SOURCE_WINDOW.FAT&amp;VAR:ID1=BWT-AT&amp;VAR:SDATE=20100219&amp;VAR:FDATE=20091231&amp;VAR:FREQ=WEEKLY&amp;VAR:RELITEM=&amp;VAR:CURRENCY=&amp;VAR:DB_TYPE=&amp;VAR:UNITS=M&amp;window=popu","p&amp;width=535&amp;height=425&amp;START_MAXIMIZED=FALSE&amp;Y=120&amp;display_string=audit"}</definedName>
    <definedName name="_569__FDSAUDITLINK__" localSheetId="0" hidden="1">{"fdsup://directions/FAT Viewer?action=UPDATE&amp;creator=factSet&amp;DYN_ARGS=true&amp;DOC_NAME=FAT:RGQ_ENTRPR_VAL_EV_SOURCE_WINDOW.FAT&amp;VAR:ID1=BWT-AT&amp;VAR:SDATE=20100219&amp;VAR:FDATE=20091231&amp;VAR:FREQ=WEEKLY&amp;VAR:RELITEM=&amp;VAR:CURRENCY=&amp;VAR:DB_TYPE=&amp;VAR:UNITS=M&amp;window=popu","p&amp;width=535&amp;height=425&amp;START_MAXIMIZED=FALSE&amp;Y=120&amp;display_string=audit"}</definedName>
    <definedName name="_569__FDSAUDITLINK__" hidden="1">{"fdsup://directions/FAT Viewer?action=UPDATE&amp;creator=factSet&amp;DYN_ARGS=true&amp;DOC_NAME=FAT:RGQ_ENTRPR_VAL_EV_SOURCE_WINDOW.FAT&amp;VAR:ID1=BWT-AT&amp;VAR:SDATE=20100219&amp;VAR:FDATE=20091231&amp;VAR:FREQ=WEEKLY&amp;VAR:RELITEM=&amp;VAR:CURRENCY=&amp;VAR:DB_TYPE=&amp;VAR:UNITS=M&amp;window=popu","p&amp;width=535&amp;height=425&amp;START_MAXIMIZED=FALSE&amp;Y=120&amp;display_string=audit"}</definedName>
    <definedName name="_57__123Graph_BSS6_B" hidden="1">#N/A</definedName>
    <definedName name="_57__FDSAUDITLINK__" localSheetId="1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57__FDSAUDITLINK__" localSheetId="0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57__FDSAUDITLINK__" hidden="1">{"fdsup://directions/FAT Viewer?action=UPDATE&amp;creator=factSet&amp;DYN_ARGS=true&amp;DOC_NAME=FAT:RGQ_ENTRPR_VAL_EV_SOURCE_WINDOW.FAT&amp;VAR:ID1=PNR&amp;VAR:SDATE=20091211&amp;VAR:FDATE=20090930&amp;VAR:FREQ=WEEKLY&amp;VAR:RELITEM=&amp;VAR:CURRENCY=&amp;VAR:DB_TYPE=&amp;VAR:UNITS=M&amp;window=popup&amp;w","idth=535&amp;height=425&amp;START_MAXIMIZED=FALSE&amp;Y=120&amp;display_string=audit"}</definedName>
    <definedName name="_570__FDSAUDITLINK__" localSheetId="1" hidden="1">{"fdsup://directions/FAT Viewer?action=UPDATE&amp;creator=factSet&amp;DYN_ARGS=true&amp;DOC_NAME=FAT:RGQ_ENTRPR_VAL_EV_SOURCE_WINDOW.FAT&amp;VAR:ID1=BWT-AT&amp;VAR:SDATE=20100212&amp;VAR:FDATE=20091231&amp;VAR:FREQ=WEEKLY&amp;VAR:RELITEM=&amp;VAR:CURRENCY=&amp;VAR:DB_TYPE=&amp;VAR:UNITS=M&amp;window=popu","p&amp;width=535&amp;height=425&amp;START_MAXIMIZED=FALSE&amp;Y=120&amp;display_string=audit"}</definedName>
    <definedName name="_570__FDSAUDITLINK__" localSheetId="0" hidden="1">{"fdsup://directions/FAT Viewer?action=UPDATE&amp;creator=factSet&amp;DYN_ARGS=true&amp;DOC_NAME=FAT:RGQ_ENTRPR_VAL_EV_SOURCE_WINDOW.FAT&amp;VAR:ID1=BWT-AT&amp;VAR:SDATE=20100212&amp;VAR:FDATE=20091231&amp;VAR:FREQ=WEEKLY&amp;VAR:RELITEM=&amp;VAR:CURRENCY=&amp;VAR:DB_TYPE=&amp;VAR:UNITS=M&amp;window=popu","p&amp;width=535&amp;height=425&amp;START_MAXIMIZED=FALSE&amp;Y=120&amp;display_string=audit"}</definedName>
    <definedName name="_570__FDSAUDITLINK__" hidden="1">{"fdsup://directions/FAT Viewer?action=UPDATE&amp;creator=factSet&amp;DYN_ARGS=true&amp;DOC_NAME=FAT:RGQ_ENTRPR_VAL_EV_SOURCE_WINDOW.FAT&amp;VAR:ID1=BWT-AT&amp;VAR:SDATE=20100212&amp;VAR:FDATE=20091231&amp;VAR:FREQ=WEEKLY&amp;VAR:RELITEM=&amp;VAR:CURRENCY=&amp;VAR:DB_TYPE=&amp;VAR:UNITS=M&amp;window=popu","p&amp;width=535&amp;height=425&amp;START_MAXIMIZED=FALSE&amp;Y=120&amp;display_string=audit"}</definedName>
    <definedName name="_571__FDSAUDITLINK__" localSheetId="1" hidden="1">{"fdsup://directions/FAT Viewer?action=UPDATE&amp;creator=factSet&amp;DYN_ARGS=true&amp;DOC_NAME=FAT:RGQ_ENTRPR_VAL_EV_SOURCE_WINDOW.FAT&amp;VAR:ID1=BWT-AT&amp;VAR:SDATE=20100205&amp;VAR:FDATE=20091231&amp;VAR:FREQ=WEEKLY&amp;VAR:RELITEM=&amp;VAR:CURRENCY=&amp;VAR:DB_TYPE=&amp;VAR:UNITS=M&amp;window=popu","p&amp;width=535&amp;height=425&amp;START_MAXIMIZED=FALSE&amp;Y=120&amp;display_string=audit"}</definedName>
    <definedName name="_571__FDSAUDITLINK__" localSheetId="0" hidden="1">{"fdsup://directions/FAT Viewer?action=UPDATE&amp;creator=factSet&amp;DYN_ARGS=true&amp;DOC_NAME=FAT:RGQ_ENTRPR_VAL_EV_SOURCE_WINDOW.FAT&amp;VAR:ID1=BWT-AT&amp;VAR:SDATE=20100205&amp;VAR:FDATE=20091231&amp;VAR:FREQ=WEEKLY&amp;VAR:RELITEM=&amp;VAR:CURRENCY=&amp;VAR:DB_TYPE=&amp;VAR:UNITS=M&amp;window=popu","p&amp;width=535&amp;height=425&amp;START_MAXIMIZED=FALSE&amp;Y=120&amp;display_string=audit"}</definedName>
    <definedName name="_571__FDSAUDITLINK__" hidden="1">{"fdsup://directions/FAT Viewer?action=UPDATE&amp;creator=factSet&amp;DYN_ARGS=true&amp;DOC_NAME=FAT:RGQ_ENTRPR_VAL_EV_SOURCE_WINDOW.FAT&amp;VAR:ID1=BWT-AT&amp;VAR:SDATE=20100205&amp;VAR:FDATE=20091231&amp;VAR:FREQ=WEEKLY&amp;VAR:RELITEM=&amp;VAR:CURRENCY=&amp;VAR:DB_TYPE=&amp;VAR:UNITS=M&amp;window=popu","p&amp;width=535&amp;height=425&amp;START_MAXIMIZED=FALSE&amp;Y=120&amp;display_string=audit"}</definedName>
    <definedName name="_572__FDSAUDITLINK__" localSheetId="1" hidden="1">{"fdsup://directions/FAT Viewer?action=UPDATE&amp;creator=factSet&amp;DYN_ARGS=true&amp;DOC_NAME=FAT:RGQ_ENTRPR_VAL_EV_SOURCE_WINDOW.FAT&amp;VAR:ID1=BWT-AT&amp;VAR:SDATE=20100129&amp;VAR:FDATE=20091231&amp;VAR:FREQ=WEEKLY&amp;VAR:RELITEM=&amp;VAR:CURRENCY=&amp;VAR:DB_TYPE=&amp;VAR:UNITS=M&amp;window=popu","p&amp;width=535&amp;height=425&amp;START_MAXIMIZED=FALSE&amp;Y=120&amp;display_string=audit"}</definedName>
    <definedName name="_572__FDSAUDITLINK__" localSheetId="0" hidden="1">{"fdsup://directions/FAT Viewer?action=UPDATE&amp;creator=factSet&amp;DYN_ARGS=true&amp;DOC_NAME=FAT:RGQ_ENTRPR_VAL_EV_SOURCE_WINDOW.FAT&amp;VAR:ID1=BWT-AT&amp;VAR:SDATE=20100129&amp;VAR:FDATE=20091231&amp;VAR:FREQ=WEEKLY&amp;VAR:RELITEM=&amp;VAR:CURRENCY=&amp;VAR:DB_TYPE=&amp;VAR:UNITS=M&amp;window=popu","p&amp;width=535&amp;height=425&amp;START_MAXIMIZED=FALSE&amp;Y=120&amp;display_string=audit"}</definedName>
    <definedName name="_572__FDSAUDITLINK__" hidden="1">{"fdsup://directions/FAT Viewer?action=UPDATE&amp;creator=factSet&amp;DYN_ARGS=true&amp;DOC_NAME=FAT:RGQ_ENTRPR_VAL_EV_SOURCE_WINDOW.FAT&amp;VAR:ID1=BWT-AT&amp;VAR:SDATE=20100129&amp;VAR:FDATE=20091231&amp;VAR:FREQ=WEEKLY&amp;VAR:RELITEM=&amp;VAR:CURRENCY=&amp;VAR:DB_TYPE=&amp;VAR:UNITS=M&amp;window=popu","p&amp;width=535&amp;height=425&amp;START_MAXIMIZED=FALSE&amp;Y=120&amp;display_string=audit"}</definedName>
    <definedName name="_573__FDSAUDITLINK__" localSheetId="1" hidden="1">{"fdsup://directions/FAT Viewer?action=UPDATE&amp;creator=factSet&amp;DYN_ARGS=true&amp;DOC_NAME=FAT:RGQ_ENTRPR_VAL_EV_SOURCE_WINDOW.FAT&amp;VAR:ID1=BWT-AT&amp;VAR:SDATE=20100122&amp;VAR:FDATE=20091231&amp;VAR:FREQ=WEEKLY&amp;VAR:RELITEM=&amp;VAR:CURRENCY=&amp;VAR:DB_TYPE=&amp;VAR:UNITS=M&amp;window=popu","p&amp;width=535&amp;height=425&amp;START_MAXIMIZED=FALSE&amp;Y=120&amp;display_string=audit"}</definedName>
    <definedName name="_573__FDSAUDITLINK__" localSheetId="0" hidden="1">{"fdsup://directions/FAT Viewer?action=UPDATE&amp;creator=factSet&amp;DYN_ARGS=true&amp;DOC_NAME=FAT:RGQ_ENTRPR_VAL_EV_SOURCE_WINDOW.FAT&amp;VAR:ID1=BWT-AT&amp;VAR:SDATE=20100122&amp;VAR:FDATE=20091231&amp;VAR:FREQ=WEEKLY&amp;VAR:RELITEM=&amp;VAR:CURRENCY=&amp;VAR:DB_TYPE=&amp;VAR:UNITS=M&amp;window=popu","p&amp;width=535&amp;height=425&amp;START_MAXIMIZED=FALSE&amp;Y=120&amp;display_string=audit"}</definedName>
    <definedName name="_573__FDSAUDITLINK__" hidden="1">{"fdsup://directions/FAT Viewer?action=UPDATE&amp;creator=factSet&amp;DYN_ARGS=true&amp;DOC_NAME=FAT:RGQ_ENTRPR_VAL_EV_SOURCE_WINDOW.FAT&amp;VAR:ID1=BWT-AT&amp;VAR:SDATE=20100122&amp;VAR:FDATE=20091231&amp;VAR:FREQ=WEEKLY&amp;VAR:RELITEM=&amp;VAR:CURRENCY=&amp;VAR:DB_TYPE=&amp;VAR:UNITS=M&amp;window=popu","p&amp;width=535&amp;height=425&amp;START_MAXIMIZED=FALSE&amp;Y=120&amp;display_string=audit"}</definedName>
    <definedName name="_574__FDSAUDITLINK__" localSheetId="1" hidden="1">{"fdsup://directions/FAT Viewer?action=UPDATE&amp;creator=factSet&amp;DYN_ARGS=true&amp;DOC_NAME=FAT:RGQ_ENTRPR_VAL_EV_SOURCE_WINDOW.FAT&amp;VAR:ID1=BWT-AT&amp;VAR:SDATE=20100115&amp;VAR:FDATE=20091231&amp;VAR:FREQ=WEEKLY&amp;VAR:RELITEM=&amp;VAR:CURRENCY=&amp;VAR:DB_TYPE=&amp;VAR:UNITS=M&amp;window=popu","p&amp;width=535&amp;height=425&amp;START_MAXIMIZED=FALSE&amp;Y=120&amp;display_string=audit"}</definedName>
    <definedName name="_574__FDSAUDITLINK__" localSheetId="0" hidden="1">{"fdsup://directions/FAT Viewer?action=UPDATE&amp;creator=factSet&amp;DYN_ARGS=true&amp;DOC_NAME=FAT:RGQ_ENTRPR_VAL_EV_SOURCE_WINDOW.FAT&amp;VAR:ID1=BWT-AT&amp;VAR:SDATE=20100115&amp;VAR:FDATE=20091231&amp;VAR:FREQ=WEEKLY&amp;VAR:RELITEM=&amp;VAR:CURRENCY=&amp;VAR:DB_TYPE=&amp;VAR:UNITS=M&amp;window=popu","p&amp;width=535&amp;height=425&amp;START_MAXIMIZED=FALSE&amp;Y=120&amp;display_string=audit"}</definedName>
    <definedName name="_574__FDSAUDITLINK__" hidden="1">{"fdsup://directions/FAT Viewer?action=UPDATE&amp;creator=factSet&amp;DYN_ARGS=true&amp;DOC_NAME=FAT:RGQ_ENTRPR_VAL_EV_SOURCE_WINDOW.FAT&amp;VAR:ID1=BWT-AT&amp;VAR:SDATE=20100115&amp;VAR:FDATE=20091231&amp;VAR:FREQ=WEEKLY&amp;VAR:RELITEM=&amp;VAR:CURRENCY=&amp;VAR:DB_TYPE=&amp;VAR:UNITS=M&amp;window=popu","p&amp;width=535&amp;height=425&amp;START_MAXIMIZED=FALSE&amp;Y=120&amp;display_string=audit"}</definedName>
    <definedName name="_575__FDSAUDITLINK__" localSheetId="1" hidden="1">{"fdsup://directions/FAT Viewer?action=UPDATE&amp;creator=factSet&amp;DYN_ARGS=true&amp;DOC_NAME=FAT:RGQ_ENTRPR_VAL_EV_SOURCE_WINDOW.FAT&amp;VAR:ID1=BWT-AT&amp;VAR:SDATE=20100108&amp;VAR:FDATE=20091231&amp;VAR:FREQ=WEEKLY&amp;VAR:RELITEM=&amp;VAR:CURRENCY=&amp;VAR:DB_TYPE=&amp;VAR:UNITS=M&amp;window=popu","p&amp;width=535&amp;height=425&amp;START_MAXIMIZED=FALSE&amp;Y=120&amp;display_string=audit"}</definedName>
    <definedName name="_575__FDSAUDITLINK__" localSheetId="0" hidden="1">{"fdsup://directions/FAT Viewer?action=UPDATE&amp;creator=factSet&amp;DYN_ARGS=true&amp;DOC_NAME=FAT:RGQ_ENTRPR_VAL_EV_SOURCE_WINDOW.FAT&amp;VAR:ID1=BWT-AT&amp;VAR:SDATE=20100108&amp;VAR:FDATE=20091231&amp;VAR:FREQ=WEEKLY&amp;VAR:RELITEM=&amp;VAR:CURRENCY=&amp;VAR:DB_TYPE=&amp;VAR:UNITS=M&amp;window=popu","p&amp;width=535&amp;height=425&amp;START_MAXIMIZED=FALSE&amp;Y=120&amp;display_string=audit"}</definedName>
    <definedName name="_575__FDSAUDITLINK__" hidden="1">{"fdsup://directions/FAT Viewer?action=UPDATE&amp;creator=factSet&amp;DYN_ARGS=true&amp;DOC_NAME=FAT:RGQ_ENTRPR_VAL_EV_SOURCE_WINDOW.FAT&amp;VAR:ID1=BWT-AT&amp;VAR:SDATE=20100108&amp;VAR:FDATE=20091231&amp;VAR:FREQ=WEEKLY&amp;VAR:RELITEM=&amp;VAR:CURRENCY=&amp;VAR:DB_TYPE=&amp;VAR:UNITS=M&amp;window=popu","p&amp;width=535&amp;height=425&amp;START_MAXIMIZED=FALSE&amp;Y=120&amp;display_string=audit"}</definedName>
    <definedName name="_576__FDSAUDITLINK__" localSheetId="1" hidden="1">{"fdsup://directions/FAT Viewer?action=UPDATE&amp;creator=factSet&amp;DYN_ARGS=true&amp;DOC_NAME=FAT:RGQ_ENTRPR_VAL_EV_SOURCE_WINDOW.FAT&amp;VAR:ID1=BWT-AT&amp;VAR:SDATE=20091231&amp;VAR:FDATE=20091231&amp;VAR:FREQ=WEEKLY&amp;VAR:RELITEM=&amp;VAR:CURRENCY=&amp;VAR:DB_TYPE=&amp;VAR:UNITS=M&amp;window=popu","p&amp;width=535&amp;height=425&amp;START_MAXIMIZED=FALSE&amp;Y=120&amp;display_string=audit"}</definedName>
    <definedName name="_576__FDSAUDITLINK__" localSheetId="0" hidden="1">{"fdsup://directions/FAT Viewer?action=UPDATE&amp;creator=factSet&amp;DYN_ARGS=true&amp;DOC_NAME=FAT:RGQ_ENTRPR_VAL_EV_SOURCE_WINDOW.FAT&amp;VAR:ID1=BWT-AT&amp;VAR:SDATE=20091231&amp;VAR:FDATE=20091231&amp;VAR:FREQ=WEEKLY&amp;VAR:RELITEM=&amp;VAR:CURRENCY=&amp;VAR:DB_TYPE=&amp;VAR:UNITS=M&amp;window=popu","p&amp;width=535&amp;height=425&amp;START_MAXIMIZED=FALSE&amp;Y=120&amp;display_string=audit"}</definedName>
    <definedName name="_576__FDSAUDITLINK__" hidden="1">{"fdsup://directions/FAT Viewer?action=UPDATE&amp;creator=factSet&amp;DYN_ARGS=true&amp;DOC_NAME=FAT:RGQ_ENTRPR_VAL_EV_SOURCE_WINDOW.FAT&amp;VAR:ID1=BWT-AT&amp;VAR:SDATE=20091231&amp;VAR:FDATE=20091231&amp;VAR:FREQ=WEEKLY&amp;VAR:RELITEM=&amp;VAR:CURRENCY=&amp;VAR:DB_TYPE=&amp;VAR:UNITS=M&amp;window=popu","p&amp;width=535&amp;height=425&amp;START_MAXIMIZED=FALSE&amp;Y=120&amp;display_string=audit"}</definedName>
    <definedName name="_577__FDSAUDITLINK__" localSheetId="1" hidden="1">{"fdsup://directions/FAT Viewer?action=UPDATE&amp;creator=factSet&amp;DYN_ARGS=true&amp;DOC_NAME=FAT:RGQ_ENTRPR_VAL_EV_SOURCE_WINDOW.FAT&amp;VAR:ID1=BWT-AT&amp;VAR:SDATE=20091224&amp;VAR:FDATE=20090930&amp;VAR:FREQ=WEEKLY&amp;VAR:RELITEM=&amp;VAR:CURRENCY=&amp;VAR:DB_TYPE=&amp;VAR:UNITS=M&amp;window=popu","p&amp;width=535&amp;height=425&amp;START_MAXIMIZED=FALSE&amp;Y=120&amp;display_string=audit"}</definedName>
    <definedName name="_577__FDSAUDITLINK__" localSheetId="0" hidden="1">{"fdsup://directions/FAT Viewer?action=UPDATE&amp;creator=factSet&amp;DYN_ARGS=true&amp;DOC_NAME=FAT:RGQ_ENTRPR_VAL_EV_SOURCE_WINDOW.FAT&amp;VAR:ID1=BWT-AT&amp;VAR:SDATE=20091224&amp;VAR:FDATE=20090930&amp;VAR:FREQ=WEEKLY&amp;VAR:RELITEM=&amp;VAR:CURRENCY=&amp;VAR:DB_TYPE=&amp;VAR:UNITS=M&amp;window=popu","p&amp;width=535&amp;height=425&amp;START_MAXIMIZED=FALSE&amp;Y=120&amp;display_string=audit"}</definedName>
    <definedName name="_577__FDSAUDITLINK__" hidden="1">{"fdsup://directions/FAT Viewer?action=UPDATE&amp;creator=factSet&amp;DYN_ARGS=true&amp;DOC_NAME=FAT:RGQ_ENTRPR_VAL_EV_SOURCE_WINDOW.FAT&amp;VAR:ID1=BWT-AT&amp;VAR:SDATE=20091224&amp;VAR:FDATE=20090930&amp;VAR:FREQ=WEEKLY&amp;VAR:RELITEM=&amp;VAR:CURRENCY=&amp;VAR:DB_TYPE=&amp;VAR:UNITS=M&amp;window=popu","p&amp;width=535&amp;height=425&amp;START_MAXIMIZED=FALSE&amp;Y=120&amp;display_string=audit"}</definedName>
    <definedName name="_578__FDSAUDITLINK__" localSheetId="1" hidden="1">{"fdsup://directions/FAT Viewer?action=UPDATE&amp;creator=factSet&amp;DYN_ARGS=true&amp;DOC_NAME=FAT:RGQ_ENTRPR_VAL_EV_SOURCE_WINDOW.FAT&amp;VAR:ID1=BWT-AT&amp;VAR:SDATE=20091218&amp;VAR:FDATE=20090930&amp;VAR:FREQ=WEEKLY&amp;VAR:RELITEM=&amp;VAR:CURRENCY=&amp;VAR:DB_TYPE=&amp;VAR:UNITS=M&amp;window=popu","p&amp;width=535&amp;height=425&amp;START_MAXIMIZED=FALSE&amp;Y=120&amp;display_string=audit"}</definedName>
    <definedName name="_578__FDSAUDITLINK__" localSheetId="0" hidden="1">{"fdsup://directions/FAT Viewer?action=UPDATE&amp;creator=factSet&amp;DYN_ARGS=true&amp;DOC_NAME=FAT:RGQ_ENTRPR_VAL_EV_SOURCE_WINDOW.FAT&amp;VAR:ID1=BWT-AT&amp;VAR:SDATE=20091218&amp;VAR:FDATE=20090930&amp;VAR:FREQ=WEEKLY&amp;VAR:RELITEM=&amp;VAR:CURRENCY=&amp;VAR:DB_TYPE=&amp;VAR:UNITS=M&amp;window=popu","p&amp;width=535&amp;height=425&amp;START_MAXIMIZED=FALSE&amp;Y=120&amp;display_string=audit"}</definedName>
    <definedName name="_578__FDSAUDITLINK__" hidden="1">{"fdsup://directions/FAT Viewer?action=UPDATE&amp;creator=factSet&amp;DYN_ARGS=true&amp;DOC_NAME=FAT:RGQ_ENTRPR_VAL_EV_SOURCE_WINDOW.FAT&amp;VAR:ID1=BWT-AT&amp;VAR:SDATE=20091218&amp;VAR:FDATE=20090930&amp;VAR:FREQ=WEEKLY&amp;VAR:RELITEM=&amp;VAR:CURRENCY=&amp;VAR:DB_TYPE=&amp;VAR:UNITS=M&amp;window=popu","p&amp;width=535&amp;height=425&amp;START_MAXIMIZED=FALSE&amp;Y=120&amp;display_string=audit"}</definedName>
    <definedName name="_579__FDSAUDITLINK__" localSheetId="1" hidden="1">{"fdsup://directions/FAT Viewer?action=UPDATE&amp;creator=factSet&amp;DYN_ARGS=true&amp;DOC_NAME=FAT:RGQ_ENTRPR_VAL_EV_SOURCE_WINDOW.FAT&amp;VAR:ID1=BWT-AT&amp;VAR:SDATE=20091211&amp;VAR:FDATE=20090930&amp;VAR:FREQ=WEEKLY&amp;VAR:RELITEM=&amp;VAR:CURRENCY=&amp;VAR:DB_TYPE=&amp;VAR:UNITS=M&amp;window=popu","p&amp;width=535&amp;height=425&amp;START_MAXIMIZED=FALSE&amp;Y=120&amp;display_string=audit"}</definedName>
    <definedName name="_579__FDSAUDITLINK__" localSheetId="0" hidden="1">{"fdsup://directions/FAT Viewer?action=UPDATE&amp;creator=factSet&amp;DYN_ARGS=true&amp;DOC_NAME=FAT:RGQ_ENTRPR_VAL_EV_SOURCE_WINDOW.FAT&amp;VAR:ID1=BWT-AT&amp;VAR:SDATE=20091211&amp;VAR:FDATE=20090930&amp;VAR:FREQ=WEEKLY&amp;VAR:RELITEM=&amp;VAR:CURRENCY=&amp;VAR:DB_TYPE=&amp;VAR:UNITS=M&amp;window=popu","p&amp;width=535&amp;height=425&amp;START_MAXIMIZED=FALSE&amp;Y=120&amp;display_string=audit"}</definedName>
    <definedName name="_579__FDSAUDITLINK__" hidden="1">{"fdsup://directions/FAT Viewer?action=UPDATE&amp;creator=factSet&amp;DYN_ARGS=true&amp;DOC_NAME=FAT:RGQ_ENTRPR_VAL_EV_SOURCE_WINDOW.FAT&amp;VAR:ID1=BWT-AT&amp;VAR:SDATE=20091211&amp;VAR:FDATE=20090930&amp;VAR:FREQ=WEEKLY&amp;VAR:RELITEM=&amp;VAR:CURRENCY=&amp;VAR:DB_TYPE=&amp;VAR:UNITS=M&amp;window=popu","p&amp;width=535&amp;height=425&amp;START_MAXIMIZED=FALSE&amp;Y=120&amp;display_string=audit"}</definedName>
    <definedName name="_58__FDSAUDITLINK__" localSheetId="1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58__FDSAUDITLINK__" localSheetId="0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58__FDSAUDITLINK__" hidden="1">{"fdsup://directions/FAT Viewer?action=UPDATE&amp;creator=factSet&amp;DYN_ARGS=true&amp;DOC_NAME=FAT:RGQ_ENTRPR_VAL_EV_SOURCE_WINDOW.FAT&amp;VAR:ID1=PNR&amp;VAR:SDATE=20091204&amp;VAR:FDATE=20090930&amp;VAR:FREQ=WEEKLY&amp;VAR:RELITEM=&amp;VAR:CURRENCY=&amp;VAR:DB_TYPE=&amp;VAR:UNITS=M&amp;window=popup&amp;w","idth=535&amp;height=425&amp;START_MAXIMIZED=FALSE&amp;Y=120&amp;display_string=audit"}</definedName>
    <definedName name="_580__FDSAUDITLINK__" localSheetId="1" hidden="1">{"fdsup://directions/FAT Viewer?action=UPDATE&amp;creator=factSet&amp;DYN_ARGS=true&amp;DOC_NAME=FAT:RGQ_ENTRPR_VAL_EV_SOURCE_WINDOW.FAT&amp;VAR:ID1=BWT-AT&amp;VAR:SDATE=20091204&amp;VAR:FDATE=20090930&amp;VAR:FREQ=WEEKLY&amp;VAR:RELITEM=&amp;VAR:CURRENCY=&amp;VAR:DB_TYPE=&amp;VAR:UNITS=M&amp;window=popu","p&amp;width=535&amp;height=425&amp;START_MAXIMIZED=FALSE&amp;Y=120&amp;display_string=audit"}</definedName>
    <definedName name="_580__FDSAUDITLINK__" localSheetId="0" hidden="1">{"fdsup://directions/FAT Viewer?action=UPDATE&amp;creator=factSet&amp;DYN_ARGS=true&amp;DOC_NAME=FAT:RGQ_ENTRPR_VAL_EV_SOURCE_WINDOW.FAT&amp;VAR:ID1=BWT-AT&amp;VAR:SDATE=20091204&amp;VAR:FDATE=20090930&amp;VAR:FREQ=WEEKLY&amp;VAR:RELITEM=&amp;VAR:CURRENCY=&amp;VAR:DB_TYPE=&amp;VAR:UNITS=M&amp;window=popu","p&amp;width=535&amp;height=425&amp;START_MAXIMIZED=FALSE&amp;Y=120&amp;display_string=audit"}</definedName>
    <definedName name="_580__FDSAUDITLINK__" hidden="1">{"fdsup://directions/FAT Viewer?action=UPDATE&amp;creator=factSet&amp;DYN_ARGS=true&amp;DOC_NAME=FAT:RGQ_ENTRPR_VAL_EV_SOURCE_WINDOW.FAT&amp;VAR:ID1=BWT-AT&amp;VAR:SDATE=20091204&amp;VAR:FDATE=20090930&amp;VAR:FREQ=WEEKLY&amp;VAR:RELITEM=&amp;VAR:CURRENCY=&amp;VAR:DB_TYPE=&amp;VAR:UNITS=M&amp;window=popu","p&amp;width=535&amp;height=425&amp;START_MAXIMIZED=FALSE&amp;Y=120&amp;display_string=audit"}</definedName>
    <definedName name="_581__FDSAUDITLINK__" localSheetId="1" hidden="1">{"fdsup://directions/FAT Viewer?action=UPDATE&amp;creator=factSet&amp;DYN_ARGS=true&amp;DOC_NAME=FAT:RGQ_ENTRPR_VAL_EV_SOURCE_WINDOW.FAT&amp;VAR:ID1=BWT-AT&amp;VAR:SDATE=20091127&amp;VAR:FDATE=20090930&amp;VAR:FREQ=WEEKLY&amp;VAR:RELITEM=&amp;VAR:CURRENCY=&amp;VAR:DB_TYPE=&amp;VAR:UNITS=M&amp;window=popu","p&amp;width=535&amp;height=425&amp;START_MAXIMIZED=FALSE&amp;Y=120&amp;display_string=audit"}</definedName>
    <definedName name="_581__FDSAUDITLINK__" localSheetId="0" hidden="1">{"fdsup://directions/FAT Viewer?action=UPDATE&amp;creator=factSet&amp;DYN_ARGS=true&amp;DOC_NAME=FAT:RGQ_ENTRPR_VAL_EV_SOURCE_WINDOW.FAT&amp;VAR:ID1=BWT-AT&amp;VAR:SDATE=20091127&amp;VAR:FDATE=20090930&amp;VAR:FREQ=WEEKLY&amp;VAR:RELITEM=&amp;VAR:CURRENCY=&amp;VAR:DB_TYPE=&amp;VAR:UNITS=M&amp;window=popu","p&amp;width=535&amp;height=425&amp;START_MAXIMIZED=FALSE&amp;Y=120&amp;display_string=audit"}</definedName>
    <definedName name="_581__FDSAUDITLINK__" hidden="1">{"fdsup://directions/FAT Viewer?action=UPDATE&amp;creator=factSet&amp;DYN_ARGS=true&amp;DOC_NAME=FAT:RGQ_ENTRPR_VAL_EV_SOURCE_WINDOW.FAT&amp;VAR:ID1=BWT-AT&amp;VAR:SDATE=20091127&amp;VAR:FDATE=20090930&amp;VAR:FREQ=WEEKLY&amp;VAR:RELITEM=&amp;VAR:CURRENCY=&amp;VAR:DB_TYPE=&amp;VAR:UNITS=M&amp;window=popu","p&amp;width=535&amp;height=425&amp;START_MAXIMIZED=FALSE&amp;Y=120&amp;display_string=audit"}</definedName>
    <definedName name="_582__FDSAUDITLINK__" localSheetId="1" hidden="1">{"fdsup://directions/FAT Viewer?action=UPDATE&amp;creator=factSet&amp;DYN_ARGS=true&amp;DOC_NAME=FAT:RGQ_ENTRPR_VAL_EV_SOURCE_WINDOW.FAT&amp;VAR:ID1=BWT-AT&amp;VAR:SDATE=20091120&amp;VAR:FDATE=20090930&amp;VAR:FREQ=WEEKLY&amp;VAR:RELITEM=&amp;VAR:CURRENCY=&amp;VAR:DB_TYPE=&amp;VAR:UNITS=M&amp;window=popu","p&amp;width=535&amp;height=425&amp;START_MAXIMIZED=FALSE&amp;Y=120&amp;display_string=audit"}</definedName>
    <definedName name="_582__FDSAUDITLINK__" localSheetId="0" hidden="1">{"fdsup://directions/FAT Viewer?action=UPDATE&amp;creator=factSet&amp;DYN_ARGS=true&amp;DOC_NAME=FAT:RGQ_ENTRPR_VAL_EV_SOURCE_WINDOW.FAT&amp;VAR:ID1=BWT-AT&amp;VAR:SDATE=20091120&amp;VAR:FDATE=20090930&amp;VAR:FREQ=WEEKLY&amp;VAR:RELITEM=&amp;VAR:CURRENCY=&amp;VAR:DB_TYPE=&amp;VAR:UNITS=M&amp;window=popu","p&amp;width=535&amp;height=425&amp;START_MAXIMIZED=FALSE&amp;Y=120&amp;display_string=audit"}</definedName>
    <definedName name="_582__FDSAUDITLINK__" hidden="1">{"fdsup://directions/FAT Viewer?action=UPDATE&amp;creator=factSet&amp;DYN_ARGS=true&amp;DOC_NAME=FAT:RGQ_ENTRPR_VAL_EV_SOURCE_WINDOW.FAT&amp;VAR:ID1=BWT-AT&amp;VAR:SDATE=20091120&amp;VAR:FDATE=20090930&amp;VAR:FREQ=WEEKLY&amp;VAR:RELITEM=&amp;VAR:CURRENCY=&amp;VAR:DB_TYPE=&amp;VAR:UNITS=M&amp;window=popu","p&amp;width=535&amp;height=425&amp;START_MAXIMIZED=FALSE&amp;Y=120&amp;display_string=audit"}</definedName>
    <definedName name="_583__FDSAUDITLINK__" localSheetId="1" hidden="1">{"fdsup://directions/FAT Viewer?action=UPDATE&amp;creator=factSet&amp;DYN_ARGS=true&amp;DOC_NAME=FAT:RGQ_ENTRPR_VAL_EV_SOURCE_WINDOW.FAT&amp;VAR:ID1=BWT-AT&amp;VAR:SDATE=20091113&amp;VAR:FDATE=20090930&amp;VAR:FREQ=WEEKLY&amp;VAR:RELITEM=&amp;VAR:CURRENCY=&amp;VAR:DB_TYPE=&amp;VAR:UNITS=M&amp;window=popu","p&amp;width=535&amp;height=425&amp;START_MAXIMIZED=FALSE&amp;Y=120&amp;display_string=audit"}</definedName>
    <definedName name="_583__FDSAUDITLINK__" localSheetId="0" hidden="1">{"fdsup://directions/FAT Viewer?action=UPDATE&amp;creator=factSet&amp;DYN_ARGS=true&amp;DOC_NAME=FAT:RGQ_ENTRPR_VAL_EV_SOURCE_WINDOW.FAT&amp;VAR:ID1=BWT-AT&amp;VAR:SDATE=20091113&amp;VAR:FDATE=20090930&amp;VAR:FREQ=WEEKLY&amp;VAR:RELITEM=&amp;VAR:CURRENCY=&amp;VAR:DB_TYPE=&amp;VAR:UNITS=M&amp;window=popu","p&amp;width=535&amp;height=425&amp;START_MAXIMIZED=FALSE&amp;Y=120&amp;display_string=audit"}</definedName>
    <definedName name="_583__FDSAUDITLINK__" hidden="1">{"fdsup://directions/FAT Viewer?action=UPDATE&amp;creator=factSet&amp;DYN_ARGS=true&amp;DOC_NAME=FAT:RGQ_ENTRPR_VAL_EV_SOURCE_WINDOW.FAT&amp;VAR:ID1=BWT-AT&amp;VAR:SDATE=20091113&amp;VAR:FDATE=20090930&amp;VAR:FREQ=WEEKLY&amp;VAR:RELITEM=&amp;VAR:CURRENCY=&amp;VAR:DB_TYPE=&amp;VAR:UNITS=M&amp;window=popu","p&amp;width=535&amp;height=425&amp;START_MAXIMIZED=FALSE&amp;Y=120&amp;display_string=audit"}</definedName>
    <definedName name="_584__FDSAUDITLINK__" localSheetId="1" hidden="1">{"fdsup://directions/FAT Viewer?action=UPDATE&amp;creator=factSet&amp;DYN_ARGS=true&amp;DOC_NAME=FAT:RGQ_ENTRPR_VAL_EV_SOURCE_WINDOW.FAT&amp;VAR:ID1=BWT-AT&amp;VAR:SDATE=20091106&amp;VAR:FDATE=20090930&amp;VAR:FREQ=WEEKLY&amp;VAR:RELITEM=&amp;VAR:CURRENCY=&amp;VAR:DB_TYPE=&amp;VAR:UNITS=M&amp;window=popu","p&amp;width=535&amp;height=425&amp;START_MAXIMIZED=FALSE&amp;Y=120&amp;display_string=audit"}</definedName>
    <definedName name="_584__FDSAUDITLINK__" localSheetId="0" hidden="1">{"fdsup://directions/FAT Viewer?action=UPDATE&amp;creator=factSet&amp;DYN_ARGS=true&amp;DOC_NAME=FAT:RGQ_ENTRPR_VAL_EV_SOURCE_WINDOW.FAT&amp;VAR:ID1=BWT-AT&amp;VAR:SDATE=20091106&amp;VAR:FDATE=20090930&amp;VAR:FREQ=WEEKLY&amp;VAR:RELITEM=&amp;VAR:CURRENCY=&amp;VAR:DB_TYPE=&amp;VAR:UNITS=M&amp;window=popu","p&amp;width=535&amp;height=425&amp;START_MAXIMIZED=FALSE&amp;Y=120&amp;display_string=audit"}</definedName>
    <definedName name="_584__FDSAUDITLINK__" hidden="1">{"fdsup://directions/FAT Viewer?action=UPDATE&amp;creator=factSet&amp;DYN_ARGS=true&amp;DOC_NAME=FAT:RGQ_ENTRPR_VAL_EV_SOURCE_WINDOW.FAT&amp;VAR:ID1=BWT-AT&amp;VAR:SDATE=20091106&amp;VAR:FDATE=20090930&amp;VAR:FREQ=WEEKLY&amp;VAR:RELITEM=&amp;VAR:CURRENCY=&amp;VAR:DB_TYPE=&amp;VAR:UNITS=M&amp;window=popu","p&amp;width=535&amp;height=425&amp;START_MAXIMIZED=FALSE&amp;Y=120&amp;display_string=audit"}</definedName>
    <definedName name="_585__FDSAUDITLINK__" localSheetId="1" hidden="1">{"fdsup://directions/FAT Viewer?action=UPDATE&amp;creator=factSet&amp;DYN_ARGS=true&amp;DOC_NAME=FAT:RGQ_ENTRPR_VAL_EV_SOURCE_WINDOW.FAT&amp;VAR:ID1=BWT-AT&amp;VAR:SDATE=20091030&amp;VAR:FDATE=20090930&amp;VAR:FREQ=WEEKLY&amp;VAR:RELITEM=&amp;VAR:CURRENCY=&amp;VAR:DB_TYPE=&amp;VAR:UNITS=M&amp;window=popu","p&amp;width=535&amp;height=425&amp;START_MAXIMIZED=FALSE&amp;Y=120&amp;display_string=audit"}</definedName>
    <definedName name="_585__FDSAUDITLINK__" localSheetId="0" hidden="1">{"fdsup://directions/FAT Viewer?action=UPDATE&amp;creator=factSet&amp;DYN_ARGS=true&amp;DOC_NAME=FAT:RGQ_ENTRPR_VAL_EV_SOURCE_WINDOW.FAT&amp;VAR:ID1=BWT-AT&amp;VAR:SDATE=20091030&amp;VAR:FDATE=20090930&amp;VAR:FREQ=WEEKLY&amp;VAR:RELITEM=&amp;VAR:CURRENCY=&amp;VAR:DB_TYPE=&amp;VAR:UNITS=M&amp;window=popu","p&amp;width=535&amp;height=425&amp;START_MAXIMIZED=FALSE&amp;Y=120&amp;display_string=audit"}</definedName>
    <definedName name="_585__FDSAUDITLINK__" hidden="1">{"fdsup://directions/FAT Viewer?action=UPDATE&amp;creator=factSet&amp;DYN_ARGS=true&amp;DOC_NAME=FAT:RGQ_ENTRPR_VAL_EV_SOURCE_WINDOW.FAT&amp;VAR:ID1=BWT-AT&amp;VAR:SDATE=20091030&amp;VAR:FDATE=20090930&amp;VAR:FREQ=WEEKLY&amp;VAR:RELITEM=&amp;VAR:CURRENCY=&amp;VAR:DB_TYPE=&amp;VAR:UNITS=M&amp;window=popu","p&amp;width=535&amp;height=425&amp;START_MAXIMIZED=FALSE&amp;Y=120&amp;display_string=audit"}</definedName>
    <definedName name="_586__FDSAUDITLINK__" localSheetId="1" hidden="1">{"fdsup://directions/FAT Viewer?action=UPDATE&amp;creator=factSet&amp;DYN_ARGS=true&amp;DOC_NAME=FAT:RGQ_ENTRPR_VAL_EV_SOURCE_WINDOW.FAT&amp;VAR:ID1=BWT-AT&amp;VAR:SDATE=20091023&amp;VAR:FDATE=20090930&amp;VAR:FREQ=WEEKLY&amp;VAR:RELITEM=&amp;VAR:CURRENCY=&amp;VAR:DB_TYPE=&amp;VAR:UNITS=M&amp;window=popu","p&amp;width=535&amp;height=425&amp;START_MAXIMIZED=FALSE&amp;Y=120&amp;display_string=audit"}</definedName>
    <definedName name="_586__FDSAUDITLINK__" localSheetId="0" hidden="1">{"fdsup://directions/FAT Viewer?action=UPDATE&amp;creator=factSet&amp;DYN_ARGS=true&amp;DOC_NAME=FAT:RGQ_ENTRPR_VAL_EV_SOURCE_WINDOW.FAT&amp;VAR:ID1=BWT-AT&amp;VAR:SDATE=20091023&amp;VAR:FDATE=20090930&amp;VAR:FREQ=WEEKLY&amp;VAR:RELITEM=&amp;VAR:CURRENCY=&amp;VAR:DB_TYPE=&amp;VAR:UNITS=M&amp;window=popu","p&amp;width=535&amp;height=425&amp;START_MAXIMIZED=FALSE&amp;Y=120&amp;display_string=audit"}</definedName>
    <definedName name="_586__FDSAUDITLINK__" hidden="1">{"fdsup://directions/FAT Viewer?action=UPDATE&amp;creator=factSet&amp;DYN_ARGS=true&amp;DOC_NAME=FAT:RGQ_ENTRPR_VAL_EV_SOURCE_WINDOW.FAT&amp;VAR:ID1=BWT-AT&amp;VAR:SDATE=20091023&amp;VAR:FDATE=20090930&amp;VAR:FREQ=WEEKLY&amp;VAR:RELITEM=&amp;VAR:CURRENCY=&amp;VAR:DB_TYPE=&amp;VAR:UNITS=M&amp;window=popu","p&amp;width=535&amp;height=425&amp;START_MAXIMIZED=FALSE&amp;Y=120&amp;display_string=audit"}</definedName>
    <definedName name="_587__FDSAUDITLINK__" localSheetId="1" hidden="1">{"fdsup://directions/FAT Viewer?action=UPDATE&amp;creator=factSet&amp;DYN_ARGS=true&amp;DOC_NAME=FAT:RGQ_ENTRPR_VAL_EV_SOURCE_WINDOW.FAT&amp;VAR:ID1=BWT-AT&amp;VAR:SDATE=20091016&amp;VAR:FDATE=20090930&amp;VAR:FREQ=WEEKLY&amp;VAR:RELITEM=&amp;VAR:CURRENCY=&amp;VAR:DB_TYPE=&amp;VAR:UNITS=M&amp;window=popu","p&amp;width=535&amp;height=425&amp;START_MAXIMIZED=FALSE&amp;Y=120&amp;display_string=audit"}</definedName>
    <definedName name="_587__FDSAUDITLINK__" localSheetId="0" hidden="1">{"fdsup://directions/FAT Viewer?action=UPDATE&amp;creator=factSet&amp;DYN_ARGS=true&amp;DOC_NAME=FAT:RGQ_ENTRPR_VAL_EV_SOURCE_WINDOW.FAT&amp;VAR:ID1=BWT-AT&amp;VAR:SDATE=20091016&amp;VAR:FDATE=20090930&amp;VAR:FREQ=WEEKLY&amp;VAR:RELITEM=&amp;VAR:CURRENCY=&amp;VAR:DB_TYPE=&amp;VAR:UNITS=M&amp;window=popu","p&amp;width=535&amp;height=425&amp;START_MAXIMIZED=FALSE&amp;Y=120&amp;display_string=audit"}</definedName>
    <definedName name="_587__FDSAUDITLINK__" hidden="1">{"fdsup://directions/FAT Viewer?action=UPDATE&amp;creator=factSet&amp;DYN_ARGS=true&amp;DOC_NAME=FAT:RGQ_ENTRPR_VAL_EV_SOURCE_WINDOW.FAT&amp;VAR:ID1=BWT-AT&amp;VAR:SDATE=20091016&amp;VAR:FDATE=20090930&amp;VAR:FREQ=WEEKLY&amp;VAR:RELITEM=&amp;VAR:CURRENCY=&amp;VAR:DB_TYPE=&amp;VAR:UNITS=M&amp;window=popu","p&amp;width=535&amp;height=425&amp;START_MAXIMIZED=FALSE&amp;Y=120&amp;display_string=audit"}</definedName>
    <definedName name="_588__FDSAUDITLINK__" localSheetId="1" hidden="1">{"fdsup://directions/FAT Viewer?action=UPDATE&amp;creator=factSet&amp;DYN_ARGS=true&amp;DOC_NAME=FAT:RGQ_ENTRPR_VAL_EV_SOURCE_WINDOW.FAT&amp;VAR:ID1=BWT-AT&amp;VAR:SDATE=20091009&amp;VAR:FDATE=20090930&amp;VAR:FREQ=WEEKLY&amp;VAR:RELITEM=&amp;VAR:CURRENCY=&amp;VAR:DB_TYPE=&amp;VAR:UNITS=M&amp;window=popu","p&amp;width=535&amp;height=425&amp;START_MAXIMIZED=FALSE&amp;Y=120&amp;display_string=audit"}</definedName>
    <definedName name="_588__FDSAUDITLINK__" localSheetId="0" hidden="1">{"fdsup://directions/FAT Viewer?action=UPDATE&amp;creator=factSet&amp;DYN_ARGS=true&amp;DOC_NAME=FAT:RGQ_ENTRPR_VAL_EV_SOURCE_WINDOW.FAT&amp;VAR:ID1=BWT-AT&amp;VAR:SDATE=20091009&amp;VAR:FDATE=20090930&amp;VAR:FREQ=WEEKLY&amp;VAR:RELITEM=&amp;VAR:CURRENCY=&amp;VAR:DB_TYPE=&amp;VAR:UNITS=M&amp;window=popu","p&amp;width=535&amp;height=425&amp;START_MAXIMIZED=FALSE&amp;Y=120&amp;display_string=audit"}</definedName>
    <definedName name="_588__FDSAUDITLINK__" hidden="1">{"fdsup://directions/FAT Viewer?action=UPDATE&amp;creator=factSet&amp;DYN_ARGS=true&amp;DOC_NAME=FAT:RGQ_ENTRPR_VAL_EV_SOURCE_WINDOW.FAT&amp;VAR:ID1=BWT-AT&amp;VAR:SDATE=20091009&amp;VAR:FDATE=20090930&amp;VAR:FREQ=WEEKLY&amp;VAR:RELITEM=&amp;VAR:CURRENCY=&amp;VAR:DB_TYPE=&amp;VAR:UNITS=M&amp;window=popu","p&amp;width=535&amp;height=425&amp;START_MAXIMIZED=FALSE&amp;Y=120&amp;display_string=audit"}</definedName>
    <definedName name="_589__FDSAUDITLINK__" localSheetId="1" hidden="1">{"fdsup://directions/FAT Viewer?action=UPDATE&amp;creator=factSet&amp;DYN_ARGS=true&amp;DOC_NAME=FAT:RGQ_ENTRPR_VAL_EV_SOURCE_WINDOW.FAT&amp;VAR:ID1=BWT-AT&amp;VAR:SDATE=20091002&amp;VAR:FDATE=20090930&amp;VAR:FREQ=WEEKLY&amp;VAR:RELITEM=&amp;VAR:CURRENCY=&amp;VAR:DB_TYPE=&amp;VAR:UNITS=M&amp;window=popu","p&amp;width=535&amp;height=425&amp;START_MAXIMIZED=FALSE&amp;Y=120&amp;display_string=audit"}</definedName>
    <definedName name="_589__FDSAUDITLINK__" localSheetId="0" hidden="1">{"fdsup://directions/FAT Viewer?action=UPDATE&amp;creator=factSet&amp;DYN_ARGS=true&amp;DOC_NAME=FAT:RGQ_ENTRPR_VAL_EV_SOURCE_WINDOW.FAT&amp;VAR:ID1=BWT-AT&amp;VAR:SDATE=20091002&amp;VAR:FDATE=20090930&amp;VAR:FREQ=WEEKLY&amp;VAR:RELITEM=&amp;VAR:CURRENCY=&amp;VAR:DB_TYPE=&amp;VAR:UNITS=M&amp;window=popu","p&amp;width=535&amp;height=425&amp;START_MAXIMIZED=FALSE&amp;Y=120&amp;display_string=audit"}</definedName>
    <definedName name="_589__FDSAUDITLINK__" hidden="1">{"fdsup://directions/FAT Viewer?action=UPDATE&amp;creator=factSet&amp;DYN_ARGS=true&amp;DOC_NAME=FAT:RGQ_ENTRPR_VAL_EV_SOURCE_WINDOW.FAT&amp;VAR:ID1=BWT-AT&amp;VAR:SDATE=20091002&amp;VAR:FDATE=20090930&amp;VAR:FREQ=WEEKLY&amp;VAR:RELITEM=&amp;VAR:CURRENCY=&amp;VAR:DB_TYPE=&amp;VAR:UNITS=M&amp;window=popu","p&amp;width=535&amp;height=425&amp;START_MAXIMIZED=FALSE&amp;Y=120&amp;display_string=audit"}</definedName>
    <definedName name="_59__FDSAUDITLINK__" localSheetId="1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59__FDSAUDITLINK__" localSheetId="0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59__FDSAUDITLINK__" hidden="1">{"fdsup://directions/FAT Viewer?action=UPDATE&amp;creator=factSet&amp;DYN_ARGS=true&amp;DOC_NAME=FAT:RGQ_ENTRPR_VAL_EV_SOURCE_WINDOW.FAT&amp;VAR:ID1=PNR&amp;VAR:SDATE=20091127&amp;VAR:FDATE=20090930&amp;VAR:FREQ=WEEKLY&amp;VAR:RELITEM=&amp;VAR:CURRENCY=&amp;VAR:DB_TYPE=&amp;VAR:UNITS=M&amp;window=popup&amp;w","idth=535&amp;height=425&amp;START_MAXIMIZED=FALSE&amp;Y=120&amp;display_string=audit"}</definedName>
    <definedName name="_590__FDSAUDITLINK__" localSheetId="1" hidden="1">{"fdsup://directions/FAT Viewer?action=UPDATE&amp;creator=factSet&amp;DYN_ARGS=true&amp;DOC_NAME=FAT:RGQ_ENTRPR_VAL_EV_SOURCE_WINDOW.FAT&amp;VAR:ID1=BWT-AT&amp;VAR:SDATE=20090925&amp;VAR:FDATE=20090630&amp;VAR:FREQ=WEEKLY&amp;VAR:RELITEM=&amp;VAR:CURRENCY=&amp;VAR:DB_TYPE=&amp;VAR:UNITS=M&amp;window=popu","p&amp;width=535&amp;height=425&amp;START_MAXIMIZED=FALSE&amp;Y=120&amp;display_string=audit"}</definedName>
    <definedName name="_590__FDSAUDITLINK__" localSheetId="0" hidden="1">{"fdsup://directions/FAT Viewer?action=UPDATE&amp;creator=factSet&amp;DYN_ARGS=true&amp;DOC_NAME=FAT:RGQ_ENTRPR_VAL_EV_SOURCE_WINDOW.FAT&amp;VAR:ID1=BWT-AT&amp;VAR:SDATE=20090925&amp;VAR:FDATE=20090630&amp;VAR:FREQ=WEEKLY&amp;VAR:RELITEM=&amp;VAR:CURRENCY=&amp;VAR:DB_TYPE=&amp;VAR:UNITS=M&amp;window=popu","p&amp;width=535&amp;height=425&amp;START_MAXIMIZED=FALSE&amp;Y=120&amp;display_string=audit"}</definedName>
    <definedName name="_590__FDSAUDITLINK__" hidden="1">{"fdsup://directions/FAT Viewer?action=UPDATE&amp;creator=factSet&amp;DYN_ARGS=true&amp;DOC_NAME=FAT:RGQ_ENTRPR_VAL_EV_SOURCE_WINDOW.FAT&amp;VAR:ID1=BWT-AT&amp;VAR:SDATE=20090925&amp;VAR:FDATE=20090630&amp;VAR:FREQ=WEEKLY&amp;VAR:RELITEM=&amp;VAR:CURRENCY=&amp;VAR:DB_TYPE=&amp;VAR:UNITS=M&amp;window=popu","p&amp;width=535&amp;height=425&amp;START_MAXIMIZED=FALSE&amp;Y=120&amp;display_string=audit"}</definedName>
    <definedName name="_591__FDSAUDITLINK__" localSheetId="1" hidden="1">{"fdsup://directions/FAT Viewer?action=UPDATE&amp;creator=factSet&amp;DYN_ARGS=true&amp;DOC_NAME=FAT:RGQ_ENTRPR_VAL_EV_SOURCE_WINDOW.FAT&amp;VAR:ID1=BWT-AT&amp;VAR:SDATE=20090918&amp;VAR:FDATE=20090630&amp;VAR:FREQ=WEEKLY&amp;VAR:RELITEM=&amp;VAR:CURRENCY=&amp;VAR:DB_TYPE=&amp;VAR:UNITS=M&amp;window=popu","p&amp;width=535&amp;height=425&amp;START_MAXIMIZED=FALSE&amp;Y=120&amp;display_string=audit"}</definedName>
    <definedName name="_591__FDSAUDITLINK__" localSheetId="0" hidden="1">{"fdsup://directions/FAT Viewer?action=UPDATE&amp;creator=factSet&amp;DYN_ARGS=true&amp;DOC_NAME=FAT:RGQ_ENTRPR_VAL_EV_SOURCE_WINDOW.FAT&amp;VAR:ID1=BWT-AT&amp;VAR:SDATE=20090918&amp;VAR:FDATE=20090630&amp;VAR:FREQ=WEEKLY&amp;VAR:RELITEM=&amp;VAR:CURRENCY=&amp;VAR:DB_TYPE=&amp;VAR:UNITS=M&amp;window=popu","p&amp;width=535&amp;height=425&amp;START_MAXIMIZED=FALSE&amp;Y=120&amp;display_string=audit"}</definedName>
    <definedName name="_591__FDSAUDITLINK__" hidden="1">{"fdsup://directions/FAT Viewer?action=UPDATE&amp;creator=factSet&amp;DYN_ARGS=true&amp;DOC_NAME=FAT:RGQ_ENTRPR_VAL_EV_SOURCE_WINDOW.FAT&amp;VAR:ID1=BWT-AT&amp;VAR:SDATE=20090918&amp;VAR:FDATE=20090630&amp;VAR:FREQ=WEEKLY&amp;VAR:RELITEM=&amp;VAR:CURRENCY=&amp;VAR:DB_TYPE=&amp;VAR:UNITS=M&amp;window=popu","p&amp;width=535&amp;height=425&amp;START_MAXIMIZED=FALSE&amp;Y=120&amp;display_string=audit"}</definedName>
    <definedName name="_592__FDSAUDITLINK__" localSheetId="1" hidden="1">{"fdsup://directions/FAT Viewer?action=UPDATE&amp;creator=factSet&amp;DYN_ARGS=true&amp;DOC_NAME=FAT:RGQ_ENTRPR_VAL_EV_SOURCE_WINDOW.FAT&amp;VAR:ID1=BWT-AT&amp;VAR:SDATE=20090911&amp;VAR:FDATE=20090630&amp;VAR:FREQ=WEEKLY&amp;VAR:RELITEM=&amp;VAR:CURRENCY=&amp;VAR:DB_TYPE=&amp;VAR:UNITS=M&amp;window=popu","p&amp;width=535&amp;height=425&amp;START_MAXIMIZED=FALSE&amp;Y=120&amp;display_string=audit"}</definedName>
    <definedName name="_592__FDSAUDITLINK__" localSheetId="0" hidden="1">{"fdsup://directions/FAT Viewer?action=UPDATE&amp;creator=factSet&amp;DYN_ARGS=true&amp;DOC_NAME=FAT:RGQ_ENTRPR_VAL_EV_SOURCE_WINDOW.FAT&amp;VAR:ID1=BWT-AT&amp;VAR:SDATE=20090911&amp;VAR:FDATE=20090630&amp;VAR:FREQ=WEEKLY&amp;VAR:RELITEM=&amp;VAR:CURRENCY=&amp;VAR:DB_TYPE=&amp;VAR:UNITS=M&amp;window=popu","p&amp;width=535&amp;height=425&amp;START_MAXIMIZED=FALSE&amp;Y=120&amp;display_string=audit"}</definedName>
    <definedName name="_592__FDSAUDITLINK__" hidden="1">{"fdsup://directions/FAT Viewer?action=UPDATE&amp;creator=factSet&amp;DYN_ARGS=true&amp;DOC_NAME=FAT:RGQ_ENTRPR_VAL_EV_SOURCE_WINDOW.FAT&amp;VAR:ID1=BWT-AT&amp;VAR:SDATE=20090911&amp;VAR:FDATE=20090630&amp;VAR:FREQ=WEEKLY&amp;VAR:RELITEM=&amp;VAR:CURRENCY=&amp;VAR:DB_TYPE=&amp;VAR:UNITS=M&amp;window=popu","p&amp;width=535&amp;height=425&amp;START_MAXIMIZED=FALSE&amp;Y=120&amp;display_string=audit"}</definedName>
    <definedName name="_593__FDSAUDITLINK__" localSheetId="1" hidden="1">{"fdsup://directions/FAT Viewer?action=UPDATE&amp;creator=factSet&amp;DYN_ARGS=true&amp;DOC_NAME=FAT:RGQ_ENTRPR_VAL_EV_SOURCE_WINDOW.FAT&amp;VAR:ID1=BWT-AT&amp;VAR:SDATE=20090904&amp;VAR:FDATE=20090630&amp;VAR:FREQ=WEEKLY&amp;VAR:RELITEM=&amp;VAR:CURRENCY=&amp;VAR:DB_TYPE=&amp;VAR:UNITS=M&amp;window=popu","p&amp;width=535&amp;height=425&amp;START_MAXIMIZED=FALSE&amp;Y=120&amp;display_string=audit"}</definedName>
    <definedName name="_593__FDSAUDITLINK__" localSheetId="0" hidden="1">{"fdsup://directions/FAT Viewer?action=UPDATE&amp;creator=factSet&amp;DYN_ARGS=true&amp;DOC_NAME=FAT:RGQ_ENTRPR_VAL_EV_SOURCE_WINDOW.FAT&amp;VAR:ID1=BWT-AT&amp;VAR:SDATE=20090904&amp;VAR:FDATE=20090630&amp;VAR:FREQ=WEEKLY&amp;VAR:RELITEM=&amp;VAR:CURRENCY=&amp;VAR:DB_TYPE=&amp;VAR:UNITS=M&amp;window=popu","p&amp;width=535&amp;height=425&amp;START_MAXIMIZED=FALSE&amp;Y=120&amp;display_string=audit"}</definedName>
    <definedName name="_593__FDSAUDITLINK__" hidden="1">{"fdsup://directions/FAT Viewer?action=UPDATE&amp;creator=factSet&amp;DYN_ARGS=true&amp;DOC_NAME=FAT:RGQ_ENTRPR_VAL_EV_SOURCE_WINDOW.FAT&amp;VAR:ID1=BWT-AT&amp;VAR:SDATE=20090904&amp;VAR:FDATE=20090630&amp;VAR:FREQ=WEEKLY&amp;VAR:RELITEM=&amp;VAR:CURRENCY=&amp;VAR:DB_TYPE=&amp;VAR:UNITS=M&amp;window=popu","p&amp;width=535&amp;height=425&amp;START_MAXIMIZED=FALSE&amp;Y=120&amp;display_string=audit"}</definedName>
    <definedName name="_594__FDSAUDITLINK__" localSheetId="1" hidden="1">{"fdsup://directions/FAT Viewer?action=UPDATE&amp;creator=factSet&amp;DYN_ARGS=true&amp;DOC_NAME=FAT:RGQ_ENTRPR_VAL_EV_SOURCE_WINDOW.FAT&amp;VAR:ID1=BWT-AT&amp;VAR:SDATE=20090828&amp;VAR:FDATE=20090630&amp;VAR:FREQ=WEEKLY&amp;VAR:RELITEM=&amp;VAR:CURRENCY=&amp;VAR:DB_TYPE=&amp;VAR:UNITS=M&amp;window=popu","p&amp;width=535&amp;height=425&amp;START_MAXIMIZED=FALSE&amp;Y=120&amp;display_string=audit"}</definedName>
    <definedName name="_594__FDSAUDITLINK__" localSheetId="0" hidden="1">{"fdsup://directions/FAT Viewer?action=UPDATE&amp;creator=factSet&amp;DYN_ARGS=true&amp;DOC_NAME=FAT:RGQ_ENTRPR_VAL_EV_SOURCE_WINDOW.FAT&amp;VAR:ID1=BWT-AT&amp;VAR:SDATE=20090828&amp;VAR:FDATE=20090630&amp;VAR:FREQ=WEEKLY&amp;VAR:RELITEM=&amp;VAR:CURRENCY=&amp;VAR:DB_TYPE=&amp;VAR:UNITS=M&amp;window=popu","p&amp;width=535&amp;height=425&amp;START_MAXIMIZED=FALSE&amp;Y=120&amp;display_string=audit"}</definedName>
    <definedName name="_594__FDSAUDITLINK__" hidden="1">{"fdsup://directions/FAT Viewer?action=UPDATE&amp;creator=factSet&amp;DYN_ARGS=true&amp;DOC_NAME=FAT:RGQ_ENTRPR_VAL_EV_SOURCE_WINDOW.FAT&amp;VAR:ID1=BWT-AT&amp;VAR:SDATE=20090828&amp;VAR:FDATE=20090630&amp;VAR:FREQ=WEEKLY&amp;VAR:RELITEM=&amp;VAR:CURRENCY=&amp;VAR:DB_TYPE=&amp;VAR:UNITS=M&amp;window=popu","p&amp;width=535&amp;height=425&amp;START_MAXIMIZED=FALSE&amp;Y=120&amp;display_string=audit"}</definedName>
    <definedName name="_595__FDSAUDITLINK__" localSheetId="1" hidden="1">{"fdsup://directions/FAT Viewer?action=UPDATE&amp;creator=factSet&amp;DYN_ARGS=true&amp;DOC_NAME=FAT:RGQ_ENTRPR_VAL_EV_SOURCE_WINDOW.FAT&amp;VAR:ID1=BWT-AT&amp;VAR:SDATE=20090821&amp;VAR:FDATE=20090630&amp;VAR:FREQ=WEEKLY&amp;VAR:RELITEM=&amp;VAR:CURRENCY=&amp;VAR:DB_TYPE=&amp;VAR:UNITS=M&amp;window=popu","p&amp;width=535&amp;height=425&amp;START_MAXIMIZED=FALSE&amp;Y=120&amp;display_string=audit"}</definedName>
    <definedName name="_595__FDSAUDITLINK__" localSheetId="0" hidden="1">{"fdsup://directions/FAT Viewer?action=UPDATE&amp;creator=factSet&amp;DYN_ARGS=true&amp;DOC_NAME=FAT:RGQ_ENTRPR_VAL_EV_SOURCE_WINDOW.FAT&amp;VAR:ID1=BWT-AT&amp;VAR:SDATE=20090821&amp;VAR:FDATE=20090630&amp;VAR:FREQ=WEEKLY&amp;VAR:RELITEM=&amp;VAR:CURRENCY=&amp;VAR:DB_TYPE=&amp;VAR:UNITS=M&amp;window=popu","p&amp;width=535&amp;height=425&amp;START_MAXIMIZED=FALSE&amp;Y=120&amp;display_string=audit"}</definedName>
    <definedName name="_595__FDSAUDITLINK__" hidden="1">{"fdsup://directions/FAT Viewer?action=UPDATE&amp;creator=factSet&amp;DYN_ARGS=true&amp;DOC_NAME=FAT:RGQ_ENTRPR_VAL_EV_SOURCE_WINDOW.FAT&amp;VAR:ID1=BWT-AT&amp;VAR:SDATE=20090821&amp;VAR:FDATE=20090630&amp;VAR:FREQ=WEEKLY&amp;VAR:RELITEM=&amp;VAR:CURRENCY=&amp;VAR:DB_TYPE=&amp;VAR:UNITS=M&amp;window=popu","p&amp;width=535&amp;height=425&amp;START_MAXIMIZED=FALSE&amp;Y=120&amp;display_string=audit"}</definedName>
    <definedName name="_596__FDSAUDITLINK__" localSheetId="1" hidden="1">{"fdsup://directions/FAT Viewer?action=UPDATE&amp;creator=factSet&amp;DYN_ARGS=true&amp;DOC_NAME=FAT:RGQ_ENTRPR_VAL_EV_SOURCE_WINDOW.FAT&amp;VAR:ID1=BWT-AT&amp;VAR:SDATE=20090814&amp;VAR:FDATE=20090630&amp;VAR:FREQ=WEEKLY&amp;VAR:RELITEM=&amp;VAR:CURRENCY=&amp;VAR:DB_TYPE=&amp;VAR:UNITS=M&amp;window=popu","p&amp;width=535&amp;height=425&amp;START_MAXIMIZED=FALSE&amp;Y=120&amp;display_string=audit"}</definedName>
    <definedName name="_596__FDSAUDITLINK__" localSheetId="0" hidden="1">{"fdsup://directions/FAT Viewer?action=UPDATE&amp;creator=factSet&amp;DYN_ARGS=true&amp;DOC_NAME=FAT:RGQ_ENTRPR_VAL_EV_SOURCE_WINDOW.FAT&amp;VAR:ID1=BWT-AT&amp;VAR:SDATE=20090814&amp;VAR:FDATE=20090630&amp;VAR:FREQ=WEEKLY&amp;VAR:RELITEM=&amp;VAR:CURRENCY=&amp;VAR:DB_TYPE=&amp;VAR:UNITS=M&amp;window=popu","p&amp;width=535&amp;height=425&amp;START_MAXIMIZED=FALSE&amp;Y=120&amp;display_string=audit"}</definedName>
    <definedName name="_596__FDSAUDITLINK__" hidden="1">{"fdsup://directions/FAT Viewer?action=UPDATE&amp;creator=factSet&amp;DYN_ARGS=true&amp;DOC_NAME=FAT:RGQ_ENTRPR_VAL_EV_SOURCE_WINDOW.FAT&amp;VAR:ID1=BWT-AT&amp;VAR:SDATE=20090814&amp;VAR:FDATE=20090630&amp;VAR:FREQ=WEEKLY&amp;VAR:RELITEM=&amp;VAR:CURRENCY=&amp;VAR:DB_TYPE=&amp;VAR:UNITS=M&amp;window=popu","p&amp;width=535&amp;height=425&amp;START_MAXIMIZED=FALSE&amp;Y=120&amp;display_string=audit"}</definedName>
    <definedName name="_597__FDSAUDITLINK__" localSheetId="1" hidden="1">{"fdsup://directions/FAT Viewer?action=UPDATE&amp;creator=factSet&amp;DYN_ARGS=true&amp;DOC_NAME=FAT:RGQ_ENTRPR_VAL_EV_SOURCE_WINDOW.FAT&amp;VAR:ID1=BWT-AT&amp;VAR:SDATE=20090807&amp;VAR:FDATE=20090630&amp;VAR:FREQ=WEEKLY&amp;VAR:RELITEM=&amp;VAR:CURRENCY=&amp;VAR:DB_TYPE=&amp;VAR:UNITS=M&amp;window=popu","p&amp;width=535&amp;height=425&amp;START_MAXIMIZED=FALSE&amp;Y=120&amp;display_string=audit"}</definedName>
    <definedName name="_597__FDSAUDITLINK__" localSheetId="0" hidden="1">{"fdsup://directions/FAT Viewer?action=UPDATE&amp;creator=factSet&amp;DYN_ARGS=true&amp;DOC_NAME=FAT:RGQ_ENTRPR_VAL_EV_SOURCE_WINDOW.FAT&amp;VAR:ID1=BWT-AT&amp;VAR:SDATE=20090807&amp;VAR:FDATE=20090630&amp;VAR:FREQ=WEEKLY&amp;VAR:RELITEM=&amp;VAR:CURRENCY=&amp;VAR:DB_TYPE=&amp;VAR:UNITS=M&amp;window=popu","p&amp;width=535&amp;height=425&amp;START_MAXIMIZED=FALSE&amp;Y=120&amp;display_string=audit"}</definedName>
    <definedName name="_597__FDSAUDITLINK__" hidden="1">{"fdsup://directions/FAT Viewer?action=UPDATE&amp;creator=factSet&amp;DYN_ARGS=true&amp;DOC_NAME=FAT:RGQ_ENTRPR_VAL_EV_SOURCE_WINDOW.FAT&amp;VAR:ID1=BWT-AT&amp;VAR:SDATE=20090807&amp;VAR:FDATE=20090630&amp;VAR:FREQ=WEEKLY&amp;VAR:RELITEM=&amp;VAR:CURRENCY=&amp;VAR:DB_TYPE=&amp;VAR:UNITS=M&amp;window=popu","p&amp;width=535&amp;height=425&amp;START_MAXIMIZED=FALSE&amp;Y=120&amp;display_string=audit"}</definedName>
    <definedName name="_598__FDSAUDITLINK__" localSheetId="1" hidden="1">{"fdsup://directions/FAT Viewer?action=UPDATE&amp;creator=factSet&amp;DYN_ARGS=true&amp;DOC_NAME=FAT:RGQ_ENTRPR_VAL_EV_SOURCE_WINDOW.FAT&amp;VAR:ID1=BWT-AT&amp;VAR:SDATE=20090731&amp;VAR:FDATE=20090630&amp;VAR:FREQ=WEEKLY&amp;VAR:RELITEM=&amp;VAR:CURRENCY=&amp;VAR:DB_TYPE=&amp;VAR:UNITS=M&amp;window=popu","p&amp;width=535&amp;height=425&amp;START_MAXIMIZED=FALSE&amp;Y=120&amp;display_string=audit"}</definedName>
    <definedName name="_598__FDSAUDITLINK__" localSheetId="0" hidden="1">{"fdsup://directions/FAT Viewer?action=UPDATE&amp;creator=factSet&amp;DYN_ARGS=true&amp;DOC_NAME=FAT:RGQ_ENTRPR_VAL_EV_SOURCE_WINDOW.FAT&amp;VAR:ID1=BWT-AT&amp;VAR:SDATE=20090731&amp;VAR:FDATE=20090630&amp;VAR:FREQ=WEEKLY&amp;VAR:RELITEM=&amp;VAR:CURRENCY=&amp;VAR:DB_TYPE=&amp;VAR:UNITS=M&amp;window=popu","p&amp;width=535&amp;height=425&amp;START_MAXIMIZED=FALSE&amp;Y=120&amp;display_string=audit"}</definedName>
    <definedName name="_598__FDSAUDITLINK__" hidden="1">{"fdsup://directions/FAT Viewer?action=UPDATE&amp;creator=factSet&amp;DYN_ARGS=true&amp;DOC_NAME=FAT:RGQ_ENTRPR_VAL_EV_SOURCE_WINDOW.FAT&amp;VAR:ID1=BWT-AT&amp;VAR:SDATE=20090731&amp;VAR:FDATE=20090630&amp;VAR:FREQ=WEEKLY&amp;VAR:RELITEM=&amp;VAR:CURRENCY=&amp;VAR:DB_TYPE=&amp;VAR:UNITS=M&amp;window=popu","p&amp;width=535&amp;height=425&amp;START_MAXIMIZED=FALSE&amp;Y=120&amp;display_string=audit"}</definedName>
    <definedName name="_599__FDSAUDITLINK__" localSheetId="1" hidden="1">{"fdsup://directions/FAT Viewer?action=UPDATE&amp;creator=factSet&amp;DYN_ARGS=true&amp;DOC_NAME=FAT:RGQ_ENTRPR_VAL_EV_SOURCE_WINDOW.FAT&amp;VAR:ID1=BWT-AT&amp;VAR:SDATE=20090724&amp;VAR:FDATE=20090630&amp;VAR:FREQ=WEEKLY&amp;VAR:RELITEM=&amp;VAR:CURRENCY=&amp;VAR:DB_TYPE=&amp;VAR:UNITS=M&amp;window=popu","p&amp;width=535&amp;height=425&amp;START_MAXIMIZED=FALSE&amp;Y=120&amp;display_string=audit"}</definedName>
    <definedName name="_599__FDSAUDITLINK__" localSheetId="0" hidden="1">{"fdsup://directions/FAT Viewer?action=UPDATE&amp;creator=factSet&amp;DYN_ARGS=true&amp;DOC_NAME=FAT:RGQ_ENTRPR_VAL_EV_SOURCE_WINDOW.FAT&amp;VAR:ID1=BWT-AT&amp;VAR:SDATE=20090724&amp;VAR:FDATE=20090630&amp;VAR:FREQ=WEEKLY&amp;VAR:RELITEM=&amp;VAR:CURRENCY=&amp;VAR:DB_TYPE=&amp;VAR:UNITS=M&amp;window=popu","p&amp;width=535&amp;height=425&amp;START_MAXIMIZED=FALSE&amp;Y=120&amp;display_string=audit"}</definedName>
    <definedName name="_599__FDSAUDITLINK__" hidden="1">{"fdsup://directions/FAT Viewer?action=UPDATE&amp;creator=factSet&amp;DYN_ARGS=true&amp;DOC_NAME=FAT:RGQ_ENTRPR_VAL_EV_SOURCE_WINDOW.FAT&amp;VAR:ID1=BWT-AT&amp;VAR:SDATE=20090724&amp;VAR:FDATE=20090630&amp;VAR:FREQ=WEEKLY&amp;VAR:RELITEM=&amp;VAR:CURRENCY=&amp;VAR:DB_TYPE=&amp;VAR:UNITS=M&amp;window=popu","p&amp;width=535&amp;height=425&amp;START_MAXIMIZED=FALSE&amp;Y=120&amp;display_string=audit"}</definedName>
    <definedName name="_6__123Graph_ACHART_22" localSheetId="0" hidden="1">#REF!</definedName>
    <definedName name="_6__123Graph_ACHART_22" hidden="1">#REF!</definedName>
    <definedName name="_6__FDSAUDITLINK__" localSheetId="1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6__FDSAUDITLINK__" localSheetId="0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6__FDSAUDITLINK__" hidden="1">{"fdsup://directions/FAT Viewer?action=UPDATE&amp;creator=factSet&amp;DYN_ARGS=true&amp;DOC_NAME=FAT:RGQ_ENTRPR_VAL_EV_SOURCE_WINDOW.FAT&amp;VAR:ID1=PNR&amp;VAR:SDATE=20101203&amp;VAR:FDATE=20100930&amp;VAR:FREQ=WEEKLY&amp;VAR:RELITEM=&amp;VAR:CURRENCY=&amp;VAR:DB_TYPE=&amp;VAR:UNITS=M&amp;window=popup&amp;w","idth=535&amp;height=425&amp;START_MAXIMIZED=FALSE&amp;Y=120&amp;display_string=audit"}</definedName>
    <definedName name="_60__FDSAUDITLINK__" localSheetId="1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60__FDSAUDITLINK__" localSheetId="0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60__FDSAUDITLINK__" hidden="1">{"fdsup://directions/FAT Viewer?action=UPDATE&amp;creator=factSet&amp;DYN_ARGS=true&amp;DOC_NAME=FAT:RGQ_ENTRPR_VAL_EV_SOURCE_WINDOW.FAT&amp;VAR:ID1=PNR&amp;VAR:SDATE=20091120&amp;VAR:FDATE=20090930&amp;VAR:FREQ=WEEKLY&amp;VAR:RELITEM=&amp;VAR:CURRENCY=&amp;VAR:DB_TYPE=&amp;VAR:UNITS=M&amp;window=popup&amp;w","idth=535&amp;height=425&amp;START_MAXIMIZED=FALSE&amp;Y=120&amp;display_string=audit"}</definedName>
    <definedName name="_600__FDSAUDITLINK__" localSheetId="1" hidden="1">{"fdsup://directions/FAT Viewer?action=UPDATE&amp;creator=factSet&amp;DYN_ARGS=true&amp;DOC_NAME=FAT:RGQ_ENTRPR_VAL_EV_SOURCE_WINDOW.FAT&amp;VAR:ID1=BWT-AT&amp;VAR:SDATE=20090717&amp;VAR:FDATE=20090630&amp;VAR:FREQ=WEEKLY&amp;VAR:RELITEM=&amp;VAR:CURRENCY=&amp;VAR:DB_TYPE=&amp;VAR:UNITS=M&amp;window=popu","p&amp;width=535&amp;height=425&amp;START_MAXIMIZED=FALSE&amp;Y=120&amp;display_string=audit"}</definedName>
    <definedName name="_600__FDSAUDITLINK__" localSheetId="0" hidden="1">{"fdsup://directions/FAT Viewer?action=UPDATE&amp;creator=factSet&amp;DYN_ARGS=true&amp;DOC_NAME=FAT:RGQ_ENTRPR_VAL_EV_SOURCE_WINDOW.FAT&amp;VAR:ID1=BWT-AT&amp;VAR:SDATE=20090717&amp;VAR:FDATE=20090630&amp;VAR:FREQ=WEEKLY&amp;VAR:RELITEM=&amp;VAR:CURRENCY=&amp;VAR:DB_TYPE=&amp;VAR:UNITS=M&amp;window=popu","p&amp;width=535&amp;height=425&amp;START_MAXIMIZED=FALSE&amp;Y=120&amp;display_string=audit"}</definedName>
    <definedName name="_600__FDSAUDITLINK__" hidden="1">{"fdsup://directions/FAT Viewer?action=UPDATE&amp;creator=factSet&amp;DYN_ARGS=true&amp;DOC_NAME=FAT:RGQ_ENTRPR_VAL_EV_SOURCE_WINDOW.FAT&amp;VAR:ID1=BWT-AT&amp;VAR:SDATE=20090717&amp;VAR:FDATE=20090630&amp;VAR:FREQ=WEEKLY&amp;VAR:RELITEM=&amp;VAR:CURRENCY=&amp;VAR:DB_TYPE=&amp;VAR:UNITS=M&amp;window=popu","p&amp;width=535&amp;height=425&amp;START_MAXIMIZED=FALSE&amp;Y=120&amp;display_string=audit"}</definedName>
    <definedName name="_601__FDSAUDITLINK__" localSheetId="1" hidden="1">{"fdsup://directions/FAT Viewer?action=UPDATE&amp;creator=factSet&amp;DYN_ARGS=true&amp;DOC_NAME=FAT:RGQ_ENTRPR_VAL_EV_SOURCE_WINDOW.FAT&amp;VAR:ID1=BWT-AT&amp;VAR:SDATE=20090710&amp;VAR:FDATE=20090630&amp;VAR:FREQ=WEEKLY&amp;VAR:RELITEM=&amp;VAR:CURRENCY=&amp;VAR:DB_TYPE=&amp;VAR:UNITS=M&amp;window=popu","p&amp;width=535&amp;height=425&amp;START_MAXIMIZED=FALSE&amp;Y=120&amp;display_string=audit"}</definedName>
    <definedName name="_601__FDSAUDITLINK__" localSheetId="0" hidden="1">{"fdsup://directions/FAT Viewer?action=UPDATE&amp;creator=factSet&amp;DYN_ARGS=true&amp;DOC_NAME=FAT:RGQ_ENTRPR_VAL_EV_SOURCE_WINDOW.FAT&amp;VAR:ID1=BWT-AT&amp;VAR:SDATE=20090710&amp;VAR:FDATE=20090630&amp;VAR:FREQ=WEEKLY&amp;VAR:RELITEM=&amp;VAR:CURRENCY=&amp;VAR:DB_TYPE=&amp;VAR:UNITS=M&amp;window=popu","p&amp;width=535&amp;height=425&amp;START_MAXIMIZED=FALSE&amp;Y=120&amp;display_string=audit"}</definedName>
    <definedName name="_601__FDSAUDITLINK__" hidden="1">{"fdsup://directions/FAT Viewer?action=UPDATE&amp;creator=factSet&amp;DYN_ARGS=true&amp;DOC_NAME=FAT:RGQ_ENTRPR_VAL_EV_SOURCE_WINDOW.FAT&amp;VAR:ID1=BWT-AT&amp;VAR:SDATE=20090710&amp;VAR:FDATE=20090630&amp;VAR:FREQ=WEEKLY&amp;VAR:RELITEM=&amp;VAR:CURRENCY=&amp;VAR:DB_TYPE=&amp;VAR:UNITS=M&amp;window=popu","p&amp;width=535&amp;height=425&amp;START_MAXIMIZED=FALSE&amp;Y=120&amp;display_string=audit"}</definedName>
    <definedName name="_602__FDSAUDITLINK__" localSheetId="1" hidden="1">{"fdsup://directions/FAT Viewer?action=UPDATE&amp;creator=factSet&amp;DYN_ARGS=true&amp;DOC_NAME=FAT:RGQ_ENTRPR_VAL_EV_SOURCE_WINDOW.FAT&amp;VAR:ID1=BWT-AT&amp;VAR:SDATE=20090702&amp;VAR:FDATE=20090630&amp;VAR:FREQ=WEEKLY&amp;VAR:RELITEM=&amp;VAR:CURRENCY=&amp;VAR:DB_TYPE=&amp;VAR:UNITS=M&amp;window=popu","p&amp;width=535&amp;height=425&amp;START_MAXIMIZED=FALSE&amp;Y=120&amp;display_string=audit"}</definedName>
    <definedName name="_602__FDSAUDITLINK__" localSheetId="0" hidden="1">{"fdsup://directions/FAT Viewer?action=UPDATE&amp;creator=factSet&amp;DYN_ARGS=true&amp;DOC_NAME=FAT:RGQ_ENTRPR_VAL_EV_SOURCE_WINDOW.FAT&amp;VAR:ID1=BWT-AT&amp;VAR:SDATE=20090702&amp;VAR:FDATE=20090630&amp;VAR:FREQ=WEEKLY&amp;VAR:RELITEM=&amp;VAR:CURRENCY=&amp;VAR:DB_TYPE=&amp;VAR:UNITS=M&amp;window=popu","p&amp;width=535&amp;height=425&amp;START_MAXIMIZED=FALSE&amp;Y=120&amp;display_string=audit"}</definedName>
    <definedName name="_602__FDSAUDITLINK__" hidden="1">{"fdsup://directions/FAT Viewer?action=UPDATE&amp;creator=factSet&amp;DYN_ARGS=true&amp;DOC_NAME=FAT:RGQ_ENTRPR_VAL_EV_SOURCE_WINDOW.FAT&amp;VAR:ID1=BWT-AT&amp;VAR:SDATE=20090702&amp;VAR:FDATE=20090630&amp;VAR:FREQ=WEEKLY&amp;VAR:RELITEM=&amp;VAR:CURRENCY=&amp;VAR:DB_TYPE=&amp;VAR:UNITS=M&amp;window=popu","p&amp;width=535&amp;height=425&amp;START_MAXIMIZED=FALSE&amp;Y=120&amp;display_string=audit"}</definedName>
    <definedName name="_603__FDSAUDITLINK__" localSheetId="1" hidden="1">{"fdsup://directions/FAT Viewer?action=UPDATE&amp;creator=factSet&amp;DYN_ARGS=true&amp;DOC_NAME=FAT:RGQ_ENTRPR_VAL_EV_SOURCE_WINDOW.FAT&amp;VAR:ID1=BWT-AT&amp;VAR:SDATE=20090626&amp;VAR:FDATE=20090331&amp;VAR:FREQ=WEEKLY&amp;VAR:RELITEM=&amp;VAR:CURRENCY=&amp;VAR:DB_TYPE=&amp;VAR:UNITS=M&amp;window=popu","p&amp;width=535&amp;height=425&amp;START_MAXIMIZED=FALSE&amp;Y=120&amp;display_string=audit"}</definedName>
    <definedName name="_603__FDSAUDITLINK__" localSheetId="0" hidden="1">{"fdsup://directions/FAT Viewer?action=UPDATE&amp;creator=factSet&amp;DYN_ARGS=true&amp;DOC_NAME=FAT:RGQ_ENTRPR_VAL_EV_SOURCE_WINDOW.FAT&amp;VAR:ID1=BWT-AT&amp;VAR:SDATE=20090626&amp;VAR:FDATE=20090331&amp;VAR:FREQ=WEEKLY&amp;VAR:RELITEM=&amp;VAR:CURRENCY=&amp;VAR:DB_TYPE=&amp;VAR:UNITS=M&amp;window=popu","p&amp;width=535&amp;height=425&amp;START_MAXIMIZED=FALSE&amp;Y=120&amp;display_string=audit"}</definedName>
    <definedName name="_603__FDSAUDITLINK__" hidden="1">{"fdsup://directions/FAT Viewer?action=UPDATE&amp;creator=factSet&amp;DYN_ARGS=true&amp;DOC_NAME=FAT:RGQ_ENTRPR_VAL_EV_SOURCE_WINDOW.FAT&amp;VAR:ID1=BWT-AT&amp;VAR:SDATE=20090626&amp;VAR:FDATE=20090331&amp;VAR:FREQ=WEEKLY&amp;VAR:RELITEM=&amp;VAR:CURRENCY=&amp;VAR:DB_TYPE=&amp;VAR:UNITS=M&amp;window=popu","p&amp;width=535&amp;height=425&amp;START_MAXIMIZED=FALSE&amp;Y=120&amp;display_string=audit"}</definedName>
    <definedName name="_604__FDSAUDITLINK__" localSheetId="1" hidden="1">{"fdsup://directions/FAT Viewer?action=UPDATE&amp;creator=factSet&amp;DYN_ARGS=true&amp;DOC_NAME=FAT:RGQ_ENTRPR_VAL_EV_SOURCE_WINDOW.FAT&amp;VAR:ID1=BWT-AT&amp;VAR:SDATE=20090619&amp;VAR:FDATE=20090331&amp;VAR:FREQ=WEEKLY&amp;VAR:RELITEM=&amp;VAR:CURRENCY=&amp;VAR:DB_TYPE=&amp;VAR:UNITS=M&amp;window=popu","p&amp;width=535&amp;height=425&amp;START_MAXIMIZED=FALSE&amp;Y=120&amp;display_string=audit"}</definedName>
    <definedName name="_604__FDSAUDITLINK__" localSheetId="0" hidden="1">{"fdsup://directions/FAT Viewer?action=UPDATE&amp;creator=factSet&amp;DYN_ARGS=true&amp;DOC_NAME=FAT:RGQ_ENTRPR_VAL_EV_SOURCE_WINDOW.FAT&amp;VAR:ID1=BWT-AT&amp;VAR:SDATE=20090619&amp;VAR:FDATE=20090331&amp;VAR:FREQ=WEEKLY&amp;VAR:RELITEM=&amp;VAR:CURRENCY=&amp;VAR:DB_TYPE=&amp;VAR:UNITS=M&amp;window=popu","p&amp;width=535&amp;height=425&amp;START_MAXIMIZED=FALSE&amp;Y=120&amp;display_string=audit"}</definedName>
    <definedName name="_604__FDSAUDITLINK__" hidden="1">{"fdsup://directions/FAT Viewer?action=UPDATE&amp;creator=factSet&amp;DYN_ARGS=true&amp;DOC_NAME=FAT:RGQ_ENTRPR_VAL_EV_SOURCE_WINDOW.FAT&amp;VAR:ID1=BWT-AT&amp;VAR:SDATE=20090619&amp;VAR:FDATE=20090331&amp;VAR:FREQ=WEEKLY&amp;VAR:RELITEM=&amp;VAR:CURRENCY=&amp;VAR:DB_TYPE=&amp;VAR:UNITS=M&amp;window=popu","p&amp;width=535&amp;height=425&amp;START_MAXIMIZED=FALSE&amp;Y=120&amp;display_string=audit"}</definedName>
    <definedName name="_605__FDSAUDITLINK__" localSheetId="1" hidden="1">{"fdsup://directions/FAT Viewer?action=UPDATE&amp;creator=factSet&amp;DYN_ARGS=true&amp;DOC_NAME=FAT:RGQ_ENTRPR_VAL_EV_SOURCE_WINDOW.FAT&amp;VAR:ID1=BWT-AT&amp;VAR:SDATE=20090612&amp;VAR:FDATE=20090331&amp;VAR:FREQ=WEEKLY&amp;VAR:RELITEM=&amp;VAR:CURRENCY=&amp;VAR:DB_TYPE=&amp;VAR:UNITS=M&amp;window=popu","p&amp;width=535&amp;height=425&amp;START_MAXIMIZED=FALSE&amp;Y=120&amp;display_string=audit"}</definedName>
    <definedName name="_605__FDSAUDITLINK__" localSheetId="0" hidden="1">{"fdsup://directions/FAT Viewer?action=UPDATE&amp;creator=factSet&amp;DYN_ARGS=true&amp;DOC_NAME=FAT:RGQ_ENTRPR_VAL_EV_SOURCE_WINDOW.FAT&amp;VAR:ID1=BWT-AT&amp;VAR:SDATE=20090612&amp;VAR:FDATE=20090331&amp;VAR:FREQ=WEEKLY&amp;VAR:RELITEM=&amp;VAR:CURRENCY=&amp;VAR:DB_TYPE=&amp;VAR:UNITS=M&amp;window=popu","p&amp;width=535&amp;height=425&amp;START_MAXIMIZED=FALSE&amp;Y=120&amp;display_string=audit"}</definedName>
    <definedName name="_605__FDSAUDITLINK__" hidden="1">{"fdsup://directions/FAT Viewer?action=UPDATE&amp;creator=factSet&amp;DYN_ARGS=true&amp;DOC_NAME=FAT:RGQ_ENTRPR_VAL_EV_SOURCE_WINDOW.FAT&amp;VAR:ID1=BWT-AT&amp;VAR:SDATE=20090612&amp;VAR:FDATE=20090331&amp;VAR:FREQ=WEEKLY&amp;VAR:RELITEM=&amp;VAR:CURRENCY=&amp;VAR:DB_TYPE=&amp;VAR:UNITS=M&amp;window=popu","p&amp;width=535&amp;height=425&amp;START_MAXIMIZED=FALSE&amp;Y=120&amp;display_string=audit"}</definedName>
    <definedName name="_606__FDSAUDITLINK__" localSheetId="1" hidden="1">{"fdsup://directions/FAT Viewer?action=UPDATE&amp;creator=factSet&amp;DYN_ARGS=true&amp;DOC_NAME=FAT:RGQ_ENTRPR_VAL_EV_SOURCE_WINDOW.FAT&amp;VAR:ID1=BWT-AT&amp;VAR:SDATE=20090605&amp;VAR:FDATE=20090331&amp;VAR:FREQ=WEEKLY&amp;VAR:RELITEM=&amp;VAR:CURRENCY=&amp;VAR:DB_TYPE=&amp;VAR:UNITS=M&amp;window=popu","p&amp;width=535&amp;height=425&amp;START_MAXIMIZED=FALSE&amp;Y=120&amp;display_string=audit"}</definedName>
    <definedName name="_606__FDSAUDITLINK__" localSheetId="0" hidden="1">{"fdsup://directions/FAT Viewer?action=UPDATE&amp;creator=factSet&amp;DYN_ARGS=true&amp;DOC_NAME=FAT:RGQ_ENTRPR_VAL_EV_SOURCE_WINDOW.FAT&amp;VAR:ID1=BWT-AT&amp;VAR:SDATE=20090605&amp;VAR:FDATE=20090331&amp;VAR:FREQ=WEEKLY&amp;VAR:RELITEM=&amp;VAR:CURRENCY=&amp;VAR:DB_TYPE=&amp;VAR:UNITS=M&amp;window=popu","p&amp;width=535&amp;height=425&amp;START_MAXIMIZED=FALSE&amp;Y=120&amp;display_string=audit"}</definedName>
    <definedName name="_606__FDSAUDITLINK__" hidden="1">{"fdsup://directions/FAT Viewer?action=UPDATE&amp;creator=factSet&amp;DYN_ARGS=true&amp;DOC_NAME=FAT:RGQ_ENTRPR_VAL_EV_SOURCE_WINDOW.FAT&amp;VAR:ID1=BWT-AT&amp;VAR:SDATE=20090605&amp;VAR:FDATE=20090331&amp;VAR:FREQ=WEEKLY&amp;VAR:RELITEM=&amp;VAR:CURRENCY=&amp;VAR:DB_TYPE=&amp;VAR:UNITS=M&amp;window=popu","p&amp;width=535&amp;height=425&amp;START_MAXIMIZED=FALSE&amp;Y=120&amp;display_string=audit"}</definedName>
    <definedName name="_607__FDSAUDITLINK__" localSheetId="1" hidden="1">{"fdsup://directions/FAT Viewer?action=UPDATE&amp;creator=factSet&amp;DYN_ARGS=true&amp;DOC_NAME=FAT:RGQ_ENTRPR_VAL_EV_SOURCE_WINDOW.FAT&amp;VAR:ID1=BWT-AT&amp;VAR:SDATE=20090529&amp;VAR:FDATE=20090331&amp;VAR:FREQ=WEEKLY&amp;VAR:RELITEM=&amp;VAR:CURRENCY=&amp;VAR:DB_TYPE=&amp;VAR:UNITS=M&amp;window=popu","p&amp;width=535&amp;height=425&amp;START_MAXIMIZED=FALSE&amp;Y=120&amp;display_string=audit"}</definedName>
    <definedName name="_607__FDSAUDITLINK__" localSheetId="0" hidden="1">{"fdsup://directions/FAT Viewer?action=UPDATE&amp;creator=factSet&amp;DYN_ARGS=true&amp;DOC_NAME=FAT:RGQ_ENTRPR_VAL_EV_SOURCE_WINDOW.FAT&amp;VAR:ID1=BWT-AT&amp;VAR:SDATE=20090529&amp;VAR:FDATE=20090331&amp;VAR:FREQ=WEEKLY&amp;VAR:RELITEM=&amp;VAR:CURRENCY=&amp;VAR:DB_TYPE=&amp;VAR:UNITS=M&amp;window=popu","p&amp;width=535&amp;height=425&amp;START_MAXIMIZED=FALSE&amp;Y=120&amp;display_string=audit"}</definedName>
    <definedName name="_607__FDSAUDITLINK__" hidden="1">{"fdsup://directions/FAT Viewer?action=UPDATE&amp;creator=factSet&amp;DYN_ARGS=true&amp;DOC_NAME=FAT:RGQ_ENTRPR_VAL_EV_SOURCE_WINDOW.FAT&amp;VAR:ID1=BWT-AT&amp;VAR:SDATE=20090529&amp;VAR:FDATE=20090331&amp;VAR:FREQ=WEEKLY&amp;VAR:RELITEM=&amp;VAR:CURRENCY=&amp;VAR:DB_TYPE=&amp;VAR:UNITS=M&amp;window=popu","p&amp;width=535&amp;height=425&amp;START_MAXIMIZED=FALSE&amp;Y=120&amp;display_string=audit"}</definedName>
    <definedName name="_608__FDSAUDITLINK__" localSheetId="1" hidden="1">{"fdsup://directions/FAT Viewer?action=UPDATE&amp;creator=factSet&amp;DYN_ARGS=true&amp;DOC_NAME=FAT:RGQ_ENTRPR_VAL_EV_SOURCE_WINDOW.FAT&amp;VAR:ID1=BWT-AT&amp;VAR:SDATE=20090522&amp;VAR:FDATE=20090331&amp;VAR:FREQ=WEEKLY&amp;VAR:RELITEM=&amp;VAR:CURRENCY=&amp;VAR:DB_TYPE=&amp;VAR:UNITS=M&amp;window=popu","p&amp;width=535&amp;height=425&amp;START_MAXIMIZED=FALSE&amp;Y=120&amp;display_string=audit"}</definedName>
    <definedName name="_608__FDSAUDITLINK__" localSheetId="0" hidden="1">{"fdsup://directions/FAT Viewer?action=UPDATE&amp;creator=factSet&amp;DYN_ARGS=true&amp;DOC_NAME=FAT:RGQ_ENTRPR_VAL_EV_SOURCE_WINDOW.FAT&amp;VAR:ID1=BWT-AT&amp;VAR:SDATE=20090522&amp;VAR:FDATE=20090331&amp;VAR:FREQ=WEEKLY&amp;VAR:RELITEM=&amp;VAR:CURRENCY=&amp;VAR:DB_TYPE=&amp;VAR:UNITS=M&amp;window=popu","p&amp;width=535&amp;height=425&amp;START_MAXIMIZED=FALSE&amp;Y=120&amp;display_string=audit"}</definedName>
    <definedName name="_608__FDSAUDITLINK__" hidden="1">{"fdsup://directions/FAT Viewer?action=UPDATE&amp;creator=factSet&amp;DYN_ARGS=true&amp;DOC_NAME=FAT:RGQ_ENTRPR_VAL_EV_SOURCE_WINDOW.FAT&amp;VAR:ID1=BWT-AT&amp;VAR:SDATE=20090522&amp;VAR:FDATE=20090331&amp;VAR:FREQ=WEEKLY&amp;VAR:RELITEM=&amp;VAR:CURRENCY=&amp;VAR:DB_TYPE=&amp;VAR:UNITS=M&amp;window=popu","p&amp;width=535&amp;height=425&amp;START_MAXIMIZED=FALSE&amp;Y=120&amp;display_string=audit"}</definedName>
    <definedName name="_609__FDSAUDITLINK__" localSheetId="1" hidden="1">{"fdsup://directions/FAT Viewer?action=UPDATE&amp;creator=factSet&amp;DYN_ARGS=true&amp;DOC_NAME=FAT:RGQ_ENTRPR_VAL_EV_SOURCE_WINDOW.FAT&amp;VAR:ID1=BWT-AT&amp;VAR:SDATE=20090515&amp;VAR:FDATE=20090331&amp;VAR:FREQ=WEEKLY&amp;VAR:RELITEM=&amp;VAR:CURRENCY=&amp;VAR:DB_TYPE=&amp;VAR:UNITS=M&amp;window=popu","p&amp;width=535&amp;height=425&amp;START_MAXIMIZED=FALSE&amp;Y=120&amp;display_string=audit"}</definedName>
    <definedName name="_609__FDSAUDITLINK__" localSheetId="0" hidden="1">{"fdsup://directions/FAT Viewer?action=UPDATE&amp;creator=factSet&amp;DYN_ARGS=true&amp;DOC_NAME=FAT:RGQ_ENTRPR_VAL_EV_SOURCE_WINDOW.FAT&amp;VAR:ID1=BWT-AT&amp;VAR:SDATE=20090515&amp;VAR:FDATE=20090331&amp;VAR:FREQ=WEEKLY&amp;VAR:RELITEM=&amp;VAR:CURRENCY=&amp;VAR:DB_TYPE=&amp;VAR:UNITS=M&amp;window=popu","p&amp;width=535&amp;height=425&amp;START_MAXIMIZED=FALSE&amp;Y=120&amp;display_string=audit"}</definedName>
    <definedName name="_609__FDSAUDITLINK__" hidden="1">{"fdsup://directions/FAT Viewer?action=UPDATE&amp;creator=factSet&amp;DYN_ARGS=true&amp;DOC_NAME=FAT:RGQ_ENTRPR_VAL_EV_SOURCE_WINDOW.FAT&amp;VAR:ID1=BWT-AT&amp;VAR:SDATE=20090515&amp;VAR:FDATE=20090331&amp;VAR:FREQ=WEEKLY&amp;VAR:RELITEM=&amp;VAR:CURRENCY=&amp;VAR:DB_TYPE=&amp;VAR:UNITS=M&amp;window=popu","p&amp;width=535&amp;height=425&amp;START_MAXIMIZED=FALSE&amp;Y=120&amp;display_string=audit"}</definedName>
    <definedName name="_61__123Graph_BSTD_A" hidden="1">#N/A</definedName>
    <definedName name="_61__FDSAUDITLINK__" localSheetId="1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61__FDSAUDITLINK__" localSheetId="0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61__FDSAUDITLINK__" hidden="1">{"fdsup://directions/FAT Viewer?action=UPDATE&amp;creator=factSet&amp;DYN_ARGS=true&amp;DOC_NAME=FAT:RGQ_ENTRPR_VAL_EV_SOURCE_WINDOW.FAT&amp;VAR:ID1=PNR&amp;VAR:SDATE=20091113&amp;VAR:FDATE=20090930&amp;VAR:FREQ=WEEKLY&amp;VAR:RELITEM=&amp;VAR:CURRENCY=&amp;VAR:DB_TYPE=&amp;VAR:UNITS=M&amp;window=popup&amp;w","idth=535&amp;height=425&amp;START_MAXIMIZED=FALSE&amp;Y=120&amp;display_string=audit"}</definedName>
    <definedName name="_610__FDSAUDITLINK__" localSheetId="1" hidden="1">{"fdsup://directions/FAT Viewer?action=UPDATE&amp;creator=factSet&amp;DYN_ARGS=true&amp;DOC_NAME=FAT:RGQ_ENTRPR_VAL_EV_SOURCE_WINDOW.FAT&amp;VAR:ID1=BWT-AT&amp;VAR:SDATE=20090508&amp;VAR:FDATE=20090331&amp;VAR:FREQ=WEEKLY&amp;VAR:RELITEM=&amp;VAR:CURRENCY=&amp;VAR:DB_TYPE=&amp;VAR:UNITS=M&amp;window=popu","p&amp;width=535&amp;height=425&amp;START_MAXIMIZED=FALSE&amp;Y=120&amp;display_string=audit"}</definedName>
    <definedName name="_610__FDSAUDITLINK__" localSheetId="0" hidden="1">{"fdsup://directions/FAT Viewer?action=UPDATE&amp;creator=factSet&amp;DYN_ARGS=true&amp;DOC_NAME=FAT:RGQ_ENTRPR_VAL_EV_SOURCE_WINDOW.FAT&amp;VAR:ID1=BWT-AT&amp;VAR:SDATE=20090508&amp;VAR:FDATE=20090331&amp;VAR:FREQ=WEEKLY&amp;VAR:RELITEM=&amp;VAR:CURRENCY=&amp;VAR:DB_TYPE=&amp;VAR:UNITS=M&amp;window=popu","p&amp;width=535&amp;height=425&amp;START_MAXIMIZED=FALSE&amp;Y=120&amp;display_string=audit"}</definedName>
    <definedName name="_610__FDSAUDITLINK__" hidden="1">{"fdsup://directions/FAT Viewer?action=UPDATE&amp;creator=factSet&amp;DYN_ARGS=true&amp;DOC_NAME=FAT:RGQ_ENTRPR_VAL_EV_SOURCE_WINDOW.FAT&amp;VAR:ID1=BWT-AT&amp;VAR:SDATE=20090508&amp;VAR:FDATE=20090331&amp;VAR:FREQ=WEEKLY&amp;VAR:RELITEM=&amp;VAR:CURRENCY=&amp;VAR:DB_TYPE=&amp;VAR:UNITS=M&amp;window=popu","p&amp;width=535&amp;height=425&amp;START_MAXIMIZED=FALSE&amp;Y=120&amp;display_string=audit"}</definedName>
    <definedName name="_611__FDSAUDITLINK__" localSheetId="1" hidden="1">{"fdsup://directions/FAT Viewer?action=UPDATE&amp;creator=factSet&amp;DYN_ARGS=true&amp;DOC_NAME=FAT:RGQ_ENTRPR_VAL_EV_SOURCE_WINDOW.FAT&amp;VAR:ID1=BWT-AT&amp;VAR:SDATE=20090501&amp;VAR:FDATE=20090331&amp;VAR:FREQ=WEEKLY&amp;VAR:RELITEM=&amp;VAR:CURRENCY=&amp;VAR:DB_TYPE=&amp;VAR:UNITS=M&amp;window=popu","p&amp;width=535&amp;height=425&amp;START_MAXIMIZED=FALSE&amp;Y=120&amp;display_string=audit"}</definedName>
    <definedName name="_611__FDSAUDITLINK__" localSheetId="0" hidden="1">{"fdsup://directions/FAT Viewer?action=UPDATE&amp;creator=factSet&amp;DYN_ARGS=true&amp;DOC_NAME=FAT:RGQ_ENTRPR_VAL_EV_SOURCE_WINDOW.FAT&amp;VAR:ID1=BWT-AT&amp;VAR:SDATE=20090501&amp;VAR:FDATE=20090331&amp;VAR:FREQ=WEEKLY&amp;VAR:RELITEM=&amp;VAR:CURRENCY=&amp;VAR:DB_TYPE=&amp;VAR:UNITS=M&amp;window=popu","p&amp;width=535&amp;height=425&amp;START_MAXIMIZED=FALSE&amp;Y=120&amp;display_string=audit"}</definedName>
    <definedName name="_611__FDSAUDITLINK__" hidden="1">{"fdsup://directions/FAT Viewer?action=UPDATE&amp;creator=factSet&amp;DYN_ARGS=true&amp;DOC_NAME=FAT:RGQ_ENTRPR_VAL_EV_SOURCE_WINDOW.FAT&amp;VAR:ID1=BWT-AT&amp;VAR:SDATE=20090501&amp;VAR:FDATE=20090331&amp;VAR:FREQ=WEEKLY&amp;VAR:RELITEM=&amp;VAR:CURRENCY=&amp;VAR:DB_TYPE=&amp;VAR:UNITS=M&amp;window=popu","p&amp;width=535&amp;height=425&amp;START_MAXIMIZED=FALSE&amp;Y=120&amp;display_string=audit"}</definedName>
    <definedName name="_612__FDSAUDITLINK__" localSheetId="1" hidden="1">{"fdsup://directions/FAT Viewer?action=UPDATE&amp;creator=factSet&amp;DYN_ARGS=true&amp;DOC_NAME=FAT:RGQ_ENTRPR_VAL_EV_SOURCE_WINDOW.FAT&amp;VAR:ID1=BWT-AT&amp;VAR:SDATE=20090424&amp;VAR:FDATE=20090331&amp;VAR:FREQ=WEEKLY&amp;VAR:RELITEM=&amp;VAR:CURRENCY=&amp;VAR:DB_TYPE=&amp;VAR:UNITS=M&amp;window=popu","p&amp;width=535&amp;height=425&amp;START_MAXIMIZED=FALSE&amp;Y=120&amp;display_string=audit"}</definedName>
    <definedName name="_612__FDSAUDITLINK__" localSheetId="0" hidden="1">{"fdsup://directions/FAT Viewer?action=UPDATE&amp;creator=factSet&amp;DYN_ARGS=true&amp;DOC_NAME=FAT:RGQ_ENTRPR_VAL_EV_SOURCE_WINDOW.FAT&amp;VAR:ID1=BWT-AT&amp;VAR:SDATE=20090424&amp;VAR:FDATE=20090331&amp;VAR:FREQ=WEEKLY&amp;VAR:RELITEM=&amp;VAR:CURRENCY=&amp;VAR:DB_TYPE=&amp;VAR:UNITS=M&amp;window=popu","p&amp;width=535&amp;height=425&amp;START_MAXIMIZED=FALSE&amp;Y=120&amp;display_string=audit"}</definedName>
    <definedName name="_612__FDSAUDITLINK__" hidden="1">{"fdsup://directions/FAT Viewer?action=UPDATE&amp;creator=factSet&amp;DYN_ARGS=true&amp;DOC_NAME=FAT:RGQ_ENTRPR_VAL_EV_SOURCE_WINDOW.FAT&amp;VAR:ID1=BWT-AT&amp;VAR:SDATE=20090424&amp;VAR:FDATE=20090331&amp;VAR:FREQ=WEEKLY&amp;VAR:RELITEM=&amp;VAR:CURRENCY=&amp;VAR:DB_TYPE=&amp;VAR:UNITS=M&amp;window=popu","p&amp;width=535&amp;height=425&amp;START_MAXIMIZED=FALSE&amp;Y=120&amp;display_string=audit"}</definedName>
    <definedName name="_613__FDSAUDITLINK__" localSheetId="1" hidden="1">{"fdsup://directions/FAT Viewer?action=UPDATE&amp;creator=factSet&amp;DYN_ARGS=true&amp;DOC_NAME=FAT:RGQ_ENTRPR_VAL_EV_SOURCE_WINDOW.FAT&amp;VAR:ID1=BWT-AT&amp;VAR:SDATE=20090417&amp;VAR:FDATE=20090331&amp;VAR:FREQ=WEEKLY&amp;VAR:RELITEM=&amp;VAR:CURRENCY=&amp;VAR:DB_TYPE=&amp;VAR:UNITS=M&amp;window=popu","p&amp;width=535&amp;height=425&amp;START_MAXIMIZED=FALSE&amp;Y=120&amp;display_string=audit"}</definedName>
    <definedName name="_613__FDSAUDITLINK__" localSheetId="0" hidden="1">{"fdsup://directions/FAT Viewer?action=UPDATE&amp;creator=factSet&amp;DYN_ARGS=true&amp;DOC_NAME=FAT:RGQ_ENTRPR_VAL_EV_SOURCE_WINDOW.FAT&amp;VAR:ID1=BWT-AT&amp;VAR:SDATE=20090417&amp;VAR:FDATE=20090331&amp;VAR:FREQ=WEEKLY&amp;VAR:RELITEM=&amp;VAR:CURRENCY=&amp;VAR:DB_TYPE=&amp;VAR:UNITS=M&amp;window=popu","p&amp;width=535&amp;height=425&amp;START_MAXIMIZED=FALSE&amp;Y=120&amp;display_string=audit"}</definedName>
    <definedName name="_613__FDSAUDITLINK__" hidden="1">{"fdsup://directions/FAT Viewer?action=UPDATE&amp;creator=factSet&amp;DYN_ARGS=true&amp;DOC_NAME=FAT:RGQ_ENTRPR_VAL_EV_SOURCE_WINDOW.FAT&amp;VAR:ID1=BWT-AT&amp;VAR:SDATE=20090417&amp;VAR:FDATE=20090331&amp;VAR:FREQ=WEEKLY&amp;VAR:RELITEM=&amp;VAR:CURRENCY=&amp;VAR:DB_TYPE=&amp;VAR:UNITS=M&amp;window=popu","p&amp;width=535&amp;height=425&amp;START_MAXIMIZED=FALSE&amp;Y=120&amp;display_string=audit"}</definedName>
    <definedName name="_614__FDSAUDITLINK__" localSheetId="1" hidden="1">{"fdsup://directions/FAT Viewer?action=UPDATE&amp;creator=factSet&amp;DYN_ARGS=true&amp;DOC_NAME=FAT:RGQ_ENTRPR_VAL_EV_SOURCE_WINDOW.FAT&amp;VAR:ID1=BWT-AT&amp;VAR:SDATE=20090409&amp;VAR:FDATE=20090331&amp;VAR:FREQ=WEEKLY&amp;VAR:RELITEM=&amp;VAR:CURRENCY=&amp;VAR:DB_TYPE=&amp;VAR:UNITS=M&amp;window=popu","p&amp;width=535&amp;height=425&amp;START_MAXIMIZED=FALSE&amp;Y=120&amp;display_string=audit"}</definedName>
    <definedName name="_614__FDSAUDITLINK__" localSheetId="0" hidden="1">{"fdsup://directions/FAT Viewer?action=UPDATE&amp;creator=factSet&amp;DYN_ARGS=true&amp;DOC_NAME=FAT:RGQ_ENTRPR_VAL_EV_SOURCE_WINDOW.FAT&amp;VAR:ID1=BWT-AT&amp;VAR:SDATE=20090409&amp;VAR:FDATE=20090331&amp;VAR:FREQ=WEEKLY&amp;VAR:RELITEM=&amp;VAR:CURRENCY=&amp;VAR:DB_TYPE=&amp;VAR:UNITS=M&amp;window=popu","p&amp;width=535&amp;height=425&amp;START_MAXIMIZED=FALSE&amp;Y=120&amp;display_string=audit"}</definedName>
    <definedName name="_614__FDSAUDITLINK__" hidden="1">{"fdsup://directions/FAT Viewer?action=UPDATE&amp;creator=factSet&amp;DYN_ARGS=true&amp;DOC_NAME=FAT:RGQ_ENTRPR_VAL_EV_SOURCE_WINDOW.FAT&amp;VAR:ID1=BWT-AT&amp;VAR:SDATE=20090409&amp;VAR:FDATE=20090331&amp;VAR:FREQ=WEEKLY&amp;VAR:RELITEM=&amp;VAR:CURRENCY=&amp;VAR:DB_TYPE=&amp;VAR:UNITS=M&amp;window=popu","p&amp;width=535&amp;height=425&amp;START_MAXIMIZED=FALSE&amp;Y=120&amp;display_string=audit"}</definedName>
    <definedName name="_615__FDSAUDITLINK__" localSheetId="1" hidden="1">{"fdsup://directions/FAT Viewer?action=UPDATE&amp;creator=factSet&amp;DYN_ARGS=true&amp;DOC_NAME=FAT:RGQ_ENTRPR_VAL_EV_SOURCE_WINDOW.FAT&amp;VAR:ID1=BWT-AT&amp;VAR:SDATE=20090403&amp;VAR:FDATE=20090331&amp;VAR:FREQ=WEEKLY&amp;VAR:RELITEM=&amp;VAR:CURRENCY=&amp;VAR:DB_TYPE=&amp;VAR:UNITS=M&amp;window=popu","p&amp;width=535&amp;height=425&amp;START_MAXIMIZED=FALSE&amp;Y=120&amp;display_string=audit"}</definedName>
    <definedName name="_615__FDSAUDITLINK__" localSheetId="0" hidden="1">{"fdsup://directions/FAT Viewer?action=UPDATE&amp;creator=factSet&amp;DYN_ARGS=true&amp;DOC_NAME=FAT:RGQ_ENTRPR_VAL_EV_SOURCE_WINDOW.FAT&amp;VAR:ID1=BWT-AT&amp;VAR:SDATE=20090403&amp;VAR:FDATE=20090331&amp;VAR:FREQ=WEEKLY&amp;VAR:RELITEM=&amp;VAR:CURRENCY=&amp;VAR:DB_TYPE=&amp;VAR:UNITS=M&amp;window=popu","p&amp;width=535&amp;height=425&amp;START_MAXIMIZED=FALSE&amp;Y=120&amp;display_string=audit"}</definedName>
    <definedName name="_615__FDSAUDITLINK__" hidden="1">{"fdsup://directions/FAT Viewer?action=UPDATE&amp;creator=factSet&amp;DYN_ARGS=true&amp;DOC_NAME=FAT:RGQ_ENTRPR_VAL_EV_SOURCE_WINDOW.FAT&amp;VAR:ID1=BWT-AT&amp;VAR:SDATE=20090403&amp;VAR:FDATE=20090331&amp;VAR:FREQ=WEEKLY&amp;VAR:RELITEM=&amp;VAR:CURRENCY=&amp;VAR:DB_TYPE=&amp;VAR:UNITS=M&amp;window=popu","p&amp;width=535&amp;height=425&amp;START_MAXIMIZED=FALSE&amp;Y=120&amp;display_string=audit"}</definedName>
    <definedName name="_616__FDSAUDITLINK__" localSheetId="1" hidden="1">{"fdsup://directions/FAT Viewer?action=UPDATE&amp;creator=factSet&amp;DYN_ARGS=true&amp;DOC_NAME=FAT:RGQ_ENTRPR_VAL_EV_SOURCE_WINDOW.FAT&amp;VAR:ID1=BWT-AT&amp;VAR:SDATE=20090327&amp;VAR:FDATE=20081231&amp;VAR:FREQ=WEEKLY&amp;VAR:RELITEM=&amp;VAR:CURRENCY=&amp;VAR:DB_TYPE=&amp;VAR:UNITS=M&amp;window=popu","p&amp;width=535&amp;height=425&amp;START_MAXIMIZED=FALSE&amp;Y=120&amp;display_string=audit"}</definedName>
    <definedName name="_616__FDSAUDITLINK__" localSheetId="0" hidden="1">{"fdsup://directions/FAT Viewer?action=UPDATE&amp;creator=factSet&amp;DYN_ARGS=true&amp;DOC_NAME=FAT:RGQ_ENTRPR_VAL_EV_SOURCE_WINDOW.FAT&amp;VAR:ID1=BWT-AT&amp;VAR:SDATE=20090327&amp;VAR:FDATE=20081231&amp;VAR:FREQ=WEEKLY&amp;VAR:RELITEM=&amp;VAR:CURRENCY=&amp;VAR:DB_TYPE=&amp;VAR:UNITS=M&amp;window=popu","p&amp;width=535&amp;height=425&amp;START_MAXIMIZED=FALSE&amp;Y=120&amp;display_string=audit"}</definedName>
    <definedName name="_616__FDSAUDITLINK__" hidden="1">{"fdsup://directions/FAT Viewer?action=UPDATE&amp;creator=factSet&amp;DYN_ARGS=true&amp;DOC_NAME=FAT:RGQ_ENTRPR_VAL_EV_SOURCE_WINDOW.FAT&amp;VAR:ID1=BWT-AT&amp;VAR:SDATE=20090327&amp;VAR:FDATE=20081231&amp;VAR:FREQ=WEEKLY&amp;VAR:RELITEM=&amp;VAR:CURRENCY=&amp;VAR:DB_TYPE=&amp;VAR:UNITS=M&amp;window=popu","p&amp;width=535&amp;height=425&amp;START_MAXIMIZED=FALSE&amp;Y=120&amp;display_string=audit"}</definedName>
    <definedName name="_617__FDSAUDITLINK__" localSheetId="1" hidden="1">{"fdsup://directions/FAT Viewer?action=UPDATE&amp;creator=factSet&amp;DYN_ARGS=true&amp;DOC_NAME=FAT:RGQ_ENTRPR_VAL_EV_SOURCE_WINDOW.FAT&amp;VAR:ID1=BWT-AT&amp;VAR:SDATE=20090320&amp;VAR:FDATE=20081231&amp;VAR:FREQ=WEEKLY&amp;VAR:RELITEM=&amp;VAR:CURRENCY=&amp;VAR:DB_TYPE=&amp;VAR:UNITS=M&amp;window=popu","p&amp;width=535&amp;height=425&amp;START_MAXIMIZED=FALSE&amp;Y=120&amp;display_string=audit"}</definedName>
    <definedName name="_617__FDSAUDITLINK__" localSheetId="0" hidden="1">{"fdsup://directions/FAT Viewer?action=UPDATE&amp;creator=factSet&amp;DYN_ARGS=true&amp;DOC_NAME=FAT:RGQ_ENTRPR_VAL_EV_SOURCE_WINDOW.FAT&amp;VAR:ID1=BWT-AT&amp;VAR:SDATE=20090320&amp;VAR:FDATE=20081231&amp;VAR:FREQ=WEEKLY&amp;VAR:RELITEM=&amp;VAR:CURRENCY=&amp;VAR:DB_TYPE=&amp;VAR:UNITS=M&amp;window=popu","p&amp;width=535&amp;height=425&amp;START_MAXIMIZED=FALSE&amp;Y=120&amp;display_string=audit"}</definedName>
    <definedName name="_617__FDSAUDITLINK__" hidden="1">{"fdsup://directions/FAT Viewer?action=UPDATE&amp;creator=factSet&amp;DYN_ARGS=true&amp;DOC_NAME=FAT:RGQ_ENTRPR_VAL_EV_SOURCE_WINDOW.FAT&amp;VAR:ID1=BWT-AT&amp;VAR:SDATE=20090320&amp;VAR:FDATE=20081231&amp;VAR:FREQ=WEEKLY&amp;VAR:RELITEM=&amp;VAR:CURRENCY=&amp;VAR:DB_TYPE=&amp;VAR:UNITS=M&amp;window=popu","p&amp;width=535&amp;height=425&amp;START_MAXIMIZED=FALSE&amp;Y=120&amp;display_string=audit"}</definedName>
    <definedName name="_618__FDSAUDITLINK__" localSheetId="1" hidden="1">{"fdsup://directions/FAT Viewer?action=UPDATE&amp;creator=factSet&amp;DYN_ARGS=true&amp;DOC_NAME=FAT:RGQ_ENTRPR_VAL_EV_SOURCE_WINDOW.FAT&amp;VAR:ID1=BWT-AT&amp;VAR:SDATE=20090313&amp;VAR:FDATE=20081231&amp;VAR:FREQ=WEEKLY&amp;VAR:RELITEM=&amp;VAR:CURRENCY=&amp;VAR:DB_TYPE=&amp;VAR:UNITS=M&amp;window=popu","p&amp;width=535&amp;height=425&amp;START_MAXIMIZED=FALSE&amp;Y=120&amp;display_string=audit"}</definedName>
    <definedName name="_618__FDSAUDITLINK__" localSheetId="0" hidden="1">{"fdsup://directions/FAT Viewer?action=UPDATE&amp;creator=factSet&amp;DYN_ARGS=true&amp;DOC_NAME=FAT:RGQ_ENTRPR_VAL_EV_SOURCE_WINDOW.FAT&amp;VAR:ID1=BWT-AT&amp;VAR:SDATE=20090313&amp;VAR:FDATE=20081231&amp;VAR:FREQ=WEEKLY&amp;VAR:RELITEM=&amp;VAR:CURRENCY=&amp;VAR:DB_TYPE=&amp;VAR:UNITS=M&amp;window=popu","p&amp;width=535&amp;height=425&amp;START_MAXIMIZED=FALSE&amp;Y=120&amp;display_string=audit"}</definedName>
    <definedName name="_618__FDSAUDITLINK__" hidden="1">{"fdsup://directions/FAT Viewer?action=UPDATE&amp;creator=factSet&amp;DYN_ARGS=true&amp;DOC_NAME=FAT:RGQ_ENTRPR_VAL_EV_SOURCE_WINDOW.FAT&amp;VAR:ID1=BWT-AT&amp;VAR:SDATE=20090313&amp;VAR:FDATE=20081231&amp;VAR:FREQ=WEEKLY&amp;VAR:RELITEM=&amp;VAR:CURRENCY=&amp;VAR:DB_TYPE=&amp;VAR:UNITS=M&amp;window=popu","p&amp;width=535&amp;height=425&amp;START_MAXIMIZED=FALSE&amp;Y=120&amp;display_string=audit"}</definedName>
    <definedName name="_619__FDSAUDITLINK__" localSheetId="1" hidden="1">{"fdsup://directions/FAT Viewer?action=UPDATE&amp;creator=factSet&amp;DYN_ARGS=true&amp;DOC_NAME=FAT:RGQ_ENTRPR_VAL_EV_SOURCE_WINDOW.FAT&amp;VAR:ID1=BWT-AT&amp;VAR:SDATE=20090306&amp;VAR:FDATE=20081231&amp;VAR:FREQ=WEEKLY&amp;VAR:RELITEM=&amp;VAR:CURRENCY=&amp;VAR:DB_TYPE=&amp;VAR:UNITS=M&amp;window=popu","p&amp;width=535&amp;height=425&amp;START_MAXIMIZED=FALSE&amp;Y=120&amp;display_string=audit"}</definedName>
    <definedName name="_619__FDSAUDITLINK__" localSheetId="0" hidden="1">{"fdsup://directions/FAT Viewer?action=UPDATE&amp;creator=factSet&amp;DYN_ARGS=true&amp;DOC_NAME=FAT:RGQ_ENTRPR_VAL_EV_SOURCE_WINDOW.FAT&amp;VAR:ID1=BWT-AT&amp;VAR:SDATE=20090306&amp;VAR:FDATE=20081231&amp;VAR:FREQ=WEEKLY&amp;VAR:RELITEM=&amp;VAR:CURRENCY=&amp;VAR:DB_TYPE=&amp;VAR:UNITS=M&amp;window=popu","p&amp;width=535&amp;height=425&amp;START_MAXIMIZED=FALSE&amp;Y=120&amp;display_string=audit"}</definedName>
    <definedName name="_619__FDSAUDITLINK__" hidden="1">{"fdsup://directions/FAT Viewer?action=UPDATE&amp;creator=factSet&amp;DYN_ARGS=true&amp;DOC_NAME=FAT:RGQ_ENTRPR_VAL_EV_SOURCE_WINDOW.FAT&amp;VAR:ID1=BWT-AT&amp;VAR:SDATE=20090306&amp;VAR:FDATE=20081231&amp;VAR:FREQ=WEEKLY&amp;VAR:RELITEM=&amp;VAR:CURRENCY=&amp;VAR:DB_TYPE=&amp;VAR:UNITS=M&amp;window=popu","p&amp;width=535&amp;height=425&amp;START_MAXIMIZED=FALSE&amp;Y=120&amp;display_string=audit"}</definedName>
    <definedName name="_62__123Graph_C_Chart_1A" hidden="1">#N/A</definedName>
    <definedName name="_62__FDSAUDITLINK__" localSheetId="1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62__FDSAUDITLINK__" localSheetId="0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62__FDSAUDITLINK__" hidden="1">{"fdsup://directions/FAT Viewer?action=UPDATE&amp;creator=factSet&amp;DYN_ARGS=true&amp;DOC_NAME=FAT:RGQ_ENTRPR_VAL_EV_SOURCE_WINDOW.FAT&amp;VAR:ID1=PNR&amp;VAR:SDATE=20091106&amp;VAR:FDATE=20090930&amp;VAR:FREQ=WEEKLY&amp;VAR:RELITEM=&amp;VAR:CURRENCY=&amp;VAR:DB_TYPE=&amp;VAR:UNITS=M&amp;window=popup&amp;w","idth=535&amp;height=425&amp;START_MAXIMIZED=FALSE&amp;Y=120&amp;display_string=audit"}</definedName>
    <definedName name="_620__FDSAUDITLINK__" localSheetId="1" hidden="1">{"fdsup://directions/FAT Viewer?action=UPDATE&amp;creator=factSet&amp;DYN_ARGS=true&amp;DOC_NAME=FAT:RGQ_ENTRPR_VAL_EV_SOURCE_WINDOW.FAT&amp;VAR:ID1=BWT-AT&amp;VAR:SDATE=20090227&amp;VAR:FDATE=20081231&amp;VAR:FREQ=WEEKLY&amp;VAR:RELITEM=&amp;VAR:CURRENCY=&amp;VAR:DB_TYPE=&amp;VAR:UNITS=M&amp;window=popu","p&amp;width=535&amp;height=425&amp;START_MAXIMIZED=FALSE&amp;Y=120&amp;display_string=audit"}</definedName>
    <definedName name="_620__FDSAUDITLINK__" localSheetId="0" hidden="1">{"fdsup://directions/FAT Viewer?action=UPDATE&amp;creator=factSet&amp;DYN_ARGS=true&amp;DOC_NAME=FAT:RGQ_ENTRPR_VAL_EV_SOURCE_WINDOW.FAT&amp;VAR:ID1=BWT-AT&amp;VAR:SDATE=20090227&amp;VAR:FDATE=20081231&amp;VAR:FREQ=WEEKLY&amp;VAR:RELITEM=&amp;VAR:CURRENCY=&amp;VAR:DB_TYPE=&amp;VAR:UNITS=M&amp;window=popu","p&amp;width=535&amp;height=425&amp;START_MAXIMIZED=FALSE&amp;Y=120&amp;display_string=audit"}</definedName>
    <definedName name="_620__FDSAUDITLINK__" hidden="1">{"fdsup://directions/FAT Viewer?action=UPDATE&amp;creator=factSet&amp;DYN_ARGS=true&amp;DOC_NAME=FAT:RGQ_ENTRPR_VAL_EV_SOURCE_WINDOW.FAT&amp;VAR:ID1=BWT-AT&amp;VAR:SDATE=20090227&amp;VAR:FDATE=20081231&amp;VAR:FREQ=WEEKLY&amp;VAR:RELITEM=&amp;VAR:CURRENCY=&amp;VAR:DB_TYPE=&amp;VAR:UNITS=M&amp;window=popu","p&amp;width=535&amp;height=425&amp;START_MAXIMIZED=FALSE&amp;Y=120&amp;display_string=audit"}</definedName>
    <definedName name="_621__FDSAUDITLINK__" localSheetId="1" hidden="1">{"fdsup://directions/FAT Viewer?action=UPDATE&amp;creator=factSet&amp;DYN_ARGS=true&amp;DOC_NAME=FAT:RGQ_ENTRPR_VAL_EV_SOURCE_WINDOW.FAT&amp;VAR:ID1=BWT-AT&amp;VAR:SDATE=20090220&amp;VAR:FDATE=20081231&amp;VAR:FREQ=WEEKLY&amp;VAR:RELITEM=&amp;VAR:CURRENCY=&amp;VAR:DB_TYPE=&amp;VAR:UNITS=M&amp;window=popu","p&amp;width=535&amp;height=425&amp;START_MAXIMIZED=FALSE&amp;Y=120&amp;display_string=audit"}</definedName>
    <definedName name="_621__FDSAUDITLINK__" localSheetId="0" hidden="1">{"fdsup://directions/FAT Viewer?action=UPDATE&amp;creator=factSet&amp;DYN_ARGS=true&amp;DOC_NAME=FAT:RGQ_ENTRPR_VAL_EV_SOURCE_WINDOW.FAT&amp;VAR:ID1=BWT-AT&amp;VAR:SDATE=20090220&amp;VAR:FDATE=20081231&amp;VAR:FREQ=WEEKLY&amp;VAR:RELITEM=&amp;VAR:CURRENCY=&amp;VAR:DB_TYPE=&amp;VAR:UNITS=M&amp;window=popu","p&amp;width=535&amp;height=425&amp;START_MAXIMIZED=FALSE&amp;Y=120&amp;display_string=audit"}</definedName>
    <definedName name="_621__FDSAUDITLINK__" hidden="1">{"fdsup://directions/FAT Viewer?action=UPDATE&amp;creator=factSet&amp;DYN_ARGS=true&amp;DOC_NAME=FAT:RGQ_ENTRPR_VAL_EV_SOURCE_WINDOW.FAT&amp;VAR:ID1=BWT-AT&amp;VAR:SDATE=20090220&amp;VAR:FDATE=20081231&amp;VAR:FREQ=WEEKLY&amp;VAR:RELITEM=&amp;VAR:CURRENCY=&amp;VAR:DB_TYPE=&amp;VAR:UNITS=M&amp;window=popu","p&amp;width=535&amp;height=425&amp;START_MAXIMIZED=FALSE&amp;Y=120&amp;display_string=audit"}</definedName>
    <definedName name="_622__FDSAUDITLINK__" localSheetId="1" hidden="1">{"fdsup://directions/FAT Viewer?action=UPDATE&amp;creator=factSet&amp;DYN_ARGS=true&amp;DOC_NAME=FAT:RGQ_ENTRPR_VAL_EV_SOURCE_WINDOW.FAT&amp;VAR:ID1=BWT-AT&amp;VAR:SDATE=20090213&amp;VAR:FDATE=20081231&amp;VAR:FREQ=WEEKLY&amp;VAR:RELITEM=&amp;VAR:CURRENCY=&amp;VAR:DB_TYPE=&amp;VAR:UNITS=M&amp;window=popu","p&amp;width=535&amp;height=425&amp;START_MAXIMIZED=FALSE&amp;Y=120&amp;display_string=audit"}</definedName>
    <definedName name="_622__FDSAUDITLINK__" localSheetId="0" hidden="1">{"fdsup://directions/FAT Viewer?action=UPDATE&amp;creator=factSet&amp;DYN_ARGS=true&amp;DOC_NAME=FAT:RGQ_ENTRPR_VAL_EV_SOURCE_WINDOW.FAT&amp;VAR:ID1=BWT-AT&amp;VAR:SDATE=20090213&amp;VAR:FDATE=20081231&amp;VAR:FREQ=WEEKLY&amp;VAR:RELITEM=&amp;VAR:CURRENCY=&amp;VAR:DB_TYPE=&amp;VAR:UNITS=M&amp;window=popu","p&amp;width=535&amp;height=425&amp;START_MAXIMIZED=FALSE&amp;Y=120&amp;display_string=audit"}</definedName>
    <definedName name="_622__FDSAUDITLINK__" hidden="1">{"fdsup://directions/FAT Viewer?action=UPDATE&amp;creator=factSet&amp;DYN_ARGS=true&amp;DOC_NAME=FAT:RGQ_ENTRPR_VAL_EV_SOURCE_WINDOW.FAT&amp;VAR:ID1=BWT-AT&amp;VAR:SDATE=20090213&amp;VAR:FDATE=20081231&amp;VAR:FREQ=WEEKLY&amp;VAR:RELITEM=&amp;VAR:CURRENCY=&amp;VAR:DB_TYPE=&amp;VAR:UNITS=M&amp;window=popu","p&amp;width=535&amp;height=425&amp;START_MAXIMIZED=FALSE&amp;Y=120&amp;display_string=audit"}</definedName>
    <definedName name="_623__FDSAUDITLINK__" localSheetId="1" hidden="1">{"fdsup://directions/FAT Viewer?action=UPDATE&amp;creator=factSet&amp;DYN_ARGS=true&amp;DOC_NAME=FAT:RGQ_ENTRPR_VAL_EV_SOURCE_WINDOW.FAT&amp;VAR:ID1=BWT-AT&amp;VAR:SDATE=20090206&amp;VAR:FDATE=20081231&amp;VAR:FREQ=WEEKLY&amp;VAR:RELITEM=&amp;VAR:CURRENCY=&amp;VAR:DB_TYPE=&amp;VAR:UNITS=M&amp;window=popu","p&amp;width=535&amp;height=425&amp;START_MAXIMIZED=FALSE&amp;Y=120&amp;display_string=audit"}</definedName>
    <definedName name="_623__FDSAUDITLINK__" localSheetId="0" hidden="1">{"fdsup://directions/FAT Viewer?action=UPDATE&amp;creator=factSet&amp;DYN_ARGS=true&amp;DOC_NAME=FAT:RGQ_ENTRPR_VAL_EV_SOURCE_WINDOW.FAT&amp;VAR:ID1=BWT-AT&amp;VAR:SDATE=20090206&amp;VAR:FDATE=20081231&amp;VAR:FREQ=WEEKLY&amp;VAR:RELITEM=&amp;VAR:CURRENCY=&amp;VAR:DB_TYPE=&amp;VAR:UNITS=M&amp;window=popu","p&amp;width=535&amp;height=425&amp;START_MAXIMIZED=FALSE&amp;Y=120&amp;display_string=audit"}</definedName>
    <definedName name="_623__FDSAUDITLINK__" hidden="1">{"fdsup://directions/FAT Viewer?action=UPDATE&amp;creator=factSet&amp;DYN_ARGS=true&amp;DOC_NAME=FAT:RGQ_ENTRPR_VAL_EV_SOURCE_WINDOW.FAT&amp;VAR:ID1=BWT-AT&amp;VAR:SDATE=20090206&amp;VAR:FDATE=20081231&amp;VAR:FREQ=WEEKLY&amp;VAR:RELITEM=&amp;VAR:CURRENCY=&amp;VAR:DB_TYPE=&amp;VAR:UNITS=M&amp;window=popu","p&amp;width=535&amp;height=425&amp;START_MAXIMIZED=FALSE&amp;Y=120&amp;display_string=audit"}</definedName>
    <definedName name="_624__FDSAUDITLINK__" localSheetId="1" hidden="1">{"fdsup://directions/FAT Viewer?action=UPDATE&amp;creator=factSet&amp;DYN_ARGS=true&amp;DOC_NAME=FAT:RGQ_ENTRPR_VAL_EV_SOURCE_WINDOW.FAT&amp;VAR:ID1=BWT-AT&amp;VAR:SDATE=20090130&amp;VAR:FDATE=20081231&amp;VAR:FREQ=WEEKLY&amp;VAR:RELITEM=&amp;VAR:CURRENCY=&amp;VAR:DB_TYPE=&amp;VAR:UNITS=M&amp;window=popu","p&amp;width=535&amp;height=425&amp;START_MAXIMIZED=FALSE&amp;Y=120&amp;display_string=audit"}</definedName>
    <definedName name="_624__FDSAUDITLINK__" localSheetId="0" hidden="1">{"fdsup://directions/FAT Viewer?action=UPDATE&amp;creator=factSet&amp;DYN_ARGS=true&amp;DOC_NAME=FAT:RGQ_ENTRPR_VAL_EV_SOURCE_WINDOW.FAT&amp;VAR:ID1=BWT-AT&amp;VAR:SDATE=20090130&amp;VAR:FDATE=20081231&amp;VAR:FREQ=WEEKLY&amp;VAR:RELITEM=&amp;VAR:CURRENCY=&amp;VAR:DB_TYPE=&amp;VAR:UNITS=M&amp;window=popu","p&amp;width=535&amp;height=425&amp;START_MAXIMIZED=FALSE&amp;Y=120&amp;display_string=audit"}</definedName>
    <definedName name="_624__FDSAUDITLINK__" hidden="1">{"fdsup://directions/FAT Viewer?action=UPDATE&amp;creator=factSet&amp;DYN_ARGS=true&amp;DOC_NAME=FAT:RGQ_ENTRPR_VAL_EV_SOURCE_WINDOW.FAT&amp;VAR:ID1=BWT-AT&amp;VAR:SDATE=20090130&amp;VAR:FDATE=20081231&amp;VAR:FREQ=WEEKLY&amp;VAR:RELITEM=&amp;VAR:CURRENCY=&amp;VAR:DB_TYPE=&amp;VAR:UNITS=M&amp;window=popu","p&amp;width=535&amp;height=425&amp;START_MAXIMIZED=FALSE&amp;Y=120&amp;display_string=audit"}</definedName>
    <definedName name="_625__FDSAUDITLINK__" localSheetId="1" hidden="1">{"fdsup://directions/FAT Viewer?action=UPDATE&amp;creator=factSet&amp;DYN_ARGS=true&amp;DOC_NAME=FAT:RGQ_ENTRPR_VAL_EV_SOURCE_WINDOW.FAT&amp;VAR:ID1=BWT-AT&amp;VAR:SDATE=20090123&amp;VAR:FDATE=20081231&amp;VAR:FREQ=WEEKLY&amp;VAR:RELITEM=&amp;VAR:CURRENCY=&amp;VAR:DB_TYPE=&amp;VAR:UNITS=M&amp;window=popu","p&amp;width=535&amp;height=425&amp;START_MAXIMIZED=FALSE&amp;Y=120&amp;display_string=audit"}</definedName>
    <definedName name="_625__FDSAUDITLINK__" localSheetId="0" hidden="1">{"fdsup://directions/FAT Viewer?action=UPDATE&amp;creator=factSet&amp;DYN_ARGS=true&amp;DOC_NAME=FAT:RGQ_ENTRPR_VAL_EV_SOURCE_WINDOW.FAT&amp;VAR:ID1=BWT-AT&amp;VAR:SDATE=20090123&amp;VAR:FDATE=20081231&amp;VAR:FREQ=WEEKLY&amp;VAR:RELITEM=&amp;VAR:CURRENCY=&amp;VAR:DB_TYPE=&amp;VAR:UNITS=M&amp;window=popu","p&amp;width=535&amp;height=425&amp;START_MAXIMIZED=FALSE&amp;Y=120&amp;display_string=audit"}</definedName>
    <definedName name="_625__FDSAUDITLINK__" hidden="1">{"fdsup://directions/FAT Viewer?action=UPDATE&amp;creator=factSet&amp;DYN_ARGS=true&amp;DOC_NAME=FAT:RGQ_ENTRPR_VAL_EV_SOURCE_WINDOW.FAT&amp;VAR:ID1=BWT-AT&amp;VAR:SDATE=20090123&amp;VAR:FDATE=20081231&amp;VAR:FREQ=WEEKLY&amp;VAR:RELITEM=&amp;VAR:CURRENCY=&amp;VAR:DB_TYPE=&amp;VAR:UNITS=M&amp;window=popu","p&amp;width=535&amp;height=425&amp;START_MAXIMIZED=FALSE&amp;Y=120&amp;display_string=audit"}</definedName>
    <definedName name="_626__FDSAUDITLINK__" localSheetId="1" hidden="1">{"fdsup://directions/FAT Viewer?action=UPDATE&amp;creator=factSet&amp;DYN_ARGS=true&amp;DOC_NAME=FAT:RGQ_ENTRPR_VAL_EV_SOURCE_WINDOW.FAT&amp;VAR:ID1=BWT-AT&amp;VAR:SDATE=20090116&amp;VAR:FDATE=20081231&amp;VAR:FREQ=WEEKLY&amp;VAR:RELITEM=&amp;VAR:CURRENCY=&amp;VAR:DB_TYPE=&amp;VAR:UNITS=M&amp;window=popu","p&amp;width=535&amp;height=425&amp;START_MAXIMIZED=FALSE&amp;Y=120&amp;display_string=audit"}</definedName>
    <definedName name="_626__FDSAUDITLINK__" localSheetId="0" hidden="1">{"fdsup://directions/FAT Viewer?action=UPDATE&amp;creator=factSet&amp;DYN_ARGS=true&amp;DOC_NAME=FAT:RGQ_ENTRPR_VAL_EV_SOURCE_WINDOW.FAT&amp;VAR:ID1=BWT-AT&amp;VAR:SDATE=20090116&amp;VAR:FDATE=20081231&amp;VAR:FREQ=WEEKLY&amp;VAR:RELITEM=&amp;VAR:CURRENCY=&amp;VAR:DB_TYPE=&amp;VAR:UNITS=M&amp;window=popu","p&amp;width=535&amp;height=425&amp;START_MAXIMIZED=FALSE&amp;Y=120&amp;display_string=audit"}</definedName>
    <definedName name="_626__FDSAUDITLINK__" hidden="1">{"fdsup://directions/FAT Viewer?action=UPDATE&amp;creator=factSet&amp;DYN_ARGS=true&amp;DOC_NAME=FAT:RGQ_ENTRPR_VAL_EV_SOURCE_WINDOW.FAT&amp;VAR:ID1=BWT-AT&amp;VAR:SDATE=20090116&amp;VAR:FDATE=20081231&amp;VAR:FREQ=WEEKLY&amp;VAR:RELITEM=&amp;VAR:CURRENCY=&amp;VAR:DB_TYPE=&amp;VAR:UNITS=M&amp;window=popu","p&amp;width=535&amp;height=425&amp;START_MAXIMIZED=FALSE&amp;Y=120&amp;display_string=audit"}</definedName>
    <definedName name="_627__FDSAUDITLINK__" localSheetId="1" hidden="1">{"fdsup://directions/FAT Viewer?action=UPDATE&amp;creator=factSet&amp;DYN_ARGS=true&amp;DOC_NAME=FAT:RGQ_ENTRPR_VAL_EV_SOURCE_WINDOW.FAT&amp;VAR:ID1=BWT-AT&amp;VAR:SDATE=20090109&amp;VAR:FDATE=20081231&amp;VAR:FREQ=WEEKLY&amp;VAR:RELITEM=&amp;VAR:CURRENCY=&amp;VAR:DB_TYPE=&amp;VAR:UNITS=M&amp;window=popu","p&amp;width=535&amp;height=425&amp;START_MAXIMIZED=FALSE&amp;Y=120&amp;display_string=audit"}</definedName>
    <definedName name="_627__FDSAUDITLINK__" localSheetId="0" hidden="1">{"fdsup://directions/FAT Viewer?action=UPDATE&amp;creator=factSet&amp;DYN_ARGS=true&amp;DOC_NAME=FAT:RGQ_ENTRPR_VAL_EV_SOURCE_WINDOW.FAT&amp;VAR:ID1=BWT-AT&amp;VAR:SDATE=20090109&amp;VAR:FDATE=20081231&amp;VAR:FREQ=WEEKLY&amp;VAR:RELITEM=&amp;VAR:CURRENCY=&amp;VAR:DB_TYPE=&amp;VAR:UNITS=M&amp;window=popu","p&amp;width=535&amp;height=425&amp;START_MAXIMIZED=FALSE&amp;Y=120&amp;display_string=audit"}</definedName>
    <definedName name="_627__FDSAUDITLINK__" hidden="1">{"fdsup://directions/FAT Viewer?action=UPDATE&amp;creator=factSet&amp;DYN_ARGS=true&amp;DOC_NAME=FAT:RGQ_ENTRPR_VAL_EV_SOURCE_WINDOW.FAT&amp;VAR:ID1=BWT-AT&amp;VAR:SDATE=20090109&amp;VAR:FDATE=20081231&amp;VAR:FREQ=WEEKLY&amp;VAR:RELITEM=&amp;VAR:CURRENCY=&amp;VAR:DB_TYPE=&amp;VAR:UNITS=M&amp;window=popu","p&amp;width=535&amp;height=425&amp;START_MAXIMIZED=FALSE&amp;Y=120&amp;display_string=audit"}</definedName>
    <definedName name="_628__FDSAUDITLINK__" localSheetId="1" hidden="1">{"fdsup://directions/FAT Viewer?action=UPDATE&amp;creator=factSet&amp;DYN_ARGS=true&amp;DOC_NAME=FAT:RGQ_ENTRPR_VAL_EV_SOURCE_WINDOW.FAT&amp;VAR:ID1=BWT-AT&amp;VAR:SDATE=20090102&amp;VAR:FDATE=20081231&amp;VAR:FREQ=WEEKLY&amp;VAR:RELITEM=&amp;VAR:CURRENCY=&amp;VAR:DB_TYPE=&amp;VAR:UNITS=M&amp;window=popu","p&amp;width=535&amp;height=425&amp;START_MAXIMIZED=FALSE&amp;Y=120&amp;display_string=audit"}</definedName>
    <definedName name="_628__FDSAUDITLINK__" localSheetId="0" hidden="1">{"fdsup://directions/FAT Viewer?action=UPDATE&amp;creator=factSet&amp;DYN_ARGS=true&amp;DOC_NAME=FAT:RGQ_ENTRPR_VAL_EV_SOURCE_WINDOW.FAT&amp;VAR:ID1=BWT-AT&amp;VAR:SDATE=20090102&amp;VAR:FDATE=20081231&amp;VAR:FREQ=WEEKLY&amp;VAR:RELITEM=&amp;VAR:CURRENCY=&amp;VAR:DB_TYPE=&amp;VAR:UNITS=M&amp;window=popu","p&amp;width=535&amp;height=425&amp;START_MAXIMIZED=FALSE&amp;Y=120&amp;display_string=audit"}</definedName>
    <definedName name="_628__FDSAUDITLINK__" hidden="1">{"fdsup://directions/FAT Viewer?action=UPDATE&amp;creator=factSet&amp;DYN_ARGS=true&amp;DOC_NAME=FAT:RGQ_ENTRPR_VAL_EV_SOURCE_WINDOW.FAT&amp;VAR:ID1=BWT-AT&amp;VAR:SDATE=20090102&amp;VAR:FDATE=20081231&amp;VAR:FREQ=WEEKLY&amp;VAR:RELITEM=&amp;VAR:CURRENCY=&amp;VAR:DB_TYPE=&amp;VAR:UNITS=M&amp;window=popu","p&amp;width=535&amp;height=425&amp;START_MAXIMIZED=FALSE&amp;Y=120&amp;display_string=audit"}</definedName>
    <definedName name="_629__FDSAUDITLINK__" localSheetId="1" hidden="1">{"fdsup://directions/FAT Viewer?action=UPDATE&amp;creator=factSet&amp;DYN_ARGS=true&amp;DOC_NAME=FAT:RGQ_ENTRPR_VAL_EV_SOURCE_WINDOW.FAT&amp;VAR:ID1=BWT-AT&amp;VAR:SDATE=20081226&amp;VAR:FDATE=20080930&amp;VAR:FREQ=WEEKLY&amp;VAR:RELITEM=&amp;VAR:CURRENCY=&amp;VAR:DB_TYPE=&amp;VAR:UNITS=M&amp;window=popu","p&amp;width=535&amp;height=425&amp;START_MAXIMIZED=FALSE&amp;Y=120&amp;display_string=audit"}</definedName>
    <definedName name="_629__FDSAUDITLINK__" localSheetId="0" hidden="1">{"fdsup://directions/FAT Viewer?action=UPDATE&amp;creator=factSet&amp;DYN_ARGS=true&amp;DOC_NAME=FAT:RGQ_ENTRPR_VAL_EV_SOURCE_WINDOW.FAT&amp;VAR:ID1=BWT-AT&amp;VAR:SDATE=20081226&amp;VAR:FDATE=20080930&amp;VAR:FREQ=WEEKLY&amp;VAR:RELITEM=&amp;VAR:CURRENCY=&amp;VAR:DB_TYPE=&amp;VAR:UNITS=M&amp;window=popu","p&amp;width=535&amp;height=425&amp;START_MAXIMIZED=FALSE&amp;Y=120&amp;display_string=audit"}</definedName>
    <definedName name="_629__FDSAUDITLINK__" hidden="1">{"fdsup://directions/FAT Viewer?action=UPDATE&amp;creator=factSet&amp;DYN_ARGS=true&amp;DOC_NAME=FAT:RGQ_ENTRPR_VAL_EV_SOURCE_WINDOW.FAT&amp;VAR:ID1=BWT-AT&amp;VAR:SDATE=20081226&amp;VAR:FDATE=20080930&amp;VAR:FREQ=WEEKLY&amp;VAR:RELITEM=&amp;VAR:CURRENCY=&amp;VAR:DB_TYPE=&amp;VAR:UNITS=M&amp;window=popu","p&amp;width=535&amp;height=425&amp;START_MAXIMIZED=FALSE&amp;Y=120&amp;display_string=audit"}</definedName>
    <definedName name="_63__FDSAUDITLINK__" localSheetId="1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63__FDSAUDITLINK__" localSheetId="0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63__FDSAUDITLINK__" hidden="1">{"fdsup://directions/FAT Viewer?action=UPDATE&amp;creator=factSet&amp;DYN_ARGS=true&amp;DOC_NAME=FAT:RGQ_ENTRPR_VAL_EV_SOURCE_WINDOW.FAT&amp;VAR:ID1=PNR&amp;VAR:SDATE=20091030&amp;VAR:FDATE=20090930&amp;VAR:FREQ=WEEKLY&amp;VAR:RELITEM=&amp;VAR:CURRENCY=&amp;VAR:DB_TYPE=&amp;VAR:UNITS=M&amp;window=popup&amp;w","idth=535&amp;height=425&amp;START_MAXIMIZED=FALSE&amp;Y=120&amp;display_string=audit"}</definedName>
    <definedName name="_630__FDSAUDITLINK__" localSheetId="1" hidden="1">{"fdsup://directions/FAT Viewer?action=UPDATE&amp;creator=factSet&amp;DYN_ARGS=true&amp;DOC_NAME=FAT:RGQ_ENTRPR_VAL_EV_SOURCE_WINDOW.FAT&amp;VAR:ID1=BWT-AT&amp;VAR:SDATE=20081219&amp;VAR:FDATE=20080930&amp;VAR:FREQ=WEEKLY&amp;VAR:RELITEM=&amp;VAR:CURRENCY=&amp;VAR:DB_TYPE=&amp;VAR:UNITS=M&amp;window=popu","p&amp;width=535&amp;height=425&amp;START_MAXIMIZED=FALSE&amp;Y=120&amp;display_string=audit"}</definedName>
    <definedName name="_630__FDSAUDITLINK__" localSheetId="0" hidden="1">{"fdsup://directions/FAT Viewer?action=UPDATE&amp;creator=factSet&amp;DYN_ARGS=true&amp;DOC_NAME=FAT:RGQ_ENTRPR_VAL_EV_SOURCE_WINDOW.FAT&amp;VAR:ID1=BWT-AT&amp;VAR:SDATE=20081219&amp;VAR:FDATE=20080930&amp;VAR:FREQ=WEEKLY&amp;VAR:RELITEM=&amp;VAR:CURRENCY=&amp;VAR:DB_TYPE=&amp;VAR:UNITS=M&amp;window=popu","p&amp;width=535&amp;height=425&amp;START_MAXIMIZED=FALSE&amp;Y=120&amp;display_string=audit"}</definedName>
    <definedName name="_630__FDSAUDITLINK__" hidden="1">{"fdsup://directions/FAT Viewer?action=UPDATE&amp;creator=factSet&amp;DYN_ARGS=true&amp;DOC_NAME=FAT:RGQ_ENTRPR_VAL_EV_SOURCE_WINDOW.FAT&amp;VAR:ID1=BWT-AT&amp;VAR:SDATE=20081219&amp;VAR:FDATE=20080930&amp;VAR:FREQ=WEEKLY&amp;VAR:RELITEM=&amp;VAR:CURRENCY=&amp;VAR:DB_TYPE=&amp;VAR:UNITS=M&amp;window=popu","p&amp;width=535&amp;height=425&amp;START_MAXIMIZED=FALSE&amp;Y=120&amp;display_string=audit"}</definedName>
    <definedName name="_631__FDSAUDITLINK__" localSheetId="1" hidden="1">{"fdsup://directions/FAT Viewer?action=UPDATE&amp;creator=factSet&amp;DYN_ARGS=true&amp;DOC_NAME=FAT:RGQ_ENTRPR_VAL_EV_SOURCE_WINDOW.FAT&amp;VAR:ID1=BWT-AT&amp;VAR:SDATE=20081212&amp;VAR:FDATE=20080930&amp;VAR:FREQ=WEEKLY&amp;VAR:RELITEM=&amp;VAR:CURRENCY=&amp;VAR:DB_TYPE=&amp;VAR:UNITS=M&amp;window=popu","p&amp;width=535&amp;height=425&amp;START_MAXIMIZED=FALSE&amp;Y=120&amp;display_string=audit"}</definedName>
    <definedName name="_631__FDSAUDITLINK__" localSheetId="0" hidden="1">{"fdsup://directions/FAT Viewer?action=UPDATE&amp;creator=factSet&amp;DYN_ARGS=true&amp;DOC_NAME=FAT:RGQ_ENTRPR_VAL_EV_SOURCE_WINDOW.FAT&amp;VAR:ID1=BWT-AT&amp;VAR:SDATE=20081212&amp;VAR:FDATE=20080930&amp;VAR:FREQ=WEEKLY&amp;VAR:RELITEM=&amp;VAR:CURRENCY=&amp;VAR:DB_TYPE=&amp;VAR:UNITS=M&amp;window=popu","p&amp;width=535&amp;height=425&amp;START_MAXIMIZED=FALSE&amp;Y=120&amp;display_string=audit"}</definedName>
    <definedName name="_631__FDSAUDITLINK__" hidden="1">{"fdsup://directions/FAT Viewer?action=UPDATE&amp;creator=factSet&amp;DYN_ARGS=true&amp;DOC_NAME=FAT:RGQ_ENTRPR_VAL_EV_SOURCE_WINDOW.FAT&amp;VAR:ID1=BWT-AT&amp;VAR:SDATE=20081212&amp;VAR:FDATE=20080930&amp;VAR:FREQ=WEEKLY&amp;VAR:RELITEM=&amp;VAR:CURRENCY=&amp;VAR:DB_TYPE=&amp;VAR:UNITS=M&amp;window=popu","p&amp;width=535&amp;height=425&amp;START_MAXIMIZED=FALSE&amp;Y=120&amp;display_string=audit"}</definedName>
    <definedName name="_632__FDSAUDITLINK__" localSheetId="1" hidden="1">{"fdsup://directions/FAT Viewer?action=UPDATE&amp;creator=factSet&amp;DYN_ARGS=true&amp;DOC_NAME=FAT:RGQ_ENTRPR_VAL_EV_SOURCE_WINDOW.FAT&amp;VAR:ID1=BWT-AT&amp;VAR:SDATE=20081205&amp;VAR:FDATE=20080930&amp;VAR:FREQ=WEEKLY&amp;VAR:RELITEM=&amp;VAR:CURRENCY=&amp;VAR:DB_TYPE=&amp;VAR:UNITS=M&amp;window=popu","p&amp;width=535&amp;height=425&amp;START_MAXIMIZED=FALSE&amp;Y=120&amp;display_string=audit"}</definedName>
    <definedName name="_632__FDSAUDITLINK__" localSheetId="0" hidden="1">{"fdsup://directions/FAT Viewer?action=UPDATE&amp;creator=factSet&amp;DYN_ARGS=true&amp;DOC_NAME=FAT:RGQ_ENTRPR_VAL_EV_SOURCE_WINDOW.FAT&amp;VAR:ID1=BWT-AT&amp;VAR:SDATE=20081205&amp;VAR:FDATE=20080930&amp;VAR:FREQ=WEEKLY&amp;VAR:RELITEM=&amp;VAR:CURRENCY=&amp;VAR:DB_TYPE=&amp;VAR:UNITS=M&amp;window=popu","p&amp;width=535&amp;height=425&amp;START_MAXIMIZED=FALSE&amp;Y=120&amp;display_string=audit"}</definedName>
    <definedName name="_632__FDSAUDITLINK__" hidden="1">{"fdsup://directions/FAT Viewer?action=UPDATE&amp;creator=factSet&amp;DYN_ARGS=true&amp;DOC_NAME=FAT:RGQ_ENTRPR_VAL_EV_SOURCE_WINDOW.FAT&amp;VAR:ID1=BWT-AT&amp;VAR:SDATE=20081205&amp;VAR:FDATE=20080930&amp;VAR:FREQ=WEEKLY&amp;VAR:RELITEM=&amp;VAR:CURRENCY=&amp;VAR:DB_TYPE=&amp;VAR:UNITS=M&amp;window=popu","p&amp;width=535&amp;height=425&amp;START_MAXIMIZED=FALSE&amp;Y=120&amp;display_string=audit"}</definedName>
    <definedName name="_633__FDSAUDITLINK__" localSheetId="1" hidden="1">{"fdsup://directions/FAT Viewer?action=UPDATE&amp;creator=factSet&amp;DYN_ARGS=true&amp;DOC_NAME=FAT:RGQ_ENTRPR_VAL_EV_SOURCE_WINDOW.FAT&amp;VAR:ID1=BWT-AT&amp;VAR:SDATE=20081128&amp;VAR:FDATE=20080930&amp;VAR:FREQ=WEEKLY&amp;VAR:RELITEM=&amp;VAR:CURRENCY=&amp;VAR:DB_TYPE=&amp;VAR:UNITS=M&amp;window=popu","p&amp;width=535&amp;height=425&amp;START_MAXIMIZED=FALSE&amp;Y=120&amp;display_string=audit"}</definedName>
    <definedName name="_633__FDSAUDITLINK__" localSheetId="0" hidden="1">{"fdsup://directions/FAT Viewer?action=UPDATE&amp;creator=factSet&amp;DYN_ARGS=true&amp;DOC_NAME=FAT:RGQ_ENTRPR_VAL_EV_SOURCE_WINDOW.FAT&amp;VAR:ID1=BWT-AT&amp;VAR:SDATE=20081128&amp;VAR:FDATE=20080930&amp;VAR:FREQ=WEEKLY&amp;VAR:RELITEM=&amp;VAR:CURRENCY=&amp;VAR:DB_TYPE=&amp;VAR:UNITS=M&amp;window=popu","p&amp;width=535&amp;height=425&amp;START_MAXIMIZED=FALSE&amp;Y=120&amp;display_string=audit"}</definedName>
    <definedName name="_633__FDSAUDITLINK__" hidden="1">{"fdsup://directions/FAT Viewer?action=UPDATE&amp;creator=factSet&amp;DYN_ARGS=true&amp;DOC_NAME=FAT:RGQ_ENTRPR_VAL_EV_SOURCE_WINDOW.FAT&amp;VAR:ID1=BWT-AT&amp;VAR:SDATE=20081128&amp;VAR:FDATE=20080930&amp;VAR:FREQ=WEEKLY&amp;VAR:RELITEM=&amp;VAR:CURRENCY=&amp;VAR:DB_TYPE=&amp;VAR:UNITS=M&amp;window=popu","p&amp;width=535&amp;height=425&amp;START_MAXIMIZED=FALSE&amp;Y=120&amp;display_string=audit"}</definedName>
    <definedName name="_634__FDSAUDITLINK__" localSheetId="1" hidden="1">{"fdsup://directions/FAT Viewer?action=UPDATE&amp;creator=factSet&amp;DYN_ARGS=true&amp;DOC_NAME=FAT:RGQ_ENTRPR_VAL_EV_SOURCE_WINDOW.FAT&amp;VAR:ID1=BWT-AT&amp;VAR:SDATE=20081121&amp;VAR:FDATE=20080930&amp;VAR:FREQ=WEEKLY&amp;VAR:RELITEM=&amp;VAR:CURRENCY=&amp;VAR:DB_TYPE=&amp;VAR:UNITS=M&amp;window=popu","p&amp;width=535&amp;height=425&amp;START_MAXIMIZED=FALSE&amp;Y=120&amp;display_string=audit"}</definedName>
    <definedName name="_634__FDSAUDITLINK__" localSheetId="0" hidden="1">{"fdsup://directions/FAT Viewer?action=UPDATE&amp;creator=factSet&amp;DYN_ARGS=true&amp;DOC_NAME=FAT:RGQ_ENTRPR_VAL_EV_SOURCE_WINDOW.FAT&amp;VAR:ID1=BWT-AT&amp;VAR:SDATE=20081121&amp;VAR:FDATE=20080930&amp;VAR:FREQ=WEEKLY&amp;VAR:RELITEM=&amp;VAR:CURRENCY=&amp;VAR:DB_TYPE=&amp;VAR:UNITS=M&amp;window=popu","p&amp;width=535&amp;height=425&amp;START_MAXIMIZED=FALSE&amp;Y=120&amp;display_string=audit"}</definedName>
    <definedName name="_634__FDSAUDITLINK__" hidden="1">{"fdsup://directions/FAT Viewer?action=UPDATE&amp;creator=factSet&amp;DYN_ARGS=true&amp;DOC_NAME=FAT:RGQ_ENTRPR_VAL_EV_SOURCE_WINDOW.FAT&amp;VAR:ID1=BWT-AT&amp;VAR:SDATE=20081121&amp;VAR:FDATE=20080930&amp;VAR:FREQ=WEEKLY&amp;VAR:RELITEM=&amp;VAR:CURRENCY=&amp;VAR:DB_TYPE=&amp;VAR:UNITS=M&amp;window=popu","p&amp;width=535&amp;height=425&amp;START_MAXIMIZED=FALSE&amp;Y=120&amp;display_string=audit"}</definedName>
    <definedName name="_635__FDSAUDITLINK__" localSheetId="1" hidden="1">{"fdsup://directions/FAT Viewer?action=UPDATE&amp;creator=factSet&amp;DYN_ARGS=true&amp;DOC_NAME=FAT:RGQ_ENTRPR_VAL_EV_SOURCE_WINDOW.FAT&amp;VAR:ID1=BWT-AT&amp;VAR:SDATE=20081114&amp;VAR:FDATE=20080930&amp;VAR:FREQ=WEEKLY&amp;VAR:RELITEM=&amp;VAR:CURRENCY=&amp;VAR:DB_TYPE=&amp;VAR:UNITS=M&amp;window=popu","p&amp;width=535&amp;height=425&amp;START_MAXIMIZED=FALSE&amp;Y=120&amp;display_string=audit"}</definedName>
    <definedName name="_635__FDSAUDITLINK__" localSheetId="0" hidden="1">{"fdsup://directions/FAT Viewer?action=UPDATE&amp;creator=factSet&amp;DYN_ARGS=true&amp;DOC_NAME=FAT:RGQ_ENTRPR_VAL_EV_SOURCE_WINDOW.FAT&amp;VAR:ID1=BWT-AT&amp;VAR:SDATE=20081114&amp;VAR:FDATE=20080930&amp;VAR:FREQ=WEEKLY&amp;VAR:RELITEM=&amp;VAR:CURRENCY=&amp;VAR:DB_TYPE=&amp;VAR:UNITS=M&amp;window=popu","p&amp;width=535&amp;height=425&amp;START_MAXIMIZED=FALSE&amp;Y=120&amp;display_string=audit"}</definedName>
    <definedName name="_635__FDSAUDITLINK__" hidden="1">{"fdsup://directions/FAT Viewer?action=UPDATE&amp;creator=factSet&amp;DYN_ARGS=true&amp;DOC_NAME=FAT:RGQ_ENTRPR_VAL_EV_SOURCE_WINDOW.FAT&amp;VAR:ID1=BWT-AT&amp;VAR:SDATE=20081114&amp;VAR:FDATE=20080930&amp;VAR:FREQ=WEEKLY&amp;VAR:RELITEM=&amp;VAR:CURRENCY=&amp;VAR:DB_TYPE=&amp;VAR:UNITS=M&amp;window=popu","p&amp;width=535&amp;height=425&amp;START_MAXIMIZED=FALSE&amp;Y=120&amp;display_string=audit"}</definedName>
    <definedName name="_636__FDSAUDITLINK__" localSheetId="1" hidden="1">{"fdsup://directions/FAT Viewer?action=UPDATE&amp;creator=factSet&amp;DYN_ARGS=true&amp;DOC_NAME=FAT:RGQ_ENTRPR_VAL_EV_SOURCE_WINDOW.FAT&amp;VAR:ID1=BWT-AT&amp;VAR:SDATE=20081107&amp;VAR:FDATE=20080930&amp;VAR:FREQ=WEEKLY&amp;VAR:RELITEM=&amp;VAR:CURRENCY=&amp;VAR:DB_TYPE=&amp;VAR:UNITS=M&amp;window=popu","p&amp;width=535&amp;height=425&amp;START_MAXIMIZED=FALSE&amp;Y=120&amp;display_string=audit"}</definedName>
    <definedName name="_636__FDSAUDITLINK__" localSheetId="0" hidden="1">{"fdsup://directions/FAT Viewer?action=UPDATE&amp;creator=factSet&amp;DYN_ARGS=true&amp;DOC_NAME=FAT:RGQ_ENTRPR_VAL_EV_SOURCE_WINDOW.FAT&amp;VAR:ID1=BWT-AT&amp;VAR:SDATE=20081107&amp;VAR:FDATE=20080930&amp;VAR:FREQ=WEEKLY&amp;VAR:RELITEM=&amp;VAR:CURRENCY=&amp;VAR:DB_TYPE=&amp;VAR:UNITS=M&amp;window=popu","p&amp;width=535&amp;height=425&amp;START_MAXIMIZED=FALSE&amp;Y=120&amp;display_string=audit"}</definedName>
    <definedName name="_636__FDSAUDITLINK__" hidden="1">{"fdsup://directions/FAT Viewer?action=UPDATE&amp;creator=factSet&amp;DYN_ARGS=true&amp;DOC_NAME=FAT:RGQ_ENTRPR_VAL_EV_SOURCE_WINDOW.FAT&amp;VAR:ID1=BWT-AT&amp;VAR:SDATE=20081107&amp;VAR:FDATE=20080930&amp;VAR:FREQ=WEEKLY&amp;VAR:RELITEM=&amp;VAR:CURRENCY=&amp;VAR:DB_TYPE=&amp;VAR:UNITS=M&amp;window=popu","p&amp;width=535&amp;height=425&amp;START_MAXIMIZED=FALSE&amp;Y=120&amp;display_string=audit"}</definedName>
    <definedName name="_637__FDSAUDITLINK__" localSheetId="1" hidden="1">{"fdsup://directions/FAT Viewer?action=UPDATE&amp;creator=factSet&amp;DYN_ARGS=true&amp;DOC_NAME=FAT:RGQ_ENTRPR_VAL_EV_SOURCE_WINDOW.FAT&amp;VAR:ID1=BWT-AT&amp;VAR:SDATE=20081031&amp;VAR:FDATE=20080930&amp;VAR:FREQ=WEEKLY&amp;VAR:RELITEM=&amp;VAR:CURRENCY=&amp;VAR:DB_TYPE=&amp;VAR:UNITS=M&amp;window=popu","p&amp;width=535&amp;height=425&amp;START_MAXIMIZED=FALSE&amp;Y=120&amp;display_string=audit"}</definedName>
    <definedName name="_637__FDSAUDITLINK__" localSheetId="0" hidden="1">{"fdsup://directions/FAT Viewer?action=UPDATE&amp;creator=factSet&amp;DYN_ARGS=true&amp;DOC_NAME=FAT:RGQ_ENTRPR_VAL_EV_SOURCE_WINDOW.FAT&amp;VAR:ID1=BWT-AT&amp;VAR:SDATE=20081031&amp;VAR:FDATE=20080930&amp;VAR:FREQ=WEEKLY&amp;VAR:RELITEM=&amp;VAR:CURRENCY=&amp;VAR:DB_TYPE=&amp;VAR:UNITS=M&amp;window=popu","p&amp;width=535&amp;height=425&amp;START_MAXIMIZED=FALSE&amp;Y=120&amp;display_string=audit"}</definedName>
    <definedName name="_637__FDSAUDITLINK__" hidden="1">{"fdsup://directions/FAT Viewer?action=UPDATE&amp;creator=factSet&amp;DYN_ARGS=true&amp;DOC_NAME=FAT:RGQ_ENTRPR_VAL_EV_SOURCE_WINDOW.FAT&amp;VAR:ID1=BWT-AT&amp;VAR:SDATE=20081031&amp;VAR:FDATE=20080930&amp;VAR:FREQ=WEEKLY&amp;VAR:RELITEM=&amp;VAR:CURRENCY=&amp;VAR:DB_TYPE=&amp;VAR:UNITS=M&amp;window=popu","p&amp;width=535&amp;height=425&amp;START_MAXIMIZED=FALSE&amp;Y=120&amp;display_string=audit"}</definedName>
    <definedName name="_638__FDSAUDITLINK__" localSheetId="1" hidden="1">{"fdsup://directions/FAT Viewer?action=UPDATE&amp;creator=factSet&amp;DYN_ARGS=true&amp;DOC_NAME=FAT:RGQ_ENTRPR_VAL_EV_SOURCE_WINDOW.FAT&amp;VAR:ID1=BWT-AT&amp;VAR:SDATE=20081024&amp;VAR:FDATE=20080930&amp;VAR:FREQ=WEEKLY&amp;VAR:RELITEM=&amp;VAR:CURRENCY=&amp;VAR:DB_TYPE=&amp;VAR:UNITS=M&amp;window=popu","p&amp;width=535&amp;height=425&amp;START_MAXIMIZED=FALSE&amp;Y=120&amp;display_string=audit"}</definedName>
    <definedName name="_638__FDSAUDITLINK__" localSheetId="0" hidden="1">{"fdsup://directions/FAT Viewer?action=UPDATE&amp;creator=factSet&amp;DYN_ARGS=true&amp;DOC_NAME=FAT:RGQ_ENTRPR_VAL_EV_SOURCE_WINDOW.FAT&amp;VAR:ID1=BWT-AT&amp;VAR:SDATE=20081024&amp;VAR:FDATE=20080930&amp;VAR:FREQ=WEEKLY&amp;VAR:RELITEM=&amp;VAR:CURRENCY=&amp;VAR:DB_TYPE=&amp;VAR:UNITS=M&amp;window=popu","p&amp;width=535&amp;height=425&amp;START_MAXIMIZED=FALSE&amp;Y=120&amp;display_string=audit"}</definedName>
    <definedName name="_638__FDSAUDITLINK__" hidden="1">{"fdsup://directions/FAT Viewer?action=UPDATE&amp;creator=factSet&amp;DYN_ARGS=true&amp;DOC_NAME=FAT:RGQ_ENTRPR_VAL_EV_SOURCE_WINDOW.FAT&amp;VAR:ID1=BWT-AT&amp;VAR:SDATE=20081024&amp;VAR:FDATE=20080930&amp;VAR:FREQ=WEEKLY&amp;VAR:RELITEM=&amp;VAR:CURRENCY=&amp;VAR:DB_TYPE=&amp;VAR:UNITS=M&amp;window=popu","p&amp;width=535&amp;height=425&amp;START_MAXIMIZED=FALSE&amp;Y=120&amp;display_string=audit"}</definedName>
    <definedName name="_639__FDSAUDITLINK__" localSheetId="1" hidden="1">{"fdsup://directions/FAT Viewer?action=UPDATE&amp;creator=factSet&amp;DYN_ARGS=true&amp;DOC_NAME=FAT:RGQ_ENTRPR_VAL_EV_SOURCE_WINDOW.FAT&amp;VAR:ID1=BWT-AT&amp;VAR:SDATE=20081017&amp;VAR:FDATE=20080930&amp;VAR:FREQ=WEEKLY&amp;VAR:RELITEM=&amp;VAR:CURRENCY=&amp;VAR:DB_TYPE=&amp;VAR:UNITS=M&amp;window=popu","p&amp;width=535&amp;height=425&amp;START_MAXIMIZED=FALSE&amp;Y=120&amp;display_string=audit"}</definedName>
    <definedName name="_639__FDSAUDITLINK__" localSheetId="0" hidden="1">{"fdsup://directions/FAT Viewer?action=UPDATE&amp;creator=factSet&amp;DYN_ARGS=true&amp;DOC_NAME=FAT:RGQ_ENTRPR_VAL_EV_SOURCE_WINDOW.FAT&amp;VAR:ID1=BWT-AT&amp;VAR:SDATE=20081017&amp;VAR:FDATE=20080930&amp;VAR:FREQ=WEEKLY&amp;VAR:RELITEM=&amp;VAR:CURRENCY=&amp;VAR:DB_TYPE=&amp;VAR:UNITS=M&amp;window=popu","p&amp;width=535&amp;height=425&amp;START_MAXIMIZED=FALSE&amp;Y=120&amp;display_string=audit"}</definedName>
    <definedName name="_639__FDSAUDITLINK__" hidden="1">{"fdsup://directions/FAT Viewer?action=UPDATE&amp;creator=factSet&amp;DYN_ARGS=true&amp;DOC_NAME=FAT:RGQ_ENTRPR_VAL_EV_SOURCE_WINDOW.FAT&amp;VAR:ID1=BWT-AT&amp;VAR:SDATE=20081017&amp;VAR:FDATE=20080930&amp;VAR:FREQ=WEEKLY&amp;VAR:RELITEM=&amp;VAR:CURRENCY=&amp;VAR:DB_TYPE=&amp;VAR:UNITS=M&amp;window=popu","p&amp;width=535&amp;height=425&amp;START_MAXIMIZED=FALSE&amp;Y=120&amp;display_string=audit"}</definedName>
    <definedName name="_64__FDSAUDITLINK__" localSheetId="1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64__FDSAUDITLINK__" localSheetId="0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64__FDSAUDITLINK__" hidden="1">{"fdsup://directions/FAT Viewer?action=UPDATE&amp;creator=factSet&amp;DYN_ARGS=true&amp;DOC_NAME=FAT:RGQ_ENTRPR_VAL_EV_SOURCE_WINDOW.FAT&amp;VAR:ID1=PNR&amp;VAR:SDATE=20091023&amp;VAR:FDATE=20090930&amp;VAR:FREQ=WEEKLY&amp;VAR:RELITEM=&amp;VAR:CURRENCY=&amp;VAR:DB_TYPE=&amp;VAR:UNITS=M&amp;window=popup&amp;w","idth=535&amp;height=425&amp;START_MAXIMIZED=FALSE&amp;Y=120&amp;display_string=audit"}</definedName>
    <definedName name="_640__FDSAUDITLINK__" localSheetId="1" hidden="1">{"fdsup://directions/FAT Viewer?action=UPDATE&amp;creator=factSet&amp;DYN_ARGS=true&amp;DOC_NAME=FAT:RGQ_ENTRPR_VAL_EV_SOURCE_WINDOW.FAT&amp;VAR:ID1=BWT-AT&amp;VAR:SDATE=20081010&amp;VAR:FDATE=20080930&amp;VAR:FREQ=WEEKLY&amp;VAR:RELITEM=&amp;VAR:CURRENCY=&amp;VAR:DB_TYPE=&amp;VAR:UNITS=M&amp;window=popu","p&amp;width=535&amp;height=425&amp;START_MAXIMIZED=FALSE&amp;Y=120&amp;display_string=audit"}</definedName>
    <definedName name="_640__FDSAUDITLINK__" localSheetId="0" hidden="1">{"fdsup://directions/FAT Viewer?action=UPDATE&amp;creator=factSet&amp;DYN_ARGS=true&amp;DOC_NAME=FAT:RGQ_ENTRPR_VAL_EV_SOURCE_WINDOW.FAT&amp;VAR:ID1=BWT-AT&amp;VAR:SDATE=20081010&amp;VAR:FDATE=20080930&amp;VAR:FREQ=WEEKLY&amp;VAR:RELITEM=&amp;VAR:CURRENCY=&amp;VAR:DB_TYPE=&amp;VAR:UNITS=M&amp;window=popu","p&amp;width=535&amp;height=425&amp;START_MAXIMIZED=FALSE&amp;Y=120&amp;display_string=audit"}</definedName>
    <definedName name="_640__FDSAUDITLINK__" hidden="1">{"fdsup://directions/FAT Viewer?action=UPDATE&amp;creator=factSet&amp;DYN_ARGS=true&amp;DOC_NAME=FAT:RGQ_ENTRPR_VAL_EV_SOURCE_WINDOW.FAT&amp;VAR:ID1=BWT-AT&amp;VAR:SDATE=20081010&amp;VAR:FDATE=20080930&amp;VAR:FREQ=WEEKLY&amp;VAR:RELITEM=&amp;VAR:CURRENCY=&amp;VAR:DB_TYPE=&amp;VAR:UNITS=M&amp;window=popu","p&amp;width=535&amp;height=425&amp;START_MAXIMIZED=FALSE&amp;Y=120&amp;display_string=audit"}</definedName>
    <definedName name="_641__FDSAUDITLINK__" localSheetId="1" hidden="1">{"fdsup://directions/FAT Viewer?action=UPDATE&amp;creator=factSet&amp;DYN_ARGS=true&amp;DOC_NAME=FAT:RGQ_ENTRPR_VAL_EV_SOURCE_WINDOW.FAT&amp;VAR:ID1=BWT-AT&amp;VAR:SDATE=20081003&amp;VAR:FDATE=20080930&amp;VAR:FREQ=WEEKLY&amp;VAR:RELITEM=&amp;VAR:CURRENCY=&amp;VAR:DB_TYPE=&amp;VAR:UNITS=M&amp;window=popu","p&amp;width=535&amp;height=425&amp;START_MAXIMIZED=FALSE&amp;Y=120&amp;display_string=audit"}</definedName>
    <definedName name="_641__FDSAUDITLINK__" localSheetId="0" hidden="1">{"fdsup://directions/FAT Viewer?action=UPDATE&amp;creator=factSet&amp;DYN_ARGS=true&amp;DOC_NAME=FAT:RGQ_ENTRPR_VAL_EV_SOURCE_WINDOW.FAT&amp;VAR:ID1=BWT-AT&amp;VAR:SDATE=20081003&amp;VAR:FDATE=20080930&amp;VAR:FREQ=WEEKLY&amp;VAR:RELITEM=&amp;VAR:CURRENCY=&amp;VAR:DB_TYPE=&amp;VAR:UNITS=M&amp;window=popu","p&amp;width=535&amp;height=425&amp;START_MAXIMIZED=FALSE&amp;Y=120&amp;display_string=audit"}</definedName>
    <definedName name="_641__FDSAUDITLINK__" hidden="1">{"fdsup://directions/FAT Viewer?action=UPDATE&amp;creator=factSet&amp;DYN_ARGS=true&amp;DOC_NAME=FAT:RGQ_ENTRPR_VAL_EV_SOURCE_WINDOW.FAT&amp;VAR:ID1=BWT-AT&amp;VAR:SDATE=20081003&amp;VAR:FDATE=20080930&amp;VAR:FREQ=WEEKLY&amp;VAR:RELITEM=&amp;VAR:CURRENCY=&amp;VAR:DB_TYPE=&amp;VAR:UNITS=M&amp;window=popu","p&amp;width=535&amp;height=425&amp;START_MAXIMIZED=FALSE&amp;Y=120&amp;display_string=audit"}</definedName>
    <definedName name="_642__FDSAUDITLINK__" localSheetId="1" hidden="1">{"fdsup://directions/FAT Viewer?action=UPDATE&amp;creator=factSet&amp;DYN_ARGS=true&amp;DOC_NAME=FAT:RGQ_ENTRPR_VAL_EV_SOURCE_WINDOW.FAT&amp;VAR:ID1=BWT-AT&amp;VAR:SDATE=20080926&amp;VAR:FDATE=20080630&amp;VAR:FREQ=WEEKLY&amp;VAR:RELITEM=&amp;VAR:CURRENCY=&amp;VAR:DB_TYPE=&amp;VAR:UNITS=M&amp;window=popu","p&amp;width=535&amp;height=425&amp;START_MAXIMIZED=FALSE&amp;Y=120&amp;display_string=audit"}</definedName>
    <definedName name="_642__FDSAUDITLINK__" localSheetId="0" hidden="1">{"fdsup://directions/FAT Viewer?action=UPDATE&amp;creator=factSet&amp;DYN_ARGS=true&amp;DOC_NAME=FAT:RGQ_ENTRPR_VAL_EV_SOURCE_WINDOW.FAT&amp;VAR:ID1=BWT-AT&amp;VAR:SDATE=20080926&amp;VAR:FDATE=20080630&amp;VAR:FREQ=WEEKLY&amp;VAR:RELITEM=&amp;VAR:CURRENCY=&amp;VAR:DB_TYPE=&amp;VAR:UNITS=M&amp;window=popu","p&amp;width=535&amp;height=425&amp;START_MAXIMIZED=FALSE&amp;Y=120&amp;display_string=audit"}</definedName>
    <definedName name="_642__FDSAUDITLINK__" hidden="1">{"fdsup://directions/FAT Viewer?action=UPDATE&amp;creator=factSet&amp;DYN_ARGS=true&amp;DOC_NAME=FAT:RGQ_ENTRPR_VAL_EV_SOURCE_WINDOW.FAT&amp;VAR:ID1=BWT-AT&amp;VAR:SDATE=20080926&amp;VAR:FDATE=20080630&amp;VAR:FREQ=WEEKLY&amp;VAR:RELITEM=&amp;VAR:CURRENCY=&amp;VAR:DB_TYPE=&amp;VAR:UNITS=M&amp;window=popu","p&amp;width=535&amp;height=425&amp;START_MAXIMIZED=FALSE&amp;Y=120&amp;display_string=audit"}</definedName>
    <definedName name="_643__FDSAUDITLINK__" localSheetId="1" hidden="1">{"fdsup://directions/FAT Viewer?action=UPDATE&amp;creator=factSet&amp;DYN_ARGS=true&amp;DOC_NAME=FAT:RGQ_ENTRPR_VAL_EV_SOURCE_WINDOW.FAT&amp;VAR:ID1=BWT-AT&amp;VAR:SDATE=20080919&amp;VAR:FDATE=20080630&amp;VAR:FREQ=WEEKLY&amp;VAR:RELITEM=&amp;VAR:CURRENCY=&amp;VAR:DB_TYPE=&amp;VAR:UNITS=M&amp;window=popu","p&amp;width=535&amp;height=425&amp;START_MAXIMIZED=FALSE&amp;Y=120&amp;display_string=audit"}</definedName>
    <definedName name="_643__FDSAUDITLINK__" localSheetId="0" hidden="1">{"fdsup://directions/FAT Viewer?action=UPDATE&amp;creator=factSet&amp;DYN_ARGS=true&amp;DOC_NAME=FAT:RGQ_ENTRPR_VAL_EV_SOURCE_WINDOW.FAT&amp;VAR:ID1=BWT-AT&amp;VAR:SDATE=20080919&amp;VAR:FDATE=20080630&amp;VAR:FREQ=WEEKLY&amp;VAR:RELITEM=&amp;VAR:CURRENCY=&amp;VAR:DB_TYPE=&amp;VAR:UNITS=M&amp;window=popu","p&amp;width=535&amp;height=425&amp;START_MAXIMIZED=FALSE&amp;Y=120&amp;display_string=audit"}</definedName>
    <definedName name="_643__FDSAUDITLINK__" hidden="1">{"fdsup://directions/FAT Viewer?action=UPDATE&amp;creator=factSet&amp;DYN_ARGS=true&amp;DOC_NAME=FAT:RGQ_ENTRPR_VAL_EV_SOURCE_WINDOW.FAT&amp;VAR:ID1=BWT-AT&amp;VAR:SDATE=20080919&amp;VAR:FDATE=20080630&amp;VAR:FREQ=WEEKLY&amp;VAR:RELITEM=&amp;VAR:CURRENCY=&amp;VAR:DB_TYPE=&amp;VAR:UNITS=M&amp;window=popu","p&amp;width=535&amp;height=425&amp;START_MAXIMIZED=FALSE&amp;Y=120&amp;display_string=audit"}</definedName>
    <definedName name="_644__FDSAUDITLINK__" localSheetId="1" hidden="1">{"fdsup://directions/FAT Viewer?action=UPDATE&amp;creator=factSet&amp;DYN_ARGS=true&amp;DOC_NAME=FAT:RGQ_ENTRPR_VAL_EV_SOURCE_WINDOW.FAT&amp;VAR:ID1=BWT-AT&amp;VAR:SDATE=20080912&amp;VAR:FDATE=20080630&amp;VAR:FREQ=WEEKLY&amp;VAR:RELITEM=&amp;VAR:CURRENCY=&amp;VAR:DB_TYPE=&amp;VAR:UNITS=M&amp;window=popu","p&amp;width=535&amp;height=425&amp;START_MAXIMIZED=FALSE&amp;Y=120&amp;display_string=audit"}</definedName>
    <definedName name="_644__FDSAUDITLINK__" localSheetId="0" hidden="1">{"fdsup://directions/FAT Viewer?action=UPDATE&amp;creator=factSet&amp;DYN_ARGS=true&amp;DOC_NAME=FAT:RGQ_ENTRPR_VAL_EV_SOURCE_WINDOW.FAT&amp;VAR:ID1=BWT-AT&amp;VAR:SDATE=20080912&amp;VAR:FDATE=20080630&amp;VAR:FREQ=WEEKLY&amp;VAR:RELITEM=&amp;VAR:CURRENCY=&amp;VAR:DB_TYPE=&amp;VAR:UNITS=M&amp;window=popu","p&amp;width=535&amp;height=425&amp;START_MAXIMIZED=FALSE&amp;Y=120&amp;display_string=audit"}</definedName>
    <definedName name="_644__FDSAUDITLINK__" hidden="1">{"fdsup://directions/FAT Viewer?action=UPDATE&amp;creator=factSet&amp;DYN_ARGS=true&amp;DOC_NAME=FAT:RGQ_ENTRPR_VAL_EV_SOURCE_WINDOW.FAT&amp;VAR:ID1=BWT-AT&amp;VAR:SDATE=20080912&amp;VAR:FDATE=20080630&amp;VAR:FREQ=WEEKLY&amp;VAR:RELITEM=&amp;VAR:CURRENCY=&amp;VAR:DB_TYPE=&amp;VAR:UNITS=M&amp;window=popu","p&amp;width=535&amp;height=425&amp;START_MAXIMIZED=FALSE&amp;Y=120&amp;display_string=audit"}</definedName>
    <definedName name="_645__FDSAUDITLINK__" localSheetId="1" hidden="1">{"fdsup://directions/FAT Viewer?action=UPDATE&amp;creator=factSet&amp;DYN_ARGS=true&amp;DOC_NAME=FAT:RGQ_ENTRPR_VAL_EV_SOURCE_WINDOW.FAT&amp;VAR:ID1=BWT-AT&amp;VAR:SDATE=20080905&amp;VAR:FDATE=20080630&amp;VAR:FREQ=WEEKLY&amp;VAR:RELITEM=&amp;VAR:CURRENCY=&amp;VAR:DB_TYPE=&amp;VAR:UNITS=M&amp;window=popu","p&amp;width=535&amp;height=425&amp;START_MAXIMIZED=FALSE&amp;Y=120&amp;display_string=audit"}</definedName>
    <definedName name="_645__FDSAUDITLINK__" localSheetId="0" hidden="1">{"fdsup://directions/FAT Viewer?action=UPDATE&amp;creator=factSet&amp;DYN_ARGS=true&amp;DOC_NAME=FAT:RGQ_ENTRPR_VAL_EV_SOURCE_WINDOW.FAT&amp;VAR:ID1=BWT-AT&amp;VAR:SDATE=20080905&amp;VAR:FDATE=20080630&amp;VAR:FREQ=WEEKLY&amp;VAR:RELITEM=&amp;VAR:CURRENCY=&amp;VAR:DB_TYPE=&amp;VAR:UNITS=M&amp;window=popu","p&amp;width=535&amp;height=425&amp;START_MAXIMIZED=FALSE&amp;Y=120&amp;display_string=audit"}</definedName>
    <definedName name="_645__FDSAUDITLINK__" hidden="1">{"fdsup://directions/FAT Viewer?action=UPDATE&amp;creator=factSet&amp;DYN_ARGS=true&amp;DOC_NAME=FAT:RGQ_ENTRPR_VAL_EV_SOURCE_WINDOW.FAT&amp;VAR:ID1=BWT-AT&amp;VAR:SDATE=20080905&amp;VAR:FDATE=20080630&amp;VAR:FREQ=WEEKLY&amp;VAR:RELITEM=&amp;VAR:CURRENCY=&amp;VAR:DB_TYPE=&amp;VAR:UNITS=M&amp;window=popu","p&amp;width=535&amp;height=425&amp;START_MAXIMIZED=FALSE&amp;Y=120&amp;display_string=audit"}</definedName>
    <definedName name="_646__FDSAUDITLINK__" localSheetId="1" hidden="1">{"fdsup://directions/FAT Viewer?action=UPDATE&amp;creator=factSet&amp;DYN_ARGS=true&amp;DOC_NAME=FAT:RGQ_ENTRPR_VAL_EV_SOURCE_WINDOW.FAT&amp;VAR:ID1=BWT-AT&amp;VAR:SDATE=20080829&amp;VAR:FDATE=20080630&amp;VAR:FREQ=WEEKLY&amp;VAR:RELITEM=&amp;VAR:CURRENCY=&amp;VAR:DB_TYPE=&amp;VAR:UNITS=M&amp;window=popu","p&amp;width=535&amp;height=425&amp;START_MAXIMIZED=FALSE&amp;Y=120&amp;display_string=audit"}</definedName>
    <definedName name="_646__FDSAUDITLINK__" localSheetId="0" hidden="1">{"fdsup://directions/FAT Viewer?action=UPDATE&amp;creator=factSet&amp;DYN_ARGS=true&amp;DOC_NAME=FAT:RGQ_ENTRPR_VAL_EV_SOURCE_WINDOW.FAT&amp;VAR:ID1=BWT-AT&amp;VAR:SDATE=20080829&amp;VAR:FDATE=20080630&amp;VAR:FREQ=WEEKLY&amp;VAR:RELITEM=&amp;VAR:CURRENCY=&amp;VAR:DB_TYPE=&amp;VAR:UNITS=M&amp;window=popu","p&amp;width=535&amp;height=425&amp;START_MAXIMIZED=FALSE&amp;Y=120&amp;display_string=audit"}</definedName>
    <definedName name="_646__FDSAUDITLINK__" hidden="1">{"fdsup://directions/FAT Viewer?action=UPDATE&amp;creator=factSet&amp;DYN_ARGS=true&amp;DOC_NAME=FAT:RGQ_ENTRPR_VAL_EV_SOURCE_WINDOW.FAT&amp;VAR:ID1=BWT-AT&amp;VAR:SDATE=20080829&amp;VAR:FDATE=20080630&amp;VAR:FREQ=WEEKLY&amp;VAR:RELITEM=&amp;VAR:CURRENCY=&amp;VAR:DB_TYPE=&amp;VAR:UNITS=M&amp;window=popu","p&amp;width=535&amp;height=425&amp;START_MAXIMIZED=FALSE&amp;Y=120&amp;display_string=audit"}</definedName>
    <definedName name="_647__FDSAUDITLINK__" localSheetId="1" hidden="1">{"fdsup://directions/FAT Viewer?action=UPDATE&amp;creator=factSet&amp;DYN_ARGS=true&amp;DOC_NAME=FAT:RGQ_ENTRPR_VAL_EV_SOURCE_WINDOW.FAT&amp;VAR:ID1=BWT-AT&amp;VAR:SDATE=20080822&amp;VAR:FDATE=20080630&amp;VAR:FREQ=WEEKLY&amp;VAR:RELITEM=&amp;VAR:CURRENCY=&amp;VAR:DB_TYPE=&amp;VAR:UNITS=M&amp;window=popu","p&amp;width=535&amp;height=425&amp;START_MAXIMIZED=FALSE&amp;Y=120&amp;display_string=audit"}</definedName>
    <definedName name="_647__FDSAUDITLINK__" localSheetId="0" hidden="1">{"fdsup://directions/FAT Viewer?action=UPDATE&amp;creator=factSet&amp;DYN_ARGS=true&amp;DOC_NAME=FAT:RGQ_ENTRPR_VAL_EV_SOURCE_WINDOW.FAT&amp;VAR:ID1=BWT-AT&amp;VAR:SDATE=20080822&amp;VAR:FDATE=20080630&amp;VAR:FREQ=WEEKLY&amp;VAR:RELITEM=&amp;VAR:CURRENCY=&amp;VAR:DB_TYPE=&amp;VAR:UNITS=M&amp;window=popu","p&amp;width=535&amp;height=425&amp;START_MAXIMIZED=FALSE&amp;Y=120&amp;display_string=audit"}</definedName>
    <definedName name="_647__FDSAUDITLINK__" hidden="1">{"fdsup://directions/FAT Viewer?action=UPDATE&amp;creator=factSet&amp;DYN_ARGS=true&amp;DOC_NAME=FAT:RGQ_ENTRPR_VAL_EV_SOURCE_WINDOW.FAT&amp;VAR:ID1=BWT-AT&amp;VAR:SDATE=20080822&amp;VAR:FDATE=20080630&amp;VAR:FREQ=WEEKLY&amp;VAR:RELITEM=&amp;VAR:CURRENCY=&amp;VAR:DB_TYPE=&amp;VAR:UNITS=M&amp;window=popu","p&amp;width=535&amp;height=425&amp;START_MAXIMIZED=FALSE&amp;Y=120&amp;display_string=audit"}</definedName>
    <definedName name="_648__FDSAUDITLINK__" localSheetId="1" hidden="1">{"fdsup://directions/FAT Viewer?action=UPDATE&amp;creator=factSet&amp;DYN_ARGS=true&amp;DOC_NAME=FAT:RGQ_ENTRPR_VAL_EV_SOURCE_WINDOW.FAT&amp;VAR:ID1=BWT-AT&amp;VAR:SDATE=20080815&amp;VAR:FDATE=20080630&amp;VAR:FREQ=WEEKLY&amp;VAR:RELITEM=&amp;VAR:CURRENCY=&amp;VAR:DB_TYPE=&amp;VAR:UNITS=M&amp;window=popu","p&amp;width=535&amp;height=425&amp;START_MAXIMIZED=FALSE&amp;Y=120&amp;display_string=audit"}</definedName>
    <definedName name="_648__FDSAUDITLINK__" localSheetId="0" hidden="1">{"fdsup://directions/FAT Viewer?action=UPDATE&amp;creator=factSet&amp;DYN_ARGS=true&amp;DOC_NAME=FAT:RGQ_ENTRPR_VAL_EV_SOURCE_WINDOW.FAT&amp;VAR:ID1=BWT-AT&amp;VAR:SDATE=20080815&amp;VAR:FDATE=20080630&amp;VAR:FREQ=WEEKLY&amp;VAR:RELITEM=&amp;VAR:CURRENCY=&amp;VAR:DB_TYPE=&amp;VAR:UNITS=M&amp;window=popu","p&amp;width=535&amp;height=425&amp;START_MAXIMIZED=FALSE&amp;Y=120&amp;display_string=audit"}</definedName>
    <definedName name="_648__FDSAUDITLINK__" hidden="1">{"fdsup://directions/FAT Viewer?action=UPDATE&amp;creator=factSet&amp;DYN_ARGS=true&amp;DOC_NAME=FAT:RGQ_ENTRPR_VAL_EV_SOURCE_WINDOW.FAT&amp;VAR:ID1=BWT-AT&amp;VAR:SDATE=20080815&amp;VAR:FDATE=20080630&amp;VAR:FREQ=WEEKLY&amp;VAR:RELITEM=&amp;VAR:CURRENCY=&amp;VAR:DB_TYPE=&amp;VAR:UNITS=M&amp;window=popu","p&amp;width=535&amp;height=425&amp;START_MAXIMIZED=FALSE&amp;Y=120&amp;display_string=audit"}</definedName>
    <definedName name="_649__FDSAUDITLINK__" localSheetId="1" hidden="1">{"fdsup://directions/FAT Viewer?action=UPDATE&amp;creator=factSet&amp;DYN_ARGS=true&amp;DOC_NAME=FAT:RGQ_ENTRPR_VAL_EV_SOURCE_WINDOW.FAT&amp;VAR:ID1=BWT-AT&amp;VAR:SDATE=20080808&amp;VAR:FDATE=20080630&amp;VAR:FREQ=WEEKLY&amp;VAR:RELITEM=&amp;VAR:CURRENCY=&amp;VAR:DB_TYPE=&amp;VAR:UNITS=M&amp;window=popu","p&amp;width=535&amp;height=425&amp;START_MAXIMIZED=FALSE&amp;Y=120&amp;display_string=audit"}</definedName>
    <definedName name="_649__FDSAUDITLINK__" localSheetId="0" hidden="1">{"fdsup://directions/FAT Viewer?action=UPDATE&amp;creator=factSet&amp;DYN_ARGS=true&amp;DOC_NAME=FAT:RGQ_ENTRPR_VAL_EV_SOURCE_WINDOW.FAT&amp;VAR:ID1=BWT-AT&amp;VAR:SDATE=20080808&amp;VAR:FDATE=20080630&amp;VAR:FREQ=WEEKLY&amp;VAR:RELITEM=&amp;VAR:CURRENCY=&amp;VAR:DB_TYPE=&amp;VAR:UNITS=M&amp;window=popu","p&amp;width=535&amp;height=425&amp;START_MAXIMIZED=FALSE&amp;Y=120&amp;display_string=audit"}</definedName>
    <definedName name="_649__FDSAUDITLINK__" hidden="1">{"fdsup://directions/FAT Viewer?action=UPDATE&amp;creator=factSet&amp;DYN_ARGS=true&amp;DOC_NAME=FAT:RGQ_ENTRPR_VAL_EV_SOURCE_WINDOW.FAT&amp;VAR:ID1=BWT-AT&amp;VAR:SDATE=20080808&amp;VAR:FDATE=20080630&amp;VAR:FREQ=WEEKLY&amp;VAR:RELITEM=&amp;VAR:CURRENCY=&amp;VAR:DB_TYPE=&amp;VAR:UNITS=M&amp;window=popu","p&amp;width=535&amp;height=425&amp;START_MAXIMIZED=FALSE&amp;Y=120&amp;display_string=audit"}</definedName>
    <definedName name="_65__FDSAUDITLINK__" localSheetId="1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65__FDSAUDITLINK__" localSheetId="0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65__FDSAUDITLINK__" hidden="1">{"fdsup://directions/FAT Viewer?action=UPDATE&amp;creator=factSet&amp;DYN_ARGS=true&amp;DOC_NAME=FAT:RGQ_ENTRPR_VAL_EV_SOURCE_WINDOW.FAT&amp;VAR:ID1=PNR&amp;VAR:SDATE=20091016&amp;VAR:FDATE=20090930&amp;VAR:FREQ=WEEKLY&amp;VAR:RELITEM=&amp;VAR:CURRENCY=&amp;VAR:DB_TYPE=&amp;VAR:UNITS=M&amp;window=popup&amp;w","idth=535&amp;height=425&amp;START_MAXIMIZED=FALSE&amp;Y=120&amp;display_string=audit"}</definedName>
    <definedName name="_650__FDSAUDITLINK__" localSheetId="1" hidden="1">{"fdsup://directions/FAT Viewer?action=UPDATE&amp;creator=factSet&amp;DYN_ARGS=true&amp;DOC_NAME=FAT:RGQ_ENTRPR_VAL_EV_SOURCE_WINDOW.FAT&amp;VAR:ID1=BWT-AT&amp;VAR:SDATE=20080801&amp;VAR:FDATE=20080630&amp;VAR:FREQ=WEEKLY&amp;VAR:RELITEM=&amp;VAR:CURRENCY=&amp;VAR:DB_TYPE=&amp;VAR:UNITS=M&amp;window=popu","p&amp;width=535&amp;height=425&amp;START_MAXIMIZED=FALSE&amp;Y=120&amp;display_string=audit"}</definedName>
    <definedName name="_650__FDSAUDITLINK__" localSheetId="0" hidden="1">{"fdsup://directions/FAT Viewer?action=UPDATE&amp;creator=factSet&amp;DYN_ARGS=true&amp;DOC_NAME=FAT:RGQ_ENTRPR_VAL_EV_SOURCE_WINDOW.FAT&amp;VAR:ID1=BWT-AT&amp;VAR:SDATE=20080801&amp;VAR:FDATE=20080630&amp;VAR:FREQ=WEEKLY&amp;VAR:RELITEM=&amp;VAR:CURRENCY=&amp;VAR:DB_TYPE=&amp;VAR:UNITS=M&amp;window=popu","p&amp;width=535&amp;height=425&amp;START_MAXIMIZED=FALSE&amp;Y=120&amp;display_string=audit"}</definedName>
    <definedName name="_650__FDSAUDITLINK__" hidden="1">{"fdsup://directions/FAT Viewer?action=UPDATE&amp;creator=factSet&amp;DYN_ARGS=true&amp;DOC_NAME=FAT:RGQ_ENTRPR_VAL_EV_SOURCE_WINDOW.FAT&amp;VAR:ID1=BWT-AT&amp;VAR:SDATE=20080801&amp;VAR:FDATE=20080630&amp;VAR:FREQ=WEEKLY&amp;VAR:RELITEM=&amp;VAR:CURRENCY=&amp;VAR:DB_TYPE=&amp;VAR:UNITS=M&amp;window=popu","p&amp;width=535&amp;height=425&amp;START_MAXIMIZED=FALSE&amp;Y=120&amp;display_string=audit"}</definedName>
    <definedName name="_651__FDSAUDITLINK__" localSheetId="1" hidden="1">{"fdsup://directions/FAT Viewer?action=UPDATE&amp;creator=factSet&amp;DYN_ARGS=true&amp;DOC_NAME=FAT:RGQ_ENTRPR_VAL_EV_SOURCE_WINDOW.FAT&amp;VAR:ID1=BWT-AT&amp;VAR:SDATE=20080725&amp;VAR:FDATE=20080630&amp;VAR:FREQ=WEEKLY&amp;VAR:RELITEM=&amp;VAR:CURRENCY=&amp;VAR:DB_TYPE=&amp;VAR:UNITS=M&amp;window=popu","p&amp;width=535&amp;height=425&amp;START_MAXIMIZED=FALSE&amp;Y=120&amp;display_string=audit"}</definedName>
    <definedName name="_651__FDSAUDITLINK__" localSheetId="0" hidden="1">{"fdsup://directions/FAT Viewer?action=UPDATE&amp;creator=factSet&amp;DYN_ARGS=true&amp;DOC_NAME=FAT:RGQ_ENTRPR_VAL_EV_SOURCE_WINDOW.FAT&amp;VAR:ID1=BWT-AT&amp;VAR:SDATE=20080725&amp;VAR:FDATE=20080630&amp;VAR:FREQ=WEEKLY&amp;VAR:RELITEM=&amp;VAR:CURRENCY=&amp;VAR:DB_TYPE=&amp;VAR:UNITS=M&amp;window=popu","p&amp;width=535&amp;height=425&amp;START_MAXIMIZED=FALSE&amp;Y=120&amp;display_string=audit"}</definedName>
    <definedName name="_651__FDSAUDITLINK__" hidden="1">{"fdsup://directions/FAT Viewer?action=UPDATE&amp;creator=factSet&amp;DYN_ARGS=true&amp;DOC_NAME=FAT:RGQ_ENTRPR_VAL_EV_SOURCE_WINDOW.FAT&amp;VAR:ID1=BWT-AT&amp;VAR:SDATE=20080725&amp;VAR:FDATE=20080630&amp;VAR:FREQ=WEEKLY&amp;VAR:RELITEM=&amp;VAR:CURRENCY=&amp;VAR:DB_TYPE=&amp;VAR:UNITS=M&amp;window=popu","p&amp;width=535&amp;height=425&amp;START_MAXIMIZED=FALSE&amp;Y=120&amp;display_string=audit"}</definedName>
    <definedName name="_652__FDSAUDITLINK__" localSheetId="1" hidden="1">{"fdsup://directions/FAT Viewer?action=UPDATE&amp;creator=factSet&amp;DYN_ARGS=true&amp;DOC_NAME=FAT:RGQ_ENTRPR_VAL_EV_SOURCE_WINDOW.FAT&amp;VAR:ID1=BWT-AT&amp;VAR:SDATE=20080718&amp;VAR:FDATE=20080630&amp;VAR:FREQ=WEEKLY&amp;VAR:RELITEM=&amp;VAR:CURRENCY=&amp;VAR:DB_TYPE=&amp;VAR:UNITS=M&amp;window=popu","p&amp;width=535&amp;height=425&amp;START_MAXIMIZED=FALSE&amp;Y=120&amp;display_string=audit"}</definedName>
    <definedName name="_652__FDSAUDITLINK__" localSheetId="0" hidden="1">{"fdsup://directions/FAT Viewer?action=UPDATE&amp;creator=factSet&amp;DYN_ARGS=true&amp;DOC_NAME=FAT:RGQ_ENTRPR_VAL_EV_SOURCE_WINDOW.FAT&amp;VAR:ID1=BWT-AT&amp;VAR:SDATE=20080718&amp;VAR:FDATE=20080630&amp;VAR:FREQ=WEEKLY&amp;VAR:RELITEM=&amp;VAR:CURRENCY=&amp;VAR:DB_TYPE=&amp;VAR:UNITS=M&amp;window=popu","p&amp;width=535&amp;height=425&amp;START_MAXIMIZED=FALSE&amp;Y=120&amp;display_string=audit"}</definedName>
    <definedName name="_652__FDSAUDITLINK__" hidden="1">{"fdsup://directions/FAT Viewer?action=UPDATE&amp;creator=factSet&amp;DYN_ARGS=true&amp;DOC_NAME=FAT:RGQ_ENTRPR_VAL_EV_SOURCE_WINDOW.FAT&amp;VAR:ID1=BWT-AT&amp;VAR:SDATE=20080718&amp;VAR:FDATE=20080630&amp;VAR:FREQ=WEEKLY&amp;VAR:RELITEM=&amp;VAR:CURRENCY=&amp;VAR:DB_TYPE=&amp;VAR:UNITS=M&amp;window=popu","p&amp;width=535&amp;height=425&amp;START_MAXIMIZED=FALSE&amp;Y=120&amp;display_string=audit"}</definedName>
    <definedName name="_653__FDSAUDITLINK__" localSheetId="1" hidden="1">{"fdsup://directions/FAT Viewer?action=UPDATE&amp;creator=factSet&amp;DYN_ARGS=true&amp;DOC_NAME=FAT:RGQ_ENTRPR_VAL_EV_SOURCE_WINDOW.FAT&amp;VAR:ID1=BWT-AT&amp;VAR:SDATE=20080711&amp;VAR:FDATE=20080630&amp;VAR:FREQ=WEEKLY&amp;VAR:RELITEM=&amp;VAR:CURRENCY=&amp;VAR:DB_TYPE=&amp;VAR:UNITS=M&amp;window=popu","p&amp;width=535&amp;height=425&amp;START_MAXIMIZED=FALSE&amp;Y=120&amp;display_string=audit"}</definedName>
    <definedName name="_653__FDSAUDITLINK__" localSheetId="0" hidden="1">{"fdsup://directions/FAT Viewer?action=UPDATE&amp;creator=factSet&amp;DYN_ARGS=true&amp;DOC_NAME=FAT:RGQ_ENTRPR_VAL_EV_SOURCE_WINDOW.FAT&amp;VAR:ID1=BWT-AT&amp;VAR:SDATE=20080711&amp;VAR:FDATE=20080630&amp;VAR:FREQ=WEEKLY&amp;VAR:RELITEM=&amp;VAR:CURRENCY=&amp;VAR:DB_TYPE=&amp;VAR:UNITS=M&amp;window=popu","p&amp;width=535&amp;height=425&amp;START_MAXIMIZED=FALSE&amp;Y=120&amp;display_string=audit"}</definedName>
    <definedName name="_653__FDSAUDITLINK__" hidden="1">{"fdsup://directions/FAT Viewer?action=UPDATE&amp;creator=factSet&amp;DYN_ARGS=true&amp;DOC_NAME=FAT:RGQ_ENTRPR_VAL_EV_SOURCE_WINDOW.FAT&amp;VAR:ID1=BWT-AT&amp;VAR:SDATE=20080711&amp;VAR:FDATE=20080630&amp;VAR:FREQ=WEEKLY&amp;VAR:RELITEM=&amp;VAR:CURRENCY=&amp;VAR:DB_TYPE=&amp;VAR:UNITS=M&amp;window=popu","p&amp;width=535&amp;height=425&amp;START_MAXIMIZED=FALSE&amp;Y=120&amp;display_string=audit"}</definedName>
    <definedName name="_654__FDSAUDITLINK__" localSheetId="1" hidden="1">{"fdsup://directions/FAT Viewer?action=UPDATE&amp;creator=factSet&amp;DYN_ARGS=true&amp;DOC_NAME=FAT:RGQ_ENTRPR_VAL_EV_SOURCE_WINDOW.FAT&amp;VAR:ID1=BWT-AT&amp;VAR:SDATE=20080703&amp;VAR:FDATE=20080630&amp;VAR:FREQ=WEEKLY&amp;VAR:RELITEM=&amp;VAR:CURRENCY=&amp;VAR:DB_TYPE=&amp;VAR:UNITS=M&amp;window=popu","p&amp;width=535&amp;height=425&amp;START_MAXIMIZED=FALSE&amp;Y=120&amp;display_string=audit"}</definedName>
    <definedName name="_654__FDSAUDITLINK__" localSheetId="0" hidden="1">{"fdsup://directions/FAT Viewer?action=UPDATE&amp;creator=factSet&amp;DYN_ARGS=true&amp;DOC_NAME=FAT:RGQ_ENTRPR_VAL_EV_SOURCE_WINDOW.FAT&amp;VAR:ID1=BWT-AT&amp;VAR:SDATE=20080703&amp;VAR:FDATE=20080630&amp;VAR:FREQ=WEEKLY&amp;VAR:RELITEM=&amp;VAR:CURRENCY=&amp;VAR:DB_TYPE=&amp;VAR:UNITS=M&amp;window=popu","p&amp;width=535&amp;height=425&amp;START_MAXIMIZED=FALSE&amp;Y=120&amp;display_string=audit"}</definedName>
    <definedName name="_654__FDSAUDITLINK__" hidden="1">{"fdsup://directions/FAT Viewer?action=UPDATE&amp;creator=factSet&amp;DYN_ARGS=true&amp;DOC_NAME=FAT:RGQ_ENTRPR_VAL_EV_SOURCE_WINDOW.FAT&amp;VAR:ID1=BWT-AT&amp;VAR:SDATE=20080703&amp;VAR:FDATE=20080630&amp;VAR:FREQ=WEEKLY&amp;VAR:RELITEM=&amp;VAR:CURRENCY=&amp;VAR:DB_TYPE=&amp;VAR:UNITS=M&amp;window=popu","p&amp;width=535&amp;height=425&amp;START_MAXIMIZED=FALSE&amp;Y=120&amp;display_string=audit"}</definedName>
    <definedName name="_655__FDSAUDITLINK__" localSheetId="1" hidden="1">{"fdsup://directions/FAT Viewer?action=UPDATE&amp;creator=factSet&amp;DYN_ARGS=true&amp;DOC_NAME=FAT:RGQ_ENTRPR_VAL_EV_SOURCE_WINDOW.FAT&amp;VAR:ID1=BWT-AT&amp;VAR:SDATE=20080627&amp;VAR:FDATE=20080331&amp;VAR:FREQ=WEEKLY&amp;VAR:RELITEM=&amp;VAR:CURRENCY=&amp;VAR:DB_TYPE=&amp;VAR:UNITS=M&amp;window=popu","p&amp;width=535&amp;height=425&amp;START_MAXIMIZED=FALSE&amp;Y=120&amp;display_string=audit"}</definedName>
    <definedName name="_655__FDSAUDITLINK__" localSheetId="0" hidden="1">{"fdsup://directions/FAT Viewer?action=UPDATE&amp;creator=factSet&amp;DYN_ARGS=true&amp;DOC_NAME=FAT:RGQ_ENTRPR_VAL_EV_SOURCE_WINDOW.FAT&amp;VAR:ID1=BWT-AT&amp;VAR:SDATE=20080627&amp;VAR:FDATE=20080331&amp;VAR:FREQ=WEEKLY&amp;VAR:RELITEM=&amp;VAR:CURRENCY=&amp;VAR:DB_TYPE=&amp;VAR:UNITS=M&amp;window=popu","p&amp;width=535&amp;height=425&amp;START_MAXIMIZED=FALSE&amp;Y=120&amp;display_string=audit"}</definedName>
    <definedName name="_655__FDSAUDITLINK__" hidden="1">{"fdsup://directions/FAT Viewer?action=UPDATE&amp;creator=factSet&amp;DYN_ARGS=true&amp;DOC_NAME=FAT:RGQ_ENTRPR_VAL_EV_SOURCE_WINDOW.FAT&amp;VAR:ID1=BWT-AT&amp;VAR:SDATE=20080627&amp;VAR:FDATE=20080331&amp;VAR:FREQ=WEEKLY&amp;VAR:RELITEM=&amp;VAR:CURRENCY=&amp;VAR:DB_TYPE=&amp;VAR:UNITS=M&amp;window=popu","p&amp;width=535&amp;height=425&amp;START_MAXIMIZED=FALSE&amp;Y=120&amp;display_string=audit"}</definedName>
    <definedName name="_656__FDSAUDITLINK__" localSheetId="1" hidden="1">{"fdsup://directions/FAT Viewer?action=UPDATE&amp;creator=factSet&amp;DYN_ARGS=true&amp;DOC_NAME=FAT:RGQ_ENTRPR_VAL_EV_SOURCE_WINDOW.FAT&amp;VAR:ID1=BWT-AT&amp;VAR:SDATE=20080620&amp;VAR:FDATE=20080331&amp;VAR:FREQ=WEEKLY&amp;VAR:RELITEM=&amp;VAR:CURRENCY=&amp;VAR:DB_TYPE=&amp;VAR:UNITS=M&amp;window=popu","p&amp;width=535&amp;height=425&amp;START_MAXIMIZED=FALSE&amp;Y=120&amp;display_string=audit"}</definedName>
    <definedName name="_656__FDSAUDITLINK__" localSheetId="0" hidden="1">{"fdsup://directions/FAT Viewer?action=UPDATE&amp;creator=factSet&amp;DYN_ARGS=true&amp;DOC_NAME=FAT:RGQ_ENTRPR_VAL_EV_SOURCE_WINDOW.FAT&amp;VAR:ID1=BWT-AT&amp;VAR:SDATE=20080620&amp;VAR:FDATE=20080331&amp;VAR:FREQ=WEEKLY&amp;VAR:RELITEM=&amp;VAR:CURRENCY=&amp;VAR:DB_TYPE=&amp;VAR:UNITS=M&amp;window=popu","p&amp;width=535&amp;height=425&amp;START_MAXIMIZED=FALSE&amp;Y=120&amp;display_string=audit"}</definedName>
    <definedName name="_656__FDSAUDITLINK__" hidden="1">{"fdsup://directions/FAT Viewer?action=UPDATE&amp;creator=factSet&amp;DYN_ARGS=true&amp;DOC_NAME=FAT:RGQ_ENTRPR_VAL_EV_SOURCE_WINDOW.FAT&amp;VAR:ID1=BWT-AT&amp;VAR:SDATE=20080620&amp;VAR:FDATE=20080331&amp;VAR:FREQ=WEEKLY&amp;VAR:RELITEM=&amp;VAR:CURRENCY=&amp;VAR:DB_TYPE=&amp;VAR:UNITS=M&amp;window=popu","p&amp;width=535&amp;height=425&amp;START_MAXIMIZED=FALSE&amp;Y=120&amp;display_string=audit"}</definedName>
    <definedName name="_657__FDSAUDITLINK__" localSheetId="1" hidden="1">{"fdsup://directions/FAT Viewer?action=UPDATE&amp;creator=factSet&amp;DYN_ARGS=true&amp;DOC_NAME=FAT:RGQ_ENTRPR_VAL_EV_SOURCE_WINDOW.FAT&amp;VAR:ID1=BWT-AT&amp;VAR:SDATE=20080613&amp;VAR:FDATE=20080331&amp;VAR:FREQ=WEEKLY&amp;VAR:RELITEM=&amp;VAR:CURRENCY=&amp;VAR:DB_TYPE=&amp;VAR:UNITS=M&amp;window=popu","p&amp;width=535&amp;height=425&amp;START_MAXIMIZED=FALSE&amp;Y=120&amp;display_string=audit"}</definedName>
    <definedName name="_657__FDSAUDITLINK__" localSheetId="0" hidden="1">{"fdsup://directions/FAT Viewer?action=UPDATE&amp;creator=factSet&amp;DYN_ARGS=true&amp;DOC_NAME=FAT:RGQ_ENTRPR_VAL_EV_SOURCE_WINDOW.FAT&amp;VAR:ID1=BWT-AT&amp;VAR:SDATE=20080613&amp;VAR:FDATE=20080331&amp;VAR:FREQ=WEEKLY&amp;VAR:RELITEM=&amp;VAR:CURRENCY=&amp;VAR:DB_TYPE=&amp;VAR:UNITS=M&amp;window=popu","p&amp;width=535&amp;height=425&amp;START_MAXIMIZED=FALSE&amp;Y=120&amp;display_string=audit"}</definedName>
    <definedName name="_657__FDSAUDITLINK__" hidden="1">{"fdsup://directions/FAT Viewer?action=UPDATE&amp;creator=factSet&amp;DYN_ARGS=true&amp;DOC_NAME=FAT:RGQ_ENTRPR_VAL_EV_SOURCE_WINDOW.FAT&amp;VAR:ID1=BWT-AT&amp;VAR:SDATE=20080613&amp;VAR:FDATE=20080331&amp;VAR:FREQ=WEEKLY&amp;VAR:RELITEM=&amp;VAR:CURRENCY=&amp;VAR:DB_TYPE=&amp;VAR:UNITS=M&amp;window=popu","p&amp;width=535&amp;height=425&amp;START_MAXIMIZED=FALSE&amp;Y=120&amp;display_string=audit"}</definedName>
    <definedName name="_658__FDSAUDITLINK__" localSheetId="1" hidden="1">{"fdsup://directions/FAT Viewer?action=UPDATE&amp;creator=factSet&amp;DYN_ARGS=true&amp;DOC_NAME=FAT:RGQ_ENTRPR_VAL_EV_SOURCE_WINDOW.FAT&amp;VAR:ID1=BWT-AT&amp;VAR:SDATE=20080606&amp;VAR:FDATE=20080331&amp;VAR:FREQ=WEEKLY&amp;VAR:RELITEM=&amp;VAR:CURRENCY=&amp;VAR:DB_TYPE=&amp;VAR:UNITS=M&amp;window=popu","p&amp;width=535&amp;height=425&amp;START_MAXIMIZED=FALSE&amp;Y=120&amp;display_string=audit"}</definedName>
    <definedName name="_658__FDSAUDITLINK__" localSheetId="0" hidden="1">{"fdsup://directions/FAT Viewer?action=UPDATE&amp;creator=factSet&amp;DYN_ARGS=true&amp;DOC_NAME=FAT:RGQ_ENTRPR_VAL_EV_SOURCE_WINDOW.FAT&amp;VAR:ID1=BWT-AT&amp;VAR:SDATE=20080606&amp;VAR:FDATE=20080331&amp;VAR:FREQ=WEEKLY&amp;VAR:RELITEM=&amp;VAR:CURRENCY=&amp;VAR:DB_TYPE=&amp;VAR:UNITS=M&amp;window=popu","p&amp;width=535&amp;height=425&amp;START_MAXIMIZED=FALSE&amp;Y=120&amp;display_string=audit"}</definedName>
    <definedName name="_658__FDSAUDITLINK__" hidden="1">{"fdsup://directions/FAT Viewer?action=UPDATE&amp;creator=factSet&amp;DYN_ARGS=true&amp;DOC_NAME=FAT:RGQ_ENTRPR_VAL_EV_SOURCE_WINDOW.FAT&amp;VAR:ID1=BWT-AT&amp;VAR:SDATE=20080606&amp;VAR:FDATE=20080331&amp;VAR:FREQ=WEEKLY&amp;VAR:RELITEM=&amp;VAR:CURRENCY=&amp;VAR:DB_TYPE=&amp;VAR:UNITS=M&amp;window=popu","p&amp;width=535&amp;height=425&amp;START_MAXIMIZED=FALSE&amp;Y=120&amp;display_string=audit"}</definedName>
    <definedName name="_659__FDSAUDITLINK__" localSheetId="1" hidden="1">{"fdsup://directions/FAT Viewer?action=UPDATE&amp;creator=factSet&amp;DYN_ARGS=true&amp;DOC_NAME=FAT:RGQ_ENTRPR_VAL_EV_SOURCE_WINDOW.FAT&amp;VAR:ID1=BWT-AT&amp;VAR:SDATE=20080530&amp;VAR:FDATE=20080331&amp;VAR:FREQ=WEEKLY&amp;VAR:RELITEM=&amp;VAR:CURRENCY=&amp;VAR:DB_TYPE=&amp;VAR:UNITS=M&amp;window=popu","p&amp;width=535&amp;height=425&amp;START_MAXIMIZED=FALSE&amp;Y=120&amp;display_string=audit"}</definedName>
    <definedName name="_659__FDSAUDITLINK__" localSheetId="0" hidden="1">{"fdsup://directions/FAT Viewer?action=UPDATE&amp;creator=factSet&amp;DYN_ARGS=true&amp;DOC_NAME=FAT:RGQ_ENTRPR_VAL_EV_SOURCE_WINDOW.FAT&amp;VAR:ID1=BWT-AT&amp;VAR:SDATE=20080530&amp;VAR:FDATE=20080331&amp;VAR:FREQ=WEEKLY&amp;VAR:RELITEM=&amp;VAR:CURRENCY=&amp;VAR:DB_TYPE=&amp;VAR:UNITS=M&amp;window=popu","p&amp;width=535&amp;height=425&amp;START_MAXIMIZED=FALSE&amp;Y=120&amp;display_string=audit"}</definedName>
    <definedName name="_659__FDSAUDITLINK__" hidden="1">{"fdsup://directions/FAT Viewer?action=UPDATE&amp;creator=factSet&amp;DYN_ARGS=true&amp;DOC_NAME=FAT:RGQ_ENTRPR_VAL_EV_SOURCE_WINDOW.FAT&amp;VAR:ID1=BWT-AT&amp;VAR:SDATE=20080530&amp;VAR:FDATE=20080331&amp;VAR:FREQ=WEEKLY&amp;VAR:RELITEM=&amp;VAR:CURRENCY=&amp;VAR:DB_TYPE=&amp;VAR:UNITS=M&amp;window=popu","p&amp;width=535&amp;height=425&amp;START_MAXIMIZED=FALSE&amp;Y=120&amp;display_string=audit"}</definedName>
    <definedName name="_66__123Graph_CChart_1" localSheetId="0" hidden="1">#REF!</definedName>
    <definedName name="_66__123Graph_CChart_1" hidden="1">#REF!</definedName>
    <definedName name="_66__FDSAUDITLINK__" localSheetId="1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66__FDSAUDITLINK__" localSheetId="0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66__FDSAUDITLINK__" hidden="1">{"fdsup://directions/FAT Viewer?action=UPDATE&amp;creator=factSet&amp;DYN_ARGS=true&amp;DOC_NAME=FAT:RGQ_ENTRPR_VAL_EV_SOURCE_WINDOW.FAT&amp;VAR:ID1=PNR&amp;VAR:SDATE=20091009&amp;VAR:FDATE=20090930&amp;VAR:FREQ=WEEKLY&amp;VAR:RELITEM=&amp;VAR:CURRENCY=&amp;VAR:DB_TYPE=&amp;VAR:UNITS=M&amp;window=popup&amp;w","idth=535&amp;height=425&amp;START_MAXIMIZED=FALSE&amp;Y=120&amp;display_string=audit"}</definedName>
    <definedName name="_660__FDSAUDITLINK__" localSheetId="1" hidden="1">{"fdsup://directions/FAT Viewer?action=UPDATE&amp;creator=factSet&amp;DYN_ARGS=true&amp;DOC_NAME=FAT:RGQ_ENTRPR_VAL_EV_SOURCE_WINDOW.FAT&amp;VAR:ID1=BWT-AT&amp;VAR:SDATE=20080523&amp;VAR:FDATE=20080331&amp;VAR:FREQ=WEEKLY&amp;VAR:RELITEM=&amp;VAR:CURRENCY=&amp;VAR:DB_TYPE=&amp;VAR:UNITS=M&amp;window=popu","p&amp;width=535&amp;height=425&amp;START_MAXIMIZED=FALSE&amp;Y=120&amp;display_string=audit"}</definedName>
    <definedName name="_660__FDSAUDITLINK__" localSheetId="0" hidden="1">{"fdsup://directions/FAT Viewer?action=UPDATE&amp;creator=factSet&amp;DYN_ARGS=true&amp;DOC_NAME=FAT:RGQ_ENTRPR_VAL_EV_SOURCE_WINDOW.FAT&amp;VAR:ID1=BWT-AT&amp;VAR:SDATE=20080523&amp;VAR:FDATE=20080331&amp;VAR:FREQ=WEEKLY&amp;VAR:RELITEM=&amp;VAR:CURRENCY=&amp;VAR:DB_TYPE=&amp;VAR:UNITS=M&amp;window=popu","p&amp;width=535&amp;height=425&amp;START_MAXIMIZED=FALSE&amp;Y=120&amp;display_string=audit"}</definedName>
    <definedName name="_660__FDSAUDITLINK__" hidden="1">{"fdsup://directions/FAT Viewer?action=UPDATE&amp;creator=factSet&amp;DYN_ARGS=true&amp;DOC_NAME=FAT:RGQ_ENTRPR_VAL_EV_SOURCE_WINDOW.FAT&amp;VAR:ID1=BWT-AT&amp;VAR:SDATE=20080523&amp;VAR:FDATE=20080331&amp;VAR:FREQ=WEEKLY&amp;VAR:RELITEM=&amp;VAR:CURRENCY=&amp;VAR:DB_TYPE=&amp;VAR:UNITS=M&amp;window=popu","p&amp;width=535&amp;height=425&amp;START_MAXIMIZED=FALSE&amp;Y=120&amp;display_string=audit"}</definedName>
    <definedName name="_661__FDSAUDITLINK__" localSheetId="1" hidden="1">{"fdsup://directions/FAT Viewer?action=UPDATE&amp;creator=factSet&amp;DYN_ARGS=true&amp;DOC_NAME=FAT:RGQ_ENTRPR_VAL_EV_SOURCE_WINDOW.FAT&amp;VAR:ID1=BWT-AT&amp;VAR:SDATE=20080516&amp;VAR:FDATE=20080331&amp;VAR:FREQ=WEEKLY&amp;VAR:RELITEM=&amp;VAR:CURRENCY=&amp;VAR:DB_TYPE=&amp;VAR:UNITS=M&amp;window=popu","p&amp;width=535&amp;height=425&amp;START_MAXIMIZED=FALSE&amp;Y=120&amp;display_string=audit"}</definedName>
    <definedName name="_661__FDSAUDITLINK__" localSheetId="0" hidden="1">{"fdsup://directions/FAT Viewer?action=UPDATE&amp;creator=factSet&amp;DYN_ARGS=true&amp;DOC_NAME=FAT:RGQ_ENTRPR_VAL_EV_SOURCE_WINDOW.FAT&amp;VAR:ID1=BWT-AT&amp;VAR:SDATE=20080516&amp;VAR:FDATE=20080331&amp;VAR:FREQ=WEEKLY&amp;VAR:RELITEM=&amp;VAR:CURRENCY=&amp;VAR:DB_TYPE=&amp;VAR:UNITS=M&amp;window=popu","p&amp;width=535&amp;height=425&amp;START_MAXIMIZED=FALSE&amp;Y=120&amp;display_string=audit"}</definedName>
    <definedName name="_661__FDSAUDITLINK__" hidden="1">{"fdsup://directions/FAT Viewer?action=UPDATE&amp;creator=factSet&amp;DYN_ARGS=true&amp;DOC_NAME=FAT:RGQ_ENTRPR_VAL_EV_SOURCE_WINDOW.FAT&amp;VAR:ID1=BWT-AT&amp;VAR:SDATE=20080516&amp;VAR:FDATE=20080331&amp;VAR:FREQ=WEEKLY&amp;VAR:RELITEM=&amp;VAR:CURRENCY=&amp;VAR:DB_TYPE=&amp;VAR:UNITS=M&amp;window=popu","p&amp;width=535&amp;height=425&amp;START_MAXIMIZED=FALSE&amp;Y=120&amp;display_string=audit"}</definedName>
    <definedName name="_662__FDSAUDITLINK__" localSheetId="1" hidden="1">{"fdsup://directions/FAT Viewer?action=UPDATE&amp;creator=factSet&amp;DYN_ARGS=true&amp;DOC_NAME=FAT:RGQ_ENTRPR_VAL_EV_SOURCE_WINDOW.FAT&amp;VAR:ID1=BWT-AT&amp;VAR:SDATE=20080509&amp;VAR:FDATE=20080331&amp;VAR:FREQ=WEEKLY&amp;VAR:RELITEM=&amp;VAR:CURRENCY=&amp;VAR:DB_TYPE=&amp;VAR:UNITS=M&amp;window=popu","p&amp;width=535&amp;height=425&amp;START_MAXIMIZED=FALSE&amp;Y=120&amp;display_string=audit"}</definedName>
    <definedName name="_662__FDSAUDITLINK__" localSheetId="0" hidden="1">{"fdsup://directions/FAT Viewer?action=UPDATE&amp;creator=factSet&amp;DYN_ARGS=true&amp;DOC_NAME=FAT:RGQ_ENTRPR_VAL_EV_SOURCE_WINDOW.FAT&amp;VAR:ID1=BWT-AT&amp;VAR:SDATE=20080509&amp;VAR:FDATE=20080331&amp;VAR:FREQ=WEEKLY&amp;VAR:RELITEM=&amp;VAR:CURRENCY=&amp;VAR:DB_TYPE=&amp;VAR:UNITS=M&amp;window=popu","p&amp;width=535&amp;height=425&amp;START_MAXIMIZED=FALSE&amp;Y=120&amp;display_string=audit"}</definedName>
    <definedName name="_662__FDSAUDITLINK__" hidden="1">{"fdsup://directions/FAT Viewer?action=UPDATE&amp;creator=factSet&amp;DYN_ARGS=true&amp;DOC_NAME=FAT:RGQ_ENTRPR_VAL_EV_SOURCE_WINDOW.FAT&amp;VAR:ID1=BWT-AT&amp;VAR:SDATE=20080509&amp;VAR:FDATE=20080331&amp;VAR:FREQ=WEEKLY&amp;VAR:RELITEM=&amp;VAR:CURRENCY=&amp;VAR:DB_TYPE=&amp;VAR:UNITS=M&amp;window=popu","p&amp;width=535&amp;height=425&amp;START_MAXIMIZED=FALSE&amp;Y=120&amp;display_string=audit"}</definedName>
    <definedName name="_663__FDSAUDITLINK__" localSheetId="1" hidden="1">{"fdsup://directions/FAT Viewer?action=UPDATE&amp;creator=factSet&amp;DYN_ARGS=true&amp;DOC_NAME=FAT:RGQ_ENTRPR_VAL_EV_SOURCE_WINDOW.FAT&amp;VAR:ID1=BWT-AT&amp;VAR:SDATE=20080502&amp;VAR:FDATE=20080331&amp;VAR:FREQ=WEEKLY&amp;VAR:RELITEM=&amp;VAR:CURRENCY=&amp;VAR:DB_TYPE=&amp;VAR:UNITS=M&amp;window=popu","p&amp;width=535&amp;height=425&amp;START_MAXIMIZED=FALSE&amp;Y=120&amp;display_string=audit"}</definedName>
    <definedName name="_663__FDSAUDITLINK__" localSheetId="0" hidden="1">{"fdsup://directions/FAT Viewer?action=UPDATE&amp;creator=factSet&amp;DYN_ARGS=true&amp;DOC_NAME=FAT:RGQ_ENTRPR_VAL_EV_SOURCE_WINDOW.FAT&amp;VAR:ID1=BWT-AT&amp;VAR:SDATE=20080502&amp;VAR:FDATE=20080331&amp;VAR:FREQ=WEEKLY&amp;VAR:RELITEM=&amp;VAR:CURRENCY=&amp;VAR:DB_TYPE=&amp;VAR:UNITS=M&amp;window=popu","p&amp;width=535&amp;height=425&amp;START_MAXIMIZED=FALSE&amp;Y=120&amp;display_string=audit"}</definedName>
    <definedName name="_663__FDSAUDITLINK__" hidden="1">{"fdsup://directions/FAT Viewer?action=UPDATE&amp;creator=factSet&amp;DYN_ARGS=true&amp;DOC_NAME=FAT:RGQ_ENTRPR_VAL_EV_SOURCE_WINDOW.FAT&amp;VAR:ID1=BWT-AT&amp;VAR:SDATE=20080502&amp;VAR:FDATE=20080331&amp;VAR:FREQ=WEEKLY&amp;VAR:RELITEM=&amp;VAR:CURRENCY=&amp;VAR:DB_TYPE=&amp;VAR:UNITS=M&amp;window=popu","p&amp;width=535&amp;height=425&amp;START_MAXIMIZED=FALSE&amp;Y=120&amp;display_string=audit"}</definedName>
    <definedName name="_664__FDSAUDITLINK__" localSheetId="1" hidden="1">{"fdsup://directions/FAT Viewer?action=UPDATE&amp;creator=factSet&amp;DYN_ARGS=true&amp;DOC_NAME=FAT:RGQ_ENTRPR_VAL_EV_SOURCE_WINDOW.FAT&amp;VAR:ID1=BWT-AT&amp;VAR:SDATE=20080425&amp;VAR:FDATE=20080331&amp;VAR:FREQ=WEEKLY&amp;VAR:RELITEM=&amp;VAR:CURRENCY=&amp;VAR:DB_TYPE=&amp;VAR:UNITS=M&amp;window=popu","p&amp;width=535&amp;height=425&amp;START_MAXIMIZED=FALSE&amp;Y=120&amp;display_string=audit"}</definedName>
    <definedName name="_664__FDSAUDITLINK__" localSheetId="0" hidden="1">{"fdsup://directions/FAT Viewer?action=UPDATE&amp;creator=factSet&amp;DYN_ARGS=true&amp;DOC_NAME=FAT:RGQ_ENTRPR_VAL_EV_SOURCE_WINDOW.FAT&amp;VAR:ID1=BWT-AT&amp;VAR:SDATE=20080425&amp;VAR:FDATE=20080331&amp;VAR:FREQ=WEEKLY&amp;VAR:RELITEM=&amp;VAR:CURRENCY=&amp;VAR:DB_TYPE=&amp;VAR:UNITS=M&amp;window=popu","p&amp;width=535&amp;height=425&amp;START_MAXIMIZED=FALSE&amp;Y=120&amp;display_string=audit"}</definedName>
    <definedName name="_664__FDSAUDITLINK__" hidden="1">{"fdsup://directions/FAT Viewer?action=UPDATE&amp;creator=factSet&amp;DYN_ARGS=true&amp;DOC_NAME=FAT:RGQ_ENTRPR_VAL_EV_SOURCE_WINDOW.FAT&amp;VAR:ID1=BWT-AT&amp;VAR:SDATE=20080425&amp;VAR:FDATE=20080331&amp;VAR:FREQ=WEEKLY&amp;VAR:RELITEM=&amp;VAR:CURRENCY=&amp;VAR:DB_TYPE=&amp;VAR:UNITS=M&amp;window=popu","p&amp;width=535&amp;height=425&amp;START_MAXIMIZED=FALSE&amp;Y=120&amp;display_string=audit"}</definedName>
    <definedName name="_665__FDSAUDITLINK__" localSheetId="1" hidden="1">{"fdsup://directions/FAT Viewer?action=UPDATE&amp;creator=factSet&amp;DYN_ARGS=true&amp;DOC_NAME=FAT:RGQ_ENTRPR_VAL_EV_SOURCE_WINDOW.FAT&amp;VAR:ID1=BWT-AT&amp;VAR:SDATE=20080418&amp;VAR:FDATE=20080331&amp;VAR:FREQ=WEEKLY&amp;VAR:RELITEM=&amp;VAR:CURRENCY=&amp;VAR:DB_TYPE=&amp;VAR:UNITS=M&amp;window=popu","p&amp;width=535&amp;height=425&amp;START_MAXIMIZED=FALSE&amp;Y=120&amp;display_string=audit"}</definedName>
    <definedName name="_665__FDSAUDITLINK__" localSheetId="0" hidden="1">{"fdsup://directions/FAT Viewer?action=UPDATE&amp;creator=factSet&amp;DYN_ARGS=true&amp;DOC_NAME=FAT:RGQ_ENTRPR_VAL_EV_SOURCE_WINDOW.FAT&amp;VAR:ID1=BWT-AT&amp;VAR:SDATE=20080418&amp;VAR:FDATE=20080331&amp;VAR:FREQ=WEEKLY&amp;VAR:RELITEM=&amp;VAR:CURRENCY=&amp;VAR:DB_TYPE=&amp;VAR:UNITS=M&amp;window=popu","p&amp;width=535&amp;height=425&amp;START_MAXIMIZED=FALSE&amp;Y=120&amp;display_string=audit"}</definedName>
    <definedName name="_665__FDSAUDITLINK__" hidden="1">{"fdsup://directions/FAT Viewer?action=UPDATE&amp;creator=factSet&amp;DYN_ARGS=true&amp;DOC_NAME=FAT:RGQ_ENTRPR_VAL_EV_SOURCE_WINDOW.FAT&amp;VAR:ID1=BWT-AT&amp;VAR:SDATE=20080418&amp;VAR:FDATE=20080331&amp;VAR:FREQ=WEEKLY&amp;VAR:RELITEM=&amp;VAR:CURRENCY=&amp;VAR:DB_TYPE=&amp;VAR:UNITS=M&amp;window=popu","p&amp;width=535&amp;height=425&amp;START_MAXIMIZED=FALSE&amp;Y=120&amp;display_string=audit"}</definedName>
    <definedName name="_666__FDSAUDITLINK__" localSheetId="1" hidden="1">{"fdsup://directions/FAT Viewer?action=UPDATE&amp;creator=factSet&amp;DYN_ARGS=true&amp;DOC_NAME=FAT:RGQ_ENTRPR_VAL_EV_SOURCE_WINDOW.FAT&amp;VAR:ID1=BWT-AT&amp;VAR:SDATE=20080411&amp;VAR:FDATE=20080331&amp;VAR:FREQ=WEEKLY&amp;VAR:RELITEM=&amp;VAR:CURRENCY=&amp;VAR:DB_TYPE=&amp;VAR:UNITS=M&amp;window=popu","p&amp;width=535&amp;height=425&amp;START_MAXIMIZED=FALSE&amp;Y=120&amp;display_string=audit"}</definedName>
    <definedName name="_666__FDSAUDITLINK__" localSheetId="0" hidden="1">{"fdsup://directions/FAT Viewer?action=UPDATE&amp;creator=factSet&amp;DYN_ARGS=true&amp;DOC_NAME=FAT:RGQ_ENTRPR_VAL_EV_SOURCE_WINDOW.FAT&amp;VAR:ID1=BWT-AT&amp;VAR:SDATE=20080411&amp;VAR:FDATE=20080331&amp;VAR:FREQ=WEEKLY&amp;VAR:RELITEM=&amp;VAR:CURRENCY=&amp;VAR:DB_TYPE=&amp;VAR:UNITS=M&amp;window=popu","p&amp;width=535&amp;height=425&amp;START_MAXIMIZED=FALSE&amp;Y=120&amp;display_string=audit"}</definedName>
    <definedName name="_666__FDSAUDITLINK__" hidden="1">{"fdsup://directions/FAT Viewer?action=UPDATE&amp;creator=factSet&amp;DYN_ARGS=true&amp;DOC_NAME=FAT:RGQ_ENTRPR_VAL_EV_SOURCE_WINDOW.FAT&amp;VAR:ID1=BWT-AT&amp;VAR:SDATE=20080411&amp;VAR:FDATE=20080331&amp;VAR:FREQ=WEEKLY&amp;VAR:RELITEM=&amp;VAR:CURRENCY=&amp;VAR:DB_TYPE=&amp;VAR:UNITS=M&amp;window=popu","p&amp;width=535&amp;height=425&amp;START_MAXIMIZED=FALSE&amp;Y=120&amp;display_string=audit"}</definedName>
    <definedName name="_667__FDSAUDITLINK__" localSheetId="1" hidden="1">{"fdsup://directions/FAT Viewer?action=UPDATE&amp;creator=factSet&amp;DYN_ARGS=true&amp;DOC_NAME=FAT:RGQ_ENTRPR_VAL_EV_SOURCE_WINDOW.FAT&amp;VAR:ID1=BWT-AT&amp;VAR:SDATE=20080404&amp;VAR:FDATE=20080331&amp;VAR:FREQ=WEEKLY&amp;VAR:RELITEM=&amp;VAR:CURRENCY=&amp;VAR:DB_TYPE=&amp;VAR:UNITS=M&amp;window=popu","p&amp;width=535&amp;height=425&amp;START_MAXIMIZED=FALSE&amp;Y=120&amp;display_string=audit"}</definedName>
    <definedName name="_667__FDSAUDITLINK__" localSheetId="0" hidden="1">{"fdsup://directions/FAT Viewer?action=UPDATE&amp;creator=factSet&amp;DYN_ARGS=true&amp;DOC_NAME=FAT:RGQ_ENTRPR_VAL_EV_SOURCE_WINDOW.FAT&amp;VAR:ID1=BWT-AT&amp;VAR:SDATE=20080404&amp;VAR:FDATE=20080331&amp;VAR:FREQ=WEEKLY&amp;VAR:RELITEM=&amp;VAR:CURRENCY=&amp;VAR:DB_TYPE=&amp;VAR:UNITS=M&amp;window=popu","p&amp;width=535&amp;height=425&amp;START_MAXIMIZED=FALSE&amp;Y=120&amp;display_string=audit"}</definedName>
    <definedName name="_667__FDSAUDITLINK__" hidden="1">{"fdsup://directions/FAT Viewer?action=UPDATE&amp;creator=factSet&amp;DYN_ARGS=true&amp;DOC_NAME=FAT:RGQ_ENTRPR_VAL_EV_SOURCE_WINDOW.FAT&amp;VAR:ID1=BWT-AT&amp;VAR:SDATE=20080404&amp;VAR:FDATE=20080331&amp;VAR:FREQ=WEEKLY&amp;VAR:RELITEM=&amp;VAR:CURRENCY=&amp;VAR:DB_TYPE=&amp;VAR:UNITS=M&amp;window=popu","p&amp;width=535&amp;height=425&amp;START_MAXIMIZED=FALSE&amp;Y=120&amp;display_string=audit"}</definedName>
    <definedName name="_668__FDSAUDITLINK__" localSheetId="1" hidden="1">{"fdsup://directions/FAT Viewer?action=UPDATE&amp;creator=factSet&amp;DYN_ARGS=true&amp;DOC_NAME=FAT:RGQ_ENTRPR_VAL_EV_SOURCE_WINDOW.FAT&amp;VAR:ID1=BWT-AT&amp;VAR:SDATE=20080328&amp;VAR:FDATE=20071231&amp;VAR:FREQ=WEEKLY&amp;VAR:RELITEM=&amp;VAR:CURRENCY=&amp;VAR:DB_TYPE=&amp;VAR:UNITS=M&amp;window=popu","p&amp;width=535&amp;height=425&amp;START_MAXIMIZED=FALSE&amp;Y=120&amp;display_string=audit"}</definedName>
    <definedName name="_668__FDSAUDITLINK__" localSheetId="0" hidden="1">{"fdsup://directions/FAT Viewer?action=UPDATE&amp;creator=factSet&amp;DYN_ARGS=true&amp;DOC_NAME=FAT:RGQ_ENTRPR_VAL_EV_SOURCE_WINDOW.FAT&amp;VAR:ID1=BWT-AT&amp;VAR:SDATE=20080328&amp;VAR:FDATE=20071231&amp;VAR:FREQ=WEEKLY&amp;VAR:RELITEM=&amp;VAR:CURRENCY=&amp;VAR:DB_TYPE=&amp;VAR:UNITS=M&amp;window=popu","p&amp;width=535&amp;height=425&amp;START_MAXIMIZED=FALSE&amp;Y=120&amp;display_string=audit"}</definedName>
    <definedName name="_668__FDSAUDITLINK__" hidden="1">{"fdsup://directions/FAT Viewer?action=UPDATE&amp;creator=factSet&amp;DYN_ARGS=true&amp;DOC_NAME=FAT:RGQ_ENTRPR_VAL_EV_SOURCE_WINDOW.FAT&amp;VAR:ID1=BWT-AT&amp;VAR:SDATE=20080328&amp;VAR:FDATE=20071231&amp;VAR:FREQ=WEEKLY&amp;VAR:RELITEM=&amp;VAR:CURRENCY=&amp;VAR:DB_TYPE=&amp;VAR:UNITS=M&amp;window=popu","p&amp;width=535&amp;height=425&amp;START_MAXIMIZED=FALSE&amp;Y=120&amp;display_string=audit"}</definedName>
    <definedName name="_669__FDSAUDITLINK__" localSheetId="1" hidden="1">{"fdsup://directions/FAT Viewer?action=UPDATE&amp;creator=factSet&amp;DYN_ARGS=true&amp;DOC_NAME=FAT:RGQ_ENTRPR_VAL_EV_SOURCE_WINDOW.FAT&amp;VAR:ID1=BWT-AT&amp;VAR:SDATE=20080320&amp;VAR:FDATE=20071231&amp;VAR:FREQ=WEEKLY&amp;VAR:RELITEM=&amp;VAR:CURRENCY=&amp;VAR:DB_TYPE=&amp;VAR:UNITS=M&amp;window=popu","p&amp;width=535&amp;height=425&amp;START_MAXIMIZED=FALSE&amp;Y=120&amp;display_string=audit"}</definedName>
    <definedName name="_669__FDSAUDITLINK__" localSheetId="0" hidden="1">{"fdsup://directions/FAT Viewer?action=UPDATE&amp;creator=factSet&amp;DYN_ARGS=true&amp;DOC_NAME=FAT:RGQ_ENTRPR_VAL_EV_SOURCE_WINDOW.FAT&amp;VAR:ID1=BWT-AT&amp;VAR:SDATE=20080320&amp;VAR:FDATE=20071231&amp;VAR:FREQ=WEEKLY&amp;VAR:RELITEM=&amp;VAR:CURRENCY=&amp;VAR:DB_TYPE=&amp;VAR:UNITS=M&amp;window=popu","p&amp;width=535&amp;height=425&amp;START_MAXIMIZED=FALSE&amp;Y=120&amp;display_string=audit"}</definedName>
    <definedName name="_669__FDSAUDITLINK__" hidden="1">{"fdsup://directions/FAT Viewer?action=UPDATE&amp;creator=factSet&amp;DYN_ARGS=true&amp;DOC_NAME=FAT:RGQ_ENTRPR_VAL_EV_SOURCE_WINDOW.FAT&amp;VAR:ID1=BWT-AT&amp;VAR:SDATE=20080320&amp;VAR:FDATE=20071231&amp;VAR:FREQ=WEEKLY&amp;VAR:RELITEM=&amp;VAR:CURRENCY=&amp;VAR:DB_TYPE=&amp;VAR:UNITS=M&amp;window=popu","p&amp;width=535&amp;height=425&amp;START_MAXIMIZED=FALSE&amp;Y=120&amp;display_string=audit"}</definedName>
    <definedName name="_67__123Graph_CCHART_10" localSheetId="0" hidden="1">#REF!</definedName>
    <definedName name="_67__123Graph_CCHART_10" hidden="1">#REF!</definedName>
    <definedName name="_67__FDSAUDITLINK__" localSheetId="1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67__FDSAUDITLINK__" localSheetId="0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67__FDSAUDITLINK__" hidden="1">{"fdsup://directions/FAT Viewer?action=UPDATE&amp;creator=factSet&amp;DYN_ARGS=true&amp;DOC_NAME=FAT:RGQ_ENTRPR_VAL_EV_SOURCE_WINDOW.FAT&amp;VAR:ID1=PNR&amp;VAR:SDATE=20091002&amp;VAR:FDATE=20090930&amp;VAR:FREQ=WEEKLY&amp;VAR:RELITEM=&amp;VAR:CURRENCY=&amp;VAR:DB_TYPE=&amp;VAR:UNITS=M&amp;window=popup&amp;w","idth=535&amp;height=425&amp;START_MAXIMIZED=FALSE&amp;Y=120&amp;display_string=audit"}</definedName>
    <definedName name="_670__FDSAUDITLINK__" localSheetId="1" hidden="1">{"fdsup://directions/FAT Viewer?action=UPDATE&amp;creator=factSet&amp;DYN_ARGS=true&amp;DOC_NAME=FAT:RGQ_ENTRPR_VAL_EV_SOURCE_WINDOW.FAT&amp;VAR:ID1=BWT-AT&amp;VAR:SDATE=20080314&amp;VAR:FDATE=20071231&amp;VAR:FREQ=WEEKLY&amp;VAR:RELITEM=&amp;VAR:CURRENCY=&amp;VAR:DB_TYPE=&amp;VAR:UNITS=M&amp;window=popu","p&amp;width=535&amp;height=425&amp;START_MAXIMIZED=FALSE&amp;Y=120&amp;display_string=audit"}</definedName>
    <definedName name="_670__FDSAUDITLINK__" localSheetId="0" hidden="1">{"fdsup://directions/FAT Viewer?action=UPDATE&amp;creator=factSet&amp;DYN_ARGS=true&amp;DOC_NAME=FAT:RGQ_ENTRPR_VAL_EV_SOURCE_WINDOW.FAT&amp;VAR:ID1=BWT-AT&amp;VAR:SDATE=20080314&amp;VAR:FDATE=20071231&amp;VAR:FREQ=WEEKLY&amp;VAR:RELITEM=&amp;VAR:CURRENCY=&amp;VAR:DB_TYPE=&amp;VAR:UNITS=M&amp;window=popu","p&amp;width=535&amp;height=425&amp;START_MAXIMIZED=FALSE&amp;Y=120&amp;display_string=audit"}</definedName>
    <definedName name="_670__FDSAUDITLINK__" hidden="1">{"fdsup://directions/FAT Viewer?action=UPDATE&amp;creator=factSet&amp;DYN_ARGS=true&amp;DOC_NAME=FAT:RGQ_ENTRPR_VAL_EV_SOURCE_WINDOW.FAT&amp;VAR:ID1=BWT-AT&amp;VAR:SDATE=20080314&amp;VAR:FDATE=20071231&amp;VAR:FREQ=WEEKLY&amp;VAR:RELITEM=&amp;VAR:CURRENCY=&amp;VAR:DB_TYPE=&amp;VAR:UNITS=M&amp;window=popu","p&amp;width=535&amp;height=425&amp;START_MAXIMIZED=FALSE&amp;Y=120&amp;display_string=audit"}</definedName>
    <definedName name="_671__FDSAUDITLINK__" localSheetId="1" hidden="1">{"fdsup://directions/FAT Viewer?action=UPDATE&amp;creator=factSet&amp;DYN_ARGS=true&amp;DOC_NAME=FAT:RGQ_ENTRPR_VAL_EV_SOURCE_WINDOW.FAT&amp;VAR:ID1=BWT-AT&amp;VAR:SDATE=20080307&amp;VAR:FDATE=20071231&amp;VAR:FREQ=WEEKLY&amp;VAR:RELITEM=&amp;VAR:CURRENCY=&amp;VAR:DB_TYPE=&amp;VAR:UNITS=M&amp;window=popu","p&amp;width=535&amp;height=425&amp;START_MAXIMIZED=FALSE&amp;Y=120&amp;display_string=audit"}</definedName>
    <definedName name="_671__FDSAUDITLINK__" localSheetId="0" hidden="1">{"fdsup://directions/FAT Viewer?action=UPDATE&amp;creator=factSet&amp;DYN_ARGS=true&amp;DOC_NAME=FAT:RGQ_ENTRPR_VAL_EV_SOURCE_WINDOW.FAT&amp;VAR:ID1=BWT-AT&amp;VAR:SDATE=20080307&amp;VAR:FDATE=20071231&amp;VAR:FREQ=WEEKLY&amp;VAR:RELITEM=&amp;VAR:CURRENCY=&amp;VAR:DB_TYPE=&amp;VAR:UNITS=M&amp;window=popu","p&amp;width=535&amp;height=425&amp;START_MAXIMIZED=FALSE&amp;Y=120&amp;display_string=audit"}</definedName>
    <definedName name="_671__FDSAUDITLINK__" hidden="1">{"fdsup://directions/FAT Viewer?action=UPDATE&amp;creator=factSet&amp;DYN_ARGS=true&amp;DOC_NAME=FAT:RGQ_ENTRPR_VAL_EV_SOURCE_WINDOW.FAT&amp;VAR:ID1=BWT-AT&amp;VAR:SDATE=20080307&amp;VAR:FDATE=20071231&amp;VAR:FREQ=WEEKLY&amp;VAR:RELITEM=&amp;VAR:CURRENCY=&amp;VAR:DB_TYPE=&amp;VAR:UNITS=M&amp;window=popu","p&amp;width=535&amp;height=425&amp;START_MAXIMIZED=FALSE&amp;Y=120&amp;display_string=audit"}</definedName>
    <definedName name="_672__FDSAUDITLINK__" localSheetId="1" hidden="1">{"fdsup://directions/FAT Viewer?action=UPDATE&amp;creator=factSet&amp;DYN_ARGS=true&amp;DOC_NAME=FAT:RGQ_ENTRPR_VAL_EV_SOURCE_WINDOW.FAT&amp;VAR:ID1=BWT-AT&amp;VAR:SDATE=20080229&amp;VAR:FDATE=20071231&amp;VAR:FREQ=WEEKLY&amp;VAR:RELITEM=&amp;VAR:CURRENCY=&amp;VAR:DB_TYPE=&amp;VAR:UNITS=M&amp;window=popu","p&amp;width=535&amp;height=425&amp;START_MAXIMIZED=FALSE&amp;Y=120&amp;display_string=audit"}</definedName>
    <definedName name="_672__FDSAUDITLINK__" localSheetId="0" hidden="1">{"fdsup://directions/FAT Viewer?action=UPDATE&amp;creator=factSet&amp;DYN_ARGS=true&amp;DOC_NAME=FAT:RGQ_ENTRPR_VAL_EV_SOURCE_WINDOW.FAT&amp;VAR:ID1=BWT-AT&amp;VAR:SDATE=20080229&amp;VAR:FDATE=20071231&amp;VAR:FREQ=WEEKLY&amp;VAR:RELITEM=&amp;VAR:CURRENCY=&amp;VAR:DB_TYPE=&amp;VAR:UNITS=M&amp;window=popu","p&amp;width=535&amp;height=425&amp;START_MAXIMIZED=FALSE&amp;Y=120&amp;display_string=audit"}</definedName>
    <definedName name="_672__FDSAUDITLINK__" hidden="1">{"fdsup://directions/FAT Viewer?action=UPDATE&amp;creator=factSet&amp;DYN_ARGS=true&amp;DOC_NAME=FAT:RGQ_ENTRPR_VAL_EV_SOURCE_WINDOW.FAT&amp;VAR:ID1=BWT-AT&amp;VAR:SDATE=20080229&amp;VAR:FDATE=20071231&amp;VAR:FREQ=WEEKLY&amp;VAR:RELITEM=&amp;VAR:CURRENCY=&amp;VAR:DB_TYPE=&amp;VAR:UNITS=M&amp;window=popu","p&amp;width=535&amp;height=425&amp;START_MAXIMIZED=FALSE&amp;Y=120&amp;display_string=audit"}</definedName>
    <definedName name="_673__FDSAUDITLINK__" localSheetId="1" hidden="1">{"fdsup://directions/FAT Viewer?action=UPDATE&amp;creator=factSet&amp;DYN_ARGS=true&amp;DOC_NAME=FAT:RGQ_ENTRPR_VAL_EV_SOURCE_WINDOW.FAT&amp;VAR:ID1=BWT-AT&amp;VAR:SDATE=20080222&amp;VAR:FDATE=20071231&amp;VAR:FREQ=WEEKLY&amp;VAR:RELITEM=&amp;VAR:CURRENCY=&amp;VAR:DB_TYPE=&amp;VAR:UNITS=M&amp;window=popu","p&amp;width=535&amp;height=425&amp;START_MAXIMIZED=FALSE&amp;Y=120&amp;display_string=audit"}</definedName>
    <definedName name="_673__FDSAUDITLINK__" localSheetId="0" hidden="1">{"fdsup://directions/FAT Viewer?action=UPDATE&amp;creator=factSet&amp;DYN_ARGS=true&amp;DOC_NAME=FAT:RGQ_ENTRPR_VAL_EV_SOURCE_WINDOW.FAT&amp;VAR:ID1=BWT-AT&amp;VAR:SDATE=20080222&amp;VAR:FDATE=20071231&amp;VAR:FREQ=WEEKLY&amp;VAR:RELITEM=&amp;VAR:CURRENCY=&amp;VAR:DB_TYPE=&amp;VAR:UNITS=M&amp;window=popu","p&amp;width=535&amp;height=425&amp;START_MAXIMIZED=FALSE&amp;Y=120&amp;display_string=audit"}</definedName>
    <definedName name="_673__FDSAUDITLINK__" hidden="1">{"fdsup://directions/FAT Viewer?action=UPDATE&amp;creator=factSet&amp;DYN_ARGS=true&amp;DOC_NAME=FAT:RGQ_ENTRPR_VAL_EV_SOURCE_WINDOW.FAT&amp;VAR:ID1=BWT-AT&amp;VAR:SDATE=20080222&amp;VAR:FDATE=20071231&amp;VAR:FREQ=WEEKLY&amp;VAR:RELITEM=&amp;VAR:CURRENCY=&amp;VAR:DB_TYPE=&amp;VAR:UNITS=M&amp;window=popu","p&amp;width=535&amp;height=425&amp;START_MAXIMIZED=FALSE&amp;Y=120&amp;display_string=audit"}</definedName>
    <definedName name="_674__FDSAUDITLINK__" localSheetId="1" hidden="1">{"fdsup://directions/FAT Viewer?action=UPDATE&amp;creator=factSet&amp;DYN_ARGS=true&amp;DOC_NAME=FAT:RGQ_ENTRPR_VAL_EV_SOURCE_WINDOW.FAT&amp;VAR:ID1=BWT-AT&amp;VAR:SDATE=20080215&amp;VAR:FDATE=20071231&amp;VAR:FREQ=WEEKLY&amp;VAR:RELITEM=&amp;VAR:CURRENCY=&amp;VAR:DB_TYPE=&amp;VAR:UNITS=M&amp;window=popu","p&amp;width=535&amp;height=425&amp;START_MAXIMIZED=FALSE&amp;Y=120&amp;display_string=audit"}</definedName>
    <definedName name="_674__FDSAUDITLINK__" localSheetId="0" hidden="1">{"fdsup://directions/FAT Viewer?action=UPDATE&amp;creator=factSet&amp;DYN_ARGS=true&amp;DOC_NAME=FAT:RGQ_ENTRPR_VAL_EV_SOURCE_WINDOW.FAT&amp;VAR:ID1=BWT-AT&amp;VAR:SDATE=20080215&amp;VAR:FDATE=20071231&amp;VAR:FREQ=WEEKLY&amp;VAR:RELITEM=&amp;VAR:CURRENCY=&amp;VAR:DB_TYPE=&amp;VAR:UNITS=M&amp;window=popu","p&amp;width=535&amp;height=425&amp;START_MAXIMIZED=FALSE&amp;Y=120&amp;display_string=audit"}</definedName>
    <definedName name="_674__FDSAUDITLINK__" hidden="1">{"fdsup://directions/FAT Viewer?action=UPDATE&amp;creator=factSet&amp;DYN_ARGS=true&amp;DOC_NAME=FAT:RGQ_ENTRPR_VAL_EV_SOURCE_WINDOW.FAT&amp;VAR:ID1=BWT-AT&amp;VAR:SDATE=20080215&amp;VAR:FDATE=20071231&amp;VAR:FREQ=WEEKLY&amp;VAR:RELITEM=&amp;VAR:CURRENCY=&amp;VAR:DB_TYPE=&amp;VAR:UNITS=M&amp;window=popu","p&amp;width=535&amp;height=425&amp;START_MAXIMIZED=FALSE&amp;Y=120&amp;display_string=audit"}</definedName>
    <definedName name="_675__FDSAUDITLINK__" localSheetId="1" hidden="1">{"fdsup://directions/FAT Viewer?action=UPDATE&amp;creator=factSet&amp;DYN_ARGS=true&amp;DOC_NAME=FAT:RGQ_ENTRPR_VAL_EV_SOURCE_WINDOW.FAT&amp;VAR:ID1=BWT-AT&amp;VAR:SDATE=20080208&amp;VAR:FDATE=20071231&amp;VAR:FREQ=WEEKLY&amp;VAR:RELITEM=&amp;VAR:CURRENCY=&amp;VAR:DB_TYPE=&amp;VAR:UNITS=M&amp;window=popu","p&amp;width=535&amp;height=425&amp;START_MAXIMIZED=FALSE&amp;Y=120&amp;display_string=audit"}</definedName>
    <definedName name="_675__FDSAUDITLINK__" localSheetId="0" hidden="1">{"fdsup://directions/FAT Viewer?action=UPDATE&amp;creator=factSet&amp;DYN_ARGS=true&amp;DOC_NAME=FAT:RGQ_ENTRPR_VAL_EV_SOURCE_WINDOW.FAT&amp;VAR:ID1=BWT-AT&amp;VAR:SDATE=20080208&amp;VAR:FDATE=20071231&amp;VAR:FREQ=WEEKLY&amp;VAR:RELITEM=&amp;VAR:CURRENCY=&amp;VAR:DB_TYPE=&amp;VAR:UNITS=M&amp;window=popu","p&amp;width=535&amp;height=425&amp;START_MAXIMIZED=FALSE&amp;Y=120&amp;display_string=audit"}</definedName>
    <definedName name="_675__FDSAUDITLINK__" hidden="1">{"fdsup://directions/FAT Viewer?action=UPDATE&amp;creator=factSet&amp;DYN_ARGS=true&amp;DOC_NAME=FAT:RGQ_ENTRPR_VAL_EV_SOURCE_WINDOW.FAT&amp;VAR:ID1=BWT-AT&amp;VAR:SDATE=20080208&amp;VAR:FDATE=20071231&amp;VAR:FREQ=WEEKLY&amp;VAR:RELITEM=&amp;VAR:CURRENCY=&amp;VAR:DB_TYPE=&amp;VAR:UNITS=M&amp;window=popu","p&amp;width=535&amp;height=425&amp;START_MAXIMIZED=FALSE&amp;Y=120&amp;display_string=audit"}</definedName>
    <definedName name="_676__FDSAUDITLINK__" localSheetId="1" hidden="1">{"fdsup://directions/FAT Viewer?action=UPDATE&amp;creator=factSet&amp;DYN_ARGS=true&amp;DOC_NAME=FAT:RGQ_ENTRPR_VAL_EV_SOURCE_WINDOW.FAT&amp;VAR:ID1=BWT-AT&amp;VAR:SDATE=20080201&amp;VAR:FDATE=20071231&amp;VAR:FREQ=WEEKLY&amp;VAR:RELITEM=&amp;VAR:CURRENCY=&amp;VAR:DB_TYPE=&amp;VAR:UNITS=M&amp;window=popu","p&amp;width=535&amp;height=425&amp;START_MAXIMIZED=FALSE&amp;Y=120&amp;display_string=audit"}</definedName>
    <definedName name="_676__FDSAUDITLINK__" localSheetId="0" hidden="1">{"fdsup://directions/FAT Viewer?action=UPDATE&amp;creator=factSet&amp;DYN_ARGS=true&amp;DOC_NAME=FAT:RGQ_ENTRPR_VAL_EV_SOURCE_WINDOW.FAT&amp;VAR:ID1=BWT-AT&amp;VAR:SDATE=20080201&amp;VAR:FDATE=20071231&amp;VAR:FREQ=WEEKLY&amp;VAR:RELITEM=&amp;VAR:CURRENCY=&amp;VAR:DB_TYPE=&amp;VAR:UNITS=M&amp;window=popu","p&amp;width=535&amp;height=425&amp;START_MAXIMIZED=FALSE&amp;Y=120&amp;display_string=audit"}</definedName>
    <definedName name="_676__FDSAUDITLINK__" hidden="1">{"fdsup://directions/FAT Viewer?action=UPDATE&amp;creator=factSet&amp;DYN_ARGS=true&amp;DOC_NAME=FAT:RGQ_ENTRPR_VAL_EV_SOURCE_WINDOW.FAT&amp;VAR:ID1=BWT-AT&amp;VAR:SDATE=20080201&amp;VAR:FDATE=20071231&amp;VAR:FREQ=WEEKLY&amp;VAR:RELITEM=&amp;VAR:CURRENCY=&amp;VAR:DB_TYPE=&amp;VAR:UNITS=M&amp;window=popu","p&amp;width=535&amp;height=425&amp;START_MAXIMIZED=FALSE&amp;Y=120&amp;display_string=audit"}</definedName>
    <definedName name="_677__FDSAUDITLINK__" localSheetId="1" hidden="1">{"fdsup://directions/FAT Viewer?action=UPDATE&amp;creator=factSet&amp;DYN_ARGS=true&amp;DOC_NAME=FAT:RGQ_ENTRPR_VAL_EV_SOURCE_WINDOW.FAT&amp;VAR:ID1=BWT-AT&amp;VAR:SDATE=20080125&amp;VAR:FDATE=20071231&amp;VAR:FREQ=WEEKLY&amp;VAR:RELITEM=&amp;VAR:CURRENCY=&amp;VAR:DB_TYPE=&amp;VAR:UNITS=M&amp;window=popu","p&amp;width=535&amp;height=425&amp;START_MAXIMIZED=FALSE&amp;Y=120&amp;display_string=audit"}</definedName>
    <definedName name="_677__FDSAUDITLINK__" localSheetId="0" hidden="1">{"fdsup://directions/FAT Viewer?action=UPDATE&amp;creator=factSet&amp;DYN_ARGS=true&amp;DOC_NAME=FAT:RGQ_ENTRPR_VAL_EV_SOURCE_WINDOW.FAT&amp;VAR:ID1=BWT-AT&amp;VAR:SDATE=20080125&amp;VAR:FDATE=20071231&amp;VAR:FREQ=WEEKLY&amp;VAR:RELITEM=&amp;VAR:CURRENCY=&amp;VAR:DB_TYPE=&amp;VAR:UNITS=M&amp;window=popu","p&amp;width=535&amp;height=425&amp;START_MAXIMIZED=FALSE&amp;Y=120&amp;display_string=audit"}</definedName>
    <definedName name="_677__FDSAUDITLINK__" hidden="1">{"fdsup://directions/FAT Viewer?action=UPDATE&amp;creator=factSet&amp;DYN_ARGS=true&amp;DOC_NAME=FAT:RGQ_ENTRPR_VAL_EV_SOURCE_WINDOW.FAT&amp;VAR:ID1=BWT-AT&amp;VAR:SDATE=20080125&amp;VAR:FDATE=20071231&amp;VAR:FREQ=WEEKLY&amp;VAR:RELITEM=&amp;VAR:CURRENCY=&amp;VAR:DB_TYPE=&amp;VAR:UNITS=M&amp;window=popu","p&amp;width=535&amp;height=425&amp;START_MAXIMIZED=FALSE&amp;Y=120&amp;display_string=audit"}</definedName>
    <definedName name="_678__FDSAUDITLINK__" localSheetId="1" hidden="1">{"fdsup://directions/FAT Viewer?action=UPDATE&amp;creator=factSet&amp;DYN_ARGS=true&amp;DOC_NAME=FAT:RGQ_ENTRPR_VAL_EV_SOURCE_WINDOW.FAT&amp;VAR:ID1=BWT-AT&amp;VAR:SDATE=20080118&amp;VAR:FDATE=20071231&amp;VAR:FREQ=WEEKLY&amp;VAR:RELITEM=&amp;VAR:CURRENCY=&amp;VAR:DB_TYPE=&amp;VAR:UNITS=M&amp;window=popu","p&amp;width=535&amp;height=425&amp;START_MAXIMIZED=FALSE&amp;Y=120&amp;display_string=audit"}</definedName>
    <definedName name="_678__FDSAUDITLINK__" localSheetId="0" hidden="1">{"fdsup://directions/FAT Viewer?action=UPDATE&amp;creator=factSet&amp;DYN_ARGS=true&amp;DOC_NAME=FAT:RGQ_ENTRPR_VAL_EV_SOURCE_WINDOW.FAT&amp;VAR:ID1=BWT-AT&amp;VAR:SDATE=20080118&amp;VAR:FDATE=20071231&amp;VAR:FREQ=WEEKLY&amp;VAR:RELITEM=&amp;VAR:CURRENCY=&amp;VAR:DB_TYPE=&amp;VAR:UNITS=M&amp;window=popu","p&amp;width=535&amp;height=425&amp;START_MAXIMIZED=FALSE&amp;Y=120&amp;display_string=audit"}</definedName>
    <definedName name="_678__FDSAUDITLINK__" hidden="1">{"fdsup://directions/FAT Viewer?action=UPDATE&amp;creator=factSet&amp;DYN_ARGS=true&amp;DOC_NAME=FAT:RGQ_ENTRPR_VAL_EV_SOURCE_WINDOW.FAT&amp;VAR:ID1=BWT-AT&amp;VAR:SDATE=20080118&amp;VAR:FDATE=20071231&amp;VAR:FREQ=WEEKLY&amp;VAR:RELITEM=&amp;VAR:CURRENCY=&amp;VAR:DB_TYPE=&amp;VAR:UNITS=M&amp;window=popu","p&amp;width=535&amp;height=425&amp;START_MAXIMIZED=FALSE&amp;Y=120&amp;display_string=audit"}</definedName>
    <definedName name="_679__FDSAUDITLINK__" localSheetId="1" hidden="1">{"fdsup://directions/FAT Viewer?action=UPDATE&amp;creator=factSet&amp;DYN_ARGS=true&amp;DOC_NAME=FAT:RGQ_ENTRPR_VAL_EV_SOURCE_WINDOW.FAT&amp;VAR:ID1=BWT-AT&amp;VAR:SDATE=20080111&amp;VAR:FDATE=20071231&amp;VAR:FREQ=WEEKLY&amp;VAR:RELITEM=&amp;VAR:CURRENCY=&amp;VAR:DB_TYPE=&amp;VAR:UNITS=M&amp;window=popu","p&amp;width=535&amp;height=425&amp;START_MAXIMIZED=FALSE&amp;Y=120&amp;display_string=audit"}</definedName>
    <definedName name="_679__FDSAUDITLINK__" localSheetId="0" hidden="1">{"fdsup://directions/FAT Viewer?action=UPDATE&amp;creator=factSet&amp;DYN_ARGS=true&amp;DOC_NAME=FAT:RGQ_ENTRPR_VAL_EV_SOURCE_WINDOW.FAT&amp;VAR:ID1=BWT-AT&amp;VAR:SDATE=20080111&amp;VAR:FDATE=20071231&amp;VAR:FREQ=WEEKLY&amp;VAR:RELITEM=&amp;VAR:CURRENCY=&amp;VAR:DB_TYPE=&amp;VAR:UNITS=M&amp;window=popu","p&amp;width=535&amp;height=425&amp;START_MAXIMIZED=FALSE&amp;Y=120&amp;display_string=audit"}</definedName>
    <definedName name="_679__FDSAUDITLINK__" hidden="1">{"fdsup://directions/FAT Viewer?action=UPDATE&amp;creator=factSet&amp;DYN_ARGS=true&amp;DOC_NAME=FAT:RGQ_ENTRPR_VAL_EV_SOURCE_WINDOW.FAT&amp;VAR:ID1=BWT-AT&amp;VAR:SDATE=20080111&amp;VAR:FDATE=20071231&amp;VAR:FREQ=WEEKLY&amp;VAR:RELITEM=&amp;VAR:CURRENCY=&amp;VAR:DB_TYPE=&amp;VAR:UNITS=M&amp;window=popu","p&amp;width=535&amp;height=425&amp;START_MAXIMIZED=FALSE&amp;Y=120&amp;display_string=audit"}</definedName>
    <definedName name="_68__123Graph_CCHART_11" localSheetId="0" hidden="1">#REF!</definedName>
    <definedName name="_68__123Graph_CCHART_11" hidden="1">#REF!</definedName>
    <definedName name="_68__FDSAUDITLINK__" localSheetId="1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68__FDSAUDITLINK__" localSheetId="0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68__FDSAUDITLINK__" hidden="1">{"fdsup://directions/FAT Viewer?action=UPDATE&amp;creator=factSet&amp;DYN_ARGS=true&amp;DOC_NAME=FAT:RGQ_ENTRPR_VAL_EV_SOURCE_WINDOW.FAT&amp;VAR:ID1=PNR&amp;VAR:SDATE=20090925&amp;VAR:FDATE=20090630&amp;VAR:FREQ=WEEKLY&amp;VAR:RELITEM=&amp;VAR:CURRENCY=&amp;VAR:DB_TYPE=&amp;VAR:UNITS=M&amp;window=popup&amp;w","idth=535&amp;height=425&amp;START_MAXIMIZED=FALSE&amp;Y=120&amp;display_string=audit"}</definedName>
    <definedName name="_680__FDSAUDITLINK__" localSheetId="1" hidden="1">{"fdsup://directions/FAT Viewer?action=UPDATE&amp;creator=factSet&amp;DYN_ARGS=true&amp;DOC_NAME=FAT:RGQ_ENTRPR_VAL_EV_SOURCE_WINDOW.FAT&amp;VAR:ID1=BWT-AT&amp;VAR:SDATE=20080104&amp;VAR:FDATE=20071231&amp;VAR:FREQ=WEEKLY&amp;VAR:RELITEM=&amp;VAR:CURRENCY=&amp;VAR:DB_TYPE=&amp;VAR:UNITS=M&amp;window=popu","p&amp;width=535&amp;height=425&amp;START_MAXIMIZED=FALSE&amp;Y=120&amp;display_string=audit"}</definedName>
    <definedName name="_680__FDSAUDITLINK__" localSheetId="0" hidden="1">{"fdsup://directions/FAT Viewer?action=UPDATE&amp;creator=factSet&amp;DYN_ARGS=true&amp;DOC_NAME=FAT:RGQ_ENTRPR_VAL_EV_SOURCE_WINDOW.FAT&amp;VAR:ID1=BWT-AT&amp;VAR:SDATE=20080104&amp;VAR:FDATE=20071231&amp;VAR:FREQ=WEEKLY&amp;VAR:RELITEM=&amp;VAR:CURRENCY=&amp;VAR:DB_TYPE=&amp;VAR:UNITS=M&amp;window=popu","p&amp;width=535&amp;height=425&amp;START_MAXIMIZED=FALSE&amp;Y=120&amp;display_string=audit"}</definedName>
    <definedName name="_680__FDSAUDITLINK__" hidden="1">{"fdsup://directions/FAT Viewer?action=UPDATE&amp;creator=factSet&amp;DYN_ARGS=true&amp;DOC_NAME=FAT:RGQ_ENTRPR_VAL_EV_SOURCE_WINDOW.FAT&amp;VAR:ID1=BWT-AT&amp;VAR:SDATE=20080104&amp;VAR:FDATE=20071231&amp;VAR:FREQ=WEEKLY&amp;VAR:RELITEM=&amp;VAR:CURRENCY=&amp;VAR:DB_TYPE=&amp;VAR:UNITS=M&amp;window=popu","p&amp;width=535&amp;height=425&amp;START_MAXIMIZED=FALSE&amp;Y=120&amp;display_string=audit"}</definedName>
    <definedName name="_681__FDSAUDITLINK__" localSheetId="1" hidden="1">{"fdsup://directions/FAT Viewer?action=UPDATE&amp;creator=factSet&amp;DYN_ARGS=true&amp;DOC_NAME=FAT:RGQ_ENTRPR_VAL_EV_SOURCE_WINDOW.FAT&amp;VAR:ID1=BWT-AT&amp;VAR:SDATE=20071228&amp;VAR:FDATE=20070928&amp;VAR:FREQ=WEEKLY&amp;VAR:RELITEM=&amp;VAR:CURRENCY=&amp;VAR:DB_TYPE=&amp;VAR:UNITS=M&amp;window=popu","p&amp;width=535&amp;height=425&amp;START_MAXIMIZED=FALSE&amp;Y=120&amp;display_string=audit"}</definedName>
    <definedName name="_681__FDSAUDITLINK__" localSheetId="0" hidden="1">{"fdsup://directions/FAT Viewer?action=UPDATE&amp;creator=factSet&amp;DYN_ARGS=true&amp;DOC_NAME=FAT:RGQ_ENTRPR_VAL_EV_SOURCE_WINDOW.FAT&amp;VAR:ID1=BWT-AT&amp;VAR:SDATE=20071228&amp;VAR:FDATE=20070928&amp;VAR:FREQ=WEEKLY&amp;VAR:RELITEM=&amp;VAR:CURRENCY=&amp;VAR:DB_TYPE=&amp;VAR:UNITS=M&amp;window=popu","p&amp;width=535&amp;height=425&amp;START_MAXIMIZED=FALSE&amp;Y=120&amp;display_string=audit"}</definedName>
    <definedName name="_681__FDSAUDITLINK__" hidden="1">{"fdsup://directions/FAT Viewer?action=UPDATE&amp;creator=factSet&amp;DYN_ARGS=true&amp;DOC_NAME=FAT:RGQ_ENTRPR_VAL_EV_SOURCE_WINDOW.FAT&amp;VAR:ID1=BWT-AT&amp;VAR:SDATE=20071228&amp;VAR:FDATE=20070928&amp;VAR:FREQ=WEEKLY&amp;VAR:RELITEM=&amp;VAR:CURRENCY=&amp;VAR:DB_TYPE=&amp;VAR:UNITS=M&amp;window=popu","p&amp;width=535&amp;height=425&amp;START_MAXIMIZED=FALSE&amp;Y=120&amp;display_string=audit"}</definedName>
    <definedName name="_682__FDSAUDITLINK__" localSheetId="1" hidden="1">{"fdsup://directions/FAT Viewer?action=UPDATE&amp;creator=factSet&amp;DYN_ARGS=true&amp;DOC_NAME=FAT:RGQ_ENTRPR_VAL_EV_SOURCE_WINDOW.FAT&amp;VAR:ID1=BWT-AT&amp;VAR:SDATE=20071221&amp;VAR:FDATE=20070928&amp;VAR:FREQ=WEEKLY&amp;VAR:RELITEM=&amp;VAR:CURRENCY=&amp;VAR:DB_TYPE=&amp;VAR:UNITS=M&amp;window=popu","p&amp;width=535&amp;height=425&amp;START_MAXIMIZED=FALSE&amp;Y=120&amp;display_string=audit"}</definedName>
    <definedName name="_682__FDSAUDITLINK__" localSheetId="0" hidden="1">{"fdsup://directions/FAT Viewer?action=UPDATE&amp;creator=factSet&amp;DYN_ARGS=true&amp;DOC_NAME=FAT:RGQ_ENTRPR_VAL_EV_SOURCE_WINDOW.FAT&amp;VAR:ID1=BWT-AT&amp;VAR:SDATE=20071221&amp;VAR:FDATE=20070928&amp;VAR:FREQ=WEEKLY&amp;VAR:RELITEM=&amp;VAR:CURRENCY=&amp;VAR:DB_TYPE=&amp;VAR:UNITS=M&amp;window=popu","p&amp;width=535&amp;height=425&amp;START_MAXIMIZED=FALSE&amp;Y=120&amp;display_string=audit"}</definedName>
    <definedName name="_682__FDSAUDITLINK__" hidden="1">{"fdsup://directions/FAT Viewer?action=UPDATE&amp;creator=factSet&amp;DYN_ARGS=true&amp;DOC_NAME=FAT:RGQ_ENTRPR_VAL_EV_SOURCE_WINDOW.FAT&amp;VAR:ID1=BWT-AT&amp;VAR:SDATE=20071221&amp;VAR:FDATE=20070928&amp;VAR:FREQ=WEEKLY&amp;VAR:RELITEM=&amp;VAR:CURRENCY=&amp;VAR:DB_TYPE=&amp;VAR:UNITS=M&amp;window=popu","p&amp;width=535&amp;height=425&amp;START_MAXIMIZED=FALSE&amp;Y=120&amp;display_string=audit"}</definedName>
    <definedName name="_683__FDSAUDITLINK__" localSheetId="1" hidden="1">{"fdsup://directions/FAT Viewer?action=UPDATE&amp;creator=factSet&amp;DYN_ARGS=true&amp;DOC_NAME=FAT:RGQ_ENTRPR_VAL_EV_SOURCE_WINDOW.FAT&amp;VAR:ID1=BWT-AT&amp;VAR:SDATE=20071214&amp;VAR:FDATE=20070928&amp;VAR:FREQ=WEEKLY&amp;VAR:RELITEM=&amp;VAR:CURRENCY=&amp;VAR:DB_TYPE=&amp;VAR:UNITS=M&amp;window=popu","p&amp;width=535&amp;height=425&amp;START_MAXIMIZED=FALSE&amp;Y=120&amp;display_string=audit"}</definedName>
    <definedName name="_683__FDSAUDITLINK__" localSheetId="0" hidden="1">{"fdsup://directions/FAT Viewer?action=UPDATE&amp;creator=factSet&amp;DYN_ARGS=true&amp;DOC_NAME=FAT:RGQ_ENTRPR_VAL_EV_SOURCE_WINDOW.FAT&amp;VAR:ID1=BWT-AT&amp;VAR:SDATE=20071214&amp;VAR:FDATE=20070928&amp;VAR:FREQ=WEEKLY&amp;VAR:RELITEM=&amp;VAR:CURRENCY=&amp;VAR:DB_TYPE=&amp;VAR:UNITS=M&amp;window=popu","p&amp;width=535&amp;height=425&amp;START_MAXIMIZED=FALSE&amp;Y=120&amp;display_string=audit"}</definedName>
    <definedName name="_683__FDSAUDITLINK__" hidden="1">{"fdsup://directions/FAT Viewer?action=UPDATE&amp;creator=factSet&amp;DYN_ARGS=true&amp;DOC_NAME=FAT:RGQ_ENTRPR_VAL_EV_SOURCE_WINDOW.FAT&amp;VAR:ID1=BWT-AT&amp;VAR:SDATE=20071214&amp;VAR:FDATE=20070928&amp;VAR:FREQ=WEEKLY&amp;VAR:RELITEM=&amp;VAR:CURRENCY=&amp;VAR:DB_TYPE=&amp;VAR:UNITS=M&amp;window=popu","p&amp;width=535&amp;height=425&amp;START_MAXIMIZED=FALSE&amp;Y=120&amp;display_string=audit"}</definedName>
    <definedName name="_684__FDSAUDITLINK__" localSheetId="1" hidden="1">{"fdsup://directions/FAT Viewer?action=UPDATE&amp;creator=factSet&amp;DYN_ARGS=true&amp;DOC_NAME=FAT:RGQ_ENTRPR_VAL_EV_SOURCE_WINDOW.FAT&amp;VAR:ID1=BWT-AT&amp;VAR:SDATE=20071207&amp;VAR:FDATE=20070928&amp;VAR:FREQ=WEEKLY&amp;VAR:RELITEM=&amp;VAR:CURRENCY=&amp;VAR:DB_TYPE=&amp;VAR:UNITS=M&amp;window=popu","p&amp;width=535&amp;height=425&amp;START_MAXIMIZED=FALSE&amp;Y=120&amp;display_string=audit"}</definedName>
    <definedName name="_684__FDSAUDITLINK__" localSheetId="0" hidden="1">{"fdsup://directions/FAT Viewer?action=UPDATE&amp;creator=factSet&amp;DYN_ARGS=true&amp;DOC_NAME=FAT:RGQ_ENTRPR_VAL_EV_SOURCE_WINDOW.FAT&amp;VAR:ID1=BWT-AT&amp;VAR:SDATE=20071207&amp;VAR:FDATE=20070928&amp;VAR:FREQ=WEEKLY&amp;VAR:RELITEM=&amp;VAR:CURRENCY=&amp;VAR:DB_TYPE=&amp;VAR:UNITS=M&amp;window=popu","p&amp;width=535&amp;height=425&amp;START_MAXIMIZED=FALSE&amp;Y=120&amp;display_string=audit"}</definedName>
    <definedName name="_684__FDSAUDITLINK__" hidden="1">{"fdsup://directions/FAT Viewer?action=UPDATE&amp;creator=factSet&amp;DYN_ARGS=true&amp;DOC_NAME=FAT:RGQ_ENTRPR_VAL_EV_SOURCE_WINDOW.FAT&amp;VAR:ID1=BWT-AT&amp;VAR:SDATE=20071207&amp;VAR:FDATE=20070928&amp;VAR:FREQ=WEEKLY&amp;VAR:RELITEM=&amp;VAR:CURRENCY=&amp;VAR:DB_TYPE=&amp;VAR:UNITS=M&amp;window=popu","p&amp;width=535&amp;height=425&amp;START_MAXIMIZED=FALSE&amp;Y=120&amp;display_string=audit"}</definedName>
    <definedName name="_685__FDSAUDITLINK__" localSheetId="1" hidden="1">{"fdsup://directions/FAT Viewer?action=UPDATE&amp;creator=factSet&amp;DYN_ARGS=true&amp;DOC_NAME=FAT:RGQ_ENTRPR_VAL_EV_SOURCE_WINDOW.FAT&amp;VAR:ID1=BWT-AT&amp;VAR:SDATE=20071130&amp;VAR:FDATE=20070928&amp;VAR:FREQ=WEEKLY&amp;VAR:RELITEM=&amp;VAR:CURRENCY=&amp;VAR:DB_TYPE=&amp;VAR:UNITS=M&amp;window=popu","p&amp;width=535&amp;height=425&amp;START_MAXIMIZED=FALSE&amp;Y=120&amp;display_string=audit"}</definedName>
    <definedName name="_685__FDSAUDITLINK__" localSheetId="0" hidden="1">{"fdsup://directions/FAT Viewer?action=UPDATE&amp;creator=factSet&amp;DYN_ARGS=true&amp;DOC_NAME=FAT:RGQ_ENTRPR_VAL_EV_SOURCE_WINDOW.FAT&amp;VAR:ID1=BWT-AT&amp;VAR:SDATE=20071130&amp;VAR:FDATE=20070928&amp;VAR:FREQ=WEEKLY&amp;VAR:RELITEM=&amp;VAR:CURRENCY=&amp;VAR:DB_TYPE=&amp;VAR:UNITS=M&amp;window=popu","p&amp;width=535&amp;height=425&amp;START_MAXIMIZED=FALSE&amp;Y=120&amp;display_string=audit"}</definedName>
    <definedName name="_685__FDSAUDITLINK__" hidden="1">{"fdsup://directions/FAT Viewer?action=UPDATE&amp;creator=factSet&amp;DYN_ARGS=true&amp;DOC_NAME=FAT:RGQ_ENTRPR_VAL_EV_SOURCE_WINDOW.FAT&amp;VAR:ID1=BWT-AT&amp;VAR:SDATE=20071130&amp;VAR:FDATE=20070928&amp;VAR:FREQ=WEEKLY&amp;VAR:RELITEM=&amp;VAR:CURRENCY=&amp;VAR:DB_TYPE=&amp;VAR:UNITS=M&amp;window=popu","p&amp;width=535&amp;height=425&amp;START_MAXIMIZED=FALSE&amp;Y=120&amp;display_string=audit"}</definedName>
    <definedName name="_686__FDSAUDITLINK__" localSheetId="1" hidden="1">{"fdsup://directions/FAT Viewer?action=UPDATE&amp;creator=factSet&amp;DYN_ARGS=true&amp;DOC_NAME=FAT:RGQ_ENTRPR_VAL_EV_SOURCE_WINDOW.FAT&amp;VAR:ID1=BWT-AT&amp;VAR:SDATE=20071123&amp;VAR:FDATE=20070928&amp;VAR:FREQ=WEEKLY&amp;VAR:RELITEM=&amp;VAR:CURRENCY=&amp;VAR:DB_TYPE=&amp;VAR:UNITS=M&amp;window=popu","p&amp;width=535&amp;height=425&amp;START_MAXIMIZED=FALSE&amp;Y=120&amp;display_string=audit"}</definedName>
    <definedName name="_686__FDSAUDITLINK__" localSheetId="0" hidden="1">{"fdsup://directions/FAT Viewer?action=UPDATE&amp;creator=factSet&amp;DYN_ARGS=true&amp;DOC_NAME=FAT:RGQ_ENTRPR_VAL_EV_SOURCE_WINDOW.FAT&amp;VAR:ID1=BWT-AT&amp;VAR:SDATE=20071123&amp;VAR:FDATE=20070928&amp;VAR:FREQ=WEEKLY&amp;VAR:RELITEM=&amp;VAR:CURRENCY=&amp;VAR:DB_TYPE=&amp;VAR:UNITS=M&amp;window=popu","p&amp;width=535&amp;height=425&amp;START_MAXIMIZED=FALSE&amp;Y=120&amp;display_string=audit"}</definedName>
    <definedName name="_686__FDSAUDITLINK__" hidden="1">{"fdsup://directions/FAT Viewer?action=UPDATE&amp;creator=factSet&amp;DYN_ARGS=true&amp;DOC_NAME=FAT:RGQ_ENTRPR_VAL_EV_SOURCE_WINDOW.FAT&amp;VAR:ID1=BWT-AT&amp;VAR:SDATE=20071123&amp;VAR:FDATE=20070928&amp;VAR:FREQ=WEEKLY&amp;VAR:RELITEM=&amp;VAR:CURRENCY=&amp;VAR:DB_TYPE=&amp;VAR:UNITS=M&amp;window=popu","p&amp;width=535&amp;height=425&amp;START_MAXIMIZED=FALSE&amp;Y=120&amp;display_string=audit"}</definedName>
    <definedName name="_687__FDSAUDITLINK__" localSheetId="1" hidden="1">{"fdsup://directions/FAT Viewer?action=UPDATE&amp;creator=factSet&amp;DYN_ARGS=true&amp;DOC_NAME=FAT:RGQ_ENTRPR_VAL_EV_SOURCE_WINDOW.FAT&amp;VAR:ID1=BWT-AT&amp;VAR:SDATE=20071116&amp;VAR:FDATE=20070928&amp;VAR:FREQ=WEEKLY&amp;VAR:RELITEM=&amp;VAR:CURRENCY=&amp;VAR:DB_TYPE=&amp;VAR:UNITS=M&amp;window=popu","p&amp;width=535&amp;height=425&amp;START_MAXIMIZED=FALSE&amp;Y=120&amp;display_string=audit"}</definedName>
    <definedName name="_687__FDSAUDITLINK__" localSheetId="0" hidden="1">{"fdsup://directions/FAT Viewer?action=UPDATE&amp;creator=factSet&amp;DYN_ARGS=true&amp;DOC_NAME=FAT:RGQ_ENTRPR_VAL_EV_SOURCE_WINDOW.FAT&amp;VAR:ID1=BWT-AT&amp;VAR:SDATE=20071116&amp;VAR:FDATE=20070928&amp;VAR:FREQ=WEEKLY&amp;VAR:RELITEM=&amp;VAR:CURRENCY=&amp;VAR:DB_TYPE=&amp;VAR:UNITS=M&amp;window=popu","p&amp;width=535&amp;height=425&amp;START_MAXIMIZED=FALSE&amp;Y=120&amp;display_string=audit"}</definedName>
    <definedName name="_687__FDSAUDITLINK__" hidden="1">{"fdsup://directions/FAT Viewer?action=UPDATE&amp;creator=factSet&amp;DYN_ARGS=true&amp;DOC_NAME=FAT:RGQ_ENTRPR_VAL_EV_SOURCE_WINDOW.FAT&amp;VAR:ID1=BWT-AT&amp;VAR:SDATE=20071116&amp;VAR:FDATE=20070928&amp;VAR:FREQ=WEEKLY&amp;VAR:RELITEM=&amp;VAR:CURRENCY=&amp;VAR:DB_TYPE=&amp;VAR:UNITS=M&amp;window=popu","p&amp;width=535&amp;height=425&amp;START_MAXIMIZED=FALSE&amp;Y=120&amp;display_string=audit"}</definedName>
    <definedName name="_688__FDSAUDITLINK__" localSheetId="1" hidden="1">{"fdsup://directions/FAT Viewer?action=UPDATE&amp;creator=factSet&amp;DYN_ARGS=true&amp;DOC_NAME=FAT:RGQ_ENTRPR_VAL_EV_SOURCE_WINDOW.FAT&amp;VAR:ID1=BWT-AT&amp;VAR:SDATE=20071109&amp;VAR:FDATE=20070928&amp;VAR:FREQ=WEEKLY&amp;VAR:RELITEM=&amp;VAR:CURRENCY=&amp;VAR:DB_TYPE=&amp;VAR:UNITS=M&amp;window=popu","p&amp;width=535&amp;height=425&amp;START_MAXIMIZED=FALSE&amp;Y=120&amp;display_string=audit"}</definedName>
    <definedName name="_688__FDSAUDITLINK__" localSheetId="0" hidden="1">{"fdsup://directions/FAT Viewer?action=UPDATE&amp;creator=factSet&amp;DYN_ARGS=true&amp;DOC_NAME=FAT:RGQ_ENTRPR_VAL_EV_SOURCE_WINDOW.FAT&amp;VAR:ID1=BWT-AT&amp;VAR:SDATE=20071109&amp;VAR:FDATE=20070928&amp;VAR:FREQ=WEEKLY&amp;VAR:RELITEM=&amp;VAR:CURRENCY=&amp;VAR:DB_TYPE=&amp;VAR:UNITS=M&amp;window=popu","p&amp;width=535&amp;height=425&amp;START_MAXIMIZED=FALSE&amp;Y=120&amp;display_string=audit"}</definedName>
    <definedName name="_688__FDSAUDITLINK__" hidden="1">{"fdsup://directions/FAT Viewer?action=UPDATE&amp;creator=factSet&amp;DYN_ARGS=true&amp;DOC_NAME=FAT:RGQ_ENTRPR_VAL_EV_SOURCE_WINDOW.FAT&amp;VAR:ID1=BWT-AT&amp;VAR:SDATE=20071109&amp;VAR:FDATE=20070928&amp;VAR:FREQ=WEEKLY&amp;VAR:RELITEM=&amp;VAR:CURRENCY=&amp;VAR:DB_TYPE=&amp;VAR:UNITS=M&amp;window=popu","p&amp;width=535&amp;height=425&amp;START_MAXIMIZED=FALSE&amp;Y=120&amp;display_string=audit"}</definedName>
    <definedName name="_689__FDSAUDITLINK__" localSheetId="1" hidden="1">{"fdsup://directions/FAT Viewer?action=UPDATE&amp;creator=factSet&amp;DYN_ARGS=true&amp;DOC_NAME=FAT:RGQ_ENTRPR_VAL_EV_SOURCE_WINDOW.FAT&amp;VAR:ID1=BWT-AT&amp;VAR:SDATE=20071102&amp;VAR:FDATE=20070928&amp;VAR:FREQ=WEEKLY&amp;VAR:RELITEM=&amp;VAR:CURRENCY=&amp;VAR:DB_TYPE=&amp;VAR:UNITS=M&amp;window=popu","p&amp;width=535&amp;height=425&amp;START_MAXIMIZED=FALSE&amp;Y=120&amp;display_string=audit"}</definedName>
    <definedName name="_689__FDSAUDITLINK__" localSheetId="0" hidden="1">{"fdsup://directions/FAT Viewer?action=UPDATE&amp;creator=factSet&amp;DYN_ARGS=true&amp;DOC_NAME=FAT:RGQ_ENTRPR_VAL_EV_SOURCE_WINDOW.FAT&amp;VAR:ID1=BWT-AT&amp;VAR:SDATE=20071102&amp;VAR:FDATE=20070928&amp;VAR:FREQ=WEEKLY&amp;VAR:RELITEM=&amp;VAR:CURRENCY=&amp;VAR:DB_TYPE=&amp;VAR:UNITS=M&amp;window=popu","p&amp;width=535&amp;height=425&amp;START_MAXIMIZED=FALSE&amp;Y=120&amp;display_string=audit"}</definedName>
    <definedName name="_689__FDSAUDITLINK__" hidden="1">{"fdsup://directions/FAT Viewer?action=UPDATE&amp;creator=factSet&amp;DYN_ARGS=true&amp;DOC_NAME=FAT:RGQ_ENTRPR_VAL_EV_SOURCE_WINDOW.FAT&amp;VAR:ID1=BWT-AT&amp;VAR:SDATE=20071102&amp;VAR:FDATE=20070928&amp;VAR:FREQ=WEEKLY&amp;VAR:RELITEM=&amp;VAR:CURRENCY=&amp;VAR:DB_TYPE=&amp;VAR:UNITS=M&amp;window=popu","p&amp;width=535&amp;height=425&amp;START_MAXIMIZED=FALSE&amp;Y=120&amp;display_string=audit"}</definedName>
    <definedName name="_69__123Graph_CCHART_12" localSheetId="0" hidden="1">#REF!</definedName>
    <definedName name="_69__123Graph_CCHART_12" hidden="1">#REF!</definedName>
    <definedName name="_69__FDSAUDITLINK__" localSheetId="1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69__FDSAUDITLINK__" localSheetId="0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69__FDSAUDITLINK__" hidden="1">{"fdsup://directions/FAT Viewer?action=UPDATE&amp;creator=factSet&amp;DYN_ARGS=true&amp;DOC_NAME=FAT:RGQ_ENTRPR_VAL_EV_SOURCE_WINDOW.FAT&amp;VAR:ID1=PNR&amp;VAR:SDATE=20090918&amp;VAR:FDATE=20090630&amp;VAR:FREQ=WEEKLY&amp;VAR:RELITEM=&amp;VAR:CURRENCY=&amp;VAR:DB_TYPE=&amp;VAR:UNITS=M&amp;window=popup&amp;w","idth=535&amp;height=425&amp;START_MAXIMIZED=FALSE&amp;Y=120&amp;display_string=audit"}</definedName>
    <definedName name="_690__FDSAUDITLINK__" localSheetId="1" hidden="1">{"fdsup://directions/FAT Viewer?action=UPDATE&amp;creator=factSet&amp;DYN_ARGS=true&amp;DOC_NAME=FAT:RGQ_ENTRPR_VAL_EV_SOURCE_WINDOW.FAT&amp;VAR:ID1=BWT-AT&amp;VAR:SDATE=20071026&amp;VAR:FDATE=20070928&amp;VAR:FREQ=WEEKLY&amp;VAR:RELITEM=&amp;VAR:CURRENCY=&amp;VAR:DB_TYPE=&amp;VAR:UNITS=M&amp;window=popu","p&amp;width=535&amp;height=425&amp;START_MAXIMIZED=FALSE&amp;Y=120&amp;display_string=audit"}</definedName>
    <definedName name="_690__FDSAUDITLINK__" localSheetId="0" hidden="1">{"fdsup://directions/FAT Viewer?action=UPDATE&amp;creator=factSet&amp;DYN_ARGS=true&amp;DOC_NAME=FAT:RGQ_ENTRPR_VAL_EV_SOURCE_WINDOW.FAT&amp;VAR:ID1=BWT-AT&amp;VAR:SDATE=20071026&amp;VAR:FDATE=20070928&amp;VAR:FREQ=WEEKLY&amp;VAR:RELITEM=&amp;VAR:CURRENCY=&amp;VAR:DB_TYPE=&amp;VAR:UNITS=M&amp;window=popu","p&amp;width=535&amp;height=425&amp;START_MAXIMIZED=FALSE&amp;Y=120&amp;display_string=audit"}</definedName>
    <definedName name="_690__FDSAUDITLINK__" hidden="1">{"fdsup://directions/FAT Viewer?action=UPDATE&amp;creator=factSet&amp;DYN_ARGS=true&amp;DOC_NAME=FAT:RGQ_ENTRPR_VAL_EV_SOURCE_WINDOW.FAT&amp;VAR:ID1=BWT-AT&amp;VAR:SDATE=20071026&amp;VAR:FDATE=20070928&amp;VAR:FREQ=WEEKLY&amp;VAR:RELITEM=&amp;VAR:CURRENCY=&amp;VAR:DB_TYPE=&amp;VAR:UNITS=M&amp;window=popu","p&amp;width=535&amp;height=425&amp;START_MAXIMIZED=FALSE&amp;Y=120&amp;display_string=audit"}</definedName>
    <definedName name="_691__FDSAUDITLINK__" localSheetId="1" hidden="1">{"fdsup://directions/FAT Viewer?action=UPDATE&amp;creator=factSet&amp;DYN_ARGS=true&amp;DOC_NAME=FAT:RGQ_ENTRPR_VAL_EV_SOURCE_WINDOW.FAT&amp;VAR:ID1=BWT-AT&amp;VAR:SDATE=20071019&amp;VAR:FDATE=20070928&amp;VAR:FREQ=WEEKLY&amp;VAR:RELITEM=&amp;VAR:CURRENCY=&amp;VAR:DB_TYPE=&amp;VAR:UNITS=M&amp;window=popu","p&amp;width=535&amp;height=425&amp;START_MAXIMIZED=FALSE&amp;Y=120&amp;display_string=audit"}</definedName>
    <definedName name="_691__FDSAUDITLINK__" localSheetId="0" hidden="1">{"fdsup://directions/FAT Viewer?action=UPDATE&amp;creator=factSet&amp;DYN_ARGS=true&amp;DOC_NAME=FAT:RGQ_ENTRPR_VAL_EV_SOURCE_WINDOW.FAT&amp;VAR:ID1=BWT-AT&amp;VAR:SDATE=20071019&amp;VAR:FDATE=20070928&amp;VAR:FREQ=WEEKLY&amp;VAR:RELITEM=&amp;VAR:CURRENCY=&amp;VAR:DB_TYPE=&amp;VAR:UNITS=M&amp;window=popu","p&amp;width=535&amp;height=425&amp;START_MAXIMIZED=FALSE&amp;Y=120&amp;display_string=audit"}</definedName>
    <definedName name="_691__FDSAUDITLINK__" hidden="1">{"fdsup://directions/FAT Viewer?action=UPDATE&amp;creator=factSet&amp;DYN_ARGS=true&amp;DOC_NAME=FAT:RGQ_ENTRPR_VAL_EV_SOURCE_WINDOW.FAT&amp;VAR:ID1=BWT-AT&amp;VAR:SDATE=20071019&amp;VAR:FDATE=20070928&amp;VAR:FREQ=WEEKLY&amp;VAR:RELITEM=&amp;VAR:CURRENCY=&amp;VAR:DB_TYPE=&amp;VAR:UNITS=M&amp;window=popu","p&amp;width=535&amp;height=425&amp;START_MAXIMIZED=FALSE&amp;Y=120&amp;display_string=audit"}</definedName>
    <definedName name="_692__FDSAUDITLINK__" localSheetId="1" hidden="1">{"fdsup://directions/FAT Viewer?action=UPDATE&amp;creator=factSet&amp;DYN_ARGS=true&amp;DOC_NAME=FAT:RGQ_ENTRPR_VAL_EV_SOURCE_WINDOW.FAT&amp;VAR:ID1=BWT-AT&amp;VAR:SDATE=20071012&amp;VAR:FDATE=20070928&amp;VAR:FREQ=WEEKLY&amp;VAR:RELITEM=&amp;VAR:CURRENCY=&amp;VAR:DB_TYPE=&amp;VAR:UNITS=M&amp;window=popu","p&amp;width=535&amp;height=425&amp;START_MAXIMIZED=FALSE&amp;Y=120&amp;display_string=audit"}</definedName>
    <definedName name="_692__FDSAUDITLINK__" localSheetId="0" hidden="1">{"fdsup://directions/FAT Viewer?action=UPDATE&amp;creator=factSet&amp;DYN_ARGS=true&amp;DOC_NAME=FAT:RGQ_ENTRPR_VAL_EV_SOURCE_WINDOW.FAT&amp;VAR:ID1=BWT-AT&amp;VAR:SDATE=20071012&amp;VAR:FDATE=20070928&amp;VAR:FREQ=WEEKLY&amp;VAR:RELITEM=&amp;VAR:CURRENCY=&amp;VAR:DB_TYPE=&amp;VAR:UNITS=M&amp;window=popu","p&amp;width=535&amp;height=425&amp;START_MAXIMIZED=FALSE&amp;Y=120&amp;display_string=audit"}</definedName>
    <definedName name="_692__FDSAUDITLINK__" hidden="1">{"fdsup://directions/FAT Viewer?action=UPDATE&amp;creator=factSet&amp;DYN_ARGS=true&amp;DOC_NAME=FAT:RGQ_ENTRPR_VAL_EV_SOURCE_WINDOW.FAT&amp;VAR:ID1=BWT-AT&amp;VAR:SDATE=20071012&amp;VAR:FDATE=20070928&amp;VAR:FREQ=WEEKLY&amp;VAR:RELITEM=&amp;VAR:CURRENCY=&amp;VAR:DB_TYPE=&amp;VAR:UNITS=M&amp;window=popu","p&amp;width=535&amp;height=425&amp;START_MAXIMIZED=FALSE&amp;Y=120&amp;display_string=audit"}</definedName>
    <definedName name="_693__FDSAUDITLINK__" localSheetId="1" hidden="1">{"fdsup://directions/FAT Viewer?action=UPDATE&amp;creator=factSet&amp;DYN_ARGS=true&amp;DOC_NAME=FAT:RGQ_ENTRPR_VAL_EV_SOURCE_WINDOW.FAT&amp;VAR:ID1=BWT-AT&amp;VAR:SDATE=20071005&amp;VAR:FDATE=20070928&amp;VAR:FREQ=WEEKLY&amp;VAR:RELITEM=&amp;VAR:CURRENCY=&amp;VAR:DB_TYPE=&amp;VAR:UNITS=M&amp;window=popu","p&amp;width=535&amp;height=425&amp;START_MAXIMIZED=FALSE&amp;Y=120&amp;display_string=audit"}</definedName>
    <definedName name="_693__FDSAUDITLINK__" localSheetId="0" hidden="1">{"fdsup://directions/FAT Viewer?action=UPDATE&amp;creator=factSet&amp;DYN_ARGS=true&amp;DOC_NAME=FAT:RGQ_ENTRPR_VAL_EV_SOURCE_WINDOW.FAT&amp;VAR:ID1=BWT-AT&amp;VAR:SDATE=20071005&amp;VAR:FDATE=20070928&amp;VAR:FREQ=WEEKLY&amp;VAR:RELITEM=&amp;VAR:CURRENCY=&amp;VAR:DB_TYPE=&amp;VAR:UNITS=M&amp;window=popu","p&amp;width=535&amp;height=425&amp;START_MAXIMIZED=FALSE&amp;Y=120&amp;display_string=audit"}</definedName>
    <definedName name="_693__FDSAUDITLINK__" hidden="1">{"fdsup://directions/FAT Viewer?action=UPDATE&amp;creator=factSet&amp;DYN_ARGS=true&amp;DOC_NAME=FAT:RGQ_ENTRPR_VAL_EV_SOURCE_WINDOW.FAT&amp;VAR:ID1=BWT-AT&amp;VAR:SDATE=20071005&amp;VAR:FDATE=20070928&amp;VAR:FREQ=WEEKLY&amp;VAR:RELITEM=&amp;VAR:CURRENCY=&amp;VAR:DB_TYPE=&amp;VAR:UNITS=M&amp;window=popu","p&amp;width=535&amp;height=425&amp;START_MAXIMIZED=FALSE&amp;Y=120&amp;display_string=audit"}</definedName>
    <definedName name="_694__FDSAUDITLINK__" localSheetId="1" hidden="1">{"fdsup://directions/FAT Viewer?action=UPDATE&amp;creator=factSet&amp;DYN_ARGS=true&amp;DOC_NAME=FAT:RGQ_ENTRPR_VAL_EV_SOURCE_WINDOW.FAT&amp;VAR:ID1=BWT-AT&amp;VAR:SDATE=20070928&amp;VAR:FDATE=20070928&amp;VAR:FREQ=WEEKLY&amp;VAR:RELITEM=&amp;VAR:CURRENCY=&amp;VAR:DB_TYPE=&amp;VAR:UNITS=M&amp;window=popu","p&amp;width=535&amp;height=425&amp;START_MAXIMIZED=FALSE&amp;Y=120&amp;display_string=audit"}</definedName>
    <definedName name="_694__FDSAUDITLINK__" localSheetId="0" hidden="1">{"fdsup://directions/FAT Viewer?action=UPDATE&amp;creator=factSet&amp;DYN_ARGS=true&amp;DOC_NAME=FAT:RGQ_ENTRPR_VAL_EV_SOURCE_WINDOW.FAT&amp;VAR:ID1=BWT-AT&amp;VAR:SDATE=20070928&amp;VAR:FDATE=20070928&amp;VAR:FREQ=WEEKLY&amp;VAR:RELITEM=&amp;VAR:CURRENCY=&amp;VAR:DB_TYPE=&amp;VAR:UNITS=M&amp;window=popu","p&amp;width=535&amp;height=425&amp;START_MAXIMIZED=FALSE&amp;Y=120&amp;display_string=audit"}</definedName>
    <definedName name="_694__FDSAUDITLINK__" hidden="1">{"fdsup://directions/FAT Viewer?action=UPDATE&amp;creator=factSet&amp;DYN_ARGS=true&amp;DOC_NAME=FAT:RGQ_ENTRPR_VAL_EV_SOURCE_WINDOW.FAT&amp;VAR:ID1=BWT-AT&amp;VAR:SDATE=20070928&amp;VAR:FDATE=20070928&amp;VAR:FREQ=WEEKLY&amp;VAR:RELITEM=&amp;VAR:CURRENCY=&amp;VAR:DB_TYPE=&amp;VAR:UNITS=M&amp;window=popu","p&amp;width=535&amp;height=425&amp;START_MAXIMIZED=FALSE&amp;Y=120&amp;display_string=audit"}</definedName>
    <definedName name="_695__FDSAUDITLINK__" localSheetId="1" hidden="1">{"fdsup://directions/FAT Viewer?action=UPDATE&amp;creator=factSet&amp;DYN_ARGS=true&amp;DOC_NAME=FAT:RGQ_ENTRPR_VAL_EV_SOURCE_WINDOW.FAT&amp;VAR:ID1=BWT-AT&amp;VAR:SDATE=20070921&amp;VAR:FDATE=20070629&amp;VAR:FREQ=WEEKLY&amp;VAR:RELITEM=&amp;VAR:CURRENCY=&amp;VAR:DB_TYPE=&amp;VAR:UNITS=M&amp;window=popu","p&amp;width=535&amp;height=425&amp;START_MAXIMIZED=FALSE&amp;Y=120&amp;display_string=audit"}</definedName>
    <definedName name="_695__FDSAUDITLINK__" localSheetId="0" hidden="1">{"fdsup://directions/FAT Viewer?action=UPDATE&amp;creator=factSet&amp;DYN_ARGS=true&amp;DOC_NAME=FAT:RGQ_ENTRPR_VAL_EV_SOURCE_WINDOW.FAT&amp;VAR:ID1=BWT-AT&amp;VAR:SDATE=20070921&amp;VAR:FDATE=20070629&amp;VAR:FREQ=WEEKLY&amp;VAR:RELITEM=&amp;VAR:CURRENCY=&amp;VAR:DB_TYPE=&amp;VAR:UNITS=M&amp;window=popu","p&amp;width=535&amp;height=425&amp;START_MAXIMIZED=FALSE&amp;Y=120&amp;display_string=audit"}</definedName>
    <definedName name="_695__FDSAUDITLINK__" hidden="1">{"fdsup://directions/FAT Viewer?action=UPDATE&amp;creator=factSet&amp;DYN_ARGS=true&amp;DOC_NAME=FAT:RGQ_ENTRPR_VAL_EV_SOURCE_WINDOW.FAT&amp;VAR:ID1=BWT-AT&amp;VAR:SDATE=20070921&amp;VAR:FDATE=20070629&amp;VAR:FREQ=WEEKLY&amp;VAR:RELITEM=&amp;VAR:CURRENCY=&amp;VAR:DB_TYPE=&amp;VAR:UNITS=M&amp;window=popu","p&amp;width=535&amp;height=425&amp;START_MAXIMIZED=FALSE&amp;Y=120&amp;display_string=audit"}</definedName>
    <definedName name="_696__FDSAUDITLINK__" localSheetId="1" hidden="1">{"fdsup://directions/FAT Viewer?action=UPDATE&amp;creator=factSet&amp;DYN_ARGS=true&amp;DOC_NAME=FAT:RGQ_ENTRPR_VAL_EV_SOURCE_WINDOW.FAT&amp;VAR:ID1=BWT-AT&amp;VAR:SDATE=20070914&amp;VAR:FDATE=20070629&amp;VAR:FREQ=WEEKLY&amp;VAR:RELITEM=&amp;VAR:CURRENCY=&amp;VAR:DB_TYPE=&amp;VAR:UNITS=M&amp;window=popu","p&amp;width=535&amp;height=425&amp;START_MAXIMIZED=FALSE&amp;Y=120&amp;display_string=audit"}</definedName>
    <definedName name="_696__FDSAUDITLINK__" localSheetId="0" hidden="1">{"fdsup://directions/FAT Viewer?action=UPDATE&amp;creator=factSet&amp;DYN_ARGS=true&amp;DOC_NAME=FAT:RGQ_ENTRPR_VAL_EV_SOURCE_WINDOW.FAT&amp;VAR:ID1=BWT-AT&amp;VAR:SDATE=20070914&amp;VAR:FDATE=20070629&amp;VAR:FREQ=WEEKLY&amp;VAR:RELITEM=&amp;VAR:CURRENCY=&amp;VAR:DB_TYPE=&amp;VAR:UNITS=M&amp;window=popu","p&amp;width=535&amp;height=425&amp;START_MAXIMIZED=FALSE&amp;Y=120&amp;display_string=audit"}</definedName>
    <definedName name="_696__FDSAUDITLINK__" hidden="1">{"fdsup://directions/FAT Viewer?action=UPDATE&amp;creator=factSet&amp;DYN_ARGS=true&amp;DOC_NAME=FAT:RGQ_ENTRPR_VAL_EV_SOURCE_WINDOW.FAT&amp;VAR:ID1=BWT-AT&amp;VAR:SDATE=20070914&amp;VAR:FDATE=20070629&amp;VAR:FREQ=WEEKLY&amp;VAR:RELITEM=&amp;VAR:CURRENCY=&amp;VAR:DB_TYPE=&amp;VAR:UNITS=M&amp;window=popu","p&amp;width=535&amp;height=425&amp;START_MAXIMIZED=FALSE&amp;Y=120&amp;display_string=audit"}</definedName>
    <definedName name="_697__FDSAUDITLINK__" localSheetId="1" hidden="1">{"fdsup://directions/FAT Viewer?action=UPDATE&amp;creator=factSet&amp;DYN_ARGS=true&amp;DOC_NAME=FAT:RGQ_ENTRPR_VAL_EV_SOURCE_WINDOW.FAT&amp;VAR:ID1=BWT-AT&amp;VAR:SDATE=20070907&amp;VAR:FDATE=20070629&amp;VAR:FREQ=WEEKLY&amp;VAR:RELITEM=&amp;VAR:CURRENCY=&amp;VAR:DB_TYPE=&amp;VAR:UNITS=M&amp;window=popu","p&amp;width=535&amp;height=425&amp;START_MAXIMIZED=FALSE&amp;Y=120&amp;display_string=audit"}</definedName>
    <definedName name="_697__FDSAUDITLINK__" localSheetId="0" hidden="1">{"fdsup://directions/FAT Viewer?action=UPDATE&amp;creator=factSet&amp;DYN_ARGS=true&amp;DOC_NAME=FAT:RGQ_ENTRPR_VAL_EV_SOURCE_WINDOW.FAT&amp;VAR:ID1=BWT-AT&amp;VAR:SDATE=20070907&amp;VAR:FDATE=20070629&amp;VAR:FREQ=WEEKLY&amp;VAR:RELITEM=&amp;VAR:CURRENCY=&amp;VAR:DB_TYPE=&amp;VAR:UNITS=M&amp;window=popu","p&amp;width=535&amp;height=425&amp;START_MAXIMIZED=FALSE&amp;Y=120&amp;display_string=audit"}</definedName>
    <definedName name="_697__FDSAUDITLINK__" hidden="1">{"fdsup://directions/FAT Viewer?action=UPDATE&amp;creator=factSet&amp;DYN_ARGS=true&amp;DOC_NAME=FAT:RGQ_ENTRPR_VAL_EV_SOURCE_WINDOW.FAT&amp;VAR:ID1=BWT-AT&amp;VAR:SDATE=20070907&amp;VAR:FDATE=20070629&amp;VAR:FREQ=WEEKLY&amp;VAR:RELITEM=&amp;VAR:CURRENCY=&amp;VAR:DB_TYPE=&amp;VAR:UNITS=M&amp;window=popu","p&amp;width=535&amp;height=425&amp;START_MAXIMIZED=FALSE&amp;Y=120&amp;display_string=audit"}</definedName>
    <definedName name="_698__FDSAUDITLINK__" localSheetId="1" hidden="1">{"fdsup://directions/FAT Viewer?action=UPDATE&amp;creator=factSet&amp;DYN_ARGS=true&amp;DOC_NAME=FAT:RGQ_ENTRPR_VAL_EV_SOURCE_WINDOW.FAT&amp;VAR:ID1=BWT-AT&amp;VAR:SDATE=20070831&amp;VAR:FDATE=20070629&amp;VAR:FREQ=WEEKLY&amp;VAR:RELITEM=&amp;VAR:CURRENCY=&amp;VAR:DB_TYPE=&amp;VAR:UNITS=M&amp;window=popu","p&amp;width=535&amp;height=425&amp;START_MAXIMIZED=FALSE&amp;Y=120&amp;display_string=audit"}</definedName>
    <definedName name="_698__FDSAUDITLINK__" localSheetId="0" hidden="1">{"fdsup://directions/FAT Viewer?action=UPDATE&amp;creator=factSet&amp;DYN_ARGS=true&amp;DOC_NAME=FAT:RGQ_ENTRPR_VAL_EV_SOURCE_WINDOW.FAT&amp;VAR:ID1=BWT-AT&amp;VAR:SDATE=20070831&amp;VAR:FDATE=20070629&amp;VAR:FREQ=WEEKLY&amp;VAR:RELITEM=&amp;VAR:CURRENCY=&amp;VAR:DB_TYPE=&amp;VAR:UNITS=M&amp;window=popu","p&amp;width=535&amp;height=425&amp;START_MAXIMIZED=FALSE&amp;Y=120&amp;display_string=audit"}</definedName>
    <definedName name="_698__FDSAUDITLINK__" hidden="1">{"fdsup://directions/FAT Viewer?action=UPDATE&amp;creator=factSet&amp;DYN_ARGS=true&amp;DOC_NAME=FAT:RGQ_ENTRPR_VAL_EV_SOURCE_WINDOW.FAT&amp;VAR:ID1=BWT-AT&amp;VAR:SDATE=20070831&amp;VAR:FDATE=20070629&amp;VAR:FREQ=WEEKLY&amp;VAR:RELITEM=&amp;VAR:CURRENCY=&amp;VAR:DB_TYPE=&amp;VAR:UNITS=M&amp;window=popu","p&amp;width=535&amp;height=425&amp;START_MAXIMIZED=FALSE&amp;Y=120&amp;display_string=audit"}</definedName>
    <definedName name="_699__FDSAUDITLINK__" localSheetId="1" hidden="1">{"fdsup://directions/FAT Viewer?action=UPDATE&amp;creator=factSet&amp;DYN_ARGS=true&amp;DOC_NAME=FAT:RGQ_ENTRPR_VAL_EV_SOURCE_WINDOW.FAT&amp;VAR:ID1=BWT-AT&amp;VAR:SDATE=20070824&amp;VAR:FDATE=20070629&amp;VAR:FREQ=WEEKLY&amp;VAR:RELITEM=&amp;VAR:CURRENCY=&amp;VAR:DB_TYPE=&amp;VAR:UNITS=M&amp;window=popu","p&amp;width=535&amp;height=425&amp;START_MAXIMIZED=FALSE&amp;Y=120&amp;display_string=audit"}</definedName>
    <definedName name="_699__FDSAUDITLINK__" localSheetId="0" hidden="1">{"fdsup://directions/FAT Viewer?action=UPDATE&amp;creator=factSet&amp;DYN_ARGS=true&amp;DOC_NAME=FAT:RGQ_ENTRPR_VAL_EV_SOURCE_WINDOW.FAT&amp;VAR:ID1=BWT-AT&amp;VAR:SDATE=20070824&amp;VAR:FDATE=20070629&amp;VAR:FREQ=WEEKLY&amp;VAR:RELITEM=&amp;VAR:CURRENCY=&amp;VAR:DB_TYPE=&amp;VAR:UNITS=M&amp;window=popu","p&amp;width=535&amp;height=425&amp;START_MAXIMIZED=FALSE&amp;Y=120&amp;display_string=audit"}</definedName>
    <definedName name="_699__FDSAUDITLINK__" hidden="1">{"fdsup://directions/FAT Viewer?action=UPDATE&amp;creator=factSet&amp;DYN_ARGS=true&amp;DOC_NAME=FAT:RGQ_ENTRPR_VAL_EV_SOURCE_WINDOW.FAT&amp;VAR:ID1=BWT-AT&amp;VAR:SDATE=20070824&amp;VAR:FDATE=20070629&amp;VAR:FREQ=WEEKLY&amp;VAR:RELITEM=&amp;VAR:CURRENCY=&amp;VAR:DB_TYPE=&amp;VAR:UNITS=M&amp;window=popu","p&amp;width=535&amp;height=425&amp;START_MAXIMIZED=FALSE&amp;Y=120&amp;display_string=audit"}</definedName>
    <definedName name="_7__123Graph_ACHART_23" localSheetId="0" hidden="1">#REF!</definedName>
    <definedName name="_7__123Graph_ACHART_23" hidden="1">#REF!</definedName>
    <definedName name="_7__FDSAUDITLINK__" localSheetId="1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7__FDSAUDITLINK__" localSheetId="0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7__FDSAUDITLINK__" hidden="1">{"fdsup://directions/FAT Viewer?action=UPDATE&amp;creator=factSet&amp;DYN_ARGS=true&amp;DOC_NAME=FAT:RGQ_ENTRPR_VAL_EV_SOURCE_WINDOW.FAT&amp;VAR:ID1=PNR&amp;VAR:SDATE=20101126&amp;VAR:FDATE=20100930&amp;VAR:FREQ=WEEKLY&amp;VAR:RELITEM=&amp;VAR:CURRENCY=&amp;VAR:DB_TYPE=&amp;VAR:UNITS=M&amp;window=popup&amp;w","idth=535&amp;height=425&amp;START_MAXIMIZED=FALSE&amp;Y=120&amp;display_string=audit"}</definedName>
    <definedName name="_70__123Graph_CCHART_13" localSheetId="0" hidden="1">#REF!</definedName>
    <definedName name="_70__123Graph_CCHART_13" hidden="1">#REF!</definedName>
    <definedName name="_70__FDSAUDITLINK__" localSheetId="1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70__FDSAUDITLINK__" localSheetId="0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70__FDSAUDITLINK__" hidden="1">{"fdsup://directions/FAT Viewer?action=UPDATE&amp;creator=factSet&amp;DYN_ARGS=true&amp;DOC_NAME=FAT:RGQ_ENTRPR_VAL_EV_SOURCE_WINDOW.FAT&amp;VAR:ID1=PNR&amp;VAR:SDATE=20090911&amp;VAR:FDATE=20090630&amp;VAR:FREQ=WEEKLY&amp;VAR:RELITEM=&amp;VAR:CURRENCY=&amp;VAR:DB_TYPE=&amp;VAR:UNITS=M&amp;window=popup&amp;w","idth=535&amp;height=425&amp;START_MAXIMIZED=FALSE&amp;Y=120&amp;display_string=audit"}</definedName>
    <definedName name="_700__FDSAUDITLINK__" localSheetId="1" hidden="1">{"fdsup://directions/FAT Viewer?action=UPDATE&amp;creator=factSet&amp;DYN_ARGS=true&amp;DOC_NAME=FAT:RGQ_ENTRPR_VAL_EV_SOURCE_WINDOW.FAT&amp;VAR:ID1=BWT-AT&amp;VAR:SDATE=20070817&amp;VAR:FDATE=20070629&amp;VAR:FREQ=WEEKLY&amp;VAR:RELITEM=&amp;VAR:CURRENCY=&amp;VAR:DB_TYPE=&amp;VAR:UNITS=M&amp;window=popu","p&amp;width=535&amp;height=425&amp;START_MAXIMIZED=FALSE&amp;Y=120&amp;display_string=audit"}</definedName>
    <definedName name="_700__FDSAUDITLINK__" localSheetId="0" hidden="1">{"fdsup://directions/FAT Viewer?action=UPDATE&amp;creator=factSet&amp;DYN_ARGS=true&amp;DOC_NAME=FAT:RGQ_ENTRPR_VAL_EV_SOURCE_WINDOW.FAT&amp;VAR:ID1=BWT-AT&amp;VAR:SDATE=20070817&amp;VAR:FDATE=20070629&amp;VAR:FREQ=WEEKLY&amp;VAR:RELITEM=&amp;VAR:CURRENCY=&amp;VAR:DB_TYPE=&amp;VAR:UNITS=M&amp;window=popu","p&amp;width=535&amp;height=425&amp;START_MAXIMIZED=FALSE&amp;Y=120&amp;display_string=audit"}</definedName>
    <definedName name="_700__FDSAUDITLINK__" hidden="1">{"fdsup://directions/FAT Viewer?action=UPDATE&amp;creator=factSet&amp;DYN_ARGS=true&amp;DOC_NAME=FAT:RGQ_ENTRPR_VAL_EV_SOURCE_WINDOW.FAT&amp;VAR:ID1=BWT-AT&amp;VAR:SDATE=20070817&amp;VAR:FDATE=20070629&amp;VAR:FREQ=WEEKLY&amp;VAR:RELITEM=&amp;VAR:CURRENCY=&amp;VAR:DB_TYPE=&amp;VAR:UNITS=M&amp;window=popu","p&amp;width=535&amp;height=425&amp;START_MAXIMIZED=FALSE&amp;Y=120&amp;display_string=audit"}</definedName>
    <definedName name="_701__FDSAUDITLINK__" localSheetId="1" hidden="1">{"fdsup://directions/FAT Viewer?action=UPDATE&amp;creator=factSet&amp;DYN_ARGS=true&amp;DOC_NAME=FAT:RGQ_ENTRPR_VAL_EV_SOURCE_WINDOW.FAT&amp;VAR:ID1=BWT-AT&amp;VAR:SDATE=20070810&amp;VAR:FDATE=20070629&amp;VAR:FREQ=WEEKLY&amp;VAR:RELITEM=&amp;VAR:CURRENCY=&amp;VAR:DB_TYPE=&amp;VAR:UNITS=M&amp;window=popu","p&amp;width=535&amp;height=425&amp;START_MAXIMIZED=FALSE&amp;Y=120&amp;display_string=audit"}</definedName>
    <definedName name="_701__FDSAUDITLINK__" localSheetId="0" hidden="1">{"fdsup://directions/FAT Viewer?action=UPDATE&amp;creator=factSet&amp;DYN_ARGS=true&amp;DOC_NAME=FAT:RGQ_ENTRPR_VAL_EV_SOURCE_WINDOW.FAT&amp;VAR:ID1=BWT-AT&amp;VAR:SDATE=20070810&amp;VAR:FDATE=20070629&amp;VAR:FREQ=WEEKLY&amp;VAR:RELITEM=&amp;VAR:CURRENCY=&amp;VAR:DB_TYPE=&amp;VAR:UNITS=M&amp;window=popu","p&amp;width=535&amp;height=425&amp;START_MAXIMIZED=FALSE&amp;Y=120&amp;display_string=audit"}</definedName>
    <definedName name="_701__FDSAUDITLINK__" hidden="1">{"fdsup://directions/FAT Viewer?action=UPDATE&amp;creator=factSet&amp;DYN_ARGS=true&amp;DOC_NAME=FAT:RGQ_ENTRPR_VAL_EV_SOURCE_WINDOW.FAT&amp;VAR:ID1=BWT-AT&amp;VAR:SDATE=20070810&amp;VAR:FDATE=20070629&amp;VAR:FREQ=WEEKLY&amp;VAR:RELITEM=&amp;VAR:CURRENCY=&amp;VAR:DB_TYPE=&amp;VAR:UNITS=M&amp;window=popu","p&amp;width=535&amp;height=425&amp;START_MAXIMIZED=FALSE&amp;Y=120&amp;display_string=audit"}</definedName>
    <definedName name="_702__FDSAUDITLINK__" localSheetId="1" hidden="1">{"fdsup://directions/FAT Viewer?action=UPDATE&amp;creator=factSet&amp;DYN_ARGS=true&amp;DOC_NAME=FAT:RGQ_ENTRPR_VAL_EV_SOURCE_WINDOW.FAT&amp;VAR:ID1=BWT-AT&amp;VAR:SDATE=20070803&amp;VAR:FDATE=20070629&amp;VAR:FREQ=WEEKLY&amp;VAR:RELITEM=&amp;VAR:CURRENCY=&amp;VAR:DB_TYPE=&amp;VAR:UNITS=M&amp;window=popu","p&amp;width=535&amp;height=425&amp;START_MAXIMIZED=FALSE&amp;Y=120&amp;display_string=audit"}</definedName>
    <definedName name="_702__FDSAUDITLINK__" localSheetId="0" hidden="1">{"fdsup://directions/FAT Viewer?action=UPDATE&amp;creator=factSet&amp;DYN_ARGS=true&amp;DOC_NAME=FAT:RGQ_ENTRPR_VAL_EV_SOURCE_WINDOW.FAT&amp;VAR:ID1=BWT-AT&amp;VAR:SDATE=20070803&amp;VAR:FDATE=20070629&amp;VAR:FREQ=WEEKLY&amp;VAR:RELITEM=&amp;VAR:CURRENCY=&amp;VAR:DB_TYPE=&amp;VAR:UNITS=M&amp;window=popu","p&amp;width=535&amp;height=425&amp;START_MAXIMIZED=FALSE&amp;Y=120&amp;display_string=audit"}</definedName>
    <definedName name="_702__FDSAUDITLINK__" hidden="1">{"fdsup://directions/FAT Viewer?action=UPDATE&amp;creator=factSet&amp;DYN_ARGS=true&amp;DOC_NAME=FAT:RGQ_ENTRPR_VAL_EV_SOURCE_WINDOW.FAT&amp;VAR:ID1=BWT-AT&amp;VAR:SDATE=20070803&amp;VAR:FDATE=20070629&amp;VAR:FREQ=WEEKLY&amp;VAR:RELITEM=&amp;VAR:CURRENCY=&amp;VAR:DB_TYPE=&amp;VAR:UNITS=M&amp;window=popu","p&amp;width=535&amp;height=425&amp;START_MAXIMIZED=FALSE&amp;Y=120&amp;display_string=audit"}</definedName>
    <definedName name="_703__FDSAUDITLINK__" localSheetId="1" hidden="1">{"fdsup://directions/FAT Viewer?action=UPDATE&amp;creator=factSet&amp;DYN_ARGS=true&amp;DOC_NAME=FAT:RGQ_ENTRPR_VAL_EV_SOURCE_WINDOW.FAT&amp;VAR:ID1=BWT-AT&amp;VAR:SDATE=20070727&amp;VAR:FDATE=20070629&amp;VAR:FREQ=WEEKLY&amp;VAR:RELITEM=&amp;VAR:CURRENCY=&amp;VAR:DB_TYPE=&amp;VAR:UNITS=M&amp;window=popu","p&amp;width=535&amp;height=425&amp;START_MAXIMIZED=FALSE&amp;Y=120&amp;display_string=audit"}</definedName>
    <definedName name="_703__FDSAUDITLINK__" localSheetId="0" hidden="1">{"fdsup://directions/FAT Viewer?action=UPDATE&amp;creator=factSet&amp;DYN_ARGS=true&amp;DOC_NAME=FAT:RGQ_ENTRPR_VAL_EV_SOURCE_WINDOW.FAT&amp;VAR:ID1=BWT-AT&amp;VAR:SDATE=20070727&amp;VAR:FDATE=20070629&amp;VAR:FREQ=WEEKLY&amp;VAR:RELITEM=&amp;VAR:CURRENCY=&amp;VAR:DB_TYPE=&amp;VAR:UNITS=M&amp;window=popu","p&amp;width=535&amp;height=425&amp;START_MAXIMIZED=FALSE&amp;Y=120&amp;display_string=audit"}</definedName>
    <definedName name="_703__FDSAUDITLINK__" hidden="1">{"fdsup://directions/FAT Viewer?action=UPDATE&amp;creator=factSet&amp;DYN_ARGS=true&amp;DOC_NAME=FAT:RGQ_ENTRPR_VAL_EV_SOURCE_WINDOW.FAT&amp;VAR:ID1=BWT-AT&amp;VAR:SDATE=20070727&amp;VAR:FDATE=20070629&amp;VAR:FREQ=WEEKLY&amp;VAR:RELITEM=&amp;VAR:CURRENCY=&amp;VAR:DB_TYPE=&amp;VAR:UNITS=M&amp;window=popu","p&amp;width=535&amp;height=425&amp;START_MAXIMIZED=FALSE&amp;Y=120&amp;display_string=audit"}</definedName>
    <definedName name="_704__FDSAUDITLINK__" localSheetId="1" hidden="1">{"fdsup://directions/FAT Viewer?action=UPDATE&amp;creator=factSet&amp;DYN_ARGS=true&amp;DOC_NAME=FAT:RGQ_ENTRPR_VAL_EV_SOURCE_WINDOW.FAT&amp;VAR:ID1=BWT-AT&amp;VAR:SDATE=20070720&amp;VAR:FDATE=20070629&amp;VAR:FREQ=WEEKLY&amp;VAR:RELITEM=&amp;VAR:CURRENCY=&amp;VAR:DB_TYPE=&amp;VAR:UNITS=M&amp;window=popu","p&amp;width=535&amp;height=425&amp;START_MAXIMIZED=FALSE&amp;Y=120&amp;display_string=audit"}</definedName>
    <definedName name="_704__FDSAUDITLINK__" localSheetId="0" hidden="1">{"fdsup://directions/FAT Viewer?action=UPDATE&amp;creator=factSet&amp;DYN_ARGS=true&amp;DOC_NAME=FAT:RGQ_ENTRPR_VAL_EV_SOURCE_WINDOW.FAT&amp;VAR:ID1=BWT-AT&amp;VAR:SDATE=20070720&amp;VAR:FDATE=20070629&amp;VAR:FREQ=WEEKLY&amp;VAR:RELITEM=&amp;VAR:CURRENCY=&amp;VAR:DB_TYPE=&amp;VAR:UNITS=M&amp;window=popu","p&amp;width=535&amp;height=425&amp;START_MAXIMIZED=FALSE&amp;Y=120&amp;display_string=audit"}</definedName>
    <definedName name="_704__FDSAUDITLINK__" hidden="1">{"fdsup://directions/FAT Viewer?action=UPDATE&amp;creator=factSet&amp;DYN_ARGS=true&amp;DOC_NAME=FAT:RGQ_ENTRPR_VAL_EV_SOURCE_WINDOW.FAT&amp;VAR:ID1=BWT-AT&amp;VAR:SDATE=20070720&amp;VAR:FDATE=20070629&amp;VAR:FREQ=WEEKLY&amp;VAR:RELITEM=&amp;VAR:CURRENCY=&amp;VAR:DB_TYPE=&amp;VAR:UNITS=M&amp;window=popu","p&amp;width=535&amp;height=425&amp;START_MAXIMIZED=FALSE&amp;Y=120&amp;display_string=audit"}</definedName>
    <definedName name="_705__FDSAUDITLINK__" localSheetId="1" hidden="1">{"fdsup://directions/FAT Viewer?action=UPDATE&amp;creator=factSet&amp;DYN_ARGS=true&amp;DOC_NAME=FAT:RGQ_ENTRPR_VAL_EV_SOURCE_WINDOW.FAT&amp;VAR:ID1=BWT-AT&amp;VAR:SDATE=20070713&amp;VAR:FDATE=20070629&amp;VAR:FREQ=WEEKLY&amp;VAR:RELITEM=&amp;VAR:CURRENCY=&amp;VAR:DB_TYPE=&amp;VAR:UNITS=M&amp;window=popu","p&amp;width=535&amp;height=425&amp;START_MAXIMIZED=FALSE&amp;Y=120&amp;display_string=audit"}</definedName>
    <definedName name="_705__FDSAUDITLINK__" localSheetId="0" hidden="1">{"fdsup://directions/FAT Viewer?action=UPDATE&amp;creator=factSet&amp;DYN_ARGS=true&amp;DOC_NAME=FAT:RGQ_ENTRPR_VAL_EV_SOURCE_WINDOW.FAT&amp;VAR:ID1=BWT-AT&amp;VAR:SDATE=20070713&amp;VAR:FDATE=20070629&amp;VAR:FREQ=WEEKLY&amp;VAR:RELITEM=&amp;VAR:CURRENCY=&amp;VAR:DB_TYPE=&amp;VAR:UNITS=M&amp;window=popu","p&amp;width=535&amp;height=425&amp;START_MAXIMIZED=FALSE&amp;Y=120&amp;display_string=audit"}</definedName>
    <definedName name="_705__FDSAUDITLINK__" hidden="1">{"fdsup://directions/FAT Viewer?action=UPDATE&amp;creator=factSet&amp;DYN_ARGS=true&amp;DOC_NAME=FAT:RGQ_ENTRPR_VAL_EV_SOURCE_WINDOW.FAT&amp;VAR:ID1=BWT-AT&amp;VAR:SDATE=20070713&amp;VAR:FDATE=20070629&amp;VAR:FREQ=WEEKLY&amp;VAR:RELITEM=&amp;VAR:CURRENCY=&amp;VAR:DB_TYPE=&amp;VAR:UNITS=M&amp;window=popu","p&amp;width=535&amp;height=425&amp;START_MAXIMIZED=FALSE&amp;Y=120&amp;display_string=audit"}</definedName>
    <definedName name="_706__FDSAUDITLINK__" localSheetId="1" hidden="1">{"fdsup://directions/FAT Viewer?action=UPDATE&amp;creator=factSet&amp;DYN_ARGS=true&amp;DOC_NAME=FAT:RGQ_ENTRPR_VAL_EV_SOURCE_WINDOW.FAT&amp;VAR:ID1=BWT-AT&amp;VAR:SDATE=20070706&amp;VAR:FDATE=20070629&amp;VAR:FREQ=WEEKLY&amp;VAR:RELITEM=&amp;VAR:CURRENCY=&amp;VAR:DB_TYPE=&amp;VAR:UNITS=M&amp;window=popu","p&amp;width=535&amp;height=425&amp;START_MAXIMIZED=FALSE&amp;Y=120&amp;display_string=audit"}</definedName>
    <definedName name="_706__FDSAUDITLINK__" localSheetId="0" hidden="1">{"fdsup://directions/FAT Viewer?action=UPDATE&amp;creator=factSet&amp;DYN_ARGS=true&amp;DOC_NAME=FAT:RGQ_ENTRPR_VAL_EV_SOURCE_WINDOW.FAT&amp;VAR:ID1=BWT-AT&amp;VAR:SDATE=20070706&amp;VAR:FDATE=20070629&amp;VAR:FREQ=WEEKLY&amp;VAR:RELITEM=&amp;VAR:CURRENCY=&amp;VAR:DB_TYPE=&amp;VAR:UNITS=M&amp;window=popu","p&amp;width=535&amp;height=425&amp;START_MAXIMIZED=FALSE&amp;Y=120&amp;display_string=audit"}</definedName>
    <definedName name="_706__FDSAUDITLINK__" hidden="1">{"fdsup://directions/FAT Viewer?action=UPDATE&amp;creator=factSet&amp;DYN_ARGS=true&amp;DOC_NAME=FAT:RGQ_ENTRPR_VAL_EV_SOURCE_WINDOW.FAT&amp;VAR:ID1=BWT-AT&amp;VAR:SDATE=20070706&amp;VAR:FDATE=20070629&amp;VAR:FREQ=WEEKLY&amp;VAR:RELITEM=&amp;VAR:CURRENCY=&amp;VAR:DB_TYPE=&amp;VAR:UNITS=M&amp;window=popu","p&amp;width=535&amp;height=425&amp;START_MAXIMIZED=FALSE&amp;Y=120&amp;display_string=audit"}</definedName>
    <definedName name="_707__FDSAUDITLINK__" localSheetId="1" hidden="1">{"fdsup://directions/FAT Viewer?action=UPDATE&amp;creator=factSet&amp;DYN_ARGS=true&amp;DOC_NAME=FAT:RGQ_ENTRPR_VAL_EV_SOURCE_WINDOW.FAT&amp;VAR:ID1=BWT-AT&amp;VAR:SDATE=20070629&amp;VAR:FDATE=20070629&amp;VAR:FREQ=WEEKLY&amp;VAR:RELITEM=&amp;VAR:CURRENCY=&amp;VAR:DB_TYPE=&amp;VAR:UNITS=M&amp;window=popu","p&amp;width=535&amp;height=425&amp;START_MAXIMIZED=FALSE&amp;Y=120&amp;display_string=audit"}</definedName>
    <definedName name="_707__FDSAUDITLINK__" localSheetId="0" hidden="1">{"fdsup://directions/FAT Viewer?action=UPDATE&amp;creator=factSet&amp;DYN_ARGS=true&amp;DOC_NAME=FAT:RGQ_ENTRPR_VAL_EV_SOURCE_WINDOW.FAT&amp;VAR:ID1=BWT-AT&amp;VAR:SDATE=20070629&amp;VAR:FDATE=20070629&amp;VAR:FREQ=WEEKLY&amp;VAR:RELITEM=&amp;VAR:CURRENCY=&amp;VAR:DB_TYPE=&amp;VAR:UNITS=M&amp;window=popu","p&amp;width=535&amp;height=425&amp;START_MAXIMIZED=FALSE&amp;Y=120&amp;display_string=audit"}</definedName>
    <definedName name="_707__FDSAUDITLINK__" hidden="1">{"fdsup://directions/FAT Viewer?action=UPDATE&amp;creator=factSet&amp;DYN_ARGS=true&amp;DOC_NAME=FAT:RGQ_ENTRPR_VAL_EV_SOURCE_WINDOW.FAT&amp;VAR:ID1=BWT-AT&amp;VAR:SDATE=20070629&amp;VAR:FDATE=20070629&amp;VAR:FREQ=WEEKLY&amp;VAR:RELITEM=&amp;VAR:CURRENCY=&amp;VAR:DB_TYPE=&amp;VAR:UNITS=M&amp;window=popu","p&amp;width=535&amp;height=425&amp;START_MAXIMIZED=FALSE&amp;Y=120&amp;display_string=audit"}</definedName>
    <definedName name="_708__FDSAUDITLINK__" localSheetId="1" hidden="1">{"fdsup://directions/FAT Viewer?action=UPDATE&amp;creator=factSet&amp;DYN_ARGS=true&amp;DOC_NAME=FAT:RGQ_ENTRPR_VAL_EV_SOURCE_WINDOW.FAT&amp;VAR:ID1=BWT-AT&amp;VAR:SDATE=20070622&amp;VAR:FDATE=20070330&amp;VAR:FREQ=WEEKLY&amp;VAR:RELITEM=&amp;VAR:CURRENCY=&amp;VAR:DB_TYPE=&amp;VAR:UNITS=M&amp;window=popu","p&amp;width=535&amp;height=425&amp;START_MAXIMIZED=FALSE&amp;Y=120&amp;display_string=audit"}</definedName>
    <definedName name="_708__FDSAUDITLINK__" localSheetId="0" hidden="1">{"fdsup://directions/FAT Viewer?action=UPDATE&amp;creator=factSet&amp;DYN_ARGS=true&amp;DOC_NAME=FAT:RGQ_ENTRPR_VAL_EV_SOURCE_WINDOW.FAT&amp;VAR:ID1=BWT-AT&amp;VAR:SDATE=20070622&amp;VAR:FDATE=20070330&amp;VAR:FREQ=WEEKLY&amp;VAR:RELITEM=&amp;VAR:CURRENCY=&amp;VAR:DB_TYPE=&amp;VAR:UNITS=M&amp;window=popu","p&amp;width=535&amp;height=425&amp;START_MAXIMIZED=FALSE&amp;Y=120&amp;display_string=audit"}</definedName>
    <definedName name="_708__FDSAUDITLINK__" hidden="1">{"fdsup://directions/FAT Viewer?action=UPDATE&amp;creator=factSet&amp;DYN_ARGS=true&amp;DOC_NAME=FAT:RGQ_ENTRPR_VAL_EV_SOURCE_WINDOW.FAT&amp;VAR:ID1=BWT-AT&amp;VAR:SDATE=20070622&amp;VAR:FDATE=20070330&amp;VAR:FREQ=WEEKLY&amp;VAR:RELITEM=&amp;VAR:CURRENCY=&amp;VAR:DB_TYPE=&amp;VAR:UNITS=M&amp;window=popu","p&amp;width=535&amp;height=425&amp;START_MAXIMIZED=FALSE&amp;Y=120&amp;display_string=audit"}</definedName>
    <definedName name="_709__FDSAUDITLINK__" localSheetId="1" hidden="1">{"fdsup://directions/FAT Viewer?action=UPDATE&amp;creator=factSet&amp;DYN_ARGS=true&amp;DOC_NAME=FAT:RGQ_ENTRPR_VAL_EV_SOURCE_WINDOW.FAT&amp;VAR:ID1=BWT-AT&amp;VAR:SDATE=20070615&amp;VAR:FDATE=20070330&amp;VAR:FREQ=WEEKLY&amp;VAR:RELITEM=&amp;VAR:CURRENCY=&amp;VAR:DB_TYPE=&amp;VAR:UNITS=M&amp;window=popu","p&amp;width=535&amp;height=425&amp;START_MAXIMIZED=FALSE&amp;Y=120&amp;display_string=audit"}</definedName>
    <definedName name="_709__FDSAUDITLINK__" localSheetId="0" hidden="1">{"fdsup://directions/FAT Viewer?action=UPDATE&amp;creator=factSet&amp;DYN_ARGS=true&amp;DOC_NAME=FAT:RGQ_ENTRPR_VAL_EV_SOURCE_WINDOW.FAT&amp;VAR:ID1=BWT-AT&amp;VAR:SDATE=20070615&amp;VAR:FDATE=20070330&amp;VAR:FREQ=WEEKLY&amp;VAR:RELITEM=&amp;VAR:CURRENCY=&amp;VAR:DB_TYPE=&amp;VAR:UNITS=M&amp;window=popu","p&amp;width=535&amp;height=425&amp;START_MAXIMIZED=FALSE&amp;Y=120&amp;display_string=audit"}</definedName>
    <definedName name="_709__FDSAUDITLINK__" hidden="1">{"fdsup://directions/FAT Viewer?action=UPDATE&amp;creator=factSet&amp;DYN_ARGS=true&amp;DOC_NAME=FAT:RGQ_ENTRPR_VAL_EV_SOURCE_WINDOW.FAT&amp;VAR:ID1=BWT-AT&amp;VAR:SDATE=20070615&amp;VAR:FDATE=20070330&amp;VAR:FREQ=WEEKLY&amp;VAR:RELITEM=&amp;VAR:CURRENCY=&amp;VAR:DB_TYPE=&amp;VAR:UNITS=M&amp;window=popu","p&amp;width=535&amp;height=425&amp;START_MAXIMIZED=FALSE&amp;Y=120&amp;display_string=audit"}</definedName>
    <definedName name="_71__123Graph_CCHART_14" localSheetId="0" hidden="1">#REF!</definedName>
    <definedName name="_71__123Graph_CCHART_14" hidden="1">#REF!</definedName>
    <definedName name="_71__FDSAUDITLINK__" localSheetId="1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71__FDSAUDITLINK__" localSheetId="0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71__FDSAUDITLINK__" hidden="1">{"fdsup://directions/FAT Viewer?action=UPDATE&amp;creator=factSet&amp;DYN_ARGS=true&amp;DOC_NAME=FAT:RGQ_ENTRPR_VAL_EV_SOURCE_WINDOW.FAT&amp;VAR:ID1=PNR&amp;VAR:SDATE=20090904&amp;VAR:FDATE=20090630&amp;VAR:FREQ=WEEKLY&amp;VAR:RELITEM=&amp;VAR:CURRENCY=&amp;VAR:DB_TYPE=&amp;VAR:UNITS=M&amp;window=popup&amp;w","idth=535&amp;height=425&amp;START_MAXIMIZED=FALSE&amp;Y=120&amp;display_string=audit"}</definedName>
    <definedName name="_710__FDSAUDITLINK__" localSheetId="1" hidden="1">{"fdsup://directions/FAT Viewer?action=UPDATE&amp;creator=factSet&amp;DYN_ARGS=true&amp;DOC_NAME=FAT:RGQ_ENTRPR_VAL_EV_SOURCE_WINDOW.FAT&amp;VAR:ID1=BWT-AT&amp;VAR:SDATE=20070608&amp;VAR:FDATE=20070330&amp;VAR:FREQ=WEEKLY&amp;VAR:RELITEM=&amp;VAR:CURRENCY=&amp;VAR:DB_TYPE=&amp;VAR:UNITS=M&amp;window=popu","p&amp;width=535&amp;height=425&amp;START_MAXIMIZED=FALSE&amp;Y=120&amp;display_string=audit"}</definedName>
    <definedName name="_710__FDSAUDITLINK__" localSheetId="0" hidden="1">{"fdsup://directions/FAT Viewer?action=UPDATE&amp;creator=factSet&amp;DYN_ARGS=true&amp;DOC_NAME=FAT:RGQ_ENTRPR_VAL_EV_SOURCE_WINDOW.FAT&amp;VAR:ID1=BWT-AT&amp;VAR:SDATE=20070608&amp;VAR:FDATE=20070330&amp;VAR:FREQ=WEEKLY&amp;VAR:RELITEM=&amp;VAR:CURRENCY=&amp;VAR:DB_TYPE=&amp;VAR:UNITS=M&amp;window=popu","p&amp;width=535&amp;height=425&amp;START_MAXIMIZED=FALSE&amp;Y=120&amp;display_string=audit"}</definedName>
    <definedName name="_710__FDSAUDITLINK__" hidden="1">{"fdsup://directions/FAT Viewer?action=UPDATE&amp;creator=factSet&amp;DYN_ARGS=true&amp;DOC_NAME=FAT:RGQ_ENTRPR_VAL_EV_SOURCE_WINDOW.FAT&amp;VAR:ID1=BWT-AT&amp;VAR:SDATE=20070608&amp;VAR:FDATE=20070330&amp;VAR:FREQ=WEEKLY&amp;VAR:RELITEM=&amp;VAR:CURRENCY=&amp;VAR:DB_TYPE=&amp;VAR:UNITS=M&amp;window=popu","p&amp;width=535&amp;height=425&amp;START_MAXIMIZED=FALSE&amp;Y=120&amp;display_string=audit"}</definedName>
    <definedName name="_711__FDSAUDITLINK__" localSheetId="1" hidden="1">{"fdsup://directions/FAT Viewer?action=UPDATE&amp;creator=factSet&amp;DYN_ARGS=true&amp;DOC_NAME=FAT:RGQ_ENTRPR_VAL_EV_SOURCE_WINDOW.FAT&amp;VAR:ID1=BWT-AT&amp;VAR:SDATE=20070601&amp;VAR:FDATE=20070330&amp;VAR:FREQ=WEEKLY&amp;VAR:RELITEM=&amp;VAR:CURRENCY=&amp;VAR:DB_TYPE=&amp;VAR:UNITS=M&amp;window=popu","p&amp;width=535&amp;height=425&amp;START_MAXIMIZED=FALSE&amp;Y=120&amp;display_string=audit"}</definedName>
    <definedName name="_711__FDSAUDITLINK__" localSheetId="0" hidden="1">{"fdsup://directions/FAT Viewer?action=UPDATE&amp;creator=factSet&amp;DYN_ARGS=true&amp;DOC_NAME=FAT:RGQ_ENTRPR_VAL_EV_SOURCE_WINDOW.FAT&amp;VAR:ID1=BWT-AT&amp;VAR:SDATE=20070601&amp;VAR:FDATE=20070330&amp;VAR:FREQ=WEEKLY&amp;VAR:RELITEM=&amp;VAR:CURRENCY=&amp;VAR:DB_TYPE=&amp;VAR:UNITS=M&amp;window=popu","p&amp;width=535&amp;height=425&amp;START_MAXIMIZED=FALSE&amp;Y=120&amp;display_string=audit"}</definedName>
    <definedName name="_711__FDSAUDITLINK__" hidden="1">{"fdsup://directions/FAT Viewer?action=UPDATE&amp;creator=factSet&amp;DYN_ARGS=true&amp;DOC_NAME=FAT:RGQ_ENTRPR_VAL_EV_SOURCE_WINDOW.FAT&amp;VAR:ID1=BWT-AT&amp;VAR:SDATE=20070601&amp;VAR:FDATE=20070330&amp;VAR:FREQ=WEEKLY&amp;VAR:RELITEM=&amp;VAR:CURRENCY=&amp;VAR:DB_TYPE=&amp;VAR:UNITS=M&amp;window=popu","p&amp;width=535&amp;height=425&amp;START_MAXIMIZED=FALSE&amp;Y=120&amp;display_string=audit"}</definedName>
    <definedName name="_712__FDSAUDITLINK__" localSheetId="1" hidden="1">{"fdsup://directions/FAT Viewer?action=UPDATE&amp;creator=factSet&amp;DYN_ARGS=true&amp;DOC_NAME=FAT:RGQ_ENTRPR_VAL_EV_SOURCE_WINDOW.FAT&amp;VAR:ID1=BWT-AT&amp;VAR:SDATE=20070525&amp;VAR:FDATE=20070330&amp;VAR:FREQ=WEEKLY&amp;VAR:RELITEM=&amp;VAR:CURRENCY=&amp;VAR:DB_TYPE=&amp;VAR:UNITS=M&amp;window=popu","p&amp;width=535&amp;height=425&amp;START_MAXIMIZED=FALSE&amp;Y=120&amp;display_string=audit"}</definedName>
    <definedName name="_712__FDSAUDITLINK__" localSheetId="0" hidden="1">{"fdsup://directions/FAT Viewer?action=UPDATE&amp;creator=factSet&amp;DYN_ARGS=true&amp;DOC_NAME=FAT:RGQ_ENTRPR_VAL_EV_SOURCE_WINDOW.FAT&amp;VAR:ID1=BWT-AT&amp;VAR:SDATE=20070525&amp;VAR:FDATE=20070330&amp;VAR:FREQ=WEEKLY&amp;VAR:RELITEM=&amp;VAR:CURRENCY=&amp;VAR:DB_TYPE=&amp;VAR:UNITS=M&amp;window=popu","p&amp;width=535&amp;height=425&amp;START_MAXIMIZED=FALSE&amp;Y=120&amp;display_string=audit"}</definedName>
    <definedName name="_712__FDSAUDITLINK__" hidden="1">{"fdsup://directions/FAT Viewer?action=UPDATE&amp;creator=factSet&amp;DYN_ARGS=true&amp;DOC_NAME=FAT:RGQ_ENTRPR_VAL_EV_SOURCE_WINDOW.FAT&amp;VAR:ID1=BWT-AT&amp;VAR:SDATE=20070525&amp;VAR:FDATE=20070330&amp;VAR:FREQ=WEEKLY&amp;VAR:RELITEM=&amp;VAR:CURRENCY=&amp;VAR:DB_TYPE=&amp;VAR:UNITS=M&amp;window=popu","p&amp;width=535&amp;height=425&amp;START_MAXIMIZED=FALSE&amp;Y=120&amp;display_string=audit"}</definedName>
    <definedName name="_713__FDSAUDITLINK__" localSheetId="1" hidden="1">{"fdsup://directions/FAT Viewer?action=UPDATE&amp;creator=factSet&amp;DYN_ARGS=true&amp;DOC_NAME=FAT:RGQ_ENTRPR_VAL_EV_SOURCE_WINDOW.FAT&amp;VAR:ID1=BWT-AT&amp;VAR:SDATE=20070518&amp;VAR:FDATE=20070330&amp;VAR:FREQ=WEEKLY&amp;VAR:RELITEM=&amp;VAR:CURRENCY=&amp;VAR:DB_TYPE=&amp;VAR:UNITS=M&amp;window=popu","p&amp;width=535&amp;height=425&amp;START_MAXIMIZED=FALSE&amp;Y=120&amp;display_string=audit"}</definedName>
    <definedName name="_713__FDSAUDITLINK__" localSheetId="0" hidden="1">{"fdsup://directions/FAT Viewer?action=UPDATE&amp;creator=factSet&amp;DYN_ARGS=true&amp;DOC_NAME=FAT:RGQ_ENTRPR_VAL_EV_SOURCE_WINDOW.FAT&amp;VAR:ID1=BWT-AT&amp;VAR:SDATE=20070518&amp;VAR:FDATE=20070330&amp;VAR:FREQ=WEEKLY&amp;VAR:RELITEM=&amp;VAR:CURRENCY=&amp;VAR:DB_TYPE=&amp;VAR:UNITS=M&amp;window=popu","p&amp;width=535&amp;height=425&amp;START_MAXIMIZED=FALSE&amp;Y=120&amp;display_string=audit"}</definedName>
    <definedName name="_713__FDSAUDITLINK__" hidden="1">{"fdsup://directions/FAT Viewer?action=UPDATE&amp;creator=factSet&amp;DYN_ARGS=true&amp;DOC_NAME=FAT:RGQ_ENTRPR_VAL_EV_SOURCE_WINDOW.FAT&amp;VAR:ID1=BWT-AT&amp;VAR:SDATE=20070518&amp;VAR:FDATE=20070330&amp;VAR:FREQ=WEEKLY&amp;VAR:RELITEM=&amp;VAR:CURRENCY=&amp;VAR:DB_TYPE=&amp;VAR:UNITS=M&amp;window=popu","p&amp;width=535&amp;height=425&amp;START_MAXIMIZED=FALSE&amp;Y=120&amp;display_string=audit"}</definedName>
    <definedName name="_714__FDSAUDITLINK__" localSheetId="1" hidden="1">{"fdsup://directions/FAT Viewer?action=UPDATE&amp;creator=factSet&amp;DYN_ARGS=true&amp;DOC_NAME=FAT:RGQ_ENTRPR_VAL_EV_SOURCE_WINDOW.FAT&amp;VAR:ID1=BWT-AT&amp;VAR:SDATE=20070511&amp;VAR:FDATE=20070330&amp;VAR:FREQ=WEEKLY&amp;VAR:RELITEM=&amp;VAR:CURRENCY=&amp;VAR:DB_TYPE=&amp;VAR:UNITS=M&amp;window=popu","p&amp;width=535&amp;height=425&amp;START_MAXIMIZED=FALSE&amp;Y=120&amp;display_string=audit"}</definedName>
    <definedName name="_714__FDSAUDITLINK__" localSheetId="0" hidden="1">{"fdsup://directions/FAT Viewer?action=UPDATE&amp;creator=factSet&amp;DYN_ARGS=true&amp;DOC_NAME=FAT:RGQ_ENTRPR_VAL_EV_SOURCE_WINDOW.FAT&amp;VAR:ID1=BWT-AT&amp;VAR:SDATE=20070511&amp;VAR:FDATE=20070330&amp;VAR:FREQ=WEEKLY&amp;VAR:RELITEM=&amp;VAR:CURRENCY=&amp;VAR:DB_TYPE=&amp;VAR:UNITS=M&amp;window=popu","p&amp;width=535&amp;height=425&amp;START_MAXIMIZED=FALSE&amp;Y=120&amp;display_string=audit"}</definedName>
    <definedName name="_714__FDSAUDITLINK__" hidden="1">{"fdsup://directions/FAT Viewer?action=UPDATE&amp;creator=factSet&amp;DYN_ARGS=true&amp;DOC_NAME=FAT:RGQ_ENTRPR_VAL_EV_SOURCE_WINDOW.FAT&amp;VAR:ID1=BWT-AT&amp;VAR:SDATE=20070511&amp;VAR:FDATE=20070330&amp;VAR:FREQ=WEEKLY&amp;VAR:RELITEM=&amp;VAR:CURRENCY=&amp;VAR:DB_TYPE=&amp;VAR:UNITS=M&amp;window=popu","p&amp;width=535&amp;height=425&amp;START_MAXIMIZED=FALSE&amp;Y=120&amp;display_string=audit"}</definedName>
    <definedName name="_715__FDSAUDITLINK__" localSheetId="1" hidden="1">{"fdsup://directions/FAT Viewer?action=UPDATE&amp;creator=factSet&amp;DYN_ARGS=true&amp;DOC_NAME=FAT:RGQ_ENTRPR_VAL_EV_SOURCE_WINDOW.FAT&amp;VAR:ID1=BWT-AT&amp;VAR:SDATE=20070504&amp;VAR:FDATE=20070330&amp;VAR:FREQ=WEEKLY&amp;VAR:RELITEM=&amp;VAR:CURRENCY=&amp;VAR:DB_TYPE=&amp;VAR:UNITS=M&amp;window=popu","p&amp;width=535&amp;height=425&amp;START_MAXIMIZED=FALSE&amp;Y=120&amp;display_string=audit"}</definedName>
    <definedName name="_715__FDSAUDITLINK__" localSheetId="0" hidden="1">{"fdsup://directions/FAT Viewer?action=UPDATE&amp;creator=factSet&amp;DYN_ARGS=true&amp;DOC_NAME=FAT:RGQ_ENTRPR_VAL_EV_SOURCE_WINDOW.FAT&amp;VAR:ID1=BWT-AT&amp;VAR:SDATE=20070504&amp;VAR:FDATE=20070330&amp;VAR:FREQ=WEEKLY&amp;VAR:RELITEM=&amp;VAR:CURRENCY=&amp;VAR:DB_TYPE=&amp;VAR:UNITS=M&amp;window=popu","p&amp;width=535&amp;height=425&amp;START_MAXIMIZED=FALSE&amp;Y=120&amp;display_string=audit"}</definedName>
    <definedName name="_715__FDSAUDITLINK__" hidden="1">{"fdsup://directions/FAT Viewer?action=UPDATE&amp;creator=factSet&amp;DYN_ARGS=true&amp;DOC_NAME=FAT:RGQ_ENTRPR_VAL_EV_SOURCE_WINDOW.FAT&amp;VAR:ID1=BWT-AT&amp;VAR:SDATE=20070504&amp;VAR:FDATE=20070330&amp;VAR:FREQ=WEEKLY&amp;VAR:RELITEM=&amp;VAR:CURRENCY=&amp;VAR:DB_TYPE=&amp;VAR:UNITS=M&amp;window=popu","p&amp;width=535&amp;height=425&amp;START_MAXIMIZED=FALSE&amp;Y=120&amp;display_string=audit"}</definedName>
    <definedName name="_716__FDSAUDITLINK__" localSheetId="1" hidden="1">{"fdsup://directions/FAT Viewer?action=UPDATE&amp;creator=factSet&amp;DYN_ARGS=true&amp;DOC_NAME=FAT:RGQ_ENTRPR_VAL_EV_SOURCE_WINDOW.FAT&amp;VAR:ID1=BWT-AT&amp;VAR:SDATE=20070427&amp;VAR:FDATE=20070330&amp;VAR:FREQ=WEEKLY&amp;VAR:RELITEM=&amp;VAR:CURRENCY=&amp;VAR:DB_TYPE=&amp;VAR:UNITS=M&amp;window=popu","p&amp;width=535&amp;height=425&amp;START_MAXIMIZED=FALSE&amp;Y=120&amp;display_string=audit"}</definedName>
    <definedName name="_716__FDSAUDITLINK__" localSheetId="0" hidden="1">{"fdsup://directions/FAT Viewer?action=UPDATE&amp;creator=factSet&amp;DYN_ARGS=true&amp;DOC_NAME=FAT:RGQ_ENTRPR_VAL_EV_SOURCE_WINDOW.FAT&amp;VAR:ID1=BWT-AT&amp;VAR:SDATE=20070427&amp;VAR:FDATE=20070330&amp;VAR:FREQ=WEEKLY&amp;VAR:RELITEM=&amp;VAR:CURRENCY=&amp;VAR:DB_TYPE=&amp;VAR:UNITS=M&amp;window=popu","p&amp;width=535&amp;height=425&amp;START_MAXIMIZED=FALSE&amp;Y=120&amp;display_string=audit"}</definedName>
    <definedName name="_716__FDSAUDITLINK__" hidden="1">{"fdsup://directions/FAT Viewer?action=UPDATE&amp;creator=factSet&amp;DYN_ARGS=true&amp;DOC_NAME=FAT:RGQ_ENTRPR_VAL_EV_SOURCE_WINDOW.FAT&amp;VAR:ID1=BWT-AT&amp;VAR:SDATE=20070427&amp;VAR:FDATE=20070330&amp;VAR:FREQ=WEEKLY&amp;VAR:RELITEM=&amp;VAR:CURRENCY=&amp;VAR:DB_TYPE=&amp;VAR:UNITS=M&amp;window=popu","p&amp;width=535&amp;height=425&amp;START_MAXIMIZED=FALSE&amp;Y=120&amp;display_string=audit"}</definedName>
    <definedName name="_717__FDSAUDITLINK__" localSheetId="1" hidden="1">{"fdsup://directions/FAT Viewer?action=UPDATE&amp;creator=factSet&amp;DYN_ARGS=true&amp;DOC_NAME=FAT:RGQ_ENTRPR_VAL_EV_SOURCE_WINDOW.FAT&amp;VAR:ID1=BWT-AT&amp;VAR:SDATE=20070420&amp;VAR:FDATE=20070330&amp;VAR:FREQ=WEEKLY&amp;VAR:RELITEM=&amp;VAR:CURRENCY=&amp;VAR:DB_TYPE=&amp;VAR:UNITS=M&amp;window=popu","p&amp;width=535&amp;height=425&amp;START_MAXIMIZED=FALSE&amp;Y=120&amp;display_string=audit"}</definedName>
    <definedName name="_717__FDSAUDITLINK__" localSheetId="0" hidden="1">{"fdsup://directions/FAT Viewer?action=UPDATE&amp;creator=factSet&amp;DYN_ARGS=true&amp;DOC_NAME=FAT:RGQ_ENTRPR_VAL_EV_SOURCE_WINDOW.FAT&amp;VAR:ID1=BWT-AT&amp;VAR:SDATE=20070420&amp;VAR:FDATE=20070330&amp;VAR:FREQ=WEEKLY&amp;VAR:RELITEM=&amp;VAR:CURRENCY=&amp;VAR:DB_TYPE=&amp;VAR:UNITS=M&amp;window=popu","p&amp;width=535&amp;height=425&amp;START_MAXIMIZED=FALSE&amp;Y=120&amp;display_string=audit"}</definedName>
    <definedName name="_717__FDSAUDITLINK__" hidden="1">{"fdsup://directions/FAT Viewer?action=UPDATE&amp;creator=factSet&amp;DYN_ARGS=true&amp;DOC_NAME=FAT:RGQ_ENTRPR_VAL_EV_SOURCE_WINDOW.FAT&amp;VAR:ID1=BWT-AT&amp;VAR:SDATE=20070420&amp;VAR:FDATE=20070330&amp;VAR:FREQ=WEEKLY&amp;VAR:RELITEM=&amp;VAR:CURRENCY=&amp;VAR:DB_TYPE=&amp;VAR:UNITS=M&amp;window=popu","p&amp;width=535&amp;height=425&amp;START_MAXIMIZED=FALSE&amp;Y=120&amp;display_string=audit"}</definedName>
    <definedName name="_718__FDSAUDITLINK__" localSheetId="1" hidden="1">{"fdsup://directions/FAT Viewer?action=UPDATE&amp;creator=factSet&amp;DYN_ARGS=true&amp;DOC_NAME=FAT:RGQ_ENTRPR_VAL_EV_SOURCE_WINDOW.FAT&amp;VAR:ID1=BWT-AT&amp;VAR:SDATE=20070413&amp;VAR:FDATE=20070330&amp;VAR:FREQ=WEEKLY&amp;VAR:RELITEM=&amp;VAR:CURRENCY=&amp;VAR:DB_TYPE=&amp;VAR:UNITS=M&amp;window=popu","p&amp;width=535&amp;height=425&amp;START_MAXIMIZED=FALSE&amp;Y=120&amp;display_string=audit"}</definedName>
    <definedName name="_718__FDSAUDITLINK__" localSheetId="0" hidden="1">{"fdsup://directions/FAT Viewer?action=UPDATE&amp;creator=factSet&amp;DYN_ARGS=true&amp;DOC_NAME=FAT:RGQ_ENTRPR_VAL_EV_SOURCE_WINDOW.FAT&amp;VAR:ID1=BWT-AT&amp;VAR:SDATE=20070413&amp;VAR:FDATE=20070330&amp;VAR:FREQ=WEEKLY&amp;VAR:RELITEM=&amp;VAR:CURRENCY=&amp;VAR:DB_TYPE=&amp;VAR:UNITS=M&amp;window=popu","p&amp;width=535&amp;height=425&amp;START_MAXIMIZED=FALSE&amp;Y=120&amp;display_string=audit"}</definedName>
    <definedName name="_718__FDSAUDITLINK__" hidden="1">{"fdsup://directions/FAT Viewer?action=UPDATE&amp;creator=factSet&amp;DYN_ARGS=true&amp;DOC_NAME=FAT:RGQ_ENTRPR_VAL_EV_SOURCE_WINDOW.FAT&amp;VAR:ID1=BWT-AT&amp;VAR:SDATE=20070413&amp;VAR:FDATE=20070330&amp;VAR:FREQ=WEEKLY&amp;VAR:RELITEM=&amp;VAR:CURRENCY=&amp;VAR:DB_TYPE=&amp;VAR:UNITS=M&amp;window=popu","p&amp;width=535&amp;height=425&amp;START_MAXIMIZED=FALSE&amp;Y=120&amp;display_string=audit"}</definedName>
    <definedName name="_719__FDSAUDITLINK__" localSheetId="1" hidden="1">{"fdsup://directions/FAT Viewer?action=UPDATE&amp;creator=factSet&amp;DYN_ARGS=true&amp;DOC_NAME=FAT:RGQ_ENTRPR_VAL_EV_SOURCE_WINDOW.FAT&amp;VAR:ID1=BWT-AT&amp;VAR:SDATE=20070405&amp;VAR:FDATE=20070330&amp;VAR:FREQ=WEEKLY&amp;VAR:RELITEM=&amp;VAR:CURRENCY=&amp;VAR:DB_TYPE=&amp;VAR:UNITS=M&amp;window=popu","p&amp;width=535&amp;height=425&amp;START_MAXIMIZED=FALSE&amp;Y=120&amp;display_string=audit"}</definedName>
    <definedName name="_719__FDSAUDITLINK__" localSheetId="0" hidden="1">{"fdsup://directions/FAT Viewer?action=UPDATE&amp;creator=factSet&amp;DYN_ARGS=true&amp;DOC_NAME=FAT:RGQ_ENTRPR_VAL_EV_SOURCE_WINDOW.FAT&amp;VAR:ID1=BWT-AT&amp;VAR:SDATE=20070405&amp;VAR:FDATE=20070330&amp;VAR:FREQ=WEEKLY&amp;VAR:RELITEM=&amp;VAR:CURRENCY=&amp;VAR:DB_TYPE=&amp;VAR:UNITS=M&amp;window=popu","p&amp;width=535&amp;height=425&amp;START_MAXIMIZED=FALSE&amp;Y=120&amp;display_string=audit"}</definedName>
    <definedName name="_719__FDSAUDITLINK__" hidden="1">{"fdsup://directions/FAT Viewer?action=UPDATE&amp;creator=factSet&amp;DYN_ARGS=true&amp;DOC_NAME=FAT:RGQ_ENTRPR_VAL_EV_SOURCE_WINDOW.FAT&amp;VAR:ID1=BWT-AT&amp;VAR:SDATE=20070405&amp;VAR:FDATE=20070330&amp;VAR:FREQ=WEEKLY&amp;VAR:RELITEM=&amp;VAR:CURRENCY=&amp;VAR:DB_TYPE=&amp;VAR:UNITS=M&amp;window=popu","p&amp;width=535&amp;height=425&amp;START_MAXIMIZED=FALSE&amp;Y=120&amp;display_string=audit"}</definedName>
    <definedName name="_72__123Graph_CCHART_15" localSheetId="0" hidden="1">#REF!</definedName>
    <definedName name="_72__123Graph_CCHART_15" hidden="1">#REF!</definedName>
    <definedName name="_72__FDSAUDITLINK__" localSheetId="1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72__FDSAUDITLINK__" localSheetId="0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72__FDSAUDITLINK__" hidden="1">{"fdsup://directions/FAT Viewer?action=UPDATE&amp;creator=factSet&amp;DYN_ARGS=true&amp;DOC_NAME=FAT:RGQ_ENTRPR_VAL_EV_SOURCE_WINDOW.FAT&amp;VAR:ID1=PNR&amp;VAR:SDATE=20090828&amp;VAR:FDATE=20090630&amp;VAR:FREQ=WEEKLY&amp;VAR:RELITEM=&amp;VAR:CURRENCY=&amp;VAR:DB_TYPE=&amp;VAR:UNITS=M&amp;window=popup&amp;w","idth=535&amp;height=425&amp;START_MAXIMIZED=FALSE&amp;Y=120&amp;display_string=audit"}</definedName>
    <definedName name="_720__FDSAUDITLINK__" localSheetId="1" hidden="1">{"fdsup://directions/FAT Viewer?action=UPDATE&amp;creator=factSet&amp;DYN_ARGS=true&amp;DOC_NAME=FAT:RGQ_ENTRPR_VAL_EV_SOURCE_WINDOW.FAT&amp;VAR:ID1=BWT-AT&amp;VAR:SDATE=20070330&amp;VAR:FDATE=20070330&amp;VAR:FREQ=WEEKLY&amp;VAR:RELITEM=&amp;VAR:CURRENCY=&amp;VAR:DB_TYPE=&amp;VAR:UNITS=M&amp;window=popu","p&amp;width=535&amp;height=425&amp;START_MAXIMIZED=FALSE&amp;Y=120&amp;display_string=audit"}</definedName>
    <definedName name="_720__FDSAUDITLINK__" localSheetId="0" hidden="1">{"fdsup://directions/FAT Viewer?action=UPDATE&amp;creator=factSet&amp;DYN_ARGS=true&amp;DOC_NAME=FAT:RGQ_ENTRPR_VAL_EV_SOURCE_WINDOW.FAT&amp;VAR:ID1=BWT-AT&amp;VAR:SDATE=20070330&amp;VAR:FDATE=20070330&amp;VAR:FREQ=WEEKLY&amp;VAR:RELITEM=&amp;VAR:CURRENCY=&amp;VAR:DB_TYPE=&amp;VAR:UNITS=M&amp;window=popu","p&amp;width=535&amp;height=425&amp;START_MAXIMIZED=FALSE&amp;Y=120&amp;display_string=audit"}</definedName>
    <definedName name="_720__FDSAUDITLINK__" hidden="1">{"fdsup://directions/FAT Viewer?action=UPDATE&amp;creator=factSet&amp;DYN_ARGS=true&amp;DOC_NAME=FAT:RGQ_ENTRPR_VAL_EV_SOURCE_WINDOW.FAT&amp;VAR:ID1=BWT-AT&amp;VAR:SDATE=20070330&amp;VAR:FDATE=20070330&amp;VAR:FREQ=WEEKLY&amp;VAR:RELITEM=&amp;VAR:CURRENCY=&amp;VAR:DB_TYPE=&amp;VAR:UNITS=M&amp;window=popu","p&amp;width=535&amp;height=425&amp;START_MAXIMIZED=FALSE&amp;Y=120&amp;display_string=audit"}</definedName>
    <definedName name="_721__FDSAUDITLINK__" localSheetId="1" hidden="1">{"fdsup://directions/FAT Viewer?action=UPDATE&amp;creator=factSet&amp;DYN_ARGS=true&amp;DOC_NAME=FAT:RGQ_ENTRPR_VAL_EV_SOURCE_WINDOW.FAT&amp;VAR:ID1=BWT-AT&amp;VAR:SDATE=20070323&amp;VAR:FDATE=20061229&amp;VAR:FREQ=WEEKLY&amp;VAR:RELITEM=&amp;VAR:CURRENCY=&amp;VAR:DB_TYPE=&amp;VAR:UNITS=M&amp;window=popu","p&amp;width=535&amp;height=425&amp;START_MAXIMIZED=FALSE&amp;Y=120&amp;display_string=audit"}</definedName>
    <definedName name="_721__FDSAUDITLINK__" localSheetId="0" hidden="1">{"fdsup://directions/FAT Viewer?action=UPDATE&amp;creator=factSet&amp;DYN_ARGS=true&amp;DOC_NAME=FAT:RGQ_ENTRPR_VAL_EV_SOURCE_WINDOW.FAT&amp;VAR:ID1=BWT-AT&amp;VAR:SDATE=20070323&amp;VAR:FDATE=20061229&amp;VAR:FREQ=WEEKLY&amp;VAR:RELITEM=&amp;VAR:CURRENCY=&amp;VAR:DB_TYPE=&amp;VAR:UNITS=M&amp;window=popu","p&amp;width=535&amp;height=425&amp;START_MAXIMIZED=FALSE&amp;Y=120&amp;display_string=audit"}</definedName>
    <definedName name="_721__FDSAUDITLINK__" hidden="1">{"fdsup://directions/FAT Viewer?action=UPDATE&amp;creator=factSet&amp;DYN_ARGS=true&amp;DOC_NAME=FAT:RGQ_ENTRPR_VAL_EV_SOURCE_WINDOW.FAT&amp;VAR:ID1=BWT-AT&amp;VAR:SDATE=20070323&amp;VAR:FDATE=20061229&amp;VAR:FREQ=WEEKLY&amp;VAR:RELITEM=&amp;VAR:CURRENCY=&amp;VAR:DB_TYPE=&amp;VAR:UNITS=M&amp;window=popu","p&amp;width=535&amp;height=425&amp;START_MAXIMIZED=FALSE&amp;Y=120&amp;display_string=audit"}</definedName>
    <definedName name="_722__FDSAUDITLINK__" localSheetId="1" hidden="1">{"fdsup://directions/FAT Viewer?action=UPDATE&amp;creator=factSet&amp;DYN_ARGS=true&amp;DOC_NAME=FAT:RGQ_ENTRPR_VAL_EV_SOURCE_WINDOW.FAT&amp;VAR:ID1=BWT-AT&amp;VAR:SDATE=20070316&amp;VAR:FDATE=20061229&amp;VAR:FREQ=WEEKLY&amp;VAR:RELITEM=&amp;VAR:CURRENCY=&amp;VAR:DB_TYPE=&amp;VAR:UNITS=M&amp;window=popu","p&amp;width=535&amp;height=425&amp;START_MAXIMIZED=FALSE&amp;Y=120&amp;display_string=audit"}</definedName>
    <definedName name="_722__FDSAUDITLINK__" localSheetId="0" hidden="1">{"fdsup://directions/FAT Viewer?action=UPDATE&amp;creator=factSet&amp;DYN_ARGS=true&amp;DOC_NAME=FAT:RGQ_ENTRPR_VAL_EV_SOURCE_WINDOW.FAT&amp;VAR:ID1=BWT-AT&amp;VAR:SDATE=20070316&amp;VAR:FDATE=20061229&amp;VAR:FREQ=WEEKLY&amp;VAR:RELITEM=&amp;VAR:CURRENCY=&amp;VAR:DB_TYPE=&amp;VAR:UNITS=M&amp;window=popu","p&amp;width=535&amp;height=425&amp;START_MAXIMIZED=FALSE&amp;Y=120&amp;display_string=audit"}</definedName>
    <definedName name="_722__FDSAUDITLINK__" hidden="1">{"fdsup://directions/FAT Viewer?action=UPDATE&amp;creator=factSet&amp;DYN_ARGS=true&amp;DOC_NAME=FAT:RGQ_ENTRPR_VAL_EV_SOURCE_WINDOW.FAT&amp;VAR:ID1=BWT-AT&amp;VAR:SDATE=20070316&amp;VAR:FDATE=20061229&amp;VAR:FREQ=WEEKLY&amp;VAR:RELITEM=&amp;VAR:CURRENCY=&amp;VAR:DB_TYPE=&amp;VAR:UNITS=M&amp;window=popu","p&amp;width=535&amp;height=425&amp;START_MAXIMIZED=FALSE&amp;Y=120&amp;display_string=audit"}</definedName>
    <definedName name="_723__FDSAUDITLINK__" localSheetId="1" hidden="1">{"fdsup://directions/FAT Viewer?action=UPDATE&amp;creator=factSet&amp;DYN_ARGS=true&amp;DOC_NAME=FAT:RGQ_ENTRPR_VAL_EV_SOURCE_WINDOW.FAT&amp;VAR:ID1=BWT-AT&amp;VAR:SDATE=20070309&amp;VAR:FDATE=20061229&amp;VAR:FREQ=WEEKLY&amp;VAR:RELITEM=&amp;VAR:CURRENCY=&amp;VAR:DB_TYPE=&amp;VAR:UNITS=M&amp;window=popu","p&amp;width=535&amp;height=425&amp;START_MAXIMIZED=FALSE&amp;Y=120&amp;display_string=audit"}</definedName>
    <definedName name="_723__FDSAUDITLINK__" localSheetId="0" hidden="1">{"fdsup://directions/FAT Viewer?action=UPDATE&amp;creator=factSet&amp;DYN_ARGS=true&amp;DOC_NAME=FAT:RGQ_ENTRPR_VAL_EV_SOURCE_WINDOW.FAT&amp;VAR:ID1=BWT-AT&amp;VAR:SDATE=20070309&amp;VAR:FDATE=20061229&amp;VAR:FREQ=WEEKLY&amp;VAR:RELITEM=&amp;VAR:CURRENCY=&amp;VAR:DB_TYPE=&amp;VAR:UNITS=M&amp;window=popu","p&amp;width=535&amp;height=425&amp;START_MAXIMIZED=FALSE&amp;Y=120&amp;display_string=audit"}</definedName>
    <definedName name="_723__FDSAUDITLINK__" hidden="1">{"fdsup://directions/FAT Viewer?action=UPDATE&amp;creator=factSet&amp;DYN_ARGS=true&amp;DOC_NAME=FAT:RGQ_ENTRPR_VAL_EV_SOURCE_WINDOW.FAT&amp;VAR:ID1=BWT-AT&amp;VAR:SDATE=20070309&amp;VAR:FDATE=20061229&amp;VAR:FREQ=WEEKLY&amp;VAR:RELITEM=&amp;VAR:CURRENCY=&amp;VAR:DB_TYPE=&amp;VAR:UNITS=M&amp;window=popu","p&amp;width=535&amp;height=425&amp;START_MAXIMIZED=FALSE&amp;Y=120&amp;display_string=audit"}</definedName>
    <definedName name="_724__FDSAUDITLINK__" localSheetId="1" hidden="1">{"fdsup://directions/FAT Viewer?action=UPDATE&amp;creator=factSet&amp;DYN_ARGS=true&amp;DOC_NAME=FAT:RGQ_ENTRPR_VAL_EV_SOURCE_WINDOW.FAT&amp;VAR:ID1=BWT-AT&amp;VAR:SDATE=20070302&amp;VAR:FDATE=20061229&amp;VAR:FREQ=WEEKLY&amp;VAR:RELITEM=&amp;VAR:CURRENCY=&amp;VAR:DB_TYPE=&amp;VAR:UNITS=M&amp;window=popu","p&amp;width=535&amp;height=425&amp;START_MAXIMIZED=FALSE&amp;Y=120&amp;display_string=audit"}</definedName>
    <definedName name="_724__FDSAUDITLINK__" localSheetId="0" hidden="1">{"fdsup://directions/FAT Viewer?action=UPDATE&amp;creator=factSet&amp;DYN_ARGS=true&amp;DOC_NAME=FAT:RGQ_ENTRPR_VAL_EV_SOURCE_WINDOW.FAT&amp;VAR:ID1=BWT-AT&amp;VAR:SDATE=20070302&amp;VAR:FDATE=20061229&amp;VAR:FREQ=WEEKLY&amp;VAR:RELITEM=&amp;VAR:CURRENCY=&amp;VAR:DB_TYPE=&amp;VAR:UNITS=M&amp;window=popu","p&amp;width=535&amp;height=425&amp;START_MAXIMIZED=FALSE&amp;Y=120&amp;display_string=audit"}</definedName>
    <definedName name="_724__FDSAUDITLINK__" hidden="1">{"fdsup://directions/FAT Viewer?action=UPDATE&amp;creator=factSet&amp;DYN_ARGS=true&amp;DOC_NAME=FAT:RGQ_ENTRPR_VAL_EV_SOURCE_WINDOW.FAT&amp;VAR:ID1=BWT-AT&amp;VAR:SDATE=20070302&amp;VAR:FDATE=20061229&amp;VAR:FREQ=WEEKLY&amp;VAR:RELITEM=&amp;VAR:CURRENCY=&amp;VAR:DB_TYPE=&amp;VAR:UNITS=M&amp;window=popu","p&amp;width=535&amp;height=425&amp;START_MAXIMIZED=FALSE&amp;Y=120&amp;display_string=audit"}</definedName>
    <definedName name="_725__FDSAUDITLINK__" localSheetId="1" hidden="1">{"fdsup://directions/FAT Viewer?action=UPDATE&amp;creator=factSet&amp;DYN_ARGS=true&amp;DOC_NAME=FAT:RGQ_ENTRPR_VAL_EV_SOURCE_WINDOW.FAT&amp;VAR:ID1=BWT-AT&amp;VAR:SDATE=20070223&amp;VAR:FDATE=20061229&amp;VAR:FREQ=WEEKLY&amp;VAR:RELITEM=&amp;VAR:CURRENCY=&amp;VAR:DB_TYPE=&amp;VAR:UNITS=M&amp;window=popu","p&amp;width=535&amp;height=425&amp;START_MAXIMIZED=FALSE&amp;Y=120&amp;display_string=audit"}</definedName>
    <definedName name="_725__FDSAUDITLINK__" localSheetId="0" hidden="1">{"fdsup://directions/FAT Viewer?action=UPDATE&amp;creator=factSet&amp;DYN_ARGS=true&amp;DOC_NAME=FAT:RGQ_ENTRPR_VAL_EV_SOURCE_WINDOW.FAT&amp;VAR:ID1=BWT-AT&amp;VAR:SDATE=20070223&amp;VAR:FDATE=20061229&amp;VAR:FREQ=WEEKLY&amp;VAR:RELITEM=&amp;VAR:CURRENCY=&amp;VAR:DB_TYPE=&amp;VAR:UNITS=M&amp;window=popu","p&amp;width=535&amp;height=425&amp;START_MAXIMIZED=FALSE&amp;Y=120&amp;display_string=audit"}</definedName>
    <definedName name="_725__FDSAUDITLINK__" hidden="1">{"fdsup://directions/FAT Viewer?action=UPDATE&amp;creator=factSet&amp;DYN_ARGS=true&amp;DOC_NAME=FAT:RGQ_ENTRPR_VAL_EV_SOURCE_WINDOW.FAT&amp;VAR:ID1=BWT-AT&amp;VAR:SDATE=20070223&amp;VAR:FDATE=20061229&amp;VAR:FREQ=WEEKLY&amp;VAR:RELITEM=&amp;VAR:CURRENCY=&amp;VAR:DB_TYPE=&amp;VAR:UNITS=M&amp;window=popu","p&amp;width=535&amp;height=425&amp;START_MAXIMIZED=FALSE&amp;Y=120&amp;display_string=audit"}</definedName>
    <definedName name="_726__FDSAUDITLINK__" localSheetId="1" hidden="1">{"fdsup://directions/FAT Viewer?action=UPDATE&amp;creator=factSet&amp;DYN_ARGS=true&amp;DOC_NAME=FAT:RGQ_ENTRPR_VAL_EV_SOURCE_WINDOW.FAT&amp;VAR:ID1=BWT-AT&amp;VAR:SDATE=20070216&amp;VAR:FDATE=20061229&amp;VAR:FREQ=WEEKLY&amp;VAR:RELITEM=&amp;VAR:CURRENCY=&amp;VAR:DB_TYPE=&amp;VAR:UNITS=M&amp;window=popu","p&amp;width=535&amp;height=425&amp;START_MAXIMIZED=FALSE&amp;Y=120&amp;display_string=audit"}</definedName>
    <definedName name="_726__FDSAUDITLINK__" localSheetId="0" hidden="1">{"fdsup://directions/FAT Viewer?action=UPDATE&amp;creator=factSet&amp;DYN_ARGS=true&amp;DOC_NAME=FAT:RGQ_ENTRPR_VAL_EV_SOURCE_WINDOW.FAT&amp;VAR:ID1=BWT-AT&amp;VAR:SDATE=20070216&amp;VAR:FDATE=20061229&amp;VAR:FREQ=WEEKLY&amp;VAR:RELITEM=&amp;VAR:CURRENCY=&amp;VAR:DB_TYPE=&amp;VAR:UNITS=M&amp;window=popu","p&amp;width=535&amp;height=425&amp;START_MAXIMIZED=FALSE&amp;Y=120&amp;display_string=audit"}</definedName>
    <definedName name="_726__FDSAUDITLINK__" hidden="1">{"fdsup://directions/FAT Viewer?action=UPDATE&amp;creator=factSet&amp;DYN_ARGS=true&amp;DOC_NAME=FAT:RGQ_ENTRPR_VAL_EV_SOURCE_WINDOW.FAT&amp;VAR:ID1=BWT-AT&amp;VAR:SDATE=20070216&amp;VAR:FDATE=20061229&amp;VAR:FREQ=WEEKLY&amp;VAR:RELITEM=&amp;VAR:CURRENCY=&amp;VAR:DB_TYPE=&amp;VAR:UNITS=M&amp;window=popu","p&amp;width=535&amp;height=425&amp;START_MAXIMIZED=FALSE&amp;Y=120&amp;display_string=audit"}</definedName>
    <definedName name="_727__FDSAUDITLINK__" localSheetId="1" hidden="1">{"fdsup://directions/FAT Viewer?action=UPDATE&amp;creator=factSet&amp;DYN_ARGS=true&amp;DOC_NAME=FAT:RGQ_ENTRPR_VAL_EV_SOURCE_WINDOW.FAT&amp;VAR:ID1=BWT-AT&amp;VAR:SDATE=20070209&amp;VAR:FDATE=20061229&amp;VAR:FREQ=WEEKLY&amp;VAR:RELITEM=&amp;VAR:CURRENCY=&amp;VAR:DB_TYPE=&amp;VAR:UNITS=M&amp;window=popu","p&amp;width=535&amp;height=425&amp;START_MAXIMIZED=FALSE&amp;Y=120&amp;display_string=audit"}</definedName>
    <definedName name="_727__FDSAUDITLINK__" localSheetId="0" hidden="1">{"fdsup://directions/FAT Viewer?action=UPDATE&amp;creator=factSet&amp;DYN_ARGS=true&amp;DOC_NAME=FAT:RGQ_ENTRPR_VAL_EV_SOURCE_WINDOW.FAT&amp;VAR:ID1=BWT-AT&amp;VAR:SDATE=20070209&amp;VAR:FDATE=20061229&amp;VAR:FREQ=WEEKLY&amp;VAR:RELITEM=&amp;VAR:CURRENCY=&amp;VAR:DB_TYPE=&amp;VAR:UNITS=M&amp;window=popu","p&amp;width=535&amp;height=425&amp;START_MAXIMIZED=FALSE&amp;Y=120&amp;display_string=audit"}</definedName>
    <definedName name="_727__FDSAUDITLINK__" hidden="1">{"fdsup://directions/FAT Viewer?action=UPDATE&amp;creator=factSet&amp;DYN_ARGS=true&amp;DOC_NAME=FAT:RGQ_ENTRPR_VAL_EV_SOURCE_WINDOW.FAT&amp;VAR:ID1=BWT-AT&amp;VAR:SDATE=20070209&amp;VAR:FDATE=20061229&amp;VAR:FREQ=WEEKLY&amp;VAR:RELITEM=&amp;VAR:CURRENCY=&amp;VAR:DB_TYPE=&amp;VAR:UNITS=M&amp;window=popu","p&amp;width=535&amp;height=425&amp;START_MAXIMIZED=FALSE&amp;Y=120&amp;display_string=audit"}</definedName>
    <definedName name="_728__FDSAUDITLINK__" localSheetId="1" hidden="1">{"fdsup://directions/FAT Viewer?action=UPDATE&amp;creator=factSet&amp;DYN_ARGS=true&amp;DOC_NAME=FAT:RGQ_ENTRPR_VAL_EV_SOURCE_WINDOW.FAT&amp;VAR:ID1=BWT-AT&amp;VAR:SDATE=20070202&amp;VAR:FDATE=20061229&amp;VAR:FREQ=WEEKLY&amp;VAR:RELITEM=&amp;VAR:CURRENCY=&amp;VAR:DB_TYPE=&amp;VAR:UNITS=M&amp;window=popu","p&amp;width=535&amp;height=425&amp;START_MAXIMIZED=FALSE&amp;Y=120&amp;display_string=audit"}</definedName>
    <definedName name="_728__FDSAUDITLINK__" localSheetId="0" hidden="1">{"fdsup://directions/FAT Viewer?action=UPDATE&amp;creator=factSet&amp;DYN_ARGS=true&amp;DOC_NAME=FAT:RGQ_ENTRPR_VAL_EV_SOURCE_WINDOW.FAT&amp;VAR:ID1=BWT-AT&amp;VAR:SDATE=20070202&amp;VAR:FDATE=20061229&amp;VAR:FREQ=WEEKLY&amp;VAR:RELITEM=&amp;VAR:CURRENCY=&amp;VAR:DB_TYPE=&amp;VAR:UNITS=M&amp;window=popu","p&amp;width=535&amp;height=425&amp;START_MAXIMIZED=FALSE&amp;Y=120&amp;display_string=audit"}</definedName>
    <definedName name="_728__FDSAUDITLINK__" hidden="1">{"fdsup://directions/FAT Viewer?action=UPDATE&amp;creator=factSet&amp;DYN_ARGS=true&amp;DOC_NAME=FAT:RGQ_ENTRPR_VAL_EV_SOURCE_WINDOW.FAT&amp;VAR:ID1=BWT-AT&amp;VAR:SDATE=20070202&amp;VAR:FDATE=20061229&amp;VAR:FREQ=WEEKLY&amp;VAR:RELITEM=&amp;VAR:CURRENCY=&amp;VAR:DB_TYPE=&amp;VAR:UNITS=M&amp;window=popu","p&amp;width=535&amp;height=425&amp;START_MAXIMIZED=FALSE&amp;Y=120&amp;display_string=audit"}</definedName>
    <definedName name="_729__FDSAUDITLINK__" localSheetId="1" hidden="1">{"fdsup://directions/FAT Viewer?action=UPDATE&amp;creator=factSet&amp;DYN_ARGS=true&amp;DOC_NAME=FAT:RGQ_ENTRPR_VAL_EV_SOURCE_WINDOW.FAT&amp;VAR:ID1=BWT-AT&amp;VAR:SDATE=20070126&amp;VAR:FDATE=20061229&amp;VAR:FREQ=WEEKLY&amp;VAR:RELITEM=&amp;VAR:CURRENCY=&amp;VAR:DB_TYPE=&amp;VAR:UNITS=M&amp;window=popu","p&amp;width=535&amp;height=425&amp;START_MAXIMIZED=FALSE&amp;Y=120&amp;display_string=audit"}</definedName>
    <definedName name="_729__FDSAUDITLINK__" localSheetId="0" hidden="1">{"fdsup://directions/FAT Viewer?action=UPDATE&amp;creator=factSet&amp;DYN_ARGS=true&amp;DOC_NAME=FAT:RGQ_ENTRPR_VAL_EV_SOURCE_WINDOW.FAT&amp;VAR:ID1=BWT-AT&amp;VAR:SDATE=20070126&amp;VAR:FDATE=20061229&amp;VAR:FREQ=WEEKLY&amp;VAR:RELITEM=&amp;VAR:CURRENCY=&amp;VAR:DB_TYPE=&amp;VAR:UNITS=M&amp;window=popu","p&amp;width=535&amp;height=425&amp;START_MAXIMIZED=FALSE&amp;Y=120&amp;display_string=audit"}</definedName>
    <definedName name="_729__FDSAUDITLINK__" hidden="1">{"fdsup://directions/FAT Viewer?action=UPDATE&amp;creator=factSet&amp;DYN_ARGS=true&amp;DOC_NAME=FAT:RGQ_ENTRPR_VAL_EV_SOURCE_WINDOW.FAT&amp;VAR:ID1=BWT-AT&amp;VAR:SDATE=20070126&amp;VAR:FDATE=20061229&amp;VAR:FREQ=WEEKLY&amp;VAR:RELITEM=&amp;VAR:CURRENCY=&amp;VAR:DB_TYPE=&amp;VAR:UNITS=M&amp;window=popu","p&amp;width=535&amp;height=425&amp;START_MAXIMIZED=FALSE&amp;Y=120&amp;display_string=audit"}</definedName>
    <definedName name="_73__123Graph_CCHART_16" localSheetId="0" hidden="1">#REF!</definedName>
    <definedName name="_73__123Graph_CCHART_16" hidden="1">#REF!</definedName>
    <definedName name="_73__FDSAUDITLINK__" localSheetId="1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73__FDSAUDITLINK__" localSheetId="0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73__FDSAUDITLINK__" hidden="1">{"fdsup://directions/FAT Viewer?action=UPDATE&amp;creator=factSet&amp;DYN_ARGS=true&amp;DOC_NAME=FAT:RGQ_ENTRPR_VAL_EV_SOURCE_WINDOW.FAT&amp;VAR:ID1=PNR&amp;VAR:SDATE=20090821&amp;VAR:FDATE=20090630&amp;VAR:FREQ=WEEKLY&amp;VAR:RELITEM=&amp;VAR:CURRENCY=&amp;VAR:DB_TYPE=&amp;VAR:UNITS=M&amp;window=popup&amp;w","idth=535&amp;height=425&amp;START_MAXIMIZED=FALSE&amp;Y=120&amp;display_string=audit"}</definedName>
    <definedName name="_730__FDSAUDITLINK__" localSheetId="1" hidden="1">{"fdsup://directions/FAT Viewer?action=UPDATE&amp;creator=factSet&amp;DYN_ARGS=true&amp;DOC_NAME=FAT:RGQ_ENTRPR_VAL_EV_SOURCE_WINDOW.FAT&amp;VAR:ID1=BWT-AT&amp;VAR:SDATE=20070119&amp;VAR:FDATE=20061229&amp;VAR:FREQ=WEEKLY&amp;VAR:RELITEM=&amp;VAR:CURRENCY=&amp;VAR:DB_TYPE=&amp;VAR:UNITS=M&amp;window=popu","p&amp;width=535&amp;height=425&amp;START_MAXIMIZED=FALSE&amp;Y=120&amp;display_string=audit"}</definedName>
    <definedName name="_730__FDSAUDITLINK__" localSheetId="0" hidden="1">{"fdsup://directions/FAT Viewer?action=UPDATE&amp;creator=factSet&amp;DYN_ARGS=true&amp;DOC_NAME=FAT:RGQ_ENTRPR_VAL_EV_SOURCE_WINDOW.FAT&amp;VAR:ID1=BWT-AT&amp;VAR:SDATE=20070119&amp;VAR:FDATE=20061229&amp;VAR:FREQ=WEEKLY&amp;VAR:RELITEM=&amp;VAR:CURRENCY=&amp;VAR:DB_TYPE=&amp;VAR:UNITS=M&amp;window=popu","p&amp;width=535&amp;height=425&amp;START_MAXIMIZED=FALSE&amp;Y=120&amp;display_string=audit"}</definedName>
    <definedName name="_730__FDSAUDITLINK__" hidden="1">{"fdsup://directions/FAT Viewer?action=UPDATE&amp;creator=factSet&amp;DYN_ARGS=true&amp;DOC_NAME=FAT:RGQ_ENTRPR_VAL_EV_SOURCE_WINDOW.FAT&amp;VAR:ID1=BWT-AT&amp;VAR:SDATE=20070119&amp;VAR:FDATE=20061229&amp;VAR:FREQ=WEEKLY&amp;VAR:RELITEM=&amp;VAR:CURRENCY=&amp;VAR:DB_TYPE=&amp;VAR:UNITS=M&amp;window=popu","p&amp;width=535&amp;height=425&amp;START_MAXIMIZED=FALSE&amp;Y=120&amp;display_string=audit"}</definedName>
    <definedName name="_731__FDSAUDITLINK__" localSheetId="1" hidden="1">{"fdsup://directions/FAT Viewer?action=UPDATE&amp;creator=factSet&amp;DYN_ARGS=true&amp;DOC_NAME=FAT:RGQ_ENTRPR_VAL_EV_SOURCE_WINDOW.FAT&amp;VAR:ID1=BWT-AT&amp;VAR:SDATE=20070112&amp;VAR:FDATE=20061229&amp;VAR:FREQ=WEEKLY&amp;VAR:RELITEM=&amp;VAR:CURRENCY=&amp;VAR:DB_TYPE=&amp;VAR:UNITS=M&amp;window=popu","p&amp;width=535&amp;height=425&amp;START_MAXIMIZED=FALSE&amp;Y=120&amp;display_string=audit"}</definedName>
    <definedName name="_731__FDSAUDITLINK__" localSheetId="0" hidden="1">{"fdsup://directions/FAT Viewer?action=UPDATE&amp;creator=factSet&amp;DYN_ARGS=true&amp;DOC_NAME=FAT:RGQ_ENTRPR_VAL_EV_SOURCE_WINDOW.FAT&amp;VAR:ID1=BWT-AT&amp;VAR:SDATE=20070112&amp;VAR:FDATE=20061229&amp;VAR:FREQ=WEEKLY&amp;VAR:RELITEM=&amp;VAR:CURRENCY=&amp;VAR:DB_TYPE=&amp;VAR:UNITS=M&amp;window=popu","p&amp;width=535&amp;height=425&amp;START_MAXIMIZED=FALSE&amp;Y=120&amp;display_string=audit"}</definedName>
    <definedName name="_731__FDSAUDITLINK__" hidden="1">{"fdsup://directions/FAT Viewer?action=UPDATE&amp;creator=factSet&amp;DYN_ARGS=true&amp;DOC_NAME=FAT:RGQ_ENTRPR_VAL_EV_SOURCE_WINDOW.FAT&amp;VAR:ID1=BWT-AT&amp;VAR:SDATE=20070112&amp;VAR:FDATE=20061229&amp;VAR:FREQ=WEEKLY&amp;VAR:RELITEM=&amp;VAR:CURRENCY=&amp;VAR:DB_TYPE=&amp;VAR:UNITS=M&amp;window=popu","p&amp;width=535&amp;height=425&amp;START_MAXIMIZED=FALSE&amp;Y=120&amp;display_string=audit"}</definedName>
    <definedName name="_732__FDSAUDITLINK__" localSheetId="1" hidden="1">{"fdsup://directions/FAT Viewer?action=UPDATE&amp;creator=factSet&amp;DYN_ARGS=true&amp;DOC_NAME=FAT:RGQ_ENTRPR_VAL_EV_SOURCE_WINDOW.FAT&amp;VAR:ID1=BWT-AT&amp;VAR:SDATE=20070105&amp;VAR:FDATE=20061229&amp;VAR:FREQ=WEEKLY&amp;VAR:RELITEM=&amp;VAR:CURRENCY=&amp;VAR:DB_TYPE=&amp;VAR:UNITS=M&amp;window=popu","p&amp;width=535&amp;height=425&amp;START_MAXIMIZED=FALSE&amp;Y=120&amp;display_string=audit"}</definedName>
    <definedName name="_732__FDSAUDITLINK__" localSheetId="0" hidden="1">{"fdsup://directions/FAT Viewer?action=UPDATE&amp;creator=factSet&amp;DYN_ARGS=true&amp;DOC_NAME=FAT:RGQ_ENTRPR_VAL_EV_SOURCE_WINDOW.FAT&amp;VAR:ID1=BWT-AT&amp;VAR:SDATE=20070105&amp;VAR:FDATE=20061229&amp;VAR:FREQ=WEEKLY&amp;VAR:RELITEM=&amp;VAR:CURRENCY=&amp;VAR:DB_TYPE=&amp;VAR:UNITS=M&amp;window=popu","p&amp;width=535&amp;height=425&amp;START_MAXIMIZED=FALSE&amp;Y=120&amp;display_string=audit"}</definedName>
    <definedName name="_732__FDSAUDITLINK__" hidden="1">{"fdsup://directions/FAT Viewer?action=UPDATE&amp;creator=factSet&amp;DYN_ARGS=true&amp;DOC_NAME=FAT:RGQ_ENTRPR_VAL_EV_SOURCE_WINDOW.FAT&amp;VAR:ID1=BWT-AT&amp;VAR:SDATE=20070105&amp;VAR:FDATE=20061229&amp;VAR:FREQ=WEEKLY&amp;VAR:RELITEM=&amp;VAR:CURRENCY=&amp;VAR:DB_TYPE=&amp;VAR:UNITS=M&amp;window=popu","p&amp;width=535&amp;height=425&amp;START_MAXIMIZED=FALSE&amp;Y=120&amp;display_string=audit"}</definedName>
    <definedName name="_733__FDSAUDITLINK__" localSheetId="1" hidden="1">{"fdsup://directions/FAT Viewer?action=UPDATE&amp;creator=factSet&amp;DYN_ARGS=true&amp;DOC_NAME=FAT:RGQ_ENTRPR_VAL_EV_SOURCE_WINDOW.FAT&amp;VAR:ID1=BWT-AT&amp;VAR:SDATE=20061229&amp;VAR:FDATE=20061229&amp;VAR:FREQ=WEEKLY&amp;VAR:RELITEM=&amp;VAR:CURRENCY=&amp;VAR:DB_TYPE=&amp;VAR:UNITS=M&amp;window=popu","p&amp;width=535&amp;height=425&amp;START_MAXIMIZED=FALSE&amp;Y=120&amp;display_string=audit"}</definedName>
    <definedName name="_733__FDSAUDITLINK__" localSheetId="0" hidden="1">{"fdsup://directions/FAT Viewer?action=UPDATE&amp;creator=factSet&amp;DYN_ARGS=true&amp;DOC_NAME=FAT:RGQ_ENTRPR_VAL_EV_SOURCE_WINDOW.FAT&amp;VAR:ID1=BWT-AT&amp;VAR:SDATE=20061229&amp;VAR:FDATE=20061229&amp;VAR:FREQ=WEEKLY&amp;VAR:RELITEM=&amp;VAR:CURRENCY=&amp;VAR:DB_TYPE=&amp;VAR:UNITS=M&amp;window=popu","p&amp;width=535&amp;height=425&amp;START_MAXIMIZED=FALSE&amp;Y=120&amp;display_string=audit"}</definedName>
    <definedName name="_733__FDSAUDITLINK__" hidden="1">{"fdsup://directions/FAT Viewer?action=UPDATE&amp;creator=factSet&amp;DYN_ARGS=true&amp;DOC_NAME=FAT:RGQ_ENTRPR_VAL_EV_SOURCE_WINDOW.FAT&amp;VAR:ID1=BWT-AT&amp;VAR:SDATE=20061229&amp;VAR:FDATE=20061229&amp;VAR:FREQ=WEEKLY&amp;VAR:RELITEM=&amp;VAR:CURRENCY=&amp;VAR:DB_TYPE=&amp;VAR:UNITS=M&amp;window=popu","p&amp;width=535&amp;height=425&amp;START_MAXIMIZED=FALSE&amp;Y=120&amp;display_string=audit"}</definedName>
    <definedName name="_734__FDSAUDITLINK__" localSheetId="1" hidden="1">{"fdsup://directions/FAT Viewer?action=UPDATE&amp;creator=factSet&amp;DYN_ARGS=true&amp;DOC_NAME=FAT:RGQ_ENTRPR_VAL_EV_SOURCE_WINDOW.FAT&amp;VAR:ID1=BWT-AT&amp;VAR:SDATE=20061222&amp;VAR:FDATE=20060929&amp;VAR:FREQ=WEEKLY&amp;VAR:RELITEM=&amp;VAR:CURRENCY=&amp;VAR:DB_TYPE=&amp;VAR:UNITS=M&amp;window=popu","p&amp;width=535&amp;height=425&amp;START_MAXIMIZED=FALSE&amp;Y=120&amp;display_string=audit"}</definedName>
    <definedName name="_734__FDSAUDITLINK__" localSheetId="0" hidden="1">{"fdsup://directions/FAT Viewer?action=UPDATE&amp;creator=factSet&amp;DYN_ARGS=true&amp;DOC_NAME=FAT:RGQ_ENTRPR_VAL_EV_SOURCE_WINDOW.FAT&amp;VAR:ID1=BWT-AT&amp;VAR:SDATE=20061222&amp;VAR:FDATE=20060929&amp;VAR:FREQ=WEEKLY&amp;VAR:RELITEM=&amp;VAR:CURRENCY=&amp;VAR:DB_TYPE=&amp;VAR:UNITS=M&amp;window=popu","p&amp;width=535&amp;height=425&amp;START_MAXIMIZED=FALSE&amp;Y=120&amp;display_string=audit"}</definedName>
    <definedName name="_734__FDSAUDITLINK__" hidden="1">{"fdsup://directions/FAT Viewer?action=UPDATE&amp;creator=factSet&amp;DYN_ARGS=true&amp;DOC_NAME=FAT:RGQ_ENTRPR_VAL_EV_SOURCE_WINDOW.FAT&amp;VAR:ID1=BWT-AT&amp;VAR:SDATE=20061222&amp;VAR:FDATE=20060929&amp;VAR:FREQ=WEEKLY&amp;VAR:RELITEM=&amp;VAR:CURRENCY=&amp;VAR:DB_TYPE=&amp;VAR:UNITS=M&amp;window=popu","p&amp;width=535&amp;height=425&amp;START_MAXIMIZED=FALSE&amp;Y=120&amp;display_string=audit"}</definedName>
    <definedName name="_735__FDSAUDITLINK__" localSheetId="1" hidden="1">{"fdsup://directions/FAT Viewer?action=UPDATE&amp;creator=factSet&amp;DYN_ARGS=true&amp;DOC_NAME=FAT:RGQ_ENTRPR_VAL_EV_SOURCE_WINDOW.FAT&amp;VAR:ID1=BWT-AT&amp;VAR:SDATE=20061215&amp;VAR:FDATE=20060929&amp;VAR:FREQ=WEEKLY&amp;VAR:RELITEM=&amp;VAR:CURRENCY=&amp;VAR:DB_TYPE=&amp;VAR:UNITS=M&amp;window=popu","p&amp;width=535&amp;height=425&amp;START_MAXIMIZED=FALSE&amp;Y=120&amp;display_string=audit"}</definedName>
    <definedName name="_735__FDSAUDITLINK__" localSheetId="0" hidden="1">{"fdsup://directions/FAT Viewer?action=UPDATE&amp;creator=factSet&amp;DYN_ARGS=true&amp;DOC_NAME=FAT:RGQ_ENTRPR_VAL_EV_SOURCE_WINDOW.FAT&amp;VAR:ID1=BWT-AT&amp;VAR:SDATE=20061215&amp;VAR:FDATE=20060929&amp;VAR:FREQ=WEEKLY&amp;VAR:RELITEM=&amp;VAR:CURRENCY=&amp;VAR:DB_TYPE=&amp;VAR:UNITS=M&amp;window=popu","p&amp;width=535&amp;height=425&amp;START_MAXIMIZED=FALSE&amp;Y=120&amp;display_string=audit"}</definedName>
    <definedName name="_735__FDSAUDITLINK__" hidden="1">{"fdsup://directions/FAT Viewer?action=UPDATE&amp;creator=factSet&amp;DYN_ARGS=true&amp;DOC_NAME=FAT:RGQ_ENTRPR_VAL_EV_SOURCE_WINDOW.FAT&amp;VAR:ID1=BWT-AT&amp;VAR:SDATE=20061215&amp;VAR:FDATE=20060929&amp;VAR:FREQ=WEEKLY&amp;VAR:RELITEM=&amp;VAR:CURRENCY=&amp;VAR:DB_TYPE=&amp;VAR:UNITS=M&amp;window=popu","p&amp;width=535&amp;height=425&amp;START_MAXIMIZED=FALSE&amp;Y=120&amp;display_string=audit"}</definedName>
    <definedName name="_736__FDSAUDITLINK__" localSheetId="1" hidden="1">{"fdsup://directions/FAT Viewer?action=UPDATE&amp;creator=factSet&amp;DYN_ARGS=true&amp;DOC_NAME=FAT:RGQ_ENTRPR_VAL_EV_SOURCE_WINDOW.FAT&amp;VAR:ID1=BWT-AT&amp;VAR:SDATE=20061208&amp;VAR:FDATE=20060929&amp;VAR:FREQ=WEEKLY&amp;VAR:RELITEM=&amp;VAR:CURRENCY=&amp;VAR:DB_TYPE=&amp;VAR:UNITS=M&amp;window=popu","p&amp;width=535&amp;height=425&amp;START_MAXIMIZED=FALSE&amp;Y=120&amp;display_string=audit"}</definedName>
    <definedName name="_736__FDSAUDITLINK__" localSheetId="0" hidden="1">{"fdsup://directions/FAT Viewer?action=UPDATE&amp;creator=factSet&amp;DYN_ARGS=true&amp;DOC_NAME=FAT:RGQ_ENTRPR_VAL_EV_SOURCE_WINDOW.FAT&amp;VAR:ID1=BWT-AT&amp;VAR:SDATE=20061208&amp;VAR:FDATE=20060929&amp;VAR:FREQ=WEEKLY&amp;VAR:RELITEM=&amp;VAR:CURRENCY=&amp;VAR:DB_TYPE=&amp;VAR:UNITS=M&amp;window=popu","p&amp;width=535&amp;height=425&amp;START_MAXIMIZED=FALSE&amp;Y=120&amp;display_string=audit"}</definedName>
    <definedName name="_736__FDSAUDITLINK__" hidden="1">{"fdsup://directions/FAT Viewer?action=UPDATE&amp;creator=factSet&amp;DYN_ARGS=true&amp;DOC_NAME=FAT:RGQ_ENTRPR_VAL_EV_SOURCE_WINDOW.FAT&amp;VAR:ID1=BWT-AT&amp;VAR:SDATE=20061208&amp;VAR:FDATE=20060929&amp;VAR:FREQ=WEEKLY&amp;VAR:RELITEM=&amp;VAR:CURRENCY=&amp;VAR:DB_TYPE=&amp;VAR:UNITS=M&amp;window=popu","p&amp;width=535&amp;height=425&amp;START_MAXIMIZED=FALSE&amp;Y=120&amp;display_string=audit"}</definedName>
    <definedName name="_737__FDSAUDITLINK__" localSheetId="1" hidden="1">{"fdsup://directions/FAT Viewer?action=UPDATE&amp;creator=factSet&amp;DYN_ARGS=true&amp;DOC_NAME=FAT:RGQ_ENTRPR_VAL_EV_SOURCE_WINDOW.FAT&amp;VAR:ID1=BWT-AT&amp;VAR:SDATE=20061201&amp;VAR:FDATE=20060929&amp;VAR:FREQ=WEEKLY&amp;VAR:RELITEM=&amp;VAR:CURRENCY=&amp;VAR:DB_TYPE=&amp;VAR:UNITS=M&amp;window=popu","p&amp;width=535&amp;height=425&amp;START_MAXIMIZED=FALSE&amp;Y=120&amp;display_string=audit"}</definedName>
    <definedName name="_737__FDSAUDITLINK__" localSheetId="0" hidden="1">{"fdsup://directions/FAT Viewer?action=UPDATE&amp;creator=factSet&amp;DYN_ARGS=true&amp;DOC_NAME=FAT:RGQ_ENTRPR_VAL_EV_SOURCE_WINDOW.FAT&amp;VAR:ID1=BWT-AT&amp;VAR:SDATE=20061201&amp;VAR:FDATE=20060929&amp;VAR:FREQ=WEEKLY&amp;VAR:RELITEM=&amp;VAR:CURRENCY=&amp;VAR:DB_TYPE=&amp;VAR:UNITS=M&amp;window=popu","p&amp;width=535&amp;height=425&amp;START_MAXIMIZED=FALSE&amp;Y=120&amp;display_string=audit"}</definedName>
    <definedName name="_737__FDSAUDITLINK__" hidden="1">{"fdsup://directions/FAT Viewer?action=UPDATE&amp;creator=factSet&amp;DYN_ARGS=true&amp;DOC_NAME=FAT:RGQ_ENTRPR_VAL_EV_SOURCE_WINDOW.FAT&amp;VAR:ID1=BWT-AT&amp;VAR:SDATE=20061201&amp;VAR:FDATE=20060929&amp;VAR:FREQ=WEEKLY&amp;VAR:RELITEM=&amp;VAR:CURRENCY=&amp;VAR:DB_TYPE=&amp;VAR:UNITS=M&amp;window=popu","p&amp;width=535&amp;height=425&amp;START_MAXIMIZED=FALSE&amp;Y=120&amp;display_string=audit"}</definedName>
    <definedName name="_738__FDSAUDITLINK__" localSheetId="1" hidden="1">{"fdsup://directions/FAT Viewer?action=UPDATE&amp;creator=factSet&amp;DYN_ARGS=true&amp;DOC_NAME=FAT:RGQ_ENTRPR_VAL_EV_SOURCE_WINDOW.FAT&amp;VAR:ID1=BWT-AT&amp;VAR:SDATE=20061124&amp;VAR:FDATE=20060929&amp;VAR:FREQ=WEEKLY&amp;VAR:RELITEM=&amp;VAR:CURRENCY=&amp;VAR:DB_TYPE=&amp;VAR:UNITS=M&amp;window=popu","p&amp;width=535&amp;height=425&amp;START_MAXIMIZED=FALSE&amp;Y=120&amp;display_string=audit"}</definedName>
    <definedName name="_738__FDSAUDITLINK__" localSheetId="0" hidden="1">{"fdsup://directions/FAT Viewer?action=UPDATE&amp;creator=factSet&amp;DYN_ARGS=true&amp;DOC_NAME=FAT:RGQ_ENTRPR_VAL_EV_SOURCE_WINDOW.FAT&amp;VAR:ID1=BWT-AT&amp;VAR:SDATE=20061124&amp;VAR:FDATE=20060929&amp;VAR:FREQ=WEEKLY&amp;VAR:RELITEM=&amp;VAR:CURRENCY=&amp;VAR:DB_TYPE=&amp;VAR:UNITS=M&amp;window=popu","p&amp;width=535&amp;height=425&amp;START_MAXIMIZED=FALSE&amp;Y=120&amp;display_string=audit"}</definedName>
    <definedName name="_738__FDSAUDITLINK__" hidden="1">{"fdsup://directions/FAT Viewer?action=UPDATE&amp;creator=factSet&amp;DYN_ARGS=true&amp;DOC_NAME=FAT:RGQ_ENTRPR_VAL_EV_SOURCE_WINDOW.FAT&amp;VAR:ID1=BWT-AT&amp;VAR:SDATE=20061124&amp;VAR:FDATE=20060929&amp;VAR:FREQ=WEEKLY&amp;VAR:RELITEM=&amp;VAR:CURRENCY=&amp;VAR:DB_TYPE=&amp;VAR:UNITS=M&amp;window=popu","p&amp;width=535&amp;height=425&amp;START_MAXIMIZED=FALSE&amp;Y=120&amp;display_string=audit"}</definedName>
    <definedName name="_739__FDSAUDITLINK__" localSheetId="1" hidden="1">{"fdsup://directions/FAT Viewer?action=UPDATE&amp;creator=factSet&amp;DYN_ARGS=true&amp;DOC_NAME=FAT:RGQ_ENTRPR_VAL_EV_SOURCE_WINDOW.FAT&amp;VAR:ID1=BWT-AT&amp;VAR:SDATE=20061117&amp;VAR:FDATE=20060929&amp;VAR:FREQ=WEEKLY&amp;VAR:RELITEM=&amp;VAR:CURRENCY=&amp;VAR:DB_TYPE=&amp;VAR:UNITS=M&amp;window=popu","p&amp;width=535&amp;height=425&amp;START_MAXIMIZED=FALSE&amp;Y=120&amp;display_string=audit"}</definedName>
    <definedName name="_739__FDSAUDITLINK__" localSheetId="0" hidden="1">{"fdsup://directions/FAT Viewer?action=UPDATE&amp;creator=factSet&amp;DYN_ARGS=true&amp;DOC_NAME=FAT:RGQ_ENTRPR_VAL_EV_SOURCE_WINDOW.FAT&amp;VAR:ID1=BWT-AT&amp;VAR:SDATE=20061117&amp;VAR:FDATE=20060929&amp;VAR:FREQ=WEEKLY&amp;VAR:RELITEM=&amp;VAR:CURRENCY=&amp;VAR:DB_TYPE=&amp;VAR:UNITS=M&amp;window=popu","p&amp;width=535&amp;height=425&amp;START_MAXIMIZED=FALSE&amp;Y=120&amp;display_string=audit"}</definedName>
    <definedName name="_739__FDSAUDITLINK__" hidden="1">{"fdsup://directions/FAT Viewer?action=UPDATE&amp;creator=factSet&amp;DYN_ARGS=true&amp;DOC_NAME=FAT:RGQ_ENTRPR_VAL_EV_SOURCE_WINDOW.FAT&amp;VAR:ID1=BWT-AT&amp;VAR:SDATE=20061117&amp;VAR:FDATE=20060929&amp;VAR:FREQ=WEEKLY&amp;VAR:RELITEM=&amp;VAR:CURRENCY=&amp;VAR:DB_TYPE=&amp;VAR:UNITS=M&amp;window=popu","p&amp;width=535&amp;height=425&amp;START_MAXIMIZED=FALSE&amp;Y=120&amp;display_string=audit"}</definedName>
    <definedName name="_74__123Graph_CCHART_17" localSheetId="0" hidden="1">#REF!</definedName>
    <definedName name="_74__123Graph_CCHART_17" hidden="1">#REF!</definedName>
    <definedName name="_74__FDSAUDITLINK__" localSheetId="1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74__FDSAUDITLINK__" localSheetId="0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74__FDSAUDITLINK__" hidden="1">{"fdsup://directions/FAT Viewer?action=UPDATE&amp;creator=factSet&amp;DYN_ARGS=true&amp;DOC_NAME=FAT:RGQ_ENTRPR_VAL_EV_SOURCE_WINDOW.FAT&amp;VAR:ID1=PNR&amp;VAR:SDATE=20090814&amp;VAR:FDATE=20090630&amp;VAR:FREQ=WEEKLY&amp;VAR:RELITEM=&amp;VAR:CURRENCY=&amp;VAR:DB_TYPE=&amp;VAR:UNITS=M&amp;window=popup&amp;w","idth=535&amp;height=425&amp;START_MAXIMIZED=FALSE&amp;Y=120&amp;display_string=audit"}</definedName>
    <definedName name="_740__FDSAUDITLINK__" localSheetId="1" hidden="1">{"fdsup://directions/FAT Viewer?action=UPDATE&amp;creator=factSet&amp;DYN_ARGS=true&amp;DOC_NAME=FAT:RGQ_ENTRPR_VAL_EV_SOURCE_WINDOW.FAT&amp;VAR:ID1=BWT-AT&amp;VAR:SDATE=20061110&amp;VAR:FDATE=20060929&amp;VAR:FREQ=WEEKLY&amp;VAR:RELITEM=&amp;VAR:CURRENCY=&amp;VAR:DB_TYPE=&amp;VAR:UNITS=M&amp;window=popu","p&amp;width=535&amp;height=425&amp;START_MAXIMIZED=FALSE&amp;Y=120&amp;display_string=audit"}</definedName>
    <definedName name="_740__FDSAUDITLINK__" localSheetId="0" hidden="1">{"fdsup://directions/FAT Viewer?action=UPDATE&amp;creator=factSet&amp;DYN_ARGS=true&amp;DOC_NAME=FAT:RGQ_ENTRPR_VAL_EV_SOURCE_WINDOW.FAT&amp;VAR:ID1=BWT-AT&amp;VAR:SDATE=20061110&amp;VAR:FDATE=20060929&amp;VAR:FREQ=WEEKLY&amp;VAR:RELITEM=&amp;VAR:CURRENCY=&amp;VAR:DB_TYPE=&amp;VAR:UNITS=M&amp;window=popu","p&amp;width=535&amp;height=425&amp;START_MAXIMIZED=FALSE&amp;Y=120&amp;display_string=audit"}</definedName>
    <definedName name="_740__FDSAUDITLINK__" hidden="1">{"fdsup://directions/FAT Viewer?action=UPDATE&amp;creator=factSet&amp;DYN_ARGS=true&amp;DOC_NAME=FAT:RGQ_ENTRPR_VAL_EV_SOURCE_WINDOW.FAT&amp;VAR:ID1=BWT-AT&amp;VAR:SDATE=20061110&amp;VAR:FDATE=20060929&amp;VAR:FREQ=WEEKLY&amp;VAR:RELITEM=&amp;VAR:CURRENCY=&amp;VAR:DB_TYPE=&amp;VAR:UNITS=M&amp;window=popu","p&amp;width=535&amp;height=425&amp;START_MAXIMIZED=FALSE&amp;Y=120&amp;display_string=audit"}</definedName>
    <definedName name="_741__FDSAUDITLINK__" localSheetId="1" hidden="1">{"fdsup://directions/FAT Viewer?action=UPDATE&amp;creator=factSet&amp;DYN_ARGS=true&amp;DOC_NAME=FAT:RGQ_ENTRPR_VAL_EV_SOURCE_WINDOW.FAT&amp;VAR:ID1=BWT-AT&amp;VAR:SDATE=20061103&amp;VAR:FDATE=20060929&amp;VAR:FREQ=WEEKLY&amp;VAR:RELITEM=&amp;VAR:CURRENCY=&amp;VAR:DB_TYPE=&amp;VAR:UNITS=M&amp;window=popu","p&amp;width=535&amp;height=425&amp;START_MAXIMIZED=FALSE&amp;Y=120&amp;display_string=audit"}</definedName>
    <definedName name="_741__FDSAUDITLINK__" localSheetId="0" hidden="1">{"fdsup://directions/FAT Viewer?action=UPDATE&amp;creator=factSet&amp;DYN_ARGS=true&amp;DOC_NAME=FAT:RGQ_ENTRPR_VAL_EV_SOURCE_WINDOW.FAT&amp;VAR:ID1=BWT-AT&amp;VAR:SDATE=20061103&amp;VAR:FDATE=20060929&amp;VAR:FREQ=WEEKLY&amp;VAR:RELITEM=&amp;VAR:CURRENCY=&amp;VAR:DB_TYPE=&amp;VAR:UNITS=M&amp;window=popu","p&amp;width=535&amp;height=425&amp;START_MAXIMIZED=FALSE&amp;Y=120&amp;display_string=audit"}</definedName>
    <definedName name="_741__FDSAUDITLINK__" hidden="1">{"fdsup://directions/FAT Viewer?action=UPDATE&amp;creator=factSet&amp;DYN_ARGS=true&amp;DOC_NAME=FAT:RGQ_ENTRPR_VAL_EV_SOURCE_WINDOW.FAT&amp;VAR:ID1=BWT-AT&amp;VAR:SDATE=20061103&amp;VAR:FDATE=20060929&amp;VAR:FREQ=WEEKLY&amp;VAR:RELITEM=&amp;VAR:CURRENCY=&amp;VAR:DB_TYPE=&amp;VAR:UNITS=M&amp;window=popu","p&amp;width=535&amp;height=425&amp;START_MAXIMIZED=FALSE&amp;Y=120&amp;display_string=audit"}</definedName>
    <definedName name="_742__FDSAUDITLINK__" localSheetId="1" hidden="1">{"fdsup://directions/FAT Viewer?action=UPDATE&amp;creator=factSet&amp;DYN_ARGS=true&amp;DOC_NAME=FAT:RGQ_ENTRPR_VAL_EV_SOURCE_WINDOW.FAT&amp;VAR:ID1=BWT-AT&amp;VAR:SDATE=20061027&amp;VAR:FDATE=20060929&amp;VAR:FREQ=WEEKLY&amp;VAR:RELITEM=&amp;VAR:CURRENCY=&amp;VAR:DB_TYPE=&amp;VAR:UNITS=M&amp;window=popu","p&amp;width=535&amp;height=425&amp;START_MAXIMIZED=FALSE&amp;Y=120&amp;display_string=audit"}</definedName>
    <definedName name="_742__FDSAUDITLINK__" localSheetId="0" hidden="1">{"fdsup://directions/FAT Viewer?action=UPDATE&amp;creator=factSet&amp;DYN_ARGS=true&amp;DOC_NAME=FAT:RGQ_ENTRPR_VAL_EV_SOURCE_WINDOW.FAT&amp;VAR:ID1=BWT-AT&amp;VAR:SDATE=20061027&amp;VAR:FDATE=20060929&amp;VAR:FREQ=WEEKLY&amp;VAR:RELITEM=&amp;VAR:CURRENCY=&amp;VAR:DB_TYPE=&amp;VAR:UNITS=M&amp;window=popu","p&amp;width=535&amp;height=425&amp;START_MAXIMIZED=FALSE&amp;Y=120&amp;display_string=audit"}</definedName>
    <definedName name="_742__FDSAUDITLINK__" hidden="1">{"fdsup://directions/FAT Viewer?action=UPDATE&amp;creator=factSet&amp;DYN_ARGS=true&amp;DOC_NAME=FAT:RGQ_ENTRPR_VAL_EV_SOURCE_WINDOW.FAT&amp;VAR:ID1=BWT-AT&amp;VAR:SDATE=20061027&amp;VAR:FDATE=20060929&amp;VAR:FREQ=WEEKLY&amp;VAR:RELITEM=&amp;VAR:CURRENCY=&amp;VAR:DB_TYPE=&amp;VAR:UNITS=M&amp;window=popu","p&amp;width=535&amp;height=425&amp;START_MAXIMIZED=FALSE&amp;Y=120&amp;display_string=audit"}</definedName>
    <definedName name="_743__FDSAUDITLINK__" localSheetId="1" hidden="1">{"fdsup://directions/FAT Viewer?action=UPDATE&amp;creator=factSet&amp;DYN_ARGS=true&amp;DOC_NAME=FAT:RGQ_ENTRPR_VAL_EV_SOURCE_WINDOW.FAT&amp;VAR:ID1=BWT-AT&amp;VAR:SDATE=20061020&amp;VAR:FDATE=20060929&amp;VAR:FREQ=WEEKLY&amp;VAR:RELITEM=&amp;VAR:CURRENCY=&amp;VAR:DB_TYPE=&amp;VAR:UNITS=M&amp;window=popu","p&amp;width=535&amp;height=425&amp;START_MAXIMIZED=FALSE&amp;Y=120&amp;display_string=audit"}</definedName>
    <definedName name="_743__FDSAUDITLINK__" localSheetId="0" hidden="1">{"fdsup://directions/FAT Viewer?action=UPDATE&amp;creator=factSet&amp;DYN_ARGS=true&amp;DOC_NAME=FAT:RGQ_ENTRPR_VAL_EV_SOURCE_WINDOW.FAT&amp;VAR:ID1=BWT-AT&amp;VAR:SDATE=20061020&amp;VAR:FDATE=20060929&amp;VAR:FREQ=WEEKLY&amp;VAR:RELITEM=&amp;VAR:CURRENCY=&amp;VAR:DB_TYPE=&amp;VAR:UNITS=M&amp;window=popu","p&amp;width=535&amp;height=425&amp;START_MAXIMIZED=FALSE&amp;Y=120&amp;display_string=audit"}</definedName>
    <definedName name="_743__FDSAUDITLINK__" hidden="1">{"fdsup://directions/FAT Viewer?action=UPDATE&amp;creator=factSet&amp;DYN_ARGS=true&amp;DOC_NAME=FAT:RGQ_ENTRPR_VAL_EV_SOURCE_WINDOW.FAT&amp;VAR:ID1=BWT-AT&amp;VAR:SDATE=20061020&amp;VAR:FDATE=20060929&amp;VAR:FREQ=WEEKLY&amp;VAR:RELITEM=&amp;VAR:CURRENCY=&amp;VAR:DB_TYPE=&amp;VAR:UNITS=M&amp;window=popu","p&amp;width=535&amp;height=425&amp;START_MAXIMIZED=FALSE&amp;Y=120&amp;display_string=audit"}</definedName>
    <definedName name="_744__FDSAUDITLINK__" localSheetId="1" hidden="1">{"fdsup://directions/FAT Viewer?action=UPDATE&amp;creator=factSet&amp;DYN_ARGS=true&amp;DOC_NAME=FAT:RGQ_ENTRPR_VAL_EV_SOURCE_WINDOW.FAT&amp;VAR:ID1=BWT-AT&amp;VAR:SDATE=20061013&amp;VAR:FDATE=20060929&amp;VAR:FREQ=WEEKLY&amp;VAR:RELITEM=&amp;VAR:CURRENCY=&amp;VAR:DB_TYPE=&amp;VAR:UNITS=M&amp;window=popu","p&amp;width=535&amp;height=425&amp;START_MAXIMIZED=FALSE&amp;Y=120&amp;display_string=audit"}</definedName>
    <definedName name="_744__FDSAUDITLINK__" localSheetId="0" hidden="1">{"fdsup://directions/FAT Viewer?action=UPDATE&amp;creator=factSet&amp;DYN_ARGS=true&amp;DOC_NAME=FAT:RGQ_ENTRPR_VAL_EV_SOURCE_WINDOW.FAT&amp;VAR:ID1=BWT-AT&amp;VAR:SDATE=20061013&amp;VAR:FDATE=20060929&amp;VAR:FREQ=WEEKLY&amp;VAR:RELITEM=&amp;VAR:CURRENCY=&amp;VAR:DB_TYPE=&amp;VAR:UNITS=M&amp;window=popu","p&amp;width=535&amp;height=425&amp;START_MAXIMIZED=FALSE&amp;Y=120&amp;display_string=audit"}</definedName>
    <definedName name="_744__FDSAUDITLINK__" hidden="1">{"fdsup://directions/FAT Viewer?action=UPDATE&amp;creator=factSet&amp;DYN_ARGS=true&amp;DOC_NAME=FAT:RGQ_ENTRPR_VAL_EV_SOURCE_WINDOW.FAT&amp;VAR:ID1=BWT-AT&amp;VAR:SDATE=20061013&amp;VAR:FDATE=20060929&amp;VAR:FREQ=WEEKLY&amp;VAR:RELITEM=&amp;VAR:CURRENCY=&amp;VAR:DB_TYPE=&amp;VAR:UNITS=M&amp;window=popu","p&amp;width=535&amp;height=425&amp;START_MAXIMIZED=FALSE&amp;Y=120&amp;display_string=audit"}</definedName>
    <definedName name="_745__FDSAUDITLINK__" localSheetId="1" hidden="1">{"fdsup://directions/FAT Viewer?action=UPDATE&amp;creator=factSet&amp;DYN_ARGS=true&amp;DOC_NAME=FAT:RGQ_ENTRPR_VAL_EV_SOURCE_WINDOW.FAT&amp;VAR:ID1=BWT-AT&amp;VAR:SDATE=20061006&amp;VAR:FDATE=20060929&amp;VAR:FREQ=WEEKLY&amp;VAR:RELITEM=&amp;VAR:CURRENCY=&amp;VAR:DB_TYPE=&amp;VAR:UNITS=M&amp;window=popu","p&amp;width=535&amp;height=425&amp;START_MAXIMIZED=FALSE&amp;Y=120&amp;display_string=audit"}</definedName>
    <definedName name="_745__FDSAUDITLINK__" localSheetId="0" hidden="1">{"fdsup://directions/FAT Viewer?action=UPDATE&amp;creator=factSet&amp;DYN_ARGS=true&amp;DOC_NAME=FAT:RGQ_ENTRPR_VAL_EV_SOURCE_WINDOW.FAT&amp;VAR:ID1=BWT-AT&amp;VAR:SDATE=20061006&amp;VAR:FDATE=20060929&amp;VAR:FREQ=WEEKLY&amp;VAR:RELITEM=&amp;VAR:CURRENCY=&amp;VAR:DB_TYPE=&amp;VAR:UNITS=M&amp;window=popu","p&amp;width=535&amp;height=425&amp;START_MAXIMIZED=FALSE&amp;Y=120&amp;display_string=audit"}</definedName>
    <definedName name="_745__FDSAUDITLINK__" hidden="1">{"fdsup://directions/FAT Viewer?action=UPDATE&amp;creator=factSet&amp;DYN_ARGS=true&amp;DOC_NAME=FAT:RGQ_ENTRPR_VAL_EV_SOURCE_WINDOW.FAT&amp;VAR:ID1=BWT-AT&amp;VAR:SDATE=20061006&amp;VAR:FDATE=20060929&amp;VAR:FREQ=WEEKLY&amp;VAR:RELITEM=&amp;VAR:CURRENCY=&amp;VAR:DB_TYPE=&amp;VAR:UNITS=M&amp;window=popu","p&amp;width=535&amp;height=425&amp;START_MAXIMIZED=FALSE&amp;Y=120&amp;display_string=audit"}</definedName>
    <definedName name="_746__FDSAUDITLINK__" localSheetId="1" hidden="1">{"fdsup://directions/FAT Viewer?action=UPDATE&amp;creator=factSet&amp;DYN_ARGS=true&amp;DOC_NAME=FAT:RGQ_ENTRPR_VAL_EV_SOURCE_WINDOW.FAT&amp;VAR:ID1=BWT-AT&amp;VAR:SDATE=20060929&amp;VAR:FDATE=20060929&amp;VAR:FREQ=WEEKLY&amp;VAR:RELITEM=&amp;VAR:CURRENCY=&amp;VAR:DB_TYPE=&amp;VAR:UNITS=M&amp;window=popu","p&amp;width=535&amp;height=425&amp;START_MAXIMIZED=FALSE&amp;Y=120&amp;display_string=audit"}</definedName>
    <definedName name="_746__FDSAUDITLINK__" localSheetId="0" hidden="1">{"fdsup://directions/FAT Viewer?action=UPDATE&amp;creator=factSet&amp;DYN_ARGS=true&amp;DOC_NAME=FAT:RGQ_ENTRPR_VAL_EV_SOURCE_WINDOW.FAT&amp;VAR:ID1=BWT-AT&amp;VAR:SDATE=20060929&amp;VAR:FDATE=20060929&amp;VAR:FREQ=WEEKLY&amp;VAR:RELITEM=&amp;VAR:CURRENCY=&amp;VAR:DB_TYPE=&amp;VAR:UNITS=M&amp;window=popu","p&amp;width=535&amp;height=425&amp;START_MAXIMIZED=FALSE&amp;Y=120&amp;display_string=audit"}</definedName>
    <definedName name="_746__FDSAUDITLINK__" hidden="1">{"fdsup://directions/FAT Viewer?action=UPDATE&amp;creator=factSet&amp;DYN_ARGS=true&amp;DOC_NAME=FAT:RGQ_ENTRPR_VAL_EV_SOURCE_WINDOW.FAT&amp;VAR:ID1=BWT-AT&amp;VAR:SDATE=20060929&amp;VAR:FDATE=20060929&amp;VAR:FREQ=WEEKLY&amp;VAR:RELITEM=&amp;VAR:CURRENCY=&amp;VAR:DB_TYPE=&amp;VAR:UNITS=M&amp;window=popu","p&amp;width=535&amp;height=425&amp;START_MAXIMIZED=FALSE&amp;Y=120&amp;display_string=audit"}</definedName>
    <definedName name="_747__FDSAUDITLINK__" localSheetId="1" hidden="1">{"fdsup://directions/FAT Viewer?action=UPDATE&amp;creator=factSet&amp;DYN_ARGS=true&amp;DOC_NAME=FAT:RGQ_ENTRPR_VAL_EV_SOURCE_WINDOW.FAT&amp;VAR:ID1=BWT-AT&amp;VAR:SDATE=20060922&amp;VAR:FDATE=20060630&amp;VAR:FREQ=WEEKLY&amp;VAR:RELITEM=&amp;VAR:CURRENCY=&amp;VAR:DB_TYPE=&amp;VAR:UNITS=M&amp;window=popu","p&amp;width=535&amp;height=425&amp;START_MAXIMIZED=FALSE&amp;Y=120&amp;display_string=audit"}</definedName>
    <definedName name="_747__FDSAUDITLINK__" localSheetId="0" hidden="1">{"fdsup://directions/FAT Viewer?action=UPDATE&amp;creator=factSet&amp;DYN_ARGS=true&amp;DOC_NAME=FAT:RGQ_ENTRPR_VAL_EV_SOURCE_WINDOW.FAT&amp;VAR:ID1=BWT-AT&amp;VAR:SDATE=20060922&amp;VAR:FDATE=20060630&amp;VAR:FREQ=WEEKLY&amp;VAR:RELITEM=&amp;VAR:CURRENCY=&amp;VAR:DB_TYPE=&amp;VAR:UNITS=M&amp;window=popu","p&amp;width=535&amp;height=425&amp;START_MAXIMIZED=FALSE&amp;Y=120&amp;display_string=audit"}</definedName>
    <definedName name="_747__FDSAUDITLINK__" hidden="1">{"fdsup://directions/FAT Viewer?action=UPDATE&amp;creator=factSet&amp;DYN_ARGS=true&amp;DOC_NAME=FAT:RGQ_ENTRPR_VAL_EV_SOURCE_WINDOW.FAT&amp;VAR:ID1=BWT-AT&amp;VAR:SDATE=20060922&amp;VAR:FDATE=20060630&amp;VAR:FREQ=WEEKLY&amp;VAR:RELITEM=&amp;VAR:CURRENCY=&amp;VAR:DB_TYPE=&amp;VAR:UNITS=M&amp;window=popu","p&amp;width=535&amp;height=425&amp;START_MAXIMIZED=FALSE&amp;Y=120&amp;display_string=audit"}</definedName>
    <definedName name="_748__FDSAUDITLINK__" localSheetId="1" hidden="1">{"fdsup://directions/FAT Viewer?action=UPDATE&amp;creator=factSet&amp;DYN_ARGS=true&amp;DOC_NAME=FAT:RGQ_ENTRPR_VAL_EV_SOURCE_WINDOW.FAT&amp;VAR:ID1=BWT-AT&amp;VAR:SDATE=20060915&amp;VAR:FDATE=20060630&amp;VAR:FREQ=WEEKLY&amp;VAR:RELITEM=&amp;VAR:CURRENCY=&amp;VAR:DB_TYPE=&amp;VAR:UNITS=M&amp;window=popu","p&amp;width=535&amp;height=425&amp;START_MAXIMIZED=FALSE&amp;Y=120&amp;display_string=audit"}</definedName>
    <definedName name="_748__FDSAUDITLINK__" localSheetId="0" hidden="1">{"fdsup://directions/FAT Viewer?action=UPDATE&amp;creator=factSet&amp;DYN_ARGS=true&amp;DOC_NAME=FAT:RGQ_ENTRPR_VAL_EV_SOURCE_WINDOW.FAT&amp;VAR:ID1=BWT-AT&amp;VAR:SDATE=20060915&amp;VAR:FDATE=20060630&amp;VAR:FREQ=WEEKLY&amp;VAR:RELITEM=&amp;VAR:CURRENCY=&amp;VAR:DB_TYPE=&amp;VAR:UNITS=M&amp;window=popu","p&amp;width=535&amp;height=425&amp;START_MAXIMIZED=FALSE&amp;Y=120&amp;display_string=audit"}</definedName>
    <definedName name="_748__FDSAUDITLINK__" hidden="1">{"fdsup://directions/FAT Viewer?action=UPDATE&amp;creator=factSet&amp;DYN_ARGS=true&amp;DOC_NAME=FAT:RGQ_ENTRPR_VAL_EV_SOURCE_WINDOW.FAT&amp;VAR:ID1=BWT-AT&amp;VAR:SDATE=20060915&amp;VAR:FDATE=20060630&amp;VAR:FREQ=WEEKLY&amp;VAR:RELITEM=&amp;VAR:CURRENCY=&amp;VAR:DB_TYPE=&amp;VAR:UNITS=M&amp;window=popu","p&amp;width=535&amp;height=425&amp;START_MAXIMIZED=FALSE&amp;Y=120&amp;display_string=audit"}</definedName>
    <definedName name="_749__FDSAUDITLINK__" localSheetId="1" hidden="1">{"fdsup://directions/FAT Viewer?action=UPDATE&amp;creator=factSet&amp;DYN_ARGS=true&amp;DOC_NAME=FAT:RGQ_ENTRPR_VAL_EV_SOURCE_WINDOW.FAT&amp;VAR:ID1=BWT-AT&amp;VAR:SDATE=20060908&amp;VAR:FDATE=20060630&amp;VAR:FREQ=WEEKLY&amp;VAR:RELITEM=&amp;VAR:CURRENCY=&amp;VAR:DB_TYPE=&amp;VAR:UNITS=M&amp;window=popu","p&amp;width=535&amp;height=425&amp;START_MAXIMIZED=FALSE&amp;Y=120&amp;display_string=audit"}</definedName>
    <definedName name="_749__FDSAUDITLINK__" localSheetId="0" hidden="1">{"fdsup://directions/FAT Viewer?action=UPDATE&amp;creator=factSet&amp;DYN_ARGS=true&amp;DOC_NAME=FAT:RGQ_ENTRPR_VAL_EV_SOURCE_WINDOW.FAT&amp;VAR:ID1=BWT-AT&amp;VAR:SDATE=20060908&amp;VAR:FDATE=20060630&amp;VAR:FREQ=WEEKLY&amp;VAR:RELITEM=&amp;VAR:CURRENCY=&amp;VAR:DB_TYPE=&amp;VAR:UNITS=M&amp;window=popu","p&amp;width=535&amp;height=425&amp;START_MAXIMIZED=FALSE&amp;Y=120&amp;display_string=audit"}</definedName>
    <definedName name="_749__FDSAUDITLINK__" hidden="1">{"fdsup://directions/FAT Viewer?action=UPDATE&amp;creator=factSet&amp;DYN_ARGS=true&amp;DOC_NAME=FAT:RGQ_ENTRPR_VAL_EV_SOURCE_WINDOW.FAT&amp;VAR:ID1=BWT-AT&amp;VAR:SDATE=20060908&amp;VAR:FDATE=20060630&amp;VAR:FREQ=WEEKLY&amp;VAR:RELITEM=&amp;VAR:CURRENCY=&amp;VAR:DB_TYPE=&amp;VAR:UNITS=M&amp;window=popu","p&amp;width=535&amp;height=425&amp;START_MAXIMIZED=FALSE&amp;Y=120&amp;display_string=audit"}</definedName>
    <definedName name="_75__123Graph_CCHART_18" localSheetId="0" hidden="1">#REF!</definedName>
    <definedName name="_75__123Graph_CCHART_18" hidden="1">#REF!</definedName>
    <definedName name="_75__FDSAUDITLINK__" localSheetId="1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75__FDSAUDITLINK__" localSheetId="0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75__FDSAUDITLINK__" hidden="1">{"fdsup://directions/FAT Viewer?action=UPDATE&amp;creator=factSet&amp;DYN_ARGS=true&amp;DOC_NAME=FAT:RGQ_ENTRPR_VAL_EV_SOURCE_WINDOW.FAT&amp;VAR:ID1=PNR&amp;VAR:SDATE=20090807&amp;VAR:FDATE=20090630&amp;VAR:FREQ=WEEKLY&amp;VAR:RELITEM=&amp;VAR:CURRENCY=&amp;VAR:DB_TYPE=&amp;VAR:UNITS=M&amp;window=popup&amp;w","idth=535&amp;height=425&amp;START_MAXIMIZED=FALSE&amp;Y=120&amp;display_string=audit"}</definedName>
    <definedName name="_750__FDSAUDITLINK__" localSheetId="1" hidden="1">{"fdsup://directions/FAT Viewer?action=UPDATE&amp;creator=factSet&amp;DYN_ARGS=true&amp;DOC_NAME=FAT:RGQ_ENTRPR_VAL_EV_SOURCE_WINDOW.FAT&amp;VAR:ID1=BWT-AT&amp;VAR:SDATE=20060901&amp;VAR:FDATE=20060630&amp;VAR:FREQ=WEEKLY&amp;VAR:RELITEM=&amp;VAR:CURRENCY=&amp;VAR:DB_TYPE=&amp;VAR:UNITS=M&amp;window=popu","p&amp;width=535&amp;height=425&amp;START_MAXIMIZED=FALSE&amp;Y=120&amp;display_string=audit"}</definedName>
    <definedName name="_750__FDSAUDITLINK__" localSheetId="0" hidden="1">{"fdsup://directions/FAT Viewer?action=UPDATE&amp;creator=factSet&amp;DYN_ARGS=true&amp;DOC_NAME=FAT:RGQ_ENTRPR_VAL_EV_SOURCE_WINDOW.FAT&amp;VAR:ID1=BWT-AT&amp;VAR:SDATE=20060901&amp;VAR:FDATE=20060630&amp;VAR:FREQ=WEEKLY&amp;VAR:RELITEM=&amp;VAR:CURRENCY=&amp;VAR:DB_TYPE=&amp;VAR:UNITS=M&amp;window=popu","p&amp;width=535&amp;height=425&amp;START_MAXIMIZED=FALSE&amp;Y=120&amp;display_string=audit"}</definedName>
    <definedName name="_750__FDSAUDITLINK__" hidden="1">{"fdsup://directions/FAT Viewer?action=UPDATE&amp;creator=factSet&amp;DYN_ARGS=true&amp;DOC_NAME=FAT:RGQ_ENTRPR_VAL_EV_SOURCE_WINDOW.FAT&amp;VAR:ID1=BWT-AT&amp;VAR:SDATE=20060901&amp;VAR:FDATE=20060630&amp;VAR:FREQ=WEEKLY&amp;VAR:RELITEM=&amp;VAR:CURRENCY=&amp;VAR:DB_TYPE=&amp;VAR:UNITS=M&amp;window=popu","p&amp;width=535&amp;height=425&amp;START_MAXIMIZED=FALSE&amp;Y=120&amp;display_string=audit"}</definedName>
    <definedName name="_751__FDSAUDITLINK__" localSheetId="1" hidden="1">{"fdsup://directions/FAT Viewer?action=UPDATE&amp;creator=factSet&amp;DYN_ARGS=true&amp;DOC_NAME=FAT:RGQ_ENTRPR_VAL_EV_SOURCE_WINDOW.FAT&amp;VAR:ID1=BWT-AT&amp;VAR:SDATE=20060825&amp;VAR:FDATE=20060630&amp;VAR:FREQ=WEEKLY&amp;VAR:RELITEM=&amp;VAR:CURRENCY=&amp;VAR:DB_TYPE=&amp;VAR:UNITS=M&amp;window=popu","p&amp;width=535&amp;height=425&amp;START_MAXIMIZED=FALSE&amp;Y=120&amp;display_string=audit"}</definedName>
    <definedName name="_751__FDSAUDITLINK__" localSheetId="0" hidden="1">{"fdsup://directions/FAT Viewer?action=UPDATE&amp;creator=factSet&amp;DYN_ARGS=true&amp;DOC_NAME=FAT:RGQ_ENTRPR_VAL_EV_SOURCE_WINDOW.FAT&amp;VAR:ID1=BWT-AT&amp;VAR:SDATE=20060825&amp;VAR:FDATE=20060630&amp;VAR:FREQ=WEEKLY&amp;VAR:RELITEM=&amp;VAR:CURRENCY=&amp;VAR:DB_TYPE=&amp;VAR:UNITS=M&amp;window=popu","p&amp;width=535&amp;height=425&amp;START_MAXIMIZED=FALSE&amp;Y=120&amp;display_string=audit"}</definedName>
    <definedName name="_751__FDSAUDITLINK__" hidden="1">{"fdsup://directions/FAT Viewer?action=UPDATE&amp;creator=factSet&amp;DYN_ARGS=true&amp;DOC_NAME=FAT:RGQ_ENTRPR_VAL_EV_SOURCE_WINDOW.FAT&amp;VAR:ID1=BWT-AT&amp;VAR:SDATE=20060825&amp;VAR:FDATE=20060630&amp;VAR:FREQ=WEEKLY&amp;VAR:RELITEM=&amp;VAR:CURRENCY=&amp;VAR:DB_TYPE=&amp;VAR:UNITS=M&amp;window=popu","p&amp;width=535&amp;height=425&amp;START_MAXIMIZED=FALSE&amp;Y=120&amp;display_string=audit"}</definedName>
    <definedName name="_752__FDSAUDITLINK__" localSheetId="1" hidden="1">{"fdsup://directions/FAT Viewer?action=UPDATE&amp;creator=factSet&amp;DYN_ARGS=true&amp;DOC_NAME=FAT:RGQ_ENTRPR_VAL_EV_SOURCE_WINDOW.FAT&amp;VAR:ID1=BWT-AT&amp;VAR:SDATE=20060818&amp;VAR:FDATE=20060630&amp;VAR:FREQ=WEEKLY&amp;VAR:RELITEM=&amp;VAR:CURRENCY=&amp;VAR:DB_TYPE=&amp;VAR:UNITS=M&amp;window=popu","p&amp;width=535&amp;height=425&amp;START_MAXIMIZED=FALSE&amp;Y=120&amp;display_string=audit"}</definedName>
    <definedName name="_752__FDSAUDITLINK__" localSheetId="0" hidden="1">{"fdsup://directions/FAT Viewer?action=UPDATE&amp;creator=factSet&amp;DYN_ARGS=true&amp;DOC_NAME=FAT:RGQ_ENTRPR_VAL_EV_SOURCE_WINDOW.FAT&amp;VAR:ID1=BWT-AT&amp;VAR:SDATE=20060818&amp;VAR:FDATE=20060630&amp;VAR:FREQ=WEEKLY&amp;VAR:RELITEM=&amp;VAR:CURRENCY=&amp;VAR:DB_TYPE=&amp;VAR:UNITS=M&amp;window=popu","p&amp;width=535&amp;height=425&amp;START_MAXIMIZED=FALSE&amp;Y=120&amp;display_string=audit"}</definedName>
    <definedName name="_752__FDSAUDITLINK__" hidden="1">{"fdsup://directions/FAT Viewer?action=UPDATE&amp;creator=factSet&amp;DYN_ARGS=true&amp;DOC_NAME=FAT:RGQ_ENTRPR_VAL_EV_SOURCE_WINDOW.FAT&amp;VAR:ID1=BWT-AT&amp;VAR:SDATE=20060818&amp;VAR:FDATE=20060630&amp;VAR:FREQ=WEEKLY&amp;VAR:RELITEM=&amp;VAR:CURRENCY=&amp;VAR:DB_TYPE=&amp;VAR:UNITS=M&amp;window=popu","p&amp;width=535&amp;height=425&amp;START_MAXIMIZED=FALSE&amp;Y=120&amp;display_string=audit"}</definedName>
    <definedName name="_753__FDSAUDITLINK__" localSheetId="1" hidden="1">{"fdsup://directions/FAT Viewer?action=UPDATE&amp;creator=factSet&amp;DYN_ARGS=true&amp;DOC_NAME=FAT:RGQ_ENTRPR_VAL_EV_SOURCE_WINDOW.FAT&amp;VAR:ID1=BWT-AT&amp;VAR:SDATE=20060811&amp;VAR:FDATE=20060630&amp;VAR:FREQ=WEEKLY&amp;VAR:RELITEM=&amp;VAR:CURRENCY=&amp;VAR:DB_TYPE=&amp;VAR:UNITS=M&amp;window=popu","p&amp;width=535&amp;height=425&amp;START_MAXIMIZED=FALSE&amp;Y=120&amp;display_string=audit"}</definedName>
    <definedName name="_753__FDSAUDITLINK__" localSheetId="0" hidden="1">{"fdsup://directions/FAT Viewer?action=UPDATE&amp;creator=factSet&amp;DYN_ARGS=true&amp;DOC_NAME=FAT:RGQ_ENTRPR_VAL_EV_SOURCE_WINDOW.FAT&amp;VAR:ID1=BWT-AT&amp;VAR:SDATE=20060811&amp;VAR:FDATE=20060630&amp;VAR:FREQ=WEEKLY&amp;VAR:RELITEM=&amp;VAR:CURRENCY=&amp;VAR:DB_TYPE=&amp;VAR:UNITS=M&amp;window=popu","p&amp;width=535&amp;height=425&amp;START_MAXIMIZED=FALSE&amp;Y=120&amp;display_string=audit"}</definedName>
    <definedName name="_753__FDSAUDITLINK__" hidden="1">{"fdsup://directions/FAT Viewer?action=UPDATE&amp;creator=factSet&amp;DYN_ARGS=true&amp;DOC_NAME=FAT:RGQ_ENTRPR_VAL_EV_SOURCE_WINDOW.FAT&amp;VAR:ID1=BWT-AT&amp;VAR:SDATE=20060811&amp;VAR:FDATE=20060630&amp;VAR:FREQ=WEEKLY&amp;VAR:RELITEM=&amp;VAR:CURRENCY=&amp;VAR:DB_TYPE=&amp;VAR:UNITS=M&amp;window=popu","p&amp;width=535&amp;height=425&amp;START_MAXIMIZED=FALSE&amp;Y=120&amp;display_string=audit"}</definedName>
    <definedName name="_754__FDSAUDITLINK__" localSheetId="1" hidden="1">{"fdsup://directions/FAT Viewer?action=UPDATE&amp;creator=factSet&amp;DYN_ARGS=true&amp;DOC_NAME=FAT:RGQ_ENTRPR_VAL_EV_SOURCE_WINDOW.FAT&amp;VAR:ID1=BWT-AT&amp;VAR:SDATE=20060804&amp;VAR:FDATE=20060630&amp;VAR:FREQ=WEEKLY&amp;VAR:RELITEM=&amp;VAR:CURRENCY=&amp;VAR:DB_TYPE=&amp;VAR:UNITS=M&amp;window=popu","p&amp;width=535&amp;height=425&amp;START_MAXIMIZED=FALSE&amp;Y=120&amp;display_string=audit"}</definedName>
    <definedName name="_754__FDSAUDITLINK__" localSheetId="0" hidden="1">{"fdsup://directions/FAT Viewer?action=UPDATE&amp;creator=factSet&amp;DYN_ARGS=true&amp;DOC_NAME=FAT:RGQ_ENTRPR_VAL_EV_SOURCE_WINDOW.FAT&amp;VAR:ID1=BWT-AT&amp;VAR:SDATE=20060804&amp;VAR:FDATE=20060630&amp;VAR:FREQ=WEEKLY&amp;VAR:RELITEM=&amp;VAR:CURRENCY=&amp;VAR:DB_TYPE=&amp;VAR:UNITS=M&amp;window=popu","p&amp;width=535&amp;height=425&amp;START_MAXIMIZED=FALSE&amp;Y=120&amp;display_string=audit"}</definedName>
    <definedName name="_754__FDSAUDITLINK__" hidden="1">{"fdsup://directions/FAT Viewer?action=UPDATE&amp;creator=factSet&amp;DYN_ARGS=true&amp;DOC_NAME=FAT:RGQ_ENTRPR_VAL_EV_SOURCE_WINDOW.FAT&amp;VAR:ID1=BWT-AT&amp;VAR:SDATE=20060804&amp;VAR:FDATE=20060630&amp;VAR:FREQ=WEEKLY&amp;VAR:RELITEM=&amp;VAR:CURRENCY=&amp;VAR:DB_TYPE=&amp;VAR:UNITS=M&amp;window=popu","p&amp;width=535&amp;height=425&amp;START_MAXIMIZED=FALSE&amp;Y=120&amp;display_string=audit"}</definedName>
    <definedName name="_755__FDSAUDITLINK__" localSheetId="1" hidden="1">{"fdsup://directions/FAT Viewer?action=UPDATE&amp;creator=factSet&amp;DYN_ARGS=true&amp;DOC_NAME=FAT:RGQ_ENTRPR_VAL_EV_SOURCE_WINDOW.FAT&amp;VAR:ID1=BWT-AT&amp;VAR:SDATE=20060728&amp;VAR:FDATE=20060630&amp;VAR:FREQ=WEEKLY&amp;VAR:RELITEM=&amp;VAR:CURRENCY=&amp;VAR:DB_TYPE=&amp;VAR:UNITS=M&amp;window=popu","p&amp;width=535&amp;height=425&amp;START_MAXIMIZED=FALSE&amp;Y=120&amp;display_string=audit"}</definedName>
    <definedName name="_755__FDSAUDITLINK__" localSheetId="0" hidden="1">{"fdsup://directions/FAT Viewer?action=UPDATE&amp;creator=factSet&amp;DYN_ARGS=true&amp;DOC_NAME=FAT:RGQ_ENTRPR_VAL_EV_SOURCE_WINDOW.FAT&amp;VAR:ID1=BWT-AT&amp;VAR:SDATE=20060728&amp;VAR:FDATE=20060630&amp;VAR:FREQ=WEEKLY&amp;VAR:RELITEM=&amp;VAR:CURRENCY=&amp;VAR:DB_TYPE=&amp;VAR:UNITS=M&amp;window=popu","p&amp;width=535&amp;height=425&amp;START_MAXIMIZED=FALSE&amp;Y=120&amp;display_string=audit"}</definedName>
    <definedName name="_755__FDSAUDITLINK__" hidden="1">{"fdsup://directions/FAT Viewer?action=UPDATE&amp;creator=factSet&amp;DYN_ARGS=true&amp;DOC_NAME=FAT:RGQ_ENTRPR_VAL_EV_SOURCE_WINDOW.FAT&amp;VAR:ID1=BWT-AT&amp;VAR:SDATE=20060728&amp;VAR:FDATE=20060630&amp;VAR:FREQ=WEEKLY&amp;VAR:RELITEM=&amp;VAR:CURRENCY=&amp;VAR:DB_TYPE=&amp;VAR:UNITS=M&amp;window=popu","p&amp;width=535&amp;height=425&amp;START_MAXIMIZED=FALSE&amp;Y=120&amp;display_string=audit"}</definedName>
    <definedName name="_756__FDSAUDITLINK__" localSheetId="1" hidden="1">{"fdsup://directions/FAT Viewer?action=UPDATE&amp;creator=factSet&amp;DYN_ARGS=true&amp;DOC_NAME=FAT:RGQ_ENTRPR_VAL_EV_SOURCE_WINDOW.FAT&amp;VAR:ID1=BWT-AT&amp;VAR:SDATE=20060721&amp;VAR:FDATE=20060630&amp;VAR:FREQ=WEEKLY&amp;VAR:RELITEM=&amp;VAR:CURRENCY=&amp;VAR:DB_TYPE=&amp;VAR:UNITS=M&amp;window=popu","p&amp;width=535&amp;height=425&amp;START_MAXIMIZED=FALSE&amp;Y=120&amp;display_string=audit"}</definedName>
    <definedName name="_756__FDSAUDITLINK__" localSheetId="0" hidden="1">{"fdsup://directions/FAT Viewer?action=UPDATE&amp;creator=factSet&amp;DYN_ARGS=true&amp;DOC_NAME=FAT:RGQ_ENTRPR_VAL_EV_SOURCE_WINDOW.FAT&amp;VAR:ID1=BWT-AT&amp;VAR:SDATE=20060721&amp;VAR:FDATE=20060630&amp;VAR:FREQ=WEEKLY&amp;VAR:RELITEM=&amp;VAR:CURRENCY=&amp;VAR:DB_TYPE=&amp;VAR:UNITS=M&amp;window=popu","p&amp;width=535&amp;height=425&amp;START_MAXIMIZED=FALSE&amp;Y=120&amp;display_string=audit"}</definedName>
    <definedName name="_756__FDSAUDITLINK__" hidden="1">{"fdsup://directions/FAT Viewer?action=UPDATE&amp;creator=factSet&amp;DYN_ARGS=true&amp;DOC_NAME=FAT:RGQ_ENTRPR_VAL_EV_SOURCE_WINDOW.FAT&amp;VAR:ID1=BWT-AT&amp;VAR:SDATE=20060721&amp;VAR:FDATE=20060630&amp;VAR:FREQ=WEEKLY&amp;VAR:RELITEM=&amp;VAR:CURRENCY=&amp;VAR:DB_TYPE=&amp;VAR:UNITS=M&amp;window=popu","p&amp;width=535&amp;height=425&amp;START_MAXIMIZED=FALSE&amp;Y=120&amp;display_string=audit"}</definedName>
    <definedName name="_757__FDSAUDITLINK__" localSheetId="1" hidden="1">{"fdsup://directions/FAT Viewer?action=UPDATE&amp;creator=factSet&amp;DYN_ARGS=true&amp;DOC_NAME=FAT:RGQ_ENTRPR_VAL_EV_SOURCE_WINDOW.FAT&amp;VAR:ID1=BWT-AT&amp;VAR:SDATE=20060714&amp;VAR:FDATE=20060630&amp;VAR:FREQ=WEEKLY&amp;VAR:RELITEM=&amp;VAR:CURRENCY=&amp;VAR:DB_TYPE=&amp;VAR:UNITS=M&amp;window=popu","p&amp;width=535&amp;height=425&amp;START_MAXIMIZED=FALSE&amp;Y=120&amp;display_string=audit"}</definedName>
    <definedName name="_757__FDSAUDITLINK__" localSheetId="0" hidden="1">{"fdsup://directions/FAT Viewer?action=UPDATE&amp;creator=factSet&amp;DYN_ARGS=true&amp;DOC_NAME=FAT:RGQ_ENTRPR_VAL_EV_SOURCE_WINDOW.FAT&amp;VAR:ID1=BWT-AT&amp;VAR:SDATE=20060714&amp;VAR:FDATE=20060630&amp;VAR:FREQ=WEEKLY&amp;VAR:RELITEM=&amp;VAR:CURRENCY=&amp;VAR:DB_TYPE=&amp;VAR:UNITS=M&amp;window=popu","p&amp;width=535&amp;height=425&amp;START_MAXIMIZED=FALSE&amp;Y=120&amp;display_string=audit"}</definedName>
    <definedName name="_757__FDSAUDITLINK__" hidden="1">{"fdsup://directions/FAT Viewer?action=UPDATE&amp;creator=factSet&amp;DYN_ARGS=true&amp;DOC_NAME=FAT:RGQ_ENTRPR_VAL_EV_SOURCE_WINDOW.FAT&amp;VAR:ID1=BWT-AT&amp;VAR:SDATE=20060714&amp;VAR:FDATE=20060630&amp;VAR:FREQ=WEEKLY&amp;VAR:RELITEM=&amp;VAR:CURRENCY=&amp;VAR:DB_TYPE=&amp;VAR:UNITS=M&amp;window=popu","p&amp;width=535&amp;height=425&amp;START_MAXIMIZED=FALSE&amp;Y=120&amp;display_string=audit"}</definedName>
    <definedName name="_758__FDSAUDITLINK__" localSheetId="1" hidden="1">{"fdsup://directions/FAT Viewer?action=UPDATE&amp;creator=factSet&amp;DYN_ARGS=true&amp;DOC_NAME=FAT:RGQ_ENTRPR_VAL_EV_SOURCE_WINDOW.FAT&amp;VAR:ID1=BWT-AT&amp;VAR:SDATE=20060707&amp;VAR:FDATE=20060630&amp;VAR:FREQ=WEEKLY&amp;VAR:RELITEM=&amp;VAR:CURRENCY=&amp;VAR:DB_TYPE=&amp;VAR:UNITS=M&amp;window=popu","p&amp;width=535&amp;height=425&amp;START_MAXIMIZED=FALSE&amp;Y=120&amp;display_string=audit"}</definedName>
    <definedName name="_758__FDSAUDITLINK__" localSheetId="0" hidden="1">{"fdsup://directions/FAT Viewer?action=UPDATE&amp;creator=factSet&amp;DYN_ARGS=true&amp;DOC_NAME=FAT:RGQ_ENTRPR_VAL_EV_SOURCE_WINDOW.FAT&amp;VAR:ID1=BWT-AT&amp;VAR:SDATE=20060707&amp;VAR:FDATE=20060630&amp;VAR:FREQ=WEEKLY&amp;VAR:RELITEM=&amp;VAR:CURRENCY=&amp;VAR:DB_TYPE=&amp;VAR:UNITS=M&amp;window=popu","p&amp;width=535&amp;height=425&amp;START_MAXIMIZED=FALSE&amp;Y=120&amp;display_string=audit"}</definedName>
    <definedName name="_758__FDSAUDITLINK__" hidden="1">{"fdsup://directions/FAT Viewer?action=UPDATE&amp;creator=factSet&amp;DYN_ARGS=true&amp;DOC_NAME=FAT:RGQ_ENTRPR_VAL_EV_SOURCE_WINDOW.FAT&amp;VAR:ID1=BWT-AT&amp;VAR:SDATE=20060707&amp;VAR:FDATE=20060630&amp;VAR:FREQ=WEEKLY&amp;VAR:RELITEM=&amp;VAR:CURRENCY=&amp;VAR:DB_TYPE=&amp;VAR:UNITS=M&amp;window=popu","p&amp;width=535&amp;height=425&amp;START_MAXIMIZED=FALSE&amp;Y=120&amp;display_string=audit"}</definedName>
    <definedName name="_759__FDSAUDITLINK__" localSheetId="1" hidden="1">{"fdsup://directions/FAT Viewer?action=UPDATE&amp;creator=factSet&amp;DYN_ARGS=true&amp;DOC_NAME=FAT:RGQ_ENTRPR_VAL_EV_SOURCE_WINDOW.FAT&amp;VAR:ID1=BWT-AT&amp;VAR:SDATE=20060630&amp;VAR:FDATE=20060630&amp;VAR:FREQ=WEEKLY&amp;VAR:RELITEM=&amp;VAR:CURRENCY=&amp;VAR:DB_TYPE=&amp;VAR:UNITS=M&amp;window=popu","p&amp;width=535&amp;height=425&amp;START_MAXIMIZED=FALSE&amp;Y=120&amp;display_string=audit"}</definedName>
    <definedName name="_759__FDSAUDITLINK__" localSheetId="0" hidden="1">{"fdsup://directions/FAT Viewer?action=UPDATE&amp;creator=factSet&amp;DYN_ARGS=true&amp;DOC_NAME=FAT:RGQ_ENTRPR_VAL_EV_SOURCE_WINDOW.FAT&amp;VAR:ID1=BWT-AT&amp;VAR:SDATE=20060630&amp;VAR:FDATE=20060630&amp;VAR:FREQ=WEEKLY&amp;VAR:RELITEM=&amp;VAR:CURRENCY=&amp;VAR:DB_TYPE=&amp;VAR:UNITS=M&amp;window=popu","p&amp;width=535&amp;height=425&amp;START_MAXIMIZED=FALSE&amp;Y=120&amp;display_string=audit"}</definedName>
    <definedName name="_759__FDSAUDITLINK__" hidden="1">{"fdsup://directions/FAT Viewer?action=UPDATE&amp;creator=factSet&amp;DYN_ARGS=true&amp;DOC_NAME=FAT:RGQ_ENTRPR_VAL_EV_SOURCE_WINDOW.FAT&amp;VAR:ID1=BWT-AT&amp;VAR:SDATE=20060630&amp;VAR:FDATE=20060630&amp;VAR:FREQ=WEEKLY&amp;VAR:RELITEM=&amp;VAR:CURRENCY=&amp;VAR:DB_TYPE=&amp;VAR:UNITS=M&amp;window=popu","p&amp;width=535&amp;height=425&amp;START_MAXIMIZED=FALSE&amp;Y=120&amp;display_string=audit"}</definedName>
    <definedName name="_76__FDSAUDITLINK__" localSheetId="1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76__FDSAUDITLINK__" localSheetId="0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76__FDSAUDITLINK__" hidden="1">{"fdsup://directions/FAT Viewer?action=UPDATE&amp;creator=factSet&amp;DYN_ARGS=true&amp;DOC_NAME=FAT:RGQ_ENTRPR_VAL_EV_SOURCE_WINDOW.FAT&amp;VAR:ID1=PNR&amp;VAR:SDATE=20090731&amp;VAR:FDATE=20090630&amp;VAR:FREQ=WEEKLY&amp;VAR:RELITEM=&amp;VAR:CURRENCY=&amp;VAR:DB_TYPE=&amp;VAR:UNITS=M&amp;window=popup&amp;w","idth=535&amp;height=425&amp;START_MAXIMIZED=FALSE&amp;Y=120&amp;display_string=audit"}</definedName>
    <definedName name="_760__FDSAUDITLINK__" localSheetId="1" hidden="1">{"fdsup://directions/FAT Viewer?action=UPDATE&amp;creator=factSet&amp;DYN_ARGS=true&amp;DOC_NAME=FAT:RGQ_ENTRPR_VAL_EV_SOURCE_WINDOW.FAT&amp;VAR:ID1=BWT-AT&amp;VAR:SDATE=20060623&amp;VAR:FDATE=20060331&amp;VAR:FREQ=WEEKLY&amp;VAR:RELITEM=&amp;VAR:CURRENCY=&amp;VAR:DB_TYPE=&amp;VAR:UNITS=M&amp;window=popu","p&amp;width=535&amp;height=425&amp;START_MAXIMIZED=FALSE&amp;Y=120&amp;display_string=audit"}</definedName>
    <definedName name="_760__FDSAUDITLINK__" localSheetId="0" hidden="1">{"fdsup://directions/FAT Viewer?action=UPDATE&amp;creator=factSet&amp;DYN_ARGS=true&amp;DOC_NAME=FAT:RGQ_ENTRPR_VAL_EV_SOURCE_WINDOW.FAT&amp;VAR:ID1=BWT-AT&amp;VAR:SDATE=20060623&amp;VAR:FDATE=20060331&amp;VAR:FREQ=WEEKLY&amp;VAR:RELITEM=&amp;VAR:CURRENCY=&amp;VAR:DB_TYPE=&amp;VAR:UNITS=M&amp;window=popu","p&amp;width=535&amp;height=425&amp;START_MAXIMIZED=FALSE&amp;Y=120&amp;display_string=audit"}</definedName>
    <definedName name="_760__FDSAUDITLINK__" hidden="1">{"fdsup://directions/FAT Viewer?action=UPDATE&amp;creator=factSet&amp;DYN_ARGS=true&amp;DOC_NAME=FAT:RGQ_ENTRPR_VAL_EV_SOURCE_WINDOW.FAT&amp;VAR:ID1=BWT-AT&amp;VAR:SDATE=20060623&amp;VAR:FDATE=20060331&amp;VAR:FREQ=WEEKLY&amp;VAR:RELITEM=&amp;VAR:CURRENCY=&amp;VAR:DB_TYPE=&amp;VAR:UNITS=M&amp;window=popu","p&amp;width=535&amp;height=425&amp;START_MAXIMIZED=FALSE&amp;Y=120&amp;display_string=audit"}</definedName>
    <definedName name="_761__FDSAUDITLINK__" localSheetId="1" hidden="1">{"fdsup://directions/FAT Viewer?action=UPDATE&amp;creator=factSet&amp;DYN_ARGS=true&amp;DOC_NAME=FAT:RGQ_ENTRPR_VAL_EV_SOURCE_WINDOW.FAT&amp;VAR:ID1=BWT-AT&amp;VAR:SDATE=20060616&amp;VAR:FDATE=20060331&amp;VAR:FREQ=WEEKLY&amp;VAR:RELITEM=&amp;VAR:CURRENCY=&amp;VAR:DB_TYPE=&amp;VAR:UNITS=M&amp;window=popu","p&amp;width=535&amp;height=425&amp;START_MAXIMIZED=FALSE&amp;Y=120&amp;display_string=audit"}</definedName>
    <definedName name="_761__FDSAUDITLINK__" localSheetId="0" hidden="1">{"fdsup://directions/FAT Viewer?action=UPDATE&amp;creator=factSet&amp;DYN_ARGS=true&amp;DOC_NAME=FAT:RGQ_ENTRPR_VAL_EV_SOURCE_WINDOW.FAT&amp;VAR:ID1=BWT-AT&amp;VAR:SDATE=20060616&amp;VAR:FDATE=20060331&amp;VAR:FREQ=WEEKLY&amp;VAR:RELITEM=&amp;VAR:CURRENCY=&amp;VAR:DB_TYPE=&amp;VAR:UNITS=M&amp;window=popu","p&amp;width=535&amp;height=425&amp;START_MAXIMIZED=FALSE&amp;Y=120&amp;display_string=audit"}</definedName>
    <definedName name="_761__FDSAUDITLINK__" hidden="1">{"fdsup://directions/FAT Viewer?action=UPDATE&amp;creator=factSet&amp;DYN_ARGS=true&amp;DOC_NAME=FAT:RGQ_ENTRPR_VAL_EV_SOURCE_WINDOW.FAT&amp;VAR:ID1=BWT-AT&amp;VAR:SDATE=20060616&amp;VAR:FDATE=20060331&amp;VAR:FREQ=WEEKLY&amp;VAR:RELITEM=&amp;VAR:CURRENCY=&amp;VAR:DB_TYPE=&amp;VAR:UNITS=M&amp;window=popu","p&amp;width=535&amp;height=425&amp;START_MAXIMIZED=FALSE&amp;Y=120&amp;display_string=audit"}</definedName>
    <definedName name="_762__FDSAUDITLINK__" localSheetId="1" hidden="1">{"fdsup://directions/FAT Viewer?action=UPDATE&amp;creator=factSet&amp;DYN_ARGS=true&amp;DOC_NAME=FAT:RGQ_ENTRPR_VAL_EV_SOURCE_WINDOW.FAT&amp;VAR:ID1=BWT-AT&amp;VAR:SDATE=20060609&amp;VAR:FDATE=20060331&amp;VAR:FREQ=WEEKLY&amp;VAR:RELITEM=&amp;VAR:CURRENCY=&amp;VAR:DB_TYPE=&amp;VAR:UNITS=M&amp;window=popu","p&amp;width=535&amp;height=425&amp;START_MAXIMIZED=FALSE&amp;Y=120&amp;display_string=audit"}</definedName>
    <definedName name="_762__FDSAUDITLINK__" localSheetId="0" hidden="1">{"fdsup://directions/FAT Viewer?action=UPDATE&amp;creator=factSet&amp;DYN_ARGS=true&amp;DOC_NAME=FAT:RGQ_ENTRPR_VAL_EV_SOURCE_WINDOW.FAT&amp;VAR:ID1=BWT-AT&amp;VAR:SDATE=20060609&amp;VAR:FDATE=20060331&amp;VAR:FREQ=WEEKLY&amp;VAR:RELITEM=&amp;VAR:CURRENCY=&amp;VAR:DB_TYPE=&amp;VAR:UNITS=M&amp;window=popu","p&amp;width=535&amp;height=425&amp;START_MAXIMIZED=FALSE&amp;Y=120&amp;display_string=audit"}</definedName>
    <definedName name="_762__FDSAUDITLINK__" hidden="1">{"fdsup://directions/FAT Viewer?action=UPDATE&amp;creator=factSet&amp;DYN_ARGS=true&amp;DOC_NAME=FAT:RGQ_ENTRPR_VAL_EV_SOURCE_WINDOW.FAT&amp;VAR:ID1=BWT-AT&amp;VAR:SDATE=20060609&amp;VAR:FDATE=20060331&amp;VAR:FREQ=WEEKLY&amp;VAR:RELITEM=&amp;VAR:CURRENCY=&amp;VAR:DB_TYPE=&amp;VAR:UNITS=M&amp;window=popu","p&amp;width=535&amp;height=425&amp;START_MAXIMIZED=FALSE&amp;Y=120&amp;display_string=audit"}</definedName>
    <definedName name="_763__FDSAUDITLINK__" localSheetId="1" hidden="1">{"fdsup://directions/FAT Viewer?action=UPDATE&amp;creator=factSet&amp;DYN_ARGS=true&amp;DOC_NAME=FAT:RGQ_ENTRPR_VAL_EV_SOURCE_WINDOW.FAT&amp;VAR:ID1=BWT-AT&amp;VAR:SDATE=20060602&amp;VAR:FDATE=20060331&amp;VAR:FREQ=WEEKLY&amp;VAR:RELITEM=&amp;VAR:CURRENCY=&amp;VAR:DB_TYPE=&amp;VAR:UNITS=M&amp;window=popu","p&amp;width=535&amp;height=425&amp;START_MAXIMIZED=FALSE&amp;Y=120&amp;display_string=audit"}</definedName>
    <definedName name="_763__FDSAUDITLINK__" localSheetId="0" hidden="1">{"fdsup://directions/FAT Viewer?action=UPDATE&amp;creator=factSet&amp;DYN_ARGS=true&amp;DOC_NAME=FAT:RGQ_ENTRPR_VAL_EV_SOURCE_WINDOW.FAT&amp;VAR:ID1=BWT-AT&amp;VAR:SDATE=20060602&amp;VAR:FDATE=20060331&amp;VAR:FREQ=WEEKLY&amp;VAR:RELITEM=&amp;VAR:CURRENCY=&amp;VAR:DB_TYPE=&amp;VAR:UNITS=M&amp;window=popu","p&amp;width=535&amp;height=425&amp;START_MAXIMIZED=FALSE&amp;Y=120&amp;display_string=audit"}</definedName>
    <definedName name="_763__FDSAUDITLINK__" hidden="1">{"fdsup://directions/FAT Viewer?action=UPDATE&amp;creator=factSet&amp;DYN_ARGS=true&amp;DOC_NAME=FAT:RGQ_ENTRPR_VAL_EV_SOURCE_WINDOW.FAT&amp;VAR:ID1=BWT-AT&amp;VAR:SDATE=20060602&amp;VAR:FDATE=20060331&amp;VAR:FREQ=WEEKLY&amp;VAR:RELITEM=&amp;VAR:CURRENCY=&amp;VAR:DB_TYPE=&amp;VAR:UNITS=M&amp;window=popu","p&amp;width=535&amp;height=425&amp;START_MAXIMIZED=FALSE&amp;Y=120&amp;display_string=audit"}</definedName>
    <definedName name="_764__FDSAUDITLINK__" localSheetId="1" hidden="1">{"fdsup://directions/FAT Viewer?action=UPDATE&amp;creator=factSet&amp;DYN_ARGS=true&amp;DOC_NAME=FAT:RGQ_ENTRPR_VAL_EV_SOURCE_WINDOW.FAT&amp;VAR:ID1=BWT-AT&amp;VAR:SDATE=20060526&amp;VAR:FDATE=20060331&amp;VAR:FREQ=WEEKLY&amp;VAR:RELITEM=&amp;VAR:CURRENCY=&amp;VAR:DB_TYPE=&amp;VAR:UNITS=M&amp;window=popu","p&amp;width=535&amp;height=425&amp;START_MAXIMIZED=FALSE&amp;Y=120&amp;display_string=audit"}</definedName>
    <definedName name="_764__FDSAUDITLINK__" localSheetId="0" hidden="1">{"fdsup://directions/FAT Viewer?action=UPDATE&amp;creator=factSet&amp;DYN_ARGS=true&amp;DOC_NAME=FAT:RGQ_ENTRPR_VAL_EV_SOURCE_WINDOW.FAT&amp;VAR:ID1=BWT-AT&amp;VAR:SDATE=20060526&amp;VAR:FDATE=20060331&amp;VAR:FREQ=WEEKLY&amp;VAR:RELITEM=&amp;VAR:CURRENCY=&amp;VAR:DB_TYPE=&amp;VAR:UNITS=M&amp;window=popu","p&amp;width=535&amp;height=425&amp;START_MAXIMIZED=FALSE&amp;Y=120&amp;display_string=audit"}</definedName>
    <definedName name="_764__FDSAUDITLINK__" hidden="1">{"fdsup://directions/FAT Viewer?action=UPDATE&amp;creator=factSet&amp;DYN_ARGS=true&amp;DOC_NAME=FAT:RGQ_ENTRPR_VAL_EV_SOURCE_WINDOW.FAT&amp;VAR:ID1=BWT-AT&amp;VAR:SDATE=20060526&amp;VAR:FDATE=20060331&amp;VAR:FREQ=WEEKLY&amp;VAR:RELITEM=&amp;VAR:CURRENCY=&amp;VAR:DB_TYPE=&amp;VAR:UNITS=M&amp;window=popu","p&amp;width=535&amp;height=425&amp;START_MAXIMIZED=FALSE&amp;Y=120&amp;display_string=audit"}</definedName>
    <definedName name="_765__FDSAUDITLINK__" localSheetId="1" hidden="1">{"fdsup://directions/FAT Viewer?action=UPDATE&amp;creator=factSet&amp;DYN_ARGS=true&amp;DOC_NAME=FAT:RGQ_ENTRPR_VAL_EV_SOURCE_WINDOW.FAT&amp;VAR:ID1=BWT-AT&amp;VAR:SDATE=20060519&amp;VAR:FDATE=20060331&amp;VAR:FREQ=WEEKLY&amp;VAR:RELITEM=&amp;VAR:CURRENCY=&amp;VAR:DB_TYPE=&amp;VAR:UNITS=M&amp;window=popu","p&amp;width=535&amp;height=425&amp;START_MAXIMIZED=FALSE&amp;Y=120&amp;display_string=audit"}</definedName>
    <definedName name="_765__FDSAUDITLINK__" localSheetId="0" hidden="1">{"fdsup://directions/FAT Viewer?action=UPDATE&amp;creator=factSet&amp;DYN_ARGS=true&amp;DOC_NAME=FAT:RGQ_ENTRPR_VAL_EV_SOURCE_WINDOW.FAT&amp;VAR:ID1=BWT-AT&amp;VAR:SDATE=20060519&amp;VAR:FDATE=20060331&amp;VAR:FREQ=WEEKLY&amp;VAR:RELITEM=&amp;VAR:CURRENCY=&amp;VAR:DB_TYPE=&amp;VAR:UNITS=M&amp;window=popu","p&amp;width=535&amp;height=425&amp;START_MAXIMIZED=FALSE&amp;Y=120&amp;display_string=audit"}</definedName>
    <definedName name="_765__FDSAUDITLINK__" hidden="1">{"fdsup://directions/FAT Viewer?action=UPDATE&amp;creator=factSet&amp;DYN_ARGS=true&amp;DOC_NAME=FAT:RGQ_ENTRPR_VAL_EV_SOURCE_WINDOW.FAT&amp;VAR:ID1=BWT-AT&amp;VAR:SDATE=20060519&amp;VAR:FDATE=20060331&amp;VAR:FREQ=WEEKLY&amp;VAR:RELITEM=&amp;VAR:CURRENCY=&amp;VAR:DB_TYPE=&amp;VAR:UNITS=M&amp;window=popu","p&amp;width=535&amp;height=425&amp;START_MAXIMIZED=FALSE&amp;Y=120&amp;display_string=audit"}</definedName>
    <definedName name="_766__FDSAUDITLINK__" localSheetId="1" hidden="1">{"fdsup://directions/FAT Viewer?action=UPDATE&amp;creator=factSet&amp;DYN_ARGS=true&amp;DOC_NAME=FAT:RGQ_ENTRPR_VAL_EV_SOURCE_WINDOW.FAT&amp;VAR:ID1=BWT-AT&amp;VAR:SDATE=20060512&amp;VAR:FDATE=20060331&amp;VAR:FREQ=WEEKLY&amp;VAR:RELITEM=&amp;VAR:CURRENCY=&amp;VAR:DB_TYPE=&amp;VAR:UNITS=M&amp;window=popu","p&amp;width=535&amp;height=425&amp;START_MAXIMIZED=FALSE&amp;Y=120&amp;display_string=audit"}</definedName>
    <definedName name="_766__FDSAUDITLINK__" localSheetId="0" hidden="1">{"fdsup://directions/FAT Viewer?action=UPDATE&amp;creator=factSet&amp;DYN_ARGS=true&amp;DOC_NAME=FAT:RGQ_ENTRPR_VAL_EV_SOURCE_WINDOW.FAT&amp;VAR:ID1=BWT-AT&amp;VAR:SDATE=20060512&amp;VAR:FDATE=20060331&amp;VAR:FREQ=WEEKLY&amp;VAR:RELITEM=&amp;VAR:CURRENCY=&amp;VAR:DB_TYPE=&amp;VAR:UNITS=M&amp;window=popu","p&amp;width=535&amp;height=425&amp;START_MAXIMIZED=FALSE&amp;Y=120&amp;display_string=audit"}</definedName>
    <definedName name="_766__FDSAUDITLINK__" hidden="1">{"fdsup://directions/FAT Viewer?action=UPDATE&amp;creator=factSet&amp;DYN_ARGS=true&amp;DOC_NAME=FAT:RGQ_ENTRPR_VAL_EV_SOURCE_WINDOW.FAT&amp;VAR:ID1=BWT-AT&amp;VAR:SDATE=20060512&amp;VAR:FDATE=20060331&amp;VAR:FREQ=WEEKLY&amp;VAR:RELITEM=&amp;VAR:CURRENCY=&amp;VAR:DB_TYPE=&amp;VAR:UNITS=M&amp;window=popu","p&amp;width=535&amp;height=425&amp;START_MAXIMIZED=FALSE&amp;Y=120&amp;display_string=audit"}</definedName>
    <definedName name="_767__FDSAUDITLINK__" localSheetId="1" hidden="1">{"fdsup://directions/FAT Viewer?action=UPDATE&amp;creator=factSet&amp;DYN_ARGS=true&amp;DOC_NAME=FAT:RGQ_ENTRPR_VAL_EV_SOURCE_WINDOW.FAT&amp;VAR:ID1=BWT-AT&amp;VAR:SDATE=20060505&amp;VAR:FDATE=20060331&amp;VAR:FREQ=WEEKLY&amp;VAR:RELITEM=&amp;VAR:CURRENCY=&amp;VAR:DB_TYPE=&amp;VAR:UNITS=M&amp;window=popu","p&amp;width=535&amp;height=425&amp;START_MAXIMIZED=FALSE&amp;Y=120&amp;display_string=audit"}</definedName>
    <definedName name="_767__FDSAUDITLINK__" localSheetId="0" hidden="1">{"fdsup://directions/FAT Viewer?action=UPDATE&amp;creator=factSet&amp;DYN_ARGS=true&amp;DOC_NAME=FAT:RGQ_ENTRPR_VAL_EV_SOURCE_WINDOW.FAT&amp;VAR:ID1=BWT-AT&amp;VAR:SDATE=20060505&amp;VAR:FDATE=20060331&amp;VAR:FREQ=WEEKLY&amp;VAR:RELITEM=&amp;VAR:CURRENCY=&amp;VAR:DB_TYPE=&amp;VAR:UNITS=M&amp;window=popu","p&amp;width=535&amp;height=425&amp;START_MAXIMIZED=FALSE&amp;Y=120&amp;display_string=audit"}</definedName>
    <definedName name="_767__FDSAUDITLINK__" hidden="1">{"fdsup://directions/FAT Viewer?action=UPDATE&amp;creator=factSet&amp;DYN_ARGS=true&amp;DOC_NAME=FAT:RGQ_ENTRPR_VAL_EV_SOURCE_WINDOW.FAT&amp;VAR:ID1=BWT-AT&amp;VAR:SDATE=20060505&amp;VAR:FDATE=20060331&amp;VAR:FREQ=WEEKLY&amp;VAR:RELITEM=&amp;VAR:CURRENCY=&amp;VAR:DB_TYPE=&amp;VAR:UNITS=M&amp;window=popu","p&amp;width=535&amp;height=425&amp;START_MAXIMIZED=FALSE&amp;Y=120&amp;display_string=audit"}</definedName>
    <definedName name="_768__FDSAUDITLINK__" localSheetId="1" hidden="1">{"fdsup://directions/FAT Viewer?action=UPDATE&amp;creator=factSet&amp;DYN_ARGS=true&amp;DOC_NAME=FAT:RGQ_ENTRPR_VAL_EV_SOURCE_WINDOW.FAT&amp;VAR:ID1=BWT-AT&amp;VAR:SDATE=20060428&amp;VAR:FDATE=20060331&amp;VAR:FREQ=WEEKLY&amp;VAR:RELITEM=&amp;VAR:CURRENCY=&amp;VAR:DB_TYPE=&amp;VAR:UNITS=M&amp;window=popu","p&amp;width=535&amp;height=425&amp;START_MAXIMIZED=FALSE&amp;Y=120&amp;display_string=audit"}</definedName>
    <definedName name="_768__FDSAUDITLINK__" localSheetId="0" hidden="1">{"fdsup://directions/FAT Viewer?action=UPDATE&amp;creator=factSet&amp;DYN_ARGS=true&amp;DOC_NAME=FAT:RGQ_ENTRPR_VAL_EV_SOURCE_WINDOW.FAT&amp;VAR:ID1=BWT-AT&amp;VAR:SDATE=20060428&amp;VAR:FDATE=20060331&amp;VAR:FREQ=WEEKLY&amp;VAR:RELITEM=&amp;VAR:CURRENCY=&amp;VAR:DB_TYPE=&amp;VAR:UNITS=M&amp;window=popu","p&amp;width=535&amp;height=425&amp;START_MAXIMIZED=FALSE&amp;Y=120&amp;display_string=audit"}</definedName>
    <definedName name="_768__FDSAUDITLINK__" hidden="1">{"fdsup://directions/FAT Viewer?action=UPDATE&amp;creator=factSet&amp;DYN_ARGS=true&amp;DOC_NAME=FAT:RGQ_ENTRPR_VAL_EV_SOURCE_WINDOW.FAT&amp;VAR:ID1=BWT-AT&amp;VAR:SDATE=20060428&amp;VAR:FDATE=20060331&amp;VAR:FREQ=WEEKLY&amp;VAR:RELITEM=&amp;VAR:CURRENCY=&amp;VAR:DB_TYPE=&amp;VAR:UNITS=M&amp;window=popu","p&amp;width=535&amp;height=425&amp;START_MAXIMIZED=FALSE&amp;Y=120&amp;display_string=audit"}</definedName>
    <definedName name="_769__FDSAUDITLINK__" localSheetId="1" hidden="1">{"fdsup://directions/FAT Viewer?action=UPDATE&amp;creator=factSet&amp;DYN_ARGS=true&amp;DOC_NAME=FAT:RGQ_ENTRPR_VAL_EV_SOURCE_WINDOW.FAT&amp;VAR:ID1=BWT-AT&amp;VAR:SDATE=20060421&amp;VAR:FDATE=20060331&amp;VAR:FREQ=WEEKLY&amp;VAR:RELITEM=&amp;VAR:CURRENCY=&amp;VAR:DB_TYPE=&amp;VAR:UNITS=M&amp;window=popu","p&amp;width=535&amp;height=425&amp;START_MAXIMIZED=FALSE&amp;Y=120&amp;display_string=audit"}</definedName>
    <definedName name="_769__FDSAUDITLINK__" localSheetId="0" hidden="1">{"fdsup://directions/FAT Viewer?action=UPDATE&amp;creator=factSet&amp;DYN_ARGS=true&amp;DOC_NAME=FAT:RGQ_ENTRPR_VAL_EV_SOURCE_WINDOW.FAT&amp;VAR:ID1=BWT-AT&amp;VAR:SDATE=20060421&amp;VAR:FDATE=20060331&amp;VAR:FREQ=WEEKLY&amp;VAR:RELITEM=&amp;VAR:CURRENCY=&amp;VAR:DB_TYPE=&amp;VAR:UNITS=M&amp;window=popu","p&amp;width=535&amp;height=425&amp;START_MAXIMIZED=FALSE&amp;Y=120&amp;display_string=audit"}</definedName>
    <definedName name="_769__FDSAUDITLINK__" hidden="1">{"fdsup://directions/FAT Viewer?action=UPDATE&amp;creator=factSet&amp;DYN_ARGS=true&amp;DOC_NAME=FAT:RGQ_ENTRPR_VAL_EV_SOURCE_WINDOW.FAT&amp;VAR:ID1=BWT-AT&amp;VAR:SDATE=20060421&amp;VAR:FDATE=20060331&amp;VAR:FREQ=WEEKLY&amp;VAR:RELITEM=&amp;VAR:CURRENCY=&amp;VAR:DB_TYPE=&amp;VAR:UNITS=M&amp;window=popu","p&amp;width=535&amp;height=425&amp;START_MAXIMIZED=FALSE&amp;Y=120&amp;display_string=audit"}</definedName>
    <definedName name="_77__FDSAUDITLINK__" localSheetId="1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77__FDSAUDITLINK__" localSheetId="0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77__FDSAUDITLINK__" hidden="1">{"fdsup://directions/FAT Viewer?action=UPDATE&amp;creator=factSet&amp;DYN_ARGS=true&amp;DOC_NAME=FAT:RGQ_ENTRPR_VAL_EV_SOURCE_WINDOW.FAT&amp;VAR:ID1=PNR&amp;VAR:SDATE=20090724&amp;VAR:FDATE=20090630&amp;VAR:FREQ=WEEKLY&amp;VAR:RELITEM=&amp;VAR:CURRENCY=&amp;VAR:DB_TYPE=&amp;VAR:UNITS=M&amp;window=popup&amp;w","idth=535&amp;height=425&amp;START_MAXIMIZED=FALSE&amp;Y=120&amp;display_string=audit"}</definedName>
    <definedName name="_770__FDSAUDITLINK__" localSheetId="1" hidden="1">{"fdsup://directions/FAT Viewer?action=UPDATE&amp;creator=factSet&amp;DYN_ARGS=true&amp;DOC_NAME=FAT:RGQ_ENTRPR_VAL_EV_SOURCE_WINDOW.FAT&amp;VAR:ID1=BWT-AT&amp;VAR:SDATE=20060413&amp;VAR:FDATE=20060331&amp;VAR:FREQ=WEEKLY&amp;VAR:RELITEM=&amp;VAR:CURRENCY=&amp;VAR:DB_TYPE=&amp;VAR:UNITS=M&amp;window=popu","p&amp;width=535&amp;height=425&amp;START_MAXIMIZED=FALSE&amp;Y=120&amp;display_string=audit"}</definedName>
    <definedName name="_770__FDSAUDITLINK__" localSheetId="0" hidden="1">{"fdsup://directions/FAT Viewer?action=UPDATE&amp;creator=factSet&amp;DYN_ARGS=true&amp;DOC_NAME=FAT:RGQ_ENTRPR_VAL_EV_SOURCE_WINDOW.FAT&amp;VAR:ID1=BWT-AT&amp;VAR:SDATE=20060413&amp;VAR:FDATE=20060331&amp;VAR:FREQ=WEEKLY&amp;VAR:RELITEM=&amp;VAR:CURRENCY=&amp;VAR:DB_TYPE=&amp;VAR:UNITS=M&amp;window=popu","p&amp;width=535&amp;height=425&amp;START_MAXIMIZED=FALSE&amp;Y=120&amp;display_string=audit"}</definedName>
    <definedName name="_770__FDSAUDITLINK__" hidden="1">{"fdsup://directions/FAT Viewer?action=UPDATE&amp;creator=factSet&amp;DYN_ARGS=true&amp;DOC_NAME=FAT:RGQ_ENTRPR_VAL_EV_SOURCE_WINDOW.FAT&amp;VAR:ID1=BWT-AT&amp;VAR:SDATE=20060413&amp;VAR:FDATE=20060331&amp;VAR:FREQ=WEEKLY&amp;VAR:RELITEM=&amp;VAR:CURRENCY=&amp;VAR:DB_TYPE=&amp;VAR:UNITS=M&amp;window=popu","p&amp;width=535&amp;height=425&amp;START_MAXIMIZED=FALSE&amp;Y=120&amp;display_string=audit"}</definedName>
    <definedName name="_771__FDSAUDITLINK__" localSheetId="1" hidden="1">{"fdsup://directions/FAT Viewer?action=UPDATE&amp;creator=factSet&amp;DYN_ARGS=true&amp;DOC_NAME=FAT:RGQ_ENTRPR_VAL_EV_SOURCE_WINDOW.FAT&amp;VAR:ID1=BWT-AT&amp;VAR:SDATE=20060407&amp;VAR:FDATE=20060331&amp;VAR:FREQ=WEEKLY&amp;VAR:RELITEM=&amp;VAR:CURRENCY=&amp;VAR:DB_TYPE=&amp;VAR:UNITS=M&amp;window=popu","p&amp;width=535&amp;height=425&amp;START_MAXIMIZED=FALSE&amp;Y=120&amp;display_string=audit"}</definedName>
    <definedName name="_771__FDSAUDITLINK__" localSheetId="0" hidden="1">{"fdsup://directions/FAT Viewer?action=UPDATE&amp;creator=factSet&amp;DYN_ARGS=true&amp;DOC_NAME=FAT:RGQ_ENTRPR_VAL_EV_SOURCE_WINDOW.FAT&amp;VAR:ID1=BWT-AT&amp;VAR:SDATE=20060407&amp;VAR:FDATE=20060331&amp;VAR:FREQ=WEEKLY&amp;VAR:RELITEM=&amp;VAR:CURRENCY=&amp;VAR:DB_TYPE=&amp;VAR:UNITS=M&amp;window=popu","p&amp;width=535&amp;height=425&amp;START_MAXIMIZED=FALSE&amp;Y=120&amp;display_string=audit"}</definedName>
    <definedName name="_771__FDSAUDITLINK__" hidden="1">{"fdsup://directions/FAT Viewer?action=UPDATE&amp;creator=factSet&amp;DYN_ARGS=true&amp;DOC_NAME=FAT:RGQ_ENTRPR_VAL_EV_SOURCE_WINDOW.FAT&amp;VAR:ID1=BWT-AT&amp;VAR:SDATE=20060407&amp;VAR:FDATE=20060331&amp;VAR:FREQ=WEEKLY&amp;VAR:RELITEM=&amp;VAR:CURRENCY=&amp;VAR:DB_TYPE=&amp;VAR:UNITS=M&amp;window=popu","p&amp;width=535&amp;height=425&amp;START_MAXIMIZED=FALSE&amp;Y=120&amp;display_string=audit"}</definedName>
    <definedName name="_772__FDSAUDITLINK__" localSheetId="1" hidden="1">{"fdsup://directions/FAT Viewer?action=UPDATE&amp;creator=factSet&amp;DYN_ARGS=true&amp;DOC_NAME=FAT:RGQ_ENTRPR_VAL_EV_SOURCE_WINDOW.FAT&amp;VAR:ID1=BWT-AT&amp;VAR:SDATE=20060331&amp;VAR:FDATE=20060331&amp;VAR:FREQ=WEEKLY&amp;VAR:RELITEM=&amp;VAR:CURRENCY=&amp;VAR:DB_TYPE=&amp;VAR:UNITS=M&amp;window=popu","p&amp;width=535&amp;height=425&amp;START_MAXIMIZED=FALSE&amp;Y=120&amp;display_string=audit"}</definedName>
    <definedName name="_772__FDSAUDITLINK__" localSheetId="0" hidden="1">{"fdsup://directions/FAT Viewer?action=UPDATE&amp;creator=factSet&amp;DYN_ARGS=true&amp;DOC_NAME=FAT:RGQ_ENTRPR_VAL_EV_SOURCE_WINDOW.FAT&amp;VAR:ID1=BWT-AT&amp;VAR:SDATE=20060331&amp;VAR:FDATE=20060331&amp;VAR:FREQ=WEEKLY&amp;VAR:RELITEM=&amp;VAR:CURRENCY=&amp;VAR:DB_TYPE=&amp;VAR:UNITS=M&amp;window=popu","p&amp;width=535&amp;height=425&amp;START_MAXIMIZED=FALSE&amp;Y=120&amp;display_string=audit"}</definedName>
    <definedName name="_772__FDSAUDITLINK__" hidden="1">{"fdsup://directions/FAT Viewer?action=UPDATE&amp;creator=factSet&amp;DYN_ARGS=true&amp;DOC_NAME=FAT:RGQ_ENTRPR_VAL_EV_SOURCE_WINDOW.FAT&amp;VAR:ID1=BWT-AT&amp;VAR:SDATE=20060331&amp;VAR:FDATE=20060331&amp;VAR:FREQ=WEEKLY&amp;VAR:RELITEM=&amp;VAR:CURRENCY=&amp;VAR:DB_TYPE=&amp;VAR:UNITS=M&amp;window=popu","p&amp;width=535&amp;height=425&amp;START_MAXIMIZED=FALSE&amp;Y=120&amp;display_string=audit"}</definedName>
    <definedName name="_773__FDSAUDITLINK__" localSheetId="1" hidden="1">{"fdsup://directions/FAT Viewer?action=UPDATE&amp;creator=factSet&amp;DYN_ARGS=true&amp;DOC_NAME=FAT:RGQ_ENTRPR_VAL_EV_SOURCE_WINDOW.FAT&amp;VAR:ID1=BWT-AT&amp;VAR:SDATE=20060324&amp;VAR:FDATE=20051230&amp;VAR:FREQ=WEEKLY&amp;VAR:RELITEM=&amp;VAR:CURRENCY=&amp;VAR:DB_TYPE=&amp;VAR:UNITS=M&amp;window=popu","p&amp;width=535&amp;height=425&amp;START_MAXIMIZED=FALSE&amp;Y=120&amp;display_string=audit"}</definedName>
    <definedName name="_773__FDSAUDITLINK__" localSheetId="0" hidden="1">{"fdsup://directions/FAT Viewer?action=UPDATE&amp;creator=factSet&amp;DYN_ARGS=true&amp;DOC_NAME=FAT:RGQ_ENTRPR_VAL_EV_SOURCE_WINDOW.FAT&amp;VAR:ID1=BWT-AT&amp;VAR:SDATE=20060324&amp;VAR:FDATE=20051230&amp;VAR:FREQ=WEEKLY&amp;VAR:RELITEM=&amp;VAR:CURRENCY=&amp;VAR:DB_TYPE=&amp;VAR:UNITS=M&amp;window=popu","p&amp;width=535&amp;height=425&amp;START_MAXIMIZED=FALSE&amp;Y=120&amp;display_string=audit"}</definedName>
    <definedName name="_773__FDSAUDITLINK__" hidden="1">{"fdsup://directions/FAT Viewer?action=UPDATE&amp;creator=factSet&amp;DYN_ARGS=true&amp;DOC_NAME=FAT:RGQ_ENTRPR_VAL_EV_SOURCE_WINDOW.FAT&amp;VAR:ID1=BWT-AT&amp;VAR:SDATE=20060324&amp;VAR:FDATE=20051230&amp;VAR:FREQ=WEEKLY&amp;VAR:RELITEM=&amp;VAR:CURRENCY=&amp;VAR:DB_TYPE=&amp;VAR:UNITS=M&amp;window=popu","p&amp;width=535&amp;height=425&amp;START_MAXIMIZED=FALSE&amp;Y=120&amp;display_string=audit"}</definedName>
    <definedName name="_774__FDSAUDITLINK__" localSheetId="1" hidden="1">{"fdsup://directions/FAT Viewer?action=UPDATE&amp;creator=factSet&amp;DYN_ARGS=true&amp;DOC_NAME=FAT:RGQ_ENTRPR_VAL_EV_SOURCE_WINDOW.FAT&amp;VAR:ID1=BWT-AT&amp;VAR:SDATE=20060317&amp;VAR:FDATE=20051230&amp;VAR:FREQ=WEEKLY&amp;VAR:RELITEM=&amp;VAR:CURRENCY=&amp;VAR:DB_TYPE=&amp;VAR:UNITS=M&amp;window=popu","p&amp;width=535&amp;height=425&amp;START_MAXIMIZED=FALSE&amp;Y=120&amp;display_string=audit"}</definedName>
    <definedName name="_774__FDSAUDITLINK__" localSheetId="0" hidden="1">{"fdsup://directions/FAT Viewer?action=UPDATE&amp;creator=factSet&amp;DYN_ARGS=true&amp;DOC_NAME=FAT:RGQ_ENTRPR_VAL_EV_SOURCE_WINDOW.FAT&amp;VAR:ID1=BWT-AT&amp;VAR:SDATE=20060317&amp;VAR:FDATE=20051230&amp;VAR:FREQ=WEEKLY&amp;VAR:RELITEM=&amp;VAR:CURRENCY=&amp;VAR:DB_TYPE=&amp;VAR:UNITS=M&amp;window=popu","p&amp;width=535&amp;height=425&amp;START_MAXIMIZED=FALSE&amp;Y=120&amp;display_string=audit"}</definedName>
    <definedName name="_774__FDSAUDITLINK__" hidden="1">{"fdsup://directions/FAT Viewer?action=UPDATE&amp;creator=factSet&amp;DYN_ARGS=true&amp;DOC_NAME=FAT:RGQ_ENTRPR_VAL_EV_SOURCE_WINDOW.FAT&amp;VAR:ID1=BWT-AT&amp;VAR:SDATE=20060317&amp;VAR:FDATE=20051230&amp;VAR:FREQ=WEEKLY&amp;VAR:RELITEM=&amp;VAR:CURRENCY=&amp;VAR:DB_TYPE=&amp;VAR:UNITS=M&amp;window=popu","p&amp;width=535&amp;height=425&amp;START_MAXIMIZED=FALSE&amp;Y=120&amp;display_string=audit"}</definedName>
    <definedName name="_775__FDSAUDITLINK__" localSheetId="1" hidden="1">{"fdsup://directions/FAT Viewer?action=UPDATE&amp;creator=factSet&amp;DYN_ARGS=true&amp;DOC_NAME=FAT:RGQ_ENTRPR_VAL_EV_SOURCE_WINDOW.FAT&amp;VAR:ID1=BWT-AT&amp;VAR:SDATE=20060310&amp;VAR:FDATE=20051230&amp;VAR:FREQ=WEEKLY&amp;VAR:RELITEM=&amp;VAR:CURRENCY=&amp;VAR:DB_TYPE=&amp;VAR:UNITS=M&amp;window=popu","p&amp;width=535&amp;height=425&amp;START_MAXIMIZED=FALSE&amp;Y=120&amp;display_string=audit"}</definedName>
    <definedName name="_775__FDSAUDITLINK__" localSheetId="0" hidden="1">{"fdsup://directions/FAT Viewer?action=UPDATE&amp;creator=factSet&amp;DYN_ARGS=true&amp;DOC_NAME=FAT:RGQ_ENTRPR_VAL_EV_SOURCE_WINDOW.FAT&amp;VAR:ID1=BWT-AT&amp;VAR:SDATE=20060310&amp;VAR:FDATE=20051230&amp;VAR:FREQ=WEEKLY&amp;VAR:RELITEM=&amp;VAR:CURRENCY=&amp;VAR:DB_TYPE=&amp;VAR:UNITS=M&amp;window=popu","p&amp;width=535&amp;height=425&amp;START_MAXIMIZED=FALSE&amp;Y=120&amp;display_string=audit"}</definedName>
    <definedName name="_775__FDSAUDITLINK__" hidden="1">{"fdsup://directions/FAT Viewer?action=UPDATE&amp;creator=factSet&amp;DYN_ARGS=true&amp;DOC_NAME=FAT:RGQ_ENTRPR_VAL_EV_SOURCE_WINDOW.FAT&amp;VAR:ID1=BWT-AT&amp;VAR:SDATE=20060310&amp;VAR:FDATE=20051230&amp;VAR:FREQ=WEEKLY&amp;VAR:RELITEM=&amp;VAR:CURRENCY=&amp;VAR:DB_TYPE=&amp;VAR:UNITS=M&amp;window=popu","p&amp;width=535&amp;height=425&amp;START_MAXIMIZED=FALSE&amp;Y=120&amp;display_string=audit"}</definedName>
    <definedName name="_776__FDSAUDITLINK__" localSheetId="1" hidden="1">{"fdsup://directions/FAT Viewer?action=UPDATE&amp;creator=factSet&amp;DYN_ARGS=true&amp;DOC_NAME=FAT:RGQ_ENTRPR_VAL_EV_SOURCE_WINDOW.FAT&amp;VAR:ID1=BWT-AT&amp;VAR:SDATE=20060303&amp;VAR:FDATE=20051230&amp;VAR:FREQ=WEEKLY&amp;VAR:RELITEM=&amp;VAR:CURRENCY=&amp;VAR:DB_TYPE=&amp;VAR:UNITS=M&amp;window=popu","p&amp;width=535&amp;height=425&amp;START_MAXIMIZED=FALSE&amp;Y=120&amp;display_string=audit"}</definedName>
    <definedName name="_776__FDSAUDITLINK__" localSheetId="0" hidden="1">{"fdsup://directions/FAT Viewer?action=UPDATE&amp;creator=factSet&amp;DYN_ARGS=true&amp;DOC_NAME=FAT:RGQ_ENTRPR_VAL_EV_SOURCE_WINDOW.FAT&amp;VAR:ID1=BWT-AT&amp;VAR:SDATE=20060303&amp;VAR:FDATE=20051230&amp;VAR:FREQ=WEEKLY&amp;VAR:RELITEM=&amp;VAR:CURRENCY=&amp;VAR:DB_TYPE=&amp;VAR:UNITS=M&amp;window=popu","p&amp;width=535&amp;height=425&amp;START_MAXIMIZED=FALSE&amp;Y=120&amp;display_string=audit"}</definedName>
    <definedName name="_776__FDSAUDITLINK__" hidden="1">{"fdsup://directions/FAT Viewer?action=UPDATE&amp;creator=factSet&amp;DYN_ARGS=true&amp;DOC_NAME=FAT:RGQ_ENTRPR_VAL_EV_SOURCE_WINDOW.FAT&amp;VAR:ID1=BWT-AT&amp;VAR:SDATE=20060303&amp;VAR:FDATE=20051230&amp;VAR:FREQ=WEEKLY&amp;VAR:RELITEM=&amp;VAR:CURRENCY=&amp;VAR:DB_TYPE=&amp;VAR:UNITS=M&amp;window=popu","p&amp;width=535&amp;height=425&amp;START_MAXIMIZED=FALSE&amp;Y=120&amp;display_string=audit"}</definedName>
    <definedName name="_777__FDSAUDITLINK__" localSheetId="1" hidden="1">{"fdsup://directions/FAT Viewer?action=UPDATE&amp;creator=factSet&amp;DYN_ARGS=true&amp;DOC_NAME=FAT:RGQ_ENTRPR_VAL_EV_SOURCE_WINDOW.FAT&amp;VAR:ID1=BWT-AT&amp;VAR:SDATE=20060224&amp;VAR:FDATE=20051230&amp;VAR:FREQ=WEEKLY&amp;VAR:RELITEM=&amp;VAR:CURRENCY=&amp;VAR:DB_TYPE=&amp;VAR:UNITS=M&amp;window=popu","p&amp;width=535&amp;height=425&amp;START_MAXIMIZED=FALSE&amp;Y=120&amp;display_string=audit"}</definedName>
    <definedName name="_777__FDSAUDITLINK__" localSheetId="0" hidden="1">{"fdsup://directions/FAT Viewer?action=UPDATE&amp;creator=factSet&amp;DYN_ARGS=true&amp;DOC_NAME=FAT:RGQ_ENTRPR_VAL_EV_SOURCE_WINDOW.FAT&amp;VAR:ID1=BWT-AT&amp;VAR:SDATE=20060224&amp;VAR:FDATE=20051230&amp;VAR:FREQ=WEEKLY&amp;VAR:RELITEM=&amp;VAR:CURRENCY=&amp;VAR:DB_TYPE=&amp;VAR:UNITS=M&amp;window=popu","p&amp;width=535&amp;height=425&amp;START_MAXIMIZED=FALSE&amp;Y=120&amp;display_string=audit"}</definedName>
    <definedName name="_777__FDSAUDITLINK__" hidden="1">{"fdsup://directions/FAT Viewer?action=UPDATE&amp;creator=factSet&amp;DYN_ARGS=true&amp;DOC_NAME=FAT:RGQ_ENTRPR_VAL_EV_SOURCE_WINDOW.FAT&amp;VAR:ID1=BWT-AT&amp;VAR:SDATE=20060224&amp;VAR:FDATE=20051230&amp;VAR:FREQ=WEEKLY&amp;VAR:RELITEM=&amp;VAR:CURRENCY=&amp;VAR:DB_TYPE=&amp;VAR:UNITS=M&amp;window=popu","p&amp;width=535&amp;height=425&amp;START_MAXIMIZED=FALSE&amp;Y=120&amp;display_string=audit"}</definedName>
    <definedName name="_778__FDSAUDITLINK__" localSheetId="1" hidden="1">{"fdsup://directions/FAT Viewer?action=UPDATE&amp;creator=factSet&amp;DYN_ARGS=true&amp;DOC_NAME=FAT:RGQ_ENTRPR_VAL_EV_SOURCE_WINDOW.FAT&amp;VAR:ID1=BWT-AT&amp;VAR:SDATE=20060217&amp;VAR:FDATE=20051230&amp;VAR:FREQ=WEEKLY&amp;VAR:RELITEM=&amp;VAR:CURRENCY=&amp;VAR:DB_TYPE=&amp;VAR:UNITS=M&amp;window=popu","p&amp;width=535&amp;height=425&amp;START_MAXIMIZED=FALSE&amp;Y=120&amp;display_string=audit"}</definedName>
    <definedName name="_778__FDSAUDITLINK__" localSheetId="0" hidden="1">{"fdsup://directions/FAT Viewer?action=UPDATE&amp;creator=factSet&amp;DYN_ARGS=true&amp;DOC_NAME=FAT:RGQ_ENTRPR_VAL_EV_SOURCE_WINDOW.FAT&amp;VAR:ID1=BWT-AT&amp;VAR:SDATE=20060217&amp;VAR:FDATE=20051230&amp;VAR:FREQ=WEEKLY&amp;VAR:RELITEM=&amp;VAR:CURRENCY=&amp;VAR:DB_TYPE=&amp;VAR:UNITS=M&amp;window=popu","p&amp;width=535&amp;height=425&amp;START_MAXIMIZED=FALSE&amp;Y=120&amp;display_string=audit"}</definedName>
    <definedName name="_778__FDSAUDITLINK__" hidden="1">{"fdsup://directions/FAT Viewer?action=UPDATE&amp;creator=factSet&amp;DYN_ARGS=true&amp;DOC_NAME=FAT:RGQ_ENTRPR_VAL_EV_SOURCE_WINDOW.FAT&amp;VAR:ID1=BWT-AT&amp;VAR:SDATE=20060217&amp;VAR:FDATE=20051230&amp;VAR:FREQ=WEEKLY&amp;VAR:RELITEM=&amp;VAR:CURRENCY=&amp;VAR:DB_TYPE=&amp;VAR:UNITS=M&amp;window=popu","p&amp;width=535&amp;height=425&amp;START_MAXIMIZED=FALSE&amp;Y=120&amp;display_string=audit"}</definedName>
    <definedName name="_779__FDSAUDITLINK__" localSheetId="1" hidden="1">{"fdsup://directions/FAT Viewer?action=UPDATE&amp;creator=factSet&amp;DYN_ARGS=true&amp;DOC_NAME=FAT:RGQ_ENTRPR_VAL_EV_SOURCE_WINDOW.FAT&amp;VAR:ID1=BWT-AT&amp;VAR:SDATE=20060210&amp;VAR:FDATE=20051230&amp;VAR:FREQ=WEEKLY&amp;VAR:RELITEM=&amp;VAR:CURRENCY=&amp;VAR:DB_TYPE=&amp;VAR:UNITS=M&amp;window=popu","p&amp;width=535&amp;height=425&amp;START_MAXIMIZED=FALSE&amp;Y=120&amp;display_string=audit"}</definedName>
    <definedName name="_779__FDSAUDITLINK__" localSheetId="0" hidden="1">{"fdsup://directions/FAT Viewer?action=UPDATE&amp;creator=factSet&amp;DYN_ARGS=true&amp;DOC_NAME=FAT:RGQ_ENTRPR_VAL_EV_SOURCE_WINDOW.FAT&amp;VAR:ID1=BWT-AT&amp;VAR:SDATE=20060210&amp;VAR:FDATE=20051230&amp;VAR:FREQ=WEEKLY&amp;VAR:RELITEM=&amp;VAR:CURRENCY=&amp;VAR:DB_TYPE=&amp;VAR:UNITS=M&amp;window=popu","p&amp;width=535&amp;height=425&amp;START_MAXIMIZED=FALSE&amp;Y=120&amp;display_string=audit"}</definedName>
    <definedName name="_779__FDSAUDITLINK__" hidden="1">{"fdsup://directions/FAT Viewer?action=UPDATE&amp;creator=factSet&amp;DYN_ARGS=true&amp;DOC_NAME=FAT:RGQ_ENTRPR_VAL_EV_SOURCE_WINDOW.FAT&amp;VAR:ID1=BWT-AT&amp;VAR:SDATE=20060210&amp;VAR:FDATE=20051230&amp;VAR:FREQ=WEEKLY&amp;VAR:RELITEM=&amp;VAR:CURRENCY=&amp;VAR:DB_TYPE=&amp;VAR:UNITS=M&amp;window=popu","p&amp;width=535&amp;height=425&amp;START_MAXIMIZED=FALSE&amp;Y=120&amp;display_string=audit"}</definedName>
    <definedName name="_78__FDSAUDITLINK__" localSheetId="1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78__FDSAUDITLINK__" localSheetId="0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78__FDSAUDITLINK__" hidden="1">{"fdsup://directions/FAT Viewer?action=UPDATE&amp;creator=factSet&amp;DYN_ARGS=true&amp;DOC_NAME=FAT:RGQ_ENTRPR_VAL_EV_SOURCE_WINDOW.FAT&amp;VAR:ID1=PNR&amp;VAR:SDATE=20090717&amp;VAR:FDATE=20090630&amp;VAR:FREQ=WEEKLY&amp;VAR:RELITEM=&amp;VAR:CURRENCY=&amp;VAR:DB_TYPE=&amp;VAR:UNITS=M&amp;window=popup&amp;w","idth=535&amp;height=425&amp;START_MAXIMIZED=FALSE&amp;Y=120&amp;display_string=audit"}</definedName>
    <definedName name="_780__FDSAUDITLINK__" localSheetId="1" hidden="1">{"fdsup://directions/FAT Viewer?action=UPDATE&amp;creator=factSet&amp;DYN_ARGS=true&amp;DOC_NAME=FAT:RGQ_ENTRPR_VAL_EV_SOURCE_WINDOW.FAT&amp;VAR:ID1=BWT-AT&amp;VAR:SDATE=20060203&amp;VAR:FDATE=20051230&amp;VAR:FREQ=WEEKLY&amp;VAR:RELITEM=&amp;VAR:CURRENCY=&amp;VAR:DB_TYPE=&amp;VAR:UNITS=M&amp;window=popu","p&amp;width=535&amp;height=425&amp;START_MAXIMIZED=FALSE&amp;Y=120&amp;display_string=audit"}</definedName>
    <definedName name="_780__FDSAUDITLINK__" localSheetId="0" hidden="1">{"fdsup://directions/FAT Viewer?action=UPDATE&amp;creator=factSet&amp;DYN_ARGS=true&amp;DOC_NAME=FAT:RGQ_ENTRPR_VAL_EV_SOURCE_WINDOW.FAT&amp;VAR:ID1=BWT-AT&amp;VAR:SDATE=20060203&amp;VAR:FDATE=20051230&amp;VAR:FREQ=WEEKLY&amp;VAR:RELITEM=&amp;VAR:CURRENCY=&amp;VAR:DB_TYPE=&amp;VAR:UNITS=M&amp;window=popu","p&amp;width=535&amp;height=425&amp;START_MAXIMIZED=FALSE&amp;Y=120&amp;display_string=audit"}</definedName>
    <definedName name="_780__FDSAUDITLINK__" hidden="1">{"fdsup://directions/FAT Viewer?action=UPDATE&amp;creator=factSet&amp;DYN_ARGS=true&amp;DOC_NAME=FAT:RGQ_ENTRPR_VAL_EV_SOURCE_WINDOW.FAT&amp;VAR:ID1=BWT-AT&amp;VAR:SDATE=20060203&amp;VAR:FDATE=20051230&amp;VAR:FREQ=WEEKLY&amp;VAR:RELITEM=&amp;VAR:CURRENCY=&amp;VAR:DB_TYPE=&amp;VAR:UNITS=M&amp;window=popu","p&amp;width=535&amp;height=425&amp;START_MAXIMIZED=FALSE&amp;Y=120&amp;display_string=audit"}</definedName>
    <definedName name="_781__FDSAUDITLINK__" localSheetId="1" hidden="1">{"fdsup://directions/FAT Viewer?action=UPDATE&amp;creator=factSet&amp;DYN_ARGS=true&amp;DOC_NAME=FAT:RGQ_ENTRPR_VAL_EV_SOURCE_WINDOW.FAT&amp;VAR:ID1=BWT-AT&amp;VAR:SDATE=20060127&amp;VAR:FDATE=20051230&amp;VAR:FREQ=WEEKLY&amp;VAR:RELITEM=&amp;VAR:CURRENCY=&amp;VAR:DB_TYPE=&amp;VAR:UNITS=M&amp;window=popu","p&amp;width=535&amp;height=425&amp;START_MAXIMIZED=FALSE&amp;Y=120&amp;display_string=audit"}</definedName>
    <definedName name="_781__FDSAUDITLINK__" localSheetId="0" hidden="1">{"fdsup://directions/FAT Viewer?action=UPDATE&amp;creator=factSet&amp;DYN_ARGS=true&amp;DOC_NAME=FAT:RGQ_ENTRPR_VAL_EV_SOURCE_WINDOW.FAT&amp;VAR:ID1=BWT-AT&amp;VAR:SDATE=20060127&amp;VAR:FDATE=20051230&amp;VAR:FREQ=WEEKLY&amp;VAR:RELITEM=&amp;VAR:CURRENCY=&amp;VAR:DB_TYPE=&amp;VAR:UNITS=M&amp;window=popu","p&amp;width=535&amp;height=425&amp;START_MAXIMIZED=FALSE&amp;Y=120&amp;display_string=audit"}</definedName>
    <definedName name="_781__FDSAUDITLINK__" hidden="1">{"fdsup://directions/FAT Viewer?action=UPDATE&amp;creator=factSet&amp;DYN_ARGS=true&amp;DOC_NAME=FAT:RGQ_ENTRPR_VAL_EV_SOURCE_WINDOW.FAT&amp;VAR:ID1=BWT-AT&amp;VAR:SDATE=20060127&amp;VAR:FDATE=20051230&amp;VAR:FREQ=WEEKLY&amp;VAR:RELITEM=&amp;VAR:CURRENCY=&amp;VAR:DB_TYPE=&amp;VAR:UNITS=M&amp;window=popu","p&amp;width=535&amp;height=425&amp;START_MAXIMIZED=FALSE&amp;Y=120&amp;display_string=audit"}</definedName>
    <definedName name="_782__FDSAUDITLINK__" localSheetId="1" hidden="1">{"fdsup://directions/FAT Viewer?action=UPDATE&amp;creator=factSet&amp;DYN_ARGS=true&amp;DOC_NAME=FAT:RGQ_ENTRPR_VAL_EV_SOURCE_WINDOW.FAT&amp;VAR:ID1=BWT-AT&amp;VAR:SDATE=20060120&amp;VAR:FDATE=20051230&amp;VAR:FREQ=WEEKLY&amp;VAR:RELITEM=&amp;VAR:CURRENCY=&amp;VAR:DB_TYPE=&amp;VAR:UNITS=M&amp;window=popu","p&amp;width=535&amp;height=425&amp;START_MAXIMIZED=FALSE&amp;Y=120&amp;display_string=audit"}</definedName>
    <definedName name="_782__FDSAUDITLINK__" localSheetId="0" hidden="1">{"fdsup://directions/FAT Viewer?action=UPDATE&amp;creator=factSet&amp;DYN_ARGS=true&amp;DOC_NAME=FAT:RGQ_ENTRPR_VAL_EV_SOURCE_WINDOW.FAT&amp;VAR:ID1=BWT-AT&amp;VAR:SDATE=20060120&amp;VAR:FDATE=20051230&amp;VAR:FREQ=WEEKLY&amp;VAR:RELITEM=&amp;VAR:CURRENCY=&amp;VAR:DB_TYPE=&amp;VAR:UNITS=M&amp;window=popu","p&amp;width=535&amp;height=425&amp;START_MAXIMIZED=FALSE&amp;Y=120&amp;display_string=audit"}</definedName>
    <definedName name="_782__FDSAUDITLINK__" hidden="1">{"fdsup://directions/FAT Viewer?action=UPDATE&amp;creator=factSet&amp;DYN_ARGS=true&amp;DOC_NAME=FAT:RGQ_ENTRPR_VAL_EV_SOURCE_WINDOW.FAT&amp;VAR:ID1=BWT-AT&amp;VAR:SDATE=20060120&amp;VAR:FDATE=20051230&amp;VAR:FREQ=WEEKLY&amp;VAR:RELITEM=&amp;VAR:CURRENCY=&amp;VAR:DB_TYPE=&amp;VAR:UNITS=M&amp;window=popu","p&amp;width=535&amp;height=425&amp;START_MAXIMIZED=FALSE&amp;Y=120&amp;display_string=audit"}</definedName>
    <definedName name="_783__FDSAUDITLINK__" localSheetId="1" hidden="1">{"fdsup://directions/FAT Viewer?action=UPDATE&amp;creator=factSet&amp;DYN_ARGS=true&amp;DOC_NAME=FAT:RGQ_ENTRPR_VAL_EV_SOURCE_WINDOW.FAT&amp;VAR:ID1=PLL&amp;VAR:SDATE=20101231&amp;VAR:FDATE=20101029&amp;VAR:FREQ=WEEKLY&amp;VAR:RELITEM=&amp;VAR:CURRENCY=&amp;VAR:DB_TYPE=&amp;VAR:UNITS=M&amp;window=popup&amp;w","idth=535&amp;height=425&amp;START_MAXIMIZED=FALSE&amp;Y=120&amp;display_string=audit"}</definedName>
    <definedName name="_783__FDSAUDITLINK__" localSheetId="0" hidden="1">{"fdsup://directions/FAT Viewer?action=UPDATE&amp;creator=factSet&amp;DYN_ARGS=true&amp;DOC_NAME=FAT:RGQ_ENTRPR_VAL_EV_SOURCE_WINDOW.FAT&amp;VAR:ID1=PLL&amp;VAR:SDATE=20101231&amp;VAR:FDATE=20101029&amp;VAR:FREQ=WEEKLY&amp;VAR:RELITEM=&amp;VAR:CURRENCY=&amp;VAR:DB_TYPE=&amp;VAR:UNITS=M&amp;window=popup&amp;w","idth=535&amp;height=425&amp;START_MAXIMIZED=FALSE&amp;Y=120&amp;display_string=audit"}</definedName>
    <definedName name="_783__FDSAUDITLINK__" hidden="1">{"fdsup://directions/FAT Viewer?action=UPDATE&amp;creator=factSet&amp;DYN_ARGS=true&amp;DOC_NAME=FAT:RGQ_ENTRPR_VAL_EV_SOURCE_WINDOW.FAT&amp;VAR:ID1=PLL&amp;VAR:SDATE=20101231&amp;VAR:FDATE=20101029&amp;VAR:FREQ=WEEKLY&amp;VAR:RELITEM=&amp;VAR:CURRENCY=&amp;VAR:DB_TYPE=&amp;VAR:UNITS=M&amp;window=popup&amp;w","idth=535&amp;height=425&amp;START_MAXIMIZED=FALSE&amp;Y=120&amp;display_string=audit"}</definedName>
    <definedName name="_784__FDSAUDITLINK__" localSheetId="1" hidden="1">{"fdsup://directions/FAT Viewer?action=UPDATE&amp;creator=factSet&amp;DYN_ARGS=true&amp;DOC_NAME=FAT:RGQ_ENTRPR_VAL_EV_SOURCE_WINDOW.FAT&amp;VAR:ID1=PLL&amp;VAR:SDATE=20101223&amp;VAR:FDATE=20101029&amp;VAR:FREQ=WEEKLY&amp;VAR:RELITEM=&amp;VAR:CURRENCY=&amp;VAR:DB_TYPE=&amp;VAR:UNITS=M&amp;window=popup&amp;w","idth=535&amp;height=425&amp;START_MAXIMIZED=FALSE&amp;Y=120&amp;display_string=audit"}</definedName>
    <definedName name="_784__FDSAUDITLINK__" localSheetId="0" hidden="1">{"fdsup://directions/FAT Viewer?action=UPDATE&amp;creator=factSet&amp;DYN_ARGS=true&amp;DOC_NAME=FAT:RGQ_ENTRPR_VAL_EV_SOURCE_WINDOW.FAT&amp;VAR:ID1=PLL&amp;VAR:SDATE=20101223&amp;VAR:FDATE=20101029&amp;VAR:FREQ=WEEKLY&amp;VAR:RELITEM=&amp;VAR:CURRENCY=&amp;VAR:DB_TYPE=&amp;VAR:UNITS=M&amp;window=popup&amp;w","idth=535&amp;height=425&amp;START_MAXIMIZED=FALSE&amp;Y=120&amp;display_string=audit"}</definedName>
    <definedName name="_784__FDSAUDITLINK__" hidden="1">{"fdsup://directions/FAT Viewer?action=UPDATE&amp;creator=factSet&amp;DYN_ARGS=true&amp;DOC_NAME=FAT:RGQ_ENTRPR_VAL_EV_SOURCE_WINDOW.FAT&amp;VAR:ID1=PLL&amp;VAR:SDATE=20101223&amp;VAR:FDATE=20101029&amp;VAR:FREQ=WEEKLY&amp;VAR:RELITEM=&amp;VAR:CURRENCY=&amp;VAR:DB_TYPE=&amp;VAR:UNITS=M&amp;window=popup&amp;w","idth=535&amp;height=425&amp;START_MAXIMIZED=FALSE&amp;Y=120&amp;display_string=audit"}</definedName>
    <definedName name="_785__FDSAUDITLINK__" localSheetId="1" hidden="1">{"fdsup://directions/FAT Viewer?action=UPDATE&amp;creator=factSet&amp;DYN_ARGS=true&amp;DOC_NAME=FAT:RGQ_ENTRPR_VAL_EV_SOURCE_WINDOW.FAT&amp;VAR:ID1=PLL&amp;VAR:SDATE=20101217&amp;VAR:FDATE=20101029&amp;VAR:FREQ=WEEKLY&amp;VAR:RELITEM=&amp;VAR:CURRENCY=&amp;VAR:DB_TYPE=&amp;VAR:UNITS=M&amp;window=popup&amp;w","idth=535&amp;height=425&amp;START_MAXIMIZED=FALSE&amp;Y=120&amp;display_string=audit"}</definedName>
    <definedName name="_785__FDSAUDITLINK__" localSheetId="0" hidden="1">{"fdsup://directions/FAT Viewer?action=UPDATE&amp;creator=factSet&amp;DYN_ARGS=true&amp;DOC_NAME=FAT:RGQ_ENTRPR_VAL_EV_SOURCE_WINDOW.FAT&amp;VAR:ID1=PLL&amp;VAR:SDATE=20101217&amp;VAR:FDATE=20101029&amp;VAR:FREQ=WEEKLY&amp;VAR:RELITEM=&amp;VAR:CURRENCY=&amp;VAR:DB_TYPE=&amp;VAR:UNITS=M&amp;window=popup&amp;w","idth=535&amp;height=425&amp;START_MAXIMIZED=FALSE&amp;Y=120&amp;display_string=audit"}</definedName>
    <definedName name="_785__FDSAUDITLINK__" hidden="1">{"fdsup://directions/FAT Viewer?action=UPDATE&amp;creator=factSet&amp;DYN_ARGS=true&amp;DOC_NAME=FAT:RGQ_ENTRPR_VAL_EV_SOURCE_WINDOW.FAT&amp;VAR:ID1=PLL&amp;VAR:SDATE=20101217&amp;VAR:FDATE=20101029&amp;VAR:FREQ=WEEKLY&amp;VAR:RELITEM=&amp;VAR:CURRENCY=&amp;VAR:DB_TYPE=&amp;VAR:UNITS=M&amp;window=popup&amp;w","idth=535&amp;height=425&amp;START_MAXIMIZED=FALSE&amp;Y=120&amp;display_string=audit"}</definedName>
    <definedName name="_786__FDSAUDITLINK__" localSheetId="1" hidden="1">{"fdsup://directions/FAT Viewer?action=UPDATE&amp;creator=factSet&amp;DYN_ARGS=true&amp;DOC_NAME=FAT:RGQ_ENTRPR_VAL_EV_SOURCE_WINDOW.FAT&amp;VAR:ID1=PLL&amp;VAR:SDATE=20101210&amp;VAR:FDATE=20101029&amp;VAR:FREQ=WEEKLY&amp;VAR:RELITEM=&amp;VAR:CURRENCY=&amp;VAR:DB_TYPE=&amp;VAR:UNITS=M&amp;window=popup&amp;w","idth=535&amp;height=425&amp;START_MAXIMIZED=FALSE&amp;Y=120&amp;display_string=audit"}</definedName>
    <definedName name="_786__FDSAUDITLINK__" localSheetId="0" hidden="1">{"fdsup://directions/FAT Viewer?action=UPDATE&amp;creator=factSet&amp;DYN_ARGS=true&amp;DOC_NAME=FAT:RGQ_ENTRPR_VAL_EV_SOURCE_WINDOW.FAT&amp;VAR:ID1=PLL&amp;VAR:SDATE=20101210&amp;VAR:FDATE=20101029&amp;VAR:FREQ=WEEKLY&amp;VAR:RELITEM=&amp;VAR:CURRENCY=&amp;VAR:DB_TYPE=&amp;VAR:UNITS=M&amp;window=popup&amp;w","idth=535&amp;height=425&amp;START_MAXIMIZED=FALSE&amp;Y=120&amp;display_string=audit"}</definedName>
    <definedName name="_786__FDSAUDITLINK__" hidden="1">{"fdsup://directions/FAT Viewer?action=UPDATE&amp;creator=factSet&amp;DYN_ARGS=true&amp;DOC_NAME=FAT:RGQ_ENTRPR_VAL_EV_SOURCE_WINDOW.FAT&amp;VAR:ID1=PLL&amp;VAR:SDATE=20101210&amp;VAR:FDATE=20101029&amp;VAR:FREQ=WEEKLY&amp;VAR:RELITEM=&amp;VAR:CURRENCY=&amp;VAR:DB_TYPE=&amp;VAR:UNITS=M&amp;window=popup&amp;w","idth=535&amp;height=425&amp;START_MAXIMIZED=FALSE&amp;Y=120&amp;display_string=audit"}</definedName>
    <definedName name="_787__FDSAUDITLINK__" localSheetId="1" hidden="1">{"fdsup://directions/FAT Viewer?action=UPDATE&amp;creator=factSet&amp;DYN_ARGS=true&amp;DOC_NAME=FAT:RGQ_ENTRPR_VAL_EV_SOURCE_WINDOW.FAT&amp;VAR:ID1=PLL&amp;VAR:SDATE=20101203&amp;VAR:FDATE=20101029&amp;VAR:FREQ=WEEKLY&amp;VAR:RELITEM=&amp;VAR:CURRENCY=&amp;VAR:DB_TYPE=&amp;VAR:UNITS=M&amp;window=popup&amp;w","idth=535&amp;height=425&amp;START_MAXIMIZED=FALSE&amp;Y=120&amp;display_string=audit"}</definedName>
    <definedName name="_787__FDSAUDITLINK__" localSheetId="0" hidden="1">{"fdsup://directions/FAT Viewer?action=UPDATE&amp;creator=factSet&amp;DYN_ARGS=true&amp;DOC_NAME=FAT:RGQ_ENTRPR_VAL_EV_SOURCE_WINDOW.FAT&amp;VAR:ID1=PLL&amp;VAR:SDATE=20101203&amp;VAR:FDATE=20101029&amp;VAR:FREQ=WEEKLY&amp;VAR:RELITEM=&amp;VAR:CURRENCY=&amp;VAR:DB_TYPE=&amp;VAR:UNITS=M&amp;window=popup&amp;w","idth=535&amp;height=425&amp;START_MAXIMIZED=FALSE&amp;Y=120&amp;display_string=audit"}</definedName>
    <definedName name="_787__FDSAUDITLINK__" hidden="1">{"fdsup://directions/FAT Viewer?action=UPDATE&amp;creator=factSet&amp;DYN_ARGS=true&amp;DOC_NAME=FAT:RGQ_ENTRPR_VAL_EV_SOURCE_WINDOW.FAT&amp;VAR:ID1=PLL&amp;VAR:SDATE=20101203&amp;VAR:FDATE=20101029&amp;VAR:FREQ=WEEKLY&amp;VAR:RELITEM=&amp;VAR:CURRENCY=&amp;VAR:DB_TYPE=&amp;VAR:UNITS=M&amp;window=popup&amp;w","idth=535&amp;height=425&amp;START_MAXIMIZED=FALSE&amp;Y=120&amp;display_string=audit"}</definedName>
    <definedName name="_788__FDSAUDITLINK__" localSheetId="1" hidden="1">{"fdsup://directions/FAT Viewer?action=UPDATE&amp;creator=factSet&amp;DYN_ARGS=true&amp;DOC_NAME=FAT:RGQ_ENTRPR_VAL_EV_SOURCE_WINDOW.FAT&amp;VAR:ID1=PLL&amp;VAR:SDATE=20101126&amp;VAR:FDATE=20101029&amp;VAR:FREQ=WEEKLY&amp;VAR:RELITEM=&amp;VAR:CURRENCY=&amp;VAR:DB_TYPE=&amp;VAR:UNITS=M&amp;window=popup&amp;w","idth=535&amp;height=425&amp;START_MAXIMIZED=FALSE&amp;Y=120&amp;display_string=audit"}</definedName>
    <definedName name="_788__FDSAUDITLINK__" localSheetId="0" hidden="1">{"fdsup://directions/FAT Viewer?action=UPDATE&amp;creator=factSet&amp;DYN_ARGS=true&amp;DOC_NAME=FAT:RGQ_ENTRPR_VAL_EV_SOURCE_WINDOW.FAT&amp;VAR:ID1=PLL&amp;VAR:SDATE=20101126&amp;VAR:FDATE=20101029&amp;VAR:FREQ=WEEKLY&amp;VAR:RELITEM=&amp;VAR:CURRENCY=&amp;VAR:DB_TYPE=&amp;VAR:UNITS=M&amp;window=popup&amp;w","idth=535&amp;height=425&amp;START_MAXIMIZED=FALSE&amp;Y=120&amp;display_string=audit"}</definedName>
    <definedName name="_788__FDSAUDITLINK__" hidden="1">{"fdsup://directions/FAT Viewer?action=UPDATE&amp;creator=factSet&amp;DYN_ARGS=true&amp;DOC_NAME=FAT:RGQ_ENTRPR_VAL_EV_SOURCE_WINDOW.FAT&amp;VAR:ID1=PLL&amp;VAR:SDATE=20101126&amp;VAR:FDATE=20101029&amp;VAR:FREQ=WEEKLY&amp;VAR:RELITEM=&amp;VAR:CURRENCY=&amp;VAR:DB_TYPE=&amp;VAR:UNITS=M&amp;window=popup&amp;w","idth=535&amp;height=425&amp;START_MAXIMIZED=FALSE&amp;Y=120&amp;display_string=audit"}</definedName>
    <definedName name="_789__FDSAUDITLINK__" localSheetId="1" hidden="1">{"fdsup://directions/FAT Viewer?action=UPDATE&amp;creator=factSet&amp;DYN_ARGS=true&amp;DOC_NAME=FAT:RGQ_ENTRPR_VAL_EV_SOURCE_WINDOW.FAT&amp;VAR:ID1=PLL&amp;VAR:SDATE=20101119&amp;VAR:FDATE=20101029&amp;VAR:FREQ=WEEKLY&amp;VAR:RELITEM=&amp;VAR:CURRENCY=&amp;VAR:DB_TYPE=&amp;VAR:UNITS=M&amp;window=popup&amp;w","idth=535&amp;height=425&amp;START_MAXIMIZED=FALSE&amp;Y=120&amp;display_string=audit"}</definedName>
    <definedName name="_789__FDSAUDITLINK__" localSheetId="0" hidden="1">{"fdsup://directions/FAT Viewer?action=UPDATE&amp;creator=factSet&amp;DYN_ARGS=true&amp;DOC_NAME=FAT:RGQ_ENTRPR_VAL_EV_SOURCE_WINDOW.FAT&amp;VAR:ID1=PLL&amp;VAR:SDATE=20101119&amp;VAR:FDATE=20101029&amp;VAR:FREQ=WEEKLY&amp;VAR:RELITEM=&amp;VAR:CURRENCY=&amp;VAR:DB_TYPE=&amp;VAR:UNITS=M&amp;window=popup&amp;w","idth=535&amp;height=425&amp;START_MAXIMIZED=FALSE&amp;Y=120&amp;display_string=audit"}</definedName>
    <definedName name="_789__FDSAUDITLINK__" hidden="1">{"fdsup://directions/FAT Viewer?action=UPDATE&amp;creator=factSet&amp;DYN_ARGS=true&amp;DOC_NAME=FAT:RGQ_ENTRPR_VAL_EV_SOURCE_WINDOW.FAT&amp;VAR:ID1=PLL&amp;VAR:SDATE=20101119&amp;VAR:FDATE=20101029&amp;VAR:FREQ=WEEKLY&amp;VAR:RELITEM=&amp;VAR:CURRENCY=&amp;VAR:DB_TYPE=&amp;VAR:UNITS=M&amp;window=popup&amp;w","idth=535&amp;height=425&amp;START_MAXIMIZED=FALSE&amp;Y=120&amp;display_string=audit"}</definedName>
    <definedName name="_79__123Graph_CChart_3" localSheetId="0" hidden="1">#REF!</definedName>
    <definedName name="_79__123Graph_CChart_3" hidden="1">#REF!</definedName>
    <definedName name="_79__FDSAUDITLINK__" localSheetId="1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79__FDSAUDITLINK__" localSheetId="0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79__FDSAUDITLINK__" hidden="1">{"fdsup://directions/FAT Viewer?action=UPDATE&amp;creator=factSet&amp;DYN_ARGS=true&amp;DOC_NAME=FAT:RGQ_ENTRPR_VAL_EV_SOURCE_WINDOW.FAT&amp;VAR:ID1=PNR&amp;VAR:SDATE=20090710&amp;VAR:FDATE=20090630&amp;VAR:FREQ=WEEKLY&amp;VAR:RELITEM=&amp;VAR:CURRENCY=&amp;VAR:DB_TYPE=&amp;VAR:UNITS=M&amp;window=popup&amp;w","idth=535&amp;height=425&amp;START_MAXIMIZED=FALSE&amp;Y=120&amp;display_string=audit"}</definedName>
    <definedName name="_790__FDSAUDITLINK__" localSheetId="1" hidden="1">{"fdsup://directions/FAT Viewer?action=UPDATE&amp;creator=factSet&amp;DYN_ARGS=true&amp;DOC_NAME=FAT:RGQ_ENTRPR_VAL_EV_SOURCE_WINDOW.FAT&amp;VAR:ID1=PLL&amp;VAR:SDATE=20101112&amp;VAR:FDATE=20101029&amp;VAR:FREQ=WEEKLY&amp;VAR:RELITEM=&amp;VAR:CURRENCY=&amp;VAR:DB_TYPE=&amp;VAR:UNITS=M&amp;window=popup&amp;w","idth=535&amp;height=425&amp;START_MAXIMIZED=FALSE&amp;Y=120&amp;display_string=audit"}</definedName>
    <definedName name="_790__FDSAUDITLINK__" localSheetId="0" hidden="1">{"fdsup://directions/FAT Viewer?action=UPDATE&amp;creator=factSet&amp;DYN_ARGS=true&amp;DOC_NAME=FAT:RGQ_ENTRPR_VAL_EV_SOURCE_WINDOW.FAT&amp;VAR:ID1=PLL&amp;VAR:SDATE=20101112&amp;VAR:FDATE=20101029&amp;VAR:FREQ=WEEKLY&amp;VAR:RELITEM=&amp;VAR:CURRENCY=&amp;VAR:DB_TYPE=&amp;VAR:UNITS=M&amp;window=popup&amp;w","idth=535&amp;height=425&amp;START_MAXIMIZED=FALSE&amp;Y=120&amp;display_string=audit"}</definedName>
    <definedName name="_790__FDSAUDITLINK__" hidden="1">{"fdsup://directions/FAT Viewer?action=UPDATE&amp;creator=factSet&amp;DYN_ARGS=true&amp;DOC_NAME=FAT:RGQ_ENTRPR_VAL_EV_SOURCE_WINDOW.FAT&amp;VAR:ID1=PLL&amp;VAR:SDATE=20101112&amp;VAR:FDATE=20101029&amp;VAR:FREQ=WEEKLY&amp;VAR:RELITEM=&amp;VAR:CURRENCY=&amp;VAR:DB_TYPE=&amp;VAR:UNITS=M&amp;window=popup&amp;w","idth=535&amp;height=425&amp;START_MAXIMIZED=FALSE&amp;Y=120&amp;display_string=audit"}</definedName>
    <definedName name="_791__FDSAUDITLINK__" localSheetId="1" hidden="1">{"fdsup://directions/FAT Viewer?action=UPDATE&amp;creator=factSet&amp;DYN_ARGS=true&amp;DOC_NAME=FAT:RGQ_ENTRPR_VAL_EV_SOURCE_WINDOW.FAT&amp;VAR:ID1=PLL&amp;VAR:SDATE=20101105&amp;VAR:FDATE=20101029&amp;VAR:FREQ=WEEKLY&amp;VAR:RELITEM=&amp;VAR:CURRENCY=&amp;VAR:DB_TYPE=&amp;VAR:UNITS=M&amp;window=popup&amp;w","idth=535&amp;height=425&amp;START_MAXIMIZED=FALSE&amp;Y=120&amp;display_string=audit"}</definedName>
    <definedName name="_791__FDSAUDITLINK__" localSheetId="0" hidden="1">{"fdsup://directions/FAT Viewer?action=UPDATE&amp;creator=factSet&amp;DYN_ARGS=true&amp;DOC_NAME=FAT:RGQ_ENTRPR_VAL_EV_SOURCE_WINDOW.FAT&amp;VAR:ID1=PLL&amp;VAR:SDATE=20101105&amp;VAR:FDATE=20101029&amp;VAR:FREQ=WEEKLY&amp;VAR:RELITEM=&amp;VAR:CURRENCY=&amp;VAR:DB_TYPE=&amp;VAR:UNITS=M&amp;window=popup&amp;w","idth=535&amp;height=425&amp;START_MAXIMIZED=FALSE&amp;Y=120&amp;display_string=audit"}</definedName>
    <definedName name="_791__FDSAUDITLINK__" hidden="1">{"fdsup://directions/FAT Viewer?action=UPDATE&amp;creator=factSet&amp;DYN_ARGS=true&amp;DOC_NAME=FAT:RGQ_ENTRPR_VAL_EV_SOURCE_WINDOW.FAT&amp;VAR:ID1=PLL&amp;VAR:SDATE=20101105&amp;VAR:FDATE=20101029&amp;VAR:FREQ=WEEKLY&amp;VAR:RELITEM=&amp;VAR:CURRENCY=&amp;VAR:DB_TYPE=&amp;VAR:UNITS=M&amp;window=popup&amp;w","idth=535&amp;height=425&amp;START_MAXIMIZED=FALSE&amp;Y=120&amp;display_string=audit"}</definedName>
    <definedName name="_792__FDSAUDITLINK__" localSheetId="1" hidden="1">{"fdsup://directions/FAT Viewer?action=UPDATE&amp;creator=factSet&amp;DYN_ARGS=true&amp;DOC_NAME=FAT:RGQ_ENTRPR_VAL_EV_SOURCE_WINDOW.FAT&amp;VAR:ID1=PLL&amp;VAR:SDATE=20101029&amp;VAR:FDATE=20101029&amp;VAR:FREQ=WEEKLY&amp;VAR:RELITEM=&amp;VAR:CURRENCY=&amp;VAR:DB_TYPE=&amp;VAR:UNITS=M&amp;window=popup&amp;w","idth=535&amp;height=425&amp;START_MAXIMIZED=FALSE&amp;Y=120&amp;display_string=audit"}</definedName>
    <definedName name="_792__FDSAUDITLINK__" localSheetId="0" hidden="1">{"fdsup://directions/FAT Viewer?action=UPDATE&amp;creator=factSet&amp;DYN_ARGS=true&amp;DOC_NAME=FAT:RGQ_ENTRPR_VAL_EV_SOURCE_WINDOW.FAT&amp;VAR:ID1=PLL&amp;VAR:SDATE=20101029&amp;VAR:FDATE=20101029&amp;VAR:FREQ=WEEKLY&amp;VAR:RELITEM=&amp;VAR:CURRENCY=&amp;VAR:DB_TYPE=&amp;VAR:UNITS=M&amp;window=popup&amp;w","idth=535&amp;height=425&amp;START_MAXIMIZED=FALSE&amp;Y=120&amp;display_string=audit"}</definedName>
    <definedName name="_792__FDSAUDITLINK__" hidden="1">{"fdsup://directions/FAT Viewer?action=UPDATE&amp;creator=factSet&amp;DYN_ARGS=true&amp;DOC_NAME=FAT:RGQ_ENTRPR_VAL_EV_SOURCE_WINDOW.FAT&amp;VAR:ID1=PLL&amp;VAR:SDATE=20101029&amp;VAR:FDATE=20101029&amp;VAR:FREQ=WEEKLY&amp;VAR:RELITEM=&amp;VAR:CURRENCY=&amp;VAR:DB_TYPE=&amp;VAR:UNITS=M&amp;window=popup&amp;w","idth=535&amp;height=425&amp;START_MAXIMIZED=FALSE&amp;Y=120&amp;display_string=audit"}</definedName>
    <definedName name="_793__FDSAUDITLINK__" localSheetId="1" hidden="1">{"fdsup://directions/FAT Viewer?action=UPDATE&amp;creator=factSet&amp;DYN_ARGS=true&amp;DOC_NAME=FAT:RGQ_ENTRPR_VAL_EV_SOURCE_WINDOW.FAT&amp;VAR:ID1=PLL&amp;VAR:SDATE=20101022&amp;VAR:FDATE=20100730&amp;VAR:FREQ=WEEKLY&amp;VAR:RELITEM=&amp;VAR:CURRENCY=&amp;VAR:DB_TYPE=&amp;VAR:UNITS=M&amp;window=popup&amp;w","idth=535&amp;height=425&amp;START_MAXIMIZED=FALSE&amp;Y=120&amp;display_string=audit"}</definedName>
    <definedName name="_793__FDSAUDITLINK__" localSheetId="0" hidden="1">{"fdsup://directions/FAT Viewer?action=UPDATE&amp;creator=factSet&amp;DYN_ARGS=true&amp;DOC_NAME=FAT:RGQ_ENTRPR_VAL_EV_SOURCE_WINDOW.FAT&amp;VAR:ID1=PLL&amp;VAR:SDATE=20101022&amp;VAR:FDATE=20100730&amp;VAR:FREQ=WEEKLY&amp;VAR:RELITEM=&amp;VAR:CURRENCY=&amp;VAR:DB_TYPE=&amp;VAR:UNITS=M&amp;window=popup&amp;w","idth=535&amp;height=425&amp;START_MAXIMIZED=FALSE&amp;Y=120&amp;display_string=audit"}</definedName>
    <definedName name="_793__FDSAUDITLINK__" hidden="1">{"fdsup://directions/FAT Viewer?action=UPDATE&amp;creator=factSet&amp;DYN_ARGS=true&amp;DOC_NAME=FAT:RGQ_ENTRPR_VAL_EV_SOURCE_WINDOW.FAT&amp;VAR:ID1=PLL&amp;VAR:SDATE=20101022&amp;VAR:FDATE=20100730&amp;VAR:FREQ=WEEKLY&amp;VAR:RELITEM=&amp;VAR:CURRENCY=&amp;VAR:DB_TYPE=&amp;VAR:UNITS=M&amp;window=popup&amp;w","idth=535&amp;height=425&amp;START_MAXIMIZED=FALSE&amp;Y=120&amp;display_string=audit"}</definedName>
    <definedName name="_794__FDSAUDITLINK__" localSheetId="1" hidden="1">{"fdsup://directions/FAT Viewer?action=UPDATE&amp;creator=factSet&amp;DYN_ARGS=true&amp;DOC_NAME=FAT:RGQ_ENTRPR_VAL_EV_SOURCE_WINDOW.FAT&amp;VAR:ID1=PLL&amp;VAR:SDATE=20101015&amp;VAR:FDATE=20100730&amp;VAR:FREQ=WEEKLY&amp;VAR:RELITEM=&amp;VAR:CURRENCY=&amp;VAR:DB_TYPE=&amp;VAR:UNITS=M&amp;window=popup&amp;w","idth=535&amp;height=425&amp;START_MAXIMIZED=FALSE&amp;Y=120&amp;display_string=audit"}</definedName>
    <definedName name="_794__FDSAUDITLINK__" localSheetId="0" hidden="1">{"fdsup://directions/FAT Viewer?action=UPDATE&amp;creator=factSet&amp;DYN_ARGS=true&amp;DOC_NAME=FAT:RGQ_ENTRPR_VAL_EV_SOURCE_WINDOW.FAT&amp;VAR:ID1=PLL&amp;VAR:SDATE=20101015&amp;VAR:FDATE=20100730&amp;VAR:FREQ=WEEKLY&amp;VAR:RELITEM=&amp;VAR:CURRENCY=&amp;VAR:DB_TYPE=&amp;VAR:UNITS=M&amp;window=popup&amp;w","idth=535&amp;height=425&amp;START_MAXIMIZED=FALSE&amp;Y=120&amp;display_string=audit"}</definedName>
    <definedName name="_794__FDSAUDITLINK__" hidden="1">{"fdsup://directions/FAT Viewer?action=UPDATE&amp;creator=factSet&amp;DYN_ARGS=true&amp;DOC_NAME=FAT:RGQ_ENTRPR_VAL_EV_SOURCE_WINDOW.FAT&amp;VAR:ID1=PLL&amp;VAR:SDATE=20101015&amp;VAR:FDATE=20100730&amp;VAR:FREQ=WEEKLY&amp;VAR:RELITEM=&amp;VAR:CURRENCY=&amp;VAR:DB_TYPE=&amp;VAR:UNITS=M&amp;window=popup&amp;w","idth=535&amp;height=425&amp;START_MAXIMIZED=FALSE&amp;Y=120&amp;display_string=audit"}</definedName>
    <definedName name="_795__FDSAUDITLINK__" localSheetId="1" hidden="1">{"fdsup://directions/FAT Viewer?action=UPDATE&amp;creator=factSet&amp;DYN_ARGS=true&amp;DOC_NAME=FAT:RGQ_ENTRPR_VAL_EV_SOURCE_WINDOW.FAT&amp;VAR:ID1=PLL&amp;VAR:SDATE=20101008&amp;VAR:FDATE=20100730&amp;VAR:FREQ=WEEKLY&amp;VAR:RELITEM=&amp;VAR:CURRENCY=&amp;VAR:DB_TYPE=&amp;VAR:UNITS=M&amp;window=popup&amp;w","idth=535&amp;height=425&amp;START_MAXIMIZED=FALSE&amp;Y=120&amp;display_string=audit"}</definedName>
    <definedName name="_795__FDSAUDITLINK__" localSheetId="0" hidden="1">{"fdsup://directions/FAT Viewer?action=UPDATE&amp;creator=factSet&amp;DYN_ARGS=true&amp;DOC_NAME=FAT:RGQ_ENTRPR_VAL_EV_SOURCE_WINDOW.FAT&amp;VAR:ID1=PLL&amp;VAR:SDATE=20101008&amp;VAR:FDATE=20100730&amp;VAR:FREQ=WEEKLY&amp;VAR:RELITEM=&amp;VAR:CURRENCY=&amp;VAR:DB_TYPE=&amp;VAR:UNITS=M&amp;window=popup&amp;w","idth=535&amp;height=425&amp;START_MAXIMIZED=FALSE&amp;Y=120&amp;display_string=audit"}</definedName>
    <definedName name="_795__FDSAUDITLINK__" hidden="1">{"fdsup://directions/FAT Viewer?action=UPDATE&amp;creator=factSet&amp;DYN_ARGS=true&amp;DOC_NAME=FAT:RGQ_ENTRPR_VAL_EV_SOURCE_WINDOW.FAT&amp;VAR:ID1=PLL&amp;VAR:SDATE=20101008&amp;VAR:FDATE=20100730&amp;VAR:FREQ=WEEKLY&amp;VAR:RELITEM=&amp;VAR:CURRENCY=&amp;VAR:DB_TYPE=&amp;VAR:UNITS=M&amp;window=popup&amp;w","idth=535&amp;height=425&amp;START_MAXIMIZED=FALSE&amp;Y=120&amp;display_string=audit"}</definedName>
    <definedName name="_796__FDSAUDITLINK__" localSheetId="1" hidden="1">{"fdsup://directions/FAT Viewer?action=UPDATE&amp;creator=factSet&amp;DYN_ARGS=true&amp;DOC_NAME=FAT:RGQ_ENTRPR_VAL_EV_SOURCE_WINDOW.FAT&amp;VAR:ID1=PLL&amp;VAR:SDATE=20101001&amp;VAR:FDATE=20100730&amp;VAR:FREQ=WEEKLY&amp;VAR:RELITEM=&amp;VAR:CURRENCY=&amp;VAR:DB_TYPE=&amp;VAR:UNITS=M&amp;window=popup&amp;w","idth=535&amp;height=425&amp;START_MAXIMIZED=FALSE&amp;Y=120&amp;display_string=audit"}</definedName>
    <definedName name="_796__FDSAUDITLINK__" localSheetId="0" hidden="1">{"fdsup://directions/FAT Viewer?action=UPDATE&amp;creator=factSet&amp;DYN_ARGS=true&amp;DOC_NAME=FAT:RGQ_ENTRPR_VAL_EV_SOURCE_WINDOW.FAT&amp;VAR:ID1=PLL&amp;VAR:SDATE=20101001&amp;VAR:FDATE=20100730&amp;VAR:FREQ=WEEKLY&amp;VAR:RELITEM=&amp;VAR:CURRENCY=&amp;VAR:DB_TYPE=&amp;VAR:UNITS=M&amp;window=popup&amp;w","idth=535&amp;height=425&amp;START_MAXIMIZED=FALSE&amp;Y=120&amp;display_string=audit"}</definedName>
    <definedName name="_796__FDSAUDITLINK__" hidden="1">{"fdsup://directions/FAT Viewer?action=UPDATE&amp;creator=factSet&amp;DYN_ARGS=true&amp;DOC_NAME=FAT:RGQ_ENTRPR_VAL_EV_SOURCE_WINDOW.FAT&amp;VAR:ID1=PLL&amp;VAR:SDATE=20101001&amp;VAR:FDATE=20100730&amp;VAR:FREQ=WEEKLY&amp;VAR:RELITEM=&amp;VAR:CURRENCY=&amp;VAR:DB_TYPE=&amp;VAR:UNITS=M&amp;window=popup&amp;w","idth=535&amp;height=425&amp;START_MAXIMIZED=FALSE&amp;Y=120&amp;display_string=audit"}</definedName>
    <definedName name="_797__FDSAUDITLINK__" localSheetId="1" hidden="1">{"fdsup://directions/FAT Viewer?action=UPDATE&amp;creator=factSet&amp;DYN_ARGS=true&amp;DOC_NAME=FAT:RGQ_ENTRPR_VAL_EV_SOURCE_WINDOW.FAT&amp;VAR:ID1=PLL&amp;VAR:SDATE=20100924&amp;VAR:FDATE=20100730&amp;VAR:FREQ=WEEKLY&amp;VAR:RELITEM=&amp;VAR:CURRENCY=&amp;VAR:DB_TYPE=&amp;VAR:UNITS=M&amp;window=popup&amp;w","idth=535&amp;height=425&amp;START_MAXIMIZED=FALSE&amp;Y=120&amp;display_string=audit"}</definedName>
    <definedName name="_797__FDSAUDITLINK__" localSheetId="0" hidden="1">{"fdsup://directions/FAT Viewer?action=UPDATE&amp;creator=factSet&amp;DYN_ARGS=true&amp;DOC_NAME=FAT:RGQ_ENTRPR_VAL_EV_SOURCE_WINDOW.FAT&amp;VAR:ID1=PLL&amp;VAR:SDATE=20100924&amp;VAR:FDATE=20100730&amp;VAR:FREQ=WEEKLY&amp;VAR:RELITEM=&amp;VAR:CURRENCY=&amp;VAR:DB_TYPE=&amp;VAR:UNITS=M&amp;window=popup&amp;w","idth=535&amp;height=425&amp;START_MAXIMIZED=FALSE&amp;Y=120&amp;display_string=audit"}</definedName>
    <definedName name="_797__FDSAUDITLINK__" hidden="1">{"fdsup://directions/FAT Viewer?action=UPDATE&amp;creator=factSet&amp;DYN_ARGS=true&amp;DOC_NAME=FAT:RGQ_ENTRPR_VAL_EV_SOURCE_WINDOW.FAT&amp;VAR:ID1=PLL&amp;VAR:SDATE=20100924&amp;VAR:FDATE=20100730&amp;VAR:FREQ=WEEKLY&amp;VAR:RELITEM=&amp;VAR:CURRENCY=&amp;VAR:DB_TYPE=&amp;VAR:UNITS=M&amp;window=popup&amp;w","idth=535&amp;height=425&amp;START_MAXIMIZED=FALSE&amp;Y=120&amp;display_string=audit"}</definedName>
    <definedName name="_798__FDSAUDITLINK__" localSheetId="1" hidden="1">{"fdsup://directions/FAT Viewer?action=UPDATE&amp;creator=factSet&amp;DYN_ARGS=true&amp;DOC_NAME=FAT:RGQ_ENTRPR_VAL_EV_SOURCE_WINDOW.FAT&amp;VAR:ID1=PLL&amp;VAR:SDATE=20100917&amp;VAR:FDATE=20100730&amp;VAR:FREQ=WEEKLY&amp;VAR:RELITEM=&amp;VAR:CURRENCY=&amp;VAR:DB_TYPE=&amp;VAR:UNITS=M&amp;window=popup&amp;w","idth=535&amp;height=425&amp;START_MAXIMIZED=FALSE&amp;Y=120&amp;display_string=audit"}</definedName>
    <definedName name="_798__FDSAUDITLINK__" localSheetId="0" hidden="1">{"fdsup://directions/FAT Viewer?action=UPDATE&amp;creator=factSet&amp;DYN_ARGS=true&amp;DOC_NAME=FAT:RGQ_ENTRPR_VAL_EV_SOURCE_WINDOW.FAT&amp;VAR:ID1=PLL&amp;VAR:SDATE=20100917&amp;VAR:FDATE=20100730&amp;VAR:FREQ=WEEKLY&amp;VAR:RELITEM=&amp;VAR:CURRENCY=&amp;VAR:DB_TYPE=&amp;VAR:UNITS=M&amp;window=popup&amp;w","idth=535&amp;height=425&amp;START_MAXIMIZED=FALSE&amp;Y=120&amp;display_string=audit"}</definedName>
    <definedName name="_798__FDSAUDITLINK__" hidden="1">{"fdsup://directions/FAT Viewer?action=UPDATE&amp;creator=factSet&amp;DYN_ARGS=true&amp;DOC_NAME=FAT:RGQ_ENTRPR_VAL_EV_SOURCE_WINDOW.FAT&amp;VAR:ID1=PLL&amp;VAR:SDATE=20100917&amp;VAR:FDATE=20100730&amp;VAR:FREQ=WEEKLY&amp;VAR:RELITEM=&amp;VAR:CURRENCY=&amp;VAR:DB_TYPE=&amp;VAR:UNITS=M&amp;window=popup&amp;w","idth=535&amp;height=425&amp;START_MAXIMIZED=FALSE&amp;Y=120&amp;display_string=audit"}</definedName>
    <definedName name="_799__FDSAUDITLINK__" localSheetId="1" hidden="1">{"fdsup://directions/FAT Viewer?action=UPDATE&amp;creator=factSet&amp;DYN_ARGS=true&amp;DOC_NAME=FAT:RGQ_ENTRPR_VAL_EV_SOURCE_WINDOW.FAT&amp;VAR:ID1=PLL&amp;VAR:SDATE=20100910&amp;VAR:FDATE=20100730&amp;VAR:FREQ=WEEKLY&amp;VAR:RELITEM=&amp;VAR:CURRENCY=&amp;VAR:DB_TYPE=&amp;VAR:UNITS=M&amp;window=popup&amp;w","idth=535&amp;height=425&amp;START_MAXIMIZED=FALSE&amp;Y=120&amp;display_string=audit"}</definedName>
    <definedName name="_799__FDSAUDITLINK__" localSheetId="0" hidden="1">{"fdsup://directions/FAT Viewer?action=UPDATE&amp;creator=factSet&amp;DYN_ARGS=true&amp;DOC_NAME=FAT:RGQ_ENTRPR_VAL_EV_SOURCE_WINDOW.FAT&amp;VAR:ID1=PLL&amp;VAR:SDATE=20100910&amp;VAR:FDATE=20100730&amp;VAR:FREQ=WEEKLY&amp;VAR:RELITEM=&amp;VAR:CURRENCY=&amp;VAR:DB_TYPE=&amp;VAR:UNITS=M&amp;window=popup&amp;w","idth=535&amp;height=425&amp;START_MAXIMIZED=FALSE&amp;Y=120&amp;display_string=audit"}</definedName>
    <definedName name="_799__FDSAUDITLINK__" hidden="1">{"fdsup://directions/FAT Viewer?action=UPDATE&amp;creator=factSet&amp;DYN_ARGS=true&amp;DOC_NAME=FAT:RGQ_ENTRPR_VAL_EV_SOURCE_WINDOW.FAT&amp;VAR:ID1=PLL&amp;VAR:SDATE=20100910&amp;VAR:FDATE=20100730&amp;VAR:FREQ=WEEKLY&amp;VAR:RELITEM=&amp;VAR:CURRENCY=&amp;VAR:DB_TYPE=&amp;VAR:UNITS=M&amp;window=popup&amp;w","idth=535&amp;height=425&amp;START_MAXIMIZED=FALSE&amp;Y=120&amp;display_string=audit"}</definedName>
    <definedName name="_8__123Graph_AChart_3" localSheetId="0" hidden="1">#REF!</definedName>
    <definedName name="_8__123Graph_AChart_3" hidden="1">#REF!</definedName>
    <definedName name="_8__FDSAUDITLINK__" localSheetId="1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8__FDSAUDITLINK__" localSheetId="0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8__FDSAUDITLINK__" hidden="1">{"fdsup://directions/FAT Viewer?action=UPDATE&amp;creator=factSet&amp;DYN_ARGS=true&amp;DOC_NAME=FAT:RGQ_ENTRPR_VAL_EV_SOURCE_WINDOW.FAT&amp;VAR:ID1=PNR&amp;VAR:SDATE=20101119&amp;VAR:FDATE=20100930&amp;VAR:FREQ=WEEKLY&amp;VAR:RELITEM=&amp;VAR:CURRENCY=&amp;VAR:DB_TYPE=&amp;VAR:UNITS=M&amp;window=popup&amp;w","idth=535&amp;height=425&amp;START_MAXIMIZED=FALSE&amp;Y=120&amp;display_string=audit"}</definedName>
    <definedName name="_80__123Graph_CCHART_4" localSheetId="0" hidden="1">#REF!</definedName>
    <definedName name="_80__123Graph_CCHART_4" hidden="1">#REF!</definedName>
    <definedName name="_80__FDSAUDITLINK__" localSheetId="1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80__FDSAUDITLINK__" localSheetId="0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80__FDSAUDITLINK__" hidden="1">{"fdsup://directions/FAT Viewer?action=UPDATE&amp;creator=factSet&amp;DYN_ARGS=true&amp;DOC_NAME=FAT:RGQ_ENTRPR_VAL_EV_SOURCE_WINDOW.FAT&amp;VAR:ID1=PNR&amp;VAR:SDATE=20090702&amp;VAR:FDATE=20090630&amp;VAR:FREQ=WEEKLY&amp;VAR:RELITEM=&amp;VAR:CURRENCY=&amp;VAR:DB_TYPE=&amp;VAR:UNITS=M&amp;window=popup&amp;w","idth=535&amp;height=425&amp;START_MAXIMIZED=FALSE&amp;Y=120&amp;display_string=audit"}</definedName>
    <definedName name="_800__FDSAUDITLINK__" localSheetId="1" hidden="1">{"fdsup://directions/FAT Viewer?action=UPDATE&amp;creator=factSet&amp;DYN_ARGS=true&amp;DOC_NAME=FAT:RGQ_ENTRPR_VAL_EV_SOURCE_WINDOW.FAT&amp;VAR:ID1=PLL&amp;VAR:SDATE=20100903&amp;VAR:FDATE=20100730&amp;VAR:FREQ=WEEKLY&amp;VAR:RELITEM=&amp;VAR:CURRENCY=&amp;VAR:DB_TYPE=&amp;VAR:UNITS=M&amp;window=popup&amp;w","idth=535&amp;height=425&amp;START_MAXIMIZED=FALSE&amp;Y=120&amp;display_string=audit"}</definedName>
    <definedName name="_800__FDSAUDITLINK__" localSheetId="0" hidden="1">{"fdsup://directions/FAT Viewer?action=UPDATE&amp;creator=factSet&amp;DYN_ARGS=true&amp;DOC_NAME=FAT:RGQ_ENTRPR_VAL_EV_SOURCE_WINDOW.FAT&amp;VAR:ID1=PLL&amp;VAR:SDATE=20100903&amp;VAR:FDATE=20100730&amp;VAR:FREQ=WEEKLY&amp;VAR:RELITEM=&amp;VAR:CURRENCY=&amp;VAR:DB_TYPE=&amp;VAR:UNITS=M&amp;window=popup&amp;w","idth=535&amp;height=425&amp;START_MAXIMIZED=FALSE&amp;Y=120&amp;display_string=audit"}</definedName>
    <definedName name="_800__FDSAUDITLINK__" hidden="1">{"fdsup://directions/FAT Viewer?action=UPDATE&amp;creator=factSet&amp;DYN_ARGS=true&amp;DOC_NAME=FAT:RGQ_ENTRPR_VAL_EV_SOURCE_WINDOW.FAT&amp;VAR:ID1=PLL&amp;VAR:SDATE=20100903&amp;VAR:FDATE=20100730&amp;VAR:FREQ=WEEKLY&amp;VAR:RELITEM=&amp;VAR:CURRENCY=&amp;VAR:DB_TYPE=&amp;VAR:UNITS=M&amp;window=popup&amp;w","idth=535&amp;height=425&amp;START_MAXIMIZED=FALSE&amp;Y=120&amp;display_string=audit"}</definedName>
    <definedName name="_801__FDSAUDITLINK__" localSheetId="1" hidden="1">{"fdsup://directions/FAT Viewer?action=UPDATE&amp;creator=factSet&amp;DYN_ARGS=true&amp;DOC_NAME=FAT:RGQ_ENTRPR_VAL_EV_SOURCE_WINDOW.FAT&amp;VAR:ID1=PLL&amp;VAR:SDATE=20100827&amp;VAR:FDATE=20100730&amp;VAR:FREQ=WEEKLY&amp;VAR:RELITEM=&amp;VAR:CURRENCY=&amp;VAR:DB_TYPE=&amp;VAR:UNITS=M&amp;window=popup&amp;w","idth=535&amp;height=425&amp;START_MAXIMIZED=FALSE&amp;Y=120&amp;display_string=audit"}</definedName>
    <definedName name="_801__FDSAUDITLINK__" localSheetId="0" hidden="1">{"fdsup://directions/FAT Viewer?action=UPDATE&amp;creator=factSet&amp;DYN_ARGS=true&amp;DOC_NAME=FAT:RGQ_ENTRPR_VAL_EV_SOURCE_WINDOW.FAT&amp;VAR:ID1=PLL&amp;VAR:SDATE=20100827&amp;VAR:FDATE=20100730&amp;VAR:FREQ=WEEKLY&amp;VAR:RELITEM=&amp;VAR:CURRENCY=&amp;VAR:DB_TYPE=&amp;VAR:UNITS=M&amp;window=popup&amp;w","idth=535&amp;height=425&amp;START_MAXIMIZED=FALSE&amp;Y=120&amp;display_string=audit"}</definedName>
    <definedName name="_801__FDSAUDITLINK__" hidden="1">{"fdsup://directions/FAT Viewer?action=UPDATE&amp;creator=factSet&amp;DYN_ARGS=true&amp;DOC_NAME=FAT:RGQ_ENTRPR_VAL_EV_SOURCE_WINDOW.FAT&amp;VAR:ID1=PLL&amp;VAR:SDATE=20100827&amp;VAR:FDATE=20100730&amp;VAR:FREQ=WEEKLY&amp;VAR:RELITEM=&amp;VAR:CURRENCY=&amp;VAR:DB_TYPE=&amp;VAR:UNITS=M&amp;window=popup&amp;w","idth=535&amp;height=425&amp;START_MAXIMIZED=FALSE&amp;Y=120&amp;display_string=audit"}</definedName>
    <definedName name="_802__FDSAUDITLINK__" localSheetId="1" hidden="1">{"fdsup://directions/FAT Viewer?action=UPDATE&amp;creator=factSet&amp;DYN_ARGS=true&amp;DOC_NAME=FAT:RGQ_ENTRPR_VAL_EV_SOURCE_WINDOW.FAT&amp;VAR:ID1=PLL&amp;VAR:SDATE=20100820&amp;VAR:FDATE=20100730&amp;VAR:FREQ=WEEKLY&amp;VAR:RELITEM=&amp;VAR:CURRENCY=&amp;VAR:DB_TYPE=&amp;VAR:UNITS=M&amp;window=popup&amp;w","idth=535&amp;height=425&amp;START_MAXIMIZED=FALSE&amp;Y=120&amp;display_string=audit"}</definedName>
    <definedName name="_802__FDSAUDITLINK__" localSheetId="0" hidden="1">{"fdsup://directions/FAT Viewer?action=UPDATE&amp;creator=factSet&amp;DYN_ARGS=true&amp;DOC_NAME=FAT:RGQ_ENTRPR_VAL_EV_SOURCE_WINDOW.FAT&amp;VAR:ID1=PLL&amp;VAR:SDATE=20100820&amp;VAR:FDATE=20100730&amp;VAR:FREQ=WEEKLY&amp;VAR:RELITEM=&amp;VAR:CURRENCY=&amp;VAR:DB_TYPE=&amp;VAR:UNITS=M&amp;window=popup&amp;w","idth=535&amp;height=425&amp;START_MAXIMIZED=FALSE&amp;Y=120&amp;display_string=audit"}</definedName>
    <definedName name="_802__FDSAUDITLINK__" hidden="1">{"fdsup://directions/FAT Viewer?action=UPDATE&amp;creator=factSet&amp;DYN_ARGS=true&amp;DOC_NAME=FAT:RGQ_ENTRPR_VAL_EV_SOURCE_WINDOW.FAT&amp;VAR:ID1=PLL&amp;VAR:SDATE=20100820&amp;VAR:FDATE=20100730&amp;VAR:FREQ=WEEKLY&amp;VAR:RELITEM=&amp;VAR:CURRENCY=&amp;VAR:DB_TYPE=&amp;VAR:UNITS=M&amp;window=popup&amp;w","idth=535&amp;height=425&amp;START_MAXIMIZED=FALSE&amp;Y=120&amp;display_string=audit"}</definedName>
    <definedName name="_803__FDSAUDITLINK__" localSheetId="1" hidden="1">{"fdsup://directions/FAT Viewer?action=UPDATE&amp;creator=factSet&amp;DYN_ARGS=true&amp;DOC_NAME=FAT:RGQ_ENTRPR_VAL_EV_SOURCE_WINDOW.FAT&amp;VAR:ID1=PLL&amp;VAR:SDATE=20100813&amp;VAR:FDATE=20100730&amp;VAR:FREQ=WEEKLY&amp;VAR:RELITEM=&amp;VAR:CURRENCY=&amp;VAR:DB_TYPE=&amp;VAR:UNITS=M&amp;window=popup&amp;w","idth=535&amp;height=425&amp;START_MAXIMIZED=FALSE&amp;Y=120&amp;display_string=audit"}</definedName>
    <definedName name="_803__FDSAUDITLINK__" localSheetId="0" hidden="1">{"fdsup://directions/FAT Viewer?action=UPDATE&amp;creator=factSet&amp;DYN_ARGS=true&amp;DOC_NAME=FAT:RGQ_ENTRPR_VAL_EV_SOURCE_WINDOW.FAT&amp;VAR:ID1=PLL&amp;VAR:SDATE=20100813&amp;VAR:FDATE=20100730&amp;VAR:FREQ=WEEKLY&amp;VAR:RELITEM=&amp;VAR:CURRENCY=&amp;VAR:DB_TYPE=&amp;VAR:UNITS=M&amp;window=popup&amp;w","idth=535&amp;height=425&amp;START_MAXIMIZED=FALSE&amp;Y=120&amp;display_string=audit"}</definedName>
    <definedName name="_803__FDSAUDITLINK__" hidden="1">{"fdsup://directions/FAT Viewer?action=UPDATE&amp;creator=factSet&amp;DYN_ARGS=true&amp;DOC_NAME=FAT:RGQ_ENTRPR_VAL_EV_SOURCE_WINDOW.FAT&amp;VAR:ID1=PLL&amp;VAR:SDATE=20100813&amp;VAR:FDATE=20100730&amp;VAR:FREQ=WEEKLY&amp;VAR:RELITEM=&amp;VAR:CURRENCY=&amp;VAR:DB_TYPE=&amp;VAR:UNITS=M&amp;window=popup&amp;w","idth=535&amp;height=425&amp;START_MAXIMIZED=FALSE&amp;Y=120&amp;display_string=audit"}</definedName>
    <definedName name="_804__FDSAUDITLINK__" localSheetId="1" hidden="1">{"fdsup://directions/FAT Viewer?action=UPDATE&amp;creator=factSet&amp;DYN_ARGS=true&amp;DOC_NAME=FAT:RGQ_ENTRPR_VAL_EV_SOURCE_WINDOW.FAT&amp;VAR:ID1=PLL&amp;VAR:SDATE=20100806&amp;VAR:FDATE=20100730&amp;VAR:FREQ=WEEKLY&amp;VAR:RELITEM=&amp;VAR:CURRENCY=&amp;VAR:DB_TYPE=&amp;VAR:UNITS=M&amp;window=popup&amp;w","idth=535&amp;height=425&amp;START_MAXIMIZED=FALSE&amp;Y=120&amp;display_string=audit"}</definedName>
    <definedName name="_804__FDSAUDITLINK__" localSheetId="0" hidden="1">{"fdsup://directions/FAT Viewer?action=UPDATE&amp;creator=factSet&amp;DYN_ARGS=true&amp;DOC_NAME=FAT:RGQ_ENTRPR_VAL_EV_SOURCE_WINDOW.FAT&amp;VAR:ID1=PLL&amp;VAR:SDATE=20100806&amp;VAR:FDATE=20100730&amp;VAR:FREQ=WEEKLY&amp;VAR:RELITEM=&amp;VAR:CURRENCY=&amp;VAR:DB_TYPE=&amp;VAR:UNITS=M&amp;window=popup&amp;w","idth=535&amp;height=425&amp;START_MAXIMIZED=FALSE&amp;Y=120&amp;display_string=audit"}</definedName>
    <definedName name="_804__FDSAUDITLINK__" hidden="1">{"fdsup://directions/FAT Viewer?action=UPDATE&amp;creator=factSet&amp;DYN_ARGS=true&amp;DOC_NAME=FAT:RGQ_ENTRPR_VAL_EV_SOURCE_WINDOW.FAT&amp;VAR:ID1=PLL&amp;VAR:SDATE=20100806&amp;VAR:FDATE=20100730&amp;VAR:FREQ=WEEKLY&amp;VAR:RELITEM=&amp;VAR:CURRENCY=&amp;VAR:DB_TYPE=&amp;VAR:UNITS=M&amp;window=popup&amp;w","idth=535&amp;height=425&amp;START_MAXIMIZED=FALSE&amp;Y=120&amp;display_string=audit"}</definedName>
    <definedName name="_805__FDSAUDITLINK__" localSheetId="1" hidden="1">{"fdsup://directions/FAT Viewer?action=UPDATE&amp;creator=factSet&amp;DYN_ARGS=true&amp;DOC_NAME=FAT:RGQ_ENTRPR_VAL_EV_SOURCE_WINDOW.FAT&amp;VAR:ID1=PLL&amp;VAR:SDATE=20100730&amp;VAR:FDATE=20100730&amp;VAR:FREQ=WEEKLY&amp;VAR:RELITEM=&amp;VAR:CURRENCY=&amp;VAR:DB_TYPE=&amp;VAR:UNITS=M&amp;window=popup&amp;w","idth=535&amp;height=425&amp;START_MAXIMIZED=FALSE&amp;Y=120&amp;display_string=audit"}</definedName>
    <definedName name="_805__FDSAUDITLINK__" localSheetId="0" hidden="1">{"fdsup://directions/FAT Viewer?action=UPDATE&amp;creator=factSet&amp;DYN_ARGS=true&amp;DOC_NAME=FAT:RGQ_ENTRPR_VAL_EV_SOURCE_WINDOW.FAT&amp;VAR:ID1=PLL&amp;VAR:SDATE=20100730&amp;VAR:FDATE=20100730&amp;VAR:FREQ=WEEKLY&amp;VAR:RELITEM=&amp;VAR:CURRENCY=&amp;VAR:DB_TYPE=&amp;VAR:UNITS=M&amp;window=popup&amp;w","idth=535&amp;height=425&amp;START_MAXIMIZED=FALSE&amp;Y=120&amp;display_string=audit"}</definedName>
    <definedName name="_805__FDSAUDITLINK__" hidden="1">{"fdsup://directions/FAT Viewer?action=UPDATE&amp;creator=factSet&amp;DYN_ARGS=true&amp;DOC_NAME=FAT:RGQ_ENTRPR_VAL_EV_SOURCE_WINDOW.FAT&amp;VAR:ID1=PLL&amp;VAR:SDATE=20100730&amp;VAR:FDATE=20100730&amp;VAR:FREQ=WEEKLY&amp;VAR:RELITEM=&amp;VAR:CURRENCY=&amp;VAR:DB_TYPE=&amp;VAR:UNITS=M&amp;window=popup&amp;w","idth=535&amp;height=425&amp;START_MAXIMIZED=FALSE&amp;Y=120&amp;display_string=audit"}</definedName>
    <definedName name="_806__FDSAUDITLINK__" localSheetId="1" hidden="1">{"fdsup://directions/FAT Viewer?action=UPDATE&amp;creator=factSet&amp;DYN_ARGS=true&amp;DOC_NAME=FAT:RGQ_ENTRPR_VAL_EV_SOURCE_WINDOW.FAT&amp;VAR:ID1=PLL&amp;VAR:SDATE=20100723&amp;VAR:FDATE=20100430&amp;VAR:FREQ=WEEKLY&amp;VAR:RELITEM=&amp;VAR:CURRENCY=&amp;VAR:DB_TYPE=&amp;VAR:UNITS=M&amp;window=popup&amp;w","idth=535&amp;height=425&amp;START_MAXIMIZED=FALSE&amp;Y=120&amp;display_string=audit"}</definedName>
    <definedName name="_806__FDSAUDITLINK__" localSheetId="0" hidden="1">{"fdsup://directions/FAT Viewer?action=UPDATE&amp;creator=factSet&amp;DYN_ARGS=true&amp;DOC_NAME=FAT:RGQ_ENTRPR_VAL_EV_SOURCE_WINDOW.FAT&amp;VAR:ID1=PLL&amp;VAR:SDATE=20100723&amp;VAR:FDATE=20100430&amp;VAR:FREQ=WEEKLY&amp;VAR:RELITEM=&amp;VAR:CURRENCY=&amp;VAR:DB_TYPE=&amp;VAR:UNITS=M&amp;window=popup&amp;w","idth=535&amp;height=425&amp;START_MAXIMIZED=FALSE&amp;Y=120&amp;display_string=audit"}</definedName>
    <definedName name="_806__FDSAUDITLINK__" hidden="1">{"fdsup://directions/FAT Viewer?action=UPDATE&amp;creator=factSet&amp;DYN_ARGS=true&amp;DOC_NAME=FAT:RGQ_ENTRPR_VAL_EV_SOURCE_WINDOW.FAT&amp;VAR:ID1=PLL&amp;VAR:SDATE=20100723&amp;VAR:FDATE=20100430&amp;VAR:FREQ=WEEKLY&amp;VAR:RELITEM=&amp;VAR:CURRENCY=&amp;VAR:DB_TYPE=&amp;VAR:UNITS=M&amp;window=popup&amp;w","idth=535&amp;height=425&amp;START_MAXIMIZED=FALSE&amp;Y=120&amp;display_string=audit"}</definedName>
    <definedName name="_807__FDSAUDITLINK__" localSheetId="1" hidden="1">{"fdsup://directions/FAT Viewer?action=UPDATE&amp;creator=factSet&amp;DYN_ARGS=true&amp;DOC_NAME=FAT:RGQ_ENTRPR_VAL_EV_SOURCE_WINDOW.FAT&amp;VAR:ID1=PLL&amp;VAR:SDATE=20100716&amp;VAR:FDATE=20100430&amp;VAR:FREQ=WEEKLY&amp;VAR:RELITEM=&amp;VAR:CURRENCY=&amp;VAR:DB_TYPE=&amp;VAR:UNITS=M&amp;window=popup&amp;w","idth=535&amp;height=425&amp;START_MAXIMIZED=FALSE&amp;Y=120&amp;display_string=audit"}</definedName>
    <definedName name="_807__FDSAUDITLINK__" localSheetId="0" hidden="1">{"fdsup://directions/FAT Viewer?action=UPDATE&amp;creator=factSet&amp;DYN_ARGS=true&amp;DOC_NAME=FAT:RGQ_ENTRPR_VAL_EV_SOURCE_WINDOW.FAT&amp;VAR:ID1=PLL&amp;VAR:SDATE=20100716&amp;VAR:FDATE=20100430&amp;VAR:FREQ=WEEKLY&amp;VAR:RELITEM=&amp;VAR:CURRENCY=&amp;VAR:DB_TYPE=&amp;VAR:UNITS=M&amp;window=popup&amp;w","idth=535&amp;height=425&amp;START_MAXIMIZED=FALSE&amp;Y=120&amp;display_string=audit"}</definedName>
    <definedName name="_807__FDSAUDITLINK__" hidden="1">{"fdsup://directions/FAT Viewer?action=UPDATE&amp;creator=factSet&amp;DYN_ARGS=true&amp;DOC_NAME=FAT:RGQ_ENTRPR_VAL_EV_SOURCE_WINDOW.FAT&amp;VAR:ID1=PLL&amp;VAR:SDATE=20100716&amp;VAR:FDATE=20100430&amp;VAR:FREQ=WEEKLY&amp;VAR:RELITEM=&amp;VAR:CURRENCY=&amp;VAR:DB_TYPE=&amp;VAR:UNITS=M&amp;window=popup&amp;w","idth=535&amp;height=425&amp;START_MAXIMIZED=FALSE&amp;Y=120&amp;display_string=audit"}</definedName>
    <definedName name="_808__FDSAUDITLINK__" localSheetId="1" hidden="1">{"fdsup://directions/FAT Viewer?action=UPDATE&amp;creator=factSet&amp;DYN_ARGS=true&amp;DOC_NAME=FAT:RGQ_ENTRPR_VAL_EV_SOURCE_WINDOW.FAT&amp;VAR:ID1=PLL&amp;VAR:SDATE=20100709&amp;VAR:FDATE=20100430&amp;VAR:FREQ=WEEKLY&amp;VAR:RELITEM=&amp;VAR:CURRENCY=&amp;VAR:DB_TYPE=&amp;VAR:UNITS=M&amp;window=popup&amp;w","idth=535&amp;height=425&amp;START_MAXIMIZED=FALSE&amp;Y=120&amp;display_string=audit"}</definedName>
    <definedName name="_808__FDSAUDITLINK__" localSheetId="0" hidden="1">{"fdsup://directions/FAT Viewer?action=UPDATE&amp;creator=factSet&amp;DYN_ARGS=true&amp;DOC_NAME=FAT:RGQ_ENTRPR_VAL_EV_SOURCE_WINDOW.FAT&amp;VAR:ID1=PLL&amp;VAR:SDATE=20100709&amp;VAR:FDATE=20100430&amp;VAR:FREQ=WEEKLY&amp;VAR:RELITEM=&amp;VAR:CURRENCY=&amp;VAR:DB_TYPE=&amp;VAR:UNITS=M&amp;window=popup&amp;w","idth=535&amp;height=425&amp;START_MAXIMIZED=FALSE&amp;Y=120&amp;display_string=audit"}</definedName>
    <definedName name="_808__FDSAUDITLINK__" hidden="1">{"fdsup://directions/FAT Viewer?action=UPDATE&amp;creator=factSet&amp;DYN_ARGS=true&amp;DOC_NAME=FAT:RGQ_ENTRPR_VAL_EV_SOURCE_WINDOW.FAT&amp;VAR:ID1=PLL&amp;VAR:SDATE=20100709&amp;VAR:FDATE=20100430&amp;VAR:FREQ=WEEKLY&amp;VAR:RELITEM=&amp;VAR:CURRENCY=&amp;VAR:DB_TYPE=&amp;VAR:UNITS=M&amp;window=popup&amp;w","idth=535&amp;height=425&amp;START_MAXIMIZED=FALSE&amp;Y=120&amp;display_string=audit"}</definedName>
    <definedName name="_809__FDSAUDITLINK__" localSheetId="1" hidden="1">{"fdsup://directions/FAT Viewer?action=UPDATE&amp;creator=factSet&amp;DYN_ARGS=true&amp;DOC_NAME=FAT:RGQ_ENTRPR_VAL_EV_SOURCE_WINDOW.FAT&amp;VAR:ID1=PLL&amp;VAR:SDATE=20100702&amp;VAR:FDATE=20100430&amp;VAR:FREQ=WEEKLY&amp;VAR:RELITEM=&amp;VAR:CURRENCY=&amp;VAR:DB_TYPE=&amp;VAR:UNITS=M&amp;window=popup&amp;w","idth=535&amp;height=425&amp;START_MAXIMIZED=FALSE&amp;Y=120&amp;display_string=audit"}</definedName>
    <definedName name="_809__FDSAUDITLINK__" localSheetId="0" hidden="1">{"fdsup://directions/FAT Viewer?action=UPDATE&amp;creator=factSet&amp;DYN_ARGS=true&amp;DOC_NAME=FAT:RGQ_ENTRPR_VAL_EV_SOURCE_WINDOW.FAT&amp;VAR:ID1=PLL&amp;VAR:SDATE=20100702&amp;VAR:FDATE=20100430&amp;VAR:FREQ=WEEKLY&amp;VAR:RELITEM=&amp;VAR:CURRENCY=&amp;VAR:DB_TYPE=&amp;VAR:UNITS=M&amp;window=popup&amp;w","idth=535&amp;height=425&amp;START_MAXIMIZED=FALSE&amp;Y=120&amp;display_string=audit"}</definedName>
    <definedName name="_809__FDSAUDITLINK__" hidden="1">{"fdsup://directions/FAT Viewer?action=UPDATE&amp;creator=factSet&amp;DYN_ARGS=true&amp;DOC_NAME=FAT:RGQ_ENTRPR_VAL_EV_SOURCE_WINDOW.FAT&amp;VAR:ID1=PLL&amp;VAR:SDATE=20100702&amp;VAR:FDATE=20100430&amp;VAR:FREQ=WEEKLY&amp;VAR:RELITEM=&amp;VAR:CURRENCY=&amp;VAR:DB_TYPE=&amp;VAR:UNITS=M&amp;window=popup&amp;w","idth=535&amp;height=425&amp;START_MAXIMIZED=FALSE&amp;Y=120&amp;display_string=audit"}</definedName>
    <definedName name="_81__123Graph_CCHART_6" localSheetId="0" hidden="1">#REF!</definedName>
    <definedName name="_81__123Graph_CCHART_6" hidden="1">#REF!</definedName>
    <definedName name="_81__FDSAUDITLINK__" localSheetId="1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81__FDSAUDITLINK__" localSheetId="0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81__FDSAUDITLINK__" hidden="1">{"fdsup://directions/FAT Viewer?action=UPDATE&amp;creator=factSet&amp;DYN_ARGS=true&amp;DOC_NAME=FAT:RGQ_ENTRPR_VAL_EV_SOURCE_WINDOW.FAT&amp;VAR:ID1=PNR&amp;VAR:SDATE=20090626&amp;VAR:FDATE=20090331&amp;VAR:FREQ=WEEKLY&amp;VAR:RELITEM=&amp;VAR:CURRENCY=&amp;VAR:DB_TYPE=&amp;VAR:UNITS=M&amp;window=popup&amp;w","idth=535&amp;height=425&amp;START_MAXIMIZED=FALSE&amp;Y=120&amp;display_string=audit"}</definedName>
    <definedName name="_810__FDSAUDITLINK__" localSheetId="1" hidden="1">{"fdsup://directions/FAT Viewer?action=UPDATE&amp;creator=factSet&amp;DYN_ARGS=true&amp;DOC_NAME=FAT:RGQ_ENTRPR_VAL_EV_SOURCE_WINDOW.FAT&amp;VAR:ID1=PLL&amp;VAR:SDATE=20100625&amp;VAR:FDATE=20100430&amp;VAR:FREQ=WEEKLY&amp;VAR:RELITEM=&amp;VAR:CURRENCY=&amp;VAR:DB_TYPE=&amp;VAR:UNITS=M&amp;window=popup&amp;w","idth=535&amp;height=425&amp;START_MAXIMIZED=FALSE&amp;Y=120&amp;display_string=audit"}</definedName>
    <definedName name="_810__FDSAUDITLINK__" localSheetId="0" hidden="1">{"fdsup://directions/FAT Viewer?action=UPDATE&amp;creator=factSet&amp;DYN_ARGS=true&amp;DOC_NAME=FAT:RGQ_ENTRPR_VAL_EV_SOURCE_WINDOW.FAT&amp;VAR:ID1=PLL&amp;VAR:SDATE=20100625&amp;VAR:FDATE=20100430&amp;VAR:FREQ=WEEKLY&amp;VAR:RELITEM=&amp;VAR:CURRENCY=&amp;VAR:DB_TYPE=&amp;VAR:UNITS=M&amp;window=popup&amp;w","idth=535&amp;height=425&amp;START_MAXIMIZED=FALSE&amp;Y=120&amp;display_string=audit"}</definedName>
    <definedName name="_810__FDSAUDITLINK__" hidden="1">{"fdsup://directions/FAT Viewer?action=UPDATE&amp;creator=factSet&amp;DYN_ARGS=true&amp;DOC_NAME=FAT:RGQ_ENTRPR_VAL_EV_SOURCE_WINDOW.FAT&amp;VAR:ID1=PLL&amp;VAR:SDATE=20100625&amp;VAR:FDATE=20100430&amp;VAR:FREQ=WEEKLY&amp;VAR:RELITEM=&amp;VAR:CURRENCY=&amp;VAR:DB_TYPE=&amp;VAR:UNITS=M&amp;window=popup&amp;w","idth=535&amp;height=425&amp;START_MAXIMIZED=FALSE&amp;Y=120&amp;display_string=audit"}</definedName>
    <definedName name="_811__FDSAUDITLINK__" localSheetId="1" hidden="1">{"fdsup://directions/FAT Viewer?action=UPDATE&amp;creator=factSet&amp;DYN_ARGS=true&amp;DOC_NAME=FAT:RGQ_ENTRPR_VAL_EV_SOURCE_WINDOW.FAT&amp;VAR:ID1=PLL&amp;VAR:SDATE=20100618&amp;VAR:FDATE=20100430&amp;VAR:FREQ=WEEKLY&amp;VAR:RELITEM=&amp;VAR:CURRENCY=&amp;VAR:DB_TYPE=&amp;VAR:UNITS=M&amp;window=popup&amp;w","idth=535&amp;height=425&amp;START_MAXIMIZED=FALSE&amp;Y=120&amp;display_string=audit"}</definedName>
    <definedName name="_811__FDSAUDITLINK__" localSheetId="0" hidden="1">{"fdsup://directions/FAT Viewer?action=UPDATE&amp;creator=factSet&amp;DYN_ARGS=true&amp;DOC_NAME=FAT:RGQ_ENTRPR_VAL_EV_SOURCE_WINDOW.FAT&amp;VAR:ID1=PLL&amp;VAR:SDATE=20100618&amp;VAR:FDATE=20100430&amp;VAR:FREQ=WEEKLY&amp;VAR:RELITEM=&amp;VAR:CURRENCY=&amp;VAR:DB_TYPE=&amp;VAR:UNITS=M&amp;window=popup&amp;w","idth=535&amp;height=425&amp;START_MAXIMIZED=FALSE&amp;Y=120&amp;display_string=audit"}</definedName>
    <definedName name="_811__FDSAUDITLINK__" hidden="1">{"fdsup://directions/FAT Viewer?action=UPDATE&amp;creator=factSet&amp;DYN_ARGS=true&amp;DOC_NAME=FAT:RGQ_ENTRPR_VAL_EV_SOURCE_WINDOW.FAT&amp;VAR:ID1=PLL&amp;VAR:SDATE=20100618&amp;VAR:FDATE=20100430&amp;VAR:FREQ=WEEKLY&amp;VAR:RELITEM=&amp;VAR:CURRENCY=&amp;VAR:DB_TYPE=&amp;VAR:UNITS=M&amp;window=popup&amp;w","idth=535&amp;height=425&amp;START_MAXIMIZED=FALSE&amp;Y=120&amp;display_string=audit"}</definedName>
    <definedName name="_812__FDSAUDITLINK__" localSheetId="1" hidden="1">{"fdsup://directions/FAT Viewer?action=UPDATE&amp;creator=factSet&amp;DYN_ARGS=true&amp;DOC_NAME=FAT:RGQ_ENTRPR_VAL_EV_SOURCE_WINDOW.FAT&amp;VAR:ID1=PLL&amp;VAR:SDATE=20100611&amp;VAR:FDATE=20100430&amp;VAR:FREQ=WEEKLY&amp;VAR:RELITEM=&amp;VAR:CURRENCY=&amp;VAR:DB_TYPE=&amp;VAR:UNITS=M&amp;window=popup&amp;w","idth=535&amp;height=425&amp;START_MAXIMIZED=FALSE&amp;Y=120&amp;display_string=audit"}</definedName>
    <definedName name="_812__FDSAUDITLINK__" localSheetId="0" hidden="1">{"fdsup://directions/FAT Viewer?action=UPDATE&amp;creator=factSet&amp;DYN_ARGS=true&amp;DOC_NAME=FAT:RGQ_ENTRPR_VAL_EV_SOURCE_WINDOW.FAT&amp;VAR:ID1=PLL&amp;VAR:SDATE=20100611&amp;VAR:FDATE=20100430&amp;VAR:FREQ=WEEKLY&amp;VAR:RELITEM=&amp;VAR:CURRENCY=&amp;VAR:DB_TYPE=&amp;VAR:UNITS=M&amp;window=popup&amp;w","idth=535&amp;height=425&amp;START_MAXIMIZED=FALSE&amp;Y=120&amp;display_string=audit"}</definedName>
    <definedName name="_812__FDSAUDITLINK__" hidden="1">{"fdsup://directions/FAT Viewer?action=UPDATE&amp;creator=factSet&amp;DYN_ARGS=true&amp;DOC_NAME=FAT:RGQ_ENTRPR_VAL_EV_SOURCE_WINDOW.FAT&amp;VAR:ID1=PLL&amp;VAR:SDATE=20100611&amp;VAR:FDATE=20100430&amp;VAR:FREQ=WEEKLY&amp;VAR:RELITEM=&amp;VAR:CURRENCY=&amp;VAR:DB_TYPE=&amp;VAR:UNITS=M&amp;window=popup&amp;w","idth=535&amp;height=425&amp;START_MAXIMIZED=FALSE&amp;Y=120&amp;display_string=audit"}</definedName>
    <definedName name="_813__FDSAUDITLINK__" localSheetId="1" hidden="1">{"fdsup://directions/FAT Viewer?action=UPDATE&amp;creator=factSet&amp;DYN_ARGS=true&amp;DOC_NAME=FAT:RGQ_ENTRPR_VAL_EV_SOURCE_WINDOW.FAT&amp;VAR:ID1=PLL&amp;VAR:SDATE=20100604&amp;VAR:FDATE=20100430&amp;VAR:FREQ=WEEKLY&amp;VAR:RELITEM=&amp;VAR:CURRENCY=&amp;VAR:DB_TYPE=&amp;VAR:UNITS=M&amp;window=popup&amp;w","idth=535&amp;height=425&amp;START_MAXIMIZED=FALSE&amp;Y=120&amp;display_string=audit"}</definedName>
    <definedName name="_813__FDSAUDITLINK__" localSheetId="0" hidden="1">{"fdsup://directions/FAT Viewer?action=UPDATE&amp;creator=factSet&amp;DYN_ARGS=true&amp;DOC_NAME=FAT:RGQ_ENTRPR_VAL_EV_SOURCE_WINDOW.FAT&amp;VAR:ID1=PLL&amp;VAR:SDATE=20100604&amp;VAR:FDATE=20100430&amp;VAR:FREQ=WEEKLY&amp;VAR:RELITEM=&amp;VAR:CURRENCY=&amp;VAR:DB_TYPE=&amp;VAR:UNITS=M&amp;window=popup&amp;w","idth=535&amp;height=425&amp;START_MAXIMIZED=FALSE&amp;Y=120&amp;display_string=audit"}</definedName>
    <definedName name="_813__FDSAUDITLINK__" hidden="1">{"fdsup://directions/FAT Viewer?action=UPDATE&amp;creator=factSet&amp;DYN_ARGS=true&amp;DOC_NAME=FAT:RGQ_ENTRPR_VAL_EV_SOURCE_WINDOW.FAT&amp;VAR:ID1=PLL&amp;VAR:SDATE=20100604&amp;VAR:FDATE=20100430&amp;VAR:FREQ=WEEKLY&amp;VAR:RELITEM=&amp;VAR:CURRENCY=&amp;VAR:DB_TYPE=&amp;VAR:UNITS=M&amp;window=popup&amp;w","idth=535&amp;height=425&amp;START_MAXIMIZED=FALSE&amp;Y=120&amp;display_string=audit"}</definedName>
    <definedName name="_814__FDSAUDITLINK__" localSheetId="1" hidden="1">{"fdsup://directions/FAT Viewer?action=UPDATE&amp;creator=factSet&amp;DYN_ARGS=true&amp;DOC_NAME=FAT:RGQ_ENTRPR_VAL_EV_SOURCE_WINDOW.FAT&amp;VAR:ID1=PLL&amp;VAR:SDATE=20100528&amp;VAR:FDATE=20100430&amp;VAR:FREQ=WEEKLY&amp;VAR:RELITEM=&amp;VAR:CURRENCY=&amp;VAR:DB_TYPE=&amp;VAR:UNITS=M&amp;window=popup&amp;w","idth=535&amp;height=425&amp;START_MAXIMIZED=FALSE&amp;Y=120&amp;display_string=audit"}</definedName>
    <definedName name="_814__FDSAUDITLINK__" localSheetId="0" hidden="1">{"fdsup://directions/FAT Viewer?action=UPDATE&amp;creator=factSet&amp;DYN_ARGS=true&amp;DOC_NAME=FAT:RGQ_ENTRPR_VAL_EV_SOURCE_WINDOW.FAT&amp;VAR:ID1=PLL&amp;VAR:SDATE=20100528&amp;VAR:FDATE=20100430&amp;VAR:FREQ=WEEKLY&amp;VAR:RELITEM=&amp;VAR:CURRENCY=&amp;VAR:DB_TYPE=&amp;VAR:UNITS=M&amp;window=popup&amp;w","idth=535&amp;height=425&amp;START_MAXIMIZED=FALSE&amp;Y=120&amp;display_string=audit"}</definedName>
    <definedName name="_814__FDSAUDITLINK__" hidden="1">{"fdsup://directions/FAT Viewer?action=UPDATE&amp;creator=factSet&amp;DYN_ARGS=true&amp;DOC_NAME=FAT:RGQ_ENTRPR_VAL_EV_SOURCE_WINDOW.FAT&amp;VAR:ID1=PLL&amp;VAR:SDATE=20100528&amp;VAR:FDATE=20100430&amp;VAR:FREQ=WEEKLY&amp;VAR:RELITEM=&amp;VAR:CURRENCY=&amp;VAR:DB_TYPE=&amp;VAR:UNITS=M&amp;window=popup&amp;w","idth=535&amp;height=425&amp;START_MAXIMIZED=FALSE&amp;Y=120&amp;display_string=audit"}</definedName>
    <definedName name="_815__FDSAUDITLINK__" localSheetId="1" hidden="1">{"fdsup://directions/FAT Viewer?action=UPDATE&amp;creator=factSet&amp;DYN_ARGS=true&amp;DOC_NAME=FAT:RGQ_ENTRPR_VAL_EV_SOURCE_WINDOW.FAT&amp;VAR:ID1=PLL&amp;VAR:SDATE=20100521&amp;VAR:FDATE=20100430&amp;VAR:FREQ=WEEKLY&amp;VAR:RELITEM=&amp;VAR:CURRENCY=&amp;VAR:DB_TYPE=&amp;VAR:UNITS=M&amp;window=popup&amp;w","idth=535&amp;height=425&amp;START_MAXIMIZED=FALSE&amp;Y=120&amp;display_string=audit"}</definedName>
    <definedName name="_815__FDSAUDITLINK__" localSheetId="0" hidden="1">{"fdsup://directions/FAT Viewer?action=UPDATE&amp;creator=factSet&amp;DYN_ARGS=true&amp;DOC_NAME=FAT:RGQ_ENTRPR_VAL_EV_SOURCE_WINDOW.FAT&amp;VAR:ID1=PLL&amp;VAR:SDATE=20100521&amp;VAR:FDATE=20100430&amp;VAR:FREQ=WEEKLY&amp;VAR:RELITEM=&amp;VAR:CURRENCY=&amp;VAR:DB_TYPE=&amp;VAR:UNITS=M&amp;window=popup&amp;w","idth=535&amp;height=425&amp;START_MAXIMIZED=FALSE&amp;Y=120&amp;display_string=audit"}</definedName>
    <definedName name="_815__FDSAUDITLINK__" hidden="1">{"fdsup://directions/FAT Viewer?action=UPDATE&amp;creator=factSet&amp;DYN_ARGS=true&amp;DOC_NAME=FAT:RGQ_ENTRPR_VAL_EV_SOURCE_WINDOW.FAT&amp;VAR:ID1=PLL&amp;VAR:SDATE=20100521&amp;VAR:FDATE=20100430&amp;VAR:FREQ=WEEKLY&amp;VAR:RELITEM=&amp;VAR:CURRENCY=&amp;VAR:DB_TYPE=&amp;VAR:UNITS=M&amp;window=popup&amp;w","idth=535&amp;height=425&amp;START_MAXIMIZED=FALSE&amp;Y=120&amp;display_string=audit"}</definedName>
    <definedName name="_816__FDSAUDITLINK__" localSheetId="1" hidden="1">{"fdsup://directions/FAT Viewer?action=UPDATE&amp;creator=factSet&amp;DYN_ARGS=true&amp;DOC_NAME=FAT:RGQ_ENTRPR_VAL_EV_SOURCE_WINDOW.FAT&amp;VAR:ID1=PLL&amp;VAR:SDATE=20100514&amp;VAR:FDATE=20100430&amp;VAR:FREQ=WEEKLY&amp;VAR:RELITEM=&amp;VAR:CURRENCY=&amp;VAR:DB_TYPE=&amp;VAR:UNITS=M&amp;window=popup&amp;w","idth=535&amp;height=425&amp;START_MAXIMIZED=FALSE&amp;Y=120&amp;display_string=audit"}</definedName>
    <definedName name="_816__FDSAUDITLINK__" localSheetId="0" hidden="1">{"fdsup://directions/FAT Viewer?action=UPDATE&amp;creator=factSet&amp;DYN_ARGS=true&amp;DOC_NAME=FAT:RGQ_ENTRPR_VAL_EV_SOURCE_WINDOW.FAT&amp;VAR:ID1=PLL&amp;VAR:SDATE=20100514&amp;VAR:FDATE=20100430&amp;VAR:FREQ=WEEKLY&amp;VAR:RELITEM=&amp;VAR:CURRENCY=&amp;VAR:DB_TYPE=&amp;VAR:UNITS=M&amp;window=popup&amp;w","idth=535&amp;height=425&amp;START_MAXIMIZED=FALSE&amp;Y=120&amp;display_string=audit"}</definedName>
    <definedName name="_816__FDSAUDITLINK__" hidden="1">{"fdsup://directions/FAT Viewer?action=UPDATE&amp;creator=factSet&amp;DYN_ARGS=true&amp;DOC_NAME=FAT:RGQ_ENTRPR_VAL_EV_SOURCE_WINDOW.FAT&amp;VAR:ID1=PLL&amp;VAR:SDATE=20100514&amp;VAR:FDATE=20100430&amp;VAR:FREQ=WEEKLY&amp;VAR:RELITEM=&amp;VAR:CURRENCY=&amp;VAR:DB_TYPE=&amp;VAR:UNITS=M&amp;window=popup&amp;w","idth=535&amp;height=425&amp;START_MAXIMIZED=FALSE&amp;Y=120&amp;display_string=audit"}</definedName>
    <definedName name="_817__FDSAUDITLINK__" localSheetId="1" hidden="1">{"fdsup://directions/FAT Viewer?action=UPDATE&amp;creator=factSet&amp;DYN_ARGS=true&amp;DOC_NAME=FAT:RGQ_ENTRPR_VAL_EV_SOURCE_WINDOW.FAT&amp;VAR:ID1=PLL&amp;VAR:SDATE=20100507&amp;VAR:FDATE=20100430&amp;VAR:FREQ=WEEKLY&amp;VAR:RELITEM=&amp;VAR:CURRENCY=&amp;VAR:DB_TYPE=&amp;VAR:UNITS=M&amp;window=popup&amp;w","idth=535&amp;height=425&amp;START_MAXIMIZED=FALSE&amp;Y=120&amp;display_string=audit"}</definedName>
    <definedName name="_817__FDSAUDITLINK__" localSheetId="0" hidden="1">{"fdsup://directions/FAT Viewer?action=UPDATE&amp;creator=factSet&amp;DYN_ARGS=true&amp;DOC_NAME=FAT:RGQ_ENTRPR_VAL_EV_SOURCE_WINDOW.FAT&amp;VAR:ID1=PLL&amp;VAR:SDATE=20100507&amp;VAR:FDATE=20100430&amp;VAR:FREQ=WEEKLY&amp;VAR:RELITEM=&amp;VAR:CURRENCY=&amp;VAR:DB_TYPE=&amp;VAR:UNITS=M&amp;window=popup&amp;w","idth=535&amp;height=425&amp;START_MAXIMIZED=FALSE&amp;Y=120&amp;display_string=audit"}</definedName>
    <definedName name="_817__FDSAUDITLINK__" hidden="1">{"fdsup://directions/FAT Viewer?action=UPDATE&amp;creator=factSet&amp;DYN_ARGS=true&amp;DOC_NAME=FAT:RGQ_ENTRPR_VAL_EV_SOURCE_WINDOW.FAT&amp;VAR:ID1=PLL&amp;VAR:SDATE=20100507&amp;VAR:FDATE=20100430&amp;VAR:FREQ=WEEKLY&amp;VAR:RELITEM=&amp;VAR:CURRENCY=&amp;VAR:DB_TYPE=&amp;VAR:UNITS=M&amp;window=popup&amp;w","idth=535&amp;height=425&amp;START_MAXIMIZED=FALSE&amp;Y=120&amp;display_string=audit"}</definedName>
    <definedName name="_818__FDSAUDITLINK__" localSheetId="1" hidden="1">{"fdsup://directions/FAT Viewer?action=UPDATE&amp;creator=factSet&amp;DYN_ARGS=true&amp;DOC_NAME=FAT:RGQ_ENTRPR_VAL_EV_SOURCE_WINDOW.FAT&amp;VAR:ID1=PLL&amp;VAR:SDATE=20100430&amp;VAR:FDATE=20100430&amp;VAR:FREQ=WEEKLY&amp;VAR:RELITEM=&amp;VAR:CURRENCY=&amp;VAR:DB_TYPE=&amp;VAR:UNITS=M&amp;window=popup&amp;w","idth=535&amp;height=425&amp;START_MAXIMIZED=FALSE&amp;Y=120&amp;display_string=audit"}</definedName>
    <definedName name="_818__FDSAUDITLINK__" localSheetId="0" hidden="1">{"fdsup://directions/FAT Viewer?action=UPDATE&amp;creator=factSet&amp;DYN_ARGS=true&amp;DOC_NAME=FAT:RGQ_ENTRPR_VAL_EV_SOURCE_WINDOW.FAT&amp;VAR:ID1=PLL&amp;VAR:SDATE=20100430&amp;VAR:FDATE=20100430&amp;VAR:FREQ=WEEKLY&amp;VAR:RELITEM=&amp;VAR:CURRENCY=&amp;VAR:DB_TYPE=&amp;VAR:UNITS=M&amp;window=popup&amp;w","idth=535&amp;height=425&amp;START_MAXIMIZED=FALSE&amp;Y=120&amp;display_string=audit"}</definedName>
    <definedName name="_818__FDSAUDITLINK__" hidden="1">{"fdsup://directions/FAT Viewer?action=UPDATE&amp;creator=factSet&amp;DYN_ARGS=true&amp;DOC_NAME=FAT:RGQ_ENTRPR_VAL_EV_SOURCE_WINDOW.FAT&amp;VAR:ID1=PLL&amp;VAR:SDATE=20100430&amp;VAR:FDATE=20100430&amp;VAR:FREQ=WEEKLY&amp;VAR:RELITEM=&amp;VAR:CURRENCY=&amp;VAR:DB_TYPE=&amp;VAR:UNITS=M&amp;window=popup&amp;w","idth=535&amp;height=425&amp;START_MAXIMIZED=FALSE&amp;Y=120&amp;display_string=audit"}</definedName>
    <definedName name="_819__FDSAUDITLINK__" localSheetId="1" hidden="1">{"fdsup://directions/FAT Viewer?action=UPDATE&amp;creator=factSet&amp;DYN_ARGS=true&amp;DOC_NAME=FAT:RGQ_ENTRPR_VAL_EV_SOURCE_WINDOW.FAT&amp;VAR:ID1=PLL&amp;VAR:SDATE=20100423&amp;VAR:FDATE=20100129&amp;VAR:FREQ=WEEKLY&amp;VAR:RELITEM=&amp;VAR:CURRENCY=&amp;VAR:DB_TYPE=&amp;VAR:UNITS=M&amp;window=popup&amp;w","idth=535&amp;height=425&amp;START_MAXIMIZED=FALSE&amp;Y=120&amp;display_string=audit"}</definedName>
    <definedName name="_819__FDSAUDITLINK__" localSheetId="0" hidden="1">{"fdsup://directions/FAT Viewer?action=UPDATE&amp;creator=factSet&amp;DYN_ARGS=true&amp;DOC_NAME=FAT:RGQ_ENTRPR_VAL_EV_SOURCE_WINDOW.FAT&amp;VAR:ID1=PLL&amp;VAR:SDATE=20100423&amp;VAR:FDATE=20100129&amp;VAR:FREQ=WEEKLY&amp;VAR:RELITEM=&amp;VAR:CURRENCY=&amp;VAR:DB_TYPE=&amp;VAR:UNITS=M&amp;window=popup&amp;w","idth=535&amp;height=425&amp;START_MAXIMIZED=FALSE&amp;Y=120&amp;display_string=audit"}</definedName>
    <definedName name="_819__FDSAUDITLINK__" hidden="1">{"fdsup://directions/FAT Viewer?action=UPDATE&amp;creator=factSet&amp;DYN_ARGS=true&amp;DOC_NAME=FAT:RGQ_ENTRPR_VAL_EV_SOURCE_WINDOW.FAT&amp;VAR:ID1=PLL&amp;VAR:SDATE=20100423&amp;VAR:FDATE=20100129&amp;VAR:FREQ=WEEKLY&amp;VAR:RELITEM=&amp;VAR:CURRENCY=&amp;VAR:DB_TYPE=&amp;VAR:UNITS=M&amp;window=popup&amp;w","idth=535&amp;height=425&amp;START_MAXIMIZED=FALSE&amp;Y=120&amp;display_string=audit"}</definedName>
    <definedName name="_82__123Graph_CCHART_7" localSheetId="0" hidden="1">#REF!</definedName>
    <definedName name="_82__123Graph_CCHART_7" hidden="1">#REF!</definedName>
    <definedName name="_82__FDSAUDITLINK__" localSheetId="1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82__FDSAUDITLINK__" localSheetId="0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82__FDSAUDITLINK__" hidden="1">{"fdsup://directions/FAT Viewer?action=UPDATE&amp;creator=factSet&amp;DYN_ARGS=true&amp;DOC_NAME=FAT:RGQ_ENTRPR_VAL_EV_SOURCE_WINDOW.FAT&amp;VAR:ID1=PNR&amp;VAR:SDATE=20090619&amp;VAR:FDATE=20090331&amp;VAR:FREQ=WEEKLY&amp;VAR:RELITEM=&amp;VAR:CURRENCY=&amp;VAR:DB_TYPE=&amp;VAR:UNITS=M&amp;window=popup&amp;w","idth=535&amp;height=425&amp;START_MAXIMIZED=FALSE&amp;Y=120&amp;display_string=audit"}</definedName>
    <definedName name="_820__FDSAUDITLINK__" localSheetId="1" hidden="1">{"fdsup://directions/FAT Viewer?action=UPDATE&amp;creator=factSet&amp;DYN_ARGS=true&amp;DOC_NAME=FAT:RGQ_ENTRPR_VAL_EV_SOURCE_WINDOW.FAT&amp;VAR:ID1=PLL&amp;VAR:SDATE=20100416&amp;VAR:FDATE=20100129&amp;VAR:FREQ=WEEKLY&amp;VAR:RELITEM=&amp;VAR:CURRENCY=&amp;VAR:DB_TYPE=&amp;VAR:UNITS=M&amp;window=popup&amp;w","idth=535&amp;height=425&amp;START_MAXIMIZED=FALSE&amp;Y=120&amp;display_string=audit"}</definedName>
    <definedName name="_820__FDSAUDITLINK__" localSheetId="0" hidden="1">{"fdsup://directions/FAT Viewer?action=UPDATE&amp;creator=factSet&amp;DYN_ARGS=true&amp;DOC_NAME=FAT:RGQ_ENTRPR_VAL_EV_SOURCE_WINDOW.FAT&amp;VAR:ID1=PLL&amp;VAR:SDATE=20100416&amp;VAR:FDATE=20100129&amp;VAR:FREQ=WEEKLY&amp;VAR:RELITEM=&amp;VAR:CURRENCY=&amp;VAR:DB_TYPE=&amp;VAR:UNITS=M&amp;window=popup&amp;w","idth=535&amp;height=425&amp;START_MAXIMIZED=FALSE&amp;Y=120&amp;display_string=audit"}</definedName>
    <definedName name="_820__FDSAUDITLINK__" hidden="1">{"fdsup://directions/FAT Viewer?action=UPDATE&amp;creator=factSet&amp;DYN_ARGS=true&amp;DOC_NAME=FAT:RGQ_ENTRPR_VAL_EV_SOURCE_WINDOW.FAT&amp;VAR:ID1=PLL&amp;VAR:SDATE=20100416&amp;VAR:FDATE=20100129&amp;VAR:FREQ=WEEKLY&amp;VAR:RELITEM=&amp;VAR:CURRENCY=&amp;VAR:DB_TYPE=&amp;VAR:UNITS=M&amp;window=popup&amp;w","idth=535&amp;height=425&amp;START_MAXIMIZED=FALSE&amp;Y=120&amp;display_string=audit"}</definedName>
    <definedName name="_821__FDSAUDITLINK__" localSheetId="1" hidden="1">{"fdsup://directions/FAT Viewer?action=UPDATE&amp;creator=factSet&amp;DYN_ARGS=true&amp;DOC_NAME=FAT:RGQ_ENTRPR_VAL_EV_SOURCE_WINDOW.FAT&amp;VAR:ID1=PLL&amp;VAR:SDATE=20100409&amp;VAR:FDATE=20100129&amp;VAR:FREQ=WEEKLY&amp;VAR:RELITEM=&amp;VAR:CURRENCY=&amp;VAR:DB_TYPE=&amp;VAR:UNITS=M&amp;window=popup&amp;w","idth=535&amp;height=425&amp;START_MAXIMIZED=FALSE&amp;Y=120&amp;display_string=audit"}</definedName>
    <definedName name="_821__FDSAUDITLINK__" localSheetId="0" hidden="1">{"fdsup://directions/FAT Viewer?action=UPDATE&amp;creator=factSet&amp;DYN_ARGS=true&amp;DOC_NAME=FAT:RGQ_ENTRPR_VAL_EV_SOURCE_WINDOW.FAT&amp;VAR:ID1=PLL&amp;VAR:SDATE=20100409&amp;VAR:FDATE=20100129&amp;VAR:FREQ=WEEKLY&amp;VAR:RELITEM=&amp;VAR:CURRENCY=&amp;VAR:DB_TYPE=&amp;VAR:UNITS=M&amp;window=popup&amp;w","idth=535&amp;height=425&amp;START_MAXIMIZED=FALSE&amp;Y=120&amp;display_string=audit"}</definedName>
    <definedName name="_821__FDSAUDITLINK__" hidden="1">{"fdsup://directions/FAT Viewer?action=UPDATE&amp;creator=factSet&amp;DYN_ARGS=true&amp;DOC_NAME=FAT:RGQ_ENTRPR_VAL_EV_SOURCE_WINDOW.FAT&amp;VAR:ID1=PLL&amp;VAR:SDATE=20100409&amp;VAR:FDATE=20100129&amp;VAR:FREQ=WEEKLY&amp;VAR:RELITEM=&amp;VAR:CURRENCY=&amp;VAR:DB_TYPE=&amp;VAR:UNITS=M&amp;window=popup&amp;w","idth=535&amp;height=425&amp;START_MAXIMIZED=FALSE&amp;Y=120&amp;display_string=audit"}</definedName>
    <definedName name="_822__FDSAUDITLINK__" localSheetId="1" hidden="1">{"fdsup://directions/FAT Viewer?action=UPDATE&amp;creator=factSet&amp;DYN_ARGS=true&amp;DOC_NAME=FAT:RGQ_ENTRPR_VAL_EV_SOURCE_WINDOW.FAT&amp;VAR:ID1=PLL&amp;VAR:SDATE=20100401&amp;VAR:FDATE=20100129&amp;VAR:FREQ=WEEKLY&amp;VAR:RELITEM=&amp;VAR:CURRENCY=&amp;VAR:DB_TYPE=&amp;VAR:UNITS=M&amp;window=popup&amp;w","idth=535&amp;height=425&amp;START_MAXIMIZED=FALSE&amp;Y=120&amp;display_string=audit"}</definedName>
    <definedName name="_822__FDSAUDITLINK__" localSheetId="0" hidden="1">{"fdsup://directions/FAT Viewer?action=UPDATE&amp;creator=factSet&amp;DYN_ARGS=true&amp;DOC_NAME=FAT:RGQ_ENTRPR_VAL_EV_SOURCE_WINDOW.FAT&amp;VAR:ID1=PLL&amp;VAR:SDATE=20100401&amp;VAR:FDATE=20100129&amp;VAR:FREQ=WEEKLY&amp;VAR:RELITEM=&amp;VAR:CURRENCY=&amp;VAR:DB_TYPE=&amp;VAR:UNITS=M&amp;window=popup&amp;w","idth=535&amp;height=425&amp;START_MAXIMIZED=FALSE&amp;Y=120&amp;display_string=audit"}</definedName>
    <definedName name="_822__FDSAUDITLINK__" hidden="1">{"fdsup://directions/FAT Viewer?action=UPDATE&amp;creator=factSet&amp;DYN_ARGS=true&amp;DOC_NAME=FAT:RGQ_ENTRPR_VAL_EV_SOURCE_WINDOW.FAT&amp;VAR:ID1=PLL&amp;VAR:SDATE=20100401&amp;VAR:FDATE=20100129&amp;VAR:FREQ=WEEKLY&amp;VAR:RELITEM=&amp;VAR:CURRENCY=&amp;VAR:DB_TYPE=&amp;VAR:UNITS=M&amp;window=popup&amp;w","idth=535&amp;height=425&amp;START_MAXIMIZED=FALSE&amp;Y=120&amp;display_string=audit"}</definedName>
    <definedName name="_823__FDSAUDITLINK__" localSheetId="1" hidden="1">{"fdsup://directions/FAT Viewer?action=UPDATE&amp;creator=factSet&amp;DYN_ARGS=true&amp;DOC_NAME=FAT:RGQ_ENTRPR_VAL_EV_SOURCE_WINDOW.FAT&amp;VAR:ID1=PLL&amp;VAR:SDATE=20100326&amp;VAR:FDATE=20100129&amp;VAR:FREQ=WEEKLY&amp;VAR:RELITEM=&amp;VAR:CURRENCY=&amp;VAR:DB_TYPE=&amp;VAR:UNITS=M&amp;window=popup&amp;w","idth=535&amp;height=425&amp;START_MAXIMIZED=FALSE&amp;Y=120&amp;display_string=audit"}</definedName>
    <definedName name="_823__FDSAUDITLINK__" localSheetId="0" hidden="1">{"fdsup://directions/FAT Viewer?action=UPDATE&amp;creator=factSet&amp;DYN_ARGS=true&amp;DOC_NAME=FAT:RGQ_ENTRPR_VAL_EV_SOURCE_WINDOW.FAT&amp;VAR:ID1=PLL&amp;VAR:SDATE=20100326&amp;VAR:FDATE=20100129&amp;VAR:FREQ=WEEKLY&amp;VAR:RELITEM=&amp;VAR:CURRENCY=&amp;VAR:DB_TYPE=&amp;VAR:UNITS=M&amp;window=popup&amp;w","idth=535&amp;height=425&amp;START_MAXIMIZED=FALSE&amp;Y=120&amp;display_string=audit"}</definedName>
    <definedName name="_823__FDSAUDITLINK__" hidden="1">{"fdsup://directions/FAT Viewer?action=UPDATE&amp;creator=factSet&amp;DYN_ARGS=true&amp;DOC_NAME=FAT:RGQ_ENTRPR_VAL_EV_SOURCE_WINDOW.FAT&amp;VAR:ID1=PLL&amp;VAR:SDATE=20100326&amp;VAR:FDATE=20100129&amp;VAR:FREQ=WEEKLY&amp;VAR:RELITEM=&amp;VAR:CURRENCY=&amp;VAR:DB_TYPE=&amp;VAR:UNITS=M&amp;window=popup&amp;w","idth=535&amp;height=425&amp;START_MAXIMIZED=FALSE&amp;Y=120&amp;display_string=audit"}</definedName>
    <definedName name="_824__FDSAUDITLINK__" localSheetId="1" hidden="1">{"fdsup://directions/FAT Viewer?action=UPDATE&amp;creator=factSet&amp;DYN_ARGS=true&amp;DOC_NAME=FAT:RGQ_ENTRPR_VAL_EV_SOURCE_WINDOW.FAT&amp;VAR:ID1=PLL&amp;VAR:SDATE=20100319&amp;VAR:FDATE=20100129&amp;VAR:FREQ=WEEKLY&amp;VAR:RELITEM=&amp;VAR:CURRENCY=&amp;VAR:DB_TYPE=&amp;VAR:UNITS=M&amp;window=popup&amp;w","idth=535&amp;height=425&amp;START_MAXIMIZED=FALSE&amp;Y=120&amp;display_string=audit"}</definedName>
    <definedName name="_824__FDSAUDITLINK__" localSheetId="0" hidden="1">{"fdsup://directions/FAT Viewer?action=UPDATE&amp;creator=factSet&amp;DYN_ARGS=true&amp;DOC_NAME=FAT:RGQ_ENTRPR_VAL_EV_SOURCE_WINDOW.FAT&amp;VAR:ID1=PLL&amp;VAR:SDATE=20100319&amp;VAR:FDATE=20100129&amp;VAR:FREQ=WEEKLY&amp;VAR:RELITEM=&amp;VAR:CURRENCY=&amp;VAR:DB_TYPE=&amp;VAR:UNITS=M&amp;window=popup&amp;w","idth=535&amp;height=425&amp;START_MAXIMIZED=FALSE&amp;Y=120&amp;display_string=audit"}</definedName>
    <definedName name="_824__FDSAUDITLINK__" hidden="1">{"fdsup://directions/FAT Viewer?action=UPDATE&amp;creator=factSet&amp;DYN_ARGS=true&amp;DOC_NAME=FAT:RGQ_ENTRPR_VAL_EV_SOURCE_WINDOW.FAT&amp;VAR:ID1=PLL&amp;VAR:SDATE=20100319&amp;VAR:FDATE=20100129&amp;VAR:FREQ=WEEKLY&amp;VAR:RELITEM=&amp;VAR:CURRENCY=&amp;VAR:DB_TYPE=&amp;VAR:UNITS=M&amp;window=popup&amp;w","idth=535&amp;height=425&amp;START_MAXIMIZED=FALSE&amp;Y=120&amp;display_string=audit"}</definedName>
    <definedName name="_825__FDSAUDITLINK__" localSheetId="1" hidden="1">{"fdsup://directions/FAT Viewer?action=UPDATE&amp;creator=factSet&amp;DYN_ARGS=true&amp;DOC_NAME=FAT:RGQ_ENTRPR_VAL_EV_SOURCE_WINDOW.FAT&amp;VAR:ID1=PLL&amp;VAR:SDATE=20100312&amp;VAR:FDATE=20100129&amp;VAR:FREQ=WEEKLY&amp;VAR:RELITEM=&amp;VAR:CURRENCY=&amp;VAR:DB_TYPE=&amp;VAR:UNITS=M&amp;window=popup&amp;w","idth=535&amp;height=425&amp;START_MAXIMIZED=FALSE&amp;Y=120&amp;display_string=audit"}</definedName>
    <definedName name="_825__FDSAUDITLINK__" localSheetId="0" hidden="1">{"fdsup://directions/FAT Viewer?action=UPDATE&amp;creator=factSet&amp;DYN_ARGS=true&amp;DOC_NAME=FAT:RGQ_ENTRPR_VAL_EV_SOURCE_WINDOW.FAT&amp;VAR:ID1=PLL&amp;VAR:SDATE=20100312&amp;VAR:FDATE=20100129&amp;VAR:FREQ=WEEKLY&amp;VAR:RELITEM=&amp;VAR:CURRENCY=&amp;VAR:DB_TYPE=&amp;VAR:UNITS=M&amp;window=popup&amp;w","idth=535&amp;height=425&amp;START_MAXIMIZED=FALSE&amp;Y=120&amp;display_string=audit"}</definedName>
    <definedName name="_825__FDSAUDITLINK__" hidden="1">{"fdsup://directions/FAT Viewer?action=UPDATE&amp;creator=factSet&amp;DYN_ARGS=true&amp;DOC_NAME=FAT:RGQ_ENTRPR_VAL_EV_SOURCE_WINDOW.FAT&amp;VAR:ID1=PLL&amp;VAR:SDATE=20100312&amp;VAR:FDATE=20100129&amp;VAR:FREQ=WEEKLY&amp;VAR:RELITEM=&amp;VAR:CURRENCY=&amp;VAR:DB_TYPE=&amp;VAR:UNITS=M&amp;window=popup&amp;w","idth=535&amp;height=425&amp;START_MAXIMIZED=FALSE&amp;Y=120&amp;display_string=audit"}</definedName>
    <definedName name="_826__FDSAUDITLINK__" localSheetId="1" hidden="1">{"fdsup://directions/FAT Viewer?action=UPDATE&amp;creator=factSet&amp;DYN_ARGS=true&amp;DOC_NAME=FAT:RGQ_ENTRPR_VAL_EV_SOURCE_WINDOW.FAT&amp;VAR:ID1=PLL&amp;VAR:SDATE=20100305&amp;VAR:FDATE=20100129&amp;VAR:FREQ=WEEKLY&amp;VAR:RELITEM=&amp;VAR:CURRENCY=&amp;VAR:DB_TYPE=&amp;VAR:UNITS=M&amp;window=popup&amp;w","idth=535&amp;height=425&amp;START_MAXIMIZED=FALSE&amp;Y=120&amp;display_string=audit"}</definedName>
    <definedName name="_826__FDSAUDITLINK__" localSheetId="0" hidden="1">{"fdsup://directions/FAT Viewer?action=UPDATE&amp;creator=factSet&amp;DYN_ARGS=true&amp;DOC_NAME=FAT:RGQ_ENTRPR_VAL_EV_SOURCE_WINDOW.FAT&amp;VAR:ID1=PLL&amp;VAR:SDATE=20100305&amp;VAR:FDATE=20100129&amp;VAR:FREQ=WEEKLY&amp;VAR:RELITEM=&amp;VAR:CURRENCY=&amp;VAR:DB_TYPE=&amp;VAR:UNITS=M&amp;window=popup&amp;w","idth=535&amp;height=425&amp;START_MAXIMIZED=FALSE&amp;Y=120&amp;display_string=audit"}</definedName>
    <definedName name="_826__FDSAUDITLINK__" hidden="1">{"fdsup://directions/FAT Viewer?action=UPDATE&amp;creator=factSet&amp;DYN_ARGS=true&amp;DOC_NAME=FAT:RGQ_ENTRPR_VAL_EV_SOURCE_WINDOW.FAT&amp;VAR:ID1=PLL&amp;VAR:SDATE=20100305&amp;VAR:FDATE=20100129&amp;VAR:FREQ=WEEKLY&amp;VAR:RELITEM=&amp;VAR:CURRENCY=&amp;VAR:DB_TYPE=&amp;VAR:UNITS=M&amp;window=popup&amp;w","idth=535&amp;height=425&amp;START_MAXIMIZED=FALSE&amp;Y=120&amp;display_string=audit"}</definedName>
    <definedName name="_827__FDSAUDITLINK__" localSheetId="1" hidden="1">{"fdsup://directions/FAT Viewer?action=UPDATE&amp;creator=factSet&amp;DYN_ARGS=true&amp;DOC_NAME=FAT:RGQ_ENTRPR_VAL_EV_SOURCE_WINDOW.FAT&amp;VAR:ID1=PLL&amp;VAR:SDATE=20100226&amp;VAR:FDATE=20100129&amp;VAR:FREQ=WEEKLY&amp;VAR:RELITEM=&amp;VAR:CURRENCY=&amp;VAR:DB_TYPE=&amp;VAR:UNITS=M&amp;window=popup&amp;w","idth=535&amp;height=425&amp;START_MAXIMIZED=FALSE&amp;Y=120&amp;display_string=audit"}</definedName>
    <definedName name="_827__FDSAUDITLINK__" localSheetId="0" hidden="1">{"fdsup://directions/FAT Viewer?action=UPDATE&amp;creator=factSet&amp;DYN_ARGS=true&amp;DOC_NAME=FAT:RGQ_ENTRPR_VAL_EV_SOURCE_WINDOW.FAT&amp;VAR:ID1=PLL&amp;VAR:SDATE=20100226&amp;VAR:FDATE=20100129&amp;VAR:FREQ=WEEKLY&amp;VAR:RELITEM=&amp;VAR:CURRENCY=&amp;VAR:DB_TYPE=&amp;VAR:UNITS=M&amp;window=popup&amp;w","idth=535&amp;height=425&amp;START_MAXIMIZED=FALSE&amp;Y=120&amp;display_string=audit"}</definedName>
    <definedName name="_827__FDSAUDITLINK__" hidden="1">{"fdsup://directions/FAT Viewer?action=UPDATE&amp;creator=factSet&amp;DYN_ARGS=true&amp;DOC_NAME=FAT:RGQ_ENTRPR_VAL_EV_SOURCE_WINDOW.FAT&amp;VAR:ID1=PLL&amp;VAR:SDATE=20100226&amp;VAR:FDATE=20100129&amp;VAR:FREQ=WEEKLY&amp;VAR:RELITEM=&amp;VAR:CURRENCY=&amp;VAR:DB_TYPE=&amp;VAR:UNITS=M&amp;window=popup&amp;w","idth=535&amp;height=425&amp;START_MAXIMIZED=FALSE&amp;Y=120&amp;display_string=audit"}</definedName>
    <definedName name="_828__FDSAUDITLINK__" localSheetId="1" hidden="1">{"fdsup://directions/FAT Viewer?action=UPDATE&amp;creator=factSet&amp;DYN_ARGS=true&amp;DOC_NAME=FAT:RGQ_ENTRPR_VAL_EV_SOURCE_WINDOW.FAT&amp;VAR:ID1=PLL&amp;VAR:SDATE=20100219&amp;VAR:FDATE=20100129&amp;VAR:FREQ=WEEKLY&amp;VAR:RELITEM=&amp;VAR:CURRENCY=&amp;VAR:DB_TYPE=&amp;VAR:UNITS=M&amp;window=popup&amp;w","idth=535&amp;height=425&amp;START_MAXIMIZED=FALSE&amp;Y=120&amp;display_string=audit"}</definedName>
    <definedName name="_828__FDSAUDITLINK__" localSheetId="0" hidden="1">{"fdsup://directions/FAT Viewer?action=UPDATE&amp;creator=factSet&amp;DYN_ARGS=true&amp;DOC_NAME=FAT:RGQ_ENTRPR_VAL_EV_SOURCE_WINDOW.FAT&amp;VAR:ID1=PLL&amp;VAR:SDATE=20100219&amp;VAR:FDATE=20100129&amp;VAR:FREQ=WEEKLY&amp;VAR:RELITEM=&amp;VAR:CURRENCY=&amp;VAR:DB_TYPE=&amp;VAR:UNITS=M&amp;window=popup&amp;w","idth=535&amp;height=425&amp;START_MAXIMIZED=FALSE&amp;Y=120&amp;display_string=audit"}</definedName>
    <definedName name="_828__FDSAUDITLINK__" hidden="1">{"fdsup://directions/FAT Viewer?action=UPDATE&amp;creator=factSet&amp;DYN_ARGS=true&amp;DOC_NAME=FAT:RGQ_ENTRPR_VAL_EV_SOURCE_WINDOW.FAT&amp;VAR:ID1=PLL&amp;VAR:SDATE=20100219&amp;VAR:FDATE=20100129&amp;VAR:FREQ=WEEKLY&amp;VAR:RELITEM=&amp;VAR:CURRENCY=&amp;VAR:DB_TYPE=&amp;VAR:UNITS=M&amp;window=popup&amp;w","idth=535&amp;height=425&amp;START_MAXIMIZED=FALSE&amp;Y=120&amp;display_string=audit"}</definedName>
    <definedName name="_829__FDSAUDITLINK__" localSheetId="1" hidden="1">{"fdsup://directions/FAT Viewer?action=UPDATE&amp;creator=factSet&amp;DYN_ARGS=true&amp;DOC_NAME=FAT:RGQ_ENTRPR_VAL_EV_SOURCE_WINDOW.FAT&amp;VAR:ID1=PLL&amp;VAR:SDATE=20100212&amp;VAR:FDATE=20100129&amp;VAR:FREQ=WEEKLY&amp;VAR:RELITEM=&amp;VAR:CURRENCY=&amp;VAR:DB_TYPE=&amp;VAR:UNITS=M&amp;window=popup&amp;w","idth=535&amp;height=425&amp;START_MAXIMIZED=FALSE&amp;Y=120&amp;display_string=audit"}</definedName>
    <definedName name="_829__FDSAUDITLINK__" localSheetId="0" hidden="1">{"fdsup://directions/FAT Viewer?action=UPDATE&amp;creator=factSet&amp;DYN_ARGS=true&amp;DOC_NAME=FAT:RGQ_ENTRPR_VAL_EV_SOURCE_WINDOW.FAT&amp;VAR:ID1=PLL&amp;VAR:SDATE=20100212&amp;VAR:FDATE=20100129&amp;VAR:FREQ=WEEKLY&amp;VAR:RELITEM=&amp;VAR:CURRENCY=&amp;VAR:DB_TYPE=&amp;VAR:UNITS=M&amp;window=popup&amp;w","idth=535&amp;height=425&amp;START_MAXIMIZED=FALSE&amp;Y=120&amp;display_string=audit"}</definedName>
    <definedName name="_829__FDSAUDITLINK__" hidden="1">{"fdsup://directions/FAT Viewer?action=UPDATE&amp;creator=factSet&amp;DYN_ARGS=true&amp;DOC_NAME=FAT:RGQ_ENTRPR_VAL_EV_SOURCE_WINDOW.FAT&amp;VAR:ID1=PLL&amp;VAR:SDATE=20100212&amp;VAR:FDATE=20100129&amp;VAR:FREQ=WEEKLY&amp;VAR:RELITEM=&amp;VAR:CURRENCY=&amp;VAR:DB_TYPE=&amp;VAR:UNITS=M&amp;window=popup&amp;w","idth=535&amp;height=425&amp;START_MAXIMIZED=FALSE&amp;Y=120&amp;display_string=audit"}</definedName>
    <definedName name="_83__123Graph_CCHART_8" localSheetId="0" hidden="1">#REF!</definedName>
    <definedName name="_83__123Graph_CCHART_8" hidden="1">#REF!</definedName>
    <definedName name="_83__FDSAUDITLINK__" localSheetId="1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83__FDSAUDITLINK__" localSheetId="0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83__FDSAUDITLINK__" hidden="1">{"fdsup://directions/FAT Viewer?action=UPDATE&amp;creator=factSet&amp;DYN_ARGS=true&amp;DOC_NAME=FAT:RGQ_ENTRPR_VAL_EV_SOURCE_WINDOW.FAT&amp;VAR:ID1=PNR&amp;VAR:SDATE=20090612&amp;VAR:FDATE=20090331&amp;VAR:FREQ=WEEKLY&amp;VAR:RELITEM=&amp;VAR:CURRENCY=&amp;VAR:DB_TYPE=&amp;VAR:UNITS=M&amp;window=popup&amp;w","idth=535&amp;height=425&amp;START_MAXIMIZED=FALSE&amp;Y=120&amp;display_string=audit"}</definedName>
    <definedName name="_830__FDSAUDITLINK__" localSheetId="1" hidden="1">{"fdsup://directions/FAT Viewer?action=UPDATE&amp;creator=factSet&amp;DYN_ARGS=true&amp;DOC_NAME=FAT:RGQ_ENTRPR_VAL_EV_SOURCE_WINDOW.FAT&amp;VAR:ID1=PLL&amp;VAR:SDATE=20100205&amp;VAR:FDATE=20100129&amp;VAR:FREQ=WEEKLY&amp;VAR:RELITEM=&amp;VAR:CURRENCY=&amp;VAR:DB_TYPE=&amp;VAR:UNITS=M&amp;window=popup&amp;w","idth=535&amp;height=425&amp;START_MAXIMIZED=FALSE&amp;Y=120&amp;display_string=audit"}</definedName>
    <definedName name="_830__FDSAUDITLINK__" localSheetId="0" hidden="1">{"fdsup://directions/FAT Viewer?action=UPDATE&amp;creator=factSet&amp;DYN_ARGS=true&amp;DOC_NAME=FAT:RGQ_ENTRPR_VAL_EV_SOURCE_WINDOW.FAT&amp;VAR:ID1=PLL&amp;VAR:SDATE=20100205&amp;VAR:FDATE=20100129&amp;VAR:FREQ=WEEKLY&amp;VAR:RELITEM=&amp;VAR:CURRENCY=&amp;VAR:DB_TYPE=&amp;VAR:UNITS=M&amp;window=popup&amp;w","idth=535&amp;height=425&amp;START_MAXIMIZED=FALSE&amp;Y=120&amp;display_string=audit"}</definedName>
    <definedName name="_830__FDSAUDITLINK__" hidden="1">{"fdsup://directions/FAT Viewer?action=UPDATE&amp;creator=factSet&amp;DYN_ARGS=true&amp;DOC_NAME=FAT:RGQ_ENTRPR_VAL_EV_SOURCE_WINDOW.FAT&amp;VAR:ID1=PLL&amp;VAR:SDATE=20100205&amp;VAR:FDATE=20100129&amp;VAR:FREQ=WEEKLY&amp;VAR:RELITEM=&amp;VAR:CURRENCY=&amp;VAR:DB_TYPE=&amp;VAR:UNITS=M&amp;window=popup&amp;w","idth=535&amp;height=425&amp;START_MAXIMIZED=FALSE&amp;Y=120&amp;display_string=audit"}</definedName>
    <definedName name="_831__FDSAUDITLINK__" localSheetId="1" hidden="1">{"fdsup://directions/FAT Viewer?action=UPDATE&amp;creator=factSet&amp;DYN_ARGS=true&amp;DOC_NAME=FAT:RGQ_ENTRPR_VAL_EV_SOURCE_WINDOW.FAT&amp;VAR:ID1=PLL&amp;VAR:SDATE=20100129&amp;VAR:FDATE=20100129&amp;VAR:FREQ=WEEKLY&amp;VAR:RELITEM=&amp;VAR:CURRENCY=&amp;VAR:DB_TYPE=&amp;VAR:UNITS=M&amp;window=popup&amp;w","idth=535&amp;height=425&amp;START_MAXIMIZED=FALSE&amp;Y=120&amp;display_string=audit"}</definedName>
    <definedName name="_831__FDSAUDITLINK__" localSheetId="0" hidden="1">{"fdsup://directions/FAT Viewer?action=UPDATE&amp;creator=factSet&amp;DYN_ARGS=true&amp;DOC_NAME=FAT:RGQ_ENTRPR_VAL_EV_SOURCE_WINDOW.FAT&amp;VAR:ID1=PLL&amp;VAR:SDATE=20100129&amp;VAR:FDATE=20100129&amp;VAR:FREQ=WEEKLY&amp;VAR:RELITEM=&amp;VAR:CURRENCY=&amp;VAR:DB_TYPE=&amp;VAR:UNITS=M&amp;window=popup&amp;w","idth=535&amp;height=425&amp;START_MAXIMIZED=FALSE&amp;Y=120&amp;display_string=audit"}</definedName>
    <definedName name="_831__FDSAUDITLINK__" hidden="1">{"fdsup://directions/FAT Viewer?action=UPDATE&amp;creator=factSet&amp;DYN_ARGS=true&amp;DOC_NAME=FAT:RGQ_ENTRPR_VAL_EV_SOURCE_WINDOW.FAT&amp;VAR:ID1=PLL&amp;VAR:SDATE=20100129&amp;VAR:FDATE=20100129&amp;VAR:FREQ=WEEKLY&amp;VAR:RELITEM=&amp;VAR:CURRENCY=&amp;VAR:DB_TYPE=&amp;VAR:UNITS=M&amp;window=popup&amp;w","idth=535&amp;height=425&amp;START_MAXIMIZED=FALSE&amp;Y=120&amp;display_string=audit"}</definedName>
    <definedName name="_832__FDSAUDITLINK__" localSheetId="1" hidden="1">{"fdsup://directions/FAT Viewer?action=UPDATE&amp;creator=factSet&amp;DYN_ARGS=true&amp;DOC_NAME=FAT:RGQ_ENTRPR_VAL_EV_SOURCE_WINDOW.FAT&amp;VAR:ID1=PLL&amp;VAR:SDATE=20100122&amp;VAR:FDATE=20091030&amp;VAR:FREQ=WEEKLY&amp;VAR:RELITEM=&amp;VAR:CURRENCY=&amp;VAR:DB_TYPE=&amp;VAR:UNITS=M&amp;window=popup&amp;w","idth=535&amp;height=425&amp;START_MAXIMIZED=FALSE&amp;Y=120&amp;display_string=audit"}</definedName>
    <definedName name="_832__FDSAUDITLINK__" localSheetId="0" hidden="1">{"fdsup://directions/FAT Viewer?action=UPDATE&amp;creator=factSet&amp;DYN_ARGS=true&amp;DOC_NAME=FAT:RGQ_ENTRPR_VAL_EV_SOURCE_WINDOW.FAT&amp;VAR:ID1=PLL&amp;VAR:SDATE=20100122&amp;VAR:FDATE=20091030&amp;VAR:FREQ=WEEKLY&amp;VAR:RELITEM=&amp;VAR:CURRENCY=&amp;VAR:DB_TYPE=&amp;VAR:UNITS=M&amp;window=popup&amp;w","idth=535&amp;height=425&amp;START_MAXIMIZED=FALSE&amp;Y=120&amp;display_string=audit"}</definedName>
    <definedName name="_832__FDSAUDITLINK__" hidden="1">{"fdsup://directions/FAT Viewer?action=UPDATE&amp;creator=factSet&amp;DYN_ARGS=true&amp;DOC_NAME=FAT:RGQ_ENTRPR_VAL_EV_SOURCE_WINDOW.FAT&amp;VAR:ID1=PLL&amp;VAR:SDATE=20100122&amp;VAR:FDATE=20091030&amp;VAR:FREQ=WEEKLY&amp;VAR:RELITEM=&amp;VAR:CURRENCY=&amp;VAR:DB_TYPE=&amp;VAR:UNITS=M&amp;window=popup&amp;w","idth=535&amp;height=425&amp;START_MAXIMIZED=FALSE&amp;Y=120&amp;display_string=audit"}</definedName>
    <definedName name="_833__FDSAUDITLINK__" localSheetId="1" hidden="1">{"fdsup://directions/FAT Viewer?action=UPDATE&amp;creator=factSet&amp;DYN_ARGS=true&amp;DOC_NAME=FAT:RGQ_ENTRPR_VAL_EV_SOURCE_WINDOW.FAT&amp;VAR:ID1=PLL&amp;VAR:SDATE=20100115&amp;VAR:FDATE=20091030&amp;VAR:FREQ=WEEKLY&amp;VAR:RELITEM=&amp;VAR:CURRENCY=&amp;VAR:DB_TYPE=&amp;VAR:UNITS=M&amp;window=popup&amp;w","idth=535&amp;height=425&amp;START_MAXIMIZED=FALSE&amp;Y=120&amp;display_string=audit"}</definedName>
    <definedName name="_833__FDSAUDITLINK__" localSheetId="0" hidden="1">{"fdsup://directions/FAT Viewer?action=UPDATE&amp;creator=factSet&amp;DYN_ARGS=true&amp;DOC_NAME=FAT:RGQ_ENTRPR_VAL_EV_SOURCE_WINDOW.FAT&amp;VAR:ID1=PLL&amp;VAR:SDATE=20100115&amp;VAR:FDATE=20091030&amp;VAR:FREQ=WEEKLY&amp;VAR:RELITEM=&amp;VAR:CURRENCY=&amp;VAR:DB_TYPE=&amp;VAR:UNITS=M&amp;window=popup&amp;w","idth=535&amp;height=425&amp;START_MAXIMIZED=FALSE&amp;Y=120&amp;display_string=audit"}</definedName>
    <definedName name="_833__FDSAUDITLINK__" hidden="1">{"fdsup://directions/FAT Viewer?action=UPDATE&amp;creator=factSet&amp;DYN_ARGS=true&amp;DOC_NAME=FAT:RGQ_ENTRPR_VAL_EV_SOURCE_WINDOW.FAT&amp;VAR:ID1=PLL&amp;VAR:SDATE=20100115&amp;VAR:FDATE=20091030&amp;VAR:FREQ=WEEKLY&amp;VAR:RELITEM=&amp;VAR:CURRENCY=&amp;VAR:DB_TYPE=&amp;VAR:UNITS=M&amp;window=popup&amp;w","idth=535&amp;height=425&amp;START_MAXIMIZED=FALSE&amp;Y=120&amp;display_string=audit"}</definedName>
    <definedName name="_834__FDSAUDITLINK__" localSheetId="1" hidden="1">{"fdsup://directions/FAT Viewer?action=UPDATE&amp;creator=factSet&amp;DYN_ARGS=true&amp;DOC_NAME=FAT:RGQ_ENTRPR_VAL_EV_SOURCE_WINDOW.FAT&amp;VAR:ID1=PLL&amp;VAR:SDATE=20100108&amp;VAR:FDATE=20091030&amp;VAR:FREQ=WEEKLY&amp;VAR:RELITEM=&amp;VAR:CURRENCY=&amp;VAR:DB_TYPE=&amp;VAR:UNITS=M&amp;window=popup&amp;w","idth=535&amp;height=425&amp;START_MAXIMIZED=FALSE&amp;Y=120&amp;display_string=audit"}</definedName>
    <definedName name="_834__FDSAUDITLINK__" localSheetId="0" hidden="1">{"fdsup://directions/FAT Viewer?action=UPDATE&amp;creator=factSet&amp;DYN_ARGS=true&amp;DOC_NAME=FAT:RGQ_ENTRPR_VAL_EV_SOURCE_WINDOW.FAT&amp;VAR:ID1=PLL&amp;VAR:SDATE=20100108&amp;VAR:FDATE=20091030&amp;VAR:FREQ=WEEKLY&amp;VAR:RELITEM=&amp;VAR:CURRENCY=&amp;VAR:DB_TYPE=&amp;VAR:UNITS=M&amp;window=popup&amp;w","idth=535&amp;height=425&amp;START_MAXIMIZED=FALSE&amp;Y=120&amp;display_string=audit"}</definedName>
    <definedName name="_834__FDSAUDITLINK__" hidden="1">{"fdsup://directions/FAT Viewer?action=UPDATE&amp;creator=factSet&amp;DYN_ARGS=true&amp;DOC_NAME=FAT:RGQ_ENTRPR_VAL_EV_SOURCE_WINDOW.FAT&amp;VAR:ID1=PLL&amp;VAR:SDATE=20100108&amp;VAR:FDATE=20091030&amp;VAR:FREQ=WEEKLY&amp;VAR:RELITEM=&amp;VAR:CURRENCY=&amp;VAR:DB_TYPE=&amp;VAR:UNITS=M&amp;window=popup&amp;w","idth=535&amp;height=425&amp;START_MAXIMIZED=FALSE&amp;Y=120&amp;display_string=audit"}</definedName>
    <definedName name="_835__FDSAUDITLINK__" localSheetId="1" hidden="1">{"fdsup://directions/FAT Viewer?action=UPDATE&amp;creator=factSet&amp;DYN_ARGS=true&amp;DOC_NAME=FAT:RGQ_ENTRPR_VAL_EV_SOURCE_WINDOW.FAT&amp;VAR:ID1=PLL&amp;VAR:SDATE=20091231&amp;VAR:FDATE=20091030&amp;VAR:FREQ=WEEKLY&amp;VAR:RELITEM=&amp;VAR:CURRENCY=&amp;VAR:DB_TYPE=&amp;VAR:UNITS=M&amp;window=popup&amp;w","idth=535&amp;height=425&amp;START_MAXIMIZED=FALSE&amp;Y=120&amp;display_string=audit"}</definedName>
    <definedName name="_835__FDSAUDITLINK__" localSheetId="0" hidden="1">{"fdsup://directions/FAT Viewer?action=UPDATE&amp;creator=factSet&amp;DYN_ARGS=true&amp;DOC_NAME=FAT:RGQ_ENTRPR_VAL_EV_SOURCE_WINDOW.FAT&amp;VAR:ID1=PLL&amp;VAR:SDATE=20091231&amp;VAR:FDATE=20091030&amp;VAR:FREQ=WEEKLY&amp;VAR:RELITEM=&amp;VAR:CURRENCY=&amp;VAR:DB_TYPE=&amp;VAR:UNITS=M&amp;window=popup&amp;w","idth=535&amp;height=425&amp;START_MAXIMIZED=FALSE&amp;Y=120&amp;display_string=audit"}</definedName>
    <definedName name="_835__FDSAUDITLINK__" hidden="1">{"fdsup://directions/FAT Viewer?action=UPDATE&amp;creator=factSet&amp;DYN_ARGS=true&amp;DOC_NAME=FAT:RGQ_ENTRPR_VAL_EV_SOURCE_WINDOW.FAT&amp;VAR:ID1=PLL&amp;VAR:SDATE=20091231&amp;VAR:FDATE=20091030&amp;VAR:FREQ=WEEKLY&amp;VAR:RELITEM=&amp;VAR:CURRENCY=&amp;VAR:DB_TYPE=&amp;VAR:UNITS=M&amp;window=popup&amp;w","idth=535&amp;height=425&amp;START_MAXIMIZED=FALSE&amp;Y=120&amp;display_string=audit"}</definedName>
    <definedName name="_836__FDSAUDITLINK__" localSheetId="1" hidden="1">{"fdsup://directions/FAT Viewer?action=UPDATE&amp;creator=factSet&amp;DYN_ARGS=true&amp;DOC_NAME=FAT:RGQ_ENTRPR_VAL_EV_SOURCE_WINDOW.FAT&amp;VAR:ID1=PLL&amp;VAR:SDATE=20091224&amp;VAR:FDATE=20091030&amp;VAR:FREQ=WEEKLY&amp;VAR:RELITEM=&amp;VAR:CURRENCY=&amp;VAR:DB_TYPE=&amp;VAR:UNITS=M&amp;window=popup&amp;w","idth=535&amp;height=425&amp;START_MAXIMIZED=FALSE&amp;Y=120&amp;display_string=audit"}</definedName>
    <definedName name="_836__FDSAUDITLINK__" localSheetId="0" hidden="1">{"fdsup://directions/FAT Viewer?action=UPDATE&amp;creator=factSet&amp;DYN_ARGS=true&amp;DOC_NAME=FAT:RGQ_ENTRPR_VAL_EV_SOURCE_WINDOW.FAT&amp;VAR:ID1=PLL&amp;VAR:SDATE=20091224&amp;VAR:FDATE=20091030&amp;VAR:FREQ=WEEKLY&amp;VAR:RELITEM=&amp;VAR:CURRENCY=&amp;VAR:DB_TYPE=&amp;VAR:UNITS=M&amp;window=popup&amp;w","idth=535&amp;height=425&amp;START_MAXIMIZED=FALSE&amp;Y=120&amp;display_string=audit"}</definedName>
    <definedName name="_836__FDSAUDITLINK__" hidden="1">{"fdsup://directions/FAT Viewer?action=UPDATE&amp;creator=factSet&amp;DYN_ARGS=true&amp;DOC_NAME=FAT:RGQ_ENTRPR_VAL_EV_SOURCE_WINDOW.FAT&amp;VAR:ID1=PLL&amp;VAR:SDATE=20091224&amp;VAR:FDATE=20091030&amp;VAR:FREQ=WEEKLY&amp;VAR:RELITEM=&amp;VAR:CURRENCY=&amp;VAR:DB_TYPE=&amp;VAR:UNITS=M&amp;window=popup&amp;w","idth=535&amp;height=425&amp;START_MAXIMIZED=FALSE&amp;Y=120&amp;display_string=audit"}</definedName>
    <definedName name="_837__FDSAUDITLINK__" localSheetId="1" hidden="1">{"fdsup://directions/FAT Viewer?action=UPDATE&amp;creator=factSet&amp;DYN_ARGS=true&amp;DOC_NAME=FAT:RGQ_ENTRPR_VAL_EV_SOURCE_WINDOW.FAT&amp;VAR:ID1=PLL&amp;VAR:SDATE=20091218&amp;VAR:FDATE=20091030&amp;VAR:FREQ=WEEKLY&amp;VAR:RELITEM=&amp;VAR:CURRENCY=&amp;VAR:DB_TYPE=&amp;VAR:UNITS=M&amp;window=popup&amp;w","idth=535&amp;height=425&amp;START_MAXIMIZED=FALSE&amp;Y=120&amp;display_string=audit"}</definedName>
    <definedName name="_837__FDSAUDITLINK__" localSheetId="0" hidden="1">{"fdsup://directions/FAT Viewer?action=UPDATE&amp;creator=factSet&amp;DYN_ARGS=true&amp;DOC_NAME=FAT:RGQ_ENTRPR_VAL_EV_SOURCE_WINDOW.FAT&amp;VAR:ID1=PLL&amp;VAR:SDATE=20091218&amp;VAR:FDATE=20091030&amp;VAR:FREQ=WEEKLY&amp;VAR:RELITEM=&amp;VAR:CURRENCY=&amp;VAR:DB_TYPE=&amp;VAR:UNITS=M&amp;window=popup&amp;w","idth=535&amp;height=425&amp;START_MAXIMIZED=FALSE&amp;Y=120&amp;display_string=audit"}</definedName>
    <definedName name="_837__FDSAUDITLINK__" hidden="1">{"fdsup://directions/FAT Viewer?action=UPDATE&amp;creator=factSet&amp;DYN_ARGS=true&amp;DOC_NAME=FAT:RGQ_ENTRPR_VAL_EV_SOURCE_WINDOW.FAT&amp;VAR:ID1=PLL&amp;VAR:SDATE=20091218&amp;VAR:FDATE=20091030&amp;VAR:FREQ=WEEKLY&amp;VAR:RELITEM=&amp;VAR:CURRENCY=&amp;VAR:DB_TYPE=&amp;VAR:UNITS=M&amp;window=popup&amp;w","idth=535&amp;height=425&amp;START_MAXIMIZED=FALSE&amp;Y=120&amp;display_string=audit"}</definedName>
    <definedName name="_838__FDSAUDITLINK__" localSheetId="1" hidden="1">{"fdsup://directions/FAT Viewer?action=UPDATE&amp;creator=factSet&amp;DYN_ARGS=true&amp;DOC_NAME=FAT:RGQ_ENTRPR_VAL_EV_SOURCE_WINDOW.FAT&amp;VAR:ID1=PLL&amp;VAR:SDATE=20091211&amp;VAR:FDATE=20091030&amp;VAR:FREQ=WEEKLY&amp;VAR:RELITEM=&amp;VAR:CURRENCY=&amp;VAR:DB_TYPE=&amp;VAR:UNITS=M&amp;window=popup&amp;w","idth=535&amp;height=425&amp;START_MAXIMIZED=FALSE&amp;Y=120&amp;display_string=audit"}</definedName>
    <definedName name="_838__FDSAUDITLINK__" localSheetId="0" hidden="1">{"fdsup://directions/FAT Viewer?action=UPDATE&amp;creator=factSet&amp;DYN_ARGS=true&amp;DOC_NAME=FAT:RGQ_ENTRPR_VAL_EV_SOURCE_WINDOW.FAT&amp;VAR:ID1=PLL&amp;VAR:SDATE=20091211&amp;VAR:FDATE=20091030&amp;VAR:FREQ=WEEKLY&amp;VAR:RELITEM=&amp;VAR:CURRENCY=&amp;VAR:DB_TYPE=&amp;VAR:UNITS=M&amp;window=popup&amp;w","idth=535&amp;height=425&amp;START_MAXIMIZED=FALSE&amp;Y=120&amp;display_string=audit"}</definedName>
    <definedName name="_838__FDSAUDITLINK__" hidden="1">{"fdsup://directions/FAT Viewer?action=UPDATE&amp;creator=factSet&amp;DYN_ARGS=true&amp;DOC_NAME=FAT:RGQ_ENTRPR_VAL_EV_SOURCE_WINDOW.FAT&amp;VAR:ID1=PLL&amp;VAR:SDATE=20091211&amp;VAR:FDATE=20091030&amp;VAR:FREQ=WEEKLY&amp;VAR:RELITEM=&amp;VAR:CURRENCY=&amp;VAR:DB_TYPE=&amp;VAR:UNITS=M&amp;window=popup&amp;w","idth=535&amp;height=425&amp;START_MAXIMIZED=FALSE&amp;Y=120&amp;display_string=audit"}</definedName>
    <definedName name="_839__FDSAUDITLINK__" localSheetId="1" hidden="1">{"fdsup://directions/FAT Viewer?action=UPDATE&amp;creator=factSet&amp;DYN_ARGS=true&amp;DOC_NAME=FAT:RGQ_ENTRPR_VAL_EV_SOURCE_WINDOW.FAT&amp;VAR:ID1=PLL&amp;VAR:SDATE=20091204&amp;VAR:FDATE=20091030&amp;VAR:FREQ=WEEKLY&amp;VAR:RELITEM=&amp;VAR:CURRENCY=&amp;VAR:DB_TYPE=&amp;VAR:UNITS=M&amp;window=popup&amp;w","idth=535&amp;height=425&amp;START_MAXIMIZED=FALSE&amp;Y=120&amp;display_string=audit"}</definedName>
    <definedName name="_839__FDSAUDITLINK__" localSheetId="0" hidden="1">{"fdsup://directions/FAT Viewer?action=UPDATE&amp;creator=factSet&amp;DYN_ARGS=true&amp;DOC_NAME=FAT:RGQ_ENTRPR_VAL_EV_SOURCE_WINDOW.FAT&amp;VAR:ID1=PLL&amp;VAR:SDATE=20091204&amp;VAR:FDATE=20091030&amp;VAR:FREQ=WEEKLY&amp;VAR:RELITEM=&amp;VAR:CURRENCY=&amp;VAR:DB_TYPE=&amp;VAR:UNITS=M&amp;window=popup&amp;w","idth=535&amp;height=425&amp;START_MAXIMIZED=FALSE&amp;Y=120&amp;display_string=audit"}</definedName>
    <definedName name="_839__FDSAUDITLINK__" hidden="1">{"fdsup://directions/FAT Viewer?action=UPDATE&amp;creator=factSet&amp;DYN_ARGS=true&amp;DOC_NAME=FAT:RGQ_ENTRPR_VAL_EV_SOURCE_WINDOW.FAT&amp;VAR:ID1=PLL&amp;VAR:SDATE=20091204&amp;VAR:FDATE=20091030&amp;VAR:FREQ=WEEKLY&amp;VAR:RELITEM=&amp;VAR:CURRENCY=&amp;VAR:DB_TYPE=&amp;VAR:UNITS=M&amp;window=popup&amp;w","idth=535&amp;height=425&amp;START_MAXIMIZED=FALSE&amp;Y=120&amp;display_string=audit"}</definedName>
    <definedName name="_84__123Graph_CCHART_9" localSheetId="0" hidden="1">#REF!</definedName>
    <definedName name="_84__123Graph_CCHART_9" hidden="1">#REF!</definedName>
    <definedName name="_84__FDSAUDITLINK__" localSheetId="1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84__FDSAUDITLINK__" localSheetId="0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84__FDSAUDITLINK__" hidden="1">{"fdsup://directions/FAT Viewer?action=UPDATE&amp;creator=factSet&amp;DYN_ARGS=true&amp;DOC_NAME=FAT:RGQ_ENTRPR_VAL_EV_SOURCE_WINDOW.FAT&amp;VAR:ID1=PNR&amp;VAR:SDATE=20090605&amp;VAR:FDATE=20090331&amp;VAR:FREQ=WEEKLY&amp;VAR:RELITEM=&amp;VAR:CURRENCY=&amp;VAR:DB_TYPE=&amp;VAR:UNITS=M&amp;window=popup&amp;w","idth=535&amp;height=425&amp;START_MAXIMIZED=FALSE&amp;Y=120&amp;display_string=audit"}</definedName>
    <definedName name="_840__FDSAUDITLINK__" localSheetId="1" hidden="1">{"fdsup://directions/FAT Viewer?action=UPDATE&amp;creator=factSet&amp;DYN_ARGS=true&amp;DOC_NAME=FAT:RGQ_ENTRPR_VAL_EV_SOURCE_WINDOW.FAT&amp;VAR:ID1=PLL&amp;VAR:SDATE=20091127&amp;VAR:FDATE=20091030&amp;VAR:FREQ=WEEKLY&amp;VAR:RELITEM=&amp;VAR:CURRENCY=&amp;VAR:DB_TYPE=&amp;VAR:UNITS=M&amp;window=popup&amp;w","idth=535&amp;height=425&amp;START_MAXIMIZED=FALSE&amp;Y=120&amp;display_string=audit"}</definedName>
    <definedName name="_840__FDSAUDITLINK__" localSheetId="0" hidden="1">{"fdsup://directions/FAT Viewer?action=UPDATE&amp;creator=factSet&amp;DYN_ARGS=true&amp;DOC_NAME=FAT:RGQ_ENTRPR_VAL_EV_SOURCE_WINDOW.FAT&amp;VAR:ID1=PLL&amp;VAR:SDATE=20091127&amp;VAR:FDATE=20091030&amp;VAR:FREQ=WEEKLY&amp;VAR:RELITEM=&amp;VAR:CURRENCY=&amp;VAR:DB_TYPE=&amp;VAR:UNITS=M&amp;window=popup&amp;w","idth=535&amp;height=425&amp;START_MAXIMIZED=FALSE&amp;Y=120&amp;display_string=audit"}</definedName>
    <definedName name="_840__FDSAUDITLINK__" hidden="1">{"fdsup://directions/FAT Viewer?action=UPDATE&amp;creator=factSet&amp;DYN_ARGS=true&amp;DOC_NAME=FAT:RGQ_ENTRPR_VAL_EV_SOURCE_WINDOW.FAT&amp;VAR:ID1=PLL&amp;VAR:SDATE=20091127&amp;VAR:FDATE=20091030&amp;VAR:FREQ=WEEKLY&amp;VAR:RELITEM=&amp;VAR:CURRENCY=&amp;VAR:DB_TYPE=&amp;VAR:UNITS=M&amp;window=popup&amp;w","idth=535&amp;height=425&amp;START_MAXIMIZED=FALSE&amp;Y=120&amp;display_string=audit"}</definedName>
    <definedName name="_841__FDSAUDITLINK__" localSheetId="1" hidden="1">{"fdsup://directions/FAT Viewer?action=UPDATE&amp;creator=factSet&amp;DYN_ARGS=true&amp;DOC_NAME=FAT:RGQ_ENTRPR_VAL_EV_SOURCE_WINDOW.FAT&amp;VAR:ID1=PLL&amp;VAR:SDATE=20091120&amp;VAR:FDATE=20091030&amp;VAR:FREQ=WEEKLY&amp;VAR:RELITEM=&amp;VAR:CURRENCY=&amp;VAR:DB_TYPE=&amp;VAR:UNITS=M&amp;window=popup&amp;w","idth=535&amp;height=425&amp;START_MAXIMIZED=FALSE&amp;Y=120&amp;display_string=audit"}</definedName>
    <definedName name="_841__FDSAUDITLINK__" localSheetId="0" hidden="1">{"fdsup://directions/FAT Viewer?action=UPDATE&amp;creator=factSet&amp;DYN_ARGS=true&amp;DOC_NAME=FAT:RGQ_ENTRPR_VAL_EV_SOURCE_WINDOW.FAT&amp;VAR:ID1=PLL&amp;VAR:SDATE=20091120&amp;VAR:FDATE=20091030&amp;VAR:FREQ=WEEKLY&amp;VAR:RELITEM=&amp;VAR:CURRENCY=&amp;VAR:DB_TYPE=&amp;VAR:UNITS=M&amp;window=popup&amp;w","idth=535&amp;height=425&amp;START_MAXIMIZED=FALSE&amp;Y=120&amp;display_string=audit"}</definedName>
    <definedName name="_841__FDSAUDITLINK__" hidden="1">{"fdsup://directions/FAT Viewer?action=UPDATE&amp;creator=factSet&amp;DYN_ARGS=true&amp;DOC_NAME=FAT:RGQ_ENTRPR_VAL_EV_SOURCE_WINDOW.FAT&amp;VAR:ID1=PLL&amp;VAR:SDATE=20091120&amp;VAR:FDATE=20091030&amp;VAR:FREQ=WEEKLY&amp;VAR:RELITEM=&amp;VAR:CURRENCY=&amp;VAR:DB_TYPE=&amp;VAR:UNITS=M&amp;window=popup&amp;w","idth=535&amp;height=425&amp;START_MAXIMIZED=FALSE&amp;Y=120&amp;display_string=audit"}</definedName>
    <definedName name="_842__FDSAUDITLINK__" localSheetId="1" hidden="1">{"fdsup://directions/FAT Viewer?action=UPDATE&amp;creator=factSet&amp;DYN_ARGS=true&amp;DOC_NAME=FAT:RGQ_ENTRPR_VAL_EV_SOURCE_WINDOW.FAT&amp;VAR:ID1=PLL&amp;VAR:SDATE=20091113&amp;VAR:FDATE=20091030&amp;VAR:FREQ=WEEKLY&amp;VAR:RELITEM=&amp;VAR:CURRENCY=&amp;VAR:DB_TYPE=&amp;VAR:UNITS=M&amp;window=popup&amp;w","idth=535&amp;height=425&amp;START_MAXIMIZED=FALSE&amp;Y=120&amp;display_string=audit"}</definedName>
    <definedName name="_842__FDSAUDITLINK__" localSheetId="0" hidden="1">{"fdsup://directions/FAT Viewer?action=UPDATE&amp;creator=factSet&amp;DYN_ARGS=true&amp;DOC_NAME=FAT:RGQ_ENTRPR_VAL_EV_SOURCE_WINDOW.FAT&amp;VAR:ID1=PLL&amp;VAR:SDATE=20091113&amp;VAR:FDATE=20091030&amp;VAR:FREQ=WEEKLY&amp;VAR:RELITEM=&amp;VAR:CURRENCY=&amp;VAR:DB_TYPE=&amp;VAR:UNITS=M&amp;window=popup&amp;w","idth=535&amp;height=425&amp;START_MAXIMIZED=FALSE&amp;Y=120&amp;display_string=audit"}</definedName>
    <definedName name="_842__FDSAUDITLINK__" hidden="1">{"fdsup://directions/FAT Viewer?action=UPDATE&amp;creator=factSet&amp;DYN_ARGS=true&amp;DOC_NAME=FAT:RGQ_ENTRPR_VAL_EV_SOURCE_WINDOW.FAT&amp;VAR:ID1=PLL&amp;VAR:SDATE=20091113&amp;VAR:FDATE=20091030&amp;VAR:FREQ=WEEKLY&amp;VAR:RELITEM=&amp;VAR:CURRENCY=&amp;VAR:DB_TYPE=&amp;VAR:UNITS=M&amp;window=popup&amp;w","idth=535&amp;height=425&amp;START_MAXIMIZED=FALSE&amp;Y=120&amp;display_string=audit"}</definedName>
    <definedName name="_843__FDSAUDITLINK__" localSheetId="1" hidden="1">{"fdsup://directions/FAT Viewer?action=UPDATE&amp;creator=factSet&amp;DYN_ARGS=true&amp;DOC_NAME=FAT:RGQ_ENTRPR_VAL_EV_SOURCE_WINDOW.FAT&amp;VAR:ID1=PLL&amp;VAR:SDATE=20091106&amp;VAR:FDATE=20091030&amp;VAR:FREQ=WEEKLY&amp;VAR:RELITEM=&amp;VAR:CURRENCY=&amp;VAR:DB_TYPE=&amp;VAR:UNITS=M&amp;window=popup&amp;w","idth=535&amp;height=425&amp;START_MAXIMIZED=FALSE&amp;Y=120&amp;display_string=audit"}</definedName>
    <definedName name="_843__FDSAUDITLINK__" localSheetId="0" hidden="1">{"fdsup://directions/FAT Viewer?action=UPDATE&amp;creator=factSet&amp;DYN_ARGS=true&amp;DOC_NAME=FAT:RGQ_ENTRPR_VAL_EV_SOURCE_WINDOW.FAT&amp;VAR:ID1=PLL&amp;VAR:SDATE=20091106&amp;VAR:FDATE=20091030&amp;VAR:FREQ=WEEKLY&amp;VAR:RELITEM=&amp;VAR:CURRENCY=&amp;VAR:DB_TYPE=&amp;VAR:UNITS=M&amp;window=popup&amp;w","idth=535&amp;height=425&amp;START_MAXIMIZED=FALSE&amp;Y=120&amp;display_string=audit"}</definedName>
    <definedName name="_843__FDSAUDITLINK__" hidden="1">{"fdsup://directions/FAT Viewer?action=UPDATE&amp;creator=factSet&amp;DYN_ARGS=true&amp;DOC_NAME=FAT:RGQ_ENTRPR_VAL_EV_SOURCE_WINDOW.FAT&amp;VAR:ID1=PLL&amp;VAR:SDATE=20091106&amp;VAR:FDATE=20091030&amp;VAR:FREQ=WEEKLY&amp;VAR:RELITEM=&amp;VAR:CURRENCY=&amp;VAR:DB_TYPE=&amp;VAR:UNITS=M&amp;window=popup&amp;w","idth=535&amp;height=425&amp;START_MAXIMIZED=FALSE&amp;Y=120&amp;display_string=audit"}</definedName>
    <definedName name="_844__FDSAUDITLINK__" localSheetId="1" hidden="1">{"fdsup://directions/FAT Viewer?action=UPDATE&amp;creator=factSet&amp;DYN_ARGS=true&amp;DOC_NAME=FAT:RGQ_ENTRPR_VAL_EV_SOURCE_WINDOW.FAT&amp;VAR:ID1=PLL&amp;VAR:SDATE=20091030&amp;VAR:FDATE=20091030&amp;VAR:FREQ=WEEKLY&amp;VAR:RELITEM=&amp;VAR:CURRENCY=&amp;VAR:DB_TYPE=&amp;VAR:UNITS=M&amp;window=popup&amp;w","idth=535&amp;height=425&amp;START_MAXIMIZED=FALSE&amp;Y=120&amp;display_string=audit"}</definedName>
    <definedName name="_844__FDSAUDITLINK__" localSheetId="0" hidden="1">{"fdsup://directions/FAT Viewer?action=UPDATE&amp;creator=factSet&amp;DYN_ARGS=true&amp;DOC_NAME=FAT:RGQ_ENTRPR_VAL_EV_SOURCE_WINDOW.FAT&amp;VAR:ID1=PLL&amp;VAR:SDATE=20091030&amp;VAR:FDATE=20091030&amp;VAR:FREQ=WEEKLY&amp;VAR:RELITEM=&amp;VAR:CURRENCY=&amp;VAR:DB_TYPE=&amp;VAR:UNITS=M&amp;window=popup&amp;w","idth=535&amp;height=425&amp;START_MAXIMIZED=FALSE&amp;Y=120&amp;display_string=audit"}</definedName>
    <definedName name="_844__FDSAUDITLINK__" hidden="1">{"fdsup://directions/FAT Viewer?action=UPDATE&amp;creator=factSet&amp;DYN_ARGS=true&amp;DOC_NAME=FAT:RGQ_ENTRPR_VAL_EV_SOURCE_WINDOW.FAT&amp;VAR:ID1=PLL&amp;VAR:SDATE=20091030&amp;VAR:FDATE=20091030&amp;VAR:FREQ=WEEKLY&amp;VAR:RELITEM=&amp;VAR:CURRENCY=&amp;VAR:DB_TYPE=&amp;VAR:UNITS=M&amp;window=popup&amp;w","idth=535&amp;height=425&amp;START_MAXIMIZED=FALSE&amp;Y=120&amp;display_string=audit"}</definedName>
    <definedName name="_845__FDSAUDITLINK__" localSheetId="1" hidden="1">{"fdsup://directions/FAT Viewer?action=UPDATE&amp;creator=factSet&amp;DYN_ARGS=true&amp;DOC_NAME=FAT:RGQ_ENTRPR_VAL_EV_SOURCE_WINDOW.FAT&amp;VAR:ID1=PLL&amp;VAR:SDATE=20091023&amp;VAR:FDATE=20090731&amp;VAR:FREQ=WEEKLY&amp;VAR:RELITEM=&amp;VAR:CURRENCY=&amp;VAR:DB_TYPE=&amp;VAR:UNITS=M&amp;window=popup&amp;w","idth=535&amp;height=425&amp;START_MAXIMIZED=FALSE&amp;Y=120&amp;display_string=audit"}</definedName>
    <definedName name="_845__FDSAUDITLINK__" localSheetId="0" hidden="1">{"fdsup://directions/FAT Viewer?action=UPDATE&amp;creator=factSet&amp;DYN_ARGS=true&amp;DOC_NAME=FAT:RGQ_ENTRPR_VAL_EV_SOURCE_WINDOW.FAT&amp;VAR:ID1=PLL&amp;VAR:SDATE=20091023&amp;VAR:FDATE=20090731&amp;VAR:FREQ=WEEKLY&amp;VAR:RELITEM=&amp;VAR:CURRENCY=&amp;VAR:DB_TYPE=&amp;VAR:UNITS=M&amp;window=popup&amp;w","idth=535&amp;height=425&amp;START_MAXIMIZED=FALSE&amp;Y=120&amp;display_string=audit"}</definedName>
    <definedName name="_845__FDSAUDITLINK__" hidden="1">{"fdsup://directions/FAT Viewer?action=UPDATE&amp;creator=factSet&amp;DYN_ARGS=true&amp;DOC_NAME=FAT:RGQ_ENTRPR_VAL_EV_SOURCE_WINDOW.FAT&amp;VAR:ID1=PLL&amp;VAR:SDATE=20091023&amp;VAR:FDATE=20090731&amp;VAR:FREQ=WEEKLY&amp;VAR:RELITEM=&amp;VAR:CURRENCY=&amp;VAR:DB_TYPE=&amp;VAR:UNITS=M&amp;window=popup&amp;w","idth=535&amp;height=425&amp;START_MAXIMIZED=FALSE&amp;Y=120&amp;display_string=audit"}</definedName>
    <definedName name="_846__FDSAUDITLINK__" localSheetId="1" hidden="1">{"fdsup://directions/FAT Viewer?action=UPDATE&amp;creator=factSet&amp;DYN_ARGS=true&amp;DOC_NAME=FAT:RGQ_ENTRPR_VAL_EV_SOURCE_WINDOW.FAT&amp;VAR:ID1=PLL&amp;VAR:SDATE=20091016&amp;VAR:FDATE=20090731&amp;VAR:FREQ=WEEKLY&amp;VAR:RELITEM=&amp;VAR:CURRENCY=&amp;VAR:DB_TYPE=&amp;VAR:UNITS=M&amp;window=popup&amp;w","idth=535&amp;height=425&amp;START_MAXIMIZED=FALSE&amp;Y=120&amp;display_string=audit"}</definedName>
    <definedName name="_846__FDSAUDITLINK__" localSheetId="0" hidden="1">{"fdsup://directions/FAT Viewer?action=UPDATE&amp;creator=factSet&amp;DYN_ARGS=true&amp;DOC_NAME=FAT:RGQ_ENTRPR_VAL_EV_SOURCE_WINDOW.FAT&amp;VAR:ID1=PLL&amp;VAR:SDATE=20091016&amp;VAR:FDATE=20090731&amp;VAR:FREQ=WEEKLY&amp;VAR:RELITEM=&amp;VAR:CURRENCY=&amp;VAR:DB_TYPE=&amp;VAR:UNITS=M&amp;window=popup&amp;w","idth=535&amp;height=425&amp;START_MAXIMIZED=FALSE&amp;Y=120&amp;display_string=audit"}</definedName>
    <definedName name="_846__FDSAUDITLINK__" hidden="1">{"fdsup://directions/FAT Viewer?action=UPDATE&amp;creator=factSet&amp;DYN_ARGS=true&amp;DOC_NAME=FAT:RGQ_ENTRPR_VAL_EV_SOURCE_WINDOW.FAT&amp;VAR:ID1=PLL&amp;VAR:SDATE=20091016&amp;VAR:FDATE=20090731&amp;VAR:FREQ=WEEKLY&amp;VAR:RELITEM=&amp;VAR:CURRENCY=&amp;VAR:DB_TYPE=&amp;VAR:UNITS=M&amp;window=popup&amp;w","idth=535&amp;height=425&amp;START_MAXIMIZED=FALSE&amp;Y=120&amp;display_string=audit"}</definedName>
    <definedName name="_847__FDSAUDITLINK__" localSheetId="1" hidden="1">{"fdsup://directions/FAT Viewer?action=UPDATE&amp;creator=factSet&amp;DYN_ARGS=true&amp;DOC_NAME=FAT:RGQ_ENTRPR_VAL_EV_SOURCE_WINDOW.FAT&amp;VAR:ID1=PLL&amp;VAR:SDATE=20091009&amp;VAR:FDATE=20090731&amp;VAR:FREQ=WEEKLY&amp;VAR:RELITEM=&amp;VAR:CURRENCY=&amp;VAR:DB_TYPE=&amp;VAR:UNITS=M&amp;window=popup&amp;w","idth=535&amp;height=425&amp;START_MAXIMIZED=FALSE&amp;Y=120&amp;display_string=audit"}</definedName>
    <definedName name="_847__FDSAUDITLINK__" localSheetId="0" hidden="1">{"fdsup://directions/FAT Viewer?action=UPDATE&amp;creator=factSet&amp;DYN_ARGS=true&amp;DOC_NAME=FAT:RGQ_ENTRPR_VAL_EV_SOURCE_WINDOW.FAT&amp;VAR:ID1=PLL&amp;VAR:SDATE=20091009&amp;VAR:FDATE=20090731&amp;VAR:FREQ=WEEKLY&amp;VAR:RELITEM=&amp;VAR:CURRENCY=&amp;VAR:DB_TYPE=&amp;VAR:UNITS=M&amp;window=popup&amp;w","idth=535&amp;height=425&amp;START_MAXIMIZED=FALSE&amp;Y=120&amp;display_string=audit"}</definedName>
    <definedName name="_847__FDSAUDITLINK__" hidden="1">{"fdsup://directions/FAT Viewer?action=UPDATE&amp;creator=factSet&amp;DYN_ARGS=true&amp;DOC_NAME=FAT:RGQ_ENTRPR_VAL_EV_SOURCE_WINDOW.FAT&amp;VAR:ID1=PLL&amp;VAR:SDATE=20091009&amp;VAR:FDATE=20090731&amp;VAR:FREQ=WEEKLY&amp;VAR:RELITEM=&amp;VAR:CURRENCY=&amp;VAR:DB_TYPE=&amp;VAR:UNITS=M&amp;window=popup&amp;w","idth=535&amp;height=425&amp;START_MAXIMIZED=FALSE&amp;Y=120&amp;display_string=audit"}</definedName>
    <definedName name="_848__FDSAUDITLINK__" localSheetId="1" hidden="1">{"fdsup://directions/FAT Viewer?action=UPDATE&amp;creator=factSet&amp;DYN_ARGS=true&amp;DOC_NAME=FAT:RGQ_ENTRPR_VAL_EV_SOURCE_WINDOW.FAT&amp;VAR:ID1=PLL&amp;VAR:SDATE=20091002&amp;VAR:FDATE=20090731&amp;VAR:FREQ=WEEKLY&amp;VAR:RELITEM=&amp;VAR:CURRENCY=&amp;VAR:DB_TYPE=&amp;VAR:UNITS=M&amp;window=popup&amp;w","idth=535&amp;height=425&amp;START_MAXIMIZED=FALSE&amp;Y=120&amp;display_string=audit"}</definedName>
    <definedName name="_848__FDSAUDITLINK__" localSheetId="0" hidden="1">{"fdsup://directions/FAT Viewer?action=UPDATE&amp;creator=factSet&amp;DYN_ARGS=true&amp;DOC_NAME=FAT:RGQ_ENTRPR_VAL_EV_SOURCE_WINDOW.FAT&amp;VAR:ID1=PLL&amp;VAR:SDATE=20091002&amp;VAR:FDATE=20090731&amp;VAR:FREQ=WEEKLY&amp;VAR:RELITEM=&amp;VAR:CURRENCY=&amp;VAR:DB_TYPE=&amp;VAR:UNITS=M&amp;window=popup&amp;w","idth=535&amp;height=425&amp;START_MAXIMIZED=FALSE&amp;Y=120&amp;display_string=audit"}</definedName>
    <definedName name="_848__FDSAUDITLINK__" hidden="1">{"fdsup://directions/FAT Viewer?action=UPDATE&amp;creator=factSet&amp;DYN_ARGS=true&amp;DOC_NAME=FAT:RGQ_ENTRPR_VAL_EV_SOURCE_WINDOW.FAT&amp;VAR:ID1=PLL&amp;VAR:SDATE=20091002&amp;VAR:FDATE=20090731&amp;VAR:FREQ=WEEKLY&amp;VAR:RELITEM=&amp;VAR:CURRENCY=&amp;VAR:DB_TYPE=&amp;VAR:UNITS=M&amp;window=popup&amp;w","idth=535&amp;height=425&amp;START_MAXIMIZED=FALSE&amp;Y=120&amp;display_string=audit"}</definedName>
    <definedName name="_849__FDSAUDITLINK__" localSheetId="1" hidden="1">{"fdsup://directions/FAT Viewer?action=UPDATE&amp;creator=factSet&amp;DYN_ARGS=true&amp;DOC_NAME=FAT:RGQ_ENTRPR_VAL_EV_SOURCE_WINDOW.FAT&amp;VAR:ID1=PLL&amp;VAR:SDATE=20090925&amp;VAR:FDATE=20090731&amp;VAR:FREQ=WEEKLY&amp;VAR:RELITEM=&amp;VAR:CURRENCY=&amp;VAR:DB_TYPE=&amp;VAR:UNITS=M&amp;window=popup&amp;w","idth=535&amp;height=425&amp;START_MAXIMIZED=FALSE&amp;Y=120&amp;display_string=audit"}</definedName>
    <definedName name="_849__FDSAUDITLINK__" localSheetId="0" hidden="1">{"fdsup://directions/FAT Viewer?action=UPDATE&amp;creator=factSet&amp;DYN_ARGS=true&amp;DOC_NAME=FAT:RGQ_ENTRPR_VAL_EV_SOURCE_WINDOW.FAT&amp;VAR:ID1=PLL&amp;VAR:SDATE=20090925&amp;VAR:FDATE=20090731&amp;VAR:FREQ=WEEKLY&amp;VAR:RELITEM=&amp;VAR:CURRENCY=&amp;VAR:DB_TYPE=&amp;VAR:UNITS=M&amp;window=popup&amp;w","idth=535&amp;height=425&amp;START_MAXIMIZED=FALSE&amp;Y=120&amp;display_string=audit"}</definedName>
    <definedName name="_849__FDSAUDITLINK__" hidden="1">{"fdsup://directions/FAT Viewer?action=UPDATE&amp;creator=factSet&amp;DYN_ARGS=true&amp;DOC_NAME=FAT:RGQ_ENTRPR_VAL_EV_SOURCE_WINDOW.FAT&amp;VAR:ID1=PLL&amp;VAR:SDATE=20090925&amp;VAR:FDATE=20090731&amp;VAR:FREQ=WEEKLY&amp;VAR:RELITEM=&amp;VAR:CURRENCY=&amp;VAR:DB_TYPE=&amp;VAR:UNITS=M&amp;window=popup&amp;w","idth=535&amp;height=425&amp;START_MAXIMIZED=FALSE&amp;Y=120&amp;display_string=audit"}</definedName>
    <definedName name="_85__FDSAUDITLINK__" localSheetId="1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85__FDSAUDITLINK__" localSheetId="0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85__FDSAUDITLINK__" hidden="1">{"fdsup://directions/FAT Viewer?action=UPDATE&amp;creator=factSet&amp;DYN_ARGS=true&amp;DOC_NAME=FAT:RGQ_ENTRPR_VAL_EV_SOURCE_WINDOW.FAT&amp;VAR:ID1=PNR&amp;VAR:SDATE=20090529&amp;VAR:FDATE=20090331&amp;VAR:FREQ=WEEKLY&amp;VAR:RELITEM=&amp;VAR:CURRENCY=&amp;VAR:DB_TYPE=&amp;VAR:UNITS=M&amp;window=popup&amp;w","idth=535&amp;height=425&amp;START_MAXIMIZED=FALSE&amp;Y=120&amp;display_string=audit"}</definedName>
    <definedName name="_850__FDSAUDITLINK__" localSheetId="1" hidden="1">{"fdsup://directions/FAT Viewer?action=UPDATE&amp;creator=factSet&amp;DYN_ARGS=true&amp;DOC_NAME=FAT:RGQ_ENTRPR_VAL_EV_SOURCE_WINDOW.FAT&amp;VAR:ID1=PLL&amp;VAR:SDATE=20090918&amp;VAR:FDATE=20090731&amp;VAR:FREQ=WEEKLY&amp;VAR:RELITEM=&amp;VAR:CURRENCY=&amp;VAR:DB_TYPE=&amp;VAR:UNITS=M&amp;window=popup&amp;w","idth=535&amp;height=425&amp;START_MAXIMIZED=FALSE&amp;Y=120&amp;display_string=audit"}</definedName>
    <definedName name="_850__FDSAUDITLINK__" localSheetId="0" hidden="1">{"fdsup://directions/FAT Viewer?action=UPDATE&amp;creator=factSet&amp;DYN_ARGS=true&amp;DOC_NAME=FAT:RGQ_ENTRPR_VAL_EV_SOURCE_WINDOW.FAT&amp;VAR:ID1=PLL&amp;VAR:SDATE=20090918&amp;VAR:FDATE=20090731&amp;VAR:FREQ=WEEKLY&amp;VAR:RELITEM=&amp;VAR:CURRENCY=&amp;VAR:DB_TYPE=&amp;VAR:UNITS=M&amp;window=popup&amp;w","idth=535&amp;height=425&amp;START_MAXIMIZED=FALSE&amp;Y=120&amp;display_string=audit"}</definedName>
    <definedName name="_850__FDSAUDITLINK__" hidden="1">{"fdsup://directions/FAT Viewer?action=UPDATE&amp;creator=factSet&amp;DYN_ARGS=true&amp;DOC_NAME=FAT:RGQ_ENTRPR_VAL_EV_SOURCE_WINDOW.FAT&amp;VAR:ID1=PLL&amp;VAR:SDATE=20090918&amp;VAR:FDATE=20090731&amp;VAR:FREQ=WEEKLY&amp;VAR:RELITEM=&amp;VAR:CURRENCY=&amp;VAR:DB_TYPE=&amp;VAR:UNITS=M&amp;window=popup&amp;w","idth=535&amp;height=425&amp;START_MAXIMIZED=FALSE&amp;Y=120&amp;display_string=audit"}</definedName>
    <definedName name="_851__FDSAUDITLINK__" localSheetId="1" hidden="1">{"fdsup://directions/FAT Viewer?action=UPDATE&amp;creator=factSet&amp;DYN_ARGS=true&amp;DOC_NAME=FAT:RGQ_ENTRPR_VAL_EV_SOURCE_WINDOW.FAT&amp;VAR:ID1=PLL&amp;VAR:SDATE=20090911&amp;VAR:FDATE=20090731&amp;VAR:FREQ=WEEKLY&amp;VAR:RELITEM=&amp;VAR:CURRENCY=&amp;VAR:DB_TYPE=&amp;VAR:UNITS=M&amp;window=popup&amp;w","idth=535&amp;height=425&amp;START_MAXIMIZED=FALSE&amp;Y=120&amp;display_string=audit"}</definedName>
    <definedName name="_851__FDSAUDITLINK__" localSheetId="0" hidden="1">{"fdsup://directions/FAT Viewer?action=UPDATE&amp;creator=factSet&amp;DYN_ARGS=true&amp;DOC_NAME=FAT:RGQ_ENTRPR_VAL_EV_SOURCE_WINDOW.FAT&amp;VAR:ID1=PLL&amp;VAR:SDATE=20090911&amp;VAR:FDATE=20090731&amp;VAR:FREQ=WEEKLY&amp;VAR:RELITEM=&amp;VAR:CURRENCY=&amp;VAR:DB_TYPE=&amp;VAR:UNITS=M&amp;window=popup&amp;w","idth=535&amp;height=425&amp;START_MAXIMIZED=FALSE&amp;Y=120&amp;display_string=audit"}</definedName>
    <definedName name="_851__FDSAUDITLINK__" hidden="1">{"fdsup://directions/FAT Viewer?action=UPDATE&amp;creator=factSet&amp;DYN_ARGS=true&amp;DOC_NAME=FAT:RGQ_ENTRPR_VAL_EV_SOURCE_WINDOW.FAT&amp;VAR:ID1=PLL&amp;VAR:SDATE=20090911&amp;VAR:FDATE=20090731&amp;VAR:FREQ=WEEKLY&amp;VAR:RELITEM=&amp;VAR:CURRENCY=&amp;VAR:DB_TYPE=&amp;VAR:UNITS=M&amp;window=popup&amp;w","idth=535&amp;height=425&amp;START_MAXIMIZED=FALSE&amp;Y=120&amp;display_string=audit"}</definedName>
    <definedName name="_852__FDSAUDITLINK__" localSheetId="1" hidden="1">{"fdsup://directions/FAT Viewer?action=UPDATE&amp;creator=factSet&amp;DYN_ARGS=true&amp;DOC_NAME=FAT:RGQ_ENTRPR_VAL_EV_SOURCE_WINDOW.FAT&amp;VAR:ID1=PLL&amp;VAR:SDATE=20090904&amp;VAR:FDATE=20090731&amp;VAR:FREQ=WEEKLY&amp;VAR:RELITEM=&amp;VAR:CURRENCY=&amp;VAR:DB_TYPE=&amp;VAR:UNITS=M&amp;window=popup&amp;w","idth=535&amp;height=425&amp;START_MAXIMIZED=FALSE&amp;Y=120&amp;display_string=audit"}</definedName>
    <definedName name="_852__FDSAUDITLINK__" localSheetId="0" hidden="1">{"fdsup://directions/FAT Viewer?action=UPDATE&amp;creator=factSet&amp;DYN_ARGS=true&amp;DOC_NAME=FAT:RGQ_ENTRPR_VAL_EV_SOURCE_WINDOW.FAT&amp;VAR:ID1=PLL&amp;VAR:SDATE=20090904&amp;VAR:FDATE=20090731&amp;VAR:FREQ=WEEKLY&amp;VAR:RELITEM=&amp;VAR:CURRENCY=&amp;VAR:DB_TYPE=&amp;VAR:UNITS=M&amp;window=popup&amp;w","idth=535&amp;height=425&amp;START_MAXIMIZED=FALSE&amp;Y=120&amp;display_string=audit"}</definedName>
    <definedName name="_852__FDSAUDITLINK__" hidden="1">{"fdsup://directions/FAT Viewer?action=UPDATE&amp;creator=factSet&amp;DYN_ARGS=true&amp;DOC_NAME=FAT:RGQ_ENTRPR_VAL_EV_SOURCE_WINDOW.FAT&amp;VAR:ID1=PLL&amp;VAR:SDATE=20090904&amp;VAR:FDATE=20090731&amp;VAR:FREQ=WEEKLY&amp;VAR:RELITEM=&amp;VAR:CURRENCY=&amp;VAR:DB_TYPE=&amp;VAR:UNITS=M&amp;window=popup&amp;w","idth=535&amp;height=425&amp;START_MAXIMIZED=FALSE&amp;Y=120&amp;display_string=audit"}</definedName>
    <definedName name="_853__FDSAUDITLINK__" localSheetId="1" hidden="1">{"fdsup://directions/FAT Viewer?action=UPDATE&amp;creator=factSet&amp;DYN_ARGS=true&amp;DOC_NAME=FAT:RGQ_ENTRPR_VAL_EV_SOURCE_WINDOW.FAT&amp;VAR:ID1=PLL&amp;VAR:SDATE=20090828&amp;VAR:FDATE=20090731&amp;VAR:FREQ=WEEKLY&amp;VAR:RELITEM=&amp;VAR:CURRENCY=&amp;VAR:DB_TYPE=&amp;VAR:UNITS=M&amp;window=popup&amp;w","idth=535&amp;height=425&amp;START_MAXIMIZED=FALSE&amp;Y=120&amp;display_string=audit"}</definedName>
    <definedName name="_853__FDSAUDITLINK__" localSheetId="0" hidden="1">{"fdsup://directions/FAT Viewer?action=UPDATE&amp;creator=factSet&amp;DYN_ARGS=true&amp;DOC_NAME=FAT:RGQ_ENTRPR_VAL_EV_SOURCE_WINDOW.FAT&amp;VAR:ID1=PLL&amp;VAR:SDATE=20090828&amp;VAR:FDATE=20090731&amp;VAR:FREQ=WEEKLY&amp;VAR:RELITEM=&amp;VAR:CURRENCY=&amp;VAR:DB_TYPE=&amp;VAR:UNITS=M&amp;window=popup&amp;w","idth=535&amp;height=425&amp;START_MAXIMIZED=FALSE&amp;Y=120&amp;display_string=audit"}</definedName>
    <definedName name="_853__FDSAUDITLINK__" hidden="1">{"fdsup://directions/FAT Viewer?action=UPDATE&amp;creator=factSet&amp;DYN_ARGS=true&amp;DOC_NAME=FAT:RGQ_ENTRPR_VAL_EV_SOURCE_WINDOW.FAT&amp;VAR:ID1=PLL&amp;VAR:SDATE=20090828&amp;VAR:FDATE=20090731&amp;VAR:FREQ=WEEKLY&amp;VAR:RELITEM=&amp;VAR:CURRENCY=&amp;VAR:DB_TYPE=&amp;VAR:UNITS=M&amp;window=popup&amp;w","idth=535&amp;height=425&amp;START_MAXIMIZED=FALSE&amp;Y=120&amp;display_string=audit"}</definedName>
    <definedName name="_854__FDSAUDITLINK__" localSheetId="1" hidden="1">{"fdsup://directions/FAT Viewer?action=UPDATE&amp;creator=factSet&amp;DYN_ARGS=true&amp;DOC_NAME=FAT:RGQ_ENTRPR_VAL_EV_SOURCE_WINDOW.FAT&amp;VAR:ID1=PLL&amp;VAR:SDATE=20090821&amp;VAR:FDATE=20090731&amp;VAR:FREQ=WEEKLY&amp;VAR:RELITEM=&amp;VAR:CURRENCY=&amp;VAR:DB_TYPE=&amp;VAR:UNITS=M&amp;window=popup&amp;w","idth=535&amp;height=425&amp;START_MAXIMIZED=FALSE&amp;Y=120&amp;display_string=audit"}</definedName>
    <definedName name="_854__FDSAUDITLINK__" localSheetId="0" hidden="1">{"fdsup://directions/FAT Viewer?action=UPDATE&amp;creator=factSet&amp;DYN_ARGS=true&amp;DOC_NAME=FAT:RGQ_ENTRPR_VAL_EV_SOURCE_WINDOW.FAT&amp;VAR:ID1=PLL&amp;VAR:SDATE=20090821&amp;VAR:FDATE=20090731&amp;VAR:FREQ=WEEKLY&amp;VAR:RELITEM=&amp;VAR:CURRENCY=&amp;VAR:DB_TYPE=&amp;VAR:UNITS=M&amp;window=popup&amp;w","idth=535&amp;height=425&amp;START_MAXIMIZED=FALSE&amp;Y=120&amp;display_string=audit"}</definedName>
    <definedName name="_854__FDSAUDITLINK__" hidden="1">{"fdsup://directions/FAT Viewer?action=UPDATE&amp;creator=factSet&amp;DYN_ARGS=true&amp;DOC_NAME=FAT:RGQ_ENTRPR_VAL_EV_SOURCE_WINDOW.FAT&amp;VAR:ID1=PLL&amp;VAR:SDATE=20090821&amp;VAR:FDATE=20090731&amp;VAR:FREQ=WEEKLY&amp;VAR:RELITEM=&amp;VAR:CURRENCY=&amp;VAR:DB_TYPE=&amp;VAR:UNITS=M&amp;window=popup&amp;w","idth=535&amp;height=425&amp;START_MAXIMIZED=FALSE&amp;Y=120&amp;display_string=audit"}</definedName>
    <definedName name="_855__FDSAUDITLINK__" localSheetId="1" hidden="1">{"fdsup://directions/FAT Viewer?action=UPDATE&amp;creator=factSet&amp;DYN_ARGS=true&amp;DOC_NAME=FAT:RGQ_ENTRPR_VAL_EV_SOURCE_WINDOW.FAT&amp;VAR:ID1=PLL&amp;VAR:SDATE=20090814&amp;VAR:FDATE=20090731&amp;VAR:FREQ=WEEKLY&amp;VAR:RELITEM=&amp;VAR:CURRENCY=&amp;VAR:DB_TYPE=&amp;VAR:UNITS=M&amp;window=popup&amp;w","idth=535&amp;height=425&amp;START_MAXIMIZED=FALSE&amp;Y=120&amp;display_string=audit"}</definedName>
    <definedName name="_855__FDSAUDITLINK__" localSheetId="0" hidden="1">{"fdsup://directions/FAT Viewer?action=UPDATE&amp;creator=factSet&amp;DYN_ARGS=true&amp;DOC_NAME=FAT:RGQ_ENTRPR_VAL_EV_SOURCE_WINDOW.FAT&amp;VAR:ID1=PLL&amp;VAR:SDATE=20090814&amp;VAR:FDATE=20090731&amp;VAR:FREQ=WEEKLY&amp;VAR:RELITEM=&amp;VAR:CURRENCY=&amp;VAR:DB_TYPE=&amp;VAR:UNITS=M&amp;window=popup&amp;w","idth=535&amp;height=425&amp;START_MAXIMIZED=FALSE&amp;Y=120&amp;display_string=audit"}</definedName>
    <definedName name="_855__FDSAUDITLINK__" hidden="1">{"fdsup://directions/FAT Viewer?action=UPDATE&amp;creator=factSet&amp;DYN_ARGS=true&amp;DOC_NAME=FAT:RGQ_ENTRPR_VAL_EV_SOURCE_WINDOW.FAT&amp;VAR:ID1=PLL&amp;VAR:SDATE=20090814&amp;VAR:FDATE=20090731&amp;VAR:FREQ=WEEKLY&amp;VAR:RELITEM=&amp;VAR:CURRENCY=&amp;VAR:DB_TYPE=&amp;VAR:UNITS=M&amp;window=popup&amp;w","idth=535&amp;height=425&amp;START_MAXIMIZED=FALSE&amp;Y=120&amp;display_string=audit"}</definedName>
    <definedName name="_856__FDSAUDITLINK__" localSheetId="1" hidden="1">{"fdsup://directions/FAT Viewer?action=UPDATE&amp;creator=factSet&amp;DYN_ARGS=true&amp;DOC_NAME=FAT:RGQ_ENTRPR_VAL_EV_SOURCE_WINDOW.FAT&amp;VAR:ID1=PLL&amp;VAR:SDATE=20090807&amp;VAR:FDATE=20090731&amp;VAR:FREQ=WEEKLY&amp;VAR:RELITEM=&amp;VAR:CURRENCY=&amp;VAR:DB_TYPE=&amp;VAR:UNITS=M&amp;window=popup&amp;w","idth=535&amp;height=425&amp;START_MAXIMIZED=FALSE&amp;Y=120&amp;display_string=audit"}</definedName>
    <definedName name="_856__FDSAUDITLINK__" localSheetId="0" hidden="1">{"fdsup://directions/FAT Viewer?action=UPDATE&amp;creator=factSet&amp;DYN_ARGS=true&amp;DOC_NAME=FAT:RGQ_ENTRPR_VAL_EV_SOURCE_WINDOW.FAT&amp;VAR:ID1=PLL&amp;VAR:SDATE=20090807&amp;VAR:FDATE=20090731&amp;VAR:FREQ=WEEKLY&amp;VAR:RELITEM=&amp;VAR:CURRENCY=&amp;VAR:DB_TYPE=&amp;VAR:UNITS=M&amp;window=popup&amp;w","idth=535&amp;height=425&amp;START_MAXIMIZED=FALSE&amp;Y=120&amp;display_string=audit"}</definedName>
    <definedName name="_856__FDSAUDITLINK__" hidden="1">{"fdsup://directions/FAT Viewer?action=UPDATE&amp;creator=factSet&amp;DYN_ARGS=true&amp;DOC_NAME=FAT:RGQ_ENTRPR_VAL_EV_SOURCE_WINDOW.FAT&amp;VAR:ID1=PLL&amp;VAR:SDATE=20090807&amp;VAR:FDATE=20090731&amp;VAR:FREQ=WEEKLY&amp;VAR:RELITEM=&amp;VAR:CURRENCY=&amp;VAR:DB_TYPE=&amp;VAR:UNITS=M&amp;window=popup&amp;w","idth=535&amp;height=425&amp;START_MAXIMIZED=FALSE&amp;Y=120&amp;display_string=audit"}</definedName>
    <definedName name="_857__FDSAUDITLINK__" localSheetId="1" hidden="1">{"fdsup://directions/FAT Viewer?action=UPDATE&amp;creator=factSet&amp;DYN_ARGS=true&amp;DOC_NAME=FAT:RGQ_ENTRPR_VAL_EV_SOURCE_WINDOW.FAT&amp;VAR:ID1=PLL&amp;VAR:SDATE=20090731&amp;VAR:FDATE=20090731&amp;VAR:FREQ=WEEKLY&amp;VAR:RELITEM=&amp;VAR:CURRENCY=&amp;VAR:DB_TYPE=&amp;VAR:UNITS=M&amp;window=popup&amp;w","idth=535&amp;height=425&amp;START_MAXIMIZED=FALSE&amp;Y=120&amp;display_string=audit"}</definedName>
    <definedName name="_857__FDSAUDITLINK__" localSheetId="0" hidden="1">{"fdsup://directions/FAT Viewer?action=UPDATE&amp;creator=factSet&amp;DYN_ARGS=true&amp;DOC_NAME=FAT:RGQ_ENTRPR_VAL_EV_SOURCE_WINDOW.FAT&amp;VAR:ID1=PLL&amp;VAR:SDATE=20090731&amp;VAR:FDATE=20090731&amp;VAR:FREQ=WEEKLY&amp;VAR:RELITEM=&amp;VAR:CURRENCY=&amp;VAR:DB_TYPE=&amp;VAR:UNITS=M&amp;window=popup&amp;w","idth=535&amp;height=425&amp;START_MAXIMIZED=FALSE&amp;Y=120&amp;display_string=audit"}</definedName>
    <definedName name="_857__FDSAUDITLINK__" hidden="1">{"fdsup://directions/FAT Viewer?action=UPDATE&amp;creator=factSet&amp;DYN_ARGS=true&amp;DOC_NAME=FAT:RGQ_ENTRPR_VAL_EV_SOURCE_WINDOW.FAT&amp;VAR:ID1=PLL&amp;VAR:SDATE=20090731&amp;VAR:FDATE=20090731&amp;VAR:FREQ=WEEKLY&amp;VAR:RELITEM=&amp;VAR:CURRENCY=&amp;VAR:DB_TYPE=&amp;VAR:UNITS=M&amp;window=popup&amp;w","idth=535&amp;height=425&amp;START_MAXIMIZED=FALSE&amp;Y=120&amp;display_string=audit"}</definedName>
    <definedName name="_858__FDSAUDITLINK__" localSheetId="1" hidden="1">{"fdsup://directions/FAT Viewer?action=UPDATE&amp;creator=factSet&amp;DYN_ARGS=true&amp;DOC_NAME=FAT:RGQ_ENTRPR_VAL_EV_SOURCE_WINDOW.FAT&amp;VAR:ID1=PLL&amp;VAR:SDATE=20090724&amp;VAR:FDATE=20090430&amp;VAR:FREQ=WEEKLY&amp;VAR:RELITEM=&amp;VAR:CURRENCY=&amp;VAR:DB_TYPE=&amp;VAR:UNITS=M&amp;window=popup&amp;w","idth=535&amp;height=425&amp;START_MAXIMIZED=FALSE&amp;Y=120&amp;display_string=audit"}</definedName>
    <definedName name="_858__FDSAUDITLINK__" localSheetId="0" hidden="1">{"fdsup://directions/FAT Viewer?action=UPDATE&amp;creator=factSet&amp;DYN_ARGS=true&amp;DOC_NAME=FAT:RGQ_ENTRPR_VAL_EV_SOURCE_WINDOW.FAT&amp;VAR:ID1=PLL&amp;VAR:SDATE=20090724&amp;VAR:FDATE=20090430&amp;VAR:FREQ=WEEKLY&amp;VAR:RELITEM=&amp;VAR:CURRENCY=&amp;VAR:DB_TYPE=&amp;VAR:UNITS=M&amp;window=popup&amp;w","idth=535&amp;height=425&amp;START_MAXIMIZED=FALSE&amp;Y=120&amp;display_string=audit"}</definedName>
    <definedName name="_858__FDSAUDITLINK__" hidden="1">{"fdsup://directions/FAT Viewer?action=UPDATE&amp;creator=factSet&amp;DYN_ARGS=true&amp;DOC_NAME=FAT:RGQ_ENTRPR_VAL_EV_SOURCE_WINDOW.FAT&amp;VAR:ID1=PLL&amp;VAR:SDATE=20090724&amp;VAR:FDATE=20090430&amp;VAR:FREQ=WEEKLY&amp;VAR:RELITEM=&amp;VAR:CURRENCY=&amp;VAR:DB_TYPE=&amp;VAR:UNITS=M&amp;window=popup&amp;w","idth=535&amp;height=425&amp;START_MAXIMIZED=FALSE&amp;Y=120&amp;display_string=audit"}</definedName>
    <definedName name="_859__FDSAUDITLINK__" localSheetId="1" hidden="1">{"fdsup://directions/FAT Viewer?action=UPDATE&amp;creator=factSet&amp;DYN_ARGS=true&amp;DOC_NAME=FAT:RGQ_ENTRPR_VAL_EV_SOURCE_WINDOW.FAT&amp;VAR:ID1=PLL&amp;VAR:SDATE=20090717&amp;VAR:FDATE=20090430&amp;VAR:FREQ=WEEKLY&amp;VAR:RELITEM=&amp;VAR:CURRENCY=&amp;VAR:DB_TYPE=&amp;VAR:UNITS=M&amp;window=popup&amp;w","idth=535&amp;height=425&amp;START_MAXIMIZED=FALSE&amp;Y=120&amp;display_string=audit"}</definedName>
    <definedName name="_859__FDSAUDITLINK__" localSheetId="0" hidden="1">{"fdsup://directions/FAT Viewer?action=UPDATE&amp;creator=factSet&amp;DYN_ARGS=true&amp;DOC_NAME=FAT:RGQ_ENTRPR_VAL_EV_SOURCE_WINDOW.FAT&amp;VAR:ID1=PLL&amp;VAR:SDATE=20090717&amp;VAR:FDATE=20090430&amp;VAR:FREQ=WEEKLY&amp;VAR:RELITEM=&amp;VAR:CURRENCY=&amp;VAR:DB_TYPE=&amp;VAR:UNITS=M&amp;window=popup&amp;w","idth=535&amp;height=425&amp;START_MAXIMIZED=FALSE&amp;Y=120&amp;display_string=audit"}</definedName>
    <definedName name="_859__FDSAUDITLINK__" hidden="1">{"fdsup://directions/FAT Viewer?action=UPDATE&amp;creator=factSet&amp;DYN_ARGS=true&amp;DOC_NAME=FAT:RGQ_ENTRPR_VAL_EV_SOURCE_WINDOW.FAT&amp;VAR:ID1=PLL&amp;VAR:SDATE=20090717&amp;VAR:FDATE=20090430&amp;VAR:FREQ=WEEKLY&amp;VAR:RELITEM=&amp;VAR:CURRENCY=&amp;VAR:DB_TYPE=&amp;VAR:UNITS=M&amp;window=popup&amp;w","idth=535&amp;height=425&amp;START_MAXIMIZED=FALSE&amp;Y=120&amp;display_string=audit"}</definedName>
    <definedName name="_86__FDSAUDITLINK__" localSheetId="1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86__FDSAUDITLINK__" localSheetId="0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86__FDSAUDITLINK__" hidden="1">{"fdsup://directions/FAT Viewer?action=UPDATE&amp;creator=factSet&amp;DYN_ARGS=true&amp;DOC_NAME=FAT:RGQ_ENTRPR_VAL_EV_SOURCE_WINDOW.FAT&amp;VAR:ID1=PNR&amp;VAR:SDATE=20090522&amp;VAR:FDATE=20090331&amp;VAR:FREQ=WEEKLY&amp;VAR:RELITEM=&amp;VAR:CURRENCY=&amp;VAR:DB_TYPE=&amp;VAR:UNITS=M&amp;window=popup&amp;w","idth=535&amp;height=425&amp;START_MAXIMIZED=FALSE&amp;Y=120&amp;display_string=audit"}</definedName>
    <definedName name="_860__FDSAUDITLINK__" localSheetId="1" hidden="1">{"fdsup://directions/FAT Viewer?action=UPDATE&amp;creator=factSet&amp;DYN_ARGS=true&amp;DOC_NAME=FAT:RGQ_ENTRPR_VAL_EV_SOURCE_WINDOW.FAT&amp;VAR:ID1=PLL&amp;VAR:SDATE=20090710&amp;VAR:FDATE=20090430&amp;VAR:FREQ=WEEKLY&amp;VAR:RELITEM=&amp;VAR:CURRENCY=&amp;VAR:DB_TYPE=&amp;VAR:UNITS=M&amp;window=popup&amp;w","idth=535&amp;height=425&amp;START_MAXIMIZED=FALSE&amp;Y=120&amp;display_string=audit"}</definedName>
    <definedName name="_860__FDSAUDITLINK__" localSheetId="0" hidden="1">{"fdsup://directions/FAT Viewer?action=UPDATE&amp;creator=factSet&amp;DYN_ARGS=true&amp;DOC_NAME=FAT:RGQ_ENTRPR_VAL_EV_SOURCE_WINDOW.FAT&amp;VAR:ID1=PLL&amp;VAR:SDATE=20090710&amp;VAR:FDATE=20090430&amp;VAR:FREQ=WEEKLY&amp;VAR:RELITEM=&amp;VAR:CURRENCY=&amp;VAR:DB_TYPE=&amp;VAR:UNITS=M&amp;window=popup&amp;w","idth=535&amp;height=425&amp;START_MAXIMIZED=FALSE&amp;Y=120&amp;display_string=audit"}</definedName>
    <definedName name="_860__FDSAUDITLINK__" hidden="1">{"fdsup://directions/FAT Viewer?action=UPDATE&amp;creator=factSet&amp;DYN_ARGS=true&amp;DOC_NAME=FAT:RGQ_ENTRPR_VAL_EV_SOURCE_WINDOW.FAT&amp;VAR:ID1=PLL&amp;VAR:SDATE=20090710&amp;VAR:FDATE=20090430&amp;VAR:FREQ=WEEKLY&amp;VAR:RELITEM=&amp;VAR:CURRENCY=&amp;VAR:DB_TYPE=&amp;VAR:UNITS=M&amp;window=popup&amp;w","idth=535&amp;height=425&amp;START_MAXIMIZED=FALSE&amp;Y=120&amp;display_string=audit"}</definedName>
    <definedName name="_861__FDSAUDITLINK__" localSheetId="1" hidden="1">{"fdsup://directions/FAT Viewer?action=UPDATE&amp;creator=factSet&amp;DYN_ARGS=true&amp;DOC_NAME=FAT:RGQ_ENTRPR_VAL_EV_SOURCE_WINDOW.FAT&amp;VAR:ID1=PLL&amp;VAR:SDATE=20090702&amp;VAR:FDATE=20090430&amp;VAR:FREQ=WEEKLY&amp;VAR:RELITEM=&amp;VAR:CURRENCY=&amp;VAR:DB_TYPE=&amp;VAR:UNITS=M&amp;window=popup&amp;w","idth=535&amp;height=425&amp;START_MAXIMIZED=FALSE&amp;Y=120&amp;display_string=audit"}</definedName>
    <definedName name="_861__FDSAUDITLINK__" localSheetId="0" hidden="1">{"fdsup://directions/FAT Viewer?action=UPDATE&amp;creator=factSet&amp;DYN_ARGS=true&amp;DOC_NAME=FAT:RGQ_ENTRPR_VAL_EV_SOURCE_WINDOW.FAT&amp;VAR:ID1=PLL&amp;VAR:SDATE=20090702&amp;VAR:FDATE=20090430&amp;VAR:FREQ=WEEKLY&amp;VAR:RELITEM=&amp;VAR:CURRENCY=&amp;VAR:DB_TYPE=&amp;VAR:UNITS=M&amp;window=popup&amp;w","idth=535&amp;height=425&amp;START_MAXIMIZED=FALSE&amp;Y=120&amp;display_string=audit"}</definedName>
    <definedName name="_861__FDSAUDITLINK__" hidden="1">{"fdsup://directions/FAT Viewer?action=UPDATE&amp;creator=factSet&amp;DYN_ARGS=true&amp;DOC_NAME=FAT:RGQ_ENTRPR_VAL_EV_SOURCE_WINDOW.FAT&amp;VAR:ID1=PLL&amp;VAR:SDATE=20090702&amp;VAR:FDATE=20090430&amp;VAR:FREQ=WEEKLY&amp;VAR:RELITEM=&amp;VAR:CURRENCY=&amp;VAR:DB_TYPE=&amp;VAR:UNITS=M&amp;window=popup&amp;w","idth=535&amp;height=425&amp;START_MAXIMIZED=FALSE&amp;Y=120&amp;display_string=audit"}</definedName>
    <definedName name="_862__FDSAUDITLINK__" localSheetId="1" hidden="1">{"fdsup://directions/FAT Viewer?action=UPDATE&amp;creator=factSet&amp;DYN_ARGS=true&amp;DOC_NAME=FAT:RGQ_ENTRPR_VAL_EV_SOURCE_WINDOW.FAT&amp;VAR:ID1=PLL&amp;VAR:SDATE=20090626&amp;VAR:FDATE=20090430&amp;VAR:FREQ=WEEKLY&amp;VAR:RELITEM=&amp;VAR:CURRENCY=&amp;VAR:DB_TYPE=&amp;VAR:UNITS=M&amp;window=popup&amp;w","idth=535&amp;height=425&amp;START_MAXIMIZED=FALSE&amp;Y=120&amp;display_string=audit"}</definedName>
    <definedName name="_862__FDSAUDITLINK__" localSheetId="0" hidden="1">{"fdsup://directions/FAT Viewer?action=UPDATE&amp;creator=factSet&amp;DYN_ARGS=true&amp;DOC_NAME=FAT:RGQ_ENTRPR_VAL_EV_SOURCE_WINDOW.FAT&amp;VAR:ID1=PLL&amp;VAR:SDATE=20090626&amp;VAR:FDATE=20090430&amp;VAR:FREQ=WEEKLY&amp;VAR:RELITEM=&amp;VAR:CURRENCY=&amp;VAR:DB_TYPE=&amp;VAR:UNITS=M&amp;window=popup&amp;w","idth=535&amp;height=425&amp;START_MAXIMIZED=FALSE&amp;Y=120&amp;display_string=audit"}</definedName>
    <definedName name="_862__FDSAUDITLINK__" hidden="1">{"fdsup://directions/FAT Viewer?action=UPDATE&amp;creator=factSet&amp;DYN_ARGS=true&amp;DOC_NAME=FAT:RGQ_ENTRPR_VAL_EV_SOURCE_WINDOW.FAT&amp;VAR:ID1=PLL&amp;VAR:SDATE=20090626&amp;VAR:FDATE=20090430&amp;VAR:FREQ=WEEKLY&amp;VAR:RELITEM=&amp;VAR:CURRENCY=&amp;VAR:DB_TYPE=&amp;VAR:UNITS=M&amp;window=popup&amp;w","idth=535&amp;height=425&amp;START_MAXIMIZED=FALSE&amp;Y=120&amp;display_string=audit"}</definedName>
    <definedName name="_863__FDSAUDITLINK__" localSheetId="1" hidden="1">{"fdsup://directions/FAT Viewer?action=UPDATE&amp;creator=factSet&amp;DYN_ARGS=true&amp;DOC_NAME=FAT:RGQ_ENTRPR_VAL_EV_SOURCE_WINDOW.FAT&amp;VAR:ID1=PLL&amp;VAR:SDATE=20090619&amp;VAR:FDATE=20090430&amp;VAR:FREQ=WEEKLY&amp;VAR:RELITEM=&amp;VAR:CURRENCY=&amp;VAR:DB_TYPE=&amp;VAR:UNITS=M&amp;window=popup&amp;w","idth=535&amp;height=425&amp;START_MAXIMIZED=FALSE&amp;Y=120&amp;display_string=audit"}</definedName>
    <definedName name="_863__FDSAUDITLINK__" localSheetId="0" hidden="1">{"fdsup://directions/FAT Viewer?action=UPDATE&amp;creator=factSet&amp;DYN_ARGS=true&amp;DOC_NAME=FAT:RGQ_ENTRPR_VAL_EV_SOURCE_WINDOW.FAT&amp;VAR:ID1=PLL&amp;VAR:SDATE=20090619&amp;VAR:FDATE=20090430&amp;VAR:FREQ=WEEKLY&amp;VAR:RELITEM=&amp;VAR:CURRENCY=&amp;VAR:DB_TYPE=&amp;VAR:UNITS=M&amp;window=popup&amp;w","idth=535&amp;height=425&amp;START_MAXIMIZED=FALSE&amp;Y=120&amp;display_string=audit"}</definedName>
    <definedName name="_863__FDSAUDITLINK__" hidden="1">{"fdsup://directions/FAT Viewer?action=UPDATE&amp;creator=factSet&amp;DYN_ARGS=true&amp;DOC_NAME=FAT:RGQ_ENTRPR_VAL_EV_SOURCE_WINDOW.FAT&amp;VAR:ID1=PLL&amp;VAR:SDATE=20090619&amp;VAR:FDATE=20090430&amp;VAR:FREQ=WEEKLY&amp;VAR:RELITEM=&amp;VAR:CURRENCY=&amp;VAR:DB_TYPE=&amp;VAR:UNITS=M&amp;window=popup&amp;w","idth=535&amp;height=425&amp;START_MAXIMIZED=FALSE&amp;Y=120&amp;display_string=audit"}</definedName>
    <definedName name="_864__FDSAUDITLINK__" localSheetId="1" hidden="1">{"fdsup://directions/FAT Viewer?action=UPDATE&amp;creator=factSet&amp;DYN_ARGS=true&amp;DOC_NAME=FAT:RGQ_ENTRPR_VAL_EV_SOURCE_WINDOW.FAT&amp;VAR:ID1=PLL&amp;VAR:SDATE=20090612&amp;VAR:FDATE=20090430&amp;VAR:FREQ=WEEKLY&amp;VAR:RELITEM=&amp;VAR:CURRENCY=&amp;VAR:DB_TYPE=&amp;VAR:UNITS=M&amp;window=popup&amp;w","idth=535&amp;height=425&amp;START_MAXIMIZED=FALSE&amp;Y=120&amp;display_string=audit"}</definedName>
    <definedName name="_864__FDSAUDITLINK__" localSheetId="0" hidden="1">{"fdsup://directions/FAT Viewer?action=UPDATE&amp;creator=factSet&amp;DYN_ARGS=true&amp;DOC_NAME=FAT:RGQ_ENTRPR_VAL_EV_SOURCE_WINDOW.FAT&amp;VAR:ID1=PLL&amp;VAR:SDATE=20090612&amp;VAR:FDATE=20090430&amp;VAR:FREQ=WEEKLY&amp;VAR:RELITEM=&amp;VAR:CURRENCY=&amp;VAR:DB_TYPE=&amp;VAR:UNITS=M&amp;window=popup&amp;w","idth=535&amp;height=425&amp;START_MAXIMIZED=FALSE&amp;Y=120&amp;display_string=audit"}</definedName>
    <definedName name="_864__FDSAUDITLINK__" hidden="1">{"fdsup://directions/FAT Viewer?action=UPDATE&amp;creator=factSet&amp;DYN_ARGS=true&amp;DOC_NAME=FAT:RGQ_ENTRPR_VAL_EV_SOURCE_WINDOW.FAT&amp;VAR:ID1=PLL&amp;VAR:SDATE=20090612&amp;VAR:FDATE=20090430&amp;VAR:FREQ=WEEKLY&amp;VAR:RELITEM=&amp;VAR:CURRENCY=&amp;VAR:DB_TYPE=&amp;VAR:UNITS=M&amp;window=popup&amp;w","idth=535&amp;height=425&amp;START_MAXIMIZED=FALSE&amp;Y=120&amp;display_string=audit"}</definedName>
    <definedName name="_865__FDSAUDITLINK__" localSheetId="1" hidden="1">{"fdsup://directions/FAT Viewer?action=UPDATE&amp;creator=factSet&amp;DYN_ARGS=true&amp;DOC_NAME=FAT:RGQ_ENTRPR_VAL_EV_SOURCE_WINDOW.FAT&amp;VAR:ID1=PLL&amp;VAR:SDATE=20090605&amp;VAR:FDATE=20090430&amp;VAR:FREQ=WEEKLY&amp;VAR:RELITEM=&amp;VAR:CURRENCY=&amp;VAR:DB_TYPE=&amp;VAR:UNITS=M&amp;window=popup&amp;w","idth=535&amp;height=425&amp;START_MAXIMIZED=FALSE&amp;Y=120&amp;display_string=audit"}</definedName>
    <definedName name="_865__FDSAUDITLINK__" localSheetId="0" hidden="1">{"fdsup://directions/FAT Viewer?action=UPDATE&amp;creator=factSet&amp;DYN_ARGS=true&amp;DOC_NAME=FAT:RGQ_ENTRPR_VAL_EV_SOURCE_WINDOW.FAT&amp;VAR:ID1=PLL&amp;VAR:SDATE=20090605&amp;VAR:FDATE=20090430&amp;VAR:FREQ=WEEKLY&amp;VAR:RELITEM=&amp;VAR:CURRENCY=&amp;VAR:DB_TYPE=&amp;VAR:UNITS=M&amp;window=popup&amp;w","idth=535&amp;height=425&amp;START_MAXIMIZED=FALSE&amp;Y=120&amp;display_string=audit"}</definedName>
    <definedName name="_865__FDSAUDITLINK__" hidden="1">{"fdsup://directions/FAT Viewer?action=UPDATE&amp;creator=factSet&amp;DYN_ARGS=true&amp;DOC_NAME=FAT:RGQ_ENTRPR_VAL_EV_SOURCE_WINDOW.FAT&amp;VAR:ID1=PLL&amp;VAR:SDATE=20090605&amp;VAR:FDATE=20090430&amp;VAR:FREQ=WEEKLY&amp;VAR:RELITEM=&amp;VAR:CURRENCY=&amp;VAR:DB_TYPE=&amp;VAR:UNITS=M&amp;window=popup&amp;w","idth=535&amp;height=425&amp;START_MAXIMIZED=FALSE&amp;Y=120&amp;display_string=audit"}</definedName>
    <definedName name="_866__FDSAUDITLINK__" localSheetId="1" hidden="1">{"fdsup://directions/FAT Viewer?action=UPDATE&amp;creator=factSet&amp;DYN_ARGS=true&amp;DOC_NAME=FAT:RGQ_ENTRPR_VAL_EV_SOURCE_WINDOW.FAT&amp;VAR:ID1=PLL&amp;VAR:SDATE=20090529&amp;VAR:FDATE=20090430&amp;VAR:FREQ=WEEKLY&amp;VAR:RELITEM=&amp;VAR:CURRENCY=&amp;VAR:DB_TYPE=&amp;VAR:UNITS=M&amp;window=popup&amp;w","idth=535&amp;height=425&amp;START_MAXIMIZED=FALSE&amp;Y=120&amp;display_string=audit"}</definedName>
    <definedName name="_866__FDSAUDITLINK__" localSheetId="0" hidden="1">{"fdsup://directions/FAT Viewer?action=UPDATE&amp;creator=factSet&amp;DYN_ARGS=true&amp;DOC_NAME=FAT:RGQ_ENTRPR_VAL_EV_SOURCE_WINDOW.FAT&amp;VAR:ID1=PLL&amp;VAR:SDATE=20090529&amp;VAR:FDATE=20090430&amp;VAR:FREQ=WEEKLY&amp;VAR:RELITEM=&amp;VAR:CURRENCY=&amp;VAR:DB_TYPE=&amp;VAR:UNITS=M&amp;window=popup&amp;w","idth=535&amp;height=425&amp;START_MAXIMIZED=FALSE&amp;Y=120&amp;display_string=audit"}</definedName>
    <definedName name="_866__FDSAUDITLINK__" hidden="1">{"fdsup://directions/FAT Viewer?action=UPDATE&amp;creator=factSet&amp;DYN_ARGS=true&amp;DOC_NAME=FAT:RGQ_ENTRPR_VAL_EV_SOURCE_WINDOW.FAT&amp;VAR:ID1=PLL&amp;VAR:SDATE=20090529&amp;VAR:FDATE=20090430&amp;VAR:FREQ=WEEKLY&amp;VAR:RELITEM=&amp;VAR:CURRENCY=&amp;VAR:DB_TYPE=&amp;VAR:UNITS=M&amp;window=popup&amp;w","idth=535&amp;height=425&amp;START_MAXIMIZED=FALSE&amp;Y=120&amp;display_string=audit"}</definedName>
    <definedName name="_867__FDSAUDITLINK__" localSheetId="1" hidden="1">{"fdsup://directions/FAT Viewer?action=UPDATE&amp;creator=factSet&amp;DYN_ARGS=true&amp;DOC_NAME=FAT:RGQ_ENTRPR_VAL_EV_SOURCE_WINDOW.FAT&amp;VAR:ID1=PLL&amp;VAR:SDATE=20090522&amp;VAR:FDATE=20090430&amp;VAR:FREQ=WEEKLY&amp;VAR:RELITEM=&amp;VAR:CURRENCY=&amp;VAR:DB_TYPE=&amp;VAR:UNITS=M&amp;window=popup&amp;w","idth=535&amp;height=425&amp;START_MAXIMIZED=FALSE&amp;Y=120&amp;display_string=audit"}</definedName>
    <definedName name="_867__FDSAUDITLINK__" localSheetId="0" hidden="1">{"fdsup://directions/FAT Viewer?action=UPDATE&amp;creator=factSet&amp;DYN_ARGS=true&amp;DOC_NAME=FAT:RGQ_ENTRPR_VAL_EV_SOURCE_WINDOW.FAT&amp;VAR:ID1=PLL&amp;VAR:SDATE=20090522&amp;VAR:FDATE=20090430&amp;VAR:FREQ=WEEKLY&amp;VAR:RELITEM=&amp;VAR:CURRENCY=&amp;VAR:DB_TYPE=&amp;VAR:UNITS=M&amp;window=popup&amp;w","idth=535&amp;height=425&amp;START_MAXIMIZED=FALSE&amp;Y=120&amp;display_string=audit"}</definedName>
    <definedName name="_867__FDSAUDITLINK__" hidden="1">{"fdsup://directions/FAT Viewer?action=UPDATE&amp;creator=factSet&amp;DYN_ARGS=true&amp;DOC_NAME=FAT:RGQ_ENTRPR_VAL_EV_SOURCE_WINDOW.FAT&amp;VAR:ID1=PLL&amp;VAR:SDATE=20090522&amp;VAR:FDATE=20090430&amp;VAR:FREQ=WEEKLY&amp;VAR:RELITEM=&amp;VAR:CURRENCY=&amp;VAR:DB_TYPE=&amp;VAR:UNITS=M&amp;window=popup&amp;w","idth=535&amp;height=425&amp;START_MAXIMIZED=FALSE&amp;Y=120&amp;display_string=audit"}</definedName>
    <definedName name="_868__FDSAUDITLINK__" localSheetId="1" hidden="1">{"fdsup://directions/FAT Viewer?action=UPDATE&amp;creator=factSet&amp;DYN_ARGS=true&amp;DOC_NAME=FAT:RGQ_ENTRPR_VAL_EV_SOURCE_WINDOW.FAT&amp;VAR:ID1=PLL&amp;VAR:SDATE=20090515&amp;VAR:FDATE=20090430&amp;VAR:FREQ=WEEKLY&amp;VAR:RELITEM=&amp;VAR:CURRENCY=&amp;VAR:DB_TYPE=&amp;VAR:UNITS=M&amp;window=popup&amp;w","idth=535&amp;height=425&amp;START_MAXIMIZED=FALSE&amp;Y=120&amp;display_string=audit"}</definedName>
    <definedName name="_868__FDSAUDITLINK__" localSheetId="0" hidden="1">{"fdsup://directions/FAT Viewer?action=UPDATE&amp;creator=factSet&amp;DYN_ARGS=true&amp;DOC_NAME=FAT:RGQ_ENTRPR_VAL_EV_SOURCE_WINDOW.FAT&amp;VAR:ID1=PLL&amp;VAR:SDATE=20090515&amp;VAR:FDATE=20090430&amp;VAR:FREQ=WEEKLY&amp;VAR:RELITEM=&amp;VAR:CURRENCY=&amp;VAR:DB_TYPE=&amp;VAR:UNITS=M&amp;window=popup&amp;w","idth=535&amp;height=425&amp;START_MAXIMIZED=FALSE&amp;Y=120&amp;display_string=audit"}</definedName>
    <definedName name="_868__FDSAUDITLINK__" hidden="1">{"fdsup://directions/FAT Viewer?action=UPDATE&amp;creator=factSet&amp;DYN_ARGS=true&amp;DOC_NAME=FAT:RGQ_ENTRPR_VAL_EV_SOURCE_WINDOW.FAT&amp;VAR:ID1=PLL&amp;VAR:SDATE=20090515&amp;VAR:FDATE=20090430&amp;VAR:FREQ=WEEKLY&amp;VAR:RELITEM=&amp;VAR:CURRENCY=&amp;VAR:DB_TYPE=&amp;VAR:UNITS=M&amp;window=popup&amp;w","idth=535&amp;height=425&amp;START_MAXIMIZED=FALSE&amp;Y=120&amp;display_string=audit"}</definedName>
    <definedName name="_869__FDSAUDITLINK__" localSheetId="1" hidden="1">{"fdsup://directions/FAT Viewer?action=UPDATE&amp;creator=factSet&amp;DYN_ARGS=true&amp;DOC_NAME=FAT:RGQ_ENTRPR_VAL_EV_SOURCE_WINDOW.FAT&amp;VAR:ID1=PLL&amp;VAR:SDATE=20090508&amp;VAR:FDATE=20090430&amp;VAR:FREQ=WEEKLY&amp;VAR:RELITEM=&amp;VAR:CURRENCY=&amp;VAR:DB_TYPE=&amp;VAR:UNITS=M&amp;window=popup&amp;w","idth=535&amp;height=425&amp;START_MAXIMIZED=FALSE&amp;Y=120&amp;display_string=audit"}</definedName>
    <definedName name="_869__FDSAUDITLINK__" localSheetId="0" hidden="1">{"fdsup://directions/FAT Viewer?action=UPDATE&amp;creator=factSet&amp;DYN_ARGS=true&amp;DOC_NAME=FAT:RGQ_ENTRPR_VAL_EV_SOURCE_WINDOW.FAT&amp;VAR:ID1=PLL&amp;VAR:SDATE=20090508&amp;VAR:FDATE=20090430&amp;VAR:FREQ=WEEKLY&amp;VAR:RELITEM=&amp;VAR:CURRENCY=&amp;VAR:DB_TYPE=&amp;VAR:UNITS=M&amp;window=popup&amp;w","idth=535&amp;height=425&amp;START_MAXIMIZED=FALSE&amp;Y=120&amp;display_string=audit"}</definedName>
    <definedName name="_869__FDSAUDITLINK__" hidden="1">{"fdsup://directions/FAT Viewer?action=UPDATE&amp;creator=factSet&amp;DYN_ARGS=true&amp;DOC_NAME=FAT:RGQ_ENTRPR_VAL_EV_SOURCE_WINDOW.FAT&amp;VAR:ID1=PLL&amp;VAR:SDATE=20090508&amp;VAR:FDATE=20090430&amp;VAR:FREQ=WEEKLY&amp;VAR:RELITEM=&amp;VAR:CURRENCY=&amp;VAR:DB_TYPE=&amp;VAR:UNITS=M&amp;window=popup&amp;w","idth=535&amp;height=425&amp;START_MAXIMIZED=FALSE&amp;Y=120&amp;display_string=audit"}</definedName>
    <definedName name="_87__FDSAUDITLINK__" localSheetId="1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87__FDSAUDITLINK__" localSheetId="0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87__FDSAUDITLINK__" hidden="1">{"fdsup://directions/FAT Viewer?action=UPDATE&amp;creator=factSet&amp;DYN_ARGS=true&amp;DOC_NAME=FAT:RGQ_ENTRPR_VAL_EV_SOURCE_WINDOW.FAT&amp;VAR:ID1=PNR&amp;VAR:SDATE=20090515&amp;VAR:FDATE=20090331&amp;VAR:FREQ=WEEKLY&amp;VAR:RELITEM=&amp;VAR:CURRENCY=&amp;VAR:DB_TYPE=&amp;VAR:UNITS=M&amp;window=popup&amp;w","idth=535&amp;height=425&amp;START_MAXIMIZED=FALSE&amp;Y=120&amp;display_string=audit"}</definedName>
    <definedName name="_870__FDSAUDITLINK__" localSheetId="1" hidden="1">{"fdsup://directions/FAT Viewer?action=UPDATE&amp;creator=factSet&amp;DYN_ARGS=true&amp;DOC_NAME=FAT:RGQ_ENTRPR_VAL_EV_SOURCE_WINDOW.FAT&amp;VAR:ID1=PLL&amp;VAR:SDATE=20090501&amp;VAR:FDATE=20090430&amp;VAR:FREQ=WEEKLY&amp;VAR:RELITEM=&amp;VAR:CURRENCY=&amp;VAR:DB_TYPE=&amp;VAR:UNITS=M&amp;window=popup&amp;w","idth=535&amp;height=425&amp;START_MAXIMIZED=FALSE&amp;Y=120&amp;display_string=audit"}</definedName>
    <definedName name="_870__FDSAUDITLINK__" localSheetId="0" hidden="1">{"fdsup://directions/FAT Viewer?action=UPDATE&amp;creator=factSet&amp;DYN_ARGS=true&amp;DOC_NAME=FAT:RGQ_ENTRPR_VAL_EV_SOURCE_WINDOW.FAT&amp;VAR:ID1=PLL&amp;VAR:SDATE=20090501&amp;VAR:FDATE=20090430&amp;VAR:FREQ=WEEKLY&amp;VAR:RELITEM=&amp;VAR:CURRENCY=&amp;VAR:DB_TYPE=&amp;VAR:UNITS=M&amp;window=popup&amp;w","idth=535&amp;height=425&amp;START_MAXIMIZED=FALSE&amp;Y=120&amp;display_string=audit"}</definedName>
    <definedName name="_870__FDSAUDITLINK__" hidden="1">{"fdsup://directions/FAT Viewer?action=UPDATE&amp;creator=factSet&amp;DYN_ARGS=true&amp;DOC_NAME=FAT:RGQ_ENTRPR_VAL_EV_SOURCE_WINDOW.FAT&amp;VAR:ID1=PLL&amp;VAR:SDATE=20090501&amp;VAR:FDATE=20090430&amp;VAR:FREQ=WEEKLY&amp;VAR:RELITEM=&amp;VAR:CURRENCY=&amp;VAR:DB_TYPE=&amp;VAR:UNITS=M&amp;window=popup&amp;w","idth=535&amp;height=425&amp;START_MAXIMIZED=FALSE&amp;Y=120&amp;display_string=audit"}</definedName>
    <definedName name="_871__FDSAUDITLINK__" localSheetId="1" hidden="1">{"fdsup://directions/FAT Viewer?action=UPDATE&amp;creator=factSet&amp;DYN_ARGS=true&amp;DOC_NAME=FAT:RGQ_ENTRPR_VAL_EV_SOURCE_WINDOW.FAT&amp;VAR:ID1=PLL&amp;VAR:SDATE=20090424&amp;VAR:FDATE=20090130&amp;VAR:FREQ=WEEKLY&amp;VAR:RELITEM=&amp;VAR:CURRENCY=&amp;VAR:DB_TYPE=&amp;VAR:UNITS=M&amp;window=popup&amp;w","idth=535&amp;height=425&amp;START_MAXIMIZED=FALSE&amp;Y=120&amp;display_string=audit"}</definedName>
    <definedName name="_871__FDSAUDITLINK__" localSheetId="0" hidden="1">{"fdsup://directions/FAT Viewer?action=UPDATE&amp;creator=factSet&amp;DYN_ARGS=true&amp;DOC_NAME=FAT:RGQ_ENTRPR_VAL_EV_SOURCE_WINDOW.FAT&amp;VAR:ID1=PLL&amp;VAR:SDATE=20090424&amp;VAR:FDATE=20090130&amp;VAR:FREQ=WEEKLY&amp;VAR:RELITEM=&amp;VAR:CURRENCY=&amp;VAR:DB_TYPE=&amp;VAR:UNITS=M&amp;window=popup&amp;w","idth=535&amp;height=425&amp;START_MAXIMIZED=FALSE&amp;Y=120&amp;display_string=audit"}</definedName>
    <definedName name="_871__FDSAUDITLINK__" hidden="1">{"fdsup://directions/FAT Viewer?action=UPDATE&amp;creator=factSet&amp;DYN_ARGS=true&amp;DOC_NAME=FAT:RGQ_ENTRPR_VAL_EV_SOURCE_WINDOW.FAT&amp;VAR:ID1=PLL&amp;VAR:SDATE=20090424&amp;VAR:FDATE=20090130&amp;VAR:FREQ=WEEKLY&amp;VAR:RELITEM=&amp;VAR:CURRENCY=&amp;VAR:DB_TYPE=&amp;VAR:UNITS=M&amp;window=popup&amp;w","idth=535&amp;height=425&amp;START_MAXIMIZED=FALSE&amp;Y=120&amp;display_string=audit"}</definedName>
    <definedName name="_872__FDSAUDITLINK__" localSheetId="1" hidden="1">{"fdsup://directions/FAT Viewer?action=UPDATE&amp;creator=factSet&amp;DYN_ARGS=true&amp;DOC_NAME=FAT:RGQ_ENTRPR_VAL_EV_SOURCE_WINDOW.FAT&amp;VAR:ID1=PLL&amp;VAR:SDATE=20090417&amp;VAR:FDATE=20090130&amp;VAR:FREQ=WEEKLY&amp;VAR:RELITEM=&amp;VAR:CURRENCY=&amp;VAR:DB_TYPE=&amp;VAR:UNITS=M&amp;window=popup&amp;w","idth=535&amp;height=425&amp;START_MAXIMIZED=FALSE&amp;Y=120&amp;display_string=audit"}</definedName>
    <definedName name="_872__FDSAUDITLINK__" localSheetId="0" hidden="1">{"fdsup://directions/FAT Viewer?action=UPDATE&amp;creator=factSet&amp;DYN_ARGS=true&amp;DOC_NAME=FAT:RGQ_ENTRPR_VAL_EV_SOURCE_WINDOW.FAT&amp;VAR:ID1=PLL&amp;VAR:SDATE=20090417&amp;VAR:FDATE=20090130&amp;VAR:FREQ=WEEKLY&amp;VAR:RELITEM=&amp;VAR:CURRENCY=&amp;VAR:DB_TYPE=&amp;VAR:UNITS=M&amp;window=popup&amp;w","idth=535&amp;height=425&amp;START_MAXIMIZED=FALSE&amp;Y=120&amp;display_string=audit"}</definedName>
    <definedName name="_872__FDSAUDITLINK__" hidden="1">{"fdsup://directions/FAT Viewer?action=UPDATE&amp;creator=factSet&amp;DYN_ARGS=true&amp;DOC_NAME=FAT:RGQ_ENTRPR_VAL_EV_SOURCE_WINDOW.FAT&amp;VAR:ID1=PLL&amp;VAR:SDATE=20090417&amp;VAR:FDATE=20090130&amp;VAR:FREQ=WEEKLY&amp;VAR:RELITEM=&amp;VAR:CURRENCY=&amp;VAR:DB_TYPE=&amp;VAR:UNITS=M&amp;window=popup&amp;w","idth=535&amp;height=425&amp;START_MAXIMIZED=FALSE&amp;Y=120&amp;display_string=audit"}</definedName>
    <definedName name="_873__FDSAUDITLINK__" localSheetId="1" hidden="1">{"fdsup://directions/FAT Viewer?action=UPDATE&amp;creator=factSet&amp;DYN_ARGS=true&amp;DOC_NAME=FAT:RGQ_ENTRPR_VAL_EV_SOURCE_WINDOW.FAT&amp;VAR:ID1=PLL&amp;VAR:SDATE=20090409&amp;VAR:FDATE=20090130&amp;VAR:FREQ=WEEKLY&amp;VAR:RELITEM=&amp;VAR:CURRENCY=&amp;VAR:DB_TYPE=&amp;VAR:UNITS=M&amp;window=popup&amp;w","idth=535&amp;height=425&amp;START_MAXIMIZED=FALSE&amp;Y=120&amp;display_string=audit"}</definedName>
    <definedName name="_873__FDSAUDITLINK__" localSheetId="0" hidden="1">{"fdsup://directions/FAT Viewer?action=UPDATE&amp;creator=factSet&amp;DYN_ARGS=true&amp;DOC_NAME=FAT:RGQ_ENTRPR_VAL_EV_SOURCE_WINDOW.FAT&amp;VAR:ID1=PLL&amp;VAR:SDATE=20090409&amp;VAR:FDATE=20090130&amp;VAR:FREQ=WEEKLY&amp;VAR:RELITEM=&amp;VAR:CURRENCY=&amp;VAR:DB_TYPE=&amp;VAR:UNITS=M&amp;window=popup&amp;w","idth=535&amp;height=425&amp;START_MAXIMIZED=FALSE&amp;Y=120&amp;display_string=audit"}</definedName>
    <definedName name="_873__FDSAUDITLINK__" hidden="1">{"fdsup://directions/FAT Viewer?action=UPDATE&amp;creator=factSet&amp;DYN_ARGS=true&amp;DOC_NAME=FAT:RGQ_ENTRPR_VAL_EV_SOURCE_WINDOW.FAT&amp;VAR:ID1=PLL&amp;VAR:SDATE=20090409&amp;VAR:FDATE=20090130&amp;VAR:FREQ=WEEKLY&amp;VAR:RELITEM=&amp;VAR:CURRENCY=&amp;VAR:DB_TYPE=&amp;VAR:UNITS=M&amp;window=popup&amp;w","idth=535&amp;height=425&amp;START_MAXIMIZED=FALSE&amp;Y=120&amp;display_string=audit"}</definedName>
    <definedName name="_874__FDSAUDITLINK__" localSheetId="1" hidden="1">{"fdsup://directions/FAT Viewer?action=UPDATE&amp;creator=factSet&amp;DYN_ARGS=true&amp;DOC_NAME=FAT:RGQ_ENTRPR_VAL_EV_SOURCE_WINDOW.FAT&amp;VAR:ID1=PLL&amp;VAR:SDATE=20090403&amp;VAR:FDATE=20090130&amp;VAR:FREQ=WEEKLY&amp;VAR:RELITEM=&amp;VAR:CURRENCY=&amp;VAR:DB_TYPE=&amp;VAR:UNITS=M&amp;window=popup&amp;w","idth=535&amp;height=425&amp;START_MAXIMIZED=FALSE&amp;Y=120&amp;display_string=audit"}</definedName>
    <definedName name="_874__FDSAUDITLINK__" localSheetId="0" hidden="1">{"fdsup://directions/FAT Viewer?action=UPDATE&amp;creator=factSet&amp;DYN_ARGS=true&amp;DOC_NAME=FAT:RGQ_ENTRPR_VAL_EV_SOURCE_WINDOW.FAT&amp;VAR:ID1=PLL&amp;VAR:SDATE=20090403&amp;VAR:FDATE=20090130&amp;VAR:FREQ=WEEKLY&amp;VAR:RELITEM=&amp;VAR:CURRENCY=&amp;VAR:DB_TYPE=&amp;VAR:UNITS=M&amp;window=popup&amp;w","idth=535&amp;height=425&amp;START_MAXIMIZED=FALSE&amp;Y=120&amp;display_string=audit"}</definedName>
    <definedName name="_874__FDSAUDITLINK__" hidden="1">{"fdsup://directions/FAT Viewer?action=UPDATE&amp;creator=factSet&amp;DYN_ARGS=true&amp;DOC_NAME=FAT:RGQ_ENTRPR_VAL_EV_SOURCE_WINDOW.FAT&amp;VAR:ID1=PLL&amp;VAR:SDATE=20090403&amp;VAR:FDATE=20090130&amp;VAR:FREQ=WEEKLY&amp;VAR:RELITEM=&amp;VAR:CURRENCY=&amp;VAR:DB_TYPE=&amp;VAR:UNITS=M&amp;window=popup&amp;w","idth=535&amp;height=425&amp;START_MAXIMIZED=FALSE&amp;Y=120&amp;display_string=audit"}</definedName>
    <definedName name="_875__FDSAUDITLINK__" localSheetId="1" hidden="1">{"fdsup://directions/FAT Viewer?action=UPDATE&amp;creator=factSet&amp;DYN_ARGS=true&amp;DOC_NAME=FAT:RGQ_ENTRPR_VAL_EV_SOURCE_WINDOW.FAT&amp;VAR:ID1=PLL&amp;VAR:SDATE=20090327&amp;VAR:FDATE=20090130&amp;VAR:FREQ=WEEKLY&amp;VAR:RELITEM=&amp;VAR:CURRENCY=&amp;VAR:DB_TYPE=&amp;VAR:UNITS=M&amp;window=popup&amp;w","idth=535&amp;height=425&amp;START_MAXIMIZED=FALSE&amp;Y=120&amp;display_string=audit"}</definedName>
    <definedName name="_875__FDSAUDITLINK__" localSheetId="0" hidden="1">{"fdsup://directions/FAT Viewer?action=UPDATE&amp;creator=factSet&amp;DYN_ARGS=true&amp;DOC_NAME=FAT:RGQ_ENTRPR_VAL_EV_SOURCE_WINDOW.FAT&amp;VAR:ID1=PLL&amp;VAR:SDATE=20090327&amp;VAR:FDATE=20090130&amp;VAR:FREQ=WEEKLY&amp;VAR:RELITEM=&amp;VAR:CURRENCY=&amp;VAR:DB_TYPE=&amp;VAR:UNITS=M&amp;window=popup&amp;w","idth=535&amp;height=425&amp;START_MAXIMIZED=FALSE&amp;Y=120&amp;display_string=audit"}</definedName>
    <definedName name="_875__FDSAUDITLINK__" hidden="1">{"fdsup://directions/FAT Viewer?action=UPDATE&amp;creator=factSet&amp;DYN_ARGS=true&amp;DOC_NAME=FAT:RGQ_ENTRPR_VAL_EV_SOURCE_WINDOW.FAT&amp;VAR:ID1=PLL&amp;VAR:SDATE=20090327&amp;VAR:FDATE=20090130&amp;VAR:FREQ=WEEKLY&amp;VAR:RELITEM=&amp;VAR:CURRENCY=&amp;VAR:DB_TYPE=&amp;VAR:UNITS=M&amp;window=popup&amp;w","idth=535&amp;height=425&amp;START_MAXIMIZED=FALSE&amp;Y=120&amp;display_string=audit"}</definedName>
    <definedName name="_876__FDSAUDITLINK__" localSheetId="1" hidden="1">{"fdsup://directions/FAT Viewer?action=UPDATE&amp;creator=factSet&amp;DYN_ARGS=true&amp;DOC_NAME=FAT:RGQ_ENTRPR_VAL_EV_SOURCE_WINDOW.FAT&amp;VAR:ID1=PLL&amp;VAR:SDATE=20090320&amp;VAR:FDATE=20090130&amp;VAR:FREQ=WEEKLY&amp;VAR:RELITEM=&amp;VAR:CURRENCY=&amp;VAR:DB_TYPE=&amp;VAR:UNITS=M&amp;window=popup&amp;w","idth=535&amp;height=425&amp;START_MAXIMIZED=FALSE&amp;Y=120&amp;display_string=audit"}</definedName>
    <definedName name="_876__FDSAUDITLINK__" localSheetId="0" hidden="1">{"fdsup://directions/FAT Viewer?action=UPDATE&amp;creator=factSet&amp;DYN_ARGS=true&amp;DOC_NAME=FAT:RGQ_ENTRPR_VAL_EV_SOURCE_WINDOW.FAT&amp;VAR:ID1=PLL&amp;VAR:SDATE=20090320&amp;VAR:FDATE=20090130&amp;VAR:FREQ=WEEKLY&amp;VAR:RELITEM=&amp;VAR:CURRENCY=&amp;VAR:DB_TYPE=&amp;VAR:UNITS=M&amp;window=popup&amp;w","idth=535&amp;height=425&amp;START_MAXIMIZED=FALSE&amp;Y=120&amp;display_string=audit"}</definedName>
    <definedName name="_876__FDSAUDITLINK__" hidden="1">{"fdsup://directions/FAT Viewer?action=UPDATE&amp;creator=factSet&amp;DYN_ARGS=true&amp;DOC_NAME=FAT:RGQ_ENTRPR_VAL_EV_SOURCE_WINDOW.FAT&amp;VAR:ID1=PLL&amp;VAR:SDATE=20090320&amp;VAR:FDATE=20090130&amp;VAR:FREQ=WEEKLY&amp;VAR:RELITEM=&amp;VAR:CURRENCY=&amp;VAR:DB_TYPE=&amp;VAR:UNITS=M&amp;window=popup&amp;w","idth=535&amp;height=425&amp;START_MAXIMIZED=FALSE&amp;Y=120&amp;display_string=audit"}</definedName>
    <definedName name="_877__FDSAUDITLINK__" localSheetId="1" hidden="1">{"fdsup://directions/FAT Viewer?action=UPDATE&amp;creator=factSet&amp;DYN_ARGS=true&amp;DOC_NAME=FAT:RGQ_ENTRPR_VAL_EV_SOURCE_WINDOW.FAT&amp;VAR:ID1=PLL&amp;VAR:SDATE=20090313&amp;VAR:FDATE=20090130&amp;VAR:FREQ=WEEKLY&amp;VAR:RELITEM=&amp;VAR:CURRENCY=&amp;VAR:DB_TYPE=&amp;VAR:UNITS=M&amp;window=popup&amp;w","idth=535&amp;height=425&amp;START_MAXIMIZED=FALSE&amp;Y=120&amp;display_string=audit"}</definedName>
    <definedName name="_877__FDSAUDITLINK__" localSheetId="0" hidden="1">{"fdsup://directions/FAT Viewer?action=UPDATE&amp;creator=factSet&amp;DYN_ARGS=true&amp;DOC_NAME=FAT:RGQ_ENTRPR_VAL_EV_SOURCE_WINDOW.FAT&amp;VAR:ID1=PLL&amp;VAR:SDATE=20090313&amp;VAR:FDATE=20090130&amp;VAR:FREQ=WEEKLY&amp;VAR:RELITEM=&amp;VAR:CURRENCY=&amp;VAR:DB_TYPE=&amp;VAR:UNITS=M&amp;window=popup&amp;w","idth=535&amp;height=425&amp;START_MAXIMIZED=FALSE&amp;Y=120&amp;display_string=audit"}</definedName>
    <definedName name="_877__FDSAUDITLINK__" hidden="1">{"fdsup://directions/FAT Viewer?action=UPDATE&amp;creator=factSet&amp;DYN_ARGS=true&amp;DOC_NAME=FAT:RGQ_ENTRPR_VAL_EV_SOURCE_WINDOW.FAT&amp;VAR:ID1=PLL&amp;VAR:SDATE=20090313&amp;VAR:FDATE=20090130&amp;VAR:FREQ=WEEKLY&amp;VAR:RELITEM=&amp;VAR:CURRENCY=&amp;VAR:DB_TYPE=&amp;VAR:UNITS=M&amp;window=popup&amp;w","idth=535&amp;height=425&amp;START_MAXIMIZED=FALSE&amp;Y=120&amp;display_string=audit"}</definedName>
    <definedName name="_878__FDSAUDITLINK__" localSheetId="1" hidden="1">{"fdsup://directions/FAT Viewer?action=UPDATE&amp;creator=factSet&amp;DYN_ARGS=true&amp;DOC_NAME=FAT:RGQ_ENTRPR_VAL_EV_SOURCE_WINDOW.FAT&amp;VAR:ID1=PLL&amp;VAR:SDATE=20090306&amp;VAR:FDATE=20090130&amp;VAR:FREQ=WEEKLY&amp;VAR:RELITEM=&amp;VAR:CURRENCY=&amp;VAR:DB_TYPE=&amp;VAR:UNITS=M&amp;window=popup&amp;w","idth=535&amp;height=425&amp;START_MAXIMIZED=FALSE&amp;Y=120&amp;display_string=audit"}</definedName>
    <definedName name="_878__FDSAUDITLINK__" localSheetId="0" hidden="1">{"fdsup://directions/FAT Viewer?action=UPDATE&amp;creator=factSet&amp;DYN_ARGS=true&amp;DOC_NAME=FAT:RGQ_ENTRPR_VAL_EV_SOURCE_WINDOW.FAT&amp;VAR:ID1=PLL&amp;VAR:SDATE=20090306&amp;VAR:FDATE=20090130&amp;VAR:FREQ=WEEKLY&amp;VAR:RELITEM=&amp;VAR:CURRENCY=&amp;VAR:DB_TYPE=&amp;VAR:UNITS=M&amp;window=popup&amp;w","idth=535&amp;height=425&amp;START_MAXIMIZED=FALSE&amp;Y=120&amp;display_string=audit"}</definedName>
    <definedName name="_878__FDSAUDITLINK__" hidden="1">{"fdsup://directions/FAT Viewer?action=UPDATE&amp;creator=factSet&amp;DYN_ARGS=true&amp;DOC_NAME=FAT:RGQ_ENTRPR_VAL_EV_SOURCE_WINDOW.FAT&amp;VAR:ID1=PLL&amp;VAR:SDATE=20090306&amp;VAR:FDATE=20090130&amp;VAR:FREQ=WEEKLY&amp;VAR:RELITEM=&amp;VAR:CURRENCY=&amp;VAR:DB_TYPE=&amp;VAR:UNITS=M&amp;window=popup&amp;w","idth=535&amp;height=425&amp;START_MAXIMIZED=FALSE&amp;Y=120&amp;display_string=audit"}</definedName>
    <definedName name="_879__FDSAUDITLINK__" localSheetId="1" hidden="1">{"fdsup://directions/FAT Viewer?action=UPDATE&amp;creator=factSet&amp;DYN_ARGS=true&amp;DOC_NAME=FAT:RGQ_ENTRPR_VAL_EV_SOURCE_WINDOW.FAT&amp;VAR:ID1=PLL&amp;VAR:SDATE=20090227&amp;VAR:FDATE=20090130&amp;VAR:FREQ=WEEKLY&amp;VAR:RELITEM=&amp;VAR:CURRENCY=&amp;VAR:DB_TYPE=&amp;VAR:UNITS=M&amp;window=popup&amp;w","idth=535&amp;height=425&amp;START_MAXIMIZED=FALSE&amp;Y=120&amp;display_string=audit"}</definedName>
    <definedName name="_879__FDSAUDITLINK__" localSheetId="0" hidden="1">{"fdsup://directions/FAT Viewer?action=UPDATE&amp;creator=factSet&amp;DYN_ARGS=true&amp;DOC_NAME=FAT:RGQ_ENTRPR_VAL_EV_SOURCE_WINDOW.FAT&amp;VAR:ID1=PLL&amp;VAR:SDATE=20090227&amp;VAR:FDATE=20090130&amp;VAR:FREQ=WEEKLY&amp;VAR:RELITEM=&amp;VAR:CURRENCY=&amp;VAR:DB_TYPE=&amp;VAR:UNITS=M&amp;window=popup&amp;w","idth=535&amp;height=425&amp;START_MAXIMIZED=FALSE&amp;Y=120&amp;display_string=audit"}</definedName>
    <definedName name="_879__FDSAUDITLINK__" hidden="1">{"fdsup://directions/FAT Viewer?action=UPDATE&amp;creator=factSet&amp;DYN_ARGS=true&amp;DOC_NAME=FAT:RGQ_ENTRPR_VAL_EV_SOURCE_WINDOW.FAT&amp;VAR:ID1=PLL&amp;VAR:SDATE=20090227&amp;VAR:FDATE=20090130&amp;VAR:FREQ=WEEKLY&amp;VAR:RELITEM=&amp;VAR:CURRENCY=&amp;VAR:DB_TYPE=&amp;VAR:UNITS=M&amp;window=popup&amp;w","idth=535&amp;height=425&amp;START_MAXIMIZED=FALSE&amp;Y=120&amp;display_string=audit"}</definedName>
    <definedName name="_88__123Graph_CINVAR_A" hidden="1">#N/A</definedName>
    <definedName name="_88__FDSAUDITLINK__" localSheetId="1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88__FDSAUDITLINK__" localSheetId="0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88__FDSAUDITLINK__" hidden="1">{"fdsup://directions/FAT Viewer?action=UPDATE&amp;creator=factSet&amp;DYN_ARGS=true&amp;DOC_NAME=FAT:RGQ_ENTRPR_VAL_EV_SOURCE_WINDOW.FAT&amp;VAR:ID1=PNR&amp;VAR:SDATE=20090508&amp;VAR:FDATE=20090331&amp;VAR:FREQ=WEEKLY&amp;VAR:RELITEM=&amp;VAR:CURRENCY=&amp;VAR:DB_TYPE=&amp;VAR:UNITS=M&amp;window=popup&amp;w","idth=535&amp;height=425&amp;START_MAXIMIZED=FALSE&amp;Y=120&amp;display_string=audit"}</definedName>
    <definedName name="_880__FDSAUDITLINK__" localSheetId="1" hidden="1">{"fdsup://directions/FAT Viewer?action=UPDATE&amp;creator=factSet&amp;DYN_ARGS=true&amp;DOC_NAME=FAT:RGQ_ENTRPR_VAL_EV_SOURCE_WINDOW.FAT&amp;VAR:ID1=PLL&amp;VAR:SDATE=20090220&amp;VAR:FDATE=20090130&amp;VAR:FREQ=WEEKLY&amp;VAR:RELITEM=&amp;VAR:CURRENCY=&amp;VAR:DB_TYPE=&amp;VAR:UNITS=M&amp;window=popup&amp;w","idth=535&amp;height=425&amp;START_MAXIMIZED=FALSE&amp;Y=120&amp;display_string=audit"}</definedName>
    <definedName name="_880__FDSAUDITLINK__" localSheetId="0" hidden="1">{"fdsup://directions/FAT Viewer?action=UPDATE&amp;creator=factSet&amp;DYN_ARGS=true&amp;DOC_NAME=FAT:RGQ_ENTRPR_VAL_EV_SOURCE_WINDOW.FAT&amp;VAR:ID1=PLL&amp;VAR:SDATE=20090220&amp;VAR:FDATE=20090130&amp;VAR:FREQ=WEEKLY&amp;VAR:RELITEM=&amp;VAR:CURRENCY=&amp;VAR:DB_TYPE=&amp;VAR:UNITS=M&amp;window=popup&amp;w","idth=535&amp;height=425&amp;START_MAXIMIZED=FALSE&amp;Y=120&amp;display_string=audit"}</definedName>
    <definedName name="_880__FDSAUDITLINK__" hidden="1">{"fdsup://directions/FAT Viewer?action=UPDATE&amp;creator=factSet&amp;DYN_ARGS=true&amp;DOC_NAME=FAT:RGQ_ENTRPR_VAL_EV_SOURCE_WINDOW.FAT&amp;VAR:ID1=PLL&amp;VAR:SDATE=20090220&amp;VAR:FDATE=20090130&amp;VAR:FREQ=WEEKLY&amp;VAR:RELITEM=&amp;VAR:CURRENCY=&amp;VAR:DB_TYPE=&amp;VAR:UNITS=M&amp;window=popup&amp;w","idth=535&amp;height=425&amp;START_MAXIMIZED=FALSE&amp;Y=120&amp;display_string=audit"}</definedName>
    <definedName name="_881__FDSAUDITLINK__" localSheetId="1" hidden="1">{"fdsup://directions/FAT Viewer?action=UPDATE&amp;creator=factSet&amp;DYN_ARGS=true&amp;DOC_NAME=FAT:RGQ_ENTRPR_VAL_EV_SOURCE_WINDOW.FAT&amp;VAR:ID1=PLL&amp;VAR:SDATE=20090213&amp;VAR:FDATE=20090130&amp;VAR:FREQ=WEEKLY&amp;VAR:RELITEM=&amp;VAR:CURRENCY=&amp;VAR:DB_TYPE=&amp;VAR:UNITS=M&amp;window=popup&amp;w","idth=535&amp;height=425&amp;START_MAXIMIZED=FALSE&amp;Y=120&amp;display_string=audit"}</definedName>
    <definedName name="_881__FDSAUDITLINK__" localSheetId="0" hidden="1">{"fdsup://directions/FAT Viewer?action=UPDATE&amp;creator=factSet&amp;DYN_ARGS=true&amp;DOC_NAME=FAT:RGQ_ENTRPR_VAL_EV_SOURCE_WINDOW.FAT&amp;VAR:ID1=PLL&amp;VAR:SDATE=20090213&amp;VAR:FDATE=20090130&amp;VAR:FREQ=WEEKLY&amp;VAR:RELITEM=&amp;VAR:CURRENCY=&amp;VAR:DB_TYPE=&amp;VAR:UNITS=M&amp;window=popup&amp;w","idth=535&amp;height=425&amp;START_MAXIMIZED=FALSE&amp;Y=120&amp;display_string=audit"}</definedName>
    <definedName name="_881__FDSAUDITLINK__" hidden="1">{"fdsup://directions/FAT Viewer?action=UPDATE&amp;creator=factSet&amp;DYN_ARGS=true&amp;DOC_NAME=FAT:RGQ_ENTRPR_VAL_EV_SOURCE_WINDOW.FAT&amp;VAR:ID1=PLL&amp;VAR:SDATE=20090213&amp;VAR:FDATE=20090130&amp;VAR:FREQ=WEEKLY&amp;VAR:RELITEM=&amp;VAR:CURRENCY=&amp;VAR:DB_TYPE=&amp;VAR:UNITS=M&amp;window=popup&amp;w","idth=535&amp;height=425&amp;START_MAXIMIZED=FALSE&amp;Y=120&amp;display_string=audit"}</definedName>
    <definedName name="_882__FDSAUDITLINK__" localSheetId="1" hidden="1">{"fdsup://directions/FAT Viewer?action=UPDATE&amp;creator=factSet&amp;DYN_ARGS=true&amp;DOC_NAME=FAT:RGQ_ENTRPR_VAL_EV_SOURCE_WINDOW.FAT&amp;VAR:ID1=PLL&amp;VAR:SDATE=20090206&amp;VAR:FDATE=20090130&amp;VAR:FREQ=WEEKLY&amp;VAR:RELITEM=&amp;VAR:CURRENCY=&amp;VAR:DB_TYPE=&amp;VAR:UNITS=M&amp;window=popup&amp;w","idth=535&amp;height=425&amp;START_MAXIMIZED=FALSE&amp;Y=120&amp;display_string=audit"}</definedName>
    <definedName name="_882__FDSAUDITLINK__" localSheetId="0" hidden="1">{"fdsup://directions/FAT Viewer?action=UPDATE&amp;creator=factSet&amp;DYN_ARGS=true&amp;DOC_NAME=FAT:RGQ_ENTRPR_VAL_EV_SOURCE_WINDOW.FAT&amp;VAR:ID1=PLL&amp;VAR:SDATE=20090206&amp;VAR:FDATE=20090130&amp;VAR:FREQ=WEEKLY&amp;VAR:RELITEM=&amp;VAR:CURRENCY=&amp;VAR:DB_TYPE=&amp;VAR:UNITS=M&amp;window=popup&amp;w","idth=535&amp;height=425&amp;START_MAXIMIZED=FALSE&amp;Y=120&amp;display_string=audit"}</definedName>
    <definedName name="_882__FDSAUDITLINK__" hidden="1">{"fdsup://directions/FAT Viewer?action=UPDATE&amp;creator=factSet&amp;DYN_ARGS=true&amp;DOC_NAME=FAT:RGQ_ENTRPR_VAL_EV_SOURCE_WINDOW.FAT&amp;VAR:ID1=PLL&amp;VAR:SDATE=20090206&amp;VAR:FDATE=20090130&amp;VAR:FREQ=WEEKLY&amp;VAR:RELITEM=&amp;VAR:CURRENCY=&amp;VAR:DB_TYPE=&amp;VAR:UNITS=M&amp;window=popup&amp;w","idth=535&amp;height=425&amp;START_MAXIMIZED=FALSE&amp;Y=120&amp;display_string=audit"}</definedName>
    <definedName name="_883__FDSAUDITLINK__" localSheetId="1" hidden="1">{"fdsup://directions/FAT Viewer?action=UPDATE&amp;creator=factSet&amp;DYN_ARGS=true&amp;DOC_NAME=FAT:RGQ_ENTRPR_VAL_EV_SOURCE_WINDOW.FAT&amp;VAR:ID1=PLL&amp;VAR:SDATE=20090130&amp;VAR:FDATE=20090130&amp;VAR:FREQ=WEEKLY&amp;VAR:RELITEM=&amp;VAR:CURRENCY=&amp;VAR:DB_TYPE=&amp;VAR:UNITS=M&amp;window=popup&amp;w","idth=535&amp;height=425&amp;START_MAXIMIZED=FALSE&amp;Y=120&amp;display_string=audit"}</definedName>
    <definedName name="_883__FDSAUDITLINK__" localSheetId="0" hidden="1">{"fdsup://directions/FAT Viewer?action=UPDATE&amp;creator=factSet&amp;DYN_ARGS=true&amp;DOC_NAME=FAT:RGQ_ENTRPR_VAL_EV_SOURCE_WINDOW.FAT&amp;VAR:ID1=PLL&amp;VAR:SDATE=20090130&amp;VAR:FDATE=20090130&amp;VAR:FREQ=WEEKLY&amp;VAR:RELITEM=&amp;VAR:CURRENCY=&amp;VAR:DB_TYPE=&amp;VAR:UNITS=M&amp;window=popup&amp;w","idth=535&amp;height=425&amp;START_MAXIMIZED=FALSE&amp;Y=120&amp;display_string=audit"}</definedName>
    <definedName name="_883__FDSAUDITLINK__" hidden="1">{"fdsup://directions/FAT Viewer?action=UPDATE&amp;creator=factSet&amp;DYN_ARGS=true&amp;DOC_NAME=FAT:RGQ_ENTRPR_VAL_EV_SOURCE_WINDOW.FAT&amp;VAR:ID1=PLL&amp;VAR:SDATE=20090130&amp;VAR:FDATE=20090130&amp;VAR:FREQ=WEEKLY&amp;VAR:RELITEM=&amp;VAR:CURRENCY=&amp;VAR:DB_TYPE=&amp;VAR:UNITS=M&amp;window=popup&amp;w","idth=535&amp;height=425&amp;START_MAXIMIZED=FALSE&amp;Y=120&amp;display_string=audit"}</definedName>
    <definedName name="_884__FDSAUDITLINK__" localSheetId="1" hidden="1">{"fdsup://directions/FAT Viewer?action=UPDATE&amp;creator=factSet&amp;DYN_ARGS=true&amp;DOC_NAME=FAT:RGQ_ENTRPR_VAL_EV_SOURCE_WINDOW.FAT&amp;VAR:ID1=PLL&amp;VAR:SDATE=20090123&amp;VAR:FDATE=20081031&amp;VAR:FREQ=WEEKLY&amp;VAR:RELITEM=&amp;VAR:CURRENCY=&amp;VAR:DB_TYPE=&amp;VAR:UNITS=M&amp;window=popup&amp;w","idth=535&amp;height=425&amp;START_MAXIMIZED=FALSE&amp;Y=120&amp;display_string=audit"}</definedName>
    <definedName name="_884__FDSAUDITLINK__" localSheetId="0" hidden="1">{"fdsup://directions/FAT Viewer?action=UPDATE&amp;creator=factSet&amp;DYN_ARGS=true&amp;DOC_NAME=FAT:RGQ_ENTRPR_VAL_EV_SOURCE_WINDOW.FAT&amp;VAR:ID1=PLL&amp;VAR:SDATE=20090123&amp;VAR:FDATE=20081031&amp;VAR:FREQ=WEEKLY&amp;VAR:RELITEM=&amp;VAR:CURRENCY=&amp;VAR:DB_TYPE=&amp;VAR:UNITS=M&amp;window=popup&amp;w","idth=535&amp;height=425&amp;START_MAXIMIZED=FALSE&amp;Y=120&amp;display_string=audit"}</definedName>
    <definedName name="_884__FDSAUDITLINK__" hidden="1">{"fdsup://directions/FAT Viewer?action=UPDATE&amp;creator=factSet&amp;DYN_ARGS=true&amp;DOC_NAME=FAT:RGQ_ENTRPR_VAL_EV_SOURCE_WINDOW.FAT&amp;VAR:ID1=PLL&amp;VAR:SDATE=20090123&amp;VAR:FDATE=20081031&amp;VAR:FREQ=WEEKLY&amp;VAR:RELITEM=&amp;VAR:CURRENCY=&amp;VAR:DB_TYPE=&amp;VAR:UNITS=M&amp;window=popup&amp;w","idth=535&amp;height=425&amp;START_MAXIMIZED=FALSE&amp;Y=120&amp;display_string=audit"}</definedName>
    <definedName name="_885__FDSAUDITLINK__" localSheetId="1" hidden="1">{"fdsup://directions/FAT Viewer?action=UPDATE&amp;creator=factSet&amp;DYN_ARGS=true&amp;DOC_NAME=FAT:RGQ_ENTRPR_VAL_EV_SOURCE_WINDOW.FAT&amp;VAR:ID1=PLL&amp;VAR:SDATE=20090116&amp;VAR:FDATE=20081031&amp;VAR:FREQ=WEEKLY&amp;VAR:RELITEM=&amp;VAR:CURRENCY=&amp;VAR:DB_TYPE=&amp;VAR:UNITS=M&amp;window=popup&amp;w","idth=535&amp;height=425&amp;START_MAXIMIZED=FALSE&amp;Y=120&amp;display_string=audit"}</definedName>
    <definedName name="_885__FDSAUDITLINK__" localSheetId="0" hidden="1">{"fdsup://directions/FAT Viewer?action=UPDATE&amp;creator=factSet&amp;DYN_ARGS=true&amp;DOC_NAME=FAT:RGQ_ENTRPR_VAL_EV_SOURCE_WINDOW.FAT&amp;VAR:ID1=PLL&amp;VAR:SDATE=20090116&amp;VAR:FDATE=20081031&amp;VAR:FREQ=WEEKLY&amp;VAR:RELITEM=&amp;VAR:CURRENCY=&amp;VAR:DB_TYPE=&amp;VAR:UNITS=M&amp;window=popup&amp;w","idth=535&amp;height=425&amp;START_MAXIMIZED=FALSE&amp;Y=120&amp;display_string=audit"}</definedName>
    <definedName name="_885__FDSAUDITLINK__" hidden="1">{"fdsup://directions/FAT Viewer?action=UPDATE&amp;creator=factSet&amp;DYN_ARGS=true&amp;DOC_NAME=FAT:RGQ_ENTRPR_VAL_EV_SOURCE_WINDOW.FAT&amp;VAR:ID1=PLL&amp;VAR:SDATE=20090116&amp;VAR:FDATE=20081031&amp;VAR:FREQ=WEEKLY&amp;VAR:RELITEM=&amp;VAR:CURRENCY=&amp;VAR:DB_TYPE=&amp;VAR:UNITS=M&amp;window=popup&amp;w","idth=535&amp;height=425&amp;START_MAXIMIZED=FALSE&amp;Y=120&amp;display_string=audit"}</definedName>
    <definedName name="_886__FDSAUDITLINK__" localSheetId="1" hidden="1">{"fdsup://directions/FAT Viewer?action=UPDATE&amp;creator=factSet&amp;DYN_ARGS=true&amp;DOC_NAME=FAT:RGQ_ENTRPR_VAL_EV_SOURCE_WINDOW.FAT&amp;VAR:ID1=PLL&amp;VAR:SDATE=20090109&amp;VAR:FDATE=20081031&amp;VAR:FREQ=WEEKLY&amp;VAR:RELITEM=&amp;VAR:CURRENCY=&amp;VAR:DB_TYPE=&amp;VAR:UNITS=M&amp;window=popup&amp;w","idth=535&amp;height=425&amp;START_MAXIMIZED=FALSE&amp;Y=120&amp;display_string=audit"}</definedName>
    <definedName name="_886__FDSAUDITLINK__" localSheetId="0" hidden="1">{"fdsup://directions/FAT Viewer?action=UPDATE&amp;creator=factSet&amp;DYN_ARGS=true&amp;DOC_NAME=FAT:RGQ_ENTRPR_VAL_EV_SOURCE_WINDOW.FAT&amp;VAR:ID1=PLL&amp;VAR:SDATE=20090109&amp;VAR:FDATE=20081031&amp;VAR:FREQ=WEEKLY&amp;VAR:RELITEM=&amp;VAR:CURRENCY=&amp;VAR:DB_TYPE=&amp;VAR:UNITS=M&amp;window=popup&amp;w","idth=535&amp;height=425&amp;START_MAXIMIZED=FALSE&amp;Y=120&amp;display_string=audit"}</definedName>
    <definedName name="_886__FDSAUDITLINK__" hidden="1">{"fdsup://directions/FAT Viewer?action=UPDATE&amp;creator=factSet&amp;DYN_ARGS=true&amp;DOC_NAME=FAT:RGQ_ENTRPR_VAL_EV_SOURCE_WINDOW.FAT&amp;VAR:ID1=PLL&amp;VAR:SDATE=20090109&amp;VAR:FDATE=20081031&amp;VAR:FREQ=WEEKLY&amp;VAR:RELITEM=&amp;VAR:CURRENCY=&amp;VAR:DB_TYPE=&amp;VAR:UNITS=M&amp;window=popup&amp;w","idth=535&amp;height=425&amp;START_MAXIMIZED=FALSE&amp;Y=120&amp;display_string=audit"}</definedName>
    <definedName name="_887__FDSAUDITLINK__" localSheetId="1" hidden="1">{"fdsup://directions/FAT Viewer?action=UPDATE&amp;creator=factSet&amp;DYN_ARGS=true&amp;DOC_NAME=FAT:RGQ_ENTRPR_VAL_EV_SOURCE_WINDOW.FAT&amp;VAR:ID1=PLL&amp;VAR:SDATE=20090102&amp;VAR:FDATE=20081031&amp;VAR:FREQ=WEEKLY&amp;VAR:RELITEM=&amp;VAR:CURRENCY=&amp;VAR:DB_TYPE=&amp;VAR:UNITS=M&amp;window=popup&amp;w","idth=535&amp;height=425&amp;START_MAXIMIZED=FALSE&amp;Y=120&amp;display_string=audit"}</definedName>
    <definedName name="_887__FDSAUDITLINK__" localSheetId="0" hidden="1">{"fdsup://directions/FAT Viewer?action=UPDATE&amp;creator=factSet&amp;DYN_ARGS=true&amp;DOC_NAME=FAT:RGQ_ENTRPR_VAL_EV_SOURCE_WINDOW.FAT&amp;VAR:ID1=PLL&amp;VAR:SDATE=20090102&amp;VAR:FDATE=20081031&amp;VAR:FREQ=WEEKLY&amp;VAR:RELITEM=&amp;VAR:CURRENCY=&amp;VAR:DB_TYPE=&amp;VAR:UNITS=M&amp;window=popup&amp;w","idth=535&amp;height=425&amp;START_MAXIMIZED=FALSE&amp;Y=120&amp;display_string=audit"}</definedName>
    <definedName name="_887__FDSAUDITLINK__" hidden="1">{"fdsup://directions/FAT Viewer?action=UPDATE&amp;creator=factSet&amp;DYN_ARGS=true&amp;DOC_NAME=FAT:RGQ_ENTRPR_VAL_EV_SOURCE_WINDOW.FAT&amp;VAR:ID1=PLL&amp;VAR:SDATE=20090102&amp;VAR:FDATE=20081031&amp;VAR:FREQ=WEEKLY&amp;VAR:RELITEM=&amp;VAR:CURRENCY=&amp;VAR:DB_TYPE=&amp;VAR:UNITS=M&amp;window=popup&amp;w","idth=535&amp;height=425&amp;START_MAXIMIZED=FALSE&amp;Y=120&amp;display_string=audit"}</definedName>
    <definedName name="_888__FDSAUDITLINK__" localSheetId="1" hidden="1">{"fdsup://directions/FAT Viewer?action=UPDATE&amp;creator=factSet&amp;DYN_ARGS=true&amp;DOC_NAME=FAT:RGQ_ENTRPR_VAL_EV_SOURCE_WINDOW.FAT&amp;VAR:ID1=PLL&amp;VAR:SDATE=20081226&amp;VAR:FDATE=20081031&amp;VAR:FREQ=WEEKLY&amp;VAR:RELITEM=&amp;VAR:CURRENCY=&amp;VAR:DB_TYPE=&amp;VAR:UNITS=M&amp;window=popup&amp;w","idth=535&amp;height=425&amp;START_MAXIMIZED=FALSE&amp;Y=120&amp;display_string=audit"}</definedName>
    <definedName name="_888__FDSAUDITLINK__" localSheetId="0" hidden="1">{"fdsup://directions/FAT Viewer?action=UPDATE&amp;creator=factSet&amp;DYN_ARGS=true&amp;DOC_NAME=FAT:RGQ_ENTRPR_VAL_EV_SOURCE_WINDOW.FAT&amp;VAR:ID1=PLL&amp;VAR:SDATE=20081226&amp;VAR:FDATE=20081031&amp;VAR:FREQ=WEEKLY&amp;VAR:RELITEM=&amp;VAR:CURRENCY=&amp;VAR:DB_TYPE=&amp;VAR:UNITS=M&amp;window=popup&amp;w","idth=535&amp;height=425&amp;START_MAXIMIZED=FALSE&amp;Y=120&amp;display_string=audit"}</definedName>
    <definedName name="_888__FDSAUDITLINK__" hidden="1">{"fdsup://directions/FAT Viewer?action=UPDATE&amp;creator=factSet&amp;DYN_ARGS=true&amp;DOC_NAME=FAT:RGQ_ENTRPR_VAL_EV_SOURCE_WINDOW.FAT&amp;VAR:ID1=PLL&amp;VAR:SDATE=20081226&amp;VAR:FDATE=20081031&amp;VAR:FREQ=WEEKLY&amp;VAR:RELITEM=&amp;VAR:CURRENCY=&amp;VAR:DB_TYPE=&amp;VAR:UNITS=M&amp;window=popup&amp;w","idth=535&amp;height=425&amp;START_MAXIMIZED=FALSE&amp;Y=120&amp;display_string=audit"}</definedName>
    <definedName name="_889__FDSAUDITLINK__" localSheetId="1" hidden="1">{"fdsup://directions/FAT Viewer?action=UPDATE&amp;creator=factSet&amp;DYN_ARGS=true&amp;DOC_NAME=FAT:RGQ_ENTRPR_VAL_EV_SOURCE_WINDOW.FAT&amp;VAR:ID1=PLL&amp;VAR:SDATE=20081219&amp;VAR:FDATE=20081031&amp;VAR:FREQ=WEEKLY&amp;VAR:RELITEM=&amp;VAR:CURRENCY=&amp;VAR:DB_TYPE=&amp;VAR:UNITS=M&amp;window=popup&amp;w","idth=535&amp;height=425&amp;START_MAXIMIZED=FALSE&amp;Y=120&amp;display_string=audit"}</definedName>
    <definedName name="_889__FDSAUDITLINK__" localSheetId="0" hidden="1">{"fdsup://directions/FAT Viewer?action=UPDATE&amp;creator=factSet&amp;DYN_ARGS=true&amp;DOC_NAME=FAT:RGQ_ENTRPR_VAL_EV_SOURCE_WINDOW.FAT&amp;VAR:ID1=PLL&amp;VAR:SDATE=20081219&amp;VAR:FDATE=20081031&amp;VAR:FREQ=WEEKLY&amp;VAR:RELITEM=&amp;VAR:CURRENCY=&amp;VAR:DB_TYPE=&amp;VAR:UNITS=M&amp;window=popup&amp;w","idth=535&amp;height=425&amp;START_MAXIMIZED=FALSE&amp;Y=120&amp;display_string=audit"}</definedName>
    <definedName name="_889__FDSAUDITLINK__" hidden="1">{"fdsup://directions/FAT Viewer?action=UPDATE&amp;creator=factSet&amp;DYN_ARGS=true&amp;DOC_NAME=FAT:RGQ_ENTRPR_VAL_EV_SOURCE_WINDOW.FAT&amp;VAR:ID1=PLL&amp;VAR:SDATE=20081219&amp;VAR:FDATE=20081031&amp;VAR:FREQ=WEEKLY&amp;VAR:RELITEM=&amp;VAR:CURRENCY=&amp;VAR:DB_TYPE=&amp;VAR:UNITS=M&amp;window=popup&amp;w","idth=535&amp;height=425&amp;START_MAXIMIZED=FALSE&amp;Y=120&amp;display_string=audit"}</definedName>
    <definedName name="_89__FDSAUDITLINK__" localSheetId="1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89__FDSAUDITLINK__" localSheetId="0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89__FDSAUDITLINK__" hidden="1">{"fdsup://directions/FAT Viewer?action=UPDATE&amp;creator=factSet&amp;DYN_ARGS=true&amp;DOC_NAME=FAT:RGQ_ENTRPR_VAL_EV_SOURCE_WINDOW.FAT&amp;VAR:ID1=PNR&amp;VAR:SDATE=20090501&amp;VAR:FDATE=20090331&amp;VAR:FREQ=WEEKLY&amp;VAR:RELITEM=&amp;VAR:CURRENCY=&amp;VAR:DB_TYPE=&amp;VAR:UNITS=M&amp;window=popup&amp;w","idth=535&amp;height=425&amp;START_MAXIMIZED=FALSE&amp;Y=120&amp;display_string=audit"}</definedName>
    <definedName name="_890__FDSAUDITLINK__" localSheetId="1" hidden="1">{"fdsup://directions/FAT Viewer?action=UPDATE&amp;creator=factSet&amp;DYN_ARGS=true&amp;DOC_NAME=FAT:RGQ_ENTRPR_VAL_EV_SOURCE_WINDOW.FAT&amp;VAR:ID1=PLL&amp;VAR:SDATE=20081212&amp;VAR:FDATE=20081031&amp;VAR:FREQ=WEEKLY&amp;VAR:RELITEM=&amp;VAR:CURRENCY=&amp;VAR:DB_TYPE=&amp;VAR:UNITS=M&amp;window=popup&amp;w","idth=535&amp;height=425&amp;START_MAXIMIZED=FALSE&amp;Y=120&amp;display_string=audit"}</definedName>
    <definedName name="_890__FDSAUDITLINK__" localSheetId="0" hidden="1">{"fdsup://directions/FAT Viewer?action=UPDATE&amp;creator=factSet&amp;DYN_ARGS=true&amp;DOC_NAME=FAT:RGQ_ENTRPR_VAL_EV_SOURCE_WINDOW.FAT&amp;VAR:ID1=PLL&amp;VAR:SDATE=20081212&amp;VAR:FDATE=20081031&amp;VAR:FREQ=WEEKLY&amp;VAR:RELITEM=&amp;VAR:CURRENCY=&amp;VAR:DB_TYPE=&amp;VAR:UNITS=M&amp;window=popup&amp;w","idth=535&amp;height=425&amp;START_MAXIMIZED=FALSE&amp;Y=120&amp;display_string=audit"}</definedName>
    <definedName name="_890__FDSAUDITLINK__" hidden="1">{"fdsup://directions/FAT Viewer?action=UPDATE&amp;creator=factSet&amp;DYN_ARGS=true&amp;DOC_NAME=FAT:RGQ_ENTRPR_VAL_EV_SOURCE_WINDOW.FAT&amp;VAR:ID1=PLL&amp;VAR:SDATE=20081212&amp;VAR:FDATE=20081031&amp;VAR:FREQ=WEEKLY&amp;VAR:RELITEM=&amp;VAR:CURRENCY=&amp;VAR:DB_TYPE=&amp;VAR:UNITS=M&amp;window=popup&amp;w","idth=535&amp;height=425&amp;START_MAXIMIZED=FALSE&amp;Y=120&amp;display_string=audit"}</definedName>
    <definedName name="_891__FDSAUDITLINK__" localSheetId="1" hidden="1">{"fdsup://directions/FAT Viewer?action=UPDATE&amp;creator=factSet&amp;DYN_ARGS=true&amp;DOC_NAME=FAT:RGQ_ENTRPR_VAL_EV_SOURCE_WINDOW.FAT&amp;VAR:ID1=PLL&amp;VAR:SDATE=20081205&amp;VAR:FDATE=20081031&amp;VAR:FREQ=WEEKLY&amp;VAR:RELITEM=&amp;VAR:CURRENCY=&amp;VAR:DB_TYPE=&amp;VAR:UNITS=M&amp;window=popup&amp;w","idth=535&amp;height=425&amp;START_MAXIMIZED=FALSE&amp;Y=120&amp;display_string=audit"}</definedName>
    <definedName name="_891__FDSAUDITLINK__" localSheetId="0" hidden="1">{"fdsup://directions/FAT Viewer?action=UPDATE&amp;creator=factSet&amp;DYN_ARGS=true&amp;DOC_NAME=FAT:RGQ_ENTRPR_VAL_EV_SOURCE_WINDOW.FAT&amp;VAR:ID1=PLL&amp;VAR:SDATE=20081205&amp;VAR:FDATE=20081031&amp;VAR:FREQ=WEEKLY&amp;VAR:RELITEM=&amp;VAR:CURRENCY=&amp;VAR:DB_TYPE=&amp;VAR:UNITS=M&amp;window=popup&amp;w","idth=535&amp;height=425&amp;START_MAXIMIZED=FALSE&amp;Y=120&amp;display_string=audit"}</definedName>
    <definedName name="_891__FDSAUDITLINK__" hidden="1">{"fdsup://directions/FAT Viewer?action=UPDATE&amp;creator=factSet&amp;DYN_ARGS=true&amp;DOC_NAME=FAT:RGQ_ENTRPR_VAL_EV_SOURCE_WINDOW.FAT&amp;VAR:ID1=PLL&amp;VAR:SDATE=20081205&amp;VAR:FDATE=20081031&amp;VAR:FREQ=WEEKLY&amp;VAR:RELITEM=&amp;VAR:CURRENCY=&amp;VAR:DB_TYPE=&amp;VAR:UNITS=M&amp;window=popup&amp;w","idth=535&amp;height=425&amp;START_MAXIMIZED=FALSE&amp;Y=120&amp;display_string=audit"}</definedName>
    <definedName name="_892__FDSAUDITLINK__" localSheetId="1" hidden="1">{"fdsup://directions/FAT Viewer?action=UPDATE&amp;creator=factSet&amp;DYN_ARGS=true&amp;DOC_NAME=FAT:RGQ_ENTRPR_VAL_EV_SOURCE_WINDOW.FAT&amp;VAR:ID1=PLL&amp;VAR:SDATE=20081128&amp;VAR:FDATE=20081031&amp;VAR:FREQ=WEEKLY&amp;VAR:RELITEM=&amp;VAR:CURRENCY=&amp;VAR:DB_TYPE=&amp;VAR:UNITS=M&amp;window=popup&amp;w","idth=535&amp;height=425&amp;START_MAXIMIZED=FALSE&amp;Y=120&amp;display_string=audit"}</definedName>
    <definedName name="_892__FDSAUDITLINK__" localSheetId="0" hidden="1">{"fdsup://directions/FAT Viewer?action=UPDATE&amp;creator=factSet&amp;DYN_ARGS=true&amp;DOC_NAME=FAT:RGQ_ENTRPR_VAL_EV_SOURCE_WINDOW.FAT&amp;VAR:ID1=PLL&amp;VAR:SDATE=20081128&amp;VAR:FDATE=20081031&amp;VAR:FREQ=WEEKLY&amp;VAR:RELITEM=&amp;VAR:CURRENCY=&amp;VAR:DB_TYPE=&amp;VAR:UNITS=M&amp;window=popup&amp;w","idth=535&amp;height=425&amp;START_MAXIMIZED=FALSE&amp;Y=120&amp;display_string=audit"}</definedName>
    <definedName name="_892__FDSAUDITLINK__" hidden="1">{"fdsup://directions/FAT Viewer?action=UPDATE&amp;creator=factSet&amp;DYN_ARGS=true&amp;DOC_NAME=FAT:RGQ_ENTRPR_VAL_EV_SOURCE_WINDOW.FAT&amp;VAR:ID1=PLL&amp;VAR:SDATE=20081128&amp;VAR:FDATE=20081031&amp;VAR:FREQ=WEEKLY&amp;VAR:RELITEM=&amp;VAR:CURRENCY=&amp;VAR:DB_TYPE=&amp;VAR:UNITS=M&amp;window=popup&amp;w","idth=535&amp;height=425&amp;START_MAXIMIZED=FALSE&amp;Y=120&amp;display_string=audit"}</definedName>
    <definedName name="_893__FDSAUDITLINK__" localSheetId="1" hidden="1">{"fdsup://directions/FAT Viewer?action=UPDATE&amp;creator=factSet&amp;DYN_ARGS=true&amp;DOC_NAME=FAT:RGQ_ENTRPR_VAL_EV_SOURCE_WINDOW.FAT&amp;VAR:ID1=PLL&amp;VAR:SDATE=20081121&amp;VAR:FDATE=20081031&amp;VAR:FREQ=WEEKLY&amp;VAR:RELITEM=&amp;VAR:CURRENCY=&amp;VAR:DB_TYPE=&amp;VAR:UNITS=M&amp;window=popup&amp;w","idth=535&amp;height=425&amp;START_MAXIMIZED=FALSE&amp;Y=120&amp;display_string=audit"}</definedName>
    <definedName name="_893__FDSAUDITLINK__" localSheetId="0" hidden="1">{"fdsup://directions/FAT Viewer?action=UPDATE&amp;creator=factSet&amp;DYN_ARGS=true&amp;DOC_NAME=FAT:RGQ_ENTRPR_VAL_EV_SOURCE_WINDOW.FAT&amp;VAR:ID1=PLL&amp;VAR:SDATE=20081121&amp;VAR:FDATE=20081031&amp;VAR:FREQ=WEEKLY&amp;VAR:RELITEM=&amp;VAR:CURRENCY=&amp;VAR:DB_TYPE=&amp;VAR:UNITS=M&amp;window=popup&amp;w","idth=535&amp;height=425&amp;START_MAXIMIZED=FALSE&amp;Y=120&amp;display_string=audit"}</definedName>
    <definedName name="_893__FDSAUDITLINK__" hidden="1">{"fdsup://directions/FAT Viewer?action=UPDATE&amp;creator=factSet&amp;DYN_ARGS=true&amp;DOC_NAME=FAT:RGQ_ENTRPR_VAL_EV_SOURCE_WINDOW.FAT&amp;VAR:ID1=PLL&amp;VAR:SDATE=20081121&amp;VAR:FDATE=20081031&amp;VAR:FREQ=WEEKLY&amp;VAR:RELITEM=&amp;VAR:CURRENCY=&amp;VAR:DB_TYPE=&amp;VAR:UNITS=M&amp;window=popup&amp;w","idth=535&amp;height=425&amp;START_MAXIMIZED=FALSE&amp;Y=120&amp;display_string=audit"}</definedName>
    <definedName name="_894__FDSAUDITLINK__" localSheetId="1" hidden="1">{"fdsup://directions/FAT Viewer?action=UPDATE&amp;creator=factSet&amp;DYN_ARGS=true&amp;DOC_NAME=FAT:RGQ_ENTRPR_VAL_EV_SOURCE_WINDOW.FAT&amp;VAR:ID1=PLL&amp;VAR:SDATE=20081114&amp;VAR:FDATE=20081031&amp;VAR:FREQ=WEEKLY&amp;VAR:RELITEM=&amp;VAR:CURRENCY=&amp;VAR:DB_TYPE=&amp;VAR:UNITS=M&amp;window=popup&amp;w","idth=535&amp;height=425&amp;START_MAXIMIZED=FALSE&amp;Y=120&amp;display_string=audit"}</definedName>
    <definedName name="_894__FDSAUDITLINK__" localSheetId="0" hidden="1">{"fdsup://directions/FAT Viewer?action=UPDATE&amp;creator=factSet&amp;DYN_ARGS=true&amp;DOC_NAME=FAT:RGQ_ENTRPR_VAL_EV_SOURCE_WINDOW.FAT&amp;VAR:ID1=PLL&amp;VAR:SDATE=20081114&amp;VAR:FDATE=20081031&amp;VAR:FREQ=WEEKLY&amp;VAR:RELITEM=&amp;VAR:CURRENCY=&amp;VAR:DB_TYPE=&amp;VAR:UNITS=M&amp;window=popup&amp;w","idth=535&amp;height=425&amp;START_MAXIMIZED=FALSE&amp;Y=120&amp;display_string=audit"}</definedName>
    <definedName name="_894__FDSAUDITLINK__" hidden="1">{"fdsup://directions/FAT Viewer?action=UPDATE&amp;creator=factSet&amp;DYN_ARGS=true&amp;DOC_NAME=FAT:RGQ_ENTRPR_VAL_EV_SOURCE_WINDOW.FAT&amp;VAR:ID1=PLL&amp;VAR:SDATE=20081114&amp;VAR:FDATE=20081031&amp;VAR:FREQ=WEEKLY&amp;VAR:RELITEM=&amp;VAR:CURRENCY=&amp;VAR:DB_TYPE=&amp;VAR:UNITS=M&amp;window=popup&amp;w","idth=535&amp;height=425&amp;START_MAXIMIZED=FALSE&amp;Y=120&amp;display_string=audit"}</definedName>
    <definedName name="_895__FDSAUDITLINK__" localSheetId="1" hidden="1">{"fdsup://directions/FAT Viewer?action=UPDATE&amp;creator=factSet&amp;DYN_ARGS=true&amp;DOC_NAME=FAT:RGQ_ENTRPR_VAL_EV_SOURCE_WINDOW.FAT&amp;VAR:ID1=PLL&amp;VAR:SDATE=20081107&amp;VAR:FDATE=20081031&amp;VAR:FREQ=WEEKLY&amp;VAR:RELITEM=&amp;VAR:CURRENCY=&amp;VAR:DB_TYPE=&amp;VAR:UNITS=M&amp;window=popup&amp;w","idth=535&amp;height=425&amp;START_MAXIMIZED=FALSE&amp;Y=120&amp;display_string=audit"}</definedName>
    <definedName name="_895__FDSAUDITLINK__" localSheetId="0" hidden="1">{"fdsup://directions/FAT Viewer?action=UPDATE&amp;creator=factSet&amp;DYN_ARGS=true&amp;DOC_NAME=FAT:RGQ_ENTRPR_VAL_EV_SOURCE_WINDOW.FAT&amp;VAR:ID1=PLL&amp;VAR:SDATE=20081107&amp;VAR:FDATE=20081031&amp;VAR:FREQ=WEEKLY&amp;VAR:RELITEM=&amp;VAR:CURRENCY=&amp;VAR:DB_TYPE=&amp;VAR:UNITS=M&amp;window=popup&amp;w","idth=535&amp;height=425&amp;START_MAXIMIZED=FALSE&amp;Y=120&amp;display_string=audit"}</definedName>
    <definedName name="_895__FDSAUDITLINK__" hidden="1">{"fdsup://directions/FAT Viewer?action=UPDATE&amp;creator=factSet&amp;DYN_ARGS=true&amp;DOC_NAME=FAT:RGQ_ENTRPR_VAL_EV_SOURCE_WINDOW.FAT&amp;VAR:ID1=PLL&amp;VAR:SDATE=20081107&amp;VAR:FDATE=20081031&amp;VAR:FREQ=WEEKLY&amp;VAR:RELITEM=&amp;VAR:CURRENCY=&amp;VAR:DB_TYPE=&amp;VAR:UNITS=M&amp;window=popup&amp;w","idth=535&amp;height=425&amp;START_MAXIMIZED=FALSE&amp;Y=120&amp;display_string=audit"}</definedName>
    <definedName name="_896__FDSAUDITLINK__" localSheetId="1" hidden="1">{"fdsup://directions/FAT Viewer?action=UPDATE&amp;creator=factSet&amp;DYN_ARGS=true&amp;DOC_NAME=FAT:RGQ_ENTRPR_VAL_EV_SOURCE_WINDOW.FAT&amp;VAR:ID1=PLL&amp;VAR:SDATE=20081031&amp;VAR:FDATE=20081031&amp;VAR:FREQ=WEEKLY&amp;VAR:RELITEM=&amp;VAR:CURRENCY=&amp;VAR:DB_TYPE=&amp;VAR:UNITS=M&amp;window=popup&amp;w","idth=535&amp;height=425&amp;START_MAXIMIZED=FALSE&amp;Y=120&amp;display_string=audit"}</definedName>
    <definedName name="_896__FDSAUDITLINK__" localSheetId="0" hidden="1">{"fdsup://directions/FAT Viewer?action=UPDATE&amp;creator=factSet&amp;DYN_ARGS=true&amp;DOC_NAME=FAT:RGQ_ENTRPR_VAL_EV_SOURCE_WINDOW.FAT&amp;VAR:ID1=PLL&amp;VAR:SDATE=20081031&amp;VAR:FDATE=20081031&amp;VAR:FREQ=WEEKLY&amp;VAR:RELITEM=&amp;VAR:CURRENCY=&amp;VAR:DB_TYPE=&amp;VAR:UNITS=M&amp;window=popup&amp;w","idth=535&amp;height=425&amp;START_MAXIMIZED=FALSE&amp;Y=120&amp;display_string=audit"}</definedName>
    <definedName name="_896__FDSAUDITLINK__" hidden="1">{"fdsup://directions/FAT Viewer?action=UPDATE&amp;creator=factSet&amp;DYN_ARGS=true&amp;DOC_NAME=FAT:RGQ_ENTRPR_VAL_EV_SOURCE_WINDOW.FAT&amp;VAR:ID1=PLL&amp;VAR:SDATE=20081031&amp;VAR:FDATE=20081031&amp;VAR:FREQ=WEEKLY&amp;VAR:RELITEM=&amp;VAR:CURRENCY=&amp;VAR:DB_TYPE=&amp;VAR:UNITS=M&amp;window=popup&amp;w","idth=535&amp;height=425&amp;START_MAXIMIZED=FALSE&amp;Y=120&amp;display_string=audit"}</definedName>
    <definedName name="_897__FDSAUDITLINK__" localSheetId="1" hidden="1">{"fdsup://directions/FAT Viewer?action=UPDATE&amp;creator=factSet&amp;DYN_ARGS=true&amp;DOC_NAME=FAT:RGQ_ENTRPR_VAL_EV_SOURCE_WINDOW.FAT&amp;VAR:ID1=PLL&amp;VAR:SDATE=20081024&amp;VAR:FDATE=20080731&amp;VAR:FREQ=WEEKLY&amp;VAR:RELITEM=&amp;VAR:CURRENCY=&amp;VAR:DB_TYPE=&amp;VAR:UNITS=M&amp;window=popup&amp;w","idth=535&amp;height=425&amp;START_MAXIMIZED=FALSE&amp;Y=120&amp;display_string=audit"}</definedName>
    <definedName name="_897__FDSAUDITLINK__" localSheetId="0" hidden="1">{"fdsup://directions/FAT Viewer?action=UPDATE&amp;creator=factSet&amp;DYN_ARGS=true&amp;DOC_NAME=FAT:RGQ_ENTRPR_VAL_EV_SOURCE_WINDOW.FAT&amp;VAR:ID1=PLL&amp;VAR:SDATE=20081024&amp;VAR:FDATE=20080731&amp;VAR:FREQ=WEEKLY&amp;VAR:RELITEM=&amp;VAR:CURRENCY=&amp;VAR:DB_TYPE=&amp;VAR:UNITS=M&amp;window=popup&amp;w","idth=535&amp;height=425&amp;START_MAXIMIZED=FALSE&amp;Y=120&amp;display_string=audit"}</definedName>
    <definedName name="_897__FDSAUDITLINK__" hidden="1">{"fdsup://directions/FAT Viewer?action=UPDATE&amp;creator=factSet&amp;DYN_ARGS=true&amp;DOC_NAME=FAT:RGQ_ENTRPR_VAL_EV_SOURCE_WINDOW.FAT&amp;VAR:ID1=PLL&amp;VAR:SDATE=20081024&amp;VAR:FDATE=20080731&amp;VAR:FREQ=WEEKLY&amp;VAR:RELITEM=&amp;VAR:CURRENCY=&amp;VAR:DB_TYPE=&amp;VAR:UNITS=M&amp;window=popup&amp;w","idth=535&amp;height=425&amp;START_MAXIMIZED=FALSE&amp;Y=120&amp;display_string=audit"}</definedName>
    <definedName name="_898__FDSAUDITLINK__" localSheetId="1" hidden="1">{"fdsup://directions/FAT Viewer?action=UPDATE&amp;creator=factSet&amp;DYN_ARGS=true&amp;DOC_NAME=FAT:RGQ_ENTRPR_VAL_EV_SOURCE_WINDOW.FAT&amp;VAR:ID1=PLL&amp;VAR:SDATE=20081017&amp;VAR:FDATE=20080731&amp;VAR:FREQ=WEEKLY&amp;VAR:RELITEM=&amp;VAR:CURRENCY=&amp;VAR:DB_TYPE=&amp;VAR:UNITS=M&amp;window=popup&amp;w","idth=535&amp;height=425&amp;START_MAXIMIZED=FALSE&amp;Y=120&amp;display_string=audit"}</definedName>
    <definedName name="_898__FDSAUDITLINK__" localSheetId="0" hidden="1">{"fdsup://directions/FAT Viewer?action=UPDATE&amp;creator=factSet&amp;DYN_ARGS=true&amp;DOC_NAME=FAT:RGQ_ENTRPR_VAL_EV_SOURCE_WINDOW.FAT&amp;VAR:ID1=PLL&amp;VAR:SDATE=20081017&amp;VAR:FDATE=20080731&amp;VAR:FREQ=WEEKLY&amp;VAR:RELITEM=&amp;VAR:CURRENCY=&amp;VAR:DB_TYPE=&amp;VAR:UNITS=M&amp;window=popup&amp;w","idth=535&amp;height=425&amp;START_MAXIMIZED=FALSE&amp;Y=120&amp;display_string=audit"}</definedName>
    <definedName name="_898__FDSAUDITLINK__" hidden="1">{"fdsup://directions/FAT Viewer?action=UPDATE&amp;creator=factSet&amp;DYN_ARGS=true&amp;DOC_NAME=FAT:RGQ_ENTRPR_VAL_EV_SOURCE_WINDOW.FAT&amp;VAR:ID1=PLL&amp;VAR:SDATE=20081017&amp;VAR:FDATE=20080731&amp;VAR:FREQ=WEEKLY&amp;VAR:RELITEM=&amp;VAR:CURRENCY=&amp;VAR:DB_TYPE=&amp;VAR:UNITS=M&amp;window=popup&amp;w","idth=535&amp;height=425&amp;START_MAXIMIZED=FALSE&amp;Y=120&amp;display_string=audit"}</definedName>
    <definedName name="_899__FDSAUDITLINK__" localSheetId="1" hidden="1">{"fdsup://directions/FAT Viewer?action=UPDATE&amp;creator=factSet&amp;DYN_ARGS=true&amp;DOC_NAME=FAT:RGQ_ENTRPR_VAL_EV_SOURCE_WINDOW.FAT&amp;VAR:ID1=PLL&amp;VAR:SDATE=20081010&amp;VAR:FDATE=20080731&amp;VAR:FREQ=WEEKLY&amp;VAR:RELITEM=&amp;VAR:CURRENCY=&amp;VAR:DB_TYPE=&amp;VAR:UNITS=M&amp;window=popup&amp;w","idth=535&amp;height=425&amp;START_MAXIMIZED=FALSE&amp;Y=120&amp;display_string=audit"}</definedName>
    <definedName name="_899__FDSAUDITLINK__" localSheetId="0" hidden="1">{"fdsup://directions/FAT Viewer?action=UPDATE&amp;creator=factSet&amp;DYN_ARGS=true&amp;DOC_NAME=FAT:RGQ_ENTRPR_VAL_EV_SOURCE_WINDOW.FAT&amp;VAR:ID1=PLL&amp;VAR:SDATE=20081010&amp;VAR:FDATE=20080731&amp;VAR:FREQ=WEEKLY&amp;VAR:RELITEM=&amp;VAR:CURRENCY=&amp;VAR:DB_TYPE=&amp;VAR:UNITS=M&amp;window=popup&amp;w","idth=535&amp;height=425&amp;START_MAXIMIZED=FALSE&amp;Y=120&amp;display_string=audit"}</definedName>
    <definedName name="_899__FDSAUDITLINK__" hidden="1">{"fdsup://directions/FAT Viewer?action=UPDATE&amp;creator=factSet&amp;DYN_ARGS=true&amp;DOC_NAME=FAT:RGQ_ENTRPR_VAL_EV_SOURCE_WINDOW.FAT&amp;VAR:ID1=PLL&amp;VAR:SDATE=20081010&amp;VAR:FDATE=20080731&amp;VAR:FREQ=WEEKLY&amp;VAR:RELITEM=&amp;VAR:CURRENCY=&amp;VAR:DB_TYPE=&amp;VAR:UNITS=M&amp;window=popup&amp;w","idth=535&amp;height=425&amp;START_MAXIMIZED=FALSE&amp;Y=120&amp;display_string=audit"}</definedName>
    <definedName name="_9__123Graph_AChart_4" localSheetId="0" hidden="1">#REF!</definedName>
    <definedName name="_9__123Graph_AChart_4" hidden="1">#REF!</definedName>
    <definedName name="_9__FDSAUDITLINK__" localSheetId="1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9__FDSAUDITLINK__" localSheetId="0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9__FDSAUDITLINK__" hidden="1">{"fdsup://directions/FAT Viewer?action=UPDATE&amp;creator=factSet&amp;DYN_ARGS=true&amp;DOC_NAME=FAT:RGQ_ENTRPR_VAL_EV_SOURCE_WINDOW.FAT&amp;VAR:ID1=PNR&amp;VAR:SDATE=20101112&amp;VAR:FDATE=20100930&amp;VAR:FREQ=WEEKLY&amp;VAR:RELITEM=&amp;VAR:CURRENCY=&amp;VAR:DB_TYPE=&amp;VAR:UNITS=M&amp;window=popup&amp;w","idth=535&amp;height=425&amp;START_MAXIMIZED=FALSE&amp;Y=120&amp;display_string=audit"}</definedName>
    <definedName name="_90__FDSAUDITLINK__" localSheetId="1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90__FDSAUDITLINK__" localSheetId="0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90__FDSAUDITLINK__" hidden="1">{"fdsup://directions/FAT Viewer?action=UPDATE&amp;creator=factSet&amp;DYN_ARGS=true&amp;DOC_NAME=FAT:RGQ_ENTRPR_VAL_EV_SOURCE_WINDOW.FAT&amp;VAR:ID1=PNR&amp;VAR:SDATE=20090424&amp;VAR:FDATE=20090331&amp;VAR:FREQ=WEEKLY&amp;VAR:RELITEM=&amp;VAR:CURRENCY=&amp;VAR:DB_TYPE=&amp;VAR:UNITS=M&amp;window=popup&amp;w","idth=535&amp;height=425&amp;START_MAXIMIZED=FALSE&amp;Y=120&amp;display_string=audit"}</definedName>
    <definedName name="_900__FDSAUDITLINK__" localSheetId="1" hidden="1">{"fdsup://directions/FAT Viewer?action=UPDATE&amp;creator=factSet&amp;DYN_ARGS=true&amp;DOC_NAME=FAT:RGQ_ENTRPR_VAL_EV_SOURCE_WINDOW.FAT&amp;VAR:ID1=PLL&amp;VAR:SDATE=20081003&amp;VAR:FDATE=20080731&amp;VAR:FREQ=WEEKLY&amp;VAR:RELITEM=&amp;VAR:CURRENCY=&amp;VAR:DB_TYPE=&amp;VAR:UNITS=M&amp;window=popup&amp;w","idth=535&amp;height=425&amp;START_MAXIMIZED=FALSE&amp;Y=120&amp;display_string=audit"}</definedName>
    <definedName name="_900__FDSAUDITLINK__" localSheetId="0" hidden="1">{"fdsup://directions/FAT Viewer?action=UPDATE&amp;creator=factSet&amp;DYN_ARGS=true&amp;DOC_NAME=FAT:RGQ_ENTRPR_VAL_EV_SOURCE_WINDOW.FAT&amp;VAR:ID1=PLL&amp;VAR:SDATE=20081003&amp;VAR:FDATE=20080731&amp;VAR:FREQ=WEEKLY&amp;VAR:RELITEM=&amp;VAR:CURRENCY=&amp;VAR:DB_TYPE=&amp;VAR:UNITS=M&amp;window=popup&amp;w","idth=535&amp;height=425&amp;START_MAXIMIZED=FALSE&amp;Y=120&amp;display_string=audit"}</definedName>
    <definedName name="_900__FDSAUDITLINK__" hidden="1">{"fdsup://directions/FAT Viewer?action=UPDATE&amp;creator=factSet&amp;DYN_ARGS=true&amp;DOC_NAME=FAT:RGQ_ENTRPR_VAL_EV_SOURCE_WINDOW.FAT&amp;VAR:ID1=PLL&amp;VAR:SDATE=20081003&amp;VAR:FDATE=20080731&amp;VAR:FREQ=WEEKLY&amp;VAR:RELITEM=&amp;VAR:CURRENCY=&amp;VAR:DB_TYPE=&amp;VAR:UNITS=M&amp;window=popup&amp;w","idth=535&amp;height=425&amp;START_MAXIMIZED=FALSE&amp;Y=120&amp;display_string=audit"}</definedName>
    <definedName name="_901__FDSAUDITLINK__" localSheetId="1" hidden="1">{"fdsup://directions/FAT Viewer?action=UPDATE&amp;creator=factSet&amp;DYN_ARGS=true&amp;DOC_NAME=FAT:RGQ_ENTRPR_VAL_EV_SOURCE_WINDOW.FAT&amp;VAR:ID1=PLL&amp;VAR:SDATE=20080926&amp;VAR:FDATE=20080731&amp;VAR:FREQ=WEEKLY&amp;VAR:RELITEM=&amp;VAR:CURRENCY=&amp;VAR:DB_TYPE=&amp;VAR:UNITS=M&amp;window=popup&amp;w","idth=535&amp;height=425&amp;START_MAXIMIZED=FALSE&amp;Y=120&amp;display_string=audit"}</definedName>
    <definedName name="_901__FDSAUDITLINK__" localSheetId="0" hidden="1">{"fdsup://directions/FAT Viewer?action=UPDATE&amp;creator=factSet&amp;DYN_ARGS=true&amp;DOC_NAME=FAT:RGQ_ENTRPR_VAL_EV_SOURCE_WINDOW.FAT&amp;VAR:ID1=PLL&amp;VAR:SDATE=20080926&amp;VAR:FDATE=20080731&amp;VAR:FREQ=WEEKLY&amp;VAR:RELITEM=&amp;VAR:CURRENCY=&amp;VAR:DB_TYPE=&amp;VAR:UNITS=M&amp;window=popup&amp;w","idth=535&amp;height=425&amp;START_MAXIMIZED=FALSE&amp;Y=120&amp;display_string=audit"}</definedName>
    <definedName name="_901__FDSAUDITLINK__" hidden="1">{"fdsup://directions/FAT Viewer?action=UPDATE&amp;creator=factSet&amp;DYN_ARGS=true&amp;DOC_NAME=FAT:RGQ_ENTRPR_VAL_EV_SOURCE_WINDOW.FAT&amp;VAR:ID1=PLL&amp;VAR:SDATE=20080926&amp;VAR:FDATE=20080731&amp;VAR:FREQ=WEEKLY&amp;VAR:RELITEM=&amp;VAR:CURRENCY=&amp;VAR:DB_TYPE=&amp;VAR:UNITS=M&amp;window=popup&amp;w","idth=535&amp;height=425&amp;START_MAXIMIZED=FALSE&amp;Y=120&amp;display_string=audit"}</definedName>
    <definedName name="_902__FDSAUDITLINK__" localSheetId="1" hidden="1">{"fdsup://directions/FAT Viewer?action=UPDATE&amp;creator=factSet&amp;DYN_ARGS=true&amp;DOC_NAME=FAT:RGQ_ENTRPR_VAL_EV_SOURCE_WINDOW.FAT&amp;VAR:ID1=PLL&amp;VAR:SDATE=20080919&amp;VAR:FDATE=20080731&amp;VAR:FREQ=WEEKLY&amp;VAR:RELITEM=&amp;VAR:CURRENCY=&amp;VAR:DB_TYPE=&amp;VAR:UNITS=M&amp;window=popup&amp;w","idth=535&amp;height=425&amp;START_MAXIMIZED=FALSE&amp;Y=120&amp;display_string=audit"}</definedName>
    <definedName name="_902__FDSAUDITLINK__" localSheetId="0" hidden="1">{"fdsup://directions/FAT Viewer?action=UPDATE&amp;creator=factSet&amp;DYN_ARGS=true&amp;DOC_NAME=FAT:RGQ_ENTRPR_VAL_EV_SOURCE_WINDOW.FAT&amp;VAR:ID1=PLL&amp;VAR:SDATE=20080919&amp;VAR:FDATE=20080731&amp;VAR:FREQ=WEEKLY&amp;VAR:RELITEM=&amp;VAR:CURRENCY=&amp;VAR:DB_TYPE=&amp;VAR:UNITS=M&amp;window=popup&amp;w","idth=535&amp;height=425&amp;START_MAXIMIZED=FALSE&amp;Y=120&amp;display_string=audit"}</definedName>
    <definedName name="_902__FDSAUDITLINK__" hidden="1">{"fdsup://directions/FAT Viewer?action=UPDATE&amp;creator=factSet&amp;DYN_ARGS=true&amp;DOC_NAME=FAT:RGQ_ENTRPR_VAL_EV_SOURCE_WINDOW.FAT&amp;VAR:ID1=PLL&amp;VAR:SDATE=20080919&amp;VAR:FDATE=20080731&amp;VAR:FREQ=WEEKLY&amp;VAR:RELITEM=&amp;VAR:CURRENCY=&amp;VAR:DB_TYPE=&amp;VAR:UNITS=M&amp;window=popup&amp;w","idth=535&amp;height=425&amp;START_MAXIMIZED=FALSE&amp;Y=120&amp;display_string=audit"}</definedName>
    <definedName name="_903__FDSAUDITLINK__" localSheetId="1" hidden="1">{"fdsup://directions/FAT Viewer?action=UPDATE&amp;creator=factSet&amp;DYN_ARGS=true&amp;DOC_NAME=FAT:RGQ_ENTRPR_VAL_EV_SOURCE_WINDOW.FAT&amp;VAR:ID1=PLL&amp;VAR:SDATE=20080912&amp;VAR:FDATE=20080731&amp;VAR:FREQ=WEEKLY&amp;VAR:RELITEM=&amp;VAR:CURRENCY=&amp;VAR:DB_TYPE=&amp;VAR:UNITS=M&amp;window=popup&amp;w","idth=535&amp;height=425&amp;START_MAXIMIZED=FALSE&amp;Y=120&amp;display_string=audit"}</definedName>
    <definedName name="_903__FDSAUDITLINK__" localSheetId="0" hidden="1">{"fdsup://directions/FAT Viewer?action=UPDATE&amp;creator=factSet&amp;DYN_ARGS=true&amp;DOC_NAME=FAT:RGQ_ENTRPR_VAL_EV_SOURCE_WINDOW.FAT&amp;VAR:ID1=PLL&amp;VAR:SDATE=20080912&amp;VAR:FDATE=20080731&amp;VAR:FREQ=WEEKLY&amp;VAR:RELITEM=&amp;VAR:CURRENCY=&amp;VAR:DB_TYPE=&amp;VAR:UNITS=M&amp;window=popup&amp;w","idth=535&amp;height=425&amp;START_MAXIMIZED=FALSE&amp;Y=120&amp;display_string=audit"}</definedName>
    <definedName name="_903__FDSAUDITLINK__" hidden="1">{"fdsup://directions/FAT Viewer?action=UPDATE&amp;creator=factSet&amp;DYN_ARGS=true&amp;DOC_NAME=FAT:RGQ_ENTRPR_VAL_EV_SOURCE_WINDOW.FAT&amp;VAR:ID1=PLL&amp;VAR:SDATE=20080912&amp;VAR:FDATE=20080731&amp;VAR:FREQ=WEEKLY&amp;VAR:RELITEM=&amp;VAR:CURRENCY=&amp;VAR:DB_TYPE=&amp;VAR:UNITS=M&amp;window=popup&amp;w","idth=535&amp;height=425&amp;START_MAXIMIZED=FALSE&amp;Y=120&amp;display_string=audit"}</definedName>
    <definedName name="_904__FDSAUDITLINK__" localSheetId="1" hidden="1">{"fdsup://directions/FAT Viewer?action=UPDATE&amp;creator=factSet&amp;DYN_ARGS=true&amp;DOC_NAME=FAT:RGQ_ENTRPR_VAL_EV_SOURCE_WINDOW.FAT&amp;VAR:ID1=PLL&amp;VAR:SDATE=20080905&amp;VAR:FDATE=20080731&amp;VAR:FREQ=WEEKLY&amp;VAR:RELITEM=&amp;VAR:CURRENCY=&amp;VAR:DB_TYPE=&amp;VAR:UNITS=M&amp;window=popup&amp;w","idth=535&amp;height=425&amp;START_MAXIMIZED=FALSE&amp;Y=120&amp;display_string=audit"}</definedName>
    <definedName name="_904__FDSAUDITLINK__" localSheetId="0" hidden="1">{"fdsup://directions/FAT Viewer?action=UPDATE&amp;creator=factSet&amp;DYN_ARGS=true&amp;DOC_NAME=FAT:RGQ_ENTRPR_VAL_EV_SOURCE_WINDOW.FAT&amp;VAR:ID1=PLL&amp;VAR:SDATE=20080905&amp;VAR:FDATE=20080731&amp;VAR:FREQ=WEEKLY&amp;VAR:RELITEM=&amp;VAR:CURRENCY=&amp;VAR:DB_TYPE=&amp;VAR:UNITS=M&amp;window=popup&amp;w","idth=535&amp;height=425&amp;START_MAXIMIZED=FALSE&amp;Y=120&amp;display_string=audit"}</definedName>
    <definedName name="_904__FDSAUDITLINK__" hidden="1">{"fdsup://directions/FAT Viewer?action=UPDATE&amp;creator=factSet&amp;DYN_ARGS=true&amp;DOC_NAME=FAT:RGQ_ENTRPR_VAL_EV_SOURCE_WINDOW.FAT&amp;VAR:ID1=PLL&amp;VAR:SDATE=20080905&amp;VAR:FDATE=20080731&amp;VAR:FREQ=WEEKLY&amp;VAR:RELITEM=&amp;VAR:CURRENCY=&amp;VAR:DB_TYPE=&amp;VAR:UNITS=M&amp;window=popup&amp;w","idth=535&amp;height=425&amp;START_MAXIMIZED=FALSE&amp;Y=120&amp;display_string=audit"}</definedName>
    <definedName name="_905__FDSAUDITLINK__" localSheetId="1" hidden="1">{"fdsup://directions/FAT Viewer?action=UPDATE&amp;creator=factSet&amp;DYN_ARGS=true&amp;DOC_NAME=FAT:RGQ_ENTRPR_VAL_EV_SOURCE_WINDOW.FAT&amp;VAR:ID1=PLL&amp;VAR:SDATE=20080829&amp;VAR:FDATE=20080731&amp;VAR:FREQ=WEEKLY&amp;VAR:RELITEM=&amp;VAR:CURRENCY=&amp;VAR:DB_TYPE=&amp;VAR:UNITS=M&amp;window=popup&amp;w","idth=535&amp;height=425&amp;START_MAXIMIZED=FALSE&amp;Y=120&amp;display_string=audit"}</definedName>
    <definedName name="_905__FDSAUDITLINK__" localSheetId="0" hidden="1">{"fdsup://directions/FAT Viewer?action=UPDATE&amp;creator=factSet&amp;DYN_ARGS=true&amp;DOC_NAME=FAT:RGQ_ENTRPR_VAL_EV_SOURCE_WINDOW.FAT&amp;VAR:ID1=PLL&amp;VAR:SDATE=20080829&amp;VAR:FDATE=20080731&amp;VAR:FREQ=WEEKLY&amp;VAR:RELITEM=&amp;VAR:CURRENCY=&amp;VAR:DB_TYPE=&amp;VAR:UNITS=M&amp;window=popup&amp;w","idth=535&amp;height=425&amp;START_MAXIMIZED=FALSE&amp;Y=120&amp;display_string=audit"}</definedName>
    <definedName name="_905__FDSAUDITLINK__" hidden="1">{"fdsup://directions/FAT Viewer?action=UPDATE&amp;creator=factSet&amp;DYN_ARGS=true&amp;DOC_NAME=FAT:RGQ_ENTRPR_VAL_EV_SOURCE_WINDOW.FAT&amp;VAR:ID1=PLL&amp;VAR:SDATE=20080829&amp;VAR:FDATE=20080731&amp;VAR:FREQ=WEEKLY&amp;VAR:RELITEM=&amp;VAR:CURRENCY=&amp;VAR:DB_TYPE=&amp;VAR:UNITS=M&amp;window=popup&amp;w","idth=535&amp;height=425&amp;START_MAXIMIZED=FALSE&amp;Y=120&amp;display_string=audit"}</definedName>
    <definedName name="_906__FDSAUDITLINK__" localSheetId="1" hidden="1">{"fdsup://directions/FAT Viewer?action=UPDATE&amp;creator=factSet&amp;DYN_ARGS=true&amp;DOC_NAME=FAT:RGQ_ENTRPR_VAL_EV_SOURCE_WINDOW.FAT&amp;VAR:ID1=PLL&amp;VAR:SDATE=20080822&amp;VAR:FDATE=20080731&amp;VAR:FREQ=WEEKLY&amp;VAR:RELITEM=&amp;VAR:CURRENCY=&amp;VAR:DB_TYPE=&amp;VAR:UNITS=M&amp;window=popup&amp;w","idth=535&amp;height=425&amp;START_MAXIMIZED=FALSE&amp;Y=120&amp;display_string=audit"}</definedName>
    <definedName name="_906__FDSAUDITLINK__" localSheetId="0" hidden="1">{"fdsup://directions/FAT Viewer?action=UPDATE&amp;creator=factSet&amp;DYN_ARGS=true&amp;DOC_NAME=FAT:RGQ_ENTRPR_VAL_EV_SOURCE_WINDOW.FAT&amp;VAR:ID1=PLL&amp;VAR:SDATE=20080822&amp;VAR:FDATE=20080731&amp;VAR:FREQ=WEEKLY&amp;VAR:RELITEM=&amp;VAR:CURRENCY=&amp;VAR:DB_TYPE=&amp;VAR:UNITS=M&amp;window=popup&amp;w","idth=535&amp;height=425&amp;START_MAXIMIZED=FALSE&amp;Y=120&amp;display_string=audit"}</definedName>
    <definedName name="_906__FDSAUDITLINK__" hidden="1">{"fdsup://directions/FAT Viewer?action=UPDATE&amp;creator=factSet&amp;DYN_ARGS=true&amp;DOC_NAME=FAT:RGQ_ENTRPR_VAL_EV_SOURCE_WINDOW.FAT&amp;VAR:ID1=PLL&amp;VAR:SDATE=20080822&amp;VAR:FDATE=20080731&amp;VAR:FREQ=WEEKLY&amp;VAR:RELITEM=&amp;VAR:CURRENCY=&amp;VAR:DB_TYPE=&amp;VAR:UNITS=M&amp;window=popup&amp;w","idth=535&amp;height=425&amp;START_MAXIMIZED=FALSE&amp;Y=120&amp;display_string=audit"}</definedName>
    <definedName name="_907__FDSAUDITLINK__" localSheetId="1" hidden="1">{"fdsup://directions/FAT Viewer?action=UPDATE&amp;creator=factSet&amp;DYN_ARGS=true&amp;DOC_NAME=FAT:RGQ_ENTRPR_VAL_EV_SOURCE_WINDOW.FAT&amp;VAR:ID1=PLL&amp;VAR:SDATE=20080815&amp;VAR:FDATE=20080731&amp;VAR:FREQ=WEEKLY&amp;VAR:RELITEM=&amp;VAR:CURRENCY=&amp;VAR:DB_TYPE=&amp;VAR:UNITS=M&amp;window=popup&amp;w","idth=535&amp;height=425&amp;START_MAXIMIZED=FALSE&amp;Y=120&amp;display_string=audit"}</definedName>
    <definedName name="_907__FDSAUDITLINK__" localSheetId="0" hidden="1">{"fdsup://directions/FAT Viewer?action=UPDATE&amp;creator=factSet&amp;DYN_ARGS=true&amp;DOC_NAME=FAT:RGQ_ENTRPR_VAL_EV_SOURCE_WINDOW.FAT&amp;VAR:ID1=PLL&amp;VAR:SDATE=20080815&amp;VAR:FDATE=20080731&amp;VAR:FREQ=WEEKLY&amp;VAR:RELITEM=&amp;VAR:CURRENCY=&amp;VAR:DB_TYPE=&amp;VAR:UNITS=M&amp;window=popup&amp;w","idth=535&amp;height=425&amp;START_MAXIMIZED=FALSE&amp;Y=120&amp;display_string=audit"}</definedName>
    <definedName name="_907__FDSAUDITLINK__" hidden="1">{"fdsup://directions/FAT Viewer?action=UPDATE&amp;creator=factSet&amp;DYN_ARGS=true&amp;DOC_NAME=FAT:RGQ_ENTRPR_VAL_EV_SOURCE_WINDOW.FAT&amp;VAR:ID1=PLL&amp;VAR:SDATE=20080815&amp;VAR:FDATE=20080731&amp;VAR:FREQ=WEEKLY&amp;VAR:RELITEM=&amp;VAR:CURRENCY=&amp;VAR:DB_TYPE=&amp;VAR:UNITS=M&amp;window=popup&amp;w","idth=535&amp;height=425&amp;START_MAXIMIZED=FALSE&amp;Y=120&amp;display_string=audit"}</definedName>
    <definedName name="_908__FDSAUDITLINK__" localSheetId="1" hidden="1">{"fdsup://directions/FAT Viewer?action=UPDATE&amp;creator=factSet&amp;DYN_ARGS=true&amp;DOC_NAME=FAT:RGQ_ENTRPR_VAL_EV_SOURCE_WINDOW.FAT&amp;VAR:ID1=PLL&amp;VAR:SDATE=20080808&amp;VAR:FDATE=20080731&amp;VAR:FREQ=WEEKLY&amp;VAR:RELITEM=&amp;VAR:CURRENCY=&amp;VAR:DB_TYPE=&amp;VAR:UNITS=M&amp;window=popup&amp;w","idth=535&amp;height=425&amp;START_MAXIMIZED=FALSE&amp;Y=120&amp;display_string=audit"}</definedName>
    <definedName name="_908__FDSAUDITLINK__" localSheetId="0" hidden="1">{"fdsup://directions/FAT Viewer?action=UPDATE&amp;creator=factSet&amp;DYN_ARGS=true&amp;DOC_NAME=FAT:RGQ_ENTRPR_VAL_EV_SOURCE_WINDOW.FAT&amp;VAR:ID1=PLL&amp;VAR:SDATE=20080808&amp;VAR:FDATE=20080731&amp;VAR:FREQ=WEEKLY&amp;VAR:RELITEM=&amp;VAR:CURRENCY=&amp;VAR:DB_TYPE=&amp;VAR:UNITS=M&amp;window=popup&amp;w","idth=535&amp;height=425&amp;START_MAXIMIZED=FALSE&amp;Y=120&amp;display_string=audit"}</definedName>
    <definedName name="_908__FDSAUDITLINK__" hidden="1">{"fdsup://directions/FAT Viewer?action=UPDATE&amp;creator=factSet&amp;DYN_ARGS=true&amp;DOC_NAME=FAT:RGQ_ENTRPR_VAL_EV_SOURCE_WINDOW.FAT&amp;VAR:ID1=PLL&amp;VAR:SDATE=20080808&amp;VAR:FDATE=20080731&amp;VAR:FREQ=WEEKLY&amp;VAR:RELITEM=&amp;VAR:CURRENCY=&amp;VAR:DB_TYPE=&amp;VAR:UNITS=M&amp;window=popup&amp;w","idth=535&amp;height=425&amp;START_MAXIMIZED=FALSE&amp;Y=120&amp;display_string=audit"}</definedName>
    <definedName name="_909__FDSAUDITLINK__" localSheetId="1" hidden="1">{"fdsup://directions/FAT Viewer?action=UPDATE&amp;creator=factSet&amp;DYN_ARGS=true&amp;DOC_NAME=FAT:RGQ_ENTRPR_VAL_EV_SOURCE_WINDOW.FAT&amp;VAR:ID1=PLL&amp;VAR:SDATE=20080801&amp;VAR:FDATE=20080731&amp;VAR:FREQ=WEEKLY&amp;VAR:RELITEM=&amp;VAR:CURRENCY=&amp;VAR:DB_TYPE=&amp;VAR:UNITS=M&amp;window=popup&amp;w","idth=535&amp;height=425&amp;START_MAXIMIZED=FALSE&amp;Y=120&amp;display_string=audit"}</definedName>
    <definedName name="_909__FDSAUDITLINK__" localSheetId="0" hidden="1">{"fdsup://directions/FAT Viewer?action=UPDATE&amp;creator=factSet&amp;DYN_ARGS=true&amp;DOC_NAME=FAT:RGQ_ENTRPR_VAL_EV_SOURCE_WINDOW.FAT&amp;VAR:ID1=PLL&amp;VAR:SDATE=20080801&amp;VAR:FDATE=20080731&amp;VAR:FREQ=WEEKLY&amp;VAR:RELITEM=&amp;VAR:CURRENCY=&amp;VAR:DB_TYPE=&amp;VAR:UNITS=M&amp;window=popup&amp;w","idth=535&amp;height=425&amp;START_MAXIMIZED=FALSE&amp;Y=120&amp;display_string=audit"}</definedName>
    <definedName name="_909__FDSAUDITLINK__" hidden="1">{"fdsup://directions/FAT Viewer?action=UPDATE&amp;creator=factSet&amp;DYN_ARGS=true&amp;DOC_NAME=FAT:RGQ_ENTRPR_VAL_EV_SOURCE_WINDOW.FAT&amp;VAR:ID1=PLL&amp;VAR:SDATE=20080801&amp;VAR:FDATE=20080731&amp;VAR:FREQ=WEEKLY&amp;VAR:RELITEM=&amp;VAR:CURRENCY=&amp;VAR:DB_TYPE=&amp;VAR:UNITS=M&amp;window=popup&amp;w","idth=535&amp;height=425&amp;START_MAXIMIZED=FALSE&amp;Y=120&amp;display_string=audit"}</definedName>
    <definedName name="_91__FDSAUDITLINK__" localSheetId="1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91__FDSAUDITLINK__" localSheetId="0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91__FDSAUDITLINK__" hidden="1">{"fdsup://directions/FAT Viewer?action=UPDATE&amp;creator=factSet&amp;DYN_ARGS=true&amp;DOC_NAME=FAT:RGQ_ENTRPR_VAL_EV_SOURCE_WINDOW.FAT&amp;VAR:ID1=PNR&amp;VAR:SDATE=20090417&amp;VAR:FDATE=20090331&amp;VAR:FREQ=WEEKLY&amp;VAR:RELITEM=&amp;VAR:CURRENCY=&amp;VAR:DB_TYPE=&amp;VAR:UNITS=M&amp;window=popup&amp;w","idth=535&amp;height=425&amp;START_MAXIMIZED=FALSE&amp;Y=120&amp;display_string=audit"}</definedName>
    <definedName name="_910__FDSAUDITLINK__" localSheetId="1" hidden="1">{"fdsup://directions/FAT Viewer?action=UPDATE&amp;creator=factSet&amp;DYN_ARGS=true&amp;DOC_NAME=FAT:RGQ_ENTRPR_VAL_EV_SOURCE_WINDOW.FAT&amp;VAR:ID1=PLL&amp;VAR:SDATE=20080725&amp;VAR:FDATE=20080430&amp;VAR:FREQ=WEEKLY&amp;VAR:RELITEM=&amp;VAR:CURRENCY=&amp;VAR:DB_TYPE=&amp;VAR:UNITS=M&amp;window=popup&amp;w","idth=535&amp;height=425&amp;START_MAXIMIZED=FALSE&amp;Y=120&amp;display_string=audit"}</definedName>
    <definedName name="_910__FDSAUDITLINK__" localSheetId="0" hidden="1">{"fdsup://directions/FAT Viewer?action=UPDATE&amp;creator=factSet&amp;DYN_ARGS=true&amp;DOC_NAME=FAT:RGQ_ENTRPR_VAL_EV_SOURCE_WINDOW.FAT&amp;VAR:ID1=PLL&amp;VAR:SDATE=20080725&amp;VAR:FDATE=20080430&amp;VAR:FREQ=WEEKLY&amp;VAR:RELITEM=&amp;VAR:CURRENCY=&amp;VAR:DB_TYPE=&amp;VAR:UNITS=M&amp;window=popup&amp;w","idth=535&amp;height=425&amp;START_MAXIMIZED=FALSE&amp;Y=120&amp;display_string=audit"}</definedName>
    <definedName name="_910__FDSAUDITLINK__" hidden="1">{"fdsup://directions/FAT Viewer?action=UPDATE&amp;creator=factSet&amp;DYN_ARGS=true&amp;DOC_NAME=FAT:RGQ_ENTRPR_VAL_EV_SOURCE_WINDOW.FAT&amp;VAR:ID1=PLL&amp;VAR:SDATE=20080725&amp;VAR:FDATE=20080430&amp;VAR:FREQ=WEEKLY&amp;VAR:RELITEM=&amp;VAR:CURRENCY=&amp;VAR:DB_TYPE=&amp;VAR:UNITS=M&amp;window=popup&amp;w","idth=535&amp;height=425&amp;START_MAXIMIZED=FALSE&amp;Y=120&amp;display_string=audit"}</definedName>
    <definedName name="_911__FDSAUDITLINK__" localSheetId="1" hidden="1">{"fdsup://directions/FAT Viewer?action=UPDATE&amp;creator=factSet&amp;DYN_ARGS=true&amp;DOC_NAME=FAT:RGQ_ENTRPR_VAL_EV_SOURCE_WINDOW.FAT&amp;VAR:ID1=PLL&amp;VAR:SDATE=20080718&amp;VAR:FDATE=20080430&amp;VAR:FREQ=WEEKLY&amp;VAR:RELITEM=&amp;VAR:CURRENCY=&amp;VAR:DB_TYPE=&amp;VAR:UNITS=M&amp;window=popup&amp;w","idth=535&amp;height=425&amp;START_MAXIMIZED=FALSE&amp;Y=120&amp;display_string=audit"}</definedName>
    <definedName name="_911__FDSAUDITLINK__" localSheetId="0" hidden="1">{"fdsup://directions/FAT Viewer?action=UPDATE&amp;creator=factSet&amp;DYN_ARGS=true&amp;DOC_NAME=FAT:RGQ_ENTRPR_VAL_EV_SOURCE_WINDOW.FAT&amp;VAR:ID1=PLL&amp;VAR:SDATE=20080718&amp;VAR:FDATE=20080430&amp;VAR:FREQ=WEEKLY&amp;VAR:RELITEM=&amp;VAR:CURRENCY=&amp;VAR:DB_TYPE=&amp;VAR:UNITS=M&amp;window=popup&amp;w","idth=535&amp;height=425&amp;START_MAXIMIZED=FALSE&amp;Y=120&amp;display_string=audit"}</definedName>
    <definedName name="_911__FDSAUDITLINK__" hidden="1">{"fdsup://directions/FAT Viewer?action=UPDATE&amp;creator=factSet&amp;DYN_ARGS=true&amp;DOC_NAME=FAT:RGQ_ENTRPR_VAL_EV_SOURCE_WINDOW.FAT&amp;VAR:ID1=PLL&amp;VAR:SDATE=20080718&amp;VAR:FDATE=20080430&amp;VAR:FREQ=WEEKLY&amp;VAR:RELITEM=&amp;VAR:CURRENCY=&amp;VAR:DB_TYPE=&amp;VAR:UNITS=M&amp;window=popup&amp;w","idth=535&amp;height=425&amp;START_MAXIMIZED=FALSE&amp;Y=120&amp;display_string=audit"}</definedName>
    <definedName name="_912__FDSAUDITLINK__" localSheetId="1" hidden="1">{"fdsup://directions/FAT Viewer?action=UPDATE&amp;creator=factSet&amp;DYN_ARGS=true&amp;DOC_NAME=FAT:RGQ_ENTRPR_VAL_EV_SOURCE_WINDOW.FAT&amp;VAR:ID1=PLL&amp;VAR:SDATE=20080711&amp;VAR:FDATE=20080430&amp;VAR:FREQ=WEEKLY&amp;VAR:RELITEM=&amp;VAR:CURRENCY=&amp;VAR:DB_TYPE=&amp;VAR:UNITS=M&amp;window=popup&amp;w","idth=535&amp;height=425&amp;START_MAXIMIZED=FALSE&amp;Y=120&amp;display_string=audit"}</definedName>
    <definedName name="_912__FDSAUDITLINK__" localSheetId="0" hidden="1">{"fdsup://directions/FAT Viewer?action=UPDATE&amp;creator=factSet&amp;DYN_ARGS=true&amp;DOC_NAME=FAT:RGQ_ENTRPR_VAL_EV_SOURCE_WINDOW.FAT&amp;VAR:ID1=PLL&amp;VAR:SDATE=20080711&amp;VAR:FDATE=20080430&amp;VAR:FREQ=WEEKLY&amp;VAR:RELITEM=&amp;VAR:CURRENCY=&amp;VAR:DB_TYPE=&amp;VAR:UNITS=M&amp;window=popup&amp;w","idth=535&amp;height=425&amp;START_MAXIMIZED=FALSE&amp;Y=120&amp;display_string=audit"}</definedName>
    <definedName name="_912__FDSAUDITLINK__" hidden="1">{"fdsup://directions/FAT Viewer?action=UPDATE&amp;creator=factSet&amp;DYN_ARGS=true&amp;DOC_NAME=FAT:RGQ_ENTRPR_VAL_EV_SOURCE_WINDOW.FAT&amp;VAR:ID1=PLL&amp;VAR:SDATE=20080711&amp;VAR:FDATE=20080430&amp;VAR:FREQ=WEEKLY&amp;VAR:RELITEM=&amp;VAR:CURRENCY=&amp;VAR:DB_TYPE=&amp;VAR:UNITS=M&amp;window=popup&amp;w","idth=535&amp;height=425&amp;START_MAXIMIZED=FALSE&amp;Y=120&amp;display_string=audit"}</definedName>
    <definedName name="_913__FDSAUDITLINK__" localSheetId="1" hidden="1">{"fdsup://directions/FAT Viewer?action=UPDATE&amp;creator=factSet&amp;DYN_ARGS=true&amp;DOC_NAME=FAT:RGQ_ENTRPR_VAL_EV_SOURCE_WINDOW.FAT&amp;VAR:ID1=PLL&amp;VAR:SDATE=20080703&amp;VAR:FDATE=20080430&amp;VAR:FREQ=WEEKLY&amp;VAR:RELITEM=&amp;VAR:CURRENCY=&amp;VAR:DB_TYPE=&amp;VAR:UNITS=M&amp;window=popup&amp;w","idth=535&amp;height=425&amp;START_MAXIMIZED=FALSE&amp;Y=120&amp;display_string=audit"}</definedName>
    <definedName name="_913__FDSAUDITLINK__" localSheetId="0" hidden="1">{"fdsup://directions/FAT Viewer?action=UPDATE&amp;creator=factSet&amp;DYN_ARGS=true&amp;DOC_NAME=FAT:RGQ_ENTRPR_VAL_EV_SOURCE_WINDOW.FAT&amp;VAR:ID1=PLL&amp;VAR:SDATE=20080703&amp;VAR:FDATE=20080430&amp;VAR:FREQ=WEEKLY&amp;VAR:RELITEM=&amp;VAR:CURRENCY=&amp;VAR:DB_TYPE=&amp;VAR:UNITS=M&amp;window=popup&amp;w","idth=535&amp;height=425&amp;START_MAXIMIZED=FALSE&amp;Y=120&amp;display_string=audit"}</definedName>
    <definedName name="_913__FDSAUDITLINK__" hidden="1">{"fdsup://directions/FAT Viewer?action=UPDATE&amp;creator=factSet&amp;DYN_ARGS=true&amp;DOC_NAME=FAT:RGQ_ENTRPR_VAL_EV_SOURCE_WINDOW.FAT&amp;VAR:ID1=PLL&amp;VAR:SDATE=20080703&amp;VAR:FDATE=20080430&amp;VAR:FREQ=WEEKLY&amp;VAR:RELITEM=&amp;VAR:CURRENCY=&amp;VAR:DB_TYPE=&amp;VAR:UNITS=M&amp;window=popup&amp;w","idth=535&amp;height=425&amp;START_MAXIMIZED=FALSE&amp;Y=120&amp;display_string=audit"}</definedName>
    <definedName name="_914__FDSAUDITLINK__" localSheetId="1" hidden="1">{"fdsup://directions/FAT Viewer?action=UPDATE&amp;creator=factSet&amp;DYN_ARGS=true&amp;DOC_NAME=FAT:RGQ_ENTRPR_VAL_EV_SOURCE_WINDOW.FAT&amp;VAR:ID1=PLL&amp;VAR:SDATE=20080627&amp;VAR:FDATE=20080430&amp;VAR:FREQ=WEEKLY&amp;VAR:RELITEM=&amp;VAR:CURRENCY=&amp;VAR:DB_TYPE=&amp;VAR:UNITS=M&amp;window=popup&amp;w","idth=535&amp;height=425&amp;START_MAXIMIZED=FALSE&amp;Y=120&amp;display_string=audit"}</definedName>
    <definedName name="_914__FDSAUDITLINK__" localSheetId="0" hidden="1">{"fdsup://directions/FAT Viewer?action=UPDATE&amp;creator=factSet&amp;DYN_ARGS=true&amp;DOC_NAME=FAT:RGQ_ENTRPR_VAL_EV_SOURCE_WINDOW.FAT&amp;VAR:ID1=PLL&amp;VAR:SDATE=20080627&amp;VAR:FDATE=20080430&amp;VAR:FREQ=WEEKLY&amp;VAR:RELITEM=&amp;VAR:CURRENCY=&amp;VAR:DB_TYPE=&amp;VAR:UNITS=M&amp;window=popup&amp;w","idth=535&amp;height=425&amp;START_MAXIMIZED=FALSE&amp;Y=120&amp;display_string=audit"}</definedName>
    <definedName name="_914__FDSAUDITLINK__" hidden="1">{"fdsup://directions/FAT Viewer?action=UPDATE&amp;creator=factSet&amp;DYN_ARGS=true&amp;DOC_NAME=FAT:RGQ_ENTRPR_VAL_EV_SOURCE_WINDOW.FAT&amp;VAR:ID1=PLL&amp;VAR:SDATE=20080627&amp;VAR:FDATE=20080430&amp;VAR:FREQ=WEEKLY&amp;VAR:RELITEM=&amp;VAR:CURRENCY=&amp;VAR:DB_TYPE=&amp;VAR:UNITS=M&amp;window=popup&amp;w","idth=535&amp;height=425&amp;START_MAXIMIZED=FALSE&amp;Y=120&amp;display_string=audit"}</definedName>
    <definedName name="_915__FDSAUDITLINK__" localSheetId="1" hidden="1">{"fdsup://directions/FAT Viewer?action=UPDATE&amp;creator=factSet&amp;DYN_ARGS=true&amp;DOC_NAME=FAT:RGQ_ENTRPR_VAL_EV_SOURCE_WINDOW.FAT&amp;VAR:ID1=PLL&amp;VAR:SDATE=20080620&amp;VAR:FDATE=20080430&amp;VAR:FREQ=WEEKLY&amp;VAR:RELITEM=&amp;VAR:CURRENCY=&amp;VAR:DB_TYPE=&amp;VAR:UNITS=M&amp;window=popup&amp;w","idth=535&amp;height=425&amp;START_MAXIMIZED=FALSE&amp;Y=120&amp;display_string=audit"}</definedName>
    <definedName name="_915__FDSAUDITLINK__" localSheetId="0" hidden="1">{"fdsup://directions/FAT Viewer?action=UPDATE&amp;creator=factSet&amp;DYN_ARGS=true&amp;DOC_NAME=FAT:RGQ_ENTRPR_VAL_EV_SOURCE_WINDOW.FAT&amp;VAR:ID1=PLL&amp;VAR:SDATE=20080620&amp;VAR:FDATE=20080430&amp;VAR:FREQ=WEEKLY&amp;VAR:RELITEM=&amp;VAR:CURRENCY=&amp;VAR:DB_TYPE=&amp;VAR:UNITS=M&amp;window=popup&amp;w","idth=535&amp;height=425&amp;START_MAXIMIZED=FALSE&amp;Y=120&amp;display_string=audit"}</definedName>
    <definedName name="_915__FDSAUDITLINK__" hidden="1">{"fdsup://directions/FAT Viewer?action=UPDATE&amp;creator=factSet&amp;DYN_ARGS=true&amp;DOC_NAME=FAT:RGQ_ENTRPR_VAL_EV_SOURCE_WINDOW.FAT&amp;VAR:ID1=PLL&amp;VAR:SDATE=20080620&amp;VAR:FDATE=20080430&amp;VAR:FREQ=WEEKLY&amp;VAR:RELITEM=&amp;VAR:CURRENCY=&amp;VAR:DB_TYPE=&amp;VAR:UNITS=M&amp;window=popup&amp;w","idth=535&amp;height=425&amp;START_MAXIMIZED=FALSE&amp;Y=120&amp;display_string=audit"}</definedName>
    <definedName name="_916__FDSAUDITLINK__" localSheetId="1" hidden="1">{"fdsup://directions/FAT Viewer?action=UPDATE&amp;creator=factSet&amp;DYN_ARGS=true&amp;DOC_NAME=FAT:RGQ_ENTRPR_VAL_EV_SOURCE_WINDOW.FAT&amp;VAR:ID1=PLL&amp;VAR:SDATE=20080613&amp;VAR:FDATE=20080430&amp;VAR:FREQ=WEEKLY&amp;VAR:RELITEM=&amp;VAR:CURRENCY=&amp;VAR:DB_TYPE=&amp;VAR:UNITS=M&amp;window=popup&amp;w","idth=535&amp;height=425&amp;START_MAXIMIZED=FALSE&amp;Y=120&amp;display_string=audit"}</definedName>
    <definedName name="_916__FDSAUDITLINK__" localSheetId="0" hidden="1">{"fdsup://directions/FAT Viewer?action=UPDATE&amp;creator=factSet&amp;DYN_ARGS=true&amp;DOC_NAME=FAT:RGQ_ENTRPR_VAL_EV_SOURCE_WINDOW.FAT&amp;VAR:ID1=PLL&amp;VAR:SDATE=20080613&amp;VAR:FDATE=20080430&amp;VAR:FREQ=WEEKLY&amp;VAR:RELITEM=&amp;VAR:CURRENCY=&amp;VAR:DB_TYPE=&amp;VAR:UNITS=M&amp;window=popup&amp;w","idth=535&amp;height=425&amp;START_MAXIMIZED=FALSE&amp;Y=120&amp;display_string=audit"}</definedName>
    <definedName name="_916__FDSAUDITLINK__" hidden="1">{"fdsup://directions/FAT Viewer?action=UPDATE&amp;creator=factSet&amp;DYN_ARGS=true&amp;DOC_NAME=FAT:RGQ_ENTRPR_VAL_EV_SOURCE_WINDOW.FAT&amp;VAR:ID1=PLL&amp;VAR:SDATE=20080613&amp;VAR:FDATE=20080430&amp;VAR:FREQ=WEEKLY&amp;VAR:RELITEM=&amp;VAR:CURRENCY=&amp;VAR:DB_TYPE=&amp;VAR:UNITS=M&amp;window=popup&amp;w","idth=535&amp;height=425&amp;START_MAXIMIZED=FALSE&amp;Y=120&amp;display_string=audit"}</definedName>
    <definedName name="_917__FDSAUDITLINK__" localSheetId="1" hidden="1">{"fdsup://directions/FAT Viewer?action=UPDATE&amp;creator=factSet&amp;DYN_ARGS=true&amp;DOC_NAME=FAT:RGQ_ENTRPR_VAL_EV_SOURCE_WINDOW.FAT&amp;VAR:ID1=PLL&amp;VAR:SDATE=20080606&amp;VAR:FDATE=20080430&amp;VAR:FREQ=WEEKLY&amp;VAR:RELITEM=&amp;VAR:CURRENCY=&amp;VAR:DB_TYPE=&amp;VAR:UNITS=M&amp;window=popup&amp;w","idth=535&amp;height=425&amp;START_MAXIMIZED=FALSE&amp;Y=120&amp;display_string=audit"}</definedName>
    <definedName name="_917__FDSAUDITLINK__" localSheetId="0" hidden="1">{"fdsup://directions/FAT Viewer?action=UPDATE&amp;creator=factSet&amp;DYN_ARGS=true&amp;DOC_NAME=FAT:RGQ_ENTRPR_VAL_EV_SOURCE_WINDOW.FAT&amp;VAR:ID1=PLL&amp;VAR:SDATE=20080606&amp;VAR:FDATE=20080430&amp;VAR:FREQ=WEEKLY&amp;VAR:RELITEM=&amp;VAR:CURRENCY=&amp;VAR:DB_TYPE=&amp;VAR:UNITS=M&amp;window=popup&amp;w","idth=535&amp;height=425&amp;START_MAXIMIZED=FALSE&amp;Y=120&amp;display_string=audit"}</definedName>
    <definedName name="_917__FDSAUDITLINK__" hidden="1">{"fdsup://directions/FAT Viewer?action=UPDATE&amp;creator=factSet&amp;DYN_ARGS=true&amp;DOC_NAME=FAT:RGQ_ENTRPR_VAL_EV_SOURCE_WINDOW.FAT&amp;VAR:ID1=PLL&amp;VAR:SDATE=20080606&amp;VAR:FDATE=20080430&amp;VAR:FREQ=WEEKLY&amp;VAR:RELITEM=&amp;VAR:CURRENCY=&amp;VAR:DB_TYPE=&amp;VAR:UNITS=M&amp;window=popup&amp;w","idth=535&amp;height=425&amp;START_MAXIMIZED=FALSE&amp;Y=120&amp;display_string=audit"}</definedName>
    <definedName name="_918__FDSAUDITLINK__" localSheetId="1" hidden="1">{"fdsup://directions/FAT Viewer?action=UPDATE&amp;creator=factSet&amp;DYN_ARGS=true&amp;DOC_NAME=FAT:RGQ_ENTRPR_VAL_EV_SOURCE_WINDOW.FAT&amp;VAR:ID1=PLL&amp;VAR:SDATE=20080530&amp;VAR:FDATE=20080430&amp;VAR:FREQ=WEEKLY&amp;VAR:RELITEM=&amp;VAR:CURRENCY=&amp;VAR:DB_TYPE=&amp;VAR:UNITS=M&amp;window=popup&amp;w","idth=535&amp;height=425&amp;START_MAXIMIZED=FALSE&amp;Y=120&amp;display_string=audit"}</definedName>
    <definedName name="_918__FDSAUDITLINK__" localSheetId="0" hidden="1">{"fdsup://directions/FAT Viewer?action=UPDATE&amp;creator=factSet&amp;DYN_ARGS=true&amp;DOC_NAME=FAT:RGQ_ENTRPR_VAL_EV_SOURCE_WINDOW.FAT&amp;VAR:ID1=PLL&amp;VAR:SDATE=20080530&amp;VAR:FDATE=20080430&amp;VAR:FREQ=WEEKLY&amp;VAR:RELITEM=&amp;VAR:CURRENCY=&amp;VAR:DB_TYPE=&amp;VAR:UNITS=M&amp;window=popup&amp;w","idth=535&amp;height=425&amp;START_MAXIMIZED=FALSE&amp;Y=120&amp;display_string=audit"}</definedName>
    <definedName name="_918__FDSAUDITLINK__" hidden="1">{"fdsup://directions/FAT Viewer?action=UPDATE&amp;creator=factSet&amp;DYN_ARGS=true&amp;DOC_NAME=FAT:RGQ_ENTRPR_VAL_EV_SOURCE_WINDOW.FAT&amp;VAR:ID1=PLL&amp;VAR:SDATE=20080530&amp;VAR:FDATE=20080430&amp;VAR:FREQ=WEEKLY&amp;VAR:RELITEM=&amp;VAR:CURRENCY=&amp;VAR:DB_TYPE=&amp;VAR:UNITS=M&amp;window=popup&amp;w","idth=535&amp;height=425&amp;START_MAXIMIZED=FALSE&amp;Y=120&amp;display_string=audit"}</definedName>
    <definedName name="_919__FDSAUDITLINK__" localSheetId="1" hidden="1">{"fdsup://directions/FAT Viewer?action=UPDATE&amp;creator=factSet&amp;DYN_ARGS=true&amp;DOC_NAME=FAT:RGQ_ENTRPR_VAL_EV_SOURCE_WINDOW.FAT&amp;VAR:ID1=PLL&amp;VAR:SDATE=20080523&amp;VAR:FDATE=20080430&amp;VAR:FREQ=WEEKLY&amp;VAR:RELITEM=&amp;VAR:CURRENCY=&amp;VAR:DB_TYPE=&amp;VAR:UNITS=M&amp;window=popup&amp;w","idth=535&amp;height=425&amp;START_MAXIMIZED=FALSE&amp;Y=120&amp;display_string=audit"}</definedName>
    <definedName name="_919__FDSAUDITLINK__" localSheetId="0" hidden="1">{"fdsup://directions/FAT Viewer?action=UPDATE&amp;creator=factSet&amp;DYN_ARGS=true&amp;DOC_NAME=FAT:RGQ_ENTRPR_VAL_EV_SOURCE_WINDOW.FAT&amp;VAR:ID1=PLL&amp;VAR:SDATE=20080523&amp;VAR:FDATE=20080430&amp;VAR:FREQ=WEEKLY&amp;VAR:RELITEM=&amp;VAR:CURRENCY=&amp;VAR:DB_TYPE=&amp;VAR:UNITS=M&amp;window=popup&amp;w","idth=535&amp;height=425&amp;START_MAXIMIZED=FALSE&amp;Y=120&amp;display_string=audit"}</definedName>
    <definedName name="_919__FDSAUDITLINK__" hidden="1">{"fdsup://directions/FAT Viewer?action=UPDATE&amp;creator=factSet&amp;DYN_ARGS=true&amp;DOC_NAME=FAT:RGQ_ENTRPR_VAL_EV_SOURCE_WINDOW.FAT&amp;VAR:ID1=PLL&amp;VAR:SDATE=20080523&amp;VAR:FDATE=20080430&amp;VAR:FREQ=WEEKLY&amp;VAR:RELITEM=&amp;VAR:CURRENCY=&amp;VAR:DB_TYPE=&amp;VAR:UNITS=M&amp;window=popup&amp;w","idth=535&amp;height=425&amp;START_MAXIMIZED=FALSE&amp;Y=120&amp;display_string=audit"}</definedName>
    <definedName name="_92__123Graph_CSS5_A" hidden="1">#N/A</definedName>
    <definedName name="_92__FDSAUDITLINK__" localSheetId="1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92__FDSAUDITLINK__" localSheetId="0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92__FDSAUDITLINK__" hidden="1">{"fdsup://directions/FAT Viewer?action=UPDATE&amp;creator=factSet&amp;DYN_ARGS=true&amp;DOC_NAME=FAT:RGQ_ENTRPR_VAL_EV_SOURCE_WINDOW.FAT&amp;VAR:ID1=PNR&amp;VAR:SDATE=20090409&amp;VAR:FDATE=20090331&amp;VAR:FREQ=WEEKLY&amp;VAR:RELITEM=&amp;VAR:CURRENCY=&amp;VAR:DB_TYPE=&amp;VAR:UNITS=M&amp;window=popup&amp;w","idth=535&amp;height=425&amp;START_MAXIMIZED=FALSE&amp;Y=120&amp;display_string=audit"}</definedName>
    <definedName name="_920__FDSAUDITLINK__" localSheetId="1" hidden="1">{"fdsup://directions/FAT Viewer?action=UPDATE&amp;creator=factSet&amp;DYN_ARGS=true&amp;DOC_NAME=FAT:RGQ_ENTRPR_VAL_EV_SOURCE_WINDOW.FAT&amp;VAR:ID1=PLL&amp;VAR:SDATE=20080516&amp;VAR:FDATE=20080430&amp;VAR:FREQ=WEEKLY&amp;VAR:RELITEM=&amp;VAR:CURRENCY=&amp;VAR:DB_TYPE=&amp;VAR:UNITS=M&amp;window=popup&amp;w","idth=535&amp;height=425&amp;START_MAXIMIZED=FALSE&amp;Y=120&amp;display_string=audit"}</definedName>
    <definedName name="_920__FDSAUDITLINK__" localSheetId="0" hidden="1">{"fdsup://directions/FAT Viewer?action=UPDATE&amp;creator=factSet&amp;DYN_ARGS=true&amp;DOC_NAME=FAT:RGQ_ENTRPR_VAL_EV_SOURCE_WINDOW.FAT&amp;VAR:ID1=PLL&amp;VAR:SDATE=20080516&amp;VAR:FDATE=20080430&amp;VAR:FREQ=WEEKLY&amp;VAR:RELITEM=&amp;VAR:CURRENCY=&amp;VAR:DB_TYPE=&amp;VAR:UNITS=M&amp;window=popup&amp;w","idth=535&amp;height=425&amp;START_MAXIMIZED=FALSE&amp;Y=120&amp;display_string=audit"}</definedName>
    <definedName name="_920__FDSAUDITLINK__" hidden="1">{"fdsup://directions/FAT Viewer?action=UPDATE&amp;creator=factSet&amp;DYN_ARGS=true&amp;DOC_NAME=FAT:RGQ_ENTRPR_VAL_EV_SOURCE_WINDOW.FAT&amp;VAR:ID1=PLL&amp;VAR:SDATE=20080516&amp;VAR:FDATE=20080430&amp;VAR:FREQ=WEEKLY&amp;VAR:RELITEM=&amp;VAR:CURRENCY=&amp;VAR:DB_TYPE=&amp;VAR:UNITS=M&amp;window=popup&amp;w","idth=535&amp;height=425&amp;START_MAXIMIZED=FALSE&amp;Y=120&amp;display_string=audit"}</definedName>
    <definedName name="_921__FDSAUDITLINK__" localSheetId="1" hidden="1">{"fdsup://directions/FAT Viewer?action=UPDATE&amp;creator=factSet&amp;DYN_ARGS=true&amp;DOC_NAME=FAT:RGQ_ENTRPR_VAL_EV_SOURCE_WINDOW.FAT&amp;VAR:ID1=PLL&amp;VAR:SDATE=20080509&amp;VAR:FDATE=20080430&amp;VAR:FREQ=WEEKLY&amp;VAR:RELITEM=&amp;VAR:CURRENCY=&amp;VAR:DB_TYPE=&amp;VAR:UNITS=M&amp;window=popup&amp;w","idth=535&amp;height=425&amp;START_MAXIMIZED=FALSE&amp;Y=120&amp;display_string=audit"}</definedName>
    <definedName name="_921__FDSAUDITLINK__" localSheetId="0" hidden="1">{"fdsup://directions/FAT Viewer?action=UPDATE&amp;creator=factSet&amp;DYN_ARGS=true&amp;DOC_NAME=FAT:RGQ_ENTRPR_VAL_EV_SOURCE_WINDOW.FAT&amp;VAR:ID1=PLL&amp;VAR:SDATE=20080509&amp;VAR:FDATE=20080430&amp;VAR:FREQ=WEEKLY&amp;VAR:RELITEM=&amp;VAR:CURRENCY=&amp;VAR:DB_TYPE=&amp;VAR:UNITS=M&amp;window=popup&amp;w","idth=535&amp;height=425&amp;START_MAXIMIZED=FALSE&amp;Y=120&amp;display_string=audit"}</definedName>
    <definedName name="_921__FDSAUDITLINK__" hidden="1">{"fdsup://directions/FAT Viewer?action=UPDATE&amp;creator=factSet&amp;DYN_ARGS=true&amp;DOC_NAME=FAT:RGQ_ENTRPR_VAL_EV_SOURCE_WINDOW.FAT&amp;VAR:ID1=PLL&amp;VAR:SDATE=20080509&amp;VAR:FDATE=20080430&amp;VAR:FREQ=WEEKLY&amp;VAR:RELITEM=&amp;VAR:CURRENCY=&amp;VAR:DB_TYPE=&amp;VAR:UNITS=M&amp;window=popup&amp;w","idth=535&amp;height=425&amp;START_MAXIMIZED=FALSE&amp;Y=120&amp;display_string=audit"}</definedName>
    <definedName name="_922__FDSAUDITLINK__" localSheetId="1" hidden="1">{"fdsup://directions/FAT Viewer?action=UPDATE&amp;creator=factSet&amp;DYN_ARGS=true&amp;DOC_NAME=FAT:RGQ_ENTRPR_VAL_EV_SOURCE_WINDOW.FAT&amp;VAR:ID1=PLL&amp;VAR:SDATE=20080502&amp;VAR:FDATE=20080430&amp;VAR:FREQ=WEEKLY&amp;VAR:RELITEM=&amp;VAR:CURRENCY=&amp;VAR:DB_TYPE=&amp;VAR:UNITS=M&amp;window=popup&amp;w","idth=535&amp;height=425&amp;START_MAXIMIZED=FALSE&amp;Y=120&amp;display_string=audit"}</definedName>
    <definedName name="_922__FDSAUDITLINK__" localSheetId="0" hidden="1">{"fdsup://directions/FAT Viewer?action=UPDATE&amp;creator=factSet&amp;DYN_ARGS=true&amp;DOC_NAME=FAT:RGQ_ENTRPR_VAL_EV_SOURCE_WINDOW.FAT&amp;VAR:ID1=PLL&amp;VAR:SDATE=20080502&amp;VAR:FDATE=20080430&amp;VAR:FREQ=WEEKLY&amp;VAR:RELITEM=&amp;VAR:CURRENCY=&amp;VAR:DB_TYPE=&amp;VAR:UNITS=M&amp;window=popup&amp;w","idth=535&amp;height=425&amp;START_MAXIMIZED=FALSE&amp;Y=120&amp;display_string=audit"}</definedName>
    <definedName name="_922__FDSAUDITLINK__" hidden="1">{"fdsup://directions/FAT Viewer?action=UPDATE&amp;creator=factSet&amp;DYN_ARGS=true&amp;DOC_NAME=FAT:RGQ_ENTRPR_VAL_EV_SOURCE_WINDOW.FAT&amp;VAR:ID1=PLL&amp;VAR:SDATE=20080502&amp;VAR:FDATE=20080430&amp;VAR:FREQ=WEEKLY&amp;VAR:RELITEM=&amp;VAR:CURRENCY=&amp;VAR:DB_TYPE=&amp;VAR:UNITS=M&amp;window=popup&amp;w","idth=535&amp;height=425&amp;START_MAXIMIZED=FALSE&amp;Y=120&amp;display_string=audit"}</definedName>
    <definedName name="_923__FDSAUDITLINK__" localSheetId="1" hidden="1">{"fdsup://directions/FAT Viewer?action=UPDATE&amp;creator=factSet&amp;DYN_ARGS=true&amp;DOC_NAME=FAT:RGQ_ENTRPR_VAL_EV_SOURCE_WINDOW.FAT&amp;VAR:ID1=PLL&amp;VAR:SDATE=20080425&amp;VAR:FDATE=20080131&amp;VAR:FREQ=WEEKLY&amp;VAR:RELITEM=&amp;VAR:CURRENCY=&amp;VAR:DB_TYPE=&amp;VAR:UNITS=M&amp;window=popup&amp;w","idth=535&amp;height=425&amp;START_MAXIMIZED=FALSE&amp;Y=120&amp;display_string=audit"}</definedName>
    <definedName name="_923__FDSAUDITLINK__" localSheetId="0" hidden="1">{"fdsup://directions/FAT Viewer?action=UPDATE&amp;creator=factSet&amp;DYN_ARGS=true&amp;DOC_NAME=FAT:RGQ_ENTRPR_VAL_EV_SOURCE_WINDOW.FAT&amp;VAR:ID1=PLL&amp;VAR:SDATE=20080425&amp;VAR:FDATE=20080131&amp;VAR:FREQ=WEEKLY&amp;VAR:RELITEM=&amp;VAR:CURRENCY=&amp;VAR:DB_TYPE=&amp;VAR:UNITS=M&amp;window=popup&amp;w","idth=535&amp;height=425&amp;START_MAXIMIZED=FALSE&amp;Y=120&amp;display_string=audit"}</definedName>
    <definedName name="_923__FDSAUDITLINK__" hidden="1">{"fdsup://directions/FAT Viewer?action=UPDATE&amp;creator=factSet&amp;DYN_ARGS=true&amp;DOC_NAME=FAT:RGQ_ENTRPR_VAL_EV_SOURCE_WINDOW.FAT&amp;VAR:ID1=PLL&amp;VAR:SDATE=20080425&amp;VAR:FDATE=20080131&amp;VAR:FREQ=WEEKLY&amp;VAR:RELITEM=&amp;VAR:CURRENCY=&amp;VAR:DB_TYPE=&amp;VAR:UNITS=M&amp;window=popup&amp;w","idth=535&amp;height=425&amp;START_MAXIMIZED=FALSE&amp;Y=120&amp;display_string=audit"}</definedName>
    <definedName name="_924__FDSAUDITLINK__" localSheetId="1" hidden="1">{"fdsup://directions/FAT Viewer?action=UPDATE&amp;creator=factSet&amp;DYN_ARGS=true&amp;DOC_NAME=FAT:RGQ_ENTRPR_VAL_EV_SOURCE_WINDOW.FAT&amp;VAR:ID1=PLL&amp;VAR:SDATE=20080418&amp;VAR:FDATE=20080131&amp;VAR:FREQ=WEEKLY&amp;VAR:RELITEM=&amp;VAR:CURRENCY=&amp;VAR:DB_TYPE=&amp;VAR:UNITS=M&amp;window=popup&amp;w","idth=535&amp;height=425&amp;START_MAXIMIZED=FALSE&amp;Y=120&amp;display_string=audit"}</definedName>
    <definedName name="_924__FDSAUDITLINK__" localSheetId="0" hidden="1">{"fdsup://directions/FAT Viewer?action=UPDATE&amp;creator=factSet&amp;DYN_ARGS=true&amp;DOC_NAME=FAT:RGQ_ENTRPR_VAL_EV_SOURCE_WINDOW.FAT&amp;VAR:ID1=PLL&amp;VAR:SDATE=20080418&amp;VAR:FDATE=20080131&amp;VAR:FREQ=WEEKLY&amp;VAR:RELITEM=&amp;VAR:CURRENCY=&amp;VAR:DB_TYPE=&amp;VAR:UNITS=M&amp;window=popup&amp;w","idth=535&amp;height=425&amp;START_MAXIMIZED=FALSE&amp;Y=120&amp;display_string=audit"}</definedName>
    <definedName name="_924__FDSAUDITLINK__" hidden="1">{"fdsup://directions/FAT Viewer?action=UPDATE&amp;creator=factSet&amp;DYN_ARGS=true&amp;DOC_NAME=FAT:RGQ_ENTRPR_VAL_EV_SOURCE_WINDOW.FAT&amp;VAR:ID1=PLL&amp;VAR:SDATE=20080418&amp;VAR:FDATE=20080131&amp;VAR:FREQ=WEEKLY&amp;VAR:RELITEM=&amp;VAR:CURRENCY=&amp;VAR:DB_TYPE=&amp;VAR:UNITS=M&amp;window=popup&amp;w","idth=535&amp;height=425&amp;START_MAXIMIZED=FALSE&amp;Y=120&amp;display_string=audit"}</definedName>
    <definedName name="_925__FDSAUDITLINK__" localSheetId="1" hidden="1">{"fdsup://directions/FAT Viewer?action=UPDATE&amp;creator=factSet&amp;DYN_ARGS=true&amp;DOC_NAME=FAT:RGQ_ENTRPR_VAL_EV_SOURCE_WINDOW.FAT&amp;VAR:ID1=PLL&amp;VAR:SDATE=20080411&amp;VAR:FDATE=20080131&amp;VAR:FREQ=WEEKLY&amp;VAR:RELITEM=&amp;VAR:CURRENCY=&amp;VAR:DB_TYPE=&amp;VAR:UNITS=M&amp;window=popup&amp;w","idth=535&amp;height=425&amp;START_MAXIMIZED=FALSE&amp;Y=120&amp;display_string=audit"}</definedName>
    <definedName name="_925__FDSAUDITLINK__" localSheetId="0" hidden="1">{"fdsup://directions/FAT Viewer?action=UPDATE&amp;creator=factSet&amp;DYN_ARGS=true&amp;DOC_NAME=FAT:RGQ_ENTRPR_VAL_EV_SOURCE_WINDOW.FAT&amp;VAR:ID1=PLL&amp;VAR:SDATE=20080411&amp;VAR:FDATE=20080131&amp;VAR:FREQ=WEEKLY&amp;VAR:RELITEM=&amp;VAR:CURRENCY=&amp;VAR:DB_TYPE=&amp;VAR:UNITS=M&amp;window=popup&amp;w","idth=535&amp;height=425&amp;START_MAXIMIZED=FALSE&amp;Y=120&amp;display_string=audit"}</definedName>
    <definedName name="_925__FDSAUDITLINK__" hidden="1">{"fdsup://directions/FAT Viewer?action=UPDATE&amp;creator=factSet&amp;DYN_ARGS=true&amp;DOC_NAME=FAT:RGQ_ENTRPR_VAL_EV_SOURCE_WINDOW.FAT&amp;VAR:ID1=PLL&amp;VAR:SDATE=20080411&amp;VAR:FDATE=20080131&amp;VAR:FREQ=WEEKLY&amp;VAR:RELITEM=&amp;VAR:CURRENCY=&amp;VAR:DB_TYPE=&amp;VAR:UNITS=M&amp;window=popup&amp;w","idth=535&amp;height=425&amp;START_MAXIMIZED=FALSE&amp;Y=120&amp;display_string=audit"}</definedName>
    <definedName name="_926__FDSAUDITLINK__" localSheetId="1" hidden="1">{"fdsup://directions/FAT Viewer?action=UPDATE&amp;creator=factSet&amp;DYN_ARGS=true&amp;DOC_NAME=FAT:RGQ_ENTRPR_VAL_EV_SOURCE_WINDOW.FAT&amp;VAR:ID1=PLL&amp;VAR:SDATE=20080404&amp;VAR:FDATE=20080131&amp;VAR:FREQ=WEEKLY&amp;VAR:RELITEM=&amp;VAR:CURRENCY=&amp;VAR:DB_TYPE=&amp;VAR:UNITS=M&amp;window=popup&amp;w","idth=535&amp;height=425&amp;START_MAXIMIZED=FALSE&amp;Y=120&amp;display_string=audit"}</definedName>
    <definedName name="_926__FDSAUDITLINK__" localSheetId="0" hidden="1">{"fdsup://directions/FAT Viewer?action=UPDATE&amp;creator=factSet&amp;DYN_ARGS=true&amp;DOC_NAME=FAT:RGQ_ENTRPR_VAL_EV_SOURCE_WINDOW.FAT&amp;VAR:ID1=PLL&amp;VAR:SDATE=20080404&amp;VAR:FDATE=20080131&amp;VAR:FREQ=WEEKLY&amp;VAR:RELITEM=&amp;VAR:CURRENCY=&amp;VAR:DB_TYPE=&amp;VAR:UNITS=M&amp;window=popup&amp;w","idth=535&amp;height=425&amp;START_MAXIMIZED=FALSE&amp;Y=120&amp;display_string=audit"}</definedName>
    <definedName name="_926__FDSAUDITLINK__" hidden="1">{"fdsup://directions/FAT Viewer?action=UPDATE&amp;creator=factSet&amp;DYN_ARGS=true&amp;DOC_NAME=FAT:RGQ_ENTRPR_VAL_EV_SOURCE_WINDOW.FAT&amp;VAR:ID1=PLL&amp;VAR:SDATE=20080404&amp;VAR:FDATE=20080131&amp;VAR:FREQ=WEEKLY&amp;VAR:RELITEM=&amp;VAR:CURRENCY=&amp;VAR:DB_TYPE=&amp;VAR:UNITS=M&amp;window=popup&amp;w","idth=535&amp;height=425&amp;START_MAXIMIZED=FALSE&amp;Y=120&amp;display_string=audit"}</definedName>
    <definedName name="_927__FDSAUDITLINK__" localSheetId="1" hidden="1">{"fdsup://directions/FAT Viewer?action=UPDATE&amp;creator=factSet&amp;DYN_ARGS=true&amp;DOC_NAME=FAT:RGQ_ENTRPR_VAL_EV_SOURCE_WINDOW.FAT&amp;VAR:ID1=PLL&amp;VAR:SDATE=20080328&amp;VAR:FDATE=20080131&amp;VAR:FREQ=WEEKLY&amp;VAR:RELITEM=&amp;VAR:CURRENCY=&amp;VAR:DB_TYPE=&amp;VAR:UNITS=M&amp;window=popup&amp;w","idth=535&amp;height=425&amp;START_MAXIMIZED=FALSE&amp;Y=120&amp;display_string=audit"}</definedName>
    <definedName name="_927__FDSAUDITLINK__" localSheetId="0" hidden="1">{"fdsup://directions/FAT Viewer?action=UPDATE&amp;creator=factSet&amp;DYN_ARGS=true&amp;DOC_NAME=FAT:RGQ_ENTRPR_VAL_EV_SOURCE_WINDOW.FAT&amp;VAR:ID1=PLL&amp;VAR:SDATE=20080328&amp;VAR:FDATE=20080131&amp;VAR:FREQ=WEEKLY&amp;VAR:RELITEM=&amp;VAR:CURRENCY=&amp;VAR:DB_TYPE=&amp;VAR:UNITS=M&amp;window=popup&amp;w","idth=535&amp;height=425&amp;START_MAXIMIZED=FALSE&amp;Y=120&amp;display_string=audit"}</definedName>
    <definedName name="_927__FDSAUDITLINK__" hidden="1">{"fdsup://directions/FAT Viewer?action=UPDATE&amp;creator=factSet&amp;DYN_ARGS=true&amp;DOC_NAME=FAT:RGQ_ENTRPR_VAL_EV_SOURCE_WINDOW.FAT&amp;VAR:ID1=PLL&amp;VAR:SDATE=20080328&amp;VAR:FDATE=20080131&amp;VAR:FREQ=WEEKLY&amp;VAR:RELITEM=&amp;VAR:CURRENCY=&amp;VAR:DB_TYPE=&amp;VAR:UNITS=M&amp;window=popup&amp;w","idth=535&amp;height=425&amp;START_MAXIMIZED=FALSE&amp;Y=120&amp;display_string=audit"}</definedName>
    <definedName name="_928__FDSAUDITLINK__" localSheetId="1" hidden="1">{"fdsup://directions/FAT Viewer?action=UPDATE&amp;creator=factSet&amp;DYN_ARGS=true&amp;DOC_NAME=FAT:RGQ_ENTRPR_VAL_EV_SOURCE_WINDOW.FAT&amp;VAR:ID1=PLL&amp;VAR:SDATE=20080320&amp;VAR:FDATE=20080131&amp;VAR:FREQ=WEEKLY&amp;VAR:RELITEM=&amp;VAR:CURRENCY=&amp;VAR:DB_TYPE=&amp;VAR:UNITS=M&amp;window=popup&amp;w","idth=535&amp;height=425&amp;START_MAXIMIZED=FALSE&amp;Y=120&amp;display_string=audit"}</definedName>
    <definedName name="_928__FDSAUDITLINK__" localSheetId="0" hidden="1">{"fdsup://directions/FAT Viewer?action=UPDATE&amp;creator=factSet&amp;DYN_ARGS=true&amp;DOC_NAME=FAT:RGQ_ENTRPR_VAL_EV_SOURCE_WINDOW.FAT&amp;VAR:ID1=PLL&amp;VAR:SDATE=20080320&amp;VAR:FDATE=20080131&amp;VAR:FREQ=WEEKLY&amp;VAR:RELITEM=&amp;VAR:CURRENCY=&amp;VAR:DB_TYPE=&amp;VAR:UNITS=M&amp;window=popup&amp;w","idth=535&amp;height=425&amp;START_MAXIMIZED=FALSE&amp;Y=120&amp;display_string=audit"}</definedName>
    <definedName name="_928__FDSAUDITLINK__" hidden="1">{"fdsup://directions/FAT Viewer?action=UPDATE&amp;creator=factSet&amp;DYN_ARGS=true&amp;DOC_NAME=FAT:RGQ_ENTRPR_VAL_EV_SOURCE_WINDOW.FAT&amp;VAR:ID1=PLL&amp;VAR:SDATE=20080320&amp;VAR:FDATE=20080131&amp;VAR:FREQ=WEEKLY&amp;VAR:RELITEM=&amp;VAR:CURRENCY=&amp;VAR:DB_TYPE=&amp;VAR:UNITS=M&amp;window=popup&amp;w","idth=535&amp;height=425&amp;START_MAXIMIZED=FALSE&amp;Y=120&amp;display_string=audit"}</definedName>
    <definedName name="_929__FDSAUDITLINK__" localSheetId="1" hidden="1">{"fdsup://directions/FAT Viewer?action=UPDATE&amp;creator=factSet&amp;DYN_ARGS=true&amp;DOC_NAME=FAT:RGQ_ENTRPR_VAL_EV_SOURCE_WINDOW.FAT&amp;VAR:ID1=PLL&amp;VAR:SDATE=20080314&amp;VAR:FDATE=20080131&amp;VAR:FREQ=WEEKLY&amp;VAR:RELITEM=&amp;VAR:CURRENCY=&amp;VAR:DB_TYPE=&amp;VAR:UNITS=M&amp;window=popup&amp;w","idth=535&amp;height=425&amp;START_MAXIMIZED=FALSE&amp;Y=120&amp;display_string=audit"}</definedName>
    <definedName name="_929__FDSAUDITLINK__" localSheetId="0" hidden="1">{"fdsup://directions/FAT Viewer?action=UPDATE&amp;creator=factSet&amp;DYN_ARGS=true&amp;DOC_NAME=FAT:RGQ_ENTRPR_VAL_EV_SOURCE_WINDOW.FAT&amp;VAR:ID1=PLL&amp;VAR:SDATE=20080314&amp;VAR:FDATE=20080131&amp;VAR:FREQ=WEEKLY&amp;VAR:RELITEM=&amp;VAR:CURRENCY=&amp;VAR:DB_TYPE=&amp;VAR:UNITS=M&amp;window=popup&amp;w","idth=535&amp;height=425&amp;START_MAXIMIZED=FALSE&amp;Y=120&amp;display_string=audit"}</definedName>
    <definedName name="_929__FDSAUDITLINK__" hidden="1">{"fdsup://directions/FAT Viewer?action=UPDATE&amp;creator=factSet&amp;DYN_ARGS=true&amp;DOC_NAME=FAT:RGQ_ENTRPR_VAL_EV_SOURCE_WINDOW.FAT&amp;VAR:ID1=PLL&amp;VAR:SDATE=20080314&amp;VAR:FDATE=20080131&amp;VAR:FREQ=WEEKLY&amp;VAR:RELITEM=&amp;VAR:CURRENCY=&amp;VAR:DB_TYPE=&amp;VAR:UNITS=M&amp;window=popup&amp;w","idth=535&amp;height=425&amp;START_MAXIMIZED=FALSE&amp;Y=120&amp;display_string=audit"}</definedName>
    <definedName name="_93__FDSAUDITLINK__" localSheetId="1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93__FDSAUDITLINK__" localSheetId="0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93__FDSAUDITLINK__" hidden="1">{"fdsup://directions/FAT Viewer?action=UPDATE&amp;creator=factSet&amp;DYN_ARGS=true&amp;DOC_NAME=FAT:RGQ_ENTRPR_VAL_EV_SOURCE_WINDOW.FAT&amp;VAR:ID1=PNR&amp;VAR:SDATE=20090403&amp;VAR:FDATE=20090331&amp;VAR:FREQ=WEEKLY&amp;VAR:RELITEM=&amp;VAR:CURRENCY=&amp;VAR:DB_TYPE=&amp;VAR:UNITS=M&amp;window=popup&amp;w","idth=535&amp;height=425&amp;START_MAXIMIZED=FALSE&amp;Y=120&amp;display_string=audit"}</definedName>
    <definedName name="_930__FDSAUDITLINK__" localSheetId="1" hidden="1">{"fdsup://directions/FAT Viewer?action=UPDATE&amp;creator=factSet&amp;DYN_ARGS=true&amp;DOC_NAME=FAT:RGQ_ENTRPR_VAL_EV_SOURCE_WINDOW.FAT&amp;VAR:ID1=PLL&amp;VAR:SDATE=20080307&amp;VAR:FDATE=20080131&amp;VAR:FREQ=WEEKLY&amp;VAR:RELITEM=&amp;VAR:CURRENCY=&amp;VAR:DB_TYPE=&amp;VAR:UNITS=M&amp;window=popup&amp;w","idth=535&amp;height=425&amp;START_MAXIMIZED=FALSE&amp;Y=120&amp;display_string=audit"}</definedName>
    <definedName name="_930__FDSAUDITLINK__" localSheetId="0" hidden="1">{"fdsup://directions/FAT Viewer?action=UPDATE&amp;creator=factSet&amp;DYN_ARGS=true&amp;DOC_NAME=FAT:RGQ_ENTRPR_VAL_EV_SOURCE_WINDOW.FAT&amp;VAR:ID1=PLL&amp;VAR:SDATE=20080307&amp;VAR:FDATE=20080131&amp;VAR:FREQ=WEEKLY&amp;VAR:RELITEM=&amp;VAR:CURRENCY=&amp;VAR:DB_TYPE=&amp;VAR:UNITS=M&amp;window=popup&amp;w","idth=535&amp;height=425&amp;START_MAXIMIZED=FALSE&amp;Y=120&amp;display_string=audit"}</definedName>
    <definedName name="_930__FDSAUDITLINK__" hidden="1">{"fdsup://directions/FAT Viewer?action=UPDATE&amp;creator=factSet&amp;DYN_ARGS=true&amp;DOC_NAME=FAT:RGQ_ENTRPR_VAL_EV_SOURCE_WINDOW.FAT&amp;VAR:ID1=PLL&amp;VAR:SDATE=20080307&amp;VAR:FDATE=20080131&amp;VAR:FREQ=WEEKLY&amp;VAR:RELITEM=&amp;VAR:CURRENCY=&amp;VAR:DB_TYPE=&amp;VAR:UNITS=M&amp;window=popup&amp;w","idth=535&amp;height=425&amp;START_MAXIMIZED=FALSE&amp;Y=120&amp;display_string=audit"}</definedName>
    <definedName name="_931__FDSAUDITLINK__" localSheetId="1" hidden="1">{"fdsup://directions/FAT Viewer?action=UPDATE&amp;creator=factSet&amp;DYN_ARGS=true&amp;DOC_NAME=FAT:RGQ_ENTRPR_VAL_EV_SOURCE_WINDOW.FAT&amp;VAR:ID1=PLL&amp;VAR:SDATE=20080229&amp;VAR:FDATE=20080131&amp;VAR:FREQ=WEEKLY&amp;VAR:RELITEM=&amp;VAR:CURRENCY=&amp;VAR:DB_TYPE=&amp;VAR:UNITS=M&amp;window=popup&amp;w","idth=535&amp;height=425&amp;START_MAXIMIZED=FALSE&amp;Y=120&amp;display_string=audit"}</definedName>
    <definedName name="_931__FDSAUDITLINK__" localSheetId="0" hidden="1">{"fdsup://directions/FAT Viewer?action=UPDATE&amp;creator=factSet&amp;DYN_ARGS=true&amp;DOC_NAME=FAT:RGQ_ENTRPR_VAL_EV_SOURCE_WINDOW.FAT&amp;VAR:ID1=PLL&amp;VAR:SDATE=20080229&amp;VAR:FDATE=20080131&amp;VAR:FREQ=WEEKLY&amp;VAR:RELITEM=&amp;VAR:CURRENCY=&amp;VAR:DB_TYPE=&amp;VAR:UNITS=M&amp;window=popup&amp;w","idth=535&amp;height=425&amp;START_MAXIMIZED=FALSE&amp;Y=120&amp;display_string=audit"}</definedName>
    <definedName name="_931__FDSAUDITLINK__" hidden="1">{"fdsup://directions/FAT Viewer?action=UPDATE&amp;creator=factSet&amp;DYN_ARGS=true&amp;DOC_NAME=FAT:RGQ_ENTRPR_VAL_EV_SOURCE_WINDOW.FAT&amp;VAR:ID1=PLL&amp;VAR:SDATE=20080229&amp;VAR:FDATE=20080131&amp;VAR:FREQ=WEEKLY&amp;VAR:RELITEM=&amp;VAR:CURRENCY=&amp;VAR:DB_TYPE=&amp;VAR:UNITS=M&amp;window=popup&amp;w","idth=535&amp;height=425&amp;START_MAXIMIZED=FALSE&amp;Y=120&amp;display_string=audit"}</definedName>
    <definedName name="_932__FDSAUDITLINK__" localSheetId="1" hidden="1">{"fdsup://directions/FAT Viewer?action=UPDATE&amp;creator=factSet&amp;DYN_ARGS=true&amp;DOC_NAME=FAT:RGQ_ENTRPR_VAL_EV_SOURCE_WINDOW.FAT&amp;VAR:ID1=PLL&amp;VAR:SDATE=20080222&amp;VAR:FDATE=20080131&amp;VAR:FREQ=WEEKLY&amp;VAR:RELITEM=&amp;VAR:CURRENCY=&amp;VAR:DB_TYPE=&amp;VAR:UNITS=M&amp;window=popup&amp;w","idth=535&amp;height=425&amp;START_MAXIMIZED=FALSE&amp;Y=120&amp;display_string=audit"}</definedName>
    <definedName name="_932__FDSAUDITLINK__" localSheetId="0" hidden="1">{"fdsup://directions/FAT Viewer?action=UPDATE&amp;creator=factSet&amp;DYN_ARGS=true&amp;DOC_NAME=FAT:RGQ_ENTRPR_VAL_EV_SOURCE_WINDOW.FAT&amp;VAR:ID1=PLL&amp;VAR:SDATE=20080222&amp;VAR:FDATE=20080131&amp;VAR:FREQ=WEEKLY&amp;VAR:RELITEM=&amp;VAR:CURRENCY=&amp;VAR:DB_TYPE=&amp;VAR:UNITS=M&amp;window=popup&amp;w","idth=535&amp;height=425&amp;START_MAXIMIZED=FALSE&amp;Y=120&amp;display_string=audit"}</definedName>
    <definedName name="_932__FDSAUDITLINK__" hidden="1">{"fdsup://directions/FAT Viewer?action=UPDATE&amp;creator=factSet&amp;DYN_ARGS=true&amp;DOC_NAME=FAT:RGQ_ENTRPR_VAL_EV_SOURCE_WINDOW.FAT&amp;VAR:ID1=PLL&amp;VAR:SDATE=20080222&amp;VAR:FDATE=20080131&amp;VAR:FREQ=WEEKLY&amp;VAR:RELITEM=&amp;VAR:CURRENCY=&amp;VAR:DB_TYPE=&amp;VAR:UNITS=M&amp;window=popup&amp;w","idth=535&amp;height=425&amp;START_MAXIMIZED=FALSE&amp;Y=120&amp;display_string=audit"}</definedName>
    <definedName name="_933__FDSAUDITLINK__" localSheetId="1" hidden="1">{"fdsup://directions/FAT Viewer?action=UPDATE&amp;creator=factSet&amp;DYN_ARGS=true&amp;DOC_NAME=FAT:RGQ_ENTRPR_VAL_EV_SOURCE_WINDOW.FAT&amp;VAR:ID1=PLL&amp;VAR:SDATE=20080215&amp;VAR:FDATE=20080131&amp;VAR:FREQ=WEEKLY&amp;VAR:RELITEM=&amp;VAR:CURRENCY=&amp;VAR:DB_TYPE=&amp;VAR:UNITS=M&amp;window=popup&amp;w","idth=535&amp;height=425&amp;START_MAXIMIZED=FALSE&amp;Y=120&amp;display_string=audit"}</definedName>
    <definedName name="_933__FDSAUDITLINK__" localSheetId="0" hidden="1">{"fdsup://directions/FAT Viewer?action=UPDATE&amp;creator=factSet&amp;DYN_ARGS=true&amp;DOC_NAME=FAT:RGQ_ENTRPR_VAL_EV_SOURCE_WINDOW.FAT&amp;VAR:ID1=PLL&amp;VAR:SDATE=20080215&amp;VAR:FDATE=20080131&amp;VAR:FREQ=WEEKLY&amp;VAR:RELITEM=&amp;VAR:CURRENCY=&amp;VAR:DB_TYPE=&amp;VAR:UNITS=M&amp;window=popup&amp;w","idth=535&amp;height=425&amp;START_MAXIMIZED=FALSE&amp;Y=120&amp;display_string=audit"}</definedName>
    <definedName name="_933__FDSAUDITLINK__" hidden="1">{"fdsup://directions/FAT Viewer?action=UPDATE&amp;creator=factSet&amp;DYN_ARGS=true&amp;DOC_NAME=FAT:RGQ_ENTRPR_VAL_EV_SOURCE_WINDOW.FAT&amp;VAR:ID1=PLL&amp;VAR:SDATE=20080215&amp;VAR:FDATE=20080131&amp;VAR:FREQ=WEEKLY&amp;VAR:RELITEM=&amp;VAR:CURRENCY=&amp;VAR:DB_TYPE=&amp;VAR:UNITS=M&amp;window=popup&amp;w","idth=535&amp;height=425&amp;START_MAXIMIZED=FALSE&amp;Y=120&amp;display_string=audit"}</definedName>
    <definedName name="_934__FDSAUDITLINK__" localSheetId="1" hidden="1">{"fdsup://directions/FAT Viewer?action=UPDATE&amp;creator=factSet&amp;DYN_ARGS=true&amp;DOC_NAME=FAT:RGQ_ENTRPR_VAL_EV_SOURCE_WINDOW.FAT&amp;VAR:ID1=PLL&amp;VAR:SDATE=20080208&amp;VAR:FDATE=20080131&amp;VAR:FREQ=WEEKLY&amp;VAR:RELITEM=&amp;VAR:CURRENCY=&amp;VAR:DB_TYPE=&amp;VAR:UNITS=M&amp;window=popup&amp;w","idth=535&amp;height=425&amp;START_MAXIMIZED=FALSE&amp;Y=120&amp;display_string=audit"}</definedName>
    <definedName name="_934__FDSAUDITLINK__" localSheetId="0" hidden="1">{"fdsup://directions/FAT Viewer?action=UPDATE&amp;creator=factSet&amp;DYN_ARGS=true&amp;DOC_NAME=FAT:RGQ_ENTRPR_VAL_EV_SOURCE_WINDOW.FAT&amp;VAR:ID1=PLL&amp;VAR:SDATE=20080208&amp;VAR:FDATE=20080131&amp;VAR:FREQ=WEEKLY&amp;VAR:RELITEM=&amp;VAR:CURRENCY=&amp;VAR:DB_TYPE=&amp;VAR:UNITS=M&amp;window=popup&amp;w","idth=535&amp;height=425&amp;START_MAXIMIZED=FALSE&amp;Y=120&amp;display_string=audit"}</definedName>
    <definedName name="_934__FDSAUDITLINK__" hidden="1">{"fdsup://directions/FAT Viewer?action=UPDATE&amp;creator=factSet&amp;DYN_ARGS=true&amp;DOC_NAME=FAT:RGQ_ENTRPR_VAL_EV_SOURCE_WINDOW.FAT&amp;VAR:ID1=PLL&amp;VAR:SDATE=20080208&amp;VAR:FDATE=20080131&amp;VAR:FREQ=WEEKLY&amp;VAR:RELITEM=&amp;VAR:CURRENCY=&amp;VAR:DB_TYPE=&amp;VAR:UNITS=M&amp;window=popup&amp;w","idth=535&amp;height=425&amp;START_MAXIMIZED=FALSE&amp;Y=120&amp;display_string=audit"}</definedName>
    <definedName name="_935__FDSAUDITLINK__" localSheetId="1" hidden="1">{"fdsup://directions/FAT Viewer?action=UPDATE&amp;creator=factSet&amp;DYN_ARGS=true&amp;DOC_NAME=FAT:RGQ_ENTRPR_VAL_EV_SOURCE_WINDOW.FAT&amp;VAR:ID1=PLL&amp;VAR:SDATE=20080201&amp;VAR:FDATE=20080131&amp;VAR:FREQ=WEEKLY&amp;VAR:RELITEM=&amp;VAR:CURRENCY=&amp;VAR:DB_TYPE=&amp;VAR:UNITS=M&amp;window=popup&amp;w","idth=535&amp;height=425&amp;START_MAXIMIZED=FALSE&amp;Y=120&amp;display_string=audit"}</definedName>
    <definedName name="_935__FDSAUDITLINK__" localSheetId="0" hidden="1">{"fdsup://directions/FAT Viewer?action=UPDATE&amp;creator=factSet&amp;DYN_ARGS=true&amp;DOC_NAME=FAT:RGQ_ENTRPR_VAL_EV_SOURCE_WINDOW.FAT&amp;VAR:ID1=PLL&amp;VAR:SDATE=20080201&amp;VAR:FDATE=20080131&amp;VAR:FREQ=WEEKLY&amp;VAR:RELITEM=&amp;VAR:CURRENCY=&amp;VAR:DB_TYPE=&amp;VAR:UNITS=M&amp;window=popup&amp;w","idth=535&amp;height=425&amp;START_MAXIMIZED=FALSE&amp;Y=120&amp;display_string=audit"}</definedName>
    <definedName name="_935__FDSAUDITLINK__" hidden="1">{"fdsup://directions/FAT Viewer?action=UPDATE&amp;creator=factSet&amp;DYN_ARGS=true&amp;DOC_NAME=FAT:RGQ_ENTRPR_VAL_EV_SOURCE_WINDOW.FAT&amp;VAR:ID1=PLL&amp;VAR:SDATE=20080201&amp;VAR:FDATE=20080131&amp;VAR:FREQ=WEEKLY&amp;VAR:RELITEM=&amp;VAR:CURRENCY=&amp;VAR:DB_TYPE=&amp;VAR:UNITS=M&amp;window=popup&amp;w","idth=535&amp;height=425&amp;START_MAXIMIZED=FALSE&amp;Y=120&amp;display_string=audit"}</definedName>
    <definedName name="_936__FDSAUDITLINK__" localSheetId="1" hidden="1">{"fdsup://directions/FAT Viewer?action=UPDATE&amp;creator=factSet&amp;DYN_ARGS=true&amp;DOC_NAME=FAT:RGQ_ENTRPR_VAL_EV_SOURCE_WINDOW.FAT&amp;VAR:ID1=PLL&amp;VAR:SDATE=20080125&amp;VAR:FDATE=20071031&amp;VAR:FREQ=WEEKLY&amp;VAR:RELITEM=&amp;VAR:CURRENCY=&amp;VAR:DB_TYPE=&amp;VAR:UNITS=M&amp;window=popup&amp;w","idth=535&amp;height=425&amp;START_MAXIMIZED=FALSE&amp;Y=120&amp;display_string=audit"}</definedName>
    <definedName name="_936__FDSAUDITLINK__" localSheetId="0" hidden="1">{"fdsup://directions/FAT Viewer?action=UPDATE&amp;creator=factSet&amp;DYN_ARGS=true&amp;DOC_NAME=FAT:RGQ_ENTRPR_VAL_EV_SOURCE_WINDOW.FAT&amp;VAR:ID1=PLL&amp;VAR:SDATE=20080125&amp;VAR:FDATE=20071031&amp;VAR:FREQ=WEEKLY&amp;VAR:RELITEM=&amp;VAR:CURRENCY=&amp;VAR:DB_TYPE=&amp;VAR:UNITS=M&amp;window=popup&amp;w","idth=535&amp;height=425&amp;START_MAXIMIZED=FALSE&amp;Y=120&amp;display_string=audit"}</definedName>
    <definedName name="_936__FDSAUDITLINK__" hidden="1">{"fdsup://directions/FAT Viewer?action=UPDATE&amp;creator=factSet&amp;DYN_ARGS=true&amp;DOC_NAME=FAT:RGQ_ENTRPR_VAL_EV_SOURCE_WINDOW.FAT&amp;VAR:ID1=PLL&amp;VAR:SDATE=20080125&amp;VAR:FDATE=20071031&amp;VAR:FREQ=WEEKLY&amp;VAR:RELITEM=&amp;VAR:CURRENCY=&amp;VAR:DB_TYPE=&amp;VAR:UNITS=M&amp;window=popup&amp;w","idth=535&amp;height=425&amp;START_MAXIMIZED=FALSE&amp;Y=120&amp;display_string=audit"}</definedName>
    <definedName name="_937__FDSAUDITLINK__" localSheetId="1" hidden="1">{"fdsup://directions/FAT Viewer?action=UPDATE&amp;creator=factSet&amp;DYN_ARGS=true&amp;DOC_NAME=FAT:RGQ_ENTRPR_VAL_EV_SOURCE_WINDOW.FAT&amp;VAR:ID1=PLL&amp;VAR:SDATE=20080118&amp;VAR:FDATE=20071031&amp;VAR:FREQ=WEEKLY&amp;VAR:RELITEM=&amp;VAR:CURRENCY=&amp;VAR:DB_TYPE=&amp;VAR:UNITS=M&amp;window=popup&amp;w","idth=535&amp;height=425&amp;START_MAXIMIZED=FALSE&amp;Y=120&amp;display_string=audit"}</definedName>
    <definedName name="_937__FDSAUDITLINK__" localSheetId="0" hidden="1">{"fdsup://directions/FAT Viewer?action=UPDATE&amp;creator=factSet&amp;DYN_ARGS=true&amp;DOC_NAME=FAT:RGQ_ENTRPR_VAL_EV_SOURCE_WINDOW.FAT&amp;VAR:ID1=PLL&amp;VAR:SDATE=20080118&amp;VAR:FDATE=20071031&amp;VAR:FREQ=WEEKLY&amp;VAR:RELITEM=&amp;VAR:CURRENCY=&amp;VAR:DB_TYPE=&amp;VAR:UNITS=M&amp;window=popup&amp;w","idth=535&amp;height=425&amp;START_MAXIMIZED=FALSE&amp;Y=120&amp;display_string=audit"}</definedName>
    <definedName name="_937__FDSAUDITLINK__" hidden="1">{"fdsup://directions/FAT Viewer?action=UPDATE&amp;creator=factSet&amp;DYN_ARGS=true&amp;DOC_NAME=FAT:RGQ_ENTRPR_VAL_EV_SOURCE_WINDOW.FAT&amp;VAR:ID1=PLL&amp;VAR:SDATE=20080118&amp;VAR:FDATE=20071031&amp;VAR:FREQ=WEEKLY&amp;VAR:RELITEM=&amp;VAR:CURRENCY=&amp;VAR:DB_TYPE=&amp;VAR:UNITS=M&amp;window=popup&amp;w","idth=535&amp;height=425&amp;START_MAXIMIZED=FALSE&amp;Y=120&amp;display_string=audit"}</definedName>
    <definedName name="_938__FDSAUDITLINK__" localSheetId="1" hidden="1">{"fdsup://directions/FAT Viewer?action=UPDATE&amp;creator=factSet&amp;DYN_ARGS=true&amp;DOC_NAME=FAT:RGQ_ENTRPR_VAL_EV_SOURCE_WINDOW.FAT&amp;VAR:ID1=PLL&amp;VAR:SDATE=20080111&amp;VAR:FDATE=20071031&amp;VAR:FREQ=WEEKLY&amp;VAR:RELITEM=&amp;VAR:CURRENCY=&amp;VAR:DB_TYPE=&amp;VAR:UNITS=M&amp;window=popup&amp;w","idth=535&amp;height=425&amp;START_MAXIMIZED=FALSE&amp;Y=120&amp;display_string=audit"}</definedName>
    <definedName name="_938__FDSAUDITLINK__" localSheetId="0" hidden="1">{"fdsup://directions/FAT Viewer?action=UPDATE&amp;creator=factSet&amp;DYN_ARGS=true&amp;DOC_NAME=FAT:RGQ_ENTRPR_VAL_EV_SOURCE_WINDOW.FAT&amp;VAR:ID1=PLL&amp;VAR:SDATE=20080111&amp;VAR:FDATE=20071031&amp;VAR:FREQ=WEEKLY&amp;VAR:RELITEM=&amp;VAR:CURRENCY=&amp;VAR:DB_TYPE=&amp;VAR:UNITS=M&amp;window=popup&amp;w","idth=535&amp;height=425&amp;START_MAXIMIZED=FALSE&amp;Y=120&amp;display_string=audit"}</definedName>
    <definedName name="_938__FDSAUDITLINK__" hidden="1">{"fdsup://directions/FAT Viewer?action=UPDATE&amp;creator=factSet&amp;DYN_ARGS=true&amp;DOC_NAME=FAT:RGQ_ENTRPR_VAL_EV_SOURCE_WINDOW.FAT&amp;VAR:ID1=PLL&amp;VAR:SDATE=20080111&amp;VAR:FDATE=20071031&amp;VAR:FREQ=WEEKLY&amp;VAR:RELITEM=&amp;VAR:CURRENCY=&amp;VAR:DB_TYPE=&amp;VAR:UNITS=M&amp;window=popup&amp;w","idth=535&amp;height=425&amp;START_MAXIMIZED=FALSE&amp;Y=120&amp;display_string=audit"}</definedName>
    <definedName name="_939__FDSAUDITLINK__" localSheetId="1" hidden="1">{"fdsup://directions/FAT Viewer?action=UPDATE&amp;creator=factSet&amp;DYN_ARGS=true&amp;DOC_NAME=FAT:RGQ_ENTRPR_VAL_EV_SOURCE_WINDOW.FAT&amp;VAR:ID1=PLL&amp;VAR:SDATE=20080104&amp;VAR:FDATE=20071031&amp;VAR:FREQ=WEEKLY&amp;VAR:RELITEM=&amp;VAR:CURRENCY=&amp;VAR:DB_TYPE=&amp;VAR:UNITS=M&amp;window=popup&amp;w","idth=535&amp;height=425&amp;START_MAXIMIZED=FALSE&amp;Y=120&amp;display_string=audit"}</definedName>
    <definedName name="_939__FDSAUDITLINK__" localSheetId="0" hidden="1">{"fdsup://directions/FAT Viewer?action=UPDATE&amp;creator=factSet&amp;DYN_ARGS=true&amp;DOC_NAME=FAT:RGQ_ENTRPR_VAL_EV_SOURCE_WINDOW.FAT&amp;VAR:ID1=PLL&amp;VAR:SDATE=20080104&amp;VAR:FDATE=20071031&amp;VAR:FREQ=WEEKLY&amp;VAR:RELITEM=&amp;VAR:CURRENCY=&amp;VAR:DB_TYPE=&amp;VAR:UNITS=M&amp;window=popup&amp;w","idth=535&amp;height=425&amp;START_MAXIMIZED=FALSE&amp;Y=120&amp;display_string=audit"}</definedName>
    <definedName name="_939__FDSAUDITLINK__" hidden="1">{"fdsup://directions/FAT Viewer?action=UPDATE&amp;creator=factSet&amp;DYN_ARGS=true&amp;DOC_NAME=FAT:RGQ_ENTRPR_VAL_EV_SOURCE_WINDOW.FAT&amp;VAR:ID1=PLL&amp;VAR:SDATE=20080104&amp;VAR:FDATE=20071031&amp;VAR:FREQ=WEEKLY&amp;VAR:RELITEM=&amp;VAR:CURRENCY=&amp;VAR:DB_TYPE=&amp;VAR:UNITS=M&amp;window=popup&amp;w","idth=535&amp;height=425&amp;START_MAXIMIZED=FALSE&amp;Y=120&amp;display_string=audit"}</definedName>
    <definedName name="_94__FDSAUDITLINK__" localSheetId="1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94__FDSAUDITLINK__" localSheetId="0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94__FDSAUDITLINK__" hidden="1">{"fdsup://directions/FAT Viewer?action=UPDATE&amp;creator=factSet&amp;DYN_ARGS=true&amp;DOC_NAME=FAT:RGQ_ENTRPR_VAL_EV_SOURCE_WINDOW.FAT&amp;VAR:ID1=PNR&amp;VAR:SDATE=20090327&amp;VAR:FDATE=20081231&amp;VAR:FREQ=WEEKLY&amp;VAR:RELITEM=&amp;VAR:CURRENCY=&amp;VAR:DB_TYPE=&amp;VAR:UNITS=M&amp;window=popup&amp;w","idth=535&amp;height=425&amp;START_MAXIMIZED=FALSE&amp;Y=120&amp;display_string=audit"}</definedName>
    <definedName name="_940__FDSAUDITLINK__" localSheetId="1" hidden="1">{"fdsup://directions/FAT Viewer?action=UPDATE&amp;creator=factSet&amp;DYN_ARGS=true&amp;DOC_NAME=FAT:RGQ_ENTRPR_VAL_EV_SOURCE_WINDOW.FAT&amp;VAR:ID1=PLL&amp;VAR:SDATE=20071228&amp;VAR:FDATE=20071031&amp;VAR:FREQ=WEEKLY&amp;VAR:RELITEM=&amp;VAR:CURRENCY=&amp;VAR:DB_TYPE=&amp;VAR:UNITS=M&amp;window=popup&amp;w","idth=535&amp;height=425&amp;START_MAXIMIZED=FALSE&amp;Y=120&amp;display_string=audit"}</definedName>
    <definedName name="_940__FDSAUDITLINK__" localSheetId="0" hidden="1">{"fdsup://directions/FAT Viewer?action=UPDATE&amp;creator=factSet&amp;DYN_ARGS=true&amp;DOC_NAME=FAT:RGQ_ENTRPR_VAL_EV_SOURCE_WINDOW.FAT&amp;VAR:ID1=PLL&amp;VAR:SDATE=20071228&amp;VAR:FDATE=20071031&amp;VAR:FREQ=WEEKLY&amp;VAR:RELITEM=&amp;VAR:CURRENCY=&amp;VAR:DB_TYPE=&amp;VAR:UNITS=M&amp;window=popup&amp;w","idth=535&amp;height=425&amp;START_MAXIMIZED=FALSE&amp;Y=120&amp;display_string=audit"}</definedName>
    <definedName name="_940__FDSAUDITLINK__" hidden="1">{"fdsup://directions/FAT Viewer?action=UPDATE&amp;creator=factSet&amp;DYN_ARGS=true&amp;DOC_NAME=FAT:RGQ_ENTRPR_VAL_EV_SOURCE_WINDOW.FAT&amp;VAR:ID1=PLL&amp;VAR:SDATE=20071228&amp;VAR:FDATE=20071031&amp;VAR:FREQ=WEEKLY&amp;VAR:RELITEM=&amp;VAR:CURRENCY=&amp;VAR:DB_TYPE=&amp;VAR:UNITS=M&amp;window=popup&amp;w","idth=535&amp;height=425&amp;START_MAXIMIZED=FALSE&amp;Y=120&amp;display_string=audit"}</definedName>
    <definedName name="_941__FDSAUDITLINK__" localSheetId="1" hidden="1">{"fdsup://directions/FAT Viewer?action=UPDATE&amp;creator=factSet&amp;DYN_ARGS=true&amp;DOC_NAME=FAT:RGQ_ENTRPR_VAL_EV_SOURCE_WINDOW.FAT&amp;VAR:ID1=PLL&amp;VAR:SDATE=20071221&amp;VAR:FDATE=20071031&amp;VAR:FREQ=WEEKLY&amp;VAR:RELITEM=&amp;VAR:CURRENCY=&amp;VAR:DB_TYPE=&amp;VAR:UNITS=M&amp;window=popup&amp;w","idth=535&amp;height=425&amp;START_MAXIMIZED=FALSE&amp;Y=120&amp;display_string=audit"}</definedName>
    <definedName name="_941__FDSAUDITLINK__" localSheetId="0" hidden="1">{"fdsup://directions/FAT Viewer?action=UPDATE&amp;creator=factSet&amp;DYN_ARGS=true&amp;DOC_NAME=FAT:RGQ_ENTRPR_VAL_EV_SOURCE_WINDOW.FAT&amp;VAR:ID1=PLL&amp;VAR:SDATE=20071221&amp;VAR:FDATE=20071031&amp;VAR:FREQ=WEEKLY&amp;VAR:RELITEM=&amp;VAR:CURRENCY=&amp;VAR:DB_TYPE=&amp;VAR:UNITS=M&amp;window=popup&amp;w","idth=535&amp;height=425&amp;START_MAXIMIZED=FALSE&amp;Y=120&amp;display_string=audit"}</definedName>
    <definedName name="_941__FDSAUDITLINK__" hidden="1">{"fdsup://directions/FAT Viewer?action=UPDATE&amp;creator=factSet&amp;DYN_ARGS=true&amp;DOC_NAME=FAT:RGQ_ENTRPR_VAL_EV_SOURCE_WINDOW.FAT&amp;VAR:ID1=PLL&amp;VAR:SDATE=20071221&amp;VAR:FDATE=20071031&amp;VAR:FREQ=WEEKLY&amp;VAR:RELITEM=&amp;VAR:CURRENCY=&amp;VAR:DB_TYPE=&amp;VAR:UNITS=M&amp;window=popup&amp;w","idth=535&amp;height=425&amp;START_MAXIMIZED=FALSE&amp;Y=120&amp;display_string=audit"}</definedName>
    <definedName name="_942__FDSAUDITLINK__" localSheetId="1" hidden="1">{"fdsup://directions/FAT Viewer?action=UPDATE&amp;creator=factSet&amp;DYN_ARGS=true&amp;DOC_NAME=FAT:RGQ_ENTRPR_VAL_EV_SOURCE_WINDOW.FAT&amp;VAR:ID1=PLL&amp;VAR:SDATE=20071214&amp;VAR:FDATE=20071031&amp;VAR:FREQ=WEEKLY&amp;VAR:RELITEM=&amp;VAR:CURRENCY=&amp;VAR:DB_TYPE=&amp;VAR:UNITS=M&amp;window=popup&amp;w","idth=535&amp;height=425&amp;START_MAXIMIZED=FALSE&amp;Y=120&amp;display_string=audit"}</definedName>
    <definedName name="_942__FDSAUDITLINK__" localSheetId="0" hidden="1">{"fdsup://directions/FAT Viewer?action=UPDATE&amp;creator=factSet&amp;DYN_ARGS=true&amp;DOC_NAME=FAT:RGQ_ENTRPR_VAL_EV_SOURCE_WINDOW.FAT&amp;VAR:ID1=PLL&amp;VAR:SDATE=20071214&amp;VAR:FDATE=20071031&amp;VAR:FREQ=WEEKLY&amp;VAR:RELITEM=&amp;VAR:CURRENCY=&amp;VAR:DB_TYPE=&amp;VAR:UNITS=M&amp;window=popup&amp;w","idth=535&amp;height=425&amp;START_MAXIMIZED=FALSE&amp;Y=120&amp;display_string=audit"}</definedName>
    <definedName name="_942__FDSAUDITLINK__" hidden="1">{"fdsup://directions/FAT Viewer?action=UPDATE&amp;creator=factSet&amp;DYN_ARGS=true&amp;DOC_NAME=FAT:RGQ_ENTRPR_VAL_EV_SOURCE_WINDOW.FAT&amp;VAR:ID1=PLL&amp;VAR:SDATE=20071214&amp;VAR:FDATE=20071031&amp;VAR:FREQ=WEEKLY&amp;VAR:RELITEM=&amp;VAR:CURRENCY=&amp;VAR:DB_TYPE=&amp;VAR:UNITS=M&amp;window=popup&amp;w","idth=535&amp;height=425&amp;START_MAXIMIZED=FALSE&amp;Y=120&amp;display_string=audit"}</definedName>
    <definedName name="_943__FDSAUDITLINK__" localSheetId="1" hidden="1">{"fdsup://directions/FAT Viewer?action=UPDATE&amp;creator=factSet&amp;DYN_ARGS=true&amp;DOC_NAME=FAT:RGQ_ENTRPR_VAL_EV_SOURCE_WINDOW.FAT&amp;VAR:ID1=PLL&amp;VAR:SDATE=20071207&amp;VAR:FDATE=20071031&amp;VAR:FREQ=WEEKLY&amp;VAR:RELITEM=&amp;VAR:CURRENCY=&amp;VAR:DB_TYPE=&amp;VAR:UNITS=M&amp;window=popup&amp;w","idth=535&amp;height=425&amp;START_MAXIMIZED=FALSE&amp;Y=120&amp;display_string=audit"}</definedName>
    <definedName name="_943__FDSAUDITLINK__" localSheetId="0" hidden="1">{"fdsup://directions/FAT Viewer?action=UPDATE&amp;creator=factSet&amp;DYN_ARGS=true&amp;DOC_NAME=FAT:RGQ_ENTRPR_VAL_EV_SOURCE_WINDOW.FAT&amp;VAR:ID1=PLL&amp;VAR:SDATE=20071207&amp;VAR:FDATE=20071031&amp;VAR:FREQ=WEEKLY&amp;VAR:RELITEM=&amp;VAR:CURRENCY=&amp;VAR:DB_TYPE=&amp;VAR:UNITS=M&amp;window=popup&amp;w","idth=535&amp;height=425&amp;START_MAXIMIZED=FALSE&amp;Y=120&amp;display_string=audit"}</definedName>
    <definedName name="_943__FDSAUDITLINK__" hidden="1">{"fdsup://directions/FAT Viewer?action=UPDATE&amp;creator=factSet&amp;DYN_ARGS=true&amp;DOC_NAME=FAT:RGQ_ENTRPR_VAL_EV_SOURCE_WINDOW.FAT&amp;VAR:ID1=PLL&amp;VAR:SDATE=20071207&amp;VAR:FDATE=20071031&amp;VAR:FREQ=WEEKLY&amp;VAR:RELITEM=&amp;VAR:CURRENCY=&amp;VAR:DB_TYPE=&amp;VAR:UNITS=M&amp;window=popup&amp;w","idth=535&amp;height=425&amp;START_MAXIMIZED=FALSE&amp;Y=120&amp;display_string=audit"}</definedName>
    <definedName name="_944__FDSAUDITLINK__" localSheetId="1" hidden="1">{"fdsup://directions/FAT Viewer?action=UPDATE&amp;creator=factSet&amp;DYN_ARGS=true&amp;DOC_NAME=FAT:RGQ_ENTRPR_VAL_EV_SOURCE_WINDOW.FAT&amp;VAR:ID1=PLL&amp;VAR:SDATE=20071130&amp;VAR:FDATE=20071031&amp;VAR:FREQ=WEEKLY&amp;VAR:RELITEM=&amp;VAR:CURRENCY=&amp;VAR:DB_TYPE=&amp;VAR:UNITS=M&amp;window=popup&amp;w","idth=535&amp;height=425&amp;START_MAXIMIZED=FALSE&amp;Y=120&amp;display_string=audit"}</definedName>
    <definedName name="_944__FDSAUDITLINK__" localSheetId="0" hidden="1">{"fdsup://directions/FAT Viewer?action=UPDATE&amp;creator=factSet&amp;DYN_ARGS=true&amp;DOC_NAME=FAT:RGQ_ENTRPR_VAL_EV_SOURCE_WINDOW.FAT&amp;VAR:ID1=PLL&amp;VAR:SDATE=20071130&amp;VAR:FDATE=20071031&amp;VAR:FREQ=WEEKLY&amp;VAR:RELITEM=&amp;VAR:CURRENCY=&amp;VAR:DB_TYPE=&amp;VAR:UNITS=M&amp;window=popup&amp;w","idth=535&amp;height=425&amp;START_MAXIMIZED=FALSE&amp;Y=120&amp;display_string=audit"}</definedName>
    <definedName name="_944__FDSAUDITLINK__" hidden="1">{"fdsup://directions/FAT Viewer?action=UPDATE&amp;creator=factSet&amp;DYN_ARGS=true&amp;DOC_NAME=FAT:RGQ_ENTRPR_VAL_EV_SOURCE_WINDOW.FAT&amp;VAR:ID1=PLL&amp;VAR:SDATE=20071130&amp;VAR:FDATE=20071031&amp;VAR:FREQ=WEEKLY&amp;VAR:RELITEM=&amp;VAR:CURRENCY=&amp;VAR:DB_TYPE=&amp;VAR:UNITS=M&amp;window=popup&amp;w","idth=535&amp;height=425&amp;START_MAXIMIZED=FALSE&amp;Y=120&amp;display_string=audit"}</definedName>
    <definedName name="_945__FDSAUDITLINK__" localSheetId="1" hidden="1">{"fdsup://directions/FAT Viewer?action=UPDATE&amp;creator=factSet&amp;DYN_ARGS=true&amp;DOC_NAME=FAT:RGQ_ENTRPR_VAL_EV_SOURCE_WINDOW.FAT&amp;VAR:ID1=PLL&amp;VAR:SDATE=20071123&amp;VAR:FDATE=20071031&amp;VAR:FREQ=WEEKLY&amp;VAR:RELITEM=&amp;VAR:CURRENCY=&amp;VAR:DB_TYPE=&amp;VAR:UNITS=M&amp;window=popup&amp;w","idth=535&amp;height=425&amp;START_MAXIMIZED=FALSE&amp;Y=120&amp;display_string=audit"}</definedName>
    <definedName name="_945__FDSAUDITLINK__" localSheetId="0" hidden="1">{"fdsup://directions/FAT Viewer?action=UPDATE&amp;creator=factSet&amp;DYN_ARGS=true&amp;DOC_NAME=FAT:RGQ_ENTRPR_VAL_EV_SOURCE_WINDOW.FAT&amp;VAR:ID1=PLL&amp;VAR:SDATE=20071123&amp;VAR:FDATE=20071031&amp;VAR:FREQ=WEEKLY&amp;VAR:RELITEM=&amp;VAR:CURRENCY=&amp;VAR:DB_TYPE=&amp;VAR:UNITS=M&amp;window=popup&amp;w","idth=535&amp;height=425&amp;START_MAXIMIZED=FALSE&amp;Y=120&amp;display_string=audit"}</definedName>
    <definedName name="_945__FDSAUDITLINK__" hidden="1">{"fdsup://directions/FAT Viewer?action=UPDATE&amp;creator=factSet&amp;DYN_ARGS=true&amp;DOC_NAME=FAT:RGQ_ENTRPR_VAL_EV_SOURCE_WINDOW.FAT&amp;VAR:ID1=PLL&amp;VAR:SDATE=20071123&amp;VAR:FDATE=20071031&amp;VAR:FREQ=WEEKLY&amp;VAR:RELITEM=&amp;VAR:CURRENCY=&amp;VAR:DB_TYPE=&amp;VAR:UNITS=M&amp;window=popup&amp;w","idth=535&amp;height=425&amp;START_MAXIMIZED=FALSE&amp;Y=120&amp;display_string=audit"}</definedName>
    <definedName name="_946__FDSAUDITLINK__" localSheetId="1" hidden="1">{"fdsup://directions/FAT Viewer?action=UPDATE&amp;creator=factSet&amp;DYN_ARGS=true&amp;DOC_NAME=FAT:RGQ_ENTRPR_VAL_EV_SOURCE_WINDOW.FAT&amp;VAR:ID1=PLL&amp;VAR:SDATE=20071116&amp;VAR:FDATE=20071031&amp;VAR:FREQ=WEEKLY&amp;VAR:RELITEM=&amp;VAR:CURRENCY=&amp;VAR:DB_TYPE=&amp;VAR:UNITS=M&amp;window=popup&amp;w","idth=535&amp;height=425&amp;START_MAXIMIZED=FALSE&amp;Y=120&amp;display_string=audit"}</definedName>
    <definedName name="_946__FDSAUDITLINK__" localSheetId="0" hidden="1">{"fdsup://directions/FAT Viewer?action=UPDATE&amp;creator=factSet&amp;DYN_ARGS=true&amp;DOC_NAME=FAT:RGQ_ENTRPR_VAL_EV_SOURCE_WINDOW.FAT&amp;VAR:ID1=PLL&amp;VAR:SDATE=20071116&amp;VAR:FDATE=20071031&amp;VAR:FREQ=WEEKLY&amp;VAR:RELITEM=&amp;VAR:CURRENCY=&amp;VAR:DB_TYPE=&amp;VAR:UNITS=M&amp;window=popup&amp;w","idth=535&amp;height=425&amp;START_MAXIMIZED=FALSE&amp;Y=120&amp;display_string=audit"}</definedName>
    <definedName name="_946__FDSAUDITLINK__" hidden="1">{"fdsup://directions/FAT Viewer?action=UPDATE&amp;creator=factSet&amp;DYN_ARGS=true&amp;DOC_NAME=FAT:RGQ_ENTRPR_VAL_EV_SOURCE_WINDOW.FAT&amp;VAR:ID1=PLL&amp;VAR:SDATE=20071116&amp;VAR:FDATE=20071031&amp;VAR:FREQ=WEEKLY&amp;VAR:RELITEM=&amp;VAR:CURRENCY=&amp;VAR:DB_TYPE=&amp;VAR:UNITS=M&amp;window=popup&amp;w","idth=535&amp;height=425&amp;START_MAXIMIZED=FALSE&amp;Y=120&amp;display_string=audit"}</definedName>
    <definedName name="_947__FDSAUDITLINK__" localSheetId="1" hidden="1">{"fdsup://directions/FAT Viewer?action=UPDATE&amp;creator=factSet&amp;DYN_ARGS=true&amp;DOC_NAME=FAT:RGQ_ENTRPR_VAL_EV_SOURCE_WINDOW.FAT&amp;VAR:ID1=PLL&amp;VAR:SDATE=20071109&amp;VAR:FDATE=20071031&amp;VAR:FREQ=WEEKLY&amp;VAR:RELITEM=&amp;VAR:CURRENCY=&amp;VAR:DB_TYPE=&amp;VAR:UNITS=M&amp;window=popup&amp;w","idth=535&amp;height=425&amp;START_MAXIMIZED=FALSE&amp;Y=120&amp;display_string=audit"}</definedName>
    <definedName name="_947__FDSAUDITLINK__" localSheetId="0" hidden="1">{"fdsup://directions/FAT Viewer?action=UPDATE&amp;creator=factSet&amp;DYN_ARGS=true&amp;DOC_NAME=FAT:RGQ_ENTRPR_VAL_EV_SOURCE_WINDOW.FAT&amp;VAR:ID1=PLL&amp;VAR:SDATE=20071109&amp;VAR:FDATE=20071031&amp;VAR:FREQ=WEEKLY&amp;VAR:RELITEM=&amp;VAR:CURRENCY=&amp;VAR:DB_TYPE=&amp;VAR:UNITS=M&amp;window=popup&amp;w","idth=535&amp;height=425&amp;START_MAXIMIZED=FALSE&amp;Y=120&amp;display_string=audit"}</definedName>
    <definedName name="_947__FDSAUDITLINK__" hidden="1">{"fdsup://directions/FAT Viewer?action=UPDATE&amp;creator=factSet&amp;DYN_ARGS=true&amp;DOC_NAME=FAT:RGQ_ENTRPR_VAL_EV_SOURCE_WINDOW.FAT&amp;VAR:ID1=PLL&amp;VAR:SDATE=20071109&amp;VAR:FDATE=20071031&amp;VAR:FREQ=WEEKLY&amp;VAR:RELITEM=&amp;VAR:CURRENCY=&amp;VAR:DB_TYPE=&amp;VAR:UNITS=M&amp;window=popup&amp;w","idth=535&amp;height=425&amp;START_MAXIMIZED=FALSE&amp;Y=120&amp;display_string=audit"}</definedName>
    <definedName name="_948__FDSAUDITLINK__" localSheetId="1" hidden="1">{"fdsup://directions/FAT Viewer?action=UPDATE&amp;creator=factSet&amp;DYN_ARGS=true&amp;DOC_NAME=FAT:RGQ_ENTRPR_VAL_EV_SOURCE_WINDOW.FAT&amp;VAR:ID1=PLL&amp;VAR:SDATE=20071102&amp;VAR:FDATE=20071031&amp;VAR:FREQ=WEEKLY&amp;VAR:RELITEM=&amp;VAR:CURRENCY=&amp;VAR:DB_TYPE=&amp;VAR:UNITS=M&amp;window=popup&amp;w","idth=535&amp;height=425&amp;START_MAXIMIZED=FALSE&amp;Y=120&amp;display_string=audit"}</definedName>
    <definedName name="_948__FDSAUDITLINK__" localSheetId="0" hidden="1">{"fdsup://directions/FAT Viewer?action=UPDATE&amp;creator=factSet&amp;DYN_ARGS=true&amp;DOC_NAME=FAT:RGQ_ENTRPR_VAL_EV_SOURCE_WINDOW.FAT&amp;VAR:ID1=PLL&amp;VAR:SDATE=20071102&amp;VAR:FDATE=20071031&amp;VAR:FREQ=WEEKLY&amp;VAR:RELITEM=&amp;VAR:CURRENCY=&amp;VAR:DB_TYPE=&amp;VAR:UNITS=M&amp;window=popup&amp;w","idth=535&amp;height=425&amp;START_MAXIMIZED=FALSE&amp;Y=120&amp;display_string=audit"}</definedName>
    <definedName name="_948__FDSAUDITLINK__" hidden="1">{"fdsup://directions/FAT Viewer?action=UPDATE&amp;creator=factSet&amp;DYN_ARGS=true&amp;DOC_NAME=FAT:RGQ_ENTRPR_VAL_EV_SOURCE_WINDOW.FAT&amp;VAR:ID1=PLL&amp;VAR:SDATE=20071102&amp;VAR:FDATE=20071031&amp;VAR:FREQ=WEEKLY&amp;VAR:RELITEM=&amp;VAR:CURRENCY=&amp;VAR:DB_TYPE=&amp;VAR:UNITS=M&amp;window=popup&amp;w","idth=535&amp;height=425&amp;START_MAXIMIZED=FALSE&amp;Y=120&amp;display_string=audit"}</definedName>
    <definedName name="_949__FDSAUDITLINK__" localSheetId="1" hidden="1">{"fdsup://directions/FAT Viewer?action=UPDATE&amp;creator=factSet&amp;DYN_ARGS=true&amp;DOC_NAME=FAT:RGQ_ENTRPR_VAL_EV_SOURCE_WINDOW.FAT&amp;VAR:ID1=PLL&amp;VAR:SDATE=20071026&amp;VAR:FDATE=20070731&amp;VAR:FREQ=WEEKLY&amp;VAR:RELITEM=&amp;VAR:CURRENCY=&amp;VAR:DB_TYPE=&amp;VAR:UNITS=M&amp;window=popup&amp;w","idth=535&amp;height=425&amp;START_MAXIMIZED=FALSE&amp;Y=120&amp;display_string=audit"}</definedName>
    <definedName name="_949__FDSAUDITLINK__" localSheetId="0" hidden="1">{"fdsup://directions/FAT Viewer?action=UPDATE&amp;creator=factSet&amp;DYN_ARGS=true&amp;DOC_NAME=FAT:RGQ_ENTRPR_VAL_EV_SOURCE_WINDOW.FAT&amp;VAR:ID1=PLL&amp;VAR:SDATE=20071026&amp;VAR:FDATE=20070731&amp;VAR:FREQ=WEEKLY&amp;VAR:RELITEM=&amp;VAR:CURRENCY=&amp;VAR:DB_TYPE=&amp;VAR:UNITS=M&amp;window=popup&amp;w","idth=535&amp;height=425&amp;START_MAXIMIZED=FALSE&amp;Y=120&amp;display_string=audit"}</definedName>
    <definedName name="_949__FDSAUDITLINK__" hidden="1">{"fdsup://directions/FAT Viewer?action=UPDATE&amp;creator=factSet&amp;DYN_ARGS=true&amp;DOC_NAME=FAT:RGQ_ENTRPR_VAL_EV_SOURCE_WINDOW.FAT&amp;VAR:ID1=PLL&amp;VAR:SDATE=20071026&amp;VAR:FDATE=20070731&amp;VAR:FREQ=WEEKLY&amp;VAR:RELITEM=&amp;VAR:CURRENCY=&amp;VAR:DB_TYPE=&amp;VAR:UNITS=M&amp;window=popup&amp;w","idth=535&amp;height=425&amp;START_MAXIMIZED=FALSE&amp;Y=120&amp;display_string=audit"}</definedName>
    <definedName name="_95__FDSAUDITLINK__" localSheetId="1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95__FDSAUDITLINK__" localSheetId="0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95__FDSAUDITLINK__" hidden="1">{"fdsup://directions/FAT Viewer?action=UPDATE&amp;creator=factSet&amp;DYN_ARGS=true&amp;DOC_NAME=FAT:RGQ_ENTRPR_VAL_EV_SOURCE_WINDOW.FAT&amp;VAR:ID1=PNR&amp;VAR:SDATE=20090320&amp;VAR:FDATE=20081231&amp;VAR:FREQ=WEEKLY&amp;VAR:RELITEM=&amp;VAR:CURRENCY=&amp;VAR:DB_TYPE=&amp;VAR:UNITS=M&amp;window=popup&amp;w","idth=535&amp;height=425&amp;START_MAXIMIZED=FALSE&amp;Y=120&amp;display_string=audit"}</definedName>
    <definedName name="_950__FDSAUDITLINK__" localSheetId="1" hidden="1">{"fdsup://directions/FAT Viewer?action=UPDATE&amp;creator=factSet&amp;DYN_ARGS=true&amp;DOC_NAME=FAT:RGQ_ENTRPR_VAL_EV_SOURCE_WINDOW.FAT&amp;VAR:ID1=PLL&amp;VAR:SDATE=20071019&amp;VAR:FDATE=20070731&amp;VAR:FREQ=WEEKLY&amp;VAR:RELITEM=&amp;VAR:CURRENCY=&amp;VAR:DB_TYPE=&amp;VAR:UNITS=M&amp;window=popup&amp;w","idth=535&amp;height=425&amp;START_MAXIMIZED=FALSE&amp;Y=120&amp;display_string=audit"}</definedName>
    <definedName name="_950__FDSAUDITLINK__" localSheetId="0" hidden="1">{"fdsup://directions/FAT Viewer?action=UPDATE&amp;creator=factSet&amp;DYN_ARGS=true&amp;DOC_NAME=FAT:RGQ_ENTRPR_VAL_EV_SOURCE_WINDOW.FAT&amp;VAR:ID1=PLL&amp;VAR:SDATE=20071019&amp;VAR:FDATE=20070731&amp;VAR:FREQ=WEEKLY&amp;VAR:RELITEM=&amp;VAR:CURRENCY=&amp;VAR:DB_TYPE=&amp;VAR:UNITS=M&amp;window=popup&amp;w","idth=535&amp;height=425&amp;START_MAXIMIZED=FALSE&amp;Y=120&amp;display_string=audit"}</definedName>
    <definedName name="_950__FDSAUDITLINK__" hidden="1">{"fdsup://directions/FAT Viewer?action=UPDATE&amp;creator=factSet&amp;DYN_ARGS=true&amp;DOC_NAME=FAT:RGQ_ENTRPR_VAL_EV_SOURCE_WINDOW.FAT&amp;VAR:ID1=PLL&amp;VAR:SDATE=20071019&amp;VAR:FDATE=20070731&amp;VAR:FREQ=WEEKLY&amp;VAR:RELITEM=&amp;VAR:CURRENCY=&amp;VAR:DB_TYPE=&amp;VAR:UNITS=M&amp;window=popup&amp;w","idth=535&amp;height=425&amp;START_MAXIMIZED=FALSE&amp;Y=120&amp;display_string=audit"}</definedName>
    <definedName name="_951__FDSAUDITLINK__" localSheetId="1" hidden="1">{"fdsup://directions/FAT Viewer?action=UPDATE&amp;creator=factSet&amp;DYN_ARGS=true&amp;DOC_NAME=FAT:RGQ_ENTRPR_VAL_EV_SOURCE_WINDOW.FAT&amp;VAR:ID1=PLL&amp;VAR:SDATE=20071012&amp;VAR:FDATE=20070731&amp;VAR:FREQ=WEEKLY&amp;VAR:RELITEM=&amp;VAR:CURRENCY=&amp;VAR:DB_TYPE=&amp;VAR:UNITS=M&amp;window=popup&amp;w","idth=535&amp;height=425&amp;START_MAXIMIZED=FALSE&amp;Y=120&amp;display_string=audit"}</definedName>
    <definedName name="_951__FDSAUDITLINK__" localSheetId="0" hidden="1">{"fdsup://directions/FAT Viewer?action=UPDATE&amp;creator=factSet&amp;DYN_ARGS=true&amp;DOC_NAME=FAT:RGQ_ENTRPR_VAL_EV_SOURCE_WINDOW.FAT&amp;VAR:ID1=PLL&amp;VAR:SDATE=20071012&amp;VAR:FDATE=20070731&amp;VAR:FREQ=WEEKLY&amp;VAR:RELITEM=&amp;VAR:CURRENCY=&amp;VAR:DB_TYPE=&amp;VAR:UNITS=M&amp;window=popup&amp;w","idth=535&amp;height=425&amp;START_MAXIMIZED=FALSE&amp;Y=120&amp;display_string=audit"}</definedName>
    <definedName name="_951__FDSAUDITLINK__" hidden="1">{"fdsup://directions/FAT Viewer?action=UPDATE&amp;creator=factSet&amp;DYN_ARGS=true&amp;DOC_NAME=FAT:RGQ_ENTRPR_VAL_EV_SOURCE_WINDOW.FAT&amp;VAR:ID1=PLL&amp;VAR:SDATE=20071012&amp;VAR:FDATE=20070731&amp;VAR:FREQ=WEEKLY&amp;VAR:RELITEM=&amp;VAR:CURRENCY=&amp;VAR:DB_TYPE=&amp;VAR:UNITS=M&amp;window=popup&amp;w","idth=535&amp;height=425&amp;START_MAXIMIZED=FALSE&amp;Y=120&amp;display_string=audit"}</definedName>
    <definedName name="_952__FDSAUDITLINK__" localSheetId="1" hidden="1">{"fdsup://directions/FAT Viewer?action=UPDATE&amp;creator=factSet&amp;DYN_ARGS=true&amp;DOC_NAME=FAT:RGQ_ENTRPR_VAL_EV_SOURCE_WINDOW.FAT&amp;VAR:ID1=PLL&amp;VAR:SDATE=20071005&amp;VAR:FDATE=20070731&amp;VAR:FREQ=WEEKLY&amp;VAR:RELITEM=&amp;VAR:CURRENCY=&amp;VAR:DB_TYPE=&amp;VAR:UNITS=M&amp;window=popup&amp;w","idth=535&amp;height=425&amp;START_MAXIMIZED=FALSE&amp;Y=120&amp;display_string=audit"}</definedName>
    <definedName name="_952__FDSAUDITLINK__" localSheetId="0" hidden="1">{"fdsup://directions/FAT Viewer?action=UPDATE&amp;creator=factSet&amp;DYN_ARGS=true&amp;DOC_NAME=FAT:RGQ_ENTRPR_VAL_EV_SOURCE_WINDOW.FAT&amp;VAR:ID1=PLL&amp;VAR:SDATE=20071005&amp;VAR:FDATE=20070731&amp;VAR:FREQ=WEEKLY&amp;VAR:RELITEM=&amp;VAR:CURRENCY=&amp;VAR:DB_TYPE=&amp;VAR:UNITS=M&amp;window=popup&amp;w","idth=535&amp;height=425&amp;START_MAXIMIZED=FALSE&amp;Y=120&amp;display_string=audit"}</definedName>
    <definedName name="_952__FDSAUDITLINK__" hidden="1">{"fdsup://directions/FAT Viewer?action=UPDATE&amp;creator=factSet&amp;DYN_ARGS=true&amp;DOC_NAME=FAT:RGQ_ENTRPR_VAL_EV_SOURCE_WINDOW.FAT&amp;VAR:ID1=PLL&amp;VAR:SDATE=20071005&amp;VAR:FDATE=20070731&amp;VAR:FREQ=WEEKLY&amp;VAR:RELITEM=&amp;VAR:CURRENCY=&amp;VAR:DB_TYPE=&amp;VAR:UNITS=M&amp;window=popup&amp;w","idth=535&amp;height=425&amp;START_MAXIMIZED=FALSE&amp;Y=120&amp;display_string=audit"}</definedName>
    <definedName name="_953__FDSAUDITLINK__" localSheetId="1" hidden="1">{"fdsup://directions/FAT Viewer?action=UPDATE&amp;creator=factSet&amp;DYN_ARGS=true&amp;DOC_NAME=FAT:RGQ_ENTRPR_VAL_EV_SOURCE_WINDOW.FAT&amp;VAR:ID1=PLL&amp;VAR:SDATE=20070928&amp;VAR:FDATE=20070731&amp;VAR:FREQ=WEEKLY&amp;VAR:RELITEM=&amp;VAR:CURRENCY=&amp;VAR:DB_TYPE=&amp;VAR:UNITS=M&amp;window=popup&amp;w","idth=535&amp;height=425&amp;START_MAXIMIZED=FALSE&amp;Y=120&amp;display_string=audit"}</definedName>
    <definedName name="_953__FDSAUDITLINK__" localSheetId="0" hidden="1">{"fdsup://directions/FAT Viewer?action=UPDATE&amp;creator=factSet&amp;DYN_ARGS=true&amp;DOC_NAME=FAT:RGQ_ENTRPR_VAL_EV_SOURCE_WINDOW.FAT&amp;VAR:ID1=PLL&amp;VAR:SDATE=20070928&amp;VAR:FDATE=20070731&amp;VAR:FREQ=WEEKLY&amp;VAR:RELITEM=&amp;VAR:CURRENCY=&amp;VAR:DB_TYPE=&amp;VAR:UNITS=M&amp;window=popup&amp;w","idth=535&amp;height=425&amp;START_MAXIMIZED=FALSE&amp;Y=120&amp;display_string=audit"}</definedName>
    <definedName name="_953__FDSAUDITLINK__" hidden="1">{"fdsup://directions/FAT Viewer?action=UPDATE&amp;creator=factSet&amp;DYN_ARGS=true&amp;DOC_NAME=FAT:RGQ_ENTRPR_VAL_EV_SOURCE_WINDOW.FAT&amp;VAR:ID1=PLL&amp;VAR:SDATE=20070928&amp;VAR:FDATE=20070731&amp;VAR:FREQ=WEEKLY&amp;VAR:RELITEM=&amp;VAR:CURRENCY=&amp;VAR:DB_TYPE=&amp;VAR:UNITS=M&amp;window=popup&amp;w","idth=535&amp;height=425&amp;START_MAXIMIZED=FALSE&amp;Y=120&amp;display_string=audit"}</definedName>
    <definedName name="_954__FDSAUDITLINK__" localSheetId="1" hidden="1">{"fdsup://directions/FAT Viewer?action=UPDATE&amp;creator=factSet&amp;DYN_ARGS=true&amp;DOC_NAME=FAT:RGQ_ENTRPR_VAL_EV_SOURCE_WINDOW.FAT&amp;VAR:ID1=PLL&amp;VAR:SDATE=20070921&amp;VAR:FDATE=20070731&amp;VAR:FREQ=WEEKLY&amp;VAR:RELITEM=&amp;VAR:CURRENCY=&amp;VAR:DB_TYPE=&amp;VAR:UNITS=M&amp;window=popup&amp;w","idth=535&amp;height=425&amp;START_MAXIMIZED=FALSE&amp;Y=120&amp;display_string=audit"}</definedName>
    <definedName name="_954__FDSAUDITLINK__" localSheetId="0" hidden="1">{"fdsup://directions/FAT Viewer?action=UPDATE&amp;creator=factSet&amp;DYN_ARGS=true&amp;DOC_NAME=FAT:RGQ_ENTRPR_VAL_EV_SOURCE_WINDOW.FAT&amp;VAR:ID1=PLL&amp;VAR:SDATE=20070921&amp;VAR:FDATE=20070731&amp;VAR:FREQ=WEEKLY&amp;VAR:RELITEM=&amp;VAR:CURRENCY=&amp;VAR:DB_TYPE=&amp;VAR:UNITS=M&amp;window=popup&amp;w","idth=535&amp;height=425&amp;START_MAXIMIZED=FALSE&amp;Y=120&amp;display_string=audit"}</definedName>
    <definedName name="_954__FDSAUDITLINK__" hidden="1">{"fdsup://directions/FAT Viewer?action=UPDATE&amp;creator=factSet&amp;DYN_ARGS=true&amp;DOC_NAME=FAT:RGQ_ENTRPR_VAL_EV_SOURCE_WINDOW.FAT&amp;VAR:ID1=PLL&amp;VAR:SDATE=20070921&amp;VAR:FDATE=20070731&amp;VAR:FREQ=WEEKLY&amp;VAR:RELITEM=&amp;VAR:CURRENCY=&amp;VAR:DB_TYPE=&amp;VAR:UNITS=M&amp;window=popup&amp;w","idth=535&amp;height=425&amp;START_MAXIMIZED=FALSE&amp;Y=120&amp;display_string=audit"}</definedName>
    <definedName name="_955__FDSAUDITLINK__" localSheetId="1" hidden="1">{"fdsup://directions/FAT Viewer?action=UPDATE&amp;creator=factSet&amp;DYN_ARGS=true&amp;DOC_NAME=FAT:RGQ_ENTRPR_VAL_EV_SOURCE_WINDOW.FAT&amp;VAR:ID1=PLL&amp;VAR:SDATE=20070914&amp;VAR:FDATE=20070731&amp;VAR:FREQ=WEEKLY&amp;VAR:RELITEM=&amp;VAR:CURRENCY=&amp;VAR:DB_TYPE=&amp;VAR:UNITS=M&amp;window=popup&amp;w","idth=535&amp;height=425&amp;START_MAXIMIZED=FALSE&amp;Y=120&amp;display_string=audit"}</definedName>
    <definedName name="_955__FDSAUDITLINK__" localSheetId="0" hidden="1">{"fdsup://directions/FAT Viewer?action=UPDATE&amp;creator=factSet&amp;DYN_ARGS=true&amp;DOC_NAME=FAT:RGQ_ENTRPR_VAL_EV_SOURCE_WINDOW.FAT&amp;VAR:ID1=PLL&amp;VAR:SDATE=20070914&amp;VAR:FDATE=20070731&amp;VAR:FREQ=WEEKLY&amp;VAR:RELITEM=&amp;VAR:CURRENCY=&amp;VAR:DB_TYPE=&amp;VAR:UNITS=M&amp;window=popup&amp;w","idth=535&amp;height=425&amp;START_MAXIMIZED=FALSE&amp;Y=120&amp;display_string=audit"}</definedName>
    <definedName name="_955__FDSAUDITLINK__" hidden="1">{"fdsup://directions/FAT Viewer?action=UPDATE&amp;creator=factSet&amp;DYN_ARGS=true&amp;DOC_NAME=FAT:RGQ_ENTRPR_VAL_EV_SOURCE_WINDOW.FAT&amp;VAR:ID1=PLL&amp;VAR:SDATE=20070914&amp;VAR:FDATE=20070731&amp;VAR:FREQ=WEEKLY&amp;VAR:RELITEM=&amp;VAR:CURRENCY=&amp;VAR:DB_TYPE=&amp;VAR:UNITS=M&amp;window=popup&amp;w","idth=535&amp;height=425&amp;START_MAXIMIZED=FALSE&amp;Y=120&amp;display_string=audit"}</definedName>
    <definedName name="_956__FDSAUDITLINK__" localSheetId="1" hidden="1">{"fdsup://directions/FAT Viewer?action=UPDATE&amp;creator=factSet&amp;DYN_ARGS=true&amp;DOC_NAME=FAT:RGQ_ENTRPR_VAL_EV_SOURCE_WINDOW.FAT&amp;VAR:ID1=PLL&amp;VAR:SDATE=20070907&amp;VAR:FDATE=20070731&amp;VAR:FREQ=WEEKLY&amp;VAR:RELITEM=&amp;VAR:CURRENCY=&amp;VAR:DB_TYPE=&amp;VAR:UNITS=M&amp;window=popup&amp;w","idth=535&amp;height=425&amp;START_MAXIMIZED=FALSE&amp;Y=120&amp;display_string=audit"}</definedName>
    <definedName name="_956__FDSAUDITLINK__" localSheetId="0" hidden="1">{"fdsup://directions/FAT Viewer?action=UPDATE&amp;creator=factSet&amp;DYN_ARGS=true&amp;DOC_NAME=FAT:RGQ_ENTRPR_VAL_EV_SOURCE_WINDOW.FAT&amp;VAR:ID1=PLL&amp;VAR:SDATE=20070907&amp;VAR:FDATE=20070731&amp;VAR:FREQ=WEEKLY&amp;VAR:RELITEM=&amp;VAR:CURRENCY=&amp;VAR:DB_TYPE=&amp;VAR:UNITS=M&amp;window=popup&amp;w","idth=535&amp;height=425&amp;START_MAXIMIZED=FALSE&amp;Y=120&amp;display_string=audit"}</definedName>
    <definedName name="_956__FDSAUDITLINK__" hidden="1">{"fdsup://directions/FAT Viewer?action=UPDATE&amp;creator=factSet&amp;DYN_ARGS=true&amp;DOC_NAME=FAT:RGQ_ENTRPR_VAL_EV_SOURCE_WINDOW.FAT&amp;VAR:ID1=PLL&amp;VAR:SDATE=20070907&amp;VAR:FDATE=20070731&amp;VAR:FREQ=WEEKLY&amp;VAR:RELITEM=&amp;VAR:CURRENCY=&amp;VAR:DB_TYPE=&amp;VAR:UNITS=M&amp;window=popup&amp;w","idth=535&amp;height=425&amp;START_MAXIMIZED=FALSE&amp;Y=120&amp;display_string=audit"}</definedName>
    <definedName name="_957__FDSAUDITLINK__" localSheetId="1" hidden="1">{"fdsup://directions/FAT Viewer?action=UPDATE&amp;creator=factSet&amp;DYN_ARGS=true&amp;DOC_NAME=FAT:RGQ_ENTRPR_VAL_EV_SOURCE_WINDOW.FAT&amp;VAR:ID1=PLL&amp;VAR:SDATE=20070831&amp;VAR:FDATE=20070731&amp;VAR:FREQ=WEEKLY&amp;VAR:RELITEM=&amp;VAR:CURRENCY=&amp;VAR:DB_TYPE=&amp;VAR:UNITS=M&amp;window=popup&amp;w","idth=535&amp;height=425&amp;START_MAXIMIZED=FALSE&amp;Y=120&amp;display_string=audit"}</definedName>
    <definedName name="_957__FDSAUDITLINK__" localSheetId="0" hidden="1">{"fdsup://directions/FAT Viewer?action=UPDATE&amp;creator=factSet&amp;DYN_ARGS=true&amp;DOC_NAME=FAT:RGQ_ENTRPR_VAL_EV_SOURCE_WINDOW.FAT&amp;VAR:ID1=PLL&amp;VAR:SDATE=20070831&amp;VAR:FDATE=20070731&amp;VAR:FREQ=WEEKLY&amp;VAR:RELITEM=&amp;VAR:CURRENCY=&amp;VAR:DB_TYPE=&amp;VAR:UNITS=M&amp;window=popup&amp;w","idth=535&amp;height=425&amp;START_MAXIMIZED=FALSE&amp;Y=120&amp;display_string=audit"}</definedName>
    <definedName name="_957__FDSAUDITLINK__" hidden="1">{"fdsup://directions/FAT Viewer?action=UPDATE&amp;creator=factSet&amp;DYN_ARGS=true&amp;DOC_NAME=FAT:RGQ_ENTRPR_VAL_EV_SOURCE_WINDOW.FAT&amp;VAR:ID1=PLL&amp;VAR:SDATE=20070831&amp;VAR:FDATE=20070731&amp;VAR:FREQ=WEEKLY&amp;VAR:RELITEM=&amp;VAR:CURRENCY=&amp;VAR:DB_TYPE=&amp;VAR:UNITS=M&amp;window=popup&amp;w","idth=535&amp;height=425&amp;START_MAXIMIZED=FALSE&amp;Y=120&amp;display_string=audit"}</definedName>
    <definedName name="_958__FDSAUDITLINK__" localSheetId="1" hidden="1">{"fdsup://directions/FAT Viewer?action=UPDATE&amp;creator=factSet&amp;DYN_ARGS=true&amp;DOC_NAME=FAT:RGQ_ENTRPR_VAL_EV_SOURCE_WINDOW.FAT&amp;VAR:ID1=PLL&amp;VAR:SDATE=20070824&amp;VAR:FDATE=20070731&amp;VAR:FREQ=WEEKLY&amp;VAR:RELITEM=&amp;VAR:CURRENCY=&amp;VAR:DB_TYPE=&amp;VAR:UNITS=M&amp;window=popup&amp;w","idth=535&amp;height=425&amp;START_MAXIMIZED=FALSE&amp;Y=120&amp;display_string=audit"}</definedName>
    <definedName name="_958__FDSAUDITLINK__" localSheetId="0" hidden="1">{"fdsup://directions/FAT Viewer?action=UPDATE&amp;creator=factSet&amp;DYN_ARGS=true&amp;DOC_NAME=FAT:RGQ_ENTRPR_VAL_EV_SOURCE_WINDOW.FAT&amp;VAR:ID1=PLL&amp;VAR:SDATE=20070824&amp;VAR:FDATE=20070731&amp;VAR:FREQ=WEEKLY&amp;VAR:RELITEM=&amp;VAR:CURRENCY=&amp;VAR:DB_TYPE=&amp;VAR:UNITS=M&amp;window=popup&amp;w","idth=535&amp;height=425&amp;START_MAXIMIZED=FALSE&amp;Y=120&amp;display_string=audit"}</definedName>
    <definedName name="_958__FDSAUDITLINK__" hidden="1">{"fdsup://directions/FAT Viewer?action=UPDATE&amp;creator=factSet&amp;DYN_ARGS=true&amp;DOC_NAME=FAT:RGQ_ENTRPR_VAL_EV_SOURCE_WINDOW.FAT&amp;VAR:ID1=PLL&amp;VAR:SDATE=20070824&amp;VAR:FDATE=20070731&amp;VAR:FREQ=WEEKLY&amp;VAR:RELITEM=&amp;VAR:CURRENCY=&amp;VAR:DB_TYPE=&amp;VAR:UNITS=M&amp;window=popup&amp;w","idth=535&amp;height=425&amp;START_MAXIMIZED=FALSE&amp;Y=120&amp;display_string=audit"}</definedName>
    <definedName name="_959__FDSAUDITLINK__" localSheetId="1" hidden="1">{"fdsup://directions/FAT Viewer?action=UPDATE&amp;creator=factSet&amp;DYN_ARGS=true&amp;DOC_NAME=FAT:RGQ_ENTRPR_VAL_EV_SOURCE_WINDOW.FAT&amp;VAR:ID1=PLL&amp;VAR:SDATE=20070817&amp;VAR:FDATE=20070731&amp;VAR:FREQ=WEEKLY&amp;VAR:RELITEM=&amp;VAR:CURRENCY=&amp;VAR:DB_TYPE=&amp;VAR:UNITS=M&amp;window=popup&amp;w","idth=535&amp;height=425&amp;START_MAXIMIZED=FALSE&amp;Y=120&amp;display_string=audit"}</definedName>
    <definedName name="_959__FDSAUDITLINK__" localSheetId="0" hidden="1">{"fdsup://directions/FAT Viewer?action=UPDATE&amp;creator=factSet&amp;DYN_ARGS=true&amp;DOC_NAME=FAT:RGQ_ENTRPR_VAL_EV_SOURCE_WINDOW.FAT&amp;VAR:ID1=PLL&amp;VAR:SDATE=20070817&amp;VAR:FDATE=20070731&amp;VAR:FREQ=WEEKLY&amp;VAR:RELITEM=&amp;VAR:CURRENCY=&amp;VAR:DB_TYPE=&amp;VAR:UNITS=M&amp;window=popup&amp;w","idth=535&amp;height=425&amp;START_MAXIMIZED=FALSE&amp;Y=120&amp;display_string=audit"}</definedName>
    <definedName name="_959__FDSAUDITLINK__" hidden="1">{"fdsup://directions/FAT Viewer?action=UPDATE&amp;creator=factSet&amp;DYN_ARGS=true&amp;DOC_NAME=FAT:RGQ_ENTRPR_VAL_EV_SOURCE_WINDOW.FAT&amp;VAR:ID1=PLL&amp;VAR:SDATE=20070817&amp;VAR:FDATE=20070731&amp;VAR:FREQ=WEEKLY&amp;VAR:RELITEM=&amp;VAR:CURRENCY=&amp;VAR:DB_TYPE=&amp;VAR:UNITS=M&amp;window=popup&amp;w","idth=535&amp;height=425&amp;START_MAXIMIZED=FALSE&amp;Y=120&amp;display_string=audit"}</definedName>
    <definedName name="_96__123Graph_CSS6_A" hidden="1">#N/A</definedName>
    <definedName name="_96__FDSAUDITLINK__" localSheetId="1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96__FDSAUDITLINK__" localSheetId="0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96__FDSAUDITLINK__" hidden="1">{"fdsup://directions/FAT Viewer?action=UPDATE&amp;creator=factSet&amp;DYN_ARGS=true&amp;DOC_NAME=FAT:RGQ_ENTRPR_VAL_EV_SOURCE_WINDOW.FAT&amp;VAR:ID1=PNR&amp;VAR:SDATE=20090313&amp;VAR:FDATE=20081231&amp;VAR:FREQ=WEEKLY&amp;VAR:RELITEM=&amp;VAR:CURRENCY=&amp;VAR:DB_TYPE=&amp;VAR:UNITS=M&amp;window=popup&amp;w","idth=535&amp;height=425&amp;START_MAXIMIZED=FALSE&amp;Y=120&amp;display_string=audit"}</definedName>
    <definedName name="_960__FDSAUDITLINK__" localSheetId="1" hidden="1">{"fdsup://directions/FAT Viewer?action=UPDATE&amp;creator=factSet&amp;DYN_ARGS=true&amp;DOC_NAME=FAT:RGQ_ENTRPR_VAL_EV_SOURCE_WINDOW.FAT&amp;VAR:ID1=PLL&amp;VAR:SDATE=20070810&amp;VAR:FDATE=20070731&amp;VAR:FREQ=WEEKLY&amp;VAR:RELITEM=&amp;VAR:CURRENCY=&amp;VAR:DB_TYPE=&amp;VAR:UNITS=M&amp;window=popup&amp;w","idth=535&amp;height=425&amp;START_MAXIMIZED=FALSE&amp;Y=120&amp;display_string=audit"}</definedName>
    <definedName name="_960__FDSAUDITLINK__" localSheetId="0" hidden="1">{"fdsup://directions/FAT Viewer?action=UPDATE&amp;creator=factSet&amp;DYN_ARGS=true&amp;DOC_NAME=FAT:RGQ_ENTRPR_VAL_EV_SOURCE_WINDOW.FAT&amp;VAR:ID1=PLL&amp;VAR:SDATE=20070810&amp;VAR:FDATE=20070731&amp;VAR:FREQ=WEEKLY&amp;VAR:RELITEM=&amp;VAR:CURRENCY=&amp;VAR:DB_TYPE=&amp;VAR:UNITS=M&amp;window=popup&amp;w","idth=535&amp;height=425&amp;START_MAXIMIZED=FALSE&amp;Y=120&amp;display_string=audit"}</definedName>
    <definedName name="_960__FDSAUDITLINK__" hidden="1">{"fdsup://directions/FAT Viewer?action=UPDATE&amp;creator=factSet&amp;DYN_ARGS=true&amp;DOC_NAME=FAT:RGQ_ENTRPR_VAL_EV_SOURCE_WINDOW.FAT&amp;VAR:ID1=PLL&amp;VAR:SDATE=20070810&amp;VAR:FDATE=20070731&amp;VAR:FREQ=WEEKLY&amp;VAR:RELITEM=&amp;VAR:CURRENCY=&amp;VAR:DB_TYPE=&amp;VAR:UNITS=M&amp;window=popup&amp;w","idth=535&amp;height=425&amp;START_MAXIMIZED=FALSE&amp;Y=120&amp;display_string=audit"}</definedName>
    <definedName name="_961__FDSAUDITLINK__" localSheetId="1" hidden="1">{"fdsup://directions/FAT Viewer?action=UPDATE&amp;creator=factSet&amp;DYN_ARGS=true&amp;DOC_NAME=FAT:RGQ_ENTRPR_VAL_EV_SOURCE_WINDOW.FAT&amp;VAR:ID1=PLL&amp;VAR:SDATE=20070803&amp;VAR:FDATE=20070731&amp;VAR:FREQ=WEEKLY&amp;VAR:RELITEM=&amp;VAR:CURRENCY=&amp;VAR:DB_TYPE=&amp;VAR:UNITS=M&amp;window=popup&amp;w","idth=535&amp;height=425&amp;START_MAXIMIZED=FALSE&amp;Y=120&amp;display_string=audit"}</definedName>
    <definedName name="_961__FDSAUDITLINK__" localSheetId="0" hidden="1">{"fdsup://directions/FAT Viewer?action=UPDATE&amp;creator=factSet&amp;DYN_ARGS=true&amp;DOC_NAME=FAT:RGQ_ENTRPR_VAL_EV_SOURCE_WINDOW.FAT&amp;VAR:ID1=PLL&amp;VAR:SDATE=20070803&amp;VAR:FDATE=20070731&amp;VAR:FREQ=WEEKLY&amp;VAR:RELITEM=&amp;VAR:CURRENCY=&amp;VAR:DB_TYPE=&amp;VAR:UNITS=M&amp;window=popup&amp;w","idth=535&amp;height=425&amp;START_MAXIMIZED=FALSE&amp;Y=120&amp;display_string=audit"}</definedName>
    <definedName name="_961__FDSAUDITLINK__" hidden="1">{"fdsup://directions/FAT Viewer?action=UPDATE&amp;creator=factSet&amp;DYN_ARGS=true&amp;DOC_NAME=FAT:RGQ_ENTRPR_VAL_EV_SOURCE_WINDOW.FAT&amp;VAR:ID1=PLL&amp;VAR:SDATE=20070803&amp;VAR:FDATE=20070731&amp;VAR:FREQ=WEEKLY&amp;VAR:RELITEM=&amp;VAR:CURRENCY=&amp;VAR:DB_TYPE=&amp;VAR:UNITS=M&amp;window=popup&amp;w","idth=535&amp;height=425&amp;START_MAXIMIZED=FALSE&amp;Y=120&amp;display_string=audit"}</definedName>
    <definedName name="_962__FDSAUDITLINK__" localSheetId="1" hidden="1">{"fdsup://directions/FAT Viewer?action=UPDATE&amp;creator=factSet&amp;DYN_ARGS=true&amp;DOC_NAME=FAT:RGQ_ENTRPR_VAL_EV_SOURCE_WINDOW.FAT&amp;VAR:ID1=PLL&amp;VAR:SDATE=20070727&amp;VAR:FDATE=20070430&amp;VAR:FREQ=WEEKLY&amp;VAR:RELITEM=&amp;VAR:CURRENCY=&amp;VAR:DB_TYPE=&amp;VAR:UNITS=M&amp;window=popup&amp;w","idth=535&amp;height=425&amp;START_MAXIMIZED=FALSE&amp;Y=120&amp;display_string=audit"}</definedName>
    <definedName name="_962__FDSAUDITLINK__" localSheetId="0" hidden="1">{"fdsup://directions/FAT Viewer?action=UPDATE&amp;creator=factSet&amp;DYN_ARGS=true&amp;DOC_NAME=FAT:RGQ_ENTRPR_VAL_EV_SOURCE_WINDOW.FAT&amp;VAR:ID1=PLL&amp;VAR:SDATE=20070727&amp;VAR:FDATE=20070430&amp;VAR:FREQ=WEEKLY&amp;VAR:RELITEM=&amp;VAR:CURRENCY=&amp;VAR:DB_TYPE=&amp;VAR:UNITS=M&amp;window=popup&amp;w","idth=535&amp;height=425&amp;START_MAXIMIZED=FALSE&amp;Y=120&amp;display_string=audit"}</definedName>
    <definedName name="_962__FDSAUDITLINK__" hidden="1">{"fdsup://directions/FAT Viewer?action=UPDATE&amp;creator=factSet&amp;DYN_ARGS=true&amp;DOC_NAME=FAT:RGQ_ENTRPR_VAL_EV_SOURCE_WINDOW.FAT&amp;VAR:ID1=PLL&amp;VAR:SDATE=20070727&amp;VAR:FDATE=20070430&amp;VAR:FREQ=WEEKLY&amp;VAR:RELITEM=&amp;VAR:CURRENCY=&amp;VAR:DB_TYPE=&amp;VAR:UNITS=M&amp;window=popup&amp;w","idth=535&amp;height=425&amp;START_MAXIMIZED=FALSE&amp;Y=120&amp;display_string=audit"}</definedName>
    <definedName name="_963__FDSAUDITLINK__" localSheetId="1" hidden="1">{"fdsup://directions/FAT Viewer?action=UPDATE&amp;creator=factSet&amp;DYN_ARGS=true&amp;DOC_NAME=FAT:RGQ_ENTRPR_VAL_EV_SOURCE_WINDOW.FAT&amp;VAR:ID1=PLL&amp;VAR:SDATE=20070720&amp;VAR:FDATE=20070430&amp;VAR:FREQ=WEEKLY&amp;VAR:RELITEM=&amp;VAR:CURRENCY=&amp;VAR:DB_TYPE=&amp;VAR:UNITS=M&amp;window=popup&amp;w","idth=535&amp;height=425&amp;START_MAXIMIZED=FALSE&amp;Y=120&amp;display_string=audit"}</definedName>
    <definedName name="_963__FDSAUDITLINK__" localSheetId="0" hidden="1">{"fdsup://directions/FAT Viewer?action=UPDATE&amp;creator=factSet&amp;DYN_ARGS=true&amp;DOC_NAME=FAT:RGQ_ENTRPR_VAL_EV_SOURCE_WINDOW.FAT&amp;VAR:ID1=PLL&amp;VAR:SDATE=20070720&amp;VAR:FDATE=20070430&amp;VAR:FREQ=WEEKLY&amp;VAR:RELITEM=&amp;VAR:CURRENCY=&amp;VAR:DB_TYPE=&amp;VAR:UNITS=M&amp;window=popup&amp;w","idth=535&amp;height=425&amp;START_MAXIMIZED=FALSE&amp;Y=120&amp;display_string=audit"}</definedName>
    <definedName name="_963__FDSAUDITLINK__" hidden="1">{"fdsup://directions/FAT Viewer?action=UPDATE&amp;creator=factSet&amp;DYN_ARGS=true&amp;DOC_NAME=FAT:RGQ_ENTRPR_VAL_EV_SOURCE_WINDOW.FAT&amp;VAR:ID1=PLL&amp;VAR:SDATE=20070720&amp;VAR:FDATE=20070430&amp;VAR:FREQ=WEEKLY&amp;VAR:RELITEM=&amp;VAR:CURRENCY=&amp;VAR:DB_TYPE=&amp;VAR:UNITS=M&amp;window=popup&amp;w","idth=535&amp;height=425&amp;START_MAXIMIZED=FALSE&amp;Y=120&amp;display_string=audit"}</definedName>
    <definedName name="_964__FDSAUDITLINK__" localSheetId="1" hidden="1">{"fdsup://directions/FAT Viewer?action=UPDATE&amp;creator=factSet&amp;DYN_ARGS=true&amp;DOC_NAME=FAT:RGQ_ENTRPR_VAL_EV_SOURCE_WINDOW.FAT&amp;VAR:ID1=PLL&amp;VAR:SDATE=20070713&amp;VAR:FDATE=20070430&amp;VAR:FREQ=WEEKLY&amp;VAR:RELITEM=&amp;VAR:CURRENCY=&amp;VAR:DB_TYPE=&amp;VAR:UNITS=M&amp;window=popup&amp;w","idth=535&amp;height=425&amp;START_MAXIMIZED=FALSE&amp;Y=120&amp;display_string=audit"}</definedName>
    <definedName name="_964__FDSAUDITLINK__" localSheetId="0" hidden="1">{"fdsup://directions/FAT Viewer?action=UPDATE&amp;creator=factSet&amp;DYN_ARGS=true&amp;DOC_NAME=FAT:RGQ_ENTRPR_VAL_EV_SOURCE_WINDOW.FAT&amp;VAR:ID1=PLL&amp;VAR:SDATE=20070713&amp;VAR:FDATE=20070430&amp;VAR:FREQ=WEEKLY&amp;VAR:RELITEM=&amp;VAR:CURRENCY=&amp;VAR:DB_TYPE=&amp;VAR:UNITS=M&amp;window=popup&amp;w","idth=535&amp;height=425&amp;START_MAXIMIZED=FALSE&amp;Y=120&amp;display_string=audit"}</definedName>
    <definedName name="_964__FDSAUDITLINK__" hidden="1">{"fdsup://directions/FAT Viewer?action=UPDATE&amp;creator=factSet&amp;DYN_ARGS=true&amp;DOC_NAME=FAT:RGQ_ENTRPR_VAL_EV_SOURCE_WINDOW.FAT&amp;VAR:ID1=PLL&amp;VAR:SDATE=20070713&amp;VAR:FDATE=20070430&amp;VAR:FREQ=WEEKLY&amp;VAR:RELITEM=&amp;VAR:CURRENCY=&amp;VAR:DB_TYPE=&amp;VAR:UNITS=M&amp;window=popup&amp;w","idth=535&amp;height=425&amp;START_MAXIMIZED=FALSE&amp;Y=120&amp;display_string=audit"}</definedName>
    <definedName name="_965__FDSAUDITLINK__" localSheetId="1" hidden="1">{"fdsup://directions/FAT Viewer?action=UPDATE&amp;creator=factSet&amp;DYN_ARGS=true&amp;DOC_NAME=FAT:RGQ_ENTRPR_VAL_EV_SOURCE_WINDOW.FAT&amp;VAR:ID1=PLL&amp;VAR:SDATE=20070706&amp;VAR:FDATE=20070430&amp;VAR:FREQ=WEEKLY&amp;VAR:RELITEM=&amp;VAR:CURRENCY=&amp;VAR:DB_TYPE=&amp;VAR:UNITS=M&amp;window=popup&amp;w","idth=535&amp;height=425&amp;START_MAXIMIZED=FALSE&amp;Y=120&amp;display_string=audit"}</definedName>
    <definedName name="_965__FDSAUDITLINK__" localSheetId="0" hidden="1">{"fdsup://directions/FAT Viewer?action=UPDATE&amp;creator=factSet&amp;DYN_ARGS=true&amp;DOC_NAME=FAT:RGQ_ENTRPR_VAL_EV_SOURCE_WINDOW.FAT&amp;VAR:ID1=PLL&amp;VAR:SDATE=20070706&amp;VAR:FDATE=20070430&amp;VAR:FREQ=WEEKLY&amp;VAR:RELITEM=&amp;VAR:CURRENCY=&amp;VAR:DB_TYPE=&amp;VAR:UNITS=M&amp;window=popup&amp;w","idth=535&amp;height=425&amp;START_MAXIMIZED=FALSE&amp;Y=120&amp;display_string=audit"}</definedName>
    <definedName name="_965__FDSAUDITLINK__" hidden="1">{"fdsup://directions/FAT Viewer?action=UPDATE&amp;creator=factSet&amp;DYN_ARGS=true&amp;DOC_NAME=FAT:RGQ_ENTRPR_VAL_EV_SOURCE_WINDOW.FAT&amp;VAR:ID1=PLL&amp;VAR:SDATE=20070706&amp;VAR:FDATE=20070430&amp;VAR:FREQ=WEEKLY&amp;VAR:RELITEM=&amp;VAR:CURRENCY=&amp;VAR:DB_TYPE=&amp;VAR:UNITS=M&amp;window=popup&amp;w","idth=535&amp;height=425&amp;START_MAXIMIZED=FALSE&amp;Y=120&amp;display_string=audit"}</definedName>
    <definedName name="_966__FDSAUDITLINK__" localSheetId="1" hidden="1">{"fdsup://directions/FAT Viewer?action=UPDATE&amp;creator=factSet&amp;DYN_ARGS=true&amp;DOC_NAME=FAT:RGQ_ENTRPR_VAL_EV_SOURCE_WINDOW.FAT&amp;VAR:ID1=PLL&amp;VAR:SDATE=20070629&amp;VAR:FDATE=20070430&amp;VAR:FREQ=WEEKLY&amp;VAR:RELITEM=&amp;VAR:CURRENCY=&amp;VAR:DB_TYPE=&amp;VAR:UNITS=M&amp;window=popup&amp;w","idth=535&amp;height=425&amp;START_MAXIMIZED=FALSE&amp;Y=120&amp;display_string=audit"}</definedName>
    <definedName name="_966__FDSAUDITLINK__" localSheetId="0" hidden="1">{"fdsup://directions/FAT Viewer?action=UPDATE&amp;creator=factSet&amp;DYN_ARGS=true&amp;DOC_NAME=FAT:RGQ_ENTRPR_VAL_EV_SOURCE_WINDOW.FAT&amp;VAR:ID1=PLL&amp;VAR:SDATE=20070629&amp;VAR:FDATE=20070430&amp;VAR:FREQ=WEEKLY&amp;VAR:RELITEM=&amp;VAR:CURRENCY=&amp;VAR:DB_TYPE=&amp;VAR:UNITS=M&amp;window=popup&amp;w","idth=535&amp;height=425&amp;START_MAXIMIZED=FALSE&amp;Y=120&amp;display_string=audit"}</definedName>
    <definedName name="_966__FDSAUDITLINK__" hidden="1">{"fdsup://directions/FAT Viewer?action=UPDATE&amp;creator=factSet&amp;DYN_ARGS=true&amp;DOC_NAME=FAT:RGQ_ENTRPR_VAL_EV_SOURCE_WINDOW.FAT&amp;VAR:ID1=PLL&amp;VAR:SDATE=20070629&amp;VAR:FDATE=20070430&amp;VAR:FREQ=WEEKLY&amp;VAR:RELITEM=&amp;VAR:CURRENCY=&amp;VAR:DB_TYPE=&amp;VAR:UNITS=M&amp;window=popup&amp;w","idth=535&amp;height=425&amp;START_MAXIMIZED=FALSE&amp;Y=120&amp;display_string=audit"}</definedName>
    <definedName name="_967__FDSAUDITLINK__" localSheetId="1" hidden="1">{"fdsup://directions/FAT Viewer?action=UPDATE&amp;creator=factSet&amp;DYN_ARGS=true&amp;DOC_NAME=FAT:RGQ_ENTRPR_VAL_EV_SOURCE_WINDOW.FAT&amp;VAR:ID1=PLL&amp;VAR:SDATE=20070622&amp;VAR:FDATE=20070430&amp;VAR:FREQ=WEEKLY&amp;VAR:RELITEM=&amp;VAR:CURRENCY=&amp;VAR:DB_TYPE=&amp;VAR:UNITS=M&amp;window=popup&amp;w","idth=535&amp;height=425&amp;START_MAXIMIZED=FALSE&amp;Y=120&amp;display_string=audit"}</definedName>
    <definedName name="_967__FDSAUDITLINK__" localSheetId="0" hidden="1">{"fdsup://directions/FAT Viewer?action=UPDATE&amp;creator=factSet&amp;DYN_ARGS=true&amp;DOC_NAME=FAT:RGQ_ENTRPR_VAL_EV_SOURCE_WINDOW.FAT&amp;VAR:ID1=PLL&amp;VAR:SDATE=20070622&amp;VAR:FDATE=20070430&amp;VAR:FREQ=WEEKLY&amp;VAR:RELITEM=&amp;VAR:CURRENCY=&amp;VAR:DB_TYPE=&amp;VAR:UNITS=M&amp;window=popup&amp;w","idth=535&amp;height=425&amp;START_MAXIMIZED=FALSE&amp;Y=120&amp;display_string=audit"}</definedName>
    <definedName name="_967__FDSAUDITLINK__" hidden="1">{"fdsup://directions/FAT Viewer?action=UPDATE&amp;creator=factSet&amp;DYN_ARGS=true&amp;DOC_NAME=FAT:RGQ_ENTRPR_VAL_EV_SOURCE_WINDOW.FAT&amp;VAR:ID1=PLL&amp;VAR:SDATE=20070622&amp;VAR:FDATE=20070430&amp;VAR:FREQ=WEEKLY&amp;VAR:RELITEM=&amp;VAR:CURRENCY=&amp;VAR:DB_TYPE=&amp;VAR:UNITS=M&amp;window=popup&amp;w","idth=535&amp;height=425&amp;START_MAXIMIZED=FALSE&amp;Y=120&amp;display_string=audit"}</definedName>
    <definedName name="_968__FDSAUDITLINK__" localSheetId="1" hidden="1">{"fdsup://directions/FAT Viewer?action=UPDATE&amp;creator=factSet&amp;DYN_ARGS=true&amp;DOC_NAME=FAT:RGQ_ENTRPR_VAL_EV_SOURCE_WINDOW.FAT&amp;VAR:ID1=PLL&amp;VAR:SDATE=20070615&amp;VAR:FDATE=20070430&amp;VAR:FREQ=WEEKLY&amp;VAR:RELITEM=&amp;VAR:CURRENCY=&amp;VAR:DB_TYPE=&amp;VAR:UNITS=M&amp;window=popup&amp;w","idth=535&amp;height=425&amp;START_MAXIMIZED=FALSE&amp;Y=120&amp;display_string=audit"}</definedName>
    <definedName name="_968__FDSAUDITLINK__" localSheetId="0" hidden="1">{"fdsup://directions/FAT Viewer?action=UPDATE&amp;creator=factSet&amp;DYN_ARGS=true&amp;DOC_NAME=FAT:RGQ_ENTRPR_VAL_EV_SOURCE_WINDOW.FAT&amp;VAR:ID1=PLL&amp;VAR:SDATE=20070615&amp;VAR:FDATE=20070430&amp;VAR:FREQ=WEEKLY&amp;VAR:RELITEM=&amp;VAR:CURRENCY=&amp;VAR:DB_TYPE=&amp;VAR:UNITS=M&amp;window=popup&amp;w","idth=535&amp;height=425&amp;START_MAXIMIZED=FALSE&amp;Y=120&amp;display_string=audit"}</definedName>
    <definedName name="_968__FDSAUDITLINK__" hidden="1">{"fdsup://directions/FAT Viewer?action=UPDATE&amp;creator=factSet&amp;DYN_ARGS=true&amp;DOC_NAME=FAT:RGQ_ENTRPR_VAL_EV_SOURCE_WINDOW.FAT&amp;VAR:ID1=PLL&amp;VAR:SDATE=20070615&amp;VAR:FDATE=20070430&amp;VAR:FREQ=WEEKLY&amp;VAR:RELITEM=&amp;VAR:CURRENCY=&amp;VAR:DB_TYPE=&amp;VAR:UNITS=M&amp;window=popup&amp;w","idth=535&amp;height=425&amp;START_MAXIMIZED=FALSE&amp;Y=120&amp;display_string=audit"}</definedName>
    <definedName name="_969__FDSAUDITLINK__" localSheetId="1" hidden="1">{"fdsup://directions/FAT Viewer?action=UPDATE&amp;creator=factSet&amp;DYN_ARGS=true&amp;DOC_NAME=FAT:RGQ_ENTRPR_VAL_EV_SOURCE_WINDOW.FAT&amp;VAR:ID1=PLL&amp;VAR:SDATE=20070608&amp;VAR:FDATE=20070430&amp;VAR:FREQ=WEEKLY&amp;VAR:RELITEM=&amp;VAR:CURRENCY=&amp;VAR:DB_TYPE=&amp;VAR:UNITS=M&amp;window=popup&amp;w","idth=535&amp;height=425&amp;START_MAXIMIZED=FALSE&amp;Y=120&amp;display_string=audit"}</definedName>
    <definedName name="_969__FDSAUDITLINK__" localSheetId="0" hidden="1">{"fdsup://directions/FAT Viewer?action=UPDATE&amp;creator=factSet&amp;DYN_ARGS=true&amp;DOC_NAME=FAT:RGQ_ENTRPR_VAL_EV_SOURCE_WINDOW.FAT&amp;VAR:ID1=PLL&amp;VAR:SDATE=20070608&amp;VAR:FDATE=20070430&amp;VAR:FREQ=WEEKLY&amp;VAR:RELITEM=&amp;VAR:CURRENCY=&amp;VAR:DB_TYPE=&amp;VAR:UNITS=M&amp;window=popup&amp;w","idth=535&amp;height=425&amp;START_MAXIMIZED=FALSE&amp;Y=120&amp;display_string=audit"}</definedName>
    <definedName name="_969__FDSAUDITLINK__" hidden="1">{"fdsup://directions/FAT Viewer?action=UPDATE&amp;creator=factSet&amp;DYN_ARGS=true&amp;DOC_NAME=FAT:RGQ_ENTRPR_VAL_EV_SOURCE_WINDOW.FAT&amp;VAR:ID1=PLL&amp;VAR:SDATE=20070608&amp;VAR:FDATE=20070430&amp;VAR:FREQ=WEEKLY&amp;VAR:RELITEM=&amp;VAR:CURRENCY=&amp;VAR:DB_TYPE=&amp;VAR:UNITS=M&amp;window=popup&amp;w","idth=535&amp;height=425&amp;START_MAXIMIZED=FALSE&amp;Y=120&amp;display_string=audit"}</definedName>
    <definedName name="_97__FDSAUDITLINK__" localSheetId="1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97__FDSAUDITLINK__" localSheetId="0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97__FDSAUDITLINK__" hidden="1">{"fdsup://directions/FAT Viewer?action=UPDATE&amp;creator=factSet&amp;DYN_ARGS=true&amp;DOC_NAME=FAT:RGQ_ENTRPR_VAL_EV_SOURCE_WINDOW.FAT&amp;VAR:ID1=PNR&amp;VAR:SDATE=20090306&amp;VAR:FDATE=20081231&amp;VAR:FREQ=WEEKLY&amp;VAR:RELITEM=&amp;VAR:CURRENCY=&amp;VAR:DB_TYPE=&amp;VAR:UNITS=M&amp;window=popup&amp;w","idth=535&amp;height=425&amp;START_MAXIMIZED=FALSE&amp;Y=120&amp;display_string=audit"}</definedName>
    <definedName name="_970__FDSAUDITLINK__" localSheetId="1" hidden="1">{"fdsup://directions/FAT Viewer?action=UPDATE&amp;creator=factSet&amp;DYN_ARGS=true&amp;DOC_NAME=FAT:RGQ_ENTRPR_VAL_EV_SOURCE_WINDOW.FAT&amp;VAR:ID1=PLL&amp;VAR:SDATE=20070601&amp;VAR:FDATE=20070430&amp;VAR:FREQ=WEEKLY&amp;VAR:RELITEM=&amp;VAR:CURRENCY=&amp;VAR:DB_TYPE=&amp;VAR:UNITS=M&amp;window=popup&amp;w","idth=535&amp;height=425&amp;START_MAXIMIZED=FALSE&amp;Y=120&amp;display_string=audit"}</definedName>
    <definedName name="_970__FDSAUDITLINK__" localSheetId="0" hidden="1">{"fdsup://directions/FAT Viewer?action=UPDATE&amp;creator=factSet&amp;DYN_ARGS=true&amp;DOC_NAME=FAT:RGQ_ENTRPR_VAL_EV_SOURCE_WINDOW.FAT&amp;VAR:ID1=PLL&amp;VAR:SDATE=20070601&amp;VAR:FDATE=20070430&amp;VAR:FREQ=WEEKLY&amp;VAR:RELITEM=&amp;VAR:CURRENCY=&amp;VAR:DB_TYPE=&amp;VAR:UNITS=M&amp;window=popup&amp;w","idth=535&amp;height=425&amp;START_MAXIMIZED=FALSE&amp;Y=120&amp;display_string=audit"}</definedName>
    <definedName name="_970__FDSAUDITLINK__" hidden="1">{"fdsup://directions/FAT Viewer?action=UPDATE&amp;creator=factSet&amp;DYN_ARGS=true&amp;DOC_NAME=FAT:RGQ_ENTRPR_VAL_EV_SOURCE_WINDOW.FAT&amp;VAR:ID1=PLL&amp;VAR:SDATE=20070601&amp;VAR:FDATE=20070430&amp;VAR:FREQ=WEEKLY&amp;VAR:RELITEM=&amp;VAR:CURRENCY=&amp;VAR:DB_TYPE=&amp;VAR:UNITS=M&amp;window=popup&amp;w","idth=535&amp;height=425&amp;START_MAXIMIZED=FALSE&amp;Y=120&amp;display_string=audit"}</definedName>
    <definedName name="_971__FDSAUDITLINK__" localSheetId="1" hidden="1">{"fdsup://directions/FAT Viewer?action=UPDATE&amp;creator=factSet&amp;DYN_ARGS=true&amp;DOC_NAME=FAT:RGQ_ENTRPR_VAL_EV_SOURCE_WINDOW.FAT&amp;VAR:ID1=PLL&amp;VAR:SDATE=20070525&amp;VAR:FDATE=20070430&amp;VAR:FREQ=WEEKLY&amp;VAR:RELITEM=&amp;VAR:CURRENCY=&amp;VAR:DB_TYPE=&amp;VAR:UNITS=M&amp;window=popup&amp;w","idth=535&amp;height=425&amp;START_MAXIMIZED=FALSE&amp;Y=120&amp;display_string=audit"}</definedName>
    <definedName name="_971__FDSAUDITLINK__" localSheetId="0" hidden="1">{"fdsup://directions/FAT Viewer?action=UPDATE&amp;creator=factSet&amp;DYN_ARGS=true&amp;DOC_NAME=FAT:RGQ_ENTRPR_VAL_EV_SOURCE_WINDOW.FAT&amp;VAR:ID1=PLL&amp;VAR:SDATE=20070525&amp;VAR:FDATE=20070430&amp;VAR:FREQ=WEEKLY&amp;VAR:RELITEM=&amp;VAR:CURRENCY=&amp;VAR:DB_TYPE=&amp;VAR:UNITS=M&amp;window=popup&amp;w","idth=535&amp;height=425&amp;START_MAXIMIZED=FALSE&amp;Y=120&amp;display_string=audit"}</definedName>
    <definedName name="_971__FDSAUDITLINK__" hidden="1">{"fdsup://directions/FAT Viewer?action=UPDATE&amp;creator=factSet&amp;DYN_ARGS=true&amp;DOC_NAME=FAT:RGQ_ENTRPR_VAL_EV_SOURCE_WINDOW.FAT&amp;VAR:ID1=PLL&amp;VAR:SDATE=20070525&amp;VAR:FDATE=20070430&amp;VAR:FREQ=WEEKLY&amp;VAR:RELITEM=&amp;VAR:CURRENCY=&amp;VAR:DB_TYPE=&amp;VAR:UNITS=M&amp;window=popup&amp;w","idth=535&amp;height=425&amp;START_MAXIMIZED=FALSE&amp;Y=120&amp;display_string=audit"}</definedName>
    <definedName name="_972__FDSAUDITLINK__" localSheetId="1" hidden="1">{"fdsup://directions/FAT Viewer?action=UPDATE&amp;creator=factSet&amp;DYN_ARGS=true&amp;DOC_NAME=FAT:RGQ_ENTRPR_VAL_EV_SOURCE_WINDOW.FAT&amp;VAR:ID1=PLL&amp;VAR:SDATE=20070518&amp;VAR:FDATE=20070430&amp;VAR:FREQ=WEEKLY&amp;VAR:RELITEM=&amp;VAR:CURRENCY=&amp;VAR:DB_TYPE=&amp;VAR:UNITS=M&amp;window=popup&amp;w","idth=535&amp;height=425&amp;START_MAXIMIZED=FALSE&amp;Y=120&amp;display_string=audit"}</definedName>
    <definedName name="_972__FDSAUDITLINK__" localSheetId="0" hidden="1">{"fdsup://directions/FAT Viewer?action=UPDATE&amp;creator=factSet&amp;DYN_ARGS=true&amp;DOC_NAME=FAT:RGQ_ENTRPR_VAL_EV_SOURCE_WINDOW.FAT&amp;VAR:ID1=PLL&amp;VAR:SDATE=20070518&amp;VAR:FDATE=20070430&amp;VAR:FREQ=WEEKLY&amp;VAR:RELITEM=&amp;VAR:CURRENCY=&amp;VAR:DB_TYPE=&amp;VAR:UNITS=M&amp;window=popup&amp;w","idth=535&amp;height=425&amp;START_MAXIMIZED=FALSE&amp;Y=120&amp;display_string=audit"}</definedName>
    <definedName name="_972__FDSAUDITLINK__" hidden="1">{"fdsup://directions/FAT Viewer?action=UPDATE&amp;creator=factSet&amp;DYN_ARGS=true&amp;DOC_NAME=FAT:RGQ_ENTRPR_VAL_EV_SOURCE_WINDOW.FAT&amp;VAR:ID1=PLL&amp;VAR:SDATE=20070518&amp;VAR:FDATE=20070430&amp;VAR:FREQ=WEEKLY&amp;VAR:RELITEM=&amp;VAR:CURRENCY=&amp;VAR:DB_TYPE=&amp;VAR:UNITS=M&amp;window=popup&amp;w","idth=535&amp;height=425&amp;START_MAXIMIZED=FALSE&amp;Y=120&amp;display_string=audit"}</definedName>
    <definedName name="_973__FDSAUDITLINK__" localSheetId="1" hidden="1">{"fdsup://directions/FAT Viewer?action=UPDATE&amp;creator=factSet&amp;DYN_ARGS=true&amp;DOC_NAME=FAT:RGQ_ENTRPR_VAL_EV_SOURCE_WINDOW.FAT&amp;VAR:ID1=PLL&amp;VAR:SDATE=20070511&amp;VAR:FDATE=20070430&amp;VAR:FREQ=WEEKLY&amp;VAR:RELITEM=&amp;VAR:CURRENCY=&amp;VAR:DB_TYPE=&amp;VAR:UNITS=M&amp;window=popup&amp;w","idth=535&amp;height=425&amp;START_MAXIMIZED=FALSE&amp;Y=120&amp;display_string=audit"}</definedName>
    <definedName name="_973__FDSAUDITLINK__" localSheetId="0" hidden="1">{"fdsup://directions/FAT Viewer?action=UPDATE&amp;creator=factSet&amp;DYN_ARGS=true&amp;DOC_NAME=FAT:RGQ_ENTRPR_VAL_EV_SOURCE_WINDOW.FAT&amp;VAR:ID1=PLL&amp;VAR:SDATE=20070511&amp;VAR:FDATE=20070430&amp;VAR:FREQ=WEEKLY&amp;VAR:RELITEM=&amp;VAR:CURRENCY=&amp;VAR:DB_TYPE=&amp;VAR:UNITS=M&amp;window=popup&amp;w","idth=535&amp;height=425&amp;START_MAXIMIZED=FALSE&amp;Y=120&amp;display_string=audit"}</definedName>
    <definedName name="_973__FDSAUDITLINK__" hidden="1">{"fdsup://directions/FAT Viewer?action=UPDATE&amp;creator=factSet&amp;DYN_ARGS=true&amp;DOC_NAME=FAT:RGQ_ENTRPR_VAL_EV_SOURCE_WINDOW.FAT&amp;VAR:ID1=PLL&amp;VAR:SDATE=20070511&amp;VAR:FDATE=20070430&amp;VAR:FREQ=WEEKLY&amp;VAR:RELITEM=&amp;VAR:CURRENCY=&amp;VAR:DB_TYPE=&amp;VAR:UNITS=M&amp;window=popup&amp;w","idth=535&amp;height=425&amp;START_MAXIMIZED=FALSE&amp;Y=120&amp;display_string=audit"}</definedName>
    <definedName name="_974__FDSAUDITLINK__" localSheetId="1" hidden="1">{"fdsup://directions/FAT Viewer?action=UPDATE&amp;creator=factSet&amp;DYN_ARGS=true&amp;DOC_NAME=FAT:RGQ_ENTRPR_VAL_EV_SOURCE_WINDOW.FAT&amp;VAR:ID1=PLL&amp;VAR:SDATE=20070504&amp;VAR:FDATE=20070430&amp;VAR:FREQ=WEEKLY&amp;VAR:RELITEM=&amp;VAR:CURRENCY=&amp;VAR:DB_TYPE=&amp;VAR:UNITS=M&amp;window=popup&amp;w","idth=535&amp;height=425&amp;START_MAXIMIZED=FALSE&amp;Y=120&amp;display_string=audit"}</definedName>
    <definedName name="_974__FDSAUDITLINK__" localSheetId="0" hidden="1">{"fdsup://directions/FAT Viewer?action=UPDATE&amp;creator=factSet&amp;DYN_ARGS=true&amp;DOC_NAME=FAT:RGQ_ENTRPR_VAL_EV_SOURCE_WINDOW.FAT&amp;VAR:ID1=PLL&amp;VAR:SDATE=20070504&amp;VAR:FDATE=20070430&amp;VAR:FREQ=WEEKLY&amp;VAR:RELITEM=&amp;VAR:CURRENCY=&amp;VAR:DB_TYPE=&amp;VAR:UNITS=M&amp;window=popup&amp;w","idth=535&amp;height=425&amp;START_MAXIMIZED=FALSE&amp;Y=120&amp;display_string=audit"}</definedName>
    <definedName name="_974__FDSAUDITLINK__" hidden="1">{"fdsup://directions/FAT Viewer?action=UPDATE&amp;creator=factSet&amp;DYN_ARGS=true&amp;DOC_NAME=FAT:RGQ_ENTRPR_VAL_EV_SOURCE_WINDOW.FAT&amp;VAR:ID1=PLL&amp;VAR:SDATE=20070504&amp;VAR:FDATE=20070430&amp;VAR:FREQ=WEEKLY&amp;VAR:RELITEM=&amp;VAR:CURRENCY=&amp;VAR:DB_TYPE=&amp;VAR:UNITS=M&amp;window=popup&amp;w","idth=535&amp;height=425&amp;START_MAXIMIZED=FALSE&amp;Y=120&amp;display_string=audit"}</definedName>
    <definedName name="_975__FDSAUDITLINK__" localSheetId="1" hidden="1">{"fdsup://directions/FAT Viewer?action=UPDATE&amp;creator=factSet&amp;DYN_ARGS=true&amp;DOC_NAME=FAT:RGQ_ENTRPR_VAL_EV_SOURCE_WINDOW.FAT&amp;VAR:ID1=PLL&amp;VAR:SDATE=20070427&amp;VAR:FDATE=20070131&amp;VAR:FREQ=WEEKLY&amp;VAR:RELITEM=&amp;VAR:CURRENCY=&amp;VAR:DB_TYPE=&amp;VAR:UNITS=M&amp;window=popup&amp;w","idth=535&amp;height=425&amp;START_MAXIMIZED=FALSE&amp;Y=120&amp;display_string=audit"}</definedName>
    <definedName name="_975__FDSAUDITLINK__" localSheetId="0" hidden="1">{"fdsup://directions/FAT Viewer?action=UPDATE&amp;creator=factSet&amp;DYN_ARGS=true&amp;DOC_NAME=FAT:RGQ_ENTRPR_VAL_EV_SOURCE_WINDOW.FAT&amp;VAR:ID1=PLL&amp;VAR:SDATE=20070427&amp;VAR:FDATE=20070131&amp;VAR:FREQ=WEEKLY&amp;VAR:RELITEM=&amp;VAR:CURRENCY=&amp;VAR:DB_TYPE=&amp;VAR:UNITS=M&amp;window=popup&amp;w","idth=535&amp;height=425&amp;START_MAXIMIZED=FALSE&amp;Y=120&amp;display_string=audit"}</definedName>
    <definedName name="_975__FDSAUDITLINK__" hidden="1">{"fdsup://directions/FAT Viewer?action=UPDATE&amp;creator=factSet&amp;DYN_ARGS=true&amp;DOC_NAME=FAT:RGQ_ENTRPR_VAL_EV_SOURCE_WINDOW.FAT&amp;VAR:ID1=PLL&amp;VAR:SDATE=20070427&amp;VAR:FDATE=20070131&amp;VAR:FREQ=WEEKLY&amp;VAR:RELITEM=&amp;VAR:CURRENCY=&amp;VAR:DB_TYPE=&amp;VAR:UNITS=M&amp;window=popup&amp;w","idth=535&amp;height=425&amp;START_MAXIMIZED=FALSE&amp;Y=120&amp;display_string=audit"}</definedName>
    <definedName name="_976__FDSAUDITLINK__" localSheetId="1" hidden="1">{"fdsup://directions/FAT Viewer?action=UPDATE&amp;creator=factSet&amp;DYN_ARGS=true&amp;DOC_NAME=FAT:RGQ_ENTRPR_VAL_EV_SOURCE_WINDOW.FAT&amp;VAR:ID1=PLL&amp;VAR:SDATE=20070420&amp;VAR:FDATE=20070131&amp;VAR:FREQ=WEEKLY&amp;VAR:RELITEM=&amp;VAR:CURRENCY=&amp;VAR:DB_TYPE=&amp;VAR:UNITS=M&amp;window=popup&amp;w","idth=535&amp;height=425&amp;START_MAXIMIZED=FALSE&amp;Y=120&amp;display_string=audit"}</definedName>
    <definedName name="_976__FDSAUDITLINK__" localSheetId="0" hidden="1">{"fdsup://directions/FAT Viewer?action=UPDATE&amp;creator=factSet&amp;DYN_ARGS=true&amp;DOC_NAME=FAT:RGQ_ENTRPR_VAL_EV_SOURCE_WINDOW.FAT&amp;VAR:ID1=PLL&amp;VAR:SDATE=20070420&amp;VAR:FDATE=20070131&amp;VAR:FREQ=WEEKLY&amp;VAR:RELITEM=&amp;VAR:CURRENCY=&amp;VAR:DB_TYPE=&amp;VAR:UNITS=M&amp;window=popup&amp;w","idth=535&amp;height=425&amp;START_MAXIMIZED=FALSE&amp;Y=120&amp;display_string=audit"}</definedName>
    <definedName name="_976__FDSAUDITLINK__" hidden="1">{"fdsup://directions/FAT Viewer?action=UPDATE&amp;creator=factSet&amp;DYN_ARGS=true&amp;DOC_NAME=FAT:RGQ_ENTRPR_VAL_EV_SOURCE_WINDOW.FAT&amp;VAR:ID1=PLL&amp;VAR:SDATE=20070420&amp;VAR:FDATE=20070131&amp;VAR:FREQ=WEEKLY&amp;VAR:RELITEM=&amp;VAR:CURRENCY=&amp;VAR:DB_TYPE=&amp;VAR:UNITS=M&amp;window=popup&amp;w","idth=535&amp;height=425&amp;START_MAXIMIZED=FALSE&amp;Y=120&amp;display_string=audit"}</definedName>
    <definedName name="_977__FDSAUDITLINK__" localSheetId="1" hidden="1">{"fdsup://directions/FAT Viewer?action=UPDATE&amp;creator=factSet&amp;DYN_ARGS=true&amp;DOC_NAME=FAT:RGQ_ENTRPR_VAL_EV_SOURCE_WINDOW.FAT&amp;VAR:ID1=PLL&amp;VAR:SDATE=20070413&amp;VAR:FDATE=20070131&amp;VAR:FREQ=WEEKLY&amp;VAR:RELITEM=&amp;VAR:CURRENCY=&amp;VAR:DB_TYPE=&amp;VAR:UNITS=M&amp;window=popup&amp;w","idth=535&amp;height=425&amp;START_MAXIMIZED=FALSE&amp;Y=120&amp;display_string=audit"}</definedName>
    <definedName name="_977__FDSAUDITLINK__" localSheetId="0" hidden="1">{"fdsup://directions/FAT Viewer?action=UPDATE&amp;creator=factSet&amp;DYN_ARGS=true&amp;DOC_NAME=FAT:RGQ_ENTRPR_VAL_EV_SOURCE_WINDOW.FAT&amp;VAR:ID1=PLL&amp;VAR:SDATE=20070413&amp;VAR:FDATE=20070131&amp;VAR:FREQ=WEEKLY&amp;VAR:RELITEM=&amp;VAR:CURRENCY=&amp;VAR:DB_TYPE=&amp;VAR:UNITS=M&amp;window=popup&amp;w","idth=535&amp;height=425&amp;START_MAXIMIZED=FALSE&amp;Y=120&amp;display_string=audit"}</definedName>
    <definedName name="_977__FDSAUDITLINK__" hidden="1">{"fdsup://directions/FAT Viewer?action=UPDATE&amp;creator=factSet&amp;DYN_ARGS=true&amp;DOC_NAME=FAT:RGQ_ENTRPR_VAL_EV_SOURCE_WINDOW.FAT&amp;VAR:ID1=PLL&amp;VAR:SDATE=20070413&amp;VAR:FDATE=20070131&amp;VAR:FREQ=WEEKLY&amp;VAR:RELITEM=&amp;VAR:CURRENCY=&amp;VAR:DB_TYPE=&amp;VAR:UNITS=M&amp;window=popup&amp;w","idth=535&amp;height=425&amp;START_MAXIMIZED=FALSE&amp;Y=120&amp;display_string=audit"}</definedName>
    <definedName name="_978__FDSAUDITLINK__" localSheetId="1" hidden="1">{"fdsup://directions/FAT Viewer?action=UPDATE&amp;creator=factSet&amp;DYN_ARGS=true&amp;DOC_NAME=FAT:RGQ_ENTRPR_VAL_EV_SOURCE_WINDOW.FAT&amp;VAR:ID1=PLL&amp;VAR:SDATE=20070405&amp;VAR:FDATE=20070131&amp;VAR:FREQ=WEEKLY&amp;VAR:RELITEM=&amp;VAR:CURRENCY=&amp;VAR:DB_TYPE=&amp;VAR:UNITS=M&amp;window=popup&amp;w","idth=535&amp;height=425&amp;START_MAXIMIZED=FALSE&amp;Y=120&amp;display_string=audit"}</definedName>
    <definedName name="_978__FDSAUDITLINK__" localSheetId="0" hidden="1">{"fdsup://directions/FAT Viewer?action=UPDATE&amp;creator=factSet&amp;DYN_ARGS=true&amp;DOC_NAME=FAT:RGQ_ENTRPR_VAL_EV_SOURCE_WINDOW.FAT&amp;VAR:ID1=PLL&amp;VAR:SDATE=20070405&amp;VAR:FDATE=20070131&amp;VAR:FREQ=WEEKLY&amp;VAR:RELITEM=&amp;VAR:CURRENCY=&amp;VAR:DB_TYPE=&amp;VAR:UNITS=M&amp;window=popup&amp;w","idth=535&amp;height=425&amp;START_MAXIMIZED=FALSE&amp;Y=120&amp;display_string=audit"}</definedName>
    <definedName name="_978__FDSAUDITLINK__" hidden="1">{"fdsup://directions/FAT Viewer?action=UPDATE&amp;creator=factSet&amp;DYN_ARGS=true&amp;DOC_NAME=FAT:RGQ_ENTRPR_VAL_EV_SOURCE_WINDOW.FAT&amp;VAR:ID1=PLL&amp;VAR:SDATE=20070405&amp;VAR:FDATE=20070131&amp;VAR:FREQ=WEEKLY&amp;VAR:RELITEM=&amp;VAR:CURRENCY=&amp;VAR:DB_TYPE=&amp;VAR:UNITS=M&amp;window=popup&amp;w","idth=535&amp;height=425&amp;START_MAXIMIZED=FALSE&amp;Y=120&amp;display_string=audit"}</definedName>
    <definedName name="_979__FDSAUDITLINK__" localSheetId="1" hidden="1">{"fdsup://directions/FAT Viewer?action=UPDATE&amp;creator=factSet&amp;DYN_ARGS=true&amp;DOC_NAME=FAT:RGQ_ENTRPR_VAL_EV_SOURCE_WINDOW.FAT&amp;VAR:ID1=PLL&amp;VAR:SDATE=20070330&amp;VAR:FDATE=20070131&amp;VAR:FREQ=WEEKLY&amp;VAR:RELITEM=&amp;VAR:CURRENCY=&amp;VAR:DB_TYPE=&amp;VAR:UNITS=M&amp;window=popup&amp;w","idth=535&amp;height=425&amp;START_MAXIMIZED=FALSE&amp;Y=120&amp;display_string=audit"}</definedName>
    <definedName name="_979__FDSAUDITLINK__" localSheetId="0" hidden="1">{"fdsup://directions/FAT Viewer?action=UPDATE&amp;creator=factSet&amp;DYN_ARGS=true&amp;DOC_NAME=FAT:RGQ_ENTRPR_VAL_EV_SOURCE_WINDOW.FAT&amp;VAR:ID1=PLL&amp;VAR:SDATE=20070330&amp;VAR:FDATE=20070131&amp;VAR:FREQ=WEEKLY&amp;VAR:RELITEM=&amp;VAR:CURRENCY=&amp;VAR:DB_TYPE=&amp;VAR:UNITS=M&amp;window=popup&amp;w","idth=535&amp;height=425&amp;START_MAXIMIZED=FALSE&amp;Y=120&amp;display_string=audit"}</definedName>
    <definedName name="_979__FDSAUDITLINK__" hidden="1">{"fdsup://directions/FAT Viewer?action=UPDATE&amp;creator=factSet&amp;DYN_ARGS=true&amp;DOC_NAME=FAT:RGQ_ENTRPR_VAL_EV_SOURCE_WINDOW.FAT&amp;VAR:ID1=PLL&amp;VAR:SDATE=20070330&amp;VAR:FDATE=20070131&amp;VAR:FREQ=WEEKLY&amp;VAR:RELITEM=&amp;VAR:CURRENCY=&amp;VAR:DB_TYPE=&amp;VAR:UNITS=M&amp;window=popup&amp;w","idth=535&amp;height=425&amp;START_MAXIMIZED=FALSE&amp;Y=120&amp;display_string=audit"}</definedName>
    <definedName name="_98__FDSAUDITLINK__" localSheetId="1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98__FDSAUDITLINK__" localSheetId="0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98__FDSAUDITLINK__" hidden="1">{"fdsup://directions/FAT Viewer?action=UPDATE&amp;creator=factSet&amp;DYN_ARGS=true&amp;DOC_NAME=FAT:RGQ_ENTRPR_VAL_EV_SOURCE_WINDOW.FAT&amp;VAR:ID1=PNR&amp;VAR:SDATE=20090227&amp;VAR:FDATE=20081231&amp;VAR:FREQ=WEEKLY&amp;VAR:RELITEM=&amp;VAR:CURRENCY=&amp;VAR:DB_TYPE=&amp;VAR:UNITS=M&amp;window=popup&amp;w","idth=535&amp;height=425&amp;START_MAXIMIZED=FALSE&amp;Y=120&amp;display_string=audit"}</definedName>
    <definedName name="_980__FDSAUDITLINK__" localSheetId="1" hidden="1">{"fdsup://directions/FAT Viewer?action=UPDATE&amp;creator=factSet&amp;DYN_ARGS=true&amp;DOC_NAME=FAT:RGQ_ENTRPR_VAL_EV_SOURCE_WINDOW.FAT&amp;VAR:ID1=PLL&amp;VAR:SDATE=20070323&amp;VAR:FDATE=20070131&amp;VAR:FREQ=WEEKLY&amp;VAR:RELITEM=&amp;VAR:CURRENCY=&amp;VAR:DB_TYPE=&amp;VAR:UNITS=M&amp;window=popup&amp;w","idth=535&amp;height=425&amp;START_MAXIMIZED=FALSE&amp;Y=120&amp;display_string=audit"}</definedName>
    <definedName name="_980__FDSAUDITLINK__" localSheetId="0" hidden="1">{"fdsup://directions/FAT Viewer?action=UPDATE&amp;creator=factSet&amp;DYN_ARGS=true&amp;DOC_NAME=FAT:RGQ_ENTRPR_VAL_EV_SOURCE_WINDOW.FAT&amp;VAR:ID1=PLL&amp;VAR:SDATE=20070323&amp;VAR:FDATE=20070131&amp;VAR:FREQ=WEEKLY&amp;VAR:RELITEM=&amp;VAR:CURRENCY=&amp;VAR:DB_TYPE=&amp;VAR:UNITS=M&amp;window=popup&amp;w","idth=535&amp;height=425&amp;START_MAXIMIZED=FALSE&amp;Y=120&amp;display_string=audit"}</definedName>
    <definedName name="_980__FDSAUDITLINK__" hidden="1">{"fdsup://directions/FAT Viewer?action=UPDATE&amp;creator=factSet&amp;DYN_ARGS=true&amp;DOC_NAME=FAT:RGQ_ENTRPR_VAL_EV_SOURCE_WINDOW.FAT&amp;VAR:ID1=PLL&amp;VAR:SDATE=20070323&amp;VAR:FDATE=20070131&amp;VAR:FREQ=WEEKLY&amp;VAR:RELITEM=&amp;VAR:CURRENCY=&amp;VAR:DB_TYPE=&amp;VAR:UNITS=M&amp;window=popup&amp;w","idth=535&amp;height=425&amp;START_MAXIMIZED=FALSE&amp;Y=120&amp;display_string=audit"}</definedName>
    <definedName name="_981__FDSAUDITLINK__" localSheetId="1" hidden="1">{"fdsup://directions/FAT Viewer?action=UPDATE&amp;creator=factSet&amp;DYN_ARGS=true&amp;DOC_NAME=FAT:RGQ_ENTRPR_VAL_EV_SOURCE_WINDOW.FAT&amp;VAR:ID1=PLL&amp;VAR:SDATE=20070316&amp;VAR:FDATE=20070131&amp;VAR:FREQ=WEEKLY&amp;VAR:RELITEM=&amp;VAR:CURRENCY=&amp;VAR:DB_TYPE=&amp;VAR:UNITS=M&amp;window=popup&amp;w","idth=535&amp;height=425&amp;START_MAXIMIZED=FALSE&amp;Y=120&amp;display_string=audit"}</definedName>
    <definedName name="_981__FDSAUDITLINK__" localSheetId="0" hidden="1">{"fdsup://directions/FAT Viewer?action=UPDATE&amp;creator=factSet&amp;DYN_ARGS=true&amp;DOC_NAME=FAT:RGQ_ENTRPR_VAL_EV_SOURCE_WINDOW.FAT&amp;VAR:ID1=PLL&amp;VAR:SDATE=20070316&amp;VAR:FDATE=20070131&amp;VAR:FREQ=WEEKLY&amp;VAR:RELITEM=&amp;VAR:CURRENCY=&amp;VAR:DB_TYPE=&amp;VAR:UNITS=M&amp;window=popup&amp;w","idth=535&amp;height=425&amp;START_MAXIMIZED=FALSE&amp;Y=120&amp;display_string=audit"}</definedName>
    <definedName name="_981__FDSAUDITLINK__" hidden="1">{"fdsup://directions/FAT Viewer?action=UPDATE&amp;creator=factSet&amp;DYN_ARGS=true&amp;DOC_NAME=FAT:RGQ_ENTRPR_VAL_EV_SOURCE_WINDOW.FAT&amp;VAR:ID1=PLL&amp;VAR:SDATE=20070316&amp;VAR:FDATE=20070131&amp;VAR:FREQ=WEEKLY&amp;VAR:RELITEM=&amp;VAR:CURRENCY=&amp;VAR:DB_TYPE=&amp;VAR:UNITS=M&amp;window=popup&amp;w","idth=535&amp;height=425&amp;START_MAXIMIZED=FALSE&amp;Y=120&amp;display_string=audit"}</definedName>
    <definedName name="_982__FDSAUDITLINK__" localSheetId="1" hidden="1">{"fdsup://directions/FAT Viewer?action=UPDATE&amp;creator=factSet&amp;DYN_ARGS=true&amp;DOC_NAME=FAT:RGQ_ENTRPR_VAL_EV_SOURCE_WINDOW.FAT&amp;VAR:ID1=PLL&amp;VAR:SDATE=20070309&amp;VAR:FDATE=20070131&amp;VAR:FREQ=WEEKLY&amp;VAR:RELITEM=&amp;VAR:CURRENCY=&amp;VAR:DB_TYPE=&amp;VAR:UNITS=M&amp;window=popup&amp;w","idth=535&amp;height=425&amp;START_MAXIMIZED=FALSE&amp;Y=120&amp;display_string=audit"}</definedName>
    <definedName name="_982__FDSAUDITLINK__" localSheetId="0" hidden="1">{"fdsup://directions/FAT Viewer?action=UPDATE&amp;creator=factSet&amp;DYN_ARGS=true&amp;DOC_NAME=FAT:RGQ_ENTRPR_VAL_EV_SOURCE_WINDOW.FAT&amp;VAR:ID1=PLL&amp;VAR:SDATE=20070309&amp;VAR:FDATE=20070131&amp;VAR:FREQ=WEEKLY&amp;VAR:RELITEM=&amp;VAR:CURRENCY=&amp;VAR:DB_TYPE=&amp;VAR:UNITS=M&amp;window=popup&amp;w","idth=535&amp;height=425&amp;START_MAXIMIZED=FALSE&amp;Y=120&amp;display_string=audit"}</definedName>
    <definedName name="_982__FDSAUDITLINK__" hidden="1">{"fdsup://directions/FAT Viewer?action=UPDATE&amp;creator=factSet&amp;DYN_ARGS=true&amp;DOC_NAME=FAT:RGQ_ENTRPR_VAL_EV_SOURCE_WINDOW.FAT&amp;VAR:ID1=PLL&amp;VAR:SDATE=20070309&amp;VAR:FDATE=20070131&amp;VAR:FREQ=WEEKLY&amp;VAR:RELITEM=&amp;VAR:CURRENCY=&amp;VAR:DB_TYPE=&amp;VAR:UNITS=M&amp;window=popup&amp;w","idth=535&amp;height=425&amp;START_MAXIMIZED=FALSE&amp;Y=120&amp;display_string=audit"}</definedName>
    <definedName name="_983__FDSAUDITLINK__" localSheetId="1" hidden="1">{"fdsup://directions/FAT Viewer?action=UPDATE&amp;creator=factSet&amp;DYN_ARGS=true&amp;DOC_NAME=FAT:RGQ_ENTRPR_VAL_EV_SOURCE_WINDOW.FAT&amp;VAR:ID1=PLL&amp;VAR:SDATE=20070302&amp;VAR:FDATE=20070131&amp;VAR:FREQ=WEEKLY&amp;VAR:RELITEM=&amp;VAR:CURRENCY=&amp;VAR:DB_TYPE=&amp;VAR:UNITS=M&amp;window=popup&amp;w","idth=535&amp;height=425&amp;START_MAXIMIZED=FALSE&amp;Y=120&amp;display_string=audit"}</definedName>
    <definedName name="_983__FDSAUDITLINK__" localSheetId="0" hidden="1">{"fdsup://directions/FAT Viewer?action=UPDATE&amp;creator=factSet&amp;DYN_ARGS=true&amp;DOC_NAME=FAT:RGQ_ENTRPR_VAL_EV_SOURCE_WINDOW.FAT&amp;VAR:ID1=PLL&amp;VAR:SDATE=20070302&amp;VAR:FDATE=20070131&amp;VAR:FREQ=WEEKLY&amp;VAR:RELITEM=&amp;VAR:CURRENCY=&amp;VAR:DB_TYPE=&amp;VAR:UNITS=M&amp;window=popup&amp;w","idth=535&amp;height=425&amp;START_MAXIMIZED=FALSE&amp;Y=120&amp;display_string=audit"}</definedName>
    <definedName name="_983__FDSAUDITLINK__" hidden="1">{"fdsup://directions/FAT Viewer?action=UPDATE&amp;creator=factSet&amp;DYN_ARGS=true&amp;DOC_NAME=FAT:RGQ_ENTRPR_VAL_EV_SOURCE_WINDOW.FAT&amp;VAR:ID1=PLL&amp;VAR:SDATE=20070302&amp;VAR:FDATE=20070131&amp;VAR:FREQ=WEEKLY&amp;VAR:RELITEM=&amp;VAR:CURRENCY=&amp;VAR:DB_TYPE=&amp;VAR:UNITS=M&amp;window=popup&amp;w","idth=535&amp;height=425&amp;START_MAXIMIZED=FALSE&amp;Y=120&amp;display_string=audit"}</definedName>
    <definedName name="_984__FDSAUDITLINK__" localSheetId="1" hidden="1">{"fdsup://directions/FAT Viewer?action=UPDATE&amp;creator=factSet&amp;DYN_ARGS=true&amp;DOC_NAME=FAT:RGQ_ENTRPR_VAL_EV_SOURCE_WINDOW.FAT&amp;VAR:ID1=PLL&amp;VAR:SDATE=20070223&amp;VAR:FDATE=20070131&amp;VAR:FREQ=WEEKLY&amp;VAR:RELITEM=&amp;VAR:CURRENCY=&amp;VAR:DB_TYPE=&amp;VAR:UNITS=M&amp;window=popup&amp;w","idth=535&amp;height=425&amp;START_MAXIMIZED=FALSE&amp;Y=120&amp;display_string=audit"}</definedName>
    <definedName name="_984__FDSAUDITLINK__" localSheetId="0" hidden="1">{"fdsup://directions/FAT Viewer?action=UPDATE&amp;creator=factSet&amp;DYN_ARGS=true&amp;DOC_NAME=FAT:RGQ_ENTRPR_VAL_EV_SOURCE_WINDOW.FAT&amp;VAR:ID1=PLL&amp;VAR:SDATE=20070223&amp;VAR:FDATE=20070131&amp;VAR:FREQ=WEEKLY&amp;VAR:RELITEM=&amp;VAR:CURRENCY=&amp;VAR:DB_TYPE=&amp;VAR:UNITS=M&amp;window=popup&amp;w","idth=535&amp;height=425&amp;START_MAXIMIZED=FALSE&amp;Y=120&amp;display_string=audit"}</definedName>
    <definedName name="_984__FDSAUDITLINK__" hidden="1">{"fdsup://directions/FAT Viewer?action=UPDATE&amp;creator=factSet&amp;DYN_ARGS=true&amp;DOC_NAME=FAT:RGQ_ENTRPR_VAL_EV_SOURCE_WINDOW.FAT&amp;VAR:ID1=PLL&amp;VAR:SDATE=20070223&amp;VAR:FDATE=20070131&amp;VAR:FREQ=WEEKLY&amp;VAR:RELITEM=&amp;VAR:CURRENCY=&amp;VAR:DB_TYPE=&amp;VAR:UNITS=M&amp;window=popup&amp;w","idth=535&amp;height=425&amp;START_MAXIMIZED=FALSE&amp;Y=120&amp;display_string=audit"}</definedName>
    <definedName name="_985__FDSAUDITLINK__" localSheetId="1" hidden="1">{"fdsup://directions/FAT Viewer?action=UPDATE&amp;creator=factSet&amp;DYN_ARGS=true&amp;DOC_NAME=FAT:RGQ_ENTRPR_VAL_EV_SOURCE_WINDOW.FAT&amp;VAR:ID1=PLL&amp;VAR:SDATE=20070216&amp;VAR:FDATE=20070131&amp;VAR:FREQ=WEEKLY&amp;VAR:RELITEM=&amp;VAR:CURRENCY=&amp;VAR:DB_TYPE=&amp;VAR:UNITS=M&amp;window=popup&amp;w","idth=535&amp;height=425&amp;START_MAXIMIZED=FALSE&amp;Y=120&amp;display_string=audit"}</definedName>
    <definedName name="_985__FDSAUDITLINK__" localSheetId="0" hidden="1">{"fdsup://directions/FAT Viewer?action=UPDATE&amp;creator=factSet&amp;DYN_ARGS=true&amp;DOC_NAME=FAT:RGQ_ENTRPR_VAL_EV_SOURCE_WINDOW.FAT&amp;VAR:ID1=PLL&amp;VAR:SDATE=20070216&amp;VAR:FDATE=20070131&amp;VAR:FREQ=WEEKLY&amp;VAR:RELITEM=&amp;VAR:CURRENCY=&amp;VAR:DB_TYPE=&amp;VAR:UNITS=M&amp;window=popup&amp;w","idth=535&amp;height=425&amp;START_MAXIMIZED=FALSE&amp;Y=120&amp;display_string=audit"}</definedName>
    <definedName name="_985__FDSAUDITLINK__" hidden="1">{"fdsup://directions/FAT Viewer?action=UPDATE&amp;creator=factSet&amp;DYN_ARGS=true&amp;DOC_NAME=FAT:RGQ_ENTRPR_VAL_EV_SOURCE_WINDOW.FAT&amp;VAR:ID1=PLL&amp;VAR:SDATE=20070216&amp;VAR:FDATE=20070131&amp;VAR:FREQ=WEEKLY&amp;VAR:RELITEM=&amp;VAR:CURRENCY=&amp;VAR:DB_TYPE=&amp;VAR:UNITS=M&amp;window=popup&amp;w","idth=535&amp;height=425&amp;START_MAXIMIZED=FALSE&amp;Y=120&amp;display_string=audit"}</definedName>
    <definedName name="_986__FDSAUDITLINK__" localSheetId="1" hidden="1">{"fdsup://directions/FAT Viewer?action=UPDATE&amp;creator=factSet&amp;DYN_ARGS=true&amp;DOC_NAME=FAT:RGQ_ENTRPR_VAL_EV_SOURCE_WINDOW.FAT&amp;VAR:ID1=PLL&amp;VAR:SDATE=20070209&amp;VAR:FDATE=20070131&amp;VAR:FREQ=WEEKLY&amp;VAR:RELITEM=&amp;VAR:CURRENCY=&amp;VAR:DB_TYPE=&amp;VAR:UNITS=M&amp;window=popup&amp;w","idth=535&amp;height=425&amp;START_MAXIMIZED=FALSE&amp;Y=120&amp;display_string=audit"}</definedName>
    <definedName name="_986__FDSAUDITLINK__" localSheetId="0" hidden="1">{"fdsup://directions/FAT Viewer?action=UPDATE&amp;creator=factSet&amp;DYN_ARGS=true&amp;DOC_NAME=FAT:RGQ_ENTRPR_VAL_EV_SOURCE_WINDOW.FAT&amp;VAR:ID1=PLL&amp;VAR:SDATE=20070209&amp;VAR:FDATE=20070131&amp;VAR:FREQ=WEEKLY&amp;VAR:RELITEM=&amp;VAR:CURRENCY=&amp;VAR:DB_TYPE=&amp;VAR:UNITS=M&amp;window=popup&amp;w","idth=535&amp;height=425&amp;START_MAXIMIZED=FALSE&amp;Y=120&amp;display_string=audit"}</definedName>
    <definedName name="_986__FDSAUDITLINK__" hidden="1">{"fdsup://directions/FAT Viewer?action=UPDATE&amp;creator=factSet&amp;DYN_ARGS=true&amp;DOC_NAME=FAT:RGQ_ENTRPR_VAL_EV_SOURCE_WINDOW.FAT&amp;VAR:ID1=PLL&amp;VAR:SDATE=20070209&amp;VAR:FDATE=20070131&amp;VAR:FREQ=WEEKLY&amp;VAR:RELITEM=&amp;VAR:CURRENCY=&amp;VAR:DB_TYPE=&amp;VAR:UNITS=M&amp;window=popup&amp;w","idth=535&amp;height=425&amp;START_MAXIMIZED=FALSE&amp;Y=120&amp;display_string=audit"}</definedName>
    <definedName name="_987__FDSAUDITLINK__" localSheetId="1" hidden="1">{"fdsup://directions/FAT Viewer?action=UPDATE&amp;creator=factSet&amp;DYN_ARGS=true&amp;DOC_NAME=FAT:RGQ_ENTRPR_VAL_EV_SOURCE_WINDOW.FAT&amp;VAR:ID1=PLL&amp;VAR:SDATE=20070202&amp;VAR:FDATE=20070131&amp;VAR:FREQ=WEEKLY&amp;VAR:RELITEM=&amp;VAR:CURRENCY=&amp;VAR:DB_TYPE=&amp;VAR:UNITS=M&amp;window=popup&amp;w","idth=535&amp;height=425&amp;START_MAXIMIZED=FALSE&amp;Y=120&amp;display_string=audit"}</definedName>
    <definedName name="_987__FDSAUDITLINK__" localSheetId="0" hidden="1">{"fdsup://directions/FAT Viewer?action=UPDATE&amp;creator=factSet&amp;DYN_ARGS=true&amp;DOC_NAME=FAT:RGQ_ENTRPR_VAL_EV_SOURCE_WINDOW.FAT&amp;VAR:ID1=PLL&amp;VAR:SDATE=20070202&amp;VAR:FDATE=20070131&amp;VAR:FREQ=WEEKLY&amp;VAR:RELITEM=&amp;VAR:CURRENCY=&amp;VAR:DB_TYPE=&amp;VAR:UNITS=M&amp;window=popup&amp;w","idth=535&amp;height=425&amp;START_MAXIMIZED=FALSE&amp;Y=120&amp;display_string=audit"}</definedName>
    <definedName name="_987__FDSAUDITLINK__" hidden="1">{"fdsup://directions/FAT Viewer?action=UPDATE&amp;creator=factSet&amp;DYN_ARGS=true&amp;DOC_NAME=FAT:RGQ_ENTRPR_VAL_EV_SOURCE_WINDOW.FAT&amp;VAR:ID1=PLL&amp;VAR:SDATE=20070202&amp;VAR:FDATE=20070131&amp;VAR:FREQ=WEEKLY&amp;VAR:RELITEM=&amp;VAR:CURRENCY=&amp;VAR:DB_TYPE=&amp;VAR:UNITS=M&amp;window=popup&amp;w","idth=535&amp;height=425&amp;START_MAXIMIZED=FALSE&amp;Y=120&amp;display_string=audit"}</definedName>
    <definedName name="_988__FDSAUDITLINK__" localSheetId="1" hidden="1">{"fdsup://directions/FAT Viewer?action=UPDATE&amp;creator=factSet&amp;DYN_ARGS=true&amp;DOC_NAME=FAT:RGQ_ENTRPR_VAL_EV_SOURCE_WINDOW.FAT&amp;VAR:ID1=PLL&amp;VAR:SDATE=20070126&amp;VAR:FDATE=20061031&amp;VAR:FREQ=WEEKLY&amp;VAR:RELITEM=&amp;VAR:CURRENCY=&amp;VAR:DB_TYPE=&amp;VAR:UNITS=M&amp;window=popup&amp;w","idth=535&amp;height=425&amp;START_MAXIMIZED=FALSE&amp;Y=120&amp;display_string=audit"}</definedName>
    <definedName name="_988__FDSAUDITLINK__" localSheetId="0" hidden="1">{"fdsup://directions/FAT Viewer?action=UPDATE&amp;creator=factSet&amp;DYN_ARGS=true&amp;DOC_NAME=FAT:RGQ_ENTRPR_VAL_EV_SOURCE_WINDOW.FAT&amp;VAR:ID1=PLL&amp;VAR:SDATE=20070126&amp;VAR:FDATE=20061031&amp;VAR:FREQ=WEEKLY&amp;VAR:RELITEM=&amp;VAR:CURRENCY=&amp;VAR:DB_TYPE=&amp;VAR:UNITS=M&amp;window=popup&amp;w","idth=535&amp;height=425&amp;START_MAXIMIZED=FALSE&amp;Y=120&amp;display_string=audit"}</definedName>
    <definedName name="_988__FDSAUDITLINK__" hidden="1">{"fdsup://directions/FAT Viewer?action=UPDATE&amp;creator=factSet&amp;DYN_ARGS=true&amp;DOC_NAME=FAT:RGQ_ENTRPR_VAL_EV_SOURCE_WINDOW.FAT&amp;VAR:ID1=PLL&amp;VAR:SDATE=20070126&amp;VAR:FDATE=20061031&amp;VAR:FREQ=WEEKLY&amp;VAR:RELITEM=&amp;VAR:CURRENCY=&amp;VAR:DB_TYPE=&amp;VAR:UNITS=M&amp;window=popup&amp;w","idth=535&amp;height=425&amp;START_MAXIMIZED=FALSE&amp;Y=120&amp;display_string=audit"}</definedName>
    <definedName name="_989__FDSAUDITLINK__" localSheetId="1" hidden="1">{"fdsup://directions/FAT Viewer?action=UPDATE&amp;creator=factSet&amp;DYN_ARGS=true&amp;DOC_NAME=FAT:RGQ_ENTRPR_VAL_EV_SOURCE_WINDOW.FAT&amp;VAR:ID1=PLL&amp;VAR:SDATE=20070119&amp;VAR:FDATE=20061031&amp;VAR:FREQ=WEEKLY&amp;VAR:RELITEM=&amp;VAR:CURRENCY=&amp;VAR:DB_TYPE=&amp;VAR:UNITS=M&amp;window=popup&amp;w","idth=535&amp;height=425&amp;START_MAXIMIZED=FALSE&amp;Y=120&amp;display_string=audit"}</definedName>
    <definedName name="_989__FDSAUDITLINK__" localSheetId="0" hidden="1">{"fdsup://directions/FAT Viewer?action=UPDATE&amp;creator=factSet&amp;DYN_ARGS=true&amp;DOC_NAME=FAT:RGQ_ENTRPR_VAL_EV_SOURCE_WINDOW.FAT&amp;VAR:ID1=PLL&amp;VAR:SDATE=20070119&amp;VAR:FDATE=20061031&amp;VAR:FREQ=WEEKLY&amp;VAR:RELITEM=&amp;VAR:CURRENCY=&amp;VAR:DB_TYPE=&amp;VAR:UNITS=M&amp;window=popup&amp;w","idth=535&amp;height=425&amp;START_MAXIMIZED=FALSE&amp;Y=120&amp;display_string=audit"}</definedName>
    <definedName name="_989__FDSAUDITLINK__" hidden="1">{"fdsup://directions/FAT Viewer?action=UPDATE&amp;creator=factSet&amp;DYN_ARGS=true&amp;DOC_NAME=FAT:RGQ_ENTRPR_VAL_EV_SOURCE_WINDOW.FAT&amp;VAR:ID1=PLL&amp;VAR:SDATE=20070119&amp;VAR:FDATE=20061031&amp;VAR:FREQ=WEEKLY&amp;VAR:RELITEM=&amp;VAR:CURRENCY=&amp;VAR:DB_TYPE=&amp;VAR:UNITS=M&amp;window=popup&amp;w","idth=535&amp;height=425&amp;START_MAXIMIZED=FALSE&amp;Y=120&amp;display_string=audit"}</definedName>
    <definedName name="_99__FDSAUDITLINK__" localSheetId="1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99__FDSAUDITLINK__" localSheetId="0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99__FDSAUDITLINK__" hidden="1">{"fdsup://directions/FAT Viewer?action=UPDATE&amp;creator=factSet&amp;DYN_ARGS=true&amp;DOC_NAME=FAT:RGQ_ENTRPR_VAL_EV_SOURCE_WINDOW.FAT&amp;VAR:ID1=PNR&amp;VAR:SDATE=20090220&amp;VAR:FDATE=20081231&amp;VAR:FREQ=WEEKLY&amp;VAR:RELITEM=&amp;VAR:CURRENCY=&amp;VAR:DB_TYPE=&amp;VAR:UNITS=M&amp;window=popup&amp;w","idth=535&amp;height=425&amp;START_MAXIMIZED=FALSE&amp;Y=120&amp;display_string=audit"}</definedName>
    <definedName name="_990__FDSAUDITLINK__" localSheetId="1" hidden="1">{"fdsup://directions/FAT Viewer?action=UPDATE&amp;creator=factSet&amp;DYN_ARGS=true&amp;DOC_NAME=FAT:RGQ_ENTRPR_VAL_EV_SOURCE_WINDOW.FAT&amp;VAR:ID1=PLL&amp;VAR:SDATE=20070112&amp;VAR:FDATE=20061031&amp;VAR:FREQ=WEEKLY&amp;VAR:RELITEM=&amp;VAR:CURRENCY=&amp;VAR:DB_TYPE=&amp;VAR:UNITS=M&amp;window=popup&amp;w","idth=535&amp;height=425&amp;START_MAXIMIZED=FALSE&amp;Y=120&amp;display_string=audit"}</definedName>
    <definedName name="_990__FDSAUDITLINK__" localSheetId="0" hidden="1">{"fdsup://directions/FAT Viewer?action=UPDATE&amp;creator=factSet&amp;DYN_ARGS=true&amp;DOC_NAME=FAT:RGQ_ENTRPR_VAL_EV_SOURCE_WINDOW.FAT&amp;VAR:ID1=PLL&amp;VAR:SDATE=20070112&amp;VAR:FDATE=20061031&amp;VAR:FREQ=WEEKLY&amp;VAR:RELITEM=&amp;VAR:CURRENCY=&amp;VAR:DB_TYPE=&amp;VAR:UNITS=M&amp;window=popup&amp;w","idth=535&amp;height=425&amp;START_MAXIMIZED=FALSE&amp;Y=120&amp;display_string=audit"}</definedName>
    <definedName name="_990__FDSAUDITLINK__" hidden="1">{"fdsup://directions/FAT Viewer?action=UPDATE&amp;creator=factSet&amp;DYN_ARGS=true&amp;DOC_NAME=FAT:RGQ_ENTRPR_VAL_EV_SOURCE_WINDOW.FAT&amp;VAR:ID1=PLL&amp;VAR:SDATE=20070112&amp;VAR:FDATE=20061031&amp;VAR:FREQ=WEEKLY&amp;VAR:RELITEM=&amp;VAR:CURRENCY=&amp;VAR:DB_TYPE=&amp;VAR:UNITS=M&amp;window=popup&amp;w","idth=535&amp;height=425&amp;START_MAXIMIZED=FALSE&amp;Y=120&amp;display_string=audit"}</definedName>
    <definedName name="_991__FDSAUDITLINK__" localSheetId="1" hidden="1">{"fdsup://directions/FAT Viewer?action=UPDATE&amp;creator=factSet&amp;DYN_ARGS=true&amp;DOC_NAME=FAT:RGQ_ENTRPR_VAL_EV_SOURCE_WINDOW.FAT&amp;VAR:ID1=PLL&amp;VAR:SDATE=20070105&amp;VAR:FDATE=20061031&amp;VAR:FREQ=WEEKLY&amp;VAR:RELITEM=&amp;VAR:CURRENCY=&amp;VAR:DB_TYPE=&amp;VAR:UNITS=M&amp;window=popup&amp;w","idth=535&amp;height=425&amp;START_MAXIMIZED=FALSE&amp;Y=120&amp;display_string=audit"}</definedName>
    <definedName name="_991__FDSAUDITLINK__" localSheetId="0" hidden="1">{"fdsup://directions/FAT Viewer?action=UPDATE&amp;creator=factSet&amp;DYN_ARGS=true&amp;DOC_NAME=FAT:RGQ_ENTRPR_VAL_EV_SOURCE_WINDOW.FAT&amp;VAR:ID1=PLL&amp;VAR:SDATE=20070105&amp;VAR:FDATE=20061031&amp;VAR:FREQ=WEEKLY&amp;VAR:RELITEM=&amp;VAR:CURRENCY=&amp;VAR:DB_TYPE=&amp;VAR:UNITS=M&amp;window=popup&amp;w","idth=535&amp;height=425&amp;START_MAXIMIZED=FALSE&amp;Y=120&amp;display_string=audit"}</definedName>
    <definedName name="_991__FDSAUDITLINK__" hidden="1">{"fdsup://directions/FAT Viewer?action=UPDATE&amp;creator=factSet&amp;DYN_ARGS=true&amp;DOC_NAME=FAT:RGQ_ENTRPR_VAL_EV_SOURCE_WINDOW.FAT&amp;VAR:ID1=PLL&amp;VAR:SDATE=20070105&amp;VAR:FDATE=20061031&amp;VAR:FREQ=WEEKLY&amp;VAR:RELITEM=&amp;VAR:CURRENCY=&amp;VAR:DB_TYPE=&amp;VAR:UNITS=M&amp;window=popup&amp;w","idth=535&amp;height=425&amp;START_MAXIMIZED=FALSE&amp;Y=120&amp;display_string=audit"}</definedName>
    <definedName name="_992__FDSAUDITLINK__" localSheetId="1" hidden="1">{"fdsup://directions/FAT Viewer?action=UPDATE&amp;creator=factSet&amp;DYN_ARGS=true&amp;DOC_NAME=FAT:RGQ_ENTRPR_VAL_EV_SOURCE_WINDOW.FAT&amp;VAR:ID1=PLL&amp;VAR:SDATE=20061229&amp;VAR:FDATE=20061031&amp;VAR:FREQ=WEEKLY&amp;VAR:RELITEM=&amp;VAR:CURRENCY=&amp;VAR:DB_TYPE=&amp;VAR:UNITS=M&amp;window=popup&amp;w","idth=535&amp;height=425&amp;START_MAXIMIZED=FALSE&amp;Y=120&amp;display_string=audit"}</definedName>
    <definedName name="_992__FDSAUDITLINK__" localSheetId="0" hidden="1">{"fdsup://directions/FAT Viewer?action=UPDATE&amp;creator=factSet&amp;DYN_ARGS=true&amp;DOC_NAME=FAT:RGQ_ENTRPR_VAL_EV_SOURCE_WINDOW.FAT&amp;VAR:ID1=PLL&amp;VAR:SDATE=20061229&amp;VAR:FDATE=20061031&amp;VAR:FREQ=WEEKLY&amp;VAR:RELITEM=&amp;VAR:CURRENCY=&amp;VAR:DB_TYPE=&amp;VAR:UNITS=M&amp;window=popup&amp;w","idth=535&amp;height=425&amp;START_MAXIMIZED=FALSE&amp;Y=120&amp;display_string=audit"}</definedName>
    <definedName name="_992__FDSAUDITLINK__" hidden="1">{"fdsup://directions/FAT Viewer?action=UPDATE&amp;creator=factSet&amp;DYN_ARGS=true&amp;DOC_NAME=FAT:RGQ_ENTRPR_VAL_EV_SOURCE_WINDOW.FAT&amp;VAR:ID1=PLL&amp;VAR:SDATE=20061229&amp;VAR:FDATE=20061031&amp;VAR:FREQ=WEEKLY&amp;VAR:RELITEM=&amp;VAR:CURRENCY=&amp;VAR:DB_TYPE=&amp;VAR:UNITS=M&amp;window=popup&amp;w","idth=535&amp;height=425&amp;START_MAXIMIZED=FALSE&amp;Y=120&amp;display_string=audit"}</definedName>
    <definedName name="_993__FDSAUDITLINK__" localSheetId="1" hidden="1">{"fdsup://directions/FAT Viewer?action=UPDATE&amp;creator=factSet&amp;DYN_ARGS=true&amp;DOC_NAME=FAT:RGQ_ENTRPR_VAL_EV_SOURCE_WINDOW.FAT&amp;VAR:ID1=PLL&amp;VAR:SDATE=20061222&amp;VAR:FDATE=20061031&amp;VAR:FREQ=WEEKLY&amp;VAR:RELITEM=&amp;VAR:CURRENCY=&amp;VAR:DB_TYPE=&amp;VAR:UNITS=M&amp;window=popup&amp;w","idth=535&amp;height=425&amp;START_MAXIMIZED=FALSE&amp;Y=120&amp;display_string=audit"}</definedName>
    <definedName name="_993__FDSAUDITLINK__" localSheetId="0" hidden="1">{"fdsup://directions/FAT Viewer?action=UPDATE&amp;creator=factSet&amp;DYN_ARGS=true&amp;DOC_NAME=FAT:RGQ_ENTRPR_VAL_EV_SOURCE_WINDOW.FAT&amp;VAR:ID1=PLL&amp;VAR:SDATE=20061222&amp;VAR:FDATE=20061031&amp;VAR:FREQ=WEEKLY&amp;VAR:RELITEM=&amp;VAR:CURRENCY=&amp;VAR:DB_TYPE=&amp;VAR:UNITS=M&amp;window=popup&amp;w","idth=535&amp;height=425&amp;START_MAXIMIZED=FALSE&amp;Y=120&amp;display_string=audit"}</definedName>
    <definedName name="_993__FDSAUDITLINK__" hidden="1">{"fdsup://directions/FAT Viewer?action=UPDATE&amp;creator=factSet&amp;DYN_ARGS=true&amp;DOC_NAME=FAT:RGQ_ENTRPR_VAL_EV_SOURCE_WINDOW.FAT&amp;VAR:ID1=PLL&amp;VAR:SDATE=20061222&amp;VAR:FDATE=20061031&amp;VAR:FREQ=WEEKLY&amp;VAR:RELITEM=&amp;VAR:CURRENCY=&amp;VAR:DB_TYPE=&amp;VAR:UNITS=M&amp;window=popup&amp;w","idth=535&amp;height=425&amp;START_MAXIMIZED=FALSE&amp;Y=120&amp;display_string=audit"}</definedName>
    <definedName name="_994__FDSAUDITLINK__" localSheetId="1" hidden="1">{"fdsup://directions/FAT Viewer?action=UPDATE&amp;creator=factSet&amp;DYN_ARGS=true&amp;DOC_NAME=FAT:RGQ_ENTRPR_VAL_EV_SOURCE_WINDOW.FAT&amp;VAR:ID1=PLL&amp;VAR:SDATE=20061215&amp;VAR:FDATE=20061031&amp;VAR:FREQ=WEEKLY&amp;VAR:RELITEM=&amp;VAR:CURRENCY=&amp;VAR:DB_TYPE=&amp;VAR:UNITS=M&amp;window=popup&amp;w","idth=535&amp;height=425&amp;START_MAXIMIZED=FALSE&amp;Y=120&amp;display_string=audit"}</definedName>
    <definedName name="_994__FDSAUDITLINK__" localSheetId="0" hidden="1">{"fdsup://directions/FAT Viewer?action=UPDATE&amp;creator=factSet&amp;DYN_ARGS=true&amp;DOC_NAME=FAT:RGQ_ENTRPR_VAL_EV_SOURCE_WINDOW.FAT&amp;VAR:ID1=PLL&amp;VAR:SDATE=20061215&amp;VAR:FDATE=20061031&amp;VAR:FREQ=WEEKLY&amp;VAR:RELITEM=&amp;VAR:CURRENCY=&amp;VAR:DB_TYPE=&amp;VAR:UNITS=M&amp;window=popup&amp;w","idth=535&amp;height=425&amp;START_MAXIMIZED=FALSE&amp;Y=120&amp;display_string=audit"}</definedName>
    <definedName name="_994__FDSAUDITLINK__" hidden="1">{"fdsup://directions/FAT Viewer?action=UPDATE&amp;creator=factSet&amp;DYN_ARGS=true&amp;DOC_NAME=FAT:RGQ_ENTRPR_VAL_EV_SOURCE_WINDOW.FAT&amp;VAR:ID1=PLL&amp;VAR:SDATE=20061215&amp;VAR:FDATE=20061031&amp;VAR:FREQ=WEEKLY&amp;VAR:RELITEM=&amp;VAR:CURRENCY=&amp;VAR:DB_TYPE=&amp;VAR:UNITS=M&amp;window=popup&amp;w","idth=535&amp;height=425&amp;START_MAXIMIZED=FALSE&amp;Y=120&amp;display_string=audit"}</definedName>
    <definedName name="_995__FDSAUDITLINK__" localSheetId="1" hidden="1">{"fdsup://directions/FAT Viewer?action=UPDATE&amp;creator=factSet&amp;DYN_ARGS=true&amp;DOC_NAME=FAT:RGQ_ENTRPR_VAL_EV_SOURCE_WINDOW.FAT&amp;VAR:ID1=PLL&amp;VAR:SDATE=20061208&amp;VAR:FDATE=20061031&amp;VAR:FREQ=WEEKLY&amp;VAR:RELITEM=&amp;VAR:CURRENCY=&amp;VAR:DB_TYPE=&amp;VAR:UNITS=M&amp;window=popup&amp;w","idth=535&amp;height=425&amp;START_MAXIMIZED=FALSE&amp;Y=120&amp;display_string=audit"}</definedName>
    <definedName name="_995__FDSAUDITLINK__" localSheetId="0" hidden="1">{"fdsup://directions/FAT Viewer?action=UPDATE&amp;creator=factSet&amp;DYN_ARGS=true&amp;DOC_NAME=FAT:RGQ_ENTRPR_VAL_EV_SOURCE_WINDOW.FAT&amp;VAR:ID1=PLL&amp;VAR:SDATE=20061208&amp;VAR:FDATE=20061031&amp;VAR:FREQ=WEEKLY&amp;VAR:RELITEM=&amp;VAR:CURRENCY=&amp;VAR:DB_TYPE=&amp;VAR:UNITS=M&amp;window=popup&amp;w","idth=535&amp;height=425&amp;START_MAXIMIZED=FALSE&amp;Y=120&amp;display_string=audit"}</definedName>
    <definedName name="_995__FDSAUDITLINK__" hidden="1">{"fdsup://directions/FAT Viewer?action=UPDATE&amp;creator=factSet&amp;DYN_ARGS=true&amp;DOC_NAME=FAT:RGQ_ENTRPR_VAL_EV_SOURCE_WINDOW.FAT&amp;VAR:ID1=PLL&amp;VAR:SDATE=20061208&amp;VAR:FDATE=20061031&amp;VAR:FREQ=WEEKLY&amp;VAR:RELITEM=&amp;VAR:CURRENCY=&amp;VAR:DB_TYPE=&amp;VAR:UNITS=M&amp;window=popup&amp;w","idth=535&amp;height=425&amp;START_MAXIMIZED=FALSE&amp;Y=120&amp;display_string=audit"}</definedName>
    <definedName name="_996__FDSAUDITLINK__" localSheetId="1" hidden="1">{"fdsup://directions/FAT Viewer?action=UPDATE&amp;creator=factSet&amp;DYN_ARGS=true&amp;DOC_NAME=FAT:RGQ_ENTRPR_VAL_EV_SOURCE_WINDOW.FAT&amp;VAR:ID1=PLL&amp;VAR:SDATE=20061201&amp;VAR:FDATE=20061031&amp;VAR:FREQ=WEEKLY&amp;VAR:RELITEM=&amp;VAR:CURRENCY=&amp;VAR:DB_TYPE=&amp;VAR:UNITS=M&amp;window=popup&amp;w","idth=535&amp;height=425&amp;START_MAXIMIZED=FALSE&amp;Y=120&amp;display_string=audit"}</definedName>
    <definedName name="_996__FDSAUDITLINK__" localSheetId="0" hidden="1">{"fdsup://directions/FAT Viewer?action=UPDATE&amp;creator=factSet&amp;DYN_ARGS=true&amp;DOC_NAME=FAT:RGQ_ENTRPR_VAL_EV_SOURCE_WINDOW.FAT&amp;VAR:ID1=PLL&amp;VAR:SDATE=20061201&amp;VAR:FDATE=20061031&amp;VAR:FREQ=WEEKLY&amp;VAR:RELITEM=&amp;VAR:CURRENCY=&amp;VAR:DB_TYPE=&amp;VAR:UNITS=M&amp;window=popup&amp;w","idth=535&amp;height=425&amp;START_MAXIMIZED=FALSE&amp;Y=120&amp;display_string=audit"}</definedName>
    <definedName name="_996__FDSAUDITLINK__" hidden="1">{"fdsup://directions/FAT Viewer?action=UPDATE&amp;creator=factSet&amp;DYN_ARGS=true&amp;DOC_NAME=FAT:RGQ_ENTRPR_VAL_EV_SOURCE_WINDOW.FAT&amp;VAR:ID1=PLL&amp;VAR:SDATE=20061201&amp;VAR:FDATE=20061031&amp;VAR:FREQ=WEEKLY&amp;VAR:RELITEM=&amp;VAR:CURRENCY=&amp;VAR:DB_TYPE=&amp;VAR:UNITS=M&amp;window=popup&amp;w","idth=535&amp;height=425&amp;START_MAXIMIZED=FALSE&amp;Y=120&amp;display_string=audit"}</definedName>
    <definedName name="_997__FDSAUDITLINK__" localSheetId="1" hidden="1">{"fdsup://directions/FAT Viewer?action=UPDATE&amp;creator=factSet&amp;DYN_ARGS=true&amp;DOC_NAME=FAT:RGQ_ENTRPR_VAL_EV_SOURCE_WINDOW.FAT&amp;VAR:ID1=PLL&amp;VAR:SDATE=20061124&amp;VAR:FDATE=20061031&amp;VAR:FREQ=WEEKLY&amp;VAR:RELITEM=&amp;VAR:CURRENCY=&amp;VAR:DB_TYPE=&amp;VAR:UNITS=M&amp;window=popup&amp;w","idth=535&amp;height=425&amp;START_MAXIMIZED=FALSE&amp;Y=120&amp;display_string=audit"}</definedName>
    <definedName name="_997__FDSAUDITLINK__" localSheetId="0" hidden="1">{"fdsup://directions/FAT Viewer?action=UPDATE&amp;creator=factSet&amp;DYN_ARGS=true&amp;DOC_NAME=FAT:RGQ_ENTRPR_VAL_EV_SOURCE_WINDOW.FAT&amp;VAR:ID1=PLL&amp;VAR:SDATE=20061124&amp;VAR:FDATE=20061031&amp;VAR:FREQ=WEEKLY&amp;VAR:RELITEM=&amp;VAR:CURRENCY=&amp;VAR:DB_TYPE=&amp;VAR:UNITS=M&amp;window=popup&amp;w","idth=535&amp;height=425&amp;START_MAXIMIZED=FALSE&amp;Y=120&amp;display_string=audit"}</definedName>
    <definedName name="_997__FDSAUDITLINK__" hidden="1">{"fdsup://directions/FAT Viewer?action=UPDATE&amp;creator=factSet&amp;DYN_ARGS=true&amp;DOC_NAME=FAT:RGQ_ENTRPR_VAL_EV_SOURCE_WINDOW.FAT&amp;VAR:ID1=PLL&amp;VAR:SDATE=20061124&amp;VAR:FDATE=20061031&amp;VAR:FREQ=WEEKLY&amp;VAR:RELITEM=&amp;VAR:CURRENCY=&amp;VAR:DB_TYPE=&amp;VAR:UNITS=M&amp;window=popup&amp;w","idth=535&amp;height=425&amp;START_MAXIMIZED=FALSE&amp;Y=120&amp;display_string=audit"}</definedName>
    <definedName name="_998__FDSAUDITLINK__" localSheetId="1" hidden="1">{"fdsup://directions/FAT Viewer?action=UPDATE&amp;creator=factSet&amp;DYN_ARGS=true&amp;DOC_NAME=FAT:RGQ_ENTRPR_VAL_EV_SOURCE_WINDOW.FAT&amp;VAR:ID1=PLL&amp;VAR:SDATE=20061117&amp;VAR:FDATE=20061031&amp;VAR:FREQ=WEEKLY&amp;VAR:RELITEM=&amp;VAR:CURRENCY=&amp;VAR:DB_TYPE=&amp;VAR:UNITS=M&amp;window=popup&amp;w","idth=535&amp;height=425&amp;START_MAXIMIZED=FALSE&amp;Y=120&amp;display_string=audit"}</definedName>
    <definedName name="_998__FDSAUDITLINK__" localSheetId="0" hidden="1">{"fdsup://directions/FAT Viewer?action=UPDATE&amp;creator=factSet&amp;DYN_ARGS=true&amp;DOC_NAME=FAT:RGQ_ENTRPR_VAL_EV_SOURCE_WINDOW.FAT&amp;VAR:ID1=PLL&amp;VAR:SDATE=20061117&amp;VAR:FDATE=20061031&amp;VAR:FREQ=WEEKLY&amp;VAR:RELITEM=&amp;VAR:CURRENCY=&amp;VAR:DB_TYPE=&amp;VAR:UNITS=M&amp;window=popup&amp;w","idth=535&amp;height=425&amp;START_MAXIMIZED=FALSE&amp;Y=120&amp;display_string=audit"}</definedName>
    <definedName name="_998__FDSAUDITLINK__" hidden="1">{"fdsup://directions/FAT Viewer?action=UPDATE&amp;creator=factSet&amp;DYN_ARGS=true&amp;DOC_NAME=FAT:RGQ_ENTRPR_VAL_EV_SOURCE_WINDOW.FAT&amp;VAR:ID1=PLL&amp;VAR:SDATE=20061117&amp;VAR:FDATE=20061031&amp;VAR:FREQ=WEEKLY&amp;VAR:RELITEM=&amp;VAR:CURRENCY=&amp;VAR:DB_TYPE=&amp;VAR:UNITS=M&amp;window=popup&amp;w","idth=535&amp;height=425&amp;START_MAXIMIZED=FALSE&amp;Y=120&amp;display_string=audit"}</definedName>
    <definedName name="_999__FDSAUDITLINK__" localSheetId="1" hidden="1">{"fdsup://directions/FAT Viewer?action=UPDATE&amp;creator=factSet&amp;DYN_ARGS=true&amp;DOC_NAME=FAT:RGQ_ENTRPR_VAL_EV_SOURCE_WINDOW.FAT&amp;VAR:ID1=PLL&amp;VAR:SDATE=20061110&amp;VAR:FDATE=20061031&amp;VAR:FREQ=WEEKLY&amp;VAR:RELITEM=&amp;VAR:CURRENCY=&amp;VAR:DB_TYPE=&amp;VAR:UNITS=M&amp;window=popup&amp;w","idth=535&amp;height=425&amp;START_MAXIMIZED=FALSE&amp;Y=120&amp;display_string=audit"}</definedName>
    <definedName name="_999__FDSAUDITLINK__" localSheetId="0" hidden="1">{"fdsup://directions/FAT Viewer?action=UPDATE&amp;creator=factSet&amp;DYN_ARGS=true&amp;DOC_NAME=FAT:RGQ_ENTRPR_VAL_EV_SOURCE_WINDOW.FAT&amp;VAR:ID1=PLL&amp;VAR:SDATE=20061110&amp;VAR:FDATE=20061031&amp;VAR:FREQ=WEEKLY&amp;VAR:RELITEM=&amp;VAR:CURRENCY=&amp;VAR:DB_TYPE=&amp;VAR:UNITS=M&amp;window=popup&amp;w","idth=535&amp;height=425&amp;START_MAXIMIZED=FALSE&amp;Y=120&amp;display_string=audit"}</definedName>
    <definedName name="_999__FDSAUDITLINK__" hidden="1">{"fdsup://directions/FAT Viewer?action=UPDATE&amp;creator=factSet&amp;DYN_ARGS=true&amp;DOC_NAME=FAT:RGQ_ENTRPR_VAL_EV_SOURCE_WINDOW.FAT&amp;VAR:ID1=PLL&amp;VAR:SDATE=20061110&amp;VAR:FDATE=20061031&amp;VAR:FREQ=WEEKLY&amp;VAR:RELITEM=&amp;VAR:CURRENCY=&amp;VAR:DB_TYPE=&amp;VAR:UNITS=M&amp;window=popup&amp;w","idth=535&amp;height=425&amp;START_MAXIMIZED=FALSE&amp;Y=120&amp;display_string=audit"}</definedName>
    <definedName name="_a1" localSheetId="1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1" localSheetId="0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1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10" localSheetId="1" hidden="1">{"SUMM",#N/A,TRUE,"C";"ACT_PROD",#N/A,TRUE,"A";"ACT_SHIP",#N/A,TRUE,"A";"BP_YLD",#N/A,TRUE,"B";"ACTZ_PROD",#N/A,TRUE,"D";"ACTZ_SHIP",#N/A,TRUE,"D";"ACTZ_YLD",#N/A,TRUE,"E";"CPSI_PROD",#N/A,TRUE,"F";"CPSI_SHIP",#N/A,TRUE,"F"}</definedName>
    <definedName name="_a10" localSheetId="0" hidden="1">{"SUMM",#N/A,TRUE,"C";"ACT_PROD",#N/A,TRUE,"A";"ACT_SHIP",#N/A,TRUE,"A";"BP_YLD",#N/A,TRUE,"B";"ACTZ_PROD",#N/A,TRUE,"D";"ACTZ_SHIP",#N/A,TRUE,"D";"ACTZ_YLD",#N/A,TRUE,"E";"CPSI_PROD",#N/A,TRUE,"F";"CPSI_SHIP",#N/A,TRUE,"F"}</definedName>
    <definedName name="_a10" hidden="1">{"SUMM",#N/A,TRUE,"C";"ACT_PROD",#N/A,TRUE,"A";"ACT_SHIP",#N/A,TRUE,"A";"BP_YLD",#N/A,TRUE,"B";"ACTZ_PROD",#N/A,TRUE,"D";"ACTZ_SHIP",#N/A,TRUE,"D";"ACTZ_YLD",#N/A,TRUE,"E";"CPSI_PROD",#N/A,TRUE,"F";"CPSI_SHIP",#N/A,TRUE,"F"}</definedName>
    <definedName name="_A2" localSheetId="1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2" localSheetId="0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2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3" localSheetId="1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3" localSheetId="0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3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4" localSheetId="1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4" localSheetId="0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4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5" localSheetId="1" hidden="1">{"andy_p",#N/A,FALSE,"A";"andy_s",#N/A,FALSE,"A"}</definedName>
    <definedName name="_a5" localSheetId="0" hidden="1">{"andy_p",#N/A,FALSE,"A";"andy_s",#N/A,FALSE,"A"}</definedName>
    <definedName name="_a5" hidden="1">{"andy_p",#N/A,FALSE,"A";"andy_s",#N/A,FALSE,"A"}</definedName>
    <definedName name="_a6" localSheetId="1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6" localSheetId="0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7" localSheetId="1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7" localSheetId="0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7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8" localSheetId="1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_a8" localSheetId="0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_a8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_a9" localSheetId="1" hidden="1">{"SUMM",#N/A,TRUE,"C";"ACT_PROD",#N/A,TRUE,"A";"ACT_SHIP",#N/A,TRUE,"A";"BP_YLD",#N/A,TRUE,"B";"ACTZ_PROD",#N/A,TRUE,"D";"ACTZ_SHIP",#N/A,TRUE,"D";"ACTZ_YLD",#N/A,TRUE,"E";"CPSI_PROD",#N/A,TRUE,"F";"CPSI_SHIP",#N/A,TRUE,"F"}</definedName>
    <definedName name="_a9" localSheetId="0" hidden="1">{"SUMM",#N/A,TRUE,"C";"ACT_PROD",#N/A,TRUE,"A";"ACT_SHIP",#N/A,TRUE,"A";"BP_YLD",#N/A,TRUE,"B";"ACTZ_PROD",#N/A,TRUE,"D";"ACTZ_SHIP",#N/A,TRUE,"D";"ACTZ_YLD",#N/A,TRUE,"E";"CPSI_PROD",#N/A,TRUE,"F";"CPSI_SHIP",#N/A,TRUE,"F"}</definedName>
    <definedName name="_a9" hidden="1">{"SUMM",#N/A,TRUE,"C";"ACT_PROD",#N/A,TRUE,"A";"ACT_SHIP",#N/A,TRUE,"A";"BP_YLD",#N/A,TRUE,"B";"ACTZ_PROD",#N/A,TRUE,"D";"ACTZ_SHIP",#N/A,TRUE,"D";"ACTZ_YLD",#N/A,TRUE,"E";"CPSI_PROD",#N/A,TRUE,"F";"CPSI_SHIP",#N/A,TRUE,"F"}</definedName>
    <definedName name="_aa1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1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2" localSheetId="1" hidden="1">{"PVGraph2",#N/A,FALSE,"PV Data"}</definedName>
    <definedName name="_b2" localSheetId="0" hidden="1">{"PVGraph2",#N/A,FALSE,"PV Data"}</definedName>
    <definedName name="_b2" hidden="1">{"PVGraph2",#N/A,FALSE,"PV Data"}</definedName>
    <definedName name="_b3" localSheetId="1" hidden="1">{"PVGraph2",#N/A,FALSE,"PV Data"}</definedName>
    <definedName name="_b3" localSheetId="0" hidden="1">{"PVGraph2",#N/A,FALSE,"PV Data"}</definedName>
    <definedName name="_b3" hidden="1">{"PVGraph2",#N/A,FALSE,"PV Data"}</definedName>
    <definedName name="_bb3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4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4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5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5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dm.33426556b88447f2a823bc62c994df2d.edm" localSheetId="0" hidden="1">#REF!</definedName>
    <definedName name="_bdm.33426556b88447f2a823bc62c994df2d.edm" hidden="1">#REF!</definedName>
    <definedName name="_bdm.36ffbf924049426a80ea1df53ca40664.edm" localSheetId="0" hidden="1">#REF!</definedName>
    <definedName name="_bdm.36ffbf924049426a80ea1df53ca40664.edm" hidden="1">#REF!</definedName>
    <definedName name="_bdm.3ce91ed34cc14ddfba2a608b9119b5c5.edm" localSheetId="0" hidden="1">#REF!</definedName>
    <definedName name="_bdm.3ce91ed34cc14ddfba2a608b9119b5c5.edm" hidden="1">#REF!</definedName>
    <definedName name="_bdm.415c2e62733848b193e752caae10ecd8.edm" localSheetId="0" hidden="1">#REF!</definedName>
    <definedName name="_bdm.415c2e62733848b193e752caae10ecd8.edm" hidden="1">#REF!</definedName>
    <definedName name="_bdm.529D58C0EC854880A1E57323AA9C8A83.edm" localSheetId="0" hidden="1">#REF!</definedName>
    <definedName name="_bdm.529D58C0EC854880A1E57323AA9C8A83.edm" hidden="1">#REF!</definedName>
    <definedName name="_bdm.7902b34cca88402381fb637d97c4501c.edm" localSheetId="0" hidden="1">#REF!</definedName>
    <definedName name="_bdm.7902b34cca88402381fb637d97c4501c.edm" hidden="1">#REF!</definedName>
    <definedName name="_bdm.7D6477D5C0DC41EEB43775282D667EFB.edm" hidden="1">#N/A</definedName>
    <definedName name="_bdm.d881f4e4239b4003b26bccfe70756b59.edm" localSheetId="0" hidden="1">#REF!</definedName>
    <definedName name="_bdm.d881f4e4239b4003b26bccfe70756b59.edm" hidden="1">#REF!</definedName>
    <definedName name="_bdm.dbcd63a2bb60482b8ebd7959341f78b1.edm" localSheetId="0" hidden="1">#REF!</definedName>
    <definedName name="_bdm.dbcd63a2bb60482b8ebd7959341f78b1.edm" hidden="1">#REF!</definedName>
    <definedName name="_bdm.E11E0788FB4448A9B62473B12035A861.edm" localSheetId="0" hidden="1">#REF!</definedName>
    <definedName name="_bdm.E11E0788FB4448A9B62473B12035A861.edm" hidden="1">#REF!</definedName>
    <definedName name="_bdm.f1de26c470fa43e58f36f2768e8c5ebe.edm" localSheetId="0" hidden="1">#REF!</definedName>
    <definedName name="_bdm.f1de26c470fa43e58f36f2768e8c5ebe.edm" hidden="1">#REF!</definedName>
    <definedName name="_BIO1" localSheetId="1" hidden="1">{"toc1",#N/A,FALSE,"TOC";"cover",#N/A,FALSE,"Cover";"ts1",#N/A,FALSE,"Transaction Summary";"ei3",#N/A,FALSE,"Earnings Impact";"ad3",#N/A,FALSE,"accretion dilution"}</definedName>
    <definedName name="_BIO1" localSheetId="0" hidden="1">{"toc1",#N/A,FALSE,"TOC";"cover",#N/A,FALSE,"Cover";"ts1",#N/A,FALSE,"Transaction Summary";"ei3",#N/A,FALSE,"Earnings Impact";"ad3",#N/A,FALSE,"accretion dilution"}</definedName>
    <definedName name="_BIO1" hidden="1">{"toc1",#N/A,FALSE,"TOC";"cover",#N/A,FALSE,"Cover";"ts1",#N/A,FALSE,"Transaction Summary";"ei3",#N/A,FALSE,"Earnings Impact";"ad3",#N/A,FALSE,"accretion dilution"}</definedName>
    <definedName name="_BVB2" localSheetId="1" hidden="1">{"BVB",#N/A,FALSE,"Kosten"}</definedName>
    <definedName name="_BVB2" localSheetId="0" hidden="1">{"BVB",#N/A,FALSE,"Kosten"}</definedName>
    <definedName name="_BVB2" hidden="1">{"BVB",#N/A,FALSE,"Kosten"}</definedName>
    <definedName name="_cc2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6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6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7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7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7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8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8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F2" localSheetId="0" hidden="1">{#N/A,#N/A,FALSE,"Aging Summary";#N/A,#N/A,FALSE,"Ratio Analysis";#N/A,#N/A,FALSE,"Test 120 Day Accts";#N/A,#N/A,FALSE,"Tickmarks"}</definedName>
    <definedName name="_CF2" hidden="1">{#N/A,#N/A,FALSE,"Aging Summary";#N/A,#N/A,FALSE,"Ratio Analysis";#N/A,#N/A,FALSE,"Test 120 Day Accts";#N/A,#N/A,FALSE,"Tickmarks"}</definedName>
    <definedName name="_cle1" hidden="1">[5]A!#REF!</definedName>
    <definedName name="_dd4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dd4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dd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dd5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dd5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dd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dd6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dd6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dd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dd7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dd7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dd7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ee5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ee5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ee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er3" localSheetId="1" hidden="1">{"FTSE100","COMPANIES",TRUE}</definedName>
    <definedName name="_er3" localSheetId="0" hidden="1">{"FTSE100","COMPANIES",TRUE}</definedName>
    <definedName name="_er3" hidden="1">{"FTSE100","COMPANIES",TRUE}</definedName>
    <definedName name="_er4" localSheetId="1" hidden="1">{"FTSE100","COMPANIES",TRUE}</definedName>
    <definedName name="_er4" localSheetId="0" hidden="1">{"FTSE100","COMPANIES",TRUE}</definedName>
    <definedName name="_er4" hidden="1">{"FTSE100","COMPANIES",TRUE}</definedName>
    <definedName name="_ff6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ff6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ff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ff7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ff7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ff7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Fill" hidden="1">[7]Sheet1!$I$33</definedName>
    <definedName name="_xlnm._FilterDatabase" localSheetId="1" hidden="1">'Discount rate NPV'!$E$7:$I$24</definedName>
    <definedName name="_GR3" localSheetId="1" hidden="1">{"Informes",#N/A,FALSE,"CA";"Informes",#N/A,FALSE,"CN";"Informes",#N/A,FALSE,"INVERSIONES";"Informes",#N/A,FALSE,"CN Oficial";"Informes",#N/A,FALSE,"CA Oficial";"Informes",#N/A,FALSE,"Res Datos Areas"}</definedName>
    <definedName name="_GR3" localSheetId="0" hidden="1">{"Informes",#N/A,FALSE,"CA";"Informes",#N/A,FALSE,"CN";"Informes",#N/A,FALSE,"INVERSIONES";"Informes",#N/A,FALSE,"CN Oficial";"Informes",#N/A,FALSE,"CA Oficial";"Informes",#N/A,FALSE,"Res Datos Areas"}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SRATES_1" hidden="1">"CT300001Latest          "</definedName>
    <definedName name="_GSRATES_COUNT" hidden="1">1</definedName>
    <definedName name="_GSRATESR_1" hidden="1">[8]Financials!#REF!</definedName>
    <definedName name="_I2" localSheetId="1" hidden="1">{"PVGraph2",#N/A,FALSE,"PV Data"}</definedName>
    <definedName name="_I2" localSheetId="0" hidden="1">{"PVGraph2",#N/A,FALSE,"PV Data"}</definedName>
    <definedName name="_I2" hidden="1">{"PVGraph2",#N/A,FALSE,"PV Data"}</definedName>
    <definedName name="_i21" localSheetId="1" hidden="1">{"PVGraph2",#N/A,FALSE,"PV Data"}</definedName>
    <definedName name="_i21" localSheetId="0" hidden="1">{"PVGraph2",#N/A,FALSE,"PV Data"}</definedName>
    <definedName name="_i21" hidden="1">{"PVGraph2",#N/A,FALSE,"PV Data"}</definedName>
    <definedName name="_I22" localSheetId="1" hidden="1">{"PVGraph2",#N/A,FALSE,"PV Data"}</definedName>
    <definedName name="_I22" localSheetId="0" hidden="1">{"PVGraph2",#N/A,FALSE,"PV Data"}</definedName>
    <definedName name="_I22" hidden="1">{"PVGraph2",#N/A,FALSE,"PV Data"}</definedName>
    <definedName name="_i2211" localSheetId="1" hidden="1">{"PVGraph2",#N/A,FALSE,"PV Data"}</definedName>
    <definedName name="_i2211" localSheetId="0" hidden="1">{"PVGraph2",#N/A,FALSE,"PV Data"}</definedName>
    <definedName name="_i2211" hidden="1">{"PVGraph2",#N/A,FALSE,"PV Data"}</definedName>
    <definedName name="_i223" localSheetId="1" hidden="1">{"PVGraph2",#N/A,FALSE,"PV Data"}</definedName>
    <definedName name="_i223" localSheetId="0" hidden="1">{"PVGraph2",#N/A,FALSE,"PV Data"}</definedName>
    <definedName name="_i223" hidden="1">{"PVGraph2",#N/A,FALSE,"PV Data"}</definedName>
    <definedName name="_i23" localSheetId="1" hidden="1">{"PVGraph2",#N/A,FALSE,"PV Data"}</definedName>
    <definedName name="_i23" localSheetId="0" hidden="1">{"PVGraph2",#N/A,FALSE,"PV Data"}</definedName>
    <definedName name="_i23" hidden="1">{"PVGraph2",#N/A,FALSE,"PV Data"}</definedName>
    <definedName name="_i2323" localSheetId="1" hidden="1">{"PVGraph2",#N/A,FALSE,"PV Data"}</definedName>
    <definedName name="_i2323" localSheetId="0" hidden="1">{"PVGraph2",#N/A,FALSE,"PV Data"}</definedName>
    <definedName name="_i2323" hidden="1">{"PVGraph2",#N/A,FALSE,"PV Data"}</definedName>
    <definedName name="_i24" localSheetId="1" hidden="1">{"PVGraph2",#N/A,FALSE,"PV Data"}</definedName>
    <definedName name="_i24" localSheetId="0" hidden="1">{"PVGraph2",#N/A,FALSE,"PV Data"}</definedName>
    <definedName name="_i24" hidden="1">{"PVGraph2",#N/A,FALSE,"PV Data"}</definedName>
    <definedName name="_I3" localSheetId="1" hidden="1">{"PVGraph2",#N/A,FALSE,"PV Data"}</definedName>
    <definedName name="_I3" localSheetId="0" hidden="1">{"PVGraph2",#N/A,FALSE,"PV Data"}</definedName>
    <definedName name="_I3" hidden="1">{"PVGraph2",#N/A,FALSE,"PV Data"}</definedName>
    <definedName name="_II2" localSheetId="1" hidden="1">{"PVGraph2",#N/A,FALSE,"PV Data"}</definedName>
    <definedName name="_II2" localSheetId="0" hidden="1">{"PVGraph2",#N/A,FALSE,"PV Data"}</definedName>
    <definedName name="_II2" hidden="1">{"PVGraph2",#N/A,FALSE,"PV Data"}</definedName>
    <definedName name="_Key1" localSheetId="1" hidden="1">[7]Sheet1!$A$4</definedName>
    <definedName name="_Key1" hidden="1">#REF!</definedName>
    <definedName name="_Key2" hidden="1">[7]Sheet1!$B$4</definedName>
    <definedName name="_M6" localSheetId="1" hidden="1">{"SUMM",#N/A,TRUE,"C";"ACT_PROD",#N/A,TRUE,"A";"ACT_SHIP",#N/A,TRUE,"A";"BP_YLD",#N/A,TRUE,"B";"ACTZ_PROD",#N/A,TRUE,"D";"ACTZ_SHIP",#N/A,TRUE,"D";"ACTZ_YLD",#N/A,TRUE,"E";"CPSI_PROD",#N/A,TRUE,"F";"CPSI_SHIP",#N/A,TRUE,"F"}</definedName>
    <definedName name="_M6" localSheetId="0" hidden="1">{"SUMM",#N/A,TRUE,"C";"ACT_PROD",#N/A,TRUE,"A";"ACT_SHIP",#N/A,TRUE,"A";"BP_YLD",#N/A,TRUE,"B";"ACTZ_PROD",#N/A,TRUE,"D";"ACTZ_SHIP",#N/A,TRUE,"D";"ACTZ_YLD",#N/A,TRUE,"E";"CPSI_PROD",#N/A,TRUE,"F";"CPSI_SHIP",#N/A,TRUE,"F"}</definedName>
    <definedName name="_M6" hidden="1">{"SUMM",#N/A,TRUE,"C";"ACT_PROD",#N/A,TRUE,"A";"ACT_SHIP",#N/A,TRUE,"A";"BP_YLD",#N/A,TRUE,"B";"ACTZ_PROD",#N/A,TRUE,"D";"ACTZ_SHIP",#N/A,TRUE,"D";"ACTZ_YLD",#N/A,TRUE,"E";"CPSI_PROD",#N/A,TRUE,"F";"CPSI_SHIP",#N/A,TRUE,"F"}</definedName>
    <definedName name="_May02" localSheetId="1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May02" localSheetId="0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May02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Order1" hidden="1">255</definedName>
    <definedName name="_Order2" hidden="1">255</definedName>
    <definedName name="_P21" localSheetId="1" hidden="1">{"Cover",#N/A,FALSE,"Cover";"Summary",#N/A,FALSE,"Summarpage"}</definedName>
    <definedName name="_P21" localSheetId="0" hidden="1">{"Cover",#N/A,FALSE,"Cover";"Summary",#N/A,FALSE,"Summarpage"}</definedName>
    <definedName name="_P21" hidden="1">{"Cover",#N/A,FALSE,"Cover";"Summary",#N/A,FALSE,"Summarpage"}</definedName>
    <definedName name="_pl2" hidden="1">18</definedName>
    <definedName name="_pl3" hidden="1">"256C2H5ZWA4XTT88GBDIVOGRC"</definedName>
    <definedName name="_q1" localSheetId="0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q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q234" hidden="1">#N/A</definedName>
    <definedName name="_R" localSheetId="0" hidden="1">#REF!</definedName>
    <definedName name="_R" hidden="1">#REF!</definedName>
    <definedName name="_Regression_Int" hidden="1">1</definedName>
    <definedName name="_Regression_X" hidden="1">[9]AVP!$B$62:$B$62</definedName>
    <definedName name="_s1" localSheetId="0" hidden="1">#REF!</definedName>
    <definedName name="_s1" hidden="1">#REF!</definedName>
    <definedName name="_s3" localSheetId="0" hidden="1">#REF!</definedName>
    <definedName name="_s3" hidden="1">#REF!</definedName>
    <definedName name="_s4" localSheetId="0" hidden="1">#REF!</definedName>
    <definedName name="_s4" hidden="1">#REF!</definedName>
    <definedName name="_s5" localSheetId="0" hidden="1">#REF!</definedName>
    <definedName name="_s5" hidden="1">#REF!</definedName>
    <definedName name="_s6" localSheetId="0" hidden="1">#REF!</definedName>
    <definedName name="_s6" hidden="1">#REF!</definedName>
    <definedName name="_SB1" localSheetId="1" hidden="1">{#N/A,#N/A,FALSE,"1.5";#N/A,#N/A,FALSE,"1.6";#N/A,#N/A,FALSE,"1.7";#N/A,#N/A,FALSE,"3.2";#N/A,#N/A,FALSE,"5.7";#N/A,#N/A,FALSE,"6.2";#N/A,#N/A,FALSE,"6.5";#N/A,#N/A,FALSE,"7.3";#N/A,#N/A,FALSE,"7.6";#N/A,#N/A,FALSE,"8.1"}</definedName>
    <definedName name="_SB1" localSheetId="0" hidden="1">{#N/A,#N/A,FALSE,"1.5";#N/A,#N/A,FALSE,"1.6";#N/A,#N/A,FALSE,"1.7";#N/A,#N/A,FALSE,"3.2";#N/A,#N/A,FALSE,"5.7";#N/A,#N/A,FALSE,"6.2";#N/A,#N/A,FALSE,"6.5";#N/A,#N/A,FALSE,"7.3";#N/A,#N/A,FALSE,"7.6";#N/A,#N/A,FALSE,"8.1"}</definedName>
    <definedName name="_SB1" hidden="1">{#N/A,#N/A,FALSE,"1.5";#N/A,#N/A,FALSE,"1.6";#N/A,#N/A,FALSE,"1.7";#N/A,#N/A,FALSE,"3.2";#N/A,#N/A,FALSE,"5.7";#N/A,#N/A,FALSE,"6.2";#N/A,#N/A,FALSE,"6.5";#N/A,#N/A,FALSE,"7.3";#N/A,#N/A,FALSE,"7.6";#N/A,#N/A,FALSE,"8.1"}</definedName>
    <definedName name="_Sort" hidden="1">[7]Sheet1!$A$4:$AB$23</definedName>
    <definedName name="_SORT2" hidden="1">[10]VSPA!#REF!</definedName>
    <definedName name="_Table1_In1" hidden="1">[11]Assumptions!#REF!</definedName>
    <definedName name="_Table1_In1b" hidden="1">'[9]DV et capital'!#REF!</definedName>
    <definedName name="_Table1_Out" localSheetId="0" hidden="1">#REF!</definedName>
    <definedName name="_Table1_Out" hidden="1">#REF!</definedName>
    <definedName name="_Table2_In1" hidden="1">[11]Assumptions!#REF!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UNDO_UPS_" localSheetId="0" hidden="1">#REF!</definedName>
    <definedName name="_UNDO_UPS_" hidden="1">#REF!</definedName>
    <definedName name="_UNDO_UPS_SEL_" localSheetId="0" hidden="1">#REF!</definedName>
    <definedName name="_UNDO_UPS_SEL_" hidden="1">#REF!</definedName>
    <definedName name="_UNDO31X31X_" localSheetId="0" hidden="1">#REF!</definedName>
    <definedName name="_UNDO31X31X_" hidden="1">#REF!</definedName>
    <definedName name="_w1" localSheetId="1" hidden="1">{"PVGraph2",#N/A,FALSE,"PV Data"}</definedName>
    <definedName name="_w1" localSheetId="0" hidden="1">{"PVGraph2",#N/A,FALSE,"PV Data"}</definedName>
    <definedName name="_w1" hidden="1">{"PVGraph2",#N/A,FALSE,"PV Data"}</definedName>
    <definedName name="_w11" localSheetId="1" hidden="1">{"PVGraph2",#N/A,FALSE,"PV Data"}</definedName>
    <definedName name="_w11" localSheetId="0" hidden="1">{"PVGraph2",#N/A,FALSE,"PV Data"}</definedName>
    <definedName name="_w11" hidden="1">{"PVGraph2",#N/A,FALSE,"PV Data"}</definedName>
    <definedName name="_w112" localSheetId="1" hidden="1">{"PVGraph2",#N/A,FALSE,"PV Data"}</definedName>
    <definedName name="_w112" localSheetId="0" hidden="1">{"PVGraph2",#N/A,FALSE,"PV Data"}</definedName>
    <definedName name="_w112" hidden="1">{"PVGraph2",#N/A,FALSE,"PV Data"}</definedName>
    <definedName name="_w1121" localSheetId="1" hidden="1">{"PVGraph2",#N/A,FALSE,"PV Data"}</definedName>
    <definedName name="_w1121" localSheetId="0" hidden="1">{"PVGraph2",#N/A,FALSE,"PV Data"}</definedName>
    <definedName name="_w1121" hidden="1">{"PVGraph2",#N/A,FALSE,"PV Data"}</definedName>
    <definedName name="_w12" localSheetId="1" hidden="1">{"PVGraph2",#N/A,FALSE,"PV Data"}</definedName>
    <definedName name="_w12" localSheetId="0" hidden="1">{"PVGraph2",#N/A,FALSE,"PV Data"}</definedName>
    <definedName name="_w12" hidden="1">{"PVGraph2",#N/A,FALSE,"PV Data"}</definedName>
    <definedName name="_w121" localSheetId="1" hidden="1">{"PVGraph2",#N/A,FALSE,"PV Data"}</definedName>
    <definedName name="_w121" localSheetId="0" hidden="1">{"PVGraph2",#N/A,FALSE,"PV Data"}</definedName>
    <definedName name="_w121" hidden="1">{"PVGraph2",#N/A,FALSE,"PV Data"}</definedName>
    <definedName name="_w12345" localSheetId="1" hidden="1">{"PVGraph2",#N/A,FALSE,"PV Data"}</definedName>
    <definedName name="_w12345" localSheetId="0" hidden="1">{"PVGraph2",#N/A,FALSE,"PV Data"}</definedName>
    <definedName name="_w12345" hidden="1">{"PVGraph2",#N/A,FALSE,"PV Data"}</definedName>
    <definedName name="_w13" localSheetId="1" hidden="1">{"PVGraph2",#N/A,FALSE,"PV Data"}</definedName>
    <definedName name="_w13" localSheetId="0" hidden="1">{"PVGraph2",#N/A,FALSE,"PV Data"}</definedName>
    <definedName name="_w13" hidden="1">{"PVGraph2",#N/A,FALSE,"PV Data"}</definedName>
    <definedName name="_w2" localSheetId="1" hidden="1">{"PVGraph2",#N/A,FALSE,"PV Data"}</definedName>
    <definedName name="_w2" localSheetId="0" hidden="1">{"PVGraph2",#N/A,FALSE,"PV Data"}</definedName>
    <definedName name="_w2" hidden="1">{"PVGraph2",#N/A,FALSE,"PV Data"}</definedName>
    <definedName name="_w3" localSheetId="1" hidden="1">{"PVGraph2",#N/A,FALSE,"PV Data"}</definedName>
    <definedName name="_w3" localSheetId="0" hidden="1">{"PVGraph2",#N/A,FALSE,"PV Data"}</definedName>
    <definedName name="_w3" hidden="1">{"PVGraph2",#N/A,FALSE,"PV Data"}</definedName>
    <definedName name="_w9" localSheetId="1" hidden="1">{"PVGraph2",#N/A,FALSE,"PV Data"}</definedName>
    <definedName name="_w9" localSheetId="0" hidden="1">{"PVGraph2",#N/A,FALSE,"PV Data"}</definedName>
    <definedName name="_w9" hidden="1">{"PVGraph2",#N/A,FALSE,"PV Data"}</definedName>
    <definedName name="_wer33" localSheetId="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er33" localSheetId="0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rn2" localSheetId="1" hidden="1">{"cover",#N/A,TRUE,"Cover";"toc1",#N/A,TRUE,"TOC";"ts1",#N/A,TRUE,"Transaction Summary";"ei",#N/A,TRUE,"Earnings Impact";"ad",#N/A,TRUE,"accretion dilution"}</definedName>
    <definedName name="_wrn2" localSheetId="0" hidden="1">{"cover",#N/A,TRUE,"Cover";"toc1",#N/A,TRUE,"TOC";"ts1",#N/A,TRUE,"Transaction Summary";"ei",#N/A,TRUE,"Earnings Impact";"ad",#N/A,TRUE,"accretion dilution"}</definedName>
    <definedName name="_wrn2" hidden="1">{"cover",#N/A,TRUE,"Cover";"toc1",#N/A,TRUE,"TOC";"ts1",#N/A,TRUE,"Transaction Summary";"ei",#N/A,TRUE,"Earnings Impact";"ad",#N/A,TRUE,"accretion dilution"}</definedName>
    <definedName name="_x2" localSheetId="1" hidden="1">{"PVGraph2",#N/A,FALSE,"PV Data"}</definedName>
    <definedName name="_x2" localSheetId="0" hidden="1">{"PVGraph2",#N/A,FALSE,"PV Data"}</definedName>
    <definedName name="_x2" hidden="1">{"PVGraph2",#N/A,FALSE,"PV Data"}</definedName>
    <definedName name="_xleta.AND" hidden="1" xlm="1">#NAME?</definedName>
    <definedName name="_xleta.IF" hidden="1" xlm="1">#NAME?</definedName>
    <definedName name="_xleta.IRR" hidden="1" xlm="1">#NAME?</definedName>
    <definedName name="_xleta.OR" hidden="1" xlm="1">#NAME?</definedName>
    <definedName name="_xleta.SUM" hidden="1" xlm="1">#NAME?</definedName>
    <definedName name="_xleta.YEAR" hidden="1" xlm="1">#NAME?</definedName>
    <definedName name="_y2" localSheetId="1" hidden="1">{"PVGraph2",#N/A,FALSE,"PV Data"}</definedName>
    <definedName name="_y2" localSheetId="0" hidden="1">{"PVGraph2",#N/A,FALSE,"PV Data"}</definedName>
    <definedName name="_y2" hidden="1">{"PVGraph2",#N/A,FALSE,"PV Data"}</definedName>
    <definedName name="_y22" localSheetId="1" hidden="1">{"PVGraph2",#N/A,FALSE,"PV Data"}</definedName>
    <definedName name="_y22" localSheetId="0" hidden="1">{"PVGraph2",#N/A,FALSE,"PV Data"}</definedName>
    <definedName name="_y22" hidden="1">{"PVGraph2",#N/A,FALSE,"PV Data"}</definedName>
    <definedName name="aaa" localSheetId="1" hidden="1">{"Cover",42,FALSE,"Cover";"Summary",42,FALSE,"Summarpage";"Assumptions",42,FALSE,"Assumptions";"Earnings",42,FALSE,"Earnings";"CF Oper.",42,FALSE,"Earnings";"Balance Sheet",42,FALSE,"balance";"Cash Flow",42,FALSE,"cash flow";"Paper Production",42,FALSE,"Paper";"Paper Earnings",42,FALSE,"Paper";"Wood Production",42,FALSE,"Wood Products";"Wood Earnings",42,FALSE,"Wood Products";"Pulp Production",42,FALSE,"Pulp";"Pulp Earnings",42,FALSE,"Pulp"}</definedName>
    <definedName name="aaa" localSheetId="0" hidden="1">{"Cover",42,FALSE,"Cover";"Summary",42,FALSE,"Summarpage";"Assumptions",42,FALSE,"Assumptions";"Earnings",42,FALSE,"Earnings";"CF Oper.",42,FALSE,"Earnings";"Balance Sheet",42,FALSE,"balance";"Cash Flow",42,FALSE,"cash flow";"Paper Production",42,FALSE,"Paper";"Paper Earnings",42,FALSE,"Paper";"Wood Production",42,FALSE,"Wood Products";"Wood Earnings",42,FALSE,"Wood Products";"Pulp Production",42,FALSE,"Pulp";"Pulp Earnings",42,FALSE,"Pulp"}</definedName>
    <definedName name="aaa" hidden="1">{"Cover",42,FALSE,"Cover";"Summary",42,FALSE,"Summarpage";"Assumptions",42,FALSE,"Assumptions";"Earnings",42,FALSE,"Earnings";"CF Oper.",42,FALSE,"Earnings";"Balance Sheet",42,FALSE,"balance";"Cash Flow",42,FALSE,"cash flow";"Paper Production",42,FALSE,"Paper";"Paper Earnings",42,FALSE,"Paper";"Wood Production",42,FALSE,"Wood Products";"Wood Earnings",42,FALSE,"Wood Products";"Pulp Production",42,FALSE,"Pulp";"Pulp Earnings",42,FALSE,"Pulp"}</definedName>
    <definedName name="AAA_DOCTOPS" hidden="1">"AAA_SET"</definedName>
    <definedName name="AAA_duser" hidden="1">"OFF"</definedName>
    <definedName name="aaaa" localSheetId="1" hidden="1">{"'WEB azoc prov'!$B$85:$L$123"}</definedName>
    <definedName name="aaaa" localSheetId="0" hidden="1">{"'WEB azoc prov'!$B$85:$L$123"}</definedName>
    <definedName name="aaaa" hidden="1">{"'WEB azoc prov'!$B$85:$L$123"}</definedName>
    <definedName name="aaaaaa" localSheetId="1" hidden="1">{"'WEB azoc prov'!$B$85:$L$123"}</definedName>
    <definedName name="aaaaaa" localSheetId="0" hidden="1">{"'WEB azoc prov'!$B$85:$L$123"}</definedName>
    <definedName name="aaaaaa" hidden="1">{"'WEB azoc prov'!$B$85:$L$123"}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 localSheetId="1" hidden="1">{"'WEB azoc prov'!$B$85:$L$123"}</definedName>
    <definedName name="ab" localSheetId="0" hidden="1">{"'WEB azoc prov'!$B$85:$L$123"}</definedName>
    <definedName name="ab" hidden="1">{"'WEB azoc prov'!$B$85:$L$123"}</definedName>
    <definedName name="abb" localSheetId="1" hidden="1">{"'WEB azoc prov'!$B$85:$L$123"}</definedName>
    <definedName name="abb" localSheetId="0" hidden="1">{"'WEB azoc prov'!$B$85:$L$123"}</definedName>
    <definedName name="abb" hidden="1">{"'WEB azoc prov'!$B$85:$L$123"}</definedName>
    <definedName name="AccessDatabase" hidden="1">"\\janustifps02.na.jnj.com\homeo$\SAdams1\imsobdocsmsaVER1C.mdb"</definedName>
    <definedName name="ACT_check">CF!$B$116</definedName>
    <definedName name="ACwvu.Aggregato." localSheetId="0" hidden="1">#REF!</definedName>
    <definedName name="ACwvu.Aggregato." hidden="1">#REF!</definedName>
    <definedName name="ACwvu.Bilancio." localSheetId="0" hidden="1">#REF!</definedName>
    <definedName name="ACwvu.Bilancio." hidden="1">#REF!</definedName>
    <definedName name="ACwvu.Stampa._.aggregato." localSheetId="0" hidden="1">#REF!</definedName>
    <definedName name="ACwvu.Stampa._.aggregato." hidden="1">#REF!</definedName>
    <definedName name="ade" localSheetId="0" hidden="1">#REF!</definedName>
    <definedName name="ade" hidden="1">#REF!</definedName>
    <definedName name="ale" hidden="1">[12]Table!#REF!</definedName>
    <definedName name="anabel" localSheetId="1" hidden="1">{42,42,FALSE,"Eastern";42,42,FALSE,"Western"}</definedName>
    <definedName name="anabel" localSheetId="0" hidden="1">{42,42,FALSE,"Eastern";42,42,FALSE,"Western"}</definedName>
    <definedName name="anabel" hidden="1">{42,42,FALSE,"Eastern";42,42,FALSE,"Western"}</definedName>
    <definedName name="Analyse" localSheetId="1" hidden="1">{#N/A,#N/A,FALSE,"Aging Summary";#N/A,#N/A,FALSE,"Ratio Analysis";#N/A,#N/A,FALSE,"Test 120 Day Accts";#N/A,#N/A,FALSE,"Tickmarks"}</definedName>
    <definedName name="Analyse" localSheetId="0" hidden="1">{#N/A,#N/A,FALSE,"Aging Summary";#N/A,#N/A,FALSE,"Ratio Analysis";#N/A,#N/A,FALSE,"Test 120 Day Accts";#N/A,#N/A,FALSE,"Tickmarks"}</definedName>
    <definedName name="Analyse" hidden="1">{#N/A,#N/A,FALSE,"Aging Summary";#N/A,#N/A,FALSE,"Ratio Analysis";#N/A,#N/A,FALSE,"Test 120 Day Accts";#N/A,#N/A,FALSE,"Tickmarks"}</definedName>
    <definedName name="anscount" hidden="1">1</definedName>
    <definedName name="aolinc" localSheetId="1" hidden="1">{#N/A,"Base Case",FALSE,"Revenue";#N/A,"£6.25 Fee",FALSE,"Revenue"}</definedName>
    <definedName name="aolinc" localSheetId="0" hidden="1">{#N/A,"Base Case",FALSE,"Revenue";#N/A,"£6.25 Fee",FALSE,"Revenue"}</definedName>
    <definedName name="aolinc" hidden="1">{#N/A,"Base Case",FALSE,"Revenue";#N/A,"£6.25 Fee",FALSE,"Revenue"}</definedName>
    <definedName name="aqz" localSheetId="1" hidden="1">{42,42,FALSE,"Eastern";42,42,FALSE,"Western"}</definedName>
    <definedName name="aqz" localSheetId="0" hidden="1">{42,42,FALSE,"Eastern";42,42,FALSE,"Western"}</definedName>
    <definedName name="aqz" hidden="1">{42,42,FALSE,"Eastern";42,42,FALSE,"Western"}</definedName>
    <definedName name="AS2DocOpenMode" hidden="1">"AS2DocumentEdit"</definedName>
    <definedName name="asdasd" localSheetId="1" hidden="1">{"toc1",#N/A,FALSE,"TOC";"cover",#N/A,FALSE,"Cover";"ts1",#N/A,FALSE,"Transaction Summary";"ei3",#N/A,FALSE,"Earnings Impact";"ad3",#N/A,FALSE,"accretion dilution"}</definedName>
    <definedName name="asdasd" localSheetId="0" hidden="1">{"toc1",#N/A,FALSE,"TOC";"cover",#N/A,FALSE,"Cover";"ts1",#N/A,FALSE,"Transaction Summary";"ei3",#N/A,FALSE,"Earnings Impact";"ad3",#N/A,FALSE,"accretion dilution"}</definedName>
    <definedName name="asdasd" hidden="1">{"toc1",#N/A,FALSE,"TOC";"cover",#N/A,FALSE,"Cover";"ts1",#N/A,FALSE,"Transaction Summary";"ei3",#N/A,FALSE,"Earnings Impact";"ad3",#N/A,FALSE,"accretion dilution"}</definedName>
    <definedName name="asdf" localSheetId="1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asdf" localSheetId="0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asdf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asdf1" localSheetId="1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asdf1" localSheetId="0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asdf1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awaeqw" localSheetId="1" hidden="1">{"'WEB azoc prov'!$B$85:$L$123"}</definedName>
    <definedName name="awaeqw" localSheetId="0" hidden="1">{"'WEB azoc prov'!$B$85:$L$123"}</definedName>
    <definedName name="awaeqw" hidden="1">{"'WEB azoc prov'!$B$85:$L$123"}</definedName>
    <definedName name="azert" localSheetId="1" hidden="1">{"Synthèse fonctionnement moteur",#N/A,FALSE,"Courbe mono";"Synthèse monotone 1 page",#N/A,FALSE,"Courbe mono"}</definedName>
    <definedName name="azert" localSheetId="0" hidden="1">{"Synthèse fonctionnement moteur",#N/A,FALSE,"Courbe mono";"Synthèse monotone 1 page",#N/A,FALSE,"Courbe mono"}</definedName>
    <definedName name="azert" hidden="1">{"Synthèse fonctionnement moteur",#N/A,FALSE,"Courbe mono";"Synthèse monotone 1 page",#N/A,FALSE,"Courbe mono"}</definedName>
    <definedName name="azerty" localSheetId="1" hidden="1">{"Synthèse fonctionnement moteur",#N/A,FALSE,"Courbe mono";"Synthèse monotone 1 page",#N/A,FALSE,"Courbe mono"}</definedName>
    <definedName name="azerty" localSheetId="0" hidden="1">{"Synthèse fonctionnement moteur",#N/A,FALSE,"Courbe mono";"Synthèse monotone 1 page",#N/A,FALSE,"Courbe mono"}</definedName>
    <definedName name="azerty" hidden="1">{"Synthèse fonctionnement moteur",#N/A,FALSE,"Courbe mono";"Synthèse monotone 1 page",#N/A,FALSE,"Courbe mono"}</definedName>
    <definedName name="b" localSheetId="1" hidden="1">{"EVA",#N/A,FALSE,"SMT2";#N/A,#N/A,FALSE,"Summary";#N/A,#N/A,FALSE,"Graphs";#N/A,#N/A,FALSE,"4 Panel"}</definedName>
    <definedName name="b" localSheetId="0" hidden="1">{"EVA",#N/A,FALSE,"SMT2";#N/A,#N/A,FALSE,"Summary";#N/A,#N/A,FALSE,"Graphs";#N/A,#N/A,FALSE,"4 Panel"}</definedName>
    <definedName name="b" hidden="1">{"EVA",#N/A,FALSE,"SMT2";#N/A,#N/A,FALSE,"Summary";#N/A,#N/A,FALSE,"Graphs";#N/A,#N/A,FALSE,"4 Panel"}</definedName>
    <definedName name="B.2" localSheetId="1" hidden="1">{"'WEB azoc prov'!$B$85:$L$123"}</definedName>
    <definedName name="B.2" localSheetId="0" hidden="1">{"'WEB azoc prov'!$B$85:$L$123"}</definedName>
    <definedName name="B.2" hidden="1">{"'WEB azoc prov'!$B$85:$L$123"}</definedName>
    <definedName name="b_1" localSheetId="1" hidden="1">{"EVA",#N/A,FALSE,"SMT2";#N/A,#N/A,FALSE,"Summary";#N/A,#N/A,FALSE,"Graphs";#N/A,#N/A,FALSE,"4 Panel"}</definedName>
    <definedName name="b_1" localSheetId="0" hidden="1">{"EVA",#N/A,FALSE,"SMT2";#N/A,#N/A,FALSE,"Summary";#N/A,#N/A,FALSE,"Graphs";#N/A,#N/A,FALSE,"4 Panel"}</definedName>
    <definedName name="b_1" hidden="1">{"EVA",#N/A,FALSE,"SMT2";#N/A,#N/A,FALSE,"Summary";#N/A,#N/A,FALSE,"Graphs";#N/A,#N/A,FALSE,"4 Panel"}</definedName>
    <definedName name="Bank_Margin">Inputs!$G$185</definedName>
    <definedName name="Bank_Tax">#REF!</definedName>
    <definedName name="bank_year" comment="x" localSheetId="0">[13]Inputs!$M$598</definedName>
    <definedName name="bank_year" comment="x">Inputs!$M$466</definedName>
    <definedName name="bankfees_in" comment="x">Macro!$H$21:$H$22</definedName>
    <definedName name="bankfees_out" comment="x">Macro!$G$21:$G$22</definedName>
    <definedName name="barter">'[14]ca 2004 au 31-12-04 (JB)'!$E$3:$E$20026</definedName>
    <definedName name="BASAID">[15]Inputs!$O$610</definedName>
    <definedName name="base_scenario" comment="x" localSheetId="0">[13]Inputs!$D$229</definedName>
    <definedName name="base_scenario" comment="x">Inputs!$D$163</definedName>
    <definedName name="Basis_return">[17]Parameters!$V$12</definedName>
    <definedName name="bb" localSheetId="1" hidden="1">{"'WEB azoc prov'!$B$85:$L$123"}</definedName>
    <definedName name="bb" localSheetId="0" hidden="1">{"'WEB azoc prov'!$B$85:$L$123"}</definedName>
    <definedName name="bb" hidden="1">{"'WEB azoc prov'!$B$85:$L$123"}</definedName>
    <definedName name="bbb" localSheetId="1" hidden="1">{42,42,FALSE,"Eastern";42,42,FALSE,"Western"}</definedName>
    <definedName name="bbb" localSheetId="0" hidden="1">{42,42,FALSE,"Eastern";42,42,FALSE,"Western"}</definedName>
    <definedName name="bbb" hidden="1">{42,42,FALSE,"Eastern";42,42,FALSE,"Western"}</definedName>
    <definedName name="BEx3O85IKWARA6NCJOLRBRJFMEWW" hidden="1">[12]Table!#REF!</definedName>
    <definedName name="BEx5MLQZM68YQSKARVWTTPINFQ2C" hidden="1">[12]Table!#REF!</definedName>
    <definedName name="BExERWCEBKQRYWRQLYJ4UCMMKTHG" hidden="1">[12]Table!#REF!</definedName>
    <definedName name="BExMBYPQDG9AYDQ5E8IECVFREPO6" hidden="1">[12]Table!#REF!</definedName>
    <definedName name="BExQ9ZLYHWABXAA9NJDW8ZS0UQ9P" hidden="1">[12]Table!#REF!</definedName>
    <definedName name="BExTUY9WNSJ91GV8CP0SKJTEIV82" hidden="1">[12]Table!#REF!</definedName>
    <definedName name="bhhhh" localSheetId="1" hidden="1">{"'WEB azoc prov'!$B$85:$L$123"}</definedName>
    <definedName name="bhhhh" localSheetId="0" hidden="1">{"'WEB azoc prov'!$B$85:$L$123"}</definedName>
    <definedName name="bhhhh" hidden="1">{"'WEB azoc prov'!$B$85:$L$123"}</definedName>
    <definedName name="BLPH21" hidden="1">#N/A</definedName>
    <definedName name="BLPH22" hidden="1">#N/A</definedName>
    <definedName name="BLPH29" hidden="1">#N/A</definedName>
    <definedName name="BLPH33" hidden="1">#N/A</definedName>
    <definedName name="BS_39AB">#REF!</definedName>
    <definedName name="busiz" localSheetId="1" hidden="1">{42,42,FALSE,"Eastern";42,42,FALSE,"Western"}</definedName>
    <definedName name="busiz" localSheetId="0" hidden="1">{42,42,FALSE,"Eastern";42,42,FALSE,"Western"}</definedName>
    <definedName name="busiz" hidden="1">{42,42,FALSE,"Eastern";42,42,FALSE,"Western"}</definedName>
    <definedName name="calc">1</definedName>
    <definedName name="CAPA" localSheetId="1" hidden="1">{"Rev and Exp",#N/A,TRUE,"Financials";"Working Capital",#N/A,TRUE,"Financials"}</definedName>
    <definedName name="CAPA" localSheetId="0" hidden="1">{"Rev and Exp",#N/A,TRUE,"Financials";"Working Capital",#N/A,TRUE,"Financials"}</definedName>
    <definedName name="CAPA" hidden="1">{"Rev and Exp",#N/A,TRUE,"Financials";"Working Capital",#N/A,TRUE,"Financials"}</definedName>
    <definedName name="Capacity">#REF!</definedName>
    <definedName name="Capacity_WTG_in">#REF!</definedName>
    <definedName name="CapacityStorage" localSheetId="0">[13]Inputs!$D$72</definedName>
    <definedName name="CapacityStorage">[18]Inputs!$D$72</definedName>
    <definedName name="CAPAX" localSheetId="1" hidden="1">{"Def Tax Long",#N/A,TRUE,"Financials";"Def Tax Short",#N/A,TRUE,"Financials";"Cons Tax Sched",#N/A,TRUE,"Financials"}</definedName>
    <definedName name="CAPAX" localSheetId="0" hidden="1">{"Def Tax Long",#N/A,TRUE,"Financials";"Def Tax Short",#N/A,TRUE,"Financials";"Cons Tax Sched",#N/A,TRUE,"Financials"}</definedName>
    <definedName name="CAPAX" hidden="1">{"Def Tax Long",#N/A,TRUE,"Financials";"Def Tax Short",#N/A,TRUE,"Financials";"Cons Tax Sched",#N/A,TRUE,"Financials"}</definedName>
    <definedName name="capex" localSheetId="1" hidden="1">{"Exist Debt Amort",#N/A,TRUE,"Financials";"Intangible Amort",#N/A,TRUE,"Financials";"Proj Debt Amort",#N/A,TRUE,"Financials";"Proj Pfd Amort",#N/A,TRUE,"Financials"}</definedName>
    <definedName name="capex" localSheetId="0" hidden="1">{"Exist Debt Amort",#N/A,TRUE,"Financials";"Intangible Amort",#N/A,TRUE,"Financials";"Proj Debt Amort",#N/A,TRUE,"Financials";"Proj Pfd Amort",#N/A,TRUE,"Financials"}</definedName>
    <definedName name="capex" hidden="1">{"Exist Debt Amort",#N/A,TRUE,"Financials";"Intangible Amort",#N/A,TRUE,"Financials";"Proj Debt Amort",#N/A,TRUE,"Financials";"Proj Pfd Amort",#N/A,TRUE,"Financials"}</definedName>
    <definedName name="cash_sweep">[15]Inputs!$D$346</definedName>
    <definedName name="cashrate">[9]AVP!$I$17</definedName>
    <definedName name="CashSweep_test" localSheetId="0">[13]DS!$E$103</definedName>
    <definedName name="cc" localSheetId="1" hidden="1">{#N/A,#N/A,FALSE,"ACQ_GRAPHS";#N/A,#N/A,FALSE,"T_1 GRAPHS";#N/A,#N/A,FALSE,"T_2 GRAPHS";#N/A,#N/A,FALSE,"COMB_GRAPHS"}</definedName>
    <definedName name="cc" localSheetId="0" hidden="1">{#N/A,#N/A,FALSE,"ACQ_GRAPHS";#N/A,#N/A,FALSE,"T_1 GRAPHS";#N/A,#N/A,FALSE,"T_2 GRAPHS";#N/A,#N/A,FALSE,"COMB_GRAPHS"}</definedName>
    <definedName name="cc" hidden="1">{#N/A,#N/A,FALSE,"ACQ_GRAPHS";#N/A,#N/A,FALSE,"T_1 GRAPHS";#N/A,#N/A,FALSE,"T_2 GRAPHS";#N/A,#N/A,FALSE,"COMB_GRAPHS"}</definedName>
    <definedName name="ccccc" localSheetId="1" hidden="1">{"10yp key data",#N/A,FALSE,"Market Data"}</definedName>
    <definedName name="ccccc" localSheetId="0" hidden="1">{"10yp key data",#N/A,FALSE,"Market Data"}</definedName>
    <definedName name="ccccc" hidden="1">{"10yp key data",#N/A,FALSE,"Market Data"}</definedName>
    <definedName name="CCprint">[19]Workings!#REF!,[19]Workings!#REF!,[19]Workings!#REF!,[19]Workings!#REF!,[19]Workings!#REF!</definedName>
    <definedName name="cd">'[14]ca 2004 au 31-12-04 (JB)'!$AV$2</definedName>
    <definedName name="CDS">'[17]Discount rate'!$D$13:$V$185</definedName>
    <definedName name="cdsdfsafsdafdsafsdafafafafaf" localSheetId="1" hidden="1">{"GAAP Deprec",#N/A,TRUE,"Financials";"Tax Deprec",#N/A,TRUE,"Financials"}</definedName>
    <definedName name="cdsdfsafsdafdsafsdafafafafaf" localSheetId="0" hidden="1">{"GAAP Deprec",#N/A,TRUE,"Financials";"Tax Deprec",#N/A,TRUE,"Financials"}</definedName>
    <definedName name="cdsdfsafsdafdsafsdafafafafaf" hidden="1">{"GAAP Deprec",#N/A,TRUE,"Financials";"Tax Deprec",#N/A,TRUE,"Financials"}</definedName>
    <definedName name="CF_div">#REF!</definedName>
    <definedName name="CFcover_scenario1">[9]AVP!$D$42</definedName>
    <definedName name="CFcover_scenario2">[9]AVP!$H$42</definedName>
    <definedName name="CFcover_scenario3">[9]AVP!$L$42</definedName>
    <definedName name="CFcover_scenarios">[9]AVP!$O$42:$O$45</definedName>
    <definedName name="CFormats">[20]DDETABLE!$AO$2:$AO$17</definedName>
    <definedName name="Change">[17]Parameters!$N$17:$N$64</definedName>
    <definedName name="CHARSO" hidden="1">[21]rémun5!#REF!</definedName>
    <definedName name="Chart_Benchmark_100_Size">OFFSET([22]Indices!$O$8, 0, 0, [23]ControlsH!$E$3, 1)</definedName>
    <definedName name="Chart_Date_Size">OFFSET([22]Indices!$Q$8, 0, 0, [23]ControlsH!$E$3, 1)</definedName>
    <definedName name="Chart_Date_VAL1_Size">OFFSET('[23]VAL Graphs'!$C$9, 0, 0, [23]ControlsH!$I$3, 1)</definedName>
    <definedName name="Chart_Date_VAL2_Size">OFFSET('[23]VAL Graphs'!$C$9, 0, 0, [23]ControlsH!$I$5, 1)</definedName>
    <definedName name="Chart_Peer_100_Size">OFFSET([22]Indices!$N$8, 0, 0, [23]ControlsH!$E$3, 1)</definedName>
    <definedName name="Chart_Price_100_Size">OFFSET([22]Indices!$M$8, 0, 0, [23]ControlsH!$E$3, 1)</definedName>
    <definedName name="Chart_Price_Size">OFFSET([22]Indices!$V$8, 0, 0, [23]ControlsH!$E$3, 1)</definedName>
    <definedName name="Chart_VAL1_FY1_Size">OFFSET('[23]VAL Graphs'!$D$9, 0, 0, [23]ControlsH!$F$3, 1)</definedName>
    <definedName name="Chart_VAL1_FY2_Size">OFFSET('[23]VAL Graphs'!$E$9, 0, 0, [23]ControlsH!$G$3, 1)</definedName>
    <definedName name="Chart_VAL1_FY3_Size">OFFSET('[23]VAL Graphs'!$F$9, 0, 0, [23]ControlsH!$H$3, 1)</definedName>
    <definedName name="Chart_VAL2_FY1_Size">OFFSET('[23]VAL Graphs'!$H$9, 0, 0, [23]ControlsH!$F$5, 1)</definedName>
    <definedName name="Chart_VAL2_FY2_Size">OFFSET('[23]VAL Graphs'!$I$9, 0, 0, [23]ControlsH!$G$5, 1)</definedName>
    <definedName name="Chart_VAL2_FY3_Size">OFFSET('[23]VAL Graphs'!$J$9, 0, 0, [23]ControlsH!$H$5, 1)</definedName>
    <definedName name="Chart_Volume_Size">OFFSET([22]Indices!$R$8, 0, 0, [23]ControlsH!$E$3, 1)</definedName>
    <definedName name="Chom1">"""""""#REF!"""""""</definedName>
    <definedName name="Chom2">"""""""#REF!"""""""</definedName>
    <definedName name="Chosen_Scenario">#REF!</definedName>
    <definedName name="christine" localSheetId="1" hidden="1">{42,42,FALSE,"3";42,42,FALSE,"5";42,42,FALSE,"6";42,42,FALSE,"8";42,42,FALSE,"10";42,42,FALSE,"13";42,42,FALSE,"14";42,42,FALSE,"15";42,42,FALSE,"16"}</definedName>
    <definedName name="christine" localSheetId="0" hidden="1">{42,42,FALSE,"3";42,42,FALSE,"5";42,42,FALSE,"6";42,42,FALSE,"8";42,42,FALSE,"10";42,42,FALSE,"13";42,42,FALSE,"14";42,42,FALSE,"15";42,42,FALSE,"16"}</definedName>
    <definedName name="christine" hidden="1">{42,42,FALSE,"3";42,42,FALSE,"5";42,42,FALSE,"6";42,42,FALSE,"8";42,42,FALSE,"10";42,42,FALSE,"13";42,42,FALSE,"14";42,42,FALSE,"15";42,42,FALSE,"16"}</definedName>
    <definedName name="CHSO" hidden="1">[21]rémun5!#REF!</definedName>
    <definedName name="CIAO">'[24]1_Sit'!$H$642</definedName>
    <definedName name="CIQANR_82e8e5b90eb1495dbe7409fe213fd29b" localSheetId="0" hidden="1">#REF!</definedName>
    <definedName name="CIQANR_82e8e5b90eb1495dbe7409fe213fd29b" hidden="1">#REF!</definedName>
    <definedName name="CIQWBGuid" hidden="1">"MASTER XLSX.xlsm"</definedName>
    <definedName name="CIQWBGuid_1" hidden="1">"0c151b6e-64c7-463c-a02f-2430218b86ba"</definedName>
    <definedName name="CIQWBGuid_2" hidden="1">"14b44a02-776a-4e28-bf53-5743bc7341e9"</definedName>
    <definedName name="CIQWBInfo" hidden="1">"{ ""CIQVersion"":""9.45.614.5792"" }"</definedName>
    <definedName name="ClientLOC" hidden="1">'[25]Audit gauge'!#REF!</definedName>
    <definedName name="Cloan_amount">#REF!</definedName>
    <definedName name="Cloan_DSCR">#REF!</definedName>
    <definedName name="closeoutreportverschieb2" localSheetId="1" hidden="1">{#N/A,#N/A,TRUE,"Reference Data";#N/A,#N/A,TRUE,"Exec Summary";"Current_FY",#N/A,TRUE,"NOR Forecast";#N/A,#N/A,TRUE,"Expenses ";#N/A,#N/A,TRUE,"Dates"}</definedName>
    <definedName name="closeoutreportverschieb2" localSheetId="0" hidden="1">{#N/A,#N/A,TRUE,"Reference Data";#N/A,#N/A,TRUE,"Exec Summary";"Current_FY",#N/A,TRUE,"NOR Forecast";#N/A,#N/A,TRUE,"Expenses ";#N/A,#N/A,TRUE,"Dates"}</definedName>
    <definedName name="closeoutreportverschieb2" hidden="1">{#N/A,#N/A,TRUE,"Reference Data";#N/A,#N/A,TRUE,"Exec Summary";"Current_FY",#N/A,TRUE,"NOR Forecast";#N/A,#N/A,TRUE,"Expenses ";#N/A,#N/A,TRUE,"Dates"}</definedName>
    <definedName name="closeoutreportverschieben" localSheetId="1" hidden="1">{#N/A,#N/A,TRUE,"Reference Data";#N/A,#N/A,TRUE,"Exec Summary";"Current_FY",#N/A,TRUE,"NOR Forecast";#N/A,#N/A,TRUE,"Expenses ";#N/A,#N/A,TRUE,"Dates"}</definedName>
    <definedName name="closeoutreportverschieben" localSheetId="0" hidden="1">{#N/A,#N/A,TRUE,"Reference Data";#N/A,#N/A,TRUE,"Exec Summary";"Current_FY",#N/A,TRUE,"NOR Forecast";#N/A,#N/A,TRUE,"Expenses ";#N/A,#N/A,TRUE,"Dates"}</definedName>
    <definedName name="closeoutreportverschieben" hidden="1">{#N/A,#N/A,TRUE,"Reference Data";#N/A,#N/A,TRUE,"Exec Summary";"Current_FY",#N/A,TRUE,"NOR Forecast";#N/A,#N/A,TRUE,"Expenses ";#N/A,#N/A,TRUE,"Dates"}</definedName>
    <definedName name="CMCH">[26]CH2!$B$10</definedName>
    <definedName name="CMCR">[26]CR!$B$10</definedName>
    <definedName name="CMEC">[26]EC!$B$10</definedName>
    <definedName name="CMFI">[26]FI!$B$10</definedName>
    <definedName name="CMMA">[26]MA!$B$10</definedName>
    <definedName name="CMME1">[26]FO!$B$10</definedName>
    <definedName name="CMME2">[26]PR!$B$10</definedName>
    <definedName name="CMMO">[26]RC!$B$9</definedName>
    <definedName name="CMNE">[26]NE!$B$10</definedName>
    <definedName name="CMNO">[26]NO!$B$10</definedName>
    <definedName name="CMPC2">'[27]DCF Wuxi'!$L$85</definedName>
    <definedName name="CMRO">[26]RO!$B$10</definedName>
    <definedName name="CMRY">[26]RY!$B$10</definedName>
    <definedName name="CN_par_mois">[28]Feuil2!$CY$10:$DD$11</definedName>
    <definedName name="co">240</definedName>
    <definedName name="codeDestination">[20]DDETABLE!$K$9</definedName>
    <definedName name="CODELK_Path">[20]DDETABLE!$AD$4</definedName>
    <definedName name="ColumnHeading">[20]DDETABLE!$B$12</definedName>
    <definedName name="comment">"""NA()"""</definedName>
    <definedName name="Comp_code">'[29]Controll data'!$C$23</definedName>
    <definedName name="Company_name">[30]Cover!$E$34</definedName>
    <definedName name="CompanyCurrency">[31]Segment!$C$12</definedName>
    <definedName name="ComplexPPA_Yes_No">'[32]Global inputs'!$C$14</definedName>
    <definedName name="COMPTE_DE_RESULTAT_ANALYTIQUE">[9]AVP!A1:P33</definedName>
    <definedName name="concepts">'[33]SYNTHESE ASIE'!$B$55:$B$58</definedName>
    <definedName name="Const">"""""""#REF!"""""""</definedName>
    <definedName name="CONTRATS">[9]AVP!$A$208:$O$297</definedName>
    <definedName name="Conventions">'[34]Base Info'!$D$5</definedName>
    <definedName name="copypaste_out">Scenarios!$E$193:$E$212</definedName>
    <definedName name="corp_tax">[9]Assumptions!$E$119</definedName>
    <definedName name="costs">[35]Costs!$A$2:$O$235</definedName>
    <definedName name="Countries">'[17]Discount rate'!$C$13:$C$185</definedName>
    <definedName name="Country">'[32]Global inputs'!$C$9</definedName>
    <definedName name="CPPA_term_imputs">[15]Inputs!$D$112</definedName>
    <definedName name="CPTE">'[36]Plan comptable Général'!$A$3:$A$65536</definedName>
    <definedName name="Critère2">'[37]ca 2003 au 31-12-03 (JB)'!$AC$2</definedName>
    <definedName name="critère3">'[37]ca 2003 au 31-12-03 (JB)'!$AD$2</definedName>
    <definedName name="critère4">'[37]ca 2003 au 31-12-03 (JB)'!$AE$2</definedName>
    <definedName name="critère5">'[37]CAMPAGNE CUMUL 2003 (PiD)'!$Z$2</definedName>
    <definedName name="critère6">'[37]CAMPAGNE CUMUL 2003 (PiD)'!$AA$2</definedName>
    <definedName name="critère7">'[37]CAMPAGNE CUMUL 2003 (PiD)'!$AB$2</definedName>
    <definedName name="csDesignMode">1</definedName>
    <definedName name="CTopics">[20]DDETABLE!$AM$2:$AM$4</definedName>
    <definedName name="Currencies">'[29]Controll data'!$A$52:$A$65</definedName>
    <definedName name="Currency" localSheetId="1">[17]Parameters!$C$17:$C$64</definedName>
    <definedName name="Currency" localSheetId="0">[17]Parameters!$C$17:$C$64</definedName>
    <definedName name="Currency_ratio">'[32]Detailed inputs'!$C$98</definedName>
    <definedName name="currentaccountrate">[9]AVP!$I$19</definedName>
    <definedName name="currPRICE">[23]Overview!$F$15</definedName>
    <definedName name="custBenchmark">[23]Overview!$O$5</definedName>
    <definedName name="cvb" localSheetId="1" hidden="1">{"toc1",#N/A,FALSE,"TOC";"cover",#N/A,FALSE,"Cover";"ts1",#N/A,FALSE,"Transaction Summary";"ei3",#N/A,FALSE,"Earnings Impact";"ad3",#N/A,FALSE,"accretion dilution"}</definedName>
    <definedName name="cvb" localSheetId="0" hidden="1">{"toc1",#N/A,FALSE,"TOC";"cover",#N/A,FALSE,"Cover";"ts1",#N/A,FALSE,"Transaction Summary";"ei3",#N/A,FALSE,"Earnings Impact";"ad3",#N/A,FALSE,"accretion dilution"}</definedName>
    <definedName name="cvb" hidden="1">{"toc1",#N/A,FALSE,"TOC";"cover",#N/A,FALSE,"Cover";"ts1",#N/A,FALSE,"Transaction Summary";"ei3",#N/A,FALSE,"Earnings Impact";"ad3",#N/A,FALSE,"accretion dilution"}</definedName>
    <definedName name="Cwvu.Bilancio." hidden="1">'[38]Prospetto di consolidamento'!$A$8:$IV$8,'[38]Prospetto di consolidamento'!$A$12:$IV$13,'[38]Prospetto di consolidamento'!$A$15:$IV$15,'[38]Prospetto di consolidamento'!$A$50:$IV$51,'[38]Prospetto di consolidamento'!$A$64:$IV$66,'[38]Prospetto di consolidamento'!$A$78:$IV$78,'[38]Prospetto di consolidamento'!$A$95:$IV$95,'[38]Prospetto di consolidamento'!$A$102:$IV$102,'[38]Prospetto di consolidamento'!$A$125:$IV$127,'[38]Prospetto di consolidamento'!$A$154:$IV$156,'[38]Prospetto di consolidamento'!$A$158:$IV$158,'[38]Prospetto di consolidamento'!$A$165:$IV$165,'[38]Prospetto di consolidamento'!$A$176:$IV$176,'[38]Prospetto di consolidamento'!$A$197:$IV$197,'[38]Prospetto di consolidamento'!$A$211:$IV$216,'[38]Prospetto di consolidamento'!$A$227:$IV$236,'[38]Prospetto di consolidamento'!$A$247:$IV$253,'[38]Prospetto di consolidamento'!$A$294:$IV$294,'[38]Prospetto di consolidamento'!$A$331:$IV$332,'[38]Prospetto di consolidamento'!$A$449:$IV$449,'[38]Prospetto di consolidamento'!$A$454:$IV$454,'[38]Prospetto di consolidamento'!$A$463:$IV$463,'[38]Prospetto di consolidamento'!$A$495:$IV$495,'[38]Prospetto di consolidamento'!$A$506:$IV$506,'[38]Prospetto di consolidamento'!$A$522:$IV$522,'[38]Prospetto di consolidamento'!$A$545:$IV$545,'[38]Prospetto di consolidamento'!$A$549:$IV$550,'[38]Prospetto di consolidamento'!$A$556:$IV$557,'[38]Prospetto di consolidamento'!$A$560:$IV$560</definedName>
    <definedName name="Cwvu.CA." hidden="1">'[39]96baseCA'!$7:$19,'[39]96baseCA'!$21:$21,'[39]96baseCA'!$23:$23,'[39]96baseCA'!$25:$44,'[39]96baseCA'!$46:$53,'[39]96baseCA'!$55:$55,'[39]96baseCA'!$56:$102,'[39]96baseCA'!#REF!,'[39]96baseCA'!#REF!,'[39]96baseCA'!#REF!,'[39]96baseCA'!#REF!</definedName>
    <definedName name="Cwvu.COUTS." hidden="1">'[39]96baseCA'!$7:$19,'[39]96baseCA'!$21:$21,'[39]96baseCA'!$23:$23,'[39]96baseCA'!$25:$44,'[39]96baseCA'!$46:$53,'[39]96baseCA'!$55:$55,'[39]96baseCA'!$56:$102,'[39]96baseCA'!#REF!,'[39]96baseCA'!#REF!,'[39]96baseCA'!#REF!,'[39]96baseCA'!#REF!</definedName>
    <definedName name="Cwvu.GLOBAL." hidden="1">'[39]96baseCA'!$7:$19,'[39]96baseCA'!$21:$21,'[39]96baseCA'!$23:$23,'[39]96baseCA'!$25:$44,'[39]96baseCA'!$46:$53,'[39]96baseCA'!$55:$55,'[39]96baseCA'!$56:$102,'[39]96baseCA'!#REF!,'[39]96baseCA'!#REF!,'[39]96baseCA'!#REF!,'[39]96baseCA'!#REF!</definedName>
    <definedName name="Cwvu.View._.1." localSheetId="0" hidden="1">#REF!</definedName>
    <definedName name="Cwvu.View._.1." hidden="1">#REF!</definedName>
    <definedName name="cxz" localSheetId="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cxz" localSheetId="0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cxz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d" localSheetId="0" hidden="1">#REF!</definedName>
    <definedName name="d" hidden="1">#REF!</definedName>
    <definedName name="da">1</definedName>
    <definedName name="DACH">[26]CH2!$B$79</definedName>
    <definedName name="DACR">[26]CR!$B$83</definedName>
    <definedName name="dada" localSheetId="1" hidden="1">{"Exist Debt Amort",#N/A,TRUE,"Financials";"Intangible Amort",#N/A,TRUE,"Financials";"Proj Debt Amort",#N/A,TRUE,"Financials";"Proj Pfd Amort",#N/A,TRUE,"Financials"}</definedName>
    <definedName name="dada" localSheetId="0" hidden="1">{"Exist Debt Amort",#N/A,TRUE,"Financials";"Intangible Amort",#N/A,TRUE,"Financials";"Proj Debt Amort",#N/A,TRUE,"Financials";"Proj Pfd Amort",#N/A,TRUE,"Financials"}</definedName>
    <definedName name="dada" hidden="1">{"Exist Debt Amort",#N/A,TRUE,"Financials";"Intangible Amort",#N/A,TRUE,"Financials";"Proj Debt Amort",#N/A,TRUE,"Financials";"Proj Pfd Amort",#N/A,TRUE,"Financials"}</definedName>
    <definedName name="DAEC">[26]EC!$B$92</definedName>
    <definedName name="DAFI">[26]FI!$B$76</definedName>
    <definedName name="DAMA">[26]MA!$B$76</definedName>
    <definedName name="DAME1">[26]FO!$B$73</definedName>
    <definedName name="DAME2">[26]PR!$B$84</definedName>
    <definedName name="DANE">[26]NE!$B$79</definedName>
    <definedName name="DANO">[26]NO!$B$79</definedName>
    <definedName name="DARO">[26]RO!$B$95</definedName>
    <definedName name="DARY">[26]RY!$B$67</definedName>
    <definedName name="dasdg" localSheetId="1" hidden="1">{#N/A,"Base Case",FALSE,"Revenue";#N/A,"£6.25 Fee",FALSE,"Revenue"}</definedName>
    <definedName name="dasdg" localSheetId="0" hidden="1">{#N/A,"Base Case",FALSE,"Revenue";#N/A,"£6.25 Fee",FALSE,"Revenue"}</definedName>
    <definedName name="dasdg" hidden="1">{#N/A,"Base Case",FALSE,"Revenue";#N/A,"£6.25 Fee",FALSE,"Revenue"}</definedName>
    <definedName name="data">[40]datas!$1:$1048576</definedName>
    <definedName name="_xlnm.Database">'[16]Cdes nouvelles'!$A$207:$BC$331</definedName>
    <definedName name="Date_Paiement" localSheetId="1">DATE(YEAR(Début_Prêt),MONTH(Début_Prêt)+Payment_Number,DAY(Début_Prêt))</definedName>
    <definedName name="Date_Paiement" localSheetId="0">DATE(YEAR('FID deck outputs'!Début_Prêt),MONTH('FID deck outputs'!Début_Prêt)+Payment_Number,DAY('FID deck outputs'!Début_Prêt))</definedName>
    <definedName name="Date_Paiement">DATE(YEAR(Début_Prêt),MONTH(Début_Prêt)+Payment_Number,DAY(Début_Prêt))</definedName>
    <definedName name="date0">[41]CR!$B$3</definedName>
    <definedName name="Date3">'[42]H3 Bila'!$B$3</definedName>
    <definedName name="Date4">'[42]H3 Bila'!$B$3</definedName>
    <definedName name="dayCODE">[23]ControlsH!$C$5</definedName>
    <definedName name="daysinmonth" comment="x">Inputs!$M$465</definedName>
    <definedName name="dc">'[14]ca 2004 au 31-12-04 (JB)'!$AU$2</definedName>
    <definedName name="DC_Capacity">'[32]Global inputs'!$C$16</definedName>
    <definedName name="DCAC_Ratio">'[32]Detailed inputs'!$D$20</definedName>
    <definedName name="DCF" localSheetId="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DCF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DC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DCF_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0" hidden="1">#REF!</definedName>
    <definedName name="dd" hidden="1">#REF!</definedName>
    <definedName name="ddd">'[43]Fiche Renseignement'!$AA$1:$AA$5</definedName>
    <definedName name="ddddd" localSheetId="1" hidden="1">{"10yp tariffs",#N/A,FALSE,"Celtel alternative 6"}</definedName>
    <definedName name="ddddd" localSheetId="0" hidden="1">{"10yp tariffs",#N/A,FALSE,"Celtel alternative 6"}</definedName>
    <definedName name="ddddd" hidden="1">{"10yp tariffs",#N/A,FALSE,"Celtel alternative 6"}</definedName>
    <definedName name="dddddd" localSheetId="1" hidden="1">{"10yp profit and loss",#N/A,FALSE,"Celtel alternative 6"}</definedName>
    <definedName name="dddddd" localSheetId="0" hidden="1">{"10yp profit and loss",#N/A,FALSE,"Celtel alternative 6"}</definedName>
    <definedName name="dddddd" hidden="1">{"10yp profit and loss",#N/A,FALSE,"Celtel alternative 6"}</definedName>
    <definedName name="ddddp" localSheetId="1" hidden="1">{"'WEB azoc prov'!$B$85:$L$123"}</definedName>
    <definedName name="ddddp" localSheetId="0" hidden="1">{"'WEB azoc prov'!$B$85:$L$123"}</definedName>
    <definedName name="ddddp" hidden="1">{"'WEB azoc prov'!$B$85:$L$123"}</definedName>
    <definedName name="DE">"""NA()"""</definedName>
    <definedName name="DebtCF_in" comment="x">Macro!$G$50:$DW$50</definedName>
    <definedName name="DebtCF_out" comment="x">Macro!$G$49:$DW$49</definedName>
    <definedName name="debtsizing" comment="x">Inputs!$D$167</definedName>
    <definedName name="DECEMBRE">"""NA()"""</definedName>
    <definedName name="defaultED">[23]ControlsH!$G$22</definedName>
    <definedName name="defaultSD">[23]ControlsH!$G$27</definedName>
    <definedName name="DEM">[40]datas!$J$9</definedName>
    <definedName name="departement">'[43]Fiche Renseignement'!$AA$1:$AA$5</definedName>
    <definedName name="Dernière_Ligne" localSheetId="1">IF('Discount rate NPV'!Valeurs_Entrées,Ligne_EnTête+'Discount rate NPV'!Nbre_de_Paiements,Ligne_EnTête)</definedName>
    <definedName name="Dernière_Ligne" localSheetId="0">IF('FID deck outputs'!Valeurs_Entrées,'FID deck outputs'!Ligne_EnTête+'FID deck outputs'!Nbre_de_Paiements,'FID deck outputs'!Ligne_EnTête)</definedName>
    <definedName name="Dernière_Ligne">IF(Valeurs_Entrées,Ligne_EnTête+Nbre_de_Paiements,Ligne_EnTête)</definedName>
    <definedName name="DetailColumns">[20]DDETABLE!$O:$T</definedName>
    <definedName name="detyu" localSheetId="1">{"Client Name or Project Name"}</definedName>
    <definedName name="detyu" localSheetId="0">{"Client Name or Project Name"}</definedName>
    <definedName name="detyu">{"Client Name or Project Name"}</definedName>
    <definedName name="df" localSheetId="1" hidden="1">{#N/A,"Base Case",FALSE,"Revenue";#N/A,"£6.25 Fee",FALSE,"Revenue"}</definedName>
    <definedName name="df" localSheetId="0" hidden="1">{#N/A,"Base Case",FALSE,"Revenue";#N/A,"£6.25 Fee",FALSE,"Revenue"}</definedName>
    <definedName name="df" hidden="1">{#N/A,"Base Case",FALSE,"Revenue";#N/A,"£6.25 Fee",FALSE,"Revenue"}</definedName>
    <definedName name="dfdaf" hidden="1">15</definedName>
    <definedName name="dfg" localSheetId="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dfg" localSheetId="0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dfg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dfgt" localSheetId="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gt" localSheetId="0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sdf" localSheetId="1" hidden="1">{#N/A,#N/A,FALSE,"ACQ_GRAPHS";#N/A,#N/A,FALSE,"T_1 GRAPHS";#N/A,#N/A,FALSE,"T_2 GRAPHS";#N/A,#N/A,FALSE,"COMB_GRAPHS"}</definedName>
    <definedName name="dfsdf" localSheetId="0" hidden="1">{#N/A,#N/A,FALSE,"ACQ_GRAPHS";#N/A,#N/A,FALSE,"T_1 GRAPHS";#N/A,#N/A,FALSE,"T_2 GRAPHS";#N/A,#N/A,FALSE,"COMB_GRAPHS"}</definedName>
    <definedName name="dfsdf" hidden="1">{#N/A,#N/A,FALSE,"ACQ_GRAPHS";#N/A,#N/A,FALSE,"T_1 GRAPHS";#N/A,#N/A,FALSE,"T_2 GRAPHS";#N/A,#N/A,FALSE,"COMB_GRAPHS"}</definedName>
    <definedName name="dito" localSheetId="1" hidden="1">{#N/A,#N/A,FALSE,"Exec Summary";"Current_FY",#N/A,FALSE,"NOR Forecast";#N/A,#N/A,FALSE,"Dates"}</definedName>
    <definedName name="dito" localSheetId="0" hidden="1">{#N/A,#N/A,FALSE,"Exec Summary";"Current_FY",#N/A,FALSE,"NOR Forecast";#N/A,#N/A,FALSE,"Dates"}</definedName>
    <definedName name="dito" hidden="1">{#N/A,#N/A,FALSE,"Exec Summary";"Current_FY",#N/A,FALSE,"NOR Forecast";#N/A,#N/A,FALSE,"Dates"}</definedName>
    <definedName name="dito_2" localSheetId="1" hidden="1">{#N/A,#N/A,FALSE,"Exec Summary";"Current_FY",#N/A,FALSE,"NOR Forecast";#N/A,#N/A,FALSE,"Dates"}</definedName>
    <definedName name="dito_2" localSheetId="0" hidden="1">{#N/A,#N/A,FALSE,"Exec Summary";"Current_FY",#N/A,FALSE,"NOR Forecast";#N/A,#N/A,FALSE,"Dates"}</definedName>
    <definedName name="dito_2" hidden="1">{#N/A,#N/A,FALSE,"Exec Summary";"Current_FY",#N/A,FALSE,"NOR Forecast";#N/A,#N/A,FALSE,"Dates"}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rg" localSheetId="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g" localSheetId="0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SCR_target">[15]Inputs!$D$219</definedName>
    <definedName name="dsd" localSheetId="1" hidden="1">{"orixcsc",42,FALSE,"ORIX CSC";"orixcsc2",42,FALSE,"ORIX CSC"}</definedName>
    <definedName name="dsd" localSheetId="0" hidden="1">{"orixcsc",42,FALSE,"ORIX CSC";"orixcsc2",42,FALSE,"ORIX CSC"}</definedName>
    <definedName name="dsd" hidden="1">{"orixcsc",42,FALSE,"ORIX CSC";"orixcsc2",42,FALSE,"ORIX CSC"}</definedName>
    <definedName name="DSDDE_Path">[20]DDETABLE!$AD$3</definedName>
    <definedName name="DSRA_in" comment="x" localSheetId="0">[13]Macro!$H$24</definedName>
    <definedName name="DSRA_in" comment="x">Macro!$H$24</definedName>
    <definedName name="DSRA_out" comment="x">Macro!$G$24</definedName>
    <definedName name="DSRF_in" localSheetId="0">[13]Macro!$H$26</definedName>
    <definedName name="DSRF_in">[18]Macro!$H$26</definedName>
    <definedName name="dssdf" localSheetId="1" hidden="1">{#N/A,#N/A,FALSE,"ACQ_GRAPHS";#N/A,#N/A,FALSE,"T_1 GRAPHS";#N/A,#N/A,FALSE,"T_2 GRAPHS";#N/A,#N/A,FALSE,"COMB_GRAPHS"}</definedName>
    <definedName name="dssdf" localSheetId="0" hidden="1">{#N/A,#N/A,FALSE,"ACQ_GRAPHS";#N/A,#N/A,FALSE,"T_1 GRAPHS";#N/A,#N/A,FALSE,"T_2 GRAPHS";#N/A,#N/A,FALSE,"COMB_GRAPHS"}</definedName>
    <definedName name="dssdf" hidden="1">{#N/A,#N/A,FALSE,"ACQ_GRAPHS";#N/A,#N/A,FALSE,"T_1 GRAPHS";#N/A,#N/A,FALSE,"T_2 GRAPHS";#N/A,#N/A,FALSE,"COMB_GRAPHS"}</definedName>
    <definedName name="dtyhjd" localSheetId="1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dtyhjd" localSheetId="0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dtyhjd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e">'[44]Proposal in EUR'!$A$1</definedName>
    <definedName name="E.On" localSheetId="1" hidden="1">{42,42,FALSE,"Eastern";42,42,FALSE,"Western"}</definedName>
    <definedName name="E.On" localSheetId="0" hidden="1">{42,42,FALSE,"Eastern";42,42,FALSE,"Western"}</definedName>
    <definedName name="E.On" hidden="1">{42,42,FALSE,"Eastern";42,42,FALSE,"Western"}</definedName>
    <definedName name="EBERY">[26]RY!$B$60</definedName>
    <definedName name="EBIT">'[45]Staffing Comps'!$AA$38</definedName>
    <definedName name="EBITDA05">[46]DCF!$I$20</definedName>
    <definedName name="ED">[23]ControlsH!$B$5</definedName>
    <definedName name="edition" hidden="1">[47]synthese!$A$1:$K$35,[47]synthese!#REF!,[47]synthese!#REF!</definedName>
    <definedName name="eee" localSheetId="1" hidden="1">{#N/A,#N/A,FALSE,"INPUTS";#N/A,#N/A,FALSE,"PROFORMA BSHEET";#N/A,#N/A,FALSE,"COMBINED";#N/A,#N/A,FALSE,"ACQUIROR";#N/A,#N/A,FALSE,"TARGET 1";#N/A,#N/A,FALSE,"TARGET 2";#N/A,#N/A,FALSE,"HIGH YIELD";#N/A,#N/A,FALSE,"OVERFUND"}</definedName>
    <definedName name="eee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eee" hidden="1">{#N/A,#N/A,FALSE,"INPUTS";#N/A,#N/A,FALSE,"PROFORMA BSHEET";#N/A,#N/A,FALSE,"COMBINED";#N/A,#N/A,FALSE,"ACQUIROR";#N/A,#N/A,FALSE,"TARGET 1";#N/A,#N/A,FALSE,"TARGET 2";#N/A,#N/A,FALSE,"HIGH YIELD";#N/A,#N/A,FALSE,"OVERFUND"}</definedName>
    <definedName name="eeeee" localSheetId="0" hidden="1">#REF!</definedName>
    <definedName name="eeeee" hidden="1">#REF!</definedName>
    <definedName name="eh" localSheetId="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h" localSheetId="0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mballage2006">[48]TPG!$A$5:$J$56</definedName>
    <definedName name="Endesa" localSheetId="1" hidden="1">{42,42,FALSE,"Eastern";42,42,FALSE,"Western"}</definedName>
    <definedName name="Endesa" localSheetId="0" hidden="1">{42,42,FALSE,"Eastern";42,42,FALSE,"Western"}</definedName>
    <definedName name="Endesa" hidden="1">{42,42,FALSE,"Eastern";42,42,FALSE,"Western"}</definedName>
    <definedName name="enel" localSheetId="1" hidden="1">{42,42,FALSE,"Eastern";42,42,FALSE,"Western"}</definedName>
    <definedName name="enel" localSheetId="0" hidden="1">{42,42,FALSE,"Eastern";42,42,FALSE,"Western"}</definedName>
    <definedName name="enel" hidden="1">{42,42,FALSE,"Eastern";42,42,FALSE,"Western"}</definedName>
    <definedName name="EPMWorkbookOptions_1" hidden="1">"dgEAAB|LCAAAAAAABACFkMEKgkAQhu9B77DsPVcLOoTaoS5BYhRU10lHXdJZ2d3aHj8pLKpD12||f4b5w/mtqdkVtZGKIh54PmdImcollRG/2GIUTPk8Hg7Cg9Lnk1LntLWdaliXIzO7GRnxytp2JoRzznMTT|lSjH0/EMdkvcsqbGAkyVigDPkrlf9P8e4qY|EWC42mSiltkeICaoOh|IQPb1Ej6CVYSGkHV|zNb/xw|182WlnMLOa9/Tv49F3"</definedName>
    <definedName name="EPMWorkbookOptions_10" hidden="1">"y/Obs1DDs65c/v73UOE0ePnz4I4L4BDn|4kf08Onxcvfej1ikyyIvjsn4/d7/X6fK/3ss30/mdVlVXz9b|P5G7|H//4zeT56|ev7llzZh|Oz3P3n|//ll2m|MFmT7/79Oi/9XiWvzQ3VRd3feQ1z/P5KTIRZ97azKsy9pKe749f/nmfSbocbxyZuvjp//vI21Y8T4ES1AiydfPf389EdCEqiMJ2f/nxeU//eYti9Oj19/9er09Q/TuO2|h3H7/4"</definedName>
    <definedName name="EPMWorkbookOptions_11" hidden="1">"gvashIbCpJ1LMvn579f34F|5uhxu/z5un/1wnxDcrrLRoF2MQbPb57vFqVnDqtlvbz4FPTnKBVyyUhTp89zdqMP/Y/fFN1B//4VX5e5838y|WXq3x5dJ6VDXm/4Yfc7qTMsxpAv1y|zi5z07L7Mbf9blW/nVTVWxLSlsloWve/4PZnzU9mdZFNyvyLvL5wzXuf/8aJg/HlSob|/wAAfsOQfVoAAA=="</definedName>
    <definedName name="EPMWorkbookOptions_2" hidden="1">"OxBOtzB60hFONCeryveGHd9WJr|7iO45h/1l2AQAA"</definedName>
    <definedName name="EPMWorkbookOptions_3" hidden="1">"ssDYwQivexDv7IodHpXejWI|UtvqIvv8gXk7z|aln8onXOUL/35NWXL74//t63d|mfky9fvHl19oTG22vXg/TtIq|zejq/do1SYqdHy6L87KO2XhO33O2/9bRY5Esw6|3fenz3mxvs6Ys3Z29Oz95gwHv0z7Ozpy9fvn55fPzq87Onr///O|7PX315|tLM8vOT//8O9OzFm5MvzUDPTt58|eb4|Pn/f4f7e335|s3pi5fPj4/fvDaj/r1e/v991"</definedName>
    <definedName name="EPMWorkbookOptions_4" hidden="1">"K9Of6/TF2cvPjdS/Hu9/u5P/v93tK9fnp6cPTs7OX5zdmrm|PX/7|f4J09fPf/yS6uznv3|J8|//P/1aF|72X325avTk|PXb/7/O94vTo9ff/XqFDqL/vfy9NXZl0/P/j9jljZ8433x7WI2y5e242YDyWyjnyyaYlKURXt9qyEcPamr5eO7sW8idAM6Rxjr47v6x4YB34zSNzKAU/LI27xo/z89iM8RO/x/egRny/ak|v/0CF7lb/MlRb3/nx7E"</definedName>
    <definedName name="EPMWorkbookOptions_5" hidden="1">"61U|Lc45Jsz/Pz2Qn8zrsqr|vy0TP4msyv|3p8GY2Z|bQQSNN1pDf7AuYdKzmK/nlev0pCqr|ojzM4/vRr7Z9C4PX4bZ/zzyImWp2vxd|yy7rGoyV43fbe|7W7z/rKib1kMg/n0HkMVymEK3bTXALpQHK6rZLVnehyEUp1zj/Z3dewe7HoDYXPC7X9azvD7aeXxXfolCb1Zldv2yrlZ5Tay1e//T||f55Hz7/qez/e39vfOH2wf383x7J8v39me"</definedName>
    <definedName name="EPMWorkbookOptions_6" hidden="1">"TB/sPJvfQc/hWBPDzrGlf5yWlHfOZ|JsxCoVcGW2QxlxbcWatL7|3s/tg/J3jF7fxbRXm1/Jw9d3IzN3u3U3evbb4hsjx6fjFl7cK1xXm/|/J8fT0VpGPwvz/PTleU6byR|Sw5Pjy5FZ5AIX5/0pyPL57G5XrWY2fNQv3e1VNmy9ndXaR1x9g5h7s7|8|vHd7M7f7/z8zJ5nnp6|OPz99ZTPPT2|flVTA/6/k12|WJsfPn3/581bBd0nC6fqn33"</definedName>
    <definedName name="EPMWorkbookOptions_7" hidden="1">"7|gjjlRzQRmtxnmuzsPPj9d|99|n5E|f8vUUR2Pt3d|/13d3f/v06U/7cZQDIdWdt8bQN4cG/v3sODB7e3f3v/f7V/X3/lVQH/v5Jdv1mavDp9enyCtcsfUcWjyhfHr36v0zdYxP4RWTyy7O18urOz8yOa|DR5|dWT/68T5P89BvD0vRYcfSBq/O7tPfj04Pam797//0zf6Ys3Z29Oz94Yf/7Z2dOXL1|/PD5|9fnZ09f/X2fVb44qOzv/n3dcv"</definedName>
    <definedName name="EPMWorkbookOptions_8" hidden="1">"zliEIucvvx5Gwb79Nj9EXNEmOPbX33x5f/XCfL/Hiv3pK6WX9vCvf8y3v7//4zck1dfvjDSevLlizevzv4/74R9E6T4vZ7|/pzPPDj4eau|fHKcvXj51Zvfn5ZtfkQMQ4ynZ69O/7|/ZPXN0eOL/||v/f|/x659Xlf56msbtnv37t/f39|/vV27//8/u/b5qy9pfV059Pn/5x3y//ew5tmyPam|Nmt||mB35|B9Uuqf/v|PNc9evDn50irPk5/f"</definedName>
    <definedName name="EPMWorkbookOptions_9" hidden="1">"ufSQGJ|fnv7IigTNbtVqQFRf5W/zZbG8|NrS|v4R0oP//4nrq9Pf6/QFFjDMsv7r7/7k/9d59JuixctP93b2fgjrGILP/|vJ8ez3Z1/4R9yh3HH66vWXL05Pn5|||O7x56cvft7mzH3CwM599/TNm9PnZ9/5vf6/TpD/99i616t8WpwX06wt8h|ivTt4D3uX5Q8nDx/uP9yeTSb3tvfv7x5sT84fZNvZp7N7k4f37u/tnc/|X2DvXr88PTl7dnZ"</definedName>
    <definedName name="equity_year" comment="x" localSheetId="0">[13]Inputs!$M$599</definedName>
    <definedName name="equity_year" comment="x">Inputs!$M$467</definedName>
    <definedName name="er" localSheetId="0" hidden="1">#REF!</definedName>
    <definedName name="er" hidden="1">#REF!</definedName>
    <definedName name="ERCH">[26]CH2!$B$69</definedName>
    <definedName name="ERCR">[26]CR!$B$71</definedName>
    <definedName name="EREC">[26]EC!$B$79</definedName>
    <definedName name="ererer" localSheetId="0" hidden="1">#REF!</definedName>
    <definedName name="ererer" hidden="1">#REF!</definedName>
    <definedName name="ERFI">[26]FI!$B$63</definedName>
    <definedName name="ERMA">[26]MA!$B$63</definedName>
    <definedName name="ERME1">[26]FO!$B$60</definedName>
    <definedName name="ERME2">[26]PR!$B$71</definedName>
    <definedName name="ERNE">[26]NE!$B$67</definedName>
    <definedName name="ERNO">[26]NO!$B$66</definedName>
    <definedName name="ERRO">[26]RO!$B$82</definedName>
    <definedName name="ERRY">[26]RY!$B$54</definedName>
    <definedName name="esd" localSheetId="1" hidden="1">{42,42,FALSE,"Eastern";42,42,FALSE,"Western"}</definedName>
    <definedName name="esd" localSheetId="0" hidden="1">{42,42,FALSE,"Eastern";42,42,FALSE,"Western"}</definedName>
    <definedName name="esd" hidden="1">{42,42,FALSE,"Eastern";42,42,FALSE,"Western"}</definedName>
    <definedName name="esnrc15c1_values" localSheetId="1" hidden="1">{"EUWAT","COMPANIES",TRUE}</definedName>
    <definedName name="esnrc15c1_values" localSheetId="0" hidden="1">{"EUWAT","COMPANIES",TRUE}</definedName>
    <definedName name="esnrc15c1_values" hidden="1">{"EUWAT","COMPANIES",TRUE}</definedName>
    <definedName name="esnrc2c1_values" localSheetId="1" hidden="1">{"CHSER","COMPANIES",TRUE}</definedName>
    <definedName name="esnrc2c1_values" localSheetId="0" hidden="1">{"CHSER","COMPANIES",TRUE}</definedName>
    <definedName name="esnrc2c1_values" hidden="1">{"CHSER","COMPANIES",TRUE}</definedName>
    <definedName name="esnrc4c1_values" localSheetId="1" hidden="1">{"DESER","COMPANIES",TRUE}</definedName>
    <definedName name="esnrc4c1_values" localSheetId="0" hidden="1">{"DESER","COMPANIES",TRUE}</definedName>
    <definedName name="esnrc4c1_values" hidden="1">{"DESER","COMPANIES",TRUE}</definedName>
    <definedName name="esnrc82c1_values" localSheetId="1" hidden="1">{"EUSER","COMPANIES",TRUE}</definedName>
    <definedName name="esnrc82c1_values" localSheetId="0" hidden="1">{"EUSER","COMPANIES",TRUE}</definedName>
    <definedName name="esnrc82c1_values" hidden="1">{"EUSER","COMPANIES",TRUE}</definedName>
    <definedName name="EstDetPerO">[23]DataH!$DS$2</definedName>
    <definedName name="EstDetPerT">[23]DataH!$DS$1</definedName>
    <definedName name="ETXAcces">"ETAT.ACC"</definedName>
    <definedName name="ev.Calculation" hidden="1">-4105</definedName>
    <definedName name="ev.Initialized" hidden="1">FALSE</definedName>
    <definedName name="EV__EVCOM_OPTIONS__" hidden="1">8</definedName>
    <definedName name="EV__EXPOPTIONS__" hidden="1">0</definedName>
    <definedName name="EV__LASTREFTIME__" hidden="1">41891.5424074074</definedName>
    <definedName name="EV__MAXEXPCOLS__" hidden="1">400</definedName>
    <definedName name="EV__MAXEXPROWS__" hidden="1">1000</definedName>
    <definedName name="EV__MEMORYCVW__" hidden="1">0</definedName>
    <definedName name="EV__USERCHANGEOPTIONS__" hidden="1">1</definedName>
    <definedName name="EV__WBEVMODE__" hidden="1">0</definedName>
    <definedName name="EV__WBREFOPTIONS__" hidden="1">134217733</definedName>
    <definedName name="EV__WBVERSION__" hidden="1">0</definedName>
    <definedName name="Excel_Version">[20]DDETABLE!$AD$8</definedName>
    <definedName name="ExchRate">[40]Input!$C$11:$C$723</definedName>
    <definedName name="Expected_return">[17]Parameters!$V$17:$V$64</definedName>
    <definedName name="ExtFiles">[20]DDETABLE!$AG$2:$AG$10</definedName>
    <definedName name="ezaqs" localSheetId="1" hidden="1">{42,42,FALSE,"Eastern";42,42,FALSE,"Western"}</definedName>
    <definedName name="ezaqs" localSheetId="0" hidden="1">{42,42,FALSE,"Eastern";42,42,FALSE,"Western"}</definedName>
    <definedName name="ezaqs" hidden="1">{42,42,FALSE,"Eastern";42,42,FALSE,"Western"}</definedName>
    <definedName name="f" hidden="1">20</definedName>
    <definedName name="FAPL" hidden="1">'[49]suivi cash flow par affaire'!#REF!</definedName>
    <definedName name="FCF">[46]DCF!$E$58:$I$58</definedName>
    <definedName name="FD">[40]Input!$X$2</definedName>
    <definedName name="FDPCH">[26]CH2!$B$16</definedName>
    <definedName name="FDPCR">[26]CR!$B$16</definedName>
    <definedName name="FDPEC">[26]EC!$B$16</definedName>
    <definedName name="FDPFI">[26]FI!$B$16</definedName>
    <definedName name="FDPMA">[26]MA!$B$16</definedName>
    <definedName name="FDPME1">[26]FO!$B$16</definedName>
    <definedName name="FDPME2">[26]PR!$B$16</definedName>
    <definedName name="FDPNE">[26]NE!$B$16</definedName>
    <definedName name="FDPNO">[26]NO!$B$16</definedName>
    <definedName name="FDPRO">[26]RO!$B$16</definedName>
    <definedName name="FDPRY">[26]RY!$B$16</definedName>
    <definedName name="FDSO">[40]Input!$AA$11:$AA$723</definedName>
    <definedName name="fe">'[14]ca 2004 au 31-12-04 (JB)'!$AK$2</definedName>
    <definedName name="FEVRIER">"""NA()"""</definedName>
    <definedName name="FEX">"""""""#REF!"""""""</definedName>
    <definedName name="ff" localSheetId="1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ff" localSheetId="0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ff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FFCH">[26]CH2!$B$80</definedName>
    <definedName name="FFCR">[26]CR!$B$84</definedName>
    <definedName name="FFEC">[26]EC!$B$93</definedName>
    <definedName name="ffffff" localSheetId="1" hidden="1">{"budget992000 capex",#N/A,FALSE,"Celtel alternative 6"}</definedName>
    <definedName name="ffffff" localSheetId="0" hidden="1">{"budget992000 capex",#N/A,FALSE,"Celtel alternative 6"}</definedName>
    <definedName name="ffffff" hidden="1">{"budget992000 capex",#N/A,FALSE,"Celtel alternative 6"}</definedName>
    <definedName name="FFFI">[26]FI!$B$77</definedName>
    <definedName name="FFMA">[26]MA!$B$77</definedName>
    <definedName name="FFME1">[26]FO!$B$74</definedName>
    <definedName name="FFME2">[26]PR!$B$85</definedName>
    <definedName name="FFNE">[26]NE!$B$80</definedName>
    <definedName name="FFNO">[26]NO!$B$80</definedName>
    <definedName name="FFRO">[26]RO!$B$96</definedName>
    <definedName name="FFRY">[26]RY!$B$68</definedName>
    <definedName name="FGCH">[26]CH2!$B$57</definedName>
    <definedName name="FGCR">[26]CR!$B$46</definedName>
    <definedName name="FGEC">[26]EC!$B$53</definedName>
    <definedName name="FGFI">[26]FI!$B$40</definedName>
    <definedName name="FGH">"""NA()"""</definedName>
    <definedName name="FGHFH" localSheetId="1" hidden="1">{"' calendrier 2000'!$A$1:$Q$38"}</definedName>
    <definedName name="FGHFH" localSheetId="0" hidden="1">{"' calendrier 2000'!$A$1:$Q$38"}</definedName>
    <definedName name="FGHFH" hidden="1">{"' calendrier 2000'!$A$1:$Q$38"}</definedName>
    <definedName name="FGMA">[26]MA!$B$40</definedName>
    <definedName name="FGME1">[26]FO!$B$43</definedName>
    <definedName name="FGME2">[26]PR!$B$48</definedName>
    <definedName name="FGNE">[26]NE!$B$43</definedName>
    <definedName name="FGNO">[26]NO!$B$42</definedName>
    <definedName name="FGRO">[26]RO!$B$58</definedName>
    <definedName name="FGRY">[26]RY!$B$39</definedName>
    <definedName name="fh" localSheetId="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fh" localSheetId="0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fh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Financial_close_inputs">#REF!</definedName>
    <definedName name="Fix_GMPV">[32]List!$B$5</definedName>
    <definedName name="Football" localSheetId="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otball" localSheetId="0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otball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rmats">[20]DDETABLE!$AN$2:$AN$11</definedName>
    <definedName name="FPACH">[26]CH2!$B$49</definedName>
    <definedName name="FPACR">[26]CR!$B$40</definedName>
    <definedName name="FPAEC">[26]EC!$B$45</definedName>
    <definedName name="FPAFI">[26]FI!$B$35</definedName>
    <definedName name="FPAMA">[26]MA!$B$35</definedName>
    <definedName name="FPAME1">[26]FO!$B$37</definedName>
    <definedName name="FPAME2">[26]PR!$B$39</definedName>
    <definedName name="FPANO">[26]NO!$B$37</definedName>
    <definedName name="FPARO">[26]RO!$B$49</definedName>
    <definedName name="FPARY">[26]RY!$B$34</definedName>
    <definedName name="FPC">"""""""#REF!"""""""</definedName>
    <definedName name="FPECH">[26]CH2!$B$64</definedName>
    <definedName name="FPECR">[26]CR!$B$63</definedName>
    <definedName name="FPEEC">[26]EC!$B$69</definedName>
    <definedName name="FPEFI">[26]FI!$B$56</definedName>
    <definedName name="FPEMA">[26]MA!$B$56</definedName>
    <definedName name="FPEME1">[26]FO!$B$53</definedName>
    <definedName name="FPEME2">[26]PR!$B$64</definedName>
    <definedName name="FPENE">[26]NE!$B$60</definedName>
    <definedName name="FPENO">[26]NO!$B$58</definedName>
    <definedName name="FPERO">[26]RO!$B$74</definedName>
    <definedName name="FPERY">[26]RY!$B$48</definedName>
    <definedName name="france" localSheetId="1" hidden="1">{42,42,FALSE,"Eastern";42,42,FALSE,"Western"}</definedName>
    <definedName name="france" localSheetId="0" hidden="1">{42,42,FALSE,"Eastern";42,42,FALSE,"Western"}</definedName>
    <definedName name="france" hidden="1">{42,42,FALSE,"Eastern";42,42,FALSE,"Western"}</definedName>
    <definedName name="FRED" localSheetId="1" hidden="1">{"' calendrier 2000'!$A$1:$Q$38"}</definedName>
    <definedName name="FRED" localSheetId="0" hidden="1">{"' calendrier 2000'!$A$1:$Q$38"}</definedName>
    <definedName name="FRED" hidden="1">{"' calendrier 2000'!$A$1:$Q$38"}</definedName>
    <definedName name="FREQS">[20]DDETABLE!$AP$2:$AP$6</definedName>
    <definedName name="FRF">[40]datas!$J$10</definedName>
    <definedName name="fsa" localSheetId="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fsa" localSheetId="0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fsa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fundTICKER">[23]ControlsH!$B$15</definedName>
    <definedName name="FY">2003</definedName>
    <definedName name="Gamma">[17]Parameters!$R$8</definedName>
    <definedName name="Gauge" hidden="1">'[50]Audit gauge'!$G$15</definedName>
    <definedName name="GaugeBase" hidden="1">'[50]Audit gauge'!$G$14</definedName>
    <definedName name="Gearing_in" localSheetId="0">[13]Inputs!$F$276</definedName>
    <definedName name="Gearing_in">[18]Inputs!$F$264</definedName>
    <definedName name="gg" localSheetId="1">{"Client Name or Project Name"}</definedName>
    <definedName name="gg" localSheetId="0">{"Client Name or Project Name"}</definedName>
    <definedName name="gg">{"Client Name or Project Name"}</definedName>
    <definedName name="GGG">"""NA()"""</definedName>
    <definedName name="ggggg" localSheetId="1" hidden="1">{"budget992000_customers",#N/A,FALSE,"Celtel alternative 6"}</definedName>
    <definedName name="ggggg" localSheetId="0" hidden="1">{"budget992000_customers",#N/A,FALSE,"Celtel alternative 6"}</definedName>
    <definedName name="ggggg" hidden="1">{"budget992000_customers",#N/A,FALSE,"Celtel alternative 6"}</definedName>
    <definedName name="ggggggg" localSheetId="1" hidden="1">{"budget992000 profit and loss",#N/A,FALSE,"Celtel alternative 6"}</definedName>
    <definedName name="ggggggg" localSheetId="0" hidden="1">{"budget992000 profit and loss",#N/A,FALSE,"Celtel alternative 6"}</definedName>
    <definedName name="ggggggg" hidden="1">{"budget992000 profit and loss",#N/A,FALSE,"Celtel alternative 6"}</definedName>
    <definedName name="ghjdj" localSheetId="1" hidden="1">{"SUMM",#N/A,TRUE,"C";"ACT_PROD",#N/A,TRUE,"A";"ACT_SHIP",#N/A,TRUE,"A";"BP_YLD",#N/A,TRUE,"B";"ACTZ_PROD",#N/A,TRUE,"D";"ACTZ_SHIP",#N/A,TRUE,"D";"ACTZ_YLD",#N/A,TRUE,"E";"CPSI_PROD",#N/A,TRUE,"F";"CPSI_SHIP",#N/A,TRUE,"F"}</definedName>
    <definedName name="ghjdj" localSheetId="0" hidden="1">{"SUMM",#N/A,TRUE,"C";"ACT_PROD",#N/A,TRUE,"A";"ACT_SHIP",#N/A,TRUE,"A";"BP_YLD",#N/A,TRUE,"B";"ACTZ_PROD",#N/A,TRUE,"D";"ACTZ_SHIP",#N/A,TRUE,"D";"ACTZ_YLD",#N/A,TRUE,"E";"CPSI_PROD",#N/A,TRUE,"F";"CPSI_SHIP",#N/A,TRUE,"F"}</definedName>
    <definedName name="ghjdj" hidden="1">{"SUMM",#N/A,TRUE,"C";"ACT_PROD",#N/A,TRUE,"A";"ACT_SHIP",#N/A,TRUE,"A";"BP_YLD",#N/A,TRUE,"B";"ACTZ_PROD",#N/A,TRUE,"D";"ACTZ_SHIP",#N/A,TRUE,"D";"ACTZ_YLD",#N/A,TRUE,"E";"CPSI_PROD",#N/A,TRUE,"F";"CPSI_SHIP",#N/A,TRUE,"F"}</definedName>
    <definedName name="gob" localSheetId="1">{"Client Name or Project Name"}</definedName>
    <definedName name="gob" localSheetId="0">{"Client Name or Project Name"}</definedName>
    <definedName name="gob">{"Client Name or Project Name"}</definedName>
    <definedName name="Goodwill">'[9]&gt;&gt;Merger Model&gt;&gt;'!$N$48</definedName>
    <definedName name="GR" localSheetId="0" hidden="1">#REF!</definedName>
    <definedName name="GR" hidden="1">#REF!</definedName>
    <definedName name="Gr_D" localSheetId="1" hidden="1">{"'WEB azoc prov'!$B$85:$L$123"}</definedName>
    <definedName name="Gr_D" localSheetId="0" hidden="1">{"'WEB azoc prov'!$B$85:$L$123"}</definedName>
    <definedName name="Gr_D" hidden="1">{"'WEB azoc prov'!$B$85:$L$123"}</definedName>
    <definedName name="gus">"""NA()"""</definedName>
    <definedName name="guys5">"""NA()"""</definedName>
    <definedName name="GWyear">'[9]Accretion-dilution'!$B$4</definedName>
    <definedName name="Hard_Currency">[30]Cover!$E$38</definedName>
    <definedName name="hgh" localSheetId="1" hidden="1">{"'WEB azoc prov'!$B$85:$L$123"}</definedName>
    <definedName name="hgh" localSheetId="0" hidden="1">{"'WEB azoc prov'!$B$85:$L$123"}</definedName>
    <definedName name="hgh" hidden="1">{"'WEB azoc prov'!$B$85:$L$123"}</definedName>
    <definedName name="hh" localSheetId="1" hidden="1">{42,42,FALSE,"Eastern";42,42,FALSE,"Western"}</definedName>
    <definedName name="hh" localSheetId="0" hidden="1">{42,42,FALSE,"Eastern";42,42,FALSE,"Western"}</definedName>
    <definedName name="hh" hidden="1">{42,42,FALSE,"Eastern";42,42,FALSE,"Western"}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rizons">[17]Parameters!$Y$17:$Y$64</definedName>
    <definedName name="hoursinyear" comment="x">Inputs!$C$469</definedName>
    <definedName name="HTML_CodePage" hidden="1">1252</definedName>
    <definedName name="HTML_Control" localSheetId="1" hidden="1">{"'Sheet1'!$A$1:$J$121"}</definedName>
    <definedName name="HTML_Control" localSheetId="0" hidden="1">{"'Sheet1'!$A$1:$J$121"}</definedName>
    <definedName name="HTML_Control" hidden="1">{"'Sheet1'!$A$1:$J$121"}</definedName>
    <definedName name="HTML_Control2" localSheetId="1" hidden="1">{"' calendrier 2000'!$A$1:$Q$38"}</definedName>
    <definedName name="HTML_Control2" localSheetId="0" hidden="1">{"' calendrier 2000'!$A$1:$Q$38"}</definedName>
    <definedName name="HTML_Control2" hidden="1">{"' calendrier 2000'!$A$1:$Q$38"}</definedName>
    <definedName name="HTML_Description" hidden="1">""</definedName>
    <definedName name="HTML_Email" hidden="1">""</definedName>
    <definedName name="HTML_Header" hidden="1">"Sheet1"</definedName>
    <definedName name="HTML_LastUpdate" hidden="1">"10/21/99"</definedName>
    <definedName name="HTML_LineAfter" hidden="1">FALSE</definedName>
    <definedName name="HTML_LineBefore" hidden="1">FALSE</definedName>
    <definedName name="HTML_Name" hidden="1">"Paulette Peoples"</definedName>
    <definedName name="HTML_OBDlg2" hidden="1">TRUE</definedName>
    <definedName name="HTML_OBDlg4" hidden="1">TRUE</definedName>
    <definedName name="HTML_OS" hidden="1">0</definedName>
    <definedName name="HTML_PathFile" hidden="1">"\\Bhincres01\groups\Mkt_Dev\EXECMKTR\RIGS\RigBible\Web NA.htm"</definedName>
    <definedName name="HTML_PathFileMac" hidden="1">"Macintosh HD:HomePageStuff:New_Home_Page:datafile:ctryprem.html"</definedName>
    <definedName name="HTML_Title" hidden="1">"Total North America"</definedName>
    <definedName name="HVsubstation">'[32]Global inputs'!$C$20</definedName>
    <definedName name="hyg" localSheetId="1" hidden="1">{42,42,FALSE,"Eastern";42,42,FALSE,"Western"}</definedName>
    <definedName name="hyg" localSheetId="0" hidden="1">{42,42,FALSE,"Eastern";42,42,FALSE,"Western"}</definedName>
    <definedName name="hyg" hidden="1">{42,42,FALSE,"Eastern";42,42,FALSE,"Western"}</definedName>
    <definedName name="hyrate">[9]LBO!$B$26</definedName>
    <definedName name="IBARTER">'[37]ca 2003 au 31-12-03 (JB)'!$AM$2</definedName>
    <definedName name="IBARTER1">'[37]ca 2003 au 31-12-03 (JB)'!$AV$2</definedName>
    <definedName name="ICULTURE">'[37]ca 2003 au 31-12-03 (JB)'!$AI$2</definedName>
    <definedName name="ICULTURE1">'[37]ca 2003 au 31-12-03 (JB)'!$AR$2</definedName>
    <definedName name="IDC_in" comment="x">Macro!$H$11:$H$14</definedName>
    <definedName name="IDC_out" comment="x">Macro!$G$11:$G$14</definedName>
    <definedName name="IFIELD">'[37]ca 2003 au 31-12-03 (JB)'!$AK$2</definedName>
    <definedName name="IFIELD1">'[37]ca 2003 au 31-12-03 (JB)'!$AT$2</definedName>
    <definedName name="iiii" localSheetId="1" hidden="1">{#N/A,#N/A,FALSE,"ACQ_GRAPHS";#N/A,#N/A,FALSE,"T_1 GRAPHS";#N/A,#N/A,FALSE,"T_2 GRAPHS";#N/A,#N/A,FALSE,"COMB_GRAPHS"}</definedName>
    <definedName name="iiii" localSheetId="0" hidden="1">{#N/A,#N/A,FALSE,"ACQ_GRAPHS";#N/A,#N/A,FALSE,"T_1 GRAPHS";#N/A,#N/A,FALSE,"T_2 GRAPHS";#N/A,#N/A,FALSE,"COMB_GRAPHS"}</definedName>
    <definedName name="iiii" hidden="1">{#N/A,#N/A,FALSE,"ACQ_GRAPHS";#N/A,#N/A,FALSE,"T_1 GRAPHS";#N/A,#N/A,FALSE,"T_2 GRAPHS";#N/A,#N/A,FALSE,"COMB_GRAPHS"}</definedName>
    <definedName name="ILOCAL">'[37]ca 2003 au 31-12-03 (JB)'!$AL$2</definedName>
    <definedName name="ILOCAL1">'[37]ca 2003 au 31-12-03 (JB)'!$AU$2</definedName>
    <definedName name="IMEDIA">'[37]ca 2003 au 31-12-03 (JB)'!$AG$2</definedName>
    <definedName name="IMEDIA1">'[37]ca 2003 au 31-12-03 (JB)'!$AP$2</definedName>
    <definedName name="IMP_CONTRIBUTION">[9]AVP!$C$8:$J$108</definedName>
    <definedName name="IMP_RUBRIQUES">[9]AVP!$L$172:$R$220</definedName>
    <definedName name="impôt">[9]Contribution!$B$25</definedName>
    <definedName name="IN_akuo_ownership">#REF!</definedName>
    <definedName name="IN_capex">#REF!</definedName>
    <definedName name="IN_capital">#REF!</definedName>
    <definedName name="IN_shl">[15]Inputs!$D$402</definedName>
    <definedName name="Inad" hidden="1">49</definedName>
    <definedName name="INCH">[26]CH2!$B$73</definedName>
    <definedName name="INCR">[26]CR!$B$77</definedName>
    <definedName name="Indice_scenario">[9]AVP!$R$85</definedName>
    <definedName name="INEC">[26]EC!$B$86</definedName>
    <definedName name="INFI">[26]FI!$B$70</definedName>
    <definedName name="INMA">[26]MA!$B$70</definedName>
    <definedName name="INME1">[26]FO!$B$67</definedName>
    <definedName name="INME2">[26]PR!$B$78</definedName>
    <definedName name="INNE">[26]NE!$B$73</definedName>
    <definedName name="INNO">[26]NO!$B$73</definedName>
    <definedName name="input">[40]Input!$A$11:$EN$697</definedName>
    <definedName name="inputs">'[51]Actionnariat simplifié'!$A$11:$HC$1000</definedName>
    <definedName name="INRO">[26]RO!$B$89</definedName>
    <definedName name="INRY">[26]RY!$B$61</definedName>
    <definedName name="Installations" localSheetId="1" hidden="1">{"Exist Debt Amort",#N/A,TRUE,"Financials";"Intangible Amort",#N/A,TRUE,"Financials";"Proj Debt Amort",#N/A,TRUE,"Financials";"Proj Pfd Amort",#N/A,TRUE,"Financials"}</definedName>
    <definedName name="Installations" localSheetId="0" hidden="1">{"Exist Debt Amort",#N/A,TRUE,"Financials";"Intangible Amort",#N/A,TRUE,"Financials";"Proj Debt Amort",#N/A,TRUE,"Financials";"Proj Pfd Amort",#N/A,TRUE,"Financials"}</definedName>
    <definedName name="Installations" hidden="1">{"Exist Debt Amort",#N/A,TRUE,"Financials";"Intangible Amort",#N/A,TRUE,"Financials";"Proj Debt Amort",#N/A,TRUE,"Financials";"Proj Pfd Amort",#N/A,TRUE,"Financials"}</definedName>
    <definedName name="interbake">'[52]interbake 04'!$A$5:$J$32</definedName>
    <definedName name="INTITULE">'[36]Plan comptable Général'!$B$3:$B$65536</definedName>
    <definedName name="InverterType">'[32]Global inputs'!$C$22</definedName>
    <definedName name="IPHARMACI1">'[14]ca 2004 au 31-12-04 (JB)'!$AX$2</definedName>
    <definedName name="IPHARMACIE">'[14]ca 2004 au 31-12-04 (JB)'!$AN$2</definedName>
    <definedName name="IPHARMACIE1">'[14]ca 2004 au 31-12-04 (JB)'!$AX$2</definedName>
    <definedName name="IPRESSE">'[37]ca 2003 au 31-12-03 (JB)'!$AH$2</definedName>
    <definedName name="IPRESSE1">'[37]ca 2003 au 31-12-03 (JB)'!$AQ$2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E_BR" hidden="1">"c10"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P_BR" hidden="1">"c34"</definedName>
    <definedName name="IQ_AR_BR" hidden="1">"c41"</definedName>
    <definedName name="IQ_ASSET_BACKED_FDIC" hidden="1">"c6301"</definedName>
    <definedName name="IQ_ASSET_WRITEDOWN_BR" hidden="1">"c50"</definedName>
    <definedName name="IQ_ASSET_WRITEDOWN_CF_BR" hidden="1">"c53"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ROKER_REC_NO_REUT" hidden="1">"c5315"</definedName>
    <definedName name="IQ_AVG_BROKER_REC_REUT" hidden="1">"c3630"</definedName>
    <definedName name="IQ_AVG_PRICE_TARGET" hidden="1">"c82"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_EST_REUT" hidden="1">"c6800"</definedName>
    <definedName name="IQ_CAL_Y_EST_REUT" hidden="1">"c6801"</definedName>
    <definedName name="IQ_CAPEX_ACT_OR_EST_REUT" hidden="1">"c5474"</definedName>
    <definedName name="IQ_CAPEX_BR" hidden="1">"c111"</definedName>
    <definedName name="IQ_CAPEX_EST_REUT" hidden="1">"c3969"</definedName>
    <definedName name="IQ_CAPEX_HIGH_EST_REUT" hidden="1">"c3971"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NET_OPER_ASSETS_BR" hidden="1">"c3595"</definedName>
    <definedName name="IQ_CHANGE_OTHER_WORK_CAP_BR" hidden="1">"c154"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APIC_BR" hidden="1">"c185"</definedName>
    <definedName name="IQ_COMMON_FDIC" hidden="1">"c6350"</definedName>
    <definedName name="IQ_COMMON_ISSUED_BR" hidden="1">"c199"</definedName>
    <definedName name="IQ_COMMON_REP_BR" hidden="1">"c208"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FF_LASTCLOSE_TARGET_PRICE_REUT" hidden="1">"c5436"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EARNING_ASSETS_FDIC" hidden="1">"c6360"</definedName>
    <definedName name="IQ_EARNING_ASSETS_YIELD_FDIC" hidden="1">"c6724"</definedName>
    <definedName name="IQ_EARNINGS_ANNOUNCE_DATE_REUT" hidden="1">"c5314"</definedName>
    <definedName name="IQ_EARNINGS_COVERAGE_NET_CHARGE_OFFS_FDIC" hidden="1">"c6735"</definedName>
    <definedName name="IQ_EBIT_10K" hidden="1">"IQ_EBIT_10K"</definedName>
    <definedName name="IQ_EBIT_10Q" hidden="1">"IQ_EBIT_10Q"</definedName>
    <definedName name="IQ_EBIT_10Q1" hidden="1">"IQ_EBIT_10Q1"</definedName>
    <definedName name="IQ_EBIT_ACT_OR_EST_REUT" hidden="1">"c5465"</definedName>
    <definedName name="IQ_EBIT_EST_REUT" hidden="1">"c5333"</definedName>
    <definedName name="IQ_EBIT_GROWTH_1" hidden="1">"IQ_EBIT_GROWTH_1"</definedName>
    <definedName name="IQ_EBIT_GROWTH_2" hidden="1">"IQ_EBIT_GROWTH_2"</definedName>
    <definedName name="IQ_EBIT_HIGH_EST_REUT" hidden="1">"c5335"</definedName>
    <definedName name="IQ_EBIT_LOW_EST_REUT" hidden="1">"c5336"</definedName>
    <definedName name="IQ_EBIT_MEDIAN_EST_REUT" hidden="1">"c5334"</definedName>
    <definedName name="IQ_EBIT_NUM_EST_REUT" hidden="1">"c5337"</definedName>
    <definedName name="IQ_EBIT_STDDEV_EST_REUT" hidden="1">"c5338"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ACT_OR_EST_REUT" hidden="1">"c5462"</definedName>
    <definedName name="IQ_EBITDA_EST_REUT" hidden="1">"c3640"</definedName>
    <definedName name="IQ_EBITDA_GROWTH_1" hidden="1">"IQ_EBITDA_GROWTH_1"</definedName>
    <definedName name="IQ_EBITDA_GROWTH_2" hidden="1">"IQ_EBITDA_GROWTH_2"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ACT_OR_EST_REUT" hidden="1">"c5460"</definedName>
    <definedName name="IQ_EPS_EST_1" hidden="1">"IQ_EPS_EST_1"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_ACT_OR_EST_REUT" hidden="1">"c5470"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FFO_SHARE_REUT" hidden="1">"c3843"</definedName>
    <definedName name="IQ_EST_ACT_FFO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_REUT" hidden="1">"c5437"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_REUT" hidden="1">"c3646"</definedName>
    <definedName name="IQ_EST_EPS_GROWTH_2YR_REUT" hidden="1">"c3858"</definedName>
    <definedName name="IQ_EST_EPS_GROWTH_5YR_BOTTOM_UP_REUT" hidden="1">"c5495"</definedName>
    <definedName name="IQ_EST_EPS_GROWTH_5YR_HIGH_REUT" hidden="1">"c5322"</definedName>
    <definedName name="IQ_EST_EPS_GROWTH_5YR_LOW_REUT" hidden="1">"c5323"</definedName>
    <definedName name="IQ_EST_EPS_GROWTH_5YR_MEDIAN_REUT" hidden="1">"c5321"</definedName>
    <definedName name="IQ_EST_EPS_GROWTH_5YR_NUM_REUT" hidden="1">"c5324"</definedName>
    <definedName name="IQ_EST_EPS_GROWTH_5YR_REUT" hidden="1">"c3633"</definedName>
    <definedName name="IQ_EST_EPS_GROWTH_5YR_STDDEV_REUT" hidden="1">"c5325"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" hidden="1">"c1635"</definedName>
    <definedName name="IQ_EST_EPS_SURPRISE_PERCENT_REUT" hidden="1">"c5459"</definedName>
    <definedName name="IQ_EST_FFO_DIFF_REUT" hidden="1">"c3890"</definedName>
    <definedName name="IQ_EST_FFO_DIFF_THOM" hidden="1">"c5186"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DIFF_REUT" hidden="1">"c3890"</definedName>
    <definedName name="IQ_EST_FFO_SHARE_SURPRISE_PERCENT_REUT" hidden="1">"c3891"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HIGH_REC_REUT" hidden="1">"c3870"</definedName>
    <definedName name="IQ_EST_NUM_HIGHEST_REC_REUT" hidden="1">"c3869"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REVENUE_EST" hidden="1">"IQ_EV_OVER_REVENUE_EST"</definedName>
    <definedName name="IQ_EV_OVER_REVENUE_EST_1" hidden="1">"IQ_EV_OVER_REVENUE_EST_1"</definedName>
    <definedName name="IQ_EXPENSE_CODE_" hidden="1">"test"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LOW_EST_CIQ" hidden="1">"c4978"</definedName>
    <definedName name="IQ_FFO_LOW_EST_REUT" hidden="1">"c3840"</definedName>
    <definedName name="IQ_FFO_LOW_EST_THOM" hidden="1">"c4002"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UM_EST_CIQ" hidden="1">"c4980"</definedName>
    <definedName name="IQ_FFO_NUM_EST_REUT" hidden="1">"c3841"</definedName>
    <definedName name="IQ_FFO_NUM_EST_THOM" hidden="1">"c4003"</definedName>
    <definedName name="IQ_FFO_SHARE_EST_REUT" hidden="1">"c3837"</definedName>
    <definedName name="IQ_FFO_SHARE_HIGH_EST_REUT" hidden="1">"c3839"</definedName>
    <definedName name="IQ_FFO_SHARE_LOW_EST_REUT" hidden="1">"c3840"</definedName>
    <definedName name="IQ_FFO_SHARE_MEDIAN_EST_REUT" hidden="1">"c3838"</definedName>
    <definedName name="IQ_FFO_SHARE_NUM_EST_REUT" hidden="1">"c3841"</definedName>
    <definedName name="IQ_FFO_SHARE_STDDEV_EST_REUT" hidden="1">"c3842"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SCAL_Q_EST_REUT" hidden="1">"c6798"</definedName>
    <definedName name="IQ_FISCAL_Y_EST_REUT" hidden="1">"c6799"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W_AMORT_BR" hidden="1">"c532"</definedName>
    <definedName name="IQ_GW_INTAN_AMORT_BR" hidden="1">"c1470"</definedName>
    <definedName name="IQ_GW_INTAN_AMORT_CF_BR" hidden="1">"c1473"</definedName>
    <definedName name="IQ_HELD_MATURITY_FDIC" hidden="1">"c6408"</definedName>
    <definedName name="IQ_HIGH_TARGET_PRICE_REUT" hidden="1">"c5317"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SETTLE_BR" hidden="1">"c572"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BR" hidden="1">"c586"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RATE_CONTRACTS_FDIC" hidden="1">"c6512"</definedName>
    <definedName name="IQ_INTEREST_RATE_EXPOSURES_FDIC" hidden="1">"c6662"</definedName>
    <definedName name="IQ_INVEST_LOANS_CF_BR" hidden="1">"c630"</definedName>
    <definedName name="IQ_INVEST_SECURITY_CF_BR" hidden="1">"c639"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_BR" hidden="1">"c649"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CF_BR" hidden="1">"c661"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_DATE" hidden="1">"IQ_LTM_DATE"</definedName>
    <definedName name="IQ_LTMMONTH" hidden="1">120000</definedName>
    <definedName name="IQ_MACRO_SURVEY_CONSUMER_SENTIMENT" hidden="1">"c20808"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EY_MARKET_DEPOSIT_ACCOUNTS_FDIC" hidden="1">"c6553"</definedName>
    <definedName name="IQ_MONTH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"11/21/2019 08:40:37"</definedName>
    <definedName name="IQ_NAMES_REVISION_DATE__1" hidden="1">43079.3591782407</definedName>
    <definedName name="IQ_NAMES_REVISION_DATE__2" hidden="1">"10/28/2016 12:03:47"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RGE_OFFS_FDIC" hidden="1">"c6641"</definedName>
    <definedName name="IQ_NET_CHARGE_OFFS_LOANS_FDIC" hidden="1">"c6751"</definedName>
    <definedName name="IQ_NET_DEBT_ACT_OR_EST_REUT" hidden="1">"c5473"</definedName>
    <definedName name="IQ_NET_DEBT_EST_REUT" hidden="1">"c3976"</definedName>
    <definedName name="IQ_NET_DEBT_HIGH_EST_REUT" hidden="1">"c3978"</definedName>
    <definedName name="IQ_NET_DEBT_ISSUED_BR" hidden="1">"c753"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2" hidden="1">"IQ_NET_INC_GROWTH_2"</definedName>
    <definedName name="IQ_NET_INCOME_FDIC" hidden="1">"c6587"</definedName>
    <definedName name="IQ_NET_INT_INC_BNK_FDIC" hidden="1">"c6570"</definedName>
    <definedName name="IQ_NET_INT_INC_BR" hidden="1">"c765"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I_ACT_OR_EST_REUT" hidden="1">"c5468"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EDIAN_EST_REUT" hidden="1">"c5369"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TDDEV_EST_REUT" hidden="1">"c5373"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RM_EPS_ACT_OR_EST_REUT" hidden="1">"c5472"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G_TOTAL_OIL_PRODUCTON" hidden="1">"c2059"</definedName>
    <definedName name="IQ_OPENED55" hidden="1">1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HIGH_EST_REUT" hidden="1">"c5342"</definedName>
    <definedName name="IQ_OPER_INC_LOW_EST_REUT" hidden="1">"c5343"</definedName>
    <definedName name="IQ_OPER_INC_MEDIAN_EST_REUT" hidden="1">"c5341"</definedName>
    <definedName name="IQ_OPER_INC_NUM_EST_REUT" hidden="1">"c5344"</definedName>
    <definedName name="IQ_OPER_INC_STDDEV_EST_REUT" hidden="1">"c5345"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_BR" hidden="1">"c862"</definedName>
    <definedName name="IQ_OTHER_ASSETS_FDIC" hidden="1">"c6338"</definedName>
    <definedName name="IQ_OTHER_BORROWED_FUNDS_FDIC" hidden="1">"c6345"</definedName>
    <definedName name="IQ_OTHER_CA_SUPPL_BR" hidden="1">"c871"</definedName>
    <definedName name="IQ_OTHER_CL_SUPPL_BR" hidden="1">"c880"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SURANCE_FEES_FDIC" hidden="1">"c6672"</definedName>
    <definedName name="IQ_OTHER_INTAN_BR" hidden="1">"c909"</definedName>
    <definedName name="IQ_OTHER_INTANGIBLE_FDIC" hidden="1">"c6337"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T_ASSETS_BR" hidden="1">"c948"</definedName>
    <definedName name="IQ_OTHER_MINING_REVENUE_COAL" hidden="1">"c15931"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NON_OPER_EXP_BR" hidden="1">"c957"</definedName>
    <definedName name="IQ_OTHER_NON_OPER_EXP_SUPPL_BR" hidden="1">"c962"</definedName>
    <definedName name="IQ_OTHER_OFF_BS_LIAB_FDIC" hidden="1">"c6533"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_OWNED_FDIC" hidden="1">"c6330"</definedName>
    <definedName name="IQ_OTHER_REV_BR" hidden="1">"c1011"</definedName>
    <definedName name="IQ_OTHER_REV_SUPPL_BR" hidden="1">"c1016"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_BR" hidden="1">"c1561"</definedName>
    <definedName name="IQ_OTHER_UNUSUAL_SUPPL_BR" hidden="1">"c1496"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BV_FWD_REUT" hidden="1">"c15238"</definedName>
    <definedName name="IQ_PC_WRITTEN" hidden="1">"c1027"</definedName>
    <definedName name="IQ_PE_EXCL_FWD_REUT" hidden="1">"c4049"</definedName>
    <definedName name="IQ_PEG_FWD_REUT" hidden="1">"c4052"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_REUT" hidden="1">"c3938"</definedName>
    <definedName name="IQ_PERCENT_CHANGE_EST_FFO_SHARE_18MONTHS_REUT" hidden="1">"c3939"</definedName>
    <definedName name="IQ_PERCENT_CHANGE_EST_FFO_SHARE_3MONTHS_REUT" hidden="1">"c3935"</definedName>
    <definedName name="IQ_PERCENT_CHANGE_EST_FFO_SHARE_6MONTHS_REUT" hidden="1">"c3936"</definedName>
    <definedName name="IQ_PERCENT_CHANGE_EST_FFO_SHARE_9MONTHS_REUT" hidden="1">"c3937"</definedName>
    <definedName name="IQ_PERCENT_CHANGE_EST_FFO_SHARE_DAY_REUT" hidden="1">"c3933"</definedName>
    <definedName name="IQ_PERCENT_CHANGE_EST_FFO_SHARE_MONTH_REUT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_FDIC" hidden="1">"c13646"</definedName>
    <definedName name="IQ_PLEDGED_SECURITIES_FDIC" hidden="1">"c6401"</definedName>
    <definedName name="IQ_POTENTIAL_UPSIDE_REUT" hidden="1">"c3968"</definedName>
    <definedName name="IQ_PRE_TAX_ACT_OR_EST_REUT" hidden="1">"c5467"</definedName>
    <definedName name="IQ_PRE_TAX_INCOME_FDIC" hidden="1">"c6581"</definedName>
    <definedName name="IQ_PREF_ISSUED_BR" hidden="1">"c1047"</definedName>
    <definedName name="IQ_PREF_OTHER_BR" hidden="1">"c1055"</definedName>
    <definedName name="IQ_PREF_REP_BR" hidden="1">"c1062"</definedName>
    <definedName name="IQ_PREFERRED_FDIC" hidden="1">"c6349"</definedName>
    <definedName name="IQ_PREMISES_EQUIPMENT_FDIC" hidden="1">"c6577"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EPS_EST" hidden="1">"IQ_PRICE_OVER_EPS_EST"</definedName>
    <definedName name="IQ_PRICE_OVER_EPS_EST_1" hidden="1">"IQ_PRICE_OVER_EPS_EST_1"</definedName>
    <definedName name="IQ_PRICE_TARGET_BOTTOM_UP_REUT" hidden="1">"c5494"</definedName>
    <definedName name="IQ_PRICE_TARGET_REUT" hidden="1">"c3631"</definedName>
    <definedName name="IQ_PRICEDATETIME" hidden="1">"IQ_PRICEDATETIME"</definedName>
    <definedName name="IQ_PRIMARY_EPS_TYPE_REUT" hidden="1">"c5481"</definedName>
    <definedName name="IQ_PRIMARY_EPS_TYPE_THOM" hidden="1">"c5297"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IDENTIAL_LOANS" hidden="1">"c1102"</definedName>
    <definedName name="IQ_RESTATEMENTS_NET_FDIC" hidden="1">"c6500"</definedName>
    <definedName name="IQ_RESTRUCTURE_BR" hidden="1">"c1106"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ACT_OR_EST_REUT" hidden="1">"c5475"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EQUITY_ACT_OR_EST_REUT" hidden="1">"c5476"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V_STDDEV_EST_REUT" hidden="1">"c3639"</definedName>
    <definedName name="IQ_REVALUATION_GAINS_FDIC" hidden="1">"c6428"</definedName>
    <definedName name="IQ_REVALUATION_LOSSES_FDIC" hidden="1">"c6429"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_REUT" hidden="1">"c5461"</definedName>
    <definedName name="IQ_REVENUE_EST_1" hidden="1">"IQ_REVENUE_EST_1"</definedName>
    <definedName name="IQ_REVENUE_EST_BOTTOM_UP_REUT" hidden="1">"c5496"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REVOLVING_SECURED_1_–4_NON_ACCRUAL_FFIEC" hidden="1">"c15565"</definedName>
    <definedName name="IQ_RISK_WEIGHTED_ASSETS_FDIC" hidden="1">"c6370"</definedName>
    <definedName name="IQ_ROYALTY_REVENUE_COAL" hidden="1">"c15932"</definedName>
    <definedName name="IQ_SALARY_FDIC" hidden="1">"c6576"</definedName>
    <definedName name="IQ_SALE_CONVERSION_RETIREMENT_STOCK_FDIC" hidden="1">"c6661"</definedName>
    <definedName name="IQ_SALE_INTAN_CF_BR" hidden="1">"c1133"</definedName>
    <definedName name="IQ_SALE_PPE_CF_BR" hidden="1">"c1139"</definedName>
    <definedName name="IQ_SALE_REAL_ESTATE_CF_BR" hidden="1">"c1145"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P_BIRCA" hidden="1">"c28811"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ARGET_PRICE_NUM_REUT" hidden="1">"c5319"</definedName>
    <definedName name="IQ_TARGET_PRICE_STDDEV_REUT" hidden="1">"c5320"</definedName>
    <definedName name="IQ_TEV_EBIT_FWD_REUT" hidden="1">"c4054"</definedName>
    <definedName name="IQ_TEV_EBITDA_FWD_REUT" hidden="1">"c4050"</definedName>
    <definedName name="IQ_TEV_TOTAL_REV_FWD_REUT" hidden="1">"c4051"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R_BR" hidden="1">"c1231"</definedName>
    <definedName name="IQ_TOTAL_ASSETS_FDIC" hidden="1">"c6339"</definedName>
    <definedName name="IQ_TOTAL_CHARGE_OFFS_FDIC" hidden="1">"c6603"</definedName>
    <definedName name="IQ_TOTAL_DEBT_ISSUED_BR" hidden="1">"c1253"</definedName>
    <definedName name="IQ_TOTAL_DEBT_REPAID_BR" hidden="1">"c1260"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BR" hidden="1">"c1278"</definedName>
    <definedName name="IQ_TOTAL_LIAB_EQUITY_FDIC" hidden="1">"c6354"</definedName>
    <definedName name="IQ_TOTAL_LIABILITIES_FDIC" hidden="1">"c6348"</definedName>
    <definedName name="IQ_TOTAL_OPER_EXP_BR" hidden="1">"c1284"</definedName>
    <definedName name="IQ_TOTAL_PENSION_OBLIGATION" hidden="1">"c1292"</definedName>
    <definedName name="IQ_TOTAL_RECOVERIES_FDIC" hidden="1">"c6622"</definedName>
    <definedName name="IQ_TOTAL_REV_BNK_FDIC" hidden="1">"c6786"</definedName>
    <definedName name="IQ_TOTAL_REV_BR" hidden="1">"c1303"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OTHER_EQUITY_BR" hidden="1">"c1314"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REV_CURRENT_BR" hidden="1">"c1324"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>3000</definedName>
    <definedName name="IQ_YTDMONTH" hidden="1">130000</definedName>
    <definedName name="IQB_BOOKMARK_COUNT" hidden="1">4</definedName>
    <definedName name="IQB_BOOKMARK_LOCATION_0" localSheetId="0" hidden="1">#REF!</definedName>
    <definedName name="IQB_BOOKMARK_LOCATION_0" hidden="1">#REF!</definedName>
    <definedName name="IQB_BOOKMARK_LOCATION_1" localSheetId="0" hidden="1">#REF!</definedName>
    <definedName name="IQB_BOOKMARK_LOCATION_1" hidden="1">#REF!</definedName>
    <definedName name="IQB_BOOKMARK_LOCATION_2" localSheetId="0" hidden="1">#REF!</definedName>
    <definedName name="IQB_BOOKMARK_LOCATION_2" hidden="1">#REF!</definedName>
    <definedName name="IQB_BOOKMARK_LOCATION_3" localSheetId="0" hidden="1">#REF!</definedName>
    <definedName name="IQB_BOOKMARK_LOCATION_3" hidden="1">#REF!</definedName>
    <definedName name="IQB_CURRENT_BOOKMARK" hidden="1">0</definedName>
    <definedName name="IQRA11" hidden="1">"$A$12:$A$14"</definedName>
    <definedName name="IQRA15" hidden="1">"$A$16:$A$18"</definedName>
    <definedName name="IQRA150" hidden="1">"$A$151:$A$162"</definedName>
    <definedName name="IQRA185" hidden="1">"$A$186:$A$193"</definedName>
    <definedName name="IQRA24" hidden="1">"$A$25:$A$27"</definedName>
    <definedName name="IQRA30" hidden="1">"$A$31:$A$33"</definedName>
    <definedName name="IQRA43" hidden="1">"$A$44:$A$46"</definedName>
    <definedName name="IQRA5" hidden="1">"$A$6:$A$104"</definedName>
    <definedName name="IQRA6" hidden="1">"$A$7:$A$17"</definedName>
    <definedName name="IQRA7" hidden="1">"$A$8:$A$18"</definedName>
    <definedName name="IQRA8" hidden="1">"$A$9:$A$19"</definedName>
    <definedName name="IQRA88" hidden="1">"$A$89:$A$112"</definedName>
    <definedName name="IQRActifnetB16" localSheetId="0" hidden="1">#REF!</definedName>
    <definedName name="IQRActifnetB16" hidden="1">#REF!</definedName>
    <definedName name="IQRActionnariatM19" localSheetId="0" hidden="1">#REF!</definedName>
    <definedName name="IQRActionnariatM19" hidden="1">#REF!</definedName>
    <definedName name="IQRActionnariatN19" localSheetId="0" hidden="1">#REF!</definedName>
    <definedName name="IQRActionnariatN19" hidden="1">#REF!</definedName>
    <definedName name="IQRB3" localSheetId="0" hidden="1">#REF!</definedName>
    <definedName name="IQRB3" hidden="1">#REF!</definedName>
    <definedName name="IQRB4" localSheetId="0" hidden="1">#REF!</definedName>
    <definedName name="IQRB4" hidden="1">#REF!</definedName>
    <definedName name="IQRB5" hidden="1">"$B$6:$B$104"</definedName>
    <definedName name="IQRB8" hidden="1">"$C$8:$H$8"</definedName>
    <definedName name="IQRBasicFormulasM4" localSheetId="0" hidden="1">#REF!</definedName>
    <definedName name="IQRBasicFormulasM4" hidden="1">#REF!</definedName>
    <definedName name="IQRBasicFormulasN4" localSheetId="0" hidden="1">#REF!</definedName>
    <definedName name="IQRBasicFormulasN4" hidden="1">#REF!</definedName>
    <definedName name="IQRC150" hidden="1">"$C$151:$C$162"</definedName>
    <definedName name="IQRC185" hidden="1">"$C$186:$C$193"</definedName>
    <definedName name="IQRC2" hidden="1">"$C$3"</definedName>
    <definedName name="IQRC5" hidden="1">"$C$6:$C$104"</definedName>
    <definedName name="IQRC90" hidden="1">"$C$91:$C$114"</definedName>
    <definedName name="IQRCalcAH7" hidden="1">[53]Calc!$AH$8:$AH$12</definedName>
    <definedName name="IQRCalcAM7" hidden="1">[53]Calc!$AM$8:$AM$12</definedName>
    <definedName name="IQRCalcAS7" hidden="1">[53]Calc!$AS$8</definedName>
    <definedName name="IQRCalcAX7" hidden="1">[53]Calc!$AX$8:$AX$12</definedName>
    <definedName name="IQRCalcBA7" hidden="1">[53]Calc!$BA$8:$BA$12</definedName>
    <definedName name="IQRCalcBR18" hidden="1">[53]Calc!$BR$19:$BR$75</definedName>
    <definedName name="IQRD104" hidden="1">'[54]Cours de bourse'!$D$105:$D$619</definedName>
    <definedName name="IQRD5" hidden="1">"$D$6:$D$104"</definedName>
    <definedName name="IQRData2B8" localSheetId="0" hidden="1">#REF!</definedName>
    <definedName name="IQRData2B8" hidden="1">#REF!</definedName>
    <definedName name="IQRE104" hidden="1">'[54]Cours de bourse'!$E$105:$E$619</definedName>
    <definedName name="IQRE5" hidden="1">"$E$6:$E$104"</definedName>
    <definedName name="IQRE7" hidden="1">"$E$8:$E$16"</definedName>
    <definedName name="IQRF104" hidden="1">'[54]Cours de bourse'!$F$105:$F$619</definedName>
    <definedName name="IQRF150" hidden="1">"$F$151:$F$160"</definedName>
    <definedName name="IQRF185" hidden="1">"$F$186:$F$197"</definedName>
    <definedName name="IQRF20" hidden="1">[54]VWAP!$F$21</definedName>
    <definedName name="IQRF216" hidden="1">"$F$217:$F$220"</definedName>
    <definedName name="IQRF5" hidden="1">"$F$6:$F$104"</definedName>
    <definedName name="IQRFreeFloatAnalysisB8" localSheetId="0" hidden="1">#REF!</definedName>
    <definedName name="IQRFreeFloatAnalysisB8" hidden="1">#REF!</definedName>
    <definedName name="IQRH16" hidden="1">"$I$16:$M$16"</definedName>
    <definedName name="IQRH17" hidden="1">"$I$17:$M$17"</definedName>
    <definedName name="IQRH18" hidden="1">"$I$18:$M$18"</definedName>
    <definedName name="IQRH19" hidden="1">"$I$19:$J$19"</definedName>
    <definedName name="IQRH20" hidden="1">[54]VWAP!$H$21</definedName>
    <definedName name="IQRH21" hidden="1">"$I$21:$M$21"</definedName>
    <definedName name="IQRH22" hidden="1">"$I$22:$M$22"</definedName>
    <definedName name="IQRH23" hidden="1">"$I$23:$M$23"</definedName>
    <definedName name="IQRH24" hidden="1">"$I$24:$K$24"</definedName>
    <definedName name="IQRH25" hidden="1">"$I$25"</definedName>
    <definedName name="IQRH26" hidden="1">"$I$26"</definedName>
    <definedName name="IQRH27" hidden="1">"$I$27"</definedName>
    <definedName name="IQRH28" hidden="1">"$H$29:$H$30"</definedName>
    <definedName name="IQRH29" hidden="1">"$I$29"</definedName>
    <definedName name="IQRH30" hidden="1">"$I$30"</definedName>
    <definedName name="IQRH5" localSheetId="0" hidden="1">#REF!</definedName>
    <definedName name="IQRH5" hidden="1">#REF!</definedName>
    <definedName name="IQRI28" hidden="1">"$I$29:$I$30"</definedName>
    <definedName name="IQRI7" hidden="1">"$I$8:$I$12"</definedName>
    <definedName name="IQRJ20" hidden="1">[54]VWAP!$J$21:$J$40</definedName>
    <definedName name="IQRJ28" hidden="1">"$J$29:$J$30"</definedName>
    <definedName name="IQRJ7" hidden="1">"$J$8:$J$11"</definedName>
    <definedName name="IQRK150" hidden="1">"$K$151:$K$160"</definedName>
    <definedName name="IQRK185" hidden="1">"$K$186:$K$197"</definedName>
    <definedName name="IQRK216" hidden="1">"$K$217:$K$220"</definedName>
    <definedName name="IQRK28" hidden="1">"$K$29:$K$30"</definedName>
    <definedName name="IQRK38" hidden="1">"$K$39:$K$62"</definedName>
    <definedName name="IQRK66" hidden="1">"$K$67:$K$69"</definedName>
    <definedName name="IQRK7" hidden="1">"$K$8:$K$130"</definedName>
    <definedName name="IQRL17" hidden="1">"$L$18:$L$20"</definedName>
    <definedName name="IQRL20" hidden="1">[54]VWAP!$L$21:$L$40</definedName>
    <definedName name="IQRL27" hidden="1">"$L$28:$L$529"</definedName>
    <definedName name="IQRL3" hidden="1">"$M$3:$R$3"</definedName>
    <definedName name="IQRL38" hidden="1">"$L$39:$L$41"</definedName>
    <definedName name="IQRL4" hidden="1">"$M$4:$R$4"</definedName>
    <definedName name="IQRL47" hidden="1">"$L$48:$L$50"</definedName>
    <definedName name="IQRL48" hidden="1">"$L$49:$L$52"</definedName>
    <definedName name="IQRL5" hidden="1">"$L$6:$L$12"</definedName>
    <definedName name="IQRL7" hidden="1">"$L$8:$L$148"</definedName>
    <definedName name="IQRM17" hidden="1">"$M$18:$M$20"</definedName>
    <definedName name="IQRM259" hidden="1">"$M$260:$M$513"</definedName>
    <definedName name="IQRM27" hidden="1">"$M$28:$M$529"</definedName>
    <definedName name="IQRM3" hidden="1">"$N$3:$S$3"</definedName>
    <definedName name="IQRM4" hidden="1">"$N$4:$S$4"</definedName>
    <definedName name="IQRM7" hidden="1">"$M$8:$M$212"</definedName>
    <definedName name="IQRM87" hidden="1">"$M$88:$M$108"</definedName>
    <definedName name="IQRN16" hidden="1">"$O$16:$S$16"</definedName>
    <definedName name="IQRN17" hidden="1">"$N$18:$N$66"</definedName>
    <definedName name="IQRN18" hidden="1">"$O$18:$S$18"</definedName>
    <definedName name="IQRN19" hidden="1">"$O$19:$P$19"</definedName>
    <definedName name="IQRN20" hidden="1">[54]VWAP!$N$21:$N$80</definedName>
    <definedName name="IQRN21" hidden="1">"$O$21:$S$21"</definedName>
    <definedName name="IQRN22" hidden="1">"$O$22:$S$22"</definedName>
    <definedName name="IQRN23" hidden="1">"$O$23:$S$23"</definedName>
    <definedName name="IQRN24" hidden="1">"$O$24:$Q$24"</definedName>
    <definedName name="IQRN25" hidden="1">"$O$25"</definedName>
    <definedName name="IQRN259" hidden="1">"$N$260:$N$513"</definedName>
    <definedName name="IQRN26" hidden="1">"$O$26"</definedName>
    <definedName name="IQRN27" hidden="1">"$O$27"</definedName>
    <definedName name="IQRN28" hidden="1">"$O$28"</definedName>
    <definedName name="IQRN29" hidden="1">"$O$29"</definedName>
    <definedName name="IQRN30" hidden="1">"$O$30"</definedName>
    <definedName name="IQRN7" hidden="1">"$N$8:$N$166"</definedName>
    <definedName name="IQRN87" hidden="1">"$N$88:$N$108"</definedName>
    <definedName name="IQRO259" hidden="1">"$O$260:$O$513"</definedName>
    <definedName name="IQRO7" hidden="1">"$O$8:$O$178"</definedName>
    <definedName name="IQRP20" hidden="1">[54]VWAP!$P$21:$P$80</definedName>
    <definedName name="IQRP259" hidden="1">"$P$260:$P$513"</definedName>
    <definedName name="IQRP7" hidden="1">"$P$8:$P$145"</definedName>
    <definedName name="IQRPECACSBFB8" localSheetId="0" hidden="1">#REF!</definedName>
    <definedName name="IQRPECACSBFB8" hidden="1">#REF!</definedName>
    <definedName name="IQRQ259" hidden="1">"$Q$260:$Q$513"</definedName>
    <definedName name="IQRQ7" hidden="1">"$Q$8:$Q$73"</definedName>
    <definedName name="IQRR20" hidden="1">[54]VWAP!$R$21:$R$140</definedName>
    <definedName name="IQRR7" hidden="1">"$R$8:$R$59"</definedName>
    <definedName name="IQRS7" hidden="1">"$S$8:$S$19"</definedName>
    <definedName name="IQRSharePriceB17" localSheetId="0" hidden="1">#REF!</definedName>
    <definedName name="IQRSharePriceB17" hidden="1">#REF!</definedName>
    <definedName name="IQRSharePriceDataB8" localSheetId="0" hidden="1">#REF!</definedName>
    <definedName name="IQRSharePriceDataB8" hidden="1">#REF!</definedName>
    <definedName name="IQRSharePriceDatafreefloatB8" localSheetId="0" hidden="1">#REF!</definedName>
    <definedName name="IQRSharePriceDatafreefloatB8" hidden="1">#REF!</definedName>
    <definedName name="IQRSheet1A12" hidden="1">[55]Companies!$B$12:$F$12</definedName>
    <definedName name="IQRSheet1A13" hidden="1">[55]Companies!$B$13:$F$13</definedName>
    <definedName name="IQRSheet1A14" hidden="1">[55]Companies!$B$14:$F$14</definedName>
    <definedName name="IQRSheet1A15" hidden="1">[55]Companies!$B$15:$F$15</definedName>
    <definedName name="IQRSheet1A16" hidden="1">[55]Companies!$B$16:$F$16</definedName>
    <definedName name="IQRSheet1A17" hidden="1">[55]Companies!$B$17:$F$17</definedName>
    <definedName name="IQRSheet1A18" hidden="1">[55]Companies!$B$18:$F$18</definedName>
    <definedName name="IQRSheet1A19" hidden="1">[55]Companies!$B$19:$F$19</definedName>
    <definedName name="IQRSheet1A20" hidden="1">[55]Companies!$B$20:$F$20</definedName>
    <definedName name="IQRSheet1A21" hidden="1">[55]Companies!$B$21:$F$21</definedName>
    <definedName name="IQRSheet1A22" hidden="1">[55]Companies!#REF!</definedName>
    <definedName name="IQRSheet1A23" hidden="1">[55]Companies!$B$22:$F$22</definedName>
    <definedName name="IQRSheet1G12" hidden="1">[55]Companies!$H$12:$L$12</definedName>
    <definedName name="IQRSheet1G13" hidden="1">[55]Companies!$H$13:$L$13</definedName>
    <definedName name="IQRSheet1G14" hidden="1">[55]Companies!$H$14:$L$14</definedName>
    <definedName name="IQRSheet1G15" hidden="1">[55]Companies!$H$15:$L$15</definedName>
    <definedName name="IQRSheet1G16" hidden="1">[55]Companies!$H$16:$L$16</definedName>
    <definedName name="IQRSheet1G17" hidden="1">[55]Companies!$H$17:$L$17</definedName>
    <definedName name="IQRSheet1G18" hidden="1">[55]Companies!$H$18:$L$18</definedName>
    <definedName name="IQRSheet1G19" hidden="1">[55]Companies!$H$19:$L$19</definedName>
    <definedName name="IQRSheet1G20" hidden="1">[55]Companies!$H$20:$L$20</definedName>
    <definedName name="IQRSheet1G21" hidden="1">[55]Companies!$H$21:$L$21</definedName>
    <definedName name="IQRSheet1G22" hidden="1">[55]Companies!#REF!</definedName>
    <definedName name="IQRSheet1G23" hidden="1">[55]Companies!$H$22:$L$22</definedName>
    <definedName name="IQRSheet1L10" localSheetId="0" hidden="1">#REF!</definedName>
    <definedName name="IQRSheet1L10" hidden="1">#REF!</definedName>
    <definedName name="IQRSheet1M10" localSheetId="0" hidden="1">#REF!</definedName>
    <definedName name="IQRSheet1M10" hidden="1">#REF!</definedName>
    <definedName name="IQRSheet2A12" hidden="1">[55]People!$B$12:$F$12</definedName>
    <definedName name="IQRSheet2A13" hidden="1">[55]People!$B$13:$F$13</definedName>
    <definedName name="IQRSheet2A14" hidden="1">[55]People!$B$14:$F$14</definedName>
    <definedName name="IQRSheet2A15" hidden="1">[55]People!$B$15:$F$15</definedName>
    <definedName name="IQRSheet2A16" hidden="1">[55]People!$B$16:$F$16</definedName>
    <definedName name="IQRSheet2G12" hidden="1">[55]People!$H$12:$L$12</definedName>
    <definedName name="IQRSheet2G13" hidden="1">[55]People!$H$13:$L$13</definedName>
    <definedName name="IQRSheet2G14" hidden="1">[55]People!$H$14:$L$14</definedName>
    <definedName name="IQRSheet2G15" hidden="1">[55]People!$H$15:$L$15</definedName>
    <definedName name="IQRSheet2G16" hidden="1">[55]People!$H$16:$L$16</definedName>
    <definedName name="IQRSheet2G8" localSheetId="0" hidden="1">#REF!</definedName>
    <definedName name="IQRSheet2G8" hidden="1">#REF!</definedName>
    <definedName name="IQRSheet2H8" localSheetId="0" hidden="1">#REF!</definedName>
    <definedName name="IQRSheet2H8" hidden="1">#REF!</definedName>
    <definedName name="IQRSheet2I8" localSheetId="0" hidden="1">#REF!</definedName>
    <definedName name="IQRSheet2I8" hidden="1">#REF!</definedName>
    <definedName name="IQRSheet2J9" localSheetId="0" hidden="1">#REF!</definedName>
    <definedName name="IQRSheet2J9" hidden="1">#REF!</definedName>
    <definedName name="IQRSPCreditpeersF21" hidden="1">'[56]S&amp;P - Credit peers'!#REF!</definedName>
    <definedName name="IQRSPCreditpeersH21" hidden="1">'[56]S&amp;P - Credit peers'!#REF!</definedName>
    <definedName name="IQRSPCreditpeersJ21" hidden="1">'[56]S&amp;P - Credit peers'!#REF!</definedName>
    <definedName name="IQRSPCreditpeersL21" hidden="1">'[56]S&amp;P - Credit peers'!#REF!</definedName>
    <definedName name="IQRSPCreditpeersN21" hidden="1">'[56]S&amp;P - Credit peers'!#REF!</definedName>
    <definedName name="IQRT20" hidden="1">[54]VWAP!$T$21:$T$140</definedName>
    <definedName name="IQRU6" hidden="1">"$U$7:$U$273"</definedName>
    <definedName name="IQRV20" hidden="1">[54]VWAP!$V$21:$V$270</definedName>
    <definedName name="IQRW6" hidden="1">"$W$7:$W$273"</definedName>
    <definedName name="IQRX20" hidden="1">[54]VWAP!$X$21:$X$270</definedName>
    <definedName name="IQRX255" hidden="1">"$X$256"</definedName>
    <definedName name="IQRX6" hidden="1">"$X$7:$X$273"</definedName>
    <definedName name="IsColHidden" hidden="1">FALSE</definedName>
    <definedName name="IsLTMColHidden" hidden="1">FALSE</definedName>
    <definedName name="ITCH">[26]CH2!$B$78</definedName>
    <definedName name="ITCR">[26]CR!$B$82</definedName>
    <definedName name="ITEC">[26]EC!$B$91</definedName>
    <definedName name="ITFI">[26]FI!$B$75</definedName>
    <definedName name="ITMA">[26]MA!$B$75</definedName>
    <definedName name="ITME1">[26]FO!$B$72</definedName>
    <definedName name="ITME2">[26]PR!$B$83</definedName>
    <definedName name="ITNE">[26]NE!$B$78</definedName>
    <definedName name="ITNO">[26]NO!$B$78</definedName>
    <definedName name="ITRADE">'[37]ca 2003 au 31-12-03 (JB)'!$AJ$2</definedName>
    <definedName name="ITRADE1">'[37]ca 2003 au 31-12-03 (JB)'!$AS$2</definedName>
    <definedName name="ITRO">[26]RO!$B$94</definedName>
    <definedName name="ITRY">[26]RY!$B$66</definedName>
    <definedName name="JANVIER">"""NA()"""</definedName>
    <definedName name="JDSRA_in" comment="x" localSheetId="0">[13]Macro!$H$25</definedName>
    <definedName name="JDSRA_in" comment="x">Macro!$H$25</definedName>
    <definedName name="JDSRA_out" comment="x">Macro!$G$25</definedName>
    <definedName name="jeanne" localSheetId="1" hidden="1">{42,42,FALSE,"Eastern";42,42,FALSE,"Western"}</definedName>
    <definedName name="jeanne" localSheetId="0" hidden="1">{42,42,FALSE,"Eastern";42,42,FALSE,"Western"}</definedName>
    <definedName name="jeanne" hidden="1">{42,42,FALSE,"Eastern";42,42,FALSE,"Western"}</definedName>
    <definedName name="jfees_in" comment="x">Macro!$H$23</definedName>
    <definedName name="jfees_out" comment="x">Macro!$G$23</definedName>
    <definedName name="jj" localSheetId="1" hidden="1">{42,42,FALSE,"Eastern";42,42,FALSE,"Western"}</definedName>
    <definedName name="jj" localSheetId="0" hidden="1">{42,42,FALSE,"Eastern";42,42,FALSE,"Western"}</definedName>
    <definedName name="jj" hidden="1">{42,42,FALSE,"Eastern";42,42,FALSE,"Western"}</definedName>
    <definedName name="jjj" hidden="1">255</definedName>
    <definedName name="JUILLET">"""NA()"""</definedName>
    <definedName name="JUIN">"""NA()"""</definedName>
    <definedName name="Jun.09" localSheetId="1" hidden="1">{"Rev and Exp",#N/A,TRUE,"Financials";"Working Capital",#N/A,TRUE,"Financials"}</definedName>
    <definedName name="Jun.09" localSheetId="0" hidden="1">{"Rev and Exp",#N/A,TRUE,"Financials";"Working Capital",#N/A,TRUE,"Financials"}</definedName>
    <definedName name="Jun.09" hidden="1">{"Rev and Exp",#N/A,TRUE,"Financials";"Working Capital",#N/A,TRUE,"Financials"}</definedName>
    <definedName name="kicker">[57]Summary!$G$41</definedName>
    <definedName name="kjhh" localSheetId="1" hidden="1">{"cap_structure",#N/A,FALSE,"Graph-Mkt Cap";"price",#N/A,FALSE,"Graph-Price";"ebit",#N/A,FALSE,"Graph-EBITDA";"ebitda",#N/A,FALSE,"Graph-EBITDA"}</definedName>
    <definedName name="kjhh" localSheetId="0" hidden="1">{"cap_structure",#N/A,FALSE,"Graph-Mkt Cap";"price",#N/A,FALSE,"Graph-Price";"ebit",#N/A,FALSE,"Graph-EBITDA";"ebitda",#N/A,FALSE,"Graph-EBITDA"}</definedName>
    <definedName name="kjhh" hidden="1">{"cap_structure",#N/A,FALSE,"Graph-Mkt Cap";"price",#N/A,FALSE,"Graph-Price";"ebit",#N/A,FALSE,"Graph-EBITDA";"ebitda",#N/A,FALSE,"Graph-EBITDA"}</definedName>
    <definedName name="kjy" localSheetId="1" hidden="1">{"ProspettoImposte",42,FALSE,"Prospetto imposte"}</definedName>
    <definedName name="kjy" localSheetId="0" hidden="1">{"ProspettoImposte",42,FALSE,"Prospetto imposte"}</definedName>
    <definedName name="kjy" hidden="1">{"ProspettoImposte",42,FALSE,"Prospetto imposte"}</definedName>
    <definedName name="kl" localSheetId="0" hidden="1">#REF!</definedName>
    <definedName name="kl" hidden="1">#REF!</definedName>
    <definedName name="Klautern" localSheetId="1" hidden="1">{#N/A,#N/A,FALSE,"UFA_DSR Spiele"}</definedName>
    <definedName name="Klautern" localSheetId="0" hidden="1">{#N/A,#N/A,FALSE,"UFA_DSR Spiele"}</definedName>
    <definedName name="Klautern" hidden="1">{#N/A,#N/A,FALSE,"UFA_DSR Spiele"}</definedName>
    <definedName name="Lang">[23]Overview!$E$6</definedName>
    <definedName name="langues">[9]Terra!$B$5:$C$6</definedName>
    <definedName name="last_forecast_year">[9]AVP!$X$10</definedName>
    <definedName name="Last_hist_Yr">[9]AVP!$C$8</definedName>
    <definedName name="Last_Update">[20]DDETABLE!$E$9</definedName>
    <definedName name="LCOE_CapEx_active">'FID deck outputs'!$C$86</definedName>
    <definedName name="LCOE_CapEx_basaid_pasted">'FID deck outputs'!$C$87</definedName>
    <definedName name="LCOE_CapEx_matrix_pasted">'FID deck outputs'!$C$88</definedName>
    <definedName name="LCOE_OpEx_active">'FID deck outputs'!$C$78:$AG$78</definedName>
    <definedName name="LCOE_OpEx_basaid_pasted">'FID deck outputs'!$C$79:$AG$79</definedName>
    <definedName name="LCOE_OpEx_matrix_pasted">'FID deck outputs'!$C$80:$AG$80</definedName>
    <definedName name="LCOE_P50_active">'FID deck outputs'!$C$82:$AG$82</definedName>
    <definedName name="LCOE_P50_basaid_pasted">'FID deck outputs'!$C$83:$AG$83</definedName>
    <definedName name="LCOE_P50_matrix_pasted">'FID deck outputs'!$C$84:$AG$84</definedName>
    <definedName name="LD">"""""""#REF!"""""""</definedName>
    <definedName name="LECH">[26]CH2!$B$77</definedName>
    <definedName name="LECR">[26]CR!$B$81</definedName>
    <definedName name="LEEC">[26]EC!$B$90</definedName>
    <definedName name="LEFI">[26]FI!$B$74</definedName>
    <definedName name="LEMA">[26]MA!$B$74</definedName>
    <definedName name="LEME1">[26]FO!$B$71</definedName>
    <definedName name="LEME2">[26]PR!$B$82</definedName>
    <definedName name="LENE">[26]NE!$B$77</definedName>
    <definedName name="LENO">[26]NO!$B$77</definedName>
    <definedName name="LERO">[26]RO!$B$93</definedName>
    <definedName name="LERY">[26]RY!$B$65</definedName>
    <definedName name="levered_FCF_active">'FID deck outputs'!$C$64:$AG$64</definedName>
    <definedName name="levered_FCF_basaid_pasted">'FID deck outputs'!$C$65:$AG$65</definedName>
    <definedName name="levered_FCF_matrix_pasted">'FID deck outputs'!$C$66:$AG$66</definedName>
    <definedName name="lfhlhfws" localSheetId="1" hidden="1">{"'WEB azoc prov'!$B$85:$L$123"}</definedName>
    <definedName name="lfhlhfws" localSheetId="0" hidden="1">{"'WEB azoc prov'!$B$85:$L$123"}</definedName>
    <definedName name="lfhlhfws" hidden="1">{"'WEB azoc prov'!$B$85:$L$123"}</definedName>
    <definedName name="lhlhl" localSheetId="1" hidden="1">{"'WEB azoc prov'!$B$85:$L$123"}</definedName>
    <definedName name="lhlhl" localSheetId="0" hidden="1">{"'WEB azoc prov'!$B$85:$L$123"}</definedName>
    <definedName name="lhlhl" hidden="1">{"'WEB azoc prov'!$B$85:$L$123"}</definedName>
    <definedName name="Ligne_EnTête" localSheetId="0">ROW(#REF!)</definedName>
    <definedName name="Ligne_EnTête">ROW(#REF!)</definedName>
    <definedName name="Links">[20]DDETABLE!$AH$2</definedName>
    <definedName name="Liste1">[58]Mois!$A$3:$A$14</definedName>
    <definedName name="LISTED">[59]Meilleurtaux!$G$5</definedName>
    <definedName name="ListOffset" hidden="1">1</definedName>
    <definedName name="LiveReqs">[20]DDETABLE!$H$6</definedName>
    <definedName name="LL" localSheetId="1" hidden="1">{"'WEB azoc prov'!$B$85:$L$123"}</definedName>
    <definedName name="LL" localSheetId="0" hidden="1">{"'WEB azoc prov'!$B$85:$L$123"}</definedName>
    <definedName name="LL" hidden="1">{"'WEB azoc prov'!$B$85:$L$123"}</definedName>
    <definedName name="lllll" localSheetId="1" hidden="1">{#N/A,#N/A,FALSE,"ACQ_GRAPHS";#N/A,#N/A,FALSE,"T_1 GRAPHS";#N/A,#N/A,FALSE,"T_2 GRAPHS";#N/A,#N/A,FALSE,"COMB_GRAPHS"}</definedName>
    <definedName name="lllll" localSheetId="0" hidden="1">{#N/A,#N/A,FALSE,"ACQ_GRAPHS";#N/A,#N/A,FALSE,"T_1 GRAPHS";#N/A,#N/A,FALSE,"T_2 GRAPHS";#N/A,#N/A,FALSE,"COMB_GRAPHS"}</definedName>
    <definedName name="lllll" hidden="1">{#N/A,#N/A,FALSE,"ACQ_GRAPHS";#N/A,#N/A,FALSE,"T_1 GRAPHS";#N/A,#N/A,FALSE,"T_2 GRAPHS";#N/A,#N/A,FALSE,"COMB_GRAPHS"}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tax_in" comment="x" localSheetId="0">[13]Macro!$G$45:$DW$45</definedName>
    <definedName name="localtax_in" comment="x">Macro!$G$44:$DW$44</definedName>
    <definedName name="localtax_out" comment="x" localSheetId="0">[13]Macro!$G$44:$DW$44</definedName>
    <definedName name="localtax_out" comment="x">Macro!$G$43:$DW$43</definedName>
    <definedName name="localtax_sizing_in" comment="x" localSheetId="0">[13]Macro!$G$46:$DW$46</definedName>
    <definedName name="localtax_sizing_in" comment="x">Macro!$G$45:$DW$45</definedName>
    <definedName name="LOCH">[26]CH2!$B$76</definedName>
    <definedName name="LOCR">[26]CR!$B$80</definedName>
    <definedName name="LOEC">[26]EC!$B$89</definedName>
    <definedName name="LOFI">[26]FI!$B$73</definedName>
    <definedName name="Logt">"""""""#REF!"""""""</definedName>
    <definedName name="LOMA">[26]MA!$B$73</definedName>
    <definedName name="LOME1">[26]FO!$B$70</definedName>
    <definedName name="LOME2">[26]PR!$B$81</definedName>
    <definedName name="LONE">[26]NE!$B$76</definedName>
    <definedName name="LONO">[26]NO!$B$76</definedName>
    <definedName name="loooo" localSheetId="1" hidden="1">{"'WEB azoc prov'!$B$85:$L$123"}</definedName>
    <definedName name="loooo" localSheetId="0" hidden="1">{"'WEB azoc prov'!$B$85:$L$123"}</definedName>
    <definedName name="loooo" hidden="1">{"'WEB azoc prov'!$B$85:$L$123"}</definedName>
    <definedName name="LORO">[26]RO!$B$92</definedName>
    <definedName name="LORY">[26]RY!$B$64</definedName>
    <definedName name="LT_rate">[9]AVP!$P$59</definedName>
    <definedName name="LT1T1">"""['file:///Users/johan/Dropbox/Hotel/ho%2036%20dev/HO%2036%20DEVELOPPEMENT/Business%20Plan/johan/Downloads/SOFT-500patio%20terreaux/Montesquieu/@/Serveur/mambaye/MSOffice/Modeles/Solutions%20-%20Tableur/Budget98.xls'#$Tarifs.$E$45]"""</definedName>
    <definedName name="LT1T2">"""['file:///Users/johan/Dropbox/Hotel/ho%2036%20dev/HO%2036%20DEVELOPPEMENT/Business%20Plan/johan/Downloads/SOFT-500patio%20terreaux/Montesquieu/@/Serveur/mambaye/MSOffice/Modeles/Solutions%20-%20Tableur/Budget98.xls'#$Tarifs.$E$47]"""</definedName>
    <definedName name="LT2T1">"""['file:///Users/johan/Dropbox/Hotel/ho%2036%20dev/HO%2036%20DEVELOPPEMENT/Business%20Plan/johan/Downloads/SOFT-500patio%20terreaux/Montesquieu/@/Serveur/mambaye/MSOffice/Modeles/Solutions%20-%20Tableur/Budget98.xls'#$Tarifs.$F$45]"""</definedName>
    <definedName name="LT2T2">"""['file:///Users/johan/Dropbox/Hotel/ho%2036%20dev/HO%2036%20DEVELOPPEMENT/Business%20Plan/johan/Downloads/SOFT-500patio%20terreaux/Montesquieu/@/Serveur/mambaye/MSOffice/Modeles/Solutions%20-%20Tableur/Budget98.xls'#$Tarifs.$F$47]"""</definedName>
    <definedName name="LT3T1">"""['file:///Users/johan/Dropbox/Hotel/ho%2036%20dev/HO%2036%20DEVELOPPEMENT/Business%20Plan/johan/Downloads/SOFT-500patio%20terreaux/Montesquieu/@/Serveur/mambaye/MSOffice/Modeles/Solutions%20-%20Tableur/Budget98.xls'#$Tarifs.$G$45]"""</definedName>
    <definedName name="LT3T2">"""['file:///Users/johan/Dropbox/Hotel/ho%2036%20dev/HO%2036%20DEVELOPPEMENT/Business%20Plan/johan/Downloads/SOFT-500patio%20terreaux/Montesquieu/@/Serveur/mambaye/MSOffice/Modeles/Solutions%20-%20Tableur/Budget98.xls'#$Tarifs.$G$47]"""</definedName>
    <definedName name="LT4T1">"""['file:///Users/johan/Dropbox/Hotel/ho%2036%20dev/HO%2036%20DEVELOPPEMENT/Business%20Plan/johan/Downloads/SOFT-500patio%20terreaux/Montesquieu/@/Serveur/mambaye/MSOffice/Modeles/Solutions%20-%20Tableur/Budget98.xls'#$Tarifs.$H$45]"""</definedName>
    <definedName name="LT4T2">"""['file:///Users/johan/Dropbox/Hotel/ho%2036%20dev/HO%2036%20DEVELOPPEMENT/Business%20Plan/johan/Downloads/SOFT-500patio%20terreaux/Montesquieu/@/Serveur/mambaye/MSOffice/Modeles/Solutions%20-%20Tableur/Budget98.xls'#$Tarifs.$H$47]"""</definedName>
    <definedName name="LTD">[40]Input!$AH$11:$AH$723</definedName>
    <definedName name="m" localSheetId="1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m" localSheetId="0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m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MACHINE">[60]Feuil1!$A$2:$A$7</definedName>
    <definedName name="MAI">"""NA()"""</definedName>
    <definedName name="Mai.09" localSheetId="1" hidden="1">{"Rev and Exp",#N/A,TRUE,"Financials";"Working Capital",#N/A,TRUE,"Financials"}</definedName>
    <definedName name="Mai.09" localSheetId="0" hidden="1">{"Rev and Exp",#N/A,TRUE,"Financials";"Working Capital",#N/A,TRUE,"Financials"}</definedName>
    <definedName name="Mai.09" hidden="1">{"Rev and Exp",#N/A,TRUE,"Financials";"Working Capital",#N/A,TRUE,"Financials"}</definedName>
    <definedName name="MAL">"""""""#REF!"""""""</definedName>
    <definedName name="MARATON" localSheetId="1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MARATON" localSheetId="0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MARATON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MARATON1" localSheetId="1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MARATON1" localSheetId="0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MARATON1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MARATON2" localSheetId="1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MARATON2" localSheetId="0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MARATON2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MARATON3" localSheetId="1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MARATON3" localSheetId="0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MARATON3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MARATON4" localSheetId="1" hidden="1">{"andy_p",#N/A,FALSE,"A";"andy_s",#N/A,FALSE,"A"}</definedName>
    <definedName name="MARATON4" localSheetId="0" hidden="1">{"andy_p",#N/A,FALSE,"A";"andy_s",#N/A,FALSE,"A"}</definedName>
    <definedName name="MARATON4" hidden="1">{"andy_p",#N/A,FALSE,"A";"andy_s",#N/A,FALSE,"A"}</definedName>
    <definedName name="MARATON5" localSheetId="1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MARATON5" localSheetId="0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MARATON5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MarketCap">[40]Input!$X$11:$X$723</definedName>
    <definedName name="MARS">"""NA()"""</definedName>
    <definedName name="matrix">#REF!</definedName>
    <definedName name="MBCH">[26]CH2!$B$14</definedName>
    <definedName name="MBCR">[26]CR!$B$14</definedName>
    <definedName name="MBEC">[26]EC!$B$14</definedName>
    <definedName name="MBFI">[26]FI!$B$14</definedName>
    <definedName name="MBMA">[26]MA!$B$14</definedName>
    <definedName name="MBME1">[26]FO!$B$14</definedName>
    <definedName name="MBME2">[26]PR!$B$14</definedName>
    <definedName name="MBNE">[26]NE!$B$14</definedName>
    <definedName name="MBNO">[26]NO!$B$14</definedName>
    <definedName name="MBRO">[26]RO!$B$14</definedName>
    <definedName name="MBRY">[26]RY!$B$14</definedName>
    <definedName name="mdial">"""NA()"""</definedName>
    <definedName name="MemFree">[20]DDETABLE!$AD$11</definedName>
    <definedName name="MemTotal">[20]DDETABLE!$AD$10</definedName>
    <definedName name="mezzrate">[9]AVP!$I$12</definedName>
    <definedName name="Minority">[40]Input!$AI$11:$AI$723</definedName>
    <definedName name="MLNK25fdc8cbb2eb424a858e498b8f76c838" localSheetId="0" hidden="1">#REF!</definedName>
    <definedName name="MLNK25fdc8cbb2eb424a858e498b8f76c838" hidden="1">#REF!</definedName>
    <definedName name="MLNK65e3e977f4d048b0ab40ea92f72055e0" localSheetId="0" hidden="1">#REF!</definedName>
    <definedName name="MLNK65e3e977f4d048b0ab40ea92f72055e0" hidden="1">#REF!</definedName>
    <definedName name="MLNK7e439f8017c14695a2d00267cfb868d1" hidden="1">[61]Macabacus!#REF!</definedName>
    <definedName name="mm" localSheetId="1" hidden="1">{#N/A,#N/A,FALSE,"ACQ_GRAPHS";#N/A,#N/A,FALSE,"T_1 GRAPHS";#N/A,#N/A,FALSE,"T_2 GRAPHS";#N/A,#N/A,FALSE,"COMB_GRAPHS"}</definedName>
    <definedName name="mm" localSheetId="0" hidden="1">{#N/A,#N/A,FALSE,"ACQ_GRAPHS";#N/A,#N/A,FALSE,"T_1 GRAPHS";#N/A,#N/A,FALSE,"T_2 GRAPHS";#N/A,#N/A,FALSE,"COMB_GRAPHS"}</definedName>
    <definedName name="mm" hidden="1">{#N/A,#N/A,FALSE,"ACQ_GRAPHS";#N/A,#N/A,FALSE,"T_1 GRAPHS";#N/A,#N/A,FALSE,"T_2 GRAPHS";#N/A,#N/A,FALSE,"COMB_GRAPHS"}</definedName>
    <definedName name="mmm" localSheetId="1" hidden="1">{#N/A,#N/A,FALSE,"ACQ_GRAPHS";#N/A,#N/A,FALSE,"T_1 GRAPHS";#N/A,#N/A,FALSE,"T_2 GRAPHS";#N/A,#N/A,FALSE,"COMB_GRAPHS"}</definedName>
    <definedName name="mmm" localSheetId="0" hidden="1">{#N/A,#N/A,FALSE,"ACQ_GRAPHS";#N/A,#N/A,FALSE,"T_1 GRAPHS";#N/A,#N/A,FALSE,"T_2 GRAPHS";#N/A,#N/A,FALSE,"COMB_GRAPHS"}</definedName>
    <definedName name="mmm" hidden="1">{#N/A,#N/A,FALSE,"ACQ_GRAPHS";#N/A,#N/A,FALSE,"T_1 GRAPHS";#N/A,#N/A,FALSE,"T_2 GRAPHS";#N/A,#N/A,FALSE,"COMB_GRAPHS"}</definedName>
    <definedName name="mmmlllllll" localSheetId="1" hidden="1">{#N/A,#N/A,FALSE,"INPUTS";#N/A,#N/A,FALSE,"PROFORMA BSHEET";#N/A,#N/A,FALSE,"COMBINED";#N/A,#N/A,FALSE,"HIGH YIELD";#N/A,#N/A,FALSE,"COMB_GRAPHS"}</definedName>
    <definedName name="mmmlllllll" localSheetId="0" hidden="1">{#N/A,#N/A,FALSE,"INPUTS";#N/A,#N/A,FALSE,"PROFORMA BSHEET";#N/A,#N/A,FALSE,"COMBINED";#N/A,#N/A,FALSE,"HIGH YIELD";#N/A,#N/A,FALSE,"COMB_GRAPHS"}</definedName>
    <definedName name="mmmlllllll" hidden="1">{#N/A,#N/A,FALSE,"INPUTS";#N/A,#N/A,FALSE,"PROFORMA BSHEET";#N/A,#N/A,FALSE,"COMBINED";#N/A,#N/A,FALSE,"HIGH YIELD";#N/A,#N/A,FALSE,"COMB_GRAPHS"}</definedName>
    <definedName name="model_period" comment="x">Inputs!$D$18</definedName>
    <definedName name="monthsinyear" comment="x" localSheetId="0">[13]Inputs!$C$600</definedName>
    <definedName name="monthsinyear" comment="x">Inputs!$C$468</definedName>
    <definedName name="mpo" localSheetId="1">{"Client Name or Project Name"}</definedName>
    <definedName name="mpo" localSheetId="0">{"Client Name or Project Name"}</definedName>
    <definedName name="mpo">{"Client Name or Project Name"}</definedName>
    <definedName name="MSACH">[26]CH2!$B$13</definedName>
    <definedName name="MSACR">[26]CR!$B$13</definedName>
    <definedName name="MSAEC">[26]EC!$B$13</definedName>
    <definedName name="MSAFI">[26]FI!$B$13</definedName>
    <definedName name="MSAMA">[26]MA!$B$13</definedName>
    <definedName name="MSAME1">[26]FO!$B$13</definedName>
    <definedName name="MSAME2">[26]PR!$B$13</definedName>
    <definedName name="MSANE">[26]NE!$B$13</definedName>
    <definedName name="MSANO">[26]NO!$B$13</definedName>
    <definedName name="MSARO">[26]RO!$B$13</definedName>
    <definedName name="MSARY">[26]RY!$B$13</definedName>
    <definedName name="name">[9]Assumptions!$D$1</definedName>
    <definedName name="Nb_Scenario">Scenarios!$E$4</definedName>
    <definedName name="nb_size">#REF!</definedName>
    <definedName name="nb_yield">#REF!</definedName>
    <definedName name="Nbre_de_Paiements" localSheetId="1">MATCH(0.01,Solde_Final,-1)+1</definedName>
    <definedName name="Nbre_de_Paiements" localSheetId="0">MATCH(0.01,'FID deck outputs'!Solde_Final,-1)+1</definedName>
    <definedName name="Nbre_de_Paiements">MATCH(0.01,Solde_Final,-1)+1</definedName>
    <definedName name="new" localSheetId="1" hidden="1">{#N/A,#N/A,TRUE,"Cover sheet";#N/A,#N/A,TRUE,"DCF analysis";#N/A,#N/A,TRUE,"WACC calculation"}</definedName>
    <definedName name="new" localSheetId="0" hidden="1">{#N/A,#N/A,TRUE,"Cover sheet";#N/A,#N/A,TRUE,"DCF analysis";#N/A,#N/A,TRUE,"WACC calculation"}</definedName>
    <definedName name="new" hidden="1">{#N/A,#N/A,TRUE,"Cover sheet";#N/A,#N/A,TRUE,"DCF analysis";#N/A,#N/A,TRUE,"WACC calculation"}</definedName>
    <definedName name="Newconshares">'[9]&gt;&gt;Merger Model&gt;&gt;'!$C$39</definedName>
    <definedName name="NextButton">"Button 18"</definedName>
    <definedName name="NICAGR">[9]LBO!$M$57</definedName>
    <definedName name="nil" localSheetId="1" hidden="1">{#N/A,#N/A,FALSE,"2.4";#N/A,#N/A,FALSE,"2.6";#N/A,#N/A,FALSE,"2.7";#N/A,#N/A,FALSE,"2.8";#N/A,#N/A,FALSE,"2.9";#N/A,#N/A,FALSE,"2.10";#N/A,#N/A,FALSE,"2.13a";#N/A,#N/A,FALSE,"2.13b";#N/A,#N/A,FALSE,"3.1";#N/A,#N/A,FALSE,"3.3";#N/A,#N/A,FALSE,"4.2";#N/A,#N/A,FALSE,"3.4";#N/A,#N/A,FALSE,"4.4";#N/A,#N/A,FALSE,"4.9";#N/A,#N/A,FALSE,"7.2"}</definedName>
    <definedName name="nil" localSheetId="0" hidden="1">{#N/A,#N/A,FALSE,"2.4";#N/A,#N/A,FALSE,"2.6";#N/A,#N/A,FALSE,"2.7";#N/A,#N/A,FALSE,"2.8";#N/A,#N/A,FALSE,"2.9";#N/A,#N/A,FALSE,"2.10";#N/A,#N/A,FALSE,"2.13a";#N/A,#N/A,FALSE,"2.13b";#N/A,#N/A,FALSE,"3.1";#N/A,#N/A,FALSE,"3.3";#N/A,#N/A,FALSE,"4.2";#N/A,#N/A,FALSE,"3.4";#N/A,#N/A,FALSE,"4.4";#N/A,#N/A,FALSE,"4.9";#N/A,#N/A,FALSE,"7.2"}</definedName>
    <definedName name="nil" hidden="1">{#N/A,#N/A,FALSE,"2.4";#N/A,#N/A,FALSE,"2.6";#N/A,#N/A,FALSE,"2.7";#N/A,#N/A,FALSE,"2.8";#N/A,#N/A,FALSE,"2.9";#N/A,#N/A,FALSE,"2.10";#N/A,#N/A,FALSE,"2.13a";#N/A,#N/A,FALSE,"2.13b";#N/A,#N/A,FALSE,"3.1";#N/A,#N/A,FALSE,"3.3";#N/A,#N/A,FALSE,"4.2";#N/A,#N/A,FALSE,"3.4";#N/A,#N/A,FALSE,"4.4";#N/A,#N/A,FALSE,"4.9";#N/A,#N/A,FALSE,"7.2"}</definedName>
    <definedName name="NLGT">"""['file:///Users/johan/Dropbox/Hotel/ho%2036%20dev/HO%2036%20DEVELOPPEMENT/Business%20Plan/johan/Downloads/SOFT-500patio%20terreaux/Montesquieu/C/DOCUME~1/lalu/LOCALS~1/Temp/2f/notes7A28B0/Oustal%20Del%20Mar/CA%20Oustal%202006.xls'#$Tarifs.$A$2]"""</definedName>
    <definedName name="NLOGT">"""['file:///Users/johan/Dropbox/Hotel/ho%2036%20dev/HO%2036%20DEVELOPPEMENT/Business%20Plan/johan/Downloads/SOFT-500patio%20terreaux/Montesquieu/C/DOCUME~1/lalu/LOCALS~1/Temp/2f/notes7A28B0/Oustal%20Del%20Mar/CA%20Oustal%202006.xls'#$Tarifs.$A$2]"""</definedName>
    <definedName name="No_ComplexPPA">[32]List!$B$24</definedName>
    <definedName name="No_Storage">[32]List!$B$30</definedName>
    <definedName name="non">'[14]ca 2004 au 31-12-04 (JB)'!$AJ$2</definedName>
    <definedName name="nono" localSheetId="1" hidden="1">{"'WEB azoc prov'!$B$85:$L$123"}</definedName>
    <definedName name="nono" localSheetId="0" hidden="1">{"'WEB azoc prov'!$B$85:$L$123"}</definedName>
    <definedName name="nono" hidden="1">{"'WEB azoc prov'!$B$85:$L$123"}</definedName>
    <definedName name="Norm.Bret.">'[62]Base Info'!$D$22:$D$31</definedName>
    <definedName name="Nouveau" hidden="1">'[49]suivi cash flow par affaire'!#REF!</definedName>
    <definedName name="NOVEMBRE">"""NA()"""</definedName>
    <definedName name="NPVs_active">'FID deck outputs'!$C$91:$C$95</definedName>
    <definedName name="NPVs_basaid_pasted">'FID deck outputs'!$D$91:$D$95</definedName>
    <definedName name="NPVs_matrix_pasted">'FID deck outputs'!$E$91:$E$95</definedName>
    <definedName name="NSharesSyra">[9]Inputs!$E$25</definedName>
    <definedName name="NSharesTerra">[9]Assumptions!$E$25</definedName>
    <definedName name="o" localSheetId="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o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o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OAT">[9]Contribution!$D$15</definedName>
    <definedName name="OCTOBRE">"""NA()"""</definedName>
    <definedName name="olivier" localSheetId="1">{"Client Name or Project Name"}</definedName>
    <definedName name="olivier" localSheetId="0">{"Client Name or Project Name"}</definedName>
    <definedName name="olivier">{"Client Name or Project Name"}</definedName>
    <definedName name="OneMonthP">[63]Amoc!$B$215:$B$237</definedName>
    <definedName name="OneMonthV">[63]Amoc!$C$215:$C$237</definedName>
    <definedName name="onpultm" localSheetId="1">{"Client Name or Project Name"}</definedName>
    <definedName name="onpultm" localSheetId="0">{"Client Name or Project Name"}</definedName>
    <definedName name="onpultm">{"Client Name or Project Name"}</definedName>
    <definedName name="OO" localSheetId="1" hidden="1">{"'WEB azoc prov'!$B$85:$L$123"}</definedName>
    <definedName name="OO" localSheetId="0" hidden="1">{"'WEB azoc prov'!$B$85:$L$123"}</definedName>
    <definedName name="OO" hidden="1">{"'WEB azoc prov'!$B$85:$L$123"}</definedName>
    <definedName name="Operating_hours">#REF!</definedName>
    <definedName name="Operating_Sys">[20]DDETABLE!$AD$9</definedName>
    <definedName name="operation_year" comment="x">Inputs!$M$468</definedName>
    <definedName name="opex_escalation">#REF!</definedName>
    <definedName name="OptionsNumber">[40]Input!$Y$11:$Y$723</definedName>
    <definedName name="OptionsStrike">[40]Input!$Z$11:$Z$723</definedName>
    <definedName name="orgscx" hidden="1">[64]immo!$I$19</definedName>
    <definedName name="oui" hidden="1">[5]A!#REF!</definedName>
    <definedName name="outED">[23]ControlsH!$B$11</definedName>
    <definedName name="Outputs_Scenarios">Scenarios!$G$193:$G$212</definedName>
    <definedName name="outSD">[23]ControlsH!$B$10</definedName>
    <definedName name="P_50">#REF!</definedName>
    <definedName name="P_75">#REF!</definedName>
    <definedName name="percentageopex_in">#REF!</definedName>
    <definedName name="percentageopex_out">#REF!</definedName>
    <definedName name="pippo" localSheetId="1" hidden="1">{"'WEB azoc prov'!$B$85:$L$123"}</definedName>
    <definedName name="pippo" localSheetId="0" hidden="1">{"'WEB azoc prov'!$B$85:$L$123"}</definedName>
    <definedName name="pippo" hidden="1">{"'WEB azoc prov'!$B$85:$L$123"}</definedName>
    <definedName name="PL_Excep">#REF!</definedName>
    <definedName name="PLAF">"""""""#REF!"""""""</definedName>
    <definedName name="pmse" localSheetId="1" hidden="1">{42,42,FALSE,"Eastern";42,42,FALSE,"Western"}</definedName>
    <definedName name="pmse" localSheetId="0" hidden="1">{42,42,FALSE,"Eastern";42,42,FALSE,"Western"}</definedName>
    <definedName name="pmse" hidden="1">{42,42,FALSE,"Eastern";42,42,FALSE,"Western"}</definedName>
    <definedName name="pmser" localSheetId="1" hidden="1">{42,42,FALSE,"Eastern";42,42,FALSE,"Western"}</definedName>
    <definedName name="pmser" localSheetId="0" hidden="1">{42,42,FALSE,"Eastern";42,42,FALSE,"Western"}</definedName>
    <definedName name="pmser" hidden="1">{42,42,FALSE,"Eastern";42,42,FALSE,"Western"}</definedName>
    <definedName name="pol" localSheetId="1" hidden="1">{42,42,FALSE,"Eastern";42,42,FALSE,"Western"}</definedName>
    <definedName name="pol" localSheetId="0" hidden="1">{42,42,FALSE,"Eastern";42,42,FALSE,"Western"}</definedName>
    <definedName name="pol" hidden="1">{42,42,FALSE,"Eastern";42,42,FALSE,"Western"}</definedName>
    <definedName name="Portails" localSheetId="1" hidden="1">{"' calendrier 2000'!$A$1:$Q$38"}</definedName>
    <definedName name="Portails" localSheetId="0" hidden="1">{"' calendrier 2000'!$A$1:$Q$38"}</definedName>
    <definedName name="Portails" hidden="1">{"' calendrier 2000'!$A$1:$Q$38"}</definedName>
    <definedName name="poujòpujpòhj" localSheetId="1" hidden="1">{"'WEB azoc prov'!$B$85:$L$123"}</definedName>
    <definedName name="poujòpujpòhj" localSheetId="0" hidden="1">{"'WEB azoc prov'!$B$85:$L$123"}</definedName>
    <definedName name="poujòpujpòhj" hidden="1">{"'WEB azoc prov'!$B$85:$L$123"}</definedName>
    <definedName name="pp" localSheetId="1" hidden="1">{#N/A,#N/A,FALSE,"INPUTS";#N/A,#N/A,FALSE,"PROFORMA BSHEET";#N/A,#N/A,FALSE,"COMBINED";#N/A,#N/A,FALSE,"ACQUIROR";#N/A,#N/A,FALSE,"TARGET 1";#N/A,#N/A,FALSE,"TARGET 2";#N/A,#N/A,FALSE,"HIGH YIELD";#N/A,#N/A,FALSE,"OVERFUND"}</definedName>
    <definedName name="pp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pp" hidden="1">{#N/A,#N/A,FALSE,"INPUTS";#N/A,#N/A,FALSE,"PROFORMA BSHEET";#N/A,#N/A,FALSE,"COMBINED";#N/A,#N/A,FALSE,"ACQUIROR";#N/A,#N/A,FALSE,"TARGET 1";#N/A,#N/A,FALSE,"TARGET 2";#N/A,#N/A,FALSE,"HIGH YIELD";#N/A,#N/A,FALSE,"OVERFUND"}</definedName>
    <definedName name="PPA">#REF!</definedName>
    <definedName name="PPA_extension_inputs">#REF!</definedName>
    <definedName name="PPA_renewal">[15]Inputs!$F$84</definedName>
    <definedName name="PPA_Renewal_formula">[15]Inputs!$E$84</definedName>
    <definedName name="PPA_terms_inputs">#REF!</definedName>
    <definedName name="PPDCD" localSheetId="0" hidden="1">#REF!</definedName>
    <definedName name="PPDCD" hidden="1">#REF!</definedName>
    <definedName name="pppp" localSheetId="1" hidden="1">{#N/A,#N/A,FALSE,"INPUTS";#N/A,#N/A,FALSE,"PROFORMA BSHEET";#N/A,#N/A,FALSE,"COMBINED";#N/A,#N/A,FALSE,"ACQUIROR";#N/A,#N/A,FALSE,"TARGET 1";#N/A,#N/A,FALSE,"TARGET 2";#N/A,#N/A,FALSE,"HIGH YIELD";#N/A,#N/A,FALSE,"OVERFUND"}</definedName>
    <definedName name="pppp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pppp" hidden="1">{#N/A,#N/A,FALSE,"INPUTS";#N/A,#N/A,FALSE,"PROFORMA BSHEET";#N/A,#N/A,FALSE,"COMBINED";#N/A,#N/A,FALSE,"ACQUIROR";#N/A,#N/A,FALSE,"TARGET 1";#N/A,#N/A,FALSE,"TARGET 2";#N/A,#N/A,FALSE,"HIGH YIELD";#N/A,#N/A,FALSE,"OVERFUND"}</definedName>
    <definedName name="PRA_Val_Matrix" localSheetId="1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_Val_Matrix" localSheetId="0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_Val_Matrix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_Val_Matrix2" localSheetId="1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_Val_Matrix2" localSheetId="0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_Val_Matrix2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ecision" comment="x" localSheetId="0">[13]Inputs!$L$597</definedName>
    <definedName name="precision" comment="x">Inputs!$L$465</definedName>
    <definedName name="Preferred">[40]Input!$AJ$11:$AJ$723</definedName>
    <definedName name="Premium">[9]AVP!$L$48</definedName>
    <definedName name="Prevc1">"""""""#REF!"""""""</definedName>
    <definedName name="Prevc2">"""""""#REF!"""""""</definedName>
    <definedName name="PreviousButton">"Button 19"</definedName>
    <definedName name="PrevS">"""NA()"""</definedName>
    <definedName name="Prevs1">"""""""#REF!"""""""</definedName>
    <definedName name="PrevS2">"""""""#REF!"""""""</definedName>
    <definedName name="prices">[35]price!$A$2:$O$128</definedName>
    <definedName name="_xlnm.Print_Area" localSheetId="10">BS!$A$1:$DX$32</definedName>
    <definedName name="_xlnm.Print_Area" localSheetId="3">CapEx!$A$1:$AR$128</definedName>
    <definedName name="_xlnm.Print_Area" localSheetId="16">'Cash@Risk'!$A$1:$K$297</definedName>
    <definedName name="_xlnm.Print_Area" localSheetId="8">CF!$A$1:$DX$147</definedName>
    <definedName name="_xlnm.Print_Area" localSheetId="11">Dep!$A$1:$AK$33</definedName>
    <definedName name="_xlnm.Print_Area" localSheetId="12">DS!$A$1:$CI$163</definedName>
    <definedName name="_xlnm.Print_Area" localSheetId="13">Eq!$A$1:$DX$87</definedName>
    <definedName name="_xlnm.Print_Area" localSheetId="7">IDC!$A$1:$AK$74</definedName>
    <definedName name="_xlnm.Print_Area" localSheetId="6">Inputs!$A$1:$AI$481</definedName>
    <definedName name="_xlnm.Print_Area" localSheetId="5">OpEx!$A$1:$AL$106</definedName>
    <definedName name="_xlnm.Print_Area" localSheetId="2">Outputs!$A$1:$P$45</definedName>
    <definedName name="_xlnm.Print_Area" localSheetId="9">'P&amp;L'!$A$1:$DX$53</definedName>
    <definedName name="PrixS">[9]Inputs!$E$24</definedName>
    <definedName name="PrixT">[9]Assumptions!$E$24</definedName>
    <definedName name="Production_prob_in">[15]Inputs!$A$62:$A$65</definedName>
    <definedName name="Production_Scenario" comment="x" localSheetId="0">[13]Inputs!$D$52</definedName>
    <definedName name="Production_Scenario" comment="x">Inputs!$D$53</definedName>
    <definedName name="Production_Scenario_Storage" localSheetId="0">[13]Inputs!$D$55</definedName>
    <definedName name="profittax_in" comment="x">Macro!$G$38:$DW$38</definedName>
    <definedName name="profittax_out" comment="x">Macro!$G$37:$DW$37</definedName>
    <definedName name="profittax_sizing_in" comment="x">Macro!$G$39:$DW$39</definedName>
    <definedName name="PROJECT">[15]Scenarios!$E$7</definedName>
    <definedName name="ProjectName" localSheetId="1">{"Client Name or Project Name"}</definedName>
    <definedName name="ProjectName" localSheetId="0">{"Client Name or Project Name"}</definedName>
    <definedName name="ProjectName">{"Client Name or Project Name"}</definedName>
    <definedName name="PV_sensibility">[17]Parameters!$R$12</definedName>
    <definedName name="q" localSheetId="1" hidden="1">{"'WEB azoc prov'!$B$85:$L$123"}</definedName>
    <definedName name="q" localSheetId="0" hidden="1">{"'WEB azoc prov'!$B$85:$L$123"}</definedName>
    <definedName name="q" hidden="1">{"'WEB azoc prov'!$B$85:$L$123"}</definedName>
    <definedName name="q?s_EURPLN_X" comment="x" localSheetId="14">Macro!#REF!</definedName>
    <definedName name="q?s_EURUSD_X" comment="x" localSheetId="14">Macro!#REF!</definedName>
    <definedName name="qddd" localSheetId="1" hidden="1">{"'WEB azoc prov'!$B$85:$L$123"}</definedName>
    <definedName name="qddd" localSheetId="0" hidden="1">{"'WEB azoc prov'!$B$85:$L$123"}</definedName>
    <definedName name="qddd" hidden="1">{"'WEB azoc prov'!$B$85:$L$123"}</definedName>
    <definedName name="qeazr" localSheetId="1" hidden="1">{42,42,FALSE,"Eastern";42,42,FALSE,"Western"}</definedName>
    <definedName name="qeazr" localSheetId="0" hidden="1">{42,42,FALSE,"Eastern";42,42,FALSE,"Western"}</definedName>
    <definedName name="qeazr" hidden="1">{42,42,FALSE,"Eastern";42,42,FALSE,"Western"}</definedName>
    <definedName name="QPFC">[65]Assumptions!$D$7</definedName>
    <definedName name="qq" localSheetId="1" hidden="1">{"'WEB azoc prov'!$B$85:$L$123"}</definedName>
    <definedName name="qq" localSheetId="0" hidden="1">{"'WEB azoc prov'!$B$85:$L$123"}</definedName>
    <definedName name="qq" hidden="1">{"'WEB azoc prov'!$B$85:$L$123"}</definedName>
    <definedName name="qqq" localSheetId="1" hidden="1">{"Cover",#N/A,FALSE,"Cover";"trans_sum_print",#N/A,FALSE,"Transaction Summary";"earnings_impact_5yrQQ",#N/A,FALSE,"Earnings Impact";"accr_dil_5yr",#N/A,FALSE,"accretion dilution"}</definedName>
    <definedName name="qqq" localSheetId="0" hidden="1">{"Cover",#N/A,FALSE,"Cover";"trans_sum_print",#N/A,FALSE,"Transaction Summary";"earnings_impact_5yrQQ",#N/A,FALSE,"Earnings Impact";"accr_dil_5yr",#N/A,FALSE,"accretion dilution"}</definedName>
    <definedName name="qqq" hidden="1">{"Cover",#N/A,FALSE,"Cover";"trans_sum_print",#N/A,FALSE,"Transaction Summary";"earnings_impact_5yrQQ",#N/A,FALSE,"Earnings Impact";"accr_dil_5yr",#N/A,FALSE,"accretion dilution"}</definedName>
    <definedName name="qqqqq2q" localSheetId="1" hidden="1">{"ProspettoImposte",42,FALSE,"Prospetto imposte";"Scritture",42,FALSE,"Scritture"}</definedName>
    <definedName name="qqqqq2q" localSheetId="0" hidden="1">{"ProspettoImposte",42,FALSE,"Prospetto imposte";"Scritture",42,FALSE,"Scritture"}</definedName>
    <definedName name="qqqqq2q" hidden="1">{"ProspettoImposte",42,FALSE,"Prospetto imposte";"Scritture",42,FALSE,"Scritture"}</definedName>
    <definedName name="qqqqqqqqqq" localSheetId="1" hidden="1">{"'WEB azoc prov'!$B$85:$L$123"}</definedName>
    <definedName name="qqqqqqqqqq" localSheetId="0" hidden="1">{"'WEB azoc prov'!$B$85:$L$123"}</definedName>
    <definedName name="qqqqqqqqqq" hidden="1">{"'WEB azoc prov'!$B$85:$L$123"}</definedName>
    <definedName name="qs">'[14]ca 2004 au 31-12-04 (JB)'!$AW$2</definedName>
    <definedName name="qsdd" hidden="1">'[3]données météo'!#REF!</definedName>
    <definedName name="qwd" localSheetId="1" hidden="1">{"'WEB azoc prov'!$B$85:$L$123"}</definedName>
    <definedName name="qwd" localSheetId="0" hidden="1">{"'WEB azoc prov'!$B$85:$L$123"}</definedName>
    <definedName name="qwd" hidden="1">{"'WEB azoc prov'!$B$85:$L$123"}</definedName>
    <definedName name="qz" localSheetId="1" hidden="1">{"ProspettoImposte",42,FALSE,"Prospetto imposte"}</definedName>
    <definedName name="qz" localSheetId="0" hidden="1">{"ProspettoImposte",42,FALSE,"Prospetto imposte"}</definedName>
    <definedName name="qz" hidden="1">{"ProspettoImposte",42,FALSE,"Prospetto imposte"}</definedName>
    <definedName name="qzqqqqz" localSheetId="1" hidden="1">{"Scritture",42,FALSE,"Scritture"}</definedName>
    <definedName name="qzqqqqz" localSheetId="0" hidden="1">{"Scritture",42,FALSE,"Scritture"}</definedName>
    <definedName name="qzqqqqz" hidden="1">{"Scritture",42,FALSE,"Scritture"}</definedName>
    <definedName name="Rate">[46]BackUp!$B$61</definedName>
    <definedName name="Rate25">#REF!</definedName>
    <definedName name="Rate30">#REF!</definedName>
    <definedName name="rayon">[66]FRANCE!$S$97:$S$116</definedName>
    <definedName name="RCAICR">[26]CR!$B$85</definedName>
    <definedName name="RCAIMA">[26]MA!$B$78</definedName>
    <definedName name="RCAIME1">[26]FO!$B$75</definedName>
    <definedName name="RCAIRY">[26]RY!$B$69</definedName>
    <definedName name="_xlnm.Recorder">[9]AVP!$A:$A</definedName>
    <definedName name="red" localSheetId="1">{"Client Name or Project Name"}</definedName>
    <definedName name="red" localSheetId="0">{"Client Name or Project Name"}</definedName>
    <definedName name="red">{"Client Name or Project Name"}</definedName>
    <definedName name="redo" localSheetId="1" hidden="1">{#N/A,#N/A,FALSE,"ACQ_GRAPHS";#N/A,#N/A,FALSE,"T_1 GRAPHS";#N/A,#N/A,FALSE,"T_2 GRAPHS";#N/A,#N/A,FALSE,"COMB_GRAPHS"}</definedName>
    <definedName name="redo" localSheetId="0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fi_fef_in" comment="x">Macro!$H$27</definedName>
    <definedName name="refi_fef_out" comment="x">Macro!$G$27</definedName>
    <definedName name="Refinancing">[67]Scenario!$D$7</definedName>
    <definedName name="Refinancing_date">'[67]Inputs TI'!$F$787</definedName>
    <definedName name="Research" localSheetId="1" hidden="1">{#N/A,#N/A,TRUE,"Cover sheet";#N/A,#N/A,TRUE,"DCF analysis";#N/A,#N/A,TRUE,"WACC calculation"}</definedName>
    <definedName name="Research" localSheetId="0" hidden="1">{#N/A,#N/A,TRUE,"Cover sheet";#N/A,#N/A,TRUE,"DCF analysis";#N/A,#N/A,TRUE,"WACC calculation"}</definedName>
    <definedName name="Research" hidden="1">{#N/A,#N/A,TRUE,"Cover sheet";#N/A,#N/A,TRUE,"DCF analysis";#N/A,#N/A,TRUE,"WACC calculation"}</definedName>
    <definedName name="rr" localSheetId="1" hidden="1">{#N/A,#N/A,FALSE,"INPUTS";#N/A,#N/A,FALSE,"PROFORMA BSHEET";#N/A,#N/A,FALSE,"COMBINED";#N/A,#N/A,FALSE,"ACQUIROR";#N/A,#N/A,FALSE,"TARGET 1";#N/A,#N/A,FALSE,"TARGET 2";#N/A,#N/A,FALSE,"HIGH YIELD";#N/A,#N/A,FALSE,"OVERFUND"}</definedName>
    <definedName name="rr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rr" hidden="1">{#N/A,#N/A,FALSE,"INPUTS";#N/A,#N/A,FALSE,"PROFORMA BSHEET";#N/A,#N/A,FALSE,"COMBINED";#N/A,#N/A,FALSE,"ACQUIROR";#N/A,#N/A,FALSE,"TARGET 1";#N/A,#N/A,FALSE,"TARGET 2";#N/A,#N/A,FALSE,"HIGH YIELD";#N/A,#N/A,FALSE,"OVERFUND"}</definedName>
    <definedName name="rrrrrr" localSheetId="1" hidden="1">{"cash plan",#N/A,FALSE,"fccashflow"}</definedName>
    <definedName name="rrrrrr" localSheetId="0" hidden="1">{"cash plan",#N/A,FALSE,"fccashflow"}</definedName>
    <definedName name="rrrrrr" hidden="1">{"cash plan",#N/A,FALSE,"fccashflow"}</definedName>
    <definedName name="RTHDaily" hidden="1">2</definedName>
    <definedName name="RTHDefault" hidden="1">1</definedName>
    <definedName name="RTHIncludeActive" hidden="1">1</definedName>
    <definedName name="RTHIncludeActiveNonActive" hidden="1">2</definedName>
    <definedName name="RTHIncludeAll" hidden="1">3</definedName>
    <definedName name="RTHIncludeWeekdays" hidden="1">2</definedName>
    <definedName name="RTHMonthly" hidden="1">4</definedName>
    <definedName name="RTHOrientCol" hidden="1">2</definedName>
    <definedName name="RTHOrientRow" hidden="1">1</definedName>
    <definedName name="RTHQuarterly" hidden="1">5</definedName>
    <definedName name="RTHSortAscend" hidden="1">1</definedName>
    <definedName name="RTHSortDescend" hidden="1">2</definedName>
    <definedName name="RTHWeekly" hidden="1">3</definedName>
    <definedName name="RTHYearly" hidden="1">6</definedName>
    <definedName name="Rwvu.Bilancio." localSheetId="0" hidden="1">#REF!</definedName>
    <definedName name="Rwvu.Bilancio." hidden="1">#REF!</definedName>
    <definedName name="Rwvu.CA." hidden="1">'[39]96baseCA'!$A:$A,'[39]96baseCA'!$D:$D,'[39]96baseCA'!$H:$J,'[39]96baseCA'!$AF:$AT,'[39]96baseCA'!$BJ:$BL</definedName>
    <definedName name="Rwvu.cacomptable." hidden="1">'[39]96baseCA'!$D:$N,'[39]96baseCA'!$AF:$AV,'[39]96baseCA'!$AZ:$BG,'[39]96baseCA'!$BK:$BP</definedName>
    <definedName name="Rwvu.CAMB." hidden="1">'[39]96baseCA'!$D:$X,'[39]96baseCA'!$AB:$AE,'[39]96baseCA'!$AQ:$BA,'[39]96baseCA'!$BH:$BJ</definedName>
    <definedName name="Rwvu.CAREEL." hidden="1">'[39]96baseCA'!$A:$A,'[39]96baseCA'!$D:$D,'[39]96baseCA'!$H:$L,'[39]96baseCA'!$O:$O,'[39]96baseCA'!$R:$R,'[39]96baseCA'!$T:$T,'[39]96baseCA'!$V:$V,'[39]96baseCA'!$Y:$Y,'[39]96baseCA'!$AC:$AC,'[39]96baseCA'!$AF:$AV,'[39]96baseCA'!$AY:$AY,'[39]96baseCA'!$BD:$BD,'[39]96baseCA'!$BJ:$BL</definedName>
    <definedName name="Rwvu.COUTS." hidden="1">'[39]96baseCA'!$D:$D,'[39]96baseCA'!$H:$X,'[39]96baseCA'!$AC:$AE,'[39]96baseCA'!$AS:$AT,'[39]96baseCA'!$BD:$BI</definedName>
    <definedName name="Rwvu.COUTSREEL." hidden="1">'[39]96baseCA'!$D:$D,'[39]96baseCA'!$H:$Y,'[39]96baseCA'!$AB:$AF,'[39]96baseCA'!$AI:$AI,'[39]96baseCA'!$AL:$AL,'[39]96baseCA'!#REF!,'[39]96baseCA'!$BG:$BG,'[39]96baseCA'!$AS:$AV,'[39]96baseCA'!$AY:$AY,'[39]96baseCA'!$BD:$BJ,'[39]96baseCA'!$BL:$BL</definedName>
    <definedName name="Rwvu.View._.2." hidden="1">[68]R62!#REF!,[68]R62!#REF!</definedName>
    <definedName name="sadsa" localSheetId="1" hidden="1">{"ProspettoImposte",42,FALSE,"Prospetto imposte";"Scritture",42,FALSE,"Scritture"}</definedName>
    <definedName name="sadsa" localSheetId="0" hidden="1">{"ProspettoImposte",42,FALSE,"Prospetto imposte";"Scritture",42,FALSE,"Scritture"}</definedName>
    <definedName name="sadsa" hidden="1">{"ProspettoImposte",42,FALSE,"Prospetto imposte";"Scritture",42,FALSE,"Scritture"}</definedName>
    <definedName name="sadsadas" localSheetId="1" hidden="1">{"' calendrier 2000'!$A$1:$Q$38"}</definedName>
    <definedName name="sadsadas" localSheetId="0" hidden="1">{"' calendrier 2000'!$A$1:$Q$38"}</definedName>
    <definedName name="sadsadas" hidden="1">{"' calendrier 2000'!$A$1:$Q$38"}</definedName>
    <definedName name="saf" localSheetId="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saf" localSheetId="0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saf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SAPBEXdnldView" hidden="1">"3INE0YQ6KL9EAXGJKV5AU1D51"</definedName>
    <definedName name="SAPBEXhrIndnt" hidden="1">"Wide"</definedName>
    <definedName name="SAPBEXrevision" hidden="1">1</definedName>
    <definedName name="SAPBEXsysID" hidden="1">"PR2"</definedName>
    <definedName name="SAPBEXwbID" hidden="1">"0MB5TOIC7ZU0LX8WJX6QNRCYX"</definedName>
    <definedName name="SAPsysID" hidden="1">"708C5W7SBKP804JT78WJ0JNKI"</definedName>
    <definedName name="SAPwbID" hidden="1">"ARS"</definedName>
    <definedName name="SB" localSheetId="1" hidden="1">{#N/A,#N/A,FALSE,"7.8"}</definedName>
    <definedName name="SB" localSheetId="0" hidden="1">{#N/A,#N/A,FALSE,"7.8"}</definedName>
    <definedName name="SB" hidden="1">{#N/A,#N/A,FALSE,"7.8"}</definedName>
    <definedName name="scenario">Scenarios!$G$193:$G$212</definedName>
    <definedName name="sdf" localSheetId="1" hidden="1">{"cover",#N/A,TRUE,"Cover";"toc1",#N/A,TRUE,"TOC";"ts1",#N/A,TRUE,"Transaction Summary";"ei2",#N/A,TRUE,"Earnings Impact";"ad2",#N/A,TRUE,"accretion dilution"}</definedName>
    <definedName name="sdf" localSheetId="0" hidden="1">{"cover",#N/A,TRUE,"Cover";"toc1",#N/A,TRUE,"TOC";"ts1",#N/A,TRUE,"Transaction Summary";"ei2",#N/A,TRUE,"Earnings Impact";"ad2",#N/A,TRUE,"accretion dilution"}</definedName>
    <definedName name="sdf" hidden="1">{"cover",#N/A,TRUE,"Cover";"toc1",#N/A,TRUE,"TOC";"ts1",#N/A,TRUE,"Transaction Summary";"ei2",#N/A,TRUE,"Earnings Impact";"ad2",#N/A,TRUE,"accretion dilution"}</definedName>
    <definedName name="sdfasdfsd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sfsdfsdfsdfsdf" localSheetId="1" hidden="1">{"' calendrier 2000'!$A$1:$Q$38"}</definedName>
    <definedName name="sdfdsfsdfsdfsdfsdf" localSheetId="0" hidden="1">{"' calendrier 2000'!$A$1:$Q$38"}</definedName>
    <definedName name="sdfdsfsdfsdfsdfsdf" hidden="1">{"' calendrier 2000'!$A$1:$Q$38"}</definedName>
    <definedName name="seniordebt_percent">#REF!</definedName>
    <definedName name="seniorrate">[9]AVP!$I$15</definedName>
    <definedName name="Sens_Currency">[17]Parameters!$M$12</definedName>
    <definedName name="sens_number">[69]Sensitivities!$B$3</definedName>
    <definedName name="SEPTEMBRE">"""NA()"""</definedName>
    <definedName name="Setup">[20]DDETABLE!$AC$2</definedName>
    <definedName name="sFormat">[20]DDETABLE!$AQ$4</definedName>
    <definedName name="sFreq">[20]DDETABLE!$AQ$5</definedName>
    <definedName name="Share_price">[9]AVP!$F$12</definedName>
    <definedName name="SharePrice">[40]Input!$S$11:$S$723</definedName>
    <definedName name="Shares">[9]AVP!$P$67</definedName>
    <definedName name="Shares_Out">[9]AVP!$F$14</definedName>
    <definedName name="SHL_in">Macro!$H$28</definedName>
    <definedName name="SHL_out">Macro!$G$28</definedName>
    <definedName name="ShowDetails">[20]DDETABLE!$AH$13</definedName>
    <definedName name="SIG_BILACT_firstLineLOC" localSheetId="0" hidden="1">#REF!</definedName>
    <definedName name="SIG_BILACT_firstLineLOC" hidden="1">#REF!</definedName>
    <definedName name="SIG_LngApp" hidden="1">[70]SIG_LANGUE!$A$2</definedName>
    <definedName name="SIR">"""NA()"""</definedName>
    <definedName name="sirougnet">"""NA()"""</definedName>
    <definedName name="SixMonthP">[63]Amoc!$B$109:$B$237</definedName>
    <definedName name="SixMonthV">[63]Amoc!$C$109:$C$237</definedName>
    <definedName name="sizing_scenario" comment="x" localSheetId="0">[13]Inputs!$A$226</definedName>
    <definedName name="sizing_scenario" comment="x">Inputs!$A$160</definedName>
    <definedName name="sizing_scenario_storage" localSheetId="0">[13]Inputs!$A$174</definedName>
    <definedName name="sizingequityIRR_in" comment="x">Eq!$D$30</definedName>
    <definedName name="sizingequityIRR_out" comment="x" localSheetId="0">[18]Eq!$D$28</definedName>
    <definedName name="sizingequityIRR_out" comment="x">Eq!$D$28</definedName>
    <definedName name="solver_adj" localSheetId="0" hidden="1">#REF!</definedName>
    <definedName name="solver_adj" localSheetId="2" hidden="1">Outputs!#REF!</definedName>
    <definedName name="solver_adj" hidden="1">#REF!</definedName>
    <definedName name="solver_cvg" localSheetId="2" hidden="1">0.0001</definedName>
    <definedName name="solver_drv" localSheetId="2" hidden="1">1</definedName>
    <definedName name="solver_drv" hidden="1">1</definedName>
    <definedName name="solver_est" localSheetId="2" hidden="1">1</definedName>
    <definedName name="solver_est" hidden="1">1</definedName>
    <definedName name="solver_itr" localSheetId="2" hidden="1">100</definedName>
    <definedName name="solver_itr" hidden="1">100</definedName>
    <definedName name="solver_lhs1" localSheetId="0" hidden="1">#REF!</definedName>
    <definedName name="solver_lhs1" localSheetId="2" hidden="1">Outputs!#REF!</definedName>
    <definedName name="solver_lhs1" hidden="1">#REF!</definedName>
    <definedName name="solver_lhs10" localSheetId="0" hidden="1">#REF!</definedName>
    <definedName name="solver_lhs10" hidden="1">#REF!</definedName>
    <definedName name="solver_lhs11" localSheetId="0" hidden="1">#REF!</definedName>
    <definedName name="solver_lhs11" hidden="1">#REF!</definedName>
    <definedName name="solver_lhs12" localSheetId="0" hidden="1">#REF!</definedName>
    <definedName name="solver_lhs12" hidden="1">#REF!</definedName>
    <definedName name="solver_lhs13" localSheetId="0" hidden="1">#REF!</definedName>
    <definedName name="solver_lhs13" hidden="1">#REF!</definedName>
    <definedName name="solver_lhs14" localSheetId="0" hidden="1">#REF!</definedName>
    <definedName name="solver_lhs14" hidden="1">#REF!</definedName>
    <definedName name="solver_lhs15" localSheetId="0" hidden="1">#REF!</definedName>
    <definedName name="solver_lhs15" hidden="1">#REF!</definedName>
    <definedName name="solver_lhs16" localSheetId="0" hidden="1">#REF!</definedName>
    <definedName name="solver_lhs16" hidden="1">#REF!</definedName>
    <definedName name="solver_lhs17" localSheetId="0" hidden="1">#REF!</definedName>
    <definedName name="solver_lhs17" hidden="1">#REF!</definedName>
    <definedName name="solver_lhs18" localSheetId="0" hidden="1">#REF!</definedName>
    <definedName name="solver_lhs18" hidden="1">#REF!</definedName>
    <definedName name="solver_lhs19" localSheetId="0" hidden="1">#REF!</definedName>
    <definedName name="solver_lhs19" hidden="1">#REF!</definedName>
    <definedName name="solver_lhs2" localSheetId="0" hidden="1">#REF!</definedName>
    <definedName name="solver_lhs2" hidden="1">#REF!</definedName>
    <definedName name="solver_lhs20" localSheetId="0" hidden="1">#REF!</definedName>
    <definedName name="solver_lhs20" hidden="1">#REF!</definedName>
    <definedName name="solver_lhs21" localSheetId="0" hidden="1">#REF!</definedName>
    <definedName name="solver_lhs21" hidden="1">#REF!</definedName>
    <definedName name="solver_lhs22" localSheetId="0" hidden="1">#REF!</definedName>
    <definedName name="solver_lhs22" hidden="1">#REF!</definedName>
    <definedName name="solver_lhs23" localSheetId="0" hidden="1">#REF!</definedName>
    <definedName name="solver_lhs23" hidden="1">#REF!</definedName>
    <definedName name="solver_lhs24" localSheetId="0" hidden="1">#REF!</definedName>
    <definedName name="solver_lhs24" hidden="1">#REF!</definedName>
    <definedName name="solver_lhs25" localSheetId="0" hidden="1">#REF!</definedName>
    <definedName name="solver_lhs25" hidden="1">#REF!</definedName>
    <definedName name="solver_lhs26" localSheetId="0" hidden="1">#REF!</definedName>
    <definedName name="solver_lhs26" hidden="1">#REF!</definedName>
    <definedName name="solver_lhs27" localSheetId="0" hidden="1">#REF!</definedName>
    <definedName name="solver_lhs27" hidden="1">#REF!</definedName>
    <definedName name="solver_lhs28" localSheetId="0" hidden="1">#REF!</definedName>
    <definedName name="solver_lhs28" hidden="1">#REF!</definedName>
    <definedName name="solver_lhs29" localSheetId="0" hidden="1">#REF!</definedName>
    <definedName name="solver_lhs29" hidden="1">#REF!</definedName>
    <definedName name="solver_lhs3" localSheetId="0" hidden="1">#REF!</definedName>
    <definedName name="solver_lhs3" hidden="1">#REF!</definedName>
    <definedName name="solver_lhs30" localSheetId="0" hidden="1">#REF!</definedName>
    <definedName name="solver_lhs30" hidden="1">#REF!</definedName>
    <definedName name="solver_lhs31" localSheetId="0" hidden="1">#REF!</definedName>
    <definedName name="solver_lhs31" hidden="1">#REF!</definedName>
    <definedName name="solver_lhs32" localSheetId="0" hidden="1">#REF!</definedName>
    <definedName name="solver_lhs32" hidden="1">#REF!</definedName>
    <definedName name="solver_lhs33" localSheetId="0" hidden="1">#REF!</definedName>
    <definedName name="solver_lhs33" hidden="1">#REF!</definedName>
    <definedName name="solver_lhs34" localSheetId="0" hidden="1">#REF!</definedName>
    <definedName name="solver_lhs34" hidden="1">#REF!</definedName>
    <definedName name="solver_lhs35" localSheetId="0" hidden="1">#REF!</definedName>
    <definedName name="solver_lhs35" hidden="1">#REF!</definedName>
    <definedName name="solver_lhs36" localSheetId="0" hidden="1">#REF!</definedName>
    <definedName name="solver_lhs36" hidden="1">#REF!</definedName>
    <definedName name="solver_lhs37" localSheetId="0" hidden="1">#REF!</definedName>
    <definedName name="solver_lhs37" hidden="1">#REF!</definedName>
    <definedName name="solver_lhs38" localSheetId="0" hidden="1">#REF!</definedName>
    <definedName name="solver_lhs38" hidden="1">#REF!</definedName>
    <definedName name="solver_lhs39" localSheetId="0" hidden="1">#REF!</definedName>
    <definedName name="solver_lhs39" hidden="1">#REF!</definedName>
    <definedName name="solver_lhs4" localSheetId="0" hidden="1">#REF!</definedName>
    <definedName name="solver_lhs4" hidden="1">#REF!</definedName>
    <definedName name="solver_lhs40" localSheetId="0" hidden="1">#REF!</definedName>
    <definedName name="solver_lhs40" hidden="1">#REF!</definedName>
    <definedName name="solver_lhs41" localSheetId="0" hidden="1">#REF!</definedName>
    <definedName name="solver_lhs41" hidden="1">#REF!</definedName>
    <definedName name="solver_lhs5" localSheetId="0" hidden="1">#REF!</definedName>
    <definedName name="solver_lhs5" hidden="1">#REF!</definedName>
    <definedName name="solver_lhs6" localSheetId="0" hidden="1">#REF!</definedName>
    <definedName name="solver_lhs6" hidden="1">#REF!</definedName>
    <definedName name="solver_lhs7" localSheetId="0" hidden="1">#REF!</definedName>
    <definedName name="solver_lhs7" hidden="1">#REF!</definedName>
    <definedName name="solver_lhs8" localSheetId="0" hidden="1">#REF!</definedName>
    <definedName name="solver_lhs8" hidden="1">#REF!</definedName>
    <definedName name="solver_lhs9" localSheetId="0" hidden="1">#REF!</definedName>
    <definedName name="solver_lhs9" hidden="1">#REF!</definedName>
    <definedName name="solver_lin" localSheetId="2" hidden="1">2</definedName>
    <definedName name="solver_lin" hidden="1">0</definedName>
    <definedName name="solver_neg" localSheetId="2" hidden="1">2</definedName>
    <definedName name="solver_num" localSheetId="2" hidden="1">1</definedName>
    <definedName name="solver_num" hidden="1">2</definedName>
    <definedName name="solver_nwt" localSheetId="2" hidden="1">1</definedName>
    <definedName name="solver_nwt" hidden="1">1</definedName>
    <definedName name="solver_opt" localSheetId="0" hidden="1">#REF!</definedName>
    <definedName name="solver_opt" localSheetId="2" hidden="1">Outputs!#REF!</definedName>
    <definedName name="solver_opt" hidden="1">#REF!</definedName>
    <definedName name="solver_pre" localSheetId="2" hidden="1">0.000001</definedName>
    <definedName name="solver_pre" hidden="1">0.000001</definedName>
    <definedName name="solver_rel1" localSheetId="2" hidden="1">2</definedName>
    <definedName name="solver_rel1" hidden="1">3</definedName>
    <definedName name="solver_rel10" hidden="1">3</definedName>
    <definedName name="solver_rel11" hidden="1">1</definedName>
    <definedName name="solver_rel12" hidden="1">3</definedName>
    <definedName name="solver_rel13" hidden="1">3</definedName>
    <definedName name="solver_rel14" hidden="1">1</definedName>
    <definedName name="solver_rel15" hidden="1">3</definedName>
    <definedName name="solver_rel16" hidden="1">1</definedName>
    <definedName name="solver_rel17" hidden="1">1</definedName>
    <definedName name="solver_rel18" hidden="1">1</definedName>
    <definedName name="solver_rel19" hidden="1">3</definedName>
    <definedName name="solver_rel2" hidden="1">1</definedName>
    <definedName name="solver_rel20" hidden="1">1</definedName>
    <definedName name="solver_rel21" hidden="1">3</definedName>
    <definedName name="solver_rel22" hidden="1">1</definedName>
    <definedName name="solver_rel23" hidden="1">3</definedName>
    <definedName name="solver_rel24" hidden="1">1</definedName>
    <definedName name="solver_rel25" hidden="1">3</definedName>
    <definedName name="solver_rel26" hidden="1">1</definedName>
    <definedName name="solver_rel27" hidden="1">1</definedName>
    <definedName name="solver_rel28" hidden="1">3</definedName>
    <definedName name="solver_rel29" hidden="1">1</definedName>
    <definedName name="solver_rel3" hidden="1">1</definedName>
    <definedName name="solver_rel30" hidden="1">3</definedName>
    <definedName name="solver_rel31" hidden="1">3</definedName>
    <definedName name="solver_rel32" hidden="1">3</definedName>
    <definedName name="solver_rel33" hidden="1">3</definedName>
    <definedName name="solver_rel34" hidden="1">2</definedName>
    <definedName name="solver_rel35" hidden="1">2</definedName>
    <definedName name="solver_rel36" hidden="1">2</definedName>
    <definedName name="solver_rel37" hidden="1">2</definedName>
    <definedName name="solver_rel38" hidden="1">1</definedName>
    <definedName name="solver_rel39" hidden="1">3</definedName>
    <definedName name="solver_rel4" hidden="1">1</definedName>
    <definedName name="solver_rel40" hidden="1">2</definedName>
    <definedName name="solver_rel41" hidden="1">2</definedName>
    <definedName name="solver_rel5" hidden="1">1</definedName>
    <definedName name="solver_rel6" hidden="1">3</definedName>
    <definedName name="solver_rel7" hidden="1">1</definedName>
    <definedName name="solver_rel8" hidden="1">1</definedName>
    <definedName name="solver_rel9" hidden="1">1</definedName>
    <definedName name="solver_rhs1" localSheetId="2" hidden="1">Outputs!$L$31</definedName>
    <definedName name="solver_rhs1" hidden="1">0</definedName>
    <definedName name="solver_rhs10" hidden="1">0</definedName>
    <definedName name="solver_rhs11" hidden="1">45000</definedName>
    <definedName name="solver_rhs12" hidden="1">0</definedName>
    <definedName name="solver_rhs13" hidden="1">0</definedName>
    <definedName name="solver_rhs14" hidden="1">100</definedName>
    <definedName name="solver_rhs15" hidden="1">0</definedName>
    <definedName name="solver_rhs16" hidden="1">1700</definedName>
    <definedName name="solver_rhs17" hidden="1">1700</definedName>
    <definedName name="solver_rhs18" hidden="1">20</definedName>
    <definedName name="solver_rhs19" hidden="1">0</definedName>
    <definedName name="solver_rhs2" hidden="1">19555</definedName>
    <definedName name="solver_rhs20" hidden="1">20</definedName>
    <definedName name="solver_rhs21" hidden="1">0</definedName>
    <definedName name="solver_rhs22" hidden="1">10000</definedName>
    <definedName name="solver_rhs23" hidden="1">0</definedName>
    <definedName name="solver_rhs24" hidden="1">40000</definedName>
    <definedName name="solver_rhs25" hidden="1">0</definedName>
    <definedName name="solver_rhs26" hidden="1">20</definedName>
    <definedName name="solver_rhs27" hidden="1">100</definedName>
    <definedName name="solver_rhs28" hidden="1">0.1</definedName>
    <definedName name="solver_rhs29" hidden="1">100</definedName>
    <definedName name="solver_rhs3" hidden="1">1700</definedName>
    <definedName name="solver_rhs30" hidden="1">0.1</definedName>
    <definedName name="solver_rhs31" hidden="1">2000</definedName>
    <definedName name="solver_rhs32" hidden="1">10000</definedName>
    <definedName name="solver_rhs33" hidden="1">30000</definedName>
    <definedName name="solver_rhs34" hidden="1">0</definedName>
    <definedName name="solver_rhs35" hidden="1">0</definedName>
    <definedName name="solver_rhs36" localSheetId="0" hidden="1">#REF!</definedName>
    <definedName name="solver_rhs36" hidden="1">#REF!</definedName>
    <definedName name="solver_rhs37" localSheetId="0" hidden="1">#REF!</definedName>
    <definedName name="solver_rhs37" hidden="1">#REF!</definedName>
    <definedName name="solver_rhs38" hidden="1">140000</definedName>
    <definedName name="solver_rhs39" hidden="1">120000</definedName>
    <definedName name="solver_rhs4" hidden="1">1700</definedName>
    <definedName name="solver_rhs40" localSheetId="0" hidden="1">#REF!</definedName>
    <definedName name="solver_rhs40" hidden="1">#REF!</definedName>
    <definedName name="solver_rhs41" localSheetId="0" hidden="1">#REF!</definedName>
    <definedName name="solver_rhs41" hidden="1">#REF!</definedName>
    <definedName name="solver_rhs5" hidden="1">20</definedName>
    <definedName name="solver_rhs6" hidden="1">0</definedName>
    <definedName name="solver_rhs7" hidden="1">1</definedName>
    <definedName name="solver_rhs8" hidden="1">20</definedName>
    <definedName name="solver_rhs9" hidden="1">100</definedName>
    <definedName name="solver_scl" localSheetId="2" hidden="1">2</definedName>
    <definedName name="solver_scl" hidden="1">2</definedName>
    <definedName name="solver_sho" localSheetId="2" hidden="1">2</definedName>
    <definedName name="solver_sho" hidden="1">2</definedName>
    <definedName name="solver_tim" localSheetId="2" hidden="1">100</definedName>
    <definedName name="solver_tim" hidden="1">100</definedName>
    <definedName name="solver_tmp" hidden="1">19555</definedName>
    <definedName name="solver_tol" localSheetId="2" hidden="1">0.05</definedName>
    <definedName name="solver_tol" hidden="1">0.05</definedName>
    <definedName name="solver_typ" localSheetId="2" hidden="1">2</definedName>
    <definedName name="solver_typ" hidden="1">3</definedName>
    <definedName name="solver_val" localSheetId="2" hidden="1">0.02</definedName>
    <definedName name="solver_val" hidden="1">-5</definedName>
    <definedName name="SORTIES" hidden="1">0</definedName>
    <definedName name="spnpwindpq" localSheetId="1" hidden="1">{"'WEB azoc prov'!$B$85:$L$123"}</definedName>
    <definedName name="spnpwindpq" localSheetId="0" hidden="1">{"'WEB azoc prov'!$B$85:$L$123"}</definedName>
    <definedName name="spnpwindpq" hidden="1">{"'WEB azoc prov'!$B$85:$L$123"}</definedName>
    <definedName name="ss" localSheetId="1" hidden="1">{"'WEB azoc prov'!$B$85:$L$123"}</definedName>
    <definedName name="ss" localSheetId="0" hidden="1">{"'WEB azoc prov'!$B$85:$L$123"}</definedName>
    <definedName name="ss" hidden="1">{"'WEB azoc prov'!$B$85:$L$123"}</definedName>
    <definedName name="SSASASA" localSheetId="1" hidden="1">{"'WEB azoc prov'!$B$85:$L$123"}</definedName>
    <definedName name="SSASASA" localSheetId="0" hidden="1">{"'WEB azoc prov'!$B$85:$L$123"}</definedName>
    <definedName name="SSASASA" hidden="1">{"'WEB azoc prov'!$B$85:$L$123"}</definedName>
    <definedName name="sss" localSheetId="1" hidden="1">{"Scritture",42,FALSE,"Scritture"}</definedName>
    <definedName name="sss" localSheetId="0" hidden="1">{"Scritture",42,FALSE,"Scritture"}</definedName>
    <definedName name="sss" hidden="1">{"Scritture",42,FALSE,"Scritture"}</definedName>
    <definedName name="sssbbb" hidden="1">[71]ModifAnalytiqueFacture!#REF!</definedName>
    <definedName name="ssss" localSheetId="1" hidden="1">{"ProspettoImposte",42,FALSE,"Prospetto imposte"}</definedName>
    <definedName name="ssss" localSheetId="0" hidden="1">{"ProspettoImposte",42,FALSE,"Prospetto imposte"}</definedName>
    <definedName name="ssss" hidden="1">{"ProspettoImposte",42,FALSE,"Prospetto imposte"}</definedName>
    <definedName name="sssssssss" localSheetId="1" hidden="1">{"'WEB azoc prov'!$B$85:$L$123"}</definedName>
    <definedName name="sssssssss" localSheetId="0" hidden="1">{"'WEB azoc prov'!$B$85:$L$123"}</definedName>
    <definedName name="sssssssss" hidden="1">{"'WEB azoc prov'!$B$85:$L$123"}</definedName>
    <definedName name="ssssxs" localSheetId="1" hidden="1">{"ProspettoImposte",42,FALSE,"Prospetto imposte"}</definedName>
    <definedName name="ssssxs" localSheetId="0" hidden="1">{"ProspettoImposte",42,FALSE,"Prospetto imposte"}</definedName>
    <definedName name="ssssxs" hidden="1">{"ProspettoImposte",42,FALSE,"Prospetto imposte"}</definedName>
    <definedName name="STGGHGTTH" localSheetId="1" hidden="1">{"'WEB azoc prov'!$B$85:$L$123"}</definedName>
    <definedName name="STGGHGTTH" localSheetId="0" hidden="1">{"'WEB azoc prov'!$B$85:$L$123"}</definedName>
    <definedName name="STGGHGTTH" hidden="1">{"'WEB azoc prov'!$B$85:$L$123"}</definedName>
    <definedName name="stryst" localSheetId="1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stryst" localSheetId="0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stryst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sty" localSheetId="1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sty" localSheetId="0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sty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SU_active">'FID deck outputs'!$C$71:$C$74</definedName>
    <definedName name="SU_basaid_pasted">'FID deck outputs'!$D$71:$D$74</definedName>
    <definedName name="SU_matrix_pasted">'FID deck outputs'!$E$71:$E$74</definedName>
    <definedName name="Swvu.Aggregato." localSheetId="0" hidden="1">#REF!</definedName>
    <definedName name="Swvu.Aggregato." hidden="1">#REF!</definedName>
    <definedName name="Swvu.Bilancio." localSheetId="0" hidden="1">#REF!</definedName>
    <definedName name="Swvu.Bilancio." hidden="1">#REF!</definedName>
    <definedName name="Swvu.Stampa._.aggregato." localSheetId="0" hidden="1">#REF!</definedName>
    <definedName name="Swvu.Stampa._.aggregato." hidden="1">#REF!</definedName>
    <definedName name="sxqas" localSheetId="1" hidden="1">{"Scritture",42,FALSE,"Scritture"}</definedName>
    <definedName name="sxqas" localSheetId="0" hidden="1">{"Scritture",42,FALSE,"Scritture"}</definedName>
    <definedName name="sxqas" hidden="1">{"Scritture",42,FALSE,"Scritture"}</definedName>
    <definedName name="t" localSheetId="1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t" localSheetId="0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t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Target_Price">OFFSET([23]Ratings!$P$26,0,0,[23]ControlsH!$E$5, 1)</definedName>
    <definedName name="Taux_d_Impôt_sur_les_sociétés">[72]Hypothèses!$B$8</definedName>
    <definedName name="TAX">[9]AVP!$C$91</definedName>
    <definedName name="Taxes_in" comment="x">Macro!$G$18:$AJ$18</definedName>
    <definedName name="Taxes_out" comment="x">Macro!$G$17:$AJ$17</definedName>
    <definedName name="taxrate">[9]AVP!$F$13</definedName>
    <definedName name="Techno">'[32]Global inputs'!$C$17</definedName>
    <definedName name="Techno_Height">'[32]Global inputs'!$C$18</definedName>
    <definedName name="Techno_Horizon">[17]Parameters!$X$17:$X$64</definedName>
    <definedName name="Techno_return">[17]Parameters!$T$17:$T$64</definedName>
    <definedName name="telop" localSheetId="1" hidden="1">{42,42,FALSE,"Eastern";42,42,FALSE,"Western"}</definedName>
    <definedName name="telop" localSheetId="0" hidden="1">{42,42,FALSE,"Eastern";42,42,FALSE,"Western"}</definedName>
    <definedName name="telop" hidden="1">{42,42,FALSE,"Eastern";42,42,FALSE,"Western"}</definedName>
    <definedName name="TERMINEES">'[73]Base MAF'!$A$207:$CV$2052</definedName>
    <definedName name="test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_balancesheet" localSheetId="0">[13]BS!$E$33</definedName>
    <definedName name="test_balancesheet">BS!$E$33</definedName>
    <definedName name="test_bsdepcheck" localSheetId="0">[13]BS!$E$34</definedName>
    <definedName name="test_bsdepcheck">BS!$E$34</definedName>
    <definedName name="test_capexspending" localSheetId="0">[13]CapEx!$M$3</definedName>
    <definedName name="test_capexspending">CapEx!$M$3</definedName>
    <definedName name="test_cfbalance" localSheetId="0">[13]CF!$E$180</definedName>
    <definedName name="test_cfbalance">CF!$E$148</definedName>
    <definedName name="test_circref" comment="x">Outputs!$D$59</definedName>
    <definedName name="test_CIT" comment="x" localSheetId="0">[13]Macro!$E$37</definedName>
    <definedName name="test_CIT" comment="x">Macro!$E$36</definedName>
    <definedName name="test_dep" localSheetId="0">'[13]Dep&amp;WC'!$E$34</definedName>
    <definedName name="test_dep">Dep!$E$34</definedName>
    <definedName name="test_dsra1" localSheetId="0">[13]Macro!$E$24</definedName>
    <definedName name="test_dsra1">Macro!$E$24</definedName>
    <definedName name="test_dsra2" localSheetId="0">[13]CF!$E$98</definedName>
    <definedName name="test_dsra2">CF!$E$82</definedName>
    <definedName name="test_eqbalance" localSheetId="0">[13]Eq!$E$31</definedName>
    <definedName name="test_eqbalance">Eq!$E$31</definedName>
    <definedName name="test_eqtranslation" localSheetId="0">[13]Eq!$E$32</definedName>
    <definedName name="test_eqtranslation">Eq!$E$32</definedName>
    <definedName name="test_FCFdebt" comment="x" localSheetId="0">[13]Macro!$E$49</definedName>
    <definedName name="test_FCFdebt" comment="x">Macro!$E$48</definedName>
    <definedName name="test_funding" localSheetId="0">[13]IDC!$E$61</definedName>
    <definedName name="test_funding">IDC!$E$61</definedName>
    <definedName name="test_fx1">Inputs!#REF!</definedName>
    <definedName name="test_fx2">Inputs!#REF!</definedName>
    <definedName name="test_gearing">#REF!</definedName>
    <definedName name="test_gearing1" localSheetId="0">[13]BS!$E$38</definedName>
    <definedName name="test_gearing1">BS!$E$38</definedName>
    <definedName name="test_gearing2" localSheetId="0">[13]Inputs!$G$276</definedName>
    <definedName name="test_gearing2">Inputs!$F$208</definedName>
    <definedName name="test_IDCs" localSheetId="0">[13]Macro!$E$10</definedName>
    <definedName name="test_IDCs">Macro!$E$10</definedName>
    <definedName name="test_in" comment="x">Outputs!$D$48</definedName>
    <definedName name="test_jdfef" localSheetId="0">[13]Macro!$E$23</definedName>
    <definedName name="test_jdfef">Macro!$E$23</definedName>
    <definedName name="test_jdfunding" localSheetId="0">[13]DS!$E$135</definedName>
    <definedName name="test_jdfunding">DS!$E$105</definedName>
    <definedName name="test_jdprincipal" localSheetId="0">[13]DS!$E$136</definedName>
    <definedName name="test_jdprincipal">DS!$E$106</definedName>
    <definedName name="test_jdrepayment" localSheetId="0">[13]DS!$E$142</definedName>
    <definedName name="test_jdrepayment">DS!$E$112</definedName>
    <definedName name="test_jdsra" localSheetId="0">[13]Macro!$E$25</definedName>
    <definedName name="test_jdsra">Macro!$E$25</definedName>
    <definedName name="test_localtax" localSheetId="0">[13]Macro!$E$43</definedName>
    <definedName name="test_localtax">Macro!$E$42</definedName>
    <definedName name="test_mindscr" localSheetId="0">[13]CF!$E$182</definedName>
    <definedName name="test_mindscr">CF!$E$150</definedName>
    <definedName name="test_minjdscr" localSheetId="0">[13]CF!$E$184</definedName>
    <definedName name="test_minjdscr">CF!$E$152</definedName>
    <definedName name="test_minllcr" localSheetId="0">[13]CF!$E$183</definedName>
    <definedName name="test_minllcr">CF!$E$151</definedName>
    <definedName name="test_negativecash">#REF!</definedName>
    <definedName name="test_negativecash1" localSheetId="0">[13]CF!$E$115</definedName>
    <definedName name="test_negativecash1">CF!$E$84</definedName>
    <definedName name="test_negativecash2" localSheetId="0">[13]CF!$E$129</definedName>
    <definedName name="test_negativecash2">CF!$E$98</definedName>
    <definedName name="test_negativecash3" localSheetId="0">[13]CF!$E$168</definedName>
    <definedName name="test_negativecash3">CF!$E$136</definedName>
    <definedName name="test_opex" localSheetId="0">[13]CF!$E$49</definedName>
    <definedName name="test_opex">CF!$E$41</definedName>
    <definedName name="test_opperiod" localSheetId="0">[13]Flags!$E$13</definedName>
    <definedName name="test_opperiod">Flags!$E$13</definedName>
    <definedName name="test_out" comment="x" localSheetId="0">[13]Outputs!$D$60</definedName>
    <definedName name="test_out" comment="x">Outputs!$D$46</definedName>
    <definedName name="test_refifef" localSheetId="0">[13]Macro!$E$28</definedName>
    <definedName name="test_refifef">Macro!$E$27</definedName>
    <definedName name="test_resilience_sizing" localSheetId="0">[13]DS!$E$48</definedName>
    <definedName name="test_resilience_sizing">[18]DS!$E$49</definedName>
    <definedName name="test_scenario" localSheetId="0">[13]Inputs!$E$52</definedName>
    <definedName name="test_scenario">Inputs!$E$53</definedName>
    <definedName name="test_sdbalance" localSheetId="0">[13]DS!$E$77</definedName>
    <definedName name="test_sdbalance">DS!$E$55</definedName>
    <definedName name="test_sdfef" localSheetId="0">[13]Macro!$E$21</definedName>
    <definedName name="test_sdfef">Macro!$E$21</definedName>
    <definedName name="test_shlcap">#REF!</definedName>
    <definedName name="test_shlovercap1" localSheetId="0">[13]DS!$E$194</definedName>
    <definedName name="test_shlovercap1">DS!$E$164</definedName>
    <definedName name="test_shlovercap2" localSheetId="0">[13]DS!$E$155</definedName>
    <definedName name="test_shlovercap2">DS!$E$125</definedName>
    <definedName name="test_shlrepayment" localSheetId="0">[13]DS!$E$159</definedName>
    <definedName name="test_shlrepayment">DS!$E$129</definedName>
    <definedName name="test_sources" localSheetId="0">[13]IDC!$E$42</definedName>
    <definedName name="test_sources">IDC!$E$42</definedName>
    <definedName name="test_sourcesuses" localSheetId="0">[13]Inputs!$H$220</definedName>
    <definedName name="test_sourcesuses">Inputs!$H$154</definedName>
    <definedName name="test_stampduty" localSheetId="0">[13]Macro!$E$29</definedName>
    <definedName name="test_stampduty">Macro!$E$28</definedName>
    <definedName name="test_vatfacility" localSheetId="0">[13]DS!$E$40</definedName>
    <definedName name="test_vatfacility">DS!$E$33</definedName>
    <definedName name="TextRefCopyRangeCount" hidden="1">61</definedName>
    <definedName name="TF_LAHHT2" localSheetId="1" hidden="1">{#N/A,#N/A,FALSE,"INPUTS";#N/A,#N/A,FALSE,"PROFORMA BSHEET";#N/A,#N/A,FALSE,"COMBINED";#N/A,#N/A,FALSE,"HIGH YIELD";#N/A,#N/A,FALSE,"COMB_GRAPHS"}</definedName>
    <definedName name="TF_LAHHT2" localSheetId="0" hidden="1">{#N/A,#N/A,FALSE,"INPUTS";#N/A,#N/A,FALSE,"PROFORMA BSHEET";#N/A,#N/A,FALSE,"COMBINED";#N/A,#N/A,FALSE,"HIGH YIELD";#N/A,#N/A,FALSE,"COMB_GRAPHS"}</definedName>
    <definedName name="TF_LAHHT2" hidden="1">{#N/A,#N/A,FALSE,"INPUTS";#N/A,#N/A,FALSE,"PROFORMA BSHEET";#N/A,#N/A,FALSE,"COMBINED";#N/A,#N/A,FALSE,"HIGH YIELD";#N/A,#N/A,FALSE,"COMB_GRAPHS"}</definedName>
    <definedName name="tftchristine" localSheetId="1" hidden="1">{42,42,FALSE,"3";42,42,FALSE,"5";42,42,FALSE,"6";42,42,FALSE,"8";42,42,FALSE,"10";42,42,FALSE,"13";42,42,FALSE,"14";42,42,FALSE,"15";42,42,FALSE,"16"}</definedName>
    <definedName name="tftchristine" localSheetId="0" hidden="1">{42,42,FALSE,"3";42,42,FALSE,"5";42,42,FALSE,"6";42,42,FALSE,"8";42,42,FALSE,"10";42,42,FALSE,"13";42,42,FALSE,"14";42,42,FALSE,"15";42,42,FALSE,"16"}</definedName>
    <definedName name="tftchristine" hidden="1">{42,42,FALSE,"3";42,42,FALSE,"5";42,42,FALSE,"6";42,42,FALSE,"8";42,42,FALSE,"10";42,42,FALSE,"13";42,42,FALSE,"14";42,42,FALSE,"15";42,42,FALSE,"16"}</definedName>
    <definedName name="tina" localSheetId="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na" localSheetId="0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ne" localSheetId="1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tine" localSheetId="0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tine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TotalAssets" hidden="1">'[50]Audit gauge'!$G$10</definedName>
    <definedName name="TotalRevenue" hidden="1">'[50]Audit gauge'!$G$12</definedName>
    <definedName name="totchsc" hidden="1">[64]immo!$I$19:$I$27</definedName>
    <definedName name="toto" localSheetId="1" hidden="1">{42,42,FALSE,"3";42,42,FALSE,"5";42,42,FALSE,"6";42,42,FALSE,"8";42,42,FALSE,"10";42,42,FALSE,"13";42,42,FALSE,"14";42,42,FALSE,"15";42,42,FALSE,"16"}</definedName>
    <definedName name="toto" localSheetId="0" hidden="1">{42,42,FALSE,"3";42,42,FALSE,"5";42,42,FALSE,"6";42,42,FALSE,"8";42,42,FALSE,"10";42,42,FALSE,"13";42,42,FALSE,"14";42,42,FALSE,"15";42,42,FALSE,"16"}</definedName>
    <definedName name="toto" hidden="1">{42,42,FALSE,"3";42,42,FALSE,"5";42,42,FALSE,"6";42,42,FALSE,"8";42,42,FALSE,"10";42,42,FALSE,"13";42,42,FALSE,"14";42,42,FALSE,"15";42,42,FALSE,"16"}</definedName>
    <definedName name="toto2" localSheetId="1" hidden="1">{42,42,FALSE,"3";42,42,FALSE,"5";42,42,FALSE,"6";42,42,FALSE,"8";42,42,FALSE,"10";42,42,FALSE,"13";42,42,FALSE,"14";42,42,FALSE,"15";42,42,FALSE,"16"}</definedName>
    <definedName name="toto2" localSheetId="0" hidden="1">{42,42,FALSE,"3";42,42,FALSE,"5";42,42,FALSE,"6";42,42,FALSE,"8";42,42,FALSE,"10";42,42,FALSE,"13";42,42,FALSE,"14";42,42,FALSE,"15";42,42,FALSE,"16"}</definedName>
    <definedName name="toto2" hidden="1">{42,42,FALSE,"3";42,42,FALSE,"5";42,42,FALSE,"6";42,42,FALSE,"8";42,42,FALSE,"10";42,42,FALSE,"13";42,42,FALSE,"14";42,42,FALSE,"15";42,42,FALSE,"16"}</definedName>
    <definedName name="tre" localSheetId="1" hidden="1">{42,42,FALSE,"Eastern";42,42,FALSE,"Western"}</definedName>
    <definedName name="tre" localSheetId="0" hidden="1">{42,42,FALSE,"Eastern";42,42,FALSE,"Western"}</definedName>
    <definedName name="tre" hidden="1">{42,42,FALSE,"Eastern";42,42,FALSE,"Western"}</definedName>
    <definedName name="trial" localSheetId="1" hidden="1">{"Cover",#N/A,FALSE,"Cover";"Summary",#N/A,FALSE,"Summarpage"}</definedName>
    <definedName name="trial" localSheetId="0" hidden="1">{"Cover",#N/A,FALSE,"Cover";"Summary",#N/A,FALSE,"Summarpage"}</definedName>
    <definedName name="trial" hidden="1">{"Cover",#N/A,FALSE,"Cover";"Summary",#N/A,FALSE,"Summarpage"}</definedName>
    <definedName name="TT" localSheetId="1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TT" localSheetId="0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TT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underPPA">L180C5</definedName>
    <definedName name="unlevered_FCF_active">'FID deck outputs'!$C$59:$AG$59</definedName>
    <definedName name="unlevered_FCF_basaid_pasted">'FID deck outputs'!$C$60:$AG$60</definedName>
    <definedName name="unlevered_FCF_matrix_pasted">'FID deck outputs'!$C$61:$AG$61</definedName>
    <definedName name="Vail" localSheetId="1" hidden="1">{"PVGraph2",#N/A,FALSE,"PV Data"}</definedName>
    <definedName name="Vail" localSheetId="0" hidden="1">{"PVGraph2",#N/A,FALSE,"PV Data"}</definedName>
    <definedName name="Vail" hidden="1">{"PVGraph2",#N/A,FALSE,"PV Data"}</definedName>
    <definedName name="VAR" localSheetId="1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VAR" localSheetId="0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VAR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VAT_in">#REF!</definedName>
    <definedName name="vnbvbnvbn" localSheetId="0" hidden="1">#REF!</definedName>
    <definedName name="vnbvbnvbn" hidden="1">#REF!</definedName>
    <definedName name="w" localSheetId="1" hidden="1">{"'WEB azoc prov'!$B$85:$L$123"}</definedName>
    <definedName name="w" localSheetId="0" hidden="1">{"'WEB azoc prov'!$B$85:$L$123"}</definedName>
    <definedName name="w" hidden="1">{"'WEB azoc prov'!$B$85:$L$123"}</definedName>
    <definedName name="wasauchimmerdass2" localSheetId="1" hidden="1">{#N/A,#N/A,FALSE,"Exec Summary";"FY96_View",#N/A,FALSE,"NOR Forecast";#N/A,#N/A,FALSE,"Dates"}</definedName>
    <definedName name="wasauchimmerdass2" localSheetId="0" hidden="1">{#N/A,#N/A,FALSE,"Exec Summary";"FY96_View",#N/A,FALSE,"NOR Forecast";#N/A,#N/A,FALSE,"Dates"}</definedName>
    <definedName name="wasauchimmerdass2" hidden="1">{#N/A,#N/A,FALSE,"Exec Summary";"FY96_View",#N/A,FALSE,"NOR Forecast";#N/A,#N/A,FALSE,"Dates"}</definedName>
    <definedName name="wasauchimmerdasseinmag" localSheetId="1" hidden="1">{#N/A,#N/A,FALSE,"Exec Summary";"FY96_View",#N/A,FALSE,"NOR Forecast";#N/A,#N/A,FALSE,"Dates"}</definedName>
    <definedName name="wasauchimmerdasseinmag" localSheetId="0" hidden="1">{#N/A,#N/A,FALSE,"Exec Summary";"FY96_View",#N/A,FALSE,"NOR Forecast";#N/A,#N/A,FALSE,"Dates"}</definedName>
    <definedName name="wasauchimmerdasseinmag" hidden="1">{#N/A,#N/A,FALSE,"Exec Summary";"FY96_View",#N/A,FALSE,"NOR Forecast";#N/A,#N/A,FALSE,"Dates"}</definedName>
    <definedName name="Watsco" localSheetId="1" hidden="1">{42,42,FALSE,"Eastern";42,42,FALSE,"Western"}</definedName>
    <definedName name="Watsco" localSheetId="0" hidden="1">{42,42,FALSE,"Eastern";42,42,FALSE,"Western"}</definedName>
    <definedName name="Watsco" hidden="1">{42,42,FALSE,"Eastern";42,42,FALSE,"Western"}</definedName>
    <definedName name="wdq" localSheetId="1" hidden="1">{"ProspettoImposte",42,FALSE,"Prospetto imposte";"Scritture",42,FALSE,"Scritture"}</definedName>
    <definedName name="wdq" localSheetId="0" hidden="1">{"ProspettoImposte",42,FALSE,"Prospetto imposte";"Scritture",42,FALSE,"Scritture"}</definedName>
    <definedName name="wdq" hidden="1">{"ProspettoImposte",42,FALSE,"Prospetto imposte";"Scritture",42,FALSE,"Scritture"}</definedName>
    <definedName name="wer" localSheetId="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er" localSheetId="0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er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ererwer" localSheetId="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erwer" localSheetId="0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n" localSheetId="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n" localSheetId="0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IN" localSheetId="1" hidden="1">{"' calendrier 2000'!$A$1:$Q$38"}</definedName>
    <definedName name="WIN" localSheetId="0" hidden="1">{"' calendrier 2000'!$A$1:$Q$38"}</definedName>
    <definedName name="WIN" hidden="1">{"' calendrier 2000'!$A$1:$Q$38"}</definedName>
    <definedName name="wqpkdnqwpdion" localSheetId="1" hidden="1">{"'WEB azoc prov'!$B$85:$L$123"}</definedName>
    <definedName name="wqpkdnqwpdion" localSheetId="0" hidden="1">{"'WEB azoc prov'!$B$85:$L$123"}</definedName>
    <definedName name="wqpkdnqwpdion" hidden="1">{"'WEB azoc prov'!$B$85:$L$123"}</definedName>
    <definedName name="wrd.2._.pagers.3" localSheetId="1" hidden="1">{"Cover",#N/A,FALSE,"Cover";"Summary",#N/A,FALSE,"Summarpage"}</definedName>
    <definedName name="wrd.2._.pagers.3" localSheetId="0" hidden="1">{"Cover",#N/A,FALSE,"Cover";"Summary",#N/A,FALSE,"Summarpage"}</definedName>
    <definedName name="wrd.2._.pagers.3" hidden="1">{"Cover",#N/A,FALSE,"Cover";"Summary",#N/A,FALSE,"Summarpage"}</definedName>
    <definedName name="wrn.1." localSheetId="1" hidden="1">{"cover",#N/A,TRUE,"Cover";"toc1",#N/A,TRUE,"TOC";"ts1",#N/A,TRUE,"Transaction Summary";"ei",#N/A,TRUE,"Earnings Impact";"ad",#N/A,TRUE,"accretion dilution"}</definedName>
    <definedName name="wrn.1." localSheetId="0" hidden="1">{"cover",#N/A,TRUE,"Cover";"toc1",#N/A,TRUE,"TOC";"ts1",#N/A,TRUE,"Transaction Summary";"ei",#N/A,TRUE,"Earnings Impact";"ad",#N/A,TRUE,"accretion dilution"}</definedName>
    <definedName name="wrn.1." hidden="1">{"cover",#N/A,TRUE,"Cover";"toc1",#N/A,TRUE,"TOC";"ts1",#N/A,TRUE,"Transaction Summary";"ei",#N/A,TRUE,"Earnings Impact";"ad",#N/A,TRUE,"accretion dilution"}</definedName>
    <definedName name="wrn.10." localSheetId="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0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5" localSheetId="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5" localSheetId="0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yp._.balance._.sheet." localSheetId="1" hidden="1">{"10yp balance sheet",#N/A,FALSE,"Celtel alternative 6"}</definedName>
    <definedName name="wrn.10yp._.balance._.sheet." localSheetId="0" hidden="1">{"10yp balance sheet",#N/A,FALSE,"Celtel alternative 6"}</definedName>
    <definedName name="wrn.10yp._.balance._.sheet." hidden="1">{"10yp balance sheet",#N/A,FALSE,"Celtel alternative 6"}</definedName>
    <definedName name="wrn.10yp._.capex." localSheetId="1" hidden="1">{"10yp capex",#N/A,FALSE,"Celtel alternative 6"}</definedName>
    <definedName name="wrn.10yp._.capex." localSheetId="0" hidden="1">{"10yp capex",#N/A,FALSE,"Celtel alternative 6"}</definedName>
    <definedName name="wrn.10yp._.capex." hidden="1">{"10yp capex",#N/A,FALSE,"Celtel alternative 6"}</definedName>
    <definedName name="wrn.10yp._.customers." localSheetId="1" hidden="1">{"10yp customers",#N/A,FALSE,"Celtel alternative 6"}</definedName>
    <definedName name="wrn.10yp._.customers." localSheetId="0" hidden="1">{"10yp customers",#N/A,FALSE,"Celtel alternative 6"}</definedName>
    <definedName name="wrn.10yp._.customers." hidden="1">{"10yp customers",#N/A,FALSE,"Celtel alternative 6"}</definedName>
    <definedName name="wrn.10yp._.graphs." localSheetId="1" hidden="1">{"10yp graphs",#N/A,FALSE,"Market Data"}</definedName>
    <definedName name="wrn.10yp._.graphs." localSheetId="0" hidden="1">{"10yp graphs",#N/A,FALSE,"Market Data"}</definedName>
    <definedName name="wrn.10yp._.graphs." hidden="1">{"10yp graphs",#N/A,FALSE,"Market Data"}</definedName>
    <definedName name="wrn.10yp._.key._.data." localSheetId="1" hidden="1">{"10yp key data",#N/A,FALSE,"Market Data"}</definedName>
    <definedName name="wrn.10yp._.key._.data." localSheetId="0" hidden="1">{"10yp key data",#N/A,FALSE,"Market Data"}</definedName>
    <definedName name="wrn.10yp._.key._.data." hidden="1">{"10yp key data",#N/A,FALSE,"Market Data"}</definedName>
    <definedName name="wrn.10yp._.profit._.and._.loss." localSheetId="1" hidden="1">{"10yp profit and loss",#N/A,FALSE,"Celtel alternative 6"}</definedName>
    <definedName name="wrn.10yp._.profit._.and._.loss." localSheetId="0" hidden="1">{"10yp profit and loss",#N/A,FALSE,"Celtel alternative 6"}</definedName>
    <definedName name="wrn.10yp._.profit._.and._.loss." hidden="1">{"10yp profit and loss",#N/A,FALSE,"Celtel alternative 6"}</definedName>
    <definedName name="wrn.10yp._.tariffs." localSheetId="1" hidden="1">{"10yp tariffs",#N/A,FALSE,"Celtel alternative 6"}</definedName>
    <definedName name="wrn.10yp._.tariffs." localSheetId="0" hidden="1">{"10yp tariffs",#N/A,FALSE,"Celtel alternative 6"}</definedName>
    <definedName name="wrn.10yp._.tariffs." hidden="1">{"10yp tariffs",#N/A,FALSE,"Celtel alternative 6"}</definedName>
    <definedName name="wrn.11." localSheetId="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0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localSheetId="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0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0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0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0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0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0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0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0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localSheetId="1" hidden="1">{"cover",#N/A,TRUE,"Cover";"toc1",#N/A,TRUE,"TOC";"ts1",#N/A,TRUE,"Transaction Summary";"ei1",#N/A,TRUE,"Earnings Impact";"ad1",#N/A,TRUE,"accretion dilution"}</definedName>
    <definedName name="wrn.2." localSheetId="0" hidden="1">{"cover",#N/A,TRUE,"Cover";"toc1",#N/A,TRUE,"TOC";"ts1",#N/A,TRUE,"Transaction Summary";"ei1",#N/A,TRUE,"Earnings Impact";"ad1",#N/A,TRUE,"accretion dilution"}</definedName>
    <definedName name="wrn.2." hidden="1">{"cover",#N/A,TRUE,"Cover";"toc1",#N/A,TRUE,"TOC";"ts1",#N/A,TRUE,"Transaction Summary";"ei1",#N/A,TRUE,"Earnings Impact";"ad1",#N/A,TRUE,"accretion dilution"}</definedName>
    <definedName name="wrn.2._.pagers." localSheetId="1" hidden="1">{"Cover",#N/A,FALSE,"Cover";"Summary",#N/A,FALSE,"Summarpage"}</definedName>
    <definedName name="wrn.2._.pagers." localSheetId="0" hidden="1">{"Cover",#N/A,FALSE,"Cover";"Summary",#N/A,FALSE,"Summarpage"}</definedName>
    <definedName name="wrn.2._.pagers." hidden="1">{"Cover",#N/A,FALSE,"Cover";"Summary",#N/A,FALSE,"Summarpage"}</definedName>
    <definedName name="wrn.2._.pagers.2" localSheetId="1" hidden="1">{"Cover",#N/A,FALSE,"Cover";"Summary",#N/A,FALSE,"Summarpage"}</definedName>
    <definedName name="wrn.2._.pagers.2" localSheetId="0" hidden="1">{"Cover",#N/A,FALSE,"Cover";"Summary",#N/A,FALSE,"Summarpage"}</definedName>
    <definedName name="wrn.2._.pagers.2" hidden="1">{"Cover",#N/A,FALSE,"Cover";"Summary",#N/A,FALSE,"Summarpage"}</definedName>
    <definedName name="wrn.20." localSheetId="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0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localSheetId="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0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0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0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0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localSheetId="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0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0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0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0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0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1" hidden="1">{"cover",#N/A,TRUE,"Cover";"toc1",#N/A,TRUE,"TOC";"ts1",#N/A,TRUE,"Transaction Summary";"ei2",#N/A,TRUE,"Earnings Impact";"ad2",#N/A,TRUE,"accretion dilution"}</definedName>
    <definedName name="wrn.3." localSheetId="0" hidden="1">{"cover",#N/A,TRUE,"Cover";"toc1",#N/A,TRUE,"TOC";"ts1",#N/A,TRUE,"Transaction Summary";"ei2",#N/A,TRUE,"Earnings Impact";"ad2",#N/A,TRUE,"accretion dilution"}</definedName>
    <definedName name="wrn.3." hidden="1">{"cover",#N/A,TRUE,"Cover";"toc1",#N/A,TRUE,"TOC";"ts1",#N/A,TRUE,"Transaction Summary";"ei2",#N/A,TRUE,"Earnings Impact";"ad2",#N/A,TRUE,"accretion dilution"}</definedName>
    <definedName name="wrn.3..pagers." localSheetId="1" hidden="1">{"Cover",#N/A,FALSE,"Cover";"Summary",#N/A,FALSE,"Summarpage"}</definedName>
    <definedName name="wrn.3..pagers." localSheetId="0" hidden="1">{"Cover",#N/A,FALSE,"Cover";"Summary",#N/A,FALSE,"Summarpage"}</definedName>
    <definedName name="wrn.3..pagers." hidden="1">{"Cover",#N/A,FALSE,"Cover";"Summary",#N/A,FALSE,"Summarpage"}</definedName>
    <definedName name="wrn.30." localSheetId="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0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localSheetId="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0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0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0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0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0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0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0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0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0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1" hidden="1">{"toc1",#N/A,FALSE,"TOC";"cover",#N/A,FALSE,"Cover";"ts1",#N/A,FALSE,"Transaction Summary";"ei3",#N/A,FALSE,"Earnings Impact";"ad3",#N/A,FALSE,"accretion dilution"}</definedName>
    <definedName name="wrn.4." localSheetId="0" hidden="1">{"toc1",#N/A,FALSE,"TOC";"cover",#N/A,FALSE,"Cover";"ts1",#N/A,FALSE,"Transaction Summary";"ei3",#N/A,FALSE,"Earnings Impact";"ad3",#N/A,FALSE,"accretion dilution"}</definedName>
    <definedName name="wrn.4." hidden="1">{"toc1",#N/A,FALSE,"TOC";"cover",#N/A,FALSE,"Cover";"ts1",#N/A,FALSE,"Transaction Summary";"ei3",#N/A,FALSE,"Earnings Impact";"ad3",#N/A,FALSE,"accretion dilution"}</definedName>
    <definedName name="wrn.40." localSheetId="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0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0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0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0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0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0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0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0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0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1" hidden="1">{"cover",#N/A,TRUE,"Cover";"toc2",#N/A,TRUE,"TOC";"ts1",#N/A,TRUE,"Transaction Summary";"ei",#N/A,TRUE,"Earnings Impact";"ad",#N/A,TRUE,"accretion dilution";"hg",#N/A,TRUE,"Has-Gets"}</definedName>
    <definedName name="wrn.5." localSheetId="0" hidden="1">{"cover",#N/A,TRUE,"Cover";"toc2",#N/A,TRUE,"TOC";"ts1",#N/A,TRUE,"Transaction Summary";"ei",#N/A,TRUE,"Earnings Impact";"ad",#N/A,TRUE,"accretion dilution";"hg",#N/A,TRUE,"Has-Gets"}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localSheetId="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0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localSheetId="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0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0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0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0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0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0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0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0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0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1" hidden="1">{"cover",#N/A,TRUE,"Cover";"toc2",#N/A,TRUE,"TOC";"ts1",#N/A,TRUE,"Transaction Summary";"ei1",#N/A,TRUE,"Earnings Impact";"ad1",#N/A,TRUE,"accretion dilution";"hg1",#N/A,TRUE,"Has-Gets"}</definedName>
    <definedName name="wrn.6." localSheetId="0" hidden="1">{"cover",#N/A,TRUE,"Cover";"toc2",#N/A,TRUE,"TOC";"ts1",#N/A,TRUE,"Transaction Summary";"ei1",#N/A,TRUE,"Earnings Impact";"ad1",#N/A,TRUE,"accretion dilution";"hg1",#N/A,TRUE,"Has-Gets"}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localSheetId="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0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0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0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0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0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0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0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0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0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0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1" hidden="1">{"cover",#N/A,TRUE,"Cover";"toc2",#N/A,TRUE,"TOC";"ts1",#N/A,TRUE,"Transaction Summary";"ei2c",#N/A,TRUE,"Earnings Impact";"ad2",#N/A,TRUE,"accretion dilution";"hg2",#N/A,TRUE,"Has-Gets"}</definedName>
    <definedName name="wrn.7." localSheetId="0" hidden="1">{"cover",#N/A,TRUE,"Cover";"toc2",#N/A,TRUE,"TOC";"ts1",#N/A,TRUE,"Transaction Summary";"ei2c",#N/A,TRUE,"Earnings Impact";"ad2",#N/A,TRUE,"accretion dilution";"hg2",#N/A,TRUE,"Has-Gets"}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localSheetId="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0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localSheetId="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0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0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localSheetId="1" hidden="1">{"cover",#N/A,TRUE,"Cover";"toc2",#N/A,TRUE,"TOC";"ts1",#N/A,TRUE,"Transaction Summary";"ei3",#N/A,TRUE,"Earnings Impact";"ad3",#N/A,TRUE,"accretion dilution";"hg3",#N/A,TRUE,"Has-Gets"}</definedName>
    <definedName name="wrn.8." localSheetId="0" hidden="1">{"cover",#N/A,TRUE,"Cover";"toc2",#N/A,TRUE,"TOC";"ts1",#N/A,TRUE,"Transaction Summary";"ei3",#N/A,TRUE,"Earnings Impact";"ad3",#N/A,TRUE,"accretion dilution";"hg3",#N/A,TRUE,"Has-Gets"}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localSheetId="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0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9" localSheetId="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" localSheetId="0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Accounts." localSheetId="1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wrn.Accounts." localSheetId="0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wrn.Accounts.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wrn.Accounts._.and._.Assumptions.b" localSheetId="1" hidden="1">{"S&amp;U",42,FALSE,"s&amp;u";"financing",42,FALSE,"Input";"financing2",42,FALSE,"Input";"Balance Sheet",42,FALSE,"BS";"P&amp;L",42,FALSE,"P&amp;L";"Cashflow",42,FALSE,"CF"}</definedName>
    <definedName name="wrn.Accounts._.and._.Assumptions.b" localSheetId="0" hidden="1">{"S&amp;U",42,FALSE,"s&amp;u";"financing",42,FALSE,"Input";"financing2",42,FALSE,"Input";"Balance Sheet",42,FALSE,"BS";"P&amp;L",42,FALSE,"P&amp;L";"Cashflow",42,FALSE,"CF"}</definedName>
    <definedName name="wrn.Accounts._.and._.Assumptions.b" hidden="1">{"S&amp;U",42,FALSE,"s&amp;u";"financing",42,FALSE,"Input";"financing2",42,FALSE,"Input";"Balance Sheet",42,FALSE,"BS";"P&amp;L",42,FALSE,"P&amp;L";"Cashflow",42,FALSE,"CF"}</definedName>
    <definedName name="wrn.acq_fin_stats" localSheetId="1" hidden="1">{"Acquiror Income Statement",#N/A,TRUE,"Acquiror";"Acquiror Balance Sheet",#N/A,TRUE,"Acquiror";"Acquiror Cash Flow",#N/A,TRUE,"Acquiror"}</definedName>
    <definedName name="wrn.acq_fin_stats" localSheetId="0" hidden="1">{"Acquiror Income Statement",#N/A,TRUE,"Acquiror";"Acquiror Balance Sheet",#N/A,TRUE,"Acquiror";"Acquiror Cash Flow",#N/A,TRUE,"Acquiror"}</definedName>
    <definedName name="wrn.acq_fin_stats" hidden="1">{"Acquiror Income Statement",#N/A,TRUE,"Acquiror";"Acquiror Balance Sheet",#N/A,TRUE,"Acquiror";"Acquiror Cash Flow",#N/A,TRUE,"Acquiror"}</definedName>
    <definedName name="wrn.Acquiror._.Financial._.Statements." localSheetId="1" hidden="1">{"Acquiror Income Statement",#N/A,TRUE,"Acquiror";"Acquiror Balance Sheet",#N/A,TRUE,"Acquiror";"Acquiror Cash Flow",#N/A,TRUE,"Acquiror"}</definedName>
    <definedName name="wrn.Acquiror._.Financial._.Statements." localSheetId="0" hidden="1">{"Acquiror Income Statement",#N/A,TRUE,"Acquiror";"Acquiror Balance Sheet",#N/A,TRUE,"Acquiror";"Acquiror Cash Flow",#N/A,TRUE,"Acquiror"}</definedName>
    <definedName name="wrn.Acquiror._.Financial._.Statements." hidden="1">{"Acquiror Income Statement",#N/A,TRUE,"Acquiror";"Acquiror Balance Sheet",#N/A,TRUE,"Acquiror";"Acquiror Cash Flow",#N/A,TRUE,"Acquiror"}</definedName>
    <definedName name="wrn.ACTUALS." localSheetId="1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wrn.ACTUALS." localSheetId="0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wrn.ACTUALS.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wrn.adj95." localSheetId="1" hidden="1">{"adj95mult",#N/A,FALSE,"COMPCO";"adj95est",#N/A,FALSE,"COMPCO"}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1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Financial._.Statements." localSheetId="1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._.Financial._.Statements." localSheetId="0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._.Financial._.Statements.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._.Pages.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ections." localSheetId="1" hidden="1">{"Data Entry",#N/A,FALSE,"COMPTEMP";"Ratios",#N/A,FALSE,"COMPTEMP";"Aggregate Values",#N/A,FALSE,"COMPTEMP";"Equity Multiples",#N/A,FALSE,"COMPTEMP";"Summary Overview",#N/A,FALSE,"COMPTEMP"}</definedName>
    <definedName name="wrn.All._.Sections." localSheetId="0" hidden="1">{"Data Entry",#N/A,FALSE,"COMPTEMP";"Ratios",#N/A,FALSE,"COMPTEMP";"Aggregate Values",#N/A,FALSE,"COMPTEMP";"Equity Multiples",#N/A,FALSE,"COMPTEMP";"Summary Overview",#N/A,FALSE,"COMPTEMP"}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ums." localSheetId="1" hidden="1">{"ohallocsum",#N/A,FALSE,"BU&amp;CSRA Unalloc.";"TOTALSUM",#N/A,FALSE,"Total";"rehabsum",#N/A,FALSE,"Rehab";"prestressum",#N/A,FALSE,"Prestress";"pipesum",#N/A,FALSE,"Pipe";"ohallocsum",#N/A,FALSE,"BU&amp;CSRA Unalloc.";"pepipesum",#N/A,FALSE,"PE Pipe";"distrisum",#N/A,FALSE,"Distribution";"concsum",#N/A,FALSE,"Concrete";"cementsum",#N/A,FALSE,"Cement";"bmsum",#N/A,FALSE,"Bldg. Materials";"blocksum",#N/A,FALSE,"Block";"asphaltsum",#N/A,FALSE,"Asphalt";"aggsum",#N/A,FALSE,"Aggregate"}</definedName>
    <definedName name="wrn.All._.Sums." localSheetId="0" hidden="1">{"ohallocsum",#N/A,FALSE,"BU&amp;CSRA Unalloc.";"TOTALSUM",#N/A,FALSE,"Total";"rehabsum",#N/A,FALSE,"Rehab";"prestressum",#N/A,FALSE,"Prestress";"pipesum",#N/A,FALSE,"Pipe";"ohallocsum",#N/A,FALSE,"BU&amp;CSRA Unalloc.";"pepipesum",#N/A,FALSE,"PE Pipe";"distrisum",#N/A,FALSE,"Distribution";"concsum",#N/A,FALSE,"Concrete";"cementsum",#N/A,FALSE,"Cement";"bmsum",#N/A,FALSE,"Bldg. Materials";"blocksum",#N/A,FALSE,"Block";"asphaltsum",#N/A,FALSE,"Asphalt";"aggsum",#N/A,FALSE,"Aggregate"}</definedName>
    <definedName name="wrn.All._.Sums." hidden="1">{"ohallocsum",#N/A,FALSE,"BU&amp;CSRA Unalloc.";"TOTALSUM",#N/A,FALSE,"Total";"rehabsum",#N/A,FALSE,"Rehab";"prestressum",#N/A,FALSE,"Prestress";"pipesum",#N/A,FALSE,"Pipe";"ohallocsum",#N/A,FALSE,"BU&amp;CSRA Unalloc.";"pepipesum",#N/A,FALSE,"PE Pipe";"distrisum",#N/A,FALSE,"Distribution";"concsum",#N/A,FALSE,"Concrete";"cementsum",#N/A,FALSE,"Cement";"bmsum",#N/A,FALSE,"Bldg. Materials";"blocksum",#N/A,FALSE,"Block";"asphaltsum",#N/A,FALSE,"Asphalt";"aggsum",#N/A,FALSE,"Aggregate"}</definedName>
    <definedName name="wrn.ALL._1" localSheetId="1" hidden="1">{"Summary",#N/A,FALSE,"Sheet1";"Source_Data",#N/A,FALSE,"Sheet1"}</definedName>
    <definedName name="wrn.ALL._1" localSheetId="0" hidden="1">{"Summary",#N/A,FALSE,"Sheet1";"Source_Data",#N/A,FALSE,"Sheet1"}</definedName>
    <definedName name="wrn.ALL._1" hidden="1">{"Summary",#N/A,FALSE,"Sheet1";"Source_Data",#N/A,FALSE,"Sheet1"}</definedName>
    <definedName name="wrn.all_fin_stat" localSheetId="1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_fin_stat" localSheetId="0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_fin_stat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igator." localSheetId="1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0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mortization" localSheetId="1" hidden="1">{"Exist Debt Amort",#N/A,TRUE,"Financials";"Intangible Amort",#N/A,TRUE,"Financials";"Proj Debt Amort",#N/A,TRUE,"Financials";"Proj Pfd Amort",#N/A,TRUE,"Financials"}</definedName>
    <definedName name="wrn.Amortization" localSheetId="0" hidden="1">{"Exist Debt Amort",#N/A,TRUE,"Financials";"Intangible Amort",#N/A,TRUE,"Financials";"Proj Debt Amort",#N/A,TRUE,"Financials";"Proj Pfd Amort",#N/A,TRUE,"Financials"}</definedName>
    <definedName name="wrn.Amortization" hidden="1">{"Exist Debt Amort",#N/A,TRUE,"Financials";"Intangible Amort",#N/A,TRUE,"Financials";"Proj Debt Amort",#N/A,TRUE,"Financials";"Proj Pfd Amort",#N/A,TRUE,"Financials"}</definedName>
    <definedName name="wrn.Amortization." localSheetId="1" hidden="1">{"Exist Debt Amort",#N/A,TRUE,"Financials";"Intangible Amort",#N/A,TRUE,"Financials";"Proj Debt Amort",#N/A,TRUE,"Financials";"Proj Pfd Amort",#N/A,TRUE,"Financials"}</definedName>
    <definedName name="wrn.Amortization." localSheetId="0" hidden="1">{"Exist Debt Amort",#N/A,TRUE,"Financials";"Intangible Amort",#N/A,TRUE,"Financials";"Proj Debt Amort",#N/A,TRUE,"Financials";"Proj Pfd Amort",#N/A,TRUE,"Financials"}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ndy." localSheetId="1" hidden="1">{"andy_p",#N/A,FALSE,"A";"andy_s",#N/A,FALSE,"A"}</definedName>
    <definedName name="wrn.andy." localSheetId="0" hidden="1">{"andy_p",#N/A,FALSE,"A";"andy_s",#N/A,FALSE,"A"}</definedName>
    <definedName name="wrn.andy." hidden="1">{"andy_p",#N/A,FALSE,"A";"andy_s",#N/A,FALSE,"A"}</definedName>
    <definedName name="wrn.Annual._.Summary." localSheetId="1" hidden="1">{#N/A,#N/A,FALSE,"Annual Summary"}</definedName>
    <definedName name="wrn.Annual._.Summary." localSheetId="0" hidden="1">{#N/A,#N/A,FALSE,"Annual Summary"}</definedName>
    <definedName name="wrn.Annual._.Summary." hidden="1">{#N/A,#N/A,FALSE,"Annual Summary"}</definedName>
    <definedName name="wrn.Asia.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1" hidden="1">{#N/A,#N/A,FALSE,"Assumptions"}</definedName>
    <definedName name="wrn.Assumptions." localSheetId="0" hidden="1">{#N/A,#N/A,FALSE,"Assumptions"}</definedName>
    <definedName name="wrn.Assumptions." hidden="1">{#N/A,#N/A,FALSE,"Assumptions"}</definedName>
    <definedName name="wrn.BankView." localSheetId="1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nkView." localSheetId="0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nkView.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nkView.2" localSheetId="1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nkView.2" localSheetId="0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nkView.2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ook." localSheetId="1" hidden="1">{"EVA",#N/A,FALSE,"SMT2";#N/A,#N/A,FALSE,"Summary";#N/A,#N/A,FALSE,"Graphs";#N/A,#N/A,FALSE,"4 Panel"}</definedName>
    <definedName name="wrn.Book." localSheetId="0" hidden="1">{"EVA",#N/A,FALSE,"SMT2";#N/A,#N/A,FALSE,"Summary";#N/A,#N/A,FALSE,"Graphs";#N/A,#N/A,FALSE,"4 Panel"}</definedName>
    <definedName name="wrn.Book." hidden="1">{"EVA",#N/A,FALSE,"SMT2";#N/A,#N/A,FALSE,"Summary";#N/A,#N/A,FALSE,"Graphs";#N/A,#N/A,FALSE,"4 Panel"}</definedName>
    <definedName name="wrn.Book._1" localSheetId="1" hidden="1">{"EVA",#N/A,FALSE,"SMT2";#N/A,#N/A,FALSE,"Summary";#N/A,#N/A,FALSE,"Graphs";#N/A,#N/A,FALSE,"4 Panel"}</definedName>
    <definedName name="wrn.Book._1" localSheetId="0" hidden="1">{"EVA",#N/A,FALSE,"SMT2";#N/A,#N/A,FALSE,"Summary";#N/A,#N/A,FALSE,"Graphs";#N/A,#N/A,FALSE,"4 Panel"}</definedName>
    <definedName name="wrn.Book._1" hidden="1">{"EVA",#N/A,FALSE,"SMT2";#N/A,#N/A,FALSE,"Summary";#N/A,#N/A,FALSE,"Graphs";#N/A,#N/A,FALSE,"4 Panel"}</definedName>
    <definedName name="wrn.BP." localSheetId="1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wrn.BP." localSheetId="0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wrn.BP.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wrn.breakup." localSheetId="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" localSheetId="0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udget._.balance._.sheet." localSheetId="1" hidden="1">{"bugdet992000 balance sheet",#N/A,FALSE,"Celtel alternative 6"}</definedName>
    <definedName name="wrn.budget._.balance._.sheet." localSheetId="0" hidden="1">{"bugdet992000 balance sheet",#N/A,FALSE,"Celtel alternative 6"}</definedName>
    <definedName name="wrn.budget._.balance._.sheet." hidden="1">{"bugdet992000 balance sheet",#N/A,FALSE,"Celtel alternative 6"}</definedName>
    <definedName name="wrn.budget._.capex." localSheetId="1" hidden="1">{"budget992000 capex",#N/A,FALSE,"Celtel alternative 6"}</definedName>
    <definedName name="wrn.budget._.capex." localSheetId="0" hidden="1">{"budget992000 capex",#N/A,FALSE,"Celtel alternative 6"}</definedName>
    <definedName name="wrn.budget._.capex." hidden="1">{"budget992000 capex",#N/A,FALSE,"Celtel alternative 6"}</definedName>
    <definedName name="wrn.budget._.customers." localSheetId="1" hidden="1">{"budget992000_customers",#N/A,FALSE,"Celtel alternative 6"}</definedName>
    <definedName name="wrn.budget._.customers." localSheetId="0" hidden="1">{"budget992000_customers",#N/A,FALSE,"Celtel alternative 6"}</definedName>
    <definedName name="wrn.budget._.customers." hidden="1">{"budget992000_customers",#N/A,FALSE,"Celtel alternative 6"}</definedName>
    <definedName name="wrn.budget._.profit._.and._.loss." localSheetId="1" hidden="1">{"budget992000 profit and loss",#N/A,FALSE,"Celtel alternative 6"}</definedName>
    <definedName name="wrn.budget._.profit._.and._.loss." localSheetId="0" hidden="1">{"budget992000 profit and loss",#N/A,FALSE,"Celtel alternative 6"}</definedName>
    <definedName name="wrn.budget._.profit._.and._.loss." hidden="1">{"budget992000 profit and loss",#N/A,FALSE,"Celtel alternative 6"}</definedName>
    <definedName name="wrn.budget._.tariffs._.and._.usage." localSheetId="1" hidden="1">{"budget992000 tariff and usage",#N/A,FALSE,"Celtel alternative 6"}</definedName>
    <definedName name="wrn.budget._.tariffs._.and._.usage." localSheetId="0" hidden="1">{"budget992000 tariff and usage",#N/A,FALSE,"Celtel alternative 6"}</definedName>
    <definedName name="wrn.budget._.tariffs._.and._.usage." hidden="1">{"budget992000 tariff and usage",#N/A,FALSE,"Celtel alternative 6"}</definedName>
    <definedName name="wrn.BVB." localSheetId="1" hidden="1">{"BVB",#N/A,FALSE,"Kosten"}</definedName>
    <definedName name="wrn.BVB." localSheetId="0" hidden="1">{"BVB",#N/A,FALSE,"Kosten"}</definedName>
    <definedName name="wrn.BVB." hidden="1">{"BVB",#N/A,FALSE,"Kosten"}</definedName>
    <definedName name="wrn.capital_depr." localSheetId="1" hidden="1">{"capx97",#N/A,FALSE,"Capital";"capx98",#N/A,FALSE,"Capital"}</definedName>
    <definedName name="wrn.capital_depr." localSheetId="0" hidden="1">{"capx97",#N/A,FALSE,"Capital";"capx98",#N/A,FALSE,"Capital"}</definedName>
    <definedName name="wrn.capital_depr." hidden="1">{"capx97",#N/A,FALSE,"Capital";"capx98",#N/A,FALSE,"Capital"}</definedName>
    <definedName name="wrn.Cash._.Flow._.Statement." localSheetId="1" hidden="1">{#N/A,#N/A,FALSE,"Financial Datas"}</definedName>
    <definedName name="wrn.Cash._.Flow._.Statement." localSheetId="0" hidden="1">{#N/A,#N/A,FALSE,"Financial Datas"}</definedName>
    <definedName name="wrn.Cash._.Flow._.Statement." hidden="1">{#N/A,#N/A,FALSE,"Financial Datas"}</definedName>
    <definedName name="wrn.Cash._.Plan." localSheetId="1" hidden="1">{"cash plan",#N/A,FALSE,"fccashflow"}</definedName>
    <definedName name="wrn.Cash._.Plan." localSheetId="0" hidden="1">{"cash plan",#N/A,FALSE,"fccashflow"}</definedName>
    <definedName name="wrn.Cash._.Plan." hidden="1">{"cash plan",#N/A,FALSE,"fccashflow"}</definedName>
    <definedName name="wrn.COMBINED." localSheetId="1" hidden="1">{#N/A,#N/A,FALSE,"INPUTS";#N/A,#N/A,FALSE,"PROFORMA BSHEET";#N/A,#N/A,FALSE,"COMBINED";#N/A,#N/A,FALSE,"HIGH YIELD";#N/A,#N/A,FALSE,"COMB_GRAPHS"}</definedName>
    <definedName name="wrn.COMBINED." localSheetId="0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pco." localSheetId="1" hidden="1">{"page1",#N/A,FALSE,"BHCOMPC5";"page2",#N/A,FALSE,"BHCOMPC5";"page3",#N/A,FALSE,"BHCOMPC5";"page4",#N/A,FALSE,"BHCOMPC5"}</definedName>
    <definedName name="wrn.compco." localSheetId="0" hidden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mplete." localSheetId="1" hidden="1">{#N/A,#N/A,FALSE,"SMT1";#N/A,#N/A,FALSE,"SMT2";#N/A,#N/A,FALSE,"Summary";#N/A,#N/A,FALSE,"Graphs";#N/A,#N/A,FALSE,"4 Panel"}</definedName>
    <definedName name="wrn.Complete." localSheetId="0" hidden="1">{#N/A,#N/A,FALSE,"SMT1";#N/A,#N/A,FALSE,"SMT2";#N/A,#N/A,FALSE,"Summary";#N/A,#N/A,FALSE,"Graphs";#N/A,#N/A,FALSE,"4 Panel"}</definedName>
    <definedName name="wrn.Complete." hidden="1">{#N/A,#N/A,FALSE,"SMT1";#N/A,#N/A,FALSE,"SMT2";#N/A,#N/A,FALSE,"Summary";#N/A,#N/A,FALSE,"Graphs";#N/A,#N/A,FALSE,"4 Panel"}</definedName>
    <definedName name="wrn.complete._.2" localSheetId="1" hidden="1">{#N/A,#N/A,TRUE,"Reference Data";#N/A,#N/A,TRUE,"Exec Summary";"Current_FY",#N/A,TRUE,"NOR Forecast";#N/A,#N/A,TRUE,"Expenses ";#N/A,#N/A,TRUE,"Dates"}</definedName>
    <definedName name="wrn.complete._.2" localSheetId="0" hidden="1">{#N/A,#N/A,TRUE,"Reference Data";#N/A,#N/A,TRUE,"Exec Summary";"Current_FY",#N/A,TRUE,"NOR Forecast";#N/A,#N/A,TRUE,"Expenses ";#N/A,#N/A,TRUE,"Dates"}</definedName>
    <definedName name="wrn.complete._.2" hidden="1">{#N/A,#N/A,TRUE,"Reference Data";#N/A,#N/A,TRUE,"Exec Summary";"Current_FY",#N/A,TRUE,"NOR Forecast";#N/A,#N/A,TRUE,"Expenses ";#N/A,#N/A,TRUE,"Dates"}</definedName>
    <definedName name="wrn.Complete._.Project._.Report." localSheetId="1" hidden="1">{#N/A,#N/A,TRUE,"Reference Data";#N/A,#N/A,TRUE,"Exec Summary";"Current_FY",#N/A,TRUE,"NOR Forecast";#N/A,#N/A,TRUE,"Expenses ";#N/A,#N/A,TRUE,"Dates"}</definedName>
    <definedName name="wrn.Complete._.Project._.Report." localSheetId="0" hidden="1">{#N/A,#N/A,TRUE,"Reference Data";#N/A,#N/A,TRUE,"Exec Summary";"Current_FY",#N/A,TRUE,"NOR Forecast";#N/A,#N/A,TRUE,"Expenses ";#N/A,#N/A,TRUE,"Dates"}</definedName>
    <definedName name="wrn.Complete._.Project._.Report." hidden="1">{#N/A,#N/A,TRUE,"Reference Data";#N/A,#N/A,TRUE,"Exec Summary";"Current_FY",#N/A,TRUE,"NOR Forecast";#N/A,#N/A,TRUE,"Expenses ";#N/A,#N/A,TRUE,"Dates"}</definedName>
    <definedName name="wrn.Complete._.Set." localSheetId="1" hidden="1">{#N/A,#N/A,FALSE,"Full";#N/A,#N/A,FALSE,"Half";#N/A,#N/A,FALSE,"Op Expenses";#N/A,#N/A,FALSE,"Cap Charge";#N/A,#N/A,FALSE,"Cost C";#N/A,#N/A,FALSE,"PP&amp;E";#N/A,#N/A,FALSE,"R&amp;D"}</definedName>
    <definedName name="wrn.Complete._.Set." localSheetId="0" hidden="1">{#N/A,#N/A,FALSE,"Full";#N/A,#N/A,FALSE,"Half";#N/A,#N/A,FALSE,"Op Expenses";#N/A,#N/A,FALSE,"Cap Charge";#N/A,#N/A,FALSE,"Cost C";#N/A,#N/A,FALSE,"PP&amp;E";#N/A,#N/A,FALSE,"R&amp;D"}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.Set._1" localSheetId="1" hidden="1">{#N/A,#N/A,FALSE,"Full";#N/A,#N/A,FALSE,"Half";#N/A,#N/A,FALSE,"Op Expenses";#N/A,#N/A,FALSE,"Cap Charge";#N/A,#N/A,FALSE,"Cost C";#N/A,#N/A,FALSE,"PP&amp;E";#N/A,#N/A,FALSE,"R&amp;D"}</definedName>
    <definedName name="wrn.Complete._.Set._1" localSheetId="0" hidden="1">{#N/A,#N/A,FALSE,"Full";#N/A,#N/A,FALSE,"Half";#N/A,#N/A,FALSE,"Op Expenses";#N/A,#N/A,FALSE,"Cap Charge";#N/A,#N/A,FALSE,"Cost C";#N/A,#N/A,FALSE,"PP&amp;E";#N/A,#N/A,FALSE,"R&amp;D"}</definedName>
    <definedName name="wrn.Complete._.Set._1" hidden="1">{#N/A,#N/A,FALSE,"Full";#N/A,#N/A,FALSE,"Half";#N/A,#N/A,FALSE,"Op Expenses";#N/A,#N/A,FALSE,"Cap Charge";#N/A,#N/A,FALSE,"Cost C";#N/A,#N/A,FALSE,"PP&amp;E";#N/A,#N/A,FALSE,"R&amp;D"}</definedName>
    <definedName name="wrn.Complete._1" localSheetId="1" hidden="1">{#N/A,#N/A,FALSE,"SMT1";#N/A,#N/A,FALSE,"SMT2";#N/A,#N/A,FALSE,"Summary";#N/A,#N/A,FALSE,"Graphs";#N/A,#N/A,FALSE,"4 Panel"}</definedName>
    <definedName name="wrn.Complete._1" localSheetId="0" hidden="1">{#N/A,#N/A,FALSE,"SMT1";#N/A,#N/A,FALSE,"SMT2";#N/A,#N/A,FALSE,"Summary";#N/A,#N/A,FALSE,"Graphs";#N/A,#N/A,FALSE,"4 Panel"}</definedName>
    <definedName name="wrn.Complete._1" hidden="1">{#N/A,#N/A,FALSE,"SMT1";#N/A,#N/A,FALSE,"SMT2";#N/A,#N/A,FALSE,"Summary";#N/A,#N/A,FALSE,"Graphs";#N/A,#N/A,FALSE,"4 Panel"}</definedName>
    <definedName name="wrn.Complete.2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tes95." localSheetId="1" hidden="1">{42,42,FALSE,"3";42,42,FALSE,"5";42,42,FALSE,"6";42,42,FALSE,"8";42,42,FALSE,"10";42,42,FALSE,"13";42,42,FALSE,"14";42,42,FALSE,"15";42,42,FALSE,"16"}</definedName>
    <definedName name="wrn.Comptes95." localSheetId="0" hidden="1">{42,42,FALSE,"3";42,42,FALSE,"5";42,42,FALSE,"6";42,42,FALSE,"8";42,42,FALSE,"10";42,42,FALSE,"13";42,42,FALSE,"14";42,42,FALSE,"15";42,42,FALSE,"16"}</definedName>
    <definedName name="wrn.Comptes95." hidden="1">{42,42,FALSE,"3";42,42,FALSE,"5";42,42,FALSE,"6";42,42,FALSE,"8";42,42,FALSE,"10";42,42,FALSE,"13";42,42,FALSE,"14";42,42,FALSE,"15";42,42,FALSE,"16"}</definedName>
    <definedName name="wrn.Con_fin_stat" localSheetId="1" hidden="1">{"Consolidated Income Statement",#N/A,FALSE,"Deal";"Consolidated Balance Sheet",#N/A,FALSE,"Deal";"Consolidated Cash Flow",#N/A,FALSE,"Deal"}</definedName>
    <definedName name="wrn.Con_fin_stat" localSheetId="0" hidden="1">{"Consolidated Income Statement",#N/A,FALSE,"Deal";"Consolidated Balance Sheet",#N/A,FALSE,"Deal";"Consolidated Cash Flow",#N/A,FALSE,"Deal"}</definedName>
    <definedName name="wrn.Con_fin_stat" hidden="1">{"Consolidated Income Statement",#N/A,FALSE,"Deal";"Consolidated Balance Sheet",#N/A,FALSE,"Deal";"Consolidated Cash Flow",#N/A,FALSE,"Deal"}</definedName>
    <definedName name="wrn.Consolidated._.Financial._.Statements." localSheetId="1" hidden="1">{"Consolidated Income Statement",#N/A,FALSE,"Deal";"Consolidated Balance Sheet",#N/A,FALSE,"Deal";"Consolidated Cash Flow",#N/A,FALSE,"Deal"}</definedName>
    <definedName name="wrn.Consolidated._.Financial._.Statements." localSheetId="0" hidden="1">{"Consolidated Income Statement",#N/A,FALSE,"Deal";"Consolidated Balance Sheet",#N/A,FALSE,"Deal";"Consolidated Cash Flow",#N/A,FALSE,"Deal"}</definedName>
    <definedName name="wrn.Consolidated._.Financial._.Statements." hidden="1">{"Consolidated Income Statement",#N/A,FALSE,"Deal";"Consolidated Balance Sheet",#N/A,FALSE,"Deal";"Consolidated Cash Flow",#N/A,FALSE,"Deal"}</definedName>
    <definedName name="wrn.Contribution._.Margin." localSheetId="1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.Contribution._.Margin." localSheetId="0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.Contribution._.Margin.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.Covenants.b" localSheetId="1" hidden="1">{"Covenants",42,FALSE,"Covs";"quarterly covenants",42,FALSE,"Covs";"quarterly projections",42,FALSE,"Covs"}</definedName>
    <definedName name="wrn.Covenants.b" localSheetId="0" hidden="1">{"Covenants",42,FALSE,"Covs";"quarterly covenants",42,FALSE,"Covs";"quarterly projections",42,FALSE,"Covs"}</definedName>
    <definedName name="wrn.Covenants.b" hidden="1">{"Covenants",42,FALSE,"Covs";"quarterly covenants",42,FALSE,"Covs";"quarterly projections",42,FALSE,"Covs"}</definedName>
    <definedName name="wrn.Cover." localSheetId="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database." localSheetId="1" hidden="1">{"subs",#N/A,FALSE,"database ";"proportional",#N/A,FALSE,"database "}</definedName>
    <definedName name="wrn.database." localSheetId="0" hidden="1">{"subs",#N/A,FALSE,"database ";"proportional",#N/A,FALSE,"database "}</definedName>
    <definedName name="wrn.database." hidden="1">{"subs",#N/A,FALSE,"database ";"proportional",#N/A,FALSE,"database "}</definedName>
    <definedName name="wrn.DCF." localSheetId="1" hidden="1">{"DCF1",#N/A,FALSE,"SIERRA DCF";"MATRIX1",#N/A,FALSE,"SIERRA DCF"}</definedName>
    <definedName name="wrn.DCF." localSheetId="0" hidden="1">{"DCF1",#N/A,FALSE,"SIERRA DCF";"MATRIX1",#N/A,FALSE,"SIERRA DCF"}</definedName>
    <definedName name="wrn.DCF." hidden="1">{"DCF1",#N/A,FALSE,"SIERRA DCF";"MATRIX1",#N/A,FALSE,"SIERRA DCF"}</definedName>
    <definedName name="wrn.depn." localSheetId="1" hidden="1">{"jnl",#N/A,FALSE,"Sheet1";"summ",#N/A,FALSE,"A"}</definedName>
    <definedName name="wrn.depn." localSheetId="0" hidden="1">{"jnl",#N/A,FALSE,"Sheet1";"summ",#N/A,FALSE,"A"}</definedName>
    <definedName name="wrn.depn." hidden="1">{"jnl",#N/A,FALSE,"Sheet1";"summ",#N/A,FALSE,"A"}</definedName>
    <definedName name="wrn.Depreciation." localSheetId="1" hidden="1">{"GAAP Deprec",#N/A,TRUE,"Financials";"Tax Deprec",#N/A,TRUE,"Financials"}</definedName>
    <definedName name="wrn.Depreciation." localSheetId="0" hidden="1">{"GAAP Deprec",#N/A,TRUE,"Financials";"Tax Deprec",#N/A,TRUE,"Financials"}</definedName>
    <definedName name="wrn.Depreciation." hidden="1">{"GAAP Deprec",#N/A,TRUE,"Financials";"Tax Deprec",#N/A,TRUE,"Financials"}</definedName>
    <definedName name="wrn.Derek." localSheetId="1" hidden="1">{#N/A,#N/A,FALSE,"Transaction_Sum_debt_Stats";#N/A,#N/A,FALSE,"Earnings Impact";#N/A,#N/A,FALSE,"Sensitivity Table"}</definedName>
    <definedName name="wrn.Derek." localSheetId="0" hidden="1">{#N/A,#N/A,FALSE,"Transaction_Sum_debt_Stats";#N/A,#N/A,FALSE,"Earnings Impact";#N/A,#N/A,FALSE,"Sensitivity Table"}</definedName>
    <definedName name="wrn.Derek." hidden="1">{#N/A,#N/A,FALSE,"Transaction_Sum_debt_Stats";#N/A,#N/A,FALSE,"Earnings Impact";#N/A,#N/A,FALSE,"Sensitivity Table"}</definedName>
    <definedName name="wrn.Derek.2" localSheetId="1" hidden="1">{#N/A,#N/A,FALSE,"Transaction_Sum_debt_Stats";#N/A,#N/A,FALSE,"Earnings Impact";#N/A,#N/A,FALSE,"Sensitivity Table"}</definedName>
    <definedName name="wrn.Derek.2" localSheetId="0" hidden="1">{#N/A,#N/A,FALSE,"Transaction_Sum_debt_Stats";#N/A,#N/A,FALSE,"Earnings Impact";#N/A,#N/A,FALSE,"Sensitivity Table"}</definedName>
    <definedName name="wrn.Derek.2" hidden="1">{#N/A,#N/A,FALSE,"Transaction_Sum_debt_Stats";#N/A,#N/A,FALSE,"Earnings Impact";#N/A,#N/A,FALSE,"Sensitivity Table"}</definedName>
    <definedName name="wrn.devdeal." localSheetId="1" hidden="1">{"top",#N/A,TRUE,"Detail";"next",#N/A,TRUE,"Detail";"then",#N/A,TRUE,"Detail";"and",#N/A,TRUE,"Detail";"inaddition",#N/A,TRUE,"Detail";"finally",#N/A,TRUE,"Detail"}</definedName>
    <definedName name="wrn.devdeal." localSheetId="0" hidden="1">{"top",#N/A,TRUE,"Detail";"next",#N/A,TRUE,"Detail";"then",#N/A,TRUE,"Detail";"and",#N/A,TRUE,"Detail";"inaddition",#N/A,TRUE,"Detail";"finally",#N/A,TRUE,"Detail"}</definedName>
    <definedName name="wrn.devdeal." hidden="1">{"top",#N/A,TRUE,"Detail";"next",#N/A,TRUE,"Detail";"then",#N/A,TRUE,"Detail";"and",#N/A,TRUE,"Detail";"inaddition",#N/A,TRUE,"Detail";"finally",#N/A,TRUE,"Detail"}</definedName>
    <definedName name="wrn.Dividend._.Schedule." localSheetId="1" hidden="1">{"Dividend",#N/A,FALSE,"Cash Flow"}</definedName>
    <definedName name="wrn.Dividend._.Schedule." localSheetId="0" hidden="1">{"Dividend",#N/A,FALSE,"Cash Flow"}</definedName>
    <definedName name="wrn.Dividend._.Schedule." hidden="1">{"Dividend",#N/A,FALSE,"Cash Flow"}</definedName>
    <definedName name="wrn.Dividend._.Schedule._1" localSheetId="1" hidden="1">{"Dividend",#N/A,FALSE,"Cash Flow"}</definedName>
    <definedName name="wrn.Dividend._.Schedule._1" localSheetId="0" hidden="1">{"Dividend",#N/A,FALSE,"Cash Flow"}</definedName>
    <definedName name="wrn.Dividend._.Schedule._1" hidden="1">{"Dividend",#N/A,FALSE,"Cash Flow"}</definedName>
    <definedName name="wrn.DSR._.Sp._.UFA._.Kun." localSheetId="1" hidden="1">{#N/A,#N/A,FALSE,"UFA_DSR Spiele"}</definedName>
    <definedName name="wrn.DSR._.Sp._.UFA._.Kun." localSheetId="0" hidden="1">{#N/A,#N/A,FALSE,"UFA_DSR Spiele"}</definedName>
    <definedName name="wrn.DSR._.Sp._.UFA._.Kun." hidden="1">{#N/A,#N/A,FALSE,"UFA_DSR Spiele"}</definedName>
    <definedName name="wrn.Economic._.Value._.Added._.Analysis." localSheetId="1" hidden="1">{"EVA",#N/A,FALSE,"EVA";"WACC",#N/A,FALSE,"WACC"}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Entire._.file." localSheetId="1" hidden="1">{#N/A,#N/A,FALSE,"BU_Summary";#N/A,#N/A,FALSE,"BU_P&amp;L";#N/A,#N/A,FALSE,"BU_Cash";#N/A,#N/A,FALSE,"BU_Funds";#N/A,#N/A,FALSE,"BU_Scorecard";#N/A,#N/A,FALSE,"BU_Variance analysis";#N/A,#N/A,FALSE,"BU_SVA";#N/A,#N/A,FALSE,"BU_Op Capex";#N/A,#N/A,FALSE,"BU_Dev Capex";#N/A,#N/A,FALSE,"BU_Divestments";#N/A,#N/A,FALSE,"SBU_OIP by SBU";#N/A,#N/A,FALSE,"SBU_Summary";#N/A,#N/A,FALSE,"Project"}</definedName>
    <definedName name="wrn.Entire._.file." localSheetId="0" hidden="1">{#N/A,#N/A,FALSE,"BU_Summary";#N/A,#N/A,FALSE,"BU_P&amp;L";#N/A,#N/A,FALSE,"BU_Cash";#N/A,#N/A,FALSE,"BU_Funds";#N/A,#N/A,FALSE,"BU_Scorecard";#N/A,#N/A,FALSE,"BU_Variance analysis";#N/A,#N/A,FALSE,"BU_SVA";#N/A,#N/A,FALSE,"BU_Op Capex";#N/A,#N/A,FALSE,"BU_Dev Capex";#N/A,#N/A,FALSE,"BU_Divestments";#N/A,#N/A,FALSE,"SBU_OIP by SBU";#N/A,#N/A,FALSE,"SBU_Summary";#N/A,#N/A,FALSE,"Project"}</definedName>
    <definedName name="wrn.Entire._.file." hidden="1">{#N/A,#N/A,FALSE,"BU_Summary";#N/A,#N/A,FALSE,"BU_P&amp;L";#N/A,#N/A,FALSE,"BU_Cash";#N/A,#N/A,FALSE,"BU_Funds";#N/A,#N/A,FALSE,"BU_Scorecard";#N/A,#N/A,FALSE,"BU_Variance analysis";#N/A,#N/A,FALSE,"BU_SVA";#N/A,#N/A,FALSE,"BU_Op Capex";#N/A,#N/A,FALSE,"BU_Dev Capex";#N/A,#N/A,FALSE,"BU_Divestments";#N/A,#N/A,FALSE,"SBU_OIP by SBU";#N/A,#N/A,FALSE,"SBU_Summary";#N/A,#N/A,FALSE,"Project"}</definedName>
    <definedName name="wrn.ETATS._.DE._.SYNTHESE." localSheetId="1" hidden="1">{#N/A,#N/A,FALSE,"TABLEAU DES FLUX";#N/A,#N/A,FALSE,"COMPTE DE RESULTAT";#N/A,#N/A,FALSE,"BILAN FINANCIER";#N/A,#N/A,FALSE,"BSPL_96"}</definedName>
    <definedName name="wrn.ETATS._.DE._.SYNTHESE." localSheetId="0" hidden="1">{#N/A,#N/A,FALSE,"TABLEAU DES FLUX";#N/A,#N/A,FALSE,"COMPTE DE RESULTAT";#N/A,#N/A,FALSE,"BILAN FINANCIER";#N/A,#N/A,FALSE,"BSPL_96"}</definedName>
    <definedName name="wrn.ETATS._.DE._.SYNTHESE." hidden="1">{#N/A,#N/A,FALSE,"TABLEAU DES FLUX";#N/A,#N/A,FALSE,"COMPTE DE RESULTAT";#N/A,#N/A,FALSE,"BILAN FINANCIER";#N/A,#N/A,FALSE,"BSPL_96"}</definedName>
    <definedName name="wrn.Europe.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localSheetId="1" hidden="1">{#N/A,#N/A,FALSE,"Quarterly";#N/A,#N/A,FALSE,"Quarterly Other";#N/A,#N/A,FALSE,"Prod Rev";#N/A,#N/A,FALSE,"Balance Sheet Tracking";#N/A,#N/A,FALSE,"Annual";#N/A,#N/A,FALSE,"Balance Sheet"}</definedName>
    <definedName name="wrn.Everything." localSheetId="0" hidden="1">{#N/A,#N/A,FALSE,"Quarterly";#N/A,#N/A,FALSE,"Quarterly Other";#N/A,#N/A,FALSE,"Prod Rev";#N/A,#N/A,FALSE,"Balance Sheet Tracking";#N/A,#N/A,FALSE,"Annual";#N/A,#N/A,FALSE,"Balance Sheet"}</definedName>
    <definedName name="wrn.Everything." hidden="1">{#N/A,#N/A,FALSE,"Quarterly";#N/A,#N/A,FALSE,"Quarterly Other";#N/A,#N/A,FALSE,"Prod Rev";#N/A,#N/A,FALSE,"Balance Sheet Tracking";#N/A,#N/A,FALSE,"Annual";#N/A,#N/A,FALSE,"Balance Sheet"}</definedName>
    <definedName name="wrn.Financials." localSheetId="1" hidden="1">{"Inc Stmt",#N/A,TRUE,"Financials";"Common Size",#N/A,TRUE,"Financials";"BS Assets",#N/A,TRUE,"Financials";"BS Liabilities",#N/A,TRUE,"Financials";"Cash Flow Stmt",#N/A,TRUE,"Financials";"DCF",#N/A,TRUE,"Financials"}</definedName>
    <definedName name="wrn.Financials." localSheetId="0" hidden="1">{"Inc Stmt",#N/A,TRUE,"Financials";"Common Size",#N/A,TRUE,"Financials";"BS Assets",#N/A,TRUE,"Financials";"BS Liabilities",#N/A,TRUE,"Financials";"Cash Flow Stmt",#N/A,TRUE,"Financials";"DCF",#N/A,TRUE,"Financials"}</definedName>
    <definedName name="wrn.Financials." hidden="1">{"Inc Stmt",#N/A,TRUE,"Financials";"Common Size",#N/A,TRUE,"Financials";"BS Assets",#N/A,TRUE,"Financials";"BS Liabilities",#N/A,TRUE,"Financials";"Cash Flow Stmt",#N/A,TRUE,"Financials";"DCF",#N/A,TRUE,"Financials"}</definedName>
    <definedName name="wrn.Five._.Year." localSheetId="1" hidden="1">{#N/A,"Five Year",FALSE,"Assumptions";#N/A,"Five Year",FALSE,"Annual Summary";#N/A,"Five Year",FALSE,"Quarterly Summary";#N/A,#N/A,FALSE,"IRR"}</definedName>
    <definedName name="wrn.Five._.Year." localSheetId="0" hidden="1">{#N/A,"Five Year",FALSE,"Assumptions";#N/A,"Five Year",FALSE,"Annual Summary";#N/A,"Five Year",FALSE,"Quarterly Summary";#N/A,#N/A,FALSE,"IRR"}</definedName>
    <definedName name="wrn.Five._.Year." hidden="1">{#N/A,"Five Year",FALSE,"Assumptions";#N/A,"Five Year",FALSE,"Annual Summary";#N/A,"Five Year",FALSE,"Quarterly Summary";#N/A,#N/A,FALSE,"IRR"}</definedName>
    <definedName name="wrn.Forecasts." localSheetId="1" hidden="1">{#N/A,#N/A,FALSE,"Forecasts"}</definedName>
    <definedName name="wrn.Forecasts." localSheetId="0" hidden="1">{#N/A,#N/A,FALSE,"Forecasts"}</definedName>
    <definedName name="wrn.Forecasts." hidden="1">{#N/A,#N/A,FALSE,"Forecasts"}</definedName>
    <definedName name="wrn.Full." localSheetId="1" hidden="1">{#N/A,#N/A,TRUE,"TransSum";#N/A,#N/A,TRUE,"Build-up Tar";#N/A,#N/A,TRUE,"Build-up Acq";#N/A,#N/A,TRUE,"IncStmt";#N/A,#N/A,TRUE,"BalSht";#N/A,#N/A,TRUE,"CashFlow";#N/A,#N/A,TRUE,"TBS";#N/A,#N/A,TRUE,"Earn-out";#N/A,#N/A,TRUE,"Carlyle Gain";#N/A,#N/A,TRUE,"Returns"}</definedName>
    <definedName name="wrn.Full." localSheetId="0" hidden="1">{#N/A,#N/A,TRUE,"TransSum";#N/A,#N/A,TRUE,"Build-up Tar";#N/A,#N/A,TRUE,"Build-up Acq";#N/A,#N/A,TRUE,"IncStmt";#N/A,#N/A,TRUE,"BalSht";#N/A,#N/A,TRUE,"CashFlow";#N/A,#N/A,TRUE,"TBS";#N/A,#N/A,TRUE,"Earn-out";#N/A,#N/A,TRUE,"Carlyle Gain";#N/A,#N/A,TRUE,"Returns"}</definedName>
    <definedName name="wrn.Full." hidden="1">{#N/A,#N/A,TRUE,"TransSum";#N/A,#N/A,TRUE,"Build-up Tar";#N/A,#N/A,TRUE,"Build-up Acq";#N/A,#N/A,TRUE,"IncStmt";#N/A,#N/A,TRUE,"BalSht";#N/A,#N/A,TRUE,"CashFlow";#N/A,#N/A,TRUE,"TBS";#N/A,#N/A,TRUE,"Earn-out";#N/A,#N/A,TRUE,"Carlyle Gain";#N/A,#N/A,TRUE,"Returns"}</definedName>
    <definedName name="wrn.Full._.Model." localSheetId="1" hidden="1">{#N/A,#N/A,TRUE,"Cover sheet";#N/A,#N/A,TRUE,"DCF analysis";#N/A,#N/A,TRUE,"WACC calculation"}</definedName>
    <definedName name="wrn.Full._.Model." localSheetId="0" hidden="1">{#N/A,#N/A,TRUE,"Cover sheet";#N/A,#N/A,TRUE,"DCF analysis";#N/A,#N/A,TRUE,"WACC calculation"}</definedName>
    <definedName name="wrn.Full._.Model." hidden="1">{#N/A,#N/A,TRUE,"Cover sheet";#N/A,#N/A,TRUE,"DCF analysis";#N/A,#N/A,TRUE,"WACC calculation"}</definedName>
    <definedName name="wrn.full._.report." localSheetId="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without._.data." localSheetId="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2" localSheetId="1" hidden="1">{#N/A,#N/A,TRUE,"TransSum";#N/A,#N/A,TRUE,"Build-up Tar";#N/A,#N/A,TRUE,"Build-up Acq";#N/A,#N/A,TRUE,"IncStmt";#N/A,#N/A,TRUE,"BalSht";#N/A,#N/A,TRUE,"CashFlow";#N/A,#N/A,TRUE,"TBS";#N/A,#N/A,TRUE,"Earn-out";#N/A,#N/A,TRUE,"Carlyle Gain";#N/A,#N/A,TRUE,"Returns"}</definedName>
    <definedName name="wrn.Full.2" localSheetId="0" hidden="1">{#N/A,#N/A,TRUE,"TransSum";#N/A,#N/A,TRUE,"Build-up Tar";#N/A,#N/A,TRUE,"Build-up Acq";#N/A,#N/A,TRUE,"IncStmt";#N/A,#N/A,TRUE,"BalSht";#N/A,#N/A,TRUE,"CashFlow";#N/A,#N/A,TRUE,"TBS";#N/A,#N/A,TRUE,"Earn-out";#N/A,#N/A,TRUE,"Carlyle Gain";#N/A,#N/A,TRUE,"Returns"}</definedName>
    <definedName name="wrn.Full.2" hidden="1">{#N/A,#N/A,TRUE,"TransSum";#N/A,#N/A,TRUE,"Build-up Tar";#N/A,#N/A,TRUE,"Build-up Acq";#N/A,#N/A,TRUE,"IncStmt";#N/A,#N/A,TRUE,"BalSht";#N/A,#N/A,TRUE,"CashFlow";#N/A,#N/A,TRUE,"TBS";#N/A,#N/A,TRUE,"Earn-out";#N/A,#N/A,TRUE,"Carlyle Gain";#N/A,#N/A,TRUE,"Returns"}</definedName>
    <definedName name="wrn.Full.b" localSheetId="1" hidden="1">{"front",42,FALSE,"Cover";"S&amp;U",42,FALSE,"s&amp;u";"financing",42,FALSE,"Input";"financing2",42,FALSE,"Input";"Ratios",42,FALSE,"Ratios";"P&amp;L",42,FALSE,"P&amp;L";"Cashflow",42,FALSE,"CF";"Balance Sheet",42,FALSE,"BS";"Exit Cap",42,FALSE,"Rets";"Returns",42,FALSE,"Rets";"Covenants",42,FALSE,"Covs";"input1",42,FALSE,"Input";"input2",42,FALSE,"Input";"input3",42,FALSE,"Input";"graph",42,FALSE,"Graphs"}</definedName>
    <definedName name="wrn.Full.b" localSheetId="0" hidden="1">{"front",42,FALSE,"Cover";"S&amp;U",42,FALSE,"s&amp;u";"financing",42,FALSE,"Input";"financing2",42,FALSE,"Input";"Ratios",42,FALSE,"Ratios";"P&amp;L",42,FALSE,"P&amp;L";"Cashflow",42,FALSE,"CF";"Balance Sheet",42,FALSE,"BS";"Exit Cap",42,FALSE,"Rets";"Returns",42,FALSE,"Rets";"Covenants",42,FALSE,"Covs";"input1",42,FALSE,"Input";"input2",42,FALSE,"Input";"input3",42,FALSE,"Input";"graph",42,FALSE,"Graphs"}</definedName>
    <definedName name="wrn.Full.b" hidden="1">{"front",42,FALSE,"Cover";"S&amp;U",42,FALSE,"s&amp;u";"financing",42,FALSE,"Input";"financing2",42,FALSE,"Input";"Ratios",42,FALSE,"Ratios";"P&amp;L",42,FALSE,"P&amp;L";"Cashflow",42,FALSE,"CF";"Balance Sheet",42,FALSE,"BS";"Exit Cap",42,FALSE,"Rets";"Returns",42,FALSE,"Rets";"Covenants",42,FALSE,"Covs";"input1",42,FALSE,"Input";"input2",42,FALSE,"Input";"input3",42,FALSE,"Input";"graph",42,FALSE,"Graphs"}</definedName>
    <definedName name="wrn.GRAPHS." localSheetId="1" hidden="1">{#N/A,#N/A,FALSE,"ACQ_GRAPHS";#N/A,#N/A,FALSE,"T_1 GRAPHS";#N/A,#N/A,FALSE,"T_2 GRAPHS";#N/A,#N/A,FALSE,"COMB_GRAPHS"}</definedName>
    <definedName name="wrn.GRAPHS." localSheetId="0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HSV." localSheetId="1" hidden="1">{"HSV",#N/A,FALSE,"Kosten"}</definedName>
    <definedName name="wrn.HSV." localSheetId="0" hidden="1">{"HSV",#N/A,FALSE,"Kosten"}</definedName>
    <definedName name="wrn.HSV." hidden="1">{"HSV",#N/A,FALSE,"Kosten"}</definedName>
    <definedName name="wrn.international." localSheetId="1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RR." localSheetId="1" hidden="1">{#N/A,#N/A,FALSE,"IRR"}</definedName>
    <definedName name="wrn.IRR." localSheetId="0" hidden="1">{#N/A,#N/A,FALSE,"IRR"}</definedName>
    <definedName name="wrn.IRR." hidden="1">{#N/A,#N/A,FALSE,"IRR"}</definedName>
    <definedName name="wrn.ltd." localSheetId="1" hidden="1">{"pty",#N/A,FALSE,"PROVSAS";#N/A,#N/A,FALSE,"PROVLTD";#N/A,#N/A,FALSE,"PROVSAS";#N/A,#N/A,FALSE,"PROVNV"}</definedName>
    <definedName name="wrn.ltd." localSheetId="0" hidden="1">{"pty",#N/A,FALSE,"PROVSAS";#N/A,#N/A,FALSE,"PROVLTD";#N/A,#N/A,FALSE,"PROVSAS";#N/A,#N/A,FALSE,"PROVNV"}</definedName>
    <definedName name="wrn.ltd." hidden="1">{"pty",#N/A,FALSE,"PROVSAS";#N/A,#N/A,FALSE,"PROVLTD";#N/A,#N/A,FALSE,"PROVSAS";#N/A,#N/A,FALSE,"PROVNV"}</definedName>
    <definedName name="wrn.MAY_ACTZ." localSheetId="1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wrn.MAY_ACTZ." localSheetId="0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wrn.MAY_ACTZ.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wrn.MergerModel." localSheetId="1" hidden="1">{"Deal",#N/A,FALSE,"Deal";"acquiror",#N/A,FALSE,"Acquiror";"Target",#N/A,FALSE,"Target"}</definedName>
    <definedName name="wrn.MergerModel." localSheetId="0" hidden="1">{"Deal",#N/A,FALSE,"Deal";"acquiror",#N/A,FALSE,"Acquiror";"Target",#N/A,FALSE,"Target"}</definedName>
    <definedName name="wrn.MergerModel." hidden="1">{"Deal",#N/A,FALSE,"Deal";"acquiror",#N/A,FALSE,"Acquiror";"Target",#N/A,FALSE,"Target"}</definedName>
    <definedName name="wrn.mkt_concprod." localSheetId="1" hidden="1">{"mkta",#N/A,FALSE,"mkt";"mktb",#N/A,FALSE,"mkt";"mktc",#N/A,FALSE,"mkt";"mktd",#N/A,FALSE,"mkt";"mktf",#N/A,FALSE,"mkt"}</definedName>
    <definedName name="wrn.mkt_concprod." localSheetId="0" hidden="1">{"mkta",#N/A,FALSE,"mkt";"mktb",#N/A,FALSE,"mkt";"mktc",#N/A,FALSE,"mkt";"mktd",#N/A,FALSE,"mkt";"mktf",#N/A,FALSE,"mkt"}</definedName>
    <definedName name="wrn.mkt_concprod." hidden="1">{"mkta",#N/A,FALSE,"mkt";"mktb",#N/A,FALSE,"mkt";"mktc",#N/A,FALSE,"mkt";"mktd",#N/A,FALSE,"mkt";"mktf",#N/A,FALSE,"mkt"}</definedName>
    <definedName name="wrn.mkt_plastics." localSheetId="1" hidden="1">{"mkte",#N/A,FALSE,"mkt"}</definedName>
    <definedName name="wrn.mkt_plastics." localSheetId="0" hidden="1">{"mkte",#N/A,FALSE,"mkt"}</definedName>
    <definedName name="wrn.mkt_plastics." hidden="1">{"mkte",#N/A,FALSE,"mkt"}</definedName>
    <definedName name="wrn.Monthly." localSheetId="1" hidden="1">{"Month End Performance",#N/A,FALSE,"Report";"Site Talk Times",#N/A,FALSE,"Report"}</definedName>
    <definedName name="wrn.Monthly." localSheetId="0" hidden="1">{"Month End Performance",#N/A,FALSE,"Report";"Site Talk Times",#N/A,FALSE,"Report"}</definedName>
    <definedName name="wrn.Monthly." hidden="1">{"Month End Performance",#N/A,FALSE,"Report";"Site Talk Times",#N/A,FALSE,"Report"}</definedName>
    <definedName name="wrn.MSR_FY96." localSheetId="1" hidden="1">{#N/A,#N/A,FALSE,"Exec Summary";"FY96_View",#N/A,FALSE,"NOR Forecast";#N/A,#N/A,FALSE,"Dates"}</definedName>
    <definedName name="wrn.MSR_FY96." localSheetId="0" hidden="1">{#N/A,#N/A,FALSE,"Exec Summary";"FY96_View",#N/A,FALSE,"NOR Forecast";#N/A,#N/A,FALSE,"Dates"}</definedName>
    <definedName name="wrn.MSR_FY96." hidden="1">{#N/A,#N/A,FALSE,"Exec Summary";"FY96_View",#N/A,FALSE,"NOR Forecast";#N/A,#N/A,FALSE,"Dates"}</definedName>
    <definedName name="wrn.MSR_FY97." localSheetId="1" hidden="1">{#N/A,#N/A,FALSE,"Exec Summary";"Current_FY",#N/A,FALSE,"NOR Forecast";#N/A,#N/A,FALSE,"Dates"}</definedName>
    <definedName name="wrn.MSR_FY97." localSheetId="0" hidden="1">{#N/A,#N/A,FALSE,"Exec Summary";"Current_FY",#N/A,FALSE,"NOR Forecast";#N/A,#N/A,FALSE,"Dates"}</definedName>
    <definedName name="wrn.MSR_FY97." hidden="1">{#N/A,#N/A,FALSE,"Exec Summary";"Current_FY",#N/A,FALSE,"NOR Forecast";#N/A,#N/A,FALSE,"Dates"}</definedName>
    <definedName name="wrn.Nico." localSheetId="1" hidden="1">{#N/A,#N/A,TRUE,"Cover";#N/A,#N/A,TRUE,"Transaction Summary";#N/A,#N/A,TRUE,"Earnings Impact";#N/A,#N/A,TRUE,"accretion dilution"}</definedName>
    <definedName name="wrn.Nico." localSheetId="0" hidden="1">{#N/A,#N/A,TRUE,"Cover";#N/A,#N/A,TRUE,"Transaction Summary";#N/A,#N/A,TRUE,"Earnings Impact";#N/A,#N/A,TRUE,"accretion dilution"}</definedName>
    <definedName name="wrn.Nico." hidden="1">{#N/A,#N/A,TRUE,"Cover";#N/A,#N/A,TRUE,"Transaction Summary";#N/A,#N/A,TRUE,"Earnings Impact";#N/A,#N/A,TRUE,"accretion dilution"}</definedName>
    <definedName name="wrn.OUTPUT." localSheetId="1" hidden="1">{"DCF","UPSIDE CASE",FALSE,"Sheet1";"DCF","BASE CASE",FALSE,"Sheet1";"DCF","DOWNSIDE CASE",FALSE,"Sheet1"}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L._.by._.month." localSheetId="1" hidden="1">{"PL by month",#N/A,TRUE,"Financial Datas"}</definedName>
    <definedName name="wrn.PL._.by._.month." localSheetId="0" hidden="1">{"PL by month",#N/A,TRUE,"Financial Datas"}</definedName>
    <definedName name="wrn.PL._.by._.month." hidden="1">{"PL by month",#N/A,TRUE,"Financial Datas"}</definedName>
    <definedName name="wrn.planvsmodel." localSheetId="1" hidden="1">{#N/A,#N/A,FALSE,"total";#N/A,#N/A,FALSE,"cementonly";#N/A,#N/A,FALSE,"slagonly"}</definedName>
    <definedName name="wrn.planvsmodel." localSheetId="0" hidden="1">{#N/A,#N/A,FALSE,"total";#N/A,#N/A,FALSE,"cementonly";#N/A,#N/A,FALSE,"slagonly"}</definedName>
    <definedName name="wrn.planvsmodel." hidden="1">{#N/A,#N/A,FALSE,"total";#N/A,#N/A,FALSE,"cementonly";#N/A,#N/A,FALSE,"slagonly"}</definedName>
    <definedName name="wrn.plbscf." localSheetId="1" hidden="1">{"p_l",#N/A,FALSE,"Summary Accounts"}</definedName>
    <definedName name="wrn.plbscf." localSheetId="0" hidden="1">{"p_l",#N/A,FALSE,"Summary Accounts"}</definedName>
    <definedName name="wrn.plbscf." hidden="1">{"p_l",#N/A,FALSE,"Summary Accounts"}</definedName>
    <definedName name="wrn.poop" localSheetId="1" hidden="1">{"Pulp Production",#N/A,FALSE,"Pulp";"Pulp Earnings",#N/A,FALSE,"Pulp"}</definedName>
    <definedName name="wrn.poop" localSheetId="0" hidden="1">{"Pulp Production",#N/A,FALSE,"Pulp";"Pulp Earnings",#N/A,FALSE,"Pulp"}</definedName>
    <definedName name="wrn.poop" hidden="1">{"Pulp Production",#N/A,FALSE,"Pulp";"Pulp Earnings",#N/A,FALSE,"Pulp"}</definedName>
    <definedName name="wrn.PrimeCo." localSheetId="1" hidden="1">{"print 1",#N/A,FALSE,"PrimeCo PCS";"print 2",#N/A,FALSE,"PrimeCo PCS";"valuation",#N/A,FALSE,"PrimeCo PCS"}</definedName>
    <definedName name="wrn.PrimeCo." localSheetId="0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t." localSheetId="1" hidden="1">{"vi1",42,FALSE,"Financial Statements";"vi2",42,FALSE,"Financial Statements";42,42,FALSE,"DCF"}</definedName>
    <definedName name="wrn.Print." localSheetId="0" hidden="1">{"vi1",42,FALSE,"Financial Statements";"vi2",42,FALSE,"Financial Statements";42,42,FALSE,"DCF"}</definedName>
    <definedName name="wrn.Print." hidden="1">{"vi1",42,FALSE,"Financial Statements";"vi2",42,FALSE,"Financial Statements";42,42,FALSE,"DCF"}</definedName>
    <definedName name="wrn.print._.all." localSheetId="1" hidden="1">{"sum of the parts",#N/A,FALSE,"Sum-of-the-Parts";"LBO analysis",#N/A,FALSE,"LBO P&amp;L";"p&amp;L",#N/A,FALSE,"LBO P&amp;L";"cash flow",#N/A,FALSE,"CF";"cap struct",#N/A,FALSE,"LBO P&amp;L";"equity return",#N/A,FALSE,"return"}</definedName>
    <definedName name="wrn.print._.all." localSheetId="0" hidden="1">{"sum of the parts",#N/A,FALSE,"Sum-of-the-Parts";"LBO analysis",#N/A,FALSE,"LBO P&amp;L";"p&amp;L",#N/A,FALSE,"LBO P&amp;L";"cash flow",#N/A,FALSE,"CF";"cap struct",#N/A,FALSE,"LBO P&amp;L";"equity return",#N/A,FALSE,"return"}</definedName>
    <definedName name="wrn.print._.all." hidden="1">{"sum of the parts",#N/A,FALSE,"Sum-of-the-Parts";"LBO analysis",#N/A,FALSE,"LBO P&amp;L";"p&amp;L",#N/A,FALSE,"LBO P&amp;L";"cash flow",#N/A,FALSE,"CF";"cap struct",#N/A,FALSE,"LBO P&amp;L";"equity return",#N/A,FALSE,"return"}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1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ing._.the._.transactions._.sheets." localSheetId="1" hidden="1">{42,42,FALSE,"Eastern";42,42,FALSE,"Western"}</definedName>
    <definedName name="wrn.Printing._.the._.transactions._.sheets." localSheetId="0" hidden="1">{42,42,FALSE,"Eastern";42,42,FALSE,"Western"}</definedName>
    <definedName name="wrn.Printing._.the._.transactions._.sheets." hidden="1">{42,42,FALSE,"Eastern";42,42,FALSE,"Western"}</definedName>
    <definedName name="wrn.Product._.Detail." localSheetId="1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._.Detail." localSheetId="0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._.Detail.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_detail" localSheetId="1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_detail" localSheetId="0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_detail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_detail2" localSheetId="1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_detail2" localSheetId="0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_detail2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spetto." localSheetId="1" hidden="1">{"ProspettoImposte",42,FALSE,"Prospetto imposte"}</definedName>
    <definedName name="wrn.Prospetto." localSheetId="0" hidden="1">{"ProspettoImposte",42,FALSE,"Prospetto imposte"}</definedName>
    <definedName name="wrn.Prospetto." hidden="1">{"ProspettoImposte",42,FALSE,"Prospetto imposte"}</definedName>
    <definedName name="wrn.Pulp." localSheetId="1" hidden="1">{"Pulp Production",#N/A,FALSE,"Pulp";"Pulp Earnings",#N/A,FALSE,"Pulp"}</definedName>
    <definedName name="wrn.Pulp." localSheetId="0" hidden="1">{"Pulp Production",#N/A,FALSE,"Pulp";"Pulp Earnings",#N/A,FALSE,"Pulp"}</definedName>
    <definedName name="wrn.Pulp." hidden="1">{"Pulp Production",#N/A,FALSE,"Pulp";"Pulp Earnings",#N/A,FALSE,"Pulp"}</definedName>
    <definedName name="wrn.Pulp.2" localSheetId="1" hidden="1">{"Pulp Production",#N/A,FALSE,"Pulp";"Pulp Earnings",#N/A,FALSE,"Pulp"}</definedName>
    <definedName name="wrn.Pulp.2" localSheetId="0" hidden="1">{"Pulp Production",#N/A,FALSE,"Pulp";"Pulp Earnings",#N/A,FALSE,"Pulp"}</definedName>
    <definedName name="wrn.Pulp.2" hidden="1">{"Pulp Production",#N/A,FALSE,"Pulp";"Pulp Earnings",#N/A,FALSE,"Pulp"}</definedName>
    <definedName name="wrn.Pulp.3" localSheetId="1" hidden="1">{"Pulp Production",#N/A,FALSE,"Pulp";"Pulp Earnings",#N/A,FALSE,"Pulp"}</definedName>
    <definedName name="wrn.Pulp.3" localSheetId="0" hidden="1">{"Pulp Production",#N/A,FALSE,"Pulp";"Pulp Earnings",#N/A,FALSE,"Pulp"}</definedName>
    <definedName name="wrn.Pulp.3" hidden="1">{"Pulp Production",#N/A,FALSE,"Pulp";"Pulp Earnings",#N/A,FALSE,"Pulp"}</definedName>
    <definedName name="wrn.QQ_Quick_Merge_3yr." localSheetId="1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" localSheetId="0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2" localSheetId="1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2" localSheetId="0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2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localSheetId="1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" localSheetId="0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2" localSheetId="1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2" localSheetId="0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2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localSheetId="1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" localSheetId="0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2" localSheetId="1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2" localSheetId="0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2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localSheetId="1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" localSheetId="0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2" localSheetId="1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2" localSheetId="0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2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localSheetId="1" hidden="1">{"Cover",#N/A,FALSE,"Cover";"trans_sum_print",#N/A,FALSE,"Transaction Summary";"earnings_impact_3yrQQ",#N/A,FALSE,"Earnings Impact";"accr_dil_3yr",#N/A,FALSE,"accretion dilution"}</definedName>
    <definedName name="wrn.QQQ_Quick_Merge_3yr." localSheetId="0" hidden="1">{"Cover",#N/A,FALSE,"Cover";"trans_sum_print",#N/A,FALSE,"Transaction Summary";"earnings_impact_3yrQQ",#N/A,FALSE,"Earnings Impact";"accr_dil_3yr",#N/A,FALSE,"accretion dilution"}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3yr.2" localSheetId="1" hidden="1">{"Cover",#N/A,FALSE,"Cover";"trans_sum_print",#N/A,FALSE,"Transaction Summary";"earnings_impact_3yrQQ",#N/A,FALSE,"Earnings Impact";"accr_dil_3yr",#N/A,FALSE,"accretion dilution"}</definedName>
    <definedName name="wrn.QQQ_Quick_Merge_3yr.2" localSheetId="0" hidden="1">{"Cover",#N/A,FALSE,"Cover";"trans_sum_print",#N/A,FALSE,"Transaction Summary";"earnings_impact_3yrQQ",#N/A,FALSE,"Earnings Impact";"accr_dil_3yr",#N/A,FALSE,"accretion dilution"}</definedName>
    <definedName name="wrn.QQQ_Quick_Merge_3yr.2" hidden="1">{"Cover",#N/A,FALSE,"Cover";"trans_sum_print",#N/A,FALSE,"Transaction Summary";"earnings_impact_3yrQQ",#N/A,FALSE,"Earnings Impact";"accr_dil_3yr",#N/A,FALSE,"accretion dilution"}</definedName>
    <definedName name="wrn.QQQ_Quick_Merge_4yr." localSheetId="1" hidden="1">{"Cover",#N/A,FALSE,"Cover";"trans_sum_print",#N/A,FALSE,"Transaction Summary";"earnings_impact_4yrQQ",#N/A,FALSE,"Earnings Impact";"accr_dil_4yr",#N/A,FALSE,"accretion dilution"}</definedName>
    <definedName name="wrn.QQQ_Quick_Merge_4yr." localSheetId="0" hidden="1">{"Cover",#N/A,FALSE,"Cover";"trans_sum_print",#N/A,FALSE,"Transaction Summary";"earnings_impact_4yrQQ",#N/A,FALSE,"Earnings Impact";"accr_dil_4yr",#N/A,FALSE,"accretion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4yr.2" localSheetId="1" hidden="1">{"Cover",#N/A,FALSE,"Cover";"trans_sum_print",#N/A,FALSE,"Transaction Summary";"earnings_impact_4yrQQ",#N/A,FALSE,"Earnings Impact";"accr_dil_4yr",#N/A,FALSE,"accretion dilution"}</definedName>
    <definedName name="wrn.QQQ_Quick_Merge_4yr.2" localSheetId="0" hidden="1">{"Cover",#N/A,FALSE,"Cover";"trans_sum_print",#N/A,FALSE,"Transaction Summary";"earnings_impact_4yrQQ",#N/A,FALSE,"Earnings Impact";"accr_dil_4yr",#N/A,FALSE,"accretion dilution"}</definedName>
    <definedName name="wrn.QQQ_Quick_Merge_4yr.2" hidden="1">{"Cover",#N/A,FALSE,"Cover";"trans_sum_print",#N/A,FALSE,"Transaction Summary";"earnings_impact_4yrQQ",#N/A,FALSE,"Earnings Impact";"accr_dil_4yr",#N/A,FALSE,"accretion dilution"}</definedName>
    <definedName name="wrn.QQQ_Quick_Merge_5yr." localSheetId="1" hidden="1">{"Cover",#N/A,FALSE,"Cover";"trans_sum_print",#N/A,FALSE,"Transaction Summary";"earnings_impact_5yrQQ",#N/A,FALSE,"Earnings Impact";"accr_dil_5yr",#N/A,FALSE,"accretion dilution"}</definedName>
    <definedName name="wrn.QQQ_Quick_Merge_5yr." localSheetId="0" hidden="1">{"Cover",#N/A,FALSE,"Cover";"trans_sum_print",#N/A,FALSE,"Transaction Summary";"earnings_impact_5yrQQ",#N/A,FALSE,"Earnings Impact";"accr_dil_5yr",#N/A,FALSE,"accretion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5yr.2" localSheetId="1" hidden="1">{"Cover",#N/A,FALSE,"Cover";"trans_sum_print",#N/A,FALSE,"Transaction Summary";"earnings_impact_5yrQQ",#N/A,FALSE,"Earnings Impact";"accr_dil_5yr",#N/A,FALSE,"accretion dilution"}</definedName>
    <definedName name="wrn.QQQ_Quick_Merge_5yr.2" localSheetId="0" hidden="1">{"Cover",#N/A,FALSE,"Cover";"trans_sum_print",#N/A,FALSE,"Transaction Summary";"earnings_impact_5yrQQ",#N/A,FALSE,"Earnings Impact";"accr_dil_5yr",#N/A,FALSE,"accretion dilution"}</definedName>
    <definedName name="wrn.QQQ_Quick_Merge_5yr.2" hidden="1">{"Cover",#N/A,FALSE,"Cover";"trans_sum_print",#N/A,FALSE,"Transaction Summary";"earnings_impact_5yrQQ",#N/A,FALSE,"Earnings Impact";"accr_dil_5yr",#N/A,FALSE,"accretion dilution"}</definedName>
    <definedName name="wrn.QQQ_Quick_Merge_6yr." localSheetId="1" hidden="1">{"Cover",#N/A,FALSE,"Cover";"trans_sum_print",#N/A,FALSE,"Transaction Summary";"earnings_impact_6yrQQ",#N/A,FALSE,"Earnings Impact";"accr_dil_6yr",#N/A,FALSE,"accretion dilution"}</definedName>
    <definedName name="wrn.QQQ_Quick_Merge_6yr." localSheetId="0" hidden="1">{"Cover",#N/A,FALSE,"Cover";"trans_sum_print",#N/A,FALSE,"Transaction Summary";"earnings_impact_6yrQQ",#N/A,FALSE,"Earnings Impact";"accr_dil_6yr",#N/A,FALSE,"accretion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QQ_Quick_Merge_6yr.2" localSheetId="1" hidden="1">{"Cover",#N/A,FALSE,"Cover";"trans_sum_print",#N/A,FALSE,"Transaction Summary";"earnings_impact_6yrQQ",#N/A,FALSE,"Earnings Impact";"accr_dil_6yr",#N/A,FALSE,"accretion dilution"}</definedName>
    <definedName name="wrn.QQQ_Quick_Merge_6yr.2" localSheetId="0" hidden="1">{"Cover",#N/A,FALSE,"Cover";"trans_sum_print",#N/A,FALSE,"Transaction Summary";"earnings_impact_6yrQQ",#N/A,FALSE,"Earnings Impact";"accr_dil_6yr",#N/A,FALSE,"accretion dilution"}</definedName>
    <definedName name="wrn.QQQ_Quick_Merge_6yr.2" hidden="1">{"Cover",#N/A,FALSE,"Cover";"trans_sum_print",#N/A,FALSE,"Transaction Summary";"earnings_impact_6yrQQ",#N/A,FALSE,"Earnings Impact";"accr_dil_6yr",#N/A,FALSE,"accretion dilution"}</definedName>
    <definedName name="wrn.Quarterly._.Summary." localSheetId="1" hidden="1">{#N/A,#N/A,FALSE,"Quarterly Summary"}</definedName>
    <definedName name="wrn.Quarterly._.Summary." localSheetId="0" hidden="1">{#N/A,#N/A,FALSE,"Quarterly Summary"}</definedName>
    <definedName name="wrn.Quarterly._.Summary." hidden="1">{#N/A,#N/A,FALSE,"Quarterly Summary"}</definedName>
    <definedName name="wrn.Quick_Merge_3yr." localSheetId="1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" localSheetId="0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2" localSheetId="1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2" localSheetId="0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2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localSheetId="1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" localSheetId="0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2" localSheetId="1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2" localSheetId="0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2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localSheetId="1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" localSheetId="0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2" localSheetId="1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2" localSheetId="0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2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localSheetId="1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" localSheetId="0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2" localSheetId="1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2" localSheetId="0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2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rapport._.1." localSheetId="1" hidden="1">{#N/A,#N/A,TRUE,"Forecast &amp; Analysis";#N/A,#N/A,TRUE,"Market Values";#N/A,#N/A,TRUE,"Ratios";#N/A,#N/A,TRUE,"Regressions";#N/A,#N/A,TRUE,"Market Values";#N/A,#N/A,TRUE,"Parameters &amp; Results"}</definedName>
    <definedName name="wrn.rapport._.1." localSheetId="0" hidden="1">{#N/A,#N/A,TRUE,"Forecast &amp; Analysis";#N/A,#N/A,TRUE,"Market Values";#N/A,#N/A,TRUE,"Ratios";#N/A,#N/A,TRUE,"Regressions";#N/A,#N/A,TRUE,"Market Values";#N/A,#N/A,TRUE,"Parameters &amp; Results"}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pport._.monotone." localSheetId="1" hidden="1">{"Synthèse fonctionnement moteur",#N/A,FALSE,"Courbe mono";"Synthèse monotone 1 page",#N/A,FALSE,"Courbe mono";"Détail des calculs 3 p A3",#N/A,FALSE,"Courbe mono"}</definedName>
    <definedName name="wrn.Rapport._.monotone." localSheetId="0" hidden="1">{"Synthèse fonctionnement moteur",#N/A,FALSE,"Courbe mono";"Synthèse monotone 1 page",#N/A,FALSE,"Courbe mono";"Détail des calculs 3 p A3",#N/A,FALSE,"Courbe mono"}</definedName>
    <definedName name="wrn.Rapport._.monotone." hidden="1">{"Synthèse fonctionnement moteur",#N/A,FALSE,"Courbe mono";"Synthèse monotone 1 page",#N/A,FALSE,"Courbe mono";"Détail des calculs 3 p A3",#N/A,FALSE,"Courbe mono"}</definedName>
    <definedName name="wrn.ratios." localSheetId="1" hidden="1">{"ratios",#N/A,FALSE,"Summary Accounts"}</definedName>
    <definedName name="wrn.ratios." localSheetId="0" hidden="1">{"ratios",#N/A,FALSE,"Summary Accounts"}</definedName>
    <definedName name="wrn.ratios." hidden="1">{"ratios",#N/A,FALSE,"Summary Accounts"}</definedName>
    <definedName name="wrn.rep1." localSheetId="1" hidden="1">{"add",#N/A,FALSE,"code"}</definedName>
    <definedName name="wrn.rep1." localSheetId="0" hidden="1">{"add",#N/A,FALSE,"code"}</definedName>
    <definedName name="wrn.rep1." hidden="1">{"add",#N/A,FALSE,"code"}</definedName>
    <definedName name="wrn.Report." localSheetId="1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" localSheetId="0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SULTS." localSheetId="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" localSheetId="0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sales." localSheetId="1" hidden="1">{"sales",#N/A,FALSE,"Sales";"sales existing",#N/A,FALSE,"Sales";"sales rd1",#N/A,FALSE,"Sales";"sales rd2",#N/A,FALSE,"Sales"}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cenario._.Analysis." localSheetId="1" hidden="1">{#N/A,"Base Case",FALSE,"Revenue";#N/A,"£6.25 Fee",FALSE,"Revenue"}</definedName>
    <definedName name="wrn.Scenario._.Analysis." localSheetId="0" hidden="1">{#N/A,"Base Case",FALSE,"Revenue";#N/A,"£6.25 Fee",FALSE,"Revenue"}</definedName>
    <definedName name="wrn.Scenario._.Analysis." hidden="1">{#N/A,"Base Case",FALSE,"Revenue";#N/A,"£6.25 Fee",FALSE,"Revenue"}</definedName>
    <definedName name="wrn.Schindler." localSheetId="1" hidden="1">{#N/A,#N/A,FALSE,"Front Page";#N/A,#N/A,FALSE,"SUMMARY";#N/A,#N/A,FALSE,"CHARTS";#N/A,#N/A,FALSE,"SEGMENT";#N/A,#N/A,FALSE,"P&amp;L ACCOUNT";#N/A,#N/A,FALSE,"BALANCE SHEET &amp; CF STATEMENT";#N/A,#N/A,FALSE,"CAPITAL";#N/A,#N/A,FALSE,"VALUATION -EVA &amp; DCF"}</definedName>
    <definedName name="wrn.Schindler." localSheetId="0" hidden="1">{#N/A,#N/A,FALSE,"Front Page";#N/A,#N/A,FALSE,"SUMMARY";#N/A,#N/A,FALSE,"CHARTS";#N/A,#N/A,FALSE,"SEGMENT";#N/A,#N/A,FALSE,"P&amp;L ACCOUNT";#N/A,#N/A,FALSE,"BALANCE SHEET &amp; CF STATEMENT";#N/A,#N/A,FALSE,"CAPITAL";#N/A,#N/A,FALSE,"VALUATION -EVA &amp; DCF"}</definedName>
    <definedName name="wrn.Schindler." hidden="1">{#N/A,#N/A,FALSE,"Front Page";#N/A,#N/A,FALSE,"SUMMARY";#N/A,#N/A,FALSE,"CHARTS";#N/A,#N/A,FALSE,"SEGMENT";#N/A,#N/A,FALSE,"P&amp;L ACCOUNT";#N/A,#N/A,FALSE,"BALANCE SHEET &amp; CF STATEMENT";#N/A,#N/A,FALSE,"CAPITAL";#N/A,#N/A,FALSE,"VALUATION -EVA &amp; DCF"}</definedName>
    <definedName name="wrn.Scritture." localSheetId="1" hidden="1">{"Scritture",42,FALSE,"Scritture"}</definedName>
    <definedName name="wrn.Scritture." localSheetId="0" hidden="1">{"Scritture",42,FALSE,"Scritture"}</definedName>
    <definedName name="wrn.Scritture." hidden="1">{"Scritture",42,FALSE,"Scritture"}</definedName>
    <definedName name="wrn.Sensitivity." localSheetId="1" hidden="1">{"Sensitivity","2500/18",FALSE,"Senstivity analysis master"}</definedName>
    <definedName name="wrn.Sensitivity." localSheetId="0" hidden="1">{"Sensitivity","2500/18",FALSE,"Senstivity analysis master"}</definedName>
    <definedName name="wrn.Sensitivity." hidden="1">{"Sensitivity","2500/18",FALSE,"Senstivity analysis master"}</definedName>
    <definedName name="wrn.Sensitivity._1" localSheetId="1" hidden="1">{"Sensitivity","2500/18",FALSE,"Senstivity analysis master"}</definedName>
    <definedName name="wrn.Sensitivity._1" localSheetId="0" hidden="1">{"Sensitivity","2500/18",FALSE,"Senstivity analysis master"}</definedName>
    <definedName name="wrn.Sensitivity._1" hidden="1">{"Sensitivity","2500/18",FALSE,"Senstivity analysis master"}</definedName>
    <definedName name="wrn.SEP_ACTZ." localSheetId="1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wrn.SEP_ACTZ." localSheetId="0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wrn.SEP_ACTZ.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wrn.Sierra." localSheetId="1" hidden="1">{#N/A,#N/A,FALSE,"OXHP"}</definedName>
    <definedName name="wrn.Sierra." localSheetId="0" hidden="1">{#N/A,#N/A,FALSE,"OXHP"}</definedName>
    <definedName name="wrn.Sierra." hidden="1">{#N/A,#N/A,FALSE,"OXHP"}</definedName>
    <definedName name="wrn.Sika." localSheetId="1" hidden="1">{#N/A,#N/A,TRUE,"FRONT PAGE";#N/A,#N/A,TRUE,"SUMMARY";#N/A,#N/A,TRUE,"CHARTS";#N/A,#N/A,TRUE,"SEGMENT";#N/A,#N/A,TRUE,"P&amp;L ACCOUNT";#N/A,#N/A,TRUE,"BALANCE SHEET &amp; CF STATEMENT";#N/A,#N/A,TRUE,"CAPITAL";#N/A,#N/A,TRUE,"VALUATION -EVA &amp; DCF"}</definedName>
    <definedName name="wrn.Sika." localSheetId="0" hidden="1">{#N/A,#N/A,TRUE,"FRONT PAGE";#N/A,#N/A,TRUE,"SUMMARY";#N/A,#N/A,TRUE,"CHARTS";#N/A,#N/A,TRUE,"SEGMENT";#N/A,#N/A,TRUE,"P&amp;L ACCOUNT";#N/A,#N/A,TRUE,"BALANCE SHEET &amp; CF STATEMENT";#N/A,#N/A,TRUE,"CAPITAL";#N/A,#N/A,TRUE,"VALUATION -EVA &amp; DCF"}</definedName>
    <definedName name="wrn.Sika." hidden="1">{#N/A,#N/A,TRUE,"FRONT PAGE";#N/A,#N/A,TRUE,"SUMMARY";#N/A,#N/A,TRUE,"CHARTS";#N/A,#N/A,TRUE,"SEGMENT";#N/A,#N/A,TRUE,"P&amp;L ACCOUNT";#N/A,#N/A,TRUE,"BALANCE SHEET &amp; CF STATEMENT";#N/A,#N/A,TRUE,"CAPITAL";#N/A,#N/A,TRUE,"VALUATION -EVA &amp; DCF"}</definedName>
    <definedName name="wrn.step._.1." localSheetId="1" hidden="1">{#N/A,#N/A,FALSE,"1.4";#N/A,#N/A,FALSE,"2.4";#N/A,#N/A,FALSE,"2.6";#N/A,#N/A,FALSE,"2.7";#N/A,#N/A,FALSE,"2.8";#N/A,#N/A,FALSE,"2.9";#N/A,#N/A,FALSE,"2.10";#N/A,#N/A,FALSE,"2.13a";#N/A,#N/A,FALSE,"2.13b";#N/A,#N/A,FALSE,"3.1";#N/A,#N/A,FALSE,"3.3";#N/A,#N/A,FALSE,"3.4";#N/A,#N/A,FALSE,"4.2";#N/A,#N/A,FALSE,"4.4";#N/A,#N/A,FALSE,"4.9";#N/A,#N/A,FALSE,"7.2"}</definedName>
    <definedName name="wrn.step._.1." localSheetId="0" hidden="1">{#N/A,#N/A,FALSE,"1.4";#N/A,#N/A,FALSE,"2.4";#N/A,#N/A,FALSE,"2.6";#N/A,#N/A,FALSE,"2.7";#N/A,#N/A,FALSE,"2.8";#N/A,#N/A,FALSE,"2.9";#N/A,#N/A,FALSE,"2.10";#N/A,#N/A,FALSE,"2.13a";#N/A,#N/A,FALSE,"2.13b";#N/A,#N/A,FALSE,"3.1";#N/A,#N/A,FALSE,"3.3";#N/A,#N/A,FALSE,"3.4";#N/A,#N/A,FALSE,"4.2";#N/A,#N/A,FALSE,"4.4";#N/A,#N/A,FALSE,"4.9";#N/A,#N/A,FALSE,"7.2"}</definedName>
    <definedName name="wrn.step._.1." hidden="1">{#N/A,#N/A,FALSE,"1.4";#N/A,#N/A,FALSE,"2.4";#N/A,#N/A,FALSE,"2.6";#N/A,#N/A,FALSE,"2.7";#N/A,#N/A,FALSE,"2.8";#N/A,#N/A,FALSE,"2.9";#N/A,#N/A,FALSE,"2.10";#N/A,#N/A,FALSE,"2.13a";#N/A,#N/A,FALSE,"2.13b";#N/A,#N/A,FALSE,"3.1";#N/A,#N/A,FALSE,"3.3";#N/A,#N/A,FALSE,"3.4";#N/A,#N/A,FALSE,"4.2";#N/A,#N/A,FALSE,"4.4";#N/A,#N/A,FALSE,"4.9";#N/A,#N/A,FALSE,"7.2"}</definedName>
    <definedName name="wrn.step._.2." localSheetId="1" hidden="1">{#N/A,#N/A,FALSE,"1.5";#N/A,#N/A,FALSE,"1.6";#N/A,#N/A,FALSE,"1.7";#N/A,#N/A,FALSE,"3.2";#N/A,#N/A,FALSE,"5.7";#N/A,#N/A,FALSE,"6.2";#N/A,#N/A,FALSE,"6.5";#N/A,#N/A,FALSE,"7.3";#N/A,#N/A,FALSE,"7.6";#N/A,#N/A,FALSE,"8.1"}</definedName>
    <definedName name="wrn.step._.2." localSheetId="0" hidden="1">{#N/A,#N/A,FALSE,"1.5";#N/A,#N/A,FALSE,"1.6";#N/A,#N/A,FALSE,"1.7";#N/A,#N/A,FALSE,"3.2";#N/A,#N/A,FALSE,"5.7";#N/A,#N/A,FALSE,"6.2";#N/A,#N/A,FALSE,"6.5";#N/A,#N/A,FALSE,"7.3";#N/A,#N/A,FALSE,"7.6";#N/A,#N/A,FALSE,"8.1"}</definedName>
    <definedName name="wrn.step._.2." hidden="1">{#N/A,#N/A,FALSE,"1.5";#N/A,#N/A,FALSE,"1.6";#N/A,#N/A,FALSE,"1.7";#N/A,#N/A,FALSE,"3.2";#N/A,#N/A,FALSE,"5.7";#N/A,#N/A,FALSE,"6.2";#N/A,#N/A,FALSE,"6.5";#N/A,#N/A,FALSE,"7.3";#N/A,#N/A,FALSE,"7.6";#N/A,#N/A,FALSE,"8.1"}</definedName>
    <definedName name="wrn.step._.3." localSheetId="1" hidden="1">{#N/A,#N/A,FALSE,"7.8"}</definedName>
    <definedName name="wrn.step._.3." localSheetId="0" hidden="1">{#N/A,#N/A,FALSE,"7.8"}</definedName>
    <definedName name="wrn.step._.3." hidden="1">{#N/A,#N/A,FALSE,"7.8"}</definedName>
    <definedName name="wrn.step1." localSheetId="1" hidden="1">{#N/A,#N/A,FALSE,"1.1";#N/A,#N/A,FALSE,"1.4";#N/A,#N/A,FALSE,"2.4";#N/A,#N/A,FALSE,"2.5";#N/A,#N/A,FALSE,"2.7";#N/A,#N/A,FALSE,"2.8";#N/A,#N/A,FALSE,"2.13aLTD";#N/A,#N/A,FALSE,"2.10";#N/A,#N/A,FALSE,"4.2";#N/A,#N/A,FALSE,"4.4";#N/A,#N/A,FALSE,"4.6";#N/A,#N/A,FALSE,"7.2";#N/A,#N/A,FALSE,"2.13aPTY";#N/A,#N/A,FALSE,"2.13b"}</definedName>
    <definedName name="wrn.step1." localSheetId="0" hidden="1">{#N/A,#N/A,FALSE,"1.1";#N/A,#N/A,FALSE,"1.4";#N/A,#N/A,FALSE,"2.4";#N/A,#N/A,FALSE,"2.5";#N/A,#N/A,FALSE,"2.7";#N/A,#N/A,FALSE,"2.8";#N/A,#N/A,FALSE,"2.13aLTD";#N/A,#N/A,FALSE,"2.10";#N/A,#N/A,FALSE,"4.2";#N/A,#N/A,FALSE,"4.4";#N/A,#N/A,FALSE,"4.6";#N/A,#N/A,FALSE,"7.2";#N/A,#N/A,FALSE,"2.13aPTY";#N/A,#N/A,FALSE,"2.13b"}</definedName>
    <definedName name="wrn.step1." hidden="1">{#N/A,#N/A,FALSE,"1.1";#N/A,#N/A,FALSE,"1.4";#N/A,#N/A,FALSE,"2.4";#N/A,#N/A,FALSE,"2.5";#N/A,#N/A,FALSE,"2.7";#N/A,#N/A,FALSE,"2.8";#N/A,#N/A,FALSE,"2.13aLTD";#N/A,#N/A,FALSE,"2.10";#N/A,#N/A,FALSE,"4.2";#N/A,#N/A,FALSE,"4.4";#N/A,#N/A,FALSE,"4.6";#N/A,#N/A,FALSE,"7.2";#N/A,#N/A,FALSE,"2.13aPTY";#N/A,#N/A,FALSE,"2.13b"}</definedName>
    <definedName name="wrn.step2." localSheetId="1" hidden="1">{#N/A,#N/A,FALSE,"1.2";#N/A,#N/A,FALSE,"1.3";#N/A,#N/A,FALSE,"1.5";#N/A,#N/A,FALSE,"1.6";#N/A,#N/A,FALSE,"1.7";#N/A,#N/A,FALSE,"3.2";#N/A,#N/A,FALSE,"4.3";#N/A,#N/A,FALSE,"4.7";#N/A,#N/A,FALSE,"4.8";#N/A,#N/A,FALSE,"5.3";#N/A,#N/A,FALSE,"5.4a";#N/A,#N/A,FALSE,"5.5";#N/A,#N/A,FALSE,"5.6";#N/A,#N/A,FALSE,"5.7";#N/A,#N/A,FALSE,"6.2";#N/A,#N/A,FALSE,"6.3";#N/A,#N/A,FALSE,"6.4";#N/A,#N/A,FALSE,"6.5";#N/A,#N/A,FALSE,"7.1";#N/A,#N/A,FALSE,"7.3";#N/A,#N/A,FALSE,"7.4";#N/A,#N/A,FALSE,"7.5";#N/A,#N/A,FALSE,"7.6";#N/A,#N/A,FALSE,"8.1"}</definedName>
    <definedName name="wrn.step2." localSheetId="0" hidden="1">{#N/A,#N/A,FALSE,"1.2";#N/A,#N/A,FALSE,"1.3";#N/A,#N/A,FALSE,"1.5";#N/A,#N/A,FALSE,"1.6";#N/A,#N/A,FALSE,"1.7";#N/A,#N/A,FALSE,"3.2";#N/A,#N/A,FALSE,"4.3";#N/A,#N/A,FALSE,"4.7";#N/A,#N/A,FALSE,"4.8";#N/A,#N/A,FALSE,"5.3";#N/A,#N/A,FALSE,"5.4a";#N/A,#N/A,FALSE,"5.5";#N/A,#N/A,FALSE,"5.6";#N/A,#N/A,FALSE,"5.7";#N/A,#N/A,FALSE,"6.2";#N/A,#N/A,FALSE,"6.3";#N/A,#N/A,FALSE,"6.4";#N/A,#N/A,FALSE,"6.5";#N/A,#N/A,FALSE,"7.1";#N/A,#N/A,FALSE,"7.3";#N/A,#N/A,FALSE,"7.4";#N/A,#N/A,FALSE,"7.5";#N/A,#N/A,FALSE,"7.6";#N/A,#N/A,FALSE,"8.1"}</definedName>
    <definedName name="wrn.step2." hidden="1">{#N/A,#N/A,FALSE,"1.2";#N/A,#N/A,FALSE,"1.3";#N/A,#N/A,FALSE,"1.5";#N/A,#N/A,FALSE,"1.6";#N/A,#N/A,FALSE,"1.7";#N/A,#N/A,FALSE,"3.2";#N/A,#N/A,FALSE,"4.3";#N/A,#N/A,FALSE,"4.7";#N/A,#N/A,FALSE,"4.8";#N/A,#N/A,FALSE,"5.3";#N/A,#N/A,FALSE,"5.4a";#N/A,#N/A,FALSE,"5.5";#N/A,#N/A,FALSE,"5.6";#N/A,#N/A,FALSE,"5.7";#N/A,#N/A,FALSE,"6.2";#N/A,#N/A,FALSE,"6.3";#N/A,#N/A,FALSE,"6.4";#N/A,#N/A,FALSE,"6.5";#N/A,#N/A,FALSE,"7.1";#N/A,#N/A,FALSE,"7.3";#N/A,#N/A,FALSE,"7.4";#N/A,#N/A,FALSE,"7.5";#N/A,#N/A,FALSE,"7.6";#N/A,#N/A,FALSE,"8.1"}</definedName>
    <definedName name="wrn.Summary.b" localSheetId="1" hidden="1">{"front",42,TRUE,"Cover";"S&amp;U",42,TRUE,"s&amp;u";"breakdown",42,TRUE,"Breakdown";"P&amp;L",42,TRUE,"P&amp;L";"Balance Sheet",42,TRUE,"BS";"Cashflow",42,TRUE,"CF";"Exit Cap",42,TRUE,"Rets";"Returns",42,TRUE,"Rets"}</definedName>
    <definedName name="wrn.Summary.b" localSheetId="0" hidden="1">{"front",42,TRUE,"Cover";"S&amp;U",42,TRUE,"s&amp;u";"breakdown",42,TRUE,"Breakdown";"P&amp;L",42,TRUE,"P&amp;L";"Balance Sheet",42,TRUE,"BS";"Cashflow",42,TRUE,"CF";"Exit Cap",42,TRUE,"Rets";"Returns",42,TRUE,"Rets"}</definedName>
    <definedName name="wrn.Summary.b" hidden="1">{"front",42,TRUE,"Cover";"S&amp;U",42,TRUE,"s&amp;u";"breakdown",42,TRUE,"Breakdown";"P&amp;L",42,TRUE,"P&amp;L";"Balance Sheet",42,TRUE,"BS";"Cashflow",42,TRUE,"CF";"Exit Cap",42,TRUE,"Rets";"Returns",42,TRUE,"Rets"}</definedName>
    <definedName name="wrn.Synergies." localSheetId="1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Synergies." localSheetId="0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Synergies.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synergies2" localSheetId="1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synergies2" localSheetId="0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synergies2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Synthèse._.monotone._.1._.page." localSheetId="1" hidden="1">{"Synthèse monotone 1 page",#N/A,FALSE,"Courbe mono"}</definedName>
    <definedName name="wrn.Synthèse._.monotone._.1._.page." localSheetId="0" hidden="1">{"Synthèse monotone 1 page",#N/A,FALSE,"Courbe mono"}</definedName>
    <definedName name="wrn.Synthèse._.monotone._.1._.page." hidden="1">{"Synthèse monotone 1 page",#N/A,FALSE,"Courbe mono"}</definedName>
    <definedName name="wrn.Synthèse._.productionet._.récupération." localSheetId="1" hidden="1">{"Synthèse fonctionnement moteur",#N/A,FALSE,"Courbe mono";"Synthèse monotone 1 page",#N/A,FALSE,"Courbe mono"}</definedName>
    <definedName name="wrn.Synthèse._.productionet._.récupération." localSheetId="0" hidden="1">{"Synthèse fonctionnement moteur",#N/A,FALSE,"Courbe mono";"Synthèse monotone 1 page",#N/A,FALSE,"Courbe mono"}</definedName>
    <definedName name="wrn.Synthèse._.productionet._.récupération." hidden="1">{"Synthèse fonctionnement moteur",#N/A,FALSE,"Courbe mono";"Synthèse monotone 1 page",#N/A,FALSE,"Courbe mono"}</definedName>
    <definedName name="wrn.Target._.Financial._.Statements." localSheetId="1" hidden="1">{"Target Income Statement",#N/A,FALSE,"Target";"Target Balance Sheet",#N/A,FALSE,"Target";"Target Cash Flow",#N/A,FALSE,"Target"}</definedName>
    <definedName name="wrn.Target._.Financial._.Statements." localSheetId="0" hidden="1">{"Target Income Statement",#N/A,FALSE,"Target";"Target Balance Sheet",#N/A,FALSE,"Target";"Target Cash Flow",#N/A,FALSE,"Target"}</definedName>
    <definedName name="wrn.Target._.Financial._.Statements." hidden="1">{"Target Income Statement",#N/A,FALSE,"Target";"Target Balance Sheet",#N/A,FALSE,"Target";"Target Cash Flow",#N/A,FALSE,"Target"}</definedName>
    <definedName name="wrn.target_fin_stat2" localSheetId="1" hidden="1">{"Target Income Statement",#N/A,FALSE,"Target";"Target Balance Sheet",#N/A,FALSE,"Target";"Target Cash Flow",#N/A,FALSE,"Target"}</definedName>
    <definedName name="wrn.target_fin_stat2" localSheetId="0" hidden="1">{"Target Income Statement",#N/A,FALSE,"Target";"Target Balance Sheet",#N/A,FALSE,"Target";"Target Cash Flow",#N/A,FALSE,"Target"}</definedName>
    <definedName name="wrn.target_fin_stat2" hidden="1">{"Target Income Statement",#N/A,FALSE,"Target";"Target Balance Sheet",#N/A,FALSE,"Target";"Target Cash Flow",#N/A,FALSE,"Target"}</definedName>
    <definedName name="wrn.Tax._.Results." localSheetId="1" hidden="1">{#N/A,#N/A,TRUE,"Front sheet";#N/A,#N/A,TRUE,"Index";#N/A,#N/A,TRUE,"Accounts disclosure B.2";#N/A,#N/A,TRUE,"Accounts disclosure B.3";#N/A,#N/A,TRUE,"Accounts disclosure C.1";#N/A,#N/A,TRUE,"Accounts disclosure C.2";#N/A,#N/A,TRUE,"Accounts disclosure C.3";#N/A,#N/A,TRUE,"Accounts disclosure C.4";#N/A,#N/A,TRUE,"Accounts disclosure D.1";#N/A,#N/A,TRUE,"Accounts disclosure D.2";#N/A,#N/A,TRUE,"Accounts disclosure D.3";#N/A,#N/A,TRUE,"General Pool ye 30 Nov 05";#N/A,#N/A,TRUE,"General Pool pe 31 dec 05";#N/A,#N/A,TRUE,"IBAs";#N/A,#N/A,TRUE,"Expensive Cars ye 30 Nov 05";#N/A,#N/A,TRUE,"Expensive Car pe 31 Dec 05";#N/A,#N/A,TRUE,"P &amp; L analysis TB 04_05";#N/A,#N/A,TRUE,"Accruals";#N/A,#N/A,TRUE,"Prepayments";#N/A,#N/A,TRUE,"Profit and loss acc 05";#N/A,#N/A,TRUE,"Balance Sheet";#N/A,#N/A,TRUE,"Balance Sheet Schedules"}</definedName>
    <definedName name="wrn.Tax._.Results." localSheetId="0" hidden="1">{#N/A,#N/A,TRUE,"Front sheet";#N/A,#N/A,TRUE,"Index";#N/A,#N/A,TRUE,"Accounts disclosure B.2";#N/A,#N/A,TRUE,"Accounts disclosure B.3";#N/A,#N/A,TRUE,"Accounts disclosure C.1";#N/A,#N/A,TRUE,"Accounts disclosure C.2";#N/A,#N/A,TRUE,"Accounts disclosure C.3";#N/A,#N/A,TRUE,"Accounts disclosure C.4";#N/A,#N/A,TRUE,"Accounts disclosure D.1";#N/A,#N/A,TRUE,"Accounts disclosure D.2";#N/A,#N/A,TRUE,"Accounts disclosure D.3";#N/A,#N/A,TRUE,"General Pool ye 30 Nov 05";#N/A,#N/A,TRUE,"General Pool pe 31 dec 05";#N/A,#N/A,TRUE,"IBAs";#N/A,#N/A,TRUE,"Expensive Cars ye 30 Nov 05";#N/A,#N/A,TRUE,"Expensive Car pe 31 Dec 05";#N/A,#N/A,TRUE,"P &amp; L analysis TB 04_05";#N/A,#N/A,TRUE,"Accruals";#N/A,#N/A,TRUE,"Prepayments";#N/A,#N/A,TRUE,"Profit and loss acc 05";#N/A,#N/A,TRUE,"Balance Sheet";#N/A,#N/A,TRUE,"Balance Sheet Schedules"}</definedName>
    <definedName name="wrn.Tax._.Results." hidden="1">{#N/A,#N/A,TRUE,"Front sheet";#N/A,#N/A,TRUE,"Index";#N/A,#N/A,TRUE,"Accounts disclosure B.2";#N/A,#N/A,TRUE,"Accounts disclosure B.3";#N/A,#N/A,TRUE,"Accounts disclosure C.1";#N/A,#N/A,TRUE,"Accounts disclosure C.2";#N/A,#N/A,TRUE,"Accounts disclosure C.3";#N/A,#N/A,TRUE,"Accounts disclosure C.4";#N/A,#N/A,TRUE,"Accounts disclosure D.1";#N/A,#N/A,TRUE,"Accounts disclosure D.2";#N/A,#N/A,TRUE,"Accounts disclosure D.3";#N/A,#N/A,TRUE,"General Pool ye 30 Nov 05";#N/A,#N/A,TRUE,"General Pool pe 31 dec 05";#N/A,#N/A,TRUE,"IBAs";#N/A,#N/A,TRUE,"Expensive Cars ye 30 Nov 05";#N/A,#N/A,TRUE,"Expensive Car pe 31 Dec 05";#N/A,#N/A,TRUE,"P &amp; L analysis TB 04_05";#N/A,#N/A,TRUE,"Accruals";#N/A,#N/A,TRUE,"Prepayments";#N/A,#N/A,TRUE,"Profit and loss acc 05";#N/A,#N/A,TRUE,"Balance Sheet";#N/A,#N/A,TRUE,"Balance Sheet Schedules"}</definedName>
    <definedName name="wrn.Taxes." localSheetId="1" hidden="1">{"Def Tax Long",#N/A,TRUE,"Financials";"Def Tax Short",#N/A,TRUE,"Financials";"Cons Tax Sched",#N/A,TRUE,"Financials"}</definedName>
    <definedName name="wrn.Taxes." localSheetId="0" hidden="1">{"Def Tax Long",#N/A,TRUE,"Financials";"Def Tax Short",#N/A,TRUE,"Financials";"Cons Tax Sched",#N/A,TRUE,"Financials"}</definedName>
    <definedName name="wrn.Taxes." hidden="1">{"Def Tax Long",#N/A,TRUE,"Financials";"Def Tax Short",#N/A,TRUE,"Financials";"Cons Tax Sched",#N/A,TRUE,"Financials"}</definedName>
    <definedName name="wrn.Ten._.Year." localSheetId="1" hidden="1">{#N/A,"Ten Year",FALSE,"Assumptions";#N/A,"Ten Year",FALSE,"Annual Summary";#N/A,"Ten Year",FALSE,"Quarterly Summary";#N/A,#N/A,FALSE,"IRR"}</definedName>
    <definedName name="wrn.Ten._.Year." localSheetId="0" hidden="1">{#N/A,"Ten Year",FALSE,"Assumptions";#N/A,"Ten Year",FALSE,"Annual Summary";#N/A,"Ten Year",FALSE,"Quarterly Summary";#N/A,#N/A,FALSE,"IRR"}</definedName>
    <definedName name="wrn.Ten._.Year." hidden="1">{#N/A,"Ten Year",FALSE,"Assumptions";#N/A,"Ten Year",FALSE,"Annual Summary";#N/A,"Ten Year",FALSE,"Quarterly Summary";#N/A,#N/A,FALSE,"IRR"}</definedName>
    <definedName name="wrn.test." localSheetId="1" hidden="1">{"test2",#N/A,TRUE,"Prices"}</definedName>
    <definedName name="wrn.test." localSheetId="0" hidden="1">{"test2",#N/A,TRUE,"Prices"}</definedName>
    <definedName name="wrn.test." hidden="1">{"test2",#N/A,TRUE,"Prices"}</definedName>
    <definedName name="wrn.todo.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ut._.Sauf._.BG.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ns_overview" localSheetId="1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rans_overview" localSheetId="0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rans_overview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ransaction._.Overview." localSheetId="1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ransaction._.Overview." localSheetId="0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ransaction._.Overview.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utto." localSheetId="1" hidden="1">{"ProspettoImposte",42,FALSE,"Prospetto imposte";"Scritture",42,FALSE,"Scritture"}</definedName>
    <definedName name="wrn.Tutto." localSheetId="0" hidden="1">{"ProspettoImposte",42,FALSE,"Prospetto imposte";"Scritture",42,FALSE,"Scritture"}</definedName>
    <definedName name="wrn.Tutto." hidden="1">{"ProspettoImposte",42,FALSE,"Prospetto imposte";"Scritture",42,FALSE,"Scritture"}</definedName>
    <definedName name="wrn.UFA._.Sp._.DSR._.Kun." localSheetId="1" hidden="1">{#N/A,#N/A,FALSE,"UFA_DSR Spiele"}</definedName>
    <definedName name="wrn.UFA._.Sp._.DSR._.Kun." localSheetId="0" hidden="1">{#N/A,#N/A,FALSE,"UFA_DSR Spiele"}</definedName>
    <definedName name="wrn.UFA._.Sp._.DSR._.Kun." hidden="1">{#N/A,#N/A,FALSE,"UFA_DSR Spiele"}</definedName>
    <definedName name="wrn.UTL._.Position." localSheetId="1" hidden="1">{"UTL effect",#N/A,FALSE,"Sensitivity"}</definedName>
    <definedName name="wrn.UTL._.Position." localSheetId="0" hidden="1">{"UTL effect",#N/A,FALSE,"Sensitivity"}</definedName>
    <definedName name="wrn.UTL._.Position." hidden="1">{"UTL effect",#N/A,FALSE,"Sensitivity"}</definedName>
    <definedName name="wrn.VALUATION." localSheetId="1" hidden="1">{#N/A,#N/A,FALSE,"Valuation Assumptions";#N/A,#N/A,FALSE,"Summary";#N/A,#N/A,FALSE,"DCF";#N/A,#N/A,FALSE,"Valuation";#N/A,#N/A,FALSE,"WACC";#N/A,#N/A,FALSE,"UBVH";#N/A,#N/A,FALSE,"Free Cash Flow"}</definedName>
    <definedName name="wrn.VALUATION." localSheetId="0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WKKEY." localSheetId="1" hidden="1">{"SUMM",#N/A,TRUE,"C";"ACT_PROD",#N/A,TRUE,"A";"ACT_SHIP",#N/A,TRUE,"A";"BP_YLD",#N/A,TRUE,"B";"ACTZ_PROD",#N/A,TRUE,"D";"ACTZ_SHIP",#N/A,TRUE,"D";"ACTZ_YLD",#N/A,TRUE,"E";"CPSI_PROD",#N/A,TRUE,"F";"CPSI_SHIP",#N/A,TRUE,"F"}</definedName>
    <definedName name="wrn.WKKEY." localSheetId="0" hidden="1">{"SUMM",#N/A,TRUE,"C";"ACT_PROD",#N/A,TRUE,"A";"ACT_SHIP",#N/A,TRUE,"A";"BP_YLD",#N/A,TRUE,"B";"ACTZ_PROD",#N/A,TRUE,"D";"ACTZ_SHIP",#N/A,TRUE,"D";"ACTZ_YLD",#N/A,TRUE,"E";"CPSI_PROD",#N/A,TRUE,"F";"CPSI_SHIP",#N/A,TRUE,"F"}</definedName>
    <definedName name="wrn.WKKEY." hidden="1">{"SUMM",#N/A,TRUE,"C";"ACT_PROD",#N/A,TRUE,"A";"ACT_SHIP",#N/A,TRUE,"A";"BP_YLD",#N/A,TRUE,"B";"ACTZ_PROD",#N/A,TRUE,"D";"ACTZ_SHIP",#N/A,TRUE,"D";"ACTZ_YLD",#N/A,TRUE,"E";"CPSI_PROD",#N/A,TRUE,"F";"CPSI_SHIP",#N/A,TRUE,"F"}</definedName>
    <definedName name="wrn_cont_margin" localSheetId="1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_cont_margin" localSheetId="0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_cont_margin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setm" localSheetId="1" hidden="1">{42,42,FALSE,"Eastern";42,42,FALSE,"Western"}</definedName>
    <definedName name="wsetm" localSheetId="0" hidden="1">{42,42,FALSE,"Eastern";42,42,FALSE,"Western"}</definedName>
    <definedName name="wsetm" hidden="1">{42,42,FALSE,"Eastern";42,42,FALSE,"Western"}</definedName>
    <definedName name="wvu.Aggregato." localSheetId="1" hidden="1">{TRUE,TRUE,-1.25,-15.5,484.5,253.5,FALSE,TRUE,TRUE,TRUE,0,1,8,1,4,7,3,4,TRUE,TRUE,3,TRUE,1,TRUE,100,"Swvu.Aggregato.","ACwvu.Aggregato.",#N/A,FALSE,FALSE,0,0,0.393700787401575,0.393700787401575,2,"","&amp;C&amp;""Arial,Normale""&amp;8&amp;P",FALSE,FALSE,FALSE,FALSE,1,99,#N/A,#N/A,"=R4C1:R293C17","=R1:R3",#N/A,#N/A,FALSE,FALSE,FALSE,9,65532,65532,FALSE,FALSE,FALSE,FALSE,TRUE}</definedName>
    <definedName name="wvu.Aggregato." localSheetId="0" hidden="1">{TRUE,TRUE,-1.25,-15.5,484.5,253.5,FALSE,TRUE,TRUE,TRUE,0,1,8,1,4,7,3,4,TRUE,TRUE,3,TRUE,1,TRUE,100,"Swvu.Aggregato.","ACwvu.Aggregato.",#N/A,FALSE,FALSE,0,0,0.393700787401575,0.393700787401575,2,"","&amp;C&amp;""Arial,Normale""&amp;8&amp;P",FALSE,FALSE,FALSE,FALSE,1,99,#N/A,#N/A,"=R4C1:R293C17","=R1:R3",#N/A,#N/A,FALSE,FALSE,FALSE,9,65532,65532,FALSE,FALSE,FALSE,FALSE,TRUE}</definedName>
    <definedName name="wvu.Aggregato." hidden="1">{TRUE,TRUE,-1.25,-15.5,484.5,253.5,FALSE,TRUE,TRUE,TRUE,0,1,8,1,4,7,3,4,TRUE,TRUE,3,TRUE,1,TRUE,100,"Swvu.Aggregato.","ACwvu.Aggregato.",#N/A,FALSE,FALSE,0,0,0.393700787401575,0.393700787401575,2,"","&amp;C&amp;""Arial,Normale""&amp;8&amp;P",FALSE,FALSE,FALSE,FALSE,1,99,#N/A,#N/A,"=R4C1:R293C17","=R1:R3",#N/A,#N/A,FALSE,FALSE,FALSE,9,65532,65532,FALSE,FALSE,FALSE,FALSE,TRUE}</definedName>
    <definedName name="wvu.Bilancio." localSheetId="1" hidden="1">{TRUE,TRUE,-1.25,-15.5,484.5,253.5,FALSE,TRUE,TRUE,TRUE,0,1,17,1,4,15,3,4,TRUE,TRUE,3,TRUE,1,TRUE,100,"Swvu.Bilancio.","ACwvu.Bilancio.",#N/A,FALSE,FALSE,0.590551181102362,0,0.393700787401575,0.393700787401575,1,"","&amp;C&amp;""Arial,Normale""&amp;8&amp;P",FALSE,FALSE,FALSE,FALSE,1,135,#N/A,#N/A,"=R4C1:R293C19","=R1:R3","Rwvu.Bilancio.","Cwvu.Bilancio.",FALSE,FALSE,TRUE,9,65532,65532,FALSE,FALSE,FALSE,FALSE,TRUE}</definedName>
    <definedName name="wvu.Bilancio." localSheetId="0" hidden="1">{TRUE,TRUE,-1.25,-15.5,484.5,253.5,FALSE,TRUE,TRUE,TRUE,0,1,17,1,4,15,3,4,TRUE,TRUE,3,TRUE,1,TRUE,100,"Swvu.Bilancio.","ACwvu.Bilancio.",#N/A,FALSE,FALSE,0.590551181102362,0,0.393700787401575,0.393700787401575,1,"","&amp;C&amp;""Arial,Normale""&amp;8&amp;P",FALSE,FALSE,FALSE,FALSE,1,135,#N/A,#N/A,"=R4C1:R293C19","=R1:R3","Rwvu.Bilancio.","Cwvu.Bilancio.",FALSE,FALSE,TRUE,9,65532,65532,FALSE,FALSE,FALSE,FALSE,TRUE}</definedName>
    <definedName name="wvu.Bilancio." hidden="1">{TRUE,TRUE,-1.25,-15.5,484.5,253.5,FALSE,TRUE,TRUE,TRUE,0,1,17,1,4,15,3,4,TRUE,TRUE,3,TRUE,1,TRUE,100,"Swvu.Bilancio.","ACwvu.Bilancio.",#N/A,FALSE,FALSE,0.590551181102362,0,0.393700787401575,0.393700787401575,1,"","&amp;C&amp;""Arial,Normale""&amp;8&amp;P",FALSE,FALSE,FALSE,FALSE,1,135,#N/A,#N/A,"=R4C1:R293C19","=R1:R3","Rwvu.Bilancio.","Cwvu.Bilancio.",FALSE,FALSE,TRUE,9,65532,65532,FALSE,FALSE,FALSE,FALSE,TRUE}</definedName>
    <definedName name="wvu.CA." localSheetId="1" hidden="1">{TRUE,TRUE,-0.5,-14.75,603,342,FALSE,TRUE,TRUE,TRUE,0,2,5,6,7,2,1,4,TRUE,TRUE,3,TRUE,1,TRUE,90,"Swvu.CA.","ACwvu.CA.",42,FALSE,FALSE,0,0,0,0,2,"","",TRUE,FALSE,FALSE,FALSE,1,57,42,42,FALSE,FALSE,"Rwvu.CA.",42,FALSE,FALSE,FALSE,9,65532,65532,FALSE,FALSE,TRUE,TRUE,TRUE}</definedName>
    <definedName name="wvu.CA." localSheetId="0" hidden="1">{TRUE,TRUE,-0.5,-14.75,603,342,FALSE,TRUE,TRUE,TRUE,0,2,5,6,7,2,1,4,TRUE,TRUE,3,TRUE,1,TRUE,90,"Swvu.CA.","ACwvu.CA.",42,FALSE,FALSE,0,0,0,0,2,"","",TRUE,FALSE,FALSE,FALSE,1,57,42,42,FALSE,FALSE,"Rwvu.CA.",42,FALSE,FALSE,FALSE,9,65532,65532,FALSE,FALSE,TRUE,TRUE,TRUE}</definedName>
    <definedName name="wvu.CA." hidden="1">{TRUE,TRUE,-0.5,-14.75,603,342,FALSE,TRUE,TRUE,TRUE,0,2,5,6,7,2,1,4,TRUE,TRUE,3,TRUE,1,TRUE,90,"Swvu.CA.","ACwvu.CA.",42,FALSE,FALSE,0,0,0,0,2,"","",TRUE,FALSE,FALSE,FALSE,1,57,42,42,FALSE,FALSE,"Rwvu.CA.",42,FALSE,FALSE,FALSE,9,65532,65532,FALSE,FALSE,TRUE,TRUE,TRUE}</definedName>
    <definedName name="wvu.cacomptable." localSheetId="1" hidden="1">{TRUE,TRUE,-0.5,-14.75,603,342,FALSE,TRUE,TRUE,TRUE,0,1,15,6,7,13,1,4,TRUE,TRUE,3,TRUE,1,TRUE,90,"Swvu.cacomptable.","ACwvu.cacomptable.",42,FALSE,FALSE,0,0,0,0,2,"","",TRUE,FALSE,FALSE,FALSE,1,57,42,42,FALSE,FALSE,"Rwvu.cacomptable.",42,FALSE,FALSE,FALSE,9,65532,65532,FALSE,FALSE,TRUE,TRUE,TRUE}</definedName>
    <definedName name="wvu.cacomptable." localSheetId="0" hidden="1">{TRUE,TRUE,-0.5,-14.75,603,342,FALSE,TRUE,TRUE,TRUE,0,1,15,6,7,13,1,4,TRUE,TRUE,3,TRUE,1,TRUE,90,"Swvu.cacomptable.","ACwvu.cacomptable.",42,FALSE,FALSE,0,0,0,0,2,"","",TRUE,FALSE,FALSE,FALSE,1,57,42,42,FALSE,FALSE,"Rwvu.cacomptable.",42,FALSE,FALSE,FALSE,9,65532,65532,FALSE,FALSE,TRUE,TRUE,TRUE}</definedName>
    <definedName name="wvu.cacomptable." hidden="1">{TRUE,TRUE,-0.5,-14.75,603,342,FALSE,TRUE,TRUE,TRUE,0,1,15,6,7,13,1,4,TRUE,TRUE,3,TRUE,1,TRUE,90,"Swvu.cacomptable.","ACwvu.cacomptable.",42,FALSE,FALSE,0,0,0,0,2,"","",TRUE,FALSE,FALSE,FALSE,1,57,42,42,FALSE,FALSE,"Rwvu.cacomptable.",42,FALSE,FALSE,FALSE,9,65532,65532,FALSE,FALSE,TRUE,TRUE,TRUE}</definedName>
    <definedName name="wvu.CAMB." localSheetId="1" hidden="1">{TRUE,TRUE,-0.5,-14.75,603,342,FALSE,TRUE,TRUE,TRUE,0,1,3,6,7,2,1,4,TRUE,TRUE,3,TRUE,1,TRUE,90,"Swvu.CAMB.","ACwvu.CAMB.",42,FALSE,FALSE,0,0,0,0,2,"","",TRUE,FALSE,FALSE,FALSE,1,57,42,42,FALSE,FALSE,"Rwvu.CAMB.",42,FALSE,FALSE,FALSE,9,65532,65532,FALSE,FALSE,TRUE,TRUE,TRUE}</definedName>
    <definedName name="wvu.CAMB." localSheetId="0" hidden="1">{TRUE,TRUE,-0.5,-14.75,603,342,FALSE,TRUE,TRUE,TRUE,0,1,3,6,7,2,1,4,TRUE,TRUE,3,TRUE,1,TRUE,90,"Swvu.CAMB.","ACwvu.CAMB.",42,FALSE,FALSE,0,0,0,0,2,"","",TRUE,FALSE,FALSE,FALSE,1,57,42,42,FALSE,FALSE,"Rwvu.CAMB.",42,FALSE,FALSE,FALSE,9,65532,65532,FALSE,FALSE,TRUE,TRUE,TRUE}</definedName>
    <definedName name="wvu.CAMB." hidden="1">{TRUE,TRUE,-0.5,-14.75,603,342,FALSE,TRUE,TRUE,TRUE,0,1,3,6,7,2,1,4,TRUE,TRUE,3,TRUE,1,TRUE,90,"Swvu.CAMB.","ACwvu.CAMB.",42,FALSE,FALSE,0,0,0,0,2,"","",TRUE,FALSE,FALSE,FALSE,1,57,42,42,FALSE,FALSE,"Rwvu.CAMB.",42,FALSE,FALSE,FALSE,9,65532,65532,FALSE,FALSE,TRUE,TRUE,TRUE}</definedName>
    <definedName name="wvu.CAREEL." localSheetId="1" hidden="1">{TRUE,TRUE,-0.5,-14.75,603,342,FALSE,TRUE,TRUE,TRUE,0,2,5,6,7,2,1,4,TRUE,TRUE,3,TRUE,1,TRUE,90,"Swvu.CAREEL.","ACwvu.CAREEL.",42,FALSE,FALSE,0,0,0,0,2,"","",TRUE,FALSE,FALSE,FALSE,1,57,42,42,FALSE,FALSE,"Rwvu.CAREEL.",42,FALSE,FALSE,FALSE,9,65532,65532,FALSE,FALSE,TRUE,TRUE,TRUE}</definedName>
    <definedName name="wvu.CAREEL." localSheetId="0" hidden="1">{TRUE,TRUE,-0.5,-14.75,603,342,FALSE,TRUE,TRUE,TRUE,0,2,5,6,7,2,1,4,TRUE,TRUE,3,TRUE,1,TRUE,90,"Swvu.CAREEL.","ACwvu.CAREEL.",42,FALSE,FALSE,0,0,0,0,2,"","",TRUE,FALSE,FALSE,FALSE,1,57,42,42,FALSE,FALSE,"Rwvu.CAREEL.",42,FALSE,FALSE,FALSE,9,65532,65532,FALSE,FALSE,TRUE,TRUE,TRUE}</definedName>
    <definedName name="wvu.CAREEL." hidden="1">{TRUE,TRUE,-0.5,-14.75,603,342,FALSE,TRUE,TRUE,TRUE,0,2,5,6,7,2,1,4,TRUE,TRUE,3,TRUE,1,TRUE,90,"Swvu.CAREEL.","ACwvu.CAREEL.",42,FALSE,FALSE,0,0,0,0,2,"","",TRUE,FALSE,FALSE,FALSE,1,57,42,42,FALSE,FALSE,"Rwvu.CAREEL.",42,FALSE,FALSE,FALSE,9,65532,65532,FALSE,FALSE,TRUE,TRUE,TRUE}</definedName>
    <definedName name="wvu.COUTS." localSheetId="1" hidden="1">{TRUE,TRUE,-0.5,-14.75,603,342,FALSE,TRUE,TRUE,TRUE,0,1,5,6,7,3,1,4,TRUE,TRUE,3,TRUE,1,TRUE,90,"Swvu.COUTS.","ACwvu.COUTS.",42,FALSE,FALSE,0,0,0,0,2,"","",TRUE,FALSE,FALSE,FALSE,1,57,42,42,FALSE,FALSE,"Rwvu.COUTS.",42,FALSE,FALSE,FALSE,9,65532,65532,FALSE,FALSE,TRUE,TRUE,TRUE}</definedName>
    <definedName name="wvu.COUTS." localSheetId="0" hidden="1">{TRUE,TRUE,-0.5,-14.75,603,342,FALSE,TRUE,TRUE,TRUE,0,1,5,6,7,3,1,4,TRUE,TRUE,3,TRUE,1,TRUE,90,"Swvu.COUTS.","ACwvu.COUTS.",42,FALSE,FALSE,0,0,0,0,2,"","",TRUE,FALSE,FALSE,FALSE,1,57,42,42,FALSE,FALSE,"Rwvu.COUTS.",42,FALSE,FALSE,FALSE,9,65532,65532,FALSE,FALSE,TRUE,TRUE,TRUE}</definedName>
    <definedName name="wvu.COUTS." hidden="1">{TRUE,TRUE,-0.5,-14.75,603,342,FALSE,TRUE,TRUE,TRUE,0,1,5,6,7,3,1,4,TRUE,TRUE,3,TRUE,1,TRUE,90,"Swvu.COUTS.","ACwvu.COUTS.",42,FALSE,FALSE,0,0,0,0,2,"","",TRUE,FALSE,FALSE,FALSE,1,57,42,42,FALSE,FALSE,"Rwvu.COUTS.",42,FALSE,FALSE,FALSE,9,65532,65532,FALSE,FALSE,TRUE,TRUE,TRUE}</definedName>
    <definedName name="wvu.COUTSREEL." localSheetId="1" hidden="1">{TRUE,TRUE,-0.5,-14.75,603,342,FALSE,TRUE,TRUE,TRUE,0,1,6,6,7,5,1,4,TRUE,TRUE,3,TRUE,1,TRUE,90,"Swvu.COUTSREEL.","ACwvu.COUTSREEL.",42,FALSE,FALSE,0,0,0,0,2,"","",TRUE,FALSE,FALSE,FALSE,1,57,42,42,FALSE,FALSE,"Rwvu.COUTSREEL.",42,FALSE,FALSE,FALSE,9,65532,65532,FALSE,FALSE,TRUE,TRUE,TRUE}</definedName>
    <definedName name="wvu.COUTSREEL." localSheetId="0" hidden="1">{TRUE,TRUE,-0.5,-14.75,603,342,FALSE,TRUE,TRUE,TRUE,0,1,6,6,7,5,1,4,TRUE,TRUE,3,TRUE,1,TRUE,90,"Swvu.COUTSREEL.","ACwvu.COUTSREEL.",42,FALSE,FALSE,0,0,0,0,2,"","",TRUE,FALSE,FALSE,FALSE,1,57,42,42,FALSE,FALSE,"Rwvu.COUTSREEL.",42,FALSE,FALSE,FALSE,9,65532,65532,FALSE,FALSE,TRUE,TRUE,TRUE}</definedName>
    <definedName name="wvu.COUTSREEL." hidden="1">{TRUE,TRUE,-0.5,-14.75,603,342,FALSE,TRUE,TRUE,TRUE,0,1,6,6,7,5,1,4,TRUE,TRUE,3,TRUE,1,TRUE,90,"Swvu.COUTSREEL.","ACwvu.COUTSREEL.",42,FALSE,FALSE,0,0,0,0,2,"","",TRUE,FALSE,FALSE,FALSE,1,57,42,42,FALSE,FALSE,"Rwvu.COUTSREEL.",42,FALSE,FALSE,FALSE,9,65532,65532,FALSE,FALSE,TRUE,TRUE,TRUE}</definedName>
    <definedName name="wvu.GLOBAL." localSheetId="1" hidden="1">{TRUE,TRUE,-0.5,-14.75,603,342,FALSE,TRUE,TRUE,TRUE,0,1,4,6,7,3,1,4,TRUE,TRUE,3,TRUE,1,TRUE,90,"Swvu.GLOBAL.","ACwvu.GLOBAL.",42,FALSE,FALSE,0,0,0,0,2,"","",TRUE,FALSE,FALSE,FALSE,1,57,42,42,FALSE,FALSE,42,42,FALSE,FALSE,FALSE,9,65532,65532,FALSE,FALSE,TRUE,TRUE,TRUE}</definedName>
    <definedName name="wvu.GLOBAL." localSheetId="0" hidden="1">{TRUE,TRUE,-0.5,-14.75,603,342,FALSE,TRUE,TRUE,TRUE,0,1,4,6,7,3,1,4,TRUE,TRUE,3,TRUE,1,TRUE,90,"Swvu.GLOBAL.","ACwvu.GLOBAL.",42,FALSE,FALSE,0,0,0,0,2,"","",TRUE,FALSE,FALSE,FALSE,1,57,42,42,FALSE,FALSE,42,42,FALSE,FALSE,FALSE,9,65532,65532,FALSE,FALSE,TRUE,TRUE,TRUE}</definedName>
    <definedName name="wvu.GLOBAL." hidden="1">{TRUE,TRUE,-0.5,-14.75,603,342,FALSE,TRUE,TRUE,TRUE,0,1,4,6,7,3,1,4,TRUE,TRUE,3,TRUE,1,TRUE,90,"Swvu.GLOBAL.","ACwvu.GLOBAL.",42,FALSE,FALSE,0,0,0,0,2,"","",TRUE,FALSE,FALSE,FALSE,1,57,42,42,FALSE,FALSE,42,42,FALSE,FALSE,FALSE,9,65532,65532,FALSE,FALSE,TRUE,TRUE,TRUE}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tampa._.aggregato." localSheetId="1" hidden="1">{TRUE,TRUE,-0.5,-14.75,483,252,FALSE,TRUE,TRUE,TRUE,0,1,8,1,4,7,3,4,TRUE,TRUE,3,TRUE,1,TRUE,100,"Swvu.Stampa._.aggregato.","ACwvu.Stampa._.aggregato.",#N/A,FALSE,FALSE,0,0,0.590551181102362,0.590551181102362,2,"","&amp;C&amp;""Arial,Normale""&amp;8&amp;P",FALSE,FALSE,FALSE,FALSE,1,90,#N/A,#N/A,"=R4C1:R306C18","=R1:R3",#N/A,#N/A,FALSE,FALSE,FALSE,9,65532,65532,FALSE,FALSE,FALSE,FALSE,TRUE}</definedName>
    <definedName name="wvu.Stampa._.aggregato." localSheetId="0" hidden="1">{TRUE,TRUE,-0.5,-14.75,483,252,FALSE,TRUE,TRUE,TRUE,0,1,8,1,4,7,3,4,TRUE,TRUE,3,TRUE,1,TRUE,100,"Swvu.Stampa._.aggregato.","ACwvu.Stampa._.aggregato.",#N/A,FALSE,FALSE,0,0,0.590551181102362,0.590551181102362,2,"","&amp;C&amp;""Arial,Normale""&amp;8&amp;P",FALSE,FALSE,FALSE,FALSE,1,90,#N/A,#N/A,"=R4C1:R306C18","=R1:R3",#N/A,#N/A,FALSE,FALSE,FALSE,9,65532,65532,FALSE,FALSE,FALSE,FALSE,TRUE}</definedName>
    <definedName name="wvu.Stampa._.aggregato." hidden="1">{TRUE,TRUE,-0.5,-14.75,483,252,FALSE,TRUE,TRUE,TRUE,0,1,8,1,4,7,3,4,TRUE,TRUE,3,TRUE,1,TRUE,100,"Swvu.Stampa._.aggregato.","ACwvu.Stampa._.aggregato.",#N/A,FALSE,FALSE,0,0,0.590551181102362,0.590551181102362,2,"","&amp;C&amp;""Arial,Normale""&amp;8&amp;P",FALSE,FALSE,FALSE,FALSE,1,90,#N/A,#N/A,"=R4C1:R306C18","=R1:R3",#N/A,#N/A,FALSE,FALSE,FALSE,9,65532,65532,FALSE,FALSE,FALSE,FALS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1" hidden="1">{"'WEB azoc prov'!$B$85:$L$123"}</definedName>
    <definedName name="WW" localSheetId="0" hidden="1">{"'WEB azoc prov'!$B$85:$L$123"}</definedName>
    <definedName name="WW" hidden="1">{"'WEB azoc prov'!$B$85:$L$123"}</definedName>
    <definedName name="wwwwww" localSheetId="1" hidden="1">{"'WEB azoc prov'!$B$85:$L$123"}</definedName>
    <definedName name="wwwwww" localSheetId="0" hidden="1">{"'WEB azoc prov'!$B$85:$L$123"}</definedName>
    <definedName name="wwwwww" hidden="1">{"'WEB azoc prov'!$B$85:$L$123"}</definedName>
    <definedName name="XRefColumnsCount" hidden="1">1</definedName>
    <definedName name="XRefPasteRangeCount" hidden="1">1</definedName>
    <definedName name="xx" localSheetId="1" hidden="1">{#N/A,#N/A,FALSE,"ACQ_GRAPHS";#N/A,#N/A,FALSE,"T_1 GRAPHS";#N/A,#N/A,FALSE,"T_2 GRAPHS";#N/A,#N/A,FALSE,"COMB_GRAPHS"}</definedName>
    <definedName name="xx" localSheetId="0" hidden="1">{#N/A,#N/A,FALSE,"ACQ_GRAPHS";#N/A,#N/A,FALSE,"T_1 GRAPHS";#N/A,#N/A,FALSE,"T_2 GRAPHS";#N/A,#N/A,FALSE,"COMB_GRAPHS"}</definedName>
    <definedName name="xx" hidden="1">{#N/A,#N/A,FALSE,"ACQ_GRAPHS";#N/A,#N/A,FALSE,"T_1 GRAPHS";#N/A,#N/A,FALSE,"T_2 GRAPHS";#N/A,#N/A,FALSE,"COMB_GRAPHS"}</definedName>
    <definedName name="xxx" localSheetId="1" hidden="1">{"Rev and Exp",#N/A,TRUE,"Financials";"Working Capital",#N/A,TRUE,"Financials"}</definedName>
    <definedName name="xxx" localSheetId="0" hidden="1">{"Rev and Exp",#N/A,TRUE,"Financials";"Working Capital",#N/A,TRUE,"Financials"}</definedName>
    <definedName name="xxx" hidden="1">{"Rev and Exp",#N/A,TRUE,"Financials";"Working Capital",#N/A,TRUE,"Financials"}</definedName>
    <definedName name="xxxx" localSheetId="1" hidden="1">{"Cover",42,FALSE,"Cover";"Summary",42,FALSE,"Summarpage"}</definedName>
    <definedName name="xxxx" localSheetId="0" hidden="1">{"Cover",42,FALSE,"Cover";"Summary",42,FALSE,"Summarpage"}</definedName>
    <definedName name="xxxx" hidden="1">{"Cover",42,FALSE,"Cover";"Summary",42,FALSE,"Summarpage"}</definedName>
    <definedName name="yuuuuuuu" localSheetId="1" hidden="1">{"ratios",#N/A,FALSE,"Summary Accounts"}</definedName>
    <definedName name="yuuuuuuu" localSheetId="0" hidden="1">{"ratios",#N/A,FALSE,"Summary Accounts"}</definedName>
    <definedName name="yuuuuuuu" hidden="1">{"ratios",#N/A,FALSE,"Summary Accounts"}</definedName>
    <definedName name="yy" localSheetId="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yy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yy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yyyyyy" localSheetId="1" hidden="1">{"p_l",#N/A,FALSE,"Summary Accounts"}</definedName>
    <definedName name="yyyyyy" localSheetId="0" hidden="1">{"p_l",#N/A,FALSE,"Summary Accounts"}</definedName>
    <definedName name="yyyyyy" hidden="1">{"p_l",#N/A,FALSE,"Summary Accounts"}</definedName>
    <definedName name="z" localSheetId="1" hidden="1">{#N/A,#N/A,FALSE,"INPUTS";#N/A,#N/A,FALSE,"PROFORMA BSHEET";#N/A,#N/A,FALSE,"COMBINED";#N/A,#N/A,FALSE,"ACQUIROR";#N/A,#N/A,FALSE,"TARGET 1";#N/A,#N/A,FALSE,"TARGET 2";#N/A,#N/A,FALSE,"HIGH YIELD";#N/A,#N/A,FALSE,"OVERFUND"}</definedName>
    <definedName name="z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z" hidden="1">{#N/A,#N/A,FALSE,"INPUTS";#N/A,#N/A,FALSE,"PROFORMA BSHEET";#N/A,#N/A,FALSE,"COMBINED";#N/A,#N/A,FALSE,"ACQUIROR";#N/A,#N/A,FALSE,"TARGET 1";#N/A,#N/A,FALSE,"TARGET 2";#N/A,#N/A,FALSE,"HIGH YIELD";#N/A,#N/A,FALSE,"OVERFUND"}</definedName>
    <definedName name="Z_1CB4D826_C6A9_411F_ABE4_B798923437D2_.wvu.PrintArea" localSheetId="0" hidden="1">#REF!</definedName>
    <definedName name="Z_1CB4D826_C6A9_411F_ABE4_B798923437D2_.wvu.PrintArea" hidden="1">#REF!</definedName>
    <definedName name="Z_1CB4D826_C6A9_411F_ABE4_B798923437D2_.wvu.PrintTitles" localSheetId="0" hidden="1">#REF!</definedName>
    <definedName name="Z_1CB4D826_C6A9_411F_ABE4_B798923437D2_.wvu.PrintTitles" hidden="1">#REF!</definedName>
    <definedName name="Z_37058041_FEB8_11D1_A51B_0060087A4F48_.wvu.Cols" localSheetId="0" hidden="1">#REF!</definedName>
    <definedName name="Z_37058041_FEB8_11D1_A51B_0060087A4F48_.wvu.Cols" hidden="1">#REF!</definedName>
    <definedName name="Z_37058041_FEB8_11D1_A51B_0060087A4F48_.wvu.Rows" hidden="1">'[38]Prospetto di consolidamento'!$A$8:$IV$8,'[38]Prospetto di consolidamento'!$A$12:$IV$13,'[38]Prospetto di consolidamento'!$A$15:$IV$15,'[38]Prospetto di consolidamento'!$A$50:$IV$51,'[38]Prospetto di consolidamento'!$A$64:$IV$66,'[38]Prospetto di consolidamento'!$A$78:$IV$78,'[38]Prospetto di consolidamento'!$A$95:$IV$95,'[38]Prospetto di consolidamento'!$A$102:$IV$102,'[38]Prospetto di consolidamento'!$A$125:$IV$127,'[38]Prospetto di consolidamento'!$A$154:$IV$156,'[38]Prospetto di consolidamento'!$A$158:$IV$158,'[38]Prospetto di consolidamento'!$A$165:$IV$165,'[38]Prospetto di consolidamento'!$A$176:$IV$176,'[38]Prospetto di consolidamento'!$A$197:$IV$197,'[38]Prospetto di consolidamento'!$A$211:$IV$216,'[38]Prospetto di consolidamento'!$A$227:$IV$236,'[38]Prospetto di consolidamento'!$A$247:$IV$253,'[38]Prospetto di consolidamento'!$A$294:$IV$294,'[38]Prospetto di consolidamento'!$A$331:$IV$332,'[38]Prospetto di consolidamento'!$A$449:$IV$449,'[38]Prospetto di consolidamento'!$A$454:$IV$454,'[38]Prospetto di consolidamento'!$A$463:$IV$463,'[38]Prospetto di consolidamento'!$A$495:$IV$495,'[38]Prospetto di consolidamento'!$A$506:$IV$506,'[38]Prospetto di consolidamento'!$A$522:$IV$522,'[38]Prospetto di consolidamento'!$A$545:$IV$545,'[38]Prospetto di consolidamento'!$A$549:$IV$550,'[38]Prospetto di consolidamento'!$A$556:$IV$557,'[38]Prospetto di consolidamento'!$A$560:$IV$560</definedName>
    <definedName name="Z_38DC6ADF_FBA5_11D1_A51B_0060087A4F48_.wvu.Cols" localSheetId="0" hidden="1">#REF!</definedName>
    <definedName name="Z_38DC6ADF_FBA5_11D1_A51B_0060087A4F48_.wvu.Cols" hidden="1">#REF!</definedName>
    <definedName name="Z_38DC6ADF_FBA5_11D1_A51B_0060087A4F48_.wvu.Rows" hidden="1">'[38]Prospetto di consolidamento'!$A$8:$IV$8,'[38]Prospetto di consolidamento'!$A$12:$IV$13,'[38]Prospetto di consolidamento'!$A$15:$IV$15,'[38]Prospetto di consolidamento'!$A$50:$IV$51,'[38]Prospetto di consolidamento'!$A$64:$IV$66,'[38]Prospetto di consolidamento'!$A$78:$IV$78,'[38]Prospetto di consolidamento'!$A$95:$IV$95,'[38]Prospetto di consolidamento'!$A$102:$IV$102,'[38]Prospetto di consolidamento'!$A$125:$IV$127,'[38]Prospetto di consolidamento'!$A$154:$IV$156,'[38]Prospetto di consolidamento'!$A$158:$IV$158,'[38]Prospetto di consolidamento'!$A$165:$IV$165,'[38]Prospetto di consolidamento'!$A$176:$IV$176,'[38]Prospetto di consolidamento'!$A$197:$IV$197,'[38]Prospetto di consolidamento'!$A$211:$IV$216,'[38]Prospetto di consolidamento'!$A$227:$IV$236,'[38]Prospetto di consolidamento'!$A$247:$IV$253,'[38]Prospetto di consolidamento'!$A$294:$IV$294,'[38]Prospetto di consolidamento'!$A$331:$IV$332,'[38]Prospetto di consolidamento'!$A$449:$IV$449,'[38]Prospetto di consolidamento'!$A$454:$IV$454,'[38]Prospetto di consolidamento'!$A$463:$IV$463,'[38]Prospetto di consolidamento'!$A$495:$IV$495,'[38]Prospetto di consolidamento'!$A$506:$IV$506,'[38]Prospetto di consolidamento'!$A$522:$IV$522,'[38]Prospetto di consolidamento'!$A$545:$IV$545,'[38]Prospetto di consolidamento'!$A$549:$IV$550,'[38]Prospetto di consolidamento'!$A$556:$IV$557,'[38]Prospetto di consolidamento'!$A$560:$IV$560</definedName>
    <definedName name="Z_44723465_A28D_11D3_8559_00105AC54B9D_.wvu.Rows" localSheetId="0" hidden="1">#REF!</definedName>
    <definedName name="Z_44723465_A28D_11D3_8559_00105AC54B9D_.wvu.Rows" hidden="1">#REF!</definedName>
    <definedName name="Z_4A1FB042_FBB8_11D1_A51B_0060087A4F48_.wvu.Cols" localSheetId="0" hidden="1">#REF!</definedName>
    <definedName name="Z_4A1FB042_FBB8_11D1_A51B_0060087A4F48_.wvu.Cols" hidden="1">#REF!</definedName>
    <definedName name="Z_4A1FB042_FBB8_11D1_A51B_0060087A4F48_.wvu.Rows" hidden="1">'[38]Prospetto di consolidamento'!$A$8:$IV$8,'[38]Prospetto di consolidamento'!$A$12:$IV$13,'[38]Prospetto di consolidamento'!$A$15:$IV$15,'[38]Prospetto di consolidamento'!$A$50:$IV$51,'[38]Prospetto di consolidamento'!$A$64:$IV$66,'[38]Prospetto di consolidamento'!$A$78:$IV$78,'[38]Prospetto di consolidamento'!$A$95:$IV$95,'[38]Prospetto di consolidamento'!$A$102:$IV$102,'[38]Prospetto di consolidamento'!$A$125:$IV$127,'[38]Prospetto di consolidamento'!$A$154:$IV$156,'[38]Prospetto di consolidamento'!$A$158:$IV$158,'[38]Prospetto di consolidamento'!$A$165:$IV$165,'[38]Prospetto di consolidamento'!$A$176:$IV$176,'[38]Prospetto di consolidamento'!$A$197:$IV$197,'[38]Prospetto di consolidamento'!$A$211:$IV$216,'[38]Prospetto di consolidamento'!$A$227:$IV$236,'[38]Prospetto di consolidamento'!$A$247:$IV$253,'[38]Prospetto di consolidamento'!$A$294:$IV$294,'[38]Prospetto di consolidamento'!$A$331:$IV$332,'[38]Prospetto di consolidamento'!$A$449:$IV$449,'[38]Prospetto di consolidamento'!$A$454:$IV$454,'[38]Prospetto di consolidamento'!$A$463:$IV$463,'[38]Prospetto di consolidamento'!$A$495:$IV$495,'[38]Prospetto di consolidamento'!$A$506:$IV$506,'[38]Prospetto di consolidamento'!$A$522:$IV$522,'[38]Prospetto di consolidamento'!$A$545:$IV$545,'[38]Prospetto di consolidamento'!$A$549:$IV$550,'[38]Prospetto di consolidamento'!$A$556:$IV$557,'[38]Prospetto di consolidamento'!$A$560:$IV$560</definedName>
    <definedName name="Z_4A1FB07D_FBB8_11D1_A51B_0060087A4F48_.wvu.Cols" localSheetId="0" hidden="1">#REF!</definedName>
    <definedName name="Z_4A1FB07D_FBB8_11D1_A51B_0060087A4F48_.wvu.Cols" hidden="1">#REF!</definedName>
    <definedName name="Z_4A1FB07D_FBB8_11D1_A51B_0060087A4F48_.wvu.Rows" hidden="1">'[38]Prospetto di consolidamento'!$A$8:$IV$8,'[38]Prospetto di consolidamento'!$A$12:$IV$13,'[38]Prospetto di consolidamento'!$A$15:$IV$15,'[38]Prospetto di consolidamento'!$A$50:$IV$51,'[38]Prospetto di consolidamento'!$A$64:$IV$66,'[38]Prospetto di consolidamento'!$A$78:$IV$78,'[38]Prospetto di consolidamento'!$A$95:$IV$95,'[38]Prospetto di consolidamento'!$A$102:$IV$102,'[38]Prospetto di consolidamento'!$A$125:$IV$127,'[38]Prospetto di consolidamento'!$A$154:$IV$156,'[38]Prospetto di consolidamento'!$A$158:$IV$158,'[38]Prospetto di consolidamento'!$A$165:$IV$165,'[38]Prospetto di consolidamento'!$A$176:$IV$176,'[38]Prospetto di consolidamento'!$A$197:$IV$197,'[38]Prospetto di consolidamento'!$A$211:$IV$216,'[38]Prospetto di consolidamento'!$A$227:$IV$236,'[38]Prospetto di consolidamento'!$A$247:$IV$253,'[38]Prospetto di consolidamento'!$A$294:$IV$294,'[38]Prospetto di consolidamento'!$A$331:$IV$332,'[38]Prospetto di consolidamento'!$A$449:$IV$449,'[38]Prospetto di consolidamento'!$A$454:$IV$454,'[38]Prospetto di consolidamento'!$A$463:$IV$463,'[38]Prospetto di consolidamento'!$A$495:$IV$495,'[38]Prospetto di consolidamento'!$A$506:$IV$506,'[38]Prospetto di consolidamento'!$A$522:$IV$522,'[38]Prospetto di consolidamento'!$A$545:$IV$545,'[38]Prospetto di consolidamento'!$A$549:$IV$550,'[38]Prospetto di consolidamento'!$A$556:$IV$557,'[38]Prospetto di consolidamento'!$A$560:$IV$560</definedName>
    <definedName name="Z_519FE6F1_550C_11D5_808F_0004761B1EB5_.wvu.Rows" localSheetId="0" hidden="1">#REF!</definedName>
    <definedName name="Z_519FE6F1_550C_11D5_808F_0004761B1EB5_.wvu.Rows" hidden="1">#REF!</definedName>
    <definedName name="Z_71C3B941_FBC0_11D1_A51B_0060087A4F48_.wvu.Cols" localSheetId="0" hidden="1">#REF!</definedName>
    <definedName name="Z_71C3B941_FBC0_11D1_A51B_0060087A4F48_.wvu.Cols" hidden="1">#REF!</definedName>
    <definedName name="Z_71C3B941_FBC0_11D1_A51B_0060087A4F48_.wvu.Rows" hidden="1">'[38]Prospetto di consolidamento'!$A$8:$IV$8,'[38]Prospetto di consolidamento'!$A$12:$IV$13,'[38]Prospetto di consolidamento'!$A$15:$IV$15,'[38]Prospetto di consolidamento'!$A$50:$IV$51,'[38]Prospetto di consolidamento'!$A$64:$IV$66,'[38]Prospetto di consolidamento'!$A$78:$IV$78,'[38]Prospetto di consolidamento'!$A$95:$IV$95,'[38]Prospetto di consolidamento'!$A$102:$IV$102,'[38]Prospetto di consolidamento'!$A$125:$IV$127,'[38]Prospetto di consolidamento'!$A$154:$IV$156,'[38]Prospetto di consolidamento'!$A$158:$IV$158,'[38]Prospetto di consolidamento'!$A$165:$IV$165,'[38]Prospetto di consolidamento'!$A$176:$IV$176,'[38]Prospetto di consolidamento'!$A$197:$IV$197,'[38]Prospetto di consolidamento'!$A$211:$IV$216,'[38]Prospetto di consolidamento'!$A$227:$IV$236,'[38]Prospetto di consolidamento'!$A$247:$IV$253,'[38]Prospetto di consolidamento'!$A$294:$IV$294,'[38]Prospetto di consolidamento'!$A$331:$IV$332,'[38]Prospetto di consolidamento'!$A$449:$IV$449,'[38]Prospetto di consolidamento'!$A$454:$IV$454,'[38]Prospetto di consolidamento'!$A$463:$IV$463,'[38]Prospetto di consolidamento'!$A$495:$IV$495,'[38]Prospetto di consolidamento'!$A$506:$IV$506,'[38]Prospetto di consolidamento'!$A$522:$IV$522,'[38]Prospetto di consolidamento'!$A$545:$IV$545,'[38]Prospetto di consolidamento'!$A$549:$IV$550,'[38]Prospetto di consolidamento'!$A$556:$IV$557,'[38]Prospetto di consolidamento'!$A$560:$IV$560</definedName>
    <definedName name="Z_9BB5D4E1_FC60_11D1_A51B_0060087A4F48_.wvu.Cols" localSheetId="0" hidden="1">#REF!</definedName>
    <definedName name="Z_9BB5D4E1_FC60_11D1_A51B_0060087A4F48_.wvu.Cols" hidden="1">#REF!</definedName>
    <definedName name="Z_9BB5D4E1_FC60_11D1_A51B_0060087A4F48_.wvu.Rows" hidden="1">'[38]Prospetto di consolidamento'!$A$8:$IV$8,'[38]Prospetto di consolidamento'!$A$12:$IV$13,'[38]Prospetto di consolidamento'!$A$15:$IV$15,'[38]Prospetto di consolidamento'!$A$50:$IV$51,'[38]Prospetto di consolidamento'!$A$64:$IV$66,'[38]Prospetto di consolidamento'!$A$78:$IV$78,'[38]Prospetto di consolidamento'!$A$95:$IV$95,'[38]Prospetto di consolidamento'!$A$102:$IV$102,'[38]Prospetto di consolidamento'!$A$125:$IV$127,'[38]Prospetto di consolidamento'!$A$154:$IV$156,'[38]Prospetto di consolidamento'!$A$158:$IV$158,'[38]Prospetto di consolidamento'!$A$165:$IV$165,'[38]Prospetto di consolidamento'!$A$176:$IV$176,'[38]Prospetto di consolidamento'!$A$197:$IV$197,'[38]Prospetto di consolidamento'!$A$211:$IV$216,'[38]Prospetto di consolidamento'!$A$227:$IV$236,'[38]Prospetto di consolidamento'!$A$247:$IV$253,'[38]Prospetto di consolidamento'!$A$294:$IV$294,'[38]Prospetto di consolidamento'!$A$331:$IV$332,'[38]Prospetto di consolidamento'!$A$449:$IV$449,'[38]Prospetto di consolidamento'!$A$454:$IV$454,'[38]Prospetto di consolidamento'!$A$463:$IV$463,'[38]Prospetto di consolidamento'!$A$495:$IV$495,'[38]Prospetto di consolidamento'!$A$506:$IV$506,'[38]Prospetto di consolidamento'!$A$522:$IV$522,'[38]Prospetto di consolidamento'!$A$545:$IV$545,'[38]Prospetto di consolidamento'!$A$549:$IV$550,'[38]Prospetto di consolidamento'!$A$556:$IV$557,'[38]Prospetto di consolidamento'!$A$560:$IV$560</definedName>
    <definedName name="Z_9BB5D586_FC60_11D1_A51B_0060087A4F48_.wvu.Cols" localSheetId="0" hidden="1">#REF!</definedName>
    <definedName name="Z_9BB5D586_FC60_11D1_A51B_0060087A4F48_.wvu.Cols" hidden="1">#REF!</definedName>
    <definedName name="Z_9BB5D586_FC60_11D1_A51B_0060087A4F48_.wvu.Rows" hidden="1">'[38]Prospetto di consolidamento'!$A$8:$IV$8,'[38]Prospetto di consolidamento'!$A$12:$IV$13,'[38]Prospetto di consolidamento'!$A$15:$IV$15,'[38]Prospetto di consolidamento'!$A$50:$IV$51,'[38]Prospetto di consolidamento'!$A$64:$IV$66,'[38]Prospetto di consolidamento'!$A$78:$IV$78,'[38]Prospetto di consolidamento'!$A$95:$IV$95,'[38]Prospetto di consolidamento'!$A$102:$IV$102,'[38]Prospetto di consolidamento'!$A$125:$IV$127,'[38]Prospetto di consolidamento'!$A$154:$IV$156,'[38]Prospetto di consolidamento'!$A$158:$IV$158,'[38]Prospetto di consolidamento'!$A$165:$IV$165,'[38]Prospetto di consolidamento'!$A$176:$IV$176,'[38]Prospetto di consolidamento'!$A$197:$IV$197,'[38]Prospetto di consolidamento'!$A$211:$IV$216,'[38]Prospetto di consolidamento'!$A$227:$IV$236,'[38]Prospetto di consolidamento'!$A$247:$IV$253,'[38]Prospetto di consolidamento'!$A$294:$IV$294,'[38]Prospetto di consolidamento'!$A$331:$IV$332,'[38]Prospetto di consolidamento'!$A$449:$IV$449,'[38]Prospetto di consolidamento'!$A$454:$IV$454,'[38]Prospetto di consolidamento'!$A$463:$IV$463,'[38]Prospetto di consolidamento'!$A$495:$IV$495,'[38]Prospetto di consolidamento'!$A$506:$IV$506,'[38]Prospetto di consolidamento'!$A$522:$IV$522,'[38]Prospetto di consolidamento'!$A$545:$IV$545,'[38]Prospetto di consolidamento'!$A$549:$IV$550,'[38]Prospetto di consolidamento'!$A$556:$IV$557,'[38]Prospetto di consolidamento'!$A$560:$IV$560</definedName>
    <definedName name="Z_9BB5D5B3_FC60_11D1_A51B_0060087A4F48_.wvu.Cols" localSheetId="0" hidden="1">#REF!</definedName>
    <definedName name="Z_9BB5D5B3_FC60_11D1_A51B_0060087A4F48_.wvu.Cols" hidden="1">#REF!</definedName>
    <definedName name="Z_9BB5D5B3_FC60_11D1_A51B_0060087A4F48_.wvu.Rows" hidden="1">'[38]Prospetto di consolidamento'!$A$8:$IV$8,'[38]Prospetto di consolidamento'!$A$12:$IV$13,'[38]Prospetto di consolidamento'!$A$15:$IV$15,'[38]Prospetto di consolidamento'!$A$50:$IV$51,'[38]Prospetto di consolidamento'!$A$64:$IV$66,'[38]Prospetto di consolidamento'!$A$78:$IV$78,'[38]Prospetto di consolidamento'!$A$95:$IV$95,'[38]Prospetto di consolidamento'!$A$102:$IV$102,'[38]Prospetto di consolidamento'!$A$125:$IV$127,'[38]Prospetto di consolidamento'!$A$154:$IV$156,'[38]Prospetto di consolidamento'!$A$158:$IV$158,'[38]Prospetto di consolidamento'!$A$165:$IV$165,'[38]Prospetto di consolidamento'!$A$176:$IV$176,'[38]Prospetto di consolidamento'!$A$197:$IV$197,'[38]Prospetto di consolidamento'!$A$211:$IV$216,'[38]Prospetto di consolidamento'!$A$227:$IV$236,'[38]Prospetto di consolidamento'!$A$247:$IV$253,'[38]Prospetto di consolidamento'!$A$294:$IV$294,'[38]Prospetto di consolidamento'!$A$331:$IV$332,'[38]Prospetto di consolidamento'!$A$449:$IV$449,'[38]Prospetto di consolidamento'!$A$454:$IV$454,'[38]Prospetto di consolidamento'!$A$463:$IV$463,'[38]Prospetto di consolidamento'!$A$495:$IV$495,'[38]Prospetto di consolidamento'!$A$506:$IV$506,'[38]Prospetto di consolidamento'!$A$522:$IV$522,'[38]Prospetto di consolidamento'!$A$545:$IV$545,'[38]Prospetto di consolidamento'!$A$549:$IV$550,'[38]Prospetto di consolidamento'!$A$556:$IV$557,'[38]Prospetto di consolidamento'!$A$560:$IV$560</definedName>
    <definedName name="Z_9BB5D5B5_FC60_11D1_A51B_0060087A4F48_.wvu.Cols" localSheetId="0" hidden="1">#REF!</definedName>
    <definedName name="Z_9BB5D5B5_FC60_11D1_A51B_0060087A4F48_.wvu.Cols" hidden="1">#REF!</definedName>
    <definedName name="Z_9BB5D5B5_FC60_11D1_A51B_0060087A4F48_.wvu.Rows" hidden="1">'[38]Prospetto di consolidamento'!$A$8:$IV$8,'[38]Prospetto di consolidamento'!$A$12:$IV$13,'[38]Prospetto di consolidamento'!$A$15:$IV$15,'[38]Prospetto di consolidamento'!$A$50:$IV$51,'[38]Prospetto di consolidamento'!$A$64:$IV$66,'[38]Prospetto di consolidamento'!$A$78:$IV$78,'[38]Prospetto di consolidamento'!$A$95:$IV$95,'[38]Prospetto di consolidamento'!$A$102:$IV$102,'[38]Prospetto di consolidamento'!$A$125:$IV$127,'[38]Prospetto di consolidamento'!$A$154:$IV$156,'[38]Prospetto di consolidamento'!$A$158:$IV$158,'[38]Prospetto di consolidamento'!$A$165:$IV$165,'[38]Prospetto di consolidamento'!$A$176:$IV$176,'[38]Prospetto di consolidamento'!$A$197:$IV$197,'[38]Prospetto di consolidamento'!$A$211:$IV$216,'[38]Prospetto di consolidamento'!$A$227:$IV$236,'[38]Prospetto di consolidamento'!$A$247:$IV$253,'[38]Prospetto di consolidamento'!$A$294:$IV$294,'[38]Prospetto di consolidamento'!$A$331:$IV$332,'[38]Prospetto di consolidamento'!$A$449:$IV$449,'[38]Prospetto di consolidamento'!$A$454:$IV$454,'[38]Prospetto di consolidamento'!$A$463:$IV$463,'[38]Prospetto di consolidamento'!$A$495:$IV$495,'[38]Prospetto di consolidamento'!$A$506:$IV$506,'[38]Prospetto di consolidamento'!$A$522:$IV$522,'[38]Prospetto di consolidamento'!$A$545:$IV$545,'[38]Prospetto di consolidamento'!$A$549:$IV$550,'[38]Prospetto di consolidamento'!$A$556:$IV$557,'[38]Prospetto di consolidamento'!$A$560:$IV$560</definedName>
    <definedName name="Z_A569F4E3_AC0B_11D5_B19A_00104B9C93F1_.wvu.PrintArea" localSheetId="0" hidden="1">#REF!</definedName>
    <definedName name="Z_A569F4E3_AC0B_11D5_B19A_00104B9C93F1_.wvu.PrintArea" hidden="1">#REF!</definedName>
    <definedName name="Z_A569F4E3_AC0B_11D5_B19A_00104B9C93F1_.wvu.Rows" localSheetId="0" hidden="1">#REF!,#REF!</definedName>
    <definedName name="Z_A569F4E3_AC0B_11D5_B19A_00104B9C93F1_.wvu.Rows" hidden="1">#REF!,#REF!</definedName>
    <definedName name="Z_ADCD5FC1_FBC2_11D1_A51B_0060087A4F48_.wvu.Cols" localSheetId="0" hidden="1">#REF!</definedName>
    <definedName name="Z_ADCD5FC1_FBC2_11D1_A51B_0060087A4F48_.wvu.Cols" hidden="1">#REF!</definedName>
    <definedName name="Z_ADCD5FC1_FBC2_11D1_A51B_0060087A4F48_.wvu.Rows" hidden="1">'[38]Prospetto di consolidamento'!$A$8:$IV$8,'[38]Prospetto di consolidamento'!$A$12:$IV$13,'[38]Prospetto di consolidamento'!$A$15:$IV$15,'[38]Prospetto di consolidamento'!$A$50:$IV$51,'[38]Prospetto di consolidamento'!$A$64:$IV$66,'[38]Prospetto di consolidamento'!$A$78:$IV$78,'[38]Prospetto di consolidamento'!$A$95:$IV$95,'[38]Prospetto di consolidamento'!$A$102:$IV$102,'[38]Prospetto di consolidamento'!$A$125:$IV$127,'[38]Prospetto di consolidamento'!$A$154:$IV$156,'[38]Prospetto di consolidamento'!$A$158:$IV$158,'[38]Prospetto di consolidamento'!$A$165:$IV$165,'[38]Prospetto di consolidamento'!$A$176:$IV$176,'[38]Prospetto di consolidamento'!$A$197:$IV$197,'[38]Prospetto di consolidamento'!$A$211:$IV$216,'[38]Prospetto di consolidamento'!$A$227:$IV$236,'[38]Prospetto di consolidamento'!$A$247:$IV$253,'[38]Prospetto di consolidamento'!$A$294:$IV$294,'[38]Prospetto di consolidamento'!$A$331:$IV$332,'[38]Prospetto di consolidamento'!$A$449:$IV$449,'[38]Prospetto di consolidamento'!$A$454:$IV$454,'[38]Prospetto di consolidamento'!$A$463:$IV$463,'[38]Prospetto di consolidamento'!$A$495:$IV$495,'[38]Prospetto di consolidamento'!$A$506:$IV$506,'[38]Prospetto di consolidamento'!$A$522:$IV$522,'[38]Prospetto di consolidamento'!$A$545:$IV$545,'[38]Prospetto di consolidamento'!$A$549:$IV$550,'[38]Prospetto di consolidamento'!$A$556:$IV$557,'[38]Prospetto di consolidamento'!$A$560:$IV$560</definedName>
    <definedName name="Z_D68EC0C8_FFCB_11D3_984B_00105AF27438_.wvu.PrintArea" hidden="1">'[74]Conto Economico'!#REF!</definedName>
    <definedName name="zaza" localSheetId="1" hidden="1">{"'WEB azoc prov'!$B$85:$L$123"}</definedName>
    <definedName name="zaza" localSheetId="0" hidden="1">{"'WEB azoc prov'!$B$85:$L$123"}</definedName>
    <definedName name="zaza" hidden="1">{"'WEB azoc prov'!$B$85:$L$123"}</definedName>
    <definedName name="zttt" localSheetId="1" hidden="1">{#N/A,#N/A,FALSE,"INPUTS";#N/A,#N/A,FALSE,"PROFORMA BSHEET";#N/A,#N/A,FALSE,"COMBINED";#N/A,#N/A,FALSE,"HIGH YIELD";#N/A,#N/A,FALSE,"COMB_GRAPHS"}</definedName>
    <definedName name="zttt" localSheetId="0" hidden="1">{#N/A,#N/A,FALSE,"INPUTS";#N/A,#N/A,FALSE,"PROFORMA BSHEET";#N/A,#N/A,FALSE,"COMBINED";#N/A,#N/A,FALSE,"HIGH YIELD";#N/A,#N/A,FALSE,"COMB_GRAPHS"}</definedName>
    <definedName name="zttt" hidden="1">{#N/A,#N/A,FALSE,"INPUTS";#N/A,#N/A,FALSE,"PROFORMA BSHEET";#N/A,#N/A,FALSE,"COMBINED";#N/A,#N/A,FALSE,"HIGH YIELD";#N/A,#N/A,FALSE,"COMB_GRAPHS"}</definedName>
    <definedName name="zz" localSheetId="1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zz" localSheetId="0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zz" hidden="1">{"header",#N/A,FALSE,"Sheet1";"P&amp;L1",#N/A,FALSE,"Sheet1";"P&amp;L2",#N/A,FALSE,"Sheet1";"P&amp;L3",#N/A,FALSE,"Sheet1";"Margin1",#N/A,FALSE,"Sheet1";"Margin2",#N/A,FALSE,"Sheet1";"Margin3",#N/A,FALSE,"Sheet1";"Margin4",#N/A,FALSE,"Sheet1";"Margin5",#N/A,FALSE,"Sheet1";"balance",#N/A,FALSE,"Sheet1";"cashflow",#N/A,FALSE,"Sheet1";"kpi",#N/A,FALSE,"Sheet1";"employee",#N/A,FALSE,"Sheet1"}</definedName>
    <definedName name="zzzzzzzqqqqq" localSheetId="1" hidden="1">{"ProspettoImposte",42,FALSE,"Prospetto imposte";"Scritture",42,FALSE,"Scritture"}</definedName>
    <definedName name="zzzzzzzqqqqq" localSheetId="0" hidden="1">{"ProspettoImposte",42,FALSE,"Prospetto imposte";"Scritture",42,FALSE,"Scritture"}</definedName>
    <definedName name="zzzzzzzqqqqq" hidden="1">{"ProspettoImposte",42,FALSE,"Prospetto imposte";"Scritture",42,FALSE,"Scritture"}</definedName>
    <definedName name="zzzzzzzzz" localSheetId="1" hidden="1">{"'WEB azoc prov'!$B$85:$L$123"}</definedName>
    <definedName name="zzzzzzzzz" localSheetId="0" hidden="1">{"'WEB azoc prov'!$B$85:$L$123"}</definedName>
    <definedName name="zzzzzzzzz" hidden="1">{"'WEB azoc prov'!$B$85:$L$123"}</definedName>
    <definedName name="ך.חטטועא5רהטארכהואכנא" localSheetId="1" hidden="1">{"גביה התחלה 1",#N/A,FALSE,"ינואר 02";"גביה התחלה 2",#N/A,FALSE,"ינואר 02";"גביה  התחלה 3",#N/A,FALSE,"ינואר 02"}</definedName>
    <definedName name="ך.חטטועא5רהטארכהואכנא" localSheetId="0" hidden="1">{"גביה התחלה 1",#N/A,FALSE,"ינואר 02";"גביה התחלה 2",#N/A,FALSE,"ינואר 02";"גביה  התחלה 3",#N/A,FALSE,"ינואר 02"}</definedName>
    <definedName name="ך.חטטועא5רהטארכהואכנא" hidden="1">{"גביה התחלה 1",#N/A,FALSE,"ינואר 02";"גביה התחלה 2",#N/A,FALSE,"ינואר 02";"גביה  התחלה 3",#N/A,FALSE,"ינואר 02"}</definedName>
    <definedName name="ךך" localSheetId="1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ךך" localSheetId="0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ךך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ךךך" localSheetId="1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ךךך" localSheetId="0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ךךך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ךלךל" localSheetId="1" hidden="1">{"גביה התחלה 1",#N/A,FALSE,"ינואר 02";"גביה התחלה 2",#N/A,FALSE,"ינואר 02";"גביה  התחלה 3",#N/A,FALSE,"ינואר 02"}</definedName>
    <definedName name="ךלךל" localSheetId="0" hidden="1">{"גביה התחלה 1",#N/A,FALSE,"ינואר 02";"גביה התחלה 2",#N/A,FALSE,"ינואר 02";"גביה  התחלה 3",#N/A,FALSE,"ינואר 02"}</definedName>
    <definedName name="ךלךל" hidden="1">{"גביה התחלה 1",#N/A,FALSE,"ינואר 02";"גביה התחלה 2",#N/A,FALSE,"ינואר 02";"גביה  התחלה 3",#N/A,FALSE,"ינואר 02"}</definedName>
    <definedName name="ךלןו" localSheetId="1" hidden="1">{"גביה התחלה 1",#N/A,FALSE,"ינואר 02";"גביה התחלה 2",#N/A,FALSE,"ינואר 02";"גביה  התחלה 3",#N/A,FALSE,"ינואר 02"}</definedName>
    <definedName name="ךלןו" localSheetId="0" hidden="1">{"גביה התחלה 1",#N/A,FALSE,"ינואר 02";"גביה התחלה 2",#N/A,FALSE,"ינואר 02";"גביה  התחלה 3",#N/A,FALSE,"ינואר 02"}</definedName>
    <definedName name="ךלןו" hidden="1">{"גביה התחלה 1",#N/A,FALSE,"ינואר 02";"גביה התחלה 2",#N/A,FALSE,"ינואר 02";"גביה  התחלה 3",#N/A,FALSE,"ינואר 02"}</definedName>
    <definedName name="ךןין1" localSheetId="1" hidden="1">{"גביה התחלה 1",#N/A,FALSE,"ינואר 02";"גביה התחלה 2",#N/A,FALSE,"ינואר 02";"גביה  התחלה 3",#N/A,FALSE,"ינואר 02"}</definedName>
    <definedName name="ךןין1" localSheetId="0" hidden="1">{"גביה התחלה 1",#N/A,FALSE,"ינואר 02";"גביה התחלה 2",#N/A,FALSE,"ינואר 02";"גביה  התחלה 3",#N/A,FALSE,"ינואר 02"}</definedName>
    <definedName name="ךןין1" hidden="1">{"גביה התחלה 1",#N/A,FALSE,"ינואר 02";"גביה התחלה 2",#N/A,FALSE,"ינואר 02";"גביה  התחלה 3",#N/A,FALSE,"ינואר 02"}</definedName>
    <definedName name="ךףיחלןעי" localSheetId="1" hidden="1">{"גביה התחלה 1",#N/A,FALSE,"ינואר 02";"גביה התחלה 2",#N/A,FALSE,"ינואר 02";"גביה  התחלה 3",#N/A,FALSE,"ינואר 02"}</definedName>
    <definedName name="ךףיחלןעי" localSheetId="0" hidden="1">{"גביה התחלה 1",#N/A,FALSE,"ינואר 02";"גביה התחלה 2",#N/A,FALSE,"ינואר 02";"גביה  התחלה 3",#N/A,FALSE,"ינואר 02"}</definedName>
    <definedName name="ךףיחלןעי" hidden="1">{"גביה התחלה 1",#N/A,FALSE,"ינואר 02";"גביה התחלה 2",#N/A,FALSE,"ינואר 02";"גביה  התחלה 3",#N/A,FALSE,"ינואר 02"}</definedName>
    <definedName name="םלן" localSheetId="1" hidden="1">{"גביה התחלה 1",#N/A,FALSE,"ינואר 02";"גביה התחלה 2",#N/A,FALSE,"ינואר 02";"גביה  התחלה 3",#N/A,FALSE,"ינואר 02"}</definedName>
    <definedName name="םלן" localSheetId="0" hidden="1">{"גביה התחלה 1",#N/A,FALSE,"ינואר 02";"גביה התחלה 2",#N/A,FALSE,"ינואר 02";"גביה  התחלה 3",#N/A,FALSE,"ינואר 02"}</definedName>
    <definedName name="םלן" hidden="1">{"גביה התחלה 1",#N/A,FALSE,"ינואר 02";"גביה התחלה 2",#N/A,FALSE,"ינואר 02";"גביה  התחלה 3",#N/A,FALSE,"ינואר 02"}</definedName>
    <definedName name="םןו" localSheetId="1" hidden="1">{"גביה התחלה 1",#N/A,FALSE,"ינואר 02";"גביה התחלה 2",#N/A,FALSE,"ינואר 02";"גביה  התחלה 3",#N/A,FALSE,"ינואר 02"}</definedName>
    <definedName name="םןו" localSheetId="0" hidden="1">{"גביה התחלה 1",#N/A,FALSE,"ינואר 02";"גביה התחלה 2",#N/A,FALSE,"ינואר 02";"גביה  התחלה 3",#N/A,FALSE,"ינואר 02"}</definedName>
    <definedName name="םןו" hidden="1">{"גביה התחלה 1",#N/A,FALSE,"ינואר 02";"גביה התחלה 2",#N/A,FALSE,"ינואר 02";"גביה  התחלה 3",#N/A,FALSE,"ינואר 02"}</definedName>
    <definedName name="םןפ" localSheetId="1" hidden="1">{"גביה התחלה 1",#N/A,FALSE,"ינואר 02";"גביה התחלה 2",#N/A,FALSE,"ינואר 02";"גביה  התחלה 3",#N/A,FALSE,"ינואר 02"}</definedName>
    <definedName name="םןפ" localSheetId="0" hidden="1">{"גביה התחלה 1",#N/A,FALSE,"ינואר 02";"גביה התחלה 2",#N/A,FALSE,"ינואר 02";"גביה  התחלה 3",#N/A,FALSE,"ינואר 02"}</definedName>
    <definedName name="םןפ" hidden="1">{"גביה התחלה 1",#N/A,FALSE,"ינואר 02";"גביה התחלה 2",#N/A,FALSE,"ינואר 02";"גביה  התחלה 3",#N/A,FALSE,"ינואר 02"}</definedName>
    <definedName name="םןפט" localSheetId="1" hidden="1">{"גביה התחלה 1",#N/A,FALSE,"ינואר 02";"גביה התחלה 2",#N/A,FALSE,"ינואר 02";"גביה  התחלה 3",#N/A,FALSE,"ינואר 02"}</definedName>
    <definedName name="םןפט" localSheetId="0" hidden="1">{"גביה התחלה 1",#N/A,FALSE,"ינואר 02";"גביה התחלה 2",#N/A,FALSE,"ינואר 02";"גביה  התחלה 3",#N/A,FALSE,"ינואר 02"}</definedName>
    <definedName name="םןפט" hidden="1">{"גביה התחלה 1",#N/A,FALSE,"ינואר 02";"גביה התחלה 2",#N/A,FALSE,"ינואר 02";"גביה  התחלה 3",#N/A,FALSE,"ינואר 02"}</definedName>
    <definedName name="םפ" localSheetId="1" hidden="1">{"גביה התחלה 1",#N/A,FALSE,"ינואר 02";"גביה התחלה 2",#N/A,FALSE,"ינואר 02";"גביה  התחלה 3",#N/A,FALSE,"ינואר 02"}</definedName>
    <definedName name="םפ" localSheetId="0" hidden="1">{"גביה התחלה 1",#N/A,FALSE,"ינואר 02";"גביה התחלה 2",#N/A,FALSE,"ינואר 02";"גביה  התחלה 3",#N/A,FALSE,"ינואר 02"}</definedName>
    <definedName name="םפ" hidden="1">{"גביה התחלה 1",#N/A,FALSE,"ינואר 02";"גביה התחלה 2",#N/A,FALSE,"ינואר 02";"גביה  התחלה 3",#N/A,FALSE,"ינואר 02"}</definedName>
    <definedName name="ןוצמ" localSheetId="1" hidden="1">{"גביה התחלה 1",#N/A,FALSE,"ינואר 02";"גביה התחלה 2",#N/A,FALSE,"ינואר 02";"גביה  התחלה 3",#N/A,FALSE,"ינואר 02"}</definedName>
    <definedName name="ןוצמ" localSheetId="0" hidden="1">{"גביה התחלה 1",#N/A,FALSE,"ינואר 02";"גביה התחלה 2",#N/A,FALSE,"ינואר 02";"גביה  התחלה 3",#N/A,FALSE,"ינואר 02"}</definedName>
    <definedName name="ןוצמ" hidden="1">{"גביה התחלה 1",#N/A,FALSE,"ינואר 02";"גביה התחלה 2",#N/A,FALSE,"ינואר 02";"גביה  התחלה 3",#N/A,FALSE,"ינואר 02"}</definedName>
    <definedName name="ןם" localSheetId="1" hidden="1">{"גביה התחלה 1",#N/A,FALSE,"ינואר 02";"גביה התחלה 2",#N/A,FALSE,"ינואר 02";"גביה  התחלה 3",#N/A,FALSE,"ינואר 02"}</definedName>
    <definedName name="ןם" localSheetId="0" hidden="1">{"גביה התחלה 1",#N/A,FALSE,"ינואר 02";"גביה התחלה 2",#N/A,FALSE,"ינואר 02";"גביה  התחלה 3",#N/A,FALSE,"ינואר 02"}</definedName>
    <definedName name="ןם" hidden="1">{"גביה התחלה 1",#N/A,FALSE,"ינואר 02";"גביה התחלה 2",#N/A,FALSE,"ינואר 02";"גביה  התחלה 3",#N/A,FALSE,"ינואר 02"}</definedName>
    <definedName name="ןםל" localSheetId="1" hidden="1">{"גביה התחלה 1",#N/A,FALSE,"ינואר 02";"גביה התחלה 2",#N/A,FALSE,"ינואר 02";"גביה  התחלה 3",#N/A,FALSE,"ינואר 02"}</definedName>
    <definedName name="ןםל" localSheetId="0" hidden="1">{"גביה התחלה 1",#N/A,FALSE,"ינואר 02";"גביה התחלה 2",#N/A,FALSE,"ינואר 02";"גביה  התחלה 3",#N/A,FALSE,"ינואר 02"}</definedName>
    <definedName name="ןםל" hidden="1">{"גביה התחלה 1",#N/A,FALSE,"ינואר 02";"גביה התחלה 2",#N/A,FALSE,"ינואר 02";"גביה  התחלה 3",#N/A,FALSE,"ינואר 02"}</definedName>
    <definedName name="ץתצ" localSheetId="1" hidden="1">{"גביה התחלה 1",#N/A,FALSE,"ינואר 02";"גביה התחלה 2",#N/A,FALSE,"ינואר 02";"גביה  התחלה 3",#N/A,FALSE,"ינואר 02"}</definedName>
    <definedName name="ץתצ" localSheetId="0" hidden="1">{"גביה התחלה 1",#N/A,FALSE,"ינואר 02";"גביה התחלה 2",#N/A,FALSE,"ינואר 02";"גביה  התחלה 3",#N/A,FALSE,"ינואר 02"}</definedName>
    <definedName name="ץתצ" hidden="1">{"גביה התחלה 1",#N/A,FALSE,"ינואר 02";"גביה התחלה 2",#N/A,FALSE,"ינואר 02";"גביה  התחלה 3",#N/A,FALSE,"ינואר 02"}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1" i="59" l="1"/>
  <c r="S248" i="59"/>
  <c r="U248" i="59"/>
  <c r="J17" i="59"/>
  <c r="S246" i="59"/>
  <c r="U246" i="59"/>
  <c r="E183" i="59" l="1" a="1"/>
  <c r="E183" i="59" s="1"/>
  <c r="B108" i="32" s="1"/>
  <c r="E182" i="59" a="1"/>
  <c r="E182" i="59" s="1"/>
  <c r="B107" i="32" s="1"/>
  <c r="D106" i="32" s="1"/>
  <c r="K48" i="59" l="1"/>
  <c r="K131" i="59"/>
  <c r="AM109" i="32"/>
  <c r="AL109" i="32"/>
  <c r="AK109" i="32"/>
  <c r="AJ109" i="32"/>
  <c r="AI109" i="32"/>
  <c r="AH109" i="32"/>
  <c r="AG109" i="32"/>
  <c r="AF109" i="32"/>
  <c r="AE109" i="32"/>
  <c r="AD109" i="32"/>
  <c r="AC109" i="32"/>
  <c r="AB109" i="32"/>
  <c r="AA109" i="32"/>
  <c r="Z109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AI106" i="32" l="1"/>
  <c r="AI103" i="32" s="1"/>
  <c r="AH106" i="32"/>
  <c r="AH103" i="32" s="1"/>
  <c r="AG106" i="32"/>
  <c r="AG103" i="32" s="1"/>
  <c r="AF106" i="32"/>
  <c r="AF103" i="32" s="1"/>
  <c r="AE106" i="32"/>
  <c r="AE103" i="32" s="1"/>
  <c r="AD106" i="32"/>
  <c r="AD103" i="32" s="1"/>
  <c r="AC106" i="32"/>
  <c r="AC103" i="32" s="1"/>
  <c r="AB106" i="32"/>
  <c r="AB103" i="32" s="1"/>
  <c r="AA106" i="32"/>
  <c r="AA103" i="32" s="1"/>
  <c r="Z106" i="32"/>
  <c r="Z103" i="32" s="1"/>
  <c r="Y106" i="32"/>
  <c r="Y103" i="32" s="1"/>
  <c r="X106" i="32"/>
  <c r="X103" i="32" s="1"/>
  <c r="W106" i="32"/>
  <c r="W103" i="32" s="1"/>
  <c r="V106" i="32"/>
  <c r="V103" i="32" s="1"/>
  <c r="U106" i="32"/>
  <c r="U103" i="32" s="1"/>
  <c r="T106" i="32"/>
  <c r="T103" i="32" s="1"/>
  <c r="S106" i="32"/>
  <c r="S103" i="32" s="1"/>
  <c r="R106" i="32"/>
  <c r="R103" i="32" s="1"/>
  <c r="Q106" i="32"/>
  <c r="Q103" i="32" s="1"/>
  <c r="P106" i="32"/>
  <c r="P103" i="32" s="1"/>
  <c r="O106" i="32"/>
  <c r="O103" i="32" s="1"/>
  <c r="N106" i="32"/>
  <c r="N103" i="32" s="1"/>
  <c r="M106" i="32"/>
  <c r="M103" i="32" s="1"/>
  <c r="L106" i="32"/>
  <c r="L103" i="32" s="1"/>
  <c r="K106" i="32"/>
  <c r="K103" i="32" s="1"/>
  <c r="J106" i="32"/>
  <c r="J103" i="32" s="1"/>
  <c r="I106" i="32"/>
  <c r="I103" i="32" s="1"/>
  <c r="H106" i="32"/>
  <c r="H103" i="32" s="1"/>
  <c r="G106" i="32"/>
  <c r="G103" i="32" s="1"/>
  <c r="F106" i="32"/>
  <c r="F103" i="32" s="1"/>
  <c r="E106" i="32"/>
  <c r="E103" i="32" s="1"/>
  <c r="X47" i="62" l="1"/>
  <c r="T47" i="62"/>
  <c r="S47" i="62"/>
  <c r="R47" i="62"/>
  <c r="C47" i="62"/>
  <c r="B47" i="62"/>
  <c r="X46" i="62"/>
  <c r="T46" i="62"/>
  <c r="S46" i="62"/>
  <c r="R46" i="62"/>
  <c r="C46" i="62"/>
  <c r="B46" i="62"/>
  <c r="X45" i="62"/>
  <c r="T45" i="62"/>
  <c r="S45" i="62"/>
  <c r="R45" i="62"/>
  <c r="C45" i="62"/>
  <c r="B45" i="62"/>
  <c r="X44" i="62"/>
  <c r="T44" i="62"/>
  <c r="S44" i="62"/>
  <c r="R44" i="62"/>
  <c r="C44" i="62"/>
  <c r="B44" i="62"/>
  <c r="X43" i="62"/>
  <c r="T43" i="62"/>
  <c r="S43" i="62"/>
  <c r="R43" i="62"/>
  <c r="Q43" i="62"/>
  <c r="K43" i="62"/>
  <c r="C43" i="62"/>
  <c r="B43" i="62"/>
  <c r="X42" i="62"/>
  <c r="T42" i="62"/>
  <c r="S42" i="62"/>
  <c r="R42" i="62"/>
  <c r="K42" i="62"/>
  <c r="C42" i="62"/>
  <c r="B42" i="62"/>
  <c r="X41" i="62"/>
  <c r="T41" i="62"/>
  <c r="S41" i="62"/>
  <c r="R41" i="62"/>
  <c r="C41" i="62"/>
  <c r="B41" i="62"/>
  <c r="X40" i="62"/>
  <c r="T40" i="62"/>
  <c r="S40" i="62"/>
  <c r="R40" i="62"/>
  <c r="C40" i="62"/>
  <c r="B40" i="62"/>
  <c r="X39" i="62"/>
  <c r="T39" i="62"/>
  <c r="S39" i="62"/>
  <c r="R39" i="62"/>
  <c r="Q39" i="62"/>
  <c r="K39" i="62"/>
  <c r="C39" i="62"/>
  <c r="B39" i="62"/>
  <c r="X38" i="62"/>
  <c r="T38" i="62"/>
  <c r="S38" i="62"/>
  <c r="R38" i="62"/>
  <c r="K38" i="62"/>
  <c r="Q38" i="62" s="1"/>
  <c r="C38" i="62"/>
  <c r="B38" i="62"/>
  <c r="AE37" i="62"/>
  <c r="X37" i="62"/>
  <c r="T37" i="62"/>
  <c r="S37" i="62"/>
  <c r="R37" i="62"/>
  <c r="C37" i="62"/>
  <c r="B37" i="62"/>
  <c r="X36" i="62"/>
  <c r="T36" i="62"/>
  <c r="S36" i="62"/>
  <c r="R36" i="62"/>
  <c r="K36" i="62"/>
  <c r="Q36" i="62" s="1"/>
  <c r="X35" i="62"/>
  <c r="T35" i="62"/>
  <c r="S35" i="62"/>
  <c r="R35" i="62"/>
  <c r="K35" i="62"/>
  <c r="Q35" i="62" s="1"/>
  <c r="X34" i="62"/>
  <c r="T34" i="62"/>
  <c r="S34" i="62"/>
  <c r="R34" i="62"/>
  <c r="K34" i="62"/>
  <c r="Q34" i="62" s="1"/>
  <c r="C34" i="62"/>
  <c r="X33" i="62"/>
  <c r="T33" i="62"/>
  <c r="S33" i="62"/>
  <c r="R33" i="62"/>
  <c r="Q33" i="62"/>
  <c r="K33" i="62"/>
  <c r="C33" i="62"/>
  <c r="B33" i="62"/>
  <c r="X32" i="62"/>
  <c r="T32" i="62"/>
  <c r="S32" i="62"/>
  <c r="R32" i="62"/>
  <c r="C32" i="62"/>
  <c r="B32" i="62"/>
  <c r="X31" i="62"/>
  <c r="T31" i="62"/>
  <c r="S31" i="62"/>
  <c r="R31" i="62"/>
  <c r="Q31" i="62"/>
  <c r="C31" i="62"/>
  <c r="B31" i="62"/>
  <c r="K30" i="62"/>
  <c r="X28" i="62"/>
  <c r="T24" i="62"/>
  <c r="S24" i="62"/>
  <c r="R24" i="62"/>
  <c r="Q24" i="62"/>
  <c r="K47" i="62" s="1"/>
  <c r="Q47" i="62" s="1"/>
  <c r="P24" i="62"/>
  <c r="AO24" i="62" s="1"/>
  <c r="L24" i="62"/>
  <c r="O24" i="62" s="1"/>
  <c r="K24" i="62"/>
  <c r="C24" i="62"/>
  <c r="B24" i="62"/>
  <c r="AG23" i="62"/>
  <c r="AE23" i="62"/>
  <c r="AD23" i="62"/>
  <c r="T23" i="62"/>
  <c r="S23" i="62"/>
  <c r="R23" i="62"/>
  <c r="Q23" i="62"/>
  <c r="K46" i="62" s="1"/>
  <c r="Q46" i="62" s="1"/>
  <c r="P23" i="62"/>
  <c r="AO23" i="62" s="1"/>
  <c r="L23" i="62"/>
  <c r="O23" i="62" s="1"/>
  <c r="AJ23" i="62" s="1"/>
  <c r="K23" i="62"/>
  <c r="C23" i="62"/>
  <c r="B23" i="62"/>
  <c r="AD22" i="62"/>
  <c r="AE22" i="62" s="1"/>
  <c r="T22" i="62"/>
  <c r="S22" i="62"/>
  <c r="R22" i="62"/>
  <c r="Q22" i="62"/>
  <c r="K45" i="62" s="1"/>
  <c r="P22" i="62"/>
  <c r="AO22" i="62" s="1"/>
  <c r="M22" i="62"/>
  <c r="K22" i="62"/>
  <c r="C22" i="62"/>
  <c r="B22" i="62"/>
  <c r="AE21" i="62"/>
  <c r="AD21" i="62"/>
  <c r="T21" i="62"/>
  <c r="S21" i="62"/>
  <c r="R21" i="62"/>
  <c r="Q21" i="62"/>
  <c r="K44" i="62" s="1"/>
  <c r="Q44" i="62" s="1"/>
  <c r="P21" i="62"/>
  <c r="AO21" i="62" s="1"/>
  <c r="K21" i="62"/>
  <c r="C21" i="62"/>
  <c r="B21" i="62"/>
  <c r="T20" i="62"/>
  <c r="S20" i="62"/>
  <c r="R20" i="62"/>
  <c r="Q20" i="62"/>
  <c r="P20" i="62"/>
  <c r="AO20" i="62" s="1"/>
  <c r="L20" i="62"/>
  <c r="L21" i="62" s="1"/>
  <c r="O21" i="62" s="1"/>
  <c r="K20" i="62"/>
  <c r="C20" i="62"/>
  <c r="B20" i="62"/>
  <c r="AD19" i="62"/>
  <c r="AE19" i="62" s="1"/>
  <c r="T19" i="62"/>
  <c r="S19" i="62"/>
  <c r="R19" i="62"/>
  <c r="Q19" i="62"/>
  <c r="P19" i="62"/>
  <c r="AO19" i="62" s="1"/>
  <c r="M19" i="62"/>
  <c r="K19" i="62"/>
  <c r="C19" i="62"/>
  <c r="B19" i="62"/>
  <c r="AO18" i="62"/>
  <c r="AD18" i="62"/>
  <c r="AE18" i="62" s="1"/>
  <c r="T18" i="62"/>
  <c r="S18" i="62"/>
  <c r="R18" i="62"/>
  <c r="Q18" i="62"/>
  <c r="K41" i="62" s="1"/>
  <c r="Q41" i="62" s="1"/>
  <c r="P18" i="62"/>
  <c r="M18" i="62"/>
  <c r="K18" i="62"/>
  <c r="C18" i="62"/>
  <c r="B18" i="62"/>
  <c r="T17" i="62"/>
  <c r="S17" i="62"/>
  <c r="R17" i="62"/>
  <c r="Q17" i="62"/>
  <c r="K40" i="62" s="1"/>
  <c r="Q40" i="62" s="1"/>
  <c r="P17" i="62"/>
  <c r="AO17" i="62" s="1"/>
  <c r="M17" i="62"/>
  <c r="K17" i="62"/>
  <c r="C17" i="62"/>
  <c r="B17" i="62"/>
  <c r="AD16" i="62"/>
  <c r="AE16" i="62" s="1"/>
  <c r="T16" i="62"/>
  <c r="S16" i="62"/>
  <c r="R16" i="62"/>
  <c r="Q16" i="62"/>
  <c r="P16" i="62"/>
  <c r="AO16" i="62" s="1"/>
  <c r="M16" i="62"/>
  <c r="K16" i="62"/>
  <c r="C16" i="62"/>
  <c r="B16" i="62"/>
  <c r="AE15" i="62"/>
  <c r="AD15" i="62"/>
  <c r="T15" i="62"/>
  <c r="S15" i="62"/>
  <c r="R15" i="62"/>
  <c r="Q15" i="62"/>
  <c r="P15" i="62"/>
  <c r="AO15" i="62" s="1"/>
  <c r="M15" i="62"/>
  <c r="K15" i="62"/>
  <c r="C15" i="62"/>
  <c r="B15" i="62"/>
  <c r="AE14" i="62"/>
  <c r="AD14" i="62"/>
  <c r="T14" i="62"/>
  <c r="S14" i="62"/>
  <c r="R14" i="62"/>
  <c r="Q14" i="62"/>
  <c r="K37" i="62" s="1"/>
  <c r="Q37" i="62" s="1"/>
  <c r="P14" i="62"/>
  <c r="AO14" i="62" s="1"/>
  <c r="M14" i="62"/>
  <c r="K14" i="62"/>
  <c r="C14" i="62"/>
  <c r="B14" i="62"/>
  <c r="AD13" i="62"/>
  <c r="AE13" i="62" s="1"/>
  <c r="T13" i="62"/>
  <c r="S13" i="62"/>
  <c r="R13" i="62"/>
  <c r="Q13" i="62"/>
  <c r="P13" i="62"/>
  <c r="AO13" i="62" s="1"/>
  <c r="L13" i="62"/>
  <c r="O13" i="62" s="1"/>
  <c r="K13" i="62"/>
  <c r="T12" i="62"/>
  <c r="S12" i="62"/>
  <c r="R12" i="62"/>
  <c r="Q12" i="62"/>
  <c r="P12" i="62"/>
  <c r="AO12" i="62" s="1"/>
  <c r="M12" i="62"/>
  <c r="K12" i="62"/>
  <c r="AE11" i="62"/>
  <c r="AD11" i="62"/>
  <c r="T11" i="62"/>
  <c r="S11" i="62"/>
  <c r="R11" i="62"/>
  <c r="Q11" i="62"/>
  <c r="P11" i="62"/>
  <c r="AO11" i="62" s="1"/>
  <c r="M11" i="62"/>
  <c r="K11" i="62"/>
  <c r="C11" i="62"/>
  <c r="AD10" i="62"/>
  <c r="AE10" i="62" s="1"/>
  <c r="T10" i="62"/>
  <c r="S10" i="62"/>
  <c r="R10" i="62"/>
  <c r="Q10" i="62"/>
  <c r="P10" i="62"/>
  <c r="AO10" i="62" s="1"/>
  <c r="M10" i="62"/>
  <c r="K10" i="62"/>
  <c r="C10" i="62"/>
  <c r="B10" i="62"/>
  <c r="AD9" i="62"/>
  <c r="AE9" i="62" s="1"/>
  <c r="T9" i="62"/>
  <c r="S9" i="62"/>
  <c r="R9" i="62"/>
  <c r="Q9" i="62"/>
  <c r="K32" i="62" s="1"/>
  <c r="Q32" i="62" s="1"/>
  <c r="P9" i="62"/>
  <c r="AO9" i="62" s="1"/>
  <c r="L9" i="62"/>
  <c r="O9" i="62" s="1"/>
  <c r="K9" i="62"/>
  <c r="C9" i="62"/>
  <c r="B9" i="62"/>
  <c r="T8" i="62"/>
  <c r="S8" i="62"/>
  <c r="R8" i="62"/>
  <c r="Q8" i="62"/>
  <c r="K31" i="62" s="1"/>
  <c r="P8" i="62"/>
  <c r="AO8" i="62" s="1"/>
  <c r="M8" i="62"/>
  <c r="K8" i="62"/>
  <c r="C8" i="62"/>
  <c r="B8" i="62"/>
  <c r="N7" i="62"/>
  <c r="N24" i="62" s="1"/>
  <c r="C93" i="61"/>
  <c r="C92" i="61"/>
  <c r="C91" i="61"/>
  <c r="C86" i="61"/>
  <c r="AG82" i="61"/>
  <c r="AF82" i="61"/>
  <c r="AE82" i="61"/>
  <c r="AD82" i="61"/>
  <c r="AC82" i="61"/>
  <c r="AB82" i="61"/>
  <c r="AA82" i="61"/>
  <c r="Z82" i="61"/>
  <c r="Y82" i="61"/>
  <c r="X82" i="61"/>
  <c r="W82" i="61"/>
  <c r="V82" i="61"/>
  <c r="U82" i="61"/>
  <c r="T82" i="61"/>
  <c r="S82" i="61"/>
  <c r="R82" i="61"/>
  <c r="Q82" i="61"/>
  <c r="P82" i="61"/>
  <c r="O82" i="61"/>
  <c r="N82" i="61"/>
  <c r="M82" i="61"/>
  <c r="L82" i="61"/>
  <c r="K82" i="61"/>
  <c r="J82" i="61"/>
  <c r="I82" i="61"/>
  <c r="H82" i="61"/>
  <c r="G82" i="61"/>
  <c r="F82" i="61"/>
  <c r="E82" i="61"/>
  <c r="D82" i="61"/>
  <c r="AG78" i="61"/>
  <c r="AF78" i="61"/>
  <c r="AE78" i="61"/>
  <c r="AD78" i="61"/>
  <c r="AC78" i="61"/>
  <c r="AB78" i="61"/>
  <c r="AA78" i="61"/>
  <c r="Z78" i="61"/>
  <c r="Y78" i="61"/>
  <c r="X78" i="61"/>
  <c r="W78" i="61"/>
  <c r="V78" i="61"/>
  <c r="U78" i="61"/>
  <c r="T78" i="61"/>
  <c r="S78" i="61"/>
  <c r="R78" i="61"/>
  <c r="Q78" i="61"/>
  <c r="P78" i="61"/>
  <c r="O78" i="61"/>
  <c r="N78" i="61"/>
  <c r="M78" i="61"/>
  <c r="L78" i="61"/>
  <c r="K78" i="61"/>
  <c r="J78" i="61"/>
  <c r="I78" i="61"/>
  <c r="H78" i="61"/>
  <c r="G78" i="61"/>
  <c r="F78" i="61"/>
  <c r="E78" i="61"/>
  <c r="D78" i="61"/>
  <c r="AG67" i="61"/>
  <c r="AF67" i="61"/>
  <c r="AE67" i="61"/>
  <c r="AD67" i="61"/>
  <c r="AC67" i="61"/>
  <c r="AB67" i="61"/>
  <c r="AA67" i="61"/>
  <c r="Z67" i="61"/>
  <c r="Y67" i="61"/>
  <c r="X67" i="61"/>
  <c r="W67" i="61"/>
  <c r="V67" i="61"/>
  <c r="U67" i="61"/>
  <c r="T67" i="61"/>
  <c r="S67" i="61"/>
  <c r="R67" i="61"/>
  <c r="Q67" i="61"/>
  <c r="P67" i="61"/>
  <c r="O67" i="61"/>
  <c r="N67" i="61"/>
  <c r="M67" i="61"/>
  <c r="L67" i="61"/>
  <c r="K67" i="61"/>
  <c r="J67" i="61"/>
  <c r="I67" i="61"/>
  <c r="H67" i="61"/>
  <c r="G67" i="61"/>
  <c r="F67" i="61"/>
  <c r="E67" i="61"/>
  <c r="D67" i="61"/>
  <c r="C67" i="61"/>
  <c r="AG62" i="61"/>
  <c r="AF62" i="61"/>
  <c r="AE62" i="61"/>
  <c r="AD62" i="61"/>
  <c r="AC62" i="61"/>
  <c r="AB62" i="61"/>
  <c r="AA62" i="61"/>
  <c r="Z62" i="61"/>
  <c r="Y62" i="61"/>
  <c r="X62" i="61"/>
  <c r="W62" i="61"/>
  <c r="V62" i="61"/>
  <c r="U62" i="61"/>
  <c r="T62" i="61"/>
  <c r="S62" i="61"/>
  <c r="R62" i="61"/>
  <c r="Q62" i="61"/>
  <c r="P62" i="61"/>
  <c r="O62" i="61"/>
  <c r="N62" i="61"/>
  <c r="M62" i="61"/>
  <c r="L62" i="61"/>
  <c r="K62" i="61"/>
  <c r="J62" i="61"/>
  <c r="I62" i="61"/>
  <c r="H62" i="61"/>
  <c r="G62" i="61"/>
  <c r="F62" i="61"/>
  <c r="E62" i="61"/>
  <c r="D62" i="61"/>
  <c r="C62" i="61"/>
  <c r="C59" i="61"/>
  <c r="AG58" i="61"/>
  <c r="AF58" i="61"/>
  <c r="AE58" i="61"/>
  <c r="AD58" i="61"/>
  <c r="AC58" i="61"/>
  <c r="AB58" i="61"/>
  <c r="AA58" i="61"/>
  <c r="Z58" i="61"/>
  <c r="Y58" i="61"/>
  <c r="X58" i="61"/>
  <c r="W58" i="61"/>
  <c r="V58" i="61"/>
  <c r="U58" i="61"/>
  <c r="T58" i="61"/>
  <c r="S58" i="61"/>
  <c r="R58" i="61"/>
  <c r="Q58" i="61"/>
  <c r="P58" i="61"/>
  <c r="O58" i="61"/>
  <c r="N58" i="61"/>
  <c r="M58" i="61"/>
  <c r="L58" i="61"/>
  <c r="K58" i="61"/>
  <c r="J58" i="61"/>
  <c r="I58" i="61"/>
  <c r="H58" i="61"/>
  <c r="G58" i="61"/>
  <c r="F58" i="61"/>
  <c r="E58" i="61"/>
  <c r="D58" i="61"/>
  <c r="C58" i="61"/>
  <c r="B53" i="61"/>
  <c r="C47" i="61"/>
  <c r="C50" i="61" s="1"/>
  <c r="M22" i="61"/>
  <c r="L22" i="61"/>
  <c r="K22" i="61"/>
  <c r="M11" i="61"/>
  <c r="M34" i="61" s="1"/>
  <c r="L11" i="61"/>
  <c r="L34" i="61" s="1"/>
  <c r="K11" i="61"/>
  <c r="K34" i="61" s="1"/>
  <c r="J11" i="61"/>
  <c r="J34" i="61" s="1"/>
  <c r="I11" i="61"/>
  <c r="I34" i="61" s="1"/>
  <c r="H11" i="61"/>
  <c r="H34" i="61" s="1"/>
  <c r="G11" i="61"/>
  <c r="F11" i="61"/>
  <c r="F34" i="61" s="1"/>
  <c r="E11" i="61"/>
  <c r="E34" i="61" s="1"/>
  <c r="D11" i="61"/>
  <c r="M5" i="61"/>
  <c r="M33" i="61" s="1"/>
  <c r="L5" i="61"/>
  <c r="L33" i="61" s="1"/>
  <c r="K5" i="61"/>
  <c r="J5" i="61"/>
  <c r="J33" i="61" s="1"/>
  <c r="I5" i="61"/>
  <c r="I33" i="61" s="1"/>
  <c r="H5" i="61"/>
  <c r="H33" i="61" s="1"/>
  <c r="G5" i="61"/>
  <c r="G33" i="61" s="1"/>
  <c r="F5" i="61"/>
  <c r="F33" i="61" s="1"/>
  <c r="E5" i="61"/>
  <c r="E33" i="61" s="1"/>
  <c r="D5" i="61"/>
  <c r="D33" i="61" s="1"/>
  <c r="M3" i="61"/>
  <c r="L3" i="61"/>
  <c r="K3" i="61"/>
  <c r="J3" i="61"/>
  <c r="I3" i="61"/>
  <c r="H3" i="61"/>
  <c r="G3" i="61"/>
  <c r="F3" i="61"/>
  <c r="E3" i="61"/>
  <c r="D3" i="61"/>
  <c r="J48" i="59"/>
  <c r="J27" i="59"/>
  <c r="J24" i="59"/>
  <c r="I34" i="59"/>
  <c r="I32" i="59" s="1"/>
  <c r="K34" i="59"/>
  <c r="J34" i="59"/>
  <c r="J32" i="59" s="1"/>
  <c r="K136" i="59"/>
  <c r="I136" i="59"/>
  <c r="J136" i="59"/>
  <c r="O61" i="59"/>
  <c r="P61" i="59"/>
  <c r="K162" i="59"/>
  <c r="K140" i="59"/>
  <c r="K108" i="59"/>
  <c r="K107" i="59"/>
  <c r="K106" i="59"/>
  <c r="K105" i="59"/>
  <c r="K104" i="59"/>
  <c r="K103" i="59"/>
  <c r="K102" i="59"/>
  <c r="K101" i="59"/>
  <c r="K100" i="59"/>
  <c r="K99" i="59"/>
  <c r="K98" i="59"/>
  <c r="K97" i="59"/>
  <c r="K96" i="59"/>
  <c r="K95" i="59"/>
  <c r="K94" i="59"/>
  <c r="K93" i="59"/>
  <c r="K92" i="59"/>
  <c r="K91" i="59"/>
  <c r="K90" i="59"/>
  <c r="K89" i="59"/>
  <c r="K88" i="59"/>
  <c r="K87" i="59"/>
  <c r="K86" i="59"/>
  <c r="K85" i="59"/>
  <c r="K84" i="59"/>
  <c r="K83" i="59"/>
  <c r="K82" i="59"/>
  <c r="K81" i="59"/>
  <c r="K80" i="59"/>
  <c r="K79" i="59"/>
  <c r="K56" i="59"/>
  <c r="K32" i="59"/>
  <c r="K24" i="59"/>
  <c r="K27" i="59"/>
  <c r="K17" i="59"/>
  <c r="K12" i="59"/>
  <c r="K141" i="59" s="1"/>
  <c r="I55" i="59"/>
  <c r="W13" i="62" l="1"/>
  <c r="AA13" i="62" s="1"/>
  <c r="U36" i="62"/>
  <c r="Y36" i="62" s="1"/>
  <c r="W23" i="62"/>
  <c r="AA23" i="62" s="1"/>
  <c r="N18" i="62"/>
  <c r="N23" i="62"/>
  <c r="N17" i="62"/>
  <c r="O17" i="62" s="1"/>
  <c r="W40" i="62" s="1"/>
  <c r="AA40" i="62" s="1"/>
  <c r="N11" i="62"/>
  <c r="O11" i="62" s="1"/>
  <c r="V13" i="62"/>
  <c r="Z13" i="62" s="1"/>
  <c r="AI13" i="62" s="1"/>
  <c r="N10" i="62"/>
  <c r="O10" i="62" s="1"/>
  <c r="AJ10" i="62" s="1"/>
  <c r="N8" i="62"/>
  <c r="O8" i="62" s="1"/>
  <c r="N9" i="62"/>
  <c r="N13" i="62"/>
  <c r="N19" i="62"/>
  <c r="O19" i="62" s="1"/>
  <c r="W19" i="62" s="1"/>
  <c r="AA19" i="62" s="1"/>
  <c r="N22" i="62"/>
  <c r="O22" i="62" s="1"/>
  <c r="N15" i="62"/>
  <c r="O15" i="62" s="1"/>
  <c r="AJ15" i="62" s="1"/>
  <c r="J23" i="59"/>
  <c r="K23" i="59"/>
  <c r="W47" i="62"/>
  <c r="AA47" i="62" s="1"/>
  <c r="U24" i="62"/>
  <c r="Y24" i="62" s="1"/>
  <c r="V47" i="62"/>
  <c r="Z47" i="62" s="1"/>
  <c r="U47" i="62"/>
  <c r="Y47" i="62" s="1"/>
  <c r="AP24" i="62"/>
  <c r="W24" i="62"/>
  <c r="AA24" i="62" s="1"/>
  <c r="V24" i="62"/>
  <c r="Z24" i="62" s="1"/>
  <c r="U9" i="62"/>
  <c r="Y9" i="62" s="1"/>
  <c r="AJ9" i="62"/>
  <c r="W32" i="62"/>
  <c r="AA32" i="62" s="1"/>
  <c r="U32" i="62"/>
  <c r="Y32" i="62" s="1"/>
  <c r="AJ21" i="62"/>
  <c r="U21" i="62"/>
  <c r="Y21" i="62" s="1"/>
  <c r="AP21" i="62"/>
  <c r="K33" i="61"/>
  <c r="AP10" i="62"/>
  <c r="U10" i="62"/>
  <c r="Y10" i="62" s="1"/>
  <c r="V33" i="62"/>
  <c r="Z33" i="62" s="1"/>
  <c r="W33" i="62"/>
  <c r="AA33" i="62" s="1"/>
  <c r="U33" i="62"/>
  <c r="Y33" i="62" s="1"/>
  <c r="V10" i="62"/>
  <c r="Z10" i="62" s="1"/>
  <c r="AI10" i="62" s="1"/>
  <c r="O20" i="62"/>
  <c r="V20" i="62" s="1"/>
  <c r="Z20" i="62" s="1"/>
  <c r="D34" i="61"/>
  <c r="G34" i="61"/>
  <c r="V9" i="62"/>
  <c r="Z9" i="62" s="1"/>
  <c r="AI9" i="62" s="1"/>
  <c r="N12" i="62"/>
  <c r="O12" i="62" s="1"/>
  <c r="U12" i="62" s="1"/>
  <c r="Y12" i="62" s="1"/>
  <c r="N21" i="62"/>
  <c r="N14" i="62"/>
  <c r="O14" i="62" s="1"/>
  <c r="U14" i="62" s="1"/>
  <c r="Y14" i="62" s="1"/>
  <c r="N20" i="62"/>
  <c r="N16" i="62"/>
  <c r="O16" i="62" s="1"/>
  <c r="V16" i="62" s="1"/>
  <c r="Z16" i="62" s="1"/>
  <c r="AI16" i="62" s="1"/>
  <c r="O18" i="62"/>
  <c r="W18" i="62" s="1"/>
  <c r="AA18" i="62" s="1"/>
  <c r="V44" i="62"/>
  <c r="Z44" i="62" s="1"/>
  <c r="W21" i="62"/>
  <c r="AA21" i="62" s="1"/>
  <c r="U44" i="62"/>
  <c r="Y44" i="62" s="1"/>
  <c r="V21" i="62"/>
  <c r="Z21" i="62" s="1"/>
  <c r="AI21" i="62" s="1"/>
  <c r="W44" i="62"/>
  <c r="AA44" i="62" s="1"/>
  <c r="AP13" i="62"/>
  <c r="AP23" i="62"/>
  <c r="V46" i="62"/>
  <c r="Z46" i="62" s="1"/>
  <c r="U46" i="62"/>
  <c r="Y46" i="62" s="1"/>
  <c r="U23" i="62"/>
  <c r="Y23" i="62" s="1"/>
  <c r="AP9" i="62"/>
  <c r="W36" i="62"/>
  <c r="AA36" i="62" s="1"/>
  <c r="V23" i="62"/>
  <c r="Z23" i="62" s="1"/>
  <c r="AI23" i="62" s="1"/>
  <c r="W46" i="62"/>
  <c r="AA46" i="62" s="1"/>
  <c r="AP20" i="62"/>
  <c r="V43" i="62"/>
  <c r="Z43" i="62" s="1"/>
  <c r="V32" i="62"/>
  <c r="Z32" i="62" s="1"/>
  <c r="W9" i="62"/>
  <c r="AA9" i="62" s="1"/>
  <c r="V36" i="62"/>
  <c r="Z36" i="62" s="1"/>
  <c r="U13" i="62"/>
  <c r="Y13" i="62" s="1"/>
  <c r="I17" i="59"/>
  <c r="J162" i="59"/>
  <c r="J141" i="59"/>
  <c r="J140" i="59"/>
  <c r="U15" i="62" l="1"/>
  <c r="Y15" i="62" s="1"/>
  <c r="U19" i="62"/>
  <c r="Y19" i="62" s="1"/>
  <c r="AP19" i="62"/>
  <c r="V38" i="62"/>
  <c r="Z38" i="62" s="1"/>
  <c r="AP15" i="62"/>
  <c r="AJ19" i="62"/>
  <c r="U17" i="62"/>
  <c r="Y17" i="62" s="1"/>
  <c r="V19" i="62"/>
  <c r="Z19" i="62" s="1"/>
  <c r="AI19" i="62" s="1"/>
  <c r="U38" i="62"/>
  <c r="Y38" i="62" s="1"/>
  <c r="W17" i="62"/>
  <c r="AA17" i="62" s="1"/>
  <c r="W38" i="62"/>
  <c r="AA38" i="62" s="1"/>
  <c r="V31" i="62"/>
  <c r="Z31" i="62" s="1"/>
  <c r="U8" i="62"/>
  <c r="Y8" i="62" s="1"/>
  <c r="U31" i="62"/>
  <c r="Y31" i="62" s="1"/>
  <c r="V8" i="62"/>
  <c r="Z8" i="62" s="1"/>
  <c r="W31" i="62"/>
  <c r="AA31" i="62" s="1"/>
  <c r="W8" i="62"/>
  <c r="AA8" i="62" s="1"/>
  <c r="AP8" i="62"/>
  <c r="AJ11" i="62"/>
  <c r="U11" i="62"/>
  <c r="Y11" i="62" s="1"/>
  <c r="AP11" i="62"/>
  <c r="W11" i="62"/>
  <c r="AA11" i="62" s="1"/>
  <c r="W34" i="62"/>
  <c r="AA34" i="62" s="1"/>
  <c r="V34" i="62"/>
  <c r="Z34" i="62" s="1"/>
  <c r="U34" i="62"/>
  <c r="Y34" i="62" s="1"/>
  <c r="V11" i="62"/>
  <c r="Z11" i="62" s="1"/>
  <c r="AI11" i="62" s="1"/>
  <c r="AJ22" i="62"/>
  <c r="W22" i="62"/>
  <c r="AA22" i="62" s="1"/>
  <c r="V22" i="62"/>
  <c r="Z22" i="62" s="1"/>
  <c r="AI22" i="62" s="1"/>
  <c r="U22" i="62"/>
  <c r="Y22" i="62" s="1"/>
  <c r="AP22" i="62"/>
  <c r="U40" i="62"/>
  <c r="Y40" i="62" s="1"/>
  <c r="W41" i="62"/>
  <c r="AA41" i="62" s="1"/>
  <c r="AP18" i="62"/>
  <c r="W16" i="62"/>
  <c r="AA16" i="62" s="1"/>
  <c r="U37" i="62"/>
  <c r="Y37" i="62" s="1"/>
  <c r="U39" i="62"/>
  <c r="Y39" i="62" s="1"/>
  <c r="V40" i="62"/>
  <c r="Z40" i="62" s="1"/>
  <c r="V14" i="62"/>
  <c r="Z14" i="62" s="1"/>
  <c r="AI14" i="62" s="1"/>
  <c r="W15" i="62"/>
  <c r="AA15" i="62" s="1"/>
  <c r="W10" i="62"/>
  <c r="AA10" i="62" s="1"/>
  <c r="V17" i="62"/>
  <c r="Z17" i="62" s="1"/>
  <c r="W39" i="62"/>
  <c r="AA39" i="62" s="1"/>
  <c r="W14" i="62"/>
  <c r="AA14" i="62" s="1"/>
  <c r="V15" i="62"/>
  <c r="Z15" i="62" s="1"/>
  <c r="AI15" i="62" s="1"/>
  <c r="AP17" i="62"/>
  <c r="AP14" i="62"/>
  <c r="U16" i="62"/>
  <c r="Y16" i="62" s="1"/>
  <c r="AP12" i="62"/>
  <c r="W12" i="62"/>
  <c r="AA12" i="62" s="1"/>
  <c r="U35" i="62"/>
  <c r="Y35" i="62" s="1"/>
  <c r="V39" i="62"/>
  <c r="Z39" i="62" s="1"/>
  <c r="W43" i="62"/>
  <c r="AA43" i="62" s="1"/>
  <c r="U20" i="62"/>
  <c r="Y20" i="62" s="1"/>
  <c r="U43" i="62"/>
  <c r="Y43" i="62" s="1"/>
  <c r="W20" i="62"/>
  <c r="AA20" i="62" s="1"/>
  <c r="V12" i="62"/>
  <c r="Z12" i="62" s="1"/>
  <c r="W35" i="62"/>
  <c r="AA35" i="62" s="1"/>
  <c r="V37" i="62"/>
  <c r="Z37" i="62" s="1"/>
  <c r="AJ16" i="62"/>
  <c r="AP16" i="62"/>
  <c r="V35" i="62"/>
  <c r="Z35" i="62" s="1"/>
  <c r="V18" i="62"/>
  <c r="Z18" i="62" s="1"/>
  <c r="AI18" i="62" s="1"/>
  <c r="U18" i="62"/>
  <c r="Y18" i="62" s="1"/>
  <c r="V41" i="62"/>
  <c r="Z41" i="62" s="1"/>
  <c r="AJ18" i="62"/>
  <c r="U41" i="62"/>
  <c r="Y41" i="62" s="1"/>
  <c r="W37" i="62"/>
  <c r="AA37" i="62" s="1"/>
  <c r="J79" i="59"/>
  <c r="J80" i="59"/>
  <c r="J81" i="59"/>
  <c r="J82" i="59"/>
  <c r="J83" i="59"/>
  <c r="J84" i="59"/>
  <c r="J85" i="59"/>
  <c r="J86" i="59"/>
  <c r="J87" i="59"/>
  <c r="J88" i="59"/>
  <c r="J89" i="59"/>
  <c r="J90" i="59"/>
  <c r="J91" i="59"/>
  <c r="J92" i="59"/>
  <c r="J93" i="59"/>
  <c r="J94" i="59"/>
  <c r="J95" i="59"/>
  <c r="J96" i="59"/>
  <c r="J97" i="59"/>
  <c r="J98" i="59"/>
  <c r="J99" i="59"/>
  <c r="J100" i="59"/>
  <c r="J101" i="59"/>
  <c r="J102" i="59"/>
  <c r="J103" i="59"/>
  <c r="J104" i="59"/>
  <c r="J105" i="59"/>
  <c r="J106" i="59"/>
  <c r="J107" i="59"/>
  <c r="J108" i="59"/>
  <c r="J56" i="59"/>
  <c r="N61" i="59" l="1"/>
  <c r="I140" i="59"/>
  <c r="E176" i="59" a="1"/>
  <c r="E176" i="59" s="1"/>
  <c r="I141" i="59"/>
  <c r="I108" i="59"/>
  <c r="I107" i="59"/>
  <c r="I106" i="59"/>
  <c r="I105" i="59"/>
  <c r="I104" i="59"/>
  <c r="I103" i="59"/>
  <c r="I102" i="59"/>
  <c r="I101" i="59"/>
  <c r="I100" i="59"/>
  <c r="I99" i="59"/>
  <c r="I98" i="59"/>
  <c r="I97" i="59"/>
  <c r="I96" i="59"/>
  <c r="I95" i="59"/>
  <c r="I94" i="59"/>
  <c r="I93" i="59"/>
  <c r="I92" i="59"/>
  <c r="I91" i="59"/>
  <c r="I90" i="59"/>
  <c r="I89" i="59"/>
  <c r="I88" i="59"/>
  <c r="I87" i="59"/>
  <c r="I86" i="59"/>
  <c r="I85" i="59"/>
  <c r="I84" i="59"/>
  <c r="I83" i="59"/>
  <c r="I82" i="59"/>
  <c r="I81" i="59"/>
  <c r="I80" i="59"/>
  <c r="I79" i="59"/>
  <c r="I56" i="59"/>
  <c r="I27" i="59"/>
  <c r="I24" i="59"/>
  <c r="I23" i="59" l="1"/>
  <c r="E137" i="59" a="1"/>
  <c r="E137" i="59" s="1"/>
  <c r="D11" i="32"/>
  <c r="D12" i="32" s="1"/>
  <c r="E136" i="59" l="1" a="1"/>
  <c r="E136" i="59" s="1"/>
  <c r="I162" i="59"/>
  <c r="E142" i="59" l="1" a="1"/>
  <c r="E142" i="59" s="1"/>
  <c r="C42" i="51" l="1"/>
  <c r="E121" i="59" a="1"/>
  <c r="E121" i="59" s="1"/>
  <c r="C31" i="50" s="1"/>
  <c r="C23" i="50"/>
  <c r="E52" i="59" a="1"/>
  <c r="E52" i="59" s="1"/>
  <c r="C53" i="50"/>
  <c r="C37" i="51" l="1"/>
  <c r="C31" i="51"/>
  <c r="C30" i="51"/>
  <c r="E53" i="59" l="1" a="1"/>
  <c r="E53" i="59" s="1"/>
  <c r="C38" i="51" s="1"/>
  <c r="E28" i="59" a="1"/>
  <c r="E28" i="59" s="1"/>
  <c r="E29" i="59" a="1"/>
  <c r="E29" i="59" s="1"/>
  <c r="E30" i="59" a="1"/>
  <c r="E30" i="59" s="1"/>
  <c r="E59" i="59" a="1"/>
  <c r="E59" i="59" s="1"/>
  <c r="C96" i="51" s="1"/>
  <c r="E152" i="59" a="1"/>
  <c r="E152" i="59" s="1"/>
  <c r="E153" i="59" a="1"/>
  <c r="E153" i="59" s="1"/>
  <c r="E156" i="59" a="1"/>
  <c r="E156" i="59" s="1"/>
  <c r="C80" i="50" s="1"/>
  <c r="E157" i="59" a="1"/>
  <c r="E157" i="59" s="1"/>
  <c r="C81" i="50" s="1"/>
  <c r="E158" i="59" a="1"/>
  <c r="E158" i="59" s="1"/>
  <c r="C82" i="50" s="1"/>
  <c r="E159" i="59" a="1"/>
  <c r="E159" i="59" s="1"/>
  <c r="E146" i="59" a="1"/>
  <c r="E146" i="59" s="1"/>
  <c r="C66" i="50" s="1"/>
  <c r="E147" i="59" a="1"/>
  <c r="E147" i="59" s="1"/>
  <c r="C67" i="50" s="1"/>
  <c r="E148" i="59" a="1"/>
  <c r="E148" i="59" s="1"/>
  <c r="C68" i="50" s="1"/>
  <c r="E149" i="59" a="1"/>
  <c r="E149" i="59" s="1"/>
  <c r="C69" i="50" s="1"/>
  <c r="E133" i="59" a="1"/>
  <c r="E133" i="59" s="1"/>
  <c r="C47" i="50" s="1"/>
  <c r="E134" i="59" a="1"/>
  <c r="E134" i="59" s="1"/>
  <c r="C48" i="50" s="1"/>
  <c r="E139" i="59" a="1"/>
  <c r="E139" i="59" s="1"/>
  <c r="E143" i="59" a="1"/>
  <c r="E143" i="59" s="1"/>
  <c r="C58" i="50" s="1"/>
  <c r="E145" i="59" a="1"/>
  <c r="E145" i="59" s="1"/>
  <c r="C65" i="50" s="1"/>
  <c r="E132" i="59" a="1"/>
  <c r="E132" i="59" s="1"/>
  <c r="C46" i="50" s="1"/>
  <c r="E118" i="59" a="1"/>
  <c r="E118" i="59" s="1"/>
  <c r="C28" i="50" s="1"/>
  <c r="E119" i="59" a="1"/>
  <c r="E119" i="59" s="1"/>
  <c r="C29" i="50" s="1"/>
  <c r="E120" i="59" a="1"/>
  <c r="E120" i="59" s="1"/>
  <c r="C30" i="50" s="1"/>
  <c r="E122" i="59" a="1"/>
  <c r="E122" i="59" s="1"/>
  <c r="C32" i="50" s="1"/>
  <c r="E124" i="59" a="1"/>
  <c r="E124" i="59" s="1"/>
  <c r="C34" i="50" s="1"/>
  <c r="E125" i="59" a="1"/>
  <c r="E125" i="59" s="1"/>
  <c r="C35" i="50" s="1"/>
  <c r="E126" i="59" a="1"/>
  <c r="E126" i="59" s="1"/>
  <c r="C36" i="50" s="1"/>
  <c r="E116" i="59" a="1"/>
  <c r="E116" i="59" s="1"/>
  <c r="C84" i="50" l="1"/>
  <c r="C83" i="50"/>
  <c r="E51" i="59" a="1"/>
  <c r="E51" i="59" s="1"/>
  <c r="C36" i="51" s="1"/>
  <c r="E50" i="59" l="1" a="1"/>
  <c r="E50" i="59" s="1"/>
  <c r="C35" i="51" s="1"/>
  <c r="E49" i="59" l="1" a="1"/>
  <c r="E49" i="59" s="1"/>
  <c r="C34" i="51" s="1"/>
  <c r="E46" i="59" l="1" a="1"/>
  <c r="E46" i="59" s="1"/>
  <c r="E45" i="59" l="1" a="1"/>
  <c r="E45" i="59" s="1"/>
  <c r="E44" i="59" l="1" a="1"/>
  <c r="E44" i="59" s="1"/>
  <c r="C29" i="51" s="1"/>
  <c r="E43" i="59" l="1" a="1"/>
  <c r="E43" i="59" s="1"/>
  <c r="C28" i="51" s="1"/>
  <c r="E42" i="59" l="1" a="1"/>
  <c r="E42" i="59" s="1"/>
  <c r="C27" i="51" s="1"/>
  <c r="E41" i="59" l="1" a="1"/>
  <c r="E41" i="59" s="1"/>
  <c r="C26" i="51" s="1"/>
  <c r="E39" i="59" l="1" a="1"/>
  <c r="E39" i="59" s="1"/>
  <c r="C24" i="51" s="1"/>
  <c r="E38" i="59" l="1" a="1"/>
  <c r="E38" i="59" s="1"/>
  <c r="C23" i="51" s="1"/>
  <c r="E37" i="59" l="1" a="1"/>
  <c r="E37" i="59" s="1"/>
  <c r="C22" i="51" s="1"/>
  <c r="E35" i="59" l="1" a="1"/>
  <c r="E35" i="59" s="1"/>
  <c r="E33" i="59" l="1" a="1"/>
  <c r="E33" i="59" s="1"/>
  <c r="E34" i="59" a="1"/>
  <c r="E34" i="59" s="1"/>
  <c r="E18" i="59" l="1" a="1"/>
  <c r="E18" i="59" s="1"/>
  <c r="C8" i="51" s="1"/>
  <c r="E19" i="59" a="1"/>
  <c r="E19" i="59" s="1"/>
  <c r="C9" i="51" s="1"/>
  <c r="E20" i="59" a="1"/>
  <c r="E20" i="59" s="1"/>
  <c r="C10" i="51" s="1"/>
  <c r="E110" i="59" a="1"/>
  <c r="E110" i="59" s="1"/>
  <c r="C17" i="50" s="1"/>
  <c r="E111" i="59" a="1"/>
  <c r="E111" i="59" s="1"/>
  <c r="C18" i="50" s="1"/>
  <c r="E112" i="59" a="1"/>
  <c r="E112" i="59" s="1"/>
  <c r="C19" i="50" s="1"/>
  <c r="E113" i="59" a="1"/>
  <c r="E113" i="59" s="1"/>
  <c r="C20" i="50" s="1"/>
  <c r="E114" i="59" a="1"/>
  <c r="E114" i="59" s="1"/>
  <c r="C21" i="50" s="1"/>
  <c r="E115" i="59" a="1"/>
  <c r="E115" i="59" s="1"/>
  <c r="C22" i="50" s="1"/>
  <c r="E109" i="59" a="1"/>
  <c r="E109" i="59" s="1"/>
  <c r="C16" i="50" s="1"/>
  <c r="E108" i="59" a="1"/>
  <c r="E108" i="59" s="1"/>
  <c r="E107" i="59" a="1"/>
  <c r="E107" i="59" s="1"/>
  <c r="E106" i="59" a="1"/>
  <c r="E106" i="59" s="1"/>
  <c r="E105" i="59" a="1"/>
  <c r="E105" i="59" s="1"/>
  <c r="E104" i="59" a="1"/>
  <c r="E104" i="59" s="1"/>
  <c r="E103" i="59" a="1"/>
  <c r="E103" i="59" s="1"/>
  <c r="E102" i="59" a="1"/>
  <c r="E102" i="59" s="1"/>
  <c r="E101" i="59" a="1"/>
  <c r="E101" i="59" s="1"/>
  <c r="E100" i="59" a="1"/>
  <c r="E100" i="59" s="1"/>
  <c r="E99" i="59" a="1"/>
  <c r="E99" i="59" s="1"/>
  <c r="E98" i="59" a="1"/>
  <c r="E98" i="59" s="1"/>
  <c r="E97" i="59" a="1"/>
  <c r="E97" i="59" s="1"/>
  <c r="E96" i="59" a="1"/>
  <c r="E96" i="59" s="1"/>
  <c r="E95" i="59" a="1"/>
  <c r="E95" i="59" s="1"/>
  <c r="E94" i="59" a="1"/>
  <c r="E94" i="59" s="1"/>
  <c r="E93" i="59" a="1"/>
  <c r="E93" i="59" s="1"/>
  <c r="E92" i="59" a="1"/>
  <c r="E92" i="59" s="1"/>
  <c r="E91" i="59" a="1"/>
  <c r="E91" i="59" s="1"/>
  <c r="E90" i="59" a="1"/>
  <c r="E90" i="59" s="1"/>
  <c r="E89" i="59" a="1"/>
  <c r="E89" i="59" s="1"/>
  <c r="E88" i="59" a="1"/>
  <c r="E88" i="59" s="1"/>
  <c r="E87" i="59" a="1"/>
  <c r="E87" i="59" s="1"/>
  <c r="E86" i="59" a="1"/>
  <c r="E86" i="59" s="1"/>
  <c r="E85" i="59" a="1"/>
  <c r="E85" i="59" s="1"/>
  <c r="E84" i="59" a="1"/>
  <c r="E84" i="59" s="1"/>
  <c r="E83" i="59" a="1"/>
  <c r="E83" i="59" s="1"/>
  <c r="E82" i="59" a="1"/>
  <c r="E82" i="59" s="1"/>
  <c r="E81" i="59" a="1"/>
  <c r="E81" i="59" s="1"/>
  <c r="E75" i="59" a="1"/>
  <c r="E75" i="59" s="1"/>
  <c r="E76" i="59" a="1"/>
  <c r="E76" i="59" s="1"/>
  <c r="E77" i="59" a="1"/>
  <c r="E77" i="59" s="1"/>
  <c r="E72" i="59" a="1"/>
  <c r="E72" i="59" s="1"/>
  <c r="C9" i="50" s="1"/>
  <c r="E73" i="59" a="1"/>
  <c r="E73" i="59" s="1"/>
  <c r="C10" i="50" s="1"/>
  <c r="E71" i="59" a="1"/>
  <c r="E71" i="59" s="1"/>
  <c r="C7" i="50" s="1"/>
  <c r="E70" i="59" a="1"/>
  <c r="E70" i="59" s="1"/>
  <c r="C6" i="50" s="1"/>
  <c r="F15" i="50" l="1" a="1"/>
  <c r="F15" i="50" s="1"/>
  <c r="C8" i="50"/>
  <c r="E69" i="59" l="1" a="1"/>
  <c r="E69" i="59" s="1"/>
  <c r="C5" i="50" s="1"/>
  <c r="E23" i="59" l="1" a="1"/>
  <c r="E23" i="59" s="1"/>
  <c r="J28" i="51"/>
  <c r="J27" i="51"/>
  <c r="E21" i="59" l="1" a="1"/>
  <c r="E21" i="59" s="1"/>
  <c r="C11" i="51" s="1"/>
  <c r="E25" i="59" l="1" a="1"/>
  <c r="E25" i="59" s="1"/>
  <c r="E26" i="59" a="1"/>
  <c r="E26" i="59" s="1"/>
  <c r="E140" i="59" l="1" a="1"/>
  <c r="E140" i="59" s="1"/>
  <c r="C56" i="50" s="1"/>
  <c r="E141" i="59" a="1"/>
  <c r="E141" i="59" s="1"/>
  <c r="C57" i="50" s="1"/>
  <c r="E56" i="59" a="1"/>
  <c r="E56" i="59" s="1"/>
  <c r="C41" i="51" s="1"/>
  <c r="C134" i="32"/>
  <c r="A134" i="32"/>
  <c r="A51" i="5" s="1"/>
  <c r="F41" i="51" l="1"/>
  <c r="J41" i="51"/>
  <c r="E161" i="59" l="1" a="1"/>
  <c r="E161" i="59" s="1"/>
  <c r="E162" i="59" l="1" a="1"/>
  <c r="E162" i="59" s="1"/>
  <c r="C50" i="50" l="1"/>
  <c r="C49" i="50" s="1"/>
  <c r="E188" i="59" l="1" a="1"/>
  <c r="E188" i="59" s="1"/>
  <c r="E185" i="59" a="1"/>
  <c r="E185" i="59" s="1"/>
  <c r="E184" i="59" a="1"/>
  <c r="E184" i="59" s="1"/>
  <c r="E181" i="59" a="1"/>
  <c r="E181" i="59" s="1"/>
  <c r="E27" i="59" l="1" a="1"/>
  <c r="E27" i="59" s="1"/>
  <c r="C15" i="51" s="1"/>
  <c r="E17" i="59" a="1"/>
  <c r="E17" i="59" s="1"/>
  <c r="E187" i="59" a="1"/>
  <c r="E187" i="59" s="1"/>
  <c r="C19" i="47" s="1"/>
  <c r="E186" i="59" a="1"/>
  <c r="E186" i="59" s="1"/>
  <c r="B19" i="47" s="1"/>
  <c r="E180" i="59" a="1"/>
  <c r="E180" i="59" s="1"/>
  <c r="E179" i="59" a="1"/>
  <c r="E179" i="59" s="1"/>
  <c r="E175" i="59" a="1"/>
  <c r="E175" i="59" s="1"/>
  <c r="E174" i="59" a="1"/>
  <c r="E174" i="59" s="1"/>
  <c r="E169" i="59" a="1"/>
  <c r="E169" i="59" s="1"/>
  <c r="E171" i="59" a="1"/>
  <c r="E171" i="59" s="1"/>
  <c r="E170" i="59" a="1"/>
  <c r="E170" i="59" s="1"/>
  <c r="E168" i="59" a="1"/>
  <c r="E168" i="59" s="1"/>
  <c r="E167" i="59" a="1"/>
  <c r="E167" i="59" s="1"/>
  <c r="E164" i="59" a="1"/>
  <c r="E164" i="59" s="1"/>
  <c r="E155" i="59" a="1"/>
  <c r="E155" i="59" s="1"/>
  <c r="E151" i="59" a="1"/>
  <c r="E151" i="59" s="1"/>
  <c r="C73" i="50" s="1"/>
  <c r="E131" i="59" a="1"/>
  <c r="E131" i="59" s="1"/>
  <c r="E129" i="59" a="1"/>
  <c r="E129" i="59" s="1"/>
  <c r="C40" i="50" s="1"/>
  <c r="E128" i="59" a="1"/>
  <c r="E128" i="59" s="1"/>
  <c r="C39" i="50" s="1"/>
  <c r="E80" i="59" a="1"/>
  <c r="E80" i="59" s="1"/>
  <c r="E79" i="59" a="1"/>
  <c r="E79" i="59" s="1"/>
  <c r="E74" i="59" a="1"/>
  <c r="E74" i="59" s="1"/>
  <c r="E68" i="59" a="1"/>
  <c r="E68" i="59" s="1"/>
  <c r="E64" i="59" a="1"/>
  <c r="E64" i="59" s="1"/>
  <c r="E13" i="51" s="1"/>
  <c r="E62" i="59" a="1"/>
  <c r="E62" i="59" s="1"/>
  <c r="E61" i="59" a="1"/>
  <c r="E61" i="59" s="1"/>
  <c r="C97" i="51" s="1"/>
  <c r="E60" i="59" a="1"/>
  <c r="E60" i="59" s="1"/>
  <c r="E48" i="59" a="1"/>
  <c r="E48" i="59" s="1"/>
  <c r="C33" i="51" s="1"/>
  <c r="E55" i="59" a="1"/>
  <c r="E55" i="59" s="1"/>
  <c r="C40" i="51" s="1"/>
  <c r="E32" i="59" a="1"/>
  <c r="E32" i="59" s="1"/>
  <c r="E13" i="59" a="1"/>
  <c r="E13" i="59" s="1"/>
  <c r="D71" i="32" s="1"/>
  <c r="E12" i="59" a="1"/>
  <c r="E12" i="59" s="1"/>
  <c r="D67" i="32" s="1"/>
  <c r="D55" i="32" s="1"/>
  <c r="E10" i="59" a="1"/>
  <c r="E10" i="59" s="1"/>
  <c r="D52" i="32" s="1"/>
  <c r="E11" i="59" a="1"/>
  <c r="E11" i="59" s="1"/>
  <c r="DW19" i="47" l="1"/>
  <c r="DO19" i="47"/>
  <c r="DG19" i="47"/>
  <c r="CY19" i="47"/>
  <c r="CQ19" i="47"/>
  <c r="CI19" i="47"/>
  <c r="CA19" i="47"/>
  <c r="BS19" i="47"/>
  <c r="DJ19" i="47"/>
  <c r="DI19" i="47"/>
  <c r="CC19" i="47"/>
  <c r="BU19" i="47"/>
  <c r="DP19" i="47"/>
  <c r="DV19" i="47"/>
  <c r="DN19" i="47"/>
  <c r="DF19" i="47"/>
  <c r="CX19" i="47"/>
  <c r="CP19" i="47"/>
  <c r="CH19" i="47"/>
  <c r="BZ19" i="47"/>
  <c r="BR19" i="47"/>
  <c r="DB19" i="47"/>
  <c r="CD19" i="47"/>
  <c r="CS19" i="47"/>
  <c r="CZ19" i="47"/>
  <c r="DU19" i="47"/>
  <c r="DM19" i="47"/>
  <c r="DE19" i="47"/>
  <c r="CW19" i="47"/>
  <c r="CO19" i="47"/>
  <c r="CG19" i="47"/>
  <c r="BY19" i="47"/>
  <c r="BQ19" i="47"/>
  <c r="CT19" i="47"/>
  <c r="BV19" i="47"/>
  <c r="DQ19" i="47"/>
  <c r="DH19" i="47"/>
  <c r="CB19" i="47"/>
  <c r="BT19" i="47"/>
  <c r="DT19" i="47"/>
  <c r="DL19" i="47"/>
  <c r="DD19" i="47"/>
  <c r="CV19" i="47"/>
  <c r="CN19" i="47"/>
  <c r="CF19" i="47"/>
  <c r="BX19" i="47"/>
  <c r="BP19" i="47"/>
  <c r="CL19" i="47"/>
  <c r="DA19" i="47"/>
  <c r="CJ19" i="47"/>
  <c r="DS19" i="47"/>
  <c r="DK19" i="47"/>
  <c r="DC19" i="47"/>
  <c r="CU19" i="47"/>
  <c r="CM19" i="47"/>
  <c r="CE19" i="47"/>
  <c r="BW19" i="47"/>
  <c r="DR19" i="47"/>
  <c r="CK19" i="47"/>
  <c r="CR19" i="47"/>
  <c r="E24" i="59" a="1"/>
  <c r="E24" i="59" s="1"/>
  <c r="C79" i="50"/>
  <c r="C52" i="50"/>
  <c r="C45" i="50"/>
  <c r="C44" i="50" s="1"/>
  <c r="C15" i="50"/>
  <c r="C55" i="50"/>
  <c r="C13" i="51" l="1"/>
  <c r="C25" i="51"/>
  <c r="D282" i="60"/>
  <c r="D118" i="60" l="1"/>
  <c r="D184" i="60"/>
  <c r="D74" i="60"/>
  <c r="A1" i="60" l="1"/>
  <c r="D17" i="60"/>
  <c r="B20" i="60" s="1"/>
  <c r="B22" i="60"/>
  <c r="E23" i="60"/>
  <c r="E16" i="60" s="1"/>
  <c r="A30" i="60"/>
  <c r="I30" i="60"/>
  <c r="DN39" i="60"/>
  <c r="DO39" i="60"/>
  <c r="DP39" i="60"/>
  <c r="DQ39" i="60"/>
  <c r="DR39" i="60"/>
  <c r="DS39" i="60"/>
  <c r="DT39" i="60"/>
  <c r="DU39" i="60"/>
  <c r="DV39" i="60"/>
  <c r="DW39" i="60"/>
  <c r="DX39" i="60"/>
  <c r="DY39" i="60"/>
  <c r="DZ39" i="60"/>
  <c r="EA39" i="60"/>
  <c r="EB39" i="60"/>
  <c r="EC39" i="60"/>
  <c r="ED39" i="60"/>
  <c r="EE39" i="60"/>
  <c r="EF39" i="60"/>
  <c r="EG39" i="60"/>
  <c r="EH39" i="60"/>
  <c r="EI39" i="60"/>
  <c r="EJ39" i="60"/>
  <c r="EK39" i="60"/>
  <c r="EL39" i="60"/>
  <c r="EM39" i="60"/>
  <c r="EN39" i="60"/>
  <c r="EO39" i="60"/>
  <c r="EP39" i="60"/>
  <c r="EQ39" i="60"/>
  <c r="ER39" i="60"/>
  <c r="ES39" i="60"/>
  <c r="ET39" i="60"/>
  <c r="EU39" i="60"/>
  <c r="EV39" i="60"/>
  <c r="EW39" i="60"/>
  <c r="EX39" i="60"/>
  <c r="EY39" i="60"/>
  <c r="EZ39" i="60"/>
  <c r="FA39" i="60"/>
  <c r="FB39" i="60"/>
  <c r="FC39" i="60"/>
  <c r="FD39" i="60"/>
  <c r="FE39" i="60"/>
  <c r="FF39" i="60"/>
  <c r="FG39" i="60"/>
  <c r="FH39" i="60"/>
  <c r="FI39" i="60"/>
  <c r="FJ39" i="60"/>
  <c r="FK39" i="60"/>
  <c r="FL39" i="60"/>
  <c r="FM39" i="60"/>
  <c r="FN39" i="60"/>
  <c r="FO39" i="60"/>
  <c r="FP39" i="60"/>
  <c r="FQ39" i="60"/>
  <c r="FR39" i="60"/>
  <c r="FS39" i="60"/>
  <c r="FT39" i="60"/>
  <c r="FU39" i="60"/>
  <c r="FV39" i="60"/>
  <c r="FW39" i="60"/>
  <c r="FX39" i="60"/>
  <c r="FY39" i="60"/>
  <c r="FZ39" i="60"/>
  <c r="GA39" i="60"/>
  <c r="GB39" i="60"/>
  <c r="GC39" i="60"/>
  <c r="GD39" i="60"/>
  <c r="GE39" i="60"/>
  <c r="GF39" i="60"/>
  <c r="GG39" i="60"/>
  <c r="GH39" i="60"/>
  <c r="GI39" i="60"/>
  <c r="GJ39" i="60"/>
  <c r="GK39" i="60"/>
  <c r="GL39" i="60"/>
  <c r="GM39" i="60"/>
  <c r="GN39" i="60"/>
  <c r="GO39" i="60"/>
  <c r="GP39" i="60"/>
  <c r="GQ39" i="60"/>
  <c r="GR39" i="60"/>
  <c r="GS39" i="60"/>
  <c r="D40" i="60"/>
  <c r="I41" i="60"/>
  <c r="I42" i="60"/>
  <c r="I43" i="60"/>
  <c r="DN45" i="60"/>
  <c r="DO45" i="60"/>
  <c r="DP45" i="60"/>
  <c r="DQ45" i="60"/>
  <c r="DR45" i="60"/>
  <c r="DS45" i="60"/>
  <c r="DT45" i="60"/>
  <c r="DU45" i="60"/>
  <c r="DV45" i="60"/>
  <c r="DW45" i="60"/>
  <c r="DX45" i="60"/>
  <c r="DY45" i="60"/>
  <c r="DZ45" i="60"/>
  <c r="EA45" i="60"/>
  <c r="EB45" i="60"/>
  <c r="EC45" i="60"/>
  <c r="ED45" i="60"/>
  <c r="EE45" i="60"/>
  <c r="EF45" i="60"/>
  <c r="EG45" i="60"/>
  <c r="EH45" i="60"/>
  <c r="EI45" i="60"/>
  <c r="EJ45" i="60"/>
  <c r="EK45" i="60"/>
  <c r="EL45" i="60"/>
  <c r="EM45" i="60"/>
  <c r="EN45" i="60"/>
  <c r="EO45" i="60"/>
  <c r="EP45" i="60"/>
  <c r="EQ45" i="60"/>
  <c r="ER45" i="60"/>
  <c r="ES45" i="60"/>
  <c r="ET45" i="60"/>
  <c r="EU45" i="60"/>
  <c r="EV45" i="60"/>
  <c r="EW45" i="60"/>
  <c r="EX45" i="60"/>
  <c r="EY45" i="60"/>
  <c r="EZ45" i="60"/>
  <c r="FA45" i="60"/>
  <c r="FB45" i="60"/>
  <c r="FC45" i="60"/>
  <c r="FD45" i="60"/>
  <c r="FE45" i="60"/>
  <c r="FF45" i="60"/>
  <c r="FG45" i="60"/>
  <c r="FH45" i="60"/>
  <c r="FI45" i="60"/>
  <c r="FJ45" i="60"/>
  <c r="FK45" i="60"/>
  <c r="FL45" i="60"/>
  <c r="FM45" i="60"/>
  <c r="FN45" i="60"/>
  <c r="FO45" i="60"/>
  <c r="FP45" i="60"/>
  <c r="FQ45" i="60"/>
  <c r="FR45" i="60"/>
  <c r="FS45" i="60"/>
  <c r="FT45" i="60"/>
  <c r="FU45" i="60"/>
  <c r="FV45" i="60"/>
  <c r="FW45" i="60"/>
  <c r="FX45" i="60"/>
  <c r="FY45" i="60"/>
  <c r="FZ45" i="60"/>
  <c r="GA45" i="60"/>
  <c r="GB45" i="60"/>
  <c r="GC45" i="60"/>
  <c r="GD45" i="60"/>
  <c r="GE45" i="60"/>
  <c r="GF45" i="60"/>
  <c r="GG45" i="60"/>
  <c r="GH45" i="60"/>
  <c r="GI45" i="60"/>
  <c r="GJ45" i="60"/>
  <c r="GK45" i="60"/>
  <c r="GL45" i="60"/>
  <c r="GM45" i="60"/>
  <c r="GN45" i="60"/>
  <c r="GO45" i="60"/>
  <c r="GP45" i="60"/>
  <c r="GQ45" i="60"/>
  <c r="GR45" i="60"/>
  <c r="GS45" i="60"/>
  <c r="D46" i="60"/>
  <c r="D45" i="60" s="1"/>
  <c r="I47" i="60"/>
  <c r="DN51" i="60"/>
  <c r="DO51" i="60"/>
  <c r="DP51" i="60"/>
  <c r="DQ51" i="60"/>
  <c r="DR51" i="60"/>
  <c r="DS51" i="60"/>
  <c r="DT51" i="60"/>
  <c r="DU51" i="60"/>
  <c r="DV51" i="60"/>
  <c r="DW51" i="60"/>
  <c r="DX51" i="60"/>
  <c r="DY51" i="60"/>
  <c r="DZ51" i="60"/>
  <c r="EA51" i="60"/>
  <c r="EB51" i="60"/>
  <c r="EC51" i="60"/>
  <c r="ED51" i="60"/>
  <c r="EE51" i="60"/>
  <c r="EF51" i="60"/>
  <c r="EG51" i="60"/>
  <c r="EH51" i="60"/>
  <c r="EI51" i="60"/>
  <c r="EJ51" i="60"/>
  <c r="EK51" i="60"/>
  <c r="EL51" i="60"/>
  <c r="EM51" i="60"/>
  <c r="EN51" i="60"/>
  <c r="EO51" i="60"/>
  <c r="EP51" i="60"/>
  <c r="EQ51" i="60"/>
  <c r="ER51" i="60"/>
  <c r="ES51" i="60"/>
  <c r="ET51" i="60"/>
  <c r="EU51" i="60"/>
  <c r="EV51" i="60"/>
  <c r="EW51" i="60"/>
  <c r="EX51" i="60"/>
  <c r="EY51" i="60"/>
  <c r="EZ51" i="60"/>
  <c r="FA51" i="60"/>
  <c r="FB51" i="60"/>
  <c r="FC51" i="60"/>
  <c r="FD51" i="60"/>
  <c r="FE51" i="60"/>
  <c r="FF51" i="60"/>
  <c r="FG51" i="60"/>
  <c r="FH51" i="60"/>
  <c r="FI51" i="60"/>
  <c r="FJ51" i="60"/>
  <c r="FK51" i="60"/>
  <c r="FL51" i="60"/>
  <c r="FM51" i="60"/>
  <c r="FN51" i="60"/>
  <c r="FO51" i="60"/>
  <c r="FP51" i="60"/>
  <c r="FQ51" i="60"/>
  <c r="FR51" i="60"/>
  <c r="FS51" i="60"/>
  <c r="FT51" i="60"/>
  <c r="FU51" i="60"/>
  <c r="FV51" i="60"/>
  <c r="FW51" i="60"/>
  <c r="FX51" i="60"/>
  <c r="FY51" i="60"/>
  <c r="FZ51" i="60"/>
  <c r="GA51" i="60"/>
  <c r="GB51" i="60"/>
  <c r="GC51" i="60"/>
  <c r="GD51" i="60"/>
  <c r="GE51" i="60"/>
  <c r="GF51" i="60"/>
  <c r="GG51" i="60"/>
  <c r="GH51" i="60"/>
  <c r="GI51" i="60"/>
  <c r="GJ51" i="60"/>
  <c r="GK51" i="60"/>
  <c r="GL51" i="60"/>
  <c r="GM51" i="60"/>
  <c r="GN51" i="60"/>
  <c r="GO51" i="60"/>
  <c r="GP51" i="60"/>
  <c r="GQ51" i="60"/>
  <c r="GR51" i="60"/>
  <c r="GS51" i="60"/>
  <c r="D52" i="60"/>
  <c r="I54" i="60"/>
  <c r="DN56" i="60"/>
  <c r="DO56" i="60"/>
  <c r="DP56" i="60"/>
  <c r="DQ56" i="60"/>
  <c r="DR56" i="60"/>
  <c r="DS56" i="60"/>
  <c r="DT56" i="60"/>
  <c r="DU56" i="60"/>
  <c r="DV56" i="60"/>
  <c r="DW56" i="60"/>
  <c r="DX56" i="60"/>
  <c r="DY56" i="60"/>
  <c r="DZ56" i="60"/>
  <c r="EA56" i="60"/>
  <c r="EB56" i="60"/>
  <c r="EC56" i="60"/>
  <c r="ED56" i="60"/>
  <c r="EE56" i="60"/>
  <c r="EF56" i="60"/>
  <c r="EG56" i="60"/>
  <c r="EH56" i="60"/>
  <c r="EI56" i="60"/>
  <c r="EJ56" i="60"/>
  <c r="EK56" i="60"/>
  <c r="EL56" i="60"/>
  <c r="EM56" i="60"/>
  <c r="EN56" i="60"/>
  <c r="EO56" i="60"/>
  <c r="EP56" i="60"/>
  <c r="EQ56" i="60"/>
  <c r="ER56" i="60"/>
  <c r="ES56" i="60"/>
  <c r="ET56" i="60"/>
  <c r="EU56" i="60"/>
  <c r="EV56" i="60"/>
  <c r="EW56" i="60"/>
  <c r="EX56" i="60"/>
  <c r="EY56" i="60"/>
  <c r="EZ56" i="60"/>
  <c r="FA56" i="60"/>
  <c r="FB56" i="60"/>
  <c r="FC56" i="60"/>
  <c r="FD56" i="60"/>
  <c r="FE56" i="60"/>
  <c r="FF56" i="60"/>
  <c r="FG56" i="60"/>
  <c r="FH56" i="60"/>
  <c r="FI56" i="60"/>
  <c r="FJ56" i="60"/>
  <c r="FK56" i="60"/>
  <c r="FL56" i="60"/>
  <c r="FM56" i="60"/>
  <c r="FN56" i="60"/>
  <c r="FO56" i="60"/>
  <c r="FP56" i="60"/>
  <c r="FQ56" i="60"/>
  <c r="FR56" i="60"/>
  <c r="FS56" i="60"/>
  <c r="FT56" i="60"/>
  <c r="FU56" i="60"/>
  <c r="FV56" i="60"/>
  <c r="FW56" i="60"/>
  <c r="FX56" i="60"/>
  <c r="FY56" i="60"/>
  <c r="FZ56" i="60"/>
  <c r="GA56" i="60"/>
  <c r="GB56" i="60"/>
  <c r="GC56" i="60"/>
  <c r="GD56" i="60"/>
  <c r="GE56" i="60"/>
  <c r="GF56" i="60"/>
  <c r="GG56" i="60"/>
  <c r="GH56" i="60"/>
  <c r="GI56" i="60"/>
  <c r="GJ56" i="60"/>
  <c r="GK56" i="60"/>
  <c r="GL56" i="60"/>
  <c r="GM56" i="60"/>
  <c r="GN56" i="60"/>
  <c r="GO56" i="60"/>
  <c r="GP56" i="60"/>
  <c r="GQ56" i="60"/>
  <c r="GR56" i="60"/>
  <c r="GS56" i="60"/>
  <c r="D56" i="60"/>
  <c r="I58" i="60"/>
  <c r="I59" i="60"/>
  <c r="I60" i="60"/>
  <c r="I61" i="60"/>
  <c r="I62" i="60"/>
  <c r="I63" i="60"/>
  <c r="I64" i="60"/>
  <c r="I65" i="60"/>
  <c r="DN67" i="60"/>
  <c r="DO67" i="60"/>
  <c r="DP67" i="60"/>
  <c r="DQ67" i="60"/>
  <c r="DR67" i="60"/>
  <c r="DS67" i="60"/>
  <c r="DT67" i="60"/>
  <c r="DU67" i="60"/>
  <c r="DV67" i="60"/>
  <c r="DW67" i="60"/>
  <c r="DX67" i="60"/>
  <c r="DY67" i="60"/>
  <c r="DZ67" i="60"/>
  <c r="EA67" i="60"/>
  <c r="EB67" i="60"/>
  <c r="EC67" i="60"/>
  <c r="ED67" i="60"/>
  <c r="EE67" i="60"/>
  <c r="EF67" i="60"/>
  <c r="EG67" i="60"/>
  <c r="EH67" i="60"/>
  <c r="EI67" i="60"/>
  <c r="EJ67" i="60"/>
  <c r="EK67" i="60"/>
  <c r="EL67" i="60"/>
  <c r="EM67" i="60"/>
  <c r="EN67" i="60"/>
  <c r="EO67" i="60"/>
  <c r="EP67" i="60"/>
  <c r="EQ67" i="60"/>
  <c r="ER67" i="60"/>
  <c r="ES67" i="60"/>
  <c r="ET67" i="60"/>
  <c r="EU67" i="60"/>
  <c r="EV67" i="60"/>
  <c r="EW67" i="60"/>
  <c r="EX67" i="60"/>
  <c r="EY67" i="60"/>
  <c r="EZ67" i="60"/>
  <c r="FA67" i="60"/>
  <c r="FB67" i="60"/>
  <c r="FC67" i="60"/>
  <c r="FD67" i="60"/>
  <c r="FE67" i="60"/>
  <c r="FF67" i="60"/>
  <c r="FG67" i="60"/>
  <c r="FH67" i="60"/>
  <c r="FI67" i="60"/>
  <c r="FJ67" i="60"/>
  <c r="FK67" i="60"/>
  <c r="FL67" i="60"/>
  <c r="FM67" i="60"/>
  <c r="FN67" i="60"/>
  <c r="FO67" i="60"/>
  <c r="FP67" i="60"/>
  <c r="FQ67" i="60"/>
  <c r="FR67" i="60"/>
  <c r="FS67" i="60"/>
  <c r="FT67" i="60"/>
  <c r="FU67" i="60"/>
  <c r="FV67" i="60"/>
  <c r="FW67" i="60"/>
  <c r="FX67" i="60"/>
  <c r="FY67" i="60"/>
  <c r="FZ67" i="60"/>
  <c r="GA67" i="60"/>
  <c r="GB67" i="60"/>
  <c r="GC67" i="60"/>
  <c r="GD67" i="60"/>
  <c r="GE67" i="60"/>
  <c r="GF67" i="60"/>
  <c r="GG67" i="60"/>
  <c r="GH67" i="60"/>
  <c r="GI67" i="60"/>
  <c r="GJ67" i="60"/>
  <c r="GK67" i="60"/>
  <c r="GL67" i="60"/>
  <c r="GM67" i="60"/>
  <c r="GN67" i="60"/>
  <c r="GO67" i="60"/>
  <c r="GP67" i="60"/>
  <c r="GQ67" i="60"/>
  <c r="GR67" i="60"/>
  <c r="GS67" i="60"/>
  <c r="D68" i="60"/>
  <c r="D67" i="60" s="1"/>
  <c r="I69" i="60"/>
  <c r="I70" i="60"/>
  <c r="D72" i="60"/>
  <c r="DN72" i="60"/>
  <c r="DO72" i="60"/>
  <c r="DP72" i="60"/>
  <c r="DQ72" i="60"/>
  <c r="DR72" i="60"/>
  <c r="DS72" i="60"/>
  <c r="DT72" i="60"/>
  <c r="DU72" i="60"/>
  <c r="DV72" i="60"/>
  <c r="DW72" i="60"/>
  <c r="DX72" i="60"/>
  <c r="DY72" i="60"/>
  <c r="DZ72" i="60"/>
  <c r="EA72" i="60"/>
  <c r="EB72" i="60"/>
  <c r="EC72" i="60"/>
  <c r="ED72" i="60"/>
  <c r="EE72" i="60"/>
  <c r="EF72" i="60"/>
  <c r="EG72" i="60"/>
  <c r="EH72" i="60"/>
  <c r="EI72" i="60"/>
  <c r="EJ72" i="60"/>
  <c r="EK72" i="60"/>
  <c r="EL72" i="60"/>
  <c r="EM72" i="60"/>
  <c r="EN72" i="60"/>
  <c r="EO72" i="60"/>
  <c r="EP72" i="60"/>
  <c r="EQ72" i="60"/>
  <c r="ER72" i="60"/>
  <c r="ES72" i="60"/>
  <c r="ET72" i="60"/>
  <c r="EU72" i="60"/>
  <c r="EV72" i="60"/>
  <c r="EW72" i="60"/>
  <c r="EX72" i="60"/>
  <c r="EY72" i="60"/>
  <c r="EZ72" i="60"/>
  <c r="FA72" i="60"/>
  <c r="FB72" i="60"/>
  <c r="FC72" i="60"/>
  <c r="FD72" i="60"/>
  <c r="FE72" i="60"/>
  <c r="FF72" i="60"/>
  <c r="FG72" i="60"/>
  <c r="FH72" i="60"/>
  <c r="FI72" i="60"/>
  <c r="FJ72" i="60"/>
  <c r="FK72" i="60"/>
  <c r="FL72" i="60"/>
  <c r="FM72" i="60"/>
  <c r="FN72" i="60"/>
  <c r="FO72" i="60"/>
  <c r="FP72" i="60"/>
  <c r="FQ72" i="60"/>
  <c r="FR72" i="60"/>
  <c r="FS72" i="60"/>
  <c r="FT72" i="60"/>
  <c r="FU72" i="60"/>
  <c r="FV72" i="60"/>
  <c r="FW72" i="60"/>
  <c r="FX72" i="60"/>
  <c r="FY72" i="60"/>
  <c r="FZ72" i="60"/>
  <c r="GA72" i="60"/>
  <c r="GB72" i="60"/>
  <c r="GC72" i="60"/>
  <c r="GD72" i="60"/>
  <c r="GE72" i="60"/>
  <c r="GF72" i="60"/>
  <c r="GG72" i="60"/>
  <c r="GH72" i="60"/>
  <c r="GI72" i="60"/>
  <c r="GJ72" i="60"/>
  <c r="GK72" i="60"/>
  <c r="GL72" i="60"/>
  <c r="GM72" i="60"/>
  <c r="GN72" i="60"/>
  <c r="GO72" i="60"/>
  <c r="GP72" i="60"/>
  <c r="GQ72" i="60"/>
  <c r="GR72" i="60"/>
  <c r="GS72" i="60"/>
  <c r="I74" i="60"/>
  <c r="I75" i="60"/>
  <c r="DN77" i="60"/>
  <c r="DO77" i="60"/>
  <c r="DP77" i="60"/>
  <c r="DQ77" i="60"/>
  <c r="DR77" i="60"/>
  <c r="DS77" i="60"/>
  <c r="DT77" i="60"/>
  <c r="DU77" i="60"/>
  <c r="DV77" i="60"/>
  <c r="DW77" i="60"/>
  <c r="DX77" i="60"/>
  <c r="DY77" i="60"/>
  <c r="DZ77" i="60"/>
  <c r="EA77" i="60"/>
  <c r="EB77" i="60"/>
  <c r="EC77" i="60"/>
  <c r="ED77" i="60"/>
  <c r="EE77" i="60"/>
  <c r="EF77" i="60"/>
  <c r="EG77" i="60"/>
  <c r="EH77" i="60"/>
  <c r="EI77" i="60"/>
  <c r="EJ77" i="60"/>
  <c r="EK77" i="60"/>
  <c r="EL77" i="60"/>
  <c r="EM77" i="60"/>
  <c r="EN77" i="60"/>
  <c r="EO77" i="60"/>
  <c r="EP77" i="60"/>
  <c r="EQ77" i="60"/>
  <c r="ER77" i="60"/>
  <c r="ES77" i="60"/>
  <c r="ET77" i="60"/>
  <c r="EU77" i="60"/>
  <c r="EV77" i="60"/>
  <c r="EW77" i="60"/>
  <c r="EX77" i="60"/>
  <c r="EY77" i="60"/>
  <c r="EZ77" i="60"/>
  <c r="FA77" i="60"/>
  <c r="FB77" i="60"/>
  <c r="FC77" i="60"/>
  <c r="FD77" i="60"/>
  <c r="FE77" i="60"/>
  <c r="FF77" i="60"/>
  <c r="FG77" i="60"/>
  <c r="FH77" i="60"/>
  <c r="FI77" i="60"/>
  <c r="FJ77" i="60"/>
  <c r="FK77" i="60"/>
  <c r="FL77" i="60"/>
  <c r="FM77" i="60"/>
  <c r="FN77" i="60"/>
  <c r="FO77" i="60"/>
  <c r="FP77" i="60"/>
  <c r="FQ77" i="60"/>
  <c r="FR77" i="60"/>
  <c r="FS77" i="60"/>
  <c r="FT77" i="60"/>
  <c r="FU77" i="60"/>
  <c r="FV77" i="60"/>
  <c r="FW77" i="60"/>
  <c r="FX77" i="60"/>
  <c r="FY77" i="60"/>
  <c r="FZ77" i="60"/>
  <c r="GA77" i="60"/>
  <c r="GB77" i="60"/>
  <c r="GC77" i="60"/>
  <c r="GD77" i="60"/>
  <c r="GE77" i="60"/>
  <c r="GF77" i="60"/>
  <c r="GG77" i="60"/>
  <c r="GH77" i="60"/>
  <c r="GI77" i="60"/>
  <c r="GJ77" i="60"/>
  <c r="GK77" i="60"/>
  <c r="GL77" i="60"/>
  <c r="GM77" i="60"/>
  <c r="GN77" i="60"/>
  <c r="GO77" i="60"/>
  <c r="GP77" i="60"/>
  <c r="GQ77" i="60"/>
  <c r="GR77" i="60"/>
  <c r="GS77" i="60"/>
  <c r="D78" i="60"/>
  <c r="I79" i="60"/>
  <c r="D80" i="60"/>
  <c r="I80" i="60"/>
  <c r="D81" i="60"/>
  <c r="I81" i="60"/>
  <c r="I82" i="60"/>
  <c r="I83" i="60"/>
  <c r="I84" i="60"/>
  <c r="I85" i="60"/>
  <c r="I86" i="60"/>
  <c r="I87" i="60"/>
  <c r="I88" i="60"/>
  <c r="D90" i="60"/>
  <c r="J90" i="60"/>
  <c r="K90" i="60"/>
  <c r="L90" i="60"/>
  <c r="M90" i="60"/>
  <c r="N90" i="60"/>
  <c r="O90" i="60"/>
  <c r="P90" i="60"/>
  <c r="Q90" i="60"/>
  <c r="R90" i="60"/>
  <c r="S90" i="60"/>
  <c r="T90" i="60"/>
  <c r="U90" i="60"/>
  <c r="V90" i="60"/>
  <c r="W90" i="60"/>
  <c r="X90" i="60"/>
  <c r="Y90" i="60"/>
  <c r="Z90" i="60"/>
  <c r="AA90" i="60"/>
  <c r="AB90" i="60"/>
  <c r="AC90" i="60"/>
  <c r="AD90" i="60"/>
  <c r="AE90" i="60"/>
  <c r="AF90" i="60"/>
  <c r="AG90" i="60"/>
  <c r="AH90" i="60"/>
  <c r="AI90" i="60"/>
  <c r="AJ90" i="60"/>
  <c r="AK90" i="60"/>
  <c r="AL90" i="60"/>
  <c r="AM90" i="60"/>
  <c r="AN90" i="60"/>
  <c r="AO90" i="60"/>
  <c r="AP90" i="60"/>
  <c r="AQ90" i="60"/>
  <c r="AR90" i="60"/>
  <c r="AS90" i="60"/>
  <c r="AT90" i="60"/>
  <c r="AU90" i="60"/>
  <c r="AV90" i="60"/>
  <c r="AW90" i="60"/>
  <c r="AX90" i="60"/>
  <c r="AY90" i="60"/>
  <c r="AZ90" i="60"/>
  <c r="BA90" i="60"/>
  <c r="BB90" i="60"/>
  <c r="BC90" i="60"/>
  <c r="BD90" i="60"/>
  <c r="BE90" i="60"/>
  <c r="BF90" i="60"/>
  <c r="BG90" i="60"/>
  <c r="BH90" i="60"/>
  <c r="BI90" i="60"/>
  <c r="BJ90" i="60"/>
  <c r="BK90" i="60"/>
  <c r="BL90" i="60"/>
  <c r="BM90" i="60"/>
  <c r="BN90" i="60"/>
  <c r="BO90" i="60"/>
  <c r="BP90" i="60"/>
  <c r="BQ90" i="60"/>
  <c r="BR90" i="60"/>
  <c r="BS90" i="60"/>
  <c r="BT90" i="60"/>
  <c r="BU90" i="60"/>
  <c r="BV90" i="60"/>
  <c r="BW90" i="60"/>
  <c r="BX90" i="60"/>
  <c r="BY90" i="60"/>
  <c r="BZ90" i="60"/>
  <c r="CA90" i="60"/>
  <c r="CB90" i="60"/>
  <c r="CC90" i="60"/>
  <c r="CD90" i="60"/>
  <c r="CE90" i="60"/>
  <c r="CF90" i="60"/>
  <c r="CG90" i="60"/>
  <c r="CH90" i="60"/>
  <c r="CI90" i="60"/>
  <c r="CJ90" i="60"/>
  <c r="CK90" i="60"/>
  <c r="CL90" i="60"/>
  <c r="CM90" i="60"/>
  <c r="CN90" i="60"/>
  <c r="CO90" i="60"/>
  <c r="CP90" i="60"/>
  <c r="CQ90" i="60"/>
  <c r="CR90" i="60"/>
  <c r="CS90" i="60"/>
  <c r="CT90" i="60"/>
  <c r="CU90" i="60"/>
  <c r="CV90" i="60"/>
  <c r="CW90" i="60"/>
  <c r="CX90" i="60"/>
  <c r="CY90" i="60"/>
  <c r="CZ90" i="60"/>
  <c r="DA90" i="60"/>
  <c r="DB90" i="60"/>
  <c r="DC90" i="60"/>
  <c r="DD90" i="60"/>
  <c r="DE90" i="60"/>
  <c r="DF90" i="60"/>
  <c r="DG90" i="60"/>
  <c r="DH90" i="60"/>
  <c r="DI90" i="60"/>
  <c r="DJ90" i="60"/>
  <c r="DK90" i="60"/>
  <c r="DL90" i="60"/>
  <c r="DM90" i="60"/>
  <c r="DN90" i="60"/>
  <c r="DO90" i="60"/>
  <c r="DP90" i="60"/>
  <c r="DQ90" i="60"/>
  <c r="DR90" i="60"/>
  <c r="DS90" i="60"/>
  <c r="DT90" i="60"/>
  <c r="DU90" i="60"/>
  <c r="DV90" i="60"/>
  <c r="DW90" i="60"/>
  <c r="DX90" i="60"/>
  <c r="DY90" i="60"/>
  <c r="DZ90" i="60"/>
  <c r="EA90" i="60"/>
  <c r="EB90" i="60"/>
  <c r="EC90" i="60"/>
  <c r="ED90" i="60"/>
  <c r="EE90" i="60"/>
  <c r="EF90" i="60"/>
  <c r="EG90" i="60"/>
  <c r="EH90" i="60"/>
  <c r="EI90" i="60"/>
  <c r="EJ90" i="60"/>
  <c r="EK90" i="60"/>
  <c r="EL90" i="60"/>
  <c r="EM90" i="60"/>
  <c r="EN90" i="60"/>
  <c r="EO90" i="60"/>
  <c r="EP90" i="60"/>
  <c r="EQ90" i="60"/>
  <c r="ER90" i="60"/>
  <c r="ES90" i="60"/>
  <c r="ET90" i="60"/>
  <c r="EU90" i="60"/>
  <c r="EV90" i="60"/>
  <c r="EW90" i="60"/>
  <c r="EX90" i="60"/>
  <c r="EY90" i="60"/>
  <c r="EZ90" i="60"/>
  <c r="FA90" i="60"/>
  <c r="FB90" i="60"/>
  <c r="FC90" i="60"/>
  <c r="FD90" i="60"/>
  <c r="FE90" i="60"/>
  <c r="FF90" i="60"/>
  <c r="FG90" i="60"/>
  <c r="FH90" i="60"/>
  <c r="FI90" i="60"/>
  <c r="FJ90" i="60"/>
  <c r="FK90" i="60"/>
  <c r="FL90" i="60"/>
  <c r="FM90" i="60"/>
  <c r="FN90" i="60"/>
  <c r="FO90" i="60"/>
  <c r="FP90" i="60"/>
  <c r="FQ90" i="60"/>
  <c r="FR90" i="60"/>
  <c r="FS90" i="60"/>
  <c r="FT90" i="60"/>
  <c r="FU90" i="60"/>
  <c r="FV90" i="60"/>
  <c r="FW90" i="60"/>
  <c r="FX90" i="60"/>
  <c r="FY90" i="60"/>
  <c r="FZ90" i="60"/>
  <c r="GA90" i="60"/>
  <c r="GB90" i="60"/>
  <c r="GC90" i="60"/>
  <c r="GD90" i="60"/>
  <c r="GE90" i="60"/>
  <c r="GF90" i="60"/>
  <c r="GG90" i="60"/>
  <c r="GH90" i="60"/>
  <c r="GI90" i="60"/>
  <c r="GJ90" i="60"/>
  <c r="GK90" i="60"/>
  <c r="GL90" i="60"/>
  <c r="GM90" i="60"/>
  <c r="GN90" i="60"/>
  <c r="GO90" i="60"/>
  <c r="GP90" i="60"/>
  <c r="GQ90" i="60"/>
  <c r="GR90" i="60"/>
  <c r="GS90" i="60"/>
  <c r="I91" i="60"/>
  <c r="I92" i="60"/>
  <c r="I93" i="60"/>
  <c r="DN95" i="60"/>
  <c r="DO95" i="60"/>
  <c r="DP95" i="60"/>
  <c r="DQ95" i="60"/>
  <c r="DR95" i="60"/>
  <c r="DS95" i="60"/>
  <c r="DT95" i="60"/>
  <c r="DU95" i="60"/>
  <c r="DV95" i="60"/>
  <c r="DW95" i="60"/>
  <c r="DX95" i="60"/>
  <c r="DY95" i="60"/>
  <c r="DZ95" i="60"/>
  <c r="EA95" i="60"/>
  <c r="EB95" i="60"/>
  <c r="EC95" i="60"/>
  <c r="ED95" i="60"/>
  <c r="EE95" i="60"/>
  <c r="EF95" i="60"/>
  <c r="EG95" i="60"/>
  <c r="EH95" i="60"/>
  <c r="EI95" i="60"/>
  <c r="EJ95" i="60"/>
  <c r="EK95" i="60"/>
  <c r="EL95" i="60"/>
  <c r="EM95" i="60"/>
  <c r="EN95" i="60"/>
  <c r="EO95" i="60"/>
  <c r="EP95" i="60"/>
  <c r="EQ95" i="60"/>
  <c r="ER95" i="60"/>
  <c r="ES95" i="60"/>
  <c r="ET95" i="60"/>
  <c r="EU95" i="60"/>
  <c r="EV95" i="60"/>
  <c r="EW95" i="60"/>
  <c r="EX95" i="60"/>
  <c r="EY95" i="60"/>
  <c r="EZ95" i="60"/>
  <c r="FA95" i="60"/>
  <c r="FB95" i="60"/>
  <c r="FC95" i="60"/>
  <c r="FD95" i="60"/>
  <c r="FE95" i="60"/>
  <c r="FF95" i="60"/>
  <c r="FG95" i="60"/>
  <c r="FH95" i="60"/>
  <c r="FI95" i="60"/>
  <c r="FJ95" i="60"/>
  <c r="FK95" i="60"/>
  <c r="FL95" i="60"/>
  <c r="FM95" i="60"/>
  <c r="FN95" i="60"/>
  <c r="FO95" i="60"/>
  <c r="FP95" i="60"/>
  <c r="FQ95" i="60"/>
  <c r="FR95" i="60"/>
  <c r="FS95" i="60"/>
  <c r="FT95" i="60"/>
  <c r="FU95" i="60"/>
  <c r="FV95" i="60"/>
  <c r="FW95" i="60"/>
  <c r="FX95" i="60"/>
  <c r="FY95" i="60"/>
  <c r="FZ95" i="60"/>
  <c r="GA95" i="60"/>
  <c r="GB95" i="60"/>
  <c r="GC95" i="60"/>
  <c r="GD95" i="60"/>
  <c r="GE95" i="60"/>
  <c r="GF95" i="60"/>
  <c r="GG95" i="60"/>
  <c r="GH95" i="60"/>
  <c r="GI95" i="60"/>
  <c r="GJ95" i="60"/>
  <c r="GK95" i="60"/>
  <c r="GL95" i="60"/>
  <c r="GM95" i="60"/>
  <c r="GN95" i="60"/>
  <c r="GO95" i="60"/>
  <c r="GP95" i="60"/>
  <c r="GQ95" i="60"/>
  <c r="GR95" i="60"/>
  <c r="GS95" i="60"/>
  <c r="D96" i="60"/>
  <c r="D95" i="60" s="1"/>
  <c r="J96" i="60"/>
  <c r="J95" i="60" s="1"/>
  <c r="K96" i="60"/>
  <c r="K95" i="60" s="1"/>
  <c r="L96" i="60"/>
  <c r="L95" i="60" s="1"/>
  <c r="M96" i="60"/>
  <c r="M95" i="60" s="1"/>
  <c r="N96" i="60"/>
  <c r="N95" i="60" s="1"/>
  <c r="O96" i="60"/>
  <c r="O95" i="60" s="1"/>
  <c r="P96" i="60"/>
  <c r="P95" i="60" s="1"/>
  <c r="Q96" i="60"/>
  <c r="Q95" i="60" s="1"/>
  <c r="R96" i="60"/>
  <c r="R95" i="60" s="1"/>
  <c r="S96" i="60"/>
  <c r="S95" i="60" s="1"/>
  <c r="T96" i="60"/>
  <c r="T95" i="60" s="1"/>
  <c r="U96" i="60"/>
  <c r="U95" i="60" s="1"/>
  <c r="V96" i="60"/>
  <c r="V95" i="60" s="1"/>
  <c r="W96" i="60"/>
  <c r="W95" i="60" s="1"/>
  <c r="X96" i="60"/>
  <c r="X95" i="60" s="1"/>
  <c r="Y96" i="60"/>
  <c r="Y95" i="60" s="1"/>
  <c r="Z96" i="60"/>
  <c r="Z95" i="60" s="1"/>
  <c r="AA96" i="60"/>
  <c r="AA95" i="60" s="1"/>
  <c r="AB96" i="60"/>
  <c r="AB95" i="60" s="1"/>
  <c r="AC96" i="60"/>
  <c r="AC95" i="60" s="1"/>
  <c r="AD96" i="60"/>
  <c r="AD95" i="60" s="1"/>
  <c r="AE96" i="60"/>
  <c r="AE95" i="60" s="1"/>
  <c r="AF96" i="60"/>
  <c r="AF95" i="60" s="1"/>
  <c r="AG96" i="60"/>
  <c r="AG95" i="60" s="1"/>
  <c r="AH96" i="60"/>
  <c r="AH95" i="60" s="1"/>
  <c r="AI96" i="60"/>
  <c r="AI95" i="60" s="1"/>
  <c r="AJ96" i="60"/>
  <c r="AJ95" i="60" s="1"/>
  <c r="AK96" i="60"/>
  <c r="AK95" i="60" s="1"/>
  <c r="AL96" i="60"/>
  <c r="AL95" i="60" s="1"/>
  <c r="AM96" i="60"/>
  <c r="AM95" i="60" s="1"/>
  <c r="AN96" i="60"/>
  <c r="AN95" i="60" s="1"/>
  <c r="AO96" i="60"/>
  <c r="AO95" i="60" s="1"/>
  <c r="AP96" i="60"/>
  <c r="AP95" i="60" s="1"/>
  <c r="AQ96" i="60"/>
  <c r="AQ95" i="60" s="1"/>
  <c r="AR96" i="60"/>
  <c r="AR95" i="60" s="1"/>
  <c r="AS96" i="60"/>
  <c r="AS95" i="60" s="1"/>
  <c r="AT96" i="60"/>
  <c r="AT95" i="60" s="1"/>
  <c r="AU96" i="60"/>
  <c r="AU95" i="60" s="1"/>
  <c r="AV96" i="60"/>
  <c r="AV95" i="60" s="1"/>
  <c r="AW96" i="60"/>
  <c r="AW95" i="60" s="1"/>
  <c r="AX96" i="60"/>
  <c r="AX95" i="60" s="1"/>
  <c r="AY96" i="60"/>
  <c r="AY95" i="60" s="1"/>
  <c r="AZ96" i="60"/>
  <c r="AZ95" i="60" s="1"/>
  <c r="BA96" i="60"/>
  <c r="BA95" i="60" s="1"/>
  <c r="BB96" i="60"/>
  <c r="BB95" i="60" s="1"/>
  <c r="BC96" i="60"/>
  <c r="BC95" i="60" s="1"/>
  <c r="BE96" i="60"/>
  <c r="BE95" i="60" s="1"/>
  <c r="BF96" i="60"/>
  <c r="BF95" i="60" s="1"/>
  <c r="BG96" i="60"/>
  <c r="BG95" i="60" s="1"/>
  <c r="BH96" i="60"/>
  <c r="BH95" i="60" s="1"/>
  <c r="BI96" i="60"/>
  <c r="BI95" i="60" s="1"/>
  <c r="BJ96" i="60"/>
  <c r="BJ95" i="60" s="1"/>
  <c r="BK96" i="60"/>
  <c r="BK95" i="60" s="1"/>
  <c r="BL96" i="60"/>
  <c r="BL95" i="60" s="1"/>
  <c r="BM96" i="60"/>
  <c r="BM95" i="60" s="1"/>
  <c r="BN96" i="60"/>
  <c r="BN95" i="60" s="1"/>
  <c r="BO96" i="60"/>
  <c r="BO95" i="60" s="1"/>
  <c r="BP96" i="60"/>
  <c r="BP95" i="60" s="1"/>
  <c r="BQ96" i="60"/>
  <c r="BQ95" i="60" s="1"/>
  <c r="BR96" i="60"/>
  <c r="BR95" i="60" s="1"/>
  <c r="BS96" i="60"/>
  <c r="BS95" i="60" s="1"/>
  <c r="BT96" i="60"/>
  <c r="BT95" i="60" s="1"/>
  <c r="BU96" i="60"/>
  <c r="BU95" i="60" s="1"/>
  <c r="BV96" i="60"/>
  <c r="BV95" i="60" s="1"/>
  <c r="BW96" i="60"/>
  <c r="BW95" i="60" s="1"/>
  <c r="BX96" i="60"/>
  <c r="BX95" i="60" s="1"/>
  <c r="BY96" i="60"/>
  <c r="BY95" i="60" s="1"/>
  <c r="BZ96" i="60"/>
  <c r="BZ95" i="60" s="1"/>
  <c r="CA96" i="60"/>
  <c r="CA95" i="60" s="1"/>
  <c r="CB96" i="60"/>
  <c r="CB95" i="60" s="1"/>
  <c r="CC96" i="60"/>
  <c r="CC95" i="60" s="1"/>
  <c r="CD96" i="60"/>
  <c r="CD95" i="60" s="1"/>
  <c r="CE96" i="60"/>
  <c r="CE95" i="60" s="1"/>
  <c r="CF96" i="60"/>
  <c r="CF95" i="60" s="1"/>
  <c r="CG96" i="60"/>
  <c r="CG95" i="60" s="1"/>
  <c r="CH96" i="60"/>
  <c r="CH95" i="60" s="1"/>
  <c r="CI96" i="60"/>
  <c r="CI95" i="60" s="1"/>
  <c r="CJ96" i="60"/>
  <c r="CJ95" i="60" s="1"/>
  <c r="CK96" i="60"/>
  <c r="CK95" i="60" s="1"/>
  <c r="CL96" i="60"/>
  <c r="CL95" i="60" s="1"/>
  <c r="CM96" i="60"/>
  <c r="CM95" i="60" s="1"/>
  <c r="CN96" i="60"/>
  <c r="CN95" i="60" s="1"/>
  <c r="CO96" i="60"/>
  <c r="CO95" i="60" s="1"/>
  <c r="CP96" i="60"/>
  <c r="CP95" i="60" s="1"/>
  <c r="CQ96" i="60"/>
  <c r="CQ95" i="60" s="1"/>
  <c r="CR96" i="60"/>
  <c r="CR95" i="60" s="1"/>
  <c r="CS96" i="60"/>
  <c r="CS95" i="60" s="1"/>
  <c r="CT96" i="60"/>
  <c r="CT95" i="60" s="1"/>
  <c r="CU96" i="60"/>
  <c r="CU95" i="60" s="1"/>
  <c r="CV96" i="60"/>
  <c r="CV95" i="60" s="1"/>
  <c r="CW96" i="60"/>
  <c r="CW95" i="60" s="1"/>
  <c r="CX96" i="60"/>
  <c r="CX95" i="60" s="1"/>
  <c r="CY96" i="60"/>
  <c r="CY95" i="60" s="1"/>
  <c r="CZ96" i="60"/>
  <c r="CZ95" i="60" s="1"/>
  <c r="DA96" i="60"/>
  <c r="DA95" i="60" s="1"/>
  <c r="DB96" i="60"/>
  <c r="DB95" i="60" s="1"/>
  <c r="DC96" i="60"/>
  <c r="DC95" i="60" s="1"/>
  <c r="DD96" i="60"/>
  <c r="DD95" i="60" s="1"/>
  <c r="DE96" i="60"/>
  <c r="DE95" i="60" s="1"/>
  <c r="DF96" i="60"/>
  <c r="DF95" i="60" s="1"/>
  <c r="DG96" i="60"/>
  <c r="DG95" i="60" s="1"/>
  <c r="DH96" i="60"/>
  <c r="DH95" i="60" s="1"/>
  <c r="DI96" i="60"/>
  <c r="DI95" i="60" s="1"/>
  <c r="DJ96" i="60"/>
  <c r="DJ95" i="60" s="1"/>
  <c r="DK96" i="60"/>
  <c r="DK95" i="60" s="1"/>
  <c r="DL96" i="60"/>
  <c r="DL95" i="60" s="1"/>
  <c r="DM96" i="60"/>
  <c r="DM95" i="60" s="1"/>
  <c r="I97" i="60"/>
  <c r="DN101" i="60"/>
  <c r="DO101" i="60"/>
  <c r="DP101" i="60"/>
  <c r="DQ101" i="60"/>
  <c r="DR101" i="60"/>
  <c r="DS101" i="60"/>
  <c r="DT101" i="60"/>
  <c r="DU101" i="60"/>
  <c r="DV101" i="60"/>
  <c r="DW101" i="60"/>
  <c r="DX101" i="60"/>
  <c r="DY101" i="60"/>
  <c r="DZ101" i="60"/>
  <c r="EA101" i="60"/>
  <c r="EB101" i="60"/>
  <c r="EC101" i="60"/>
  <c r="ED101" i="60"/>
  <c r="EE101" i="60"/>
  <c r="EF101" i="60"/>
  <c r="EG101" i="60"/>
  <c r="EH101" i="60"/>
  <c r="EI101" i="60"/>
  <c r="EJ101" i="60"/>
  <c r="EK101" i="60"/>
  <c r="EL101" i="60"/>
  <c r="EM101" i="60"/>
  <c r="EN101" i="60"/>
  <c r="EO101" i="60"/>
  <c r="EP101" i="60"/>
  <c r="EQ101" i="60"/>
  <c r="ER101" i="60"/>
  <c r="ES101" i="60"/>
  <c r="ET101" i="60"/>
  <c r="EU101" i="60"/>
  <c r="EV101" i="60"/>
  <c r="EW101" i="60"/>
  <c r="EX101" i="60"/>
  <c r="EY101" i="60"/>
  <c r="EZ101" i="60"/>
  <c r="FA101" i="60"/>
  <c r="FB101" i="60"/>
  <c r="FC101" i="60"/>
  <c r="FD101" i="60"/>
  <c r="FE101" i="60"/>
  <c r="FF101" i="60"/>
  <c r="FG101" i="60"/>
  <c r="FH101" i="60"/>
  <c r="FI101" i="60"/>
  <c r="FJ101" i="60"/>
  <c r="FK101" i="60"/>
  <c r="FL101" i="60"/>
  <c r="FM101" i="60"/>
  <c r="FN101" i="60"/>
  <c r="FO101" i="60"/>
  <c r="FP101" i="60"/>
  <c r="FQ101" i="60"/>
  <c r="FR101" i="60"/>
  <c r="FS101" i="60"/>
  <c r="FT101" i="60"/>
  <c r="FU101" i="60"/>
  <c r="FV101" i="60"/>
  <c r="FW101" i="60"/>
  <c r="FX101" i="60"/>
  <c r="FY101" i="60"/>
  <c r="FZ101" i="60"/>
  <c r="GA101" i="60"/>
  <c r="GB101" i="60"/>
  <c r="GC101" i="60"/>
  <c r="GD101" i="60"/>
  <c r="GE101" i="60"/>
  <c r="GF101" i="60"/>
  <c r="GG101" i="60"/>
  <c r="GH101" i="60"/>
  <c r="GI101" i="60"/>
  <c r="GJ101" i="60"/>
  <c r="GK101" i="60"/>
  <c r="GL101" i="60"/>
  <c r="GM101" i="60"/>
  <c r="GN101" i="60"/>
  <c r="GO101" i="60"/>
  <c r="GP101" i="60"/>
  <c r="GQ101" i="60"/>
  <c r="GR101" i="60"/>
  <c r="GS101" i="60"/>
  <c r="D102" i="60"/>
  <c r="I103" i="60"/>
  <c r="I104" i="60"/>
  <c r="I105" i="60"/>
  <c r="I106" i="60"/>
  <c r="D108" i="60"/>
  <c r="CR110" i="60"/>
  <c r="CR285" i="60" s="1"/>
  <c r="I112" i="60"/>
  <c r="D113" i="60"/>
  <c r="D110" i="60" s="1"/>
  <c r="J113" i="60"/>
  <c r="K113" i="60"/>
  <c r="L113" i="60"/>
  <c r="L110" i="60" s="1"/>
  <c r="L285" i="60" s="1"/>
  <c r="M113" i="60"/>
  <c r="N113" i="60"/>
  <c r="O113" i="60"/>
  <c r="P113" i="60"/>
  <c r="Q113" i="60"/>
  <c r="R113" i="60"/>
  <c r="S113" i="60"/>
  <c r="T113" i="60"/>
  <c r="U113" i="60"/>
  <c r="V113" i="60"/>
  <c r="W113" i="60"/>
  <c r="X113" i="60"/>
  <c r="X110" i="60" s="1"/>
  <c r="Y113" i="60"/>
  <c r="Z113" i="60"/>
  <c r="AA113" i="60"/>
  <c r="AB113" i="60"/>
  <c r="AC113" i="60"/>
  <c r="AD113" i="60"/>
  <c r="AD110" i="60" s="1"/>
  <c r="AD285" i="60" s="1"/>
  <c r="AE113" i="60"/>
  <c r="AF113" i="60"/>
  <c r="AG113" i="60"/>
  <c r="AH113" i="60"/>
  <c r="AI113" i="60"/>
  <c r="AJ113" i="60"/>
  <c r="AJ110" i="60" s="1"/>
  <c r="AJ285" i="60" s="1"/>
  <c r="AK113" i="60"/>
  <c r="AL113" i="60"/>
  <c r="AM113" i="60"/>
  <c r="AN113" i="60"/>
  <c r="AO113" i="60"/>
  <c r="AP113" i="60"/>
  <c r="AP110" i="60" s="1"/>
  <c r="AP285" i="60" s="1"/>
  <c r="AQ113" i="60"/>
  <c r="AR113" i="60"/>
  <c r="AS113" i="60"/>
  <c r="AT113" i="60"/>
  <c r="AU113" i="60"/>
  <c r="AV113" i="60"/>
  <c r="AV110" i="60" s="1"/>
  <c r="AV285" i="60" s="1"/>
  <c r="AW113" i="60"/>
  <c r="AX113" i="60"/>
  <c r="AY113" i="60"/>
  <c r="AZ113" i="60"/>
  <c r="BA113" i="60"/>
  <c r="BB113" i="60"/>
  <c r="BC113" i="60"/>
  <c r="BD113" i="60"/>
  <c r="BE113" i="60"/>
  <c r="BF113" i="60"/>
  <c r="BG113" i="60"/>
  <c r="BH113" i="60"/>
  <c r="BH110" i="60" s="1"/>
  <c r="BI113" i="60"/>
  <c r="BJ113" i="60"/>
  <c r="BK113" i="60"/>
  <c r="BL113" i="60"/>
  <c r="BM113" i="60"/>
  <c r="BN113" i="60"/>
  <c r="BO113" i="60"/>
  <c r="BP113" i="60"/>
  <c r="BQ113" i="60"/>
  <c r="BR113" i="60"/>
  <c r="BS113" i="60"/>
  <c r="BT113" i="60"/>
  <c r="BU113" i="60"/>
  <c r="BV113" i="60"/>
  <c r="BW113" i="60"/>
  <c r="BX113" i="60"/>
  <c r="BY113" i="60"/>
  <c r="BZ113" i="60"/>
  <c r="CA113" i="60"/>
  <c r="CB113" i="60"/>
  <c r="CC113" i="60"/>
  <c r="CD113" i="60"/>
  <c r="CE113" i="60"/>
  <c r="CF113" i="60"/>
  <c r="CF110" i="60" s="1"/>
  <c r="CF285" i="60" s="1"/>
  <c r="CG113" i="60"/>
  <c r="CH113" i="60"/>
  <c r="CI113" i="60"/>
  <c r="CJ113" i="60"/>
  <c r="CK113" i="60"/>
  <c r="CL113" i="60"/>
  <c r="CM113" i="60"/>
  <c r="CN113" i="60"/>
  <c r="CO113" i="60"/>
  <c r="CP113" i="60"/>
  <c r="CQ113" i="60"/>
  <c r="CR113" i="60"/>
  <c r="CS113" i="60"/>
  <c r="CT113" i="60"/>
  <c r="CU113" i="60"/>
  <c r="CV113" i="60"/>
  <c r="CW113" i="60"/>
  <c r="CX113" i="60"/>
  <c r="CX110" i="60" s="1"/>
  <c r="CX285" i="60" s="1"/>
  <c r="CY113" i="60"/>
  <c r="CZ113" i="60"/>
  <c r="DA113" i="60"/>
  <c r="DB113" i="60"/>
  <c r="DC113" i="60"/>
  <c r="DD113" i="60"/>
  <c r="DE113" i="60"/>
  <c r="DF113" i="60"/>
  <c r="DG113" i="60"/>
  <c r="DH113" i="60"/>
  <c r="DI113" i="60"/>
  <c r="DJ113" i="60"/>
  <c r="DK113" i="60"/>
  <c r="DL113" i="60"/>
  <c r="DM113" i="60"/>
  <c r="DN113" i="60"/>
  <c r="DO113" i="60"/>
  <c r="DP113" i="60"/>
  <c r="DP110" i="60" s="1"/>
  <c r="DP285" i="60" s="1"/>
  <c r="DQ113" i="60"/>
  <c r="DR113" i="60"/>
  <c r="DS113" i="60"/>
  <c r="DT113" i="60"/>
  <c r="DU113" i="60"/>
  <c r="DV113" i="60"/>
  <c r="DW113" i="60"/>
  <c r="DX113" i="60"/>
  <c r="DY113" i="60"/>
  <c r="DZ113" i="60"/>
  <c r="EA113" i="60"/>
  <c r="EB113" i="60"/>
  <c r="EB110" i="60" s="1"/>
  <c r="EB285" i="60" s="1"/>
  <c r="EC113" i="60"/>
  <c r="ED113" i="60"/>
  <c r="EE113" i="60"/>
  <c r="EF113" i="60"/>
  <c r="EG113" i="60"/>
  <c r="EH113" i="60"/>
  <c r="EH110" i="60" s="1"/>
  <c r="EH285" i="60" s="1"/>
  <c r="EI113" i="60"/>
  <c r="EJ113" i="60"/>
  <c r="EK113" i="60"/>
  <c r="EL113" i="60"/>
  <c r="EM113" i="60"/>
  <c r="EN113" i="60"/>
  <c r="EN110" i="60" s="1"/>
  <c r="EN285" i="60" s="1"/>
  <c r="EO113" i="60"/>
  <c r="EP113" i="60"/>
  <c r="EQ113" i="60"/>
  <c r="ER113" i="60"/>
  <c r="ES113" i="60"/>
  <c r="ET113" i="60"/>
  <c r="ET110" i="60" s="1"/>
  <c r="ET285" i="60" s="1"/>
  <c r="EU113" i="60"/>
  <c r="EV113" i="60"/>
  <c r="EW113" i="60"/>
  <c r="EX113" i="60"/>
  <c r="EY113" i="60"/>
  <c r="EZ113" i="60"/>
  <c r="EZ110" i="60" s="1"/>
  <c r="EZ285" i="60" s="1"/>
  <c r="FA113" i="60"/>
  <c r="FB113" i="60"/>
  <c r="FC113" i="60"/>
  <c r="FD113" i="60"/>
  <c r="FE113" i="60"/>
  <c r="FF113" i="60"/>
  <c r="FG113" i="60"/>
  <c r="FH113" i="60"/>
  <c r="FI113" i="60"/>
  <c r="FJ113" i="60"/>
  <c r="FK113" i="60"/>
  <c r="FL113" i="60"/>
  <c r="FL110" i="60" s="1"/>
  <c r="FL285" i="60" s="1"/>
  <c r="FM113" i="60"/>
  <c r="FN113" i="60"/>
  <c r="FO113" i="60"/>
  <c r="FP113" i="60"/>
  <c r="FQ113" i="60"/>
  <c r="FR113" i="60"/>
  <c r="FS113" i="60"/>
  <c r="FT113" i="60"/>
  <c r="FU113" i="60"/>
  <c r="FV113" i="60"/>
  <c r="FW113" i="60"/>
  <c r="FX113" i="60"/>
  <c r="FY113" i="60"/>
  <c r="FZ113" i="60"/>
  <c r="GA113" i="60"/>
  <c r="GB113" i="60"/>
  <c r="GC113" i="60"/>
  <c r="GD113" i="60"/>
  <c r="GE113" i="60"/>
  <c r="GF113" i="60"/>
  <c r="GG113" i="60"/>
  <c r="GH113" i="60"/>
  <c r="GI113" i="60"/>
  <c r="GJ113" i="60"/>
  <c r="GJ110" i="60" s="1"/>
  <c r="GJ285" i="60" s="1"/>
  <c r="GK113" i="60"/>
  <c r="GL113" i="60"/>
  <c r="GM113" i="60"/>
  <c r="GN113" i="60"/>
  <c r="GO113" i="60"/>
  <c r="GP113" i="60"/>
  <c r="GQ113" i="60"/>
  <c r="GR113" i="60"/>
  <c r="GS113" i="60"/>
  <c r="I114" i="60"/>
  <c r="I115" i="60"/>
  <c r="I113" i="60" s="1"/>
  <c r="I116" i="60"/>
  <c r="I117" i="60"/>
  <c r="J118" i="60"/>
  <c r="K118" i="60"/>
  <c r="L118" i="60"/>
  <c r="M118" i="60"/>
  <c r="N118" i="60"/>
  <c r="O118" i="60"/>
  <c r="P118" i="60"/>
  <c r="Q118" i="60"/>
  <c r="R118" i="60"/>
  <c r="S118" i="60"/>
  <c r="T118" i="60"/>
  <c r="U118" i="60"/>
  <c r="V118" i="60"/>
  <c r="W118" i="60"/>
  <c r="X118" i="60"/>
  <c r="Y118" i="60"/>
  <c r="Z118" i="60"/>
  <c r="AA118" i="60"/>
  <c r="AB118" i="60"/>
  <c r="AC118" i="60"/>
  <c r="AD118" i="60"/>
  <c r="AE118" i="60"/>
  <c r="AF118" i="60"/>
  <c r="AG118" i="60"/>
  <c r="AH118" i="60"/>
  <c r="AI118" i="60"/>
  <c r="AJ118" i="60"/>
  <c r="AK118" i="60"/>
  <c r="AL118" i="60"/>
  <c r="AM118" i="60"/>
  <c r="AN118" i="60"/>
  <c r="AO118" i="60"/>
  <c r="AP118" i="60"/>
  <c r="AQ118" i="60"/>
  <c r="AR118" i="60"/>
  <c r="AS118" i="60"/>
  <c r="AT118" i="60"/>
  <c r="AU118" i="60"/>
  <c r="AV118" i="60"/>
  <c r="AW118" i="60"/>
  <c r="AX118" i="60"/>
  <c r="AY118" i="60"/>
  <c r="AZ118" i="60"/>
  <c r="BA118" i="60"/>
  <c r="BB118" i="60"/>
  <c r="BB110" i="60" s="1"/>
  <c r="BC118" i="60"/>
  <c r="BD118" i="60"/>
  <c r="BE118" i="60"/>
  <c r="BF118" i="60"/>
  <c r="BG118" i="60"/>
  <c r="BH118" i="60"/>
  <c r="BI118" i="60"/>
  <c r="BJ118" i="60"/>
  <c r="BK118" i="60"/>
  <c r="BL118" i="60"/>
  <c r="BM118" i="60"/>
  <c r="BN118" i="60"/>
  <c r="BO118" i="60"/>
  <c r="BP118" i="60"/>
  <c r="BQ118" i="60"/>
  <c r="BR118" i="60"/>
  <c r="BS118" i="60"/>
  <c r="BT118" i="60"/>
  <c r="BU118" i="60"/>
  <c r="BV118" i="60"/>
  <c r="BW118" i="60"/>
  <c r="BX118" i="60"/>
  <c r="BY118" i="60"/>
  <c r="BZ118" i="60"/>
  <c r="CA118" i="60"/>
  <c r="CB118" i="60"/>
  <c r="CC118" i="60"/>
  <c r="CD118" i="60"/>
  <c r="CE118" i="60"/>
  <c r="CF118" i="60"/>
  <c r="CG118" i="60"/>
  <c r="CH118" i="60"/>
  <c r="CI118" i="60"/>
  <c r="CJ118" i="60"/>
  <c r="CK118" i="60"/>
  <c r="CL118" i="60"/>
  <c r="CM118" i="60"/>
  <c r="CN118" i="60"/>
  <c r="CO118" i="60"/>
  <c r="CP118" i="60"/>
  <c r="CQ118" i="60"/>
  <c r="CR118" i="60"/>
  <c r="CS118" i="60"/>
  <c r="CT118" i="60"/>
  <c r="CU118" i="60"/>
  <c r="CV118" i="60"/>
  <c r="CW118" i="60"/>
  <c r="CX118" i="60"/>
  <c r="CY118" i="60"/>
  <c r="CZ118" i="60"/>
  <c r="DA118" i="60"/>
  <c r="DB118" i="60"/>
  <c r="DC118" i="60"/>
  <c r="DD118" i="60"/>
  <c r="DE118" i="60"/>
  <c r="DF118" i="60"/>
  <c r="DG118" i="60"/>
  <c r="DH118" i="60"/>
  <c r="DI118" i="60"/>
  <c r="DJ118" i="60"/>
  <c r="DK118" i="60"/>
  <c r="DL118" i="60"/>
  <c r="DM118" i="60"/>
  <c r="DN118" i="60"/>
  <c r="DO118" i="60"/>
  <c r="DP118" i="60"/>
  <c r="DQ118" i="60"/>
  <c r="DR118" i="60"/>
  <c r="DS118" i="60"/>
  <c r="DT118" i="60"/>
  <c r="DU118" i="60"/>
  <c r="DV118" i="60"/>
  <c r="DV110" i="60" s="1"/>
  <c r="DW118" i="60"/>
  <c r="DX118" i="60"/>
  <c r="DY118" i="60"/>
  <c r="DZ118" i="60"/>
  <c r="EA118" i="60"/>
  <c r="EB118" i="60"/>
  <c r="EC118" i="60"/>
  <c r="ED118" i="60"/>
  <c r="EE118" i="60"/>
  <c r="EF118" i="60"/>
  <c r="EG118" i="60"/>
  <c r="EH118" i="60"/>
  <c r="EI118" i="60"/>
  <c r="EJ118" i="60"/>
  <c r="EK118" i="60"/>
  <c r="EL118" i="60"/>
  <c r="EM118" i="60"/>
  <c r="EN118" i="60"/>
  <c r="EO118" i="60"/>
  <c r="EP118" i="60"/>
  <c r="EQ118" i="60"/>
  <c r="ER118" i="60"/>
  <c r="ES118" i="60"/>
  <c r="ET118" i="60"/>
  <c r="EU118" i="60"/>
  <c r="EV118" i="60"/>
  <c r="EW118" i="60"/>
  <c r="EX118" i="60"/>
  <c r="EY118" i="60"/>
  <c r="EZ118" i="60"/>
  <c r="FA118" i="60"/>
  <c r="FB118" i="60"/>
  <c r="FC118" i="60"/>
  <c r="FD118" i="60"/>
  <c r="FE118" i="60"/>
  <c r="FF118" i="60"/>
  <c r="FG118" i="60"/>
  <c r="FH118" i="60"/>
  <c r="FI118" i="60"/>
  <c r="FJ118" i="60"/>
  <c r="FK118" i="60"/>
  <c r="FL118" i="60"/>
  <c r="FM118" i="60"/>
  <c r="FN118" i="60"/>
  <c r="FO118" i="60"/>
  <c r="FP118" i="60"/>
  <c r="FQ118" i="60"/>
  <c r="FR118" i="60"/>
  <c r="FS118" i="60"/>
  <c r="FT118" i="60"/>
  <c r="FU118" i="60"/>
  <c r="FV118" i="60"/>
  <c r="FW118" i="60"/>
  <c r="FX118" i="60"/>
  <c r="FY118" i="60"/>
  <c r="FZ118" i="60"/>
  <c r="GA118" i="60"/>
  <c r="GB118" i="60"/>
  <c r="GC118" i="60"/>
  <c r="GD118" i="60"/>
  <c r="GE118" i="60"/>
  <c r="GF118" i="60"/>
  <c r="GG118" i="60"/>
  <c r="GH118" i="60"/>
  <c r="GI118" i="60"/>
  <c r="GJ118" i="60"/>
  <c r="GK118" i="60"/>
  <c r="GL118" i="60"/>
  <c r="GM118" i="60"/>
  <c r="GN118" i="60"/>
  <c r="GO118" i="60"/>
  <c r="GP118" i="60"/>
  <c r="GQ118" i="60"/>
  <c r="GR118" i="60"/>
  <c r="GS118" i="60"/>
  <c r="I119" i="60"/>
  <c r="I120" i="60"/>
  <c r="I121" i="60"/>
  <c r="I122" i="60"/>
  <c r="I123" i="60"/>
  <c r="I124" i="60"/>
  <c r="I125" i="60"/>
  <c r="J131" i="60"/>
  <c r="K131" i="60"/>
  <c r="L131" i="60"/>
  <c r="M131" i="60"/>
  <c r="N131" i="60"/>
  <c r="O131" i="60"/>
  <c r="P131" i="60"/>
  <c r="Q131" i="60"/>
  <c r="R131" i="60"/>
  <c r="S131" i="60"/>
  <c r="T131" i="60"/>
  <c r="U131" i="60"/>
  <c r="V131" i="60"/>
  <c r="W131" i="60"/>
  <c r="X131" i="60"/>
  <c r="Y131" i="60"/>
  <c r="Z131" i="60"/>
  <c r="AA131" i="60"/>
  <c r="AB131" i="60"/>
  <c r="AC131" i="60"/>
  <c r="AD131" i="60"/>
  <c r="AE131" i="60"/>
  <c r="AF131" i="60"/>
  <c r="AG131" i="60"/>
  <c r="AH131" i="60"/>
  <c r="AI131" i="60"/>
  <c r="AJ131" i="60"/>
  <c r="AK131" i="60"/>
  <c r="AL131" i="60"/>
  <c r="AM131" i="60"/>
  <c r="AN131" i="60"/>
  <c r="AO131" i="60"/>
  <c r="AP131" i="60"/>
  <c r="AQ131" i="60"/>
  <c r="AR131" i="60"/>
  <c r="AS131" i="60"/>
  <c r="AT131" i="60"/>
  <c r="AU131" i="60"/>
  <c r="AV131" i="60"/>
  <c r="AW131" i="60"/>
  <c r="AX131" i="60"/>
  <c r="AY131" i="60"/>
  <c r="AZ131" i="60"/>
  <c r="BA131" i="60"/>
  <c r="BB131" i="60"/>
  <c r="BC131" i="60"/>
  <c r="BD131" i="60"/>
  <c r="BE131" i="60"/>
  <c r="BF131" i="60"/>
  <c r="BG131" i="60"/>
  <c r="BH131" i="60"/>
  <c r="BI131" i="60"/>
  <c r="BJ131" i="60"/>
  <c r="BK131" i="60"/>
  <c r="BL131" i="60"/>
  <c r="BM131" i="60"/>
  <c r="BN131" i="60"/>
  <c r="BO131" i="60"/>
  <c r="BP131" i="60"/>
  <c r="BQ131" i="60"/>
  <c r="BR131" i="60"/>
  <c r="BS131" i="60"/>
  <c r="BT131" i="60"/>
  <c r="BU131" i="60"/>
  <c r="BV131" i="60"/>
  <c r="BW131" i="60"/>
  <c r="BX131" i="60"/>
  <c r="BY131" i="60"/>
  <c r="BZ131" i="60"/>
  <c r="CA131" i="60"/>
  <c r="CB131" i="60"/>
  <c r="CC131" i="60"/>
  <c r="CD131" i="60"/>
  <c r="CE131" i="60"/>
  <c r="CF131" i="60"/>
  <c r="CG131" i="60"/>
  <c r="CH131" i="60"/>
  <c r="CI131" i="60"/>
  <c r="CJ131" i="60"/>
  <c r="CK131" i="60"/>
  <c r="CL131" i="60"/>
  <c r="CM131" i="60"/>
  <c r="CN131" i="60"/>
  <c r="CO131" i="60"/>
  <c r="CP131" i="60"/>
  <c r="CQ131" i="60"/>
  <c r="CR131" i="60"/>
  <c r="CS131" i="60"/>
  <c r="CT131" i="60"/>
  <c r="CU131" i="60"/>
  <c r="CV131" i="60"/>
  <c r="CW131" i="60"/>
  <c r="CX131" i="60"/>
  <c r="CY131" i="60"/>
  <c r="CZ131" i="60"/>
  <c r="CZ129" i="60" s="1"/>
  <c r="CZ287" i="60" s="1"/>
  <c r="DA131" i="60"/>
  <c r="DB131" i="60"/>
  <c r="DC131" i="60"/>
  <c r="DD131" i="60"/>
  <c r="DE131" i="60"/>
  <c r="DF131" i="60"/>
  <c r="DG131" i="60"/>
  <c r="DH131" i="60"/>
  <c r="DI131" i="60"/>
  <c r="DJ131" i="60"/>
  <c r="DK131" i="60"/>
  <c r="DL131" i="60"/>
  <c r="DM131" i="60"/>
  <c r="DN131" i="60"/>
  <c r="DO131" i="60"/>
  <c r="DP131" i="60"/>
  <c r="DQ131" i="60"/>
  <c r="DR131" i="60"/>
  <c r="DS131" i="60"/>
  <c r="DT131" i="60"/>
  <c r="DU131" i="60"/>
  <c r="DV131" i="60"/>
  <c r="DW131" i="60"/>
  <c r="DX131" i="60"/>
  <c r="DY131" i="60"/>
  <c r="DZ131" i="60"/>
  <c r="EA131" i="60"/>
  <c r="EB131" i="60"/>
  <c r="EC131" i="60"/>
  <c r="ED131" i="60"/>
  <c r="EE131" i="60"/>
  <c r="EF131" i="60"/>
  <c r="EG131" i="60"/>
  <c r="EH131" i="60"/>
  <c r="EI131" i="60"/>
  <c r="EJ131" i="60"/>
  <c r="EJ129" i="60" s="1"/>
  <c r="EJ287" i="60" s="1"/>
  <c r="EK131" i="60"/>
  <c r="EL131" i="60"/>
  <c r="EM131" i="60"/>
  <c r="EN131" i="60"/>
  <c r="EO131" i="60"/>
  <c r="EP131" i="60"/>
  <c r="EQ131" i="60"/>
  <c r="ER131" i="60"/>
  <c r="ES131" i="60"/>
  <c r="ET131" i="60"/>
  <c r="EU131" i="60"/>
  <c r="EV131" i="60"/>
  <c r="EV129" i="60" s="1"/>
  <c r="EV287" i="60" s="1"/>
  <c r="EW131" i="60"/>
  <c r="EX131" i="60"/>
  <c r="EY131" i="60"/>
  <c r="EZ131" i="60"/>
  <c r="FA131" i="60"/>
  <c r="FB131" i="60"/>
  <c r="FC131" i="60"/>
  <c r="FD131" i="60"/>
  <c r="FE131" i="60"/>
  <c r="FF131" i="60"/>
  <c r="FG131" i="60"/>
  <c r="FH131" i="60"/>
  <c r="FI131" i="60"/>
  <c r="FJ131" i="60"/>
  <c r="FK131" i="60"/>
  <c r="FL131" i="60"/>
  <c r="FM131" i="60"/>
  <c r="FN131" i="60"/>
  <c r="FO131" i="60"/>
  <c r="FP131" i="60"/>
  <c r="FQ131" i="60"/>
  <c r="FR131" i="60"/>
  <c r="FS131" i="60"/>
  <c r="FT131" i="60"/>
  <c r="FU131" i="60"/>
  <c r="FV131" i="60"/>
  <c r="FW131" i="60"/>
  <c r="FX131" i="60"/>
  <c r="FY131" i="60"/>
  <c r="FZ131" i="60"/>
  <c r="GA131" i="60"/>
  <c r="GB131" i="60"/>
  <c r="GC131" i="60"/>
  <c r="GD131" i="60"/>
  <c r="GE131" i="60"/>
  <c r="GF131" i="60"/>
  <c r="GG131" i="60"/>
  <c r="GH131" i="60"/>
  <c r="GI131" i="60"/>
  <c r="GJ131" i="60"/>
  <c r="GK131" i="60"/>
  <c r="GL131" i="60"/>
  <c r="GM131" i="60"/>
  <c r="GN131" i="60"/>
  <c r="GO131" i="60"/>
  <c r="GP131" i="60"/>
  <c r="GQ131" i="60"/>
  <c r="GR131" i="60"/>
  <c r="GS131" i="60"/>
  <c r="I132" i="60"/>
  <c r="I133" i="60"/>
  <c r="I134" i="60"/>
  <c r="I135" i="60"/>
  <c r="I136" i="60"/>
  <c r="I137" i="60"/>
  <c r="D131" i="60"/>
  <c r="I138" i="60"/>
  <c r="I139" i="60"/>
  <c r="I140" i="60"/>
  <c r="I141" i="60"/>
  <c r="D143" i="60"/>
  <c r="J143" i="60"/>
  <c r="K143" i="60"/>
  <c r="L143" i="60"/>
  <c r="M143" i="60"/>
  <c r="N143" i="60"/>
  <c r="O143" i="60"/>
  <c r="P143" i="60"/>
  <c r="Q143" i="60"/>
  <c r="R143" i="60"/>
  <c r="S143" i="60"/>
  <c r="T143" i="60"/>
  <c r="U143" i="60"/>
  <c r="V143" i="60"/>
  <c r="W143" i="60"/>
  <c r="X143" i="60"/>
  <c r="Y143" i="60"/>
  <c r="Z143" i="60"/>
  <c r="AA143" i="60"/>
  <c r="AB143" i="60"/>
  <c r="AC143" i="60"/>
  <c r="AD143" i="60"/>
  <c r="AE143" i="60"/>
  <c r="AF143" i="60"/>
  <c r="AG143" i="60"/>
  <c r="AH143" i="60"/>
  <c r="AI143" i="60"/>
  <c r="AJ143" i="60"/>
  <c r="AK143" i="60"/>
  <c r="AL143" i="60"/>
  <c r="AM143" i="60"/>
  <c r="AN143" i="60"/>
  <c r="AO143" i="60"/>
  <c r="AP143" i="60"/>
  <c r="AQ143" i="60"/>
  <c r="AR143" i="60"/>
  <c r="AS143" i="60"/>
  <c r="AT143" i="60"/>
  <c r="AU143" i="60"/>
  <c r="AV143" i="60"/>
  <c r="AW143" i="60"/>
  <c r="AX143" i="60"/>
  <c r="AY143" i="60"/>
  <c r="AZ143" i="60"/>
  <c r="BA143" i="60"/>
  <c r="BB143" i="60"/>
  <c r="BC143" i="60"/>
  <c r="BD143" i="60"/>
  <c r="BE143" i="60"/>
  <c r="BF143" i="60"/>
  <c r="BG143" i="60"/>
  <c r="BH143" i="60"/>
  <c r="BI143" i="60"/>
  <c r="BJ143" i="60"/>
  <c r="BK143" i="60"/>
  <c r="BL143" i="60"/>
  <c r="BM143" i="60"/>
  <c r="BN143" i="60"/>
  <c r="BO143" i="60"/>
  <c r="BP143" i="60"/>
  <c r="BQ143" i="60"/>
  <c r="BR143" i="60"/>
  <c r="BS143" i="60"/>
  <c r="BT143" i="60"/>
  <c r="BU143" i="60"/>
  <c r="BV143" i="60"/>
  <c r="BW143" i="60"/>
  <c r="BX143" i="60"/>
  <c r="BY143" i="60"/>
  <c r="BZ143" i="60"/>
  <c r="CA143" i="60"/>
  <c r="CB143" i="60"/>
  <c r="CC143" i="60"/>
  <c r="CD143" i="60"/>
  <c r="CE143" i="60"/>
  <c r="CF143" i="60"/>
  <c r="CG143" i="60"/>
  <c r="CH143" i="60"/>
  <c r="CI143" i="60"/>
  <c r="CJ143" i="60"/>
  <c r="CK143" i="60"/>
  <c r="CL143" i="60"/>
  <c r="CM143" i="60"/>
  <c r="CN143" i="60"/>
  <c r="CO143" i="60"/>
  <c r="CP143" i="60"/>
  <c r="CQ143" i="60"/>
  <c r="CR143" i="60"/>
  <c r="CS143" i="60"/>
  <c r="CT143" i="60"/>
  <c r="CU143" i="60"/>
  <c r="CV143" i="60"/>
  <c r="CW143" i="60"/>
  <c r="CX143" i="60"/>
  <c r="CY143" i="60"/>
  <c r="CZ143" i="60"/>
  <c r="DA143" i="60"/>
  <c r="DB143" i="60"/>
  <c r="DC143" i="60"/>
  <c r="DD143" i="60"/>
  <c r="DE143" i="60"/>
  <c r="DF143" i="60"/>
  <c r="DG143" i="60"/>
  <c r="DH143" i="60"/>
  <c r="DI143" i="60"/>
  <c r="DJ143" i="60"/>
  <c r="DK143" i="60"/>
  <c r="DL143" i="60"/>
  <c r="DM143" i="60"/>
  <c r="DN143" i="60"/>
  <c r="DO143" i="60"/>
  <c r="DP143" i="60"/>
  <c r="DQ143" i="60"/>
  <c r="DR143" i="60"/>
  <c r="DS143" i="60"/>
  <c r="DT143" i="60"/>
  <c r="DU143" i="60"/>
  <c r="DV143" i="60"/>
  <c r="DW143" i="60"/>
  <c r="DX143" i="60"/>
  <c r="DY143" i="60"/>
  <c r="DZ143" i="60"/>
  <c r="EA143" i="60"/>
  <c r="EB143" i="60"/>
  <c r="EC143" i="60"/>
  <c r="ED143" i="60"/>
  <c r="EE143" i="60"/>
  <c r="EF143" i="60"/>
  <c r="EG143" i="60"/>
  <c r="EH143" i="60"/>
  <c r="EI143" i="60"/>
  <c r="EJ143" i="60"/>
  <c r="EK143" i="60"/>
  <c r="EL143" i="60"/>
  <c r="EM143" i="60"/>
  <c r="EN143" i="60"/>
  <c r="EO143" i="60"/>
  <c r="EP143" i="60"/>
  <c r="EQ143" i="60"/>
  <c r="ER143" i="60"/>
  <c r="ES143" i="60"/>
  <c r="ET143" i="60"/>
  <c r="EU143" i="60"/>
  <c r="EV143" i="60"/>
  <c r="EW143" i="60"/>
  <c r="EX143" i="60"/>
  <c r="EY143" i="60"/>
  <c r="EZ143" i="60"/>
  <c r="FA143" i="60"/>
  <c r="FB143" i="60"/>
  <c r="FC143" i="60"/>
  <c r="FD143" i="60"/>
  <c r="FE143" i="60"/>
  <c r="FF143" i="60"/>
  <c r="FG143" i="60"/>
  <c r="FH143" i="60"/>
  <c r="FI143" i="60"/>
  <c r="FJ143" i="60"/>
  <c r="FK143" i="60"/>
  <c r="FL143" i="60"/>
  <c r="FM143" i="60"/>
  <c r="FN143" i="60"/>
  <c r="FO143" i="60"/>
  <c r="FP143" i="60"/>
  <c r="FQ143" i="60"/>
  <c r="FR143" i="60"/>
  <c r="FS143" i="60"/>
  <c r="FT143" i="60"/>
  <c r="FU143" i="60"/>
  <c r="FV143" i="60"/>
  <c r="FW143" i="60"/>
  <c r="FX143" i="60"/>
  <c r="FY143" i="60"/>
  <c r="FZ143" i="60"/>
  <c r="GA143" i="60"/>
  <c r="GB143" i="60"/>
  <c r="GC143" i="60"/>
  <c r="GD143" i="60"/>
  <c r="GE143" i="60"/>
  <c r="GF143" i="60"/>
  <c r="GG143" i="60"/>
  <c r="GH143" i="60"/>
  <c r="GI143" i="60"/>
  <c r="GJ143" i="60"/>
  <c r="GK143" i="60"/>
  <c r="GL143" i="60"/>
  <c r="GM143" i="60"/>
  <c r="GN143" i="60"/>
  <c r="GO143" i="60"/>
  <c r="GP143" i="60"/>
  <c r="GQ143" i="60"/>
  <c r="GR143" i="60"/>
  <c r="GS143" i="60"/>
  <c r="I144" i="60"/>
  <c r="I145" i="60"/>
  <c r="I146" i="60"/>
  <c r="I147" i="60"/>
  <c r="I148" i="60"/>
  <c r="I149" i="60"/>
  <c r="I150" i="60"/>
  <c r="I151" i="60"/>
  <c r="I152" i="60"/>
  <c r="I153" i="60"/>
  <c r="D155" i="60"/>
  <c r="J155" i="60"/>
  <c r="K155" i="60"/>
  <c r="L155" i="60"/>
  <c r="M155" i="60"/>
  <c r="N155" i="60"/>
  <c r="O155" i="60"/>
  <c r="P155" i="60"/>
  <c r="Q155" i="60"/>
  <c r="R155" i="60"/>
  <c r="S155" i="60"/>
  <c r="T155" i="60"/>
  <c r="U155" i="60"/>
  <c r="V155" i="60"/>
  <c r="W155" i="60"/>
  <c r="X155" i="60"/>
  <c r="Y155" i="60"/>
  <c r="Z155" i="60"/>
  <c r="AA155" i="60"/>
  <c r="AB155" i="60"/>
  <c r="AC155" i="60"/>
  <c r="AD155" i="60"/>
  <c r="AE155" i="60"/>
  <c r="AF155" i="60"/>
  <c r="AG155" i="60"/>
  <c r="AH155" i="60"/>
  <c r="AI155" i="60"/>
  <c r="AJ155" i="60"/>
  <c r="AK155" i="60"/>
  <c r="AL155" i="60"/>
  <c r="AM155" i="60"/>
  <c r="AN155" i="60"/>
  <c r="AO155" i="60"/>
  <c r="AP155" i="60"/>
  <c r="AQ155" i="60"/>
  <c r="AR155" i="60"/>
  <c r="AS155" i="60"/>
  <c r="AT155" i="60"/>
  <c r="AU155" i="60"/>
  <c r="AV155" i="60"/>
  <c r="AW155" i="60"/>
  <c r="AX155" i="60"/>
  <c r="AY155" i="60"/>
  <c r="AZ155" i="60"/>
  <c r="BA155" i="60"/>
  <c r="BB155" i="60"/>
  <c r="BC155" i="60"/>
  <c r="BD155" i="60"/>
  <c r="BE155" i="60"/>
  <c r="BF155" i="60"/>
  <c r="BG155" i="60"/>
  <c r="BH155" i="60"/>
  <c r="BI155" i="60"/>
  <c r="BJ155" i="60"/>
  <c r="BK155" i="60"/>
  <c r="BL155" i="60"/>
  <c r="BM155" i="60"/>
  <c r="BN155" i="60"/>
  <c r="BO155" i="60"/>
  <c r="BP155" i="60"/>
  <c r="BQ155" i="60"/>
  <c r="BR155" i="60"/>
  <c r="BS155" i="60"/>
  <c r="BT155" i="60"/>
  <c r="BU155" i="60"/>
  <c r="BV155" i="60"/>
  <c r="BW155" i="60"/>
  <c r="BX155" i="60"/>
  <c r="BY155" i="60"/>
  <c r="BZ155" i="60"/>
  <c r="CA155" i="60"/>
  <c r="CB155" i="60"/>
  <c r="CC155" i="60"/>
  <c r="CD155" i="60"/>
  <c r="CE155" i="60"/>
  <c r="CF155" i="60"/>
  <c r="CG155" i="60"/>
  <c r="CH155" i="60"/>
  <c r="CI155" i="60"/>
  <c r="CJ155" i="60"/>
  <c r="CK155" i="60"/>
  <c r="CL155" i="60"/>
  <c r="CM155" i="60"/>
  <c r="CN155" i="60"/>
  <c r="CO155" i="60"/>
  <c r="CP155" i="60"/>
  <c r="CQ155" i="60"/>
  <c r="CR155" i="60"/>
  <c r="CS155" i="60"/>
  <c r="CT155" i="60"/>
  <c r="CU155" i="60"/>
  <c r="CV155" i="60"/>
  <c r="CW155" i="60"/>
  <c r="CX155" i="60"/>
  <c r="CY155" i="60"/>
  <c r="CZ155" i="60"/>
  <c r="DA155" i="60"/>
  <c r="DB155" i="60"/>
  <c r="DC155" i="60"/>
  <c r="DD155" i="60"/>
  <c r="DE155" i="60"/>
  <c r="DF155" i="60"/>
  <c r="DG155" i="60"/>
  <c r="DH155" i="60"/>
  <c r="DI155" i="60"/>
  <c r="DJ155" i="60"/>
  <c r="DK155" i="60"/>
  <c r="DL155" i="60"/>
  <c r="DM155" i="60"/>
  <c r="DN155" i="60"/>
  <c r="DO155" i="60"/>
  <c r="DP155" i="60"/>
  <c r="DQ155" i="60"/>
  <c r="DR155" i="60"/>
  <c r="DS155" i="60"/>
  <c r="DT155" i="60"/>
  <c r="DU155" i="60"/>
  <c r="DV155" i="60"/>
  <c r="DW155" i="60"/>
  <c r="DX155" i="60"/>
  <c r="DY155" i="60"/>
  <c r="DZ155" i="60"/>
  <c r="EA155" i="60"/>
  <c r="EB155" i="60"/>
  <c r="EC155" i="60"/>
  <c r="ED155" i="60"/>
  <c r="EE155" i="60"/>
  <c r="EF155" i="60"/>
  <c r="EG155" i="60"/>
  <c r="EH155" i="60"/>
  <c r="EI155" i="60"/>
  <c r="EJ155" i="60"/>
  <c r="EK155" i="60"/>
  <c r="EL155" i="60"/>
  <c r="EM155" i="60"/>
  <c r="EN155" i="60"/>
  <c r="EO155" i="60"/>
  <c r="EP155" i="60"/>
  <c r="EQ155" i="60"/>
  <c r="ER155" i="60"/>
  <c r="ES155" i="60"/>
  <c r="ET155" i="60"/>
  <c r="EU155" i="60"/>
  <c r="EV155" i="60"/>
  <c r="EW155" i="60"/>
  <c r="EX155" i="60"/>
  <c r="EY155" i="60"/>
  <c r="EZ155" i="60"/>
  <c r="FA155" i="60"/>
  <c r="FB155" i="60"/>
  <c r="FC155" i="60"/>
  <c r="FD155" i="60"/>
  <c r="FE155" i="60"/>
  <c r="FF155" i="60"/>
  <c r="FG155" i="60"/>
  <c r="FH155" i="60"/>
  <c r="FI155" i="60"/>
  <c r="FJ155" i="60"/>
  <c r="FK155" i="60"/>
  <c r="FL155" i="60"/>
  <c r="FM155" i="60"/>
  <c r="FN155" i="60"/>
  <c r="FO155" i="60"/>
  <c r="FP155" i="60"/>
  <c r="FQ155" i="60"/>
  <c r="FR155" i="60"/>
  <c r="FS155" i="60"/>
  <c r="FT155" i="60"/>
  <c r="FU155" i="60"/>
  <c r="FV155" i="60"/>
  <c r="FW155" i="60"/>
  <c r="FX155" i="60"/>
  <c r="FY155" i="60"/>
  <c r="FZ155" i="60"/>
  <c r="GA155" i="60"/>
  <c r="GB155" i="60"/>
  <c r="GC155" i="60"/>
  <c r="GD155" i="60"/>
  <c r="GE155" i="60"/>
  <c r="GF155" i="60"/>
  <c r="GG155" i="60"/>
  <c r="GH155" i="60"/>
  <c r="GI155" i="60"/>
  <c r="GJ155" i="60"/>
  <c r="GK155" i="60"/>
  <c r="GL155" i="60"/>
  <c r="GM155" i="60"/>
  <c r="GN155" i="60"/>
  <c r="GO155" i="60"/>
  <c r="GP155" i="60"/>
  <c r="GQ155" i="60"/>
  <c r="GR155" i="60"/>
  <c r="GS155" i="60"/>
  <c r="I156" i="60"/>
  <c r="I157" i="60"/>
  <c r="I155" i="60" s="1"/>
  <c r="J159" i="60"/>
  <c r="K159" i="60"/>
  <c r="L159" i="60"/>
  <c r="M159" i="60"/>
  <c r="N159" i="60"/>
  <c r="O159" i="60"/>
  <c r="P159" i="60"/>
  <c r="Q159" i="60"/>
  <c r="R159" i="60"/>
  <c r="S159" i="60"/>
  <c r="T159" i="60"/>
  <c r="U159" i="60"/>
  <c r="V159" i="60"/>
  <c r="W159" i="60"/>
  <c r="X159" i="60"/>
  <c r="Y159" i="60"/>
  <c r="Z159" i="60"/>
  <c r="AA159" i="60"/>
  <c r="AB159" i="60"/>
  <c r="AC159" i="60"/>
  <c r="AD159" i="60"/>
  <c r="AE159" i="60"/>
  <c r="AF159" i="60"/>
  <c r="AG159" i="60"/>
  <c r="AH159" i="60"/>
  <c r="AI159" i="60"/>
  <c r="AJ159" i="60"/>
  <c r="AK159" i="60"/>
  <c r="AL159" i="60"/>
  <c r="AM159" i="60"/>
  <c r="AN159" i="60"/>
  <c r="AO159" i="60"/>
  <c r="AP159" i="60"/>
  <c r="AQ159" i="60"/>
  <c r="AR159" i="60"/>
  <c r="AS159" i="60"/>
  <c r="AT159" i="60"/>
  <c r="AU159" i="60"/>
  <c r="AV159" i="60"/>
  <c r="AW159" i="60"/>
  <c r="AX159" i="60"/>
  <c r="AY159" i="60"/>
  <c r="AZ159" i="60"/>
  <c r="BA159" i="60"/>
  <c r="BB159" i="60"/>
  <c r="BC159" i="60"/>
  <c r="BD159" i="60"/>
  <c r="BE159" i="60"/>
  <c r="BF159" i="60"/>
  <c r="BG159" i="60"/>
  <c r="BH159" i="60"/>
  <c r="BI159" i="60"/>
  <c r="BJ159" i="60"/>
  <c r="BK159" i="60"/>
  <c r="BL159" i="60"/>
  <c r="BM159" i="60"/>
  <c r="BN159" i="60"/>
  <c r="BO159" i="60"/>
  <c r="BP159" i="60"/>
  <c r="BQ159" i="60"/>
  <c r="BR159" i="60"/>
  <c r="BS159" i="60"/>
  <c r="BT159" i="60"/>
  <c r="BU159" i="60"/>
  <c r="BV159" i="60"/>
  <c r="BW159" i="60"/>
  <c r="BX159" i="60"/>
  <c r="BY159" i="60"/>
  <c r="BZ159" i="60"/>
  <c r="CA159" i="60"/>
  <c r="CB159" i="60"/>
  <c r="CC159" i="60"/>
  <c r="CD159" i="60"/>
  <c r="CE159" i="60"/>
  <c r="CF159" i="60"/>
  <c r="CG159" i="60"/>
  <c r="CH159" i="60"/>
  <c r="CI159" i="60"/>
  <c r="CJ159" i="60"/>
  <c r="CK159" i="60"/>
  <c r="CL159" i="60"/>
  <c r="CM159" i="60"/>
  <c r="CN159" i="60"/>
  <c r="CO159" i="60"/>
  <c r="CP159" i="60"/>
  <c r="CQ159" i="60"/>
  <c r="CR159" i="60"/>
  <c r="CS159" i="60"/>
  <c r="CT159" i="60"/>
  <c r="CU159" i="60"/>
  <c r="CV159" i="60"/>
  <c r="CW159" i="60"/>
  <c r="CX159" i="60"/>
  <c r="CY159" i="60"/>
  <c r="CZ159" i="60"/>
  <c r="DA159" i="60"/>
  <c r="DB159" i="60"/>
  <c r="DC159" i="60"/>
  <c r="DD159" i="60"/>
  <c r="DE159" i="60"/>
  <c r="DF159" i="60"/>
  <c r="DG159" i="60"/>
  <c r="DH159" i="60"/>
  <c r="DI159" i="60"/>
  <c r="DJ159" i="60"/>
  <c r="DK159" i="60"/>
  <c r="DL159" i="60"/>
  <c r="DM159" i="60"/>
  <c r="DN159" i="60"/>
  <c r="DO159" i="60"/>
  <c r="DP159" i="60"/>
  <c r="DQ159" i="60"/>
  <c r="DR159" i="60"/>
  <c r="DS159" i="60"/>
  <c r="DT159" i="60"/>
  <c r="DU159" i="60"/>
  <c r="DV159" i="60"/>
  <c r="DW159" i="60"/>
  <c r="DX159" i="60"/>
  <c r="DY159" i="60"/>
  <c r="DZ159" i="60"/>
  <c r="EA159" i="60"/>
  <c r="EB159" i="60"/>
  <c r="EC159" i="60"/>
  <c r="ED159" i="60"/>
  <c r="EE159" i="60"/>
  <c r="EF159" i="60"/>
  <c r="EG159" i="60"/>
  <c r="EH159" i="60"/>
  <c r="EI159" i="60"/>
  <c r="EJ159" i="60"/>
  <c r="EK159" i="60"/>
  <c r="EL159" i="60"/>
  <c r="EM159" i="60"/>
  <c r="EN159" i="60"/>
  <c r="EO159" i="60"/>
  <c r="EP159" i="60"/>
  <c r="EQ159" i="60"/>
  <c r="ER159" i="60"/>
  <c r="ES159" i="60"/>
  <c r="ET159" i="60"/>
  <c r="EU159" i="60"/>
  <c r="EV159" i="60"/>
  <c r="EW159" i="60"/>
  <c r="EX159" i="60"/>
  <c r="EY159" i="60"/>
  <c r="EZ159" i="60"/>
  <c r="FA159" i="60"/>
  <c r="FB159" i="60"/>
  <c r="FC159" i="60"/>
  <c r="FD159" i="60"/>
  <c r="FE159" i="60"/>
  <c r="FF159" i="60"/>
  <c r="FG159" i="60"/>
  <c r="FH159" i="60"/>
  <c r="FI159" i="60"/>
  <c r="FJ159" i="60"/>
  <c r="FK159" i="60"/>
  <c r="FL159" i="60"/>
  <c r="FM159" i="60"/>
  <c r="FN159" i="60"/>
  <c r="FO159" i="60"/>
  <c r="FP159" i="60"/>
  <c r="FQ159" i="60"/>
  <c r="FR159" i="60"/>
  <c r="FS159" i="60"/>
  <c r="FT159" i="60"/>
  <c r="FU159" i="60"/>
  <c r="FV159" i="60"/>
  <c r="FW159" i="60"/>
  <c r="FX159" i="60"/>
  <c r="FY159" i="60"/>
  <c r="FZ159" i="60"/>
  <c r="GA159" i="60"/>
  <c r="GB159" i="60"/>
  <c r="GC159" i="60"/>
  <c r="GD159" i="60"/>
  <c r="GE159" i="60"/>
  <c r="GF159" i="60"/>
  <c r="GG159" i="60"/>
  <c r="GH159" i="60"/>
  <c r="GI159" i="60"/>
  <c r="GJ159" i="60"/>
  <c r="GK159" i="60"/>
  <c r="GL159" i="60"/>
  <c r="GM159" i="60"/>
  <c r="GN159" i="60"/>
  <c r="GO159" i="60"/>
  <c r="GP159" i="60"/>
  <c r="GQ159" i="60"/>
  <c r="GR159" i="60"/>
  <c r="GS159" i="60"/>
  <c r="I160" i="60"/>
  <c r="I161" i="60"/>
  <c r="I162" i="60"/>
  <c r="I163" i="60"/>
  <c r="D171" i="60"/>
  <c r="I171" i="60"/>
  <c r="D172" i="60"/>
  <c r="J172" i="60"/>
  <c r="K172" i="60"/>
  <c r="L172" i="60"/>
  <c r="M172" i="60"/>
  <c r="N172" i="60"/>
  <c r="N170" i="60" s="1"/>
  <c r="O172" i="60"/>
  <c r="P172" i="60"/>
  <c r="Q172" i="60"/>
  <c r="R172" i="60"/>
  <c r="S172" i="60"/>
  <c r="T172" i="60"/>
  <c r="U172" i="60"/>
  <c r="V172" i="60"/>
  <c r="W172" i="60"/>
  <c r="X172" i="60"/>
  <c r="Y172" i="60"/>
  <c r="Z172" i="60"/>
  <c r="AA172" i="60"/>
  <c r="AB172" i="60"/>
  <c r="AC172" i="60"/>
  <c r="AD172" i="60"/>
  <c r="AE172" i="60"/>
  <c r="AF172" i="60"/>
  <c r="AG172" i="60"/>
  <c r="AH172" i="60"/>
  <c r="AI172" i="60"/>
  <c r="AJ172" i="60"/>
  <c r="AK172" i="60"/>
  <c r="AL172" i="60"/>
  <c r="AM172" i="60"/>
  <c r="AN172" i="60"/>
  <c r="AO172" i="60"/>
  <c r="AP172" i="60"/>
  <c r="AQ172" i="60"/>
  <c r="AR172" i="60"/>
  <c r="AS172" i="60"/>
  <c r="AT172" i="60"/>
  <c r="AU172" i="60"/>
  <c r="AV172" i="60"/>
  <c r="AW172" i="60"/>
  <c r="AX172" i="60"/>
  <c r="AY172" i="60"/>
  <c r="AZ172" i="60"/>
  <c r="BA172" i="60"/>
  <c r="BB172" i="60"/>
  <c r="BC172" i="60"/>
  <c r="BD172" i="60"/>
  <c r="BE172" i="60"/>
  <c r="BF172" i="60"/>
  <c r="BG172" i="60"/>
  <c r="BH172" i="60"/>
  <c r="BI172" i="60"/>
  <c r="BJ172" i="60"/>
  <c r="BK172" i="60"/>
  <c r="BL172" i="60"/>
  <c r="BM172" i="60"/>
  <c r="BN172" i="60"/>
  <c r="BO172" i="60"/>
  <c r="BP172" i="60"/>
  <c r="BQ172" i="60"/>
  <c r="BR172" i="60"/>
  <c r="BS172" i="60"/>
  <c r="BT172" i="60"/>
  <c r="BU172" i="60"/>
  <c r="BV172" i="60"/>
  <c r="BW172" i="60"/>
  <c r="BX172" i="60"/>
  <c r="BY172" i="60"/>
  <c r="BZ172" i="60"/>
  <c r="CA172" i="60"/>
  <c r="CB172" i="60"/>
  <c r="CC172" i="60"/>
  <c r="CD172" i="60"/>
  <c r="CE172" i="60"/>
  <c r="CF172" i="60"/>
  <c r="CG172" i="60"/>
  <c r="CH172" i="60"/>
  <c r="CH170" i="60" s="1"/>
  <c r="CI172" i="60"/>
  <c r="CJ172" i="60"/>
  <c r="CK172" i="60"/>
  <c r="CL172" i="60"/>
  <c r="CM172" i="60"/>
  <c r="CN172" i="60"/>
  <c r="CO172" i="60"/>
  <c r="CP172" i="60"/>
  <c r="CQ172" i="60"/>
  <c r="CR172" i="60"/>
  <c r="CS172" i="60"/>
  <c r="CT172" i="60"/>
  <c r="CU172" i="60"/>
  <c r="CV172" i="60"/>
  <c r="CW172" i="60"/>
  <c r="CX172" i="60"/>
  <c r="CY172" i="60"/>
  <c r="CZ172" i="60"/>
  <c r="DA172" i="60"/>
  <c r="DB172" i="60"/>
  <c r="DC172" i="60"/>
  <c r="DD172" i="60"/>
  <c r="DE172" i="60"/>
  <c r="DF172" i="60"/>
  <c r="DG172" i="60"/>
  <c r="DH172" i="60"/>
  <c r="DI172" i="60"/>
  <c r="DJ172" i="60"/>
  <c r="DK172" i="60"/>
  <c r="DL172" i="60"/>
  <c r="DM172" i="60"/>
  <c r="DN172" i="60"/>
  <c r="DO172" i="60"/>
  <c r="DP172" i="60"/>
  <c r="DQ172" i="60"/>
  <c r="DR172" i="60"/>
  <c r="DS172" i="60"/>
  <c r="DT172" i="60"/>
  <c r="DU172" i="60"/>
  <c r="DV172" i="60"/>
  <c r="DW172" i="60"/>
  <c r="DX172" i="60"/>
  <c r="DY172" i="60"/>
  <c r="DZ172" i="60"/>
  <c r="EA172" i="60"/>
  <c r="EB172" i="60"/>
  <c r="EC172" i="60"/>
  <c r="ED172" i="60"/>
  <c r="EE172" i="60"/>
  <c r="EF172" i="60"/>
  <c r="EG172" i="60"/>
  <c r="EH172" i="60"/>
  <c r="EI172" i="60"/>
  <c r="EJ172" i="60"/>
  <c r="EK172" i="60"/>
  <c r="EL172" i="60"/>
  <c r="EM172" i="60"/>
  <c r="EN172" i="60"/>
  <c r="EO172" i="60"/>
  <c r="EP172" i="60"/>
  <c r="EQ172" i="60"/>
  <c r="ER172" i="60"/>
  <c r="ES172" i="60"/>
  <c r="ET172" i="60"/>
  <c r="EU172" i="60"/>
  <c r="EV172" i="60"/>
  <c r="EW172" i="60"/>
  <c r="EX172" i="60"/>
  <c r="EY172" i="60"/>
  <c r="EZ172" i="60"/>
  <c r="FA172" i="60"/>
  <c r="FB172" i="60"/>
  <c r="FC172" i="60"/>
  <c r="FD172" i="60"/>
  <c r="FE172" i="60"/>
  <c r="FF172" i="60"/>
  <c r="FG172" i="60"/>
  <c r="FH172" i="60"/>
  <c r="FI172" i="60"/>
  <c r="FJ172" i="60"/>
  <c r="FK172" i="60"/>
  <c r="FL172" i="60"/>
  <c r="FM172" i="60"/>
  <c r="FN172" i="60"/>
  <c r="FN170" i="60" s="1"/>
  <c r="FO172" i="60"/>
  <c r="FP172" i="60"/>
  <c r="FQ172" i="60"/>
  <c r="FR172" i="60"/>
  <c r="FS172" i="60"/>
  <c r="FT172" i="60"/>
  <c r="FU172" i="60"/>
  <c r="FV172" i="60"/>
  <c r="FW172" i="60"/>
  <c r="FX172" i="60"/>
  <c r="FY172" i="60"/>
  <c r="FZ172" i="60"/>
  <c r="GA172" i="60"/>
  <c r="GB172" i="60"/>
  <c r="GC172" i="60"/>
  <c r="GD172" i="60"/>
  <c r="GE172" i="60"/>
  <c r="GF172" i="60"/>
  <c r="GG172" i="60"/>
  <c r="GH172" i="60"/>
  <c r="GI172" i="60"/>
  <c r="GJ172" i="60"/>
  <c r="GK172" i="60"/>
  <c r="GL172" i="60"/>
  <c r="GM172" i="60"/>
  <c r="GN172" i="60"/>
  <c r="GO172" i="60"/>
  <c r="GP172" i="60"/>
  <c r="GQ172" i="60"/>
  <c r="GR172" i="60"/>
  <c r="GS172" i="60"/>
  <c r="I173" i="60"/>
  <c r="I174" i="60"/>
  <c r="I175" i="60"/>
  <c r="I176" i="60"/>
  <c r="D177" i="60"/>
  <c r="J177" i="60"/>
  <c r="J170" i="60" s="1"/>
  <c r="K177" i="60"/>
  <c r="K170" i="60" s="1"/>
  <c r="L177" i="60"/>
  <c r="M177" i="60"/>
  <c r="N177" i="60"/>
  <c r="O177" i="60"/>
  <c r="P177" i="60"/>
  <c r="Q177" i="60"/>
  <c r="R177" i="60"/>
  <c r="S177" i="60"/>
  <c r="T177" i="60"/>
  <c r="U177" i="60"/>
  <c r="V177" i="60"/>
  <c r="V170" i="60" s="1"/>
  <c r="W177" i="60"/>
  <c r="W170" i="60" s="1"/>
  <c r="X177" i="60"/>
  <c r="Y177" i="60"/>
  <c r="Z177" i="60"/>
  <c r="AA177" i="60"/>
  <c r="AB177" i="60"/>
  <c r="AC177" i="60"/>
  <c r="AD177" i="60"/>
  <c r="AE177" i="60"/>
  <c r="AF177" i="60"/>
  <c r="AG177" i="60"/>
  <c r="AH177" i="60"/>
  <c r="AH170" i="60" s="1"/>
  <c r="AI177" i="60"/>
  <c r="AI170" i="60" s="1"/>
  <c r="AJ177" i="60"/>
  <c r="AK177" i="60"/>
  <c r="AL177" i="60"/>
  <c r="AM177" i="60"/>
  <c r="AN177" i="60"/>
  <c r="AO177" i="60"/>
  <c r="AP177" i="60"/>
  <c r="AQ177" i="60"/>
  <c r="AR177" i="60"/>
  <c r="AS177" i="60"/>
  <c r="AT177" i="60"/>
  <c r="AU177" i="60"/>
  <c r="AU170" i="60" s="1"/>
  <c r="AV177" i="60"/>
  <c r="AW177" i="60"/>
  <c r="AX177" i="60"/>
  <c r="AY177" i="60"/>
  <c r="AZ177" i="60"/>
  <c r="BA177" i="60"/>
  <c r="BB177" i="60"/>
  <c r="BC177" i="60"/>
  <c r="BD177" i="60"/>
  <c r="BE177" i="60"/>
  <c r="BF177" i="60"/>
  <c r="BF170" i="60" s="1"/>
  <c r="BG177" i="60"/>
  <c r="BG170" i="60" s="1"/>
  <c r="BH177" i="60"/>
  <c r="BI177" i="60"/>
  <c r="BJ177" i="60"/>
  <c r="BK177" i="60"/>
  <c r="BL177" i="60"/>
  <c r="BM177" i="60"/>
  <c r="BN177" i="60"/>
  <c r="BO177" i="60"/>
  <c r="BP177" i="60"/>
  <c r="BQ177" i="60"/>
  <c r="BR177" i="60"/>
  <c r="BR170" i="60" s="1"/>
  <c r="BS177" i="60"/>
  <c r="BS170" i="60" s="1"/>
  <c r="BT177" i="60"/>
  <c r="BU177" i="60"/>
  <c r="BV177" i="60"/>
  <c r="BW177" i="60"/>
  <c r="BX177" i="60"/>
  <c r="BY177" i="60"/>
  <c r="BZ177" i="60"/>
  <c r="CA177" i="60"/>
  <c r="CB177" i="60"/>
  <c r="CC177" i="60"/>
  <c r="CD177" i="60"/>
  <c r="CD170" i="60" s="1"/>
  <c r="CE177" i="60"/>
  <c r="CE170" i="60" s="1"/>
  <c r="CF177" i="60"/>
  <c r="CG177" i="60"/>
  <c r="CH177" i="60"/>
  <c r="CI177" i="60"/>
  <c r="CJ177" i="60"/>
  <c r="CK177" i="60"/>
  <c r="CL177" i="60"/>
  <c r="CM177" i="60"/>
  <c r="CN177" i="60"/>
  <c r="CO177" i="60"/>
  <c r="CP177" i="60"/>
  <c r="CQ177" i="60"/>
  <c r="CQ170" i="60" s="1"/>
  <c r="CR177" i="60"/>
  <c r="CS177" i="60"/>
  <c r="CT177" i="60"/>
  <c r="CU177" i="60"/>
  <c r="CV177" i="60"/>
  <c r="CW177" i="60"/>
  <c r="CX177" i="60"/>
  <c r="CY177" i="60"/>
  <c r="CZ177" i="60"/>
  <c r="DA177" i="60"/>
  <c r="DB177" i="60"/>
  <c r="DB170" i="60" s="1"/>
  <c r="DC177" i="60"/>
  <c r="DC170" i="60" s="1"/>
  <c r="DD177" i="60"/>
  <c r="DE177" i="60"/>
  <c r="DF177" i="60"/>
  <c r="DG177" i="60"/>
  <c r="DH177" i="60"/>
  <c r="DI177" i="60"/>
  <c r="DJ177" i="60"/>
  <c r="DK177" i="60"/>
  <c r="DL177" i="60"/>
  <c r="DM177" i="60"/>
  <c r="DN177" i="60"/>
  <c r="DO177" i="60"/>
  <c r="DO170" i="60" s="1"/>
  <c r="DP177" i="60"/>
  <c r="DQ177" i="60"/>
  <c r="DR177" i="60"/>
  <c r="DS177" i="60"/>
  <c r="DT177" i="60"/>
  <c r="DU177" i="60"/>
  <c r="DV177" i="60"/>
  <c r="DW177" i="60"/>
  <c r="DX177" i="60"/>
  <c r="DY177" i="60"/>
  <c r="DZ177" i="60"/>
  <c r="DZ170" i="60" s="1"/>
  <c r="EA177" i="60"/>
  <c r="EA170" i="60" s="1"/>
  <c r="EB177" i="60"/>
  <c r="EC177" i="60"/>
  <c r="ED177" i="60"/>
  <c r="EE177" i="60"/>
  <c r="EF177" i="60"/>
  <c r="EG177" i="60"/>
  <c r="EH177" i="60"/>
  <c r="EI177" i="60"/>
  <c r="EJ177" i="60"/>
  <c r="EK177" i="60"/>
  <c r="EL177" i="60"/>
  <c r="EL170" i="60" s="1"/>
  <c r="EM177" i="60"/>
  <c r="EN177" i="60"/>
  <c r="EO177" i="60"/>
  <c r="EP177" i="60"/>
  <c r="EQ177" i="60"/>
  <c r="ER177" i="60"/>
  <c r="ES177" i="60"/>
  <c r="ET177" i="60"/>
  <c r="EU177" i="60"/>
  <c r="EV177" i="60"/>
  <c r="EW177" i="60"/>
  <c r="EX177" i="60"/>
  <c r="EY177" i="60"/>
  <c r="EY170" i="60" s="1"/>
  <c r="EZ177" i="60"/>
  <c r="FA177" i="60"/>
  <c r="FB177" i="60"/>
  <c r="FC177" i="60"/>
  <c r="FD177" i="60"/>
  <c r="FE177" i="60"/>
  <c r="FF177" i="60"/>
  <c r="FG177" i="60"/>
  <c r="FH177" i="60"/>
  <c r="FI177" i="60"/>
  <c r="FJ177" i="60"/>
  <c r="FJ170" i="60" s="1"/>
  <c r="FK177" i="60"/>
  <c r="FK170" i="60" s="1"/>
  <c r="FL177" i="60"/>
  <c r="FM177" i="60"/>
  <c r="FN177" i="60"/>
  <c r="FO177" i="60"/>
  <c r="FP177" i="60"/>
  <c r="FQ177" i="60"/>
  <c r="FR177" i="60"/>
  <c r="FS177" i="60"/>
  <c r="FT177" i="60"/>
  <c r="FU177" i="60"/>
  <c r="FV177" i="60"/>
  <c r="FW177" i="60"/>
  <c r="FW170" i="60" s="1"/>
  <c r="FX177" i="60"/>
  <c r="FY177" i="60"/>
  <c r="FZ177" i="60"/>
  <c r="GA177" i="60"/>
  <c r="GB177" i="60"/>
  <c r="GC177" i="60"/>
  <c r="GD177" i="60"/>
  <c r="GE177" i="60"/>
  <c r="GF177" i="60"/>
  <c r="GG177" i="60"/>
  <c r="GH177" i="60"/>
  <c r="GI177" i="60"/>
  <c r="GI170" i="60" s="1"/>
  <c r="GJ177" i="60"/>
  <c r="GK177" i="60"/>
  <c r="GL177" i="60"/>
  <c r="GM177" i="60"/>
  <c r="GN177" i="60"/>
  <c r="GO177" i="60"/>
  <c r="GP177" i="60"/>
  <c r="GQ177" i="60"/>
  <c r="GR177" i="60"/>
  <c r="GS177" i="60"/>
  <c r="I178" i="60"/>
  <c r="I179" i="60"/>
  <c r="I180" i="60"/>
  <c r="D181" i="60"/>
  <c r="I181" i="60"/>
  <c r="J182" i="60"/>
  <c r="K182" i="60"/>
  <c r="L182" i="60"/>
  <c r="M182" i="60"/>
  <c r="N182" i="60"/>
  <c r="O182" i="60"/>
  <c r="P182" i="60"/>
  <c r="Q182" i="60"/>
  <c r="R182" i="60"/>
  <c r="S182" i="60"/>
  <c r="T182" i="60"/>
  <c r="U182" i="60"/>
  <c r="V182" i="60"/>
  <c r="W182" i="60"/>
  <c r="X182" i="60"/>
  <c r="Y182" i="60"/>
  <c r="Z182" i="60"/>
  <c r="AA182" i="60"/>
  <c r="AB182" i="60"/>
  <c r="AC182" i="60"/>
  <c r="AD182" i="60"/>
  <c r="AE182" i="60"/>
  <c r="AF182" i="60"/>
  <c r="AG182" i="60"/>
  <c r="AH182" i="60"/>
  <c r="AI182" i="60"/>
  <c r="AJ182" i="60"/>
  <c r="AK182" i="60"/>
  <c r="AL182" i="60"/>
  <c r="AM182" i="60"/>
  <c r="AN182" i="60"/>
  <c r="AO182" i="60"/>
  <c r="AP182" i="60"/>
  <c r="AQ182" i="60"/>
  <c r="AR182" i="60"/>
  <c r="AS182" i="60"/>
  <c r="AT182" i="60"/>
  <c r="AU182" i="60"/>
  <c r="AV182" i="60"/>
  <c r="AW182" i="60"/>
  <c r="AX182" i="60"/>
  <c r="AY182" i="60"/>
  <c r="AZ182" i="60"/>
  <c r="BA182" i="60"/>
  <c r="BB182" i="60"/>
  <c r="BC182" i="60"/>
  <c r="BD182" i="60"/>
  <c r="BE182" i="60"/>
  <c r="BF182" i="60"/>
  <c r="BG182" i="60"/>
  <c r="BH182" i="60"/>
  <c r="BI182" i="60"/>
  <c r="BJ182" i="60"/>
  <c r="BK182" i="60"/>
  <c r="BL182" i="60"/>
  <c r="BM182" i="60"/>
  <c r="BN182" i="60"/>
  <c r="BO182" i="60"/>
  <c r="BP182" i="60"/>
  <c r="BQ182" i="60"/>
  <c r="BR182" i="60"/>
  <c r="BS182" i="60"/>
  <c r="BT182" i="60"/>
  <c r="BU182" i="60"/>
  <c r="BV182" i="60"/>
  <c r="BW182" i="60"/>
  <c r="BX182" i="60"/>
  <c r="BY182" i="60"/>
  <c r="BZ182" i="60"/>
  <c r="CA182" i="60"/>
  <c r="CB182" i="60"/>
  <c r="CC182" i="60"/>
  <c r="CD182" i="60"/>
  <c r="CE182" i="60"/>
  <c r="CF182" i="60"/>
  <c r="CG182" i="60"/>
  <c r="CH182" i="60"/>
  <c r="CI182" i="60"/>
  <c r="CJ182" i="60"/>
  <c r="CK182" i="60"/>
  <c r="CL182" i="60"/>
  <c r="CM182" i="60"/>
  <c r="CN182" i="60"/>
  <c r="CO182" i="60"/>
  <c r="CP182" i="60"/>
  <c r="CQ182" i="60"/>
  <c r="CR182" i="60"/>
  <c r="CS182" i="60"/>
  <c r="CT182" i="60"/>
  <c r="CU182" i="60"/>
  <c r="CV182" i="60"/>
  <c r="CW182" i="60"/>
  <c r="CX182" i="60"/>
  <c r="CY182" i="60"/>
  <c r="CZ182" i="60"/>
  <c r="DA182" i="60"/>
  <c r="DB182" i="60"/>
  <c r="DC182" i="60"/>
  <c r="DD182" i="60"/>
  <c r="DE182" i="60"/>
  <c r="DF182" i="60"/>
  <c r="DG182" i="60"/>
  <c r="DH182" i="60"/>
  <c r="DI182" i="60"/>
  <c r="DJ182" i="60"/>
  <c r="DK182" i="60"/>
  <c r="DL182" i="60"/>
  <c r="DM182" i="60"/>
  <c r="DN182" i="60"/>
  <c r="DO182" i="60"/>
  <c r="DP182" i="60"/>
  <c r="DQ182" i="60"/>
  <c r="DR182" i="60"/>
  <c r="DS182" i="60"/>
  <c r="DT182" i="60"/>
  <c r="DU182" i="60"/>
  <c r="DV182" i="60"/>
  <c r="DW182" i="60"/>
  <c r="DX182" i="60"/>
  <c r="DY182" i="60"/>
  <c r="DZ182" i="60"/>
  <c r="EA182" i="60"/>
  <c r="EB182" i="60"/>
  <c r="EC182" i="60"/>
  <c r="ED182" i="60"/>
  <c r="EE182" i="60"/>
  <c r="EF182" i="60"/>
  <c r="EG182" i="60"/>
  <c r="EH182" i="60"/>
  <c r="EI182" i="60"/>
  <c r="EJ182" i="60"/>
  <c r="EK182" i="60"/>
  <c r="EL182" i="60"/>
  <c r="EM182" i="60"/>
  <c r="EN182" i="60"/>
  <c r="EO182" i="60"/>
  <c r="EP182" i="60"/>
  <c r="EQ182" i="60"/>
  <c r="ER182" i="60"/>
  <c r="ES182" i="60"/>
  <c r="ET182" i="60"/>
  <c r="EU182" i="60"/>
  <c r="EV182" i="60"/>
  <c r="EW182" i="60"/>
  <c r="EX182" i="60"/>
  <c r="EY182" i="60"/>
  <c r="EZ182" i="60"/>
  <c r="FA182" i="60"/>
  <c r="FB182" i="60"/>
  <c r="FC182" i="60"/>
  <c r="FD182" i="60"/>
  <c r="FE182" i="60"/>
  <c r="FF182" i="60"/>
  <c r="FG182" i="60"/>
  <c r="FH182" i="60"/>
  <c r="FI182" i="60"/>
  <c r="FJ182" i="60"/>
  <c r="FK182" i="60"/>
  <c r="FL182" i="60"/>
  <c r="FM182" i="60"/>
  <c r="FN182" i="60"/>
  <c r="FO182" i="60"/>
  <c r="FP182" i="60"/>
  <c r="FQ182" i="60"/>
  <c r="FR182" i="60"/>
  <c r="FS182" i="60"/>
  <c r="FT182" i="60"/>
  <c r="FU182" i="60"/>
  <c r="FV182" i="60"/>
  <c r="FW182" i="60"/>
  <c r="FX182" i="60"/>
  <c r="FY182" i="60"/>
  <c r="FZ182" i="60"/>
  <c r="GA182" i="60"/>
  <c r="GB182" i="60"/>
  <c r="GC182" i="60"/>
  <c r="GD182" i="60"/>
  <c r="GE182" i="60"/>
  <c r="GF182" i="60"/>
  <c r="GG182" i="60"/>
  <c r="GH182" i="60"/>
  <c r="GI182" i="60"/>
  <c r="GJ182" i="60"/>
  <c r="GK182" i="60"/>
  <c r="GL182" i="60"/>
  <c r="GM182" i="60"/>
  <c r="GN182" i="60"/>
  <c r="GO182" i="60"/>
  <c r="GP182" i="60"/>
  <c r="GQ182" i="60"/>
  <c r="GR182" i="60"/>
  <c r="GS182" i="60"/>
  <c r="D182" i="60"/>
  <c r="I183" i="60"/>
  <c r="I184" i="60"/>
  <c r="I185" i="60"/>
  <c r="J186" i="60"/>
  <c r="K186" i="60"/>
  <c r="L186" i="60"/>
  <c r="M186" i="60"/>
  <c r="N186" i="60"/>
  <c r="O186" i="60"/>
  <c r="P186" i="60"/>
  <c r="Q186" i="60"/>
  <c r="R186" i="60"/>
  <c r="S186" i="60"/>
  <c r="T186" i="60"/>
  <c r="U186" i="60"/>
  <c r="V186" i="60"/>
  <c r="W186" i="60"/>
  <c r="X186" i="60"/>
  <c r="Y186" i="60"/>
  <c r="Z186" i="60"/>
  <c r="AA186" i="60"/>
  <c r="AB186" i="60"/>
  <c r="AC186" i="60"/>
  <c r="AD186" i="60"/>
  <c r="AE186" i="60"/>
  <c r="AF186" i="60"/>
  <c r="AG186" i="60"/>
  <c r="AH186" i="60"/>
  <c r="AI186" i="60"/>
  <c r="AJ186" i="60"/>
  <c r="AK186" i="60"/>
  <c r="AL186" i="60"/>
  <c r="AM186" i="60"/>
  <c r="AN186" i="60"/>
  <c r="AO186" i="60"/>
  <c r="AP186" i="60"/>
  <c r="AQ186" i="60"/>
  <c r="AR186" i="60"/>
  <c r="AS186" i="60"/>
  <c r="AT186" i="60"/>
  <c r="AU186" i="60"/>
  <c r="AV186" i="60"/>
  <c r="AW186" i="60"/>
  <c r="AX186" i="60"/>
  <c r="AY186" i="60"/>
  <c r="AZ186" i="60"/>
  <c r="BA186" i="60"/>
  <c r="BB186" i="60"/>
  <c r="BC186" i="60"/>
  <c r="BD186" i="60"/>
  <c r="BE186" i="60"/>
  <c r="BF186" i="60"/>
  <c r="BG186" i="60"/>
  <c r="BH186" i="60"/>
  <c r="BI186" i="60"/>
  <c r="BJ186" i="60"/>
  <c r="BK186" i="60"/>
  <c r="BL186" i="60"/>
  <c r="BM186" i="60"/>
  <c r="BN186" i="60"/>
  <c r="BO186" i="60"/>
  <c r="BP186" i="60"/>
  <c r="BQ186" i="60"/>
  <c r="BR186" i="60"/>
  <c r="BS186" i="60"/>
  <c r="BT186" i="60"/>
  <c r="BU186" i="60"/>
  <c r="BV186" i="60"/>
  <c r="BW186" i="60"/>
  <c r="BX186" i="60"/>
  <c r="BY186" i="60"/>
  <c r="BZ186" i="60"/>
  <c r="CA186" i="60"/>
  <c r="CB186" i="60"/>
  <c r="CC186" i="60"/>
  <c r="CD186" i="60"/>
  <c r="CE186" i="60"/>
  <c r="CF186" i="60"/>
  <c r="CG186" i="60"/>
  <c r="CH186" i="60"/>
  <c r="CI186" i="60"/>
  <c r="CJ186" i="60"/>
  <c r="CK186" i="60"/>
  <c r="CL186" i="60"/>
  <c r="CM186" i="60"/>
  <c r="CN186" i="60"/>
  <c r="CO186" i="60"/>
  <c r="CP186" i="60"/>
  <c r="CQ186" i="60"/>
  <c r="CR186" i="60"/>
  <c r="CS186" i="60"/>
  <c r="CT186" i="60"/>
  <c r="CU186" i="60"/>
  <c r="CV186" i="60"/>
  <c r="CW186" i="60"/>
  <c r="CX186" i="60"/>
  <c r="CY186" i="60"/>
  <c r="CZ186" i="60"/>
  <c r="DA186" i="60"/>
  <c r="DB186" i="60"/>
  <c r="DC186" i="60"/>
  <c r="DD186" i="60"/>
  <c r="DE186" i="60"/>
  <c r="DF186" i="60"/>
  <c r="DG186" i="60"/>
  <c r="DH186" i="60"/>
  <c r="DI186" i="60"/>
  <c r="DJ186" i="60"/>
  <c r="DK186" i="60"/>
  <c r="DL186" i="60"/>
  <c r="DM186" i="60"/>
  <c r="DN186" i="60"/>
  <c r="DO186" i="60"/>
  <c r="DP186" i="60"/>
  <c r="DQ186" i="60"/>
  <c r="DR186" i="60"/>
  <c r="DS186" i="60"/>
  <c r="DT186" i="60"/>
  <c r="DU186" i="60"/>
  <c r="DV186" i="60"/>
  <c r="DW186" i="60"/>
  <c r="DX186" i="60"/>
  <c r="DY186" i="60"/>
  <c r="DZ186" i="60"/>
  <c r="EA186" i="60"/>
  <c r="EB186" i="60"/>
  <c r="EC186" i="60"/>
  <c r="ED186" i="60"/>
  <c r="EE186" i="60"/>
  <c r="EF186" i="60"/>
  <c r="EG186" i="60"/>
  <c r="EH186" i="60"/>
  <c r="EI186" i="60"/>
  <c r="EJ186" i="60"/>
  <c r="EK186" i="60"/>
  <c r="EL186" i="60"/>
  <c r="EM186" i="60"/>
  <c r="EN186" i="60"/>
  <c r="EO186" i="60"/>
  <c r="EP186" i="60"/>
  <c r="EQ186" i="60"/>
  <c r="ER186" i="60"/>
  <c r="ES186" i="60"/>
  <c r="ET186" i="60"/>
  <c r="EU186" i="60"/>
  <c r="EV186" i="60"/>
  <c r="EW186" i="60"/>
  <c r="EX186" i="60"/>
  <c r="EY186" i="60"/>
  <c r="EZ186" i="60"/>
  <c r="FA186" i="60"/>
  <c r="FB186" i="60"/>
  <c r="FC186" i="60"/>
  <c r="FD186" i="60"/>
  <c r="FE186" i="60"/>
  <c r="FF186" i="60"/>
  <c r="FG186" i="60"/>
  <c r="FH186" i="60"/>
  <c r="FI186" i="60"/>
  <c r="FJ186" i="60"/>
  <c r="FK186" i="60"/>
  <c r="FL186" i="60"/>
  <c r="FM186" i="60"/>
  <c r="FN186" i="60"/>
  <c r="FO186" i="60"/>
  <c r="FP186" i="60"/>
  <c r="FQ186" i="60"/>
  <c r="FR186" i="60"/>
  <c r="FS186" i="60"/>
  <c r="FT186" i="60"/>
  <c r="FU186" i="60"/>
  <c r="FV186" i="60"/>
  <c r="FW186" i="60"/>
  <c r="FX186" i="60"/>
  <c r="FY186" i="60"/>
  <c r="FZ186" i="60"/>
  <c r="GA186" i="60"/>
  <c r="GB186" i="60"/>
  <c r="GC186" i="60"/>
  <c r="GD186" i="60"/>
  <c r="GE186" i="60"/>
  <c r="GF186" i="60"/>
  <c r="GG186" i="60"/>
  <c r="GH186" i="60"/>
  <c r="GI186" i="60"/>
  <c r="GJ186" i="60"/>
  <c r="GK186" i="60"/>
  <c r="GL186" i="60"/>
  <c r="GM186" i="60"/>
  <c r="GN186" i="60"/>
  <c r="GO186" i="60"/>
  <c r="GP186" i="60"/>
  <c r="GQ186" i="60"/>
  <c r="GR186" i="60"/>
  <c r="GS186" i="60"/>
  <c r="D187" i="60"/>
  <c r="I187" i="60"/>
  <c r="D188" i="60"/>
  <c r="I188" i="60"/>
  <c r="I189" i="60"/>
  <c r="I190" i="60"/>
  <c r="I191" i="60"/>
  <c r="I192" i="60"/>
  <c r="I193" i="60"/>
  <c r="J195" i="60"/>
  <c r="K195" i="60"/>
  <c r="L195" i="60"/>
  <c r="M195" i="60"/>
  <c r="N195" i="60"/>
  <c r="O195" i="60"/>
  <c r="P195" i="60"/>
  <c r="Q195" i="60"/>
  <c r="R195" i="60"/>
  <c r="S195" i="60"/>
  <c r="T195" i="60"/>
  <c r="U195" i="60"/>
  <c r="V195" i="60"/>
  <c r="W195" i="60"/>
  <c r="X195" i="60"/>
  <c r="Y195" i="60"/>
  <c r="Z195" i="60"/>
  <c r="AA195" i="60"/>
  <c r="AB195" i="60"/>
  <c r="AC195" i="60"/>
  <c r="AD195" i="60"/>
  <c r="AE195" i="60"/>
  <c r="AF195" i="60"/>
  <c r="AG195" i="60"/>
  <c r="AH195" i="60"/>
  <c r="AI195" i="60"/>
  <c r="AJ195" i="60"/>
  <c r="AK195" i="60"/>
  <c r="AL195" i="60"/>
  <c r="AM195" i="60"/>
  <c r="AN195" i="60"/>
  <c r="AO195" i="60"/>
  <c r="AP195" i="60"/>
  <c r="AQ195" i="60"/>
  <c r="AR195" i="60"/>
  <c r="AS195" i="60"/>
  <c r="AT195" i="60"/>
  <c r="AU195" i="60"/>
  <c r="AV195" i="60"/>
  <c r="AW195" i="60"/>
  <c r="AX195" i="60"/>
  <c r="AY195" i="60"/>
  <c r="AZ195" i="60"/>
  <c r="BA195" i="60"/>
  <c r="BB195" i="60"/>
  <c r="BC195" i="60"/>
  <c r="BD195" i="60"/>
  <c r="BE195" i="60"/>
  <c r="BF195" i="60"/>
  <c r="BG195" i="60"/>
  <c r="BH195" i="60"/>
  <c r="BI195" i="60"/>
  <c r="BJ195" i="60"/>
  <c r="BK195" i="60"/>
  <c r="BL195" i="60"/>
  <c r="BM195" i="60"/>
  <c r="BN195" i="60"/>
  <c r="BO195" i="60"/>
  <c r="BP195" i="60"/>
  <c r="BQ195" i="60"/>
  <c r="BR195" i="60"/>
  <c r="BS195" i="60"/>
  <c r="BT195" i="60"/>
  <c r="BU195" i="60"/>
  <c r="BV195" i="60"/>
  <c r="BW195" i="60"/>
  <c r="BX195" i="60"/>
  <c r="BY195" i="60"/>
  <c r="BZ195" i="60"/>
  <c r="CA195" i="60"/>
  <c r="CB195" i="60"/>
  <c r="CC195" i="60"/>
  <c r="CD195" i="60"/>
  <c r="CE195" i="60"/>
  <c r="CF195" i="60"/>
  <c r="CG195" i="60"/>
  <c r="CH195" i="60"/>
  <c r="CI195" i="60"/>
  <c r="CJ195" i="60"/>
  <c r="CK195" i="60"/>
  <c r="CL195" i="60"/>
  <c r="CM195" i="60"/>
  <c r="CN195" i="60"/>
  <c r="CO195" i="60"/>
  <c r="CP195" i="60"/>
  <c r="CQ195" i="60"/>
  <c r="CR195" i="60"/>
  <c r="CS195" i="60"/>
  <c r="CT195" i="60"/>
  <c r="CU195" i="60"/>
  <c r="CV195" i="60"/>
  <c r="CW195" i="60"/>
  <c r="CX195" i="60"/>
  <c r="CY195" i="60"/>
  <c r="CZ195" i="60"/>
  <c r="DA195" i="60"/>
  <c r="DB195" i="60"/>
  <c r="DC195" i="60"/>
  <c r="DD195" i="60"/>
  <c r="DE195" i="60"/>
  <c r="DF195" i="60"/>
  <c r="DG195" i="60"/>
  <c r="DH195" i="60"/>
  <c r="DI195" i="60"/>
  <c r="DJ195" i="60"/>
  <c r="DK195" i="60"/>
  <c r="DL195" i="60"/>
  <c r="DM195" i="60"/>
  <c r="DN195" i="60"/>
  <c r="DO195" i="60"/>
  <c r="DP195" i="60"/>
  <c r="DQ195" i="60"/>
  <c r="DR195" i="60"/>
  <c r="DS195" i="60"/>
  <c r="DT195" i="60"/>
  <c r="DU195" i="60"/>
  <c r="DV195" i="60"/>
  <c r="DW195" i="60"/>
  <c r="DX195" i="60"/>
  <c r="DY195" i="60"/>
  <c r="DZ195" i="60"/>
  <c r="EA195" i="60"/>
  <c r="EB195" i="60"/>
  <c r="EC195" i="60"/>
  <c r="ED195" i="60"/>
  <c r="EE195" i="60"/>
  <c r="EF195" i="60"/>
  <c r="EG195" i="60"/>
  <c r="EH195" i="60"/>
  <c r="EI195" i="60"/>
  <c r="EJ195" i="60"/>
  <c r="EK195" i="60"/>
  <c r="EL195" i="60"/>
  <c r="EM195" i="60"/>
  <c r="EN195" i="60"/>
  <c r="EO195" i="60"/>
  <c r="EP195" i="60"/>
  <c r="EQ195" i="60"/>
  <c r="ER195" i="60"/>
  <c r="ES195" i="60"/>
  <c r="ET195" i="60"/>
  <c r="EU195" i="60"/>
  <c r="EV195" i="60"/>
  <c r="EW195" i="60"/>
  <c r="EX195" i="60"/>
  <c r="EY195" i="60"/>
  <c r="EZ195" i="60"/>
  <c r="FA195" i="60"/>
  <c r="FB195" i="60"/>
  <c r="FC195" i="60"/>
  <c r="FD195" i="60"/>
  <c r="FE195" i="60"/>
  <c r="FF195" i="60"/>
  <c r="FG195" i="60"/>
  <c r="FH195" i="60"/>
  <c r="FI195" i="60"/>
  <c r="FJ195" i="60"/>
  <c r="FK195" i="60"/>
  <c r="FL195" i="60"/>
  <c r="FM195" i="60"/>
  <c r="FN195" i="60"/>
  <c r="FO195" i="60"/>
  <c r="FP195" i="60"/>
  <c r="FQ195" i="60"/>
  <c r="FR195" i="60"/>
  <c r="FS195" i="60"/>
  <c r="FT195" i="60"/>
  <c r="FU195" i="60"/>
  <c r="FV195" i="60"/>
  <c r="FW195" i="60"/>
  <c r="FX195" i="60"/>
  <c r="FY195" i="60"/>
  <c r="FZ195" i="60"/>
  <c r="GA195" i="60"/>
  <c r="GB195" i="60"/>
  <c r="GC195" i="60"/>
  <c r="GD195" i="60"/>
  <c r="GE195" i="60"/>
  <c r="GF195" i="60"/>
  <c r="GG195" i="60"/>
  <c r="GH195" i="60"/>
  <c r="GI195" i="60"/>
  <c r="GJ195" i="60"/>
  <c r="GK195" i="60"/>
  <c r="GL195" i="60"/>
  <c r="GM195" i="60"/>
  <c r="GN195" i="60"/>
  <c r="GO195" i="60"/>
  <c r="GP195" i="60"/>
  <c r="GQ195" i="60"/>
  <c r="GR195" i="60"/>
  <c r="GS195" i="60"/>
  <c r="I196" i="60"/>
  <c r="D197" i="60"/>
  <c r="D195" i="60" s="1"/>
  <c r="I197" i="60"/>
  <c r="I198" i="60"/>
  <c r="AA200" i="60"/>
  <c r="CV200" i="60"/>
  <c r="ES200" i="60"/>
  <c r="FD200" i="60"/>
  <c r="I201" i="60"/>
  <c r="I202" i="60"/>
  <c r="I203" i="60"/>
  <c r="I204" i="60"/>
  <c r="I205" i="60"/>
  <c r="D206" i="60"/>
  <c r="D200" i="60" s="1"/>
  <c r="J206" i="60"/>
  <c r="J200" i="60" s="1"/>
  <c r="K206" i="60"/>
  <c r="K200" i="60" s="1"/>
  <c r="L206" i="60"/>
  <c r="L200" i="60" s="1"/>
  <c r="M206" i="60"/>
  <c r="M200" i="60" s="1"/>
  <c r="N206" i="60"/>
  <c r="N200" i="60" s="1"/>
  <c r="O206" i="60"/>
  <c r="O200" i="60" s="1"/>
  <c r="P206" i="60"/>
  <c r="P200" i="60" s="1"/>
  <c r="Q206" i="60"/>
  <c r="Q200" i="60" s="1"/>
  <c r="R206" i="60"/>
  <c r="R200" i="60" s="1"/>
  <c r="S206" i="60"/>
  <c r="S200" i="60" s="1"/>
  <c r="T206" i="60"/>
  <c r="T200" i="60" s="1"/>
  <c r="U206" i="60"/>
  <c r="U200" i="60" s="1"/>
  <c r="V206" i="60"/>
  <c r="V200" i="60" s="1"/>
  <c r="W206" i="60"/>
  <c r="W200" i="60" s="1"/>
  <c r="X206" i="60"/>
  <c r="X200" i="60" s="1"/>
  <c r="Y206" i="60"/>
  <c r="Y200" i="60" s="1"/>
  <c r="Z206" i="60"/>
  <c r="Z200" i="60" s="1"/>
  <c r="AA206" i="60"/>
  <c r="AB206" i="60"/>
  <c r="AB200" i="60" s="1"/>
  <c r="AC206" i="60"/>
  <c r="AC200" i="60" s="1"/>
  <c r="AD206" i="60"/>
  <c r="AD200" i="60" s="1"/>
  <c r="AE206" i="60"/>
  <c r="AE200" i="60" s="1"/>
  <c r="AF206" i="60"/>
  <c r="AF200" i="60" s="1"/>
  <c r="AG206" i="60"/>
  <c r="AG200" i="60" s="1"/>
  <c r="AH206" i="60"/>
  <c r="AH200" i="60" s="1"/>
  <c r="AI206" i="60"/>
  <c r="AI200" i="60" s="1"/>
  <c r="AJ206" i="60"/>
  <c r="AJ200" i="60" s="1"/>
  <c r="AK206" i="60"/>
  <c r="AK200" i="60" s="1"/>
  <c r="AL206" i="60"/>
  <c r="AL200" i="60" s="1"/>
  <c r="AM206" i="60"/>
  <c r="AM200" i="60" s="1"/>
  <c r="AN206" i="60"/>
  <c r="AN200" i="60" s="1"/>
  <c r="AO206" i="60"/>
  <c r="AO200" i="60" s="1"/>
  <c r="AP206" i="60"/>
  <c r="AP200" i="60" s="1"/>
  <c r="AQ206" i="60"/>
  <c r="AQ200" i="60" s="1"/>
  <c r="AR206" i="60"/>
  <c r="AR200" i="60" s="1"/>
  <c r="AS206" i="60"/>
  <c r="AS200" i="60" s="1"/>
  <c r="AT206" i="60"/>
  <c r="AT200" i="60" s="1"/>
  <c r="AU206" i="60"/>
  <c r="AU200" i="60" s="1"/>
  <c r="AV206" i="60"/>
  <c r="AV200" i="60" s="1"/>
  <c r="AW206" i="60"/>
  <c r="AW200" i="60" s="1"/>
  <c r="AX206" i="60"/>
  <c r="AX200" i="60" s="1"/>
  <c r="AY206" i="60"/>
  <c r="AY200" i="60" s="1"/>
  <c r="AZ206" i="60"/>
  <c r="AZ200" i="60" s="1"/>
  <c r="BA206" i="60"/>
  <c r="BA200" i="60" s="1"/>
  <c r="BB206" i="60"/>
  <c r="BB200" i="60" s="1"/>
  <c r="BC206" i="60"/>
  <c r="BC200" i="60" s="1"/>
  <c r="BD206" i="60"/>
  <c r="BD200" i="60" s="1"/>
  <c r="BE206" i="60"/>
  <c r="BE200" i="60" s="1"/>
  <c r="BF206" i="60"/>
  <c r="BF200" i="60" s="1"/>
  <c r="BG206" i="60"/>
  <c r="BG200" i="60" s="1"/>
  <c r="BH206" i="60"/>
  <c r="BH200" i="60" s="1"/>
  <c r="BI206" i="60"/>
  <c r="BI200" i="60" s="1"/>
  <c r="BJ206" i="60"/>
  <c r="BJ200" i="60" s="1"/>
  <c r="BK206" i="60"/>
  <c r="BK200" i="60" s="1"/>
  <c r="BL206" i="60"/>
  <c r="BL200" i="60" s="1"/>
  <c r="BM206" i="60"/>
  <c r="BM200" i="60" s="1"/>
  <c r="BN206" i="60"/>
  <c r="BN200" i="60" s="1"/>
  <c r="BO206" i="60"/>
  <c r="BO200" i="60" s="1"/>
  <c r="BP206" i="60"/>
  <c r="BP200" i="60" s="1"/>
  <c r="BQ206" i="60"/>
  <c r="BQ200" i="60" s="1"/>
  <c r="BR206" i="60"/>
  <c r="BR200" i="60" s="1"/>
  <c r="BS206" i="60"/>
  <c r="BS200" i="60" s="1"/>
  <c r="BT206" i="60"/>
  <c r="BT200" i="60" s="1"/>
  <c r="BU206" i="60"/>
  <c r="BU200" i="60" s="1"/>
  <c r="BV206" i="60"/>
  <c r="BV200" i="60" s="1"/>
  <c r="BW206" i="60"/>
  <c r="BW200" i="60" s="1"/>
  <c r="BX206" i="60"/>
  <c r="BX200" i="60" s="1"/>
  <c r="BY206" i="60"/>
  <c r="BY200" i="60" s="1"/>
  <c r="BZ206" i="60"/>
  <c r="BZ200" i="60" s="1"/>
  <c r="CA206" i="60"/>
  <c r="CA200" i="60" s="1"/>
  <c r="CB206" i="60"/>
  <c r="CB200" i="60" s="1"/>
  <c r="CC206" i="60"/>
  <c r="CC200" i="60" s="1"/>
  <c r="CD206" i="60"/>
  <c r="CD200" i="60" s="1"/>
  <c r="CE206" i="60"/>
  <c r="CE200" i="60" s="1"/>
  <c r="CF206" i="60"/>
  <c r="CF200" i="60" s="1"/>
  <c r="CG206" i="60"/>
  <c r="CG200" i="60" s="1"/>
  <c r="CH206" i="60"/>
  <c r="CH200" i="60" s="1"/>
  <c r="CI206" i="60"/>
  <c r="CI200" i="60" s="1"/>
  <c r="CJ206" i="60"/>
  <c r="CJ200" i="60" s="1"/>
  <c r="CK206" i="60"/>
  <c r="CK200" i="60" s="1"/>
  <c r="CL206" i="60"/>
  <c r="CL200" i="60" s="1"/>
  <c r="CM206" i="60"/>
  <c r="CM200" i="60" s="1"/>
  <c r="CN206" i="60"/>
  <c r="CN200" i="60" s="1"/>
  <c r="CO206" i="60"/>
  <c r="CO200" i="60" s="1"/>
  <c r="CP206" i="60"/>
  <c r="CP200" i="60" s="1"/>
  <c r="CQ206" i="60"/>
  <c r="CQ200" i="60" s="1"/>
  <c r="CR206" i="60"/>
  <c r="CR200" i="60" s="1"/>
  <c r="CS206" i="60"/>
  <c r="CS200" i="60" s="1"/>
  <c r="CT206" i="60"/>
  <c r="CT200" i="60" s="1"/>
  <c r="CU206" i="60"/>
  <c r="CU200" i="60" s="1"/>
  <c r="CV206" i="60"/>
  <c r="CW206" i="60"/>
  <c r="CW200" i="60" s="1"/>
  <c r="CX206" i="60"/>
  <c r="CX200" i="60" s="1"/>
  <c r="CY206" i="60"/>
  <c r="CY200" i="60" s="1"/>
  <c r="CZ206" i="60"/>
  <c r="CZ200" i="60" s="1"/>
  <c r="DA206" i="60"/>
  <c r="DA200" i="60" s="1"/>
  <c r="DB206" i="60"/>
  <c r="DB200" i="60" s="1"/>
  <c r="DC206" i="60"/>
  <c r="DC200" i="60" s="1"/>
  <c r="DD206" i="60"/>
  <c r="DD200" i="60" s="1"/>
  <c r="DE206" i="60"/>
  <c r="DE200" i="60" s="1"/>
  <c r="DF206" i="60"/>
  <c r="DF200" i="60" s="1"/>
  <c r="DG206" i="60"/>
  <c r="DG200" i="60" s="1"/>
  <c r="DH206" i="60"/>
  <c r="DH200" i="60" s="1"/>
  <c r="DI206" i="60"/>
  <c r="DI200" i="60" s="1"/>
  <c r="DJ206" i="60"/>
  <c r="DJ200" i="60" s="1"/>
  <c r="DK206" i="60"/>
  <c r="DK200" i="60" s="1"/>
  <c r="DL206" i="60"/>
  <c r="DL200" i="60" s="1"/>
  <c r="DM206" i="60"/>
  <c r="DM200" i="60" s="1"/>
  <c r="DN206" i="60"/>
  <c r="DN200" i="60" s="1"/>
  <c r="DO206" i="60"/>
  <c r="DO200" i="60" s="1"/>
  <c r="DP206" i="60"/>
  <c r="DP200" i="60" s="1"/>
  <c r="DQ206" i="60"/>
  <c r="DQ200" i="60" s="1"/>
  <c r="DR206" i="60"/>
  <c r="DR200" i="60" s="1"/>
  <c r="DS206" i="60"/>
  <c r="DS200" i="60" s="1"/>
  <c r="DT206" i="60"/>
  <c r="DT200" i="60" s="1"/>
  <c r="DU206" i="60"/>
  <c r="DU200" i="60" s="1"/>
  <c r="DV206" i="60"/>
  <c r="DV200" i="60" s="1"/>
  <c r="DW206" i="60"/>
  <c r="DW200" i="60" s="1"/>
  <c r="DX206" i="60"/>
  <c r="DX200" i="60" s="1"/>
  <c r="DY206" i="60"/>
  <c r="DY200" i="60" s="1"/>
  <c r="DZ206" i="60"/>
  <c r="DZ200" i="60" s="1"/>
  <c r="EA206" i="60"/>
  <c r="EA200" i="60" s="1"/>
  <c r="EB206" i="60"/>
  <c r="EB200" i="60" s="1"/>
  <c r="EC206" i="60"/>
  <c r="EC200" i="60" s="1"/>
  <c r="ED206" i="60"/>
  <c r="ED200" i="60" s="1"/>
  <c r="EE206" i="60"/>
  <c r="EE200" i="60" s="1"/>
  <c r="EF206" i="60"/>
  <c r="EF200" i="60" s="1"/>
  <c r="EG206" i="60"/>
  <c r="EG200" i="60" s="1"/>
  <c r="EH206" i="60"/>
  <c r="EH200" i="60" s="1"/>
  <c r="EI206" i="60"/>
  <c r="EI200" i="60" s="1"/>
  <c r="EJ206" i="60"/>
  <c r="EJ200" i="60" s="1"/>
  <c r="EK206" i="60"/>
  <c r="EK200" i="60" s="1"/>
  <c r="EL206" i="60"/>
  <c r="EL200" i="60" s="1"/>
  <c r="EM206" i="60"/>
  <c r="EM200" i="60" s="1"/>
  <c r="EN206" i="60"/>
  <c r="EN200" i="60" s="1"/>
  <c r="EO206" i="60"/>
  <c r="EO200" i="60" s="1"/>
  <c r="EP206" i="60"/>
  <c r="EP200" i="60" s="1"/>
  <c r="EQ206" i="60"/>
  <c r="EQ200" i="60" s="1"/>
  <c r="ER206" i="60"/>
  <c r="ER200" i="60" s="1"/>
  <c r="ES206" i="60"/>
  <c r="ET206" i="60"/>
  <c r="ET200" i="60" s="1"/>
  <c r="EU206" i="60"/>
  <c r="EU200" i="60" s="1"/>
  <c r="EV206" i="60"/>
  <c r="EV200" i="60" s="1"/>
  <c r="EW206" i="60"/>
  <c r="EW200" i="60" s="1"/>
  <c r="EX206" i="60"/>
  <c r="EX200" i="60" s="1"/>
  <c r="EY206" i="60"/>
  <c r="EY200" i="60" s="1"/>
  <c r="EZ206" i="60"/>
  <c r="EZ200" i="60" s="1"/>
  <c r="FA206" i="60"/>
  <c r="FA200" i="60" s="1"/>
  <c r="FB206" i="60"/>
  <c r="FB200" i="60" s="1"/>
  <c r="FC206" i="60"/>
  <c r="FC200" i="60" s="1"/>
  <c r="FD206" i="60"/>
  <c r="FE206" i="60"/>
  <c r="FE200" i="60" s="1"/>
  <c r="FF206" i="60"/>
  <c r="FF200" i="60" s="1"/>
  <c r="FG206" i="60"/>
  <c r="FG200" i="60" s="1"/>
  <c r="FH206" i="60"/>
  <c r="FH200" i="60" s="1"/>
  <c r="FI206" i="60"/>
  <c r="FI200" i="60" s="1"/>
  <c r="FJ206" i="60"/>
  <c r="FJ200" i="60" s="1"/>
  <c r="FK206" i="60"/>
  <c r="FK200" i="60" s="1"/>
  <c r="FL206" i="60"/>
  <c r="FL200" i="60" s="1"/>
  <c r="FM206" i="60"/>
  <c r="FM200" i="60" s="1"/>
  <c r="FN206" i="60"/>
  <c r="FN200" i="60" s="1"/>
  <c r="FO206" i="60"/>
  <c r="FO200" i="60" s="1"/>
  <c r="FP206" i="60"/>
  <c r="FP200" i="60" s="1"/>
  <c r="FQ206" i="60"/>
  <c r="FQ200" i="60" s="1"/>
  <c r="FR206" i="60"/>
  <c r="FR200" i="60" s="1"/>
  <c r="FS206" i="60"/>
  <c r="FS200" i="60" s="1"/>
  <c r="FT206" i="60"/>
  <c r="FT200" i="60" s="1"/>
  <c r="FU206" i="60"/>
  <c r="FU200" i="60" s="1"/>
  <c r="FV206" i="60"/>
  <c r="FV200" i="60" s="1"/>
  <c r="FW206" i="60"/>
  <c r="FW200" i="60" s="1"/>
  <c r="FX206" i="60"/>
  <c r="FX200" i="60" s="1"/>
  <c r="FY206" i="60"/>
  <c r="FY200" i="60" s="1"/>
  <c r="FZ206" i="60"/>
  <c r="FZ200" i="60" s="1"/>
  <c r="GA206" i="60"/>
  <c r="GA200" i="60" s="1"/>
  <c r="GB206" i="60"/>
  <c r="GB200" i="60" s="1"/>
  <c r="GC206" i="60"/>
  <c r="GC200" i="60" s="1"/>
  <c r="GD206" i="60"/>
  <c r="GD200" i="60" s="1"/>
  <c r="GE206" i="60"/>
  <c r="GE200" i="60" s="1"/>
  <c r="GF206" i="60"/>
  <c r="GF200" i="60" s="1"/>
  <c r="GG206" i="60"/>
  <c r="GG200" i="60" s="1"/>
  <c r="GH206" i="60"/>
  <c r="GH200" i="60" s="1"/>
  <c r="GI206" i="60"/>
  <c r="GI200" i="60" s="1"/>
  <c r="GJ206" i="60"/>
  <c r="GJ200" i="60" s="1"/>
  <c r="GK206" i="60"/>
  <c r="GK200" i="60" s="1"/>
  <c r="GL206" i="60"/>
  <c r="GL200" i="60" s="1"/>
  <c r="GM206" i="60"/>
  <c r="GM200" i="60" s="1"/>
  <c r="GN206" i="60"/>
  <c r="GN200" i="60" s="1"/>
  <c r="GO206" i="60"/>
  <c r="GO200" i="60" s="1"/>
  <c r="GP206" i="60"/>
  <c r="GP200" i="60" s="1"/>
  <c r="GQ206" i="60"/>
  <c r="GQ200" i="60" s="1"/>
  <c r="GR206" i="60"/>
  <c r="GR200" i="60" s="1"/>
  <c r="GS206" i="60"/>
  <c r="GS200" i="60" s="1"/>
  <c r="I207" i="60"/>
  <c r="I206" i="60" s="1"/>
  <c r="I208" i="60"/>
  <c r="ET210" i="60"/>
  <c r="D211" i="60"/>
  <c r="J211" i="60"/>
  <c r="K211" i="60"/>
  <c r="L211" i="60"/>
  <c r="M211" i="60"/>
  <c r="N211" i="60"/>
  <c r="O211" i="60"/>
  <c r="P211" i="60"/>
  <c r="Q211" i="60"/>
  <c r="R211" i="60"/>
  <c r="S211" i="60"/>
  <c r="T211" i="60"/>
  <c r="U211" i="60"/>
  <c r="V211" i="60"/>
  <c r="W211" i="60"/>
  <c r="X211" i="60"/>
  <c r="Y211" i="60"/>
  <c r="Z211" i="60"/>
  <c r="AA211" i="60"/>
  <c r="AB211" i="60"/>
  <c r="AC211" i="60"/>
  <c r="AD211" i="60"/>
  <c r="AE211" i="60"/>
  <c r="AF211" i="60"/>
  <c r="AG211" i="60"/>
  <c r="AH211" i="60"/>
  <c r="AI211" i="60"/>
  <c r="AJ211" i="60"/>
  <c r="AK211" i="60"/>
  <c r="AL211" i="60"/>
  <c r="AM211" i="60"/>
  <c r="AN211" i="60"/>
  <c r="AO211" i="60"/>
  <c r="AP211" i="60"/>
  <c r="AQ211" i="60"/>
  <c r="AR211" i="60"/>
  <c r="AS211" i="60"/>
  <c r="AT211" i="60"/>
  <c r="AU211" i="60"/>
  <c r="AV211" i="60"/>
  <c r="AW211" i="60"/>
  <c r="AX211" i="60"/>
  <c r="AY211" i="60"/>
  <c r="AZ211" i="60"/>
  <c r="BA211" i="60"/>
  <c r="BB211" i="60"/>
  <c r="BC211" i="60"/>
  <c r="BD211" i="60"/>
  <c r="BE211" i="60"/>
  <c r="BF211" i="60"/>
  <c r="BG211" i="60"/>
  <c r="BH211" i="60"/>
  <c r="BI211" i="60"/>
  <c r="BJ211" i="60"/>
  <c r="BK211" i="60"/>
  <c r="BL211" i="60"/>
  <c r="BM211" i="60"/>
  <c r="BN211" i="60"/>
  <c r="BO211" i="60"/>
  <c r="BP211" i="60"/>
  <c r="BQ211" i="60"/>
  <c r="BR211" i="60"/>
  <c r="BS211" i="60"/>
  <c r="BT211" i="60"/>
  <c r="BU211" i="60"/>
  <c r="BV211" i="60"/>
  <c r="BW211" i="60"/>
  <c r="BX211" i="60"/>
  <c r="BY211" i="60"/>
  <c r="BZ211" i="60"/>
  <c r="CA211" i="60"/>
  <c r="CB211" i="60"/>
  <c r="CC211" i="60"/>
  <c r="CD211" i="60"/>
  <c r="CE211" i="60"/>
  <c r="CF211" i="60"/>
  <c r="CG211" i="60"/>
  <c r="CH211" i="60"/>
  <c r="CI211" i="60"/>
  <c r="CJ211" i="60"/>
  <c r="CK211" i="60"/>
  <c r="CL211" i="60"/>
  <c r="CM211" i="60"/>
  <c r="CN211" i="60"/>
  <c r="CO211" i="60"/>
  <c r="CP211" i="60"/>
  <c r="CQ211" i="60"/>
  <c r="CR211" i="60"/>
  <c r="CS211" i="60"/>
  <c r="CT211" i="60"/>
  <c r="CU211" i="60"/>
  <c r="CV211" i="60"/>
  <c r="CW211" i="60"/>
  <c r="CX211" i="60"/>
  <c r="CY211" i="60"/>
  <c r="CZ211" i="60"/>
  <c r="DA211" i="60"/>
  <c r="DB211" i="60"/>
  <c r="DC211" i="60"/>
  <c r="DD211" i="60"/>
  <c r="DE211" i="60"/>
  <c r="DF211" i="60"/>
  <c r="DG211" i="60"/>
  <c r="DH211" i="60"/>
  <c r="DI211" i="60"/>
  <c r="DJ211" i="60"/>
  <c r="DK211" i="60"/>
  <c r="DL211" i="60"/>
  <c r="DM211" i="60"/>
  <c r="DN211" i="60"/>
  <c r="DO211" i="60"/>
  <c r="DP211" i="60"/>
  <c r="DQ211" i="60"/>
  <c r="DR211" i="60"/>
  <c r="DS211" i="60"/>
  <c r="DT211" i="60"/>
  <c r="DU211" i="60"/>
  <c r="DV211" i="60"/>
  <c r="DW211" i="60"/>
  <c r="DX211" i="60"/>
  <c r="DY211" i="60"/>
  <c r="DZ211" i="60"/>
  <c r="EA211" i="60"/>
  <c r="EB211" i="60"/>
  <c r="EC211" i="60"/>
  <c r="ED211" i="60"/>
  <c r="EE211" i="60"/>
  <c r="EF211" i="60"/>
  <c r="EG211" i="60"/>
  <c r="EH211" i="60"/>
  <c r="EI211" i="60"/>
  <c r="EJ211" i="60"/>
  <c r="EJ210" i="60" s="1"/>
  <c r="EK211" i="60"/>
  <c r="EL211" i="60"/>
  <c r="EM211" i="60"/>
  <c r="EN211" i="60"/>
  <c r="EO211" i="60"/>
  <c r="EP211" i="60"/>
  <c r="EQ211" i="60"/>
  <c r="ER211" i="60"/>
  <c r="ES211" i="60"/>
  <c r="ET211" i="60"/>
  <c r="EU211" i="60"/>
  <c r="EV211" i="60"/>
  <c r="EV210" i="60" s="1"/>
  <c r="EW211" i="60"/>
  <c r="EX211" i="60"/>
  <c r="EY211" i="60"/>
  <c r="EZ211" i="60"/>
  <c r="FA211" i="60"/>
  <c r="FB211" i="60"/>
  <c r="FC211" i="60"/>
  <c r="FD211" i="60"/>
  <c r="FE211" i="60"/>
  <c r="FF211" i="60"/>
  <c r="FG211" i="60"/>
  <c r="FH211" i="60"/>
  <c r="FH210" i="60" s="1"/>
  <c r="FI211" i="60"/>
  <c r="FJ211" i="60"/>
  <c r="FK211" i="60"/>
  <c r="FL211" i="60"/>
  <c r="FM211" i="60"/>
  <c r="FN211" i="60"/>
  <c r="FO211" i="60"/>
  <c r="FP211" i="60"/>
  <c r="FQ211" i="60"/>
  <c r="FR211" i="60"/>
  <c r="FS211" i="60"/>
  <c r="FT211" i="60"/>
  <c r="FT210" i="60" s="1"/>
  <c r="FU211" i="60"/>
  <c r="FV211" i="60"/>
  <c r="FW211" i="60"/>
  <c r="FX211" i="60"/>
  <c r="FY211" i="60"/>
  <c r="FZ211" i="60"/>
  <c r="GA211" i="60"/>
  <c r="GB211" i="60"/>
  <c r="GC211" i="60"/>
  <c r="GD211" i="60"/>
  <c r="GE211" i="60"/>
  <c r="GF211" i="60"/>
  <c r="GF210" i="60" s="1"/>
  <c r="GG211" i="60"/>
  <c r="GH211" i="60"/>
  <c r="GI211" i="60"/>
  <c r="GJ211" i="60"/>
  <c r="GK211" i="60"/>
  <c r="GL211" i="60"/>
  <c r="GM211" i="60"/>
  <c r="GN211" i="60"/>
  <c r="GO211" i="60"/>
  <c r="GP211" i="60"/>
  <c r="GQ211" i="60"/>
  <c r="GR211" i="60"/>
  <c r="GR210" i="60" s="1"/>
  <c r="GS211" i="60"/>
  <c r="I212" i="60"/>
  <c r="I213" i="60"/>
  <c r="D214" i="60"/>
  <c r="J214" i="60"/>
  <c r="K214" i="60"/>
  <c r="L214" i="60"/>
  <c r="M214" i="60"/>
  <c r="N214" i="60"/>
  <c r="O214" i="60"/>
  <c r="P214" i="60"/>
  <c r="Q214" i="60"/>
  <c r="R214" i="60"/>
  <c r="S214" i="60"/>
  <c r="T214" i="60"/>
  <c r="U214" i="60"/>
  <c r="V214" i="60"/>
  <c r="W214" i="60"/>
  <c r="X214" i="60"/>
  <c r="Y214" i="60"/>
  <c r="Z214" i="60"/>
  <c r="AA214" i="60"/>
  <c r="AB214" i="60"/>
  <c r="AC214" i="60"/>
  <c r="AD214" i="60"/>
  <c r="AE214" i="60"/>
  <c r="AF214" i="60"/>
  <c r="AG214" i="60"/>
  <c r="AH214" i="60"/>
  <c r="AI214" i="60"/>
  <c r="AJ214" i="60"/>
  <c r="AK214" i="60"/>
  <c r="AL214" i="60"/>
  <c r="AM214" i="60"/>
  <c r="AN214" i="60"/>
  <c r="AO214" i="60"/>
  <c r="AP214" i="60"/>
  <c r="AQ214" i="60"/>
  <c r="AR214" i="60"/>
  <c r="AS214" i="60"/>
  <c r="AT214" i="60"/>
  <c r="AU214" i="60"/>
  <c r="AV214" i="60"/>
  <c r="AW214" i="60"/>
  <c r="AX214" i="60"/>
  <c r="AY214" i="60"/>
  <c r="AZ214" i="60"/>
  <c r="BA214" i="60"/>
  <c r="BB214" i="60"/>
  <c r="BC214" i="60"/>
  <c r="BD214" i="60"/>
  <c r="BE214" i="60"/>
  <c r="BF214" i="60"/>
  <c r="BG214" i="60"/>
  <c r="BH214" i="60"/>
  <c r="BI214" i="60"/>
  <c r="BJ214" i="60"/>
  <c r="BK214" i="60"/>
  <c r="BL214" i="60"/>
  <c r="BM214" i="60"/>
  <c r="BN214" i="60"/>
  <c r="BO214" i="60"/>
  <c r="BP214" i="60"/>
  <c r="BQ214" i="60"/>
  <c r="BR214" i="60"/>
  <c r="BS214" i="60"/>
  <c r="BT214" i="60"/>
  <c r="BU214" i="60"/>
  <c r="BV214" i="60"/>
  <c r="BW214" i="60"/>
  <c r="BX214" i="60"/>
  <c r="BY214" i="60"/>
  <c r="BZ214" i="60"/>
  <c r="CA214" i="60"/>
  <c r="CB214" i="60"/>
  <c r="CC214" i="60"/>
  <c r="CD214" i="60"/>
  <c r="CE214" i="60"/>
  <c r="CF214" i="60"/>
  <c r="CG214" i="60"/>
  <c r="CH214" i="60"/>
  <c r="CI214" i="60"/>
  <c r="CJ214" i="60"/>
  <c r="CK214" i="60"/>
  <c r="CL214" i="60"/>
  <c r="CM214" i="60"/>
  <c r="CN214" i="60"/>
  <c r="CO214" i="60"/>
  <c r="CP214" i="60"/>
  <c r="CQ214" i="60"/>
  <c r="CR214" i="60"/>
  <c r="CS214" i="60"/>
  <c r="CT214" i="60"/>
  <c r="CU214" i="60"/>
  <c r="CV214" i="60"/>
  <c r="CW214" i="60"/>
  <c r="CX214" i="60"/>
  <c r="CY214" i="60"/>
  <c r="CZ214" i="60"/>
  <c r="DA214" i="60"/>
  <c r="DB214" i="60"/>
  <c r="DC214" i="60"/>
  <c r="DD214" i="60"/>
  <c r="DE214" i="60"/>
  <c r="DF214" i="60"/>
  <c r="DG214" i="60"/>
  <c r="DH214" i="60"/>
  <c r="DI214" i="60"/>
  <c r="DJ214" i="60"/>
  <c r="DK214" i="60"/>
  <c r="DL214" i="60"/>
  <c r="DM214" i="60"/>
  <c r="DN214" i="60"/>
  <c r="DO214" i="60"/>
  <c r="DP214" i="60"/>
  <c r="DQ214" i="60"/>
  <c r="DR214" i="60"/>
  <c r="DS214" i="60"/>
  <c r="DT214" i="60"/>
  <c r="DU214" i="60"/>
  <c r="DV214" i="60"/>
  <c r="DW214" i="60"/>
  <c r="DX214" i="60"/>
  <c r="DY214" i="60"/>
  <c r="DZ214" i="60"/>
  <c r="EA214" i="60"/>
  <c r="EB214" i="60"/>
  <c r="EC214" i="60"/>
  <c r="ED214" i="60"/>
  <c r="EE214" i="60"/>
  <c r="EF214" i="60"/>
  <c r="EG214" i="60"/>
  <c r="EH214" i="60"/>
  <c r="EI214" i="60"/>
  <c r="EJ214" i="60"/>
  <c r="EK214" i="60"/>
  <c r="EL214" i="60"/>
  <c r="EM214" i="60"/>
  <c r="EN214" i="60"/>
  <c r="EO214" i="60"/>
  <c r="EP214" i="60"/>
  <c r="EQ214" i="60"/>
  <c r="ER214" i="60"/>
  <c r="ES214" i="60"/>
  <c r="ET214" i="60"/>
  <c r="EU214" i="60"/>
  <c r="EV214" i="60"/>
  <c r="EW214" i="60"/>
  <c r="EX214" i="60"/>
  <c r="EY214" i="60"/>
  <c r="EZ214" i="60"/>
  <c r="FA214" i="60"/>
  <c r="FB214" i="60"/>
  <c r="FC214" i="60"/>
  <c r="FD214" i="60"/>
  <c r="FE214" i="60"/>
  <c r="FF214" i="60"/>
  <c r="FG214" i="60"/>
  <c r="FH214" i="60"/>
  <c r="FI214" i="60"/>
  <c r="FJ214" i="60"/>
  <c r="FK214" i="60"/>
  <c r="FL214" i="60"/>
  <c r="FM214" i="60"/>
  <c r="FN214" i="60"/>
  <c r="FO214" i="60"/>
  <c r="FP214" i="60"/>
  <c r="FQ214" i="60"/>
  <c r="FR214" i="60"/>
  <c r="FS214" i="60"/>
  <c r="FT214" i="60"/>
  <c r="FU214" i="60"/>
  <c r="FV214" i="60"/>
  <c r="FW214" i="60"/>
  <c r="FX214" i="60"/>
  <c r="FY214" i="60"/>
  <c r="FZ214" i="60"/>
  <c r="GA214" i="60"/>
  <c r="GB214" i="60"/>
  <c r="GC214" i="60"/>
  <c r="GD214" i="60"/>
  <c r="GE214" i="60"/>
  <c r="GF214" i="60"/>
  <c r="GG214" i="60"/>
  <c r="GH214" i="60"/>
  <c r="GI214" i="60"/>
  <c r="GJ214" i="60"/>
  <c r="GK214" i="60"/>
  <c r="GL214" i="60"/>
  <c r="GM214" i="60"/>
  <c r="GN214" i="60"/>
  <c r="GO214" i="60"/>
  <c r="GP214" i="60"/>
  <c r="GQ214" i="60"/>
  <c r="GR214" i="60"/>
  <c r="GS214" i="60"/>
  <c r="I215" i="60"/>
  <c r="I214" i="60" s="1"/>
  <c r="I216" i="60"/>
  <c r="J217" i="60"/>
  <c r="K217" i="60"/>
  <c r="L217" i="60"/>
  <c r="M217" i="60"/>
  <c r="N217" i="60"/>
  <c r="O217" i="60"/>
  <c r="P217" i="60"/>
  <c r="Q217" i="60"/>
  <c r="R217" i="60"/>
  <c r="S217" i="60"/>
  <c r="T217" i="60"/>
  <c r="U217" i="60"/>
  <c r="V217" i="60"/>
  <c r="W217" i="60"/>
  <c r="X217" i="60"/>
  <c r="Y217" i="60"/>
  <c r="Z217" i="60"/>
  <c r="AA217" i="60"/>
  <c r="AB217" i="60"/>
  <c r="AC217" i="60"/>
  <c r="AD217" i="60"/>
  <c r="AE217" i="60"/>
  <c r="AF217" i="60"/>
  <c r="AG217" i="60"/>
  <c r="AH217" i="60"/>
  <c r="AI217" i="60"/>
  <c r="AJ217" i="60"/>
  <c r="AK217" i="60"/>
  <c r="AL217" i="60"/>
  <c r="AM217" i="60"/>
  <c r="AN217" i="60"/>
  <c r="AO217" i="60"/>
  <c r="AP217" i="60"/>
  <c r="AQ217" i="60"/>
  <c r="AR217" i="60"/>
  <c r="AS217" i="60"/>
  <c r="AT217" i="60"/>
  <c r="AU217" i="60"/>
  <c r="AV217" i="60"/>
  <c r="AW217" i="60"/>
  <c r="AX217" i="60"/>
  <c r="AY217" i="60"/>
  <c r="AZ217" i="60"/>
  <c r="BA217" i="60"/>
  <c r="BB217" i="60"/>
  <c r="BC217" i="60"/>
  <c r="BD217" i="60"/>
  <c r="BE217" i="60"/>
  <c r="BF217" i="60"/>
  <c r="BG217" i="60"/>
  <c r="BH217" i="60"/>
  <c r="BI217" i="60"/>
  <c r="BJ217" i="60"/>
  <c r="BK217" i="60"/>
  <c r="BL217" i="60"/>
  <c r="BM217" i="60"/>
  <c r="BN217" i="60"/>
  <c r="BO217" i="60"/>
  <c r="BP217" i="60"/>
  <c r="BQ217" i="60"/>
  <c r="BR217" i="60"/>
  <c r="BS217" i="60"/>
  <c r="BT217" i="60"/>
  <c r="BU217" i="60"/>
  <c r="BV217" i="60"/>
  <c r="BW217" i="60"/>
  <c r="BX217" i="60"/>
  <c r="BY217" i="60"/>
  <c r="BZ217" i="60"/>
  <c r="CA217" i="60"/>
  <c r="CB217" i="60"/>
  <c r="CC217" i="60"/>
  <c r="CD217" i="60"/>
  <c r="CE217" i="60"/>
  <c r="CF217" i="60"/>
  <c r="CG217" i="60"/>
  <c r="CH217" i="60"/>
  <c r="CI217" i="60"/>
  <c r="CJ217" i="60"/>
  <c r="CK217" i="60"/>
  <c r="CL217" i="60"/>
  <c r="CM217" i="60"/>
  <c r="CN217" i="60"/>
  <c r="CO217" i="60"/>
  <c r="CP217" i="60"/>
  <c r="CQ217" i="60"/>
  <c r="CR217" i="60"/>
  <c r="CS217" i="60"/>
  <c r="CT217" i="60"/>
  <c r="CU217" i="60"/>
  <c r="CV217" i="60"/>
  <c r="CW217" i="60"/>
  <c r="CX217" i="60"/>
  <c r="CY217" i="60"/>
  <c r="CZ217" i="60"/>
  <c r="DA217" i="60"/>
  <c r="DB217" i="60"/>
  <c r="DC217" i="60"/>
  <c r="DD217" i="60"/>
  <c r="DE217" i="60"/>
  <c r="DF217" i="60"/>
  <c r="DG217" i="60"/>
  <c r="DH217" i="60"/>
  <c r="DI217" i="60"/>
  <c r="DJ217" i="60"/>
  <c r="DK217" i="60"/>
  <c r="DL217" i="60"/>
  <c r="DM217" i="60"/>
  <c r="DN217" i="60"/>
  <c r="DO217" i="60"/>
  <c r="DP217" i="60"/>
  <c r="DQ217" i="60"/>
  <c r="DR217" i="60"/>
  <c r="DS217" i="60"/>
  <c r="DT217" i="60"/>
  <c r="DU217" i="60"/>
  <c r="DV217" i="60"/>
  <c r="DW217" i="60"/>
  <c r="DX217" i="60"/>
  <c r="DY217" i="60"/>
  <c r="DZ217" i="60"/>
  <c r="EA217" i="60"/>
  <c r="EB217" i="60"/>
  <c r="EC217" i="60"/>
  <c r="ED217" i="60"/>
  <c r="EE217" i="60"/>
  <c r="EF217" i="60"/>
  <c r="EG217" i="60"/>
  <c r="EH217" i="60"/>
  <c r="EI217" i="60"/>
  <c r="EJ217" i="60"/>
  <c r="EK217" i="60"/>
  <c r="EL217" i="60"/>
  <c r="EM217" i="60"/>
  <c r="EN217" i="60"/>
  <c r="EO217" i="60"/>
  <c r="EP217" i="60"/>
  <c r="EQ217" i="60"/>
  <c r="ER217" i="60"/>
  <c r="ES217" i="60"/>
  <c r="ET217" i="60"/>
  <c r="EU217" i="60"/>
  <c r="EV217" i="60"/>
  <c r="EW217" i="60"/>
  <c r="EX217" i="60"/>
  <c r="EY217" i="60"/>
  <c r="EZ217" i="60"/>
  <c r="FA217" i="60"/>
  <c r="FB217" i="60"/>
  <c r="FC217" i="60"/>
  <c r="FD217" i="60"/>
  <c r="FE217" i="60"/>
  <c r="FF217" i="60"/>
  <c r="FG217" i="60"/>
  <c r="FH217" i="60"/>
  <c r="FI217" i="60"/>
  <c r="FJ217" i="60"/>
  <c r="FK217" i="60"/>
  <c r="FL217" i="60"/>
  <c r="FM217" i="60"/>
  <c r="FN217" i="60"/>
  <c r="FO217" i="60"/>
  <c r="FP217" i="60"/>
  <c r="FQ217" i="60"/>
  <c r="FR217" i="60"/>
  <c r="FS217" i="60"/>
  <c r="FT217" i="60"/>
  <c r="FU217" i="60"/>
  <c r="FV217" i="60"/>
  <c r="FW217" i="60"/>
  <c r="FX217" i="60"/>
  <c r="FY217" i="60"/>
  <c r="FZ217" i="60"/>
  <c r="GA217" i="60"/>
  <c r="GB217" i="60"/>
  <c r="GC217" i="60"/>
  <c r="GD217" i="60"/>
  <c r="GE217" i="60"/>
  <c r="GF217" i="60"/>
  <c r="GG217" i="60"/>
  <c r="GH217" i="60"/>
  <c r="GI217" i="60"/>
  <c r="GJ217" i="60"/>
  <c r="GK217" i="60"/>
  <c r="GL217" i="60"/>
  <c r="GM217" i="60"/>
  <c r="GN217" i="60"/>
  <c r="GO217" i="60"/>
  <c r="GP217" i="60"/>
  <c r="GQ217" i="60"/>
  <c r="GR217" i="60"/>
  <c r="GS217" i="60"/>
  <c r="I218" i="60"/>
  <c r="I219" i="60"/>
  <c r="I220" i="60"/>
  <c r="I221" i="60"/>
  <c r="D222" i="60"/>
  <c r="D217" i="60" s="1"/>
  <c r="I222" i="60"/>
  <c r="I223" i="60"/>
  <c r="I224" i="60"/>
  <c r="I225" i="60"/>
  <c r="I226" i="60"/>
  <c r="I227" i="60"/>
  <c r="J228" i="60"/>
  <c r="K228" i="60"/>
  <c r="L228" i="60"/>
  <c r="M228" i="60"/>
  <c r="N228" i="60"/>
  <c r="O228" i="60"/>
  <c r="P228" i="60"/>
  <c r="Q228" i="60"/>
  <c r="R228" i="60"/>
  <c r="S228" i="60"/>
  <c r="T228" i="60"/>
  <c r="U228" i="60"/>
  <c r="V228" i="60"/>
  <c r="W228" i="60"/>
  <c r="X228" i="60"/>
  <c r="Y228" i="60"/>
  <c r="Z228" i="60"/>
  <c r="AA228" i="60"/>
  <c r="AB228" i="60"/>
  <c r="AC228" i="60"/>
  <c r="AD228" i="60"/>
  <c r="AE228" i="60"/>
  <c r="AF228" i="60"/>
  <c r="AG228" i="60"/>
  <c r="AH228" i="60"/>
  <c r="AI228" i="60"/>
  <c r="AJ228" i="60"/>
  <c r="AK228" i="60"/>
  <c r="AL228" i="60"/>
  <c r="AM228" i="60"/>
  <c r="AN228" i="60"/>
  <c r="AO228" i="60"/>
  <c r="AP228" i="60"/>
  <c r="AQ228" i="60"/>
  <c r="AR228" i="60"/>
  <c r="AS228" i="60"/>
  <c r="AT228" i="60"/>
  <c r="AU228" i="60"/>
  <c r="AV228" i="60"/>
  <c r="AW228" i="60"/>
  <c r="AX228" i="60"/>
  <c r="AY228" i="60"/>
  <c r="AZ228" i="60"/>
  <c r="BA228" i="60"/>
  <c r="BB228" i="60"/>
  <c r="BC228" i="60"/>
  <c r="BD228" i="60"/>
  <c r="BE228" i="60"/>
  <c r="BF228" i="60"/>
  <c r="BG228" i="60"/>
  <c r="BH228" i="60"/>
  <c r="BI228" i="60"/>
  <c r="BJ228" i="60"/>
  <c r="BK228" i="60"/>
  <c r="BL228" i="60"/>
  <c r="BM228" i="60"/>
  <c r="BN228" i="60"/>
  <c r="BO228" i="60"/>
  <c r="BP228" i="60"/>
  <c r="BQ228" i="60"/>
  <c r="BR228" i="60"/>
  <c r="BS228" i="60"/>
  <c r="BT228" i="60"/>
  <c r="BU228" i="60"/>
  <c r="BV228" i="60"/>
  <c r="BW228" i="60"/>
  <c r="BX228" i="60"/>
  <c r="BY228" i="60"/>
  <c r="BZ228" i="60"/>
  <c r="CA228" i="60"/>
  <c r="CB228" i="60"/>
  <c r="CC228" i="60"/>
  <c r="CD228" i="60"/>
  <c r="CE228" i="60"/>
  <c r="CF228" i="60"/>
  <c r="CG228" i="60"/>
  <c r="CH228" i="60"/>
  <c r="CI228" i="60"/>
  <c r="CJ228" i="60"/>
  <c r="CK228" i="60"/>
  <c r="CL228" i="60"/>
  <c r="CM228" i="60"/>
  <c r="CN228" i="60"/>
  <c r="CO228" i="60"/>
  <c r="CP228" i="60"/>
  <c r="CQ228" i="60"/>
  <c r="CR228" i="60"/>
  <c r="CS228" i="60"/>
  <c r="CT228" i="60"/>
  <c r="CU228" i="60"/>
  <c r="CV228" i="60"/>
  <c r="CW228" i="60"/>
  <c r="CX228" i="60"/>
  <c r="CY228" i="60"/>
  <c r="CZ228" i="60"/>
  <c r="DA228" i="60"/>
  <c r="DB228" i="60"/>
  <c r="DC228" i="60"/>
  <c r="DD228" i="60"/>
  <c r="DE228" i="60"/>
  <c r="DF228" i="60"/>
  <c r="DG228" i="60"/>
  <c r="DH228" i="60"/>
  <c r="DI228" i="60"/>
  <c r="DJ228" i="60"/>
  <c r="DK228" i="60"/>
  <c r="DL228" i="60"/>
  <c r="DM228" i="60"/>
  <c r="DN228" i="60"/>
  <c r="DO228" i="60"/>
  <c r="DP228" i="60"/>
  <c r="DQ228" i="60"/>
  <c r="DR228" i="60"/>
  <c r="DS228" i="60"/>
  <c r="DT228" i="60"/>
  <c r="DU228" i="60"/>
  <c r="DV228" i="60"/>
  <c r="DW228" i="60"/>
  <c r="DX228" i="60"/>
  <c r="DY228" i="60"/>
  <c r="DZ228" i="60"/>
  <c r="EA228" i="60"/>
  <c r="EB228" i="60"/>
  <c r="EC228" i="60"/>
  <c r="ED228" i="60"/>
  <c r="EE228" i="60"/>
  <c r="EF228" i="60"/>
  <c r="EG228" i="60"/>
  <c r="EH228" i="60"/>
  <c r="EI228" i="60"/>
  <c r="EJ228" i="60"/>
  <c r="EK228" i="60"/>
  <c r="EL228" i="60"/>
  <c r="EM228" i="60"/>
  <c r="EN228" i="60"/>
  <c r="EO228" i="60"/>
  <c r="EP228" i="60"/>
  <c r="EQ228" i="60"/>
  <c r="ER228" i="60"/>
  <c r="ES228" i="60"/>
  <c r="ET228" i="60"/>
  <c r="EU228" i="60"/>
  <c r="EV228" i="60"/>
  <c r="EW228" i="60"/>
  <c r="EX228" i="60"/>
  <c r="EY228" i="60"/>
  <c r="EZ228" i="60"/>
  <c r="FA228" i="60"/>
  <c r="FB228" i="60"/>
  <c r="FC228" i="60"/>
  <c r="FD228" i="60"/>
  <c r="FE228" i="60"/>
  <c r="FF228" i="60"/>
  <c r="FG228" i="60"/>
  <c r="FH228" i="60"/>
  <c r="FI228" i="60"/>
  <c r="FJ228" i="60"/>
  <c r="FK228" i="60"/>
  <c r="FL228" i="60"/>
  <c r="FM228" i="60"/>
  <c r="FN228" i="60"/>
  <c r="FO228" i="60"/>
  <c r="FP228" i="60"/>
  <c r="FQ228" i="60"/>
  <c r="FR228" i="60"/>
  <c r="FS228" i="60"/>
  <c r="FT228" i="60"/>
  <c r="FU228" i="60"/>
  <c r="FV228" i="60"/>
  <c r="FW228" i="60"/>
  <c r="FX228" i="60"/>
  <c r="FY228" i="60"/>
  <c r="FZ228" i="60"/>
  <c r="GA228" i="60"/>
  <c r="GB228" i="60"/>
  <c r="GC228" i="60"/>
  <c r="GD228" i="60"/>
  <c r="GE228" i="60"/>
  <c r="GF228" i="60"/>
  <c r="GG228" i="60"/>
  <c r="GH228" i="60"/>
  <c r="GI228" i="60"/>
  <c r="GJ228" i="60"/>
  <c r="GK228" i="60"/>
  <c r="GL228" i="60"/>
  <c r="GM228" i="60"/>
  <c r="GN228" i="60"/>
  <c r="GO228" i="60"/>
  <c r="GP228" i="60"/>
  <c r="GQ228" i="60"/>
  <c r="GR228" i="60"/>
  <c r="GS228" i="60"/>
  <c r="D229" i="60"/>
  <c r="D228" i="60" s="1"/>
  <c r="I229" i="60"/>
  <c r="D230" i="60"/>
  <c r="I230" i="60"/>
  <c r="I231" i="60"/>
  <c r="I232" i="60"/>
  <c r="J234" i="60"/>
  <c r="K234" i="60"/>
  <c r="L234" i="60"/>
  <c r="M234" i="60"/>
  <c r="N234" i="60"/>
  <c r="O234" i="60"/>
  <c r="P234" i="60"/>
  <c r="Q234" i="60"/>
  <c r="R234" i="60"/>
  <c r="S234" i="60"/>
  <c r="T234" i="60"/>
  <c r="U234" i="60"/>
  <c r="V234" i="60"/>
  <c r="W234" i="60"/>
  <c r="X234" i="60"/>
  <c r="Y234" i="60"/>
  <c r="Z234" i="60"/>
  <c r="AA234" i="60"/>
  <c r="AB234" i="60"/>
  <c r="AC234" i="60"/>
  <c r="AD234" i="60"/>
  <c r="AE234" i="60"/>
  <c r="AF234" i="60"/>
  <c r="AG234" i="60"/>
  <c r="AH234" i="60"/>
  <c r="AI234" i="60"/>
  <c r="AJ234" i="60"/>
  <c r="AK234" i="60"/>
  <c r="AL234" i="60"/>
  <c r="AM234" i="60"/>
  <c r="AN234" i="60"/>
  <c r="AO234" i="60"/>
  <c r="AP234" i="60"/>
  <c r="AQ234" i="60"/>
  <c r="AR234" i="60"/>
  <c r="AS234" i="60"/>
  <c r="AT234" i="60"/>
  <c r="AU234" i="60"/>
  <c r="AV234" i="60"/>
  <c r="AW234" i="60"/>
  <c r="AX234" i="60"/>
  <c r="AY234" i="60"/>
  <c r="AZ234" i="60"/>
  <c r="BA234" i="60"/>
  <c r="BB234" i="60"/>
  <c r="BC234" i="60"/>
  <c r="BD234" i="60"/>
  <c r="BE234" i="60"/>
  <c r="BF234" i="60"/>
  <c r="BG234" i="60"/>
  <c r="BH234" i="60"/>
  <c r="BI234" i="60"/>
  <c r="BJ234" i="60"/>
  <c r="BK234" i="60"/>
  <c r="BL234" i="60"/>
  <c r="BM234" i="60"/>
  <c r="BN234" i="60"/>
  <c r="BO234" i="60"/>
  <c r="BP234" i="60"/>
  <c r="BQ234" i="60"/>
  <c r="BR234" i="60"/>
  <c r="BS234" i="60"/>
  <c r="BT234" i="60"/>
  <c r="BU234" i="60"/>
  <c r="BV234" i="60"/>
  <c r="BW234" i="60"/>
  <c r="BX234" i="60"/>
  <c r="BY234" i="60"/>
  <c r="BZ234" i="60"/>
  <c r="CA234" i="60"/>
  <c r="CB234" i="60"/>
  <c r="CC234" i="60"/>
  <c r="CD234" i="60"/>
  <c r="CE234" i="60"/>
  <c r="CF234" i="60"/>
  <c r="CG234" i="60"/>
  <c r="CH234" i="60"/>
  <c r="CI234" i="60"/>
  <c r="CJ234" i="60"/>
  <c r="CK234" i="60"/>
  <c r="CL234" i="60"/>
  <c r="CM234" i="60"/>
  <c r="CN234" i="60"/>
  <c r="CO234" i="60"/>
  <c r="CP234" i="60"/>
  <c r="CQ234" i="60"/>
  <c r="CR234" i="60"/>
  <c r="CS234" i="60"/>
  <c r="CT234" i="60"/>
  <c r="CU234" i="60"/>
  <c r="CV234" i="60"/>
  <c r="CW234" i="60"/>
  <c r="CX234" i="60"/>
  <c r="CY234" i="60"/>
  <c r="CZ234" i="60"/>
  <c r="DA234" i="60"/>
  <c r="DB234" i="60"/>
  <c r="DC234" i="60"/>
  <c r="DD234" i="60"/>
  <c r="DE234" i="60"/>
  <c r="DF234" i="60"/>
  <c r="DG234" i="60"/>
  <c r="DH234" i="60"/>
  <c r="DI234" i="60"/>
  <c r="DJ234" i="60"/>
  <c r="DK234" i="60"/>
  <c r="DL234" i="60"/>
  <c r="DM234" i="60"/>
  <c r="DN234" i="60"/>
  <c r="DO234" i="60"/>
  <c r="DP234" i="60"/>
  <c r="DQ234" i="60"/>
  <c r="DR234" i="60"/>
  <c r="DS234" i="60"/>
  <c r="DT234" i="60"/>
  <c r="DU234" i="60"/>
  <c r="DV234" i="60"/>
  <c r="DW234" i="60"/>
  <c r="DX234" i="60"/>
  <c r="DY234" i="60"/>
  <c r="DZ234" i="60"/>
  <c r="EA234" i="60"/>
  <c r="EB234" i="60"/>
  <c r="EC234" i="60"/>
  <c r="ED234" i="60"/>
  <c r="EE234" i="60"/>
  <c r="EF234" i="60"/>
  <c r="EG234" i="60"/>
  <c r="EH234" i="60"/>
  <c r="EI234" i="60"/>
  <c r="EJ234" i="60"/>
  <c r="EK234" i="60"/>
  <c r="EL234" i="60"/>
  <c r="EM234" i="60"/>
  <c r="EN234" i="60"/>
  <c r="EO234" i="60"/>
  <c r="EP234" i="60"/>
  <c r="EQ234" i="60"/>
  <c r="ER234" i="60"/>
  <c r="ES234" i="60"/>
  <c r="ET234" i="60"/>
  <c r="EU234" i="60"/>
  <c r="EV234" i="60"/>
  <c r="EW234" i="60"/>
  <c r="EX234" i="60"/>
  <c r="EY234" i="60"/>
  <c r="EZ234" i="60"/>
  <c r="FA234" i="60"/>
  <c r="FB234" i="60"/>
  <c r="FC234" i="60"/>
  <c r="FD234" i="60"/>
  <c r="FE234" i="60"/>
  <c r="FF234" i="60"/>
  <c r="FG234" i="60"/>
  <c r="FH234" i="60"/>
  <c r="FI234" i="60"/>
  <c r="FJ234" i="60"/>
  <c r="FK234" i="60"/>
  <c r="FL234" i="60"/>
  <c r="FM234" i="60"/>
  <c r="FN234" i="60"/>
  <c r="FO234" i="60"/>
  <c r="FP234" i="60"/>
  <c r="FQ234" i="60"/>
  <c r="FR234" i="60"/>
  <c r="FS234" i="60"/>
  <c r="FT234" i="60"/>
  <c r="FU234" i="60"/>
  <c r="FV234" i="60"/>
  <c r="FW234" i="60"/>
  <c r="FX234" i="60"/>
  <c r="FY234" i="60"/>
  <c r="FZ234" i="60"/>
  <c r="GA234" i="60"/>
  <c r="GB234" i="60"/>
  <c r="GC234" i="60"/>
  <c r="GD234" i="60"/>
  <c r="GE234" i="60"/>
  <c r="GF234" i="60"/>
  <c r="GG234" i="60"/>
  <c r="GH234" i="60"/>
  <c r="GI234" i="60"/>
  <c r="GJ234" i="60"/>
  <c r="GK234" i="60"/>
  <c r="GL234" i="60"/>
  <c r="GM234" i="60"/>
  <c r="GN234" i="60"/>
  <c r="GO234" i="60"/>
  <c r="GP234" i="60"/>
  <c r="GQ234" i="60"/>
  <c r="GR234" i="60"/>
  <c r="GS234" i="60"/>
  <c r="I235" i="60"/>
  <c r="I236" i="60"/>
  <c r="D237" i="60"/>
  <c r="I237" i="60"/>
  <c r="I238" i="60"/>
  <c r="I239" i="60"/>
  <c r="I240" i="60"/>
  <c r="I241" i="60"/>
  <c r="BD243" i="60"/>
  <c r="CP243" i="60"/>
  <c r="GR243" i="60"/>
  <c r="D244" i="60"/>
  <c r="D243" i="60" s="1"/>
  <c r="I244" i="60"/>
  <c r="I245" i="60"/>
  <c r="J247" i="60"/>
  <c r="J243" i="60" s="1"/>
  <c r="K247" i="60"/>
  <c r="K243" i="60" s="1"/>
  <c r="L247" i="60"/>
  <c r="L243" i="60" s="1"/>
  <c r="M247" i="60"/>
  <c r="M243" i="60" s="1"/>
  <c r="N247" i="60"/>
  <c r="N243" i="60" s="1"/>
  <c r="O247" i="60"/>
  <c r="O243" i="60" s="1"/>
  <c r="P247" i="60"/>
  <c r="P243" i="60" s="1"/>
  <c r="Q247" i="60"/>
  <c r="Q243" i="60" s="1"/>
  <c r="R247" i="60"/>
  <c r="R243" i="60" s="1"/>
  <c r="S247" i="60"/>
  <c r="S243" i="60" s="1"/>
  <c r="T247" i="60"/>
  <c r="T243" i="60" s="1"/>
  <c r="U247" i="60"/>
  <c r="U243" i="60" s="1"/>
  <c r="V247" i="60"/>
  <c r="V243" i="60" s="1"/>
  <c r="W247" i="60"/>
  <c r="W243" i="60" s="1"/>
  <c r="X247" i="60"/>
  <c r="X243" i="60" s="1"/>
  <c r="Y247" i="60"/>
  <c r="Y243" i="60" s="1"/>
  <c r="Z247" i="60"/>
  <c r="Z243" i="60" s="1"/>
  <c r="AA247" i="60"/>
  <c r="AA243" i="60" s="1"/>
  <c r="AB247" i="60"/>
  <c r="AB243" i="60" s="1"/>
  <c r="AC247" i="60"/>
  <c r="AC243" i="60" s="1"/>
  <c r="AD247" i="60"/>
  <c r="AD243" i="60" s="1"/>
  <c r="AE247" i="60"/>
  <c r="AE243" i="60" s="1"/>
  <c r="AF247" i="60"/>
  <c r="AF243" i="60" s="1"/>
  <c r="AG247" i="60"/>
  <c r="AG243" i="60" s="1"/>
  <c r="AH247" i="60"/>
  <c r="AH243" i="60" s="1"/>
  <c r="AI247" i="60"/>
  <c r="AI243" i="60" s="1"/>
  <c r="AJ247" i="60"/>
  <c r="AJ243" i="60" s="1"/>
  <c r="AK247" i="60"/>
  <c r="AK243" i="60" s="1"/>
  <c r="AL247" i="60"/>
  <c r="AL243" i="60" s="1"/>
  <c r="AM247" i="60"/>
  <c r="AM243" i="60" s="1"/>
  <c r="AN247" i="60"/>
  <c r="AN243" i="60" s="1"/>
  <c r="AO247" i="60"/>
  <c r="AO243" i="60" s="1"/>
  <c r="AP247" i="60"/>
  <c r="AP243" i="60" s="1"/>
  <c r="AQ247" i="60"/>
  <c r="AQ243" i="60" s="1"/>
  <c r="AR247" i="60"/>
  <c r="AR243" i="60" s="1"/>
  <c r="AS247" i="60"/>
  <c r="AS243" i="60" s="1"/>
  <c r="AT247" i="60"/>
  <c r="AT243" i="60" s="1"/>
  <c r="AU247" i="60"/>
  <c r="AU243" i="60" s="1"/>
  <c r="AV247" i="60"/>
  <c r="AV243" i="60" s="1"/>
  <c r="AW247" i="60"/>
  <c r="AW243" i="60" s="1"/>
  <c r="AX247" i="60"/>
  <c r="AX243" i="60" s="1"/>
  <c r="AY247" i="60"/>
  <c r="AY243" i="60" s="1"/>
  <c r="AZ247" i="60"/>
  <c r="AZ243" i="60" s="1"/>
  <c r="BA247" i="60"/>
  <c r="BA243" i="60" s="1"/>
  <c r="BB247" i="60"/>
  <c r="BB243" i="60" s="1"/>
  <c r="BC247" i="60"/>
  <c r="BC243" i="60" s="1"/>
  <c r="BD247" i="60"/>
  <c r="BE247" i="60"/>
  <c r="BE243" i="60" s="1"/>
  <c r="BF247" i="60"/>
  <c r="BF243" i="60" s="1"/>
  <c r="BG247" i="60"/>
  <c r="BG243" i="60" s="1"/>
  <c r="BH247" i="60"/>
  <c r="BH243" i="60" s="1"/>
  <c r="BI247" i="60"/>
  <c r="BI243" i="60" s="1"/>
  <c r="BJ247" i="60"/>
  <c r="BJ243" i="60" s="1"/>
  <c r="BK247" i="60"/>
  <c r="BK243" i="60" s="1"/>
  <c r="BL247" i="60"/>
  <c r="BL243" i="60" s="1"/>
  <c r="BM247" i="60"/>
  <c r="BM243" i="60" s="1"/>
  <c r="BN247" i="60"/>
  <c r="BN243" i="60" s="1"/>
  <c r="BO247" i="60"/>
  <c r="BO243" i="60" s="1"/>
  <c r="BP247" i="60"/>
  <c r="BP243" i="60" s="1"/>
  <c r="BQ247" i="60"/>
  <c r="BQ243" i="60" s="1"/>
  <c r="BR247" i="60"/>
  <c r="BR243" i="60" s="1"/>
  <c r="BS247" i="60"/>
  <c r="BS243" i="60" s="1"/>
  <c r="BT247" i="60"/>
  <c r="BT243" i="60" s="1"/>
  <c r="BU247" i="60"/>
  <c r="BU243" i="60" s="1"/>
  <c r="BV247" i="60"/>
  <c r="BV243" i="60" s="1"/>
  <c r="BW247" i="60"/>
  <c r="BW243" i="60" s="1"/>
  <c r="BX247" i="60"/>
  <c r="BX243" i="60" s="1"/>
  <c r="BY247" i="60"/>
  <c r="BY243" i="60" s="1"/>
  <c r="BZ247" i="60"/>
  <c r="BZ243" i="60" s="1"/>
  <c r="CA247" i="60"/>
  <c r="CA243" i="60" s="1"/>
  <c r="CB247" i="60"/>
  <c r="CB243" i="60" s="1"/>
  <c r="CC247" i="60"/>
  <c r="CC243" i="60" s="1"/>
  <c r="CD247" i="60"/>
  <c r="CD243" i="60" s="1"/>
  <c r="CE247" i="60"/>
  <c r="CE243" i="60" s="1"/>
  <c r="CF247" i="60"/>
  <c r="CF243" i="60" s="1"/>
  <c r="CG247" i="60"/>
  <c r="CG243" i="60" s="1"/>
  <c r="CH247" i="60"/>
  <c r="CH243" i="60" s="1"/>
  <c r="CI247" i="60"/>
  <c r="CI243" i="60" s="1"/>
  <c r="CJ247" i="60"/>
  <c r="CJ243" i="60" s="1"/>
  <c r="CK247" i="60"/>
  <c r="CK243" i="60" s="1"/>
  <c r="CL247" i="60"/>
  <c r="CL243" i="60" s="1"/>
  <c r="CM247" i="60"/>
  <c r="CM243" i="60" s="1"/>
  <c r="CN247" i="60"/>
  <c r="CN243" i="60" s="1"/>
  <c r="CO247" i="60"/>
  <c r="CO243" i="60" s="1"/>
  <c r="CP247" i="60"/>
  <c r="CQ247" i="60"/>
  <c r="CQ243" i="60" s="1"/>
  <c r="CR247" i="60"/>
  <c r="CR243" i="60" s="1"/>
  <c r="CS247" i="60"/>
  <c r="CS243" i="60" s="1"/>
  <c r="CT247" i="60"/>
  <c r="CT243" i="60" s="1"/>
  <c r="CU247" i="60"/>
  <c r="CU243" i="60" s="1"/>
  <c r="CV247" i="60"/>
  <c r="CV243" i="60" s="1"/>
  <c r="CW247" i="60"/>
  <c r="CW243" i="60" s="1"/>
  <c r="CX247" i="60"/>
  <c r="CX243" i="60" s="1"/>
  <c r="CY247" i="60"/>
  <c r="CY243" i="60" s="1"/>
  <c r="CZ247" i="60"/>
  <c r="CZ243" i="60" s="1"/>
  <c r="DA247" i="60"/>
  <c r="DA243" i="60" s="1"/>
  <c r="DB247" i="60"/>
  <c r="DB243" i="60" s="1"/>
  <c r="DC247" i="60"/>
  <c r="DC243" i="60" s="1"/>
  <c r="DD247" i="60"/>
  <c r="DD243" i="60" s="1"/>
  <c r="DE247" i="60"/>
  <c r="DE243" i="60" s="1"/>
  <c r="DF247" i="60"/>
  <c r="DF243" i="60" s="1"/>
  <c r="DG247" i="60"/>
  <c r="DG243" i="60" s="1"/>
  <c r="DH247" i="60"/>
  <c r="DH243" i="60" s="1"/>
  <c r="DI247" i="60"/>
  <c r="DI243" i="60" s="1"/>
  <c r="DJ247" i="60"/>
  <c r="DJ243" i="60" s="1"/>
  <c r="DK247" i="60"/>
  <c r="DK243" i="60" s="1"/>
  <c r="DL247" i="60"/>
  <c r="DL243" i="60" s="1"/>
  <c r="DM247" i="60"/>
  <c r="DM243" i="60" s="1"/>
  <c r="DN247" i="60"/>
  <c r="DN243" i="60" s="1"/>
  <c r="DO247" i="60"/>
  <c r="DO243" i="60" s="1"/>
  <c r="DP247" i="60"/>
  <c r="DP243" i="60" s="1"/>
  <c r="DQ247" i="60"/>
  <c r="DQ243" i="60" s="1"/>
  <c r="DR247" i="60"/>
  <c r="DR243" i="60" s="1"/>
  <c r="DS247" i="60"/>
  <c r="DS243" i="60" s="1"/>
  <c r="DT247" i="60"/>
  <c r="DT243" i="60" s="1"/>
  <c r="DU247" i="60"/>
  <c r="DU243" i="60" s="1"/>
  <c r="DV247" i="60"/>
  <c r="DV243" i="60" s="1"/>
  <c r="DW247" i="60"/>
  <c r="DW243" i="60" s="1"/>
  <c r="DX247" i="60"/>
  <c r="DX243" i="60" s="1"/>
  <c r="DY247" i="60"/>
  <c r="DY243" i="60" s="1"/>
  <c r="DZ247" i="60"/>
  <c r="DZ243" i="60" s="1"/>
  <c r="EA247" i="60"/>
  <c r="EA243" i="60" s="1"/>
  <c r="EB247" i="60"/>
  <c r="EB243" i="60" s="1"/>
  <c r="EC247" i="60"/>
  <c r="EC243" i="60" s="1"/>
  <c r="ED247" i="60"/>
  <c r="ED243" i="60" s="1"/>
  <c r="EE247" i="60"/>
  <c r="EE243" i="60" s="1"/>
  <c r="EF247" i="60"/>
  <c r="EF243" i="60" s="1"/>
  <c r="EG247" i="60"/>
  <c r="EG243" i="60" s="1"/>
  <c r="EH247" i="60"/>
  <c r="EH243" i="60" s="1"/>
  <c r="EI247" i="60"/>
  <c r="EI243" i="60" s="1"/>
  <c r="EJ247" i="60"/>
  <c r="EJ243" i="60" s="1"/>
  <c r="EK247" i="60"/>
  <c r="EK243" i="60" s="1"/>
  <c r="EL247" i="60"/>
  <c r="EL243" i="60" s="1"/>
  <c r="EM247" i="60"/>
  <c r="EM243" i="60" s="1"/>
  <c r="EN247" i="60"/>
  <c r="EN243" i="60" s="1"/>
  <c r="EO247" i="60"/>
  <c r="EO243" i="60" s="1"/>
  <c r="EP247" i="60"/>
  <c r="EP243" i="60" s="1"/>
  <c r="EQ247" i="60"/>
  <c r="EQ243" i="60" s="1"/>
  <c r="ER247" i="60"/>
  <c r="ER243" i="60" s="1"/>
  <c r="ES247" i="60"/>
  <c r="ES243" i="60" s="1"/>
  <c r="ET247" i="60"/>
  <c r="ET243" i="60" s="1"/>
  <c r="EU247" i="60"/>
  <c r="EU243" i="60" s="1"/>
  <c r="EV247" i="60"/>
  <c r="EV243" i="60" s="1"/>
  <c r="EW247" i="60"/>
  <c r="EW243" i="60" s="1"/>
  <c r="EX247" i="60"/>
  <c r="EX243" i="60" s="1"/>
  <c r="EY247" i="60"/>
  <c r="EY243" i="60" s="1"/>
  <c r="EZ247" i="60"/>
  <c r="EZ243" i="60" s="1"/>
  <c r="FA247" i="60"/>
  <c r="FA243" i="60" s="1"/>
  <c r="FB247" i="60"/>
  <c r="FB243" i="60" s="1"/>
  <c r="FC247" i="60"/>
  <c r="FC243" i="60" s="1"/>
  <c r="FD247" i="60"/>
  <c r="FD243" i="60" s="1"/>
  <c r="FE247" i="60"/>
  <c r="FE243" i="60" s="1"/>
  <c r="FF247" i="60"/>
  <c r="FF243" i="60" s="1"/>
  <c r="FG247" i="60"/>
  <c r="FG243" i="60" s="1"/>
  <c r="FH247" i="60"/>
  <c r="FH243" i="60" s="1"/>
  <c r="FI247" i="60"/>
  <c r="FI243" i="60" s="1"/>
  <c r="FJ247" i="60"/>
  <c r="FJ243" i="60" s="1"/>
  <c r="FK247" i="60"/>
  <c r="FK243" i="60" s="1"/>
  <c r="FL247" i="60"/>
  <c r="FL243" i="60" s="1"/>
  <c r="FM247" i="60"/>
  <c r="FM243" i="60" s="1"/>
  <c r="FN247" i="60"/>
  <c r="FN243" i="60" s="1"/>
  <c r="FO247" i="60"/>
  <c r="FO243" i="60" s="1"/>
  <c r="FP247" i="60"/>
  <c r="FP243" i="60" s="1"/>
  <c r="FQ247" i="60"/>
  <c r="FQ243" i="60" s="1"/>
  <c r="FR247" i="60"/>
  <c r="FR243" i="60" s="1"/>
  <c r="FS247" i="60"/>
  <c r="FS243" i="60" s="1"/>
  <c r="FT247" i="60"/>
  <c r="FT243" i="60" s="1"/>
  <c r="FU247" i="60"/>
  <c r="FU243" i="60" s="1"/>
  <c r="FV247" i="60"/>
  <c r="FV243" i="60" s="1"/>
  <c r="FW247" i="60"/>
  <c r="FW243" i="60" s="1"/>
  <c r="FX247" i="60"/>
  <c r="FX243" i="60" s="1"/>
  <c r="FY247" i="60"/>
  <c r="FY243" i="60" s="1"/>
  <c r="FZ247" i="60"/>
  <c r="FZ243" i="60" s="1"/>
  <c r="GA247" i="60"/>
  <c r="GA243" i="60" s="1"/>
  <c r="GB247" i="60"/>
  <c r="GB243" i="60" s="1"/>
  <c r="GC247" i="60"/>
  <c r="GC243" i="60" s="1"/>
  <c r="GD247" i="60"/>
  <c r="GD243" i="60" s="1"/>
  <c r="GE247" i="60"/>
  <c r="GE243" i="60" s="1"/>
  <c r="GF247" i="60"/>
  <c r="GF243" i="60" s="1"/>
  <c r="GG247" i="60"/>
  <c r="GG243" i="60" s="1"/>
  <c r="GH247" i="60"/>
  <c r="GH243" i="60" s="1"/>
  <c r="GI247" i="60"/>
  <c r="GI243" i="60" s="1"/>
  <c r="GJ247" i="60"/>
  <c r="GJ243" i="60" s="1"/>
  <c r="GK247" i="60"/>
  <c r="GK243" i="60" s="1"/>
  <c r="GL247" i="60"/>
  <c r="GL243" i="60" s="1"/>
  <c r="GM247" i="60"/>
  <c r="GM243" i="60" s="1"/>
  <c r="GN247" i="60"/>
  <c r="GN243" i="60" s="1"/>
  <c r="GO247" i="60"/>
  <c r="GO243" i="60" s="1"/>
  <c r="GP247" i="60"/>
  <c r="GP243" i="60" s="1"/>
  <c r="GQ247" i="60"/>
  <c r="GQ243" i="60" s="1"/>
  <c r="GR247" i="60"/>
  <c r="GS247" i="60"/>
  <c r="GS243" i="60" s="1"/>
  <c r="I248" i="60"/>
  <c r="D249" i="60"/>
  <c r="I249" i="60"/>
  <c r="D250" i="60"/>
  <c r="I250" i="60"/>
  <c r="D251" i="60"/>
  <c r="I251" i="60"/>
  <c r="D252" i="60"/>
  <c r="I252" i="60"/>
  <c r="I253" i="60"/>
  <c r="D255" i="60"/>
  <c r="J255" i="60"/>
  <c r="K255" i="60"/>
  <c r="L255" i="60"/>
  <c r="M255" i="60"/>
  <c r="N255" i="60"/>
  <c r="O255" i="60"/>
  <c r="P255" i="60"/>
  <c r="Q255" i="60"/>
  <c r="R255" i="60"/>
  <c r="S255" i="60"/>
  <c r="T255" i="60"/>
  <c r="U255" i="60"/>
  <c r="V255" i="60"/>
  <c r="W255" i="60"/>
  <c r="X255" i="60"/>
  <c r="Y255" i="60"/>
  <c r="Z255" i="60"/>
  <c r="AA255" i="60"/>
  <c r="AB255" i="60"/>
  <c r="AC255" i="60"/>
  <c r="AD255" i="60"/>
  <c r="AE255" i="60"/>
  <c r="AF255" i="60"/>
  <c r="AG255" i="60"/>
  <c r="AH255" i="60"/>
  <c r="AI255" i="60"/>
  <c r="AJ255" i="60"/>
  <c r="AK255" i="60"/>
  <c r="AL255" i="60"/>
  <c r="AM255" i="60"/>
  <c r="AN255" i="60"/>
  <c r="AO255" i="60"/>
  <c r="AP255" i="60"/>
  <c r="AQ255" i="60"/>
  <c r="AR255" i="60"/>
  <c r="AS255" i="60"/>
  <c r="AT255" i="60"/>
  <c r="AU255" i="60"/>
  <c r="AV255" i="60"/>
  <c r="AW255" i="60"/>
  <c r="AX255" i="60"/>
  <c r="AY255" i="60"/>
  <c r="AZ255" i="60"/>
  <c r="BA255" i="60"/>
  <c r="BB255" i="60"/>
  <c r="BC255" i="60"/>
  <c r="BD255" i="60"/>
  <c r="BE255" i="60"/>
  <c r="BF255" i="60"/>
  <c r="BG255" i="60"/>
  <c r="BH255" i="60"/>
  <c r="BI255" i="60"/>
  <c r="BJ255" i="60"/>
  <c r="BK255" i="60"/>
  <c r="BL255" i="60"/>
  <c r="BM255" i="60"/>
  <c r="BN255" i="60"/>
  <c r="BO255" i="60"/>
  <c r="BP255" i="60"/>
  <c r="BQ255" i="60"/>
  <c r="BR255" i="60"/>
  <c r="BS255" i="60"/>
  <c r="BT255" i="60"/>
  <c r="BU255" i="60"/>
  <c r="BV255" i="60"/>
  <c r="BW255" i="60"/>
  <c r="BX255" i="60"/>
  <c r="BY255" i="60"/>
  <c r="BZ255" i="60"/>
  <c r="CA255" i="60"/>
  <c r="CB255" i="60"/>
  <c r="CC255" i="60"/>
  <c r="CD255" i="60"/>
  <c r="CE255" i="60"/>
  <c r="CF255" i="60"/>
  <c r="CG255" i="60"/>
  <c r="CH255" i="60"/>
  <c r="CI255" i="60"/>
  <c r="CJ255" i="60"/>
  <c r="CK255" i="60"/>
  <c r="CL255" i="60"/>
  <c r="CM255" i="60"/>
  <c r="CN255" i="60"/>
  <c r="CO255" i="60"/>
  <c r="CP255" i="60"/>
  <c r="CQ255" i="60"/>
  <c r="CR255" i="60"/>
  <c r="CS255" i="60"/>
  <c r="CT255" i="60"/>
  <c r="CU255" i="60"/>
  <c r="CV255" i="60"/>
  <c r="CW255" i="60"/>
  <c r="CX255" i="60"/>
  <c r="CY255" i="60"/>
  <c r="CZ255" i="60"/>
  <c r="DA255" i="60"/>
  <c r="DB255" i="60"/>
  <c r="DC255" i="60"/>
  <c r="DD255" i="60"/>
  <c r="DE255" i="60"/>
  <c r="DF255" i="60"/>
  <c r="DG255" i="60"/>
  <c r="DH255" i="60"/>
  <c r="DI255" i="60"/>
  <c r="DJ255" i="60"/>
  <c r="DK255" i="60"/>
  <c r="DL255" i="60"/>
  <c r="DM255" i="60"/>
  <c r="DN255" i="60"/>
  <c r="DO255" i="60"/>
  <c r="DP255" i="60"/>
  <c r="DQ255" i="60"/>
  <c r="DR255" i="60"/>
  <c r="DS255" i="60"/>
  <c r="DT255" i="60"/>
  <c r="DU255" i="60"/>
  <c r="DV255" i="60"/>
  <c r="DW255" i="60"/>
  <c r="DX255" i="60"/>
  <c r="DY255" i="60"/>
  <c r="DZ255" i="60"/>
  <c r="EA255" i="60"/>
  <c r="EB255" i="60"/>
  <c r="EC255" i="60"/>
  <c r="ED255" i="60"/>
  <c r="EE255" i="60"/>
  <c r="EF255" i="60"/>
  <c r="EG255" i="60"/>
  <c r="EH255" i="60"/>
  <c r="EI255" i="60"/>
  <c r="EJ255" i="60"/>
  <c r="EK255" i="60"/>
  <c r="EL255" i="60"/>
  <c r="EM255" i="60"/>
  <c r="EN255" i="60"/>
  <c r="EO255" i="60"/>
  <c r="EP255" i="60"/>
  <c r="EQ255" i="60"/>
  <c r="ER255" i="60"/>
  <c r="ES255" i="60"/>
  <c r="ET255" i="60"/>
  <c r="EU255" i="60"/>
  <c r="EV255" i="60"/>
  <c r="EW255" i="60"/>
  <c r="EX255" i="60"/>
  <c r="EY255" i="60"/>
  <c r="EZ255" i="60"/>
  <c r="FA255" i="60"/>
  <c r="FB255" i="60"/>
  <c r="FC255" i="60"/>
  <c r="FD255" i="60"/>
  <c r="FE255" i="60"/>
  <c r="FF255" i="60"/>
  <c r="FG255" i="60"/>
  <c r="FH255" i="60"/>
  <c r="FI255" i="60"/>
  <c r="FJ255" i="60"/>
  <c r="FK255" i="60"/>
  <c r="FL255" i="60"/>
  <c r="FM255" i="60"/>
  <c r="FN255" i="60"/>
  <c r="FO255" i="60"/>
  <c r="FP255" i="60"/>
  <c r="FQ255" i="60"/>
  <c r="FR255" i="60"/>
  <c r="FS255" i="60"/>
  <c r="FT255" i="60"/>
  <c r="FU255" i="60"/>
  <c r="FV255" i="60"/>
  <c r="FW255" i="60"/>
  <c r="FX255" i="60"/>
  <c r="FY255" i="60"/>
  <c r="FZ255" i="60"/>
  <c r="GA255" i="60"/>
  <c r="GB255" i="60"/>
  <c r="GC255" i="60"/>
  <c r="GD255" i="60"/>
  <c r="GE255" i="60"/>
  <c r="GF255" i="60"/>
  <c r="GG255" i="60"/>
  <c r="GH255" i="60"/>
  <c r="GI255" i="60"/>
  <c r="GJ255" i="60"/>
  <c r="GK255" i="60"/>
  <c r="GL255" i="60"/>
  <c r="GM255" i="60"/>
  <c r="GN255" i="60"/>
  <c r="GO255" i="60"/>
  <c r="GP255" i="60"/>
  <c r="GQ255" i="60"/>
  <c r="GR255" i="60"/>
  <c r="GS255" i="60"/>
  <c r="I256" i="60"/>
  <c r="I257" i="60"/>
  <c r="I258" i="60"/>
  <c r="I259" i="60"/>
  <c r="I260" i="60"/>
  <c r="I261" i="60"/>
  <c r="I262" i="60"/>
  <c r="D264" i="60"/>
  <c r="J264" i="60"/>
  <c r="K264" i="60"/>
  <c r="L264" i="60"/>
  <c r="M264" i="60"/>
  <c r="N264" i="60"/>
  <c r="O264" i="60"/>
  <c r="P264" i="60"/>
  <c r="Q264" i="60"/>
  <c r="R264" i="60"/>
  <c r="S264" i="60"/>
  <c r="T264" i="60"/>
  <c r="U264" i="60"/>
  <c r="V264" i="60"/>
  <c r="W264" i="60"/>
  <c r="X264" i="60"/>
  <c r="Y264" i="60"/>
  <c r="Z264" i="60"/>
  <c r="AA264" i="60"/>
  <c r="AB264" i="60"/>
  <c r="AC264" i="60"/>
  <c r="AD264" i="60"/>
  <c r="AE264" i="60"/>
  <c r="AF264" i="60"/>
  <c r="AG264" i="60"/>
  <c r="AH264" i="60"/>
  <c r="AI264" i="60"/>
  <c r="AJ264" i="60"/>
  <c r="AK264" i="60"/>
  <c r="AL264" i="60"/>
  <c r="AM264" i="60"/>
  <c r="AN264" i="60"/>
  <c r="AO264" i="60"/>
  <c r="AP264" i="60"/>
  <c r="AQ264" i="60"/>
  <c r="AR264" i="60"/>
  <c r="AS264" i="60"/>
  <c r="AT264" i="60"/>
  <c r="AU264" i="60"/>
  <c r="AV264" i="60"/>
  <c r="AW264" i="60"/>
  <c r="AX264" i="60"/>
  <c r="AY264" i="60"/>
  <c r="AZ264" i="60"/>
  <c r="BA264" i="60"/>
  <c r="BB264" i="60"/>
  <c r="BC264" i="60"/>
  <c r="BD264" i="60"/>
  <c r="BE264" i="60"/>
  <c r="BF264" i="60"/>
  <c r="BG264" i="60"/>
  <c r="BH264" i="60"/>
  <c r="BI264" i="60"/>
  <c r="BJ264" i="60"/>
  <c r="BK264" i="60"/>
  <c r="BL264" i="60"/>
  <c r="BM264" i="60"/>
  <c r="BN264" i="60"/>
  <c r="BO264" i="60"/>
  <c r="BP264" i="60"/>
  <c r="BQ264" i="60"/>
  <c r="BR264" i="60"/>
  <c r="BS264" i="60"/>
  <c r="BT264" i="60"/>
  <c r="BU264" i="60"/>
  <c r="BV264" i="60"/>
  <c r="BW264" i="60"/>
  <c r="BX264" i="60"/>
  <c r="BY264" i="60"/>
  <c r="BZ264" i="60"/>
  <c r="CA264" i="60"/>
  <c r="CB264" i="60"/>
  <c r="CC264" i="60"/>
  <c r="CD264" i="60"/>
  <c r="CE264" i="60"/>
  <c r="CF264" i="60"/>
  <c r="CG264" i="60"/>
  <c r="CH264" i="60"/>
  <c r="CI264" i="60"/>
  <c r="CJ264" i="60"/>
  <c r="CK264" i="60"/>
  <c r="CL264" i="60"/>
  <c r="CM264" i="60"/>
  <c r="CN264" i="60"/>
  <c r="CO264" i="60"/>
  <c r="CP264" i="60"/>
  <c r="CQ264" i="60"/>
  <c r="CR264" i="60"/>
  <c r="CS264" i="60"/>
  <c r="CT264" i="60"/>
  <c r="CU264" i="60"/>
  <c r="CV264" i="60"/>
  <c r="CW264" i="60"/>
  <c r="CX264" i="60"/>
  <c r="CY264" i="60"/>
  <c r="CZ264" i="60"/>
  <c r="DA264" i="60"/>
  <c r="DB264" i="60"/>
  <c r="DC264" i="60"/>
  <c r="DD264" i="60"/>
  <c r="DE264" i="60"/>
  <c r="DF264" i="60"/>
  <c r="DG264" i="60"/>
  <c r="DH264" i="60"/>
  <c r="DI264" i="60"/>
  <c r="DJ264" i="60"/>
  <c r="DK264" i="60"/>
  <c r="DL264" i="60"/>
  <c r="DM264" i="60"/>
  <c r="DN264" i="60"/>
  <c r="DO264" i="60"/>
  <c r="DP264" i="60"/>
  <c r="DQ264" i="60"/>
  <c r="DR264" i="60"/>
  <c r="DS264" i="60"/>
  <c r="DT264" i="60"/>
  <c r="DU264" i="60"/>
  <c r="DV264" i="60"/>
  <c r="DW264" i="60"/>
  <c r="DX264" i="60"/>
  <c r="DY264" i="60"/>
  <c r="DZ264" i="60"/>
  <c r="EA264" i="60"/>
  <c r="EB264" i="60"/>
  <c r="EC264" i="60"/>
  <c r="ED264" i="60"/>
  <c r="EE264" i="60"/>
  <c r="EF264" i="60"/>
  <c r="EG264" i="60"/>
  <c r="EH264" i="60"/>
  <c r="EI264" i="60"/>
  <c r="EJ264" i="60"/>
  <c r="EK264" i="60"/>
  <c r="EL264" i="60"/>
  <c r="EM264" i="60"/>
  <c r="EN264" i="60"/>
  <c r="EO264" i="60"/>
  <c r="EP264" i="60"/>
  <c r="EQ264" i="60"/>
  <c r="ER264" i="60"/>
  <c r="ES264" i="60"/>
  <c r="ET264" i="60"/>
  <c r="EU264" i="60"/>
  <c r="EV264" i="60"/>
  <c r="EW264" i="60"/>
  <c r="EX264" i="60"/>
  <c r="EY264" i="60"/>
  <c r="EZ264" i="60"/>
  <c r="FA264" i="60"/>
  <c r="FB264" i="60"/>
  <c r="FC264" i="60"/>
  <c r="FD264" i="60"/>
  <c r="FE264" i="60"/>
  <c r="FF264" i="60"/>
  <c r="FG264" i="60"/>
  <c r="FH264" i="60"/>
  <c r="FI264" i="60"/>
  <c r="FJ264" i="60"/>
  <c r="FK264" i="60"/>
  <c r="FL264" i="60"/>
  <c r="FM264" i="60"/>
  <c r="FN264" i="60"/>
  <c r="FO264" i="60"/>
  <c r="FP264" i="60"/>
  <c r="FQ264" i="60"/>
  <c r="FR264" i="60"/>
  <c r="FS264" i="60"/>
  <c r="FT264" i="60"/>
  <c r="FU264" i="60"/>
  <c r="FV264" i="60"/>
  <c r="FW264" i="60"/>
  <c r="FX264" i="60"/>
  <c r="FY264" i="60"/>
  <c r="FZ264" i="60"/>
  <c r="GA264" i="60"/>
  <c r="GB264" i="60"/>
  <c r="GC264" i="60"/>
  <c r="GD264" i="60"/>
  <c r="GE264" i="60"/>
  <c r="GF264" i="60"/>
  <c r="GG264" i="60"/>
  <c r="GH264" i="60"/>
  <c r="GI264" i="60"/>
  <c r="GJ264" i="60"/>
  <c r="GK264" i="60"/>
  <c r="GL264" i="60"/>
  <c r="GM264" i="60"/>
  <c r="GN264" i="60"/>
  <c r="GO264" i="60"/>
  <c r="GP264" i="60"/>
  <c r="GQ264" i="60"/>
  <c r="GR264" i="60"/>
  <c r="GS264" i="60"/>
  <c r="I265" i="60"/>
  <c r="I266" i="60"/>
  <c r="I267" i="60"/>
  <c r="J269" i="60"/>
  <c r="K269" i="60"/>
  <c r="L269" i="60"/>
  <c r="M269" i="60"/>
  <c r="N269" i="60"/>
  <c r="O269" i="60"/>
  <c r="P269" i="60"/>
  <c r="Q269" i="60"/>
  <c r="R269" i="60"/>
  <c r="S269" i="60"/>
  <c r="T269" i="60"/>
  <c r="U269" i="60"/>
  <c r="V269" i="60"/>
  <c r="W269" i="60"/>
  <c r="X269" i="60"/>
  <c r="Y269" i="60"/>
  <c r="Z269" i="60"/>
  <c r="AA269" i="60"/>
  <c r="AB269" i="60"/>
  <c r="AC269" i="60"/>
  <c r="AD269" i="60"/>
  <c r="AE269" i="60"/>
  <c r="AF269" i="60"/>
  <c r="AG269" i="60"/>
  <c r="AH269" i="60"/>
  <c r="AI269" i="60"/>
  <c r="AJ269" i="60"/>
  <c r="AK269" i="60"/>
  <c r="AL269" i="60"/>
  <c r="AM269" i="60"/>
  <c r="AN269" i="60"/>
  <c r="AO269" i="60"/>
  <c r="AP269" i="60"/>
  <c r="AQ269" i="60"/>
  <c r="AR269" i="60"/>
  <c r="AS269" i="60"/>
  <c r="AT269" i="60"/>
  <c r="AU269" i="60"/>
  <c r="AV269" i="60"/>
  <c r="AW269" i="60"/>
  <c r="AX269" i="60"/>
  <c r="AY269" i="60"/>
  <c r="AZ269" i="60"/>
  <c r="BA269" i="60"/>
  <c r="BB269" i="60"/>
  <c r="BC269" i="60"/>
  <c r="BD269" i="60"/>
  <c r="BE269" i="60"/>
  <c r="BF269" i="60"/>
  <c r="BG269" i="60"/>
  <c r="BH269" i="60"/>
  <c r="BI269" i="60"/>
  <c r="BJ269" i="60"/>
  <c r="BK269" i="60"/>
  <c r="BL269" i="60"/>
  <c r="BM269" i="60"/>
  <c r="BN269" i="60"/>
  <c r="BO269" i="60"/>
  <c r="BP269" i="60"/>
  <c r="BQ269" i="60"/>
  <c r="BR269" i="60"/>
  <c r="BS269" i="60"/>
  <c r="BT269" i="60"/>
  <c r="BU269" i="60"/>
  <c r="BV269" i="60"/>
  <c r="BW269" i="60"/>
  <c r="BX269" i="60"/>
  <c r="BY269" i="60"/>
  <c r="BZ269" i="60"/>
  <c r="CA269" i="60"/>
  <c r="CB269" i="60"/>
  <c r="CC269" i="60"/>
  <c r="CD269" i="60"/>
  <c r="CE269" i="60"/>
  <c r="CF269" i="60"/>
  <c r="CG269" i="60"/>
  <c r="CH269" i="60"/>
  <c r="CI269" i="60"/>
  <c r="CJ269" i="60"/>
  <c r="CK269" i="60"/>
  <c r="CL269" i="60"/>
  <c r="CM269" i="60"/>
  <c r="CN269" i="60"/>
  <c r="CO269" i="60"/>
  <c r="CP269" i="60"/>
  <c r="CQ269" i="60"/>
  <c r="CR269" i="60"/>
  <c r="CS269" i="60"/>
  <c r="CT269" i="60"/>
  <c r="CU269" i="60"/>
  <c r="CV269" i="60"/>
  <c r="CW269" i="60"/>
  <c r="CX269" i="60"/>
  <c r="CY269" i="60"/>
  <c r="CZ269" i="60"/>
  <c r="DA269" i="60"/>
  <c r="DB269" i="60"/>
  <c r="DC269" i="60"/>
  <c r="DD269" i="60"/>
  <c r="DE269" i="60"/>
  <c r="DF269" i="60"/>
  <c r="DG269" i="60"/>
  <c r="DH269" i="60"/>
  <c r="DI269" i="60"/>
  <c r="DJ269" i="60"/>
  <c r="DK269" i="60"/>
  <c r="DL269" i="60"/>
  <c r="DM269" i="60"/>
  <c r="DN269" i="60"/>
  <c r="DO269" i="60"/>
  <c r="DP269" i="60"/>
  <c r="DQ269" i="60"/>
  <c r="DR269" i="60"/>
  <c r="DS269" i="60"/>
  <c r="DT269" i="60"/>
  <c r="DU269" i="60"/>
  <c r="DV269" i="60"/>
  <c r="DW269" i="60"/>
  <c r="DX269" i="60"/>
  <c r="DY269" i="60"/>
  <c r="DZ269" i="60"/>
  <c r="EA269" i="60"/>
  <c r="EB269" i="60"/>
  <c r="EC269" i="60"/>
  <c r="ED269" i="60"/>
  <c r="EE269" i="60"/>
  <c r="EF269" i="60"/>
  <c r="EG269" i="60"/>
  <c r="EH269" i="60"/>
  <c r="EI269" i="60"/>
  <c r="EJ269" i="60"/>
  <c r="EK269" i="60"/>
  <c r="EL269" i="60"/>
  <c r="EM269" i="60"/>
  <c r="EN269" i="60"/>
  <c r="EO269" i="60"/>
  <c r="EP269" i="60"/>
  <c r="EQ269" i="60"/>
  <c r="ER269" i="60"/>
  <c r="ES269" i="60"/>
  <c r="ET269" i="60"/>
  <c r="EU269" i="60"/>
  <c r="EV269" i="60"/>
  <c r="EW269" i="60"/>
  <c r="EX269" i="60"/>
  <c r="EY269" i="60"/>
  <c r="EZ269" i="60"/>
  <c r="FA269" i="60"/>
  <c r="FB269" i="60"/>
  <c r="FC269" i="60"/>
  <c r="FD269" i="60"/>
  <c r="FE269" i="60"/>
  <c r="FF269" i="60"/>
  <c r="FG269" i="60"/>
  <c r="FH269" i="60"/>
  <c r="FI269" i="60"/>
  <c r="FJ269" i="60"/>
  <c r="FK269" i="60"/>
  <c r="FL269" i="60"/>
  <c r="FM269" i="60"/>
  <c r="FN269" i="60"/>
  <c r="FO269" i="60"/>
  <c r="FP269" i="60"/>
  <c r="FQ269" i="60"/>
  <c r="FR269" i="60"/>
  <c r="FS269" i="60"/>
  <c r="FT269" i="60"/>
  <c r="FU269" i="60"/>
  <c r="FV269" i="60"/>
  <c r="FW269" i="60"/>
  <c r="FX269" i="60"/>
  <c r="FY269" i="60"/>
  <c r="FZ269" i="60"/>
  <c r="GA269" i="60"/>
  <c r="GB269" i="60"/>
  <c r="GC269" i="60"/>
  <c r="GD269" i="60"/>
  <c r="GE269" i="60"/>
  <c r="GF269" i="60"/>
  <c r="GG269" i="60"/>
  <c r="GH269" i="60"/>
  <c r="GI269" i="60"/>
  <c r="GJ269" i="60"/>
  <c r="GK269" i="60"/>
  <c r="GL269" i="60"/>
  <c r="GM269" i="60"/>
  <c r="GN269" i="60"/>
  <c r="GO269" i="60"/>
  <c r="GP269" i="60"/>
  <c r="GQ269" i="60"/>
  <c r="GR269" i="60"/>
  <c r="GS269" i="60"/>
  <c r="I270" i="60"/>
  <c r="I271" i="60"/>
  <c r="J273" i="60"/>
  <c r="K273" i="60"/>
  <c r="L273" i="60"/>
  <c r="M273" i="60"/>
  <c r="N273" i="60"/>
  <c r="O273" i="60"/>
  <c r="P273" i="60"/>
  <c r="Q273" i="60"/>
  <c r="R273" i="60"/>
  <c r="S273" i="60"/>
  <c r="T273" i="60"/>
  <c r="U273" i="60"/>
  <c r="V273" i="60"/>
  <c r="W273" i="60"/>
  <c r="X273" i="60"/>
  <c r="Y273" i="60"/>
  <c r="Z273" i="60"/>
  <c r="AA273" i="60"/>
  <c r="AB273" i="60"/>
  <c r="AC273" i="60"/>
  <c r="AD273" i="60"/>
  <c r="AE273" i="60"/>
  <c r="AF273" i="60"/>
  <c r="AG273" i="60"/>
  <c r="AH273" i="60"/>
  <c r="AI273" i="60"/>
  <c r="AJ273" i="60"/>
  <c r="AK273" i="60"/>
  <c r="AL273" i="60"/>
  <c r="AM273" i="60"/>
  <c r="AN273" i="60"/>
  <c r="AO273" i="60"/>
  <c r="AP273" i="60"/>
  <c r="AQ273" i="60"/>
  <c r="AR273" i="60"/>
  <c r="AS273" i="60"/>
  <c r="AT273" i="60"/>
  <c r="AU273" i="60"/>
  <c r="AV273" i="60"/>
  <c r="AW273" i="60"/>
  <c r="AX273" i="60"/>
  <c r="AY273" i="60"/>
  <c r="AZ273" i="60"/>
  <c r="BA273" i="60"/>
  <c r="BB273" i="60"/>
  <c r="BC273" i="60"/>
  <c r="BD273" i="60"/>
  <c r="BE273" i="60"/>
  <c r="BF273" i="60"/>
  <c r="BG273" i="60"/>
  <c r="BH273" i="60"/>
  <c r="BI273" i="60"/>
  <c r="BJ273" i="60"/>
  <c r="BK273" i="60"/>
  <c r="BL273" i="60"/>
  <c r="BM273" i="60"/>
  <c r="BN273" i="60"/>
  <c r="BO273" i="60"/>
  <c r="BP273" i="60"/>
  <c r="BQ273" i="60"/>
  <c r="BR273" i="60"/>
  <c r="BS273" i="60"/>
  <c r="BT273" i="60"/>
  <c r="BU273" i="60"/>
  <c r="BV273" i="60"/>
  <c r="BW273" i="60"/>
  <c r="BX273" i="60"/>
  <c r="BY273" i="60"/>
  <c r="BZ273" i="60"/>
  <c r="CA273" i="60"/>
  <c r="CB273" i="60"/>
  <c r="CC273" i="60"/>
  <c r="CD273" i="60"/>
  <c r="CE273" i="60"/>
  <c r="CF273" i="60"/>
  <c r="CG273" i="60"/>
  <c r="CH273" i="60"/>
  <c r="CI273" i="60"/>
  <c r="CJ273" i="60"/>
  <c r="CK273" i="60"/>
  <c r="CL273" i="60"/>
  <c r="CM273" i="60"/>
  <c r="CN273" i="60"/>
  <c r="CO273" i="60"/>
  <c r="CP273" i="60"/>
  <c r="CQ273" i="60"/>
  <c r="CR273" i="60"/>
  <c r="CS273" i="60"/>
  <c r="CT273" i="60"/>
  <c r="CU273" i="60"/>
  <c r="CV273" i="60"/>
  <c r="CW273" i="60"/>
  <c r="CX273" i="60"/>
  <c r="CY273" i="60"/>
  <c r="CZ273" i="60"/>
  <c r="DA273" i="60"/>
  <c r="DB273" i="60"/>
  <c r="DC273" i="60"/>
  <c r="DD273" i="60"/>
  <c r="DE273" i="60"/>
  <c r="DF273" i="60"/>
  <c r="DG273" i="60"/>
  <c r="DH273" i="60"/>
  <c r="DI273" i="60"/>
  <c r="DJ273" i="60"/>
  <c r="DK273" i="60"/>
  <c r="DL273" i="60"/>
  <c r="DM273" i="60"/>
  <c r="DN273" i="60"/>
  <c r="DO273" i="60"/>
  <c r="DP273" i="60"/>
  <c r="DQ273" i="60"/>
  <c r="DR273" i="60"/>
  <c r="DS273" i="60"/>
  <c r="DT273" i="60"/>
  <c r="DU273" i="60"/>
  <c r="DV273" i="60"/>
  <c r="DW273" i="60"/>
  <c r="DX273" i="60"/>
  <c r="DY273" i="60"/>
  <c r="DZ273" i="60"/>
  <c r="EA273" i="60"/>
  <c r="EB273" i="60"/>
  <c r="EC273" i="60"/>
  <c r="ED273" i="60"/>
  <c r="EE273" i="60"/>
  <c r="EF273" i="60"/>
  <c r="EG273" i="60"/>
  <c r="EH273" i="60"/>
  <c r="EI273" i="60"/>
  <c r="EJ273" i="60"/>
  <c r="EK273" i="60"/>
  <c r="EL273" i="60"/>
  <c r="EM273" i="60"/>
  <c r="EN273" i="60"/>
  <c r="EO273" i="60"/>
  <c r="EP273" i="60"/>
  <c r="EQ273" i="60"/>
  <c r="ER273" i="60"/>
  <c r="ES273" i="60"/>
  <c r="ET273" i="60"/>
  <c r="EU273" i="60"/>
  <c r="EV273" i="60"/>
  <c r="EW273" i="60"/>
  <c r="EX273" i="60"/>
  <c r="EY273" i="60"/>
  <c r="EZ273" i="60"/>
  <c r="FA273" i="60"/>
  <c r="FB273" i="60"/>
  <c r="FC273" i="60"/>
  <c r="FD273" i="60"/>
  <c r="FE273" i="60"/>
  <c r="FF273" i="60"/>
  <c r="FG273" i="60"/>
  <c r="FH273" i="60"/>
  <c r="FI273" i="60"/>
  <c r="FJ273" i="60"/>
  <c r="FK273" i="60"/>
  <c r="FL273" i="60"/>
  <c r="FM273" i="60"/>
  <c r="FN273" i="60"/>
  <c r="FO273" i="60"/>
  <c r="FP273" i="60"/>
  <c r="FQ273" i="60"/>
  <c r="FR273" i="60"/>
  <c r="FS273" i="60"/>
  <c r="FT273" i="60"/>
  <c r="FU273" i="60"/>
  <c r="FV273" i="60"/>
  <c r="FW273" i="60"/>
  <c r="FX273" i="60"/>
  <c r="FY273" i="60"/>
  <c r="FZ273" i="60"/>
  <c r="GA273" i="60"/>
  <c r="GB273" i="60"/>
  <c r="GC273" i="60"/>
  <c r="GD273" i="60"/>
  <c r="GE273" i="60"/>
  <c r="GF273" i="60"/>
  <c r="GG273" i="60"/>
  <c r="GH273" i="60"/>
  <c r="GI273" i="60"/>
  <c r="GJ273" i="60"/>
  <c r="GK273" i="60"/>
  <c r="GL273" i="60"/>
  <c r="GM273" i="60"/>
  <c r="GN273" i="60"/>
  <c r="GO273" i="60"/>
  <c r="GP273" i="60"/>
  <c r="GQ273" i="60"/>
  <c r="GR273" i="60"/>
  <c r="GS273" i="60"/>
  <c r="D274" i="60"/>
  <c r="I274" i="60"/>
  <c r="I273" i="60" s="1"/>
  <c r="I275" i="60"/>
  <c r="I276" i="60"/>
  <c r="D277" i="60"/>
  <c r="I277" i="60"/>
  <c r="I278" i="60"/>
  <c r="I279" i="60"/>
  <c r="I282" i="60"/>
  <c r="D285" i="60"/>
  <c r="X285" i="60"/>
  <c r="BB285" i="60"/>
  <c r="BH285" i="60"/>
  <c r="DV285" i="60"/>
  <c r="J289" i="60"/>
  <c r="K289" i="60"/>
  <c r="L289" i="60"/>
  <c r="M289" i="60"/>
  <c r="N289" i="60"/>
  <c r="O289" i="60"/>
  <c r="P289" i="60"/>
  <c r="Q289" i="60"/>
  <c r="R289" i="60"/>
  <c r="S289" i="60"/>
  <c r="T289" i="60"/>
  <c r="U289" i="60"/>
  <c r="V289" i="60"/>
  <c r="W289" i="60"/>
  <c r="X289" i="60"/>
  <c r="Y289" i="60"/>
  <c r="Z289" i="60"/>
  <c r="AA289" i="60"/>
  <c r="AB289" i="60"/>
  <c r="AC289" i="60"/>
  <c r="AD289" i="60"/>
  <c r="AE289" i="60"/>
  <c r="AF289" i="60"/>
  <c r="AG289" i="60"/>
  <c r="AH289" i="60"/>
  <c r="AI289" i="60"/>
  <c r="AJ289" i="60"/>
  <c r="AK289" i="60"/>
  <c r="AL289" i="60"/>
  <c r="AM289" i="60"/>
  <c r="AN289" i="60"/>
  <c r="AO289" i="60"/>
  <c r="AP289" i="60"/>
  <c r="AQ289" i="60"/>
  <c r="AR289" i="60"/>
  <c r="AS289" i="60"/>
  <c r="AT289" i="60"/>
  <c r="AU289" i="60"/>
  <c r="AV289" i="60"/>
  <c r="AW289" i="60"/>
  <c r="AX289" i="60"/>
  <c r="AY289" i="60"/>
  <c r="AZ289" i="60"/>
  <c r="BA289" i="60"/>
  <c r="BB289" i="60"/>
  <c r="BC289" i="60"/>
  <c r="BD289" i="60"/>
  <c r="BE289" i="60"/>
  <c r="BF289" i="60"/>
  <c r="BG289" i="60"/>
  <c r="BH289" i="60"/>
  <c r="BI289" i="60"/>
  <c r="BJ289" i="60"/>
  <c r="BK289" i="60"/>
  <c r="BL289" i="60"/>
  <c r="BM289" i="60"/>
  <c r="BN289" i="60"/>
  <c r="BO289" i="60"/>
  <c r="BP289" i="60"/>
  <c r="BQ289" i="60"/>
  <c r="BR289" i="60"/>
  <c r="BS289" i="60"/>
  <c r="BT289" i="60"/>
  <c r="BU289" i="60"/>
  <c r="BV289" i="60"/>
  <c r="BW289" i="60"/>
  <c r="BX289" i="60"/>
  <c r="BY289" i="60"/>
  <c r="BZ289" i="60"/>
  <c r="CA289" i="60"/>
  <c r="CB289" i="60"/>
  <c r="CC289" i="60"/>
  <c r="CD289" i="60"/>
  <c r="CE289" i="60"/>
  <c r="CF289" i="60"/>
  <c r="CG289" i="60"/>
  <c r="CH289" i="60"/>
  <c r="CI289" i="60"/>
  <c r="CJ289" i="60"/>
  <c r="CK289" i="60"/>
  <c r="CL289" i="60"/>
  <c r="CM289" i="60"/>
  <c r="CN289" i="60"/>
  <c r="CO289" i="60"/>
  <c r="CP289" i="60"/>
  <c r="CQ289" i="60"/>
  <c r="CR289" i="60"/>
  <c r="CS289" i="60"/>
  <c r="CT289" i="60"/>
  <c r="CU289" i="60"/>
  <c r="CV289" i="60"/>
  <c r="CW289" i="60"/>
  <c r="CX289" i="60"/>
  <c r="CY289" i="60"/>
  <c r="CZ289" i="60"/>
  <c r="DA289" i="60"/>
  <c r="DB289" i="60"/>
  <c r="DC289" i="60"/>
  <c r="DD289" i="60"/>
  <c r="DE289" i="60"/>
  <c r="DF289" i="60"/>
  <c r="DG289" i="60"/>
  <c r="DH289" i="60"/>
  <c r="DI289" i="60"/>
  <c r="DJ289" i="60"/>
  <c r="DK289" i="60"/>
  <c r="DL289" i="60"/>
  <c r="DM289" i="60"/>
  <c r="DN289" i="60"/>
  <c r="DO289" i="60"/>
  <c r="DP289" i="60"/>
  <c r="DQ289" i="60"/>
  <c r="DR289" i="60"/>
  <c r="DS289" i="60"/>
  <c r="DT289" i="60"/>
  <c r="DU289" i="60"/>
  <c r="DV289" i="60"/>
  <c r="DW289" i="60"/>
  <c r="DX289" i="60"/>
  <c r="DY289" i="60"/>
  <c r="DZ289" i="60"/>
  <c r="EA289" i="60"/>
  <c r="EB289" i="60"/>
  <c r="EC289" i="60"/>
  <c r="ED289" i="60"/>
  <c r="EE289" i="60"/>
  <c r="EF289" i="60"/>
  <c r="EG289" i="60"/>
  <c r="EH289" i="60"/>
  <c r="EI289" i="60"/>
  <c r="EJ289" i="60"/>
  <c r="EK289" i="60"/>
  <c r="EL289" i="60"/>
  <c r="EM289" i="60"/>
  <c r="EN289" i="60"/>
  <c r="EO289" i="60"/>
  <c r="EP289" i="60"/>
  <c r="EQ289" i="60"/>
  <c r="ER289" i="60"/>
  <c r="ES289" i="60"/>
  <c r="ET289" i="60"/>
  <c r="EU289" i="60"/>
  <c r="EV289" i="60"/>
  <c r="EW289" i="60"/>
  <c r="EX289" i="60"/>
  <c r="EY289" i="60"/>
  <c r="EZ289" i="60"/>
  <c r="FA289" i="60"/>
  <c r="FB289" i="60"/>
  <c r="FC289" i="60"/>
  <c r="FD289" i="60"/>
  <c r="FE289" i="60"/>
  <c r="FF289" i="60"/>
  <c r="FG289" i="60"/>
  <c r="FH289" i="60"/>
  <c r="FI289" i="60"/>
  <c r="FJ289" i="60"/>
  <c r="FK289" i="60"/>
  <c r="FL289" i="60"/>
  <c r="FM289" i="60"/>
  <c r="FN289" i="60"/>
  <c r="FO289" i="60"/>
  <c r="FP289" i="60"/>
  <c r="FQ289" i="60"/>
  <c r="FR289" i="60"/>
  <c r="FS289" i="60"/>
  <c r="FT289" i="60"/>
  <c r="FU289" i="60"/>
  <c r="FV289" i="60"/>
  <c r="FW289" i="60"/>
  <c r="FX289" i="60"/>
  <c r="FY289" i="60"/>
  <c r="FZ289" i="60"/>
  <c r="GA289" i="60"/>
  <c r="GB289" i="60"/>
  <c r="GC289" i="60"/>
  <c r="GD289" i="60"/>
  <c r="GE289" i="60"/>
  <c r="GF289" i="60"/>
  <c r="GG289" i="60"/>
  <c r="GH289" i="60"/>
  <c r="GI289" i="60"/>
  <c r="GJ289" i="60"/>
  <c r="GK289" i="60"/>
  <c r="GL289" i="60"/>
  <c r="GM289" i="60"/>
  <c r="GN289" i="60"/>
  <c r="GO289" i="60"/>
  <c r="GP289" i="60"/>
  <c r="GQ289" i="60"/>
  <c r="GR289" i="60"/>
  <c r="GS289" i="60"/>
  <c r="D290" i="60"/>
  <c r="D289" i="60" s="1"/>
  <c r="I290" i="60"/>
  <c r="I291" i="60"/>
  <c r="I292" i="60"/>
  <c r="I294" i="60"/>
  <c r="I186" i="60" l="1"/>
  <c r="D186" i="60"/>
  <c r="EM170" i="60"/>
  <c r="GI110" i="60"/>
  <c r="GI285" i="60" s="1"/>
  <c r="FW110" i="60"/>
  <c r="FW285" i="60" s="1"/>
  <c r="FK110" i="60"/>
  <c r="FK285" i="60" s="1"/>
  <c r="EY110" i="60"/>
  <c r="EY285" i="60" s="1"/>
  <c r="EM110" i="60"/>
  <c r="EM285" i="60" s="1"/>
  <c r="GN210" i="60"/>
  <c r="GB210" i="60"/>
  <c r="FP210" i="60"/>
  <c r="FD210" i="60"/>
  <c r="ER210" i="60"/>
  <c r="EF210" i="60"/>
  <c r="DT210" i="60"/>
  <c r="DH210" i="60"/>
  <c r="CV210" i="60"/>
  <c r="CJ210" i="60"/>
  <c r="BX210" i="60"/>
  <c r="BL210" i="60"/>
  <c r="AZ210" i="60"/>
  <c r="AN210" i="60"/>
  <c r="AB210" i="60"/>
  <c r="P210" i="60"/>
  <c r="FV170" i="60"/>
  <c r="CP170" i="60"/>
  <c r="AF129" i="60"/>
  <c r="AF287" i="60" s="1"/>
  <c r="GR129" i="60"/>
  <c r="GR287" i="60" s="1"/>
  <c r="GF129" i="60"/>
  <c r="GF287" i="60" s="1"/>
  <c r="FT129" i="60"/>
  <c r="FT287" i="60" s="1"/>
  <c r="FH129" i="60"/>
  <c r="FH287" i="60" s="1"/>
  <c r="DX129" i="60"/>
  <c r="DX287" i="60" s="1"/>
  <c r="DL129" i="60"/>
  <c r="DL287" i="60" s="1"/>
  <c r="CN129" i="60"/>
  <c r="CN287" i="60" s="1"/>
  <c r="CB129" i="60"/>
  <c r="CB287" i="60" s="1"/>
  <c r="BP129" i="60"/>
  <c r="BP287" i="60" s="1"/>
  <c r="BD129" i="60"/>
  <c r="BD287" i="60" s="1"/>
  <c r="AR129" i="60"/>
  <c r="AR287" i="60" s="1"/>
  <c r="T129" i="60"/>
  <c r="T287" i="60" s="1"/>
  <c r="FV110" i="60"/>
  <c r="FV285" i="60" s="1"/>
  <c r="EL110" i="60"/>
  <c r="EL285" i="60" s="1"/>
  <c r="DB110" i="60"/>
  <c r="DB285" i="60" s="1"/>
  <c r="BR110" i="60"/>
  <c r="BR285" i="60" s="1"/>
  <c r="AH110" i="60"/>
  <c r="AH285" i="60" s="1"/>
  <c r="I228" i="60"/>
  <c r="I217" i="60"/>
  <c r="I195" i="60"/>
  <c r="I182" i="60"/>
  <c r="GS110" i="60"/>
  <c r="GS285" i="60" s="1"/>
  <c r="I264" i="60"/>
  <c r="GR170" i="60"/>
  <c r="GR169" i="60" s="1"/>
  <c r="GR110" i="60"/>
  <c r="GR285" i="60" s="1"/>
  <c r="GF110" i="60"/>
  <c r="GF285" i="60" s="1"/>
  <c r="FT110" i="60"/>
  <c r="FT285" i="60" s="1"/>
  <c r="FH110" i="60"/>
  <c r="FH285" i="60" s="1"/>
  <c r="EV110" i="60"/>
  <c r="EV285" i="60" s="1"/>
  <c r="EJ110" i="60"/>
  <c r="EJ285" i="60" s="1"/>
  <c r="DX110" i="60"/>
  <c r="DX285" i="60" s="1"/>
  <c r="DL110" i="60"/>
  <c r="DL285" i="60" s="1"/>
  <c r="CZ110" i="60"/>
  <c r="CZ285" i="60" s="1"/>
  <c r="CN110" i="60"/>
  <c r="CN285" i="60" s="1"/>
  <c r="CB110" i="60"/>
  <c r="CB285" i="60" s="1"/>
  <c r="BP110" i="60"/>
  <c r="BP285" i="60" s="1"/>
  <c r="BD110" i="60"/>
  <c r="BD285" i="60" s="1"/>
  <c r="AR110" i="60"/>
  <c r="AR285" i="60" s="1"/>
  <c r="AF110" i="60"/>
  <c r="AF285" i="60" s="1"/>
  <c r="T110" i="60"/>
  <c r="T285" i="60" s="1"/>
  <c r="I289" i="60"/>
  <c r="I234" i="60"/>
  <c r="GP110" i="60"/>
  <c r="GP285" i="60" s="1"/>
  <c r="GD110" i="60"/>
  <c r="GD285" i="60" s="1"/>
  <c r="FR110" i="60"/>
  <c r="FR285" i="60" s="1"/>
  <c r="FF110" i="60"/>
  <c r="FF285" i="60" s="1"/>
  <c r="DJ110" i="60"/>
  <c r="DJ285" i="60" s="1"/>
  <c r="CL110" i="60"/>
  <c r="CL285" i="60" s="1"/>
  <c r="BZ110" i="60"/>
  <c r="BZ285" i="60" s="1"/>
  <c r="BN110" i="60"/>
  <c r="BN285" i="60" s="1"/>
  <c r="R110" i="60"/>
  <c r="R285" i="60" s="1"/>
  <c r="GO170" i="60"/>
  <c r="FQ170" i="60"/>
  <c r="EG170" i="60"/>
  <c r="FX110" i="60"/>
  <c r="FX285" i="60" s="1"/>
  <c r="DD110" i="60"/>
  <c r="DD285" i="60" s="1"/>
  <c r="BT110" i="60"/>
  <c r="BT285" i="60" s="1"/>
  <c r="EH210" i="60"/>
  <c r="CX210" i="60"/>
  <c r="EE210" i="60"/>
  <c r="DG210" i="60"/>
  <c r="BW210" i="60"/>
  <c r="AY210" i="60"/>
  <c r="O210" i="60"/>
  <c r="GL210" i="60"/>
  <c r="FZ210" i="60"/>
  <c r="FN210" i="60"/>
  <c r="FB210" i="60"/>
  <c r="EP210" i="60"/>
  <c r="ED210" i="60"/>
  <c r="EM169" i="60"/>
  <c r="FO210" i="60"/>
  <c r="AM210" i="60"/>
  <c r="GK210" i="60"/>
  <c r="FY210" i="60"/>
  <c r="FM210" i="60"/>
  <c r="FA210" i="60"/>
  <c r="EO210" i="60"/>
  <c r="EC210" i="60"/>
  <c r="DQ210" i="60"/>
  <c r="FC210" i="60"/>
  <c r="GJ210" i="60"/>
  <c r="FX210" i="60"/>
  <c r="FL210" i="60"/>
  <c r="EZ210" i="60"/>
  <c r="EN210" i="60"/>
  <c r="EB210" i="60"/>
  <c r="DP210" i="60"/>
  <c r="DD210" i="60"/>
  <c r="CR210" i="60"/>
  <c r="CF210" i="60"/>
  <c r="BT210" i="60"/>
  <c r="BH210" i="60"/>
  <c r="AV210" i="60"/>
  <c r="AJ210" i="60"/>
  <c r="X210" i="60"/>
  <c r="L210" i="60"/>
  <c r="GA210" i="60"/>
  <c r="CI210" i="60"/>
  <c r="GI210" i="60"/>
  <c r="FW210" i="60"/>
  <c r="FK210" i="60"/>
  <c r="EY210" i="60"/>
  <c r="CU210" i="60"/>
  <c r="D273" i="60"/>
  <c r="GO210" i="60"/>
  <c r="GC210" i="60"/>
  <c r="FQ210" i="60"/>
  <c r="FE210" i="60"/>
  <c r="ES210" i="60"/>
  <c r="EG210" i="60"/>
  <c r="DU210" i="60"/>
  <c r="I211" i="60"/>
  <c r="GH210" i="60"/>
  <c r="FV210" i="60"/>
  <c r="GM210" i="60"/>
  <c r="EQ210" i="60"/>
  <c r="DS210" i="60"/>
  <c r="BK210" i="60"/>
  <c r="AA210" i="60"/>
  <c r="I247" i="60"/>
  <c r="I243" i="60" s="1"/>
  <c r="GS210" i="60"/>
  <c r="GG210" i="60"/>
  <c r="FU210" i="60"/>
  <c r="FI210" i="60"/>
  <c r="EW210" i="60"/>
  <c r="GN129" i="60"/>
  <c r="GN287" i="60" s="1"/>
  <c r="GB129" i="60"/>
  <c r="GB287" i="60" s="1"/>
  <c r="FP129" i="60"/>
  <c r="FP287" i="60" s="1"/>
  <c r="FD129" i="60"/>
  <c r="FD287" i="60" s="1"/>
  <c r="ER129" i="60"/>
  <c r="ER287" i="60" s="1"/>
  <c r="EF129" i="60"/>
  <c r="EF287" i="60" s="1"/>
  <c r="DT129" i="60"/>
  <c r="DT287" i="60" s="1"/>
  <c r="DH129" i="60"/>
  <c r="DH287" i="60" s="1"/>
  <c r="CV129" i="60"/>
  <c r="CV287" i="60" s="1"/>
  <c r="CJ129" i="60"/>
  <c r="CJ287" i="60" s="1"/>
  <c r="BX129" i="60"/>
  <c r="BX287" i="60" s="1"/>
  <c r="BL129" i="60"/>
  <c r="BL287" i="60" s="1"/>
  <c r="AZ129" i="60"/>
  <c r="AZ287" i="60" s="1"/>
  <c r="AN129" i="60"/>
  <c r="AN287" i="60" s="1"/>
  <c r="AB129" i="60"/>
  <c r="AB287" i="60" s="1"/>
  <c r="P129" i="60"/>
  <c r="P287" i="60" s="1"/>
  <c r="GO129" i="60"/>
  <c r="GO287" i="60" s="1"/>
  <c r="GC129" i="60"/>
  <c r="GC287" i="60" s="1"/>
  <c r="FQ129" i="60"/>
  <c r="FQ287" i="60" s="1"/>
  <c r="FE129" i="60"/>
  <c r="FE287" i="60" s="1"/>
  <c r="ES129" i="60"/>
  <c r="ES287" i="60" s="1"/>
  <c r="EG129" i="60"/>
  <c r="EG287" i="60" s="1"/>
  <c r="DU129" i="60"/>
  <c r="DU287" i="60" s="1"/>
  <c r="DI129" i="60"/>
  <c r="DI287" i="60" s="1"/>
  <c r="CW129" i="60"/>
  <c r="CW287" i="60" s="1"/>
  <c r="CK129" i="60"/>
  <c r="CK287" i="60" s="1"/>
  <c r="BY129" i="60"/>
  <c r="BY287" i="60" s="1"/>
  <c r="BM129" i="60"/>
  <c r="BM287" i="60" s="1"/>
  <c r="BA129" i="60"/>
  <c r="BA287" i="60" s="1"/>
  <c r="AO129" i="60"/>
  <c r="AO287" i="60" s="1"/>
  <c r="AC129" i="60"/>
  <c r="AC287" i="60" s="1"/>
  <c r="Q129" i="60"/>
  <c r="Q287" i="60" s="1"/>
  <c r="I269" i="60"/>
  <c r="GQ210" i="60"/>
  <c r="GE210" i="60"/>
  <c r="FS210" i="60"/>
  <c r="FG210" i="60"/>
  <c r="EU210" i="60"/>
  <c r="EI210" i="60"/>
  <c r="DW210" i="60"/>
  <c r="N169" i="60"/>
  <c r="GP210" i="60"/>
  <c r="GD210" i="60"/>
  <c r="FR210" i="60"/>
  <c r="FF210" i="60"/>
  <c r="DV210" i="60"/>
  <c r="DJ210" i="60"/>
  <c r="CL210" i="60"/>
  <c r="BZ210" i="60"/>
  <c r="BN210" i="60"/>
  <c r="BB210" i="60"/>
  <c r="AP210" i="60"/>
  <c r="AD210" i="60"/>
  <c r="R210" i="60"/>
  <c r="GN110" i="60"/>
  <c r="GN285" i="60" s="1"/>
  <c r="FD110" i="60"/>
  <c r="FD285" i="60" s="1"/>
  <c r="DT110" i="60"/>
  <c r="DT285" i="60" s="1"/>
  <c r="CJ110" i="60"/>
  <c r="CJ285" i="60" s="1"/>
  <c r="AZ110" i="60"/>
  <c r="AZ285" i="60" s="1"/>
  <c r="P110" i="60"/>
  <c r="P285" i="60" s="1"/>
  <c r="FN169" i="60"/>
  <c r="CH169" i="60"/>
  <c r="GQ129" i="60"/>
  <c r="GQ287" i="60" s="1"/>
  <c r="GE129" i="60"/>
  <c r="GE287" i="60" s="1"/>
  <c r="FS129" i="60"/>
  <c r="FS287" i="60" s="1"/>
  <c r="FG129" i="60"/>
  <c r="FG287" i="60" s="1"/>
  <c r="EU129" i="60"/>
  <c r="EU287" i="60" s="1"/>
  <c r="EI129" i="60"/>
  <c r="EI287" i="60" s="1"/>
  <c r="DW129" i="60"/>
  <c r="DW287" i="60" s="1"/>
  <c r="DK129" i="60"/>
  <c r="DK287" i="60" s="1"/>
  <c r="CY129" i="60"/>
  <c r="CY287" i="60" s="1"/>
  <c r="CM129" i="60"/>
  <c r="CM287" i="60" s="1"/>
  <c r="CA129" i="60"/>
  <c r="CA287" i="60" s="1"/>
  <c r="BO129" i="60"/>
  <c r="BO287" i="60" s="1"/>
  <c r="BC129" i="60"/>
  <c r="BC287" i="60" s="1"/>
  <c r="AQ129" i="60"/>
  <c r="AQ287" i="60" s="1"/>
  <c r="AE129" i="60"/>
  <c r="AE287" i="60" s="1"/>
  <c r="S129" i="60"/>
  <c r="S287" i="60" s="1"/>
  <c r="EA110" i="60"/>
  <c r="EA285" i="60" s="1"/>
  <c r="DO110" i="60"/>
  <c r="DO285" i="60" s="1"/>
  <c r="DC110" i="60"/>
  <c r="DC285" i="60" s="1"/>
  <c r="CQ110" i="60"/>
  <c r="CQ285" i="60" s="1"/>
  <c r="CE110" i="60"/>
  <c r="CE285" i="60" s="1"/>
  <c r="BS110" i="60"/>
  <c r="BS285" i="60" s="1"/>
  <c r="BG110" i="60"/>
  <c r="BG285" i="60" s="1"/>
  <c r="AU110" i="60"/>
  <c r="AU285" i="60" s="1"/>
  <c r="AI110" i="60"/>
  <c r="AI285" i="60" s="1"/>
  <c r="W110" i="60"/>
  <c r="W285" i="60" s="1"/>
  <c r="K110" i="60"/>
  <c r="K285" i="60" s="1"/>
  <c r="GC170" i="60"/>
  <c r="GC169" i="60" s="1"/>
  <c r="FE170" i="60"/>
  <c r="FE169" i="60" s="1"/>
  <c r="ES170" i="60"/>
  <c r="ES169" i="60" s="1"/>
  <c r="DU170" i="60"/>
  <c r="DU169" i="60" s="1"/>
  <c r="DI170" i="60"/>
  <c r="CW170" i="60"/>
  <c r="CK170" i="60"/>
  <c r="CK169" i="60" s="1"/>
  <c r="BY170" i="60"/>
  <c r="BY169" i="60" s="1"/>
  <c r="BM170" i="60"/>
  <c r="BA170" i="60"/>
  <c r="AO170" i="60"/>
  <c r="AC170" i="60"/>
  <c r="Q170" i="60"/>
  <c r="Q169" i="60" s="1"/>
  <c r="GH170" i="60"/>
  <c r="GH169" i="60" s="1"/>
  <c r="EX170" i="60"/>
  <c r="EX169" i="60" s="1"/>
  <c r="DN170" i="60"/>
  <c r="DN169" i="60" s="1"/>
  <c r="AT170" i="60"/>
  <c r="AT169" i="60" s="1"/>
  <c r="GP129" i="60"/>
  <c r="GP287" i="60" s="1"/>
  <c r="GD129" i="60"/>
  <c r="GD287" i="60" s="1"/>
  <c r="FR129" i="60"/>
  <c r="FR287" i="60" s="1"/>
  <c r="FF129" i="60"/>
  <c r="FF287" i="60" s="1"/>
  <c r="ET129" i="60"/>
  <c r="ET287" i="60" s="1"/>
  <c r="EH129" i="60"/>
  <c r="EH287" i="60" s="1"/>
  <c r="DV129" i="60"/>
  <c r="DV287" i="60" s="1"/>
  <c r="DJ129" i="60"/>
  <c r="DJ287" i="60" s="1"/>
  <c r="CX129" i="60"/>
  <c r="CX287" i="60" s="1"/>
  <c r="CL129" i="60"/>
  <c r="CL287" i="60" s="1"/>
  <c r="BZ129" i="60"/>
  <c r="BZ287" i="60" s="1"/>
  <c r="BN129" i="60"/>
  <c r="BN287" i="60" s="1"/>
  <c r="BB129" i="60"/>
  <c r="BB287" i="60" s="1"/>
  <c r="AP129" i="60"/>
  <c r="AP287" i="60" s="1"/>
  <c r="AD129" i="60"/>
  <c r="AD287" i="60" s="1"/>
  <c r="R129" i="60"/>
  <c r="R287" i="60" s="1"/>
  <c r="GH110" i="60"/>
  <c r="GH285" i="60" s="1"/>
  <c r="FJ110" i="60"/>
  <c r="FJ285" i="60" s="1"/>
  <c r="EX110" i="60"/>
  <c r="EX285" i="60" s="1"/>
  <c r="DZ110" i="60"/>
  <c r="DZ285" i="60" s="1"/>
  <c r="DN110" i="60"/>
  <c r="DN285" i="60" s="1"/>
  <c r="CP110" i="60"/>
  <c r="CP285" i="60" s="1"/>
  <c r="CD110" i="60"/>
  <c r="CD285" i="60" s="1"/>
  <c r="BF110" i="60"/>
  <c r="BF285" i="60" s="1"/>
  <c r="AT110" i="60"/>
  <c r="AT285" i="60" s="1"/>
  <c r="V110" i="60"/>
  <c r="V285" i="60" s="1"/>
  <c r="J110" i="60"/>
  <c r="J285" i="60" s="1"/>
  <c r="DR210" i="60"/>
  <c r="DF210" i="60"/>
  <c r="CT210" i="60"/>
  <c r="CH210" i="60"/>
  <c r="BV210" i="60"/>
  <c r="BJ210" i="60"/>
  <c r="AX210" i="60"/>
  <c r="AL210" i="60"/>
  <c r="Z210" i="60"/>
  <c r="N210" i="60"/>
  <c r="GM129" i="60"/>
  <c r="GM287" i="60" s="1"/>
  <c r="GA129" i="60"/>
  <c r="GA287" i="60" s="1"/>
  <c r="FO129" i="60"/>
  <c r="FO287" i="60" s="1"/>
  <c r="FC129" i="60"/>
  <c r="FC287" i="60" s="1"/>
  <c r="EQ129" i="60"/>
  <c r="EQ287" i="60" s="1"/>
  <c r="EE129" i="60"/>
  <c r="EE287" i="60" s="1"/>
  <c r="DS129" i="60"/>
  <c r="DS287" i="60" s="1"/>
  <c r="DG129" i="60"/>
  <c r="DG287" i="60" s="1"/>
  <c r="CU129" i="60"/>
  <c r="CU287" i="60" s="1"/>
  <c r="CI129" i="60"/>
  <c r="CI287" i="60" s="1"/>
  <c r="BW129" i="60"/>
  <c r="BW287" i="60" s="1"/>
  <c r="BK129" i="60"/>
  <c r="BK287" i="60" s="1"/>
  <c r="AY129" i="60"/>
  <c r="AY287" i="60" s="1"/>
  <c r="AM129" i="60"/>
  <c r="AM287" i="60" s="1"/>
  <c r="AA129" i="60"/>
  <c r="AA287" i="60" s="1"/>
  <c r="O129" i="60"/>
  <c r="O287" i="60" s="1"/>
  <c r="GQ110" i="60"/>
  <c r="GQ285" i="60" s="1"/>
  <c r="GE110" i="60"/>
  <c r="GE285" i="60" s="1"/>
  <c r="FS110" i="60"/>
  <c r="FS285" i="60" s="1"/>
  <c r="FG110" i="60"/>
  <c r="FG285" i="60" s="1"/>
  <c r="EU110" i="60"/>
  <c r="EU285" i="60" s="1"/>
  <c r="EI110" i="60"/>
  <c r="EI285" i="60" s="1"/>
  <c r="DW110" i="60"/>
  <c r="DW285" i="60" s="1"/>
  <c r="DK110" i="60"/>
  <c r="DK285" i="60" s="1"/>
  <c r="CY110" i="60"/>
  <c r="CY285" i="60" s="1"/>
  <c r="CM110" i="60"/>
  <c r="CM285" i="60" s="1"/>
  <c r="CA110" i="60"/>
  <c r="CA285" i="60" s="1"/>
  <c r="BO110" i="60"/>
  <c r="BO285" i="60" s="1"/>
  <c r="BC110" i="60"/>
  <c r="BC285" i="60" s="1"/>
  <c r="AQ110" i="60"/>
  <c r="AQ285" i="60" s="1"/>
  <c r="AE110" i="60"/>
  <c r="AE285" i="60" s="1"/>
  <c r="S110" i="60"/>
  <c r="S285" i="60" s="1"/>
  <c r="DE210" i="60"/>
  <c r="CS210" i="60"/>
  <c r="CG210" i="60"/>
  <c r="BU210" i="60"/>
  <c r="BI210" i="60"/>
  <c r="AW210" i="60"/>
  <c r="AK210" i="60"/>
  <c r="Y210" i="60"/>
  <c r="M210" i="60"/>
  <c r="GP170" i="60"/>
  <c r="GP169" i="60" s="1"/>
  <c r="GD170" i="60"/>
  <c r="GD169" i="60" s="1"/>
  <c r="FR170" i="60"/>
  <c r="FR169" i="60" s="1"/>
  <c r="FF170" i="60"/>
  <c r="FF169" i="60" s="1"/>
  <c r="ET170" i="60"/>
  <c r="ET169" i="60" s="1"/>
  <c r="EH170" i="60"/>
  <c r="EH169" i="60" s="1"/>
  <c r="DV170" i="60"/>
  <c r="DV169" i="60" s="1"/>
  <c r="DJ170" i="60"/>
  <c r="DJ169" i="60" s="1"/>
  <c r="CX170" i="60"/>
  <c r="CX169" i="60" s="1"/>
  <c r="CL170" i="60"/>
  <c r="CL169" i="60" s="1"/>
  <c r="BZ170" i="60"/>
  <c r="BZ169" i="60" s="1"/>
  <c r="BN170" i="60"/>
  <c r="BN169" i="60" s="1"/>
  <c r="BB170" i="60"/>
  <c r="BB169" i="60" s="1"/>
  <c r="AP170" i="60"/>
  <c r="AP169" i="60" s="1"/>
  <c r="AD170" i="60"/>
  <c r="AD169" i="60" s="1"/>
  <c r="R170" i="60"/>
  <c r="R169" i="60" s="1"/>
  <c r="GL129" i="60"/>
  <c r="GL287" i="60" s="1"/>
  <c r="FZ129" i="60"/>
  <c r="FZ287" i="60" s="1"/>
  <c r="FN129" i="60"/>
  <c r="FN287" i="60" s="1"/>
  <c r="FB129" i="60"/>
  <c r="FB287" i="60" s="1"/>
  <c r="EP129" i="60"/>
  <c r="EP287" i="60" s="1"/>
  <c r="ED129" i="60"/>
  <c r="ED287" i="60" s="1"/>
  <c r="DR129" i="60"/>
  <c r="DR287" i="60" s="1"/>
  <c r="DF129" i="60"/>
  <c r="DF287" i="60" s="1"/>
  <c r="CT129" i="60"/>
  <c r="CT287" i="60" s="1"/>
  <c r="CH129" i="60"/>
  <c r="CH287" i="60" s="1"/>
  <c r="BV129" i="60"/>
  <c r="BV287" i="60" s="1"/>
  <c r="BJ129" i="60"/>
  <c r="BJ287" i="60" s="1"/>
  <c r="AX129" i="60"/>
  <c r="AX287" i="60" s="1"/>
  <c r="AL129" i="60"/>
  <c r="AL287" i="60" s="1"/>
  <c r="Z129" i="60"/>
  <c r="Z287" i="60" s="1"/>
  <c r="N129" i="60"/>
  <c r="N287" i="60" s="1"/>
  <c r="I118" i="60"/>
  <c r="I110" i="60" s="1"/>
  <c r="I285" i="60" s="1"/>
  <c r="GA35" i="60"/>
  <c r="GA283" i="60" s="1"/>
  <c r="GA281" i="60" s="1"/>
  <c r="EM210" i="60"/>
  <c r="EA210" i="60"/>
  <c r="DO210" i="60"/>
  <c r="DC210" i="60"/>
  <c r="CQ210" i="60"/>
  <c r="CE210" i="60"/>
  <c r="BS210" i="60"/>
  <c r="BG210" i="60"/>
  <c r="AU210" i="60"/>
  <c r="AI210" i="60"/>
  <c r="W210" i="60"/>
  <c r="K210" i="60"/>
  <c r="GI169" i="60"/>
  <c r="FW169" i="60"/>
  <c r="FK169" i="60"/>
  <c r="EY169" i="60"/>
  <c r="EA169" i="60"/>
  <c r="DO169" i="60"/>
  <c r="DC169" i="60"/>
  <c r="CQ169" i="60"/>
  <c r="CE169" i="60"/>
  <c r="BS169" i="60"/>
  <c r="BG169" i="60"/>
  <c r="AU169" i="60"/>
  <c r="AI169" i="60"/>
  <c r="W169" i="60"/>
  <c r="K169" i="60"/>
  <c r="GN170" i="60"/>
  <c r="GN169" i="60" s="1"/>
  <c r="GB170" i="60"/>
  <c r="GB169" i="60" s="1"/>
  <c r="FP170" i="60"/>
  <c r="FP169" i="60" s="1"/>
  <c r="FD170" i="60"/>
  <c r="FD169" i="60" s="1"/>
  <c r="ER170" i="60"/>
  <c r="ER169" i="60" s="1"/>
  <c r="EF170" i="60"/>
  <c r="EF169" i="60" s="1"/>
  <c r="DT170" i="60"/>
  <c r="DT169" i="60" s="1"/>
  <c r="DH170" i="60"/>
  <c r="DH169" i="60" s="1"/>
  <c r="CV170" i="60"/>
  <c r="CV169" i="60" s="1"/>
  <c r="CJ170" i="60"/>
  <c r="CJ169" i="60" s="1"/>
  <c r="BX170" i="60"/>
  <c r="BX169" i="60" s="1"/>
  <c r="BL170" i="60"/>
  <c r="BL169" i="60" s="1"/>
  <c r="AZ170" i="60"/>
  <c r="AZ169" i="60" s="1"/>
  <c r="AN170" i="60"/>
  <c r="AN169" i="60" s="1"/>
  <c r="AB170" i="60"/>
  <c r="AB169" i="60" s="1"/>
  <c r="P170" i="60"/>
  <c r="P169" i="60" s="1"/>
  <c r="I159" i="60"/>
  <c r="GJ129" i="60"/>
  <c r="GJ287" i="60" s="1"/>
  <c r="FX129" i="60"/>
  <c r="FX287" i="60" s="1"/>
  <c r="FL129" i="60"/>
  <c r="FL287" i="60" s="1"/>
  <c r="EZ129" i="60"/>
  <c r="EZ287" i="60" s="1"/>
  <c r="EN129" i="60"/>
  <c r="EN287" i="60" s="1"/>
  <c r="EB129" i="60"/>
  <c r="EB287" i="60" s="1"/>
  <c r="DP129" i="60"/>
  <c r="DP287" i="60" s="1"/>
  <c r="DD129" i="60"/>
  <c r="DD287" i="60" s="1"/>
  <c r="CR129" i="60"/>
  <c r="CR287" i="60" s="1"/>
  <c r="CF129" i="60"/>
  <c r="CF287" i="60" s="1"/>
  <c r="BT129" i="60"/>
  <c r="BT287" i="60" s="1"/>
  <c r="BH129" i="60"/>
  <c r="BH287" i="60" s="1"/>
  <c r="AV129" i="60"/>
  <c r="AV287" i="60" s="1"/>
  <c r="AJ129" i="60"/>
  <c r="AJ287" i="60" s="1"/>
  <c r="X129" i="60"/>
  <c r="X287" i="60" s="1"/>
  <c r="L129" i="60"/>
  <c r="L287" i="60" s="1"/>
  <c r="GB110" i="60"/>
  <c r="GB285" i="60" s="1"/>
  <c r="FP110" i="60"/>
  <c r="FP285" i="60" s="1"/>
  <c r="ER110" i="60"/>
  <c r="ER285" i="60" s="1"/>
  <c r="EF110" i="60"/>
  <c r="EF285" i="60" s="1"/>
  <c r="DH110" i="60"/>
  <c r="DH285" i="60" s="1"/>
  <c r="CV110" i="60"/>
  <c r="CV285" i="60" s="1"/>
  <c r="BX110" i="60"/>
  <c r="BX285" i="60" s="1"/>
  <c r="BL110" i="60"/>
  <c r="BL285" i="60" s="1"/>
  <c r="AN110" i="60"/>
  <c r="AN285" i="60" s="1"/>
  <c r="AB110" i="60"/>
  <c r="AB285" i="60" s="1"/>
  <c r="BD96" i="60"/>
  <c r="BD95" i="60" s="1"/>
  <c r="FJ210" i="60"/>
  <c r="EX210" i="60"/>
  <c r="EL210" i="60"/>
  <c r="DZ210" i="60"/>
  <c r="DN210" i="60"/>
  <c r="DB210" i="60"/>
  <c r="CP210" i="60"/>
  <c r="CD210" i="60"/>
  <c r="BR210" i="60"/>
  <c r="BF210" i="60"/>
  <c r="AT210" i="60"/>
  <c r="AH210" i="60"/>
  <c r="V210" i="60"/>
  <c r="J210" i="60"/>
  <c r="I177" i="60"/>
  <c r="GI129" i="60"/>
  <c r="GI287" i="60" s="1"/>
  <c r="FW129" i="60"/>
  <c r="FW287" i="60" s="1"/>
  <c r="FK129" i="60"/>
  <c r="FK287" i="60" s="1"/>
  <c r="EY129" i="60"/>
  <c r="EY287" i="60" s="1"/>
  <c r="EM129" i="60"/>
  <c r="EM287" i="60" s="1"/>
  <c r="EA129" i="60"/>
  <c r="EA287" i="60" s="1"/>
  <c r="DO129" i="60"/>
  <c r="DO287" i="60" s="1"/>
  <c r="DC129" i="60"/>
  <c r="DC287" i="60" s="1"/>
  <c r="CQ129" i="60"/>
  <c r="CQ287" i="60" s="1"/>
  <c r="CE129" i="60"/>
  <c r="CE287" i="60" s="1"/>
  <c r="BS129" i="60"/>
  <c r="BS287" i="60" s="1"/>
  <c r="BG129" i="60"/>
  <c r="BG287" i="60" s="1"/>
  <c r="AU129" i="60"/>
  <c r="AU287" i="60" s="1"/>
  <c r="AI129" i="60"/>
  <c r="AI287" i="60" s="1"/>
  <c r="W129" i="60"/>
  <c r="W287" i="60" s="1"/>
  <c r="K129" i="60"/>
  <c r="K287" i="60" s="1"/>
  <c r="EK210" i="60"/>
  <c r="DY210" i="60"/>
  <c r="DM210" i="60"/>
  <c r="DA210" i="60"/>
  <c r="CO210" i="60"/>
  <c r="CC210" i="60"/>
  <c r="BQ210" i="60"/>
  <c r="BE210" i="60"/>
  <c r="AS210" i="60"/>
  <c r="AG210" i="60"/>
  <c r="U210" i="60"/>
  <c r="GL170" i="60"/>
  <c r="GL169" i="60" s="1"/>
  <c r="FZ170" i="60"/>
  <c r="FZ169" i="60" s="1"/>
  <c r="FB170" i="60"/>
  <c r="FB169" i="60" s="1"/>
  <c r="EP170" i="60"/>
  <c r="EP169" i="60" s="1"/>
  <c r="ED170" i="60"/>
  <c r="ED169" i="60" s="1"/>
  <c r="DR170" i="60"/>
  <c r="DR169" i="60" s="1"/>
  <c r="DF170" i="60"/>
  <c r="DF169" i="60" s="1"/>
  <c r="CT170" i="60"/>
  <c r="CT169" i="60" s="1"/>
  <c r="BV170" i="60"/>
  <c r="BV169" i="60" s="1"/>
  <c r="BJ170" i="60"/>
  <c r="BJ169" i="60" s="1"/>
  <c r="AX170" i="60"/>
  <c r="AX169" i="60" s="1"/>
  <c r="AL170" i="60"/>
  <c r="AL169" i="60" s="1"/>
  <c r="Z170" i="60"/>
  <c r="Z169" i="60" s="1"/>
  <c r="GH129" i="60"/>
  <c r="GH287" i="60" s="1"/>
  <c r="FV129" i="60"/>
  <c r="FV287" i="60" s="1"/>
  <c r="FJ129" i="60"/>
  <c r="FJ287" i="60" s="1"/>
  <c r="EX129" i="60"/>
  <c r="EX287" i="60" s="1"/>
  <c r="EL129" i="60"/>
  <c r="EL287" i="60" s="1"/>
  <c r="DZ129" i="60"/>
  <c r="DZ287" i="60" s="1"/>
  <c r="DN129" i="60"/>
  <c r="DN287" i="60" s="1"/>
  <c r="DB129" i="60"/>
  <c r="DB287" i="60" s="1"/>
  <c r="CP129" i="60"/>
  <c r="CP287" i="60" s="1"/>
  <c r="CD129" i="60"/>
  <c r="CD287" i="60" s="1"/>
  <c r="BR129" i="60"/>
  <c r="BR287" i="60" s="1"/>
  <c r="BF129" i="60"/>
  <c r="BF287" i="60" s="1"/>
  <c r="AT129" i="60"/>
  <c r="AT287" i="60" s="1"/>
  <c r="AH129" i="60"/>
  <c r="AH287" i="60" s="1"/>
  <c r="V129" i="60"/>
  <c r="V287" i="60" s="1"/>
  <c r="J129" i="60"/>
  <c r="J287" i="60" s="1"/>
  <c r="GL110" i="60"/>
  <c r="GL285" i="60" s="1"/>
  <c r="FZ110" i="60"/>
  <c r="FZ285" i="60" s="1"/>
  <c r="FN110" i="60"/>
  <c r="FN285" i="60" s="1"/>
  <c r="FB110" i="60"/>
  <c r="FB285" i="60" s="1"/>
  <c r="EP110" i="60"/>
  <c r="EP285" i="60" s="1"/>
  <c r="ED110" i="60"/>
  <c r="ED285" i="60" s="1"/>
  <c r="DR110" i="60"/>
  <c r="DR285" i="60" s="1"/>
  <c r="DF110" i="60"/>
  <c r="DF285" i="60" s="1"/>
  <c r="CT110" i="60"/>
  <c r="CT285" i="60" s="1"/>
  <c r="CH110" i="60"/>
  <c r="CH285" i="60" s="1"/>
  <c r="BV110" i="60"/>
  <c r="BV285" i="60" s="1"/>
  <c r="BJ110" i="60"/>
  <c r="BJ285" i="60" s="1"/>
  <c r="AX110" i="60"/>
  <c r="AX285" i="60" s="1"/>
  <c r="AL110" i="60"/>
  <c r="AL285" i="60" s="1"/>
  <c r="Z110" i="60"/>
  <c r="Z285" i="60" s="1"/>
  <c r="N110" i="60"/>
  <c r="N285" i="60" s="1"/>
  <c r="DX210" i="60"/>
  <c r="DL210" i="60"/>
  <c r="CZ210" i="60"/>
  <c r="CN210" i="60"/>
  <c r="CB210" i="60"/>
  <c r="BP210" i="60"/>
  <c r="BD210" i="60"/>
  <c r="AR210" i="60"/>
  <c r="AF210" i="60"/>
  <c r="T210" i="60"/>
  <c r="GK170" i="60"/>
  <c r="GK169" i="60" s="1"/>
  <c r="FY170" i="60"/>
  <c r="FM170" i="60"/>
  <c r="FM169" i="60" s="1"/>
  <c r="FA170" i="60"/>
  <c r="FA169" i="60" s="1"/>
  <c r="EO170" i="60"/>
  <c r="EC170" i="60"/>
  <c r="DQ170" i="60"/>
  <c r="DQ169" i="60" s="1"/>
  <c r="DE170" i="60"/>
  <c r="DE169" i="60" s="1"/>
  <c r="CS170" i="60"/>
  <c r="CG170" i="60"/>
  <c r="CG169" i="60" s="1"/>
  <c r="BU170" i="60"/>
  <c r="BU169" i="60" s="1"/>
  <c r="BI170" i="60"/>
  <c r="AW170" i="60"/>
  <c r="AW169" i="60" s="1"/>
  <c r="AK170" i="60"/>
  <c r="Y170" i="60"/>
  <c r="Y169" i="60" s="1"/>
  <c r="M170" i="60"/>
  <c r="M169" i="60" s="1"/>
  <c r="GS129" i="60"/>
  <c r="GS287" i="60" s="1"/>
  <c r="GG129" i="60"/>
  <c r="GG287" i="60" s="1"/>
  <c r="FU129" i="60"/>
  <c r="FU287" i="60" s="1"/>
  <c r="FI129" i="60"/>
  <c r="FI287" i="60" s="1"/>
  <c r="EW129" i="60"/>
  <c r="EW287" i="60" s="1"/>
  <c r="EK129" i="60"/>
  <c r="EK287" i="60" s="1"/>
  <c r="DY129" i="60"/>
  <c r="DY287" i="60" s="1"/>
  <c r="DM129" i="60"/>
  <c r="DM287" i="60" s="1"/>
  <c r="DA129" i="60"/>
  <c r="DA287" i="60" s="1"/>
  <c r="CO129" i="60"/>
  <c r="CO287" i="60" s="1"/>
  <c r="CC129" i="60"/>
  <c r="CC287" i="60" s="1"/>
  <c r="BQ129" i="60"/>
  <c r="BQ287" i="60" s="1"/>
  <c r="BE129" i="60"/>
  <c r="BE287" i="60" s="1"/>
  <c r="AS129" i="60"/>
  <c r="AS287" i="60" s="1"/>
  <c r="AG129" i="60"/>
  <c r="AG287" i="60" s="1"/>
  <c r="U129" i="60"/>
  <c r="U287" i="60" s="1"/>
  <c r="GK110" i="60"/>
  <c r="GK285" i="60" s="1"/>
  <c r="FY110" i="60"/>
  <c r="FY285" i="60" s="1"/>
  <c r="FM110" i="60"/>
  <c r="FM285" i="60" s="1"/>
  <c r="FA110" i="60"/>
  <c r="FA285" i="60" s="1"/>
  <c r="EO110" i="60"/>
  <c r="EO285" i="60" s="1"/>
  <c r="EC110" i="60"/>
  <c r="EC285" i="60" s="1"/>
  <c r="DQ110" i="60"/>
  <c r="DQ285" i="60" s="1"/>
  <c r="DE110" i="60"/>
  <c r="DE285" i="60" s="1"/>
  <c r="CS110" i="60"/>
  <c r="CS285" i="60" s="1"/>
  <c r="CG110" i="60"/>
  <c r="CG285" i="60" s="1"/>
  <c r="BU110" i="60"/>
  <c r="BU285" i="60" s="1"/>
  <c r="BI110" i="60"/>
  <c r="BI285" i="60" s="1"/>
  <c r="AW110" i="60"/>
  <c r="AW285" i="60" s="1"/>
  <c r="AK110" i="60"/>
  <c r="AK285" i="60" s="1"/>
  <c r="Y110" i="60"/>
  <c r="Y285" i="60" s="1"/>
  <c r="M110" i="60"/>
  <c r="M285" i="60" s="1"/>
  <c r="DK210" i="60"/>
  <c r="CY210" i="60"/>
  <c r="CM210" i="60"/>
  <c r="CA210" i="60"/>
  <c r="BO210" i="60"/>
  <c r="BC210" i="60"/>
  <c r="AQ210" i="60"/>
  <c r="AE210" i="60"/>
  <c r="S210" i="60"/>
  <c r="GJ170" i="60"/>
  <c r="GJ169" i="60" s="1"/>
  <c r="FX170" i="60"/>
  <c r="FX169" i="60" s="1"/>
  <c r="FL170" i="60"/>
  <c r="FL169" i="60" s="1"/>
  <c r="D77" i="60"/>
  <c r="D19" i="60"/>
  <c r="V169" i="60"/>
  <c r="DI210" i="60"/>
  <c r="CW210" i="60"/>
  <c r="CK210" i="60"/>
  <c r="BY210" i="60"/>
  <c r="BM210" i="60"/>
  <c r="BA210" i="60"/>
  <c r="AO210" i="60"/>
  <c r="AC210" i="60"/>
  <c r="Q210" i="60"/>
  <c r="I255" i="60"/>
  <c r="I210" i="60"/>
  <c r="FV169" i="60"/>
  <c r="D210" i="60"/>
  <c r="I200" i="60"/>
  <c r="FJ169" i="60"/>
  <c r="EL169" i="60"/>
  <c r="DZ169" i="60"/>
  <c r="DB169" i="60"/>
  <c r="CD169" i="60"/>
  <c r="BR169" i="60"/>
  <c r="BF169" i="60"/>
  <c r="AH169" i="60"/>
  <c r="J169" i="60"/>
  <c r="CP169" i="60"/>
  <c r="FQ169" i="60"/>
  <c r="GO169" i="60"/>
  <c r="EG169" i="60"/>
  <c r="GM170" i="60"/>
  <c r="GM169" i="60" s="1"/>
  <c r="GA170" i="60"/>
  <c r="GA169" i="60" s="1"/>
  <c r="FO170" i="60"/>
  <c r="FO169" i="60" s="1"/>
  <c r="FC170" i="60"/>
  <c r="FC169" i="60" s="1"/>
  <c r="EQ170" i="60"/>
  <c r="EQ169" i="60" s="1"/>
  <c r="EE170" i="60"/>
  <c r="EE169" i="60" s="1"/>
  <c r="DS170" i="60"/>
  <c r="DS169" i="60" s="1"/>
  <c r="DG170" i="60"/>
  <c r="DG169" i="60" s="1"/>
  <c r="CU170" i="60"/>
  <c r="CU169" i="60" s="1"/>
  <c r="CI170" i="60"/>
  <c r="CI169" i="60" s="1"/>
  <c r="BW170" i="60"/>
  <c r="BW169" i="60" s="1"/>
  <c r="BK170" i="60"/>
  <c r="BK169" i="60" s="1"/>
  <c r="AY170" i="60"/>
  <c r="AY169" i="60" s="1"/>
  <c r="AM170" i="60"/>
  <c r="AM169" i="60" s="1"/>
  <c r="AA170" i="60"/>
  <c r="AA169" i="60" s="1"/>
  <c r="O170" i="60"/>
  <c r="O169" i="60" s="1"/>
  <c r="FY169" i="60"/>
  <c r="EO169" i="60"/>
  <c r="EC169" i="60"/>
  <c r="CS169" i="60"/>
  <c r="BI169" i="60"/>
  <c r="AK169" i="60"/>
  <c r="EZ170" i="60"/>
  <c r="EZ169" i="60" s="1"/>
  <c r="EN170" i="60"/>
  <c r="EN169" i="60" s="1"/>
  <c r="EB170" i="60"/>
  <c r="EB169" i="60" s="1"/>
  <c r="DP170" i="60"/>
  <c r="DP169" i="60" s="1"/>
  <c r="DD170" i="60"/>
  <c r="DD169" i="60" s="1"/>
  <c r="CR170" i="60"/>
  <c r="CR169" i="60" s="1"/>
  <c r="CF170" i="60"/>
  <c r="CF169" i="60" s="1"/>
  <c r="BT170" i="60"/>
  <c r="BT169" i="60" s="1"/>
  <c r="BH170" i="60"/>
  <c r="BH169" i="60" s="1"/>
  <c r="AV170" i="60"/>
  <c r="AV169" i="60" s="1"/>
  <c r="AJ170" i="60"/>
  <c r="AJ169" i="60" s="1"/>
  <c r="X170" i="60"/>
  <c r="X169" i="60" s="1"/>
  <c r="L170" i="60"/>
  <c r="L169" i="60" s="1"/>
  <c r="GK129" i="60"/>
  <c r="GK287" i="60" s="1"/>
  <c r="FY129" i="60"/>
  <c r="FY287" i="60" s="1"/>
  <c r="FM129" i="60"/>
  <c r="FM287" i="60" s="1"/>
  <c r="FA129" i="60"/>
  <c r="FA287" i="60" s="1"/>
  <c r="EO129" i="60"/>
  <c r="EO287" i="60" s="1"/>
  <c r="EC129" i="60"/>
  <c r="EC287" i="60" s="1"/>
  <c r="DQ129" i="60"/>
  <c r="DQ287" i="60" s="1"/>
  <c r="DE129" i="60"/>
  <c r="DE287" i="60" s="1"/>
  <c r="CS129" i="60"/>
  <c r="CS287" i="60" s="1"/>
  <c r="CG129" i="60"/>
  <c r="CG287" i="60" s="1"/>
  <c r="BU129" i="60"/>
  <c r="BU287" i="60" s="1"/>
  <c r="BI129" i="60"/>
  <c r="BI287" i="60" s="1"/>
  <c r="AW129" i="60"/>
  <c r="AW287" i="60" s="1"/>
  <c r="AK129" i="60"/>
  <c r="AK287" i="60" s="1"/>
  <c r="Y129" i="60"/>
  <c r="Y287" i="60" s="1"/>
  <c r="M129" i="60"/>
  <c r="M287" i="60" s="1"/>
  <c r="DI169" i="60"/>
  <c r="CW169" i="60"/>
  <c r="BM169" i="60"/>
  <c r="BA169" i="60"/>
  <c r="AO169" i="60"/>
  <c r="AC169" i="60"/>
  <c r="I172" i="60"/>
  <c r="I170" i="60" s="1"/>
  <c r="I169" i="60" s="1"/>
  <c r="I143" i="60"/>
  <c r="GS170" i="60"/>
  <c r="GS169" i="60" s="1"/>
  <c r="GG170" i="60"/>
  <c r="GG169" i="60" s="1"/>
  <c r="FU170" i="60"/>
  <c r="FU169" i="60" s="1"/>
  <c r="FI170" i="60"/>
  <c r="FI169" i="60" s="1"/>
  <c r="EW170" i="60"/>
  <c r="EW169" i="60" s="1"/>
  <c r="EK170" i="60"/>
  <c r="EK169" i="60" s="1"/>
  <c r="DY170" i="60"/>
  <c r="DY169" i="60" s="1"/>
  <c r="DM170" i="60"/>
  <c r="DM169" i="60" s="1"/>
  <c r="DA170" i="60"/>
  <c r="DA169" i="60" s="1"/>
  <c r="CO170" i="60"/>
  <c r="CO169" i="60" s="1"/>
  <c r="CC170" i="60"/>
  <c r="CC169" i="60" s="1"/>
  <c r="BQ170" i="60"/>
  <c r="BQ169" i="60" s="1"/>
  <c r="BE170" i="60"/>
  <c r="BE169" i="60" s="1"/>
  <c r="AS170" i="60"/>
  <c r="AS169" i="60" s="1"/>
  <c r="AG170" i="60"/>
  <c r="AG169" i="60" s="1"/>
  <c r="U170" i="60"/>
  <c r="U169" i="60" s="1"/>
  <c r="I131" i="60"/>
  <c r="GF170" i="60"/>
  <c r="GF169" i="60" s="1"/>
  <c r="FT170" i="60"/>
  <c r="FT169" i="60" s="1"/>
  <c r="FH170" i="60"/>
  <c r="FH169" i="60" s="1"/>
  <c r="EV170" i="60"/>
  <c r="EV169" i="60" s="1"/>
  <c r="EJ170" i="60"/>
  <c r="EJ169" i="60" s="1"/>
  <c r="DX170" i="60"/>
  <c r="DX169" i="60" s="1"/>
  <c r="DL170" i="60"/>
  <c r="DL169" i="60" s="1"/>
  <c r="CZ170" i="60"/>
  <c r="CZ169" i="60" s="1"/>
  <c r="CN170" i="60"/>
  <c r="CN169" i="60" s="1"/>
  <c r="CB170" i="60"/>
  <c r="CB169" i="60" s="1"/>
  <c r="BP170" i="60"/>
  <c r="BP169" i="60" s="1"/>
  <c r="BD170" i="60"/>
  <c r="BD169" i="60" s="1"/>
  <c r="AR170" i="60"/>
  <c r="AR169" i="60" s="1"/>
  <c r="AF170" i="60"/>
  <c r="AF169" i="60" s="1"/>
  <c r="T170" i="60"/>
  <c r="T169" i="60" s="1"/>
  <c r="GQ170" i="60"/>
  <c r="GQ169" i="60" s="1"/>
  <c r="GE170" i="60"/>
  <c r="GE169" i="60" s="1"/>
  <c r="FS170" i="60"/>
  <c r="FS169" i="60" s="1"/>
  <c r="FG170" i="60"/>
  <c r="FG169" i="60" s="1"/>
  <c r="EU170" i="60"/>
  <c r="EU169" i="60" s="1"/>
  <c r="EI170" i="60"/>
  <c r="EI169" i="60" s="1"/>
  <c r="DW170" i="60"/>
  <c r="DW169" i="60" s="1"/>
  <c r="DK170" i="60"/>
  <c r="DK169" i="60" s="1"/>
  <c r="CY170" i="60"/>
  <c r="CY169" i="60" s="1"/>
  <c r="CM170" i="60"/>
  <c r="CM169" i="60" s="1"/>
  <c r="CA170" i="60"/>
  <c r="CA169" i="60" s="1"/>
  <c r="BO170" i="60"/>
  <c r="BO169" i="60" s="1"/>
  <c r="BC170" i="60"/>
  <c r="BC169" i="60" s="1"/>
  <c r="AQ170" i="60"/>
  <c r="AQ169" i="60" s="1"/>
  <c r="AE170" i="60"/>
  <c r="AE169" i="60" s="1"/>
  <c r="S170" i="60"/>
  <c r="S169" i="60" s="1"/>
  <c r="D170" i="60"/>
  <c r="GG110" i="60"/>
  <c r="GG285" i="60" s="1"/>
  <c r="FU110" i="60"/>
  <c r="FU285" i="60" s="1"/>
  <c r="FI110" i="60"/>
  <c r="FI285" i="60" s="1"/>
  <c r="EW110" i="60"/>
  <c r="EW285" i="60" s="1"/>
  <c r="EK110" i="60"/>
  <c r="EK285" i="60" s="1"/>
  <c r="DY110" i="60"/>
  <c r="DY285" i="60" s="1"/>
  <c r="DM110" i="60"/>
  <c r="DM285" i="60" s="1"/>
  <c r="DA110" i="60"/>
  <c r="DA285" i="60" s="1"/>
  <c r="CO110" i="60"/>
  <c r="CO285" i="60" s="1"/>
  <c r="CC110" i="60"/>
  <c r="CC285" i="60" s="1"/>
  <c r="BQ110" i="60"/>
  <c r="BQ285" i="60" s="1"/>
  <c r="BE110" i="60"/>
  <c r="BE285" i="60" s="1"/>
  <c r="AS110" i="60"/>
  <c r="AS285" i="60" s="1"/>
  <c r="AG110" i="60"/>
  <c r="AG285" i="60" s="1"/>
  <c r="U110" i="60"/>
  <c r="U285" i="60" s="1"/>
  <c r="GO110" i="60"/>
  <c r="GO285" i="60" s="1"/>
  <c r="GC110" i="60"/>
  <c r="GC285" i="60" s="1"/>
  <c r="FQ110" i="60"/>
  <c r="FQ285" i="60" s="1"/>
  <c r="FE110" i="60"/>
  <c r="FE285" i="60" s="1"/>
  <c r="ES110" i="60"/>
  <c r="ES285" i="60" s="1"/>
  <c r="EG110" i="60"/>
  <c r="EG285" i="60" s="1"/>
  <c r="DU110" i="60"/>
  <c r="DU285" i="60" s="1"/>
  <c r="DI110" i="60"/>
  <c r="DI285" i="60" s="1"/>
  <c r="CW110" i="60"/>
  <c r="CW285" i="60" s="1"/>
  <c r="CK110" i="60"/>
  <c r="CK285" i="60" s="1"/>
  <c r="BY110" i="60"/>
  <c r="BY285" i="60" s="1"/>
  <c r="BM110" i="60"/>
  <c r="BM285" i="60" s="1"/>
  <c r="BA110" i="60"/>
  <c r="BA285" i="60" s="1"/>
  <c r="AO110" i="60"/>
  <c r="AO285" i="60" s="1"/>
  <c r="AC110" i="60"/>
  <c r="AC285" i="60" s="1"/>
  <c r="Q110" i="60"/>
  <c r="Q285" i="60" s="1"/>
  <c r="I90" i="60"/>
  <c r="GM110" i="60"/>
  <c r="GM285" i="60" s="1"/>
  <c r="GA110" i="60"/>
  <c r="GA285" i="60" s="1"/>
  <c r="FO110" i="60"/>
  <c r="FO285" i="60" s="1"/>
  <c r="FC110" i="60"/>
  <c r="FC285" i="60" s="1"/>
  <c r="EQ110" i="60"/>
  <c r="EQ285" i="60" s="1"/>
  <c r="EE110" i="60"/>
  <c r="EE285" i="60" s="1"/>
  <c r="DS110" i="60"/>
  <c r="DS285" i="60" s="1"/>
  <c r="DG110" i="60"/>
  <c r="DG285" i="60" s="1"/>
  <c r="CU110" i="60"/>
  <c r="CU285" i="60" s="1"/>
  <c r="CI110" i="60"/>
  <c r="CI285" i="60" s="1"/>
  <c r="BW110" i="60"/>
  <c r="BW285" i="60" s="1"/>
  <c r="BK110" i="60"/>
  <c r="BK285" i="60" s="1"/>
  <c r="AY110" i="60"/>
  <c r="AY285" i="60" s="1"/>
  <c r="AM110" i="60"/>
  <c r="AM285" i="60" s="1"/>
  <c r="AA110" i="60"/>
  <c r="AA285" i="60" s="1"/>
  <c r="O110" i="60"/>
  <c r="O285" i="60" s="1"/>
  <c r="D101" i="60"/>
  <c r="GM35" i="60"/>
  <c r="GM283" i="60" s="1"/>
  <c r="GM281" i="60" s="1"/>
  <c r="FO35" i="60"/>
  <c r="FO283" i="60" s="1"/>
  <c r="FO281" i="60" s="1"/>
  <c r="FC35" i="60"/>
  <c r="FC283" i="60" s="1"/>
  <c r="FC281" i="60" s="1"/>
  <c r="EQ35" i="60"/>
  <c r="EQ283" i="60" s="1"/>
  <c r="EQ281" i="60" s="1"/>
  <c r="EE35" i="60"/>
  <c r="EE283" i="60" s="1"/>
  <c r="EE281" i="60" s="1"/>
  <c r="DS35" i="60"/>
  <c r="DS283" i="60" s="1"/>
  <c r="DS281" i="60" s="1"/>
  <c r="GK35" i="60"/>
  <c r="GK283" i="60" s="1"/>
  <c r="GK281" i="60" s="1"/>
  <c r="FY35" i="60"/>
  <c r="FY283" i="60" s="1"/>
  <c r="FY281" i="60" s="1"/>
  <c r="FM35" i="60"/>
  <c r="FM283" i="60" s="1"/>
  <c r="FM281" i="60" s="1"/>
  <c r="FA35" i="60"/>
  <c r="FA283" i="60" s="1"/>
  <c r="FA281" i="60" s="1"/>
  <c r="EO35" i="60"/>
  <c r="EO283" i="60" s="1"/>
  <c r="EO281" i="60" s="1"/>
  <c r="EC35" i="60"/>
  <c r="EC283" i="60" s="1"/>
  <c r="EC281" i="60" s="1"/>
  <c r="DQ35" i="60"/>
  <c r="DQ283" i="60" s="1"/>
  <c r="DQ281" i="60" s="1"/>
  <c r="GJ35" i="60"/>
  <c r="GJ283" i="60" s="1"/>
  <c r="GJ281" i="60" s="1"/>
  <c r="FX35" i="60"/>
  <c r="FX283" i="60" s="1"/>
  <c r="FX281" i="60" s="1"/>
  <c r="FL35" i="60"/>
  <c r="FL283" i="60" s="1"/>
  <c r="FL281" i="60" s="1"/>
  <c r="EZ35" i="60"/>
  <c r="EZ283" i="60" s="1"/>
  <c r="EZ281" i="60" s="1"/>
  <c r="EN35" i="60"/>
  <c r="EN283" i="60" s="1"/>
  <c r="EN281" i="60" s="1"/>
  <c r="EB35" i="60"/>
  <c r="EB283" i="60" s="1"/>
  <c r="EB281" i="60" s="1"/>
  <c r="DP35" i="60"/>
  <c r="DP283" i="60" s="1"/>
  <c r="DP281" i="60" s="1"/>
  <c r="GI35" i="60"/>
  <c r="GI283" i="60" s="1"/>
  <c r="GI281" i="60" s="1"/>
  <c r="GI297" i="60" s="1"/>
  <c r="FW35" i="60"/>
  <c r="FW283" i="60" s="1"/>
  <c r="FW281" i="60" s="1"/>
  <c r="FK35" i="60"/>
  <c r="FK283" i="60" s="1"/>
  <c r="FK281" i="60" s="1"/>
  <c r="FK297" i="60" s="1"/>
  <c r="EY35" i="60"/>
  <c r="EY283" i="60" s="1"/>
  <c r="EY281" i="60" s="1"/>
  <c r="EM35" i="60"/>
  <c r="EM283" i="60" s="1"/>
  <c r="EM281" i="60" s="1"/>
  <c r="EM297" i="60" s="1"/>
  <c r="EA35" i="60"/>
  <c r="EA283" i="60" s="1"/>
  <c r="EA281" i="60" s="1"/>
  <c r="EA297" i="60" s="1"/>
  <c r="DO35" i="60"/>
  <c r="DO283" i="60" s="1"/>
  <c r="DO281" i="60" s="1"/>
  <c r="DO297" i="60" s="1"/>
  <c r="GH35" i="60"/>
  <c r="GH283" i="60" s="1"/>
  <c r="GH281" i="60" s="1"/>
  <c r="FV35" i="60"/>
  <c r="FV283" i="60" s="1"/>
  <c r="FV281" i="60" s="1"/>
  <c r="FJ35" i="60"/>
  <c r="FJ283" i="60" s="1"/>
  <c r="FJ281" i="60" s="1"/>
  <c r="EX35" i="60"/>
  <c r="EX283" i="60" s="1"/>
  <c r="EX281" i="60" s="1"/>
  <c r="EL35" i="60"/>
  <c r="EL283" i="60" s="1"/>
  <c r="EL281" i="60" s="1"/>
  <c r="DZ35" i="60"/>
  <c r="DZ283" i="60" s="1"/>
  <c r="DZ281" i="60" s="1"/>
  <c r="DN35" i="60"/>
  <c r="DN283" i="60" s="1"/>
  <c r="DN281" i="60" s="1"/>
  <c r="GS35" i="60"/>
  <c r="GS283" i="60" s="1"/>
  <c r="GS281" i="60" s="1"/>
  <c r="GG35" i="60"/>
  <c r="GG283" i="60" s="1"/>
  <c r="GG281" i="60" s="1"/>
  <c r="FU35" i="60"/>
  <c r="FU283" i="60" s="1"/>
  <c r="FU281" i="60" s="1"/>
  <c r="FI35" i="60"/>
  <c r="FI283" i="60" s="1"/>
  <c r="FI281" i="60" s="1"/>
  <c r="EW35" i="60"/>
  <c r="EW283" i="60" s="1"/>
  <c r="EW281" i="60" s="1"/>
  <c r="EK35" i="60"/>
  <c r="EK283" i="60" s="1"/>
  <c r="EK281" i="60" s="1"/>
  <c r="DY35" i="60"/>
  <c r="DY283" i="60" s="1"/>
  <c r="DY281" i="60" s="1"/>
  <c r="GN35" i="60"/>
  <c r="GN283" i="60" s="1"/>
  <c r="GN281" i="60" s="1"/>
  <c r="GB35" i="60"/>
  <c r="GB283" i="60" s="1"/>
  <c r="GB281" i="60" s="1"/>
  <c r="GB297" i="60" s="1"/>
  <c r="FP35" i="60"/>
  <c r="FP283" i="60" s="1"/>
  <c r="FP281" i="60" s="1"/>
  <c r="FD35" i="60"/>
  <c r="FD283" i="60" s="1"/>
  <c r="FD281" i="60" s="1"/>
  <c r="ER35" i="60"/>
  <c r="ER283" i="60" s="1"/>
  <c r="ER281" i="60" s="1"/>
  <c r="ER297" i="60" s="1"/>
  <c r="EF35" i="60"/>
  <c r="EF283" i="60" s="1"/>
  <c r="EF281" i="60" s="1"/>
  <c r="EF297" i="60" s="1"/>
  <c r="DT35" i="60"/>
  <c r="DT283" i="60" s="1"/>
  <c r="DT281" i="60" s="1"/>
  <c r="DT297" i="60" s="1"/>
  <c r="GR35" i="60"/>
  <c r="GR283" i="60" s="1"/>
  <c r="GR281" i="60" s="1"/>
  <c r="GR297" i="60" s="1"/>
  <c r="GF35" i="60"/>
  <c r="GF283" i="60" s="1"/>
  <c r="GF281" i="60" s="1"/>
  <c r="FT35" i="60"/>
  <c r="FT283" i="60" s="1"/>
  <c r="FT281" i="60" s="1"/>
  <c r="FH35" i="60"/>
  <c r="FH283" i="60" s="1"/>
  <c r="FH281" i="60" s="1"/>
  <c r="EV35" i="60"/>
  <c r="EV283" i="60" s="1"/>
  <c r="EV281" i="60" s="1"/>
  <c r="EJ35" i="60"/>
  <c r="EJ283" i="60" s="1"/>
  <c r="EJ281" i="60" s="1"/>
  <c r="DX35" i="60"/>
  <c r="DX283" i="60" s="1"/>
  <c r="DX281" i="60" s="1"/>
  <c r="GQ35" i="60"/>
  <c r="GQ283" i="60" s="1"/>
  <c r="GQ281" i="60" s="1"/>
  <c r="GE35" i="60"/>
  <c r="GE283" i="60" s="1"/>
  <c r="GE281" i="60" s="1"/>
  <c r="FS35" i="60"/>
  <c r="FS283" i="60" s="1"/>
  <c r="FS281" i="60" s="1"/>
  <c r="FG35" i="60"/>
  <c r="FG283" i="60" s="1"/>
  <c r="FG281" i="60" s="1"/>
  <c r="EU35" i="60"/>
  <c r="EU283" i="60" s="1"/>
  <c r="EU281" i="60" s="1"/>
  <c r="EI35" i="60"/>
  <c r="EI283" i="60" s="1"/>
  <c r="EI281" i="60" s="1"/>
  <c r="DW35" i="60"/>
  <c r="DW283" i="60" s="1"/>
  <c r="DW281" i="60" s="1"/>
  <c r="GL35" i="60"/>
  <c r="GL283" i="60" s="1"/>
  <c r="GL281" i="60" s="1"/>
  <c r="FZ35" i="60"/>
  <c r="FZ283" i="60" s="1"/>
  <c r="FZ281" i="60" s="1"/>
  <c r="FZ297" i="60" s="1"/>
  <c r="FN35" i="60"/>
  <c r="FN283" i="60" s="1"/>
  <c r="FN281" i="60" s="1"/>
  <c r="FB35" i="60"/>
  <c r="FB283" i="60" s="1"/>
  <c r="FB281" i="60" s="1"/>
  <c r="EP35" i="60"/>
  <c r="EP283" i="60" s="1"/>
  <c r="EP281" i="60" s="1"/>
  <c r="ED35" i="60"/>
  <c r="ED283" i="60" s="1"/>
  <c r="ED281" i="60" s="1"/>
  <c r="DR35" i="60"/>
  <c r="DR283" i="60" s="1"/>
  <c r="DR281" i="60" s="1"/>
  <c r="GP35" i="60"/>
  <c r="GP283" i="60" s="1"/>
  <c r="GP281" i="60" s="1"/>
  <c r="GD35" i="60"/>
  <c r="GD283" i="60" s="1"/>
  <c r="GD281" i="60" s="1"/>
  <c r="GD297" i="60" s="1"/>
  <c r="FR35" i="60"/>
  <c r="FR283" i="60" s="1"/>
  <c r="FR281" i="60" s="1"/>
  <c r="FF35" i="60"/>
  <c r="FF283" i="60" s="1"/>
  <c r="FF281" i="60" s="1"/>
  <c r="FF297" i="60" s="1"/>
  <c r="ET35" i="60"/>
  <c r="ET283" i="60" s="1"/>
  <c r="ET281" i="60" s="1"/>
  <c r="ET297" i="60" s="1"/>
  <c r="EH35" i="60"/>
  <c r="EH283" i="60" s="1"/>
  <c r="EH281" i="60" s="1"/>
  <c r="EH297" i="60" s="1"/>
  <c r="DV35" i="60"/>
  <c r="DV283" i="60" s="1"/>
  <c r="DV281" i="60" s="1"/>
  <c r="DV297" i="60" s="1"/>
  <c r="E14" i="60"/>
  <c r="E15" i="60"/>
  <c r="GO35" i="60"/>
  <c r="GO283" i="60" s="1"/>
  <c r="GO281" i="60" s="1"/>
  <c r="GC35" i="60"/>
  <c r="GC283" i="60" s="1"/>
  <c r="GC281" i="60" s="1"/>
  <c r="GC297" i="60" s="1"/>
  <c r="FQ35" i="60"/>
  <c r="FQ283" i="60" s="1"/>
  <c r="FQ281" i="60" s="1"/>
  <c r="FE35" i="60"/>
  <c r="FE283" i="60" s="1"/>
  <c r="FE281" i="60" s="1"/>
  <c r="FE297" i="60" s="1"/>
  <c r="ES35" i="60"/>
  <c r="ES283" i="60" s="1"/>
  <c r="ES281" i="60" s="1"/>
  <c r="ES297" i="60" s="1"/>
  <c r="EG35" i="60"/>
  <c r="EG283" i="60" s="1"/>
  <c r="EG281" i="60" s="1"/>
  <c r="DU35" i="60"/>
  <c r="DU283" i="60" s="1"/>
  <c r="DU281" i="60" s="1"/>
  <c r="D51" i="60"/>
  <c r="D39" i="60"/>
  <c r="B17" i="5"/>
  <c r="I54" i="32"/>
  <c r="I51" i="32" s="1"/>
  <c r="E9" i="59" l="1" a="1"/>
  <c r="E9" i="59" s="1"/>
  <c r="D51" i="32" s="1"/>
  <c r="FD297" i="60"/>
  <c r="ED297" i="60"/>
  <c r="FP297" i="60"/>
  <c r="EX297" i="60"/>
  <c r="FB297" i="60"/>
  <c r="GH297" i="60"/>
  <c r="FL297" i="60"/>
  <c r="GJ297" i="60"/>
  <c r="DU297" i="60"/>
  <c r="FY297" i="60"/>
  <c r="FR297" i="60"/>
  <c r="EY297" i="60"/>
  <c r="I96" i="60"/>
  <c r="I95" i="60" s="1"/>
  <c r="I129" i="60"/>
  <c r="I287" i="60" s="1"/>
  <c r="EW297" i="60"/>
  <c r="GP297" i="60"/>
  <c r="DN297" i="60"/>
  <c r="FW297" i="60"/>
  <c r="DR297" i="60"/>
  <c r="D169" i="60"/>
  <c r="EP297" i="60"/>
  <c r="GN297" i="60"/>
  <c r="FN297" i="60"/>
  <c r="GL297" i="60"/>
  <c r="FX297" i="60"/>
  <c r="DW297" i="60"/>
  <c r="FI297" i="60"/>
  <c r="GK297" i="60"/>
  <c r="EQ297" i="60"/>
  <c r="EI297" i="60"/>
  <c r="FU297" i="60"/>
  <c r="FC297" i="60"/>
  <c r="EU297" i="60"/>
  <c r="GG297" i="60"/>
  <c r="FO297" i="60"/>
  <c r="FG297" i="60"/>
  <c r="GS297" i="60"/>
  <c r="GA297" i="60"/>
  <c r="DZ297" i="60"/>
  <c r="FS297" i="60"/>
  <c r="GM297" i="60"/>
  <c r="EL297" i="60"/>
  <c r="GE297" i="60"/>
  <c r="DX297" i="60"/>
  <c r="DP297" i="60"/>
  <c r="EG297" i="60"/>
  <c r="FJ297" i="60"/>
  <c r="GQ297" i="60"/>
  <c r="EJ297" i="60"/>
  <c r="EB297" i="60"/>
  <c r="DQ297" i="60"/>
  <c r="GO297" i="60"/>
  <c r="EV297" i="60"/>
  <c r="EN297" i="60"/>
  <c r="EC297" i="60"/>
  <c r="FQ297" i="60"/>
  <c r="FH297" i="60"/>
  <c r="EZ297" i="60"/>
  <c r="EO297" i="60"/>
  <c r="FV297" i="60"/>
  <c r="EE297" i="60"/>
  <c r="D35" i="60"/>
  <c r="D162" i="60"/>
  <c r="D161" i="60"/>
  <c r="D270" i="60"/>
  <c r="D269" i="60" s="1"/>
  <c r="FT297" i="60"/>
  <c r="DY297" i="60"/>
  <c r="FA297" i="60"/>
  <c r="GF297" i="60"/>
  <c r="EK297" i="60"/>
  <c r="FM297" i="60"/>
  <c r="DS297" i="60"/>
  <c r="D235" i="60" l="1"/>
  <c r="D160" i="60"/>
  <c r="D159" i="60" s="1"/>
  <c r="D129" i="60" s="1"/>
  <c r="D287" i="60" s="1"/>
  <c r="D294" i="60"/>
  <c r="D283" i="60"/>
  <c r="F311" i="32"/>
  <c r="J166" i="32"/>
  <c r="J165" i="32"/>
  <c r="D213" i="32"/>
  <c r="D185" i="32"/>
  <c r="D179" i="32"/>
  <c r="B21" i="5"/>
  <c r="D81" i="32"/>
  <c r="D87" i="32"/>
  <c r="D84" i="32"/>
  <c r="C4" i="50"/>
  <c r="C32" i="51"/>
  <c r="C16" i="51"/>
  <c r="C7" i="51"/>
  <c r="D234" i="60" l="1"/>
  <c r="D281" i="60"/>
  <c r="D56" i="32"/>
  <c r="B18" i="5" s="1"/>
  <c r="D196" i="32"/>
  <c r="G185" i="32"/>
  <c r="E7" i="51"/>
  <c r="E16" i="51"/>
  <c r="D83" i="32"/>
  <c r="E83" i="32" s="1"/>
  <c r="E28" i="51" l="1"/>
  <c r="F28" i="51" s="1"/>
  <c r="E8" i="51"/>
  <c r="E10" i="51"/>
  <c r="E27" i="51"/>
  <c r="F27" i="51" s="1"/>
  <c r="E15" i="51"/>
  <c r="E9" i="51"/>
  <c r="D248" i="60"/>
  <c r="D247" i="60" s="1"/>
  <c r="D297" i="60" s="1"/>
  <c r="D32" i="60" s="1"/>
  <c r="G166" i="32"/>
  <c r="D165" i="32" s="1"/>
  <c r="D82" i="32"/>
  <c r="B18" i="60" l="1"/>
  <c r="D33" i="60"/>
  <c r="B21" i="60"/>
  <c r="N42" i="51" l="1"/>
  <c r="D264" i="32"/>
  <c r="E75" i="51"/>
  <c r="E74" i="51"/>
  <c r="E73" i="51"/>
  <c r="E71" i="51"/>
  <c r="E70" i="51"/>
  <c r="E69" i="51"/>
  <c r="E67" i="51"/>
  <c r="E62" i="51"/>
  <c r="E61" i="51"/>
  <c r="E60" i="51"/>
  <c r="E59" i="51"/>
  <c r="E58" i="51"/>
  <c r="E57" i="51"/>
  <c r="E56" i="51"/>
  <c r="E55" i="51"/>
  <c r="E54" i="51"/>
  <c r="E52" i="51"/>
  <c r="E51" i="51"/>
  <c r="E50" i="51"/>
  <c r="E49" i="51"/>
  <c r="E48" i="51"/>
  <c r="E47" i="51"/>
  <c r="E46" i="51"/>
  <c r="E45" i="51"/>
  <c r="E33" i="51"/>
  <c r="E31" i="51"/>
  <c r="E30" i="51"/>
  <c r="E29" i="51"/>
  <c r="E26" i="51"/>
  <c r="E24" i="51"/>
  <c r="E23" i="51"/>
  <c r="E22" i="51"/>
  <c r="E20" i="51"/>
  <c r="E19" i="51"/>
  <c r="E18" i="51"/>
  <c r="E14" i="51"/>
  <c r="E11" i="51"/>
  <c r="D265" i="32" l="1"/>
  <c r="D88" i="32" l="1"/>
  <c r="D59" i="6" l="1"/>
  <c r="C59" i="6" s="1"/>
  <c r="C135" i="32" l="1"/>
  <c r="D18" i="54" l="1"/>
  <c r="B113" i="5" l="1"/>
  <c r="B43" i="7" l="1"/>
  <c r="C57" i="6"/>
  <c r="A58" i="6"/>
  <c r="A57" i="6"/>
  <c r="C58" i="6"/>
  <c r="D398" i="32" l="1"/>
  <c r="B44" i="7" s="1"/>
  <c r="C21" i="51" l="1"/>
  <c r="B5" i="55" l="1"/>
  <c r="B7" i="55"/>
  <c r="F358" i="32" l="1"/>
  <c r="G358" i="32" s="1"/>
  <c r="H358" i="32" l="1"/>
  <c r="O128" i="51" l="1"/>
  <c r="P128" i="51" s="1"/>
  <c r="Q128" i="51" s="1"/>
  <c r="R128" i="51" s="1"/>
  <c r="S128" i="51" s="1"/>
  <c r="T128" i="51" s="1"/>
  <c r="U128" i="51" s="1"/>
  <c r="V128" i="51" s="1"/>
  <c r="W128" i="51" s="1"/>
  <c r="X128" i="51" s="1"/>
  <c r="Y128" i="51" s="1"/>
  <c r="Z128" i="51" s="1"/>
  <c r="AA128" i="51" s="1"/>
  <c r="AB128" i="51" s="1"/>
  <c r="AC128" i="51" s="1"/>
  <c r="AD128" i="51" s="1"/>
  <c r="AE128" i="51" s="1"/>
  <c r="AF128" i="51" s="1"/>
  <c r="AG128" i="51" s="1"/>
  <c r="AH128" i="51" s="1"/>
  <c r="AI128" i="51" s="1"/>
  <c r="AJ128" i="51" s="1"/>
  <c r="AK128" i="51" s="1"/>
  <c r="AL128" i="51" s="1"/>
  <c r="AM128" i="51" s="1"/>
  <c r="AN128" i="51" s="1"/>
  <c r="AO128" i="51" s="1"/>
  <c r="AP128" i="51" s="1"/>
  <c r="AQ128" i="51" s="1"/>
  <c r="N59" i="51" l="1"/>
  <c r="O124" i="51" l="1"/>
  <c r="P124" i="51" s="1"/>
  <c r="Q124" i="51" s="1"/>
  <c r="R124" i="51" s="1"/>
  <c r="S124" i="51" s="1"/>
  <c r="T124" i="51" s="1"/>
  <c r="U124" i="51" s="1"/>
  <c r="V124" i="51" s="1"/>
  <c r="W124" i="51" s="1"/>
  <c r="X124" i="51" s="1"/>
  <c r="Y124" i="51" s="1"/>
  <c r="Z124" i="51" s="1"/>
  <c r="AA124" i="51" s="1"/>
  <c r="AB124" i="51" s="1"/>
  <c r="AC124" i="51" s="1"/>
  <c r="AD124" i="51" s="1"/>
  <c r="AE124" i="51" s="1"/>
  <c r="AF124" i="51" s="1"/>
  <c r="AG124" i="51" s="1"/>
  <c r="AH124" i="51" s="1"/>
  <c r="AI124" i="51" s="1"/>
  <c r="AJ124" i="51" s="1"/>
  <c r="AK124" i="51" s="1"/>
  <c r="AL124" i="51" s="1"/>
  <c r="AM124" i="51" s="1"/>
  <c r="AN124" i="51" s="1"/>
  <c r="AO124" i="51" s="1"/>
  <c r="AP124" i="51" s="1"/>
  <c r="AQ124" i="51" s="1"/>
  <c r="F22" i="51"/>
  <c r="J22" i="51"/>
  <c r="J81" i="51"/>
  <c r="J82" i="51"/>
  <c r="J83" i="51"/>
  <c r="J84" i="51"/>
  <c r="J85" i="51"/>
  <c r="J86" i="51"/>
  <c r="F97" i="51"/>
  <c r="J7" i="51"/>
  <c r="G189" i="32" l="1"/>
  <c r="G188" i="32"/>
  <c r="G187" i="32"/>
  <c r="G186" i="32"/>
  <c r="G142" i="5" l="1"/>
  <c r="D186" i="32" l="1"/>
  <c r="F91" i="51" l="1"/>
  <c r="F76" i="51"/>
  <c r="J77" i="51"/>
  <c r="F70" i="51"/>
  <c r="J61" i="51"/>
  <c r="N61" i="51"/>
  <c r="N51" i="51"/>
  <c r="J51" i="51"/>
  <c r="N36" i="51"/>
  <c r="N35" i="51"/>
  <c r="J35" i="51"/>
  <c r="J36" i="51"/>
  <c r="F13" i="51"/>
  <c r="F77" i="51" l="1"/>
  <c r="J91" i="51"/>
  <c r="F85" i="51"/>
  <c r="J76" i="51"/>
  <c r="F61" i="51"/>
  <c r="F51" i="51"/>
  <c r="F36" i="51"/>
  <c r="F35" i="51"/>
  <c r="J13" i="51"/>
  <c r="C12" i="51"/>
  <c r="C165" i="32" l="1"/>
  <c r="G91" i="5" l="1"/>
  <c r="G77" i="5"/>
  <c r="C119" i="51" l="1"/>
  <c r="AJ60" i="43" l="1"/>
  <c r="AI60" i="43"/>
  <c r="AH60" i="43"/>
  <c r="AG60" i="43"/>
  <c r="AF60" i="43"/>
  <c r="AE60" i="43"/>
  <c r="AD60" i="43"/>
  <c r="AC60" i="43"/>
  <c r="AB60" i="43"/>
  <c r="AA60" i="43"/>
  <c r="Z60" i="43"/>
  <c r="Y60" i="43"/>
  <c r="X60" i="43"/>
  <c r="W60" i="43"/>
  <c r="V60" i="43"/>
  <c r="U60" i="43"/>
  <c r="T60" i="43"/>
  <c r="S60" i="43"/>
  <c r="R60" i="43"/>
  <c r="Q60" i="43"/>
  <c r="P60" i="43"/>
  <c r="O60" i="43"/>
  <c r="N60" i="43"/>
  <c r="M60" i="43"/>
  <c r="L60" i="43"/>
  <c r="K60" i="43"/>
  <c r="J60" i="43"/>
  <c r="I60" i="43"/>
  <c r="H60" i="43"/>
  <c r="G60" i="43"/>
  <c r="B75" i="42" l="1"/>
  <c r="B39" i="42"/>
  <c r="C72" i="51" l="1"/>
  <c r="F33" i="51" l="1"/>
  <c r="J33" i="51"/>
  <c r="N33" i="51"/>
  <c r="N34" i="51"/>
  <c r="F37" i="51"/>
  <c r="J37" i="51"/>
  <c r="F38" i="51"/>
  <c r="N38" i="51"/>
  <c r="F20" i="51"/>
  <c r="J20" i="51"/>
  <c r="F23" i="51"/>
  <c r="J23" i="51"/>
  <c r="F24" i="51"/>
  <c r="J24" i="51"/>
  <c r="F26" i="51"/>
  <c r="J26" i="51"/>
  <c r="F29" i="51"/>
  <c r="J29" i="51"/>
  <c r="F31" i="51"/>
  <c r="J31" i="51"/>
  <c r="F19" i="51"/>
  <c r="J19" i="51"/>
  <c r="O3" i="51"/>
  <c r="O59" i="51" s="1"/>
  <c r="F16" i="51"/>
  <c r="J16" i="51"/>
  <c r="O51" i="51" l="1"/>
  <c r="O61" i="51"/>
  <c r="J38" i="51"/>
  <c r="P3" i="51"/>
  <c r="P59" i="51" s="1"/>
  <c r="F81" i="51"/>
  <c r="Q3" i="51" l="1"/>
  <c r="Q59" i="51" s="1"/>
  <c r="P51" i="51"/>
  <c r="P61" i="51"/>
  <c r="R3" i="51" l="1"/>
  <c r="R59" i="51" s="1"/>
  <c r="R61" i="51"/>
  <c r="R51" i="51"/>
  <c r="Q61" i="51"/>
  <c r="Q51" i="51"/>
  <c r="S3" i="51"/>
  <c r="S59" i="51" s="1"/>
  <c r="S51" i="51" l="1"/>
  <c r="S61" i="51"/>
  <c r="T3" i="51"/>
  <c r="T59" i="51" s="1"/>
  <c r="T61" i="51" l="1"/>
  <c r="T51" i="51"/>
  <c r="U3" i="51"/>
  <c r="U59" i="51" s="1"/>
  <c r="U61" i="51" l="1"/>
  <c r="U51" i="51"/>
  <c r="V3" i="51"/>
  <c r="V59" i="51" s="1"/>
  <c r="V61" i="51" l="1"/>
  <c r="V51" i="51"/>
  <c r="W3" i="51"/>
  <c r="W59" i="51" s="1"/>
  <c r="W51" i="51" l="1"/>
  <c r="W61" i="51"/>
  <c r="X3" i="51"/>
  <c r="X59" i="51" s="1"/>
  <c r="C27" i="50"/>
  <c r="C38" i="50"/>
  <c r="C51" i="50"/>
  <c r="C59" i="50"/>
  <c r="C64" i="50"/>
  <c r="C72" i="50"/>
  <c r="C78" i="50"/>
  <c r="X51" i="51" l="1"/>
  <c r="X61" i="51"/>
  <c r="Y3" i="51"/>
  <c r="Y59" i="51" s="1"/>
  <c r="Y61" i="51" l="1"/>
  <c r="Y51" i="51"/>
  <c r="Z3" i="51"/>
  <c r="Z59" i="51" s="1"/>
  <c r="Z61" i="51" l="1"/>
  <c r="Z51" i="51"/>
  <c r="AA3" i="51"/>
  <c r="AA59" i="51" s="1"/>
  <c r="B7" i="2"/>
  <c r="AA51" i="51" l="1"/>
  <c r="AA61" i="51"/>
  <c r="AB3" i="51"/>
  <c r="AB59" i="51" s="1"/>
  <c r="AB51" i="51" l="1"/>
  <c r="AB61" i="51"/>
  <c r="AC3" i="51"/>
  <c r="AC59" i="51" s="1"/>
  <c r="AC61" i="51" l="1"/>
  <c r="AC51" i="51"/>
  <c r="AD3" i="51"/>
  <c r="AD59" i="51" s="1"/>
  <c r="AD61" i="51" l="1"/>
  <c r="AD51" i="51"/>
  <c r="AE3" i="51"/>
  <c r="AE59" i="51" s="1"/>
  <c r="AE51" i="51" l="1"/>
  <c r="AE61" i="51"/>
  <c r="AF3" i="51"/>
  <c r="AF59" i="51" s="1"/>
  <c r="AF61" i="51" l="1"/>
  <c r="AF51" i="51"/>
  <c r="AG3" i="51"/>
  <c r="AG59" i="51" s="1"/>
  <c r="C314" i="32"/>
  <c r="C312" i="32" s="1"/>
  <c r="C301" i="32"/>
  <c r="B53" i="43" l="1"/>
  <c r="B57" i="42"/>
  <c r="AG61" i="51"/>
  <c r="AG51" i="51"/>
  <c r="AH3" i="51"/>
  <c r="AH59" i="51" s="1"/>
  <c r="C299" i="32"/>
  <c r="D234" i="32"/>
  <c r="B33" i="5" s="1"/>
  <c r="J97" i="51"/>
  <c r="D57" i="43"/>
  <c r="D55" i="43"/>
  <c r="C112" i="51" s="1"/>
  <c r="D58" i="43"/>
  <c r="C113" i="51" s="1"/>
  <c r="D56" i="43"/>
  <c r="C115" i="51" s="1"/>
  <c r="J119" i="51"/>
  <c r="C106" i="51"/>
  <c r="J106" i="51" s="1"/>
  <c r="C39" i="32"/>
  <c r="G149" i="32" s="1"/>
  <c r="O38" i="29" s="1"/>
  <c r="C40" i="32"/>
  <c r="G150" i="32" s="1"/>
  <c r="H17" i="47"/>
  <c r="I17" i="47"/>
  <c r="J17" i="47"/>
  <c r="K17" i="47"/>
  <c r="L17" i="47"/>
  <c r="M17" i="47"/>
  <c r="N17" i="47"/>
  <c r="O17" i="47"/>
  <c r="P17" i="47"/>
  <c r="Q17" i="47"/>
  <c r="R17" i="47"/>
  <c r="S17" i="47"/>
  <c r="T17" i="47"/>
  <c r="U17" i="47"/>
  <c r="V17" i="47"/>
  <c r="W17" i="47"/>
  <c r="X17" i="47"/>
  <c r="Y17" i="47"/>
  <c r="Z17" i="47"/>
  <c r="AA17" i="47"/>
  <c r="AB17" i="47"/>
  <c r="AC17" i="47"/>
  <c r="AD17" i="47"/>
  <c r="AE17" i="47"/>
  <c r="AF17" i="47"/>
  <c r="AG17" i="47"/>
  <c r="AH17" i="47"/>
  <c r="AI17" i="47"/>
  <c r="AJ17" i="47"/>
  <c r="AK17" i="47"/>
  <c r="AL17" i="47"/>
  <c r="AM17" i="47"/>
  <c r="AN17" i="47"/>
  <c r="AO17" i="47"/>
  <c r="AP17" i="47"/>
  <c r="AQ17" i="47"/>
  <c r="AR17" i="47"/>
  <c r="AS17" i="47"/>
  <c r="AT17" i="47"/>
  <c r="AU17" i="47"/>
  <c r="AV17" i="47"/>
  <c r="AW17" i="47"/>
  <c r="AX17" i="47"/>
  <c r="AY17" i="47"/>
  <c r="AZ17" i="47"/>
  <c r="BA17" i="47"/>
  <c r="BB17" i="47"/>
  <c r="BC17" i="47"/>
  <c r="BD17" i="47"/>
  <c r="BE17" i="47"/>
  <c r="BF17" i="47"/>
  <c r="BG17" i="47"/>
  <c r="BH17" i="47"/>
  <c r="BI17" i="47"/>
  <c r="BJ17" i="47"/>
  <c r="BK17" i="47"/>
  <c r="BL17" i="47"/>
  <c r="BM17" i="47"/>
  <c r="BN17" i="47"/>
  <c r="BO17" i="47"/>
  <c r="BP17" i="47"/>
  <c r="BQ17" i="47"/>
  <c r="BR17" i="47"/>
  <c r="BS17" i="47"/>
  <c r="BT17" i="47"/>
  <c r="BU17" i="47"/>
  <c r="BV17" i="47"/>
  <c r="BW17" i="47"/>
  <c r="BX17" i="47"/>
  <c r="BY17" i="47"/>
  <c r="BZ17" i="47"/>
  <c r="CA17" i="47"/>
  <c r="CB17" i="47"/>
  <c r="CC17" i="47"/>
  <c r="CD17" i="47"/>
  <c r="CE17" i="47"/>
  <c r="CF17" i="47"/>
  <c r="CG17" i="47"/>
  <c r="CH17" i="47"/>
  <c r="CI17" i="47"/>
  <c r="CJ17" i="47"/>
  <c r="CK17" i="47"/>
  <c r="CL17" i="47"/>
  <c r="CM17" i="47"/>
  <c r="CN17" i="47"/>
  <c r="CO17" i="47"/>
  <c r="CP17" i="47"/>
  <c r="CQ17" i="47"/>
  <c r="CR17" i="47"/>
  <c r="CS17" i="47"/>
  <c r="CT17" i="47"/>
  <c r="CU17" i="47"/>
  <c r="CV17" i="47"/>
  <c r="CW17" i="47"/>
  <c r="CX17" i="47"/>
  <c r="CY17" i="47"/>
  <c r="CZ17" i="47"/>
  <c r="DA17" i="47"/>
  <c r="DB17" i="47"/>
  <c r="DC17" i="47"/>
  <c r="DD17" i="47"/>
  <c r="DE17" i="47"/>
  <c r="DF17" i="47"/>
  <c r="DG17" i="47"/>
  <c r="DH17" i="47"/>
  <c r="DI17" i="47"/>
  <c r="DJ17" i="47"/>
  <c r="DK17" i="47"/>
  <c r="DL17" i="47"/>
  <c r="DM17" i="47"/>
  <c r="DN17" i="47"/>
  <c r="DO17" i="47"/>
  <c r="DP17" i="47"/>
  <c r="DQ17" i="47"/>
  <c r="DR17" i="47"/>
  <c r="DS17" i="47"/>
  <c r="DT17" i="47"/>
  <c r="DU17" i="47"/>
  <c r="DV17" i="47"/>
  <c r="DW17" i="47"/>
  <c r="G17" i="47"/>
  <c r="D7" i="29"/>
  <c r="J45" i="51"/>
  <c r="A29" i="42"/>
  <c r="J40" i="51"/>
  <c r="C27" i="2"/>
  <c r="C66" i="43"/>
  <c r="C59" i="43"/>
  <c r="C60" i="43"/>
  <c r="C58" i="43"/>
  <c r="B78" i="5"/>
  <c r="B92" i="5"/>
  <c r="A49" i="42"/>
  <c r="A48" i="42"/>
  <c r="A67" i="42"/>
  <c r="A66" i="42"/>
  <c r="A65" i="42"/>
  <c r="A63" i="42"/>
  <c r="A47" i="42"/>
  <c r="A45" i="42"/>
  <c r="A83" i="42"/>
  <c r="A82" i="42"/>
  <c r="A81" i="42"/>
  <c r="A80" i="42"/>
  <c r="A64" i="42"/>
  <c r="A62" i="42"/>
  <c r="A10" i="42"/>
  <c r="A9" i="42"/>
  <c r="B37" i="6"/>
  <c r="B12" i="55"/>
  <c r="B5" i="5" s="1"/>
  <c r="B22" i="55"/>
  <c r="B42" i="55"/>
  <c r="A85" i="42"/>
  <c r="A84" i="42"/>
  <c r="A76" i="42"/>
  <c r="A58" i="42"/>
  <c r="A40" i="42"/>
  <c r="C138" i="51"/>
  <c r="C134" i="51"/>
  <c r="C131" i="51"/>
  <c r="B20" i="47"/>
  <c r="B86" i="47"/>
  <c r="B57" i="47"/>
  <c r="C31" i="5"/>
  <c r="B31" i="5"/>
  <c r="C26" i="47"/>
  <c r="B26" i="47"/>
  <c r="E100" i="32"/>
  <c r="F127" i="32"/>
  <c r="G127" i="32" s="1"/>
  <c r="H127" i="32" s="1"/>
  <c r="I127" i="32" s="1"/>
  <c r="J127" i="32" s="1"/>
  <c r="K127" i="32" s="1"/>
  <c r="L127" i="32" s="1"/>
  <c r="M127" i="32" s="1"/>
  <c r="N127" i="32" s="1"/>
  <c r="O127" i="32" s="1"/>
  <c r="P127" i="32" s="1"/>
  <c r="Q127" i="32" s="1"/>
  <c r="R127" i="32" s="1"/>
  <c r="S127" i="32" s="1"/>
  <c r="T127" i="32" s="1"/>
  <c r="U127" i="32" s="1"/>
  <c r="V127" i="32" s="1"/>
  <c r="W127" i="32" s="1"/>
  <c r="X127" i="32" s="1"/>
  <c r="Y127" i="32" s="1"/>
  <c r="Z127" i="32" s="1"/>
  <c r="AA127" i="32" s="1"/>
  <c r="AB127" i="32" s="1"/>
  <c r="AC127" i="32" s="1"/>
  <c r="AD127" i="32" s="1"/>
  <c r="AE127" i="32" s="1"/>
  <c r="AF127" i="32" s="1"/>
  <c r="AG127" i="32" s="1"/>
  <c r="AH127" i="32" s="1"/>
  <c r="D86" i="32"/>
  <c r="D263" i="32"/>
  <c r="B30" i="47" s="1"/>
  <c r="G27" i="47"/>
  <c r="D229" i="32"/>
  <c r="D228" i="32" s="1"/>
  <c r="D226" i="32" s="1"/>
  <c r="B85" i="47" s="1"/>
  <c r="G82" i="47"/>
  <c r="D246" i="32"/>
  <c r="B76" i="5"/>
  <c r="D163" i="32"/>
  <c r="N40" i="54" s="1"/>
  <c r="N44" i="6" s="1"/>
  <c r="N67" i="5" s="1"/>
  <c r="B19" i="6"/>
  <c r="B21" i="6"/>
  <c r="D277" i="32"/>
  <c r="B99" i="5"/>
  <c r="C42" i="32"/>
  <c r="B17" i="2"/>
  <c r="B19" i="2"/>
  <c r="B20" i="2"/>
  <c r="B8" i="2"/>
  <c r="B9" i="2"/>
  <c r="B10" i="2"/>
  <c r="B11" i="2"/>
  <c r="B12" i="2"/>
  <c r="B13" i="2"/>
  <c r="B14" i="2"/>
  <c r="B15" i="2"/>
  <c r="F366" i="32"/>
  <c r="G366" i="32" s="1"/>
  <c r="C15" i="2" s="1"/>
  <c r="B16" i="2"/>
  <c r="B18" i="2"/>
  <c r="B21" i="2"/>
  <c r="F372" i="32"/>
  <c r="G372" i="32" s="1"/>
  <c r="B22" i="2"/>
  <c r="B28" i="6"/>
  <c r="C37" i="32"/>
  <c r="C23" i="43" s="1"/>
  <c r="B90" i="5"/>
  <c r="E345" i="32"/>
  <c r="D350" i="32" s="1"/>
  <c r="G40" i="55"/>
  <c r="G4" i="43" s="1"/>
  <c r="A6" i="54"/>
  <c r="A7" i="54"/>
  <c r="A8" i="54"/>
  <c r="A5" i="54"/>
  <c r="C93" i="47"/>
  <c r="A8" i="47"/>
  <c r="C36" i="47"/>
  <c r="A11" i="5"/>
  <c r="B138" i="5"/>
  <c r="H21" i="29"/>
  <c r="A7" i="42"/>
  <c r="B32" i="55"/>
  <c r="B24" i="42"/>
  <c r="B108" i="47"/>
  <c r="B51" i="47"/>
  <c r="A36" i="54"/>
  <c r="A25" i="54"/>
  <c r="A24" i="54"/>
  <c r="A23" i="54"/>
  <c r="A21" i="54"/>
  <c r="A34" i="54"/>
  <c r="A33" i="54"/>
  <c r="J92" i="55"/>
  <c r="I92" i="55"/>
  <c r="B16" i="55"/>
  <c r="B7" i="42" s="1"/>
  <c r="G8" i="55"/>
  <c r="H8" i="55" s="1"/>
  <c r="I8" i="55" s="1"/>
  <c r="J8" i="55" s="1"/>
  <c r="K8" i="55" s="1"/>
  <c r="L8" i="55" s="1"/>
  <c r="M8" i="55" s="1"/>
  <c r="N8" i="55" s="1"/>
  <c r="O8" i="55" s="1"/>
  <c r="P8" i="55" s="1"/>
  <c r="Q8" i="55" s="1"/>
  <c r="R8" i="55" s="1"/>
  <c r="S8" i="55" s="1"/>
  <c r="T8" i="55" s="1"/>
  <c r="U8" i="55" s="1"/>
  <c r="V8" i="55" s="1"/>
  <c r="W8" i="55" s="1"/>
  <c r="X8" i="55" s="1"/>
  <c r="Y8" i="55" s="1"/>
  <c r="Z8" i="55" s="1"/>
  <c r="AA8" i="55" s="1"/>
  <c r="AB8" i="55" s="1"/>
  <c r="AC8" i="55" s="1"/>
  <c r="AD8" i="55" s="1"/>
  <c r="AE8" i="55" s="1"/>
  <c r="AF8" i="55" s="1"/>
  <c r="AG8" i="55" s="1"/>
  <c r="AH8" i="55" s="1"/>
  <c r="AI8" i="55" s="1"/>
  <c r="AJ8" i="55" s="1"/>
  <c r="AK8" i="55" s="1"/>
  <c r="B86" i="42"/>
  <c r="A79" i="42"/>
  <c r="A78" i="42"/>
  <c r="A70" i="42"/>
  <c r="A60" i="42"/>
  <c r="A53" i="42"/>
  <c r="A61" i="42" s="1"/>
  <c r="A52" i="42"/>
  <c r="A46" i="42"/>
  <c r="A44" i="42"/>
  <c r="A42" i="42"/>
  <c r="A35" i="42"/>
  <c r="A43" i="42" s="1"/>
  <c r="A34" i="42"/>
  <c r="A27" i="42"/>
  <c r="A26" i="42"/>
  <c r="A25" i="42"/>
  <c r="A24" i="42"/>
  <c r="A6" i="42"/>
  <c r="A5" i="42"/>
  <c r="A3" i="42"/>
  <c r="B158" i="47"/>
  <c r="G155" i="47"/>
  <c r="A153" i="47"/>
  <c r="A162" i="47" s="1"/>
  <c r="A150" i="47"/>
  <c r="A161" i="47" s="1"/>
  <c r="A149" i="47"/>
  <c r="A160" i="47" s="1"/>
  <c r="A148" i="47"/>
  <c r="A159" i="47" s="1"/>
  <c r="B147" i="47"/>
  <c r="A147" i="47"/>
  <c r="A145" i="47"/>
  <c r="A156" i="47" s="1"/>
  <c r="G144" i="47"/>
  <c r="A144" i="47"/>
  <c r="A155" i="47" s="1"/>
  <c r="A143" i="47"/>
  <c r="A154" i="47" s="1"/>
  <c r="A142" i="47"/>
  <c r="A151" i="47" s="1"/>
  <c r="B136" i="47"/>
  <c r="A136" i="47"/>
  <c r="G133" i="47"/>
  <c r="A131" i="47"/>
  <c r="A140" i="47" s="1"/>
  <c r="A117" i="47"/>
  <c r="A116" i="47"/>
  <c r="A115" i="47"/>
  <c r="A114" i="47"/>
  <c r="G104" i="47"/>
  <c r="B94" i="47"/>
  <c r="B93" i="47" s="1"/>
  <c r="A72" i="47"/>
  <c r="A70" i="47"/>
  <c r="G68" i="47"/>
  <c r="A67" i="47"/>
  <c r="A75" i="47" s="1"/>
  <c r="A62" i="47"/>
  <c r="A60" i="47"/>
  <c r="A57" i="47"/>
  <c r="A65" i="47" s="1"/>
  <c r="B37" i="47"/>
  <c r="B36" i="47" s="1"/>
  <c r="A25" i="47"/>
  <c r="A26" i="47" s="1"/>
  <c r="B23" i="47"/>
  <c r="A22" i="47"/>
  <c r="A19" i="47"/>
  <c r="A17" i="47"/>
  <c r="A14" i="47"/>
  <c r="A12" i="47"/>
  <c r="A11" i="47"/>
  <c r="A10" i="47"/>
  <c r="A7" i="47"/>
  <c r="A9" i="47"/>
  <c r="A5" i="47"/>
  <c r="A3" i="47"/>
  <c r="A5" i="2"/>
  <c r="A3" i="2"/>
  <c r="A27" i="7"/>
  <c r="A26" i="7"/>
  <c r="A25" i="7"/>
  <c r="A24" i="7"/>
  <c r="A22" i="7"/>
  <c r="A21" i="7"/>
  <c r="A3" i="7"/>
  <c r="A44" i="6"/>
  <c r="B43" i="6"/>
  <c r="B36" i="6"/>
  <c r="A21" i="6"/>
  <c r="A6" i="6"/>
  <c r="A5" i="6"/>
  <c r="A3" i="6"/>
  <c r="A126" i="5"/>
  <c r="A118" i="5"/>
  <c r="A95" i="5"/>
  <c r="A94" i="5"/>
  <c r="A93" i="5"/>
  <c r="A92" i="5"/>
  <c r="A91" i="5"/>
  <c r="A90" i="5"/>
  <c r="A89" i="5"/>
  <c r="A96" i="5" s="1"/>
  <c r="A13" i="7" s="1"/>
  <c r="A87" i="5"/>
  <c r="A86" i="5"/>
  <c r="A75" i="5"/>
  <c r="A82" i="5" s="1"/>
  <c r="A73" i="5"/>
  <c r="A67" i="5"/>
  <c r="B64" i="5"/>
  <c r="A61" i="5"/>
  <c r="A31" i="5"/>
  <c r="A14" i="5"/>
  <c r="A13" i="5"/>
  <c r="A12" i="5"/>
  <c r="A10" i="5"/>
  <c r="A8" i="5"/>
  <c r="A7" i="5"/>
  <c r="A6" i="5"/>
  <c r="A5" i="5"/>
  <c r="A3" i="5"/>
  <c r="C65" i="43"/>
  <c r="A63" i="43"/>
  <c r="A69" i="43" s="1"/>
  <c r="A59" i="43"/>
  <c r="B58" i="43"/>
  <c r="B57" i="43"/>
  <c r="B56" i="43"/>
  <c r="B55" i="43"/>
  <c r="B52" i="43"/>
  <c r="B51" i="43"/>
  <c r="G50" i="43"/>
  <c r="A45" i="43"/>
  <c r="A30" i="43"/>
  <c r="A28" i="43"/>
  <c r="B27" i="43"/>
  <c r="A26" i="43"/>
  <c r="A25" i="43"/>
  <c r="A6" i="43"/>
  <c r="A5" i="43"/>
  <c r="A3" i="43"/>
  <c r="C469" i="32"/>
  <c r="L460" i="32"/>
  <c r="K459" i="32"/>
  <c r="K458" i="32"/>
  <c r="B411" i="32"/>
  <c r="B410" i="32"/>
  <c r="B409" i="32"/>
  <c r="B408" i="32"/>
  <c r="B407" i="32"/>
  <c r="B406" i="32"/>
  <c r="A379" i="32"/>
  <c r="A28" i="2" s="1"/>
  <c r="A377" i="32"/>
  <c r="A26" i="2" s="1"/>
  <c r="A375" i="32"/>
  <c r="A24" i="2" s="1"/>
  <c r="A374" i="32"/>
  <c r="A23" i="2" s="1"/>
  <c r="A339" i="32"/>
  <c r="A338" i="32"/>
  <c r="A337" i="32"/>
  <c r="A314" i="32"/>
  <c r="A313" i="32"/>
  <c r="A311" i="32"/>
  <c r="B283" i="32"/>
  <c r="C283" i="32" s="1"/>
  <c r="D283" i="32" s="1"/>
  <c r="E283" i="32" s="1"/>
  <c r="F283" i="32" s="1"/>
  <c r="G283" i="32" s="1"/>
  <c r="H283" i="32" s="1"/>
  <c r="I283" i="32" s="1"/>
  <c r="J283" i="32" s="1"/>
  <c r="K283" i="32" s="1"/>
  <c r="L283" i="32" s="1"/>
  <c r="M283" i="32" s="1"/>
  <c r="N283" i="32" s="1"/>
  <c r="O283" i="32" s="1"/>
  <c r="P283" i="32" s="1"/>
  <c r="Q283" i="32" s="1"/>
  <c r="R283" i="32" s="1"/>
  <c r="S283" i="32" s="1"/>
  <c r="T283" i="32" s="1"/>
  <c r="U283" i="32" s="1"/>
  <c r="V283" i="32" s="1"/>
  <c r="W283" i="32" s="1"/>
  <c r="X283" i="32" s="1"/>
  <c r="E270" i="32"/>
  <c r="C69" i="43" s="1"/>
  <c r="A268" i="32"/>
  <c r="A250" i="32"/>
  <c r="A252" i="32"/>
  <c r="A240" i="32"/>
  <c r="D193" i="32"/>
  <c r="B67" i="47" s="1"/>
  <c r="D187" i="32"/>
  <c r="C37" i="47" s="1"/>
  <c r="E154" i="32"/>
  <c r="M42" i="29" s="1"/>
  <c r="E153" i="32"/>
  <c r="M41" i="29" s="1"/>
  <c r="A151" i="32"/>
  <c r="A48" i="43" s="1"/>
  <c r="E150" i="32"/>
  <c r="A150" i="32"/>
  <c r="A92" i="47" s="1"/>
  <c r="E149" i="32"/>
  <c r="M38" i="29" s="1"/>
  <c r="A149" i="32"/>
  <c r="A46" i="43" s="1"/>
  <c r="C143" i="32"/>
  <c r="A143" i="32"/>
  <c r="A60" i="5" s="1"/>
  <c r="C142" i="32"/>
  <c r="A142" i="32"/>
  <c r="A59" i="5" s="1"/>
  <c r="C141" i="32"/>
  <c r="A141" i="32"/>
  <c r="A58" i="5" s="1"/>
  <c r="C140" i="32"/>
  <c r="A140" i="32"/>
  <c r="A57" i="5" s="1"/>
  <c r="C139" i="32"/>
  <c r="A139" i="32"/>
  <c r="A56" i="5" s="1"/>
  <c r="C138" i="32"/>
  <c r="A138" i="32"/>
  <c r="A55" i="5" s="1"/>
  <c r="C137" i="32"/>
  <c r="A137" i="32"/>
  <c r="A54" i="5" s="1"/>
  <c r="C136" i="32"/>
  <c r="A136" i="32"/>
  <c r="A53" i="5" s="1"/>
  <c r="A135" i="32"/>
  <c r="A52" i="5" s="1"/>
  <c r="C133" i="32"/>
  <c r="A133" i="32"/>
  <c r="A50" i="5" s="1"/>
  <c r="C132" i="32"/>
  <c r="A132" i="32"/>
  <c r="A49" i="5" s="1"/>
  <c r="C131" i="32"/>
  <c r="A131" i="32"/>
  <c r="A48" i="5" s="1"/>
  <c r="C130" i="32"/>
  <c r="A130" i="32"/>
  <c r="A47" i="5" s="1"/>
  <c r="C129" i="32"/>
  <c r="A129" i="32"/>
  <c r="A46" i="5" s="1"/>
  <c r="C128" i="32"/>
  <c r="A128" i="32"/>
  <c r="A45" i="5" s="1"/>
  <c r="A43" i="32"/>
  <c r="E152" i="32" s="1"/>
  <c r="A41" i="32"/>
  <c r="E151" i="32" s="1"/>
  <c r="M39" i="29" s="1"/>
  <c r="A38" i="32"/>
  <c r="A373" i="32" s="1"/>
  <c r="A22" i="2" s="1"/>
  <c r="A37" i="32"/>
  <c r="A372" i="32" s="1"/>
  <c r="A21" i="2" s="1"/>
  <c r="A36" i="32"/>
  <c r="A35" i="32"/>
  <c r="A21" i="43" s="1"/>
  <c r="A34" i="32"/>
  <c r="A20" i="43" s="1"/>
  <c r="A33" i="32"/>
  <c r="A19" i="43" s="1"/>
  <c r="A32" i="32"/>
  <c r="A367" i="32" s="1"/>
  <c r="A16" i="2" s="1"/>
  <c r="A31" i="32"/>
  <c r="A17" i="43" s="1"/>
  <c r="A30" i="32"/>
  <c r="A16" i="43" s="1"/>
  <c r="A29" i="32"/>
  <c r="A364" i="32" s="1"/>
  <c r="A13" i="2" s="1"/>
  <c r="A28" i="32"/>
  <c r="A363" i="32" s="1"/>
  <c r="A12" i="2" s="1"/>
  <c r="A27" i="32"/>
  <c r="A13" i="43" s="1"/>
  <c r="A26" i="32"/>
  <c r="A25" i="32"/>
  <c r="A11" i="43" s="1"/>
  <c r="A24" i="32"/>
  <c r="A359" i="32" s="1"/>
  <c r="A8" i="2" s="1"/>
  <c r="A23" i="32"/>
  <c r="C113" i="50"/>
  <c r="B113" i="50"/>
  <c r="B100" i="50" s="1"/>
  <c r="B111" i="50"/>
  <c r="B110" i="50"/>
  <c r="C109" i="50"/>
  <c r="B109" i="50"/>
  <c r="B107" i="50"/>
  <c r="C99" i="50"/>
  <c r="AI95" i="50"/>
  <c r="AH95" i="50"/>
  <c r="AG95" i="50"/>
  <c r="AF95" i="50"/>
  <c r="AE95" i="50"/>
  <c r="AD95" i="50"/>
  <c r="AC95" i="50"/>
  <c r="AB95" i="50"/>
  <c r="AA95" i="50"/>
  <c r="Z95" i="50"/>
  <c r="Y95" i="50"/>
  <c r="X95" i="50"/>
  <c r="W95" i="50"/>
  <c r="V95" i="50"/>
  <c r="U95" i="50"/>
  <c r="T95" i="50"/>
  <c r="S95" i="50"/>
  <c r="R95" i="50"/>
  <c r="Q95" i="50"/>
  <c r="P95" i="50"/>
  <c r="O95" i="50"/>
  <c r="N95" i="50"/>
  <c r="M95" i="50"/>
  <c r="L95" i="50"/>
  <c r="K95" i="50"/>
  <c r="J95" i="50"/>
  <c r="I95" i="50"/>
  <c r="H95" i="50"/>
  <c r="G95" i="50"/>
  <c r="F95" i="50"/>
  <c r="C95" i="50"/>
  <c r="C91" i="50"/>
  <c r="G2" i="50"/>
  <c r="B134" i="51"/>
  <c r="C133" i="51"/>
  <c r="B133" i="51"/>
  <c r="B132" i="51"/>
  <c r="B131" i="51"/>
  <c r="J120" i="51"/>
  <c r="J117" i="51"/>
  <c r="J116" i="51"/>
  <c r="J105" i="51"/>
  <c r="J93" i="51"/>
  <c r="F93" i="51"/>
  <c r="J89" i="51"/>
  <c r="F89" i="51"/>
  <c r="F86" i="51"/>
  <c r="F84" i="51"/>
  <c r="F83" i="51"/>
  <c r="F82" i="51"/>
  <c r="J78" i="51"/>
  <c r="F78" i="51"/>
  <c r="J75" i="51"/>
  <c r="F75" i="51"/>
  <c r="J74" i="51"/>
  <c r="F74" i="51"/>
  <c r="J73" i="51"/>
  <c r="F73" i="51"/>
  <c r="F71" i="51"/>
  <c r="F67" i="51"/>
  <c r="F66" i="51"/>
  <c r="J65" i="51"/>
  <c r="F65" i="51"/>
  <c r="C64" i="51"/>
  <c r="N62" i="51"/>
  <c r="J62" i="51"/>
  <c r="F62" i="51"/>
  <c r="N60" i="51"/>
  <c r="J60" i="51"/>
  <c r="F60" i="51"/>
  <c r="J59" i="51"/>
  <c r="F59" i="51"/>
  <c r="N58" i="51"/>
  <c r="J58" i="51"/>
  <c r="F58" i="51"/>
  <c r="N57" i="51"/>
  <c r="J57" i="51"/>
  <c r="F57" i="51"/>
  <c r="N56" i="51"/>
  <c r="F56" i="51"/>
  <c r="N55" i="51"/>
  <c r="F55" i="51"/>
  <c r="N54" i="51"/>
  <c r="F54" i="51"/>
  <c r="N52" i="51"/>
  <c r="J52" i="51"/>
  <c r="F52" i="51"/>
  <c r="N50" i="51"/>
  <c r="J50" i="51"/>
  <c r="F50" i="51"/>
  <c r="N49" i="51"/>
  <c r="J49" i="51"/>
  <c r="F49" i="51"/>
  <c r="N48" i="51"/>
  <c r="J48" i="51"/>
  <c r="F48" i="51"/>
  <c r="N47" i="51"/>
  <c r="J47" i="51"/>
  <c r="F47" i="51"/>
  <c r="N46" i="51"/>
  <c r="J46" i="51"/>
  <c r="F46" i="51"/>
  <c r="N45" i="51"/>
  <c r="B95" i="29"/>
  <c r="B94" i="29"/>
  <c r="B93" i="29"/>
  <c r="B91" i="29"/>
  <c r="B90" i="29"/>
  <c r="B89" i="29"/>
  <c r="E75" i="29"/>
  <c r="F75" i="29" s="1"/>
  <c r="G75" i="29" s="1"/>
  <c r="H75" i="29" s="1"/>
  <c r="I75" i="29" s="1"/>
  <c r="J75" i="29" s="1"/>
  <c r="K75" i="29" s="1"/>
  <c r="L75" i="29" s="1"/>
  <c r="M75" i="29" s="1"/>
  <c r="N75" i="29" s="1"/>
  <c r="O75" i="29" s="1"/>
  <c r="P75" i="29" s="1"/>
  <c r="Q75" i="29" s="1"/>
  <c r="R75" i="29" s="1"/>
  <c r="S75" i="29" s="1"/>
  <c r="T75" i="29" s="1"/>
  <c r="U75" i="29" s="1"/>
  <c r="V75" i="29" s="1"/>
  <c r="W75" i="29" s="1"/>
  <c r="X75" i="29" s="1"/>
  <c r="Y75" i="29" s="1"/>
  <c r="Z75" i="29" s="1"/>
  <c r="AA75" i="29" s="1"/>
  <c r="AB75" i="29" s="1"/>
  <c r="AC75" i="29" s="1"/>
  <c r="C48" i="29"/>
  <c r="F39" i="29"/>
  <c r="M37" i="29"/>
  <c r="J37" i="29"/>
  <c r="H34" i="29"/>
  <c r="B27" i="29"/>
  <c r="B24" i="29"/>
  <c r="F21" i="29"/>
  <c r="F20" i="29"/>
  <c r="F19" i="29"/>
  <c r="F18" i="29"/>
  <c r="B12" i="29"/>
  <c r="H6" i="29"/>
  <c r="F6" i="29"/>
  <c r="F5" i="29"/>
  <c r="B5" i="29"/>
  <c r="D3" i="29"/>
  <c r="F35" i="32"/>
  <c r="H21" i="43" s="1"/>
  <c r="H35" i="32"/>
  <c r="J21" i="43" s="1"/>
  <c r="E35" i="32"/>
  <c r="G21" i="43" s="1"/>
  <c r="G35" i="32"/>
  <c r="I21" i="43" s="1"/>
  <c r="J108" i="51"/>
  <c r="J54" i="51"/>
  <c r="J42" i="51"/>
  <c r="F42" i="51"/>
  <c r="I35" i="32"/>
  <c r="K21" i="43" s="1"/>
  <c r="J107" i="51"/>
  <c r="J35" i="32"/>
  <c r="L21" i="43" s="1"/>
  <c r="K35" i="32"/>
  <c r="M21" i="43" s="1"/>
  <c r="F45" i="51"/>
  <c r="C43" i="51"/>
  <c r="F365" i="32"/>
  <c r="G365" i="32" s="1"/>
  <c r="C14" i="2" s="1"/>
  <c r="L35" i="32"/>
  <c r="N21" i="43" s="1"/>
  <c r="M35" i="32"/>
  <c r="O21" i="43" s="1"/>
  <c r="N35" i="32"/>
  <c r="P21" i="43" s="1"/>
  <c r="O35" i="32"/>
  <c r="Q21" i="43" s="1"/>
  <c r="P35" i="32"/>
  <c r="R21" i="43" s="1"/>
  <c r="Q35" i="32"/>
  <c r="S21" i="43" s="1"/>
  <c r="R35" i="32"/>
  <c r="T21" i="43" s="1"/>
  <c r="S35" i="32"/>
  <c r="U21" i="43" s="1"/>
  <c r="T35" i="32"/>
  <c r="V21" i="43" s="1"/>
  <c r="U35" i="32"/>
  <c r="W21" i="43" s="1"/>
  <c r="V35" i="32"/>
  <c r="X21" i="43" s="1"/>
  <c r="W35" i="32"/>
  <c r="Y21" i="43" s="1"/>
  <c r="X35" i="32"/>
  <c r="Z21" i="43" s="1"/>
  <c r="Y35" i="32"/>
  <c r="AA21" i="43" s="1"/>
  <c r="Z35" i="32"/>
  <c r="AB21" i="43" s="1"/>
  <c r="AA35" i="32"/>
  <c r="AC21" i="43" s="1"/>
  <c r="AB35" i="32"/>
  <c r="AD21" i="43" s="1"/>
  <c r="AC35" i="32"/>
  <c r="AE21" i="43" s="1"/>
  <c r="AD35" i="32"/>
  <c r="AF21" i="43" s="1"/>
  <c r="AE35" i="32"/>
  <c r="AG21" i="43" s="1"/>
  <c r="AF35" i="32"/>
  <c r="AH21" i="43" s="1"/>
  <c r="AG35" i="32"/>
  <c r="AI21" i="43" s="1"/>
  <c r="AH35" i="32"/>
  <c r="AJ21" i="43" s="1"/>
  <c r="AD8" i="51" l="1"/>
  <c r="R8" i="51"/>
  <c r="Z8" i="51"/>
  <c r="X8" i="51"/>
  <c r="V8" i="51"/>
  <c r="T8" i="51"/>
  <c r="AC8" i="51"/>
  <c r="Q8" i="51"/>
  <c r="O8" i="51"/>
  <c r="Y8" i="51"/>
  <c r="AG8" i="51"/>
  <c r="S8" i="51"/>
  <c r="AB8" i="51"/>
  <c r="P8" i="51"/>
  <c r="AA8" i="51"/>
  <c r="N8" i="51"/>
  <c r="W8" i="51"/>
  <c r="U8" i="51"/>
  <c r="AE8" i="51"/>
  <c r="AH8" i="51"/>
  <c r="AF8" i="51"/>
  <c r="H28" i="51"/>
  <c r="H8" i="51"/>
  <c r="AE28" i="51"/>
  <c r="S28" i="51"/>
  <c r="AD28" i="51"/>
  <c r="R28" i="51"/>
  <c r="AA28" i="51"/>
  <c r="AH28" i="51"/>
  <c r="U28" i="51"/>
  <c r="AC28" i="51"/>
  <c r="Q28" i="51"/>
  <c r="AB28" i="51"/>
  <c r="P28" i="51"/>
  <c r="O28" i="51"/>
  <c r="X28" i="51"/>
  <c r="W28" i="51"/>
  <c r="V28" i="51"/>
  <c r="AG28" i="51"/>
  <c r="AF28" i="51"/>
  <c r="Z28" i="51"/>
  <c r="N28" i="51"/>
  <c r="Y28" i="51"/>
  <c r="T28" i="51"/>
  <c r="AE27" i="51"/>
  <c r="S27" i="51"/>
  <c r="AA27" i="51"/>
  <c r="T27" i="51"/>
  <c r="AD27" i="51"/>
  <c r="R27" i="51"/>
  <c r="N27" i="51"/>
  <c r="X27" i="51"/>
  <c r="W27" i="51"/>
  <c r="AH27" i="51"/>
  <c r="AG27" i="51"/>
  <c r="AF27" i="51"/>
  <c r="AC27" i="51"/>
  <c r="Q27" i="51"/>
  <c r="P27" i="51"/>
  <c r="O27" i="51"/>
  <c r="Z27" i="51"/>
  <c r="Y27" i="51"/>
  <c r="V27" i="51"/>
  <c r="AB27" i="51"/>
  <c r="U27" i="51"/>
  <c r="H10" i="51"/>
  <c r="H27" i="51"/>
  <c r="AE10" i="51"/>
  <c r="S10" i="51"/>
  <c r="O10" i="51"/>
  <c r="W10" i="51"/>
  <c r="V10" i="51"/>
  <c r="AD10" i="51"/>
  <c r="R10" i="51"/>
  <c r="AG10" i="51"/>
  <c r="T10" i="51"/>
  <c r="AC10" i="51"/>
  <c r="Q10" i="51"/>
  <c r="X10" i="51"/>
  <c r="AB10" i="51"/>
  <c r="P10" i="51"/>
  <c r="AA10" i="51"/>
  <c r="Z10" i="51"/>
  <c r="N10" i="51"/>
  <c r="Y10" i="51"/>
  <c r="AH10" i="51"/>
  <c r="U10" i="51"/>
  <c r="AF10" i="51"/>
  <c r="AE9" i="51"/>
  <c r="S9" i="51"/>
  <c r="AA9" i="51"/>
  <c r="Y9" i="51"/>
  <c r="U9" i="51"/>
  <c r="AD9" i="51"/>
  <c r="R9" i="51"/>
  <c r="P9" i="51"/>
  <c r="O9" i="51"/>
  <c r="N9" i="51"/>
  <c r="AG9" i="51"/>
  <c r="T9" i="51"/>
  <c r="AC9" i="51"/>
  <c r="Q9" i="51"/>
  <c r="Z9" i="51"/>
  <c r="AH9" i="51"/>
  <c r="AB9" i="51"/>
  <c r="X9" i="51"/>
  <c r="W9" i="51"/>
  <c r="V9" i="51"/>
  <c r="AF9" i="51"/>
  <c r="H41" i="51"/>
  <c r="H9" i="51"/>
  <c r="C110" i="51"/>
  <c r="J110" i="51" s="1"/>
  <c r="F100" i="32"/>
  <c r="G100" i="32" s="1"/>
  <c r="H100" i="32" s="1"/>
  <c r="I100" i="32" s="1"/>
  <c r="J100" i="32" s="1"/>
  <c r="E122" i="32"/>
  <c r="F122" i="32" s="1"/>
  <c r="G122" i="32" s="1"/>
  <c r="H122" i="32" s="1"/>
  <c r="I122" i="32" s="1"/>
  <c r="J122" i="32" s="1"/>
  <c r="K122" i="32" s="1"/>
  <c r="L122" i="32" s="1"/>
  <c r="M122" i="32" s="1"/>
  <c r="N122" i="32" s="1"/>
  <c r="O122" i="32" s="1"/>
  <c r="P122" i="32" s="1"/>
  <c r="Q122" i="32" s="1"/>
  <c r="R122" i="32" s="1"/>
  <c r="S122" i="32" s="1"/>
  <c r="T122" i="32" s="1"/>
  <c r="U122" i="32" s="1"/>
  <c r="V122" i="32" s="1"/>
  <c r="W122" i="32" s="1"/>
  <c r="X122" i="32" s="1"/>
  <c r="Y122" i="32" s="1"/>
  <c r="Z122" i="32" s="1"/>
  <c r="AA122" i="32" s="1"/>
  <c r="AB122" i="32" s="1"/>
  <c r="AC122" i="32" s="1"/>
  <c r="AD122" i="32" s="1"/>
  <c r="AE122" i="32" s="1"/>
  <c r="AF122" i="32" s="1"/>
  <c r="AG122" i="32" s="1"/>
  <c r="AH122" i="32" s="1"/>
  <c r="AF78" i="51"/>
  <c r="AB78" i="51"/>
  <c r="X78" i="51"/>
  <c r="T78" i="51"/>
  <c r="P78" i="51"/>
  <c r="AH77" i="51"/>
  <c r="AD77" i="51"/>
  <c r="Z77" i="51"/>
  <c r="V77" i="51"/>
  <c r="R77" i="51"/>
  <c r="N77" i="51"/>
  <c r="AF76" i="51"/>
  <c r="AB76" i="51"/>
  <c r="X76" i="51"/>
  <c r="T76" i="51"/>
  <c r="P76" i="51"/>
  <c r="AH75" i="51"/>
  <c r="AD75" i="51"/>
  <c r="Z75" i="51"/>
  <c r="V75" i="51"/>
  <c r="R75" i="51"/>
  <c r="N75" i="51"/>
  <c r="AF74" i="51"/>
  <c r="AB74" i="51"/>
  <c r="X74" i="51"/>
  <c r="T74" i="51"/>
  <c r="P74" i="51"/>
  <c r="AH73" i="51"/>
  <c r="AD73" i="51"/>
  <c r="Z73" i="51"/>
  <c r="V73" i="51"/>
  <c r="R73" i="51"/>
  <c r="N73" i="51"/>
  <c r="AG11" i="51"/>
  <c r="AC11" i="51"/>
  <c r="Y11" i="51"/>
  <c r="U11" i="51"/>
  <c r="Q11" i="51"/>
  <c r="AE7" i="51"/>
  <c r="AA7" i="51"/>
  <c r="W7" i="51"/>
  <c r="S7" i="51"/>
  <c r="O7" i="51"/>
  <c r="AG16" i="51"/>
  <c r="AC16" i="51"/>
  <c r="Y16" i="51"/>
  <c r="U16" i="51"/>
  <c r="Q16" i="51"/>
  <c r="AE15" i="51"/>
  <c r="AA15" i="51"/>
  <c r="W15" i="51"/>
  <c r="S15" i="51"/>
  <c r="O15" i="51"/>
  <c r="AG14" i="51"/>
  <c r="AC14" i="51"/>
  <c r="Y14" i="51"/>
  <c r="U14" i="51"/>
  <c r="Q14" i="51"/>
  <c r="AE78" i="51"/>
  <c r="AA78" i="51"/>
  <c r="W78" i="51"/>
  <c r="S78" i="51"/>
  <c r="O78" i="51"/>
  <c r="AG77" i="51"/>
  <c r="AC77" i="51"/>
  <c r="Y77" i="51"/>
  <c r="U77" i="51"/>
  <c r="Q77" i="51"/>
  <c r="AE76" i="51"/>
  <c r="AA76" i="51"/>
  <c r="W76" i="51"/>
  <c r="S76" i="51"/>
  <c r="O76" i="51"/>
  <c r="AG75" i="51"/>
  <c r="AC75" i="51"/>
  <c r="Y75" i="51"/>
  <c r="U75" i="51"/>
  <c r="Q75" i="51"/>
  <c r="AE74" i="51"/>
  <c r="AA74" i="51"/>
  <c r="W74" i="51"/>
  <c r="S74" i="51"/>
  <c r="O74" i="51"/>
  <c r="AG73" i="51"/>
  <c r="AC73" i="51"/>
  <c r="Y73" i="51"/>
  <c r="U73" i="51"/>
  <c r="Q73" i="51"/>
  <c r="AF11" i="51"/>
  <c r="AB11" i="51"/>
  <c r="X11" i="51"/>
  <c r="T11" i="51"/>
  <c r="P11" i="51"/>
  <c r="AH7" i="51"/>
  <c r="AD7" i="51"/>
  <c r="Z7" i="51"/>
  <c r="V7" i="51"/>
  <c r="R7" i="51"/>
  <c r="N7" i="51"/>
  <c r="AF16" i="51"/>
  <c r="AB16" i="51"/>
  <c r="X16" i="51"/>
  <c r="T16" i="51"/>
  <c r="P16" i="51"/>
  <c r="AH15" i="51"/>
  <c r="AD15" i="51"/>
  <c r="Z15" i="51"/>
  <c r="V15" i="51"/>
  <c r="R15" i="51"/>
  <c r="N15" i="51"/>
  <c r="AF14" i="51"/>
  <c r="AB14" i="51"/>
  <c r="X14" i="51"/>
  <c r="T14" i="51"/>
  <c r="P14" i="51"/>
  <c r="AH13" i="51"/>
  <c r="AH78" i="51"/>
  <c r="AD78" i="51"/>
  <c r="Z78" i="51"/>
  <c r="V78" i="51"/>
  <c r="R78" i="51"/>
  <c r="N78" i="51"/>
  <c r="AF77" i="51"/>
  <c r="AB77" i="51"/>
  <c r="X77" i="51"/>
  <c r="T77" i="51"/>
  <c r="P77" i="51"/>
  <c r="AH76" i="51"/>
  <c r="AD76" i="51"/>
  <c r="Z76" i="51"/>
  <c r="V76" i="51"/>
  <c r="R76" i="51"/>
  <c r="N76" i="51"/>
  <c r="AF75" i="51"/>
  <c r="AB75" i="51"/>
  <c r="X75" i="51"/>
  <c r="T75" i="51"/>
  <c r="P75" i="51"/>
  <c r="AH74" i="51"/>
  <c r="AD74" i="51"/>
  <c r="Z74" i="51"/>
  <c r="V74" i="51"/>
  <c r="R74" i="51"/>
  <c r="N74" i="51"/>
  <c r="AF73" i="51"/>
  <c r="AB73" i="51"/>
  <c r="X73" i="51"/>
  <c r="T73" i="51"/>
  <c r="P73" i="51"/>
  <c r="AE11" i="51"/>
  <c r="AA11" i="51"/>
  <c r="W11" i="51"/>
  <c r="S11" i="51"/>
  <c r="O11" i="51"/>
  <c r="AG7" i="51"/>
  <c r="AC7" i="51"/>
  <c r="Y7" i="51"/>
  <c r="U7" i="51"/>
  <c r="Q7" i="51"/>
  <c r="AE16" i="51"/>
  <c r="AA16" i="51"/>
  <c r="W16" i="51"/>
  <c r="S16" i="51"/>
  <c r="O16" i="51"/>
  <c r="AG15" i="51"/>
  <c r="AC15" i="51"/>
  <c r="Y15" i="51"/>
  <c r="U15" i="51"/>
  <c r="Q15" i="51"/>
  <c r="AE14" i="51"/>
  <c r="AA14" i="51"/>
  <c r="W14" i="51"/>
  <c r="S14" i="51"/>
  <c r="O14" i="51"/>
  <c r="AC78" i="51"/>
  <c r="AA77" i="51"/>
  <c r="Y76" i="51"/>
  <c r="W75" i="51"/>
  <c r="U74" i="51"/>
  <c r="S73" i="51"/>
  <c r="V11" i="51"/>
  <c r="T7" i="51"/>
  <c r="AH16" i="51"/>
  <c r="R16" i="51"/>
  <c r="AF15" i="51"/>
  <c r="P15" i="51"/>
  <c r="AD14" i="51"/>
  <c r="N14" i="51"/>
  <c r="AF13" i="51"/>
  <c r="AB13" i="51"/>
  <c r="X13" i="51"/>
  <c r="T13" i="51"/>
  <c r="P13" i="51"/>
  <c r="AH20" i="51"/>
  <c r="AD20" i="51"/>
  <c r="Z20" i="51"/>
  <c r="V20" i="51"/>
  <c r="R20" i="51"/>
  <c r="N20" i="51"/>
  <c r="AF19" i="51"/>
  <c r="AB19" i="51"/>
  <c r="X19" i="51"/>
  <c r="T19" i="51"/>
  <c r="P19" i="51"/>
  <c r="AH18" i="51"/>
  <c r="AD18" i="51"/>
  <c r="Z18" i="51"/>
  <c r="V18" i="51"/>
  <c r="R18" i="51"/>
  <c r="N18" i="51"/>
  <c r="AF24" i="51"/>
  <c r="AB24" i="51"/>
  <c r="X24" i="51"/>
  <c r="T24" i="51"/>
  <c r="P24" i="51"/>
  <c r="AH23" i="51"/>
  <c r="AD23" i="51"/>
  <c r="Z23" i="51"/>
  <c r="V23" i="51"/>
  <c r="R23" i="51"/>
  <c r="N23" i="51"/>
  <c r="AF22" i="51"/>
  <c r="AB22" i="51"/>
  <c r="X22" i="51"/>
  <c r="T22" i="51"/>
  <c r="P22" i="51"/>
  <c r="AH31" i="51"/>
  <c r="AD31" i="51"/>
  <c r="Z31" i="51"/>
  <c r="V31" i="51"/>
  <c r="R31" i="51"/>
  <c r="N31" i="51"/>
  <c r="AF30" i="51"/>
  <c r="AB30" i="51"/>
  <c r="X30" i="51"/>
  <c r="T30" i="51"/>
  <c r="P30" i="51"/>
  <c r="AG29" i="51"/>
  <c r="AC29" i="51"/>
  <c r="Y29" i="51"/>
  <c r="U29" i="51"/>
  <c r="Q29" i="51"/>
  <c r="AH26" i="51"/>
  <c r="AD26" i="51"/>
  <c r="Z26" i="51"/>
  <c r="V26" i="51"/>
  <c r="R26" i="51"/>
  <c r="N30" i="51"/>
  <c r="T26" i="51"/>
  <c r="AG78" i="51"/>
  <c r="AC76" i="51"/>
  <c r="Y74" i="51"/>
  <c r="X7" i="51"/>
  <c r="V16" i="51"/>
  <c r="T15" i="51"/>
  <c r="R14" i="51"/>
  <c r="Y13" i="51"/>
  <c r="Q13" i="51"/>
  <c r="AA20" i="51"/>
  <c r="O20" i="51"/>
  <c r="AG19" i="51"/>
  <c r="U19" i="51"/>
  <c r="AA18" i="51"/>
  <c r="S18" i="51"/>
  <c r="AC24" i="51"/>
  <c r="U24" i="51"/>
  <c r="AE23" i="51"/>
  <c r="W23" i="51"/>
  <c r="AC22" i="51"/>
  <c r="U22" i="51"/>
  <c r="AA31" i="51"/>
  <c r="S31" i="51"/>
  <c r="AC30" i="51"/>
  <c r="Q30" i="51"/>
  <c r="AH29" i="51"/>
  <c r="Z29" i="51"/>
  <c r="AE26" i="51"/>
  <c r="S26" i="51"/>
  <c r="O26" i="51"/>
  <c r="Y78" i="51"/>
  <c r="W77" i="51"/>
  <c r="U76" i="51"/>
  <c r="S75" i="51"/>
  <c r="AG74" i="51"/>
  <c r="Q74" i="51"/>
  <c r="AE73" i="51"/>
  <c r="O73" i="51"/>
  <c r="AH11" i="51"/>
  <c r="R11" i="51"/>
  <c r="AF7" i="51"/>
  <c r="P7" i="51"/>
  <c r="AD16" i="51"/>
  <c r="N16" i="51"/>
  <c r="AB15" i="51"/>
  <c r="Z14" i="51"/>
  <c r="AE13" i="51"/>
  <c r="AA13" i="51"/>
  <c r="W13" i="51"/>
  <c r="S13" i="51"/>
  <c r="O13" i="51"/>
  <c r="AG20" i="51"/>
  <c r="AC20" i="51"/>
  <c r="Y20" i="51"/>
  <c r="U20" i="51"/>
  <c r="Q20" i="51"/>
  <c r="AE19" i="51"/>
  <c r="AA19" i="51"/>
  <c r="W19" i="51"/>
  <c r="S19" i="51"/>
  <c r="O19" i="51"/>
  <c r="AG18" i="51"/>
  <c r="AC18" i="51"/>
  <c r="Y18" i="51"/>
  <c r="U18" i="51"/>
  <c r="Q18" i="51"/>
  <c r="AE24" i="51"/>
  <c r="AA24" i="51"/>
  <c r="W24" i="51"/>
  <c r="S24" i="51"/>
  <c r="O24" i="51"/>
  <c r="AG23" i="51"/>
  <c r="AC23" i="51"/>
  <c r="Y23" i="51"/>
  <c r="U23" i="51"/>
  <c r="Q23" i="51"/>
  <c r="AE22" i="51"/>
  <c r="AA22" i="51"/>
  <c r="W22" i="51"/>
  <c r="S22" i="51"/>
  <c r="O22" i="51"/>
  <c r="AG31" i="51"/>
  <c r="AC31" i="51"/>
  <c r="Y31" i="51"/>
  <c r="U31" i="51"/>
  <c r="Q31" i="51"/>
  <c r="AE30" i="51"/>
  <c r="AA30" i="51"/>
  <c r="W30" i="51"/>
  <c r="S30" i="51"/>
  <c r="O30" i="51"/>
  <c r="AF29" i="51"/>
  <c r="AB29" i="51"/>
  <c r="X29" i="51"/>
  <c r="T29" i="51"/>
  <c r="P29" i="51"/>
  <c r="AG26" i="51"/>
  <c r="AC26" i="51"/>
  <c r="Y26" i="51"/>
  <c r="U26" i="51"/>
  <c r="Q26" i="51"/>
  <c r="N29" i="51"/>
  <c r="P26" i="51"/>
  <c r="Q78" i="51"/>
  <c r="O77" i="51"/>
  <c r="AA75" i="51"/>
  <c r="W73" i="51"/>
  <c r="AH14" i="51"/>
  <c r="AG13" i="51"/>
  <c r="U13" i="51"/>
  <c r="AE20" i="51"/>
  <c r="W20" i="51"/>
  <c r="AC19" i="51"/>
  <c r="Q19" i="51"/>
  <c r="AE18" i="51"/>
  <c r="O18" i="51"/>
  <c r="AG24" i="51"/>
  <c r="Y24" i="51"/>
  <c r="Q24" i="51"/>
  <c r="S23" i="51"/>
  <c r="Y22" i="51"/>
  <c r="W31" i="51"/>
  <c r="AG30" i="51"/>
  <c r="U30" i="51"/>
  <c r="AD29" i="51"/>
  <c r="R29" i="51"/>
  <c r="W26" i="51"/>
  <c r="U78" i="51"/>
  <c r="S77" i="51"/>
  <c r="AG76" i="51"/>
  <c r="Q76" i="51"/>
  <c r="AE75" i="51"/>
  <c r="O75" i="51"/>
  <c r="AC74" i="51"/>
  <c r="AA73" i="51"/>
  <c r="AD11" i="51"/>
  <c r="N11" i="51"/>
  <c r="AB7" i="51"/>
  <c r="Z16" i="51"/>
  <c r="X15" i="51"/>
  <c r="V14" i="51"/>
  <c r="AD13" i="51"/>
  <c r="Z13" i="51"/>
  <c r="V13" i="51"/>
  <c r="R13" i="51"/>
  <c r="N13" i="51"/>
  <c r="AF20" i="51"/>
  <c r="AB20" i="51"/>
  <c r="X20" i="51"/>
  <c r="T20" i="51"/>
  <c r="P20" i="51"/>
  <c r="AH19" i="51"/>
  <c r="AD19" i="51"/>
  <c r="Z19" i="51"/>
  <c r="V19" i="51"/>
  <c r="R19" i="51"/>
  <c r="N19" i="51"/>
  <c r="AF18" i="51"/>
  <c r="AB18" i="51"/>
  <c r="X18" i="51"/>
  <c r="T18" i="51"/>
  <c r="P18" i="51"/>
  <c r="AH24" i="51"/>
  <c r="AD24" i="51"/>
  <c r="Z24" i="51"/>
  <c r="V24" i="51"/>
  <c r="R24" i="51"/>
  <c r="N24" i="51"/>
  <c r="AF23" i="51"/>
  <c r="AB23" i="51"/>
  <c r="X23" i="51"/>
  <c r="T23" i="51"/>
  <c r="P23" i="51"/>
  <c r="AH22" i="51"/>
  <c r="AD22" i="51"/>
  <c r="Z22" i="51"/>
  <c r="V22" i="51"/>
  <c r="R22" i="51"/>
  <c r="N22" i="51"/>
  <c r="AF31" i="51"/>
  <c r="AB31" i="51"/>
  <c r="X31" i="51"/>
  <c r="T31" i="51"/>
  <c r="P31" i="51"/>
  <c r="AH30" i="51"/>
  <c r="AD30" i="51"/>
  <c r="Z30" i="51"/>
  <c r="V30" i="51"/>
  <c r="R30" i="51"/>
  <c r="AE29" i="51"/>
  <c r="AA29" i="51"/>
  <c r="W29" i="51"/>
  <c r="S29" i="51"/>
  <c r="O29" i="51"/>
  <c r="AF26" i="51"/>
  <c r="AB26" i="51"/>
  <c r="X26" i="51"/>
  <c r="N26" i="51"/>
  <c r="AE77" i="51"/>
  <c r="Z11" i="51"/>
  <c r="AC13" i="51"/>
  <c r="S20" i="51"/>
  <c r="Y19" i="51"/>
  <c r="W18" i="51"/>
  <c r="AA23" i="51"/>
  <c r="O23" i="51"/>
  <c r="AG22" i="51"/>
  <c r="Q22" i="51"/>
  <c r="AE31" i="51"/>
  <c r="O31" i="51"/>
  <c r="Y30" i="51"/>
  <c r="V29" i="51"/>
  <c r="AA26" i="51"/>
  <c r="E102" i="32"/>
  <c r="E101" i="32" s="1"/>
  <c r="G42" i="55"/>
  <c r="G5" i="43" s="1"/>
  <c r="B3" i="5"/>
  <c r="H7" i="55"/>
  <c r="I7" i="55"/>
  <c r="J7" i="55"/>
  <c r="K7" i="55"/>
  <c r="L7" i="55"/>
  <c r="M7" i="55"/>
  <c r="N7" i="55"/>
  <c r="O7" i="55"/>
  <c r="P7" i="55"/>
  <c r="Q7" i="55"/>
  <c r="R7" i="55"/>
  <c r="S7" i="55"/>
  <c r="T7" i="55"/>
  <c r="U7" i="55"/>
  <c r="V7" i="55"/>
  <c r="W7" i="55"/>
  <c r="X7" i="55"/>
  <c r="Y7" i="55"/>
  <c r="Z7" i="55"/>
  <c r="AA7" i="55"/>
  <c r="AB7" i="55"/>
  <c r="AC7" i="55"/>
  <c r="AD7" i="55"/>
  <c r="AE7" i="55"/>
  <c r="AE12" i="55" s="1"/>
  <c r="AF7" i="55"/>
  <c r="AF12" i="55" s="1"/>
  <c r="AG7" i="55"/>
  <c r="AG12" i="55" s="1"/>
  <c r="AH7" i="55"/>
  <c r="AH12" i="55" s="1"/>
  <c r="AI7" i="55"/>
  <c r="AI12" i="55" s="1"/>
  <c r="AJ7" i="55"/>
  <c r="AJ12" i="55" s="1"/>
  <c r="AK7" i="55"/>
  <c r="AK12" i="55" s="1"/>
  <c r="G66" i="43"/>
  <c r="N43" i="51"/>
  <c r="H83" i="51"/>
  <c r="H97" i="51"/>
  <c r="H22" i="51"/>
  <c r="AB65" i="43"/>
  <c r="G65" i="43"/>
  <c r="W64" i="51"/>
  <c r="N31" i="32" s="1"/>
  <c r="P17" i="43" s="1"/>
  <c r="N64" i="51"/>
  <c r="E31" i="32" s="1"/>
  <c r="G17" i="43" s="1"/>
  <c r="AH93" i="51"/>
  <c r="N93" i="51"/>
  <c r="E37" i="32" s="1"/>
  <c r="G23" i="43" s="1"/>
  <c r="O93" i="51"/>
  <c r="F37" i="32" s="1"/>
  <c r="H23" i="43" s="1"/>
  <c r="P93" i="51"/>
  <c r="R93" i="51"/>
  <c r="Q93" i="51"/>
  <c r="S93" i="51"/>
  <c r="T93" i="51"/>
  <c r="U93" i="51"/>
  <c r="V93" i="51"/>
  <c r="W93" i="51"/>
  <c r="X93" i="51"/>
  <c r="Y93" i="51"/>
  <c r="Z93" i="51"/>
  <c r="AA93" i="51"/>
  <c r="AB93" i="51"/>
  <c r="AC93" i="51"/>
  <c r="AD93" i="51"/>
  <c r="AE93" i="51"/>
  <c r="AF93" i="51"/>
  <c r="AG93" i="51"/>
  <c r="A51" i="43"/>
  <c r="B118" i="5"/>
  <c r="H85" i="51"/>
  <c r="H91" i="51"/>
  <c r="H70" i="51"/>
  <c r="H77" i="51"/>
  <c r="H76" i="51"/>
  <c r="J70" i="51"/>
  <c r="H51" i="51"/>
  <c r="H61" i="51"/>
  <c r="AH61" i="51"/>
  <c r="AH51" i="51"/>
  <c r="H13" i="51"/>
  <c r="H35" i="51"/>
  <c r="H36" i="51"/>
  <c r="C111" i="50"/>
  <c r="D11" i="29"/>
  <c r="J40" i="29"/>
  <c r="B88" i="29" s="1"/>
  <c r="J39" i="29"/>
  <c r="F17" i="29" s="1"/>
  <c r="H37" i="51"/>
  <c r="H33" i="51"/>
  <c r="H38" i="51"/>
  <c r="A15" i="43"/>
  <c r="H20" i="51"/>
  <c r="H29" i="51"/>
  <c r="H23" i="51"/>
  <c r="H26" i="51"/>
  <c r="H31" i="51"/>
  <c r="H24" i="51"/>
  <c r="H19" i="51"/>
  <c r="H16" i="51"/>
  <c r="AI3" i="51"/>
  <c r="AI59" i="51" s="1"/>
  <c r="H81" i="51"/>
  <c r="J56" i="51"/>
  <c r="AR40" i="54"/>
  <c r="AR44" i="6" s="1"/>
  <c r="AR67" i="5" s="1"/>
  <c r="AP64" i="51"/>
  <c r="AG31" i="32" s="1"/>
  <c r="AI17" i="43" s="1"/>
  <c r="G46" i="54"/>
  <c r="G11" i="6" s="1"/>
  <c r="CF40" i="54"/>
  <c r="BZ46" i="54"/>
  <c r="C137" i="51"/>
  <c r="DT40" i="54"/>
  <c r="BD40" i="54"/>
  <c r="BD44" i="6" s="1"/>
  <c r="BD67" i="5" s="1"/>
  <c r="BX40" i="54"/>
  <c r="DO46" i="54"/>
  <c r="CX40" i="54"/>
  <c r="AS40" i="54"/>
  <c r="AS44" i="6" s="1"/>
  <c r="AS67" i="5" s="1"/>
  <c r="DV40" i="54"/>
  <c r="CS46" i="54"/>
  <c r="BR40" i="54"/>
  <c r="CG40" i="54"/>
  <c r="CZ46" i="54"/>
  <c r="BW46" i="54"/>
  <c r="DF46" i="54"/>
  <c r="V64" i="51"/>
  <c r="M31" i="32" s="1"/>
  <c r="O17" i="43" s="1"/>
  <c r="G40" i="54"/>
  <c r="G44" i="6" s="1"/>
  <c r="G67" i="5" s="1"/>
  <c r="AA40" i="54"/>
  <c r="AA44" i="6" s="1"/>
  <c r="AA67" i="5" s="1"/>
  <c r="AY40" i="54"/>
  <c r="AY44" i="6" s="1"/>
  <c r="AY67" i="5" s="1"/>
  <c r="BO40" i="54"/>
  <c r="BO44" i="6" s="1"/>
  <c r="BO67" i="5" s="1"/>
  <c r="Q46" i="54"/>
  <c r="Q11" i="6" s="1"/>
  <c r="AG46" i="54"/>
  <c r="AG11" i="6" s="1"/>
  <c r="AT40" i="54"/>
  <c r="AT44" i="6" s="1"/>
  <c r="AT67" i="5" s="1"/>
  <c r="BF40" i="54"/>
  <c r="BF44" i="6" s="1"/>
  <c r="BF67" i="5" s="1"/>
  <c r="BV40" i="54"/>
  <c r="P46" i="54"/>
  <c r="P11" i="6" s="1"/>
  <c r="Y40" i="54"/>
  <c r="Y44" i="6" s="1"/>
  <c r="Y67" i="5" s="1"/>
  <c r="AK40" i="54"/>
  <c r="AK44" i="6" s="1"/>
  <c r="AK67" i="5" s="1"/>
  <c r="AV46" i="54"/>
  <c r="AV63" i="5" s="1"/>
  <c r="BE40" i="54"/>
  <c r="BE44" i="6" s="1"/>
  <c r="BE67" i="5" s="1"/>
  <c r="BQ40" i="54"/>
  <c r="L40" i="54"/>
  <c r="L44" i="6" s="1"/>
  <c r="L67" i="5" s="1"/>
  <c r="AY46" i="54"/>
  <c r="AY63" i="5" s="1"/>
  <c r="CD46" i="54"/>
  <c r="CM40" i="54"/>
  <c r="CX46" i="54"/>
  <c r="DG40" i="54"/>
  <c r="DO40" i="54"/>
  <c r="DW46" i="54"/>
  <c r="AE46" i="54"/>
  <c r="AE63" i="5" s="1"/>
  <c r="BK46" i="54"/>
  <c r="BK11" i="6" s="1"/>
  <c r="BG46" i="54"/>
  <c r="BG11" i="6" s="1"/>
  <c r="CH40" i="54"/>
  <c r="CR46" i="54"/>
  <c r="DD40" i="54"/>
  <c r="DN40" i="54"/>
  <c r="DW40" i="54"/>
  <c r="BC46" i="54"/>
  <c r="BC11" i="6" s="1"/>
  <c r="CC46" i="54"/>
  <c r="CO40" i="54"/>
  <c r="CY46" i="54"/>
  <c r="DI46" i="54"/>
  <c r="DU40" i="54"/>
  <c r="AZ40" i="54"/>
  <c r="AZ44" i="6" s="1"/>
  <c r="AZ67" i="5" s="1"/>
  <c r="CJ46" i="54"/>
  <c r="CV40" i="54"/>
  <c r="DF40" i="54"/>
  <c r="DP46" i="54"/>
  <c r="CK46" i="54"/>
  <c r="CW40" i="54"/>
  <c r="DD46" i="54"/>
  <c r="DP40" i="54"/>
  <c r="DT46" i="54"/>
  <c r="CA46" i="54"/>
  <c r="V40" i="54"/>
  <c r="V44" i="6" s="1"/>
  <c r="V67" i="5" s="1"/>
  <c r="BM46" i="54"/>
  <c r="BM63" i="5" s="1"/>
  <c r="Q40" i="54"/>
  <c r="Q44" i="6" s="1"/>
  <c r="Q67" i="5" s="1"/>
  <c r="AN46" i="54"/>
  <c r="AN11" i="6" s="1"/>
  <c r="BI40" i="54"/>
  <c r="BI44" i="6" s="1"/>
  <c r="BI67" i="5" s="1"/>
  <c r="S46" i="54"/>
  <c r="S63" i="5" s="1"/>
  <c r="CE40" i="54"/>
  <c r="DB46" i="54"/>
  <c r="DR46" i="54"/>
  <c r="AN40" i="54"/>
  <c r="AN44" i="6" s="1"/>
  <c r="AN67" i="5" s="1"/>
  <c r="BP40" i="54"/>
  <c r="CU46" i="54"/>
  <c r="E53" i="32"/>
  <c r="E58" i="29" s="1"/>
  <c r="D58" i="29" s="1"/>
  <c r="C58" i="29" s="1"/>
  <c r="CR40" i="54"/>
  <c r="DL46" i="54"/>
  <c r="CC40" i="54"/>
  <c r="CM46" i="54"/>
  <c r="DI40" i="54"/>
  <c r="CN46" i="54"/>
  <c r="DG46" i="54"/>
  <c r="BS46" i="54"/>
  <c r="S40" i="54"/>
  <c r="S44" i="6" s="1"/>
  <c r="S67" i="5" s="1"/>
  <c r="BG40" i="54"/>
  <c r="BG44" i="6" s="1"/>
  <c r="BG67" i="5" s="1"/>
  <c r="J40" i="54"/>
  <c r="J44" i="6" s="1"/>
  <c r="J67" i="5" s="1"/>
  <c r="AL40" i="54"/>
  <c r="AL44" i="6" s="1"/>
  <c r="AL67" i="5" s="1"/>
  <c r="BN40" i="54"/>
  <c r="BN44" i="6" s="1"/>
  <c r="BN67" i="5" s="1"/>
  <c r="U40" i="54"/>
  <c r="U44" i="6" s="1"/>
  <c r="U67" i="5" s="1"/>
  <c r="AO40" i="54"/>
  <c r="AO44" i="6" s="1"/>
  <c r="AO67" i="5" s="1"/>
  <c r="BL46" i="54"/>
  <c r="BL63" i="5" s="1"/>
  <c r="AI46" i="54"/>
  <c r="AI11" i="6" s="1"/>
  <c r="CH46" i="54"/>
  <c r="DC40" i="54"/>
  <c r="DS40" i="54"/>
  <c r="AU46" i="54"/>
  <c r="AU11" i="6" s="1"/>
  <c r="CB46" i="54"/>
  <c r="K40" i="54"/>
  <c r="K44" i="6" s="1"/>
  <c r="K67" i="5" s="1"/>
  <c r="AI40" i="54"/>
  <c r="AI44" i="6" s="1"/>
  <c r="AI67" i="5" s="1"/>
  <c r="BC40" i="54"/>
  <c r="BC44" i="6" s="1"/>
  <c r="BC67" i="5" s="1"/>
  <c r="BS40" i="54"/>
  <c r="AH40" i="54"/>
  <c r="AH44" i="6" s="1"/>
  <c r="AH67" i="5" s="1"/>
  <c r="AW46" i="54"/>
  <c r="AW63" i="5" s="1"/>
  <c r="BZ40" i="54"/>
  <c r="AC40" i="54"/>
  <c r="AC44" i="6" s="1"/>
  <c r="AC67" i="5" s="1"/>
  <c r="AW40" i="54"/>
  <c r="AW44" i="6" s="1"/>
  <c r="AW67" i="5" s="1"/>
  <c r="BT46" i="54"/>
  <c r="BO46" i="54"/>
  <c r="BO11" i="6" s="1"/>
  <c r="CP46" i="54"/>
  <c r="DJ46" i="54"/>
  <c r="H40" i="54"/>
  <c r="H44" i="6" s="1"/>
  <c r="H67" i="5" s="1"/>
  <c r="BT40" i="54"/>
  <c r="CK40" i="54"/>
  <c r="DE46" i="54"/>
  <c r="DQ40" i="54"/>
  <c r="BL40" i="54"/>
  <c r="BL44" i="6" s="1"/>
  <c r="BL67" i="5" s="1"/>
  <c r="CF46" i="54"/>
  <c r="DB40" i="54"/>
  <c r="K46" i="54"/>
  <c r="K11" i="6" s="1"/>
  <c r="CW46" i="54"/>
  <c r="DS46" i="54"/>
  <c r="CZ40" i="54"/>
  <c r="AV40" i="54"/>
  <c r="AV44" i="6" s="1"/>
  <c r="AV67" i="5" s="1"/>
  <c r="CD40" i="54"/>
  <c r="AM40" i="54"/>
  <c r="AM44" i="6" s="1"/>
  <c r="AM67" i="5" s="1"/>
  <c r="Y46" i="54"/>
  <c r="Y63" i="5" s="1"/>
  <c r="BB40" i="54"/>
  <c r="BB44" i="6" s="1"/>
  <c r="BB67" i="5" s="1"/>
  <c r="I40" i="54"/>
  <c r="I44" i="6" s="1"/>
  <c r="I67" i="5" s="1"/>
  <c r="AF46" i="54"/>
  <c r="AF11" i="6" s="1"/>
  <c r="BA40" i="54"/>
  <c r="BA44" i="6" s="1"/>
  <c r="BA67" i="5" s="1"/>
  <c r="BU40" i="54"/>
  <c r="BV46" i="54"/>
  <c r="CT46" i="54"/>
  <c r="DK40" i="54"/>
  <c r="O46" i="54"/>
  <c r="O11" i="6" s="1"/>
  <c r="AA46" i="54"/>
  <c r="AA11" i="6" s="1"/>
  <c r="CN40" i="54"/>
  <c r="C132" i="51"/>
  <c r="D8" i="51" s="1"/>
  <c r="I458" i="32"/>
  <c r="H28" i="29" s="1"/>
  <c r="DM40" i="54"/>
  <c r="DM46" i="54"/>
  <c r="DH40" i="54"/>
  <c r="AF40" i="54"/>
  <c r="AF44" i="6" s="1"/>
  <c r="AF67" i="5" s="1"/>
  <c r="CO46" i="54"/>
  <c r="CU40" i="54"/>
  <c r="CJ40" i="54"/>
  <c r="DJ40" i="54"/>
  <c r="CQ46" i="54"/>
  <c r="DL40" i="54"/>
  <c r="CP40" i="54"/>
  <c r="T40" i="54"/>
  <c r="T44" i="6" s="1"/>
  <c r="T67" i="5" s="1"/>
  <c r="DE40" i="54"/>
  <c r="CI46" i="54"/>
  <c r="W46" i="54"/>
  <c r="W11" i="6" s="1"/>
  <c r="DH46" i="54"/>
  <c r="CE46" i="54"/>
  <c r="DV46" i="54"/>
  <c r="CL46" i="54"/>
  <c r="BM40" i="54"/>
  <c r="BM44" i="6" s="1"/>
  <c r="BM67" i="5" s="1"/>
  <c r="X46" i="54"/>
  <c r="X11" i="6" s="1"/>
  <c r="AP40" i="54"/>
  <c r="AP44" i="6" s="1"/>
  <c r="AP67" i="5" s="1"/>
  <c r="AQ40" i="54"/>
  <c r="AQ44" i="6" s="1"/>
  <c r="AQ67" i="5" s="1"/>
  <c r="P40" i="54"/>
  <c r="P44" i="6" s="1"/>
  <c r="P67" i="5" s="1"/>
  <c r="CT40" i="54"/>
  <c r="CS40" i="54"/>
  <c r="AQ46" i="54"/>
  <c r="AQ11" i="6" s="1"/>
  <c r="CL40" i="54"/>
  <c r="DK46" i="54"/>
  <c r="X40" i="54"/>
  <c r="X44" i="6" s="1"/>
  <c r="X67" i="5" s="1"/>
  <c r="BY40" i="54"/>
  <c r="AG40" i="54"/>
  <c r="AG44" i="6" s="1"/>
  <c r="AG67" i="5" s="1"/>
  <c r="BE46" i="54"/>
  <c r="BE11" i="6" s="1"/>
  <c r="BN46" i="54"/>
  <c r="BN63" i="5" s="1"/>
  <c r="DQ46" i="54"/>
  <c r="DA46" i="54"/>
  <c r="AM46" i="54"/>
  <c r="AM63" i="5" s="1"/>
  <c r="DC46" i="54"/>
  <c r="CG46" i="54"/>
  <c r="DR40" i="54"/>
  <c r="CV46" i="54"/>
  <c r="CB40" i="54"/>
  <c r="DU46" i="54"/>
  <c r="DA40" i="54"/>
  <c r="AJ40" i="54"/>
  <c r="AJ44" i="6" s="1"/>
  <c r="AJ67" i="5" s="1"/>
  <c r="DN46" i="54"/>
  <c r="BW40" i="54"/>
  <c r="BD46" i="54"/>
  <c r="BD11" i="6" s="1"/>
  <c r="M40" i="54"/>
  <c r="M44" i="6" s="1"/>
  <c r="M67" i="5" s="1"/>
  <c r="Z40" i="54"/>
  <c r="Z44" i="6" s="1"/>
  <c r="Z67" i="5" s="1"/>
  <c r="W40" i="54"/>
  <c r="W44" i="6" s="1"/>
  <c r="W67" i="5" s="1"/>
  <c r="H58" i="51"/>
  <c r="F364" i="32"/>
  <c r="G364" i="32" s="1"/>
  <c r="C13" i="2" s="1"/>
  <c r="AE64" i="51"/>
  <c r="V31" i="32" s="1"/>
  <c r="X17" i="43" s="1"/>
  <c r="O47" i="51"/>
  <c r="F40" i="51"/>
  <c r="C39" i="51"/>
  <c r="O59" i="43"/>
  <c r="Q64" i="51"/>
  <c r="H31" i="32" s="1"/>
  <c r="J17" i="43" s="1"/>
  <c r="J458" i="32"/>
  <c r="H2" i="50"/>
  <c r="H66" i="51"/>
  <c r="A47" i="43"/>
  <c r="A56" i="43" s="1"/>
  <c r="A12" i="54" s="1"/>
  <c r="O57" i="51"/>
  <c r="G4" i="2"/>
  <c r="G4" i="7"/>
  <c r="G4" i="5"/>
  <c r="G16" i="5" s="1"/>
  <c r="O40" i="54"/>
  <c r="O44" i="6" s="1"/>
  <c r="O67" i="5" s="1"/>
  <c r="AE40" i="54"/>
  <c r="AE44" i="6" s="1"/>
  <c r="AE67" i="5" s="1"/>
  <c r="AU40" i="54"/>
  <c r="AU44" i="6" s="1"/>
  <c r="AU67" i="5" s="1"/>
  <c r="BK40" i="54"/>
  <c r="BK44" i="6" s="1"/>
  <c r="BK67" i="5" s="1"/>
  <c r="I46" i="54"/>
  <c r="I11" i="6" s="1"/>
  <c r="R40" i="54"/>
  <c r="R44" i="6" s="1"/>
  <c r="R67" i="5" s="1"/>
  <c r="AD40" i="54"/>
  <c r="AD44" i="6" s="1"/>
  <c r="AD67" i="5" s="1"/>
  <c r="AO46" i="54"/>
  <c r="AO11" i="6" s="1"/>
  <c r="AX40" i="54"/>
  <c r="AX44" i="6" s="1"/>
  <c r="AX67" i="5" s="1"/>
  <c r="BJ40" i="54"/>
  <c r="BJ44" i="6" s="1"/>
  <c r="BJ67" i="5" s="1"/>
  <c r="BU46" i="54"/>
  <c r="L46" i="54"/>
  <c r="L63" i="5" s="1"/>
  <c r="T46" i="54"/>
  <c r="T63" i="5" s="1"/>
  <c r="AB46" i="54"/>
  <c r="AB63" i="5" s="1"/>
  <c r="AJ46" i="54"/>
  <c r="AJ11" i="6" s="1"/>
  <c r="AR46" i="54"/>
  <c r="AR11" i="6" s="1"/>
  <c r="AZ46" i="54"/>
  <c r="AZ63" i="5" s="1"/>
  <c r="BH46" i="54"/>
  <c r="BH11" i="6" s="1"/>
  <c r="BP46" i="54"/>
  <c r="BX46" i="54"/>
  <c r="AB40" i="54"/>
  <c r="AB44" i="6" s="1"/>
  <c r="AB67" i="5" s="1"/>
  <c r="BH40" i="54"/>
  <c r="BH44" i="6" s="1"/>
  <c r="BH67" i="5" s="1"/>
  <c r="CA40" i="54"/>
  <c r="CI40" i="54"/>
  <c r="CQ40" i="54"/>
  <c r="CY40" i="54"/>
  <c r="H4" i="29"/>
  <c r="D321" i="32"/>
  <c r="B9" i="42" s="1"/>
  <c r="B37" i="55"/>
  <c r="G37" i="55" s="1"/>
  <c r="G5" i="54" s="1"/>
  <c r="C110" i="50"/>
  <c r="AJ65" i="43"/>
  <c r="A366" i="32"/>
  <c r="A15" i="2" s="1"/>
  <c r="A370" i="32"/>
  <c r="A19" i="2" s="1"/>
  <c r="A27" i="43"/>
  <c r="A376" i="32"/>
  <c r="A25" i="2" s="1"/>
  <c r="A365" i="32"/>
  <c r="A14" i="2" s="1"/>
  <c r="I459" i="32"/>
  <c r="D268" i="32"/>
  <c r="C68" i="43" s="1"/>
  <c r="D18" i="29"/>
  <c r="D5" i="29"/>
  <c r="C94" i="47"/>
  <c r="A18" i="43"/>
  <c r="A10" i="43"/>
  <c r="A14" i="43"/>
  <c r="A360" i="32"/>
  <c r="A9" i="2" s="1"/>
  <c r="H50" i="51"/>
  <c r="G59" i="43"/>
  <c r="A23" i="43"/>
  <c r="AF59" i="43"/>
  <c r="A368" i="32"/>
  <c r="A17" i="2" s="1"/>
  <c r="H73" i="51"/>
  <c r="H365" i="32"/>
  <c r="J67" i="51"/>
  <c r="J71" i="51"/>
  <c r="J55" i="51"/>
  <c r="J66" i="51"/>
  <c r="G25" i="43"/>
  <c r="E39" i="32" s="1"/>
  <c r="X65" i="43"/>
  <c r="B3" i="47"/>
  <c r="N59" i="43"/>
  <c r="A57" i="43"/>
  <c r="A13" i="54" s="1"/>
  <c r="A58" i="43"/>
  <c r="A14" i="54" s="1"/>
  <c r="H372" i="32"/>
  <c r="C21" i="2"/>
  <c r="O49" i="51"/>
  <c r="A369" i="32"/>
  <c r="A18" i="2" s="1"/>
  <c r="D35" i="32"/>
  <c r="A24" i="43"/>
  <c r="O58" i="51"/>
  <c r="O54" i="51"/>
  <c r="O45" i="51"/>
  <c r="G4" i="6"/>
  <c r="G36" i="6" s="1"/>
  <c r="H366" i="32"/>
  <c r="O52" i="51"/>
  <c r="O55" i="51"/>
  <c r="O46" i="51"/>
  <c r="O56" i="51"/>
  <c r="A9" i="43"/>
  <c r="A358" i="32"/>
  <c r="A7" i="2" s="1"/>
  <c r="F375" i="32"/>
  <c r="G375" i="32" s="1"/>
  <c r="H375" i="32" s="1"/>
  <c r="H45" i="51"/>
  <c r="K59" i="43"/>
  <c r="AC59" i="43"/>
  <c r="H89" i="51"/>
  <c r="H52" i="51"/>
  <c r="J65" i="43"/>
  <c r="AE59" i="43"/>
  <c r="Q59" i="43"/>
  <c r="H74" i="51"/>
  <c r="H82" i="51"/>
  <c r="H75" i="51"/>
  <c r="A68" i="43"/>
  <c r="H42" i="51"/>
  <c r="P59" i="43"/>
  <c r="X59" i="43"/>
  <c r="AA59" i="43"/>
  <c r="J59" i="43"/>
  <c r="Z59" i="43"/>
  <c r="Y59" i="43"/>
  <c r="M59" i="43"/>
  <c r="H47" i="51"/>
  <c r="H71" i="51"/>
  <c r="H117" i="51"/>
  <c r="H57" i="51"/>
  <c r="H86" i="51"/>
  <c r="H105" i="51"/>
  <c r="H67" i="51"/>
  <c r="H107" i="51"/>
  <c r="H48" i="51"/>
  <c r="AJ59" i="43"/>
  <c r="AI59" i="43"/>
  <c r="W59" i="43"/>
  <c r="AH59" i="43"/>
  <c r="V59" i="43"/>
  <c r="I59" i="43"/>
  <c r="H108" i="51"/>
  <c r="H55" i="51"/>
  <c r="H78" i="51"/>
  <c r="H62" i="51"/>
  <c r="H93" i="51"/>
  <c r="H54" i="51"/>
  <c r="H116" i="51"/>
  <c r="H120" i="51"/>
  <c r="L59" i="43"/>
  <c r="H46" i="51"/>
  <c r="T59" i="43"/>
  <c r="AB59" i="43"/>
  <c r="S59" i="43"/>
  <c r="AD59" i="43"/>
  <c r="R59" i="43"/>
  <c r="AG59" i="43"/>
  <c r="U59" i="43"/>
  <c r="H59" i="51"/>
  <c r="H84" i="51"/>
  <c r="H40" i="51"/>
  <c r="H56" i="51"/>
  <c r="H60" i="51"/>
  <c r="H65" i="51"/>
  <c r="H49" i="51"/>
  <c r="A12" i="43"/>
  <c r="A361" i="32"/>
  <c r="A10" i="2" s="1"/>
  <c r="C28" i="43"/>
  <c r="F377" i="32"/>
  <c r="G377" i="32" s="1"/>
  <c r="C26" i="2" s="1"/>
  <c r="H46" i="54"/>
  <c r="H11" i="6" s="1"/>
  <c r="N46" i="54"/>
  <c r="N11" i="6" s="1"/>
  <c r="V46" i="54"/>
  <c r="V11" i="6" s="1"/>
  <c r="AD46" i="54"/>
  <c r="AL46" i="54"/>
  <c r="AL63" i="5" s="1"/>
  <c r="AT46" i="54"/>
  <c r="BB46" i="54"/>
  <c r="BB11" i="6" s="1"/>
  <c r="BJ46" i="54"/>
  <c r="BR46" i="54"/>
  <c r="M46" i="54"/>
  <c r="M11" i="6" s="1"/>
  <c r="U46" i="54"/>
  <c r="U11" i="6" s="1"/>
  <c r="AC46" i="54"/>
  <c r="AK46" i="54"/>
  <c r="AK63" i="5" s="1"/>
  <c r="AS46" i="54"/>
  <c r="BA46" i="54"/>
  <c r="BA11" i="6" s="1"/>
  <c r="BI46" i="54"/>
  <c r="BQ46" i="54"/>
  <c r="BY46" i="54"/>
  <c r="J46" i="54"/>
  <c r="J11" i="6" s="1"/>
  <c r="R46" i="54"/>
  <c r="R63" i="5" s="1"/>
  <c r="Z46" i="54"/>
  <c r="Z11" i="6" s="1"/>
  <c r="AH46" i="54"/>
  <c r="AH63" i="5" s="1"/>
  <c r="AP46" i="54"/>
  <c r="AP11" i="6" s="1"/>
  <c r="AX46" i="54"/>
  <c r="AX63" i="5" s="1"/>
  <c r="BF46" i="54"/>
  <c r="BF63" i="5" s="1"/>
  <c r="C30" i="32"/>
  <c r="C16" i="43" s="1"/>
  <c r="AH64" i="51"/>
  <c r="Y31" i="32" s="1"/>
  <c r="AA17" i="43" s="1"/>
  <c r="AB64" i="51"/>
  <c r="S31" i="32" s="1"/>
  <c r="U17" i="43" s="1"/>
  <c r="A22" i="43"/>
  <c r="A371" i="32"/>
  <c r="A20" i="2" s="1"/>
  <c r="M40" i="29"/>
  <c r="A29" i="43"/>
  <c r="A378" i="32"/>
  <c r="A27" i="2" s="1"/>
  <c r="AD65" i="43"/>
  <c r="V65" i="43"/>
  <c r="Y65" i="43"/>
  <c r="M65" i="43"/>
  <c r="O65" i="43"/>
  <c r="K65" i="43"/>
  <c r="AF65" i="43"/>
  <c r="W65" i="43"/>
  <c r="AI65" i="43"/>
  <c r="U65" i="43"/>
  <c r="L65" i="43"/>
  <c r="AC65" i="43"/>
  <c r="AE65" i="43"/>
  <c r="N65" i="43"/>
  <c r="AA65" i="43"/>
  <c r="T65" i="43"/>
  <c r="H65" i="43"/>
  <c r="R65" i="43"/>
  <c r="AH65" i="43"/>
  <c r="Q65" i="43"/>
  <c r="S65" i="43"/>
  <c r="AG65" i="43"/>
  <c r="P65" i="43"/>
  <c r="Z65" i="43"/>
  <c r="I65" i="43"/>
  <c r="G8" i="54"/>
  <c r="H40" i="55"/>
  <c r="H42" i="55" s="1"/>
  <c r="D21" i="43"/>
  <c r="AL64" i="51"/>
  <c r="AC31" i="32" s="1"/>
  <c r="AE17" i="43" s="1"/>
  <c r="R64" i="51"/>
  <c r="I31" i="32" s="1"/>
  <c r="K17" i="43" s="1"/>
  <c r="S64" i="51"/>
  <c r="J31" i="32" s="1"/>
  <c r="L17" i="43" s="1"/>
  <c r="AI64" i="51"/>
  <c r="Z31" i="32" s="1"/>
  <c r="AB17" i="43" s="1"/>
  <c r="Z64" i="51"/>
  <c r="Q31" i="32" s="1"/>
  <c r="S17" i="43" s="1"/>
  <c r="U64" i="51"/>
  <c r="L31" i="32" s="1"/>
  <c r="N17" i="43" s="1"/>
  <c r="AF64" i="51"/>
  <c r="W31" i="32" s="1"/>
  <c r="Y17" i="43" s="1"/>
  <c r="AG64" i="51"/>
  <c r="X31" i="32" s="1"/>
  <c r="Z17" i="43" s="1"/>
  <c r="AM64" i="51"/>
  <c r="AD31" i="32" s="1"/>
  <c r="AF17" i="43" s="1"/>
  <c r="AJ64" i="51"/>
  <c r="AA31" i="32" s="1"/>
  <c r="AC17" i="43" s="1"/>
  <c r="O64" i="51"/>
  <c r="F31" i="32" s="1"/>
  <c r="H17" i="43" s="1"/>
  <c r="AA64" i="51"/>
  <c r="R31" i="32" s="1"/>
  <c r="T17" i="43" s="1"/>
  <c r="C31" i="32"/>
  <c r="C17" i="43" s="1"/>
  <c r="AO64" i="51"/>
  <c r="AF31" i="32" s="1"/>
  <c r="AH17" i="43" s="1"/>
  <c r="AC64" i="51"/>
  <c r="T31" i="32" s="1"/>
  <c r="V17" i="43" s="1"/>
  <c r="AD64" i="51"/>
  <c r="U31" i="32" s="1"/>
  <c r="W17" i="43" s="1"/>
  <c r="Y64" i="51"/>
  <c r="P31" i="32" s="1"/>
  <c r="R17" i="43" s="1"/>
  <c r="X64" i="51"/>
  <c r="O31" i="32" s="1"/>
  <c r="Q17" i="43" s="1"/>
  <c r="T64" i="51"/>
  <c r="K31" i="32" s="1"/>
  <c r="M17" i="43" s="1"/>
  <c r="AK64" i="51"/>
  <c r="AB31" i="32" s="1"/>
  <c r="AD17" i="43" s="1"/>
  <c r="P64" i="51"/>
  <c r="G31" i="32" s="1"/>
  <c r="I17" i="43" s="1"/>
  <c r="AQ64" i="51"/>
  <c r="AH31" i="32" s="1"/>
  <c r="AJ17" i="43" s="1"/>
  <c r="AN64" i="51"/>
  <c r="AE31" i="32" s="1"/>
  <c r="AG17" i="43" s="1"/>
  <c r="C160" i="32"/>
  <c r="H59" i="43"/>
  <c r="G7" i="55"/>
  <c r="D223" i="32"/>
  <c r="C26" i="43"/>
  <c r="J112" i="51"/>
  <c r="J113" i="51"/>
  <c r="J115" i="51"/>
  <c r="F374" i="32"/>
  <c r="G374" i="32" s="1"/>
  <c r="C23" i="2" s="1"/>
  <c r="G26" i="43"/>
  <c r="E40" i="32" s="1"/>
  <c r="C25" i="43"/>
  <c r="A53" i="43"/>
  <c r="A52" i="43"/>
  <c r="K100" i="32"/>
  <c r="A362" i="32"/>
  <c r="A11" i="2" s="1"/>
  <c r="O62" i="51"/>
  <c r="J38" i="29"/>
  <c r="O48" i="51"/>
  <c r="O50" i="51"/>
  <c r="O60" i="51"/>
  <c r="G34" i="54"/>
  <c r="H119" i="51"/>
  <c r="E22" i="32"/>
  <c r="G4" i="42"/>
  <c r="G4" i="47"/>
  <c r="B52" i="42"/>
  <c r="H115" i="51"/>
  <c r="H106" i="51"/>
  <c r="C41" i="32"/>
  <c r="H113" i="51"/>
  <c r="H112" i="51"/>
  <c r="H110" i="51" l="1"/>
  <c r="AI8" i="51"/>
  <c r="D27" i="51"/>
  <c r="D28" i="51"/>
  <c r="AI28" i="51"/>
  <c r="AI27" i="51"/>
  <c r="AI10" i="51"/>
  <c r="D9" i="51"/>
  <c r="D10" i="51"/>
  <c r="AI9" i="51"/>
  <c r="D51" i="50"/>
  <c r="F51" i="50" s="1"/>
  <c r="D49" i="50"/>
  <c r="D72" i="50"/>
  <c r="Q21" i="51"/>
  <c r="AE21" i="51"/>
  <c r="S21" i="51"/>
  <c r="Y21" i="51"/>
  <c r="N21" i="51"/>
  <c r="AA21" i="51"/>
  <c r="W21" i="51"/>
  <c r="V21" i="51"/>
  <c r="T21" i="51"/>
  <c r="AG21" i="51"/>
  <c r="AI77" i="51"/>
  <c r="AI26" i="51"/>
  <c r="AI31" i="51"/>
  <c r="AI22" i="51"/>
  <c r="AI75" i="51"/>
  <c r="AC21" i="51"/>
  <c r="AI14" i="51"/>
  <c r="AI78" i="51"/>
  <c r="AI23" i="51"/>
  <c r="AI30" i="51"/>
  <c r="AI76" i="51"/>
  <c r="AI7" i="51"/>
  <c r="AI18" i="51"/>
  <c r="AI19" i="51"/>
  <c r="AI11" i="51"/>
  <c r="AI74" i="51"/>
  <c r="AI15" i="51"/>
  <c r="AI29" i="51"/>
  <c r="AI24" i="51"/>
  <c r="AI20" i="51"/>
  <c r="AI73" i="51"/>
  <c r="AI16" i="51"/>
  <c r="AI13" i="51"/>
  <c r="AD21" i="51"/>
  <c r="P21" i="51"/>
  <c r="AF21" i="51"/>
  <c r="R21" i="51"/>
  <c r="AH21" i="51"/>
  <c r="U21" i="51"/>
  <c r="X21" i="51"/>
  <c r="Z21" i="51"/>
  <c r="AB21" i="51"/>
  <c r="B6" i="55"/>
  <c r="G6" i="55" s="1"/>
  <c r="G2" i="2" s="1"/>
  <c r="O21" i="51"/>
  <c r="D78" i="50"/>
  <c r="F78" i="50" s="1"/>
  <c r="E140" i="32" s="1"/>
  <c r="D3" i="50"/>
  <c r="G15" i="55"/>
  <c r="G5" i="2" s="1"/>
  <c r="AD12" i="55"/>
  <c r="V12" i="55"/>
  <c r="N12" i="55"/>
  <c r="AC12" i="55"/>
  <c r="U12" i="55"/>
  <c r="M12" i="55"/>
  <c r="G3" i="2"/>
  <c r="G12" i="55"/>
  <c r="G13" i="55" s="1"/>
  <c r="G5" i="55"/>
  <c r="AB12" i="55"/>
  <c r="T12" i="55"/>
  <c r="L12" i="55"/>
  <c r="AA12" i="55"/>
  <c r="S12" i="55"/>
  <c r="K12" i="55"/>
  <c r="Z12" i="55"/>
  <c r="R12" i="55"/>
  <c r="J12" i="55"/>
  <c r="Y12" i="55"/>
  <c r="Q12" i="55"/>
  <c r="I12" i="55"/>
  <c r="X12" i="55"/>
  <c r="P12" i="55"/>
  <c r="H12" i="55"/>
  <c r="W12" i="55"/>
  <c r="O12" i="55"/>
  <c r="F11" i="29"/>
  <c r="N72" i="51"/>
  <c r="C29" i="32"/>
  <c r="C15" i="43" s="1"/>
  <c r="N39" i="51"/>
  <c r="E29" i="32" s="1"/>
  <c r="AI93" i="51"/>
  <c r="D322" i="32"/>
  <c r="D323" i="32" s="1"/>
  <c r="D243" i="32"/>
  <c r="D85" i="51"/>
  <c r="D90" i="51"/>
  <c r="D91" i="51"/>
  <c r="D70" i="51"/>
  <c r="D77" i="51"/>
  <c r="D76" i="51"/>
  <c r="AI51" i="51"/>
  <c r="AI61" i="51"/>
  <c r="D51" i="51"/>
  <c r="D61" i="51"/>
  <c r="D13" i="51"/>
  <c r="D35" i="51"/>
  <c r="D36" i="51"/>
  <c r="D64" i="50"/>
  <c r="H64" i="50" s="1"/>
  <c r="G138" i="32" s="1"/>
  <c r="D14" i="50"/>
  <c r="D44" i="50"/>
  <c r="D91" i="50"/>
  <c r="D27" i="50"/>
  <c r="H27" i="50" s="1"/>
  <c r="G130" i="32" s="1"/>
  <c r="D99" i="50"/>
  <c r="F99" i="50" s="1"/>
  <c r="E142" i="32" s="1"/>
  <c r="D59" i="50"/>
  <c r="H59" i="50" s="1"/>
  <c r="G137" i="32" s="1"/>
  <c r="D33" i="50"/>
  <c r="G33" i="50" s="1"/>
  <c r="F131" i="32" s="1"/>
  <c r="D38" i="50"/>
  <c r="H38" i="50" s="1"/>
  <c r="G132" i="32" s="1"/>
  <c r="B92" i="29"/>
  <c r="H5" i="43"/>
  <c r="H4" i="43"/>
  <c r="H66" i="43" s="1"/>
  <c r="D37" i="51"/>
  <c r="D38" i="51"/>
  <c r="D33" i="51"/>
  <c r="D20" i="51"/>
  <c r="D24" i="51"/>
  <c r="D29" i="51"/>
  <c r="D22" i="51"/>
  <c r="D26" i="51"/>
  <c r="D31" i="51"/>
  <c r="D23" i="51"/>
  <c r="D21" i="51"/>
  <c r="D19" i="51"/>
  <c r="D7" i="51"/>
  <c r="C6" i="51"/>
  <c r="F7" i="51"/>
  <c r="H7" i="51"/>
  <c r="D74" i="51"/>
  <c r="D16" i="51"/>
  <c r="AJ3" i="51"/>
  <c r="AJ8" i="51" s="1"/>
  <c r="D11" i="51"/>
  <c r="H11" i="51"/>
  <c r="J69" i="51"/>
  <c r="H69" i="51"/>
  <c r="C33" i="50"/>
  <c r="C68" i="51"/>
  <c r="F69" i="51"/>
  <c r="F367" i="32"/>
  <c r="D100" i="51"/>
  <c r="D55" i="51"/>
  <c r="D104" i="51"/>
  <c r="D107" i="51"/>
  <c r="P63" i="5"/>
  <c r="AG63" i="5"/>
  <c r="AU63" i="5"/>
  <c r="AI63" i="5"/>
  <c r="G63" i="5"/>
  <c r="BM11" i="6"/>
  <c r="S11" i="6"/>
  <c r="BG63" i="5"/>
  <c r="AM11" i="6"/>
  <c r="AA63" i="5"/>
  <c r="D67" i="51"/>
  <c r="AY11" i="6"/>
  <c r="D113" i="51"/>
  <c r="D53" i="51"/>
  <c r="D43" i="51"/>
  <c r="D57" i="51"/>
  <c r="BE63" i="5"/>
  <c r="Y11" i="6"/>
  <c r="AE11" i="6"/>
  <c r="X63" i="5"/>
  <c r="BO63" i="5"/>
  <c r="W63" i="5"/>
  <c r="AV11" i="6"/>
  <c r="K63" i="5"/>
  <c r="BL11" i="6"/>
  <c r="BK63" i="5"/>
  <c r="Q63" i="5"/>
  <c r="BD63" i="5"/>
  <c r="D117" i="51"/>
  <c r="D73" i="51"/>
  <c r="D39" i="51"/>
  <c r="AW11" i="6"/>
  <c r="O63" i="5"/>
  <c r="L458" i="32"/>
  <c r="D86" i="51"/>
  <c r="D46" i="51"/>
  <c r="AF63" i="5"/>
  <c r="BN11" i="6"/>
  <c r="P50" i="51"/>
  <c r="P48" i="51"/>
  <c r="AB11" i="6"/>
  <c r="D112" i="51"/>
  <c r="D65" i="51"/>
  <c r="O39" i="51"/>
  <c r="F29" i="32" s="1"/>
  <c r="H15" i="43" s="1"/>
  <c r="D83" i="51"/>
  <c r="D48" i="51"/>
  <c r="D78" i="51"/>
  <c r="D40" i="51"/>
  <c r="D64" i="51"/>
  <c r="D45" i="51"/>
  <c r="P45" i="51"/>
  <c r="P55" i="51"/>
  <c r="D66" i="51"/>
  <c r="D75" i="51"/>
  <c r="D116" i="51"/>
  <c r="D71" i="51"/>
  <c r="D106" i="51"/>
  <c r="D49" i="51"/>
  <c r="D84" i="51"/>
  <c r="D42" i="51"/>
  <c r="BC63" i="5"/>
  <c r="D44" i="51"/>
  <c r="D109" i="51"/>
  <c r="AN63" i="5"/>
  <c r="D119" i="51"/>
  <c r="D47" i="51"/>
  <c r="D120" i="51"/>
  <c r="D69" i="51"/>
  <c r="D56" i="51"/>
  <c r="D59" i="51"/>
  <c r="D115" i="51"/>
  <c r="D110" i="51"/>
  <c r="D82" i="51"/>
  <c r="A55" i="43"/>
  <c r="A11" i="54" s="1"/>
  <c r="D108" i="51"/>
  <c r="D52" i="51"/>
  <c r="D62" i="51"/>
  <c r="D60" i="51"/>
  <c r="D89" i="51"/>
  <c r="D105" i="51"/>
  <c r="D50" i="51"/>
  <c r="AQ63" i="5"/>
  <c r="D58" i="51"/>
  <c r="D54" i="51"/>
  <c r="D97" i="51"/>
  <c r="P39" i="51"/>
  <c r="G29" i="32" s="1"/>
  <c r="I15" i="43" s="1"/>
  <c r="P52" i="51"/>
  <c r="D93" i="51"/>
  <c r="AJ63" i="5"/>
  <c r="P57" i="51"/>
  <c r="P62" i="51"/>
  <c r="P58" i="51"/>
  <c r="P60" i="51"/>
  <c r="BH63" i="5"/>
  <c r="Q45" i="51"/>
  <c r="P54" i="51"/>
  <c r="P47" i="51"/>
  <c r="P49" i="51"/>
  <c r="G37" i="32"/>
  <c r="I23" i="43" s="1"/>
  <c r="AZ11" i="6"/>
  <c r="I63" i="5"/>
  <c r="T11" i="6"/>
  <c r="H5" i="29"/>
  <c r="C24" i="2"/>
  <c r="AR63" i="5"/>
  <c r="AO63" i="5"/>
  <c r="I2" i="50"/>
  <c r="P56" i="51"/>
  <c r="P46" i="51"/>
  <c r="L11" i="6"/>
  <c r="D99" i="32"/>
  <c r="D276" i="32"/>
  <c r="E344" i="32"/>
  <c r="L459" i="32"/>
  <c r="H29" i="29"/>
  <c r="D31" i="32"/>
  <c r="G16" i="55"/>
  <c r="G7" i="42" s="1"/>
  <c r="F22" i="32"/>
  <c r="F43" i="32" s="1"/>
  <c r="H364" i="32"/>
  <c r="M63" i="5"/>
  <c r="N63" i="5"/>
  <c r="AH11" i="6"/>
  <c r="AL11" i="6"/>
  <c r="Z63" i="5"/>
  <c r="BF11" i="6"/>
  <c r="AK11" i="6"/>
  <c r="G3" i="47"/>
  <c r="H63" i="5"/>
  <c r="H15" i="29"/>
  <c r="G3" i="42"/>
  <c r="D204" i="32"/>
  <c r="G33" i="54"/>
  <c r="G19" i="47"/>
  <c r="AX11" i="6"/>
  <c r="D207" i="32"/>
  <c r="V63" i="5"/>
  <c r="BB63" i="5"/>
  <c r="U63" i="5"/>
  <c r="BA63" i="5"/>
  <c r="AP63" i="5"/>
  <c r="J63" i="5"/>
  <c r="D65" i="43"/>
  <c r="D17" i="43"/>
  <c r="R11" i="6"/>
  <c r="O43" i="51"/>
  <c r="F30" i="32" s="1"/>
  <c r="H16" i="43" s="1"/>
  <c r="H8" i="54"/>
  <c r="I40" i="55"/>
  <c r="BI63" i="5"/>
  <c r="BI11" i="6"/>
  <c r="AC63" i="5"/>
  <c r="AC11" i="6"/>
  <c r="BJ63" i="5"/>
  <c r="BJ11" i="6"/>
  <c r="AD63" i="5"/>
  <c r="AD11" i="6"/>
  <c r="G3" i="6"/>
  <c r="G3" i="5"/>
  <c r="G3" i="7"/>
  <c r="G1" i="43"/>
  <c r="G38" i="55"/>
  <c r="AS11" i="6"/>
  <c r="AS63" i="5"/>
  <c r="AT11" i="6"/>
  <c r="AT63" i="5"/>
  <c r="H374" i="32"/>
  <c r="G151" i="32"/>
  <c r="O39" i="29" s="1"/>
  <c r="C27" i="43"/>
  <c r="F376" i="32"/>
  <c r="H4" i="42"/>
  <c r="H4" i="5"/>
  <c r="H16" i="5" s="1"/>
  <c r="H4" i="2"/>
  <c r="H34" i="54"/>
  <c r="H4" i="47"/>
  <c r="H4" i="6"/>
  <c r="H4" i="7"/>
  <c r="E42" i="32"/>
  <c r="E43" i="32"/>
  <c r="E41" i="32"/>
  <c r="L100" i="32"/>
  <c r="H377" i="32"/>
  <c r="E30" i="32"/>
  <c r="C80" i="51" l="1"/>
  <c r="G14" i="50"/>
  <c r="F129" i="32" s="1"/>
  <c r="F14" i="50"/>
  <c r="E129" i="32" s="1"/>
  <c r="H14" i="50"/>
  <c r="G129" i="32" s="1"/>
  <c r="I14" i="50"/>
  <c r="H129" i="32" s="1"/>
  <c r="C95" i="51"/>
  <c r="AJ27" i="51"/>
  <c r="AJ28" i="51"/>
  <c r="AJ9" i="51"/>
  <c r="AJ10" i="51"/>
  <c r="H51" i="50"/>
  <c r="G135" i="32" s="1"/>
  <c r="I44" i="50"/>
  <c r="H44" i="50"/>
  <c r="F44" i="50"/>
  <c r="G44" i="50"/>
  <c r="I49" i="50"/>
  <c r="H134" i="32" s="1"/>
  <c r="H49" i="50"/>
  <c r="G134" i="32" s="1"/>
  <c r="G49" i="50"/>
  <c r="F134" i="32" s="1"/>
  <c r="F49" i="50"/>
  <c r="E134" i="32" s="1"/>
  <c r="N6" i="51"/>
  <c r="AI21" i="51"/>
  <c r="H78" i="50"/>
  <c r="G140" i="32" s="1"/>
  <c r="G78" i="50"/>
  <c r="F140" i="32" s="1"/>
  <c r="AJ76" i="51"/>
  <c r="AJ7" i="51"/>
  <c r="AJ22" i="51"/>
  <c r="AJ20" i="51"/>
  <c r="AJ78" i="51"/>
  <c r="AJ14" i="51"/>
  <c r="AJ73" i="51"/>
  <c r="AJ24" i="51"/>
  <c r="AJ29" i="51"/>
  <c r="AJ13" i="51"/>
  <c r="AJ31" i="51"/>
  <c r="AJ16" i="51"/>
  <c r="AJ75" i="51"/>
  <c r="AJ19" i="51"/>
  <c r="AJ23" i="51"/>
  <c r="AJ74" i="51"/>
  <c r="AJ11" i="51"/>
  <c r="AJ77" i="51"/>
  <c r="AJ30" i="51"/>
  <c r="AJ18" i="51"/>
  <c r="AJ26" i="51"/>
  <c r="AJ15" i="51"/>
  <c r="H91" i="50"/>
  <c r="G143" i="32" s="1"/>
  <c r="G92" i="5"/>
  <c r="I4" i="43"/>
  <c r="I42" i="55"/>
  <c r="I5" i="43" s="1"/>
  <c r="AJ93" i="51"/>
  <c r="AJ59" i="51"/>
  <c r="G9" i="55"/>
  <c r="G31" i="55"/>
  <c r="H5" i="55"/>
  <c r="G99" i="50"/>
  <c r="F142" i="32" s="1"/>
  <c r="H99" i="50"/>
  <c r="G142" i="32" s="1"/>
  <c r="D68" i="51"/>
  <c r="N68" i="51"/>
  <c r="E32" i="32" s="1"/>
  <c r="G18" i="43" s="1"/>
  <c r="C14" i="50"/>
  <c r="F33" i="50"/>
  <c r="E131" i="32" s="1"/>
  <c r="H33" i="50"/>
  <c r="G131" i="32" s="1"/>
  <c r="AJ51" i="51"/>
  <c r="AJ61" i="51"/>
  <c r="D18" i="51"/>
  <c r="F91" i="50"/>
  <c r="E143" i="32" s="1"/>
  <c r="F38" i="50"/>
  <c r="E132" i="32" s="1"/>
  <c r="G91" i="50"/>
  <c r="F143" i="32" s="1"/>
  <c r="G38" i="50"/>
  <c r="F132" i="32" s="1"/>
  <c r="E135" i="32"/>
  <c r="G51" i="50"/>
  <c r="F135" i="32" s="1"/>
  <c r="F27" i="50"/>
  <c r="E130" i="32" s="1"/>
  <c r="G27" i="50"/>
  <c r="F130" i="32" s="1"/>
  <c r="G64" i="50"/>
  <c r="F138" i="32" s="1"/>
  <c r="F64" i="50"/>
  <c r="E138" i="32" s="1"/>
  <c r="C17" i="51"/>
  <c r="J18" i="51"/>
  <c r="F18" i="51"/>
  <c r="H18" i="51"/>
  <c r="F360" i="32"/>
  <c r="G360" i="32" s="1"/>
  <c r="C9" i="2" s="1"/>
  <c r="F42" i="32"/>
  <c r="H28" i="43" s="1"/>
  <c r="F30" i="51"/>
  <c r="S25" i="51"/>
  <c r="H30" i="51"/>
  <c r="D30" i="51"/>
  <c r="J30" i="51"/>
  <c r="F15" i="51"/>
  <c r="H15" i="51"/>
  <c r="D15" i="51"/>
  <c r="J15" i="51"/>
  <c r="D14" i="51"/>
  <c r="J14" i="51"/>
  <c r="H14" i="51"/>
  <c r="F14" i="51"/>
  <c r="Q6" i="51"/>
  <c r="H23" i="32" s="1"/>
  <c r="J9" i="43" s="1"/>
  <c r="U6" i="51"/>
  <c r="Y6" i="51"/>
  <c r="AC6" i="51"/>
  <c r="AG6" i="51"/>
  <c r="P6" i="51"/>
  <c r="G23" i="32" s="1"/>
  <c r="I9" i="43" s="1"/>
  <c r="AB6" i="51"/>
  <c r="R6" i="51"/>
  <c r="V6" i="51"/>
  <c r="Z6" i="51"/>
  <c r="AD6" i="51"/>
  <c r="AH6" i="51"/>
  <c r="X6" i="51"/>
  <c r="D6" i="51"/>
  <c r="O6" i="51"/>
  <c r="F23" i="32" s="1"/>
  <c r="H9" i="43" s="1"/>
  <c r="S6" i="51"/>
  <c r="W6" i="51"/>
  <c r="AA6" i="51"/>
  <c r="AE6" i="51"/>
  <c r="AI6" i="51"/>
  <c r="T6" i="51"/>
  <c r="AF6" i="51"/>
  <c r="AK3" i="51"/>
  <c r="AK8" i="51" s="1"/>
  <c r="C32" i="32"/>
  <c r="C18" i="43" s="1"/>
  <c r="O68" i="51"/>
  <c r="F32" i="32" s="1"/>
  <c r="H18" i="43" s="1"/>
  <c r="G367" i="32"/>
  <c r="C16" i="2" s="1"/>
  <c r="G110" i="5"/>
  <c r="I91" i="50"/>
  <c r="H143" i="32" s="1"/>
  <c r="F362" i="32"/>
  <c r="G362" i="32" s="1"/>
  <c r="C11" i="2" s="1"/>
  <c r="B10" i="42"/>
  <c r="F59" i="50"/>
  <c r="E137" i="32" s="1"/>
  <c r="Q58" i="51"/>
  <c r="B17" i="55"/>
  <c r="B8" i="5" s="1"/>
  <c r="D12" i="29"/>
  <c r="P68" i="51"/>
  <c r="G32" i="32" s="1"/>
  <c r="I18" i="43" s="1"/>
  <c r="F359" i="32"/>
  <c r="G359" i="32" s="1"/>
  <c r="H359" i="32" s="1"/>
  <c r="G32" i="55"/>
  <c r="G59" i="50"/>
  <c r="F137" i="32" s="1"/>
  <c r="I59" i="50"/>
  <c r="H137" i="32" s="1"/>
  <c r="I27" i="50"/>
  <c r="H130" i="32" s="1"/>
  <c r="I99" i="50"/>
  <c r="H142" i="32" s="1"/>
  <c r="F361" i="32"/>
  <c r="G361" i="32" s="1"/>
  <c r="C10" i="2" s="1"/>
  <c r="D26" i="29"/>
  <c r="D27" i="29" s="1"/>
  <c r="H29" i="43"/>
  <c r="H37" i="32"/>
  <c r="J23" i="43" s="1"/>
  <c r="Q46" i="51"/>
  <c r="Q49" i="51"/>
  <c r="Q54" i="51"/>
  <c r="Q50" i="51"/>
  <c r="Q48" i="51"/>
  <c r="Q55" i="51"/>
  <c r="Q52" i="51"/>
  <c r="Q56" i="51"/>
  <c r="Q62" i="51"/>
  <c r="Q47" i="51"/>
  <c r="Q57" i="51"/>
  <c r="Q60" i="51"/>
  <c r="I78" i="50"/>
  <c r="H140" i="32" s="1"/>
  <c r="I51" i="50"/>
  <c r="H135" i="32" s="1"/>
  <c r="P43" i="51"/>
  <c r="G30" i="32" s="1"/>
  <c r="I16" i="43" s="1"/>
  <c r="D353" i="32"/>
  <c r="J460" i="32"/>
  <c r="F102" i="32"/>
  <c r="F101" i="32" s="1"/>
  <c r="H102" i="32"/>
  <c r="H101" i="32" s="1"/>
  <c r="G2" i="42"/>
  <c r="G30" i="55"/>
  <c r="G14" i="47" s="1"/>
  <c r="I38" i="50"/>
  <c r="H132" i="32" s="1"/>
  <c r="I33" i="50"/>
  <c r="H131" i="32" s="1"/>
  <c r="J2" i="50"/>
  <c r="J14" i="50" s="1"/>
  <c r="I64" i="50"/>
  <c r="H138" i="32" s="1"/>
  <c r="E99" i="32"/>
  <c r="D9" i="29"/>
  <c r="C136" i="51"/>
  <c r="J102" i="32"/>
  <c r="J101" i="32" s="1"/>
  <c r="I102" i="32"/>
  <c r="I101" i="32" s="1"/>
  <c r="K102" i="32"/>
  <c r="K101" i="32" s="1"/>
  <c r="G102" i="32"/>
  <c r="G101" i="32" s="1"/>
  <c r="G2" i="6"/>
  <c r="G2" i="47"/>
  <c r="D23" i="29"/>
  <c r="D24" i="29" s="1"/>
  <c r="G7" i="5"/>
  <c r="C23" i="32"/>
  <c r="C9" i="43" s="1"/>
  <c r="G32" i="54"/>
  <c r="G2" i="5"/>
  <c r="F41" i="32"/>
  <c r="H27" i="43" s="1"/>
  <c r="G2" i="7"/>
  <c r="G34" i="55"/>
  <c r="G27" i="55"/>
  <c r="G11" i="47" s="1"/>
  <c r="G23" i="55"/>
  <c r="G6" i="47" s="1"/>
  <c r="G22" i="47"/>
  <c r="C7" i="2"/>
  <c r="G6" i="54"/>
  <c r="G44" i="55"/>
  <c r="G6" i="43" s="1"/>
  <c r="H37" i="55"/>
  <c r="G39" i="55"/>
  <c r="G3" i="43" s="1"/>
  <c r="G2" i="43"/>
  <c r="G78" i="5"/>
  <c r="G1" i="47"/>
  <c r="G1" i="2"/>
  <c r="G1" i="7"/>
  <c r="G31" i="54"/>
  <c r="G1" i="42"/>
  <c r="G1" i="6"/>
  <c r="G1" i="5"/>
  <c r="G22" i="32"/>
  <c r="I66" i="43"/>
  <c r="J40" i="55"/>
  <c r="I8" i="54"/>
  <c r="G5" i="6"/>
  <c r="G5" i="5"/>
  <c r="G5" i="42"/>
  <c r="G15" i="43"/>
  <c r="G28" i="43"/>
  <c r="G27" i="43"/>
  <c r="M100" i="32"/>
  <c r="L102" i="32"/>
  <c r="L101" i="32" s="1"/>
  <c r="I4" i="42"/>
  <c r="I4" i="5"/>
  <c r="I16" i="5" s="1"/>
  <c r="I4" i="7"/>
  <c r="I4" i="6"/>
  <c r="I4" i="47"/>
  <c r="I34" i="54"/>
  <c r="I4" i="2"/>
  <c r="G29" i="43"/>
  <c r="G16" i="43"/>
  <c r="H16" i="55"/>
  <c r="H33" i="54"/>
  <c r="H3" i="5"/>
  <c r="H3" i="6"/>
  <c r="H3" i="47"/>
  <c r="H3" i="2"/>
  <c r="H3" i="42"/>
  <c r="H3" i="7"/>
  <c r="G376" i="32"/>
  <c r="C25" i="2" s="1"/>
  <c r="J44" i="50" l="1"/>
  <c r="J49" i="50"/>
  <c r="I134" i="32" s="1"/>
  <c r="AK27" i="51"/>
  <c r="AK28" i="51"/>
  <c r="AK9" i="51"/>
  <c r="AK10" i="51"/>
  <c r="E208" i="59"/>
  <c r="E121" i="32"/>
  <c r="F121" i="32" s="1"/>
  <c r="G121" i="32" s="1"/>
  <c r="H121" i="32" s="1"/>
  <c r="I121" i="32" s="1"/>
  <c r="J121" i="32" s="1"/>
  <c r="K121" i="32" s="1"/>
  <c r="L121" i="32" s="1"/>
  <c r="M121" i="32" s="1"/>
  <c r="N121" i="32" s="1"/>
  <c r="O121" i="32" s="1"/>
  <c r="P121" i="32" s="1"/>
  <c r="Q121" i="32" s="1"/>
  <c r="R121" i="32" s="1"/>
  <c r="S121" i="32" s="1"/>
  <c r="T121" i="32" s="1"/>
  <c r="U121" i="32" s="1"/>
  <c r="V121" i="32" s="1"/>
  <c r="W121" i="32" s="1"/>
  <c r="X121" i="32" s="1"/>
  <c r="Y121" i="32" s="1"/>
  <c r="Z121" i="32" s="1"/>
  <c r="AA121" i="32" s="1"/>
  <c r="AB121" i="32" s="1"/>
  <c r="AC121" i="32" s="1"/>
  <c r="AD121" i="32" s="1"/>
  <c r="AE121" i="32" s="1"/>
  <c r="AF121" i="32" s="1"/>
  <c r="AG121" i="32" s="1"/>
  <c r="AH121" i="32" s="1"/>
  <c r="E105" i="32"/>
  <c r="F105" i="32" s="1"/>
  <c r="G105" i="32" s="1"/>
  <c r="H105" i="32" s="1"/>
  <c r="I105" i="32" s="1"/>
  <c r="J105" i="32" s="1"/>
  <c r="K105" i="32" s="1"/>
  <c r="L105" i="32" s="1"/>
  <c r="M105" i="32" s="1"/>
  <c r="N105" i="32" s="1"/>
  <c r="O105" i="32" s="1"/>
  <c r="P105" i="32" s="1"/>
  <c r="Q105" i="32" s="1"/>
  <c r="R105" i="32" s="1"/>
  <c r="S105" i="32" s="1"/>
  <c r="T105" i="32" s="1"/>
  <c r="U105" i="32" s="1"/>
  <c r="V105" i="32" s="1"/>
  <c r="W105" i="32" s="1"/>
  <c r="X105" i="32" s="1"/>
  <c r="Y105" i="32" s="1"/>
  <c r="Z105" i="32" s="1"/>
  <c r="AA105" i="32" s="1"/>
  <c r="AB105" i="32" s="1"/>
  <c r="AC105" i="32" s="1"/>
  <c r="AD105" i="32" s="1"/>
  <c r="AE105" i="32" s="1"/>
  <c r="AF105" i="32" s="1"/>
  <c r="AG105" i="32" s="1"/>
  <c r="AH105" i="32" s="1"/>
  <c r="AI105" i="32" s="1"/>
  <c r="G36" i="5"/>
  <c r="G51" i="5"/>
  <c r="G17" i="5"/>
  <c r="AJ6" i="51"/>
  <c r="AJ21" i="51"/>
  <c r="AK14" i="51"/>
  <c r="AK73" i="51"/>
  <c r="AK7" i="51"/>
  <c r="AK30" i="51"/>
  <c r="AK18" i="51"/>
  <c r="AK26" i="51"/>
  <c r="AK22" i="51"/>
  <c r="AK16" i="51"/>
  <c r="AK75" i="51"/>
  <c r="AK76" i="51"/>
  <c r="AK20" i="51"/>
  <c r="AK78" i="51"/>
  <c r="AK11" i="51"/>
  <c r="AK77" i="51"/>
  <c r="AK13" i="51"/>
  <c r="AK74" i="51"/>
  <c r="AK29" i="51"/>
  <c r="AK31" i="51"/>
  <c r="AK15" i="51"/>
  <c r="AK23" i="51"/>
  <c r="AK19" i="51"/>
  <c r="AK24" i="51"/>
  <c r="H6" i="55"/>
  <c r="H1" i="2"/>
  <c r="J4" i="43"/>
  <c r="J42" i="55"/>
  <c r="J5" i="43" s="1"/>
  <c r="AK93" i="51"/>
  <c r="AK59" i="51"/>
  <c r="C25" i="32"/>
  <c r="C11" i="43" s="1"/>
  <c r="N17" i="51"/>
  <c r="E25" i="32" s="1"/>
  <c r="G11" i="43" s="1"/>
  <c r="P25" i="51"/>
  <c r="G27" i="32" s="1"/>
  <c r="I13" i="43" s="1"/>
  <c r="N25" i="51"/>
  <c r="E27" i="32" s="1"/>
  <c r="G13" i="43" s="1"/>
  <c r="P17" i="51"/>
  <c r="G25" i="32" s="1"/>
  <c r="I11" i="43" s="1"/>
  <c r="I129" i="32"/>
  <c r="AK61" i="51"/>
  <c r="AK51" i="51"/>
  <c r="B26" i="55"/>
  <c r="J26" i="55" s="1"/>
  <c r="H18" i="29"/>
  <c r="C254" i="32"/>
  <c r="B27" i="55"/>
  <c r="O17" i="51"/>
  <c r="F25" i="32" s="1"/>
  <c r="H11" i="43" s="1"/>
  <c r="D17" i="51"/>
  <c r="H360" i="32"/>
  <c r="AI25" i="51"/>
  <c r="Y25" i="51"/>
  <c r="D25" i="51"/>
  <c r="U25" i="51"/>
  <c r="O25" i="51"/>
  <c r="F27" i="32" s="1"/>
  <c r="H13" i="43" s="1"/>
  <c r="AF25" i="51"/>
  <c r="AH25" i="51"/>
  <c r="AE25" i="51"/>
  <c r="T25" i="51"/>
  <c r="AD25" i="51"/>
  <c r="AC25" i="51"/>
  <c r="AB25" i="51"/>
  <c r="AA25" i="51"/>
  <c r="Z25" i="51"/>
  <c r="AG25" i="51"/>
  <c r="R25" i="51"/>
  <c r="Q25" i="51"/>
  <c r="H27" i="32" s="1"/>
  <c r="J13" i="43" s="1"/>
  <c r="V25" i="51"/>
  <c r="X25" i="51"/>
  <c r="AJ25" i="51"/>
  <c r="W25" i="51"/>
  <c r="AL3" i="51"/>
  <c r="AL8" i="51" s="1"/>
  <c r="E23" i="32"/>
  <c r="G9" i="43" s="1"/>
  <c r="D12" i="51"/>
  <c r="O12" i="51"/>
  <c r="F24" i="32" s="1"/>
  <c r="H10" i="43" s="1"/>
  <c r="S12" i="51"/>
  <c r="J24" i="32" s="1"/>
  <c r="L10" i="43" s="1"/>
  <c r="W12" i="51"/>
  <c r="N24" i="32" s="1"/>
  <c r="P10" i="43" s="1"/>
  <c r="AA12" i="51"/>
  <c r="R24" i="32" s="1"/>
  <c r="T10" i="43" s="1"/>
  <c r="AE12" i="51"/>
  <c r="V24" i="32" s="1"/>
  <c r="X10" i="43" s="1"/>
  <c r="AI12" i="51"/>
  <c r="Z24" i="32" s="1"/>
  <c r="AB10" i="43" s="1"/>
  <c r="V12" i="51"/>
  <c r="M24" i="32" s="1"/>
  <c r="O10" i="43" s="1"/>
  <c r="AH12" i="51"/>
  <c r="Y24" i="32" s="1"/>
  <c r="AA10" i="43" s="1"/>
  <c r="P12" i="51"/>
  <c r="G24" i="32" s="1"/>
  <c r="I10" i="43" s="1"/>
  <c r="T12" i="51"/>
  <c r="K24" i="32" s="1"/>
  <c r="M10" i="43" s="1"/>
  <c r="X12" i="51"/>
  <c r="O24" i="32" s="1"/>
  <c r="Q10" i="43" s="1"/>
  <c r="AB12" i="51"/>
  <c r="S24" i="32" s="1"/>
  <c r="U10" i="43" s="1"/>
  <c r="AF12" i="51"/>
  <c r="W24" i="32" s="1"/>
  <c r="Y10" i="43" s="1"/>
  <c r="AJ12" i="51"/>
  <c r="AA24" i="32" s="1"/>
  <c r="AC10" i="43" s="1"/>
  <c r="R12" i="51"/>
  <c r="I24" i="32" s="1"/>
  <c r="K10" i="43" s="1"/>
  <c r="AD12" i="51"/>
  <c r="U24" i="32" s="1"/>
  <c r="W10" i="43" s="1"/>
  <c r="Q12" i="51"/>
  <c r="H24" i="32" s="1"/>
  <c r="J10" i="43" s="1"/>
  <c r="U12" i="51"/>
  <c r="L24" i="32" s="1"/>
  <c r="N10" i="43" s="1"/>
  <c r="Y12" i="51"/>
  <c r="P24" i="32" s="1"/>
  <c r="R10" i="43" s="1"/>
  <c r="AC12" i="51"/>
  <c r="T24" i="32" s="1"/>
  <c r="V10" i="43" s="1"/>
  <c r="AG12" i="51"/>
  <c r="X24" i="32" s="1"/>
  <c r="Z10" i="43" s="1"/>
  <c r="N12" i="51"/>
  <c r="E24" i="32" s="1"/>
  <c r="G10" i="43" s="1"/>
  <c r="Z12" i="51"/>
  <c r="Q24" i="32" s="1"/>
  <c r="S10" i="43" s="1"/>
  <c r="Q17" i="51"/>
  <c r="H25" i="32" s="1"/>
  <c r="J11" i="43" s="1"/>
  <c r="H367" i="32"/>
  <c r="C24" i="32"/>
  <c r="C10" i="43" s="1"/>
  <c r="C27" i="32"/>
  <c r="C13" i="43" s="1"/>
  <c r="H362" i="32"/>
  <c r="Q39" i="51"/>
  <c r="H29" i="32" s="1"/>
  <c r="J15" i="43" s="1"/>
  <c r="C57" i="43"/>
  <c r="B27" i="2"/>
  <c r="B23" i="2"/>
  <c r="B26" i="2"/>
  <c r="B28" i="2"/>
  <c r="B25" i="2"/>
  <c r="B24" i="2"/>
  <c r="E26" i="32"/>
  <c r="G12" i="43" s="1"/>
  <c r="H17" i="55"/>
  <c r="H8" i="5" s="1"/>
  <c r="G17" i="55"/>
  <c r="G8" i="5" s="1"/>
  <c r="D214" i="32"/>
  <c r="B21" i="55" s="1"/>
  <c r="H21" i="55" s="1"/>
  <c r="H8" i="47" s="1"/>
  <c r="H12" i="29"/>
  <c r="B19" i="55"/>
  <c r="H19" i="55" s="1"/>
  <c r="H22" i="55" s="1"/>
  <c r="H11" i="5" s="1"/>
  <c r="H33" i="5" s="1"/>
  <c r="D346" i="32"/>
  <c r="D180" i="32"/>
  <c r="B23" i="55" s="1"/>
  <c r="C112" i="50"/>
  <c r="G73" i="50" s="1"/>
  <c r="G72" i="50" s="1"/>
  <c r="F139" i="32" s="1"/>
  <c r="B37" i="7"/>
  <c r="G37" i="7" s="1"/>
  <c r="D224" i="32"/>
  <c r="B20" i="55" s="1"/>
  <c r="Q68" i="51"/>
  <c r="H32" i="32" s="1"/>
  <c r="J18" i="43" s="1"/>
  <c r="G26" i="32"/>
  <c r="I12" i="43" s="1"/>
  <c r="F26" i="32"/>
  <c r="H12" i="43" s="1"/>
  <c r="C26" i="32"/>
  <c r="C12" i="43" s="1"/>
  <c r="H26" i="32"/>
  <c r="J12" i="43" s="1"/>
  <c r="Q43" i="51"/>
  <c r="H30" i="32" s="1"/>
  <c r="J16" i="43" s="1"/>
  <c r="R47" i="51"/>
  <c r="R46" i="51"/>
  <c r="R60" i="51"/>
  <c r="R56" i="51"/>
  <c r="R48" i="51"/>
  <c r="R50" i="51"/>
  <c r="R55" i="51"/>
  <c r="I23" i="32"/>
  <c r="K9" i="43" s="1"/>
  <c r="R52" i="51"/>
  <c r="R57" i="51"/>
  <c r="R45" i="51"/>
  <c r="R58" i="51"/>
  <c r="R62" i="51"/>
  <c r="I26" i="32"/>
  <c r="K12" i="43" s="1"/>
  <c r="R54" i="51"/>
  <c r="R49" i="51"/>
  <c r="I37" i="32"/>
  <c r="K23" i="43" s="1"/>
  <c r="F99" i="32"/>
  <c r="J38" i="50"/>
  <c r="I132" i="32" s="1"/>
  <c r="J33" i="50"/>
  <c r="I131" i="32" s="1"/>
  <c r="J99" i="50"/>
  <c r="I142" i="32" s="1"/>
  <c r="J59" i="50"/>
  <c r="I137" i="32" s="1"/>
  <c r="K2" i="50"/>
  <c r="K14" i="50" s="1"/>
  <c r="J64" i="50"/>
  <c r="I138" i="32" s="1"/>
  <c r="J51" i="50"/>
  <c r="I135" i="32" s="1"/>
  <c r="J78" i="50"/>
  <c r="I140" i="32" s="1"/>
  <c r="J91" i="50"/>
  <c r="I143" i="32" s="1"/>
  <c r="J27" i="50"/>
  <c r="I130" i="32" s="1"/>
  <c r="J121" i="51"/>
  <c r="C118" i="51"/>
  <c r="C43" i="32" s="1"/>
  <c r="G152" i="32" s="1"/>
  <c r="B70" i="5" s="1"/>
  <c r="D121" i="51"/>
  <c r="H121" i="51"/>
  <c r="G30" i="47"/>
  <c r="G32" i="47" s="1"/>
  <c r="G73" i="5" s="1"/>
  <c r="G124" i="5"/>
  <c r="G12" i="42"/>
  <c r="G6" i="5"/>
  <c r="G6" i="6"/>
  <c r="G19" i="6" s="1"/>
  <c r="G6" i="42"/>
  <c r="G10" i="2"/>
  <c r="J8" i="54"/>
  <c r="H22" i="32"/>
  <c r="K40" i="55"/>
  <c r="G7" i="54"/>
  <c r="H1" i="43"/>
  <c r="H5" i="54"/>
  <c r="H38" i="55"/>
  <c r="G41" i="32"/>
  <c r="I27" i="43" s="1"/>
  <c r="G43" i="32"/>
  <c r="I29" i="43" s="1"/>
  <c r="G42" i="32"/>
  <c r="I28" i="43" s="1"/>
  <c r="G23" i="42"/>
  <c r="G50" i="5"/>
  <c r="G59" i="5"/>
  <c r="G47" i="5"/>
  <c r="G54" i="5"/>
  <c r="G49" i="5"/>
  <c r="G56" i="5"/>
  <c r="G55" i="5"/>
  <c r="G61" i="5"/>
  <c r="G52" i="5"/>
  <c r="G53" i="5"/>
  <c r="G45" i="5"/>
  <c r="G48" i="5"/>
  <c r="G58" i="5"/>
  <c r="G60" i="5"/>
  <c r="G46" i="5"/>
  <c r="G57" i="5"/>
  <c r="H376" i="32"/>
  <c r="H92" i="5"/>
  <c r="H78" i="5"/>
  <c r="H361" i="32"/>
  <c r="C8" i="2"/>
  <c r="I33" i="54"/>
  <c r="I3" i="5"/>
  <c r="I3" i="7"/>
  <c r="I17" i="55"/>
  <c r="I8" i="5" s="1"/>
  <c r="I3" i="42"/>
  <c r="I3" i="6"/>
  <c r="I3" i="47"/>
  <c r="I3" i="2"/>
  <c r="I16" i="55"/>
  <c r="H69" i="47"/>
  <c r="H22" i="47"/>
  <c r="H7" i="5"/>
  <c r="H7" i="42"/>
  <c r="J4" i="47"/>
  <c r="J4" i="5"/>
  <c r="J16" i="5" s="1"/>
  <c r="J34" i="54"/>
  <c r="J4" i="6"/>
  <c r="J4" i="2"/>
  <c r="J4" i="7"/>
  <c r="J4" i="42"/>
  <c r="N100" i="32"/>
  <c r="M102" i="32"/>
  <c r="M101" i="32" s="1"/>
  <c r="H1" i="5"/>
  <c r="H31" i="54"/>
  <c r="H1" i="42"/>
  <c r="H1" i="7"/>
  <c r="H1" i="6"/>
  <c r="H1" i="47"/>
  <c r="H5" i="42"/>
  <c r="H5" i="5"/>
  <c r="H36" i="5" s="1"/>
  <c r="H5" i="6"/>
  <c r="J129" i="32" l="1"/>
  <c r="K49" i="50"/>
  <c r="J134" i="32" s="1"/>
  <c r="K44" i="50"/>
  <c r="AL27" i="51"/>
  <c r="AL28" i="51"/>
  <c r="AL9" i="51"/>
  <c r="AL10" i="51"/>
  <c r="C79" i="51"/>
  <c r="F80" i="51"/>
  <c r="H80" i="51"/>
  <c r="J80" i="51"/>
  <c r="H38" i="29"/>
  <c r="D80" i="51"/>
  <c r="F369" i="32"/>
  <c r="G369" i="32" s="1"/>
  <c r="C18" i="2" s="1"/>
  <c r="G18" i="2" s="1"/>
  <c r="H17" i="5"/>
  <c r="G18" i="5"/>
  <c r="G90" i="42" s="1"/>
  <c r="AK21" i="51"/>
  <c r="AK6" i="51"/>
  <c r="AK12" i="51"/>
  <c r="AB24" i="32" s="1"/>
  <c r="AD10" i="43" s="1"/>
  <c r="AL77" i="51"/>
  <c r="AL13" i="51"/>
  <c r="AL23" i="51"/>
  <c r="AL29" i="51"/>
  <c r="AL30" i="51"/>
  <c r="AL15" i="51"/>
  <c r="AL74" i="51"/>
  <c r="AL18" i="51"/>
  <c r="AL26" i="51"/>
  <c r="AL22" i="51"/>
  <c r="AL73" i="51"/>
  <c r="AL7" i="51"/>
  <c r="AL76" i="51"/>
  <c r="AL11" i="51"/>
  <c r="AL20" i="51"/>
  <c r="AL16" i="51"/>
  <c r="AL24" i="51"/>
  <c r="AL75" i="51"/>
  <c r="AL78" i="51"/>
  <c r="AL31" i="51"/>
  <c r="AL14" i="51"/>
  <c r="AL19" i="51"/>
  <c r="K4" i="43"/>
  <c r="K42" i="55"/>
  <c r="K5" i="43" s="1"/>
  <c r="AL93" i="51"/>
  <c r="AL59" i="51"/>
  <c r="G38" i="5"/>
  <c r="G89" i="42" s="1"/>
  <c r="H9" i="55"/>
  <c r="I5" i="55"/>
  <c r="G23" i="5"/>
  <c r="G28" i="6"/>
  <c r="G28" i="55"/>
  <c r="G12" i="47" s="1"/>
  <c r="AL61" i="51"/>
  <c r="AL51" i="51"/>
  <c r="B13" i="5"/>
  <c r="B10" i="47"/>
  <c r="G26" i="55"/>
  <c r="H26" i="55"/>
  <c r="I26" i="55"/>
  <c r="G31" i="5"/>
  <c r="AK25" i="51"/>
  <c r="R17" i="51"/>
  <c r="AM3" i="51"/>
  <c r="AM8" i="51" s="1"/>
  <c r="B10" i="5"/>
  <c r="D184" i="32"/>
  <c r="H13" i="29"/>
  <c r="I19" i="55"/>
  <c r="I22" i="55" s="1"/>
  <c r="I11" i="5" s="1"/>
  <c r="I33" i="5" s="1"/>
  <c r="B8" i="47"/>
  <c r="I21" i="55"/>
  <c r="I8" i="47" s="1"/>
  <c r="G19" i="55"/>
  <c r="G22" i="55" s="1"/>
  <c r="H20" i="55"/>
  <c r="H7" i="47" s="1"/>
  <c r="H83" i="47" s="1"/>
  <c r="G24" i="55"/>
  <c r="G12" i="5" s="1"/>
  <c r="H10" i="5"/>
  <c r="J21" i="55"/>
  <c r="J8" i="47" s="1"/>
  <c r="G21" i="55"/>
  <c r="G8" i="47" s="1"/>
  <c r="H37" i="7"/>
  <c r="J19" i="55"/>
  <c r="J22" i="55" s="1"/>
  <c r="J11" i="5" s="1"/>
  <c r="J33" i="5" s="1"/>
  <c r="I37" i="7"/>
  <c r="H5" i="47"/>
  <c r="H40" i="47" s="1"/>
  <c r="G99" i="32"/>
  <c r="J73" i="50"/>
  <c r="J72" i="50" s="1"/>
  <c r="I139" i="32" s="1"/>
  <c r="I73" i="50"/>
  <c r="I72" i="50" s="1"/>
  <c r="H139" i="32" s="1"/>
  <c r="F73" i="50"/>
  <c r="F72" i="50" s="1"/>
  <c r="E139" i="32" s="1"/>
  <c r="H73" i="50"/>
  <c r="H72" i="50" s="1"/>
  <c r="G139" i="32" s="1"/>
  <c r="H28" i="55"/>
  <c r="H14" i="5" s="1"/>
  <c r="H27" i="55"/>
  <c r="H11" i="47" s="1"/>
  <c r="R39" i="51"/>
  <c r="I29" i="32" s="1"/>
  <c r="K15" i="43" s="1"/>
  <c r="H30" i="55"/>
  <c r="H14" i="47" s="1"/>
  <c r="I27" i="32"/>
  <c r="K13" i="43" s="1"/>
  <c r="R68" i="51"/>
  <c r="I32" i="32" s="1"/>
  <c r="K18" i="43" s="1"/>
  <c r="J26" i="32"/>
  <c r="L12" i="43" s="1"/>
  <c r="J23" i="32"/>
  <c r="L9" i="43" s="1"/>
  <c r="S50" i="51"/>
  <c r="S47" i="51"/>
  <c r="S57" i="51"/>
  <c r="S49" i="51"/>
  <c r="J37" i="32"/>
  <c r="L23" i="43" s="1"/>
  <c r="S46" i="51"/>
  <c r="S60" i="51"/>
  <c r="S52" i="51"/>
  <c r="S58" i="51"/>
  <c r="S62" i="51"/>
  <c r="S54" i="51"/>
  <c r="S55" i="51"/>
  <c r="S56" i="51"/>
  <c r="S45" i="51"/>
  <c r="S48" i="51"/>
  <c r="R43" i="51"/>
  <c r="I30" i="32" s="1"/>
  <c r="K16" i="43" s="1"/>
  <c r="H31" i="55"/>
  <c r="H2" i="47"/>
  <c r="H23" i="55"/>
  <c r="H6" i="47" s="1"/>
  <c r="H32" i="54"/>
  <c r="H2" i="2"/>
  <c r="H34" i="55"/>
  <c r="H2" i="5"/>
  <c r="H24" i="55"/>
  <c r="H12" i="5" s="1"/>
  <c r="H2" i="6"/>
  <c r="H2" i="7"/>
  <c r="H2" i="42"/>
  <c r="K38" i="50"/>
  <c r="J132" i="32" s="1"/>
  <c r="K99" i="50"/>
  <c r="J142" i="32" s="1"/>
  <c r="K27" i="50"/>
  <c r="J130" i="32" s="1"/>
  <c r="K91" i="50"/>
  <c r="J143" i="32" s="1"/>
  <c r="L2" i="50"/>
  <c r="L14" i="50" s="1"/>
  <c r="K59" i="50"/>
  <c r="J137" i="32" s="1"/>
  <c r="K64" i="50"/>
  <c r="J138" i="32" s="1"/>
  <c r="K51" i="50"/>
  <c r="J135" i="32" s="1"/>
  <c r="K33" i="50"/>
  <c r="J131" i="32" s="1"/>
  <c r="K78" i="50"/>
  <c r="J140" i="32" s="1"/>
  <c r="K73" i="50"/>
  <c r="K72" i="50" s="1"/>
  <c r="J139" i="32" s="1"/>
  <c r="F378" i="32"/>
  <c r="C29" i="43"/>
  <c r="O40" i="29"/>
  <c r="G8" i="2"/>
  <c r="G20" i="6"/>
  <c r="G21" i="6" s="1"/>
  <c r="G24" i="2"/>
  <c r="G27" i="2"/>
  <c r="G7" i="2"/>
  <c r="G26" i="2"/>
  <c r="G16" i="2"/>
  <c r="G21" i="2"/>
  <c r="G13" i="2"/>
  <c r="G9" i="2"/>
  <c r="G11" i="2"/>
  <c r="G14" i="2"/>
  <c r="G23" i="2"/>
  <c r="G15" i="2"/>
  <c r="G70" i="42"/>
  <c r="G34" i="42"/>
  <c r="G52" i="42"/>
  <c r="G64" i="5"/>
  <c r="G42" i="42"/>
  <c r="G78" i="42"/>
  <c r="G60" i="42"/>
  <c r="H43" i="32"/>
  <c r="J29" i="43" s="1"/>
  <c r="H42" i="32"/>
  <c r="J28" i="43" s="1"/>
  <c r="H41" i="32"/>
  <c r="J27" i="43" s="1"/>
  <c r="H44" i="55"/>
  <c r="H6" i="43" s="1"/>
  <c r="H6" i="54"/>
  <c r="I37" i="55"/>
  <c r="H39" i="55"/>
  <c r="H3" i="43" s="1"/>
  <c r="H2" i="43"/>
  <c r="K8" i="54"/>
  <c r="L40" i="55"/>
  <c r="I22" i="32"/>
  <c r="G25" i="2"/>
  <c r="I5" i="5"/>
  <c r="I5" i="42"/>
  <c r="I5" i="6"/>
  <c r="I78" i="5"/>
  <c r="I92" i="5"/>
  <c r="O100" i="32"/>
  <c r="N102" i="32"/>
  <c r="N101" i="32" s="1"/>
  <c r="I7" i="42"/>
  <c r="I7" i="5"/>
  <c r="I22" i="47"/>
  <c r="I69" i="47"/>
  <c r="J13" i="5"/>
  <c r="J10" i="47"/>
  <c r="J3" i="5"/>
  <c r="J17" i="55"/>
  <c r="J8" i="5" s="1"/>
  <c r="J3" i="47"/>
  <c r="J3" i="2"/>
  <c r="J16" i="55"/>
  <c r="J33" i="54"/>
  <c r="J3" i="42"/>
  <c r="J3" i="7"/>
  <c r="J37" i="7" s="1"/>
  <c r="J3" i="6"/>
  <c r="K4" i="42"/>
  <c r="K4" i="2"/>
  <c r="K4" i="5"/>
  <c r="K16" i="5" s="1"/>
  <c r="K21" i="55"/>
  <c r="K8" i="47" s="1"/>
  <c r="K34" i="54"/>
  <c r="K19" i="55"/>
  <c r="K4" i="47"/>
  <c r="K4" i="6"/>
  <c r="K4" i="7"/>
  <c r="K26" i="55"/>
  <c r="AM79" i="51" l="1"/>
  <c r="AD34" i="32" s="1"/>
  <c r="AF20" i="43" s="1"/>
  <c r="AA79" i="51"/>
  <c r="R34" i="32" s="1"/>
  <c r="T20" i="43" s="1"/>
  <c r="K129" i="32"/>
  <c r="L49" i="50"/>
  <c r="K134" i="32" s="1"/>
  <c r="L44" i="50"/>
  <c r="AM27" i="51"/>
  <c r="AM28" i="51"/>
  <c r="C34" i="32"/>
  <c r="C20" i="43" s="1"/>
  <c r="AH79" i="51"/>
  <c r="Y34" i="32" s="1"/>
  <c r="AA20" i="43" s="1"/>
  <c r="U79" i="51"/>
  <c r="L34" i="32" s="1"/>
  <c r="N20" i="43" s="1"/>
  <c r="AF79" i="51"/>
  <c r="W34" i="32" s="1"/>
  <c r="Y20" i="43" s="1"/>
  <c r="AJ79" i="51"/>
  <c r="AA34" i="32" s="1"/>
  <c r="AC20" i="43" s="1"/>
  <c r="AD79" i="51"/>
  <c r="U34" i="32" s="1"/>
  <c r="W20" i="43" s="1"/>
  <c r="AL79" i="51"/>
  <c r="AC34" i="32" s="1"/>
  <c r="AE20" i="43" s="1"/>
  <c r="N79" i="51"/>
  <c r="E34" i="32" s="1"/>
  <c r="G20" i="43" s="1"/>
  <c r="AI79" i="51"/>
  <c r="Z34" i="32" s="1"/>
  <c r="AB20" i="43" s="1"/>
  <c r="AM9" i="51"/>
  <c r="AM10" i="51"/>
  <c r="AO79" i="51"/>
  <c r="AF34" i="32" s="1"/>
  <c r="AH20" i="43" s="1"/>
  <c r="T79" i="51"/>
  <c r="K34" i="32" s="1"/>
  <c r="M20" i="43" s="1"/>
  <c r="I36" i="5"/>
  <c r="AQ79" i="51"/>
  <c r="AH34" i="32" s="1"/>
  <c r="AJ20" i="43" s="1"/>
  <c r="V79" i="51"/>
  <c r="M34" i="32" s="1"/>
  <c r="O20" i="43" s="1"/>
  <c r="Y79" i="51"/>
  <c r="P34" i="32" s="1"/>
  <c r="R20" i="43" s="1"/>
  <c r="AN79" i="51"/>
  <c r="AE34" i="32" s="1"/>
  <c r="AG20" i="43" s="1"/>
  <c r="W79" i="51"/>
  <c r="N34" i="32" s="1"/>
  <c r="P20" i="43" s="1"/>
  <c r="D79" i="51"/>
  <c r="Z79" i="51"/>
  <c r="Q34" i="32" s="1"/>
  <c r="S20" i="43" s="1"/>
  <c r="P79" i="51"/>
  <c r="G34" i="32" s="1"/>
  <c r="I20" i="43" s="1"/>
  <c r="AB79" i="51"/>
  <c r="S34" i="32" s="1"/>
  <c r="U20" i="43" s="1"/>
  <c r="S79" i="51"/>
  <c r="J34" i="32" s="1"/>
  <c r="L20" i="43" s="1"/>
  <c r="Q79" i="51"/>
  <c r="H34" i="32" s="1"/>
  <c r="J20" i="43" s="1"/>
  <c r="AC79" i="51"/>
  <c r="T34" i="32" s="1"/>
  <c r="V20" i="43" s="1"/>
  <c r="O79" i="51"/>
  <c r="F34" i="32" s="1"/>
  <c r="H20" i="43" s="1"/>
  <c r="AE79" i="51"/>
  <c r="V34" i="32" s="1"/>
  <c r="X20" i="43" s="1"/>
  <c r="R79" i="51"/>
  <c r="I34" i="32" s="1"/>
  <c r="K20" i="43" s="1"/>
  <c r="AG79" i="51"/>
  <c r="X34" i="32" s="1"/>
  <c r="Z20" i="43" s="1"/>
  <c r="AK79" i="51"/>
  <c r="AB34" i="32" s="1"/>
  <c r="AD20" i="43" s="1"/>
  <c r="X79" i="51"/>
  <c r="O34" i="32" s="1"/>
  <c r="Q20" i="43" s="1"/>
  <c r="AP79" i="51"/>
  <c r="AG34" i="32" s="1"/>
  <c r="AI20" i="43" s="1"/>
  <c r="H369" i="32"/>
  <c r="I17" i="5"/>
  <c r="AL6" i="51"/>
  <c r="AL21" i="51"/>
  <c r="AM15" i="51"/>
  <c r="AM74" i="51"/>
  <c r="AM11" i="51"/>
  <c r="AM75" i="51"/>
  <c r="AM19" i="51"/>
  <c r="AM23" i="51"/>
  <c r="AM7" i="51"/>
  <c r="AM76" i="51"/>
  <c r="AM18" i="51"/>
  <c r="AM31" i="51"/>
  <c r="AM30" i="51"/>
  <c r="AM20" i="51"/>
  <c r="AM78" i="51"/>
  <c r="AM14" i="51"/>
  <c r="AM22" i="51"/>
  <c r="AM26" i="51"/>
  <c r="AM13" i="51"/>
  <c r="AM16" i="51"/>
  <c r="AM77" i="51"/>
  <c r="AM24" i="51"/>
  <c r="AM73" i="51"/>
  <c r="AM29" i="51"/>
  <c r="AL12" i="51"/>
  <c r="AC24" i="32" s="1"/>
  <c r="I1" i="42"/>
  <c r="I6" i="55"/>
  <c r="L4" i="43"/>
  <c r="L42" i="55"/>
  <c r="L5" i="43" s="1"/>
  <c r="AM93" i="51"/>
  <c r="AM59" i="51"/>
  <c r="D241" i="32"/>
  <c r="H25" i="29"/>
  <c r="B129" i="5"/>
  <c r="G14" i="5"/>
  <c r="G66" i="5"/>
  <c r="AM51" i="51"/>
  <c r="AM61" i="51"/>
  <c r="H10" i="47"/>
  <c r="H13" i="5"/>
  <c r="G10" i="47"/>
  <c r="G13" i="5"/>
  <c r="I13" i="5"/>
  <c r="I10" i="47"/>
  <c r="G11" i="5"/>
  <c r="G33" i="5" s="1"/>
  <c r="S39" i="51"/>
  <c r="J29" i="32" s="1"/>
  <c r="L15" i="43" s="1"/>
  <c r="AL25" i="51"/>
  <c r="S17" i="51"/>
  <c r="J25" i="32" s="1"/>
  <c r="L11" i="43" s="1"/>
  <c r="AN3" i="51"/>
  <c r="AN8" i="51" s="1"/>
  <c r="I25" i="32"/>
  <c r="K11" i="43" s="1"/>
  <c r="I5" i="47"/>
  <c r="I36" i="47" s="1"/>
  <c r="G20" i="55"/>
  <c r="G7" i="47" s="1"/>
  <c r="G83" i="47" s="1"/>
  <c r="G58" i="47" s="1"/>
  <c r="G47" i="47" s="1"/>
  <c r="I10" i="5"/>
  <c r="I20" i="55"/>
  <c r="I7" i="47" s="1"/>
  <c r="I83" i="47" s="1"/>
  <c r="G9" i="47"/>
  <c r="G20" i="47" s="1"/>
  <c r="G5" i="47"/>
  <c r="G40" i="47" s="1"/>
  <c r="G10" i="5"/>
  <c r="G150" i="5" s="1"/>
  <c r="J10" i="5"/>
  <c r="J5" i="47"/>
  <c r="H12" i="47"/>
  <c r="J20" i="55"/>
  <c r="J7" i="47" s="1"/>
  <c r="J83" i="47" s="1"/>
  <c r="H37" i="47"/>
  <c r="H36" i="47"/>
  <c r="H9" i="47"/>
  <c r="H99" i="32"/>
  <c r="I1" i="2"/>
  <c r="I1" i="47"/>
  <c r="H32" i="55"/>
  <c r="I1" i="5"/>
  <c r="I1" i="6"/>
  <c r="I31" i="54"/>
  <c r="H124" i="5"/>
  <c r="S68" i="51"/>
  <c r="J32" i="32" s="1"/>
  <c r="L18" i="43" s="1"/>
  <c r="T58" i="51"/>
  <c r="K37" i="32"/>
  <c r="M23" i="43" s="1"/>
  <c r="T62" i="51"/>
  <c r="T45" i="51"/>
  <c r="T55" i="51"/>
  <c r="T54" i="51"/>
  <c r="T57" i="51"/>
  <c r="T46" i="51"/>
  <c r="T49" i="51"/>
  <c r="K23" i="32"/>
  <c r="M9" i="43" s="1"/>
  <c r="T48" i="51"/>
  <c r="T60" i="51"/>
  <c r="T56" i="51"/>
  <c r="T52" i="51"/>
  <c r="K26" i="32"/>
  <c r="M12" i="43" s="1"/>
  <c r="T47" i="51"/>
  <c r="T50" i="51"/>
  <c r="S43" i="51"/>
  <c r="J30" i="32" s="1"/>
  <c r="L16" i="43" s="1"/>
  <c r="J27" i="32"/>
  <c r="L13" i="43" s="1"/>
  <c r="I1" i="7"/>
  <c r="H12" i="42"/>
  <c r="H70" i="42" s="1"/>
  <c r="L27" i="50"/>
  <c r="K130" i="32" s="1"/>
  <c r="L78" i="50"/>
  <c r="K140" i="32" s="1"/>
  <c r="L91" i="50"/>
  <c r="K143" i="32" s="1"/>
  <c r="L51" i="50"/>
  <c r="K135" i="32" s="1"/>
  <c r="L33" i="50"/>
  <c r="K131" i="32" s="1"/>
  <c r="L99" i="50"/>
  <c r="K142" i="32" s="1"/>
  <c r="L59" i="50"/>
  <c r="K137" i="32" s="1"/>
  <c r="L73" i="50"/>
  <c r="L72" i="50" s="1"/>
  <c r="K139" i="32" s="1"/>
  <c r="L64" i="50"/>
  <c r="K138" i="32" s="1"/>
  <c r="M2" i="50"/>
  <c r="M14" i="50" s="1"/>
  <c r="L38" i="50"/>
  <c r="K132" i="32" s="1"/>
  <c r="K20" i="55"/>
  <c r="K7" i="47" s="1"/>
  <c r="K83" i="47" s="1"/>
  <c r="K22" i="55"/>
  <c r="K11" i="5" s="1"/>
  <c r="K33" i="5" s="1"/>
  <c r="I38" i="55"/>
  <c r="I1" i="43"/>
  <c r="I5" i="54"/>
  <c r="L8" i="54"/>
  <c r="M40" i="55"/>
  <c r="J22" i="32"/>
  <c r="I43" i="32"/>
  <c r="K29" i="43" s="1"/>
  <c r="I42" i="32"/>
  <c r="K28" i="43" s="1"/>
  <c r="I41" i="32"/>
  <c r="K27" i="43" s="1"/>
  <c r="H7" i="54"/>
  <c r="K10" i="47"/>
  <c r="K13" i="5"/>
  <c r="K33" i="54"/>
  <c r="K3" i="42"/>
  <c r="K3" i="47"/>
  <c r="K16" i="55"/>
  <c r="K3" i="7"/>
  <c r="K37" i="7" s="1"/>
  <c r="K3" i="5"/>
  <c r="K3" i="2"/>
  <c r="K17" i="55"/>
  <c r="K8" i="5" s="1"/>
  <c r="K3" i="6"/>
  <c r="L4" i="5"/>
  <c r="L16" i="5" s="1"/>
  <c r="L21" i="55"/>
  <c r="L8" i="47" s="1"/>
  <c r="L4" i="6"/>
  <c r="L4" i="7"/>
  <c r="L19" i="55"/>
  <c r="L22" i="55" s="1"/>
  <c r="L11" i="5" s="1"/>
  <c r="L33" i="5" s="1"/>
  <c r="L4" i="42"/>
  <c r="L26" i="55"/>
  <c r="L34" i="54"/>
  <c r="L4" i="47"/>
  <c r="L4" i="2"/>
  <c r="J7" i="5"/>
  <c r="J7" i="42"/>
  <c r="J93" i="47"/>
  <c r="J94" i="47" s="1"/>
  <c r="J92" i="5"/>
  <c r="J78" i="5"/>
  <c r="K10" i="5"/>
  <c r="K5" i="47"/>
  <c r="J5" i="6"/>
  <c r="J5" i="5"/>
  <c r="J5" i="42"/>
  <c r="J69" i="47"/>
  <c r="J22" i="47"/>
  <c r="P100" i="32"/>
  <c r="O102" i="32"/>
  <c r="L129" i="32" l="1"/>
  <c r="M49" i="50"/>
  <c r="L134" i="32" s="1"/>
  <c r="M44" i="50"/>
  <c r="AN27" i="51"/>
  <c r="AN28" i="51"/>
  <c r="AN9" i="51"/>
  <c r="AN10" i="51"/>
  <c r="J36" i="5"/>
  <c r="D20" i="43"/>
  <c r="D34" i="32"/>
  <c r="J17" i="5"/>
  <c r="AM6" i="51"/>
  <c r="AM21" i="51"/>
  <c r="AM12" i="51"/>
  <c r="AD24" i="32" s="1"/>
  <c r="AF10" i="43" s="1"/>
  <c r="AN78" i="51"/>
  <c r="AN14" i="51"/>
  <c r="AN73" i="51"/>
  <c r="AN24" i="51"/>
  <c r="AN29" i="51"/>
  <c r="AN31" i="51"/>
  <c r="AN16" i="51"/>
  <c r="AN75" i="51"/>
  <c r="AN19" i="51"/>
  <c r="AN7" i="51"/>
  <c r="AN15" i="51"/>
  <c r="AN23" i="51"/>
  <c r="AN74" i="51"/>
  <c r="AN11" i="51"/>
  <c r="AN77" i="51"/>
  <c r="AN30" i="51"/>
  <c r="AN13" i="51"/>
  <c r="AN18" i="51"/>
  <c r="AN26" i="51"/>
  <c r="AN76" i="51"/>
  <c r="AN22" i="51"/>
  <c r="AN20" i="51"/>
  <c r="AE10" i="43"/>
  <c r="M4" i="43"/>
  <c r="M42" i="55"/>
  <c r="M5" i="43" s="1"/>
  <c r="AN93" i="51"/>
  <c r="AN59" i="51"/>
  <c r="I9" i="55"/>
  <c r="J5" i="55"/>
  <c r="J6" i="55" s="1"/>
  <c r="G311" i="32"/>
  <c r="G314" i="32" s="1"/>
  <c r="C53" i="43" s="1"/>
  <c r="B131" i="47"/>
  <c r="F313" i="32"/>
  <c r="F314" i="32" s="1"/>
  <c r="B153" i="47" s="1"/>
  <c r="C250" i="32"/>
  <c r="C56" i="43" s="1"/>
  <c r="H19" i="29"/>
  <c r="C248" i="32"/>
  <c r="C55" i="43" s="1"/>
  <c r="B97" i="47"/>
  <c r="J97" i="47" s="1"/>
  <c r="AN51" i="51"/>
  <c r="AN61" i="51"/>
  <c r="G90" i="5"/>
  <c r="G93" i="5" s="1"/>
  <c r="G152" i="5"/>
  <c r="G94" i="47"/>
  <c r="G93" i="47"/>
  <c r="I93" i="47"/>
  <c r="H93" i="47"/>
  <c r="G85" i="47"/>
  <c r="G86" i="47" s="1"/>
  <c r="G87" i="47" s="1"/>
  <c r="AM25" i="51"/>
  <c r="T17" i="51"/>
  <c r="K25" i="32" s="1"/>
  <c r="M11" i="43" s="1"/>
  <c r="AO3" i="51"/>
  <c r="AO8" i="51" s="1"/>
  <c r="G36" i="47"/>
  <c r="G37" i="47" s="1"/>
  <c r="G38" i="47" s="1"/>
  <c r="G41" i="47" s="1"/>
  <c r="G71" i="47" s="1"/>
  <c r="G72" i="47" s="1"/>
  <c r="G73" i="47" s="1"/>
  <c r="G43" i="47"/>
  <c r="I40" i="47"/>
  <c r="I37" i="47"/>
  <c r="I38" i="47" s="1"/>
  <c r="J40" i="47"/>
  <c r="J36" i="47"/>
  <c r="H38" i="47"/>
  <c r="H41" i="47" s="1"/>
  <c r="I99" i="32"/>
  <c r="H23" i="42"/>
  <c r="H42" i="42" s="1"/>
  <c r="H34" i="42"/>
  <c r="H52" i="42"/>
  <c r="K27" i="32"/>
  <c r="M13" i="43" s="1"/>
  <c r="T43" i="51"/>
  <c r="K30" i="32" s="1"/>
  <c r="M16" i="43" s="1"/>
  <c r="U56" i="51"/>
  <c r="U45" i="51"/>
  <c r="L23" i="32"/>
  <c r="N9" i="43" s="1"/>
  <c r="U46" i="51"/>
  <c r="U58" i="51"/>
  <c r="U54" i="51"/>
  <c r="U62" i="51"/>
  <c r="U47" i="51"/>
  <c r="L26" i="32"/>
  <c r="N12" i="43" s="1"/>
  <c r="U50" i="51"/>
  <c r="U57" i="51"/>
  <c r="U48" i="51"/>
  <c r="L37" i="32"/>
  <c r="N23" i="43" s="1"/>
  <c r="U52" i="51"/>
  <c r="U60" i="51"/>
  <c r="U49" i="51"/>
  <c r="U55" i="51"/>
  <c r="T68" i="51"/>
  <c r="K32" i="32" s="1"/>
  <c r="M18" i="43" s="1"/>
  <c r="T39" i="51"/>
  <c r="K29" i="32" s="1"/>
  <c r="M15" i="43" s="1"/>
  <c r="I2" i="2"/>
  <c r="I2" i="42"/>
  <c r="I23" i="55"/>
  <c r="I6" i="47" s="1"/>
  <c r="I31" i="55"/>
  <c r="I24" i="55"/>
  <c r="I2" i="7"/>
  <c r="I34" i="55"/>
  <c r="I30" i="55"/>
  <c r="I14" i="47" s="1"/>
  <c r="I28" i="55"/>
  <c r="I27" i="55"/>
  <c r="I11" i="47" s="1"/>
  <c r="I2" i="47"/>
  <c r="I32" i="54"/>
  <c r="I2" i="5"/>
  <c r="I2" i="6"/>
  <c r="M59" i="50"/>
  <c r="L137" i="32" s="1"/>
  <c r="M73" i="50"/>
  <c r="M72" i="50" s="1"/>
  <c r="L139" i="32" s="1"/>
  <c r="N2" i="50"/>
  <c r="N14" i="50" s="1"/>
  <c r="M64" i="50"/>
  <c r="L138" i="32" s="1"/>
  <c r="M51" i="50"/>
  <c r="L135" i="32" s="1"/>
  <c r="M99" i="50"/>
  <c r="L142" i="32" s="1"/>
  <c r="M91" i="50"/>
  <c r="L143" i="32" s="1"/>
  <c r="M33" i="50"/>
  <c r="L131" i="32" s="1"/>
  <c r="M38" i="50"/>
  <c r="L132" i="32" s="1"/>
  <c r="M27" i="50"/>
  <c r="L130" i="32" s="1"/>
  <c r="M78" i="50"/>
  <c r="L140" i="32" s="1"/>
  <c r="J95" i="47"/>
  <c r="L20" i="55"/>
  <c r="L7" i="47" s="1"/>
  <c r="J41" i="32"/>
  <c r="L27" i="43" s="1"/>
  <c r="J42" i="32"/>
  <c r="L28" i="43" s="1"/>
  <c r="J43" i="32"/>
  <c r="L29" i="43" s="1"/>
  <c r="K22" i="32"/>
  <c r="M8" i="54"/>
  <c r="N40" i="55"/>
  <c r="I6" i="54"/>
  <c r="I44" i="55"/>
  <c r="I6" i="43" s="1"/>
  <c r="I2" i="43"/>
  <c r="I39" i="55"/>
  <c r="I3" i="43" s="1"/>
  <c r="J37" i="55"/>
  <c r="M4" i="2"/>
  <c r="M4" i="7"/>
  <c r="M19" i="55"/>
  <c r="M4" i="47"/>
  <c r="M34" i="54"/>
  <c r="M4" i="6"/>
  <c r="M26" i="55"/>
  <c r="M21" i="55"/>
  <c r="M8" i="47" s="1"/>
  <c r="M4" i="5"/>
  <c r="M16" i="5" s="1"/>
  <c r="M4" i="42"/>
  <c r="K78" i="5"/>
  <c r="K92" i="5"/>
  <c r="K93" i="47"/>
  <c r="K94" i="47" s="1"/>
  <c r="K40" i="47"/>
  <c r="K36" i="47"/>
  <c r="K37" i="47" s="1"/>
  <c r="L13" i="5"/>
  <c r="L10" i="47"/>
  <c r="K5" i="5"/>
  <c r="K5" i="42"/>
  <c r="K5" i="6"/>
  <c r="J23" i="5"/>
  <c r="K7" i="5"/>
  <c r="K7" i="42"/>
  <c r="Q100" i="32"/>
  <c r="P102" i="32"/>
  <c r="L10" i="5"/>
  <c r="L5" i="47"/>
  <c r="L3" i="2"/>
  <c r="L17" i="55"/>
  <c r="L8" i="5" s="1"/>
  <c r="L16" i="55"/>
  <c r="L3" i="5"/>
  <c r="L3" i="7"/>
  <c r="L37" i="7" s="1"/>
  <c r="L3" i="6"/>
  <c r="L3" i="42"/>
  <c r="L3" i="47"/>
  <c r="L33" i="54"/>
  <c r="K22" i="47"/>
  <c r="M129" i="32" l="1"/>
  <c r="N49" i="50"/>
  <c r="M134" i="32" s="1"/>
  <c r="N44" i="50"/>
  <c r="AO27" i="51"/>
  <c r="AO28" i="51"/>
  <c r="AO9" i="51"/>
  <c r="AO10" i="51"/>
  <c r="K36" i="5"/>
  <c r="K17" i="5"/>
  <c r="AN6" i="51"/>
  <c r="AN21" i="51"/>
  <c r="AO16" i="51"/>
  <c r="AO75" i="51"/>
  <c r="AO24" i="51"/>
  <c r="AO20" i="51"/>
  <c r="AO11" i="51"/>
  <c r="AO77" i="51"/>
  <c r="AO13" i="51"/>
  <c r="AO29" i="51"/>
  <c r="AO78" i="51"/>
  <c r="AO31" i="51"/>
  <c r="AO19" i="51"/>
  <c r="AO30" i="51"/>
  <c r="AO74" i="51"/>
  <c r="AO15" i="51"/>
  <c r="AO76" i="51"/>
  <c r="AO22" i="51"/>
  <c r="AO23" i="51"/>
  <c r="AO14" i="51"/>
  <c r="AO73" i="51"/>
  <c r="AO7" i="51"/>
  <c r="AO18" i="51"/>
  <c r="AO26" i="51"/>
  <c r="AN12" i="51"/>
  <c r="AE24" i="32" s="1"/>
  <c r="G313" i="32"/>
  <c r="C52" i="43" s="1"/>
  <c r="N4" i="43"/>
  <c r="N42" i="55"/>
  <c r="N5" i="43" s="1"/>
  <c r="B142" i="47"/>
  <c r="C51" i="43"/>
  <c r="AO93" i="51"/>
  <c r="AO59" i="51"/>
  <c r="J9" i="55"/>
  <c r="K5" i="55"/>
  <c r="K6" i="55" s="1"/>
  <c r="J37" i="47"/>
  <c r="J38" i="47" s="1"/>
  <c r="J41" i="47" s="1"/>
  <c r="K97" i="47"/>
  <c r="J98" i="47"/>
  <c r="I97" i="47"/>
  <c r="H97" i="47"/>
  <c r="G97" i="47"/>
  <c r="AO61" i="51"/>
  <c r="AO51" i="51"/>
  <c r="G95" i="47"/>
  <c r="H94" i="47"/>
  <c r="H95" i="47" s="1"/>
  <c r="I94" i="47"/>
  <c r="I95" i="47" s="1"/>
  <c r="G84" i="47"/>
  <c r="G89" i="47" s="1"/>
  <c r="G25" i="6"/>
  <c r="AN25" i="51"/>
  <c r="U17" i="51"/>
  <c r="L25" i="32" s="1"/>
  <c r="N11" i="43" s="1"/>
  <c r="AP3" i="51"/>
  <c r="AP8" i="51" s="1"/>
  <c r="I41" i="47"/>
  <c r="G70" i="47"/>
  <c r="G75" i="47" s="1"/>
  <c r="J99" i="32"/>
  <c r="H60" i="42"/>
  <c r="H78" i="42"/>
  <c r="U39" i="51"/>
  <c r="L29" i="32" s="1"/>
  <c r="N15" i="43" s="1"/>
  <c r="V48" i="51"/>
  <c r="V49" i="51"/>
  <c r="V60" i="51"/>
  <c r="V47" i="51"/>
  <c r="V54" i="51"/>
  <c r="V52" i="51"/>
  <c r="M23" i="32"/>
  <c r="O9" i="43" s="1"/>
  <c r="V46" i="51"/>
  <c r="M26" i="32"/>
  <c r="O12" i="43" s="1"/>
  <c r="V62" i="51"/>
  <c r="V56" i="51"/>
  <c r="V55" i="51"/>
  <c r="V57" i="51"/>
  <c r="V45" i="51"/>
  <c r="M37" i="32"/>
  <c r="O23" i="43" s="1"/>
  <c r="V50" i="51"/>
  <c r="V58" i="51"/>
  <c r="L27" i="32"/>
  <c r="N13" i="43" s="1"/>
  <c r="U43" i="51"/>
  <c r="L30" i="32" s="1"/>
  <c r="N16" i="43" s="1"/>
  <c r="U68" i="51"/>
  <c r="L32" i="32" s="1"/>
  <c r="N18" i="43" s="1"/>
  <c r="J1" i="5"/>
  <c r="J1" i="7"/>
  <c r="J1" i="47"/>
  <c r="J31" i="54"/>
  <c r="J1" i="2"/>
  <c r="J1" i="42"/>
  <c r="J1" i="6"/>
  <c r="I12" i="47"/>
  <c r="I14" i="5"/>
  <c r="I9" i="47"/>
  <c r="I12" i="5"/>
  <c r="I12" i="42"/>
  <c r="I124" i="5"/>
  <c r="I32" i="55"/>
  <c r="O2" i="50"/>
  <c r="O14" i="50" s="1"/>
  <c r="N51" i="50"/>
  <c r="M135" i="32" s="1"/>
  <c r="N33" i="50"/>
  <c r="M131" i="32" s="1"/>
  <c r="N78" i="50"/>
  <c r="M140" i="32" s="1"/>
  <c r="N59" i="50"/>
  <c r="M137" i="32" s="1"/>
  <c r="N73" i="50"/>
  <c r="N72" i="50" s="1"/>
  <c r="M139" i="32" s="1"/>
  <c r="N38" i="50"/>
  <c r="M132" i="32" s="1"/>
  <c r="N27" i="50"/>
  <c r="M130" i="32" s="1"/>
  <c r="N64" i="50"/>
  <c r="M138" i="32" s="1"/>
  <c r="N99" i="50"/>
  <c r="M142" i="32" s="1"/>
  <c r="N91" i="50"/>
  <c r="M143" i="32" s="1"/>
  <c r="M20" i="55"/>
  <c r="M7" i="47" s="1"/>
  <c r="M22" i="55"/>
  <c r="J38" i="55"/>
  <c r="J1" i="43"/>
  <c r="J5" i="54"/>
  <c r="I7" i="54"/>
  <c r="O40" i="55"/>
  <c r="N8" i="54"/>
  <c r="L22" i="32"/>
  <c r="K41" i="32"/>
  <c r="M27" i="43" s="1"/>
  <c r="K43" i="32"/>
  <c r="M29" i="43" s="1"/>
  <c r="K42" i="32"/>
  <c r="M28" i="43" s="1"/>
  <c r="L36" i="47"/>
  <c r="L40" i="47"/>
  <c r="L5" i="6"/>
  <c r="L5" i="42"/>
  <c r="L5" i="5"/>
  <c r="L7" i="5"/>
  <c r="L7" i="42"/>
  <c r="K23" i="5"/>
  <c r="L94" i="47"/>
  <c r="L93" i="47"/>
  <c r="L97" i="47"/>
  <c r="K38" i="47"/>
  <c r="K41" i="47" s="1"/>
  <c r="Q102" i="32"/>
  <c r="R100" i="32"/>
  <c r="L22" i="47"/>
  <c r="L69" i="47"/>
  <c r="L78" i="5"/>
  <c r="L92" i="5"/>
  <c r="K95" i="47"/>
  <c r="M17" i="55"/>
  <c r="M8" i="5" s="1"/>
  <c r="M3" i="47"/>
  <c r="M3" i="7"/>
  <c r="M37" i="7" s="1"/>
  <c r="M3" i="42"/>
  <c r="M33" i="54"/>
  <c r="M16" i="55"/>
  <c r="M3" i="5"/>
  <c r="M3" i="2"/>
  <c r="M3" i="6"/>
  <c r="M13" i="5"/>
  <c r="M10" i="47"/>
  <c r="N4" i="42"/>
  <c r="N4" i="5"/>
  <c r="N16" i="5" s="1"/>
  <c r="N4" i="7"/>
  <c r="N34" i="54"/>
  <c r="N4" i="6"/>
  <c r="N19" i="55"/>
  <c r="N22" i="55" s="1"/>
  <c r="N11" i="5" s="1"/>
  <c r="N33" i="5" s="1"/>
  <c r="N4" i="2"/>
  <c r="N26" i="55"/>
  <c r="N21" i="55"/>
  <c r="N8" i="47" s="1"/>
  <c r="N4" i="47"/>
  <c r="M5" i="47"/>
  <c r="M10" i="5"/>
  <c r="O44" i="50" l="1"/>
  <c r="O49" i="50"/>
  <c r="N134" i="32" s="1"/>
  <c r="AP27" i="51"/>
  <c r="AP28" i="51"/>
  <c r="AP9" i="51"/>
  <c r="AP10" i="51"/>
  <c r="L36" i="5"/>
  <c r="L17" i="5"/>
  <c r="AO6" i="51"/>
  <c r="AO21" i="51"/>
  <c r="AG10" i="43"/>
  <c r="AO12" i="51"/>
  <c r="AF24" i="32" s="1"/>
  <c r="AH10" i="43" s="1"/>
  <c r="AP15" i="51"/>
  <c r="AP74" i="51"/>
  <c r="AP18" i="51"/>
  <c r="AP26" i="51"/>
  <c r="AP14" i="51"/>
  <c r="AP22" i="51"/>
  <c r="AP29" i="51"/>
  <c r="AP73" i="51"/>
  <c r="AP7" i="51"/>
  <c r="AP76" i="51"/>
  <c r="AP20" i="51"/>
  <c r="AP11" i="51"/>
  <c r="AP24" i="51"/>
  <c r="AP75" i="51"/>
  <c r="AP78" i="51"/>
  <c r="AP31" i="51"/>
  <c r="AP19" i="51"/>
  <c r="AP77" i="51"/>
  <c r="AP13" i="51"/>
  <c r="AP23" i="51"/>
  <c r="AP16" i="51"/>
  <c r="AP30" i="51"/>
  <c r="K98" i="47"/>
  <c r="O4" i="43"/>
  <c r="O42" i="55"/>
  <c r="O5" i="43" s="1"/>
  <c r="AP93" i="51"/>
  <c r="AP59" i="51"/>
  <c r="K9" i="55"/>
  <c r="L5" i="55"/>
  <c r="L6" i="55" s="1"/>
  <c r="L37" i="47"/>
  <c r="L38" i="47" s="1"/>
  <c r="L41" i="47" s="1"/>
  <c r="I98" i="47"/>
  <c r="H98" i="47"/>
  <c r="N129" i="32"/>
  <c r="AP61" i="51"/>
  <c r="AP51" i="51"/>
  <c r="G98" i="47"/>
  <c r="G107" i="47" s="1"/>
  <c r="M11" i="5"/>
  <c r="M33" i="5" s="1"/>
  <c r="G88" i="47"/>
  <c r="H82" i="47" s="1"/>
  <c r="H85" i="47" s="1"/>
  <c r="H86" i="47" s="1"/>
  <c r="H87" i="47" s="1"/>
  <c r="AO25" i="51"/>
  <c r="AQ3" i="51"/>
  <c r="AQ8" i="51" s="1"/>
  <c r="V17" i="51"/>
  <c r="M25" i="32" s="1"/>
  <c r="O11" i="43" s="1"/>
  <c r="K99" i="32"/>
  <c r="V39" i="51"/>
  <c r="M29" i="32" s="1"/>
  <c r="O15" i="43" s="1"/>
  <c r="V43" i="51"/>
  <c r="M30" i="32" s="1"/>
  <c r="O16" i="43" s="1"/>
  <c r="W62" i="51"/>
  <c r="W47" i="51"/>
  <c r="W50" i="51"/>
  <c r="N23" i="32"/>
  <c r="P9" i="43" s="1"/>
  <c r="W54" i="51"/>
  <c r="W56" i="51"/>
  <c r="W45" i="51"/>
  <c r="W52" i="51"/>
  <c r="N26" i="32"/>
  <c r="P12" i="43" s="1"/>
  <c r="W58" i="51"/>
  <c r="W49" i="51"/>
  <c r="N37" i="32"/>
  <c r="P23" i="43" s="1"/>
  <c r="W46" i="51"/>
  <c r="W60" i="51"/>
  <c r="W57" i="51"/>
  <c r="W55" i="51"/>
  <c r="W48" i="51"/>
  <c r="V68" i="51"/>
  <c r="M32" i="32" s="1"/>
  <c r="O18" i="43" s="1"/>
  <c r="M27" i="32"/>
  <c r="O13" i="43" s="1"/>
  <c r="I34" i="42"/>
  <c r="I70" i="42"/>
  <c r="I52" i="42"/>
  <c r="J31" i="55"/>
  <c r="J24" i="55"/>
  <c r="J23" i="55"/>
  <c r="J6" i="47" s="1"/>
  <c r="J27" i="55"/>
  <c r="J11" i="47" s="1"/>
  <c r="J2" i="47"/>
  <c r="J2" i="7"/>
  <c r="J2" i="2"/>
  <c r="J30" i="55"/>
  <c r="J14" i="47" s="1"/>
  <c r="J2" i="5"/>
  <c r="J34" i="55"/>
  <c r="J32" i="54"/>
  <c r="J2" i="6"/>
  <c r="J2" i="42"/>
  <c r="J28" i="55"/>
  <c r="I23" i="42"/>
  <c r="O64" i="50"/>
  <c r="N138" i="32" s="1"/>
  <c r="O27" i="50"/>
  <c r="N130" i="32" s="1"/>
  <c r="O59" i="50"/>
  <c r="N137" i="32" s="1"/>
  <c r="O73" i="50"/>
  <c r="O72" i="50" s="1"/>
  <c r="N139" i="32" s="1"/>
  <c r="O99" i="50"/>
  <c r="N142" i="32" s="1"/>
  <c r="O91" i="50"/>
  <c r="N143" i="32" s="1"/>
  <c r="O51" i="50"/>
  <c r="N135" i="32" s="1"/>
  <c r="O33" i="50"/>
  <c r="N131" i="32" s="1"/>
  <c r="O38" i="50"/>
  <c r="N132" i="32" s="1"/>
  <c r="P2" i="50"/>
  <c r="P14" i="50" s="1"/>
  <c r="O78" i="50"/>
  <c r="N140" i="32" s="1"/>
  <c r="L23" i="5"/>
  <c r="N20" i="55"/>
  <c r="N7" i="47" s="1"/>
  <c r="L42" i="32"/>
  <c r="N28" i="43" s="1"/>
  <c r="L43" i="32"/>
  <c r="N29" i="43" s="1"/>
  <c r="L41" i="32"/>
  <c r="N27" i="43" s="1"/>
  <c r="J2" i="43"/>
  <c r="J39" i="55"/>
  <c r="J3" i="43" s="1"/>
  <c r="J44" i="55"/>
  <c r="J6" i="43" s="1"/>
  <c r="K37" i="55"/>
  <c r="J6" i="54"/>
  <c r="M22" i="32"/>
  <c r="P40" i="55"/>
  <c r="O8" i="54"/>
  <c r="O4" i="2"/>
  <c r="O19" i="55"/>
  <c r="O22" i="55" s="1"/>
  <c r="O11" i="5" s="1"/>
  <c r="O33" i="5" s="1"/>
  <c r="O4" i="42"/>
  <c r="O4" i="6"/>
  <c r="O4" i="7"/>
  <c r="O4" i="5"/>
  <c r="O16" i="5" s="1"/>
  <c r="O21" i="55"/>
  <c r="O8" i="47" s="1"/>
  <c r="O4" i="47"/>
  <c r="O34" i="54"/>
  <c r="O26" i="55"/>
  <c r="N3" i="5"/>
  <c r="N3" i="42"/>
  <c r="N3" i="6"/>
  <c r="N16" i="55"/>
  <c r="N3" i="2"/>
  <c r="N33" i="54"/>
  <c r="N3" i="47"/>
  <c r="N17" i="55"/>
  <c r="N8" i="5" s="1"/>
  <c r="N3" i="7"/>
  <c r="N37" i="7" s="1"/>
  <c r="M97" i="47"/>
  <c r="M93" i="47"/>
  <c r="M94" i="47" s="1"/>
  <c r="M22" i="47"/>
  <c r="M69" i="47"/>
  <c r="R102" i="32"/>
  <c r="S100" i="32"/>
  <c r="M40" i="47"/>
  <c r="M36" i="47"/>
  <c r="M37" i="47" s="1"/>
  <c r="M92" i="5"/>
  <c r="M78" i="5"/>
  <c r="M5" i="6"/>
  <c r="M5" i="5"/>
  <c r="M5" i="42"/>
  <c r="L95" i="47"/>
  <c r="L98" i="47" s="1"/>
  <c r="N10" i="5"/>
  <c r="N5" i="47"/>
  <c r="M7" i="42"/>
  <c r="M7" i="5"/>
  <c r="N10" i="47"/>
  <c r="N13" i="5"/>
  <c r="P44" i="50" l="1"/>
  <c r="P49" i="50"/>
  <c r="O134" i="32" s="1"/>
  <c r="AQ27" i="51"/>
  <c r="AQ28" i="51"/>
  <c r="AQ9" i="51"/>
  <c r="AQ10" i="51"/>
  <c r="M36" i="5"/>
  <c r="M17" i="5"/>
  <c r="AP6" i="51"/>
  <c r="AP21" i="51"/>
  <c r="AP12" i="51"/>
  <c r="AG24" i="32" s="1"/>
  <c r="AI10" i="43" s="1"/>
  <c r="AQ7" i="51"/>
  <c r="AQ76" i="51"/>
  <c r="AQ77" i="51"/>
  <c r="AQ30" i="51"/>
  <c r="AQ18" i="51"/>
  <c r="AQ78" i="51"/>
  <c r="AQ14" i="51"/>
  <c r="AQ26" i="51"/>
  <c r="AQ22" i="51"/>
  <c r="AQ13" i="51"/>
  <c r="AQ16" i="51"/>
  <c r="AQ24" i="51"/>
  <c r="AQ20" i="51"/>
  <c r="AQ31" i="51"/>
  <c r="AQ73" i="51"/>
  <c r="AQ29" i="51"/>
  <c r="AQ15" i="51"/>
  <c r="AQ74" i="51"/>
  <c r="AQ11" i="51"/>
  <c r="AQ75" i="51"/>
  <c r="AQ23" i="51"/>
  <c r="AQ19" i="51"/>
  <c r="M23" i="5"/>
  <c r="P4" i="43"/>
  <c r="P42" i="55"/>
  <c r="P5" i="43" s="1"/>
  <c r="AQ93" i="51"/>
  <c r="AQ59" i="51"/>
  <c r="L9" i="55"/>
  <c r="M5" i="55"/>
  <c r="M6" i="55" s="1"/>
  <c r="O129" i="32"/>
  <c r="AQ51" i="51"/>
  <c r="AQ61" i="51"/>
  <c r="G26" i="6"/>
  <c r="G108" i="47"/>
  <c r="G109" i="47" s="1"/>
  <c r="H25" i="6"/>
  <c r="G61" i="47"/>
  <c r="G62" i="47" s="1"/>
  <c r="G51" i="47" s="1"/>
  <c r="G27" i="7"/>
  <c r="AP25" i="51"/>
  <c r="W17" i="51"/>
  <c r="N25" i="32" s="1"/>
  <c r="P11" i="43" s="1"/>
  <c r="L99" i="32"/>
  <c r="M99" i="32" s="1"/>
  <c r="W39" i="51"/>
  <c r="N29" i="32" s="1"/>
  <c r="P15" i="43" s="1"/>
  <c r="W68" i="51"/>
  <c r="N32" i="32" s="1"/>
  <c r="P18" i="43" s="1"/>
  <c r="N27" i="32"/>
  <c r="P13" i="43" s="1"/>
  <c r="W43" i="51"/>
  <c r="N30" i="32" s="1"/>
  <c r="P16" i="43" s="1"/>
  <c r="X57" i="51"/>
  <c r="X52" i="51"/>
  <c r="O37" i="32"/>
  <c r="Q23" i="43" s="1"/>
  <c r="X58" i="51"/>
  <c r="X46" i="51"/>
  <c r="O26" i="32"/>
  <c r="Q12" i="43" s="1"/>
  <c r="X56" i="51"/>
  <c r="X62" i="51"/>
  <c r="X49" i="51"/>
  <c r="X47" i="51"/>
  <c r="X54" i="51"/>
  <c r="O23" i="32"/>
  <c r="Q9" i="43" s="1"/>
  <c r="X48" i="51"/>
  <c r="X45" i="51"/>
  <c r="X55" i="51"/>
  <c r="X60" i="51"/>
  <c r="X50" i="51"/>
  <c r="I78" i="42"/>
  <c r="I42" i="42"/>
  <c r="I60" i="42"/>
  <c r="J12" i="42"/>
  <c r="J124" i="5"/>
  <c r="J32" i="55"/>
  <c r="J12" i="47"/>
  <c r="J14" i="5"/>
  <c r="K31" i="54"/>
  <c r="K1" i="7"/>
  <c r="K1" i="6"/>
  <c r="K1" i="5"/>
  <c r="K1" i="2"/>
  <c r="K1" i="47"/>
  <c r="K1" i="42"/>
  <c r="J9" i="47"/>
  <c r="J12" i="5"/>
  <c r="P38" i="50"/>
  <c r="O132" i="32" s="1"/>
  <c r="P51" i="50"/>
  <c r="O135" i="32" s="1"/>
  <c r="P99" i="50"/>
  <c r="O142" i="32" s="1"/>
  <c r="P27" i="50"/>
  <c r="O130" i="32" s="1"/>
  <c r="P59" i="50"/>
  <c r="O137" i="32" s="1"/>
  <c r="P78" i="50"/>
  <c r="O140" i="32" s="1"/>
  <c r="Q2" i="50"/>
  <c r="Q14" i="50" s="1"/>
  <c r="P91" i="50"/>
  <c r="O143" i="32" s="1"/>
  <c r="P33" i="50"/>
  <c r="O131" i="32" s="1"/>
  <c r="P73" i="50"/>
  <c r="P72" i="50" s="1"/>
  <c r="O139" i="32" s="1"/>
  <c r="P64" i="50"/>
  <c r="O138" i="32" s="1"/>
  <c r="M95" i="47"/>
  <c r="M98" i="47" s="1"/>
  <c r="G42" i="5"/>
  <c r="M42" i="32"/>
  <c r="O28" i="43" s="1"/>
  <c r="M41" i="32"/>
  <c r="O27" i="43" s="1"/>
  <c r="M43" i="32"/>
  <c r="O29" i="43" s="1"/>
  <c r="J7" i="54"/>
  <c r="K38" i="55"/>
  <c r="K1" i="43"/>
  <c r="K5" i="54"/>
  <c r="O20" i="55"/>
  <c r="O7" i="47" s="1"/>
  <c r="N22" i="32"/>
  <c r="Q40" i="55"/>
  <c r="P8" i="54"/>
  <c r="S102" i="32"/>
  <c r="T100" i="32"/>
  <c r="O13" i="5"/>
  <c r="O10" i="47"/>
  <c r="N93" i="47"/>
  <c r="N94" i="47" s="1"/>
  <c r="N97" i="47"/>
  <c r="N36" i="47"/>
  <c r="N40" i="47"/>
  <c r="M38" i="47"/>
  <c r="M41" i="47" s="1"/>
  <c r="O3" i="47"/>
  <c r="O16" i="55"/>
  <c r="O3" i="42"/>
  <c r="O17" i="55"/>
  <c r="O8" i="5" s="1"/>
  <c r="O3" i="2"/>
  <c r="O3" i="5"/>
  <c r="O3" i="7"/>
  <c r="O37" i="7" s="1"/>
  <c r="O3" i="6"/>
  <c r="O33" i="54"/>
  <c r="P21" i="55"/>
  <c r="P8" i="47" s="1"/>
  <c r="P4" i="47"/>
  <c r="P34" i="54"/>
  <c r="P4" i="42"/>
  <c r="P4" i="6"/>
  <c r="P19" i="55"/>
  <c r="P4" i="7"/>
  <c r="P4" i="5"/>
  <c r="P16" i="5" s="1"/>
  <c r="P26" i="55"/>
  <c r="P4" i="2"/>
  <c r="N7" i="42"/>
  <c r="N7" i="5"/>
  <c r="N5" i="42"/>
  <c r="N5" i="6"/>
  <c r="N5" i="5"/>
  <c r="N37" i="47"/>
  <c r="N22" i="47"/>
  <c r="N69" i="47"/>
  <c r="N78" i="5"/>
  <c r="N92" i="5"/>
  <c r="O10" i="5"/>
  <c r="O5" i="47"/>
  <c r="P129" i="32" l="1"/>
  <c r="Q44" i="50"/>
  <c r="Q49" i="50"/>
  <c r="P134" i="32" s="1"/>
  <c r="N36" i="5"/>
  <c r="N17" i="5"/>
  <c r="AQ6" i="51"/>
  <c r="M6" i="51" s="1"/>
  <c r="AQ21" i="51"/>
  <c r="M21" i="51" s="1"/>
  <c r="AQ12" i="51"/>
  <c r="Q4" i="43"/>
  <c r="Q42" i="55"/>
  <c r="Q5" i="43" s="1"/>
  <c r="M9" i="55"/>
  <c r="N5" i="55"/>
  <c r="N6" i="55" s="1"/>
  <c r="G50" i="47"/>
  <c r="G24" i="6" s="1"/>
  <c r="G63" i="47"/>
  <c r="G60" i="47" s="1"/>
  <c r="G49" i="47" s="1"/>
  <c r="AQ25" i="51"/>
  <c r="M25" i="51" s="1"/>
  <c r="X17" i="51"/>
  <c r="O25" i="32" s="1"/>
  <c r="Q11" i="43" s="1"/>
  <c r="X68" i="51"/>
  <c r="O32" i="32" s="1"/>
  <c r="Q18" i="43" s="1"/>
  <c r="X43" i="51"/>
  <c r="O30" i="32" s="1"/>
  <c r="Q16" i="43" s="1"/>
  <c r="X39" i="51"/>
  <c r="O29" i="32" s="1"/>
  <c r="Q15" i="43" s="1"/>
  <c r="O27" i="32"/>
  <c r="Q13" i="43" s="1"/>
  <c r="Y56" i="51"/>
  <c r="Y52" i="51"/>
  <c r="Y48" i="51"/>
  <c r="Y46" i="51"/>
  <c r="Y45" i="51"/>
  <c r="P23" i="32"/>
  <c r="R9" i="43" s="1"/>
  <c r="Y55" i="51"/>
  <c r="P37" i="32"/>
  <c r="R23" i="43" s="1"/>
  <c r="Y58" i="51"/>
  <c r="P26" i="32"/>
  <c r="R12" i="43" s="1"/>
  <c r="Y57" i="51"/>
  <c r="Y60" i="51"/>
  <c r="Y50" i="51"/>
  <c r="Y62" i="51"/>
  <c r="Y47" i="51"/>
  <c r="Y49" i="51"/>
  <c r="Y54" i="51"/>
  <c r="J23" i="42"/>
  <c r="K2" i="6"/>
  <c r="K2" i="42"/>
  <c r="K28" i="55"/>
  <c r="K34" i="55"/>
  <c r="K23" i="55"/>
  <c r="K6" i="47" s="1"/>
  <c r="K32" i="54"/>
  <c r="K2" i="5"/>
  <c r="K31" i="55"/>
  <c r="K2" i="7"/>
  <c r="K27" i="55"/>
  <c r="K11" i="47" s="1"/>
  <c r="K2" i="47"/>
  <c r="K24" i="55"/>
  <c r="K2" i="2"/>
  <c r="K30" i="55"/>
  <c r="K14" i="47" s="1"/>
  <c r="J52" i="42"/>
  <c r="J34" i="42"/>
  <c r="J70" i="42"/>
  <c r="Q38" i="50"/>
  <c r="P132" i="32" s="1"/>
  <c r="Q33" i="50"/>
  <c r="P131" i="32" s="1"/>
  <c r="Q64" i="50"/>
  <c r="P138" i="32" s="1"/>
  <c r="Q91" i="50"/>
  <c r="P143" i="32" s="1"/>
  <c r="Q51" i="50"/>
  <c r="P135" i="32" s="1"/>
  <c r="Q27" i="50"/>
  <c r="P130" i="32" s="1"/>
  <c r="Q78" i="50"/>
  <c r="P140" i="32" s="1"/>
  <c r="Q59" i="50"/>
  <c r="P137" i="32" s="1"/>
  <c r="Q73" i="50"/>
  <c r="Q72" i="50" s="1"/>
  <c r="P139" i="32" s="1"/>
  <c r="R2" i="50"/>
  <c r="R14" i="50" s="1"/>
  <c r="Q99" i="50"/>
  <c r="P142" i="32" s="1"/>
  <c r="N99" i="32"/>
  <c r="K44" i="55"/>
  <c r="K6" i="43" s="1"/>
  <c r="K39" i="55"/>
  <c r="K3" i="43" s="1"/>
  <c r="K2" i="43"/>
  <c r="L37" i="55"/>
  <c r="K6" i="54"/>
  <c r="Q8" i="54"/>
  <c r="R40" i="55"/>
  <c r="O22" i="32"/>
  <c r="N43" i="32"/>
  <c r="P29" i="43" s="1"/>
  <c r="N42" i="32"/>
  <c r="P28" i="43" s="1"/>
  <c r="N41" i="32"/>
  <c r="P27" i="43" s="1"/>
  <c r="O36" i="47"/>
  <c r="O40" i="47"/>
  <c r="P10" i="47"/>
  <c r="P13" i="5"/>
  <c r="O7" i="5"/>
  <c r="O7" i="42"/>
  <c r="P3" i="47"/>
  <c r="P3" i="7"/>
  <c r="P37" i="7" s="1"/>
  <c r="P3" i="6"/>
  <c r="P3" i="42"/>
  <c r="P16" i="55"/>
  <c r="P33" i="54"/>
  <c r="P3" i="5"/>
  <c r="P17" i="55"/>
  <c r="P8" i="5" s="1"/>
  <c r="P3" i="2"/>
  <c r="O22" i="47"/>
  <c r="O37" i="47"/>
  <c r="N23" i="5"/>
  <c r="P20" i="55"/>
  <c r="P7" i="47" s="1"/>
  <c r="O5" i="6"/>
  <c r="O5" i="5"/>
  <c r="O5" i="42"/>
  <c r="N95" i="47"/>
  <c r="N98" i="47" s="1"/>
  <c r="T102" i="32"/>
  <c r="U100" i="32"/>
  <c r="Q4" i="42"/>
  <c r="Q4" i="2"/>
  <c r="Q26" i="55"/>
  <c r="Q4" i="47"/>
  <c r="Q34" i="54"/>
  <c r="Q21" i="55"/>
  <c r="Q8" i="47" s="1"/>
  <c r="Q4" i="7"/>
  <c r="Q4" i="5"/>
  <c r="Q16" i="5" s="1"/>
  <c r="Q19" i="55"/>
  <c r="Q4" i="6"/>
  <c r="P5" i="47"/>
  <c r="P10" i="5"/>
  <c r="P22" i="55"/>
  <c r="O78" i="5"/>
  <c r="O92" i="5"/>
  <c r="N38" i="47"/>
  <c r="N41" i="47" s="1"/>
  <c r="O93" i="47"/>
  <c r="O94" i="47" s="1"/>
  <c r="O97" i="47"/>
  <c r="Q129" i="32" l="1"/>
  <c r="R49" i="50"/>
  <c r="Q134" i="32" s="1"/>
  <c r="R44" i="50"/>
  <c r="O36" i="5"/>
  <c r="O17" i="5"/>
  <c r="AH24" i="32"/>
  <c r="M12" i="51"/>
  <c r="O23" i="5"/>
  <c r="R4" i="43"/>
  <c r="R42" i="55"/>
  <c r="R5" i="43" s="1"/>
  <c r="N9" i="55"/>
  <c r="O5" i="55"/>
  <c r="O6" i="55" s="1"/>
  <c r="Q20" i="55"/>
  <c r="Q7" i="47" s="1"/>
  <c r="P11" i="5"/>
  <c r="P33" i="5" s="1"/>
  <c r="G65" i="47"/>
  <c r="G52" i="47"/>
  <c r="Y39" i="51"/>
  <c r="P29" i="32" s="1"/>
  <c r="R15" i="43" s="1"/>
  <c r="Y17" i="51"/>
  <c r="P25" i="32" s="1"/>
  <c r="R11" i="43" s="1"/>
  <c r="Y68" i="51"/>
  <c r="P32" i="32" s="1"/>
  <c r="R18" i="43" s="1"/>
  <c r="P27" i="32"/>
  <c r="R13" i="43" s="1"/>
  <c r="Y43" i="51"/>
  <c r="P30" i="32" s="1"/>
  <c r="R16" i="43" s="1"/>
  <c r="Z57" i="51"/>
  <c r="Z49" i="51"/>
  <c r="Z47" i="51"/>
  <c r="Z50" i="51"/>
  <c r="Z45" i="51"/>
  <c r="Z62" i="51"/>
  <c r="Z56" i="51"/>
  <c r="Z52" i="51"/>
  <c r="Z60" i="51"/>
  <c r="Q26" i="32"/>
  <c r="S12" i="43" s="1"/>
  <c r="Z58" i="51"/>
  <c r="Z54" i="51"/>
  <c r="Z48" i="51"/>
  <c r="Z55" i="51"/>
  <c r="Z46" i="51"/>
  <c r="Q37" i="32"/>
  <c r="S23" i="43" s="1"/>
  <c r="Q23" i="32"/>
  <c r="S9" i="43" s="1"/>
  <c r="K14" i="5"/>
  <c r="K12" i="47"/>
  <c r="K9" i="47"/>
  <c r="K12" i="5"/>
  <c r="L1" i="2"/>
  <c r="L1" i="5"/>
  <c r="L1" i="42"/>
  <c r="L31" i="54"/>
  <c r="L1" i="7"/>
  <c r="L1" i="47"/>
  <c r="L1" i="6"/>
  <c r="K12" i="42"/>
  <c r="K32" i="55"/>
  <c r="K124" i="5"/>
  <c r="J42" i="42"/>
  <c r="J78" i="42"/>
  <c r="J60" i="42"/>
  <c r="R99" i="50"/>
  <c r="Q142" i="32" s="1"/>
  <c r="R64" i="50"/>
  <c r="Q138" i="32" s="1"/>
  <c r="R91" i="50"/>
  <c r="Q143" i="32" s="1"/>
  <c r="R59" i="50"/>
  <c r="Q137" i="32" s="1"/>
  <c r="R51" i="50"/>
  <c r="Q135" i="32" s="1"/>
  <c r="R78" i="50"/>
  <c r="Q140" i="32" s="1"/>
  <c r="R73" i="50"/>
  <c r="R72" i="50" s="1"/>
  <c r="Q139" i="32" s="1"/>
  <c r="R33" i="50"/>
  <c r="Q131" i="32" s="1"/>
  <c r="S2" i="50"/>
  <c r="S14" i="50" s="1"/>
  <c r="R27" i="50"/>
  <c r="Q130" i="32" s="1"/>
  <c r="R38" i="50"/>
  <c r="Q132" i="32" s="1"/>
  <c r="O99" i="32"/>
  <c r="Q22" i="55"/>
  <c r="Q11" i="5" s="1"/>
  <c r="Q33" i="5" s="1"/>
  <c r="R8" i="54"/>
  <c r="S40" i="55"/>
  <c r="P22" i="32"/>
  <c r="L38" i="55"/>
  <c r="L1" i="43"/>
  <c r="L5" i="54"/>
  <c r="O43" i="32"/>
  <c r="Q29" i="43" s="1"/>
  <c r="O41" i="32"/>
  <c r="Q27" i="43" s="1"/>
  <c r="O42" i="32"/>
  <c r="Q28" i="43" s="1"/>
  <c r="K7" i="54"/>
  <c r="O95" i="47"/>
  <c r="O98" i="47" s="1"/>
  <c r="P93" i="47"/>
  <c r="P94" i="47" s="1"/>
  <c r="P97" i="47"/>
  <c r="P36" i="47"/>
  <c r="P40" i="47"/>
  <c r="R26" i="55"/>
  <c r="R4" i="47"/>
  <c r="R34" i="54"/>
  <c r="R4" i="42"/>
  <c r="R4" i="7"/>
  <c r="R4" i="5"/>
  <c r="R16" i="5" s="1"/>
  <c r="R4" i="6"/>
  <c r="R21" i="55"/>
  <c r="R8" i="47" s="1"/>
  <c r="R4" i="2"/>
  <c r="R19" i="55"/>
  <c r="R22" i="55" s="1"/>
  <c r="R11" i="5" s="1"/>
  <c r="R33" i="5" s="1"/>
  <c r="Q17" i="55"/>
  <c r="Q8" i="5" s="1"/>
  <c r="Q3" i="47"/>
  <c r="Q3" i="2"/>
  <c r="Q3" i="5"/>
  <c r="Q3" i="6"/>
  <c r="Q16" i="55"/>
  <c r="Q3" i="42"/>
  <c r="Q3" i="7"/>
  <c r="Q37" i="7" s="1"/>
  <c r="Q33" i="54"/>
  <c r="Q13" i="5"/>
  <c r="Q10" i="47"/>
  <c r="P92" i="5"/>
  <c r="P78" i="5"/>
  <c r="P22" i="47"/>
  <c r="P69" i="47"/>
  <c r="O38" i="47"/>
  <c r="O41" i="47" s="1"/>
  <c r="P5" i="6"/>
  <c r="P5" i="42"/>
  <c r="P5" i="5"/>
  <c r="G54" i="47"/>
  <c r="G23" i="47" s="1"/>
  <c r="G100" i="47" s="1"/>
  <c r="G70" i="5"/>
  <c r="Q5" i="47"/>
  <c r="Q10" i="5"/>
  <c r="U102" i="32"/>
  <c r="V100" i="32"/>
  <c r="P7" i="5"/>
  <c r="P7" i="42"/>
  <c r="R129" i="32" l="1"/>
  <c r="S44" i="50"/>
  <c r="S49" i="50"/>
  <c r="R134" i="32" s="1"/>
  <c r="P36" i="5"/>
  <c r="P17" i="5"/>
  <c r="AJ10" i="43"/>
  <c r="D10" i="43" s="1"/>
  <c r="D24" i="32"/>
  <c r="P23" i="5"/>
  <c r="S4" i="43"/>
  <c r="S42" i="55"/>
  <c r="S5" i="43" s="1"/>
  <c r="O9" i="55"/>
  <c r="P5" i="55"/>
  <c r="P6" i="55" s="1"/>
  <c r="P37" i="47"/>
  <c r="P38" i="47" s="1"/>
  <c r="P41" i="47" s="1"/>
  <c r="Z17" i="51"/>
  <c r="Q25" i="32" s="1"/>
  <c r="S11" i="43" s="1"/>
  <c r="Q27" i="32"/>
  <c r="S13" i="43" s="1"/>
  <c r="Z68" i="51"/>
  <c r="Q32" i="32" s="1"/>
  <c r="S18" i="43" s="1"/>
  <c r="Z39" i="51"/>
  <c r="Q29" i="32" s="1"/>
  <c r="S15" i="43" s="1"/>
  <c r="AA45" i="51"/>
  <c r="AA49" i="51"/>
  <c r="AA60" i="51"/>
  <c r="AA46" i="51"/>
  <c r="AA48" i="51"/>
  <c r="AA56" i="51"/>
  <c r="AA47" i="51"/>
  <c r="AA57" i="51"/>
  <c r="AA52" i="51"/>
  <c r="AA50" i="51"/>
  <c r="R37" i="32"/>
  <c r="T23" i="43" s="1"/>
  <c r="R26" i="32"/>
  <c r="T12" i="43" s="1"/>
  <c r="R23" i="32"/>
  <c r="T9" i="43" s="1"/>
  <c r="AA58" i="51"/>
  <c r="AA54" i="51"/>
  <c r="AA55" i="51"/>
  <c r="AA62" i="51"/>
  <c r="Z43" i="51"/>
  <c r="Q30" i="32" s="1"/>
  <c r="S16" i="43" s="1"/>
  <c r="L31" i="55"/>
  <c r="L2" i="7"/>
  <c r="L28" i="55"/>
  <c r="L2" i="5"/>
  <c r="L32" i="54"/>
  <c r="L2" i="6"/>
  <c r="L30" i="55"/>
  <c r="L14" i="47" s="1"/>
  <c r="L2" i="47"/>
  <c r="L23" i="55"/>
  <c r="L6" i="47" s="1"/>
  <c r="L34" i="55"/>
  <c r="L2" i="42"/>
  <c r="L27" i="55"/>
  <c r="L11" i="47" s="1"/>
  <c r="L2" i="2"/>
  <c r="L24" i="55"/>
  <c r="K23" i="42"/>
  <c r="K70" i="42"/>
  <c r="K52" i="42"/>
  <c r="K34" i="42"/>
  <c r="S99" i="50"/>
  <c r="R142" i="32" s="1"/>
  <c r="S38" i="50"/>
  <c r="R132" i="32" s="1"/>
  <c r="S27" i="50"/>
  <c r="R130" i="32" s="1"/>
  <c r="S59" i="50"/>
  <c r="R137" i="32" s="1"/>
  <c r="S91" i="50"/>
  <c r="R143" i="32" s="1"/>
  <c r="S78" i="50"/>
  <c r="R140" i="32" s="1"/>
  <c r="T2" i="50"/>
  <c r="T14" i="50" s="1"/>
  <c r="S73" i="50"/>
  <c r="S72" i="50" s="1"/>
  <c r="R139" i="32" s="1"/>
  <c r="S33" i="50"/>
  <c r="R131" i="32" s="1"/>
  <c r="S51" i="50"/>
  <c r="R135" i="32" s="1"/>
  <c r="S64" i="50"/>
  <c r="R138" i="32" s="1"/>
  <c r="P99" i="32"/>
  <c r="R20" i="55"/>
  <c r="R7" i="47" s="1"/>
  <c r="P95" i="47"/>
  <c r="P98" i="47" s="1"/>
  <c r="L44" i="55"/>
  <c r="L6" i="43" s="1"/>
  <c r="M37" i="55"/>
  <c r="L6" i="54"/>
  <c r="L2" i="43"/>
  <c r="L39" i="55"/>
  <c r="L3" i="43" s="1"/>
  <c r="P43" i="32"/>
  <c r="R29" i="43" s="1"/>
  <c r="P41" i="32"/>
  <c r="R27" i="43" s="1"/>
  <c r="P42" i="32"/>
  <c r="R28" i="43" s="1"/>
  <c r="S8" i="54"/>
  <c r="T40" i="55"/>
  <c r="Q22" i="32"/>
  <c r="V102" i="32"/>
  <c r="W100" i="32"/>
  <c r="Q7" i="5"/>
  <c r="Q7" i="42"/>
  <c r="Q36" i="47"/>
  <c r="Q40" i="47"/>
  <c r="G128" i="5"/>
  <c r="R10" i="5"/>
  <c r="R5" i="47"/>
  <c r="R10" i="47"/>
  <c r="R13" i="5"/>
  <c r="G106" i="47"/>
  <c r="Q93" i="47"/>
  <c r="Q94" i="47" s="1"/>
  <c r="Q97" i="47"/>
  <c r="Q5" i="6"/>
  <c r="Q5" i="42"/>
  <c r="Q5" i="5"/>
  <c r="Q22" i="47"/>
  <c r="Q69" i="47"/>
  <c r="R16" i="55"/>
  <c r="R3" i="42"/>
  <c r="R17" i="55"/>
  <c r="R8" i="5" s="1"/>
  <c r="R3" i="7"/>
  <c r="R37" i="7" s="1"/>
  <c r="R3" i="47"/>
  <c r="R33" i="54"/>
  <c r="R3" i="5"/>
  <c r="R3" i="6"/>
  <c r="R3" i="2"/>
  <c r="Q37" i="47"/>
  <c r="Q92" i="5"/>
  <c r="Q78" i="5"/>
  <c r="S4" i="6"/>
  <c r="S19" i="55"/>
  <c r="S22" i="55" s="1"/>
  <c r="S11" i="5" s="1"/>
  <c r="S33" i="5" s="1"/>
  <c r="S4" i="42"/>
  <c r="S4" i="7"/>
  <c r="S4" i="47"/>
  <c r="S4" i="5"/>
  <c r="S16" i="5" s="1"/>
  <c r="S21" i="55"/>
  <c r="S8" i="47" s="1"/>
  <c r="S34" i="54"/>
  <c r="S26" i="55"/>
  <c r="S4" i="2"/>
  <c r="T44" i="50" l="1"/>
  <c r="T49" i="50"/>
  <c r="S134" i="32" s="1"/>
  <c r="Q36" i="5"/>
  <c r="Q17" i="5"/>
  <c r="Q23" i="5"/>
  <c r="T4" i="43"/>
  <c r="T42" i="55"/>
  <c r="T5" i="43" s="1"/>
  <c r="P9" i="55"/>
  <c r="Q5" i="55"/>
  <c r="Q6" i="55" s="1"/>
  <c r="AA17" i="51"/>
  <c r="R25" i="32" s="1"/>
  <c r="T11" i="43" s="1"/>
  <c r="AA68" i="51"/>
  <c r="R32" i="32" s="1"/>
  <c r="T18" i="43" s="1"/>
  <c r="AB58" i="51"/>
  <c r="AB52" i="51"/>
  <c r="S26" i="32"/>
  <c r="U12" i="43" s="1"/>
  <c r="AB56" i="51"/>
  <c r="AB55" i="51"/>
  <c r="AB48" i="51"/>
  <c r="AB45" i="51"/>
  <c r="AB60" i="51"/>
  <c r="AB50" i="51"/>
  <c r="AB57" i="51"/>
  <c r="AB49" i="51"/>
  <c r="AB47" i="51"/>
  <c r="AB46" i="51"/>
  <c r="AB54" i="51"/>
  <c r="S23" i="32"/>
  <c r="U9" i="43" s="1"/>
  <c r="S37" i="32"/>
  <c r="U23" i="43" s="1"/>
  <c r="AB62" i="51"/>
  <c r="AA43" i="51"/>
  <c r="R30" i="32" s="1"/>
  <c r="T16" i="43" s="1"/>
  <c r="R27" i="32"/>
  <c r="T13" i="43" s="1"/>
  <c r="AA39" i="51"/>
  <c r="R29" i="32" s="1"/>
  <c r="T15" i="43" s="1"/>
  <c r="L12" i="5"/>
  <c r="L9" i="47"/>
  <c r="L14" i="5"/>
  <c r="L12" i="47"/>
  <c r="M1" i="5"/>
  <c r="M1" i="2"/>
  <c r="M1" i="6"/>
  <c r="M1" i="47"/>
  <c r="M1" i="7"/>
  <c r="M1" i="42"/>
  <c r="M31" i="54"/>
  <c r="K60" i="42"/>
  <c r="K78" i="42"/>
  <c r="K42" i="42"/>
  <c r="L32" i="55"/>
  <c r="L124" i="5"/>
  <c r="L12" i="42"/>
  <c r="T27" i="50"/>
  <c r="S130" i="32" s="1"/>
  <c r="U2" i="50"/>
  <c r="U14" i="50" s="1"/>
  <c r="T38" i="50"/>
  <c r="S132" i="32" s="1"/>
  <c r="T59" i="50"/>
  <c r="S137" i="32" s="1"/>
  <c r="T91" i="50"/>
  <c r="S143" i="32" s="1"/>
  <c r="T99" i="50"/>
  <c r="S142" i="32" s="1"/>
  <c r="T73" i="50"/>
  <c r="T72" i="50" s="1"/>
  <c r="S139" i="32" s="1"/>
  <c r="T78" i="50"/>
  <c r="S140" i="32" s="1"/>
  <c r="T51" i="50"/>
  <c r="S135" i="32" s="1"/>
  <c r="T33" i="50"/>
  <c r="S131" i="32" s="1"/>
  <c r="T64" i="50"/>
  <c r="S138" i="32" s="1"/>
  <c r="Q99" i="32"/>
  <c r="S20" i="55"/>
  <c r="S7" i="47" s="1"/>
  <c r="Q42" i="32"/>
  <c r="S28" i="43" s="1"/>
  <c r="Q43" i="32"/>
  <c r="S29" i="43" s="1"/>
  <c r="Q41" i="32"/>
  <c r="S27" i="43" s="1"/>
  <c r="M1" i="43"/>
  <c r="M5" i="54"/>
  <c r="M38" i="55"/>
  <c r="T8" i="54"/>
  <c r="R22" i="32"/>
  <c r="U40" i="55"/>
  <c r="L7" i="54"/>
  <c r="R22" i="47"/>
  <c r="R69" i="47"/>
  <c r="G85" i="5"/>
  <c r="G111" i="47"/>
  <c r="R97" i="47"/>
  <c r="R93" i="47"/>
  <c r="R94" i="47"/>
  <c r="Q38" i="47"/>
  <c r="Q41" i="47" s="1"/>
  <c r="T4" i="2"/>
  <c r="T34" i="54"/>
  <c r="T26" i="55"/>
  <c r="T4" i="6"/>
  <c r="T19" i="55"/>
  <c r="T22" i="55" s="1"/>
  <c r="T11" i="5" s="1"/>
  <c r="T33" i="5" s="1"/>
  <c r="T4" i="42"/>
  <c r="T4" i="5"/>
  <c r="T16" i="5" s="1"/>
  <c r="T4" i="7"/>
  <c r="T4" i="47"/>
  <c r="T21" i="55"/>
  <c r="T8" i="47" s="1"/>
  <c r="R36" i="47"/>
  <c r="R40" i="47"/>
  <c r="S10" i="5"/>
  <c r="S5" i="47"/>
  <c r="R92" i="5"/>
  <c r="R78" i="5"/>
  <c r="R5" i="6"/>
  <c r="R5" i="5"/>
  <c r="R5" i="42"/>
  <c r="R7" i="5"/>
  <c r="R7" i="42"/>
  <c r="W102" i="32"/>
  <c r="X100" i="32"/>
  <c r="S16" i="55"/>
  <c r="S33" i="54"/>
  <c r="S3" i="5"/>
  <c r="S3" i="47"/>
  <c r="S17" i="55"/>
  <c r="S8" i="5" s="1"/>
  <c r="S3" i="2"/>
  <c r="S3" i="7"/>
  <c r="S37" i="7" s="1"/>
  <c r="S3" i="6"/>
  <c r="S3" i="42"/>
  <c r="S10" i="47"/>
  <c r="S13" i="5"/>
  <c r="Q95" i="47"/>
  <c r="Q98" i="47" s="1"/>
  <c r="U49" i="50" l="1"/>
  <c r="T134" i="32" s="1"/>
  <c r="U44" i="50"/>
  <c r="R36" i="5"/>
  <c r="R17" i="5"/>
  <c r="U4" i="43"/>
  <c r="U42" i="55"/>
  <c r="U5" i="43" s="1"/>
  <c r="Q9" i="55"/>
  <c r="R5" i="55"/>
  <c r="R6" i="55" s="1"/>
  <c r="R37" i="47"/>
  <c r="R38" i="47" s="1"/>
  <c r="R41" i="47" s="1"/>
  <c r="T129" i="32"/>
  <c r="AB68" i="51"/>
  <c r="S32" i="32" s="1"/>
  <c r="U18" i="43" s="1"/>
  <c r="AB17" i="51"/>
  <c r="S25" i="32" s="1"/>
  <c r="U11" i="43" s="1"/>
  <c r="AB43" i="51"/>
  <c r="S30" i="32" s="1"/>
  <c r="U16" i="43" s="1"/>
  <c r="AC58" i="51"/>
  <c r="T37" i="32"/>
  <c r="V23" i="43" s="1"/>
  <c r="AC56" i="51"/>
  <c r="AC48" i="51"/>
  <c r="AC49" i="51"/>
  <c r="AC60" i="51"/>
  <c r="AC57" i="51"/>
  <c r="AC45" i="51"/>
  <c r="T26" i="32"/>
  <c r="V12" i="43" s="1"/>
  <c r="AC55" i="51"/>
  <c r="AC50" i="51"/>
  <c r="AC47" i="51"/>
  <c r="AC52" i="51"/>
  <c r="AC54" i="51"/>
  <c r="AC46" i="51"/>
  <c r="AC62" i="51"/>
  <c r="T23" i="32"/>
  <c r="V9" i="43" s="1"/>
  <c r="S27" i="32"/>
  <c r="U13" i="43" s="1"/>
  <c r="AB39" i="51"/>
  <c r="S29" i="32" s="1"/>
  <c r="U15" i="43" s="1"/>
  <c r="M34" i="55"/>
  <c r="M28" i="55"/>
  <c r="M2" i="47"/>
  <c r="M2" i="42"/>
  <c r="M23" i="55"/>
  <c r="M6" i="47" s="1"/>
  <c r="M32" i="54"/>
  <c r="M24" i="55"/>
  <c r="M27" i="55"/>
  <c r="M11" i="47" s="1"/>
  <c r="M2" i="7"/>
  <c r="M30" i="55"/>
  <c r="M14" i="47" s="1"/>
  <c r="M2" i="6"/>
  <c r="M2" i="2"/>
  <c r="M2" i="5"/>
  <c r="M31" i="55"/>
  <c r="L70" i="42"/>
  <c r="L34" i="42"/>
  <c r="L52" i="42"/>
  <c r="L23" i="42"/>
  <c r="U91" i="50"/>
  <c r="T143" i="32" s="1"/>
  <c r="U59" i="50"/>
  <c r="T137" i="32" s="1"/>
  <c r="U78" i="50"/>
  <c r="T140" i="32" s="1"/>
  <c r="V2" i="50"/>
  <c r="V14" i="50" s="1"/>
  <c r="U51" i="50"/>
  <c r="T135" i="32" s="1"/>
  <c r="U27" i="50"/>
  <c r="T130" i="32" s="1"/>
  <c r="U64" i="50"/>
  <c r="T138" i="32" s="1"/>
  <c r="U38" i="50"/>
  <c r="T132" i="32" s="1"/>
  <c r="U99" i="50"/>
  <c r="T142" i="32" s="1"/>
  <c r="U73" i="50"/>
  <c r="U72" i="50" s="1"/>
  <c r="T139" i="32" s="1"/>
  <c r="U33" i="50"/>
  <c r="T131" i="32" s="1"/>
  <c r="S129" i="32"/>
  <c r="R99" i="32"/>
  <c r="R41" i="32"/>
  <c r="T27" i="43" s="1"/>
  <c r="R43" i="32"/>
  <c r="T29" i="43" s="1"/>
  <c r="R42" i="32"/>
  <c r="T28" i="43" s="1"/>
  <c r="M39" i="55"/>
  <c r="M3" i="43" s="1"/>
  <c r="M6" i="54"/>
  <c r="N37" i="55"/>
  <c r="M44" i="55"/>
  <c r="M6" i="43" s="1"/>
  <c r="M2" i="43"/>
  <c r="V40" i="55"/>
  <c r="S22" i="32"/>
  <c r="U8" i="54"/>
  <c r="S97" i="47"/>
  <c r="S93" i="47"/>
  <c r="S94" i="47" s="1"/>
  <c r="S5" i="6"/>
  <c r="S5" i="5"/>
  <c r="S5" i="42"/>
  <c r="S36" i="47"/>
  <c r="S40" i="47"/>
  <c r="U4" i="7"/>
  <c r="U26" i="55"/>
  <c r="U4" i="47"/>
  <c r="U19" i="55"/>
  <c r="U22" i="55" s="1"/>
  <c r="U11" i="5" s="1"/>
  <c r="U33" i="5" s="1"/>
  <c r="U34" i="54"/>
  <c r="U4" i="6"/>
  <c r="U4" i="5"/>
  <c r="U16" i="5" s="1"/>
  <c r="U4" i="42"/>
  <c r="U4" i="2"/>
  <c r="U21" i="55"/>
  <c r="U8" i="47" s="1"/>
  <c r="R95" i="47"/>
  <c r="R98" i="47" s="1"/>
  <c r="R23" i="5"/>
  <c r="S92" i="5"/>
  <c r="S78" i="5"/>
  <c r="X102" i="32"/>
  <c r="Y100" i="32"/>
  <c r="S37" i="47"/>
  <c r="T20" i="55"/>
  <c r="T7" i="47" s="1"/>
  <c r="T13" i="5"/>
  <c r="T10" i="47"/>
  <c r="G130" i="5"/>
  <c r="T3" i="6"/>
  <c r="T33" i="54"/>
  <c r="T3" i="5"/>
  <c r="T16" i="55"/>
  <c r="T3" i="47"/>
  <c r="T3" i="42"/>
  <c r="T17" i="55"/>
  <c r="T8" i="5" s="1"/>
  <c r="T3" i="7"/>
  <c r="T37" i="7" s="1"/>
  <c r="T3" i="2"/>
  <c r="S22" i="47"/>
  <c r="S7" i="5"/>
  <c r="S7" i="42"/>
  <c r="T10" i="5"/>
  <c r="T5" i="47"/>
  <c r="V44" i="50" l="1"/>
  <c r="V49" i="50"/>
  <c r="U134" i="32" s="1"/>
  <c r="S36" i="5"/>
  <c r="S17" i="5"/>
  <c r="S23" i="5"/>
  <c r="V4" i="43"/>
  <c r="V42" i="55"/>
  <c r="V5" i="43" s="1"/>
  <c r="R9" i="55"/>
  <c r="S5" i="55"/>
  <c r="S6" i="55" s="1"/>
  <c r="U129" i="32"/>
  <c r="U20" i="55"/>
  <c r="U7" i="47" s="1"/>
  <c r="AC17" i="51"/>
  <c r="T25" i="32" s="1"/>
  <c r="V11" i="43" s="1"/>
  <c r="AC68" i="51"/>
  <c r="T32" i="32" s="1"/>
  <c r="V18" i="43" s="1"/>
  <c r="AC39" i="51"/>
  <c r="T29" i="32" s="1"/>
  <c r="V15" i="43" s="1"/>
  <c r="AD58" i="51"/>
  <c r="AD57" i="51"/>
  <c r="AD60" i="51"/>
  <c r="AD54" i="51"/>
  <c r="AD47" i="51"/>
  <c r="AD55" i="51"/>
  <c r="AD50" i="51"/>
  <c r="U23" i="32"/>
  <c r="W9" i="43" s="1"/>
  <c r="AD48" i="51"/>
  <c r="U37" i="32"/>
  <c r="W23" i="43" s="1"/>
  <c r="AD62" i="51"/>
  <c r="AD45" i="51"/>
  <c r="AD56" i="51"/>
  <c r="AD49" i="51"/>
  <c r="AD46" i="51"/>
  <c r="U26" i="32"/>
  <c r="W12" i="43" s="1"/>
  <c r="AD52" i="51"/>
  <c r="T27" i="32"/>
  <c r="V13" i="43" s="1"/>
  <c r="AC43" i="51"/>
  <c r="T30" i="32" s="1"/>
  <c r="V16" i="43" s="1"/>
  <c r="M32" i="55"/>
  <c r="M124" i="5"/>
  <c r="M12" i="42"/>
  <c r="M9" i="47"/>
  <c r="M12" i="5"/>
  <c r="L60" i="42"/>
  <c r="L78" i="42"/>
  <c r="L42" i="42"/>
  <c r="N1" i="42"/>
  <c r="N1" i="2"/>
  <c r="N1" i="47"/>
  <c r="N1" i="7"/>
  <c r="N1" i="5"/>
  <c r="N1" i="6"/>
  <c r="N31" i="54"/>
  <c r="M12" i="47"/>
  <c r="M14" i="5"/>
  <c r="V64" i="50"/>
  <c r="U138" i="32" s="1"/>
  <c r="V73" i="50"/>
  <c r="V72" i="50" s="1"/>
  <c r="U139" i="32" s="1"/>
  <c r="W2" i="50"/>
  <c r="W14" i="50" s="1"/>
  <c r="V38" i="50"/>
  <c r="U132" i="32" s="1"/>
  <c r="V78" i="50"/>
  <c r="U140" i="32" s="1"/>
  <c r="V27" i="50"/>
  <c r="U130" i="32" s="1"/>
  <c r="V33" i="50"/>
  <c r="U131" i="32" s="1"/>
  <c r="V51" i="50"/>
  <c r="U135" i="32" s="1"/>
  <c r="V91" i="50"/>
  <c r="U143" i="32" s="1"/>
  <c r="V59" i="50"/>
  <c r="U137" i="32" s="1"/>
  <c r="V99" i="50"/>
  <c r="U142" i="32" s="1"/>
  <c r="S99" i="32"/>
  <c r="S95" i="47"/>
  <c r="S98" i="47" s="1"/>
  <c r="N38" i="55"/>
  <c r="N1" i="43"/>
  <c r="N5" i="54"/>
  <c r="V8" i="54"/>
  <c r="W40" i="55"/>
  <c r="T22" i="32"/>
  <c r="M7" i="54"/>
  <c r="S41" i="32"/>
  <c r="U27" i="43" s="1"/>
  <c r="S43" i="32"/>
  <c r="U29" i="43" s="1"/>
  <c r="S42" i="32"/>
  <c r="U28" i="43" s="1"/>
  <c r="T40" i="47"/>
  <c r="T36" i="47"/>
  <c r="T5" i="42"/>
  <c r="T5" i="5"/>
  <c r="T5" i="6"/>
  <c r="T7" i="5"/>
  <c r="T7" i="42"/>
  <c r="T93" i="47"/>
  <c r="T97" i="47"/>
  <c r="T94" i="47"/>
  <c r="U10" i="47"/>
  <c r="U13" i="5"/>
  <c r="T92" i="5"/>
  <c r="T78" i="5"/>
  <c r="U33" i="54"/>
  <c r="U3" i="47"/>
  <c r="U3" i="7"/>
  <c r="U37" i="7" s="1"/>
  <c r="U3" i="42"/>
  <c r="U3" i="2"/>
  <c r="U3" i="5"/>
  <c r="U16" i="55"/>
  <c r="U17" i="55"/>
  <c r="U8" i="5" s="1"/>
  <c r="U3" i="6"/>
  <c r="T37" i="47"/>
  <c r="U5" i="47"/>
  <c r="U10" i="5"/>
  <c r="V26" i="55"/>
  <c r="V4" i="7"/>
  <c r="V4" i="47"/>
  <c r="V21" i="55"/>
  <c r="V8" i="47" s="1"/>
  <c r="V4" i="42"/>
  <c r="V4" i="2"/>
  <c r="V4" i="6"/>
  <c r="V19" i="55"/>
  <c r="V4" i="5"/>
  <c r="V16" i="5" s="1"/>
  <c r="V34" i="54"/>
  <c r="S38" i="47"/>
  <c r="S41" i="47" s="1"/>
  <c r="T22" i="47"/>
  <c r="T69" i="47"/>
  <c r="Y102" i="32"/>
  <c r="Z100" i="32"/>
  <c r="W49" i="50" l="1"/>
  <c r="V134" i="32" s="1"/>
  <c r="W44" i="50"/>
  <c r="T36" i="5"/>
  <c r="T17" i="5"/>
  <c r="T23" i="5"/>
  <c r="W4" i="43"/>
  <c r="W42" i="55"/>
  <c r="W5" i="43" s="1"/>
  <c r="S9" i="55"/>
  <c r="T5" i="55"/>
  <c r="T6" i="55" s="1"/>
  <c r="V129" i="32"/>
  <c r="AD17" i="51"/>
  <c r="U25" i="32" s="1"/>
  <c r="W11" i="43" s="1"/>
  <c r="AD68" i="51"/>
  <c r="U32" i="32" s="1"/>
  <c r="W18" i="43" s="1"/>
  <c r="AD39" i="51"/>
  <c r="U29" i="32" s="1"/>
  <c r="W15" i="43" s="1"/>
  <c r="AD43" i="51"/>
  <c r="U30" i="32" s="1"/>
  <c r="W16" i="43" s="1"/>
  <c r="U27" i="32"/>
  <c r="W13" i="43" s="1"/>
  <c r="AE50" i="51"/>
  <c r="AE45" i="51"/>
  <c r="AE57" i="51"/>
  <c r="AE52" i="51"/>
  <c r="AE60" i="51"/>
  <c r="AE47" i="51"/>
  <c r="AE55" i="51"/>
  <c r="V26" i="32"/>
  <c r="X12" i="43" s="1"/>
  <c r="AE62" i="51"/>
  <c r="V37" i="32"/>
  <c r="X23" i="43" s="1"/>
  <c r="AE58" i="51"/>
  <c r="AE49" i="51"/>
  <c r="AE56" i="51"/>
  <c r="AE54" i="51"/>
  <c r="AE46" i="51"/>
  <c r="AE48" i="51"/>
  <c r="V23" i="32"/>
  <c r="X9" i="43" s="1"/>
  <c r="N30" i="55"/>
  <c r="N14" i="47" s="1"/>
  <c r="N2" i="7"/>
  <c r="N2" i="2"/>
  <c r="N2" i="42"/>
  <c r="N34" i="55"/>
  <c r="N28" i="55"/>
  <c r="N2" i="47"/>
  <c r="N2" i="6"/>
  <c r="N23" i="55"/>
  <c r="N6" i="47" s="1"/>
  <c r="N24" i="55"/>
  <c r="N2" i="5"/>
  <c r="N27" i="55"/>
  <c r="N11" i="47" s="1"/>
  <c r="N32" i="54"/>
  <c r="N31" i="55"/>
  <c r="M23" i="42"/>
  <c r="M52" i="42"/>
  <c r="M70" i="42"/>
  <c r="M34" i="42"/>
  <c r="W73" i="50"/>
  <c r="W72" i="50" s="1"/>
  <c r="V139" i="32" s="1"/>
  <c r="W33" i="50"/>
  <c r="V131" i="32" s="1"/>
  <c r="W59" i="50"/>
  <c r="V137" i="32" s="1"/>
  <c r="W64" i="50"/>
  <c r="V138" i="32" s="1"/>
  <c r="W27" i="50"/>
  <c r="V130" i="32" s="1"/>
  <c r="W51" i="50"/>
  <c r="V135" i="32" s="1"/>
  <c r="X2" i="50"/>
  <c r="X14" i="50" s="1"/>
  <c r="W91" i="50"/>
  <c r="V143" i="32" s="1"/>
  <c r="W99" i="50"/>
  <c r="V142" i="32" s="1"/>
  <c r="W38" i="50"/>
  <c r="V132" i="32" s="1"/>
  <c r="W78" i="50"/>
  <c r="V140" i="32" s="1"/>
  <c r="T99" i="32"/>
  <c r="V20" i="55"/>
  <c r="V7" i="47" s="1"/>
  <c r="T41" i="32"/>
  <c r="V27" i="43" s="1"/>
  <c r="T42" i="32"/>
  <c r="V28" i="43" s="1"/>
  <c r="T43" i="32"/>
  <c r="V29" i="43" s="1"/>
  <c r="U22" i="32"/>
  <c r="X40" i="55"/>
  <c r="W8" i="54"/>
  <c r="N44" i="55"/>
  <c r="N6" i="43" s="1"/>
  <c r="N39" i="55"/>
  <c r="N3" i="43" s="1"/>
  <c r="O37" i="55"/>
  <c r="N6" i="54"/>
  <c r="N2" i="43"/>
  <c r="V5" i="47"/>
  <c r="V10" i="5"/>
  <c r="V17" i="55"/>
  <c r="V8" i="5" s="1"/>
  <c r="V3" i="47"/>
  <c r="V3" i="2"/>
  <c r="V3" i="42"/>
  <c r="V3" i="6"/>
  <c r="V3" i="5"/>
  <c r="V16" i="55"/>
  <c r="V3" i="7"/>
  <c r="V37" i="7" s="1"/>
  <c r="V33" i="54"/>
  <c r="U40" i="47"/>
  <c r="U36" i="47"/>
  <c r="U7" i="5"/>
  <c r="U7" i="42"/>
  <c r="W26" i="55"/>
  <c r="W4" i="7"/>
  <c r="W4" i="6"/>
  <c r="W4" i="42"/>
  <c r="W34" i="54"/>
  <c r="W19" i="55"/>
  <c r="W4" i="2"/>
  <c r="W21" i="55"/>
  <c r="W8" i="47" s="1"/>
  <c r="W4" i="47"/>
  <c r="W4" i="5"/>
  <c r="W16" i="5" s="1"/>
  <c r="U78" i="5"/>
  <c r="U92" i="5"/>
  <c r="U5" i="6"/>
  <c r="U5" i="5"/>
  <c r="U5" i="42"/>
  <c r="T95" i="47"/>
  <c r="T98" i="47" s="1"/>
  <c r="AA100" i="32"/>
  <c r="Z102" i="32"/>
  <c r="V22" i="55"/>
  <c r="V11" i="5" s="1"/>
  <c r="V33" i="5" s="1"/>
  <c r="V13" i="5"/>
  <c r="V10" i="47"/>
  <c r="U22" i="47"/>
  <c r="U69" i="47"/>
  <c r="U97" i="47"/>
  <c r="U93" i="47"/>
  <c r="U94" i="47" s="1"/>
  <c r="T38" i="47"/>
  <c r="T41" i="47" s="1"/>
  <c r="X44" i="50" l="1"/>
  <c r="X49" i="50"/>
  <c r="W134" i="32" s="1"/>
  <c r="U36" i="5"/>
  <c r="U17" i="5"/>
  <c r="U23" i="5"/>
  <c r="X4" i="43"/>
  <c r="X42" i="55"/>
  <c r="X5" i="43" s="1"/>
  <c r="T9" i="55"/>
  <c r="U5" i="55"/>
  <c r="U6" i="55" s="1"/>
  <c r="U37" i="47"/>
  <c r="U38" i="47" s="1"/>
  <c r="U41" i="47" s="1"/>
  <c r="W129" i="32"/>
  <c r="AE17" i="51"/>
  <c r="V25" i="32" s="1"/>
  <c r="X11" i="43" s="1"/>
  <c r="AE68" i="51"/>
  <c r="V32" i="32" s="1"/>
  <c r="X18" i="43" s="1"/>
  <c r="AF56" i="51"/>
  <c r="AF52" i="51"/>
  <c r="AF47" i="51"/>
  <c r="AF50" i="51"/>
  <c r="AF54" i="51"/>
  <c r="W26" i="32"/>
  <c r="Y12" i="43" s="1"/>
  <c r="AF60" i="51"/>
  <c r="W37" i="32"/>
  <c r="Y23" i="43" s="1"/>
  <c r="AF46" i="51"/>
  <c r="W23" i="32"/>
  <c r="Y9" i="43" s="1"/>
  <c r="AF48" i="51"/>
  <c r="AF62" i="51"/>
  <c r="AF45" i="51"/>
  <c r="AF49" i="51"/>
  <c r="AF58" i="51"/>
  <c r="AF55" i="51"/>
  <c r="AF57" i="51"/>
  <c r="AE43" i="51"/>
  <c r="V30" i="32" s="1"/>
  <c r="X16" i="43" s="1"/>
  <c r="V27" i="32"/>
  <c r="X13" i="43" s="1"/>
  <c r="AE39" i="51"/>
  <c r="V29" i="32" s="1"/>
  <c r="X15" i="43" s="1"/>
  <c r="N32" i="55"/>
  <c r="N12" i="42"/>
  <c r="N124" i="5"/>
  <c r="N9" i="47"/>
  <c r="N12" i="5"/>
  <c r="N12" i="47"/>
  <c r="N14" i="5"/>
  <c r="M78" i="42"/>
  <c r="M60" i="42"/>
  <c r="M42" i="42"/>
  <c r="O1" i="7"/>
  <c r="O1" i="6"/>
  <c r="O31" i="54"/>
  <c r="O1" i="5"/>
  <c r="O1" i="47"/>
  <c r="O1" i="2"/>
  <c r="O1" i="42"/>
  <c r="X51" i="50"/>
  <c r="W135" i="32" s="1"/>
  <c r="X99" i="50"/>
  <c r="W142" i="32" s="1"/>
  <c r="X59" i="50"/>
  <c r="W137" i="32" s="1"/>
  <c r="Y2" i="50"/>
  <c r="Y14" i="50" s="1"/>
  <c r="X27" i="50"/>
  <c r="W130" i="32" s="1"/>
  <c r="X38" i="50"/>
  <c r="W132" i="32" s="1"/>
  <c r="X73" i="50"/>
  <c r="X72" i="50" s="1"/>
  <c r="W139" i="32" s="1"/>
  <c r="X78" i="50"/>
  <c r="W140" i="32" s="1"/>
  <c r="X91" i="50"/>
  <c r="W143" i="32" s="1"/>
  <c r="X64" i="50"/>
  <c r="W138" i="32" s="1"/>
  <c r="X33" i="50"/>
  <c r="W131" i="32" s="1"/>
  <c r="U99" i="32"/>
  <c r="W20" i="55"/>
  <c r="W7" i="47" s="1"/>
  <c r="N7" i="54"/>
  <c r="X8" i="54"/>
  <c r="V22" i="32"/>
  <c r="Y40" i="55"/>
  <c r="U42" i="32"/>
  <c r="W28" i="43" s="1"/>
  <c r="U43" i="32"/>
  <c r="W29" i="43" s="1"/>
  <c r="U41" i="32"/>
  <c r="W27" i="43" s="1"/>
  <c r="U95" i="47"/>
  <c r="U98" i="47" s="1"/>
  <c r="O1" i="43"/>
  <c r="O38" i="55"/>
  <c r="O5" i="54"/>
  <c r="V97" i="47"/>
  <c r="V93" i="47"/>
  <c r="V94" i="47" s="1"/>
  <c r="AB100" i="32"/>
  <c r="AA102" i="32"/>
  <c r="X4" i="5"/>
  <c r="X16" i="5" s="1"/>
  <c r="X4" i="47"/>
  <c r="X19" i="55"/>
  <c r="X22" i="55" s="1"/>
  <c r="X11" i="5" s="1"/>
  <c r="X33" i="5" s="1"/>
  <c r="X4" i="6"/>
  <c r="X4" i="7"/>
  <c r="X4" i="2"/>
  <c r="X4" i="42"/>
  <c r="X34" i="54"/>
  <c r="X21" i="55"/>
  <c r="X8" i="47" s="1"/>
  <c r="X26" i="55"/>
  <c r="V5" i="5"/>
  <c r="V5" i="6"/>
  <c r="V5" i="42"/>
  <c r="W16" i="55"/>
  <c r="W3" i="42"/>
  <c r="W3" i="7"/>
  <c r="W37" i="7" s="1"/>
  <c r="W3" i="6"/>
  <c r="W3" i="5"/>
  <c r="W3" i="47"/>
  <c r="W33" i="54"/>
  <c r="W17" i="55"/>
  <c r="W8" i="5" s="1"/>
  <c r="W3" i="2"/>
  <c r="W10" i="47"/>
  <c r="W13" i="5"/>
  <c r="V7" i="5"/>
  <c r="V7" i="42"/>
  <c r="V40" i="47"/>
  <c r="V36" i="47"/>
  <c r="V37" i="47" s="1"/>
  <c r="W10" i="5"/>
  <c r="W5" i="47"/>
  <c r="W22" i="55"/>
  <c r="W11" i="5" s="1"/>
  <c r="W33" i="5" s="1"/>
  <c r="V78" i="5"/>
  <c r="V92" i="5"/>
  <c r="V22" i="47"/>
  <c r="V69" i="47"/>
  <c r="Y49" i="50" l="1"/>
  <c r="X134" i="32" s="1"/>
  <c r="Y44" i="50"/>
  <c r="V36" i="5"/>
  <c r="V17" i="5"/>
  <c r="V23" i="5"/>
  <c r="Y4" i="43"/>
  <c r="Y42" i="55"/>
  <c r="Y5" i="43" s="1"/>
  <c r="U9" i="55"/>
  <c r="V5" i="55"/>
  <c r="V6" i="55" s="1"/>
  <c r="V38" i="47"/>
  <c r="V41" i="47" s="1"/>
  <c r="X129" i="32"/>
  <c r="AF17" i="51"/>
  <c r="W25" i="32" s="1"/>
  <c r="Y11" i="43" s="1"/>
  <c r="AF68" i="51"/>
  <c r="W32" i="32" s="1"/>
  <c r="Y18" i="43" s="1"/>
  <c r="AF39" i="51"/>
  <c r="W29" i="32" s="1"/>
  <c r="Y15" i="43" s="1"/>
  <c r="AF43" i="51"/>
  <c r="W30" i="32" s="1"/>
  <c r="Y16" i="43" s="1"/>
  <c r="W27" i="32"/>
  <c r="Y13" i="43" s="1"/>
  <c r="AG52" i="51"/>
  <c r="AG58" i="51"/>
  <c r="X26" i="32"/>
  <c r="Z12" i="43" s="1"/>
  <c r="AG57" i="51"/>
  <c r="AG50" i="51"/>
  <c r="AG45" i="51"/>
  <c r="AG54" i="51"/>
  <c r="AG49" i="51"/>
  <c r="AG46" i="51"/>
  <c r="AG60" i="51"/>
  <c r="AG47" i="51"/>
  <c r="AG56" i="51"/>
  <c r="AG48" i="51"/>
  <c r="X37" i="32"/>
  <c r="Z23" i="43" s="1"/>
  <c r="AG55" i="51"/>
  <c r="X23" i="32"/>
  <c r="Z9" i="43" s="1"/>
  <c r="AG62" i="51"/>
  <c r="N52" i="42"/>
  <c r="N70" i="42"/>
  <c r="N34" i="42"/>
  <c r="O2" i="7"/>
  <c r="O32" i="54"/>
  <c r="O2" i="47"/>
  <c r="O27" i="55"/>
  <c r="O11" i="47" s="1"/>
  <c r="O34" i="55"/>
  <c r="O28" i="55"/>
  <c r="O2" i="2"/>
  <c r="O24" i="55"/>
  <c r="O2" i="6"/>
  <c r="O30" i="55"/>
  <c r="O14" i="47" s="1"/>
  <c r="O2" i="5"/>
  <c r="O23" i="55"/>
  <c r="O6" i="47" s="1"/>
  <c r="O31" i="55"/>
  <c r="O2" i="42"/>
  <c r="N23" i="42"/>
  <c r="Y73" i="50"/>
  <c r="Y72" i="50" s="1"/>
  <c r="X139" i="32" s="1"/>
  <c r="Y99" i="50"/>
  <c r="X142" i="32" s="1"/>
  <c r="Y91" i="50"/>
  <c r="X143" i="32" s="1"/>
  <c r="Y59" i="50"/>
  <c r="X137" i="32" s="1"/>
  <c r="Y38" i="50"/>
  <c r="X132" i="32" s="1"/>
  <c r="Y78" i="50"/>
  <c r="X140" i="32" s="1"/>
  <c r="Y33" i="50"/>
  <c r="X131" i="32" s="1"/>
  <c r="Z2" i="50"/>
  <c r="Z14" i="50" s="1"/>
  <c r="Y27" i="50"/>
  <c r="X130" i="32" s="1"/>
  <c r="Y64" i="50"/>
  <c r="X138" i="32" s="1"/>
  <c r="Y51" i="50"/>
  <c r="X135" i="32" s="1"/>
  <c r="V99" i="32"/>
  <c r="V95" i="47"/>
  <c r="V98" i="47" s="1"/>
  <c r="Y8" i="54"/>
  <c r="Z40" i="55"/>
  <c r="W22" i="32"/>
  <c r="O2" i="43"/>
  <c r="P37" i="55"/>
  <c r="O6" i="54"/>
  <c r="O44" i="55"/>
  <c r="O6" i="43" s="1"/>
  <c r="O39" i="55"/>
  <c r="O3" i="43" s="1"/>
  <c r="V42" i="32"/>
  <c r="X28" i="43" s="1"/>
  <c r="V41" i="32"/>
  <c r="X27" i="43" s="1"/>
  <c r="V43" i="32"/>
  <c r="X29" i="43" s="1"/>
  <c r="W22" i="47"/>
  <c r="W5" i="6"/>
  <c r="W5" i="5"/>
  <c r="W5" i="42"/>
  <c r="X13" i="5"/>
  <c r="X10" i="47"/>
  <c r="X3" i="6"/>
  <c r="X17" i="55"/>
  <c r="X8" i="5" s="1"/>
  <c r="X3" i="47"/>
  <c r="X3" i="5"/>
  <c r="X16" i="55"/>
  <c r="X3" i="42"/>
  <c r="X33" i="54"/>
  <c r="X3" i="7"/>
  <c r="X37" i="7" s="1"/>
  <c r="X3" i="2"/>
  <c r="AB102" i="32"/>
  <c r="AC100" i="32"/>
  <c r="W36" i="47"/>
  <c r="W40" i="47"/>
  <c r="W78" i="5"/>
  <c r="W92" i="5"/>
  <c r="W7" i="42"/>
  <c r="W7" i="5"/>
  <c r="Y4" i="6"/>
  <c r="Y4" i="47"/>
  <c r="Y26" i="55"/>
  <c r="Y34" i="54"/>
  <c r="Y4" i="42"/>
  <c r="Y21" i="55"/>
  <c r="Y8" i="47" s="1"/>
  <c r="Y4" i="2"/>
  <c r="Y4" i="7"/>
  <c r="Y4" i="5"/>
  <c r="Y16" i="5" s="1"/>
  <c r="Y19" i="55"/>
  <c r="Y22" i="55" s="1"/>
  <c r="Y11" i="5" s="1"/>
  <c r="Y33" i="5" s="1"/>
  <c r="X10" i="5"/>
  <c r="X5" i="47"/>
  <c r="W97" i="47"/>
  <c r="W93" i="47"/>
  <c r="W94" i="47" s="1"/>
  <c r="X20" i="55"/>
  <c r="X7" i="47" s="1"/>
  <c r="Z49" i="50" l="1"/>
  <c r="Y134" i="32" s="1"/>
  <c r="Z44" i="50"/>
  <c r="W36" i="5"/>
  <c r="W17" i="5"/>
  <c r="Z4" i="43"/>
  <c r="Z42" i="55"/>
  <c r="Z5" i="43" s="1"/>
  <c r="V9" i="55"/>
  <c r="W5" i="55"/>
  <c r="W6" i="55" s="1"/>
  <c r="W37" i="47"/>
  <c r="W38" i="47" s="1"/>
  <c r="W41" i="47" s="1"/>
  <c r="Y129" i="32"/>
  <c r="AG17" i="51"/>
  <c r="X25" i="32" s="1"/>
  <c r="Z11" i="43" s="1"/>
  <c r="AG39" i="51"/>
  <c r="X29" i="32" s="1"/>
  <c r="Z15" i="43" s="1"/>
  <c r="AG43" i="51"/>
  <c r="X30" i="32" s="1"/>
  <c r="Z16" i="43" s="1"/>
  <c r="AH50" i="51"/>
  <c r="AH47" i="51"/>
  <c r="AH62" i="51"/>
  <c r="AH60" i="51"/>
  <c r="AH57" i="51"/>
  <c r="AH56" i="51"/>
  <c r="AH45" i="51"/>
  <c r="AH58" i="51"/>
  <c r="AH52" i="51"/>
  <c r="AH54" i="51"/>
  <c r="Y37" i="32"/>
  <c r="AA23" i="43" s="1"/>
  <c r="AH55" i="51"/>
  <c r="AH46" i="51"/>
  <c r="AH49" i="51"/>
  <c r="Y26" i="32"/>
  <c r="AA12" i="43" s="1"/>
  <c r="AH48" i="51"/>
  <c r="Y23" i="32"/>
  <c r="AA9" i="43" s="1"/>
  <c r="X27" i="32"/>
  <c r="Z13" i="43" s="1"/>
  <c r="AG68" i="51"/>
  <c r="X32" i="32" s="1"/>
  <c r="Z18" i="43" s="1"/>
  <c r="O12" i="5"/>
  <c r="O9" i="47"/>
  <c r="P31" i="54"/>
  <c r="P1" i="2"/>
  <c r="P1" i="7"/>
  <c r="P1" i="6"/>
  <c r="P1" i="47"/>
  <c r="P1" i="5"/>
  <c r="P1" i="42"/>
  <c r="O14" i="5"/>
  <c r="O12" i="47"/>
  <c r="N78" i="42"/>
  <c r="N42" i="42"/>
  <c r="N60" i="42"/>
  <c r="O124" i="5"/>
  <c r="O12" i="42"/>
  <c r="O32" i="55"/>
  <c r="AA2" i="50"/>
  <c r="AA14" i="50" s="1"/>
  <c r="Z91" i="50"/>
  <c r="Y143" i="32" s="1"/>
  <c r="Z27" i="50"/>
  <c r="Y130" i="32" s="1"/>
  <c r="Z59" i="50"/>
  <c r="Y137" i="32" s="1"/>
  <c r="Z73" i="50"/>
  <c r="Z72" i="50" s="1"/>
  <c r="Y139" i="32" s="1"/>
  <c r="Z38" i="50"/>
  <c r="Y132" i="32" s="1"/>
  <c r="Z99" i="50"/>
  <c r="Y142" i="32" s="1"/>
  <c r="Z78" i="50"/>
  <c r="Y140" i="32" s="1"/>
  <c r="Z64" i="50"/>
  <c r="Y138" i="32" s="1"/>
  <c r="Z51" i="50"/>
  <c r="Y135" i="32" s="1"/>
  <c r="Z33" i="50"/>
  <c r="Y131" i="32" s="1"/>
  <c r="W99" i="32"/>
  <c r="W95" i="47"/>
  <c r="W98" i="47" s="1"/>
  <c r="P1" i="43"/>
  <c r="P5" i="54"/>
  <c r="P38" i="55"/>
  <c r="X22" i="32"/>
  <c r="AA40" i="55"/>
  <c r="Z8" i="54"/>
  <c r="O7" i="54"/>
  <c r="W42" i="32"/>
  <c r="Y28" i="43" s="1"/>
  <c r="W43" i="32"/>
  <c r="Y29" i="43" s="1"/>
  <c r="W41" i="32"/>
  <c r="Y27" i="43" s="1"/>
  <c r="Y10" i="5"/>
  <c r="Y5" i="47"/>
  <c r="X7" i="5"/>
  <c r="X7" i="42"/>
  <c r="W23" i="5"/>
  <c r="Y17" i="55"/>
  <c r="Y8" i="5" s="1"/>
  <c r="Y3" i="6"/>
  <c r="Y3" i="7"/>
  <c r="Y37" i="7" s="1"/>
  <c r="Y3" i="2"/>
  <c r="Y3" i="5"/>
  <c r="Y33" i="54"/>
  <c r="Y16" i="55"/>
  <c r="Y3" i="47"/>
  <c r="Y3" i="42"/>
  <c r="Y20" i="55"/>
  <c r="Y7" i="47" s="1"/>
  <c r="Z4" i="42"/>
  <c r="Z4" i="5"/>
  <c r="Z16" i="5" s="1"/>
  <c r="Z26" i="55"/>
  <c r="Z4" i="7"/>
  <c r="Z19" i="55"/>
  <c r="Z22" i="55" s="1"/>
  <c r="Z11" i="5" s="1"/>
  <c r="Z33" i="5" s="1"/>
  <c r="Z21" i="55"/>
  <c r="Z8" i="47" s="1"/>
  <c r="Z4" i="47"/>
  <c r="Z4" i="2"/>
  <c r="Z34" i="54"/>
  <c r="Z4" i="6"/>
  <c r="X92" i="5"/>
  <c r="X78" i="5"/>
  <c r="X5" i="6"/>
  <c r="X5" i="5"/>
  <c r="X5" i="42"/>
  <c r="X36" i="47"/>
  <c r="X40" i="47"/>
  <c r="X22" i="47"/>
  <c r="X69" i="47"/>
  <c r="X97" i="47"/>
  <c r="X93" i="47"/>
  <c r="X94" i="47" s="1"/>
  <c r="Y10" i="47"/>
  <c r="Y13" i="5"/>
  <c r="AC102" i="32"/>
  <c r="AD100" i="32"/>
  <c r="Z129" i="32" l="1"/>
  <c r="AA44" i="50"/>
  <c r="AA49" i="50"/>
  <c r="Z134" i="32" s="1"/>
  <c r="X36" i="5"/>
  <c r="X17" i="5"/>
  <c r="AA4" i="43"/>
  <c r="AA42" i="55"/>
  <c r="AA5" i="43" s="1"/>
  <c r="W9" i="55"/>
  <c r="X5" i="55"/>
  <c r="X6" i="55" s="1"/>
  <c r="X37" i="47"/>
  <c r="X38" i="47" s="1"/>
  <c r="X41" i="47" s="1"/>
  <c r="AH17" i="51"/>
  <c r="Y25" i="32" s="1"/>
  <c r="AA11" i="43" s="1"/>
  <c r="AH68" i="51"/>
  <c r="Y32" i="32" s="1"/>
  <c r="AA18" i="43" s="1"/>
  <c r="AH39" i="51"/>
  <c r="Y29" i="32" s="1"/>
  <c r="AA15" i="43" s="1"/>
  <c r="Z37" i="32"/>
  <c r="AB23" i="43" s="1"/>
  <c r="AI56" i="51"/>
  <c r="AI55" i="51"/>
  <c r="AI58" i="51"/>
  <c r="AI52" i="51"/>
  <c r="AI57" i="51"/>
  <c r="AI46" i="51"/>
  <c r="Z26" i="32"/>
  <c r="AB12" i="43" s="1"/>
  <c r="AI60" i="51"/>
  <c r="AI45" i="51"/>
  <c r="AI49" i="51"/>
  <c r="AI47" i="51"/>
  <c r="Z23" i="32"/>
  <c r="AB9" i="43" s="1"/>
  <c r="AI50" i="51"/>
  <c r="AI62" i="51"/>
  <c r="AI54" i="51"/>
  <c r="AI48" i="51"/>
  <c r="AH43" i="51"/>
  <c r="Y30" i="32" s="1"/>
  <c r="AA16" i="43" s="1"/>
  <c r="Y27" i="32"/>
  <c r="AA13" i="43" s="1"/>
  <c r="O23" i="42"/>
  <c r="O34" i="42"/>
  <c r="O52" i="42"/>
  <c r="O70" i="42"/>
  <c r="P2" i="47"/>
  <c r="P2" i="42"/>
  <c r="P2" i="7"/>
  <c r="P23" i="55"/>
  <c r="P6" i="47" s="1"/>
  <c r="P30" i="55"/>
  <c r="P14" i="47" s="1"/>
  <c r="P2" i="6"/>
  <c r="P34" i="55"/>
  <c r="P2" i="5"/>
  <c r="P27" i="55"/>
  <c r="P11" i="47" s="1"/>
  <c r="P32" i="54"/>
  <c r="P2" i="2"/>
  <c r="P28" i="55"/>
  <c r="P24" i="55"/>
  <c r="P31" i="55"/>
  <c r="AA99" i="50"/>
  <c r="Z142" i="32" s="1"/>
  <c r="AB2" i="50"/>
  <c r="AB14" i="50" s="1"/>
  <c r="AA27" i="50"/>
  <c r="Z130" i="32" s="1"/>
  <c r="AA38" i="50"/>
  <c r="Z132" i="32" s="1"/>
  <c r="AA73" i="50"/>
  <c r="AA72" i="50" s="1"/>
  <c r="Z139" i="32" s="1"/>
  <c r="AA33" i="50"/>
  <c r="Z131" i="32" s="1"/>
  <c r="AA64" i="50"/>
  <c r="Z138" i="32" s="1"/>
  <c r="AA59" i="50"/>
  <c r="Z137" i="32" s="1"/>
  <c r="AA78" i="50"/>
  <c r="Z140" i="32" s="1"/>
  <c r="AA51" i="50"/>
  <c r="Z135" i="32" s="1"/>
  <c r="AA91" i="50"/>
  <c r="Z143" i="32" s="1"/>
  <c r="X99" i="32"/>
  <c r="X23" i="5"/>
  <c r="AA8" i="54"/>
  <c r="AB40" i="55"/>
  <c r="Y22" i="32"/>
  <c r="P6" i="54"/>
  <c r="P44" i="55"/>
  <c r="P6" i="43" s="1"/>
  <c r="Q37" i="55"/>
  <c r="P39" i="55"/>
  <c r="P3" i="43" s="1"/>
  <c r="P2" i="43"/>
  <c r="X42" i="32"/>
  <c r="Z28" i="43" s="1"/>
  <c r="X43" i="32"/>
  <c r="Z29" i="43" s="1"/>
  <c r="X41" i="32"/>
  <c r="Z27" i="43" s="1"/>
  <c r="Y97" i="47"/>
  <c r="Y93" i="47"/>
  <c r="Y94" i="47" s="1"/>
  <c r="X95" i="47"/>
  <c r="X98" i="47" s="1"/>
  <c r="AA4" i="6"/>
  <c r="AA4" i="47"/>
  <c r="AA4" i="2"/>
  <c r="AA21" i="55"/>
  <c r="AA8" i="47" s="1"/>
  <c r="AA26" i="55"/>
  <c r="AA4" i="5"/>
  <c r="AA16" i="5" s="1"/>
  <c r="AA19" i="55"/>
  <c r="AA4" i="42"/>
  <c r="AA4" i="7"/>
  <c r="AA34" i="54"/>
  <c r="Y92" i="5"/>
  <c r="Y78" i="5"/>
  <c r="Y36" i="47"/>
  <c r="Y40" i="47"/>
  <c r="AE100" i="32"/>
  <c r="AD102" i="32"/>
  <c r="Z13" i="5"/>
  <c r="Z10" i="47"/>
  <c r="Y22" i="47"/>
  <c r="Y69" i="47"/>
  <c r="Y5" i="5"/>
  <c r="Y5" i="42"/>
  <c r="Y5" i="6"/>
  <c r="Z33" i="54"/>
  <c r="Z3" i="47"/>
  <c r="Z3" i="5"/>
  <c r="Z3" i="2"/>
  <c r="Z3" i="42"/>
  <c r="Z16" i="55"/>
  <c r="Z3" i="6"/>
  <c r="Z17" i="55"/>
  <c r="Z8" i="5" s="1"/>
  <c r="Z3" i="7"/>
  <c r="Z37" i="7" s="1"/>
  <c r="Y7" i="5"/>
  <c r="Y7" i="42"/>
  <c r="Z20" i="55"/>
  <c r="Z7" i="47" s="1"/>
  <c r="Z5" i="47"/>
  <c r="Z10" i="5"/>
  <c r="AB44" i="50" l="1"/>
  <c r="AB49" i="50"/>
  <c r="AA134" i="32" s="1"/>
  <c r="Y36" i="5"/>
  <c r="Y17" i="5"/>
  <c r="AB4" i="43"/>
  <c r="AB42" i="55"/>
  <c r="AB5" i="43" s="1"/>
  <c r="X9" i="55"/>
  <c r="Y5" i="55"/>
  <c r="Y6" i="55" s="1"/>
  <c r="AA129" i="32"/>
  <c r="AI68" i="51"/>
  <c r="Z32" i="32" s="1"/>
  <c r="AB18" i="43" s="1"/>
  <c r="AI17" i="51"/>
  <c r="Z25" i="32" s="1"/>
  <c r="AB11" i="43" s="1"/>
  <c r="Y37" i="47"/>
  <c r="Y38" i="47" s="1"/>
  <c r="Y41" i="47" s="1"/>
  <c r="AI43" i="51"/>
  <c r="Z30" i="32" s="1"/>
  <c r="AB16" i="43" s="1"/>
  <c r="AJ56" i="51"/>
  <c r="AJ55" i="51"/>
  <c r="AJ48" i="51"/>
  <c r="AA23" i="32"/>
  <c r="AC9" i="43" s="1"/>
  <c r="AJ60" i="51"/>
  <c r="AJ49" i="51"/>
  <c r="AJ58" i="51"/>
  <c r="AA37" i="32"/>
  <c r="AC23" i="43" s="1"/>
  <c r="AJ62" i="51"/>
  <c r="AJ46" i="51"/>
  <c r="AA26" i="32"/>
  <c r="AC12" i="43" s="1"/>
  <c r="AJ57" i="51"/>
  <c r="AJ50" i="51"/>
  <c r="AJ54" i="51"/>
  <c r="AJ52" i="51"/>
  <c r="AJ45" i="51"/>
  <c r="AJ47" i="51"/>
  <c r="AI39" i="51"/>
  <c r="Z29" i="32" s="1"/>
  <c r="AB15" i="43" s="1"/>
  <c r="Z27" i="32"/>
  <c r="AB13" i="43" s="1"/>
  <c r="P12" i="47"/>
  <c r="P14" i="5"/>
  <c r="Q1" i="7"/>
  <c r="Q1" i="42"/>
  <c r="Q31" i="54"/>
  <c r="Q1" i="2"/>
  <c r="Q1" i="6"/>
  <c r="Q1" i="5"/>
  <c r="Q1" i="47"/>
  <c r="O42" i="42"/>
  <c r="O78" i="42"/>
  <c r="O60" i="42"/>
  <c r="P12" i="42"/>
  <c r="P124" i="5"/>
  <c r="P32" i="55"/>
  <c r="P12" i="5"/>
  <c r="P9" i="47"/>
  <c r="AB73" i="50"/>
  <c r="AB72" i="50" s="1"/>
  <c r="AA139" i="32" s="1"/>
  <c r="AB38" i="50"/>
  <c r="AA132" i="32" s="1"/>
  <c r="AB59" i="50"/>
  <c r="AA137" i="32" s="1"/>
  <c r="AB64" i="50"/>
  <c r="AA138" i="32" s="1"/>
  <c r="AB51" i="50"/>
  <c r="AA135" i="32" s="1"/>
  <c r="AB99" i="50"/>
  <c r="AA142" i="32" s="1"/>
  <c r="AB27" i="50"/>
  <c r="AA130" i="32" s="1"/>
  <c r="AB91" i="50"/>
  <c r="AA143" i="32" s="1"/>
  <c r="AB33" i="50"/>
  <c r="AA131" i="32" s="1"/>
  <c r="AB78" i="50"/>
  <c r="AA140" i="32" s="1"/>
  <c r="AC2" i="50"/>
  <c r="AC14" i="50" s="1"/>
  <c r="Y99" i="32"/>
  <c r="Y95" i="47"/>
  <c r="Y98" i="47" s="1"/>
  <c r="Q1" i="43"/>
  <c r="Q5" i="54"/>
  <c r="Q38" i="55"/>
  <c r="AB8" i="54"/>
  <c r="Z22" i="32"/>
  <c r="AC40" i="55"/>
  <c r="P7" i="54"/>
  <c r="Y42" i="32"/>
  <c r="AA28" i="43" s="1"/>
  <c r="Y41" i="32"/>
  <c r="AA27" i="43" s="1"/>
  <c r="Y43" i="32"/>
  <c r="AA29" i="43" s="1"/>
  <c r="Z83" i="47"/>
  <c r="Z5" i="6"/>
  <c r="Z5" i="5"/>
  <c r="Z5" i="42"/>
  <c r="AE102" i="32"/>
  <c r="AF100" i="32"/>
  <c r="AA17" i="55"/>
  <c r="AA8" i="5" s="1"/>
  <c r="AA3" i="42"/>
  <c r="AA3" i="47"/>
  <c r="AA3" i="6"/>
  <c r="AA3" i="2"/>
  <c r="AA3" i="5"/>
  <c r="AA33" i="54"/>
  <c r="AA16" i="55"/>
  <c r="AA3" i="7"/>
  <c r="AA37" i="7" s="1"/>
  <c r="AA10" i="5"/>
  <c r="AA5" i="47"/>
  <c r="Z40" i="47"/>
  <c r="Z36" i="47"/>
  <c r="Z37" i="47" s="1"/>
  <c r="Z78" i="5"/>
  <c r="Z92" i="5"/>
  <c r="AB26" i="55"/>
  <c r="AB4" i="5"/>
  <c r="AB16" i="5" s="1"/>
  <c r="AB4" i="47"/>
  <c r="AB21" i="55"/>
  <c r="AB8" i="47" s="1"/>
  <c r="AB4" i="6"/>
  <c r="AB4" i="42"/>
  <c r="AB34" i="54"/>
  <c r="AB19" i="55"/>
  <c r="AB22" i="55" s="1"/>
  <c r="AB11" i="5" s="1"/>
  <c r="AB33" i="5" s="1"/>
  <c r="AB4" i="7"/>
  <c r="AB4" i="2"/>
  <c r="Z7" i="42"/>
  <c r="Z7" i="5"/>
  <c r="Z22" i="47"/>
  <c r="Z69" i="47"/>
  <c r="AA10" i="47"/>
  <c r="AA13" i="5"/>
  <c r="AA22" i="55"/>
  <c r="AA11" i="5" s="1"/>
  <c r="AA33" i="5" s="1"/>
  <c r="Y23" i="5"/>
  <c r="Z97" i="47"/>
  <c r="Z93" i="47"/>
  <c r="Z94" i="47" s="1"/>
  <c r="AA20" i="55"/>
  <c r="AA7" i="47" s="1"/>
  <c r="AC44" i="50" l="1"/>
  <c r="AC49" i="50"/>
  <c r="AB134" i="32" s="1"/>
  <c r="Z36" i="5"/>
  <c r="Z17" i="5"/>
  <c r="AC4" i="43"/>
  <c r="AC42" i="55"/>
  <c r="AC5" i="43" s="1"/>
  <c r="Y9" i="55"/>
  <c r="Z5" i="55"/>
  <c r="Z6" i="55" s="1"/>
  <c r="AB129" i="32"/>
  <c r="AJ17" i="51"/>
  <c r="AA25" i="32" s="1"/>
  <c r="AC11" i="43" s="1"/>
  <c r="AJ39" i="51"/>
  <c r="AA29" i="32" s="1"/>
  <c r="AC15" i="43" s="1"/>
  <c r="AA27" i="32"/>
  <c r="AC13" i="43" s="1"/>
  <c r="AJ68" i="51"/>
  <c r="AA32" i="32" s="1"/>
  <c r="AC18" i="43" s="1"/>
  <c r="AK45" i="51"/>
  <c r="AB26" i="32"/>
  <c r="AD12" i="43" s="1"/>
  <c r="AK54" i="51"/>
  <c r="AK46" i="51"/>
  <c r="AK57" i="51"/>
  <c r="AK55" i="51"/>
  <c r="AK47" i="51"/>
  <c r="AK49" i="51"/>
  <c r="AK48" i="51"/>
  <c r="AK60" i="51"/>
  <c r="AK50" i="51"/>
  <c r="AK56" i="51"/>
  <c r="AK52" i="51"/>
  <c r="AB23" i="32"/>
  <c r="AD9" i="43" s="1"/>
  <c r="AB37" i="32"/>
  <c r="AD23" i="43" s="1"/>
  <c r="AK58" i="51"/>
  <c r="AK62" i="51"/>
  <c r="AJ43" i="51"/>
  <c r="AA30" i="32" s="1"/>
  <c r="AC16" i="43" s="1"/>
  <c r="P23" i="42"/>
  <c r="Q2" i="42"/>
  <c r="Q23" i="55"/>
  <c r="Q6" i="47" s="1"/>
  <c r="Q24" i="55"/>
  <c r="Q28" i="55"/>
  <c r="Q31" i="55"/>
  <c r="Q2" i="2"/>
  <c r="Q2" i="7"/>
  <c r="Q2" i="5"/>
  <c r="Q30" i="55"/>
  <c r="Q14" i="47" s="1"/>
  <c r="Q27" i="55"/>
  <c r="Q11" i="47" s="1"/>
  <c r="Q32" i="54"/>
  <c r="Q2" i="47"/>
  <c r="Q2" i="6"/>
  <c r="Q34" i="55"/>
  <c r="P70" i="42"/>
  <c r="P34" i="42"/>
  <c r="P52" i="42"/>
  <c r="AC38" i="50"/>
  <c r="AB132" i="32" s="1"/>
  <c r="AD2" i="50"/>
  <c r="AD14" i="50" s="1"/>
  <c r="AC51" i="50"/>
  <c r="AB135" i="32" s="1"/>
  <c r="AC73" i="50"/>
  <c r="AC72" i="50" s="1"/>
  <c r="AB139" i="32" s="1"/>
  <c r="AC59" i="50"/>
  <c r="AB137" i="32" s="1"/>
  <c r="AC64" i="50"/>
  <c r="AB138" i="32" s="1"/>
  <c r="AC33" i="50"/>
  <c r="AB131" i="32" s="1"/>
  <c r="AC91" i="50"/>
  <c r="AB143" i="32" s="1"/>
  <c r="AC78" i="50"/>
  <c r="AB140" i="32" s="1"/>
  <c r="AC99" i="50"/>
  <c r="AB142" i="32" s="1"/>
  <c r="AC27" i="50"/>
  <c r="AB130" i="32" s="1"/>
  <c r="Z99" i="32"/>
  <c r="Z42" i="32"/>
  <c r="AB28" i="43" s="1"/>
  <c r="Z41" i="32"/>
  <c r="AB27" i="43" s="1"/>
  <c r="Z43" i="32"/>
  <c r="AB29" i="43" s="1"/>
  <c r="Q2" i="43"/>
  <c r="R37" i="55"/>
  <c r="Q39" i="55"/>
  <c r="Q3" i="43" s="1"/>
  <c r="Q6" i="54"/>
  <c r="Q44" i="55"/>
  <c r="Q6" i="43" s="1"/>
  <c r="AA22" i="32"/>
  <c r="AD40" i="55"/>
  <c r="AC8" i="54"/>
  <c r="Z38" i="47"/>
  <c r="Z41" i="47" s="1"/>
  <c r="AB3" i="6"/>
  <c r="AB3" i="47"/>
  <c r="AB17" i="55"/>
  <c r="AB8" i="5" s="1"/>
  <c r="AB3" i="5"/>
  <c r="AB33" i="54"/>
  <c r="AB3" i="42"/>
  <c r="AB16" i="55"/>
  <c r="AB3" i="7"/>
  <c r="AB37" i="7" s="1"/>
  <c r="AB3" i="2"/>
  <c r="AA83" i="47"/>
  <c r="Z95" i="47"/>
  <c r="Z98" i="47" s="1"/>
  <c r="AB13" i="5"/>
  <c r="AB10" i="47"/>
  <c r="AA5" i="6"/>
  <c r="AA5" i="42"/>
  <c r="AA5" i="5"/>
  <c r="Z23" i="5"/>
  <c r="AA97" i="47"/>
  <c r="AA93" i="47"/>
  <c r="AA94" i="47" s="1"/>
  <c r="AB10" i="5"/>
  <c r="AB5" i="47"/>
  <c r="AC4" i="5"/>
  <c r="AC16" i="5" s="1"/>
  <c r="AC4" i="2"/>
  <c r="AC26" i="55"/>
  <c r="AC4" i="42"/>
  <c r="AC4" i="6"/>
  <c r="AC19" i="55"/>
  <c r="AC22" i="55" s="1"/>
  <c r="AC11" i="5" s="1"/>
  <c r="AC33" i="5" s="1"/>
  <c r="AC34" i="54"/>
  <c r="AC4" i="7"/>
  <c r="AC4" i="47"/>
  <c r="AC21" i="55"/>
  <c r="AC8" i="47" s="1"/>
  <c r="AB20" i="55"/>
  <c r="AB7" i="47" s="1"/>
  <c r="AA40" i="47"/>
  <c r="AA36" i="47"/>
  <c r="AA7" i="5"/>
  <c r="AA7" i="42"/>
  <c r="AG100" i="32"/>
  <c r="AF102" i="32"/>
  <c r="AA22" i="47"/>
  <c r="AA78" i="5"/>
  <c r="AA92" i="5"/>
  <c r="AD49" i="50" l="1"/>
  <c r="AC134" i="32" s="1"/>
  <c r="AD44" i="50"/>
  <c r="AA36" i="5"/>
  <c r="AA17" i="5"/>
  <c r="AH100" i="32"/>
  <c r="AA23" i="5"/>
  <c r="AD4" i="43"/>
  <c r="AD42" i="55"/>
  <c r="AD5" i="43" s="1"/>
  <c r="Z9" i="55"/>
  <c r="AA5" i="55"/>
  <c r="AA6" i="55" s="1"/>
  <c r="AC129" i="32"/>
  <c r="AK17" i="51"/>
  <c r="AB25" i="32" s="1"/>
  <c r="AD11" i="43" s="1"/>
  <c r="AK68" i="51"/>
  <c r="AB32" i="32" s="1"/>
  <c r="AD18" i="43" s="1"/>
  <c r="AK39" i="51"/>
  <c r="AB29" i="32" s="1"/>
  <c r="AD15" i="43" s="1"/>
  <c r="AB27" i="32"/>
  <c r="AD13" i="43" s="1"/>
  <c r="AK43" i="51"/>
  <c r="AB30" i="32" s="1"/>
  <c r="AD16" i="43" s="1"/>
  <c r="AL50" i="51"/>
  <c r="AL57" i="51"/>
  <c r="AL46" i="51"/>
  <c r="AL52" i="51"/>
  <c r="AC26" i="32"/>
  <c r="AE12" i="43" s="1"/>
  <c r="AL60" i="51"/>
  <c r="AL56" i="51"/>
  <c r="AL47" i="51"/>
  <c r="AC37" i="32"/>
  <c r="AE23" i="43" s="1"/>
  <c r="AC23" i="32"/>
  <c r="AE9" i="43" s="1"/>
  <c r="AL45" i="51"/>
  <c r="AL62" i="51"/>
  <c r="AL55" i="51"/>
  <c r="AL49" i="51"/>
  <c r="AL54" i="51"/>
  <c r="AL58" i="51"/>
  <c r="AL48" i="51"/>
  <c r="Q124" i="5"/>
  <c r="Q12" i="42"/>
  <c r="Q32" i="55"/>
  <c r="Q12" i="47"/>
  <c r="Q14" i="5"/>
  <c r="P42" i="42"/>
  <c r="P60" i="42"/>
  <c r="P78" i="42"/>
  <c r="Q12" i="5"/>
  <c r="Q9" i="47"/>
  <c r="R1" i="5"/>
  <c r="R1" i="2"/>
  <c r="R31" i="54"/>
  <c r="R1" i="47"/>
  <c r="R1" i="42"/>
  <c r="R1" i="7"/>
  <c r="R1" i="6"/>
  <c r="AD38" i="50"/>
  <c r="AC132" i="32" s="1"/>
  <c r="AD99" i="50"/>
  <c r="AC142" i="32" s="1"/>
  <c r="AD33" i="50"/>
  <c r="AC131" i="32" s="1"/>
  <c r="AD91" i="50"/>
  <c r="AC143" i="32" s="1"/>
  <c r="AD27" i="50"/>
  <c r="AC130" i="32" s="1"/>
  <c r="AD64" i="50"/>
  <c r="AC138" i="32" s="1"/>
  <c r="AD78" i="50"/>
  <c r="AC140" i="32" s="1"/>
  <c r="AD51" i="50"/>
  <c r="AC135" i="32" s="1"/>
  <c r="AD59" i="50"/>
  <c r="AC137" i="32" s="1"/>
  <c r="AE2" i="50"/>
  <c r="AE14" i="50" s="1"/>
  <c r="AD73" i="50"/>
  <c r="AD72" i="50" s="1"/>
  <c r="AC139" i="32" s="1"/>
  <c r="AA99" i="32"/>
  <c r="AA95" i="47"/>
  <c r="AA98" i="47" s="1"/>
  <c r="AD8" i="54"/>
  <c r="AE40" i="55"/>
  <c r="AB22" i="32"/>
  <c r="Q7" i="54"/>
  <c r="AA43" i="32"/>
  <c r="AC29" i="43" s="1"/>
  <c r="AA41" i="32"/>
  <c r="AC27" i="43" s="1"/>
  <c r="AA42" i="32"/>
  <c r="AC28" i="43" s="1"/>
  <c r="R1" i="43"/>
  <c r="R38" i="55"/>
  <c r="R5" i="54"/>
  <c r="AC20" i="55"/>
  <c r="AC7" i="47" s="1"/>
  <c r="AC83" i="47" s="1"/>
  <c r="AB83" i="47"/>
  <c r="AC13" i="5"/>
  <c r="AC10" i="47"/>
  <c r="AB5" i="42"/>
  <c r="AB5" i="6"/>
  <c r="AB5" i="5"/>
  <c r="AG102" i="32"/>
  <c r="AD4" i="2"/>
  <c r="AD4" i="6"/>
  <c r="AD26" i="55"/>
  <c r="AD4" i="47"/>
  <c r="AD4" i="5"/>
  <c r="AD16" i="5" s="1"/>
  <c r="AD19" i="55"/>
  <c r="AD22" i="55" s="1"/>
  <c r="AD11" i="5" s="1"/>
  <c r="AD33" i="5" s="1"/>
  <c r="AD4" i="42"/>
  <c r="AD21" i="55"/>
  <c r="AD8" i="47" s="1"/>
  <c r="AD4" i="7"/>
  <c r="AD34" i="54"/>
  <c r="AB93" i="47"/>
  <c r="AB94" i="47" s="1"/>
  <c r="AB97" i="47"/>
  <c r="AB7" i="5"/>
  <c r="AB7" i="42"/>
  <c r="AB92" i="5"/>
  <c r="AB78" i="5"/>
  <c r="AC3" i="6"/>
  <c r="AC3" i="42"/>
  <c r="AC3" i="5"/>
  <c r="AC3" i="47"/>
  <c r="AC3" i="2"/>
  <c r="AC17" i="55"/>
  <c r="AC8" i="5" s="1"/>
  <c r="AC3" i="7"/>
  <c r="AC37" i="7" s="1"/>
  <c r="AC33" i="54"/>
  <c r="AC16" i="55"/>
  <c r="AA37" i="47"/>
  <c r="AA38" i="47" s="1"/>
  <c r="AA41" i="47" s="1"/>
  <c r="AC10" i="5"/>
  <c r="AC5" i="47"/>
  <c r="AB36" i="47"/>
  <c r="AB40" i="47"/>
  <c r="AB22" i="47"/>
  <c r="AB69" i="47"/>
  <c r="AE49" i="50" l="1"/>
  <c r="AD134" i="32" s="1"/>
  <c r="AE44" i="50"/>
  <c r="AB36" i="5"/>
  <c r="AB17" i="5"/>
  <c r="AI100" i="32"/>
  <c r="AH102" i="32"/>
  <c r="G27" i="5" s="1"/>
  <c r="AE4" i="43"/>
  <c r="AE42" i="55"/>
  <c r="AA9" i="55"/>
  <c r="AB5" i="55"/>
  <c r="AB6" i="55" s="1"/>
  <c r="AD129" i="32"/>
  <c r="AL17" i="51"/>
  <c r="AC25" i="32" s="1"/>
  <c r="AE11" i="43" s="1"/>
  <c r="AM56" i="51"/>
  <c r="AM45" i="51"/>
  <c r="AM57" i="51"/>
  <c r="AM52" i="51"/>
  <c r="AM49" i="51"/>
  <c r="AM46" i="51"/>
  <c r="AM50" i="51"/>
  <c r="AM60" i="51"/>
  <c r="AM47" i="51"/>
  <c r="AM62" i="51"/>
  <c r="AD26" i="32"/>
  <c r="AF12" i="43" s="1"/>
  <c r="AM55" i="51"/>
  <c r="AM54" i="51"/>
  <c r="AM48" i="51"/>
  <c r="AD37" i="32"/>
  <c r="AF23" i="43" s="1"/>
  <c r="AD23" i="32"/>
  <c r="AF9" i="43" s="1"/>
  <c r="AM58" i="51"/>
  <c r="AL43" i="51"/>
  <c r="AC30" i="32" s="1"/>
  <c r="AE16" i="43" s="1"/>
  <c r="AL39" i="51"/>
  <c r="AC29" i="32" s="1"/>
  <c r="AE15" i="43" s="1"/>
  <c r="AL68" i="51"/>
  <c r="AC32" i="32" s="1"/>
  <c r="AE18" i="43" s="1"/>
  <c r="AC27" i="32"/>
  <c r="AE13" i="43" s="1"/>
  <c r="Q34" i="42"/>
  <c r="Q70" i="42"/>
  <c r="Q52" i="42"/>
  <c r="R28" i="55"/>
  <c r="R2" i="5"/>
  <c r="R23" i="55"/>
  <c r="R6" i="47" s="1"/>
  <c r="R31" i="55"/>
  <c r="R2" i="47"/>
  <c r="R27" i="55"/>
  <c r="R11" i="47" s="1"/>
  <c r="R32" i="54"/>
  <c r="R24" i="55"/>
  <c r="R2" i="2"/>
  <c r="R34" i="55"/>
  <c r="R30" i="55"/>
  <c r="R14" i="47" s="1"/>
  <c r="R2" i="7"/>
  <c r="R2" i="6"/>
  <c r="R2" i="42"/>
  <c r="Q23" i="42"/>
  <c r="AE33" i="50"/>
  <c r="AD131" i="32" s="1"/>
  <c r="AE27" i="50"/>
  <c r="AD130" i="32" s="1"/>
  <c r="AE59" i="50"/>
  <c r="AD137" i="32" s="1"/>
  <c r="AE51" i="50"/>
  <c r="AD135" i="32" s="1"/>
  <c r="AE91" i="50"/>
  <c r="AD143" i="32" s="1"/>
  <c r="AF2" i="50"/>
  <c r="AF14" i="50" s="1"/>
  <c r="AE38" i="50"/>
  <c r="AD132" i="32" s="1"/>
  <c r="AE99" i="50"/>
  <c r="AD142" i="32" s="1"/>
  <c r="AE64" i="50"/>
  <c r="AD138" i="32" s="1"/>
  <c r="AE73" i="50"/>
  <c r="AE72" i="50" s="1"/>
  <c r="AD139" i="32" s="1"/>
  <c r="AE78" i="50"/>
  <c r="AD140" i="32" s="1"/>
  <c r="AD20" i="55"/>
  <c r="AD7" i="47" s="1"/>
  <c r="AD83" i="47" s="1"/>
  <c r="AB99" i="32"/>
  <c r="R44" i="55"/>
  <c r="R6" i="43" s="1"/>
  <c r="R6" i="54"/>
  <c r="R2" i="43"/>
  <c r="S37" i="55"/>
  <c r="R39" i="55"/>
  <c r="R3" i="43" s="1"/>
  <c r="AE8" i="54"/>
  <c r="AC22" i="32"/>
  <c r="AE5" i="43"/>
  <c r="AF40" i="55"/>
  <c r="AB42" i="32"/>
  <c r="AD28" i="43" s="1"/>
  <c r="AB43" i="32"/>
  <c r="AD29" i="43" s="1"/>
  <c r="AB41" i="32"/>
  <c r="AD27" i="43" s="1"/>
  <c r="AC78" i="5"/>
  <c r="AC92" i="5"/>
  <c r="AB95" i="47"/>
  <c r="AB98" i="47" s="1"/>
  <c r="AD13" i="5"/>
  <c r="AD10" i="47"/>
  <c r="AD5" i="47"/>
  <c r="AD10" i="5"/>
  <c r="AB37" i="47"/>
  <c r="AB38" i="47" s="1"/>
  <c r="AB41" i="47" s="1"/>
  <c r="AC7" i="5"/>
  <c r="AC7" i="42"/>
  <c r="AC5" i="5"/>
  <c r="AC5" i="6"/>
  <c r="AC5" i="42"/>
  <c r="AD3" i="42"/>
  <c r="AD3" i="6"/>
  <c r="AD3" i="5"/>
  <c r="AD3" i="2"/>
  <c r="AD17" i="55"/>
  <c r="AD8" i="5" s="1"/>
  <c r="AD16" i="55"/>
  <c r="AD33" i="54"/>
  <c r="AD3" i="7"/>
  <c r="AD37" i="7" s="1"/>
  <c r="AD3" i="47"/>
  <c r="AE4" i="42"/>
  <c r="AE4" i="6"/>
  <c r="AE4" i="2"/>
  <c r="AE4" i="5"/>
  <c r="AE16" i="5" s="1"/>
  <c r="AE26" i="55"/>
  <c r="AE4" i="7"/>
  <c r="AE19" i="55"/>
  <c r="AE22" i="55" s="1"/>
  <c r="AE11" i="5" s="1"/>
  <c r="AE33" i="5" s="1"/>
  <c r="AE21" i="55"/>
  <c r="AE8" i="47" s="1"/>
  <c r="AE34" i="54"/>
  <c r="AE4" i="47"/>
  <c r="AC36" i="47"/>
  <c r="AC40" i="47"/>
  <c r="AC22" i="47"/>
  <c r="AC69" i="47"/>
  <c r="AC93" i="47"/>
  <c r="AC94" i="47" s="1"/>
  <c r="AC97" i="47"/>
  <c r="AF49" i="50" l="1"/>
  <c r="AE134" i="32" s="1"/>
  <c r="AF44" i="50"/>
  <c r="AC36" i="5"/>
  <c r="AC17" i="5"/>
  <c r="AI102" i="32"/>
  <c r="AF4" i="43"/>
  <c r="AF42" i="55"/>
  <c r="AF5" i="43" s="1"/>
  <c r="AB9" i="55"/>
  <c r="AC5" i="55"/>
  <c r="AC6" i="55" s="1"/>
  <c r="AE129" i="32"/>
  <c r="AM17" i="51"/>
  <c r="AD25" i="32" s="1"/>
  <c r="AF11" i="43" s="1"/>
  <c r="AM39" i="51"/>
  <c r="AD29" i="32" s="1"/>
  <c r="AF15" i="43" s="1"/>
  <c r="AN54" i="51"/>
  <c r="AN52" i="51"/>
  <c r="AN55" i="51"/>
  <c r="AN47" i="51"/>
  <c r="AN58" i="51"/>
  <c r="AN48" i="51"/>
  <c r="AN62" i="51"/>
  <c r="AN49" i="51"/>
  <c r="AN57" i="51"/>
  <c r="AN60" i="51"/>
  <c r="AN45" i="51"/>
  <c r="AE37" i="32"/>
  <c r="AG23" i="43" s="1"/>
  <c r="AN56" i="51"/>
  <c r="AE23" i="32"/>
  <c r="AG9" i="43" s="1"/>
  <c r="AE26" i="32"/>
  <c r="AG12" i="43" s="1"/>
  <c r="AN46" i="51"/>
  <c r="AN50" i="51"/>
  <c r="AM68" i="51"/>
  <c r="AD32" i="32" s="1"/>
  <c r="AF18" i="43" s="1"/>
  <c r="AM43" i="51"/>
  <c r="AD30" i="32" s="1"/>
  <c r="AF16" i="43" s="1"/>
  <c r="AD27" i="32"/>
  <c r="AF13" i="43" s="1"/>
  <c r="Q42" i="42"/>
  <c r="Q60" i="42"/>
  <c r="Q78" i="42"/>
  <c r="S1" i="42"/>
  <c r="S1" i="47"/>
  <c r="S1" i="6"/>
  <c r="S1" i="2"/>
  <c r="S1" i="5"/>
  <c r="S31" i="54"/>
  <c r="S1" i="7"/>
  <c r="R9" i="47"/>
  <c r="R12" i="5"/>
  <c r="R124" i="5"/>
  <c r="R12" i="42"/>
  <c r="R32" i="55"/>
  <c r="R14" i="5"/>
  <c r="R12" i="47"/>
  <c r="AF99" i="50"/>
  <c r="AE142" i="32" s="1"/>
  <c r="AF91" i="50"/>
  <c r="AE143" i="32" s="1"/>
  <c r="AF33" i="50"/>
  <c r="AE131" i="32" s="1"/>
  <c r="AF64" i="50"/>
  <c r="AE138" i="32" s="1"/>
  <c r="AF38" i="50"/>
  <c r="AE132" i="32" s="1"/>
  <c r="AF78" i="50"/>
  <c r="AE140" i="32" s="1"/>
  <c r="AF51" i="50"/>
  <c r="AE135" i="32" s="1"/>
  <c r="AF73" i="50"/>
  <c r="AF72" i="50" s="1"/>
  <c r="AE139" i="32" s="1"/>
  <c r="AF27" i="50"/>
  <c r="AE130" i="32" s="1"/>
  <c r="AG2" i="50"/>
  <c r="AG14" i="50" s="1"/>
  <c r="AF59" i="50"/>
  <c r="AE137" i="32" s="1"/>
  <c r="AC99" i="32"/>
  <c r="AF8" i="54"/>
  <c r="AD22" i="32"/>
  <c r="AG40" i="55"/>
  <c r="R7" i="54"/>
  <c r="AC41" i="32"/>
  <c r="AE27" i="43" s="1"/>
  <c r="AC42" i="32"/>
  <c r="AE28" i="43" s="1"/>
  <c r="AC43" i="32"/>
  <c r="AE29" i="43" s="1"/>
  <c r="S5" i="54"/>
  <c r="S38" i="55"/>
  <c r="S1" i="43"/>
  <c r="AE13" i="5"/>
  <c r="AE10" i="47"/>
  <c r="AD92" i="5"/>
  <c r="AD78" i="5"/>
  <c r="AD22" i="47"/>
  <c r="AD69" i="47"/>
  <c r="AD7" i="5"/>
  <c r="AD7" i="42"/>
  <c r="AD40" i="47"/>
  <c r="AD36" i="47"/>
  <c r="AD93" i="47"/>
  <c r="AD94" i="47" s="1"/>
  <c r="AD97" i="47"/>
  <c r="AC37" i="47"/>
  <c r="AC38" i="47" s="1"/>
  <c r="AC41" i="47" s="1"/>
  <c r="AC95" i="47"/>
  <c r="AC98" i="47" s="1"/>
  <c r="AF4" i="2"/>
  <c r="AF4" i="7"/>
  <c r="AF21" i="55"/>
  <c r="AF8" i="47" s="1"/>
  <c r="AF34" i="54"/>
  <c r="AF26" i="55"/>
  <c r="AF4" i="42"/>
  <c r="AF4" i="5"/>
  <c r="AF16" i="5" s="1"/>
  <c r="AF19" i="55"/>
  <c r="AF22" i="55" s="1"/>
  <c r="AF11" i="5" s="1"/>
  <c r="AF33" i="5" s="1"/>
  <c r="AF4" i="47"/>
  <c r="AF4" i="6"/>
  <c r="AE5" i="47"/>
  <c r="AE10" i="5"/>
  <c r="AE20" i="55"/>
  <c r="AE7" i="47" s="1"/>
  <c r="AD5" i="5"/>
  <c r="AD5" i="42"/>
  <c r="AD5" i="6"/>
  <c r="AE17" i="55"/>
  <c r="AE8" i="5" s="1"/>
  <c r="AE33" i="54"/>
  <c r="AE16" i="55"/>
  <c r="AE3" i="5"/>
  <c r="AE3" i="6"/>
  <c r="AE3" i="7"/>
  <c r="AE37" i="7" s="1"/>
  <c r="AE3" i="47"/>
  <c r="AE3" i="42"/>
  <c r="AE3" i="2"/>
  <c r="AG49" i="50" l="1"/>
  <c r="AF134" i="32" s="1"/>
  <c r="AG44" i="50"/>
  <c r="AD36" i="5"/>
  <c r="AD17" i="5"/>
  <c r="AG4" i="43"/>
  <c r="AG42" i="55"/>
  <c r="AG5" i="43" s="1"/>
  <c r="AC9" i="55"/>
  <c r="AD5" i="55"/>
  <c r="AD6" i="55" s="1"/>
  <c r="AF129" i="32"/>
  <c r="AN17" i="51"/>
  <c r="AE25" i="32" s="1"/>
  <c r="AG11" i="43" s="1"/>
  <c r="AN68" i="51"/>
  <c r="AE32" i="32" s="1"/>
  <c r="AG18" i="43" s="1"/>
  <c r="AE27" i="32"/>
  <c r="AG13" i="43" s="1"/>
  <c r="AN43" i="51"/>
  <c r="AE30" i="32" s="1"/>
  <c r="AG16" i="43" s="1"/>
  <c r="AN39" i="51"/>
  <c r="AE29" i="32" s="1"/>
  <c r="AG15" i="43" s="1"/>
  <c r="AO54" i="51"/>
  <c r="AO50" i="51"/>
  <c r="AO57" i="51"/>
  <c r="AF23" i="32"/>
  <c r="AH9" i="43" s="1"/>
  <c r="AO48" i="51"/>
  <c r="AO45" i="51"/>
  <c r="AO46" i="51"/>
  <c r="AF37" i="32"/>
  <c r="AH23" i="43" s="1"/>
  <c r="AO55" i="51"/>
  <c r="AO56" i="51"/>
  <c r="AO49" i="51"/>
  <c r="AO47" i="51"/>
  <c r="AF26" i="32"/>
  <c r="AH12" i="43" s="1"/>
  <c r="AO58" i="51"/>
  <c r="AO62" i="51"/>
  <c r="AO52" i="51"/>
  <c r="AO60" i="51"/>
  <c r="R23" i="42"/>
  <c r="R70" i="42"/>
  <c r="R34" i="42"/>
  <c r="R52" i="42"/>
  <c r="S30" i="55"/>
  <c r="S14" i="47" s="1"/>
  <c r="S28" i="55"/>
  <c r="S2" i="7"/>
  <c r="S2" i="2"/>
  <c r="S24" i="55"/>
  <c r="S2" i="6"/>
  <c r="S32" i="54"/>
  <c r="S34" i="55"/>
  <c r="S2" i="47"/>
  <c r="S23" i="55"/>
  <c r="S6" i="47" s="1"/>
  <c r="S31" i="55"/>
  <c r="S2" i="5"/>
  <c r="S2" i="42"/>
  <c r="S27" i="55"/>
  <c r="S11" i="47" s="1"/>
  <c r="AG33" i="50"/>
  <c r="AF131" i="32" s="1"/>
  <c r="AH2" i="50"/>
  <c r="AH14" i="50" s="1"/>
  <c r="AG64" i="50"/>
  <c r="AF138" i="32" s="1"/>
  <c r="AG27" i="50"/>
  <c r="AF130" i="32" s="1"/>
  <c r="AG91" i="50"/>
  <c r="AF143" i="32" s="1"/>
  <c r="AG38" i="50"/>
  <c r="AF132" i="32" s="1"/>
  <c r="AG78" i="50"/>
  <c r="AF140" i="32" s="1"/>
  <c r="AG73" i="50"/>
  <c r="AG72" i="50" s="1"/>
  <c r="AF139" i="32" s="1"/>
  <c r="AG51" i="50"/>
  <c r="AF135" i="32" s="1"/>
  <c r="AG99" i="50"/>
  <c r="AF142" i="32" s="1"/>
  <c r="AG59" i="50"/>
  <c r="AF137" i="32" s="1"/>
  <c r="AD99" i="32"/>
  <c r="AF20" i="55"/>
  <c r="AF7" i="47" s="1"/>
  <c r="AF83" i="47" s="1"/>
  <c r="AD43" i="32"/>
  <c r="AF29" i="43" s="1"/>
  <c r="AD42" i="32"/>
  <c r="AF28" i="43" s="1"/>
  <c r="AD41" i="32"/>
  <c r="AF27" i="43" s="1"/>
  <c r="S44" i="55"/>
  <c r="S6" i="43" s="1"/>
  <c r="S39" i="55"/>
  <c r="S3" i="43" s="1"/>
  <c r="S6" i="54"/>
  <c r="T37" i="55"/>
  <c r="S2" i="43"/>
  <c r="AE22" i="32"/>
  <c r="AG8" i="54"/>
  <c r="AH40" i="55"/>
  <c r="AE5" i="5"/>
  <c r="AE5" i="42"/>
  <c r="AE5" i="6"/>
  <c r="AE78" i="5"/>
  <c r="AE92" i="5"/>
  <c r="AE93" i="47"/>
  <c r="AE94" i="47" s="1"/>
  <c r="AE97" i="47"/>
  <c r="AE22" i="47"/>
  <c r="AE7" i="42"/>
  <c r="AE7" i="5"/>
  <c r="AE36" i="47"/>
  <c r="AE37" i="47" s="1"/>
  <c r="AE40" i="47"/>
  <c r="AF13" i="5"/>
  <c r="AF10" i="47"/>
  <c r="AF10" i="5"/>
  <c r="AF5" i="47"/>
  <c r="AD95" i="47"/>
  <c r="AD98" i="47" s="1"/>
  <c r="AD37" i="47"/>
  <c r="AD38" i="47" s="1"/>
  <c r="AD41" i="47" s="1"/>
  <c r="AE83" i="47"/>
  <c r="AF33" i="54"/>
  <c r="AF3" i="7"/>
  <c r="AF37" i="7" s="1"/>
  <c r="AF3" i="5"/>
  <c r="AF3" i="2"/>
  <c r="AF3" i="42"/>
  <c r="AF17" i="55"/>
  <c r="AF8" i="5" s="1"/>
  <c r="AF3" i="47"/>
  <c r="AF16" i="55"/>
  <c r="AF3" i="6"/>
  <c r="AG4" i="6"/>
  <c r="AG4" i="47"/>
  <c r="AG19" i="55"/>
  <c r="AG20" i="55" s="1"/>
  <c r="AG7" i="47" s="1"/>
  <c r="AG26" i="55"/>
  <c r="AG34" i="54"/>
  <c r="AG4" i="42"/>
  <c r="AG4" i="2"/>
  <c r="AG21" i="55"/>
  <c r="AG8" i="47" s="1"/>
  <c r="AG4" i="5"/>
  <c r="AG16" i="5" s="1"/>
  <c r="AG4" i="7"/>
  <c r="AH49" i="50" l="1"/>
  <c r="AG134" i="32" s="1"/>
  <c r="AH44" i="50"/>
  <c r="AE36" i="5"/>
  <c r="AE17" i="5"/>
  <c r="AH4" i="43"/>
  <c r="AH42" i="55"/>
  <c r="AH5" i="43" s="1"/>
  <c r="AD9" i="55"/>
  <c r="AE5" i="55"/>
  <c r="AE6" i="55" s="1"/>
  <c r="AG129" i="32"/>
  <c r="AO39" i="51"/>
  <c r="AF29" i="32" s="1"/>
  <c r="AH15" i="43" s="1"/>
  <c r="AO17" i="51"/>
  <c r="AF25" i="32" s="1"/>
  <c r="AH11" i="43" s="1"/>
  <c r="AF27" i="32"/>
  <c r="AH13" i="43" s="1"/>
  <c r="AO43" i="51"/>
  <c r="AF30" i="32" s="1"/>
  <c r="AH16" i="43" s="1"/>
  <c r="AO68" i="51"/>
  <c r="AF32" i="32" s="1"/>
  <c r="AH18" i="43" s="1"/>
  <c r="AP50" i="51"/>
  <c r="AG26" i="32"/>
  <c r="AI12" i="43" s="1"/>
  <c r="AP57" i="51"/>
  <c r="AP62" i="51"/>
  <c r="AP56" i="51"/>
  <c r="AP47" i="51"/>
  <c r="AP52" i="51"/>
  <c r="AP45" i="51"/>
  <c r="AP60" i="51"/>
  <c r="AP55" i="51"/>
  <c r="AP46" i="51"/>
  <c r="AP58" i="51"/>
  <c r="AP54" i="51"/>
  <c r="AG37" i="32"/>
  <c r="AI23" i="43" s="1"/>
  <c r="AP48" i="51"/>
  <c r="AG23" i="32"/>
  <c r="AI9" i="43" s="1"/>
  <c r="AP49" i="51"/>
  <c r="S12" i="5"/>
  <c r="S9" i="47"/>
  <c r="S14" i="5"/>
  <c r="S12" i="47"/>
  <c r="R78" i="42"/>
  <c r="R60" i="42"/>
  <c r="R42" i="42"/>
  <c r="S32" i="55"/>
  <c r="S12" i="42"/>
  <c r="S124" i="5"/>
  <c r="T1" i="2"/>
  <c r="T1" i="6"/>
  <c r="T1" i="42"/>
  <c r="T1" i="5"/>
  <c r="T31" i="54"/>
  <c r="T1" i="7"/>
  <c r="T1" i="47"/>
  <c r="AH38" i="50"/>
  <c r="AG132" i="32" s="1"/>
  <c r="AI2" i="50"/>
  <c r="AI14" i="50" s="1"/>
  <c r="AH59" i="50"/>
  <c r="AG137" i="32" s="1"/>
  <c r="AH99" i="50"/>
  <c r="AG142" i="32" s="1"/>
  <c r="AH33" i="50"/>
  <c r="AG131" i="32" s="1"/>
  <c r="AH51" i="50"/>
  <c r="AG135" i="32" s="1"/>
  <c r="AH73" i="50"/>
  <c r="AH72" i="50" s="1"/>
  <c r="AG139" i="32" s="1"/>
  <c r="AH64" i="50"/>
  <c r="AG138" i="32" s="1"/>
  <c r="AH91" i="50"/>
  <c r="AG143" i="32" s="1"/>
  <c r="AH27" i="50"/>
  <c r="AG130" i="32" s="1"/>
  <c r="AH78" i="50"/>
  <c r="AG140" i="32" s="1"/>
  <c r="AE99" i="32"/>
  <c r="S7" i="54"/>
  <c r="AE42" i="32"/>
  <c r="AG28" i="43" s="1"/>
  <c r="AE43" i="32"/>
  <c r="AG29" i="43" s="1"/>
  <c r="AE41" i="32"/>
  <c r="AG27" i="43" s="1"/>
  <c r="AH8" i="54"/>
  <c r="AF22" i="32"/>
  <c r="AI40" i="55"/>
  <c r="T38" i="55"/>
  <c r="T1" i="43"/>
  <c r="T5" i="54"/>
  <c r="AG83" i="47"/>
  <c r="AG10" i="47"/>
  <c r="AG13" i="5"/>
  <c r="AF92" i="5"/>
  <c r="AF78" i="5"/>
  <c r="AF40" i="47"/>
  <c r="AF36" i="47"/>
  <c r="AF37" i="47" s="1"/>
  <c r="AE38" i="47"/>
  <c r="AE41" i="47" s="1"/>
  <c r="AE95" i="47"/>
  <c r="AE98" i="47" s="1"/>
  <c r="AG5" i="47"/>
  <c r="AG10" i="5"/>
  <c r="AG22" i="55"/>
  <c r="AG11" i="5" s="1"/>
  <c r="AG33" i="5" s="1"/>
  <c r="AF7" i="42"/>
  <c r="AF7" i="5"/>
  <c r="AF5" i="6"/>
  <c r="AF5" i="42"/>
  <c r="AF5" i="5"/>
  <c r="AG16" i="55"/>
  <c r="AG3" i="5"/>
  <c r="AG33" i="54"/>
  <c r="AG3" i="47"/>
  <c r="AG3" i="2"/>
  <c r="AG3" i="42"/>
  <c r="AG3" i="7"/>
  <c r="AG37" i="7" s="1"/>
  <c r="AG17" i="55"/>
  <c r="AG8" i="5" s="1"/>
  <c r="AG3" i="6"/>
  <c r="AH26" i="55"/>
  <c r="AH4" i="5"/>
  <c r="AH16" i="5" s="1"/>
  <c r="AH4" i="47"/>
  <c r="AH34" i="54"/>
  <c r="AH21" i="55"/>
  <c r="AH8" i="47" s="1"/>
  <c r="AH4" i="6"/>
  <c r="AH19" i="55"/>
  <c r="AH22" i="55" s="1"/>
  <c r="AH11" i="5" s="1"/>
  <c r="AH33" i="5" s="1"/>
  <c r="AH4" i="42"/>
  <c r="AH4" i="7"/>
  <c r="AH4" i="2"/>
  <c r="AF22" i="47"/>
  <c r="AF69" i="47"/>
  <c r="AF93" i="47"/>
  <c r="AF94" i="47" s="1"/>
  <c r="AF97" i="47"/>
  <c r="AI44" i="50" l="1"/>
  <c r="AI49" i="50"/>
  <c r="AH134" i="32" s="1"/>
  <c r="AF36" i="5"/>
  <c r="AF17" i="5"/>
  <c r="AI4" i="43"/>
  <c r="AI42" i="55"/>
  <c r="AI5" i="43" s="1"/>
  <c r="AE9" i="55"/>
  <c r="AF5" i="55"/>
  <c r="AF6" i="55" s="1"/>
  <c r="AH129" i="32"/>
  <c r="AP17" i="51"/>
  <c r="AG25" i="32" s="1"/>
  <c r="AI11" i="43" s="1"/>
  <c r="AP68" i="51"/>
  <c r="AG32" i="32" s="1"/>
  <c r="AI18" i="43" s="1"/>
  <c r="AP39" i="51"/>
  <c r="AG29" i="32" s="1"/>
  <c r="AI15" i="43" s="1"/>
  <c r="AP43" i="51"/>
  <c r="AG30" i="32" s="1"/>
  <c r="AI16" i="43" s="1"/>
  <c r="AQ52" i="51"/>
  <c r="AQ60" i="51"/>
  <c r="AQ55" i="51"/>
  <c r="AQ47" i="51"/>
  <c r="AQ49" i="51"/>
  <c r="AQ58" i="51"/>
  <c r="M64" i="51"/>
  <c r="AQ50" i="51"/>
  <c r="AQ62" i="51"/>
  <c r="AQ17" i="51"/>
  <c r="AQ56" i="51"/>
  <c r="M79" i="51"/>
  <c r="AQ48" i="51"/>
  <c r="AQ57" i="51"/>
  <c r="AQ45" i="51"/>
  <c r="AQ54" i="51"/>
  <c r="AQ46" i="51"/>
  <c r="AG27" i="32"/>
  <c r="AI13" i="43" s="1"/>
  <c r="T30" i="55"/>
  <c r="T14" i="47" s="1"/>
  <c r="T32" i="54"/>
  <c r="T2" i="7"/>
  <c r="T27" i="55"/>
  <c r="T11" i="47" s="1"/>
  <c r="T2" i="2"/>
  <c r="T24" i="55"/>
  <c r="T28" i="55"/>
  <c r="T2" i="5"/>
  <c r="T31" i="55"/>
  <c r="T34" i="55"/>
  <c r="T2" i="47"/>
  <c r="T2" i="42"/>
  <c r="T2" i="6"/>
  <c r="T23" i="55"/>
  <c r="T6" i="47" s="1"/>
  <c r="S52" i="42"/>
  <c r="S70" i="42"/>
  <c r="S34" i="42"/>
  <c r="S23" i="42"/>
  <c r="AI73" i="50"/>
  <c r="AI72" i="50" s="1"/>
  <c r="AH139" i="32" s="1"/>
  <c r="AI38" i="50"/>
  <c r="AH132" i="32" s="1"/>
  <c r="AI33" i="50"/>
  <c r="AH131" i="32" s="1"/>
  <c r="AI91" i="50"/>
  <c r="AH143" i="32" s="1"/>
  <c r="AI78" i="50"/>
  <c r="AH140" i="32" s="1"/>
  <c r="AI27" i="50"/>
  <c r="AH130" i="32" s="1"/>
  <c r="AI99" i="50"/>
  <c r="AH142" i="32" s="1"/>
  <c r="AI59" i="50"/>
  <c r="AH137" i="32" s="1"/>
  <c r="AI51" i="50"/>
  <c r="AH135" i="32" s="1"/>
  <c r="AI64" i="50"/>
  <c r="AH138" i="32" s="1"/>
  <c r="AF99" i="32"/>
  <c r="AH20" i="55"/>
  <c r="AH7" i="47" s="1"/>
  <c r="AH83" i="47" s="1"/>
  <c r="AI8" i="54"/>
  <c r="AG22" i="32"/>
  <c r="AJ40" i="55"/>
  <c r="T6" i="54"/>
  <c r="U37" i="55"/>
  <c r="T2" i="43"/>
  <c r="T44" i="55"/>
  <c r="T6" i="43" s="1"/>
  <c r="T39" i="55"/>
  <c r="T3" i="43" s="1"/>
  <c r="AF43" i="32"/>
  <c r="AH29" i="43" s="1"/>
  <c r="AF42" i="32"/>
  <c r="AH28" i="43" s="1"/>
  <c r="AF41" i="32"/>
  <c r="AH27" i="43" s="1"/>
  <c r="AH33" i="54"/>
  <c r="AH3" i="2"/>
  <c r="AH3" i="47"/>
  <c r="AH3" i="5"/>
  <c r="AH3" i="6"/>
  <c r="AH16" i="55"/>
  <c r="AH3" i="42"/>
  <c r="AH3" i="7"/>
  <c r="AH37" i="7" s="1"/>
  <c r="AH17" i="55"/>
  <c r="AH8" i="5" s="1"/>
  <c r="AH13" i="5"/>
  <c r="AH10" i="47"/>
  <c r="AG5" i="6"/>
  <c r="AG5" i="5"/>
  <c r="AG5" i="42"/>
  <c r="AF95" i="47"/>
  <c r="AF98" i="47" s="1"/>
  <c r="AH5" i="47"/>
  <c r="AH10" i="5"/>
  <c r="AI34" i="54"/>
  <c r="AI19" i="55"/>
  <c r="AI22" i="55" s="1"/>
  <c r="AI11" i="5" s="1"/>
  <c r="AI33" i="5" s="1"/>
  <c r="AI21" i="55"/>
  <c r="AI8" i="47" s="1"/>
  <c r="AI4" i="5"/>
  <c r="AI16" i="5" s="1"/>
  <c r="AI4" i="47"/>
  <c r="AI26" i="55"/>
  <c r="AI4" i="7"/>
  <c r="AI4" i="42"/>
  <c r="AI4" i="6"/>
  <c r="AI4" i="2"/>
  <c r="AG22" i="47"/>
  <c r="AG69" i="47"/>
  <c r="AG7" i="42"/>
  <c r="AG7" i="5"/>
  <c r="AF38" i="47"/>
  <c r="AF41" i="47" s="1"/>
  <c r="AG78" i="5"/>
  <c r="AG92" i="5"/>
  <c r="AG36" i="47"/>
  <c r="AG40" i="47"/>
  <c r="AG97" i="47"/>
  <c r="AG93" i="47"/>
  <c r="AG36" i="5" l="1"/>
  <c r="AG17" i="5"/>
  <c r="M17" i="51"/>
  <c r="AJ4" i="43"/>
  <c r="AJ42" i="55"/>
  <c r="AJ5" i="43" s="1"/>
  <c r="AF9" i="55"/>
  <c r="AG5" i="55"/>
  <c r="AG6" i="55" s="1"/>
  <c r="AQ68" i="51"/>
  <c r="AH37" i="32"/>
  <c r="M93" i="51"/>
  <c r="AQ39" i="51"/>
  <c r="AQ43" i="51"/>
  <c r="AH23" i="32"/>
  <c r="AH25" i="32"/>
  <c r="AH26" i="32"/>
  <c r="U31" i="54"/>
  <c r="U1" i="5"/>
  <c r="U1" i="47"/>
  <c r="U1" i="6"/>
  <c r="U1" i="7"/>
  <c r="U1" i="2"/>
  <c r="U1" i="42"/>
  <c r="T12" i="47"/>
  <c r="T14" i="5"/>
  <c r="S78" i="42"/>
  <c r="S42" i="42"/>
  <c r="S60" i="42"/>
  <c r="T9" i="47"/>
  <c r="T12" i="5"/>
  <c r="T124" i="5"/>
  <c r="T32" i="55"/>
  <c r="T12" i="42"/>
  <c r="AG99" i="32"/>
  <c r="AI20" i="55"/>
  <c r="AI7" i="47" s="1"/>
  <c r="AI83" i="47" s="1"/>
  <c r="U5" i="54"/>
  <c r="U1" i="43"/>
  <c r="U38" i="55"/>
  <c r="AG41" i="32"/>
  <c r="AI27" i="43" s="1"/>
  <c r="AG43" i="32"/>
  <c r="AI29" i="43" s="1"/>
  <c r="AG42" i="32"/>
  <c r="AI28" i="43" s="1"/>
  <c r="T7" i="54"/>
  <c r="AH22" i="32"/>
  <c r="AJ8" i="54"/>
  <c r="AI13" i="5"/>
  <c r="AI10" i="47"/>
  <c r="AJ26" i="55"/>
  <c r="AJ34" i="54"/>
  <c r="AJ19" i="55"/>
  <c r="AJ22" i="55" s="1"/>
  <c r="AJ11" i="5" s="1"/>
  <c r="AJ33" i="5" s="1"/>
  <c r="AJ4" i="47"/>
  <c r="AJ4" i="7"/>
  <c r="AJ4" i="42"/>
  <c r="AJ4" i="5"/>
  <c r="AJ16" i="5" s="1"/>
  <c r="AJ4" i="6"/>
  <c r="AJ4" i="2"/>
  <c r="AJ21" i="55"/>
  <c r="AJ8" i="47" s="1"/>
  <c r="AH22" i="47"/>
  <c r="AH69" i="47"/>
  <c r="AG37" i="47"/>
  <c r="AG38" i="47" s="1"/>
  <c r="AG41" i="47" s="1"/>
  <c r="AH7" i="5"/>
  <c r="AH7" i="42"/>
  <c r="AH5" i="6"/>
  <c r="AH5" i="5"/>
  <c r="AH5" i="42"/>
  <c r="AG94" i="47"/>
  <c r="AG95" i="47" s="1"/>
  <c r="AG98" i="47" s="1"/>
  <c r="AI10" i="5"/>
  <c r="AI5" i="47"/>
  <c r="AH40" i="47"/>
  <c r="AH36" i="47"/>
  <c r="AI16" i="55"/>
  <c r="AI3" i="6"/>
  <c r="AI3" i="5"/>
  <c r="AI3" i="2"/>
  <c r="AI3" i="42"/>
  <c r="AI33" i="54"/>
  <c r="AI3" i="47"/>
  <c r="AI3" i="7"/>
  <c r="AI37" i="7" s="1"/>
  <c r="AI17" i="55"/>
  <c r="AI8" i="5" s="1"/>
  <c r="AH97" i="47"/>
  <c r="AH93" i="47"/>
  <c r="AH94" i="47" s="1"/>
  <c r="AH92" i="5"/>
  <c r="AH78" i="5"/>
  <c r="AH36" i="5" l="1"/>
  <c r="AH17" i="5"/>
  <c r="AG9" i="55"/>
  <c r="AH5" i="55"/>
  <c r="AH6" i="55" s="1"/>
  <c r="M68" i="51"/>
  <c r="AH32" i="32"/>
  <c r="D23" i="32"/>
  <c r="AJ9" i="43"/>
  <c r="D9" i="43" s="1"/>
  <c r="AH29" i="32"/>
  <c r="M39" i="51"/>
  <c r="AH27" i="32"/>
  <c r="AH30" i="32"/>
  <c r="M43" i="51"/>
  <c r="AJ12" i="43"/>
  <c r="D12" i="43" s="1"/>
  <c r="D26" i="32"/>
  <c r="AJ11" i="43"/>
  <c r="D11" i="43" s="1"/>
  <c r="D25" i="32"/>
  <c r="AJ23" i="43"/>
  <c r="D23" i="43" s="1"/>
  <c r="D37" i="32"/>
  <c r="T52" i="42"/>
  <c r="T34" i="42"/>
  <c r="T70" i="42"/>
  <c r="T23" i="42"/>
  <c r="U27" i="55"/>
  <c r="U11" i="47" s="1"/>
  <c r="U2" i="5"/>
  <c r="U34" i="55"/>
  <c r="U31" i="55"/>
  <c r="U2" i="47"/>
  <c r="U23" i="55"/>
  <c r="U6" i="47" s="1"/>
  <c r="U2" i="6"/>
  <c r="U2" i="2"/>
  <c r="U32" i="54"/>
  <c r="U2" i="42"/>
  <c r="U2" i="7"/>
  <c r="U24" i="55"/>
  <c r="U30" i="55"/>
  <c r="U14" i="47" s="1"/>
  <c r="U28" i="55"/>
  <c r="AH99" i="32"/>
  <c r="AI99" i="32" s="1"/>
  <c r="AJ20" i="55"/>
  <c r="AJ7" i="47" s="1"/>
  <c r="AJ83" i="47" s="1"/>
  <c r="AH41" i="32"/>
  <c r="AH43" i="32"/>
  <c r="AH42" i="32"/>
  <c r="U6" i="54"/>
  <c r="V37" i="55"/>
  <c r="U2" i="43"/>
  <c r="U39" i="55"/>
  <c r="U3" i="43" s="1"/>
  <c r="U44" i="55"/>
  <c r="U6" i="43" s="1"/>
  <c r="AI22" i="47"/>
  <c r="AH37" i="47"/>
  <c r="AH38" i="47" s="1"/>
  <c r="AH41" i="47" s="1"/>
  <c r="AH95" i="47"/>
  <c r="AH98" i="47" s="1"/>
  <c r="AI7" i="42"/>
  <c r="AI7" i="5"/>
  <c r="AI40" i="47"/>
  <c r="AI36" i="47"/>
  <c r="AI37" i="47" s="1"/>
  <c r="AJ3" i="7"/>
  <c r="AJ37" i="7" s="1"/>
  <c r="AJ17" i="55"/>
  <c r="AJ8" i="5" s="1"/>
  <c r="AJ3" i="5"/>
  <c r="AJ3" i="2"/>
  <c r="AJ3" i="6"/>
  <c r="AJ16" i="55"/>
  <c r="AJ3" i="42"/>
  <c r="AJ3" i="47"/>
  <c r="AJ33" i="54"/>
  <c r="AJ10" i="5"/>
  <c r="AJ5" i="47"/>
  <c r="AI78" i="5"/>
  <c r="AI92" i="5"/>
  <c r="AI5" i="5"/>
  <c r="AI5" i="42"/>
  <c r="AI5" i="6"/>
  <c r="AK4" i="42"/>
  <c r="AK4" i="6"/>
  <c r="AK19" i="55"/>
  <c r="AK22" i="55" s="1"/>
  <c r="AK11" i="5" s="1"/>
  <c r="AK33" i="5" s="1"/>
  <c r="AK34" i="54"/>
  <c r="AK4" i="47"/>
  <c r="AL8" i="55"/>
  <c r="AK4" i="7"/>
  <c r="AK26" i="55"/>
  <c r="AK4" i="5"/>
  <c r="AK16" i="5" s="1"/>
  <c r="AK4" i="2"/>
  <c r="AK21" i="55"/>
  <c r="AK8" i="47" s="1"/>
  <c r="AJ13" i="5"/>
  <c r="AJ10" i="47"/>
  <c r="AI97" i="47"/>
  <c r="AI93" i="47"/>
  <c r="AI94" i="47" s="1"/>
  <c r="AI36" i="5" l="1"/>
  <c r="AI17" i="5"/>
  <c r="AH9" i="55"/>
  <c r="AI5" i="55"/>
  <c r="AI6" i="55" s="1"/>
  <c r="AJ18" i="43"/>
  <c r="D18" i="43" s="1"/>
  <c r="D32" i="32"/>
  <c r="AJ15" i="43"/>
  <c r="D15" i="43" s="1"/>
  <c r="D29" i="32"/>
  <c r="AJ16" i="43"/>
  <c r="D16" i="43" s="1"/>
  <c r="D30" i="32"/>
  <c r="AJ13" i="43"/>
  <c r="D27" i="32"/>
  <c r="T42" i="42"/>
  <c r="T60" i="42"/>
  <c r="T78" i="42"/>
  <c r="U12" i="5"/>
  <c r="U9" i="47"/>
  <c r="V31" i="54"/>
  <c r="V1" i="42"/>
  <c r="V1" i="5"/>
  <c r="V1" i="7"/>
  <c r="V1" i="2"/>
  <c r="V1" i="47"/>
  <c r="V1" i="6"/>
  <c r="U12" i="42"/>
  <c r="U32" i="55"/>
  <c r="U124" i="5"/>
  <c r="U12" i="47"/>
  <c r="U14" i="5"/>
  <c r="AK20" i="55"/>
  <c r="AK7" i="47" s="1"/>
  <c r="AK83" i="47" s="1"/>
  <c r="U7" i="54"/>
  <c r="D42" i="32"/>
  <c r="AJ28" i="43"/>
  <c r="D28" i="43" s="1"/>
  <c r="D43" i="32"/>
  <c r="AJ29" i="43"/>
  <c r="D29" i="43" s="1"/>
  <c r="V38" i="55"/>
  <c r="V1" i="43"/>
  <c r="V5" i="54"/>
  <c r="AJ27" i="43"/>
  <c r="D27" i="43" s="1"/>
  <c r="D41" i="32"/>
  <c r="AJ5" i="5"/>
  <c r="AJ5" i="6"/>
  <c r="AJ5" i="42"/>
  <c r="AJ7" i="42"/>
  <c r="AJ7" i="5"/>
  <c r="AI38" i="47"/>
  <c r="AI41" i="47" s="1"/>
  <c r="AK13" i="5"/>
  <c r="AK10" i="47"/>
  <c r="AK10" i="5"/>
  <c r="AK5" i="47"/>
  <c r="AL26" i="55"/>
  <c r="AL4" i="5"/>
  <c r="AL16" i="5" s="1"/>
  <c r="AL19" i="55"/>
  <c r="AL22" i="55" s="1"/>
  <c r="AL11" i="5" s="1"/>
  <c r="AL33" i="5" s="1"/>
  <c r="AM8" i="55"/>
  <c r="AL34" i="54"/>
  <c r="AL21" i="55"/>
  <c r="AL8" i="47" s="1"/>
  <c r="AL4" i="7"/>
  <c r="AL4" i="6"/>
  <c r="AL4" i="42"/>
  <c r="AL4" i="47"/>
  <c r="AL4" i="2"/>
  <c r="AL7" i="55"/>
  <c r="AJ22" i="47"/>
  <c r="AJ69" i="47"/>
  <c r="AI95" i="47"/>
  <c r="AI98" i="47" s="1"/>
  <c r="AJ97" i="47"/>
  <c r="AJ93" i="47"/>
  <c r="AJ94" i="47" s="1"/>
  <c r="AK33" i="54"/>
  <c r="AK3" i="42"/>
  <c r="AK3" i="6"/>
  <c r="AK3" i="5"/>
  <c r="AK3" i="7"/>
  <c r="AK37" i="7" s="1"/>
  <c r="AK17" i="55"/>
  <c r="AK8" i="5" s="1"/>
  <c r="AK3" i="47"/>
  <c r="AK16" i="55"/>
  <c r="AK3" i="2"/>
  <c r="AJ36" i="47"/>
  <c r="AJ40" i="47"/>
  <c r="AJ78" i="5"/>
  <c r="AJ92" i="5"/>
  <c r="AJ36" i="5" l="1"/>
  <c r="AJ17" i="5"/>
  <c r="AI9" i="55"/>
  <c r="AJ5" i="55"/>
  <c r="AJ6" i="55" s="1"/>
  <c r="AL12" i="55"/>
  <c r="D13" i="43"/>
  <c r="U34" i="42"/>
  <c r="U70" i="42"/>
  <c r="U52" i="42"/>
  <c r="V27" i="55"/>
  <c r="V11" i="47" s="1"/>
  <c r="V2" i="2"/>
  <c r="V2" i="47"/>
  <c r="V31" i="55"/>
  <c r="V2" i="7"/>
  <c r="V2" i="6"/>
  <c r="V28" i="55"/>
  <c r="V2" i="42"/>
  <c r="V34" i="55"/>
  <c r="V23" i="55"/>
  <c r="V6" i="47" s="1"/>
  <c r="V2" i="5"/>
  <c r="V30" i="55"/>
  <c r="V14" i="47" s="1"/>
  <c r="V24" i="55"/>
  <c r="V32" i="54"/>
  <c r="U23" i="42"/>
  <c r="AL20" i="55"/>
  <c r="AL7" i="47" s="1"/>
  <c r="AL83" i="47" s="1"/>
  <c r="V39" i="55"/>
  <c r="V3" i="43" s="1"/>
  <c r="V6" i="54"/>
  <c r="V2" i="43"/>
  <c r="W37" i="55"/>
  <c r="V44" i="55"/>
  <c r="V6" i="43" s="1"/>
  <c r="AK7" i="5"/>
  <c r="AK7" i="42"/>
  <c r="AL13" i="5"/>
  <c r="AL10" i="47"/>
  <c r="AK40" i="47"/>
  <c r="AK36" i="47"/>
  <c r="AK37" i="47" s="1"/>
  <c r="AK22" i="47"/>
  <c r="AK69" i="47"/>
  <c r="AK92" i="5"/>
  <c r="AK78" i="5"/>
  <c r="AJ95" i="47"/>
  <c r="AJ98" i="47" s="1"/>
  <c r="AM4" i="47"/>
  <c r="AM4" i="6"/>
  <c r="AM4" i="42"/>
  <c r="AN8" i="55"/>
  <c r="AM7" i="55"/>
  <c r="AM26" i="55"/>
  <c r="AM34" i="54"/>
  <c r="AM4" i="7"/>
  <c r="AM19" i="55"/>
  <c r="AM22" i="55" s="1"/>
  <c r="AM11" i="5" s="1"/>
  <c r="AM33" i="5" s="1"/>
  <c r="AM21" i="55"/>
  <c r="AM8" i="47" s="1"/>
  <c r="AM4" i="5"/>
  <c r="AM16" i="5" s="1"/>
  <c r="AM4" i="2"/>
  <c r="AL5" i="47"/>
  <c r="AL10" i="5"/>
  <c r="AK97" i="47"/>
  <c r="AK93" i="47"/>
  <c r="AK94" i="47" s="1"/>
  <c r="AJ37" i="47"/>
  <c r="AJ38" i="47" s="1"/>
  <c r="AJ41" i="47" s="1"/>
  <c r="AK5" i="6"/>
  <c r="AK5" i="42"/>
  <c r="AK5" i="5"/>
  <c r="AL3" i="7"/>
  <c r="AL37" i="7" s="1"/>
  <c r="AL33" i="54"/>
  <c r="AL3" i="2"/>
  <c r="AL3" i="42"/>
  <c r="AL3" i="5"/>
  <c r="AL17" i="55"/>
  <c r="AL8" i="5" s="1"/>
  <c r="AL16" i="55"/>
  <c r="AL3" i="6"/>
  <c r="AL3" i="47"/>
  <c r="AK36" i="5" l="1"/>
  <c r="AK17" i="5"/>
  <c r="AJ9" i="55"/>
  <c r="AK5" i="55"/>
  <c r="AK6" i="55" s="1"/>
  <c r="AM12" i="55"/>
  <c r="V124" i="5"/>
  <c r="V32" i="55"/>
  <c r="V12" i="42"/>
  <c r="V12" i="47"/>
  <c r="V14" i="5"/>
  <c r="U78" i="42"/>
  <c r="U42" i="42"/>
  <c r="U60" i="42"/>
  <c r="V12" i="5"/>
  <c r="V9" i="47"/>
  <c r="W1" i="42"/>
  <c r="W1" i="7"/>
  <c r="W31" i="54"/>
  <c r="W1" i="47"/>
  <c r="W1" i="2"/>
  <c r="W1" i="6"/>
  <c r="W1" i="5"/>
  <c r="V7" i="54"/>
  <c r="W1" i="43"/>
  <c r="W5" i="54"/>
  <c r="W38" i="55"/>
  <c r="AM10" i="5"/>
  <c r="AM5" i="47"/>
  <c r="AL5" i="5"/>
  <c r="AL5" i="42"/>
  <c r="AL5" i="6"/>
  <c r="AK95" i="47"/>
  <c r="AK98" i="47" s="1"/>
  <c r="AN4" i="42"/>
  <c r="AN34" i="54"/>
  <c r="AN4" i="2"/>
  <c r="AN7" i="55"/>
  <c r="AN26" i="55"/>
  <c r="AN4" i="5"/>
  <c r="AN16" i="5" s="1"/>
  <c r="AN19" i="55"/>
  <c r="AN22" i="55" s="1"/>
  <c r="AN11" i="5" s="1"/>
  <c r="AN33" i="5" s="1"/>
  <c r="AN21" i="55"/>
  <c r="AN8" i="47" s="1"/>
  <c r="AN4" i="47"/>
  <c r="AN4" i="6"/>
  <c r="AO8" i="55"/>
  <c r="AN4" i="7"/>
  <c r="AL97" i="47"/>
  <c r="AL93" i="47"/>
  <c r="AL94" i="47" s="1"/>
  <c r="AL7" i="5"/>
  <c r="AL7" i="42"/>
  <c r="AL40" i="47"/>
  <c r="AL36" i="47"/>
  <c r="AM3" i="42"/>
  <c r="AM3" i="5"/>
  <c r="AM3" i="6"/>
  <c r="AM33" i="54"/>
  <c r="AM16" i="55"/>
  <c r="AM3" i="47"/>
  <c r="AM3" i="7"/>
  <c r="AM37" i="7" s="1"/>
  <c r="AM17" i="55"/>
  <c r="AM8" i="5" s="1"/>
  <c r="AM3" i="2"/>
  <c r="AL22" i="47"/>
  <c r="AL69" i="47"/>
  <c r="AM20" i="55"/>
  <c r="AM7" i="47" s="1"/>
  <c r="AM10" i="47"/>
  <c r="AM13" i="5"/>
  <c r="AK38" i="47"/>
  <c r="AK41" i="47" s="1"/>
  <c r="AL78" i="5"/>
  <c r="AL92" i="5"/>
  <c r="AL36" i="5" l="1"/>
  <c r="AL17" i="5"/>
  <c r="AK9" i="55"/>
  <c r="AN12" i="55"/>
  <c r="V23" i="42"/>
  <c r="W23" i="55"/>
  <c r="W6" i="47" s="1"/>
  <c r="W27" i="55"/>
  <c r="W11" i="47" s="1"/>
  <c r="W2" i="42"/>
  <c r="W32" i="54"/>
  <c r="W2" i="47"/>
  <c r="W2" i="2"/>
  <c r="W30" i="55"/>
  <c r="W14" i="47" s="1"/>
  <c r="W2" i="5"/>
  <c r="W28" i="55"/>
  <c r="W34" i="55"/>
  <c r="W31" i="55"/>
  <c r="W2" i="6"/>
  <c r="W2" i="7"/>
  <c r="W24" i="55"/>
  <c r="V52" i="42"/>
  <c r="V34" i="42"/>
  <c r="V70" i="42"/>
  <c r="AN20" i="55"/>
  <c r="AN7" i="47" s="1"/>
  <c r="AN83" i="47" s="1"/>
  <c r="W44" i="55"/>
  <c r="W6" i="43" s="1"/>
  <c r="X37" i="55"/>
  <c r="W39" i="55"/>
  <c r="W3" i="43" s="1"/>
  <c r="W2" i="43"/>
  <c r="W6" i="54"/>
  <c r="AM93" i="47"/>
  <c r="AM97" i="47"/>
  <c r="AM5" i="5"/>
  <c r="AM5" i="42"/>
  <c r="AM5" i="6"/>
  <c r="AM78" i="5"/>
  <c r="AM92" i="5"/>
  <c r="AN10" i="47"/>
  <c r="AN13" i="5"/>
  <c r="AM40" i="47"/>
  <c r="AM36" i="47"/>
  <c r="AM7" i="42"/>
  <c r="AM7" i="5"/>
  <c r="AL95" i="47"/>
  <c r="AL98" i="47" s="1"/>
  <c r="AP8" i="55"/>
  <c r="AO4" i="2"/>
  <c r="AO4" i="6"/>
  <c r="AO26" i="55"/>
  <c r="AO4" i="47"/>
  <c r="AO4" i="7"/>
  <c r="AO7" i="55"/>
  <c r="AO4" i="42"/>
  <c r="AO19" i="55"/>
  <c r="AO22" i="55" s="1"/>
  <c r="AO11" i="5" s="1"/>
  <c r="AO33" i="5" s="1"/>
  <c r="AO21" i="55"/>
  <c r="AO8" i="47" s="1"/>
  <c r="AO4" i="5"/>
  <c r="AO16" i="5" s="1"/>
  <c r="AO34" i="54"/>
  <c r="AL37" i="47"/>
  <c r="AL38" i="47" s="1"/>
  <c r="AL41" i="47" s="1"/>
  <c r="AN10" i="5"/>
  <c r="AN5" i="47"/>
  <c r="AN3" i="42"/>
  <c r="AN33" i="54"/>
  <c r="AN3" i="47"/>
  <c r="AN3" i="5"/>
  <c r="AN3" i="7"/>
  <c r="AN37" i="7" s="1"/>
  <c r="AN3" i="2"/>
  <c r="AN16" i="55"/>
  <c r="AN3" i="6"/>
  <c r="AN17" i="55"/>
  <c r="AN8" i="5" s="1"/>
  <c r="AM83" i="47"/>
  <c r="AM22" i="47"/>
  <c r="AM36" i="5" l="1"/>
  <c r="AM17" i="5"/>
  <c r="AO12" i="55"/>
  <c r="W12" i="5"/>
  <c r="W9" i="47"/>
  <c r="W32" i="55"/>
  <c r="W12" i="42"/>
  <c r="W124" i="5"/>
  <c r="X1" i="47"/>
  <c r="X31" i="54"/>
  <c r="X1" i="42"/>
  <c r="X1" i="5"/>
  <c r="X1" i="6"/>
  <c r="X1" i="2"/>
  <c r="X1" i="7"/>
  <c r="V60" i="42"/>
  <c r="V42" i="42"/>
  <c r="V78" i="42"/>
  <c r="W14" i="5"/>
  <c r="W12" i="47"/>
  <c r="W7" i="54"/>
  <c r="X38" i="55"/>
  <c r="X1" i="43"/>
  <c r="X5" i="54"/>
  <c r="AN5" i="5"/>
  <c r="AN5" i="6"/>
  <c r="AN5" i="42"/>
  <c r="AN40" i="47"/>
  <c r="AN36" i="47"/>
  <c r="AN37" i="47" s="1"/>
  <c r="AO3" i="6"/>
  <c r="AO17" i="55"/>
  <c r="AO8" i="5" s="1"/>
  <c r="AO3" i="42"/>
  <c r="AO3" i="2"/>
  <c r="AO3" i="47"/>
  <c r="AO3" i="5"/>
  <c r="AO3" i="7"/>
  <c r="AO37" i="7" s="1"/>
  <c r="AO16" i="55"/>
  <c r="AO33" i="54"/>
  <c r="AO20" i="55"/>
  <c r="AO7" i="47" s="1"/>
  <c r="AN93" i="47"/>
  <c r="AN97" i="47"/>
  <c r="AM37" i="47"/>
  <c r="AM38" i="47" s="1"/>
  <c r="AM41" i="47" s="1"/>
  <c r="AN7" i="42"/>
  <c r="AN7" i="5"/>
  <c r="AO5" i="47"/>
  <c r="AO10" i="5"/>
  <c r="AN92" i="5"/>
  <c r="AN78" i="5"/>
  <c r="AN22" i="47"/>
  <c r="AN69" i="47"/>
  <c r="AO13" i="5"/>
  <c r="AO10" i="47"/>
  <c r="AP4" i="47"/>
  <c r="AP34" i="54"/>
  <c r="AP19" i="55"/>
  <c r="AP22" i="55" s="1"/>
  <c r="AP11" i="5" s="1"/>
  <c r="AP33" i="5" s="1"/>
  <c r="AP4" i="42"/>
  <c r="AP4" i="2"/>
  <c r="AP26" i="55"/>
  <c r="AP4" i="7"/>
  <c r="AP4" i="6"/>
  <c r="AQ8" i="55"/>
  <c r="AP4" i="5"/>
  <c r="AP16" i="5" s="1"/>
  <c r="AP7" i="55"/>
  <c r="AP21" i="55"/>
  <c r="AP8" i="47" s="1"/>
  <c r="AM94" i="47"/>
  <c r="AM95" i="47" s="1"/>
  <c r="AM98" i="47" s="1"/>
  <c r="AN36" i="5" l="1"/>
  <c r="AN17" i="5"/>
  <c r="AP12" i="55"/>
  <c r="AN23" i="5"/>
  <c r="W23" i="42"/>
  <c r="X23" i="55"/>
  <c r="X6" i="47" s="1"/>
  <c r="X24" i="55"/>
  <c r="X32" i="54"/>
  <c r="X30" i="55"/>
  <c r="X14" i="47" s="1"/>
  <c r="X28" i="55"/>
  <c r="X34" i="55"/>
  <c r="X2" i="5"/>
  <c r="X27" i="55"/>
  <c r="X11" i="47" s="1"/>
  <c r="X2" i="7"/>
  <c r="X2" i="47"/>
  <c r="X2" i="2"/>
  <c r="X2" i="6"/>
  <c r="X31" i="55"/>
  <c r="X2" i="42"/>
  <c r="W34" i="42"/>
  <c r="W70" i="42"/>
  <c r="W52" i="42"/>
  <c r="AP20" i="55"/>
  <c r="AP7" i="47" s="1"/>
  <c r="AP83" i="47" s="1"/>
  <c r="X39" i="55"/>
  <c r="X3" i="43" s="1"/>
  <c r="X44" i="55"/>
  <c r="X6" i="43" s="1"/>
  <c r="Y37" i="55"/>
  <c r="X6" i="54"/>
  <c r="X2" i="43"/>
  <c r="AP13" i="5"/>
  <c r="AP10" i="47"/>
  <c r="AP5" i="47"/>
  <c r="AP10" i="5"/>
  <c r="AO40" i="47"/>
  <c r="AO36" i="47"/>
  <c r="AO37" i="47" s="1"/>
  <c r="AO92" i="5"/>
  <c r="AO78" i="5"/>
  <c r="AN38" i="47"/>
  <c r="AN41" i="47" s="1"/>
  <c r="AQ26" i="55"/>
  <c r="AQ4" i="47"/>
  <c r="AQ4" i="5"/>
  <c r="AQ16" i="5" s="1"/>
  <c r="AR8" i="55"/>
  <c r="AQ7" i="55"/>
  <c r="AQ21" i="55"/>
  <c r="AQ8" i="47" s="1"/>
  <c r="AQ34" i="54"/>
  <c r="AQ4" i="7"/>
  <c r="AQ19" i="55"/>
  <c r="AQ22" i="55" s="1"/>
  <c r="AQ11" i="5" s="1"/>
  <c r="AQ33" i="5" s="1"/>
  <c r="AQ4" i="42"/>
  <c r="AQ4" i="6"/>
  <c r="AQ4" i="2"/>
  <c r="AO5" i="5"/>
  <c r="AO5" i="6"/>
  <c r="AO5" i="42"/>
  <c r="AO22" i="47"/>
  <c r="AO69" i="47"/>
  <c r="AO83" i="47"/>
  <c r="AO7" i="42"/>
  <c r="AO7" i="5"/>
  <c r="AP3" i="2"/>
  <c r="AP3" i="6"/>
  <c r="AP3" i="42"/>
  <c r="AP33" i="54"/>
  <c r="AP3" i="7"/>
  <c r="AP37" i="7" s="1"/>
  <c r="AP16" i="55"/>
  <c r="AP3" i="5"/>
  <c r="AP17" i="55"/>
  <c r="AP8" i="5" s="1"/>
  <c r="AP3" i="47"/>
  <c r="AO97" i="47"/>
  <c r="AO93" i="47"/>
  <c r="AO94" i="47" s="1"/>
  <c r="AN94" i="47"/>
  <c r="AN95" i="47" s="1"/>
  <c r="AN98" i="47" s="1"/>
  <c r="AO36" i="5" l="1"/>
  <c r="AO17" i="5"/>
  <c r="AQ12" i="55"/>
  <c r="X12" i="5"/>
  <c r="X9" i="47"/>
  <c r="W60" i="42"/>
  <c r="W78" i="42"/>
  <c r="W42" i="42"/>
  <c r="X12" i="42"/>
  <c r="X32" i="55"/>
  <c r="X124" i="5"/>
  <c r="X14" i="5"/>
  <c r="X12" i="47"/>
  <c r="Y1" i="42"/>
  <c r="Y1" i="7"/>
  <c r="Y1" i="2"/>
  <c r="Y1" i="47"/>
  <c r="Y31" i="54"/>
  <c r="Y1" i="6"/>
  <c r="Y1" i="5"/>
  <c r="AQ20" i="55"/>
  <c r="AQ7" i="47" s="1"/>
  <c r="AQ83" i="47" s="1"/>
  <c r="Y5" i="54"/>
  <c r="Y1" i="43"/>
  <c r="Y38" i="55"/>
  <c r="X7" i="54"/>
  <c r="AO95" i="47"/>
  <c r="AO98" i="47" s="1"/>
  <c r="AP22" i="47"/>
  <c r="AP69" i="47"/>
  <c r="AP5" i="5"/>
  <c r="AP5" i="42"/>
  <c r="AP5" i="6"/>
  <c r="AP36" i="47"/>
  <c r="AP40" i="47"/>
  <c r="AP78" i="5"/>
  <c r="AP92" i="5"/>
  <c r="AQ5" i="47"/>
  <c r="AQ10" i="5"/>
  <c r="AQ3" i="6"/>
  <c r="AQ3" i="42"/>
  <c r="AQ17" i="55"/>
  <c r="AQ8" i="5" s="1"/>
  <c r="AQ3" i="47"/>
  <c r="AQ16" i="55"/>
  <c r="AQ3" i="7"/>
  <c r="AQ37" i="7" s="1"/>
  <c r="AQ33" i="54"/>
  <c r="AQ3" i="5"/>
  <c r="AQ3" i="2"/>
  <c r="AQ10" i="47"/>
  <c r="AQ13" i="5"/>
  <c r="AO38" i="47"/>
  <c r="AO41" i="47" s="1"/>
  <c r="AP97" i="47"/>
  <c r="AP93" i="47"/>
  <c r="AP94" i="47" s="1"/>
  <c r="AP7" i="5"/>
  <c r="AP7" i="42"/>
  <c r="AS8" i="55"/>
  <c r="AR4" i="7"/>
  <c r="AR4" i="2"/>
  <c r="AR4" i="42"/>
  <c r="AR4" i="47"/>
  <c r="AR34" i="54"/>
  <c r="AR7" i="55"/>
  <c r="AR26" i="55"/>
  <c r="AR19" i="55"/>
  <c r="AR22" i="55" s="1"/>
  <c r="AR11" i="5" s="1"/>
  <c r="AR33" i="5" s="1"/>
  <c r="AR21" i="55"/>
  <c r="AR8" i="47" s="1"/>
  <c r="AR4" i="5"/>
  <c r="AR16" i="5" s="1"/>
  <c r="AR4" i="6"/>
  <c r="AO23" i="5"/>
  <c r="AP36" i="5" l="1"/>
  <c r="AP17" i="5"/>
  <c r="AR12" i="55"/>
  <c r="Y2" i="6"/>
  <c r="Y2" i="42"/>
  <c r="Y24" i="55"/>
  <c r="Y28" i="55"/>
  <c r="Y34" i="55"/>
  <c r="Y32" i="54"/>
  <c r="Y31" i="55"/>
  <c r="Y2" i="7"/>
  <c r="Y27" i="55"/>
  <c r="Y11" i="47" s="1"/>
  <c r="Y23" i="55"/>
  <c r="Y6" i="47" s="1"/>
  <c r="Y30" i="55"/>
  <c r="Y14" i="47" s="1"/>
  <c r="Y2" i="47"/>
  <c r="Y2" i="5"/>
  <c r="Y2" i="2"/>
  <c r="X23" i="42"/>
  <c r="X34" i="42"/>
  <c r="X52" i="42"/>
  <c r="X70" i="42"/>
  <c r="AP23" i="5"/>
  <c r="Y44" i="55"/>
  <c r="Y6" i="43" s="1"/>
  <c r="Y6" i="54"/>
  <c r="Y39" i="55"/>
  <c r="Y3" i="43" s="1"/>
  <c r="Z37" i="55"/>
  <c r="Y2" i="43"/>
  <c r="AR13" i="5"/>
  <c r="AR10" i="47"/>
  <c r="AS26" i="55"/>
  <c r="AS4" i="2"/>
  <c r="AS4" i="6"/>
  <c r="AS4" i="42"/>
  <c r="AS34" i="54"/>
  <c r="AS7" i="55"/>
  <c r="AS21" i="55"/>
  <c r="AS8" i="47" s="1"/>
  <c r="AS4" i="47"/>
  <c r="AS4" i="5"/>
  <c r="AS16" i="5" s="1"/>
  <c r="AS19" i="55"/>
  <c r="AS22" i="55" s="1"/>
  <c r="AS11" i="5" s="1"/>
  <c r="AS33" i="5" s="1"/>
  <c r="AT8" i="55"/>
  <c r="AS4" i="7"/>
  <c r="AQ97" i="47"/>
  <c r="AQ93" i="47"/>
  <c r="AP95" i="47"/>
  <c r="AP98" i="47" s="1"/>
  <c r="AQ5" i="42"/>
  <c r="AQ5" i="6"/>
  <c r="AQ5" i="5"/>
  <c r="AQ40" i="47"/>
  <c r="AQ36" i="47"/>
  <c r="AR20" i="55"/>
  <c r="AR7" i="47" s="1"/>
  <c r="AQ7" i="42"/>
  <c r="AQ7" i="5"/>
  <c r="AP37" i="47"/>
  <c r="AP38" i="47" s="1"/>
  <c r="AP41" i="47" s="1"/>
  <c r="AR3" i="5"/>
  <c r="AR3" i="47"/>
  <c r="AR3" i="7"/>
  <c r="AR37" i="7" s="1"/>
  <c r="AR17" i="55"/>
  <c r="AR8" i="5" s="1"/>
  <c r="AR3" i="6"/>
  <c r="AR3" i="42"/>
  <c r="AR16" i="55"/>
  <c r="AR3" i="2"/>
  <c r="AR33" i="54"/>
  <c r="AR10" i="5"/>
  <c r="AR5" i="47"/>
  <c r="AQ92" i="5"/>
  <c r="AQ78" i="5"/>
  <c r="AQ22" i="47"/>
  <c r="AQ36" i="5" l="1"/>
  <c r="AQ17" i="5"/>
  <c r="AS12" i="55"/>
  <c r="Y14" i="5"/>
  <c r="Y12" i="47"/>
  <c r="X42" i="42"/>
  <c r="X78" i="42"/>
  <c r="X60" i="42"/>
  <c r="Y12" i="42"/>
  <c r="Y32" i="55"/>
  <c r="Y124" i="5"/>
  <c r="Y9" i="47"/>
  <c r="Y12" i="5"/>
  <c r="Z1" i="7"/>
  <c r="Z31" i="54"/>
  <c r="Z1" i="2"/>
  <c r="Z1" i="6"/>
  <c r="Z1" i="5"/>
  <c r="Z1" i="42"/>
  <c r="Z1" i="47"/>
  <c r="AS20" i="55"/>
  <c r="AS7" i="47" s="1"/>
  <c r="AS83" i="47" s="1"/>
  <c r="Z5" i="54"/>
  <c r="Z38" i="55"/>
  <c r="Z1" i="43"/>
  <c r="Y7" i="54"/>
  <c r="AR22" i="47"/>
  <c r="AR69" i="47"/>
  <c r="AS3" i="47"/>
  <c r="AS3" i="7"/>
  <c r="AS37" i="7" s="1"/>
  <c r="AS3" i="6"/>
  <c r="AS3" i="2"/>
  <c r="AS16" i="55"/>
  <c r="AS17" i="55"/>
  <c r="AS8" i="5" s="1"/>
  <c r="AS3" i="5"/>
  <c r="AS3" i="42"/>
  <c r="AS33" i="54"/>
  <c r="AT34" i="54"/>
  <c r="AT4" i="47"/>
  <c r="AT19" i="55"/>
  <c r="AT22" i="55" s="1"/>
  <c r="AT11" i="5" s="1"/>
  <c r="AT33" i="5" s="1"/>
  <c r="AT4" i="42"/>
  <c r="AT4" i="6"/>
  <c r="AT26" i="55"/>
  <c r="AT4" i="2"/>
  <c r="AT4" i="7"/>
  <c r="AU8" i="55"/>
  <c r="AT4" i="5"/>
  <c r="AT16" i="5" s="1"/>
  <c r="AT7" i="55"/>
  <c r="AT12" i="55" s="1"/>
  <c r="AT21" i="55"/>
  <c r="AT8" i="47" s="1"/>
  <c r="AR40" i="47"/>
  <c r="AR36" i="47"/>
  <c r="AR78" i="5"/>
  <c r="AR92" i="5"/>
  <c r="AR83" i="47"/>
  <c r="AS13" i="5"/>
  <c r="AS10" i="47"/>
  <c r="AR5" i="5"/>
  <c r="AR5" i="6"/>
  <c r="AR5" i="42"/>
  <c r="AR97" i="47"/>
  <c r="AR93" i="47"/>
  <c r="AR94" i="47" s="1"/>
  <c r="AQ37" i="47"/>
  <c r="AQ38" i="47" s="1"/>
  <c r="AQ41" i="47" s="1"/>
  <c r="AR7" i="42"/>
  <c r="AR7" i="5"/>
  <c r="AQ23" i="5"/>
  <c r="AQ94" i="47"/>
  <c r="AQ95" i="47" s="1"/>
  <c r="AQ98" i="47" s="1"/>
  <c r="AS10" i="5"/>
  <c r="AS5" i="47"/>
  <c r="AR36" i="5" l="1"/>
  <c r="AR17" i="5"/>
  <c r="Y23" i="42"/>
  <c r="Y52" i="42"/>
  <c r="Y34" i="42"/>
  <c r="Y70" i="42"/>
  <c r="Z2" i="6"/>
  <c r="Z23" i="55"/>
  <c r="Z6" i="47" s="1"/>
  <c r="Z2" i="2"/>
  <c r="Z31" i="55"/>
  <c r="Z2" i="42"/>
  <c r="Z2" i="5"/>
  <c r="Z34" i="55"/>
  <c r="Z32" i="54"/>
  <c r="Z30" i="55"/>
  <c r="Z14" i="47" s="1"/>
  <c r="Z27" i="55"/>
  <c r="Z11" i="47" s="1"/>
  <c r="Z2" i="47"/>
  <c r="Z28" i="55"/>
  <c r="Z24" i="55"/>
  <c r="Z2" i="7"/>
  <c r="AT20" i="55"/>
  <c r="AT7" i="47" s="1"/>
  <c r="AT83" i="47" s="1"/>
  <c r="Z39" i="55"/>
  <c r="Z3" i="43" s="1"/>
  <c r="Z2" i="43"/>
  <c r="Z44" i="55"/>
  <c r="Z6" i="43" s="1"/>
  <c r="AA37" i="55"/>
  <c r="Z6" i="54"/>
  <c r="AR95" i="47"/>
  <c r="AR98" i="47" s="1"/>
  <c r="AS97" i="47"/>
  <c r="AS93" i="47"/>
  <c r="AU4" i="42"/>
  <c r="AU4" i="2"/>
  <c r="AU4" i="7"/>
  <c r="AU7" i="55"/>
  <c r="AU26" i="55"/>
  <c r="AU34" i="54"/>
  <c r="AU4" i="6"/>
  <c r="AU19" i="55"/>
  <c r="AU22" i="55" s="1"/>
  <c r="AU11" i="5" s="1"/>
  <c r="AU33" i="5" s="1"/>
  <c r="AV8" i="55"/>
  <c r="AU4" i="47"/>
  <c r="AU21" i="55"/>
  <c r="AU8" i="47" s="1"/>
  <c r="AU4" i="5"/>
  <c r="AU16" i="5" s="1"/>
  <c r="AT13" i="5"/>
  <c r="AT10" i="47"/>
  <c r="AT5" i="47"/>
  <c r="AT10" i="5"/>
  <c r="AS5" i="6"/>
  <c r="AS5" i="42"/>
  <c r="AS5" i="5"/>
  <c r="AR23" i="5"/>
  <c r="AS92" i="5"/>
  <c r="AS78" i="5"/>
  <c r="AS40" i="47"/>
  <c r="AS36" i="47"/>
  <c r="AT17" i="55"/>
  <c r="AT8" i="5" s="1"/>
  <c r="AT3" i="42"/>
  <c r="AT3" i="7"/>
  <c r="AT37" i="7" s="1"/>
  <c r="AT33" i="54"/>
  <c r="AT3" i="5"/>
  <c r="AT3" i="2"/>
  <c r="AT3" i="47"/>
  <c r="AT16" i="55"/>
  <c r="AT3" i="6"/>
  <c r="AS7" i="5"/>
  <c r="AS7" i="42"/>
  <c r="AS22" i="47"/>
  <c r="AS69" i="47"/>
  <c r="AR37" i="47"/>
  <c r="AR38" i="47" s="1"/>
  <c r="AR41" i="47" s="1"/>
  <c r="AS36" i="5" l="1"/>
  <c r="AS17" i="5"/>
  <c r="AU12" i="55"/>
  <c r="AS23" i="5"/>
  <c r="Z9" i="47"/>
  <c r="Z12" i="5"/>
  <c r="Y60" i="42"/>
  <c r="Y42" i="42"/>
  <c r="Y78" i="42"/>
  <c r="Z12" i="47"/>
  <c r="Z14" i="5"/>
  <c r="AA1" i="42"/>
  <c r="AA31" i="54"/>
  <c r="AA1" i="47"/>
  <c r="AA1" i="6"/>
  <c r="AA1" i="2"/>
  <c r="AA1" i="5"/>
  <c r="AA1" i="7"/>
  <c r="Z124" i="5"/>
  <c r="Z12" i="42"/>
  <c r="Z32" i="55"/>
  <c r="AA38" i="55"/>
  <c r="AA1" i="43"/>
  <c r="AA5" i="54"/>
  <c r="Z7" i="54"/>
  <c r="AT22" i="47"/>
  <c r="AT69" i="47"/>
  <c r="AT97" i="47"/>
  <c r="AT93" i="47"/>
  <c r="AU3" i="2"/>
  <c r="AU16" i="55"/>
  <c r="AU3" i="7"/>
  <c r="AU37" i="7" s="1"/>
  <c r="AU3" i="6"/>
  <c r="AU33" i="54"/>
  <c r="AU3" i="42"/>
  <c r="AU17" i="55"/>
  <c r="AU8" i="5" s="1"/>
  <c r="AU3" i="47"/>
  <c r="AU3" i="5"/>
  <c r="AT7" i="42"/>
  <c r="AT7" i="5"/>
  <c r="AT92" i="5"/>
  <c r="AT78" i="5"/>
  <c r="AS37" i="47"/>
  <c r="AS38" i="47" s="1"/>
  <c r="AS41" i="47" s="1"/>
  <c r="AW8" i="55"/>
  <c r="AV4" i="47"/>
  <c r="AV4" i="2"/>
  <c r="AV4" i="42"/>
  <c r="AV34" i="54"/>
  <c r="AV19" i="55"/>
  <c r="AV22" i="55" s="1"/>
  <c r="AV11" i="5" s="1"/>
  <c r="AV33" i="5" s="1"/>
  <c r="AV26" i="55"/>
  <c r="AV4" i="7"/>
  <c r="AV21" i="55"/>
  <c r="AV8" i="47" s="1"/>
  <c r="AV4" i="5"/>
  <c r="AV16" i="5" s="1"/>
  <c r="AV4" i="6"/>
  <c r="AV7" i="55"/>
  <c r="AU10" i="47"/>
  <c r="AU13" i="5"/>
  <c r="AS94" i="47"/>
  <c r="AS95" i="47" s="1"/>
  <c r="AS98" i="47" s="1"/>
  <c r="AT5" i="6"/>
  <c r="AT5" i="5"/>
  <c r="AT5" i="42"/>
  <c r="AT36" i="47"/>
  <c r="AT40" i="47"/>
  <c r="AU5" i="47"/>
  <c r="AU10" i="5"/>
  <c r="AU20" i="55"/>
  <c r="AU7" i="47" s="1"/>
  <c r="AT36" i="5" l="1"/>
  <c r="AT17" i="5"/>
  <c r="AV12" i="55"/>
  <c r="Z23" i="42"/>
  <c r="AA27" i="55"/>
  <c r="AA11" i="47" s="1"/>
  <c r="AA2" i="2"/>
  <c r="AA2" i="6"/>
  <c r="AA2" i="47"/>
  <c r="AA34" i="55"/>
  <c r="AA2" i="5"/>
  <c r="AA30" i="55"/>
  <c r="AA14" i="47" s="1"/>
  <c r="AA2" i="7"/>
  <c r="AA23" i="55"/>
  <c r="AA6" i="47" s="1"/>
  <c r="AA24" i="55"/>
  <c r="AA32" i="54"/>
  <c r="AA2" i="42"/>
  <c r="AA31" i="55"/>
  <c r="AA28" i="55"/>
  <c r="Z70" i="42"/>
  <c r="Z34" i="42"/>
  <c r="Z52" i="42"/>
  <c r="AV20" i="55"/>
  <c r="AV7" i="47" s="1"/>
  <c r="AV83" i="47" s="1"/>
  <c r="AT23" i="5"/>
  <c r="AA39" i="55"/>
  <c r="AA3" i="43" s="1"/>
  <c r="AA44" i="55"/>
  <c r="AA6" i="43" s="1"/>
  <c r="AA2" i="43"/>
  <c r="AB37" i="55"/>
  <c r="AA6" i="54"/>
  <c r="AX8" i="55"/>
  <c r="AW4" i="5"/>
  <c r="AW16" i="5" s="1"/>
  <c r="AW4" i="6"/>
  <c r="AW4" i="2"/>
  <c r="AW34" i="54"/>
  <c r="AW19" i="55"/>
  <c r="AW22" i="55" s="1"/>
  <c r="AW11" i="5" s="1"/>
  <c r="AW33" i="5" s="1"/>
  <c r="AW4" i="47"/>
  <c r="AW4" i="42"/>
  <c r="AW7" i="55"/>
  <c r="AW26" i="55"/>
  <c r="AW4" i="7"/>
  <c r="AW21" i="55"/>
  <c r="AW8" i="47" s="1"/>
  <c r="AU5" i="5"/>
  <c r="AU5" i="6"/>
  <c r="AU5" i="42"/>
  <c r="AV13" i="5"/>
  <c r="AV10" i="47"/>
  <c r="AU78" i="5"/>
  <c r="AU92" i="5"/>
  <c r="AU7" i="5"/>
  <c r="AU7" i="42"/>
  <c r="AU40" i="47"/>
  <c r="AU36" i="47"/>
  <c r="AU83" i="47"/>
  <c r="AU93" i="47"/>
  <c r="AU94" i="47" s="1"/>
  <c r="AU97" i="47"/>
  <c r="AV5" i="47"/>
  <c r="AV10" i="5"/>
  <c r="AU22" i="47"/>
  <c r="AT94" i="47"/>
  <c r="AT95" i="47" s="1"/>
  <c r="AT98" i="47" s="1"/>
  <c r="AT37" i="47"/>
  <c r="AT38" i="47" s="1"/>
  <c r="AT41" i="47" s="1"/>
  <c r="AV3" i="6"/>
  <c r="AV3" i="5"/>
  <c r="AV16" i="55"/>
  <c r="AV3" i="2"/>
  <c r="AV33" i="54"/>
  <c r="AV3" i="7"/>
  <c r="AV37" i="7" s="1"/>
  <c r="AV3" i="47"/>
  <c r="AV3" i="42"/>
  <c r="AV17" i="55"/>
  <c r="AV8" i="5" s="1"/>
  <c r="AU36" i="5" l="1"/>
  <c r="AU17" i="5"/>
  <c r="AW12" i="55"/>
  <c r="AU23" i="5"/>
  <c r="Z42" i="42"/>
  <c r="Z60" i="42"/>
  <c r="Z78" i="42"/>
  <c r="AA12" i="47"/>
  <c r="AA14" i="5"/>
  <c r="AA12" i="5"/>
  <c r="AA9" i="47"/>
  <c r="AA12" i="42"/>
  <c r="AA124" i="5"/>
  <c r="AA32" i="55"/>
  <c r="AB31" i="54"/>
  <c r="AB1" i="2"/>
  <c r="AB1" i="6"/>
  <c r="AB1" i="7"/>
  <c r="AB1" i="47"/>
  <c r="AB1" i="5"/>
  <c r="AB1" i="42"/>
  <c r="AB5" i="54"/>
  <c r="AB38" i="55"/>
  <c r="AB1" i="43"/>
  <c r="AA7" i="54"/>
  <c r="AV22" i="47"/>
  <c r="AV69" i="47"/>
  <c r="AV7" i="5"/>
  <c r="AV7" i="42"/>
  <c r="AW3" i="7"/>
  <c r="AW37" i="7" s="1"/>
  <c r="AW3" i="42"/>
  <c r="AW3" i="47"/>
  <c r="AW3" i="6"/>
  <c r="AW16" i="55"/>
  <c r="AW17" i="55"/>
  <c r="AW8" i="5" s="1"/>
  <c r="AW3" i="2"/>
  <c r="AW33" i="54"/>
  <c r="AW3" i="5"/>
  <c r="AW20" i="55"/>
  <c r="AW7" i="47" s="1"/>
  <c r="AV78" i="5"/>
  <c r="AV92" i="5"/>
  <c r="AV97" i="47"/>
  <c r="AV93" i="47"/>
  <c r="AV94" i="47" s="1"/>
  <c r="AW5" i="47"/>
  <c r="AW10" i="5"/>
  <c r="AU95" i="47"/>
  <c r="AU98" i="47" s="1"/>
  <c r="AX4" i="5"/>
  <c r="AX16" i="5" s="1"/>
  <c r="AX4" i="2"/>
  <c r="AX19" i="55"/>
  <c r="AX22" i="55" s="1"/>
  <c r="AX11" i="5" s="1"/>
  <c r="AX33" i="5" s="1"/>
  <c r="AX4" i="42"/>
  <c r="AX4" i="47"/>
  <c r="AX4" i="6"/>
  <c r="AY8" i="55"/>
  <c r="AX34" i="54"/>
  <c r="AX26" i="55"/>
  <c r="AX4" i="7"/>
  <c r="AX7" i="55"/>
  <c r="AX21" i="55"/>
  <c r="AX8" i="47" s="1"/>
  <c r="AV5" i="42"/>
  <c r="AV5" i="5"/>
  <c r="AV5" i="6"/>
  <c r="AV40" i="47"/>
  <c r="AV36" i="47"/>
  <c r="AW10" i="47"/>
  <c r="AW13" i="5"/>
  <c r="AU37" i="47"/>
  <c r="AU38" i="47" s="1"/>
  <c r="AU41" i="47" s="1"/>
  <c r="AV36" i="5" l="1"/>
  <c r="AV17" i="5"/>
  <c r="AX12" i="55"/>
  <c r="AB34" i="55"/>
  <c r="AB27" i="55"/>
  <c r="AB11" i="47" s="1"/>
  <c r="AB32" i="54"/>
  <c r="AB24" i="55"/>
  <c r="AB23" i="55"/>
  <c r="AB6" i="47" s="1"/>
  <c r="AB2" i="42"/>
  <c r="AB2" i="47"/>
  <c r="AB28" i="55"/>
  <c r="AB2" i="7"/>
  <c r="AB2" i="6"/>
  <c r="AB31" i="55"/>
  <c r="AB30" i="55"/>
  <c r="AB14" i="47" s="1"/>
  <c r="AB2" i="5"/>
  <c r="AB2" i="2"/>
  <c r="AA34" i="42"/>
  <c r="AA52" i="42"/>
  <c r="AA70" i="42"/>
  <c r="AA23" i="42"/>
  <c r="AX20" i="55"/>
  <c r="AX7" i="47" s="1"/>
  <c r="AX83" i="47" s="1"/>
  <c r="AB44" i="55"/>
  <c r="AB6" i="43" s="1"/>
  <c r="AB6" i="54"/>
  <c r="AB39" i="55"/>
  <c r="AB3" i="43" s="1"/>
  <c r="AC37" i="55"/>
  <c r="AB2" i="43"/>
  <c r="AX13" i="5"/>
  <c r="AX10" i="47"/>
  <c r="AX5" i="47"/>
  <c r="AX10" i="5"/>
  <c r="AV23" i="5"/>
  <c r="AW5" i="5"/>
  <c r="AW5" i="42"/>
  <c r="AW5" i="6"/>
  <c r="AW22" i="47"/>
  <c r="AW69" i="47"/>
  <c r="AW92" i="5"/>
  <c r="AW78" i="5"/>
  <c r="AW97" i="47"/>
  <c r="AW93" i="47"/>
  <c r="AW94" i="47" s="1"/>
  <c r="AV37" i="47"/>
  <c r="AV38" i="47" s="1"/>
  <c r="AV41" i="47" s="1"/>
  <c r="AX3" i="6"/>
  <c r="AX3" i="42"/>
  <c r="AX16" i="55"/>
  <c r="AX17" i="55"/>
  <c r="AX8" i="5" s="1"/>
  <c r="AX3" i="47"/>
  <c r="AX3" i="5"/>
  <c r="AX33" i="54"/>
  <c r="AX3" i="7"/>
  <c r="AX37" i="7" s="1"/>
  <c r="AX3" i="2"/>
  <c r="AY26" i="55"/>
  <c r="AY4" i="2"/>
  <c r="AY4" i="7"/>
  <c r="AY19" i="55"/>
  <c r="AY22" i="55" s="1"/>
  <c r="AY11" i="5" s="1"/>
  <c r="AY33" i="5" s="1"/>
  <c r="AZ8" i="55"/>
  <c r="AY4" i="5"/>
  <c r="AY16" i="5" s="1"/>
  <c r="AY21" i="55"/>
  <c r="AY8" i="47" s="1"/>
  <c r="AY4" i="47"/>
  <c r="AY4" i="6"/>
  <c r="AY4" i="42"/>
  <c r="AY34" i="54"/>
  <c r="AY7" i="55"/>
  <c r="AW36" i="47"/>
  <c r="AW40" i="47"/>
  <c r="AW7" i="42"/>
  <c r="AW7" i="5"/>
  <c r="AV95" i="47"/>
  <c r="AV98" i="47" s="1"/>
  <c r="AW83" i="47"/>
  <c r="AW36" i="5" l="1"/>
  <c r="AW17" i="5"/>
  <c r="AY12" i="55"/>
  <c r="AB12" i="47"/>
  <c r="AB14" i="5"/>
  <c r="AB9" i="47"/>
  <c r="AB12" i="5"/>
  <c r="AC1" i="5"/>
  <c r="AC1" i="7"/>
  <c r="AC1" i="2"/>
  <c r="AC1" i="47"/>
  <c r="AC1" i="6"/>
  <c r="AC31" i="54"/>
  <c r="AC1" i="42"/>
  <c r="AB12" i="42"/>
  <c r="AB32" i="55"/>
  <c r="AB124" i="5"/>
  <c r="AA42" i="42"/>
  <c r="AA60" i="42"/>
  <c r="AA78" i="42"/>
  <c r="AW23" i="5"/>
  <c r="AC1" i="43"/>
  <c r="AC5" i="54"/>
  <c r="AC38" i="55"/>
  <c r="AB7" i="54"/>
  <c r="AW37" i="47"/>
  <c r="AW38" i="47" s="1"/>
  <c r="AW41" i="47" s="1"/>
  <c r="AX5" i="5"/>
  <c r="AX5" i="6"/>
  <c r="AX5" i="42"/>
  <c r="AZ26" i="55"/>
  <c r="AZ4" i="47"/>
  <c r="AZ4" i="7"/>
  <c r="AZ19" i="55"/>
  <c r="AZ22" i="55" s="1"/>
  <c r="AZ11" i="5" s="1"/>
  <c r="AZ33" i="5" s="1"/>
  <c r="BA8" i="55"/>
  <c r="AZ7" i="55"/>
  <c r="AZ34" i="54"/>
  <c r="AZ4" i="6"/>
  <c r="AZ21" i="55"/>
  <c r="AZ8" i="47" s="1"/>
  <c r="AZ4" i="42"/>
  <c r="AZ4" i="2"/>
  <c r="AZ4" i="5"/>
  <c r="AZ16" i="5" s="1"/>
  <c r="AX7" i="5"/>
  <c r="AX7" i="42"/>
  <c r="AX40" i="47"/>
  <c r="AX36" i="47"/>
  <c r="AY3" i="6"/>
  <c r="AY3" i="7"/>
  <c r="AY37" i="7" s="1"/>
  <c r="AY16" i="55"/>
  <c r="AY3" i="47"/>
  <c r="AY3" i="42"/>
  <c r="AY3" i="2"/>
  <c r="AY3" i="5"/>
  <c r="AY17" i="55"/>
  <c r="AY8" i="5" s="1"/>
  <c r="AY33" i="54"/>
  <c r="AY20" i="55"/>
  <c r="AY7" i="47" s="1"/>
  <c r="AY13" i="5"/>
  <c r="AY10" i="47"/>
  <c r="AX92" i="5"/>
  <c r="AX78" i="5"/>
  <c r="AW95" i="47"/>
  <c r="AW98" i="47" s="1"/>
  <c r="AY5" i="47"/>
  <c r="AY10" i="5"/>
  <c r="AX22" i="47"/>
  <c r="AX69" i="47"/>
  <c r="AX97" i="47"/>
  <c r="AX93" i="47"/>
  <c r="AX94" i="47" s="1"/>
  <c r="AX36" i="5" l="1"/>
  <c r="AX17" i="5"/>
  <c r="AZ12" i="55"/>
  <c r="AX23" i="5"/>
  <c r="AC30" i="55"/>
  <c r="AC14" i="47" s="1"/>
  <c r="AC23" i="55"/>
  <c r="AC6" i="47" s="1"/>
  <c r="AC2" i="47"/>
  <c r="AC2" i="5"/>
  <c r="AC28" i="55"/>
  <c r="AC27" i="55"/>
  <c r="AC11" i="47" s="1"/>
  <c r="AC2" i="6"/>
  <c r="AC24" i="55"/>
  <c r="AC32" i="54"/>
  <c r="AC34" i="55"/>
  <c r="AC31" i="55"/>
  <c r="AC2" i="2"/>
  <c r="AC2" i="7"/>
  <c r="AC2" i="42"/>
  <c r="AB34" i="42"/>
  <c r="AB52" i="42"/>
  <c r="AB70" i="42"/>
  <c r="AB23" i="42"/>
  <c r="AZ20" i="55"/>
  <c r="AZ7" i="47" s="1"/>
  <c r="AZ83" i="47" s="1"/>
  <c r="AC2" i="43"/>
  <c r="AC39" i="55"/>
  <c r="AC3" i="43" s="1"/>
  <c r="AC44" i="55"/>
  <c r="AC6" i="43" s="1"/>
  <c r="AC6" i="54"/>
  <c r="AD37" i="55"/>
  <c r="AX95" i="47"/>
  <c r="AX98" i="47" s="1"/>
  <c r="AY93" i="47"/>
  <c r="AY94" i="47" s="1"/>
  <c r="AY97" i="47"/>
  <c r="AY5" i="42"/>
  <c r="AY5" i="5"/>
  <c r="AY5" i="6"/>
  <c r="AX37" i="47"/>
  <c r="AX38" i="47" s="1"/>
  <c r="AX41" i="47" s="1"/>
  <c r="AZ5" i="47"/>
  <c r="AZ10" i="5"/>
  <c r="AY22" i="47"/>
  <c r="AZ3" i="5"/>
  <c r="AZ17" i="55"/>
  <c r="AZ8" i="5" s="1"/>
  <c r="AZ33" i="54"/>
  <c r="AZ3" i="7"/>
  <c r="AZ37" i="7" s="1"/>
  <c r="AZ3" i="2"/>
  <c r="AZ3" i="6"/>
  <c r="AZ16" i="55"/>
  <c r="AZ3" i="42"/>
  <c r="AZ3" i="47"/>
  <c r="AY36" i="47"/>
  <c r="AY40" i="47"/>
  <c r="AY83" i="47"/>
  <c r="AY78" i="5"/>
  <c r="AY92" i="5"/>
  <c r="AY7" i="5"/>
  <c r="AY7" i="42"/>
  <c r="BB8" i="55"/>
  <c r="BA4" i="7"/>
  <c r="BA4" i="2"/>
  <c r="BA4" i="42"/>
  <c r="BA34" i="54"/>
  <c r="BA4" i="5"/>
  <c r="BA16" i="5" s="1"/>
  <c r="BA7" i="55"/>
  <c r="BA26" i="55"/>
  <c r="BA4" i="47"/>
  <c r="BA19" i="55"/>
  <c r="BA21" i="55"/>
  <c r="BA8" i="47" s="1"/>
  <c r="BA4" i="6"/>
  <c r="AZ10" i="47"/>
  <c r="AZ13" i="5"/>
  <c r="AY36" i="5" l="1"/>
  <c r="AY17" i="5"/>
  <c r="BA12" i="55"/>
  <c r="AY23" i="5"/>
  <c r="AD1" i="6"/>
  <c r="AD1" i="5"/>
  <c r="AD1" i="2"/>
  <c r="AD1" i="42"/>
  <c r="AD1" i="47"/>
  <c r="AD31" i="54"/>
  <c r="AD1" i="7"/>
  <c r="AC12" i="47"/>
  <c r="AC14" i="5"/>
  <c r="AC12" i="5"/>
  <c r="AC9" i="47"/>
  <c r="AB60" i="42"/>
  <c r="AB78" i="42"/>
  <c r="AB42" i="42"/>
  <c r="AC32" i="55"/>
  <c r="AC12" i="42"/>
  <c r="AC124" i="5"/>
  <c r="BA20" i="55"/>
  <c r="BA7" i="47" s="1"/>
  <c r="BA83" i="47" s="1"/>
  <c r="AC7" i="54"/>
  <c r="AD1" i="43"/>
  <c r="AD38" i="55"/>
  <c r="AD5" i="54"/>
  <c r="BA10" i="47"/>
  <c r="BA13" i="5"/>
  <c r="BB4" i="47"/>
  <c r="BB34" i="54"/>
  <c r="BB4" i="42"/>
  <c r="BB4" i="2"/>
  <c r="BC8" i="55"/>
  <c r="BB4" i="7"/>
  <c r="BB4" i="6"/>
  <c r="BB7" i="55"/>
  <c r="BB12" i="55" s="1"/>
  <c r="BB26" i="55"/>
  <c r="BB4" i="5"/>
  <c r="BB16" i="5" s="1"/>
  <c r="BB19" i="55"/>
  <c r="BB22" i="55" s="1"/>
  <c r="BB11" i="5" s="1"/>
  <c r="BB33" i="5" s="1"/>
  <c r="BB21" i="55"/>
  <c r="BB8" i="47" s="1"/>
  <c r="AZ22" i="47"/>
  <c r="AZ69" i="47"/>
  <c r="AY37" i="47"/>
  <c r="AY38" i="47" s="1"/>
  <c r="AY41" i="47" s="1"/>
  <c r="AZ78" i="5"/>
  <c r="AZ92" i="5"/>
  <c r="AZ40" i="47"/>
  <c r="AZ36" i="47"/>
  <c r="AZ97" i="47"/>
  <c r="AZ93" i="47"/>
  <c r="AZ94" i="47" s="1"/>
  <c r="BA10" i="5"/>
  <c r="BA5" i="47"/>
  <c r="BA3" i="2"/>
  <c r="BA17" i="55"/>
  <c r="BA8" i="5" s="1"/>
  <c r="BA16" i="55"/>
  <c r="BA3" i="6"/>
  <c r="BA3" i="5"/>
  <c r="BA3" i="7"/>
  <c r="BA37" i="7" s="1"/>
  <c r="BA33" i="54"/>
  <c r="BA3" i="42"/>
  <c r="BA3" i="47"/>
  <c r="AZ5" i="5"/>
  <c r="AZ5" i="6"/>
  <c r="AZ5" i="42"/>
  <c r="BA22" i="55"/>
  <c r="BA11" i="5" s="1"/>
  <c r="BA33" i="5" s="1"/>
  <c r="AZ7" i="42"/>
  <c r="AZ7" i="5"/>
  <c r="AY95" i="47"/>
  <c r="AY98" i="47" s="1"/>
  <c r="AZ36" i="5" l="1"/>
  <c r="AZ17" i="5"/>
  <c r="AC70" i="42"/>
  <c r="AC34" i="42"/>
  <c r="AC52" i="42"/>
  <c r="AC23" i="42"/>
  <c r="AD27" i="55"/>
  <c r="AD11" i="47" s="1"/>
  <c r="AD2" i="2"/>
  <c r="AD2" i="42"/>
  <c r="AD32" i="54"/>
  <c r="AD23" i="55"/>
  <c r="AD6" i="47" s="1"/>
  <c r="AD24" i="55"/>
  <c r="AD34" i="55"/>
  <c r="AD2" i="6"/>
  <c r="AD2" i="5"/>
  <c r="AD2" i="7"/>
  <c r="AD2" i="47"/>
  <c r="AD30" i="55"/>
  <c r="AD14" i="47" s="1"/>
  <c r="AD28" i="55"/>
  <c r="AD31" i="55"/>
  <c r="BB20" i="55"/>
  <c r="BB7" i="47" s="1"/>
  <c r="BB83" i="47" s="1"/>
  <c r="AD6" i="54"/>
  <c r="AD2" i="43"/>
  <c r="AD39" i="55"/>
  <c r="AD3" i="43" s="1"/>
  <c r="AD44" i="55"/>
  <c r="AD6" i="43" s="1"/>
  <c r="AE37" i="55"/>
  <c r="BA22" i="47"/>
  <c r="BA69" i="47"/>
  <c r="BA92" i="5"/>
  <c r="BA78" i="5"/>
  <c r="AZ37" i="47"/>
  <c r="AZ38" i="47" s="1"/>
  <c r="AZ41" i="47" s="1"/>
  <c r="AZ95" i="47"/>
  <c r="AZ98" i="47" s="1"/>
  <c r="BB13" i="5"/>
  <c r="BB10" i="47"/>
  <c r="BA93" i="47"/>
  <c r="BA94" i="47" s="1"/>
  <c r="BA97" i="47"/>
  <c r="BA7" i="42"/>
  <c r="BA7" i="5"/>
  <c r="BA40" i="47"/>
  <c r="BA36" i="47"/>
  <c r="BC4" i="5"/>
  <c r="BC16" i="5" s="1"/>
  <c r="BC4" i="7"/>
  <c r="BC19" i="55"/>
  <c r="BC22" i="55" s="1"/>
  <c r="BC11" i="5" s="1"/>
  <c r="BC33" i="5" s="1"/>
  <c r="BC4" i="42"/>
  <c r="BC4" i="47"/>
  <c r="BC4" i="6"/>
  <c r="BC21" i="55"/>
  <c r="BC8" i="47" s="1"/>
  <c r="BD8" i="55"/>
  <c r="BC34" i="54"/>
  <c r="BC26" i="55"/>
  <c r="BC4" i="2"/>
  <c r="BC7" i="55"/>
  <c r="BA5" i="6"/>
  <c r="BA5" i="5"/>
  <c r="BA5" i="42"/>
  <c r="AZ23" i="5"/>
  <c r="BB5" i="47"/>
  <c r="BB10" i="5"/>
  <c r="BB3" i="5"/>
  <c r="BB3" i="7"/>
  <c r="BB37" i="7" s="1"/>
  <c r="BB3" i="6"/>
  <c r="BB3" i="42"/>
  <c r="BB3" i="2"/>
  <c r="BB3" i="47"/>
  <c r="BB16" i="55"/>
  <c r="BB17" i="55"/>
  <c r="BB8" i="5" s="1"/>
  <c r="BB33" i="54"/>
  <c r="BA36" i="5" l="1"/>
  <c r="BA17" i="5"/>
  <c r="BC12" i="55"/>
  <c r="BA23" i="5"/>
  <c r="AD124" i="5"/>
  <c r="AD32" i="55"/>
  <c r="AD12" i="42"/>
  <c r="AD12" i="5"/>
  <c r="AD9" i="47"/>
  <c r="AC78" i="42"/>
  <c r="AC60" i="42"/>
  <c r="AC42" i="42"/>
  <c r="AD14" i="5"/>
  <c r="AD12" i="47"/>
  <c r="AE1" i="5"/>
  <c r="AE1" i="7"/>
  <c r="AE1" i="42"/>
  <c r="AE1" i="47"/>
  <c r="AE1" i="2"/>
  <c r="AE1" i="6"/>
  <c r="AE31" i="54"/>
  <c r="AD7" i="54"/>
  <c r="BA95" i="47"/>
  <c r="BA98" i="47" s="1"/>
  <c r="AE5" i="54"/>
  <c r="AE1" i="43"/>
  <c r="AE38" i="55"/>
  <c r="BB92" i="5"/>
  <c r="BB78" i="5"/>
  <c r="BC13" i="5"/>
  <c r="BC10" i="47"/>
  <c r="BA37" i="47"/>
  <c r="BA38" i="47" s="1"/>
  <c r="BA41" i="47" s="1"/>
  <c r="BC5" i="47"/>
  <c r="BC10" i="5"/>
  <c r="BB7" i="42"/>
  <c r="BB7" i="5"/>
  <c r="BB36" i="47"/>
  <c r="BB40" i="47"/>
  <c r="BC16" i="55"/>
  <c r="BC3" i="5"/>
  <c r="BC17" i="55"/>
  <c r="BC8" i="5" s="1"/>
  <c r="BC3" i="2"/>
  <c r="BC3" i="42"/>
  <c r="BC3" i="47"/>
  <c r="BC3" i="6"/>
  <c r="BC3" i="7"/>
  <c r="BC37" i="7" s="1"/>
  <c r="BC33" i="54"/>
  <c r="BD26" i="55"/>
  <c r="BD34" i="54"/>
  <c r="BD19" i="55"/>
  <c r="BD22" i="55" s="1"/>
  <c r="BD11" i="5" s="1"/>
  <c r="BD33" i="5" s="1"/>
  <c r="BD21" i="55"/>
  <c r="BD8" i="47" s="1"/>
  <c r="BD4" i="47"/>
  <c r="BD4" i="2"/>
  <c r="BD4" i="42"/>
  <c r="BD4" i="7"/>
  <c r="BE8" i="55"/>
  <c r="BD4" i="6"/>
  <c r="BD4" i="5"/>
  <c r="BD16" i="5" s="1"/>
  <c r="BD7" i="55"/>
  <c r="BB5" i="42"/>
  <c r="BB5" i="6"/>
  <c r="BB5" i="5"/>
  <c r="BB22" i="47"/>
  <c r="BB69" i="47"/>
  <c r="BC20" i="55"/>
  <c r="BC7" i="47" s="1"/>
  <c r="BB97" i="47"/>
  <c r="BB93" i="47"/>
  <c r="BB94" i="47" s="1"/>
  <c r="BB36" i="5" l="1"/>
  <c r="BB17" i="5"/>
  <c r="BD12" i="55"/>
  <c r="AD23" i="42"/>
  <c r="AE2" i="42"/>
  <c r="AE2" i="5"/>
  <c r="AE30" i="55"/>
  <c r="AE14" i="47" s="1"/>
  <c r="AE32" i="54"/>
  <c r="AE2" i="7"/>
  <c r="AE2" i="47"/>
  <c r="AE24" i="55"/>
  <c r="AE31" i="55"/>
  <c r="AE27" i="55"/>
  <c r="AE11" i="47" s="1"/>
  <c r="AE2" i="2"/>
  <c r="AE23" i="55"/>
  <c r="AE6" i="47" s="1"/>
  <c r="AE2" i="6"/>
  <c r="AE34" i="55"/>
  <c r="AE28" i="55"/>
  <c r="AD52" i="42"/>
  <c r="AD34" i="42"/>
  <c r="AD70" i="42"/>
  <c r="AE2" i="43"/>
  <c r="AE44" i="55"/>
  <c r="AE6" i="43" s="1"/>
  <c r="AE39" i="55"/>
  <c r="AE3" i="43" s="1"/>
  <c r="AF37" i="55"/>
  <c r="AE6" i="54"/>
  <c r="BD20" i="55"/>
  <c r="BD7" i="47" s="1"/>
  <c r="BD83" i="47" s="1"/>
  <c r="BC83" i="47"/>
  <c r="BD10" i="47"/>
  <c r="BD13" i="5"/>
  <c r="BC22" i="47"/>
  <c r="BC78" i="5"/>
  <c r="BC92" i="5"/>
  <c r="BC40" i="47"/>
  <c r="BC36" i="47"/>
  <c r="BC97" i="47"/>
  <c r="BC93" i="47"/>
  <c r="BC94" i="47" s="1"/>
  <c r="BF8" i="55"/>
  <c r="BE4" i="7"/>
  <c r="BE4" i="6"/>
  <c r="BE7" i="55"/>
  <c r="BE26" i="55"/>
  <c r="BE34" i="54"/>
  <c r="BE19" i="55"/>
  <c r="BE22" i="55" s="1"/>
  <c r="BE11" i="5" s="1"/>
  <c r="BE33" i="5" s="1"/>
  <c r="BE21" i="55"/>
  <c r="BE8" i="47" s="1"/>
  <c r="BE4" i="2"/>
  <c r="BE4" i="47"/>
  <c r="BE4" i="42"/>
  <c r="BE4" i="5"/>
  <c r="BE16" i="5" s="1"/>
  <c r="BD5" i="47"/>
  <c r="BD10" i="5"/>
  <c r="BC5" i="6"/>
  <c r="BC5" i="5"/>
  <c r="BC5" i="42"/>
  <c r="BB37" i="47"/>
  <c r="BB38" i="47" s="1"/>
  <c r="BB41" i="47" s="1"/>
  <c r="BB95" i="47"/>
  <c r="BB98" i="47" s="1"/>
  <c r="BD17" i="55"/>
  <c r="BD8" i="5" s="1"/>
  <c r="BD16" i="55"/>
  <c r="BD3" i="5"/>
  <c r="BD3" i="6"/>
  <c r="BD3" i="2"/>
  <c r="BD3" i="42"/>
  <c r="BD33" i="54"/>
  <c r="BD3" i="7"/>
  <c r="BD37" i="7" s="1"/>
  <c r="BD3" i="47"/>
  <c r="BC7" i="42"/>
  <c r="BC7" i="5"/>
  <c r="BB23" i="5"/>
  <c r="BC36" i="5" l="1"/>
  <c r="BC17" i="5"/>
  <c r="BE12" i="55"/>
  <c r="AE124" i="5"/>
  <c r="AE12" i="42"/>
  <c r="AE32" i="55"/>
  <c r="AE9" i="47"/>
  <c r="AE12" i="5"/>
  <c r="AF1" i="5"/>
  <c r="AF1" i="7"/>
  <c r="AF1" i="47"/>
  <c r="AF1" i="6"/>
  <c r="AF31" i="54"/>
  <c r="AF1" i="2"/>
  <c r="AF1" i="42"/>
  <c r="AD78" i="42"/>
  <c r="AD60" i="42"/>
  <c r="AD42" i="42"/>
  <c r="AE14" i="5"/>
  <c r="AE12" i="47"/>
  <c r="BE20" i="55"/>
  <c r="BE7" i="47" s="1"/>
  <c r="BE83" i="47" s="1"/>
  <c r="AE7" i="54"/>
  <c r="AF5" i="54"/>
  <c r="AF38" i="55"/>
  <c r="AF1" i="43"/>
  <c r="BD5" i="5"/>
  <c r="BD5" i="42"/>
  <c r="BD5" i="6"/>
  <c r="BE13" i="5"/>
  <c r="BE10" i="47"/>
  <c r="BF21" i="55"/>
  <c r="BF8" i="47" s="1"/>
  <c r="BF4" i="6"/>
  <c r="BF4" i="7"/>
  <c r="BF4" i="47"/>
  <c r="BF7" i="55"/>
  <c r="BF4" i="42"/>
  <c r="BF26" i="55"/>
  <c r="BF4" i="2"/>
  <c r="BF19" i="55"/>
  <c r="BF22" i="55" s="1"/>
  <c r="BF11" i="5" s="1"/>
  <c r="BF33" i="5" s="1"/>
  <c r="BG8" i="55"/>
  <c r="BF34" i="54"/>
  <c r="BF4" i="5"/>
  <c r="BF16" i="5" s="1"/>
  <c r="BC95" i="47"/>
  <c r="BC98" i="47" s="1"/>
  <c r="BD97" i="47"/>
  <c r="BD93" i="47"/>
  <c r="BD92" i="5"/>
  <c r="BD78" i="5"/>
  <c r="BE10" i="5"/>
  <c r="BE5" i="47"/>
  <c r="BE3" i="7"/>
  <c r="BE37" i="7" s="1"/>
  <c r="BE16" i="55"/>
  <c r="BE33" i="54"/>
  <c r="BE3" i="5"/>
  <c r="BE3" i="42"/>
  <c r="BE3" i="47"/>
  <c r="BE17" i="55"/>
  <c r="BE8" i="5" s="1"/>
  <c r="BE3" i="2"/>
  <c r="BE3" i="6"/>
  <c r="BC23" i="5"/>
  <c r="BC37" i="47"/>
  <c r="BC38" i="47" s="1"/>
  <c r="BC41" i="47" s="1"/>
  <c r="BD22" i="47"/>
  <c r="BD69" i="47"/>
  <c r="BD7" i="42"/>
  <c r="BD7" i="5"/>
  <c r="BD40" i="47"/>
  <c r="BD36" i="47"/>
  <c r="BD36" i="5" l="1"/>
  <c r="BD17" i="5"/>
  <c r="BF12" i="55"/>
  <c r="BB156" i="5"/>
  <c r="AZ156" i="5"/>
  <c r="BC156" i="5"/>
  <c r="AW156" i="5"/>
  <c r="AY156" i="5"/>
  <c r="AX156" i="5"/>
  <c r="BD156" i="5"/>
  <c r="BA156" i="5"/>
  <c r="AV156" i="5"/>
  <c r="BE156" i="5"/>
  <c r="AV157" i="5"/>
  <c r="AX157" i="5"/>
  <c r="AW157" i="5"/>
  <c r="AZ157" i="5"/>
  <c r="BD23" i="5"/>
  <c r="BD157" i="5"/>
  <c r="AY157" i="5"/>
  <c r="BC157" i="5"/>
  <c r="BB157" i="5"/>
  <c r="BA157" i="5"/>
  <c r="AF27" i="55"/>
  <c r="AF11" i="47" s="1"/>
  <c r="AF2" i="6"/>
  <c r="AF24" i="55"/>
  <c r="AF2" i="7"/>
  <c r="AF23" i="55"/>
  <c r="AF6" i="47" s="1"/>
  <c r="AF34" i="55"/>
  <c r="AF2" i="2"/>
  <c r="AF28" i="55"/>
  <c r="AF31" i="55"/>
  <c r="AF2" i="5"/>
  <c r="AF32" i="54"/>
  <c r="AF2" i="42"/>
  <c r="AF2" i="47"/>
  <c r="AF30" i="55"/>
  <c r="AF14" i="47" s="1"/>
  <c r="AE34" i="42"/>
  <c r="AE70" i="42"/>
  <c r="AE52" i="42"/>
  <c r="AE23" i="42"/>
  <c r="BF20" i="55"/>
  <c r="BF7" i="47" s="1"/>
  <c r="BF83" i="47" s="1"/>
  <c r="AF6" i="54"/>
  <c r="AG37" i="55"/>
  <c r="AF2" i="43"/>
  <c r="AF39" i="55"/>
  <c r="AF3" i="43" s="1"/>
  <c r="AF44" i="55"/>
  <c r="AF6" i="43" s="1"/>
  <c r="BE92" i="5"/>
  <c r="BE78" i="5"/>
  <c r="BE36" i="47"/>
  <c r="BE37" i="47" s="1"/>
  <c r="BE40" i="47"/>
  <c r="BG4" i="5"/>
  <c r="BG16" i="5" s="1"/>
  <c r="BG4" i="7"/>
  <c r="BG21" i="55"/>
  <c r="BG8" i="47" s="1"/>
  <c r="BG4" i="42"/>
  <c r="BG4" i="2"/>
  <c r="BG4" i="6"/>
  <c r="BG26" i="55"/>
  <c r="BG34" i="54"/>
  <c r="BG19" i="55"/>
  <c r="BG22" i="55" s="1"/>
  <c r="BG11" i="5" s="1"/>
  <c r="BG33" i="5" s="1"/>
  <c r="BH8" i="55"/>
  <c r="BG4" i="47"/>
  <c r="BG7" i="55"/>
  <c r="BF13" i="5"/>
  <c r="BF10" i="47"/>
  <c r="BE22" i="47"/>
  <c r="BE69" i="47"/>
  <c r="BE97" i="47"/>
  <c r="BE93" i="47"/>
  <c r="BE94" i="47" s="1"/>
  <c r="BD37" i="47"/>
  <c r="BD38" i="47" s="1"/>
  <c r="BD41" i="47" s="1"/>
  <c r="BE5" i="42"/>
  <c r="BE5" i="6"/>
  <c r="BE5" i="5"/>
  <c r="BE7" i="5"/>
  <c r="BE7" i="42"/>
  <c r="BD94" i="47"/>
  <c r="BD95" i="47" s="1"/>
  <c r="BD98" i="47" s="1"/>
  <c r="BF10" i="5"/>
  <c r="BF5" i="47"/>
  <c r="BF3" i="5"/>
  <c r="BF3" i="42"/>
  <c r="BF3" i="47"/>
  <c r="BF3" i="6"/>
  <c r="BF17" i="55"/>
  <c r="BF8" i="5" s="1"/>
  <c r="BF33" i="54"/>
  <c r="BF3" i="2"/>
  <c r="BF3" i="7"/>
  <c r="BF37" i="7" s="1"/>
  <c r="BF16" i="55"/>
  <c r="BE36" i="5" l="1"/>
  <c r="BE17" i="5"/>
  <c r="BE157" i="5"/>
  <c r="BG12" i="55"/>
  <c r="AF12" i="47"/>
  <c r="AF14" i="5"/>
  <c r="AG1" i="47"/>
  <c r="AG1" i="2"/>
  <c r="AG1" i="42"/>
  <c r="AG1" i="6"/>
  <c r="AG1" i="7"/>
  <c r="AG1" i="5"/>
  <c r="AG31" i="54"/>
  <c r="AF124" i="5"/>
  <c r="AF32" i="55"/>
  <c r="AF12" i="42"/>
  <c r="AF12" i="5"/>
  <c r="AF9" i="47"/>
  <c r="AE42" i="42"/>
  <c r="AE78" i="42"/>
  <c r="AE60" i="42"/>
  <c r="AG38" i="55"/>
  <c r="AG1" i="43"/>
  <c r="AG5" i="54"/>
  <c r="BG20" i="55"/>
  <c r="BG7" i="47" s="1"/>
  <c r="BG83" i="47" s="1"/>
  <c r="AF7" i="54"/>
  <c r="BF7" i="42"/>
  <c r="BF7" i="5"/>
  <c r="BF78" i="5"/>
  <c r="BF92" i="5"/>
  <c r="BF93" i="47"/>
  <c r="BF94" i="47" s="1"/>
  <c r="BF97" i="47"/>
  <c r="BI8" i="55"/>
  <c r="BH34" i="54"/>
  <c r="BH21" i="55"/>
  <c r="BH8" i="47" s="1"/>
  <c r="BH26" i="55"/>
  <c r="BH4" i="2"/>
  <c r="BH4" i="47"/>
  <c r="BH4" i="7"/>
  <c r="BH7" i="55"/>
  <c r="BH4" i="42"/>
  <c r="BH4" i="6"/>
  <c r="BH4" i="5"/>
  <c r="BH16" i="5" s="1"/>
  <c r="BH19" i="55"/>
  <c r="BH22" i="55" s="1"/>
  <c r="BH11" i="5" s="1"/>
  <c r="BH33" i="5" s="1"/>
  <c r="BG10" i="47"/>
  <c r="BG13" i="5"/>
  <c r="BE38" i="47"/>
  <c r="BE41" i="47" s="1"/>
  <c r="BF22" i="47"/>
  <c r="BF69" i="47"/>
  <c r="BF40" i="47"/>
  <c r="BF36" i="47"/>
  <c r="BE23" i="5"/>
  <c r="BF5" i="42"/>
  <c r="BF5" i="6"/>
  <c r="BF5" i="5"/>
  <c r="BE95" i="47"/>
  <c r="BE98" i="47" s="1"/>
  <c r="BG3" i="47"/>
  <c r="BG3" i="7"/>
  <c r="BG37" i="7" s="1"/>
  <c r="BG17" i="55"/>
  <c r="BG8" i="5" s="1"/>
  <c r="BG16" i="55"/>
  <c r="BG3" i="5"/>
  <c r="BG33" i="54"/>
  <c r="BG3" i="42"/>
  <c r="BG3" i="6"/>
  <c r="BG3" i="2"/>
  <c r="BG5" i="47"/>
  <c r="BG10" i="5"/>
  <c r="BF36" i="5" l="1"/>
  <c r="BF17" i="5"/>
  <c r="BF23" i="5"/>
  <c r="BH12" i="55"/>
  <c r="AF70" i="42"/>
  <c r="AF52" i="42"/>
  <c r="AF34" i="42"/>
  <c r="AG30" i="55"/>
  <c r="AG14" i="47" s="1"/>
  <c r="AG2" i="7"/>
  <c r="AG34" i="55"/>
  <c r="AG2" i="2"/>
  <c r="AG23" i="55"/>
  <c r="AG6" i="47" s="1"/>
  <c r="AG24" i="55"/>
  <c r="AG28" i="55"/>
  <c r="AG2" i="47"/>
  <c r="AG2" i="6"/>
  <c r="AG2" i="42"/>
  <c r="AG2" i="5"/>
  <c r="AG32" i="54"/>
  <c r="AG27" i="55"/>
  <c r="AG11" i="47" s="1"/>
  <c r="AG31" i="55"/>
  <c r="AF23" i="42"/>
  <c r="BH20" i="55"/>
  <c r="BH7" i="47" s="1"/>
  <c r="BH83" i="47" s="1"/>
  <c r="AG6" i="54"/>
  <c r="AG39" i="55"/>
  <c r="AG3" i="43" s="1"/>
  <c r="AG2" i="43"/>
  <c r="AH37" i="55"/>
  <c r="AG44" i="55"/>
  <c r="AG6" i="43" s="1"/>
  <c r="BG7" i="5"/>
  <c r="BG7" i="42"/>
  <c r="BF37" i="47"/>
  <c r="BF38" i="47" s="1"/>
  <c r="BF41" i="47" s="1"/>
  <c r="BH13" i="5"/>
  <c r="BH10" i="47"/>
  <c r="BJ8" i="55"/>
  <c r="BI4" i="7"/>
  <c r="BI4" i="47"/>
  <c r="BI19" i="55"/>
  <c r="BI22" i="55" s="1"/>
  <c r="BI11" i="5" s="1"/>
  <c r="BI33" i="5" s="1"/>
  <c r="BI21" i="55"/>
  <c r="BI8" i="47" s="1"/>
  <c r="BI4" i="42"/>
  <c r="BI4" i="2"/>
  <c r="BI4" i="6"/>
  <c r="BI4" i="5"/>
  <c r="BI16" i="5" s="1"/>
  <c r="BI26" i="55"/>
  <c r="BI34" i="54"/>
  <c r="BI7" i="55"/>
  <c r="BG40" i="47"/>
  <c r="BG36" i="47"/>
  <c r="BG92" i="5"/>
  <c r="BG78" i="5"/>
  <c r="BG93" i="47"/>
  <c r="BG94" i="47" s="1"/>
  <c r="BG97" i="47"/>
  <c r="BG5" i="5"/>
  <c r="BG5" i="6"/>
  <c r="BG5" i="42"/>
  <c r="BG22" i="47"/>
  <c r="BH5" i="47"/>
  <c r="BH10" i="5"/>
  <c r="BH3" i="42"/>
  <c r="BH3" i="6"/>
  <c r="BH3" i="2"/>
  <c r="BH3" i="7"/>
  <c r="BH37" i="7" s="1"/>
  <c r="BH17" i="55"/>
  <c r="BH8" i="5" s="1"/>
  <c r="BH3" i="47"/>
  <c r="BH33" i="54"/>
  <c r="BH16" i="55"/>
  <c r="BH3" i="5"/>
  <c r="BF95" i="47"/>
  <c r="BF98" i="47" s="1"/>
  <c r="BG36" i="5" l="1"/>
  <c r="BG17" i="5"/>
  <c r="BG23" i="5"/>
  <c r="BI12" i="55"/>
  <c r="AG12" i="5"/>
  <c r="AG9" i="47"/>
  <c r="AF78" i="42"/>
  <c r="AF42" i="42"/>
  <c r="AF60" i="42"/>
  <c r="AG12" i="47"/>
  <c r="AG14" i="5"/>
  <c r="AH1" i="6"/>
  <c r="AH1" i="7"/>
  <c r="AH1" i="5"/>
  <c r="AH1" i="42"/>
  <c r="AH31" i="54"/>
  <c r="AH1" i="47"/>
  <c r="AH1" i="2"/>
  <c r="AG124" i="5"/>
  <c r="AG32" i="55"/>
  <c r="AG12" i="42"/>
  <c r="AG7" i="54"/>
  <c r="AH38" i="55"/>
  <c r="AH1" i="43"/>
  <c r="AH5" i="54"/>
  <c r="BI3" i="5"/>
  <c r="BI3" i="7"/>
  <c r="BI37" i="7" s="1"/>
  <c r="BI16" i="55"/>
  <c r="BI3" i="2"/>
  <c r="BI17" i="55"/>
  <c r="BI8" i="5" s="1"/>
  <c r="BI3" i="42"/>
  <c r="BI3" i="47"/>
  <c r="BI3" i="6"/>
  <c r="BI33" i="54"/>
  <c r="BH7" i="5"/>
  <c r="BH7" i="42"/>
  <c r="BH5" i="6"/>
  <c r="BH5" i="5"/>
  <c r="BH5" i="42"/>
  <c r="BI20" i="55"/>
  <c r="BI7" i="47" s="1"/>
  <c r="BJ4" i="5"/>
  <c r="BJ16" i="5" s="1"/>
  <c r="BJ4" i="6"/>
  <c r="BJ19" i="55"/>
  <c r="BJ22" i="55" s="1"/>
  <c r="BJ11" i="5" s="1"/>
  <c r="BJ33" i="5" s="1"/>
  <c r="BJ4" i="42"/>
  <c r="BJ4" i="47"/>
  <c r="BJ34" i="54"/>
  <c r="BK8" i="55"/>
  <c r="BJ4" i="7"/>
  <c r="BJ21" i="55"/>
  <c r="BJ8" i="47" s="1"/>
  <c r="BJ26" i="55"/>
  <c r="BJ4" i="2"/>
  <c r="BJ7" i="55"/>
  <c r="BJ12" i="55" s="1"/>
  <c r="BH92" i="5"/>
  <c r="BH78" i="5"/>
  <c r="BH22" i="47"/>
  <c r="BH69" i="47"/>
  <c r="BH40" i="47"/>
  <c r="BH36" i="47"/>
  <c r="BG95" i="47"/>
  <c r="BG98" i="47" s="1"/>
  <c r="BI13" i="5"/>
  <c r="BI10" i="47"/>
  <c r="BI5" i="47"/>
  <c r="BI10" i="5"/>
  <c r="BH97" i="47"/>
  <c r="BH93" i="47"/>
  <c r="BG37" i="47"/>
  <c r="BG38" i="47" s="1"/>
  <c r="BG41" i="47" s="1"/>
  <c r="BH36" i="5" l="1"/>
  <c r="BH17" i="5"/>
  <c r="AG34" i="42"/>
  <c r="AG70" i="42"/>
  <c r="AG52" i="42"/>
  <c r="AH32" i="54"/>
  <c r="AH2" i="47"/>
  <c r="AH2" i="5"/>
  <c r="AH2" i="2"/>
  <c r="AH31" i="55"/>
  <c r="AH2" i="7"/>
  <c r="AH2" i="42"/>
  <c r="AH34" i="55"/>
  <c r="AH27" i="55"/>
  <c r="AH11" i="47" s="1"/>
  <c r="AH28" i="55"/>
  <c r="AH30" i="55"/>
  <c r="AH14" i="47" s="1"/>
  <c r="AH24" i="55"/>
  <c r="AH23" i="55"/>
  <c r="AH6" i="47" s="1"/>
  <c r="AH2" i="6"/>
  <c r="AG23" i="42"/>
  <c r="BJ20" i="55"/>
  <c r="BJ7" i="47" s="1"/>
  <c r="BJ83" i="47" s="1"/>
  <c r="AH44" i="55"/>
  <c r="AH6" i="43" s="1"/>
  <c r="AH39" i="55"/>
  <c r="AH3" i="43" s="1"/>
  <c r="AH2" i="43"/>
  <c r="AH6" i="54"/>
  <c r="AI37" i="55"/>
  <c r="BJ10" i="5"/>
  <c r="BJ5" i="47"/>
  <c r="BI40" i="47"/>
  <c r="BI36" i="47"/>
  <c r="BI37" i="47" s="1"/>
  <c r="BJ17" i="55"/>
  <c r="BJ8" i="5" s="1"/>
  <c r="BJ16" i="55"/>
  <c r="BJ3" i="42"/>
  <c r="BJ3" i="47"/>
  <c r="BJ3" i="6"/>
  <c r="BJ3" i="5"/>
  <c r="BJ3" i="7"/>
  <c r="BJ37" i="7" s="1"/>
  <c r="BJ33" i="54"/>
  <c r="BJ3" i="2"/>
  <c r="BI5" i="5"/>
  <c r="BI5" i="42"/>
  <c r="BI5" i="6"/>
  <c r="BI78" i="5"/>
  <c r="BI92" i="5"/>
  <c r="BI22" i="47"/>
  <c r="BI69" i="47"/>
  <c r="BH23" i="5"/>
  <c r="BI97" i="47"/>
  <c r="BI93" i="47"/>
  <c r="BH94" i="47"/>
  <c r="BH95" i="47" s="1"/>
  <c r="BH98" i="47" s="1"/>
  <c r="BJ10" i="47"/>
  <c r="BJ13" i="5"/>
  <c r="BL8" i="55"/>
  <c r="BK4" i="6"/>
  <c r="BK4" i="47"/>
  <c r="BK34" i="54"/>
  <c r="BK4" i="42"/>
  <c r="BK4" i="2"/>
  <c r="BK4" i="7"/>
  <c r="BK7" i="55"/>
  <c r="BK21" i="55"/>
  <c r="BK8" i="47" s="1"/>
  <c r="BK26" i="55"/>
  <c r="BK4" i="5"/>
  <c r="BK16" i="5" s="1"/>
  <c r="BK19" i="55"/>
  <c r="BK22" i="55" s="1"/>
  <c r="BK11" i="5" s="1"/>
  <c r="BK33" i="5" s="1"/>
  <c r="BI83" i="47"/>
  <c r="BI7" i="5"/>
  <c r="BI7" i="42"/>
  <c r="BH37" i="47"/>
  <c r="BH38" i="47" s="1"/>
  <c r="BH41" i="47" s="1"/>
  <c r="BI36" i="5" l="1"/>
  <c r="BI17" i="5"/>
  <c r="BK12" i="55"/>
  <c r="AH12" i="5"/>
  <c r="AH9" i="47"/>
  <c r="AG78" i="42"/>
  <c r="AG42" i="42"/>
  <c r="AG60" i="42"/>
  <c r="AH124" i="5"/>
  <c r="AH32" i="55"/>
  <c r="AH12" i="42"/>
  <c r="AI31" i="54"/>
  <c r="AI1" i="47"/>
  <c r="AI1" i="7"/>
  <c r="AI1" i="42"/>
  <c r="AI1" i="6"/>
  <c r="AI1" i="2"/>
  <c r="AI1" i="5"/>
  <c r="AH12" i="47"/>
  <c r="AH14" i="5"/>
  <c r="BK20" i="55"/>
  <c r="BK7" i="47" s="1"/>
  <c r="BK83" i="47" s="1"/>
  <c r="AH7" i="54"/>
  <c r="AI38" i="55"/>
  <c r="AI5" i="54"/>
  <c r="AI1" i="43"/>
  <c r="BJ97" i="47"/>
  <c r="BJ93" i="47"/>
  <c r="BJ94" i="47" s="1"/>
  <c r="BL34" i="54"/>
  <c r="BL4" i="5"/>
  <c r="BL16" i="5" s="1"/>
  <c r="BL4" i="42"/>
  <c r="BL4" i="2"/>
  <c r="BL4" i="7"/>
  <c r="BL19" i="55"/>
  <c r="BL26" i="55"/>
  <c r="BL4" i="47"/>
  <c r="BL7" i="55"/>
  <c r="BL4" i="6"/>
  <c r="BL21" i="55"/>
  <c r="BL8" i="47" s="1"/>
  <c r="BM8" i="55"/>
  <c r="BK10" i="47"/>
  <c r="BK13" i="5"/>
  <c r="BJ78" i="5"/>
  <c r="BJ92" i="5"/>
  <c r="BJ7" i="5"/>
  <c r="BJ7" i="42"/>
  <c r="BI23" i="5"/>
  <c r="BK5" i="47"/>
  <c r="BK10" i="5"/>
  <c r="BK33" i="54"/>
  <c r="BK3" i="6"/>
  <c r="BK3" i="2"/>
  <c r="BK3" i="47"/>
  <c r="BK3" i="7"/>
  <c r="BK37" i="7" s="1"/>
  <c r="BK17" i="55"/>
  <c r="BK8" i="5" s="1"/>
  <c r="BK16" i="55"/>
  <c r="BK3" i="42"/>
  <c r="BK3" i="5"/>
  <c r="BI94" i="47"/>
  <c r="BI95" i="47" s="1"/>
  <c r="BI98" i="47" s="1"/>
  <c r="BJ5" i="42"/>
  <c r="BJ5" i="5"/>
  <c r="BJ5" i="6"/>
  <c r="BJ22" i="47"/>
  <c r="BJ69" i="47"/>
  <c r="BJ40" i="47"/>
  <c r="BJ36" i="47"/>
  <c r="BI38" i="47"/>
  <c r="BI41" i="47" s="1"/>
  <c r="BJ36" i="5" l="1"/>
  <c r="BJ17" i="5"/>
  <c r="BJ23" i="5"/>
  <c r="BL12" i="55"/>
  <c r="AI24" i="55"/>
  <c r="AI23" i="55"/>
  <c r="AI6" i="47" s="1"/>
  <c r="AI27" i="55"/>
  <c r="AI11" i="47" s="1"/>
  <c r="AI2" i="5"/>
  <c r="AI30" i="55"/>
  <c r="AI14" i="47" s="1"/>
  <c r="AI2" i="2"/>
  <c r="AI34" i="55"/>
  <c r="AI2" i="47"/>
  <c r="AI28" i="55"/>
  <c r="AI2" i="6"/>
  <c r="AI31" i="55"/>
  <c r="AI2" i="7"/>
  <c r="AI32" i="54"/>
  <c r="AI2" i="42"/>
  <c r="AH34" i="42"/>
  <c r="AH70" i="42"/>
  <c r="AH52" i="42"/>
  <c r="AH23" i="42"/>
  <c r="BL20" i="55"/>
  <c r="BL7" i="47" s="1"/>
  <c r="BL83" i="47" s="1"/>
  <c r="AI6" i="54"/>
  <c r="AI44" i="55"/>
  <c r="AI6" i="43" s="1"/>
  <c r="AI39" i="55"/>
  <c r="AI3" i="43" s="1"/>
  <c r="AJ37" i="55"/>
  <c r="AI2" i="43"/>
  <c r="BK5" i="5"/>
  <c r="BK5" i="42"/>
  <c r="BK5" i="6"/>
  <c r="BK40" i="47"/>
  <c r="BK36" i="47"/>
  <c r="BK37" i="47" s="1"/>
  <c r="BM4" i="42"/>
  <c r="BM4" i="7"/>
  <c r="BM4" i="5"/>
  <c r="BM16" i="5" s="1"/>
  <c r="BM21" i="55"/>
  <c r="BM8" i="47" s="1"/>
  <c r="BN8" i="55"/>
  <c r="BM34" i="54"/>
  <c r="BM19" i="55"/>
  <c r="BM26" i="55"/>
  <c r="BM4" i="47"/>
  <c r="BM7" i="55"/>
  <c r="BM4" i="2"/>
  <c r="BM4" i="6"/>
  <c r="BL16" i="55"/>
  <c r="BL3" i="2"/>
  <c r="BL3" i="42"/>
  <c r="BL33" i="54"/>
  <c r="BL3" i="5"/>
  <c r="BL3" i="7"/>
  <c r="BL37" i="7" s="1"/>
  <c r="BL3" i="6"/>
  <c r="BL3" i="47"/>
  <c r="BL17" i="55"/>
  <c r="BL8" i="5" s="1"/>
  <c r="BK97" i="47"/>
  <c r="BK93" i="47"/>
  <c r="BL5" i="47"/>
  <c r="BL10" i="5"/>
  <c r="BK78" i="5"/>
  <c r="BK92" i="5"/>
  <c r="BL22" i="55"/>
  <c r="BL11" i="5" s="1"/>
  <c r="BL33" i="5" s="1"/>
  <c r="BK7" i="42"/>
  <c r="BK7" i="5"/>
  <c r="BJ37" i="47"/>
  <c r="BJ38" i="47" s="1"/>
  <c r="BJ41" i="47" s="1"/>
  <c r="BK22" i="47"/>
  <c r="BL13" i="5"/>
  <c r="BL10" i="47"/>
  <c r="BJ95" i="47"/>
  <c r="BJ98" i="47" s="1"/>
  <c r="BK36" i="5" l="1"/>
  <c r="BK17" i="5"/>
  <c r="BM12" i="55"/>
  <c r="BK23" i="5"/>
  <c r="AH42" i="42"/>
  <c r="AH60" i="42"/>
  <c r="AH78" i="42"/>
  <c r="AI124" i="5"/>
  <c r="AI32" i="55"/>
  <c r="AI12" i="42"/>
  <c r="AJ1" i="2"/>
  <c r="AJ1" i="7"/>
  <c r="AJ1" i="42"/>
  <c r="AJ31" i="54"/>
  <c r="AJ1" i="47"/>
  <c r="AJ1" i="5"/>
  <c r="AJ1" i="6"/>
  <c r="AI14" i="5"/>
  <c r="AI12" i="47"/>
  <c r="AI12" i="5"/>
  <c r="AI9" i="47"/>
  <c r="AI7" i="54"/>
  <c r="BM20" i="55"/>
  <c r="BM7" i="47" s="1"/>
  <c r="BM83" i="47" s="1"/>
  <c r="AJ38" i="55"/>
  <c r="AJ5" i="54"/>
  <c r="AJ1" i="43"/>
  <c r="BL40" i="47"/>
  <c r="BL36" i="47"/>
  <c r="BO8" i="55"/>
  <c r="BN4" i="5"/>
  <c r="BN16" i="5" s="1"/>
  <c r="BN21" i="55"/>
  <c r="BN8" i="47" s="1"/>
  <c r="BN26" i="55"/>
  <c r="BN34" i="54"/>
  <c r="BN7" i="55"/>
  <c r="BN4" i="47"/>
  <c r="BN4" i="2"/>
  <c r="BN19" i="55"/>
  <c r="BN4" i="6"/>
  <c r="BN4" i="42"/>
  <c r="BN4" i="7"/>
  <c r="BM10" i="47"/>
  <c r="BM13" i="5"/>
  <c r="BL97" i="47"/>
  <c r="BL93" i="47"/>
  <c r="BL94" i="47" s="1"/>
  <c r="BL5" i="42"/>
  <c r="BL5" i="6"/>
  <c r="BL5" i="5"/>
  <c r="BM3" i="42"/>
  <c r="BM3" i="5"/>
  <c r="BM3" i="7"/>
  <c r="BM37" i="7" s="1"/>
  <c r="BM17" i="55"/>
  <c r="BM8" i="5" s="1"/>
  <c r="BM3" i="47"/>
  <c r="BM16" i="55"/>
  <c r="BM3" i="2"/>
  <c r="BM33" i="54"/>
  <c r="BM3" i="6"/>
  <c r="BM10" i="5"/>
  <c r="BM5" i="47"/>
  <c r="BK94" i="47"/>
  <c r="BK95" i="47" s="1"/>
  <c r="BK98" i="47" s="1"/>
  <c r="BL22" i="47"/>
  <c r="BL69" i="47"/>
  <c r="BL92" i="5"/>
  <c r="BL78" i="5"/>
  <c r="BL7" i="5"/>
  <c r="BL7" i="42"/>
  <c r="BM22" i="55"/>
  <c r="BM11" i="5" s="1"/>
  <c r="BM33" i="5" s="1"/>
  <c r="BK38" i="47"/>
  <c r="BK41" i="47" s="1"/>
  <c r="BL36" i="5" l="1"/>
  <c r="BL17" i="5"/>
  <c r="BN12" i="55"/>
  <c r="AI34" i="42"/>
  <c r="AI52" i="42"/>
  <c r="AI70" i="42"/>
  <c r="AI23" i="42"/>
  <c r="AJ2" i="47"/>
  <c r="AJ30" i="55"/>
  <c r="AJ14" i="47" s="1"/>
  <c r="AJ23" i="55"/>
  <c r="AJ6" i="47" s="1"/>
  <c r="AJ28" i="55"/>
  <c r="AJ27" i="55"/>
  <c r="AJ11" i="47" s="1"/>
  <c r="AJ34" i="55"/>
  <c r="AJ2" i="42"/>
  <c r="AJ24" i="55"/>
  <c r="AJ2" i="5"/>
  <c r="AJ31" i="55"/>
  <c r="AJ2" i="6"/>
  <c r="AJ32" i="54"/>
  <c r="AJ2" i="7"/>
  <c r="AJ2" i="2"/>
  <c r="AJ6" i="54"/>
  <c r="AJ39" i="55"/>
  <c r="AJ3" i="43" s="1"/>
  <c r="AJ44" i="55"/>
  <c r="AJ6" i="43" s="1"/>
  <c r="AJ2" i="43"/>
  <c r="BN20" i="55"/>
  <c r="BN7" i="47" s="1"/>
  <c r="BN83" i="47" s="1"/>
  <c r="BM22" i="47"/>
  <c r="BM69" i="47"/>
  <c r="BM97" i="47"/>
  <c r="BM93" i="47"/>
  <c r="BM94" i="47" s="1"/>
  <c r="BN10" i="5"/>
  <c r="BN5" i="47"/>
  <c r="BL23" i="5"/>
  <c r="BL95" i="47"/>
  <c r="BL98" i="47" s="1"/>
  <c r="BN10" i="47"/>
  <c r="BN13" i="5"/>
  <c r="BO4" i="42"/>
  <c r="BO4" i="47"/>
  <c r="BO34" i="54"/>
  <c r="BO7" i="55"/>
  <c r="BO26" i="55"/>
  <c r="BO4" i="2"/>
  <c r="BO19" i="55"/>
  <c r="BO22" i="55" s="1"/>
  <c r="BO11" i="5" s="1"/>
  <c r="BO33" i="5" s="1"/>
  <c r="BO21" i="55"/>
  <c r="BO8" i="47" s="1"/>
  <c r="BP8" i="55"/>
  <c r="BO4" i="7"/>
  <c r="BO4" i="5"/>
  <c r="BO16" i="5" s="1"/>
  <c r="BO4" i="6"/>
  <c r="BM5" i="42"/>
  <c r="BM5" i="5"/>
  <c r="BM5" i="6"/>
  <c r="BN22" i="55"/>
  <c r="BN11" i="5" s="1"/>
  <c r="BN33" i="5" s="1"/>
  <c r="BM40" i="47"/>
  <c r="BM36" i="47"/>
  <c r="BM37" i="47" s="1"/>
  <c r="BM7" i="42"/>
  <c r="BM7" i="5"/>
  <c r="BM92" i="5"/>
  <c r="BM78" i="5"/>
  <c r="BL37" i="47"/>
  <c r="BL38" i="47" s="1"/>
  <c r="BL41" i="47" s="1"/>
  <c r="BN16" i="55"/>
  <c r="BN3" i="47"/>
  <c r="BN3" i="42"/>
  <c r="BN17" i="55"/>
  <c r="BN8" i="5" s="1"/>
  <c r="BN3" i="6"/>
  <c r="BN33" i="54"/>
  <c r="BN3" i="2"/>
  <c r="BN3" i="5"/>
  <c r="BN3" i="7"/>
  <c r="BN37" i="7" s="1"/>
  <c r="BM36" i="5" l="1"/>
  <c r="BM17" i="5"/>
  <c r="BO12" i="55"/>
  <c r="AI42" i="42"/>
  <c r="AI60" i="42"/>
  <c r="AI78" i="42"/>
  <c r="AK1" i="5"/>
  <c r="AK1" i="42"/>
  <c r="AK1" i="6"/>
  <c r="AK1" i="2"/>
  <c r="AK1" i="47"/>
  <c r="AK31" i="54"/>
  <c r="AK1" i="7"/>
  <c r="AJ32" i="55"/>
  <c r="AJ12" i="42"/>
  <c r="AJ124" i="5"/>
  <c r="AJ12" i="5"/>
  <c r="AJ9" i="47"/>
  <c r="AJ12" i="47"/>
  <c r="AJ14" i="5"/>
  <c r="AJ7" i="54"/>
  <c r="BO17" i="55"/>
  <c r="BO8" i="5" s="1"/>
  <c r="BO3" i="47"/>
  <c r="BO3" i="6"/>
  <c r="BO3" i="7"/>
  <c r="BO37" i="7" s="1"/>
  <c r="BO33" i="54"/>
  <c r="BO16" i="55"/>
  <c r="BO3" i="5"/>
  <c r="BO3" i="42"/>
  <c r="BO3" i="2"/>
  <c r="BN40" i="47"/>
  <c r="BN36" i="47"/>
  <c r="BN37" i="47" s="1"/>
  <c r="BN97" i="47"/>
  <c r="BN93" i="47"/>
  <c r="BN94" i="47" s="1"/>
  <c r="BN92" i="5"/>
  <c r="BN78" i="5"/>
  <c r="BN7" i="42"/>
  <c r="BN7" i="5"/>
  <c r="BO10" i="5"/>
  <c r="BO5" i="47"/>
  <c r="BM38" i="47"/>
  <c r="BM41" i="47" s="1"/>
  <c r="BP4" i="42"/>
  <c r="BP7" i="55"/>
  <c r="BP26" i="55"/>
  <c r="BP34" i="54"/>
  <c r="BP19" i="55"/>
  <c r="BP22" i="55" s="1"/>
  <c r="BP21" i="55"/>
  <c r="BP8" i="47" s="1"/>
  <c r="BQ8" i="55"/>
  <c r="BP4" i="2"/>
  <c r="BP4" i="47"/>
  <c r="BO10" i="47"/>
  <c r="BO13" i="5"/>
  <c r="BM23" i="5"/>
  <c r="BN5" i="6"/>
  <c r="BN5" i="42"/>
  <c r="BN5" i="5"/>
  <c r="BN22" i="47"/>
  <c r="BN69" i="47"/>
  <c r="BO20" i="55"/>
  <c r="BO7" i="47" s="1"/>
  <c r="BM95" i="47"/>
  <c r="BM98" i="47" s="1"/>
  <c r="BN36" i="5" l="1"/>
  <c r="BN17" i="5"/>
  <c r="BN23" i="5"/>
  <c r="BP12" i="55"/>
  <c r="BP13" i="55" s="1"/>
  <c r="AK2" i="47"/>
  <c r="AK2" i="6"/>
  <c r="AK2" i="5"/>
  <c r="AK28" i="55"/>
  <c r="AK23" i="55"/>
  <c r="AK6" i="47" s="1"/>
  <c r="AK32" i="54"/>
  <c r="AK34" i="55"/>
  <c r="AK27" i="55"/>
  <c r="AK11" i="47" s="1"/>
  <c r="AK24" i="55"/>
  <c r="AK31" i="55"/>
  <c r="AK30" i="55"/>
  <c r="AK14" i="47" s="1"/>
  <c r="AK2" i="42"/>
  <c r="AK2" i="7"/>
  <c r="AK2" i="2"/>
  <c r="AL5" i="55"/>
  <c r="AL6" i="55" s="1"/>
  <c r="AJ23" i="42"/>
  <c r="AJ52" i="42"/>
  <c r="AJ34" i="42"/>
  <c r="AJ70" i="42"/>
  <c r="BP20" i="55"/>
  <c r="BP7" i="47" s="1"/>
  <c r="BP83" i="47" s="1"/>
  <c r="BN95" i="47"/>
  <c r="BN98" i="47" s="1"/>
  <c r="BO5" i="6"/>
  <c r="BO5" i="5"/>
  <c r="BO5" i="42"/>
  <c r="BP5" i="47"/>
  <c r="BP3" i="42"/>
  <c r="BP16" i="55"/>
  <c r="BP33" i="54"/>
  <c r="BP17" i="55"/>
  <c r="BP3" i="47"/>
  <c r="BP3" i="2"/>
  <c r="BN38" i="47"/>
  <c r="BN41" i="47" s="1"/>
  <c r="BO36" i="47"/>
  <c r="BO40" i="47"/>
  <c r="BO97" i="47"/>
  <c r="BO93" i="47"/>
  <c r="BO94" i="47" s="1"/>
  <c r="BO78" i="5"/>
  <c r="BO92" i="5"/>
  <c r="BO83" i="47"/>
  <c r="BQ21" i="55"/>
  <c r="BQ8" i="47" s="1"/>
  <c r="BQ4" i="47"/>
  <c r="BQ7" i="55"/>
  <c r="BQ19" i="55"/>
  <c r="BQ22" i="55" s="1"/>
  <c r="BQ4" i="42"/>
  <c r="BR8" i="55"/>
  <c r="BQ34" i="54"/>
  <c r="BQ26" i="55"/>
  <c r="BQ4" i="2"/>
  <c r="BP10" i="47"/>
  <c r="BO7" i="42"/>
  <c r="BO7" i="5"/>
  <c r="BO22" i="47"/>
  <c r="BO36" i="5" l="1"/>
  <c r="BO17" i="5"/>
  <c r="BO23" i="5"/>
  <c r="BQ12" i="55"/>
  <c r="BQ13" i="55" s="1"/>
  <c r="AK32" i="55"/>
  <c r="AK124" i="5"/>
  <c r="AK12" i="42"/>
  <c r="AJ42" i="42"/>
  <c r="AJ60" i="42"/>
  <c r="AJ78" i="42"/>
  <c r="AK9" i="47"/>
  <c r="AK12" i="5"/>
  <c r="AK12" i="47"/>
  <c r="AK14" i="5"/>
  <c r="AL1" i="47"/>
  <c r="AL1" i="6"/>
  <c r="AL31" i="54"/>
  <c r="AL1" i="42"/>
  <c r="AL1" i="5"/>
  <c r="AL1" i="7"/>
  <c r="AL1" i="2"/>
  <c r="BQ3" i="2"/>
  <c r="BQ3" i="47"/>
  <c r="BQ16" i="55"/>
  <c r="BQ33" i="54"/>
  <c r="BQ3" i="42"/>
  <c r="BQ17" i="55"/>
  <c r="BQ10" i="47"/>
  <c r="BQ20" i="55"/>
  <c r="BQ7" i="47" s="1"/>
  <c r="BQ5" i="47"/>
  <c r="BO37" i="47"/>
  <c r="BO38" i="47" s="1"/>
  <c r="BO41" i="47" s="1"/>
  <c r="BR4" i="42"/>
  <c r="BR4" i="2"/>
  <c r="BR34" i="54"/>
  <c r="BR19" i="55"/>
  <c r="BR22" i="55" s="1"/>
  <c r="BS8" i="55"/>
  <c r="BR21" i="55"/>
  <c r="BR8" i="47" s="1"/>
  <c r="BR26" i="55"/>
  <c r="BR4" i="47"/>
  <c r="BR7" i="55"/>
  <c r="BR12" i="55" s="1"/>
  <c r="BR13" i="55" s="1"/>
  <c r="BP93" i="47"/>
  <c r="BP97" i="47"/>
  <c r="BO95" i="47"/>
  <c r="BO98" i="47" s="1"/>
  <c r="BP7" i="42"/>
  <c r="BP22" i="47"/>
  <c r="BP69" i="47"/>
  <c r="BP5" i="42"/>
  <c r="BP40" i="47"/>
  <c r="BP36" i="47"/>
  <c r="AL9" i="55" l="1"/>
  <c r="AL34" i="55"/>
  <c r="AL2" i="42"/>
  <c r="AL30" i="55"/>
  <c r="AL14" i="47" s="1"/>
  <c r="AL31" i="55"/>
  <c r="AL2" i="6"/>
  <c r="AL24" i="55"/>
  <c r="AL2" i="47"/>
  <c r="AM5" i="55"/>
  <c r="AM6" i="55" s="1"/>
  <c r="AL2" i="2"/>
  <c r="AL2" i="7"/>
  <c r="AL23" i="55"/>
  <c r="AL6" i="47" s="1"/>
  <c r="AL32" i="54"/>
  <c r="AL28" i="55"/>
  <c r="AL27" i="55"/>
  <c r="AL11" i="47" s="1"/>
  <c r="AL2" i="5"/>
  <c r="AK23" i="42"/>
  <c r="AK34" i="42"/>
  <c r="AK70" i="42"/>
  <c r="AK52" i="42"/>
  <c r="BR20" i="55"/>
  <c r="BR7" i="47" s="1"/>
  <c r="BR83" i="47" s="1"/>
  <c r="BP6" i="42"/>
  <c r="BR5" i="47"/>
  <c r="BQ93" i="47"/>
  <c r="BQ97" i="47"/>
  <c r="BR10" i="47"/>
  <c r="BS19" i="55"/>
  <c r="BS22" i="55" s="1"/>
  <c r="BS4" i="47"/>
  <c r="BS7" i="55"/>
  <c r="BS4" i="42"/>
  <c r="BS21" i="55"/>
  <c r="BS8" i="47" s="1"/>
  <c r="BS4" i="2"/>
  <c r="BT8" i="55"/>
  <c r="BS34" i="54"/>
  <c r="BS26" i="55"/>
  <c r="BQ83" i="47"/>
  <c r="BQ7" i="42"/>
  <c r="BP37" i="47"/>
  <c r="BP38" i="47" s="1"/>
  <c r="BP41" i="47" s="1"/>
  <c r="BP94" i="47"/>
  <c r="BP95" i="47" s="1"/>
  <c r="BP98" i="47" s="1"/>
  <c r="BR33" i="54"/>
  <c r="BR3" i="2"/>
  <c r="BR3" i="47"/>
  <c r="BR16" i="55"/>
  <c r="BR3" i="42"/>
  <c r="BR17" i="55"/>
  <c r="BQ36" i="47"/>
  <c r="BQ40" i="47"/>
  <c r="BQ5" i="42"/>
  <c r="BQ22" i="47"/>
  <c r="BQ69" i="47"/>
  <c r="BS12" i="55" l="1"/>
  <c r="BS13" i="55" s="1"/>
  <c r="AL12" i="42"/>
  <c r="AL124" i="5"/>
  <c r="AL32" i="55"/>
  <c r="AK78" i="42"/>
  <c r="AK42" i="42"/>
  <c r="AK60" i="42"/>
  <c r="AL12" i="5"/>
  <c r="AL9" i="47"/>
  <c r="AM1" i="2"/>
  <c r="AM1" i="7"/>
  <c r="AM1" i="47"/>
  <c r="AM1" i="5"/>
  <c r="AM1" i="42"/>
  <c r="AM31" i="54"/>
  <c r="AM1" i="6"/>
  <c r="AL14" i="5"/>
  <c r="AL12" i="47"/>
  <c r="BS20" i="55"/>
  <c r="BS7" i="47" s="1"/>
  <c r="BS83" i="47" s="1"/>
  <c r="BQ37" i="47"/>
  <c r="BQ38" i="47" s="1"/>
  <c r="BQ41" i="47" s="1"/>
  <c r="BR7" i="42"/>
  <c r="BR36" i="47"/>
  <c r="BR40" i="47"/>
  <c r="BQ6" i="42"/>
  <c r="BR5" i="42"/>
  <c r="BS5" i="47"/>
  <c r="BR22" i="47"/>
  <c r="BR69" i="47"/>
  <c r="BT4" i="47"/>
  <c r="BT34" i="54"/>
  <c r="BT4" i="42"/>
  <c r="BT4" i="2"/>
  <c r="BT26" i="55"/>
  <c r="BT19" i="55"/>
  <c r="BT22" i="55" s="1"/>
  <c r="BT21" i="55"/>
  <c r="BT8" i="47" s="1"/>
  <c r="BU8" i="55"/>
  <c r="BT7" i="55"/>
  <c r="BS10" i="47"/>
  <c r="BS3" i="42"/>
  <c r="BS3" i="2"/>
  <c r="BS3" i="47"/>
  <c r="BS33" i="54"/>
  <c r="BS17" i="55"/>
  <c r="BS16" i="55"/>
  <c r="BR93" i="47"/>
  <c r="BR94" i="47" s="1"/>
  <c r="BR97" i="47"/>
  <c r="BQ94" i="47"/>
  <c r="BQ95" i="47" s="1"/>
  <c r="BQ98" i="47" s="1"/>
  <c r="AM9" i="55" l="1"/>
  <c r="BT12" i="55"/>
  <c r="BT13" i="55" s="1"/>
  <c r="AM2" i="5"/>
  <c r="AM2" i="42"/>
  <c r="AM2" i="47"/>
  <c r="AM2" i="2"/>
  <c r="AM30" i="55"/>
  <c r="AM14" i="47" s="1"/>
  <c r="AM28" i="55"/>
  <c r="AM2" i="6"/>
  <c r="AM31" i="55"/>
  <c r="AM34" i="55"/>
  <c r="AM23" i="55"/>
  <c r="AM6" i="47" s="1"/>
  <c r="AN5" i="55"/>
  <c r="AN6" i="55" s="1"/>
  <c r="AM27" i="55"/>
  <c r="AM11" i="47" s="1"/>
  <c r="AM24" i="55"/>
  <c r="AM32" i="54"/>
  <c r="AM2" i="7"/>
  <c r="AL34" i="42"/>
  <c r="AL52" i="42"/>
  <c r="AL70" i="42"/>
  <c r="AL23" i="42"/>
  <c r="BT20" i="55"/>
  <c r="BT7" i="47" s="1"/>
  <c r="BT83" i="47" s="1"/>
  <c r="BU26" i="55"/>
  <c r="BV8" i="55"/>
  <c r="BU34" i="54"/>
  <c r="BU21" i="55"/>
  <c r="BU8" i="47" s="1"/>
  <c r="BU4" i="47"/>
  <c r="BU19" i="55"/>
  <c r="BU22" i="55" s="1"/>
  <c r="BU4" i="2"/>
  <c r="BU7" i="55"/>
  <c r="BU4" i="42"/>
  <c r="BR95" i="47"/>
  <c r="BR98" i="47" s="1"/>
  <c r="BS5" i="42"/>
  <c r="BS93" i="47"/>
  <c r="BS97" i="47"/>
  <c r="BT5" i="47"/>
  <c r="BR37" i="47"/>
  <c r="BR38" i="47" s="1"/>
  <c r="BR41" i="47" s="1"/>
  <c r="BT17" i="55"/>
  <c r="BT33" i="54"/>
  <c r="BT3" i="47"/>
  <c r="BT3" i="42"/>
  <c r="BT3" i="2"/>
  <c r="BT16" i="55"/>
  <c r="BR6" i="42"/>
  <c r="BS7" i="42"/>
  <c r="BS22" i="47"/>
  <c r="BT10" i="47"/>
  <c r="BS40" i="47"/>
  <c r="BS36" i="47"/>
  <c r="BU12" i="55" l="1"/>
  <c r="BU13" i="55" s="1"/>
  <c r="AL42" i="42"/>
  <c r="AL60" i="42"/>
  <c r="AL78" i="42"/>
  <c r="AM124" i="5"/>
  <c r="AM12" i="42"/>
  <c r="AM32" i="55"/>
  <c r="AN1" i="47"/>
  <c r="AN1" i="7"/>
  <c r="AN1" i="5"/>
  <c r="AN1" i="6"/>
  <c r="AN1" i="42"/>
  <c r="AN31" i="54"/>
  <c r="AN1" i="2"/>
  <c r="AM12" i="47"/>
  <c r="AM14" i="5"/>
  <c r="AM9" i="47"/>
  <c r="AM12" i="5"/>
  <c r="BU20" i="55"/>
  <c r="BU7" i="47" s="1"/>
  <c r="BU83" i="47" s="1"/>
  <c r="BT7" i="42"/>
  <c r="BV34" i="54"/>
  <c r="BV4" i="47"/>
  <c r="BV4" i="42"/>
  <c r="BV7" i="55"/>
  <c r="BW8" i="55"/>
  <c r="BV19" i="55"/>
  <c r="BV22" i="55" s="1"/>
  <c r="BV21" i="55"/>
  <c r="BV8" i="47" s="1"/>
  <c r="BV4" i="2"/>
  <c r="BV26" i="55"/>
  <c r="BS37" i="47"/>
  <c r="BS38" i="47" s="1"/>
  <c r="BS41" i="47" s="1"/>
  <c r="BT97" i="47"/>
  <c r="BT93" i="47"/>
  <c r="BT22" i="47"/>
  <c r="BT69" i="47"/>
  <c r="BU5" i="47"/>
  <c r="BU10" i="47"/>
  <c r="BT5" i="42"/>
  <c r="BU17" i="55"/>
  <c r="BU33" i="54"/>
  <c r="BU3" i="42"/>
  <c r="BU3" i="2"/>
  <c r="BU3" i="47"/>
  <c r="BU16" i="55"/>
  <c r="BT40" i="47"/>
  <c r="BT36" i="47"/>
  <c r="BS94" i="47"/>
  <c r="BS95" i="47" s="1"/>
  <c r="BS98" i="47" s="1"/>
  <c r="BS6" i="42"/>
  <c r="AN9" i="55" l="1"/>
  <c r="BV12" i="55"/>
  <c r="BV13" i="55" s="1"/>
  <c r="AM23" i="42"/>
  <c r="AN30" i="55"/>
  <c r="AN14" i="47" s="1"/>
  <c r="AN28" i="55"/>
  <c r="AN2" i="6"/>
  <c r="AN31" i="55"/>
  <c r="AN2" i="7"/>
  <c r="AN2" i="42"/>
  <c r="AN23" i="55"/>
  <c r="AN6" i="47" s="1"/>
  <c r="AO5" i="55"/>
  <c r="AO6" i="55" s="1"/>
  <c r="AN2" i="47"/>
  <c r="AN2" i="5"/>
  <c r="AN32" i="54"/>
  <c r="AN24" i="55"/>
  <c r="AN34" i="55"/>
  <c r="AN2" i="2"/>
  <c r="AN27" i="55"/>
  <c r="AN11" i="47" s="1"/>
  <c r="AM34" i="42"/>
  <c r="AM52" i="42"/>
  <c r="AM70" i="42"/>
  <c r="BV20" i="55"/>
  <c r="BV7" i="47" s="1"/>
  <c r="BV83" i="47" s="1"/>
  <c r="BU22" i="47"/>
  <c r="BU69" i="47"/>
  <c r="BU7" i="42"/>
  <c r="BW4" i="42"/>
  <c r="BW4" i="47"/>
  <c r="BW7" i="55"/>
  <c r="BW26" i="55"/>
  <c r="BW4" i="2"/>
  <c r="BW19" i="55"/>
  <c r="BW22" i="55" s="1"/>
  <c r="BW21" i="55"/>
  <c r="BW8" i="47" s="1"/>
  <c r="BX8" i="55"/>
  <c r="BW34" i="54"/>
  <c r="BT37" i="47"/>
  <c r="BT38" i="47" s="1"/>
  <c r="BT41" i="47" s="1"/>
  <c r="BU40" i="47"/>
  <c r="BU36" i="47"/>
  <c r="BV10" i="47"/>
  <c r="BV16" i="55"/>
  <c r="BV3" i="42"/>
  <c r="BV17" i="55"/>
  <c r="BV3" i="47"/>
  <c r="BV3" i="2"/>
  <c r="BV33" i="54"/>
  <c r="BU5" i="42"/>
  <c r="BU93" i="47"/>
  <c r="BU97" i="47"/>
  <c r="BT6" i="42"/>
  <c r="BT94" i="47"/>
  <c r="BT95" i="47" s="1"/>
  <c r="BT98" i="47" s="1"/>
  <c r="BV5" i="47"/>
  <c r="BW12" i="55" l="1"/>
  <c r="BW13" i="55" s="1"/>
  <c r="AN12" i="47"/>
  <c r="AN14" i="5"/>
  <c r="AM60" i="42"/>
  <c r="AM78" i="42"/>
  <c r="AM42" i="42"/>
  <c r="AN9" i="47"/>
  <c r="AN12" i="5"/>
  <c r="AO31" i="54"/>
  <c r="AO1" i="7"/>
  <c r="AO1" i="5"/>
  <c r="AO1" i="47"/>
  <c r="AO1" i="6"/>
  <c r="AO1" i="42"/>
  <c r="AO1" i="2"/>
  <c r="AN124" i="5"/>
  <c r="AN12" i="42"/>
  <c r="AN32" i="55"/>
  <c r="BW20" i="55"/>
  <c r="BW7" i="47" s="1"/>
  <c r="BW83" i="47" s="1"/>
  <c r="BU37" i="47"/>
  <c r="BU38" i="47" s="1"/>
  <c r="BU41" i="47" s="1"/>
  <c r="BV36" i="47"/>
  <c r="BV40" i="47"/>
  <c r="BU6" i="42"/>
  <c r="BV97" i="47"/>
  <c r="BV93" i="47"/>
  <c r="BV94" i="47" s="1"/>
  <c r="BW5" i="47"/>
  <c r="BW16" i="55"/>
  <c r="BW3" i="42"/>
  <c r="BW3" i="2"/>
  <c r="BW3" i="47"/>
  <c r="BW17" i="55"/>
  <c r="BW33" i="54"/>
  <c r="BV7" i="42"/>
  <c r="BV22" i="47"/>
  <c r="BV69" i="47"/>
  <c r="BU94" i="47"/>
  <c r="BU95" i="47" s="1"/>
  <c r="BU98" i="47" s="1"/>
  <c r="BV5" i="42"/>
  <c r="BY8" i="55"/>
  <c r="BX4" i="2"/>
  <c r="BX19" i="55"/>
  <c r="BX22" i="55" s="1"/>
  <c r="BX21" i="55"/>
  <c r="BX8" i="47" s="1"/>
  <c r="BX26" i="55"/>
  <c r="BX4" i="47"/>
  <c r="BX7" i="55"/>
  <c r="BX4" i="42"/>
  <c r="BX34" i="54"/>
  <c r="BW10" i="47"/>
  <c r="AO9" i="55" l="1"/>
  <c r="BX12" i="55"/>
  <c r="BX13" i="55" s="1"/>
  <c r="AO2" i="7"/>
  <c r="AO2" i="42"/>
  <c r="AO2" i="2"/>
  <c r="AO23" i="55"/>
  <c r="AO6" i="47" s="1"/>
  <c r="AO2" i="5"/>
  <c r="AO2" i="47"/>
  <c r="AO24" i="55"/>
  <c r="AO2" i="6"/>
  <c r="AO27" i="55"/>
  <c r="AO11" i="47" s="1"/>
  <c r="AO31" i="55"/>
  <c r="AO28" i="55"/>
  <c r="AO34" i="55"/>
  <c r="AO30" i="55"/>
  <c r="AO14" i="47" s="1"/>
  <c r="AO32" i="54"/>
  <c r="AP5" i="55"/>
  <c r="AP6" i="55" s="1"/>
  <c r="AN34" i="42"/>
  <c r="AN70" i="42"/>
  <c r="AN52" i="42"/>
  <c r="AN23" i="42"/>
  <c r="BX20" i="55"/>
  <c r="BX7" i="47" s="1"/>
  <c r="BX83" i="47" s="1"/>
  <c r="BV6" i="42"/>
  <c r="BW40" i="47"/>
  <c r="BW36" i="47"/>
  <c r="BX10" i="47"/>
  <c r="BW7" i="42"/>
  <c r="BY26" i="55"/>
  <c r="BY19" i="55"/>
  <c r="BY22" i="55" s="1"/>
  <c r="BY4" i="42"/>
  <c r="BY4" i="47"/>
  <c r="BY21" i="55"/>
  <c r="BY8" i="47" s="1"/>
  <c r="BY7" i="55"/>
  <c r="BY34" i="54"/>
  <c r="BZ8" i="55"/>
  <c r="BY4" i="2"/>
  <c r="BW22" i="47"/>
  <c r="BX3" i="2"/>
  <c r="BX3" i="42"/>
  <c r="BX16" i="55"/>
  <c r="BX3" i="47"/>
  <c r="BX33" i="54"/>
  <c r="BX17" i="55"/>
  <c r="BW97" i="47"/>
  <c r="BW93" i="47"/>
  <c r="BW94" i="47" s="1"/>
  <c r="BX5" i="47"/>
  <c r="BW5" i="42"/>
  <c r="BV95" i="47"/>
  <c r="BV98" i="47" s="1"/>
  <c r="BV37" i="47"/>
  <c r="BV38" i="47" s="1"/>
  <c r="BV41" i="47" s="1"/>
  <c r="BY12" i="55" l="1"/>
  <c r="BY13" i="55" s="1"/>
  <c r="AO12" i="42"/>
  <c r="AO32" i="55"/>
  <c r="AO124" i="5"/>
  <c r="AN60" i="42"/>
  <c r="AN78" i="42"/>
  <c r="AN42" i="42"/>
  <c r="AP31" i="54"/>
  <c r="AP1" i="42"/>
  <c r="AP1" i="47"/>
  <c r="AP1" i="7"/>
  <c r="AP1" i="2"/>
  <c r="AP1" i="5"/>
  <c r="AP1" i="6"/>
  <c r="AO12" i="47"/>
  <c r="AO14" i="5"/>
  <c r="AO12" i="5"/>
  <c r="AO9" i="47"/>
  <c r="BW37" i="47"/>
  <c r="BW38" i="47" s="1"/>
  <c r="BW41" i="47" s="1"/>
  <c r="BX22" i="47"/>
  <c r="BX69" i="47"/>
  <c r="BX5" i="42"/>
  <c r="BW95" i="47"/>
  <c r="BW98" i="47" s="1"/>
  <c r="BZ26" i="55"/>
  <c r="BZ34" i="54"/>
  <c r="BZ4" i="2"/>
  <c r="BZ4" i="42"/>
  <c r="BZ4" i="47"/>
  <c r="BZ7" i="55"/>
  <c r="BZ12" i="55" s="1"/>
  <c r="BZ13" i="55" s="1"/>
  <c r="CA8" i="55"/>
  <c r="BZ19" i="55"/>
  <c r="BZ22" i="55" s="1"/>
  <c r="BZ21" i="55"/>
  <c r="BZ8" i="47" s="1"/>
  <c r="BY33" i="54"/>
  <c r="BY3" i="42"/>
  <c r="BY3" i="47"/>
  <c r="BY16" i="55"/>
  <c r="BY3" i="2"/>
  <c r="BY17" i="55"/>
  <c r="BX97" i="47"/>
  <c r="BX93" i="47"/>
  <c r="BX94" i="47" s="1"/>
  <c r="BW6" i="42"/>
  <c r="BY20" i="55"/>
  <c r="BY7" i="47" s="1"/>
  <c r="BY5" i="47"/>
  <c r="BX40" i="47"/>
  <c r="BX36" i="47"/>
  <c r="BX37" i="47" s="1"/>
  <c r="BX7" i="42"/>
  <c r="BY10" i="47"/>
  <c r="AP9" i="55" l="1"/>
  <c r="AP2" i="2"/>
  <c r="AP32" i="54"/>
  <c r="AP24" i="55"/>
  <c r="AQ5" i="55"/>
  <c r="AQ6" i="55" s="1"/>
  <c r="AP2" i="7"/>
  <c r="AP30" i="55"/>
  <c r="AP14" i="47" s="1"/>
  <c r="AP23" i="55"/>
  <c r="AP6" i="47" s="1"/>
  <c r="AP28" i="55"/>
  <c r="AP2" i="6"/>
  <c r="AP2" i="47"/>
  <c r="AP27" i="55"/>
  <c r="AP11" i="47" s="1"/>
  <c r="AP34" i="55"/>
  <c r="AP2" i="5"/>
  <c r="AP2" i="42"/>
  <c r="AP31" i="55"/>
  <c r="AO23" i="42"/>
  <c r="AO34" i="42"/>
  <c r="AO52" i="42"/>
  <c r="AO70" i="42"/>
  <c r="BX95" i="47"/>
  <c r="BX98" i="47" s="1"/>
  <c r="BY22" i="47"/>
  <c r="BY69" i="47"/>
  <c r="BZ16" i="55"/>
  <c r="BZ3" i="42"/>
  <c r="BZ3" i="47"/>
  <c r="BZ17" i="55"/>
  <c r="BZ3" i="2"/>
  <c r="BZ33" i="54"/>
  <c r="BY97" i="47"/>
  <c r="BY93" i="47"/>
  <c r="BY94" i="47" s="1"/>
  <c r="BY40" i="47"/>
  <c r="BY36" i="47"/>
  <c r="BY37" i="47" s="1"/>
  <c r="BZ5" i="47"/>
  <c r="BZ10" i="47"/>
  <c r="BX6" i="42"/>
  <c r="BY7" i="42"/>
  <c r="CA4" i="42"/>
  <c r="CA26" i="55"/>
  <c r="CA4" i="2"/>
  <c r="CA19" i="55"/>
  <c r="CA22" i="55" s="1"/>
  <c r="CB8" i="55"/>
  <c r="CA4" i="47"/>
  <c r="CA7" i="55"/>
  <c r="CA34" i="54"/>
  <c r="CA21" i="55"/>
  <c r="CA8" i="47" s="1"/>
  <c r="BX38" i="47"/>
  <c r="BX41" i="47" s="1"/>
  <c r="BY83" i="47"/>
  <c r="BY5" i="42"/>
  <c r="BZ20" i="55"/>
  <c r="BZ7" i="47" s="1"/>
  <c r="CA12" i="55" l="1"/>
  <c r="CA13" i="55" s="1"/>
  <c r="AP14" i="5"/>
  <c r="AP12" i="47"/>
  <c r="AQ1" i="7"/>
  <c r="AQ1" i="6"/>
  <c r="AQ1" i="5"/>
  <c r="AQ1" i="42"/>
  <c r="AQ31" i="54"/>
  <c r="AQ1" i="2"/>
  <c r="AQ1" i="47"/>
  <c r="AO42" i="42"/>
  <c r="AO60" i="42"/>
  <c r="AO78" i="42"/>
  <c r="AP32" i="55"/>
  <c r="AP12" i="42"/>
  <c r="AP124" i="5"/>
  <c r="AP12" i="5"/>
  <c r="AP9" i="47"/>
  <c r="CA20" i="55"/>
  <c r="CA7" i="47" s="1"/>
  <c r="CA83" i="47" s="1"/>
  <c r="BZ83" i="47"/>
  <c r="BY6" i="42"/>
  <c r="BZ97" i="47"/>
  <c r="BZ93" i="47"/>
  <c r="BZ94" i="47" s="1"/>
  <c r="CA3" i="47"/>
  <c r="CA16" i="55"/>
  <c r="CA17" i="55"/>
  <c r="CA33" i="54"/>
  <c r="CA3" i="42"/>
  <c r="CA3" i="2"/>
  <c r="BZ36" i="47"/>
  <c r="BZ40" i="47"/>
  <c r="BZ22" i="47"/>
  <c r="BZ69" i="47"/>
  <c r="BY38" i="47"/>
  <c r="BY41" i="47" s="1"/>
  <c r="CA5" i="47"/>
  <c r="BZ7" i="42"/>
  <c r="CB4" i="42"/>
  <c r="CC8" i="55"/>
  <c r="CB34" i="54"/>
  <c r="CB26" i="55"/>
  <c r="CB4" i="47"/>
  <c r="CB4" i="2"/>
  <c r="CB21" i="55"/>
  <c r="CB8" i="47" s="1"/>
  <c r="CB7" i="55"/>
  <c r="CB19" i="55"/>
  <c r="CA10" i="47"/>
  <c r="BY95" i="47"/>
  <c r="BY98" i="47" s="1"/>
  <c r="BZ5" i="42"/>
  <c r="AQ9" i="55" l="1"/>
  <c r="CB12" i="55"/>
  <c r="CB13" i="55" s="1"/>
  <c r="AQ2" i="2"/>
  <c r="AQ34" i="55"/>
  <c r="AQ2" i="47"/>
  <c r="AQ2" i="42"/>
  <c r="AQ2" i="7"/>
  <c r="AR5" i="55"/>
  <c r="AR6" i="55" s="1"/>
  <c r="AQ2" i="6"/>
  <c r="AQ24" i="55"/>
  <c r="AQ27" i="55"/>
  <c r="AQ11" i="47" s="1"/>
  <c r="AQ31" i="55"/>
  <c r="AQ23" i="55"/>
  <c r="AQ6" i="47" s="1"/>
  <c r="AQ30" i="55"/>
  <c r="AQ14" i="47" s="1"/>
  <c r="AQ2" i="5"/>
  <c r="AQ32" i="54"/>
  <c r="AQ28" i="55"/>
  <c r="AP70" i="42"/>
  <c r="AP52" i="42"/>
  <c r="AP34" i="42"/>
  <c r="AP23" i="42"/>
  <c r="CA97" i="47"/>
  <c r="CA93" i="47"/>
  <c r="CA7" i="42"/>
  <c r="CB5" i="47"/>
  <c r="CD8" i="55"/>
  <c r="CC19" i="55"/>
  <c r="CC26" i="55"/>
  <c r="CC7" i="55"/>
  <c r="CC4" i="2"/>
  <c r="CC4" i="47"/>
  <c r="CC34" i="54"/>
  <c r="CC21" i="55"/>
  <c r="CC8" i="47" s="1"/>
  <c r="CC4" i="42"/>
  <c r="CA40" i="47"/>
  <c r="CA36" i="47"/>
  <c r="CA22" i="47"/>
  <c r="CB10" i="47"/>
  <c r="BZ37" i="47"/>
  <c r="BZ38" i="47" s="1"/>
  <c r="BZ41" i="47" s="1"/>
  <c r="BZ6" i="42"/>
  <c r="CB3" i="2"/>
  <c r="CB17" i="55"/>
  <c r="CB3" i="47"/>
  <c r="CB33" i="54"/>
  <c r="CB16" i="55"/>
  <c r="CB3" i="42"/>
  <c r="CB20" i="55"/>
  <c r="CB7" i="47" s="1"/>
  <c r="CB22" i="55"/>
  <c r="CA5" i="42"/>
  <c r="BZ95" i="47"/>
  <c r="BZ98" i="47" s="1"/>
  <c r="CC12" i="55" l="1"/>
  <c r="CC13" i="55" s="1"/>
  <c r="AQ12" i="47"/>
  <c r="AQ14" i="5"/>
  <c r="AP78" i="42"/>
  <c r="AP60" i="42"/>
  <c r="AP42" i="42"/>
  <c r="AQ32" i="55"/>
  <c r="AQ12" i="42"/>
  <c r="AQ124" i="5"/>
  <c r="AR1" i="6"/>
  <c r="AR1" i="42"/>
  <c r="AR1" i="7"/>
  <c r="AR1" i="2"/>
  <c r="AR1" i="47"/>
  <c r="AR1" i="5"/>
  <c r="AR31" i="54"/>
  <c r="AQ12" i="5"/>
  <c r="AQ9" i="47"/>
  <c r="CC20" i="55"/>
  <c r="CC7" i="47" s="1"/>
  <c r="CC83" i="47" s="1"/>
  <c r="CB83" i="47"/>
  <c r="CC10" i="47"/>
  <c r="CB97" i="47"/>
  <c r="CB93" i="47"/>
  <c r="CB94" i="47" s="1"/>
  <c r="CC3" i="42"/>
  <c r="CC3" i="2"/>
  <c r="CC17" i="55"/>
  <c r="CC3" i="47"/>
  <c r="CC16" i="55"/>
  <c r="CC33" i="54"/>
  <c r="CC5" i="47"/>
  <c r="CB40" i="47"/>
  <c r="CB36" i="47"/>
  <c r="CB37" i="47" s="1"/>
  <c r="CA6" i="42"/>
  <c r="CB7" i="42"/>
  <c r="CB22" i="47"/>
  <c r="CB69" i="47"/>
  <c r="CC22" i="55"/>
  <c r="CA37" i="47"/>
  <c r="CA38" i="47" s="1"/>
  <c r="CA41" i="47" s="1"/>
  <c r="CB5" i="42"/>
  <c r="CD19" i="55"/>
  <c r="CD22" i="55" s="1"/>
  <c r="CD26" i="55"/>
  <c r="CD21" i="55"/>
  <c r="CD8" i="47" s="1"/>
  <c r="CD34" i="54"/>
  <c r="CD4" i="2"/>
  <c r="CD4" i="47"/>
  <c r="CD7" i="55"/>
  <c r="CD4" i="42"/>
  <c r="CE8" i="55"/>
  <c r="CA94" i="47"/>
  <c r="CA95" i="47" s="1"/>
  <c r="CA98" i="47" s="1"/>
  <c r="AR9" i="55" l="1"/>
  <c r="CD12" i="55"/>
  <c r="CD13" i="55" s="1"/>
  <c r="AR27" i="55"/>
  <c r="AR11" i="47" s="1"/>
  <c r="AR2" i="6"/>
  <c r="AR2" i="5"/>
  <c r="AR2" i="42"/>
  <c r="AR2" i="7"/>
  <c r="AR2" i="2"/>
  <c r="AR24" i="55"/>
  <c r="AR31" i="55"/>
  <c r="AR28" i="55"/>
  <c r="AR2" i="47"/>
  <c r="AR34" i="55"/>
  <c r="AR32" i="54"/>
  <c r="AR23" i="55"/>
  <c r="AR6" i="47" s="1"/>
  <c r="AS5" i="55"/>
  <c r="AS6" i="55" s="1"/>
  <c r="AR30" i="55"/>
  <c r="AR14" i="47" s="1"/>
  <c r="AQ70" i="42"/>
  <c r="AQ34" i="42"/>
  <c r="AQ52" i="42"/>
  <c r="AQ23" i="42"/>
  <c r="CD5" i="47"/>
  <c r="CD3" i="42"/>
  <c r="CD3" i="2"/>
  <c r="CD3" i="47"/>
  <c r="CD17" i="55"/>
  <c r="CD16" i="55"/>
  <c r="CD33" i="54"/>
  <c r="CB6" i="42"/>
  <c r="CC7" i="42"/>
  <c r="CB95" i="47"/>
  <c r="CB98" i="47" s="1"/>
  <c r="CC5" i="42"/>
  <c r="CC40" i="47"/>
  <c r="CC36" i="47"/>
  <c r="CC97" i="47"/>
  <c r="CC93" i="47"/>
  <c r="CC94" i="47" s="1"/>
  <c r="CE26" i="55"/>
  <c r="CE34" i="54"/>
  <c r="CE21" i="55"/>
  <c r="CE8" i="47" s="1"/>
  <c r="CF8" i="55"/>
  <c r="CE7" i="55"/>
  <c r="CE4" i="47"/>
  <c r="CE19" i="55"/>
  <c r="CE4" i="42"/>
  <c r="CE4" i="2"/>
  <c r="CD20" i="55"/>
  <c r="CD7" i="47" s="1"/>
  <c r="CD10" i="47"/>
  <c r="CB38" i="47"/>
  <c r="CB41" i="47" s="1"/>
  <c r="CC22" i="47"/>
  <c r="CC69" i="47"/>
  <c r="CE12" i="55" l="1"/>
  <c r="CE13" i="55" s="1"/>
  <c r="AQ42" i="42"/>
  <c r="AQ78" i="42"/>
  <c r="AQ60" i="42"/>
  <c r="AS1" i="6"/>
  <c r="AS1" i="7"/>
  <c r="AS1" i="42"/>
  <c r="AS31" i="54"/>
  <c r="AS1" i="5"/>
  <c r="AS1" i="47"/>
  <c r="AS1" i="2"/>
  <c r="AR14" i="5"/>
  <c r="AR12" i="47"/>
  <c r="AR124" i="5"/>
  <c r="AR12" i="42"/>
  <c r="AR32" i="55"/>
  <c r="AR9" i="47"/>
  <c r="AR12" i="5"/>
  <c r="CE20" i="55"/>
  <c r="CE7" i="47" s="1"/>
  <c r="CE83" i="47" s="1"/>
  <c r="CD7" i="42"/>
  <c r="CD22" i="47"/>
  <c r="CD69" i="47"/>
  <c r="CD83" i="47"/>
  <c r="CE22" i="55"/>
  <c r="CC95" i="47"/>
  <c r="CC98" i="47" s="1"/>
  <c r="CE3" i="47"/>
  <c r="CE3" i="42"/>
  <c r="CE17" i="55"/>
  <c r="CE3" i="2"/>
  <c r="CE33" i="54"/>
  <c r="CE16" i="55"/>
  <c r="CC6" i="42"/>
  <c r="CF26" i="55"/>
  <c r="CF19" i="55"/>
  <c r="CF22" i="55" s="1"/>
  <c r="CF21" i="55"/>
  <c r="CF8" i="47" s="1"/>
  <c r="CG8" i="55"/>
  <c r="CF4" i="47"/>
  <c r="CF34" i="54"/>
  <c r="CF7" i="55"/>
  <c r="CF4" i="42"/>
  <c r="CF4" i="2"/>
  <c r="CD97" i="47"/>
  <c r="CD93" i="47"/>
  <c r="CD94" i="47" s="1"/>
  <c r="CE5" i="47"/>
  <c r="CE10" i="47"/>
  <c r="CC37" i="47"/>
  <c r="CC38" i="47" s="1"/>
  <c r="CC41" i="47" s="1"/>
  <c r="CD5" i="42"/>
  <c r="CD40" i="47"/>
  <c r="CD36" i="47"/>
  <c r="AS9" i="55" l="1"/>
  <c r="CF12" i="55"/>
  <c r="CF13" i="55" s="1"/>
  <c r="AR23" i="42"/>
  <c r="AS2" i="6"/>
  <c r="AS27" i="55"/>
  <c r="AS11" i="47" s="1"/>
  <c r="AS2" i="47"/>
  <c r="AS31" i="55"/>
  <c r="AS32" i="54"/>
  <c r="AS2" i="2"/>
  <c r="AS23" i="55"/>
  <c r="AS6" i="47" s="1"/>
  <c r="AS2" i="7"/>
  <c r="AT5" i="55"/>
  <c r="AT6" i="55" s="1"/>
  <c r="AS2" i="5"/>
  <c r="AS28" i="55"/>
  <c r="AS24" i="55"/>
  <c r="AS30" i="55"/>
  <c r="AS14" i="47" s="1"/>
  <c r="AS2" i="42"/>
  <c r="AS34" i="55"/>
  <c r="AR52" i="42"/>
  <c r="AR70" i="42"/>
  <c r="AR34" i="42"/>
  <c r="CF20" i="55"/>
  <c r="CF7" i="47" s="1"/>
  <c r="CF83" i="47" s="1"/>
  <c r="CE7" i="42"/>
  <c r="CD37" i="47"/>
  <c r="CD38" i="47" s="1"/>
  <c r="CD41" i="47" s="1"/>
  <c r="CD95" i="47"/>
  <c r="CD98" i="47" s="1"/>
  <c r="CG34" i="54"/>
  <c r="CH8" i="55"/>
  <c r="CG4" i="47"/>
  <c r="CG4" i="42"/>
  <c r="CG7" i="55"/>
  <c r="CG21" i="55"/>
  <c r="CG8" i="47" s="1"/>
  <c r="CG26" i="55"/>
  <c r="CG4" i="2"/>
  <c r="CG19" i="55"/>
  <c r="CG22" i="55" s="1"/>
  <c r="CF10" i="47"/>
  <c r="CE22" i="47"/>
  <c r="CE97" i="47"/>
  <c r="CE93" i="47"/>
  <c r="CE94" i="47" s="1"/>
  <c r="CF33" i="54"/>
  <c r="CF3" i="2"/>
  <c r="CF17" i="55"/>
  <c r="CF3" i="42"/>
  <c r="CF16" i="55"/>
  <c r="CF3" i="47"/>
  <c r="CD6" i="42"/>
  <c r="CE36" i="47"/>
  <c r="CE37" i="47" s="1"/>
  <c r="CE40" i="47"/>
  <c r="CF5" i="47"/>
  <c r="CE5" i="42"/>
  <c r="CG12" i="55" l="1"/>
  <c r="CG13" i="55" s="1"/>
  <c r="AT1" i="42"/>
  <c r="AT1" i="6"/>
  <c r="AT1" i="5"/>
  <c r="AT1" i="47"/>
  <c r="AT1" i="2"/>
  <c r="AT31" i="54"/>
  <c r="AT1" i="7"/>
  <c r="AR78" i="42"/>
  <c r="AR60" i="42"/>
  <c r="AR42" i="42"/>
  <c r="AS9" i="47"/>
  <c r="AS12" i="5"/>
  <c r="AS14" i="5"/>
  <c r="AS12" i="47"/>
  <c r="AS124" i="5"/>
  <c r="AS12" i="42"/>
  <c r="AS32" i="55"/>
  <c r="CG20" i="55"/>
  <c r="CG7" i="47" s="1"/>
  <c r="CG83" i="47" s="1"/>
  <c r="CF7" i="42"/>
  <c r="CF40" i="47"/>
  <c r="CF36" i="47"/>
  <c r="CF37" i="47" s="1"/>
  <c r="CF5" i="42"/>
  <c r="CG5" i="47"/>
  <c r="CG3" i="47"/>
  <c r="CG3" i="42"/>
  <c r="CG3" i="2"/>
  <c r="CG33" i="54"/>
  <c r="CG16" i="55"/>
  <c r="CG17" i="55"/>
  <c r="CF22" i="47"/>
  <c r="CF69" i="47"/>
  <c r="CF97" i="47"/>
  <c r="CF93" i="47"/>
  <c r="CF94" i="47" s="1"/>
  <c r="CH4" i="47"/>
  <c r="CH4" i="42"/>
  <c r="CH4" i="2"/>
  <c r="CH19" i="55"/>
  <c r="CH22" i="55" s="1"/>
  <c r="CI8" i="55"/>
  <c r="CH34" i="54"/>
  <c r="CH7" i="55"/>
  <c r="CH12" i="55" s="1"/>
  <c r="CH13" i="55" s="1"/>
  <c r="CH26" i="55"/>
  <c r="CH21" i="55"/>
  <c r="CH8" i="47" s="1"/>
  <c r="CE6" i="42"/>
  <c r="CE38" i="47"/>
  <c r="CE41" i="47" s="1"/>
  <c r="CE95" i="47"/>
  <c r="CE98" i="47" s="1"/>
  <c r="CG10" i="47"/>
  <c r="AT9" i="55" l="1"/>
  <c r="AS23" i="42"/>
  <c r="AS70" i="42"/>
  <c r="AS52" i="42"/>
  <c r="AS34" i="42"/>
  <c r="AT34" i="55"/>
  <c r="AT27" i="55"/>
  <c r="AT11" i="47" s="1"/>
  <c r="AT24" i="55"/>
  <c r="AT31" i="55"/>
  <c r="AT2" i="6"/>
  <c r="AT2" i="5"/>
  <c r="AT28" i="55"/>
  <c r="AT2" i="47"/>
  <c r="AU5" i="55"/>
  <c r="AU6" i="55" s="1"/>
  <c r="AT32" i="54"/>
  <c r="AT2" i="7"/>
  <c r="AT2" i="42"/>
  <c r="AT23" i="55"/>
  <c r="AT6" i="47" s="1"/>
  <c r="AT30" i="55"/>
  <c r="AT14" i="47" s="1"/>
  <c r="AT2" i="2"/>
  <c r="CH3" i="2"/>
  <c r="CH17" i="55"/>
  <c r="CH3" i="47"/>
  <c r="CH16" i="55"/>
  <c r="CH33" i="54"/>
  <c r="CH3" i="42"/>
  <c r="CG93" i="47"/>
  <c r="CG97" i="47"/>
  <c r="CH5" i="47"/>
  <c r="CH20" i="55"/>
  <c r="CH7" i="47" s="1"/>
  <c r="CG5" i="42"/>
  <c r="CG22" i="47"/>
  <c r="CG69" i="47"/>
  <c r="CF38" i="47"/>
  <c r="CF41" i="47" s="1"/>
  <c r="CH10" i="47"/>
  <c r="CI26" i="55"/>
  <c r="CI4" i="47"/>
  <c r="CI21" i="55"/>
  <c r="CI8" i="47" s="1"/>
  <c r="CJ8" i="55"/>
  <c r="CI4" i="2"/>
  <c r="CI4" i="42"/>
  <c r="CI34" i="54"/>
  <c r="CI7" i="55"/>
  <c r="CI19" i="55"/>
  <c r="CI22" i="55" s="1"/>
  <c r="CF95" i="47"/>
  <c r="CF98" i="47" s="1"/>
  <c r="CG7" i="42"/>
  <c r="CG40" i="47"/>
  <c r="CG36" i="47"/>
  <c r="CF6" i="42"/>
  <c r="CI12" i="55" l="1"/>
  <c r="CI13" i="55" s="1"/>
  <c r="AU1" i="5"/>
  <c r="AU1" i="2"/>
  <c r="AU31" i="54"/>
  <c r="AU1" i="47"/>
  <c r="AU1" i="7"/>
  <c r="AU1" i="6"/>
  <c r="AU1" i="42"/>
  <c r="AT124" i="5"/>
  <c r="AT32" i="55"/>
  <c r="AT12" i="42"/>
  <c r="AS78" i="42"/>
  <c r="AS42" i="42"/>
  <c r="AS60" i="42"/>
  <c r="AT14" i="5"/>
  <c r="AT12" i="47"/>
  <c r="AT9" i="47"/>
  <c r="AT12" i="5"/>
  <c r="CI10" i="47"/>
  <c r="CH22" i="47"/>
  <c r="CH69" i="47"/>
  <c r="CG37" i="47"/>
  <c r="CG38" i="47" s="1"/>
  <c r="CG41" i="47" s="1"/>
  <c r="CJ4" i="47"/>
  <c r="CJ34" i="54"/>
  <c r="CJ4" i="42"/>
  <c r="CJ7" i="55"/>
  <c r="CJ26" i="55"/>
  <c r="CJ19" i="55"/>
  <c r="CJ22" i="55" s="1"/>
  <c r="CJ21" i="55"/>
  <c r="CJ8" i="47" s="1"/>
  <c r="CK8" i="55"/>
  <c r="CJ4" i="2"/>
  <c r="CG6" i="42"/>
  <c r="CH5" i="42"/>
  <c r="CI3" i="42"/>
  <c r="CI3" i="2"/>
  <c r="CI3" i="47"/>
  <c r="CI17" i="55"/>
  <c r="CI33" i="54"/>
  <c r="CI16" i="55"/>
  <c r="CI5" i="47"/>
  <c r="CH97" i="47"/>
  <c r="CH93" i="47"/>
  <c r="CH94" i="47" s="1"/>
  <c r="CH83" i="47"/>
  <c r="CH40" i="47"/>
  <c r="CH36" i="47"/>
  <c r="CH37" i="47" s="1"/>
  <c r="CI20" i="55"/>
  <c r="CI7" i="47" s="1"/>
  <c r="CG94" i="47"/>
  <c r="CG95" i="47" s="1"/>
  <c r="CG98" i="47" s="1"/>
  <c r="CH7" i="42"/>
  <c r="AU9" i="55" l="1"/>
  <c r="CJ12" i="55"/>
  <c r="CJ13" i="55" s="1"/>
  <c r="AT34" i="42"/>
  <c r="AT70" i="42"/>
  <c r="AT52" i="42"/>
  <c r="AT23" i="42"/>
  <c r="AU2" i="42"/>
  <c r="AU30" i="55"/>
  <c r="AU14" i="47" s="1"/>
  <c r="AU2" i="47"/>
  <c r="AU2" i="6"/>
  <c r="AU27" i="55"/>
  <c r="AU11" i="47" s="1"/>
  <c r="AU23" i="55"/>
  <c r="AU6" i="47" s="1"/>
  <c r="AU2" i="5"/>
  <c r="AU31" i="55"/>
  <c r="AU34" i="55"/>
  <c r="AU2" i="2"/>
  <c r="AU28" i="55"/>
  <c r="AV5" i="55"/>
  <c r="AV6" i="55" s="1"/>
  <c r="AU24" i="55"/>
  <c r="AU2" i="7"/>
  <c r="AU32" i="54"/>
  <c r="CJ20" i="55"/>
  <c r="CJ7" i="47" s="1"/>
  <c r="CJ83" i="47" s="1"/>
  <c r="CI83" i="47"/>
  <c r="CH38" i="47"/>
  <c r="CH41" i="47" s="1"/>
  <c r="CI5" i="42"/>
  <c r="CK4" i="42"/>
  <c r="CK4" i="2"/>
  <c r="CK21" i="55"/>
  <c r="CK8" i="47" s="1"/>
  <c r="CK26" i="55"/>
  <c r="CK34" i="54"/>
  <c r="CK19" i="55"/>
  <c r="CK4" i="47"/>
  <c r="CK7" i="55"/>
  <c r="CL8" i="55"/>
  <c r="CJ10" i="47"/>
  <c r="CI7" i="42"/>
  <c r="CI22" i="47"/>
  <c r="CI97" i="47"/>
  <c r="CI93" i="47"/>
  <c r="CH95" i="47"/>
  <c r="CH98" i="47" s="1"/>
  <c r="CI40" i="47"/>
  <c r="CI36" i="47"/>
  <c r="CH6" i="42"/>
  <c r="CJ5" i="47"/>
  <c r="CJ33" i="54"/>
  <c r="CJ3" i="42"/>
  <c r="CJ3" i="2"/>
  <c r="CJ17" i="55"/>
  <c r="CJ3" i="47"/>
  <c r="CJ16" i="55"/>
  <c r="CK12" i="55" l="1"/>
  <c r="CK13" i="55" s="1"/>
  <c r="AV1" i="6"/>
  <c r="AV1" i="47"/>
  <c r="AV31" i="54"/>
  <c r="AV1" i="5"/>
  <c r="AV1" i="7"/>
  <c r="AV1" i="42"/>
  <c r="AV1" i="2"/>
  <c r="AU124" i="5"/>
  <c r="AU32" i="55"/>
  <c r="AU12" i="42"/>
  <c r="AT60" i="42"/>
  <c r="AT78" i="42"/>
  <c r="AT42" i="42"/>
  <c r="AU12" i="47"/>
  <c r="AU14" i="5"/>
  <c r="AU12" i="5"/>
  <c r="AU9" i="47"/>
  <c r="CK20" i="55"/>
  <c r="CK7" i="47" s="1"/>
  <c r="CK83" i="47" s="1"/>
  <c r="CJ7" i="42"/>
  <c r="CJ93" i="47"/>
  <c r="CJ97" i="47"/>
  <c r="CK5" i="47"/>
  <c r="CI6" i="42"/>
  <c r="CJ40" i="47"/>
  <c r="CJ36" i="47"/>
  <c r="CJ37" i="47" s="1"/>
  <c r="CL4" i="42"/>
  <c r="CL21" i="55"/>
  <c r="CL8" i="47" s="1"/>
  <c r="CL4" i="47"/>
  <c r="CL19" i="55"/>
  <c r="CL34" i="54"/>
  <c r="CL4" i="2"/>
  <c r="CM8" i="55"/>
  <c r="CL7" i="55"/>
  <c r="CL26" i="55"/>
  <c r="CK3" i="47"/>
  <c r="CK3" i="42"/>
  <c r="CK16" i="55"/>
  <c r="CK17" i="55"/>
  <c r="CK3" i="2"/>
  <c r="CK33" i="54"/>
  <c r="CK22" i="55"/>
  <c r="CI37" i="47"/>
  <c r="CI38" i="47" s="1"/>
  <c r="CI41" i="47" s="1"/>
  <c r="CJ5" i="42"/>
  <c r="CK10" i="47"/>
  <c r="CJ22" i="47"/>
  <c r="CJ69" i="47"/>
  <c r="CI94" i="47"/>
  <c r="CI95" i="47" s="1"/>
  <c r="CI98" i="47" s="1"/>
  <c r="AV9" i="55" l="1"/>
  <c r="CL12" i="55"/>
  <c r="CL13" i="55" s="1"/>
  <c r="AU23" i="42"/>
  <c r="AV2" i="5"/>
  <c r="AV27" i="55"/>
  <c r="AV11" i="47" s="1"/>
  <c r="AV2" i="2"/>
  <c r="AW5" i="55"/>
  <c r="AW6" i="55" s="1"/>
  <c r="AV2" i="6"/>
  <c r="AV34" i="55"/>
  <c r="AV23" i="55"/>
  <c r="AV6" i="47" s="1"/>
  <c r="AV30" i="55"/>
  <c r="AV14" i="47" s="1"/>
  <c r="AV32" i="54"/>
  <c r="AV2" i="47"/>
  <c r="AV2" i="7"/>
  <c r="AV24" i="55"/>
  <c r="AV28" i="55"/>
  <c r="AV2" i="42"/>
  <c r="AV31" i="55"/>
  <c r="AU34" i="42"/>
  <c r="AU52" i="42"/>
  <c r="AU70" i="42"/>
  <c r="CL20" i="55"/>
  <c r="CL7" i="47" s="1"/>
  <c r="CL83" i="47" s="1"/>
  <c r="CJ6" i="42"/>
  <c r="CM26" i="55"/>
  <c r="CM7" i="55"/>
  <c r="CN8" i="55"/>
  <c r="CM4" i="47"/>
  <c r="CM21" i="55"/>
  <c r="CM8" i="47" s="1"/>
  <c r="CM34" i="54"/>
  <c r="CM19" i="55"/>
  <c r="CM22" i="55" s="1"/>
  <c r="CM4" i="42"/>
  <c r="CM4" i="2"/>
  <c r="CL5" i="47"/>
  <c r="CK5" i="42"/>
  <c r="CL10" i="47"/>
  <c r="CL22" i="55"/>
  <c r="CJ38" i="47"/>
  <c r="CJ41" i="47" s="1"/>
  <c r="CK97" i="47"/>
  <c r="CK93" i="47"/>
  <c r="CK94" i="47" s="1"/>
  <c r="CK7" i="42"/>
  <c r="CK22" i="47"/>
  <c r="CK69" i="47"/>
  <c r="CL3" i="47"/>
  <c r="CL17" i="55"/>
  <c r="CL16" i="55"/>
  <c r="CL33" i="54"/>
  <c r="CL3" i="42"/>
  <c r="CL3" i="2"/>
  <c r="CK40" i="47"/>
  <c r="CK36" i="47"/>
  <c r="CK37" i="47" s="1"/>
  <c r="CJ94" i="47"/>
  <c r="CJ95" i="47" s="1"/>
  <c r="CJ98" i="47" s="1"/>
  <c r="CM12" i="55" l="1"/>
  <c r="CM13" i="55" s="1"/>
  <c r="AV9" i="47"/>
  <c r="AV12" i="5"/>
  <c r="AW1" i="2"/>
  <c r="AW1" i="47"/>
  <c r="AW1" i="42"/>
  <c r="AW31" i="54"/>
  <c r="AW1" i="6"/>
  <c r="AW1" i="7"/>
  <c r="AW1" i="5"/>
  <c r="AV124" i="5"/>
  <c r="AV32" i="55"/>
  <c r="AV12" i="42"/>
  <c r="AU78" i="42"/>
  <c r="AU60" i="42"/>
  <c r="AU42" i="42"/>
  <c r="AV14" i="5"/>
  <c r="AV12" i="47"/>
  <c r="CM20" i="55"/>
  <c r="CM7" i="47" s="1"/>
  <c r="CM83" i="47" s="1"/>
  <c r="CM10" i="47"/>
  <c r="CL7" i="42"/>
  <c r="CK95" i="47"/>
  <c r="CK98" i="47" s="1"/>
  <c r="CL97" i="47"/>
  <c r="CL93" i="47"/>
  <c r="CL94" i="47" s="1"/>
  <c r="CK6" i="42"/>
  <c r="CK38" i="47"/>
  <c r="CK41" i="47" s="1"/>
  <c r="CL5" i="42"/>
  <c r="CL40" i="47"/>
  <c r="CL36" i="47"/>
  <c r="CM5" i="47"/>
  <c r="CM3" i="42"/>
  <c r="CM16" i="55"/>
  <c r="CM33" i="54"/>
  <c r="CM3" i="47"/>
  <c r="CM17" i="55"/>
  <c r="CM3" i="2"/>
  <c r="CL22" i="47"/>
  <c r="CL69" i="47"/>
  <c r="CN4" i="2"/>
  <c r="CN34" i="54"/>
  <c r="CN4" i="42"/>
  <c r="CN4" i="47"/>
  <c r="CN19" i="55"/>
  <c r="CN22" i="55" s="1"/>
  <c r="CN26" i="55"/>
  <c r="CN7" i="55"/>
  <c r="CO8" i="55"/>
  <c r="CN21" i="55"/>
  <c r="CN8" i="47" s="1"/>
  <c r="AW9" i="55" l="1"/>
  <c r="CN12" i="55"/>
  <c r="CN13" i="55" s="1"/>
  <c r="AV70" i="42"/>
  <c r="AV52" i="42"/>
  <c r="AV34" i="42"/>
  <c r="AV23" i="42"/>
  <c r="AW2" i="7"/>
  <c r="AW24" i="55"/>
  <c r="AW32" i="54"/>
  <c r="AX5" i="55"/>
  <c r="AX6" i="55" s="1"/>
  <c r="AW30" i="55"/>
  <c r="AW14" i="47" s="1"/>
  <c r="AW2" i="47"/>
  <c r="AW2" i="2"/>
  <c r="AW28" i="55"/>
  <c r="AW2" i="5"/>
  <c r="AW2" i="42"/>
  <c r="AW34" i="55"/>
  <c r="AW23" i="55"/>
  <c r="AW6" i="47" s="1"/>
  <c r="AW27" i="55"/>
  <c r="AW11" i="47" s="1"/>
  <c r="AW2" i="6"/>
  <c r="AW31" i="55"/>
  <c r="CM5" i="42"/>
  <c r="CL6" i="42"/>
  <c r="CN10" i="47"/>
  <c r="CL95" i="47"/>
  <c r="CL98" i="47" s="1"/>
  <c r="CN17" i="55"/>
  <c r="CN3" i="2"/>
  <c r="CN3" i="47"/>
  <c r="CN16" i="55"/>
  <c r="CN33" i="54"/>
  <c r="CN3" i="42"/>
  <c r="CL37" i="47"/>
  <c r="CL38" i="47" s="1"/>
  <c r="CL41" i="47" s="1"/>
  <c r="CN20" i="55"/>
  <c r="CN7" i="47" s="1"/>
  <c r="CO4" i="42"/>
  <c r="CO34" i="54"/>
  <c r="CO21" i="55"/>
  <c r="CO8" i="47" s="1"/>
  <c r="CO19" i="55"/>
  <c r="CO22" i="55" s="1"/>
  <c r="CO4" i="47"/>
  <c r="CP8" i="55"/>
  <c r="CO4" i="2"/>
  <c r="CO7" i="55"/>
  <c r="CO26" i="55"/>
  <c r="CN5" i="47"/>
  <c r="CM22" i="47"/>
  <c r="CM7" i="42"/>
  <c r="CM40" i="47"/>
  <c r="CM36" i="47"/>
  <c r="CM37" i="47" s="1"/>
  <c r="CM97" i="47"/>
  <c r="CM93" i="47"/>
  <c r="CM94" i="47" s="1"/>
  <c r="CO12" i="55" l="1"/>
  <c r="CO13" i="55" s="1"/>
  <c r="AW12" i="5"/>
  <c r="AW9" i="47"/>
  <c r="AV60" i="42"/>
  <c r="AV78" i="42"/>
  <c r="AV42" i="42"/>
  <c r="AW124" i="5"/>
  <c r="AW32" i="55"/>
  <c r="AW12" i="42"/>
  <c r="AW12" i="47"/>
  <c r="AW14" i="5"/>
  <c r="AX1" i="5"/>
  <c r="AX1" i="7"/>
  <c r="AX1" i="42"/>
  <c r="AX1" i="47"/>
  <c r="AX31" i="54"/>
  <c r="AX1" i="6"/>
  <c r="AX1" i="2"/>
  <c r="CO20" i="55"/>
  <c r="CO7" i="47" s="1"/>
  <c r="CO83" i="47" s="1"/>
  <c r="CN40" i="47"/>
  <c r="CN36" i="47"/>
  <c r="CN37" i="47" s="1"/>
  <c r="CN5" i="42"/>
  <c r="CM95" i="47"/>
  <c r="CM98" i="47" s="1"/>
  <c r="CO10" i="47"/>
  <c r="CN7" i="42"/>
  <c r="CN93" i="47"/>
  <c r="CN97" i="47"/>
  <c r="CN83" i="47"/>
  <c r="CM38" i="47"/>
  <c r="CM41" i="47" s="1"/>
  <c r="CO17" i="55"/>
  <c r="CO3" i="2"/>
  <c r="CO3" i="42"/>
  <c r="CO3" i="47"/>
  <c r="CO16" i="55"/>
  <c r="CO33" i="54"/>
  <c r="CP4" i="42"/>
  <c r="CQ8" i="55"/>
  <c r="CP34" i="54"/>
  <c r="CP21" i="55"/>
  <c r="CP8" i="47" s="1"/>
  <c r="CP26" i="55"/>
  <c r="CP7" i="55"/>
  <c r="CP12" i="55" s="1"/>
  <c r="CP13" i="55" s="1"/>
  <c r="CP4" i="47"/>
  <c r="CP19" i="55"/>
  <c r="CP4" i="2"/>
  <c r="CO5" i="47"/>
  <c r="CN22" i="47"/>
  <c r="CN69" i="47"/>
  <c r="CM6" i="42"/>
  <c r="AX9" i="55" l="1"/>
  <c r="AW23" i="42"/>
  <c r="AX2" i="47"/>
  <c r="AX34" i="55"/>
  <c r="AX2" i="2"/>
  <c r="AY5" i="55"/>
  <c r="AY6" i="55" s="1"/>
  <c r="AX2" i="5"/>
  <c r="AX31" i="55"/>
  <c r="AX28" i="55"/>
  <c r="AX24" i="55"/>
  <c r="AX2" i="6"/>
  <c r="AX2" i="7"/>
  <c r="AX27" i="55"/>
  <c r="AX11" i="47" s="1"/>
  <c r="AX2" i="42"/>
  <c r="AX32" i="54"/>
  <c r="AX23" i="55"/>
  <c r="AX6" i="47" s="1"/>
  <c r="AX30" i="55"/>
  <c r="AX14" i="47" s="1"/>
  <c r="AW52" i="42"/>
  <c r="AW34" i="42"/>
  <c r="AW70" i="42"/>
  <c r="CP20" i="55"/>
  <c r="CP7" i="47" s="1"/>
  <c r="CP83" i="47" s="1"/>
  <c r="CP5" i="47"/>
  <c r="CO97" i="47"/>
  <c r="CO93" i="47"/>
  <c r="CO94" i="47" s="1"/>
  <c r="CP22" i="55"/>
  <c r="CO22" i="47"/>
  <c r="CO69" i="47"/>
  <c r="CP10" i="47"/>
  <c r="CO40" i="47"/>
  <c r="CO36" i="47"/>
  <c r="CP3" i="47"/>
  <c r="CP17" i="55"/>
  <c r="CP33" i="54"/>
  <c r="CP16" i="55"/>
  <c r="CP3" i="42"/>
  <c r="CP3" i="2"/>
  <c r="CO5" i="42"/>
  <c r="CQ4" i="42"/>
  <c r="CQ4" i="47"/>
  <c r="CQ26" i="55"/>
  <c r="CQ34" i="54"/>
  <c r="CQ4" i="2"/>
  <c r="CQ19" i="55"/>
  <c r="CQ7" i="55"/>
  <c r="CR8" i="55"/>
  <c r="CQ21" i="55"/>
  <c r="CQ8" i="47" s="1"/>
  <c r="CO7" i="42"/>
  <c r="CN94" i="47"/>
  <c r="CN95" i="47" s="1"/>
  <c r="CN98" i="47" s="1"/>
  <c r="CN6" i="42"/>
  <c r="CN38" i="47"/>
  <c r="CN41" i="47" s="1"/>
  <c r="CQ12" i="55" l="1"/>
  <c r="CQ13" i="55" s="1"/>
  <c r="AX14" i="5"/>
  <c r="AX12" i="47"/>
  <c r="AX124" i="5"/>
  <c r="AX12" i="42"/>
  <c r="AX32" i="55"/>
  <c r="AW42" i="42"/>
  <c r="AW60" i="42"/>
  <c r="AW78" i="42"/>
  <c r="AX9" i="47"/>
  <c r="AX12" i="5"/>
  <c r="AY1" i="6"/>
  <c r="AY1" i="47"/>
  <c r="AY31" i="54"/>
  <c r="AY1" i="5"/>
  <c r="AY1" i="7"/>
  <c r="AY1" i="2"/>
  <c r="AY1" i="42"/>
  <c r="CO95" i="47"/>
  <c r="CO98" i="47" s="1"/>
  <c r="CQ16" i="55"/>
  <c r="CQ3" i="47"/>
  <c r="CQ33" i="54"/>
  <c r="CQ3" i="2"/>
  <c r="CQ17" i="55"/>
  <c r="CQ3" i="42"/>
  <c r="CO6" i="42"/>
  <c r="CR4" i="42"/>
  <c r="CR34" i="54"/>
  <c r="CR26" i="55"/>
  <c r="CR4" i="2"/>
  <c r="CR21" i="55"/>
  <c r="CR8" i="47" s="1"/>
  <c r="CS8" i="55"/>
  <c r="CR4" i="47"/>
  <c r="CR7" i="55"/>
  <c r="CR19" i="55"/>
  <c r="CR22" i="55" s="1"/>
  <c r="CQ10" i="47"/>
  <c r="CP5" i="42"/>
  <c r="CP22" i="47"/>
  <c r="CP69" i="47"/>
  <c r="CQ20" i="55"/>
  <c r="CQ7" i="47" s="1"/>
  <c r="CQ5" i="47"/>
  <c r="CP93" i="47"/>
  <c r="CP94" i="47" s="1"/>
  <c r="CP97" i="47"/>
  <c r="CP40" i="47"/>
  <c r="CP36" i="47"/>
  <c r="CQ22" i="55"/>
  <c r="CP7" i="42"/>
  <c r="CO37" i="47"/>
  <c r="CO38" i="47" s="1"/>
  <c r="CO41" i="47" s="1"/>
  <c r="AY9" i="55" l="1"/>
  <c r="CR12" i="55"/>
  <c r="CR13" i="55" s="1"/>
  <c r="AY32" i="54"/>
  <c r="AY30" i="55"/>
  <c r="AY14" i="47" s="1"/>
  <c r="AZ5" i="55"/>
  <c r="AZ6" i="55" s="1"/>
  <c r="AY27" i="55"/>
  <c r="AY11" i="47" s="1"/>
  <c r="AY2" i="7"/>
  <c r="AY23" i="55"/>
  <c r="AY6" i="47" s="1"/>
  <c r="AY2" i="5"/>
  <c r="AY28" i="55"/>
  <c r="AY2" i="47"/>
  <c r="AY2" i="6"/>
  <c r="AY24" i="55"/>
  <c r="AY2" i="42"/>
  <c r="AY34" i="55"/>
  <c r="AY31" i="55"/>
  <c r="AY2" i="2"/>
  <c r="AX23" i="42"/>
  <c r="AX34" i="42"/>
  <c r="AX70" i="42"/>
  <c r="AX52" i="42"/>
  <c r="CP37" i="47"/>
  <c r="CP38" i="47" s="1"/>
  <c r="CP41" i="47" s="1"/>
  <c r="CQ40" i="47"/>
  <c r="CQ36" i="47"/>
  <c r="CR20" i="55"/>
  <c r="CR7" i="47" s="1"/>
  <c r="CQ22" i="47"/>
  <c r="CP95" i="47"/>
  <c r="CP98" i="47" s="1"/>
  <c r="CQ83" i="47"/>
  <c r="CP6" i="42"/>
  <c r="CQ97" i="47"/>
  <c r="CQ93" i="47"/>
  <c r="CQ94" i="47" s="1"/>
  <c r="CR3" i="42"/>
  <c r="CR33" i="54"/>
  <c r="CR3" i="2"/>
  <c r="CR3" i="47"/>
  <c r="CR17" i="55"/>
  <c r="CR16" i="55"/>
  <c r="CR10" i="47"/>
  <c r="CQ7" i="42"/>
  <c r="CS4" i="42"/>
  <c r="CS34" i="54"/>
  <c r="CT8" i="55"/>
  <c r="CS7" i="55"/>
  <c r="CS26" i="55"/>
  <c r="CS4" i="47"/>
  <c r="CS21" i="55"/>
  <c r="CS8" i="47" s="1"/>
  <c r="CS19" i="55"/>
  <c r="CS4" i="2"/>
  <c r="CR5" i="47"/>
  <c r="CQ5" i="42"/>
  <c r="CS12" i="55" l="1"/>
  <c r="CS13" i="55" s="1"/>
  <c r="AY14" i="5"/>
  <c r="AY12" i="47"/>
  <c r="AY9" i="47"/>
  <c r="AY12" i="5"/>
  <c r="AZ1" i="47"/>
  <c r="AZ1" i="6"/>
  <c r="AZ31" i="54"/>
  <c r="AZ1" i="42"/>
  <c r="AZ1" i="7"/>
  <c r="AZ1" i="2"/>
  <c r="AZ1" i="5"/>
  <c r="AX78" i="42"/>
  <c r="AX42" i="42"/>
  <c r="AX60" i="42"/>
  <c r="AY12" i="42"/>
  <c r="AY124" i="5"/>
  <c r="AY32" i="55"/>
  <c r="CS5" i="47"/>
  <c r="CQ6" i="42"/>
  <c r="CT34" i="54"/>
  <c r="CT4" i="2"/>
  <c r="CT21" i="55"/>
  <c r="CT8" i="47" s="1"/>
  <c r="CT4" i="42"/>
  <c r="CU8" i="55"/>
  <c r="CT7" i="55"/>
  <c r="CT26" i="55"/>
  <c r="CT4" i="47"/>
  <c r="CT19" i="55"/>
  <c r="CT22" i="55" s="1"/>
  <c r="CR22" i="47"/>
  <c r="CR69" i="47"/>
  <c r="CS10" i="47"/>
  <c r="CR97" i="47"/>
  <c r="CR93" i="47"/>
  <c r="CR94" i="47" s="1"/>
  <c r="CR7" i="42"/>
  <c r="CQ37" i="47"/>
  <c r="CQ38" i="47" s="1"/>
  <c r="CQ41" i="47" s="1"/>
  <c r="CS20" i="55"/>
  <c r="CS7" i="47" s="1"/>
  <c r="CR36" i="47"/>
  <c r="CR40" i="47"/>
  <c r="CS22" i="55"/>
  <c r="CS17" i="55"/>
  <c r="CS33" i="54"/>
  <c r="CS3" i="2"/>
  <c r="CS3" i="47"/>
  <c r="CS3" i="42"/>
  <c r="CS16" i="55"/>
  <c r="CR5" i="42"/>
  <c r="CQ95" i="47"/>
  <c r="CQ98" i="47" s="1"/>
  <c r="CR83" i="47"/>
  <c r="AZ9" i="55" l="1"/>
  <c r="CT12" i="55"/>
  <c r="CT13" i="55" s="1"/>
  <c r="AZ23" i="55"/>
  <c r="AZ6" i="47" s="1"/>
  <c r="AZ27" i="55"/>
  <c r="AZ11" i="47" s="1"/>
  <c r="AZ2" i="47"/>
  <c r="AZ2" i="7"/>
  <c r="AZ2" i="6"/>
  <c r="BA5" i="55"/>
  <c r="BA6" i="55" s="1"/>
  <c r="AZ24" i="55"/>
  <c r="AZ30" i="55"/>
  <c r="AZ14" i="47" s="1"/>
  <c r="AZ28" i="55"/>
  <c r="AZ2" i="42"/>
  <c r="AZ31" i="55"/>
  <c r="AZ2" i="2"/>
  <c r="AZ32" i="54"/>
  <c r="AZ34" i="55"/>
  <c r="AZ2" i="5"/>
  <c r="AY34" i="42"/>
  <c r="AY70" i="42"/>
  <c r="AY52" i="42"/>
  <c r="AY23" i="42"/>
  <c r="CT20" i="55"/>
  <c r="CT7" i="47" s="1"/>
  <c r="CT83" i="47" s="1"/>
  <c r="CS22" i="47"/>
  <c r="CS69" i="47"/>
  <c r="CR37" i="47"/>
  <c r="CR38" i="47" s="1"/>
  <c r="CR41" i="47" s="1"/>
  <c r="CS5" i="42"/>
  <c r="CS40" i="47"/>
  <c r="CS36" i="47"/>
  <c r="CR6" i="42"/>
  <c r="CS7" i="42"/>
  <c r="CR95" i="47"/>
  <c r="CR98" i="47" s="1"/>
  <c r="CT5" i="47"/>
  <c r="CT3" i="42"/>
  <c r="CT17" i="55"/>
  <c r="CT3" i="47"/>
  <c r="CT3" i="2"/>
  <c r="CT16" i="55"/>
  <c r="CT33" i="54"/>
  <c r="CS83" i="47"/>
  <c r="CS97" i="47"/>
  <c r="CS93" i="47"/>
  <c r="CT10" i="47"/>
  <c r="CU19" i="55"/>
  <c r="CU22" i="55" s="1"/>
  <c r="CV8" i="55"/>
  <c r="CU34" i="54"/>
  <c r="CU7" i="55"/>
  <c r="CU4" i="42"/>
  <c r="CU4" i="2"/>
  <c r="CU26" i="55"/>
  <c r="CU21" i="55"/>
  <c r="CU8" i="47" s="1"/>
  <c r="CU4" i="47"/>
  <c r="CU12" i="55" l="1"/>
  <c r="CU13" i="55" s="1"/>
  <c r="AZ12" i="42"/>
  <c r="AZ124" i="5"/>
  <c r="AZ32" i="55"/>
  <c r="AZ9" i="47"/>
  <c r="AZ12" i="5"/>
  <c r="AY42" i="42"/>
  <c r="AY78" i="42"/>
  <c r="AY60" i="42"/>
  <c r="BA1" i="42"/>
  <c r="BA1" i="47"/>
  <c r="BA1" i="5"/>
  <c r="BA1" i="2"/>
  <c r="BA1" i="7"/>
  <c r="BA31" i="54"/>
  <c r="BA1" i="6"/>
  <c r="AZ12" i="47"/>
  <c r="AZ14" i="5"/>
  <c r="CU20" i="55"/>
  <c r="CU7" i="47" s="1"/>
  <c r="CU83" i="47" s="1"/>
  <c r="CU10" i="47"/>
  <c r="CU3" i="42"/>
  <c r="CU3" i="2"/>
  <c r="CU3" i="47"/>
  <c r="CU17" i="55"/>
  <c r="CU16" i="55"/>
  <c r="CU33" i="54"/>
  <c r="CT93" i="47"/>
  <c r="CT94" i="47" s="1"/>
  <c r="CT97" i="47"/>
  <c r="CV4" i="42"/>
  <c r="CV4" i="47"/>
  <c r="CV26" i="55"/>
  <c r="CW8" i="55"/>
  <c r="CV34" i="54"/>
  <c r="CV21" i="55"/>
  <c r="CV8" i="47" s="1"/>
  <c r="CV4" i="2"/>
  <c r="CV19" i="55"/>
  <c r="CV22" i="55" s="1"/>
  <c r="CV7" i="55"/>
  <c r="CT7" i="42"/>
  <c r="CS37" i="47"/>
  <c r="CS38" i="47" s="1"/>
  <c r="CS41" i="47" s="1"/>
  <c r="CU5" i="47"/>
  <c r="CS94" i="47"/>
  <c r="CS95" i="47" s="1"/>
  <c r="CS98" i="47" s="1"/>
  <c r="CT22" i="47"/>
  <c r="CT69" i="47"/>
  <c r="CS6" i="42"/>
  <c r="CT5" i="42"/>
  <c r="CT36" i="47"/>
  <c r="CT40" i="47"/>
  <c r="BA9" i="55" l="1"/>
  <c r="CV12" i="55"/>
  <c r="CV13" i="55" s="1"/>
  <c r="AZ52" i="42"/>
  <c r="AZ70" i="42"/>
  <c r="AZ34" i="42"/>
  <c r="BA32" i="54"/>
  <c r="BA2" i="5"/>
  <c r="BA2" i="47"/>
  <c r="BA2" i="2"/>
  <c r="BA31" i="55"/>
  <c r="BA27" i="55"/>
  <c r="BA11" i="47" s="1"/>
  <c r="BA2" i="42"/>
  <c r="BA30" i="55"/>
  <c r="BA14" i="47" s="1"/>
  <c r="BA23" i="55"/>
  <c r="BA6" i="47" s="1"/>
  <c r="BB5" i="55"/>
  <c r="BB6" i="55" s="1"/>
  <c r="BA2" i="7"/>
  <c r="BA28" i="55"/>
  <c r="BA2" i="6"/>
  <c r="BA24" i="55"/>
  <c r="BA34" i="55"/>
  <c r="AZ23" i="42"/>
  <c r="CV20" i="55"/>
  <c r="CV7" i="47" s="1"/>
  <c r="CV83" i="47" s="1"/>
  <c r="CV33" i="54"/>
  <c r="CV16" i="55"/>
  <c r="CV17" i="55"/>
  <c r="CV3" i="42"/>
  <c r="CV3" i="2"/>
  <c r="CV3" i="47"/>
  <c r="CU22" i="47"/>
  <c r="CT37" i="47"/>
  <c r="CT38" i="47" s="1"/>
  <c r="CT41" i="47" s="1"/>
  <c r="CT6" i="42"/>
  <c r="CU40" i="47"/>
  <c r="CU36" i="47"/>
  <c r="CV5" i="47"/>
  <c r="CT95" i="47"/>
  <c r="CT98" i="47" s="1"/>
  <c r="CV10" i="47"/>
  <c r="CU5" i="42"/>
  <c r="CU97" i="47"/>
  <c r="CU93" i="47"/>
  <c r="CU94" i="47" s="1"/>
  <c r="CW4" i="2"/>
  <c r="CW4" i="47"/>
  <c r="CW7" i="55"/>
  <c r="CX8" i="55"/>
  <c r="CW19" i="55"/>
  <c r="CW4" i="42"/>
  <c r="CW21" i="55"/>
  <c r="CW8" i="47" s="1"/>
  <c r="CW26" i="55"/>
  <c r="CW34" i="54"/>
  <c r="CU7" i="42"/>
  <c r="CW12" i="55" l="1"/>
  <c r="CW13" i="55" s="1"/>
  <c r="CW20" i="55"/>
  <c r="CW7" i="47" s="1"/>
  <c r="CW83" i="47" s="1"/>
  <c r="AZ42" i="42"/>
  <c r="AZ60" i="42"/>
  <c r="AZ78" i="42"/>
  <c r="BA12" i="47"/>
  <c r="BA14" i="5"/>
  <c r="BA12" i="5"/>
  <c r="BA9" i="47"/>
  <c r="BB1" i="7"/>
  <c r="BB31" i="54"/>
  <c r="BB1" i="42"/>
  <c r="BB1" i="6"/>
  <c r="BB1" i="47"/>
  <c r="BB1" i="5"/>
  <c r="BB1" i="2"/>
  <c r="BA12" i="42"/>
  <c r="BA32" i="55"/>
  <c r="BA124" i="5"/>
  <c r="CU37" i="47"/>
  <c r="CU38" i="47" s="1"/>
  <c r="CU41" i="47" s="1"/>
  <c r="CU6" i="42"/>
  <c r="CV97" i="47"/>
  <c r="CV93" i="47"/>
  <c r="CV94" i="47" s="1"/>
  <c r="CV22" i="47"/>
  <c r="CV69" i="47"/>
  <c r="CW10" i="47"/>
  <c r="CW5" i="47"/>
  <c r="CW3" i="2"/>
  <c r="CW3" i="42"/>
  <c r="CW16" i="55"/>
  <c r="CW17" i="55"/>
  <c r="CW3" i="47"/>
  <c r="CW33" i="54"/>
  <c r="CY8" i="55"/>
  <c r="CX7" i="55"/>
  <c r="CX12" i="55" s="1"/>
  <c r="CX13" i="55" s="1"/>
  <c r="CX26" i="55"/>
  <c r="CX4" i="2"/>
  <c r="CX21" i="55"/>
  <c r="CX8" i="47" s="1"/>
  <c r="CX4" i="42"/>
  <c r="CX4" i="47"/>
  <c r="CX19" i="55"/>
  <c r="CX34" i="54"/>
  <c r="CW22" i="55"/>
  <c r="CU95" i="47"/>
  <c r="CU98" i="47" s="1"/>
  <c r="CV36" i="47"/>
  <c r="CV40" i="47"/>
  <c r="CV5" i="42"/>
  <c r="CV7" i="42"/>
  <c r="BB9" i="55" l="1"/>
  <c r="BB28" i="55"/>
  <c r="BB34" i="55"/>
  <c r="BB30" i="55"/>
  <c r="BB14" i="47" s="1"/>
  <c r="BC5" i="55"/>
  <c r="BC6" i="55" s="1"/>
  <c r="BB2" i="2"/>
  <c r="BB32" i="54"/>
  <c r="BB27" i="55"/>
  <c r="BB11" i="47" s="1"/>
  <c r="BB2" i="47"/>
  <c r="BB2" i="5"/>
  <c r="BB2" i="7"/>
  <c r="BB24" i="55"/>
  <c r="BB2" i="6"/>
  <c r="BB2" i="42"/>
  <c r="BB23" i="55"/>
  <c r="BB6" i="47" s="1"/>
  <c r="BB31" i="55"/>
  <c r="BA23" i="42"/>
  <c r="BA34" i="42"/>
  <c r="BA52" i="42"/>
  <c r="BA70" i="42"/>
  <c r="CX20" i="55"/>
  <c r="CX7" i="47" s="1"/>
  <c r="CX83" i="47" s="1"/>
  <c r="CX3" i="42"/>
  <c r="CX3" i="2"/>
  <c r="CX16" i="55"/>
  <c r="CX33" i="54"/>
  <c r="CX3" i="47"/>
  <c r="CX17" i="55"/>
  <c r="CX5" i="47"/>
  <c r="CX22" i="55"/>
  <c r="CW7" i="42"/>
  <c r="CW36" i="47"/>
  <c r="CW40" i="47"/>
  <c r="CV6" i="42"/>
  <c r="CX10" i="47"/>
  <c r="CY4" i="42"/>
  <c r="CY4" i="47"/>
  <c r="CY26" i="55"/>
  <c r="CY4" i="2"/>
  <c r="CY21" i="55"/>
  <c r="CY8" i="47" s="1"/>
  <c r="CY19" i="55"/>
  <c r="CY22" i="55" s="1"/>
  <c r="CY7" i="55"/>
  <c r="CY34" i="54"/>
  <c r="CZ8" i="55"/>
  <c r="CW22" i="47"/>
  <c r="CW69" i="47"/>
  <c r="CV37" i="47"/>
  <c r="CV38" i="47" s="1"/>
  <c r="CV41" i="47" s="1"/>
  <c r="CW5" i="42"/>
  <c r="CW97" i="47"/>
  <c r="CW93" i="47"/>
  <c r="CW94" i="47" s="1"/>
  <c r="CV95" i="47"/>
  <c r="CV98" i="47" s="1"/>
  <c r="CY12" i="55" l="1"/>
  <c r="CY13" i="55" s="1"/>
  <c r="BB14" i="5"/>
  <c r="BB12" i="47"/>
  <c r="BA42" i="42"/>
  <c r="BA60" i="42"/>
  <c r="BA78" i="42"/>
  <c r="BC31" i="54"/>
  <c r="BC1" i="6"/>
  <c r="BC1" i="5"/>
  <c r="BC1" i="47"/>
  <c r="BC1" i="2"/>
  <c r="BC1" i="7"/>
  <c r="BC1" i="42"/>
  <c r="BB32" i="55"/>
  <c r="BB12" i="42"/>
  <c r="BB124" i="5"/>
  <c r="BB12" i="5"/>
  <c r="BB9" i="47"/>
  <c r="CY20" i="55"/>
  <c r="CY7" i="47" s="1"/>
  <c r="CY83" i="47" s="1"/>
  <c r="CZ4" i="47"/>
  <c r="CZ4" i="2"/>
  <c r="CZ4" i="42"/>
  <c r="CZ7" i="55"/>
  <c r="CZ34" i="54"/>
  <c r="CZ26" i="55"/>
  <c r="CZ19" i="55"/>
  <c r="DA8" i="55"/>
  <c r="CZ21" i="55"/>
  <c r="CZ8" i="47" s="1"/>
  <c r="CY10" i="47"/>
  <c r="CX22" i="47"/>
  <c r="CX69" i="47"/>
  <c r="CX7" i="42"/>
  <c r="CY16" i="55"/>
  <c r="CY33" i="54"/>
  <c r="CY3" i="2"/>
  <c r="CY17" i="55"/>
  <c r="CY3" i="42"/>
  <c r="CY3" i="47"/>
  <c r="CX93" i="47"/>
  <c r="CX94" i="47" s="1"/>
  <c r="CX97" i="47"/>
  <c r="CW6" i="42"/>
  <c r="CW37" i="47"/>
  <c r="CW38" i="47" s="1"/>
  <c r="CW41" i="47" s="1"/>
  <c r="CX36" i="47"/>
  <c r="CX40" i="47"/>
  <c r="CW95" i="47"/>
  <c r="CW98" i="47" s="1"/>
  <c r="CY5" i="47"/>
  <c r="CX5" i="42"/>
  <c r="BC9" i="55" l="1"/>
  <c r="CZ12" i="55"/>
  <c r="CZ13" i="55" s="1"/>
  <c r="BC2" i="5"/>
  <c r="BC2" i="6"/>
  <c r="BC2" i="2"/>
  <c r="BC31" i="55"/>
  <c r="BC32" i="54"/>
  <c r="BC2" i="47"/>
  <c r="BC28" i="55"/>
  <c r="BC34" i="55"/>
  <c r="BC2" i="7"/>
  <c r="BC2" i="42"/>
  <c r="BC30" i="55"/>
  <c r="BC14" i="47" s="1"/>
  <c r="BD5" i="55"/>
  <c r="BD6" i="55" s="1"/>
  <c r="BC27" i="55"/>
  <c r="BC11" i="47" s="1"/>
  <c r="BC24" i="55"/>
  <c r="BC23" i="55"/>
  <c r="BC6" i="47" s="1"/>
  <c r="BB23" i="42"/>
  <c r="BB70" i="42"/>
  <c r="BB52" i="42"/>
  <c r="BB34" i="42"/>
  <c r="CZ20" i="55"/>
  <c r="CZ7" i="47" s="1"/>
  <c r="CZ83" i="47" s="1"/>
  <c r="CZ22" i="55"/>
  <c r="CX6" i="42"/>
  <c r="CY40" i="47"/>
  <c r="CY36" i="47"/>
  <c r="CY37" i="47" s="1"/>
  <c r="DA4" i="42"/>
  <c r="DA7" i="55"/>
  <c r="DA26" i="55"/>
  <c r="DA21" i="55"/>
  <c r="DA8" i="47" s="1"/>
  <c r="DA34" i="54"/>
  <c r="DA19" i="55"/>
  <c r="DA4" i="47"/>
  <c r="DB8" i="55"/>
  <c r="DA4" i="2"/>
  <c r="CX37" i="47"/>
  <c r="CX38" i="47" s="1"/>
  <c r="CX41" i="47" s="1"/>
  <c r="CY7" i="42"/>
  <c r="CX95" i="47"/>
  <c r="CX98" i="47" s="1"/>
  <c r="CZ33" i="54"/>
  <c r="CZ3" i="47"/>
  <c r="CZ16" i="55"/>
  <c r="CZ3" i="42"/>
  <c r="CZ3" i="2"/>
  <c r="CZ17" i="55"/>
  <c r="CY22" i="47"/>
  <c r="CY5" i="42"/>
  <c r="CZ5" i="47"/>
  <c r="CY93" i="47"/>
  <c r="CY94" i="47" s="1"/>
  <c r="CY97" i="47"/>
  <c r="CZ10" i="47"/>
  <c r="DA12" i="55" l="1"/>
  <c r="DA13" i="55" s="1"/>
  <c r="BD31" i="54"/>
  <c r="BD1" i="6"/>
  <c r="BD1" i="2"/>
  <c r="BD1" i="5"/>
  <c r="BD1" i="42"/>
  <c r="BD1" i="47"/>
  <c r="BD1" i="7"/>
  <c r="BC12" i="47"/>
  <c r="BC14" i="5"/>
  <c r="BC124" i="5"/>
  <c r="BC32" i="55"/>
  <c r="BC12" i="42"/>
  <c r="BC12" i="5"/>
  <c r="BC9" i="47"/>
  <c r="BB78" i="42"/>
  <c r="BB42" i="42"/>
  <c r="BB60" i="42"/>
  <c r="DA20" i="55"/>
  <c r="DA7" i="47" s="1"/>
  <c r="DA83" i="47" s="1"/>
  <c r="DA22" i="55"/>
  <c r="CZ93" i="47"/>
  <c r="CZ94" i="47" s="1"/>
  <c r="CZ97" i="47"/>
  <c r="CZ36" i="47"/>
  <c r="CZ37" i="47" s="1"/>
  <c r="CZ40" i="47"/>
  <c r="CZ5" i="42"/>
  <c r="CY95" i="47"/>
  <c r="CY98" i="47" s="1"/>
  <c r="CY6" i="42"/>
  <c r="CZ22" i="47"/>
  <c r="CZ69" i="47"/>
  <c r="DB26" i="55"/>
  <c r="DB4" i="42"/>
  <c r="DB34" i="54"/>
  <c r="DB7" i="55"/>
  <c r="DC8" i="55"/>
  <c r="DB21" i="55"/>
  <c r="DB8" i="47" s="1"/>
  <c r="DB4" i="2"/>
  <c r="DB4" i="47"/>
  <c r="DB19" i="55"/>
  <c r="DA3" i="42"/>
  <c r="DA33" i="54"/>
  <c r="DA16" i="55"/>
  <c r="DA17" i="55"/>
  <c r="DA3" i="47"/>
  <c r="DA3" i="2"/>
  <c r="CY38" i="47"/>
  <c r="CY41" i="47" s="1"/>
  <c r="CZ7" i="42"/>
  <c r="DA5" i="47"/>
  <c r="DA10" i="47"/>
  <c r="BD9" i="55" l="1"/>
  <c r="DB12" i="55"/>
  <c r="DB13" i="55" s="1"/>
  <c r="BC70" i="42"/>
  <c r="BC52" i="42"/>
  <c r="BC34" i="42"/>
  <c r="BC23" i="42"/>
  <c r="BD2" i="42"/>
  <c r="BD27" i="55"/>
  <c r="BD11" i="47" s="1"/>
  <c r="BD28" i="55"/>
  <c r="BD2" i="47"/>
  <c r="BD23" i="55"/>
  <c r="BD6" i="47" s="1"/>
  <c r="BD2" i="7"/>
  <c r="BD2" i="5"/>
  <c r="BD34" i="55"/>
  <c r="BD24" i="55"/>
  <c r="BD32" i="54"/>
  <c r="BD2" i="2"/>
  <c r="BD2" i="6"/>
  <c r="BD31" i="55"/>
  <c r="BD30" i="55"/>
  <c r="BD14" i="47" s="1"/>
  <c r="BE5" i="55"/>
  <c r="BE6" i="55" s="1"/>
  <c r="DB20" i="55"/>
  <c r="DB7" i="47" s="1"/>
  <c r="DB83" i="47" s="1"/>
  <c r="DB22" i="55"/>
  <c r="DA5" i="42"/>
  <c r="DC26" i="55"/>
  <c r="DD8" i="55"/>
  <c r="DC4" i="2"/>
  <c r="DC7" i="55"/>
  <c r="DC19" i="55"/>
  <c r="DC34" i="54"/>
  <c r="DC21" i="55"/>
  <c r="DC8" i="47" s="1"/>
  <c r="DC4" i="42"/>
  <c r="DC4" i="47"/>
  <c r="DB3" i="42"/>
  <c r="DB3" i="2"/>
  <c r="DB3" i="47"/>
  <c r="DB16" i="55"/>
  <c r="DB17" i="55"/>
  <c r="DB33" i="54"/>
  <c r="CZ38" i="47"/>
  <c r="CZ41" i="47" s="1"/>
  <c r="DA93" i="47"/>
  <c r="DA97" i="47"/>
  <c r="DA40" i="47"/>
  <c r="DA36" i="47"/>
  <c r="DA37" i="47" s="1"/>
  <c r="DB10" i="47"/>
  <c r="DA22" i="47"/>
  <c r="DA69" i="47"/>
  <c r="DA7" i="42"/>
  <c r="DB5" i="47"/>
  <c r="CZ6" i="42"/>
  <c r="CZ95" i="47"/>
  <c r="CZ98" i="47" s="1"/>
  <c r="DC12" i="55" l="1"/>
  <c r="DC13" i="55" s="1"/>
  <c r="BE31" i="54"/>
  <c r="BE1" i="2"/>
  <c r="BE1" i="47"/>
  <c r="BE1" i="42"/>
  <c r="BE1" i="7"/>
  <c r="BE1" i="6"/>
  <c r="BE1" i="5"/>
  <c r="BD12" i="47"/>
  <c r="BD14" i="5"/>
  <c r="BD12" i="42"/>
  <c r="BD124" i="5"/>
  <c r="BD32" i="55"/>
  <c r="BD12" i="5"/>
  <c r="BD9" i="47"/>
  <c r="BC78" i="42"/>
  <c r="BC60" i="42"/>
  <c r="BC42" i="42"/>
  <c r="DB97" i="47"/>
  <c r="DB93" i="47"/>
  <c r="DB94" i="47" s="1"/>
  <c r="DB22" i="47"/>
  <c r="DB69" i="47"/>
  <c r="DD19" i="55"/>
  <c r="DD34" i="54"/>
  <c r="DD7" i="55"/>
  <c r="DD4" i="42"/>
  <c r="DE8" i="55"/>
  <c r="DD4" i="2"/>
  <c r="DD26" i="55"/>
  <c r="DD4" i="47"/>
  <c r="DD21" i="55"/>
  <c r="DD8" i="47" s="1"/>
  <c r="DC10" i="47"/>
  <c r="DA6" i="42"/>
  <c r="DA38" i="47"/>
  <c r="DA41" i="47" s="1"/>
  <c r="DB7" i="42"/>
  <c r="DC5" i="47"/>
  <c r="DC20" i="55"/>
  <c r="DC7" i="47" s="1"/>
  <c r="DB5" i="42"/>
  <c r="DC3" i="42"/>
  <c r="DC3" i="2"/>
  <c r="DC3" i="47"/>
  <c r="DC17" i="55"/>
  <c r="DC16" i="55"/>
  <c r="DC33" i="54"/>
  <c r="DB40" i="47"/>
  <c r="DB36" i="47"/>
  <c r="DA94" i="47"/>
  <c r="DA95" i="47" s="1"/>
  <c r="DA98" i="47" s="1"/>
  <c r="DC22" i="55"/>
  <c r="BE9" i="55" l="1"/>
  <c r="DD12" i="55"/>
  <c r="DD13" i="55" s="1"/>
  <c r="BE2" i="5"/>
  <c r="BE34" i="55"/>
  <c r="BE2" i="2"/>
  <c r="BE28" i="55"/>
  <c r="BE2" i="7"/>
  <c r="BE2" i="47"/>
  <c r="BE27" i="55"/>
  <c r="BE11" i="47" s="1"/>
  <c r="BE30" i="55"/>
  <c r="BE14" i="47" s="1"/>
  <c r="BE24" i="55"/>
  <c r="BE31" i="55"/>
  <c r="BE32" i="54"/>
  <c r="BE23" i="55"/>
  <c r="BE6" i="47" s="1"/>
  <c r="BE2" i="42"/>
  <c r="BF5" i="55"/>
  <c r="BF6" i="55" s="1"/>
  <c r="BE2" i="6"/>
  <c r="BD23" i="42"/>
  <c r="BD34" i="42"/>
  <c r="BD70" i="42"/>
  <c r="BD52" i="42"/>
  <c r="DD20" i="55"/>
  <c r="DD7" i="47" s="1"/>
  <c r="DD83" i="47" s="1"/>
  <c r="DB37" i="47"/>
  <c r="DB38" i="47" s="1"/>
  <c r="DB41" i="47" s="1"/>
  <c r="DC22" i="47"/>
  <c r="DC5" i="42"/>
  <c r="DC83" i="47"/>
  <c r="DC97" i="47"/>
  <c r="DC93" i="47"/>
  <c r="DC94" i="47" s="1"/>
  <c r="DD10" i="47"/>
  <c r="DD22" i="55"/>
  <c r="DB95" i="47"/>
  <c r="DB98" i="47" s="1"/>
  <c r="DC7" i="42"/>
  <c r="DD3" i="42"/>
  <c r="DD33" i="54"/>
  <c r="DD3" i="2"/>
  <c r="DD3" i="47"/>
  <c r="DD17" i="55"/>
  <c r="DD16" i="55"/>
  <c r="DB6" i="42"/>
  <c r="DC40" i="47"/>
  <c r="DC36" i="47"/>
  <c r="DE4" i="2"/>
  <c r="DE4" i="47"/>
  <c r="DE7" i="55"/>
  <c r="DF8" i="55"/>
  <c r="DE19" i="55"/>
  <c r="DE22" i="55" s="1"/>
  <c r="DE26" i="55"/>
  <c r="DE34" i="54"/>
  <c r="DE21" i="55"/>
  <c r="DE8" i="47" s="1"/>
  <c r="DE4" i="42"/>
  <c r="DD5" i="47"/>
  <c r="DE12" i="55" l="1"/>
  <c r="DE13" i="55" s="1"/>
  <c r="BE14" i="5"/>
  <c r="BE12" i="47"/>
  <c r="BD42" i="42"/>
  <c r="BD60" i="42"/>
  <c r="BD78" i="42"/>
  <c r="BF31" i="54"/>
  <c r="BF1" i="5"/>
  <c r="BF1" i="7"/>
  <c r="BF1" i="42"/>
  <c r="BF1" i="6"/>
  <c r="BF1" i="2"/>
  <c r="BF1" i="47"/>
  <c r="BE32" i="55"/>
  <c r="BE12" i="42"/>
  <c r="BE124" i="5"/>
  <c r="BE9" i="47"/>
  <c r="BE12" i="5"/>
  <c r="DE20" i="55"/>
  <c r="DE7" i="47" s="1"/>
  <c r="DE83" i="47" s="1"/>
  <c r="DD5" i="42"/>
  <c r="DC6" i="42"/>
  <c r="DD22" i="47"/>
  <c r="DD69" i="47"/>
  <c r="DC95" i="47"/>
  <c r="DC98" i="47" s="1"/>
  <c r="DE10" i="47"/>
  <c r="DG8" i="55"/>
  <c r="DF19" i="55"/>
  <c r="DF22" i="55" s="1"/>
  <c r="DF21" i="55"/>
  <c r="DF8" i="47" s="1"/>
  <c r="DF26" i="55"/>
  <c r="DF4" i="2"/>
  <c r="DF34" i="54"/>
  <c r="DF4" i="47"/>
  <c r="DF7" i="55"/>
  <c r="DF12" i="55" s="1"/>
  <c r="DF13" i="55" s="1"/>
  <c r="DF4" i="42"/>
  <c r="DD97" i="47"/>
  <c r="DD93" i="47"/>
  <c r="DD94" i="47" s="1"/>
  <c r="DD40" i="47"/>
  <c r="DD36" i="47"/>
  <c r="DD37" i="47" s="1"/>
  <c r="DE5" i="47"/>
  <c r="DE3" i="47"/>
  <c r="DE16" i="55"/>
  <c r="DE3" i="2"/>
  <c r="DE17" i="55"/>
  <c r="DE3" i="42"/>
  <c r="DE33" i="54"/>
  <c r="DC37" i="47"/>
  <c r="DC38" i="47" s="1"/>
  <c r="DC41" i="47" s="1"/>
  <c r="DD7" i="42"/>
  <c r="BF9" i="55" l="1"/>
  <c r="BF34" i="55"/>
  <c r="BF2" i="5"/>
  <c r="BF2" i="47"/>
  <c r="BF31" i="55"/>
  <c r="BF2" i="6"/>
  <c r="BG5" i="55"/>
  <c r="BG6" i="55" s="1"/>
  <c r="BF2" i="42"/>
  <c r="BF24" i="55"/>
  <c r="BF27" i="55"/>
  <c r="BF11" i="47" s="1"/>
  <c r="BF28" i="55"/>
  <c r="BF32" i="54"/>
  <c r="BF2" i="7"/>
  <c r="BF2" i="2"/>
  <c r="BF23" i="55"/>
  <c r="BF6" i="47" s="1"/>
  <c r="BF30" i="55"/>
  <c r="BF14" i="47" s="1"/>
  <c r="BE70" i="42"/>
  <c r="BE34" i="42"/>
  <c r="BE52" i="42"/>
  <c r="BE23" i="42"/>
  <c r="DD95" i="47"/>
  <c r="DD98" i="47" s="1"/>
  <c r="DE5" i="42"/>
  <c r="DE22" i="47"/>
  <c r="DE69" i="47"/>
  <c r="DF5" i="47"/>
  <c r="DF17" i="55"/>
  <c r="DF3" i="42"/>
  <c r="DF3" i="47"/>
  <c r="DF3" i="2"/>
  <c r="DF33" i="54"/>
  <c r="DF16" i="55"/>
  <c r="DE40" i="47"/>
  <c r="DE36" i="47"/>
  <c r="DE37" i="47" s="1"/>
  <c r="DF20" i="55"/>
  <c r="DF7" i="47" s="1"/>
  <c r="DF10" i="47"/>
  <c r="DG19" i="55"/>
  <c r="DG22" i="55" s="1"/>
  <c r="DH8" i="55"/>
  <c r="DG34" i="54"/>
  <c r="DG21" i="55"/>
  <c r="DG8" i="47" s="1"/>
  <c r="DG4" i="47"/>
  <c r="DG4" i="42"/>
  <c r="DG26" i="55"/>
  <c r="DG4" i="2"/>
  <c r="DG7" i="55"/>
  <c r="DE7" i="42"/>
  <c r="DD38" i="47"/>
  <c r="DD41" i="47" s="1"/>
  <c r="DE97" i="47"/>
  <c r="DE93" i="47"/>
  <c r="DE94" i="47" s="1"/>
  <c r="DD6" i="42"/>
  <c r="DG12" i="55" l="1"/>
  <c r="DG13" i="55" s="1"/>
  <c r="DG20" i="55"/>
  <c r="DG7" i="47" s="1"/>
  <c r="DG83" i="47" s="1"/>
  <c r="BF12" i="5"/>
  <c r="BF9" i="47"/>
  <c r="BF32" i="55"/>
  <c r="BF12" i="42"/>
  <c r="BF124" i="5"/>
  <c r="BE42" i="42"/>
  <c r="BE60" i="42"/>
  <c r="BE78" i="42"/>
  <c r="BF14" i="5"/>
  <c r="BF12" i="47"/>
  <c r="BG1" i="7"/>
  <c r="BG1" i="42"/>
  <c r="BG1" i="2"/>
  <c r="BG31" i="54"/>
  <c r="BG1" i="47"/>
  <c r="BG1" i="6"/>
  <c r="BG1" i="5"/>
  <c r="DF93" i="47"/>
  <c r="DF94" i="47" s="1"/>
  <c r="DF97" i="47"/>
  <c r="DF22" i="47"/>
  <c r="DF69" i="47"/>
  <c r="DF83" i="47"/>
  <c r="DF5" i="42"/>
  <c r="DG5" i="47"/>
  <c r="DF7" i="42"/>
  <c r="DE6" i="42"/>
  <c r="DG16" i="55"/>
  <c r="DG33" i="54"/>
  <c r="DG3" i="42"/>
  <c r="DG3" i="2"/>
  <c r="DG17" i="55"/>
  <c r="DG3" i="47"/>
  <c r="DH26" i="55"/>
  <c r="DH34" i="54"/>
  <c r="DH7" i="55"/>
  <c r="DI8" i="55"/>
  <c r="DH4" i="2"/>
  <c r="DH21" i="55"/>
  <c r="DH8" i="47" s="1"/>
  <c r="DH4" i="42"/>
  <c r="DH4" i="47"/>
  <c r="DH19" i="55"/>
  <c r="DH22" i="55" s="1"/>
  <c r="DE95" i="47"/>
  <c r="DE98" i="47" s="1"/>
  <c r="DG10" i="47"/>
  <c r="DE38" i="47"/>
  <c r="DE41" i="47" s="1"/>
  <c r="DF40" i="47"/>
  <c r="DF36" i="47"/>
  <c r="BG9" i="55" l="1"/>
  <c r="DH12" i="55"/>
  <c r="DH13" i="55" s="1"/>
  <c r="BF23" i="42"/>
  <c r="BF60" i="42" s="1"/>
  <c r="BG28" i="55"/>
  <c r="BG27" i="55"/>
  <c r="BG11" i="47" s="1"/>
  <c r="BG34" i="55"/>
  <c r="BG2" i="47"/>
  <c r="BG31" i="55"/>
  <c r="BG23" i="55"/>
  <c r="BG6" i="47" s="1"/>
  <c r="BG2" i="7"/>
  <c r="BG30" i="55"/>
  <c r="BG14" i="47" s="1"/>
  <c r="BG32" i="54"/>
  <c r="BG24" i="55"/>
  <c r="BG2" i="6"/>
  <c r="BG2" i="2"/>
  <c r="BG2" i="5"/>
  <c r="BH5" i="55"/>
  <c r="BH6" i="55" s="1"/>
  <c r="BG2" i="42"/>
  <c r="BF70" i="42"/>
  <c r="BF34" i="42"/>
  <c r="BF52" i="42"/>
  <c r="DH20" i="55"/>
  <c r="DH7" i="47" s="1"/>
  <c r="DH83" i="47" s="1"/>
  <c r="DG97" i="47"/>
  <c r="DG93" i="47"/>
  <c r="DG94" i="47" s="1"/>
  <c r="DG22" i="47"/>
  <c r="DG36" i="47"/>
  <c r="DG40" i="47"/>
  <c r="DF6" i="42"/>
  <c r="DH5" i="47"/>
  <c r="DF37" i="47"/>
  <c r="DF38" i="47" s="1"/>
  <c r="DF41" i="47" s="1"/>
  <c r="DI34" i="54"/>
  <c r="DI4" i="42"/>
  <c r="DJ8" i="55"/>
  <c r="DI4" i="2"/>
  <c r="DI7" i="55"/>
  <c r="DI21" i="55"/>
  <c r="DI8" i="47" s="1"/>
  <c r="DI19" i="55"/>
  <c r="DI22" i="55" s="1"/>
  <c r="DI26" i="55"/>
  <c r="DI4" i="47"/>
  <c r="DH17" i="55"/>
  <c r="DH33" i="54"/>
  <c r="DH3" i="42"/>
  <c r="DH16" i="55"/>
  <c r="DH3" i="2"/>
  <c r="DH3" i="47"/>
  <c r="DG7" i="42"/>
  <c r="DH10" i="47"/>
  <c r="DG5" i="42"/>
  <c r="DF95" i="47"/>
  <c r="DF98" i="47" s="1"/>
  <c r="DI12" i="55" l="1"/>
  <c r="DI13" i="55" s="1"/>
  <c r="BF78" i="42"/>
  <c r="BF42" i="42"/>
  <c r="BH1" i="5"/>
  <c r="BH31" i="54"/>
  <c r="BH1" i="47"/>
  <c r="BH1" i="2"/>
  <c r="BH1" i="7"/>
  <c r="BH1" i="42"/>
  <c r="BH1" i="6"/>
  <c r="BG9" i="47"/>
  <c r="BG12" i="5"/>
  <c r="BG124" i="5"/>
  <c r="BG12" i="42"/>
  <c r="BG32" i="55"/>
  <c r="BG14" i="5"/>
  <c r="BG12" i="47"/>
  <c r="DH22" i="47"/>
  <c r="DH69" i="47"/>
  <c r="DI10" i="47"/>
  <c r="DI17" i="55"/>
  <c r="DI3" i="47"/>
  <c r="DI33" i="54"/>
  <c r="DI16" i="55"/>
  <c r="DI3" i="2"/>
  <c r="DI3" i="42"/>
  <c r="DG37" i="47"/>
  <c r="DG38" i="47" s="1"/>
  <c r="DG41" i="47" s="1"/>
  <c r="DG95" i="47"/>
  <c r="DG98" i="47" s="1"/>
  <c r="DG6" i="42"/>
  <c r="DH97" i="47"/>
  <c r="DH93" i="47"/>
  <c r="DH5" i="42"/>
  <c r="DI5" i="47"/>
  <c r="DH7" i="42"/>
  <c r="DI20" i="55"/>
  <c r="DI7" i="47" s="1"/>
  <c r="DJ4" i="42"/>
  <c r="DJ4" i="47"/>
  <c r="DJ19" i="55"/>
  <c r="DJ4" i="2"/>
  <c r="DK8" i="55"/>
  <c r="DJ34" i="54"/>
  <c r="DJ7" i="55"/>
  <c r="DJ26" i="55"/>
  <c r="DJ21" i="55"/>
  <c r="DJ8" i="47" s="1"/>
  <c r="DH40" i="47"/>
  <c r="DH36" i="47"/>
  <c r="BH9" i="55" l="1"/>
  <c r="DJ12" i="55"/>
  <c r="DJ13" i="55" s="1"/>
  <c r="BG23" i="42"/>
  <c r="BG42" i="42" s="1"/>
  <c r="BG52" i="42"/>
  <c r="BG34" i="42"/>
  <c r="BG70" i="42"/>
  <c r="BH2" i="7"/>
  <c r="BH2" i="5"/>
  <c r="BH24" i="55"/>
  <c r="BH2" i="6"/>
  <c r="BH2" i="47"/>
  <c r="BH23" i="55"/>
  <c r="BH6" i="47" s="1"/>
  <c r="BH30" i="55"/>
  <c r="BH14" i="47" s="1"/>
  <c r="BH32" i="54"/>
  <c r="BH2" i="42"/>
  <c r="BH27" i="55"/>
  <c r="BH11" i="47" s="1"/>
  <c r="BH31" i="55"/>
  <c r="BH28" i="55"/>
  <c r="BH2" i="2"/>
  <c r="BH34" i="55"/>
  <c r="BI5" i="55"/>
  <c r="BI6" i="55" s="1"/>
  <c r="DJ20" i="55"/>
  <c r="DJ7" i="47" s="1"/>
  <c r="DJ83" i="47" s="1"/>
  <c r="DH37" i="47"/>
  <c r="DH38" i="47" s="1"/>
  <c r="DH41" i="47" s="1"/>
  <c r="DJ22" i="55"/>
  <c r="DK26" i="55"/>
  <c r="DK7" i="55"/>
  <c r="DL8" i="55"/>
  <c r="DK4" i="47"/>
  <c r="DK21" i="55"/>
  <c r="DK8" i="47" s="1"/>
  <c r="DK4" i="42"/>
  <c r="DK34" i="54"/>
  <c r="DK4" i="2"/>
  <c r="DK19" i="55"/>
  <c r="DI83" i="47"/>
  <c r="DH6" i="42"/>
  <c r="DI7" i="42"/>
  <c r="DI22" i="47"/>
  <c r="DI69" i="47"/>
  <c r="DJ10" i="47"/>
  <c r="DJ3" i="47"/>
  <c r="DJ33" i="54"/>
  <c r="DJ3" i="2"/>
  <c r="DJ17" i="55"/>
  <c r="DJ3" i="42"/>
  <c r="DJ16" i="55"/>
  <c r="DH94" i="47"/>
  <c r="DH95" i="47" s="1"/>
  <c r="DH98" i="47" s="1"/>
  <c r="DJ5" i="47"/>
  <c r="DI36" i="47"/>
  <c r="DI37" i="47" s="1"/>
  <c r="DI40" i="47"/>
  <c r="DI5" i="42"/>
  <c r="DI97" i="47"/>
  <c r="DI93" i="47"/>
  <c r="DK12" i="55" l="1"/>
  <c r="DK13" i="55" s="1"/>
  <c r="BG60" i="42"/>
  <c r="BG78" i="42"/>
  <c r="BH14" i="5"/>
  <c r="BH12" i="47"/>
  <c r="BI1" i="7"/>
  <c r="BI1" i="2"/>
  <c r="BI31" i="54"/>
  <c r="BI1" i="6"/>
  <c r="BI1" i="47"/>
  <c r="BI1" i="42"/>
  <c r="BI1" i="5"/>
  <c r="BH32" i="55"/>
  <c r="BH124" i="5"/>
  <c r="BH12" i="42"/>
  <c r="BH9" i="47"/>
  <c r="BH12" i="5"/>
  <c r="DI94" i="47"/>
  <c r="DI95" i="47" s="1"/>
  <c r="DI98" i="47" s="1"/>
  <c r="DK20" i="55"/>
  <c r="DK7" i="47" s="1"/>
  <c r="DK83" i="47" s="1"/>
  <c r="DJ7" i="42"/>
  <c r="DJ93" i="47"/>
  <c r="DJ94" i="47" s="1"/>
  <c r="DJ97" i="47"/>
  <c r="DK5" i="47"/>
  <c r="DI6" i="42"/>
  <c r="DJ40" i="47"/>
  <c r="DJ36" i="47"/>
  <c r="DJ37" i="47" s="1"/>
  <c r="DJ5" i="42"/>
  <c r="DL4" i="42"/>
  <c r="DL4" i="47"/>
  <c r="DL4" i="2"/>
  <c r="DL26" i="55"/>
  <c r="DL7" i="55"/>
  <c r="DM8" i="55"/>
  <c r="DL19" i="55"/>
  <c r="DL21" i="55"/>
  <c r="DL8" i="47" s="1"/>
  <c r="DL34" i="54"/>
  <c r="DK10" i="47"/>
  <c r="DJ22" i="47"/>
  <c r="DJ69" i="47"/>
  <c r="DK22" i="55"/>
  <c r="DI38" i="47"/>
  <c r="DI41" i="47" s="1"/>
  <c r="DK33" i="54"/>
  <c r="DK3" i="2"/>
  <c r="DK3" i="42"/>
  <c r="DK3" i="47"/>
  <c r="DK17" i="55"/>
  <c r="DK16" i="55"/>
  <c r="BI9" i="55" l="1"/>
  <c r="DL12" i="55"/>
  <c r="DL13" i="55" s="1"/>
  <c r="BH23" i="42"/>
  <c r="BH60" i="42" s="1"/>
  <c r="BI2" i="2"/>
  <c r="BI23" i="55"/>
  <c r="BI6" i="47" s="1"/>
  <c r="BI2" i="6"/>
  <c r="BJ5" i="55"/>
  <c r="BJ6" i="55" s="1"/>
  <c r="BI2" i="5"/>
  <c r="BI24" i="55"/>
  <c r="BI28" i="55"/>
  <c r="BI2" i="47"/>
  <c r="BI32" i="54"/>
  <c r="BI30" i="55"/>
  <c r="BI14" i="47" s="1"/>
  <c r="BI34" i="55"/>
  <c r="BI2" i="42"/>
  <c r="BI31" i="55"/>
  <c r="BI2" i="7"/>
  <c r="BI27" i="55"/>
  <c r="BI11" i="47" s="1"/>
  <c r="BH70" i="42"/>
  <c r="BH34" i="42"/>
  <c r="BH52" i="42"/>
  <c r="DL20" i="55"/>
  <c r="DL7" i="47" s="1"/>
  <c r="DL83" i="47" s="1"/>
  <c r="DL22" i="55"/>
  <c r="DM26" i="55"/>
  <c r="DM34" i="54"/>
  <c r="DM21" i="55"/>
  <c r="DM8" i="47" s="1"/>
  <c r="DM19" i="55"/>
  <c r="DM22" i="55" s="1"/>
  <c r="DM4" i="47"/>
  <c r="DN8" i="55"/>
  <c r="DM4" i="2"/>
  <c r="DM4" i="42"/>
  <c r="DM7" i="55"/>
  <c r="DL10" i="47"/>
  <c r="DJ6" i="42"/>
  <c r="DK97" i="47"/>
  <c r="DK93" i="47"/>
  <c r="DK94" i="47" s="1"/>
  <c r="DJ38" i="47"/>
  <c r="DJ41" i="47" s="1"/>
  <c r="DK40" i="47"/>
  <c r="DK36" i="47"/>
  <c r="DK5" i="42"/>
  <c r="DL5" i="47"/>
  <c r="DL3" i="2"/>
  <c r="DL17" i="55"/>
  <c r="DL3" i="47"/>
  <c r="DL16" i="55"/>
  <c r="DL33" i="54"/>
  <c r="DL3" i="42"/>
  <c r="DJ95" i="47"/>
  <c r="DJ98" i="47" s="1"/>
  <c r="DK7" i="42"/>
  <c r="DK22" i="47"/>
  <c r="DM12" i="55" l="1"/>
  <c r="DM13" i="55" s="1"/>
  <c r="BH42" i="42"/>
  <c r="BH78" i="42"/>
  <c r="BI12" i="42"/>
  <c r="BI124" i="5"/>
  <c r="BI32" i="55"/>
  <c r="BJ1" i="5"/>
  <c r="BJ1" i="7"/>
  <c r="BJ1" i="2"/>
  <c r="BJ1" i="47"/>
  <c r="BJ1" i="6"/>
  <c r="BJ31" i="54"/>
  <c r="BJ1" i="42"/>
  <c r="BI9" i="47"/>
  <c r="BI12" i="5"/>
  <c r="BI14" i="5"/>
  <c r="BI12" i="47"/>
  <c r="DM20" i="55"/>
  <c r="DM7" i="47" s="1"/>
  <c r="DM83" i="47" s="1"/>
  <c r="DL5" i="42"/>
  <c r="DL22" i="47"/>
  <c r="DL69" i="47"/>
  <c r="DK6" i="42"/>
  <c r="DN26" i="55"/>
  <c r="DN21" i="55"/>
  <c r="DN8" i="47" s="1"/>
  <c r="DN4" i="42"/>
  <c r="DN4" i="2"/>
  <c r="DN4" i="47"/>
  <c r="DN19" i="55"/>
  <c r="DO8" i="55"/>
  <c r="DN34" i="54"/>
  <c r="DN7" i="55"/>
  <c r="DM5" i="47"/>
  <c r="DM10" i="47"/>
  <c r="DK37" i="47"/>
  <c r="DK38" i="47" s="1"/>
  <c r="DK41" i="47" s="1"/>
  <c r="DL36" i="47"/>
  <c r="DL40" i="47"/>
  <c r="DL97" i="47"/>
  <c r="DL93" i="47"/>
  <c r="DL94" i="47" s="1"/>
  <c r="DL7" i="42"/>
  <c r="DK95" i="47"/>
  <c r="DK98" i="47" s="1"/>
  <c r="DM3" i="42"/>
  <c r="DM3" i="2"/>
  <c r="DM16" i="55"/>
  <c r="DM33" i="54"/>
  <c r="DM3" i="47"/>
  <c r="DM17" i="55"/>
  <c r="BJ9" i="55" l="1"/>
  <c r="DN12" i="55"/>
  <c r="DN13" i="55" s="1"/>
  <c r="BI23" i="42"/>
  <c r="BI78" i="42" s="1"/>
  <c r="BJ2" i="47"/>
  <c r="BJ34" i="55"/>
  <c r="BJ30" i="55"/>
  <c r="BJ14" i="47" s="1"/>
  <c r="BK5" i="55"/>
  <c r="BK6" i="55" s="1"/>
  <c r="BJ27" i="55"/>
  <c r="BJ11" i="47" s="1"/>
  <c r="BJ28" i="55"/>
  <c r="BJ2" i="5"/>
  <c r="BJ32" i="54"/>
  <c r="BJ2" i="6"/>
  <c r="BJ31" i="55"/>
  <c r="BJ24" i="55"/>
  <c r="BJ2" i="7"/>
  <c r="BJ23" i="55"/>
  <c r="BJ6" i="47" s="1"/>
  <c r="BJ2" i="42"/>
  <c r="BJ2" i="2"/>
  <c r="BI34" i="42"/>
  <c r="BI70" i="42"/>
  <c r="BI52" i="42"/>
  <c r="DN20" i="55"/>
  <c r="DN7" i="47" s="1"/>
  <c r="DN83" i="47" s="1"/>
  <c r="DL95" i="47"/>
  <c r="DL98" i="47" s="1"/>
  <c r="DM97" i="47"/>
  <c r="DM93" i="47"/>
  <c r="DM94" i="47" s="1"/>
  <c r="DN10" i="47"/>
  <c r="DL6" i="42"/>
  <c r="DL37" i="47"/>
  <c r="DL38" i="47" s="1"/>
  <c r="DL41" i="47" s="1"/>
  <c r="DM40" i="47"/>
  <c r="DM36" i="47"/>
  <c r="DP8" i="55"/>
  <c r="DO19" i="55"/>
  <c r="DO4" i="2"/>
  <c r="DO4" i="47"/>
  <c r="DO7" i="55"/>
  <c r="DO4" i="42"/>
  <c r="DO34" i="54"/>
  <c r="DO26" i="55"/>
  <c r="DO21" i="55"/>
  <c r="DO8" i="47" s="1"/>
  <c r="DN5" i="47"/>
  <c r="DN22" i="55"/>
  <c r="DM22" i="47"/>
  <c r="DM69" i="47"/>
  <c r="DM7" i="42"/>
  <c r="DM5" i="42"/>
  <c r="DN16" i="55"/>
  <c r="DN3" i="42"/>
  <c r="DN3" i="2"/>
  <c r="DN33" i="54"/>
  <c r="DN3" i="47"/>
  <c r="DN17" i="55"/>
  <c r="DO12" i="55" l="1"/>
  <c r="DO13" i="55" s="1"/>
  <c r="BI42" i="42"/>
  <c r="BI60" i="42"/>
  <c r="BK1" i="5"/>
  <c r="BK1" i="47"/>
  <c r="BK1" i="42"/>
  <c r="BK1" i="2"/>
  <c r="BK1" i="6"/>
  <c r="BK1" i="7"/>
  <c r="BK31" i="54"/>
  <c r="BJ9" i="47"/>
  <c r="BJ12" i="5"/>
  <c r="BJ32" i="55"/>
  <c r="BJ12" i="42"/>
  <c r="BJ124" i="5"/>
  <c r="BJ14" i="5"/>
  <c r="BJ12" i="47"/>
  <c r="DN22" i="47"/>
  <c r="DN69" i="47"/>
  <c r="DP7" i="55"/>
  <c r="DP4" i="42"/>
  <c r="DQ8" i="55"/>
  <c r="DP4" i="47"/>
  <c r="DP19" i="55"/>
  <c r="DP22" i="55" s="1"/>
  <c r="DP26" i="55"/>
  <c r="DP4" i="2"/>
  <c r="DP34" i="54"/>
  <c r="DP21" i="55"/>
  <c r="DP8" i="47" s="1"/>
  <c r="DN40" i="47"/>
  <c r="DN36" i="47"/>
  <c r="DO10" i="47"/>
  <c r="DO5" i="47"/>
  <c r="DM37" i="47"/>
  <c r="DM38" i="47" s="1"/>
  <c r="DM41" i="47" s="1"/>
  <c r="DM95" i="47"/>
  <c r="DM98" i="47" s="1"/>
  <c r="DN5" i="42"/>
  <c r="DN7" i="42"/>
  <c r="DO20" i="55"/>
  <c r="DO7" i="47" s="1"/>
  <c r="DO16" i="55"/>
  <c r="DO3" i="42"/>
  <c r="DO3" i="47"/>
  <c r="DO3" i="2"/>
  <c r="DO17" i="55"/>
  <c r="DO33" i="54"/>
  <c r="DO22" i="55"/>
  <c r="DM6" i="42"/>
  <c r="DN97" i="47"/>
  <c r="DN93" i="47"/>
  <c r="DN94" i="47" s="1"/>
  <c r="BK9" i="55" l="1"/>
  <c r="DP12" i="55"/>
  <c r="DP13" i="55" s="1"/>
  <c r="BJ23" i="42"/>
  <c r="BJ60" i="42" s="1"/>
  <c r="BJ34" i="42"/>
  <c r="BJ52" i="42"/>
  <c r="BJ70" i="42"/>
  <c r="BK24" i="55"/>
  <c r="BK2" i="42"/>
  <c r="BK2" i="7"/>
  <c r="BK28" i="55"/>
  <c r="BK2" i="47"/>
  <c r="BK2" i="6"/>
  <c r="BK30" i="55"/>
  <c r="BK14" i="47" s="1"/>
  <c r="BK34" i="55"/>
  <c r="BK23" i="55"/>
  <c r="BK6" i="47" s="1"/>
  <c r="BK32" i="54"/>
  <c r="BK31" i="55"/>
  <c r="BK2" i="5"/>
  <c r="BK2" i="2"/>
  <c r="BK27" i="55"/>
  <c r="BK11" i="47" s="1"/>
  <c r="BL5" i="55"/>
  <c r="BL6" i="55" s="1"/>
  <c r="DP20" i="55"/>
  <c r="DP7" i="47" s="1"/>
  <c r="DP83" i="47" s="1"/>
  <c r="DO83" i="47"/>
  <c r="DQ4" i="42"/>
  <c r="DQ7" i="55"/>
  <c r="DQ21" i="55"/>
  <c r="DQ8" i="47" s="1"/>
  <c r="DQ26" i="55"/>
  <c r="DQ4" i="47"/>
  <c r="DQ19" i="55"/>
  <c r="DQ22" i="55" s="1"/>
  <c r="DQ34" i="54"/>
  <c r="DR8" i="55"/>
  <c r="DQ4" i="2"/>
  <c r="DO7" i="42"/>
  <c r="DN6" i="42"/>
  <c r="DP10" i="47"/>
  <c r="DN37" i="47"/>
  <c r="DN38" i="47" s="1"/>
  <c r="DN41" i="47" s="1"/>
  <c r="DN95" i="47"/>
  <c r="DN98" i="47" s="1"/>
  <c r="DO40" i="47"/>
  <c r="DO36" i="47"/>
  <c r="DP5" i="47"/>
  <c r="DP3" i="47"/>
  <c r="DP33" i="54"/>
  <c r="DP16" i="55"/>
  <c r="DP3" i="2"/>
  <c r="DP3" i="42"/>
  <c r="DP17" i="55"/>
  <c r="DO22" i="47"/>
  <c r="DO5" i="42"/>
  <c r="DO97" i="47"/>
  <c r="DO93" i="47"/>
  <c r="DO94" i="47" s="1"/>
  <c r="DQ12" i="55" l="1"/>
  <c r="DQ13" i="55" s="1"/>
  <c r="BJ42" i="42"/>
  <c r="BJ78" i="42"/>
  <c r="BK9" i="47"/>
  <c r="BK12" i="5"/>
  <c r="BK14" i="5"/>
  <c r="BK12" i="47"/>
  <c r="BL1" i="5"/>
  <c r="BL1" i="42"/>
  <c r="BL1" i="2"/>
  <c r="BL1" i="7"/>
  <c r="BL1" i="47"/>
  <c r="BL31" i="54"/>
  <c r="BL1" i="6"/>
  <c r="BK32" i="55"/>
  <c r="BK124" i="5"/>
  <c r="BK12" i="42"/>
  <c r="DQ20" i="55"/>
  <c r="DQ7" i="47" s="1"/>
  <c r="DQ83" i="47" s="1"/>
  <c r="DO95" i="47"/>
  <c r="DO98" i="47" s="1"/>
  <c r="DO6" i="42"/>
  <c r="DP7" i="42"/>
  <c r="DP36" i="47"/>
  <c r="DP40" i="47"/>
  <c r="DO37" i="47"/>
  <c r="DO38" i="47" s="1"/>
  <c r="DO41" i="47" s="1"/>
  <c r="DQ5" i="47"/>
  <c r="DQ3" i="2"/>
  <c r="DQ17" i="55"/>
  <c r="DQ16" i="55"/>
  <c r="DQ33" i="54"/>
  <c r="DQ3" i="47"/>
  <c r="DQ3" i="42"/>
  <c r="DP5" i="42"/>
  <c r="DP22" i="47"/>
  <c r="DP69" i="47"/>
  <c r="DP97" i="47"/>
  <c r="DP93" i="47"/>
  <c r="DQ10" i="47"/>
  <c r="DR4" i="42"/>
  <c r="DR4" i="2"/>
  <c r="DR19" i="55"/>
  <c r="DR22" i="55" s="1"/>
  <c r="DR4" i="47"/>
  <c r="DS8" i="55"/>
  <c r="DR7" i="55"/>
  <c r="DR26" i="55"/>
  <c r="DR34" i="54"/>
  <c r="DR21" i="55"/>
  <c r="DR8" i="47" s="1"/>
  <c r="BL9" i="55" l="1"/>
  <c r="DR12" i="55"/>
  <c r="DR13" i="55" s="1"/>
  <c r="BK23" i="42"/>
  <c r="BK42" i="42" s="1"/>
  <c r="BK34" i="42"/>
  <c r="BK70" i="42"/>
  <c r="BK52" i="42"/>
  <c r="BL2" i="42"/>
  <c r="BL23" i="55"/>
  <c r="BL6" i="47" s="1"/>
  <c r="BL28" i="55"/>
  <c r="BM5" i="55"/>
  <c r="BM6" i="55" s="1"/>
  <c r="BL24" i="55"/>
  <c r="BL2" i="5"/>
  <c r="BL27" i="55"/>
  <c r="BL11" i="47" s="1"/>
  <c r="BL2" i="2"/>
  <c r="BL32" i="54"/>
  <c r="BL2" i="7"/>
  <c r="BL2" i="47"/>
  <c r="BL34" i="55"/>
  <c r="BL30" i="55"/>
  <c r="BL14" i="47" s="1"/>
  <c r="BL2" i="6"/>
  <c r="BL31" i="55"/>
  <c r="DR3" i="42"/>
  <c r="DR17" i="55"/>
  <c r="DR3" i="2"/>
  <c r="DR3" i="47"/>
  <c r="DR16" i="55"/>
  <c r="DR33" i="54"/>
  <c r="DR10" i="47"/>
  <c r="DS4" i="42"/>
  <c r="DS34" i="54"/>
  <c r="DS19" i="55"/>
  <c r="DS22" i="55" s="1"/>
  <c r="DS26" i="55"/>
  <c r="DS7" i="55"/>
  <c r="DT8" i="55"/>
  <c r="DS21" i="55"/>
  <c r="DS8" i="47" s="1"/>
  <c r="DS4" i="2"/>
  <c r="DS4" i="47"/>
  <c r="DR20" i="55"/>
  <c r="DR7" i="47" s="1"/>
  <c r="DQ5" i="42"/>
  <c r="DQ22" i="47"/>
  <c r="DQ69" i="47"/>
  <c r="DQ7" i="42"/>
  <c r="DQ40" i="47"/>
  <c r="DQ36" i="47"/>
  <c r="DP6" i="42"/>
  <c r="DP37" i="47"/>
  <c r="DP38" i="47" s="1"/>
  <c r="DP41" i="47" s="1"/>
  <c r="DQ97" i="47"/>
  <c r="DQ93" i="47"/>
  <c r="DQ94" i="47" s="1"/>
  <c r="DR5" i="47"/>
  <c r="DP94" i="47"/>
  <c r="DP95" i="47" s="1"/>
  <c r="DP98" i="47" s="1"/>
  <c r="DS12" i="55" l="1"/>
  <c r="DS13" i="55" s="1"/>
  <c r="BK78" i="42"/>
  <c r="BK60" i="42"/>
  <c r="BL9" i="47"/>
  <c r="BL12" i="5"/>
  <c r="BM1" i="42"/>
  <c r="BM1" i="6"/>
  <c r="BM1" i="7"/>
  <c r="BM31" i="54"/>
  <c r="BM1" i="47"/>
  <c r="BM1" i="2"/>
  <c r="BM1" i="5"/>
  <c r="BL124" i="5"/>
  <c r="BL12" i="42"/>
  <c r="BL32" i="55"/>
  <c r="BL12" i="47"/>
  <c r="BL14" i="5"/>
  <c r="DS20" i="55"/>
  <c r="DS7" i="47" s="1"/>
  <c r="DS83" i="47" s="1"/>
  <c r="DS3" i="42"/>
  <c r="DS33" i="54"/>
  <c r="DS3" i="2"/>
  <c r="DS3" i="47"/>
  <c r="DS16" i="55"/>
  <c r="DS17" i="55"/>
  <c r="DS5" i="47"/>
  <c r="DR22" i="47"/>
  <c r="DR69" i="47"/>
  <c r="DR40" i="47"/>
  <c r="DR36" i="47"/>
  <c r="DR37" i="47" s="1"/>
  <c r="DQ37" i="47"/>
  <c r="DQ38" i="47" s="1"/>
  <c r="DQ41" i="47" s="1"/>
  <c r="DQ6" i="42"/>
  <c r="DR83" i="47"/>
  <c r="DR97" i="47"/>
  <c r="DR93" i="47"/>
  <c r="DR94" i="47" s="1"/>
  <c r="DR7" i="42"/>
  <c r="DR5" i="42"/>
  <c r="DQ95" i="47"/>
  <c r="DQ98" i="47" s="1"/>
  <c r="DT34" i="54"/>
  <c r="DT7" i="55"/>
  <c r="DT4" i="2"/>
  <c r="DT4" i="42"/>
  <c r="DT26" i="55"/>
  <c r="DT21" i="55"/>
  <c r="DT8" i="47" s="1"/>
  <c r="DU8" i="55"/>
  <c r="DT4" i="47"/>
  <c r="DT19" i="55"/>
  <c r="DT22" i="55" s="1"/>
  <c r="DS10" i="47"/>
  <c r="BM9" i="55" l="1"/>
  <c r="DT12" i="55"/>
  <c r="DT13" i="55" s="1"/>
  <c r="BL23" i="42"/>
  <c r="BL78" i="42" s="1"/>
  <c r="BM34" i="55"/>
  <c r="BM2" i="2"/>
  <c r="BM2" i="42"/>
  <c r="BN5" i="55"/>
  <c r="BN6" i="55" s="1"/>
  <c r="BM27" i="55"/>
  <c r="BM11" i="47" s="1"/>
  <c r="BM2" i="5"/>
  <c r="BM23" i="55"/>
  <c r="BM6" i="47" s="1"/>
  <c r="BM2" i="7"/>
  <c r="BM30" i="55"/>
  <c r="BM14" i="47" s="1"/>
  <c r="BM28" i="55"/>
  <c r="BM2" i="6"/>
  <c r="BM2" i="47"/>
  <c r="BM32" i="54"/>
  <c r="BM24" i="55"/>
  <c r="BM31" i="55"/>
  <c r="BL52" i="42"/>
  <c r="BL70" i="42"/>
  <c r="BL34" i="42"/>
  <c r="DT20" i="55"/>
  <c r="DT7" i="47" s="1"/>
  <c r="DT83" i="47" s="1"/>
  <c r="DT5" i="47"/>
  <c r="DS36" i="47"/>
  <c r="DS37" i="47" s="1"/>
  <c r="DS40" i="47"/>
  <c r="DS22" i="47"/>
  <c r="DT10" i="47"/>
  <c r="DS5" i="42"/>
  <c r="DS97" i="47"/>
  <c r="DS93" i="47"/>
  <c r="DS94" i="47" s="1"/>
  <c r="DU4" i="47"/>
  <c r="DU4" i="2"/>
  <c r="DV8" i="55"/>
  <c r="DU26" i="55"/>
  <c r="DU34" i="54"/>
  <c r="DU21" i="55"/>
  <c r="DU8" i="47" s="1"/>
  <c r="DU19" i="55"/>
  <c r="DU22" i="55" s="1"/>
  <c r="DU4" i="42"/>
  <c r="DU7" i="55"/>
  <c r="DT33" i="54"/>
  <c r="DT16" i="55"/>
  <c r="DT3" i="42"/>
  <c r="DT3" i="47"/>
  <c r="DT17" i="55"/>
  <c r="DT3" i="2"/>
  <c r="DR6" i="42"/>
  <c r="DR95" i="47"/>
  <c r="DR98" i="47" s="1"/>
  <c r="DR38" i="47"/>
  <c r="DR41" i="47" s="1"/>
  <c r="DS7" i="42"/>
  <c r="DU12" i="55" l="1"/>
  <c r="DU13" i="55" s="1"/>
  <c r="DU20" i="55"/>
  <c r="DU7" i="47" s="1"/>
  <c r="DU83" i="47" s="1"/>
  <c r="BL42" i="42"/>
  <c r="BL60" i="42"/>
  <c r="BN1" i="47"/>
  <c r="BN1" i="2"/>
  <c r="BN1" i="5"/>
  <c r="BN1" i="42"/>
  <c r="BN1" i="6"/>
  <c r="BN31" i="54"/>
  <c r="BN1" i="7"/>
  <c r="BM12" i="42"/>
  <c r="BM124" i="5"/>
  <c r="BM32" i="55"/>
  <c r="BM9" i="47"/>
  <c r="BM12" i="5"/>
  <c r="BM14" i="5"/>
  <c r="BM12" i="47"/>
  <c r="DT22" i="47"/>
  <c r="DT69" i="47"/>
  <c r="DT5" i="42"/>
  <c r="DU10" i="47"/>
  <c r="DS6" i="42"/>
  <c r="DT93" i="47"/>
  <c r="DT97" i="47"/>
  <c r="DT7" i="42"/>
  <c r="DU3" i="47"/>
  <c r="DU16" i="55"/>
  <c r="DU33" i="54"/>
  <c r="DU3" i="42"/>
  <c r="DU17" i="55"/>
  <c r="DU3" i="2"/>
  <c r="DU5" i="47"/>
  <c r="DV19" i="55"/>
  <c r="DV22" i="55" s="1"/>
  <c r="DW8" i="55"/>
  <c r="DV4" i="2"/>
  <c r="DV21" i="55"/>
  <c r="DV8" i="47" s="1"/>
  <c r="DV4" i="42"/>
  <c r="DV26" i="55"/>
  <c r="DV34" i="54"/>
  <c r="DV7" i="55"/>
  <c r="DV4" i="47"/>
  <c r="DS95" i="47"/>
  <c r="DS98" i="47" s="1"/>
  <c r="DT36" i="47"/>
  <c r="DT40" i="47"/>
  <c r="DS38" i="47"/>
  <c r="DS41" i="47" s="1"/>
  <c r="BN9" i="55" l="1"/>
  <c r="DV12" i="55"/>
  <c r="DV13" i="55" s="1"/>
  <c r="BM23" i="42"/>
  <c r="BM42" i="42" s="1"/>
  <c r="BN30" i="55"/>
  <c r="BN14" i="47" s="1"/>
  <c r="BN2" i="42"/>
  <c r="BN27" i="55"/>
  <c r="BN11" i="47" s="1"/>
  <c r="BN31" i="55"/>
  <c r="BN28" i="55"/>
  <c r="BO5" i="55"/>
  <c r="BO6" i="55" s="1"/>
  <c r="BN2" i="47"/>
  <c r="BN32" i="54"/>
  <c r="BN2" i="5"/>
  <c r="BN24" i="55"/>
  <c r="BN23" i="55"/>
  <c r="BN6" i="47" s="1"/>
  <c r="BN2" i="7"/>
  <c r="BN2" i="2"/>
  <c r="BN2" i="6"/>
  <c r="BN34" i="55"/>
  <c r="BM70" i="42"/>
  <c r="BM52" i="42"/>
  <c r="BM34" i="42"/>
  <c r="DV3" i="42"/>
  <c r="DV3" i="47"/>
  <c r="DV3" i="2"/>
  <c r="DV17" i="55"/>
  <c r="DV16" i="55"/>
  <c r="DV33" i="54"/>
  <c r="DW19" i="55"/>
  <c r="DW22" i="55" s="1"/>
  <c r="DW26" i="55"/>
  <c r="DW4" i="47"/>
  <c r="DW7" i="55"/>
  <c r="BL10" i="55" s="1"/>
  <c r="BL13" i="55" s="1"/>
  <c r="DW34" i="54"/>
  <c r="DW4" i="42"/>
  <c r="DW4" i="2"/>
  <c r="DW21" i="55"/>
  <c r="DW8" i="47" s="1"/>
  <c r="I74" i="29"/>
  <c r="Q74" i="29"/>
  <c r="J74" i="29"/>
  <c r="P74" i="29"/>
  <c r="L74" i="29"/>
  <c r="D74" i="29"/>
  <c r="F74" i="29"/>
  <c r="K74" i="29"/>
  <c r="O74" i="29"/>
  <c r="M74" i="29"/>
  <c r="N74" i="29"/>
  <c r="R74" i="29"/>
  <c r="E74" i="29"/>
  <c r="G74" i="29"/>
  <c r="H74" i="29"/>
  <c r="DU5" i="42"/>
  <c r="DU7" i="42"/>
  <c r="DT94" i="47"/>
  <c r="DT95" i="47" s="1"/>
  <c r="DT98" i="47" s="1"/>
  <c r="DU97" i="47"/>
  <c r="DU93" i="47"/>
  <c r="DU40" i="47"/>
  <c r="DU36" i="47"/>
  <c r="DV10" i="47"/>
  <c r="DT37" i="47"/>
  <c r="DT38" i="47" s="1"/>
  <c r="DT41" i="47" s="1"/>
  <c r="DV20" i="55"/>
  <c r="DV7" i="47" s="1"/>
  <c r="DV5" i="47"/>
  <c r="DU22" i="47"/>
  <c r="DU69" i="47"/>
  <c r="DT6" i="42"/>
  <c r="G10" i="55" l="1"/>
  <c r="M10" i="55"/>
  <c r="M13" i="55" s="1"/>
  <c r="L10" i="55"/>
  <c r="L13" i="55" s="1"/>
  <c r="AC10" i="55"/>
  <c r="AC13" i="55" s="1"/>
  <c r="Q10" i="55"/>
  <c r="N10" i="55"/>
  <c r="N13" i="55" s="1"/>
  <c r="AA10" i="55"/>
  <c r="AA13" i="55" s="1"/>
  <c r="V10" i="55"/>
  <c r="V13" i="55" s="1"/>
  <c r="AD10" i="55"/>
  <c r="AD13" i="55" s="1"/>
  <c r="AG10" i="55"/>
  <c r="AG13" i="55" s="1"/>
  <c r="S10" i="55"/>
  <c r="S13" i="55" s="1"/>
  <c r="Y10" i="55"/>
  <c r="Y13" i="55" s="1"/>
  <c r="T10" i="55"/>
  <c r="T13" i="55" s="1"/>
  <c r="I10" i="55"/>
  <c r="I13" i="55" s="1"/>
  <c r="AF10" i="55"/>
  <c r="AF13" i="55" s="1"/>
  <c r="R10" i="55"/>
  <c r="R13" i="55" s="1"/>
  <c r="AE10" i="55"/>
  <c r="AE13" i="55" s="1"/>
  <c r="P10" i="55"/>
  <c r="P13" i="55" s="1"/>
  <c r="AB10" i="55"/>
  <c r="AB13" i="55" s="1"/>
  <c r="Z10" i="55"/>
  <c r="Z13" i="55" s="1"/>
  <c r="K10" i="55"/>
  <c r="K13" i="55" s="1"/>
  <c r="H10" i="55"/>
  <c r="H13" i="55" s="1"/>
  <c r="U10" i="55"/>
  <c r="U13" i="55" s="1"/>
  <c r="AI10" i="55"/>
  <c r="AI13" i="55" s="1"/>
  <c r="X10" i="55"/>
  <c r="X13" i="55" s="1"/>
  <c r="W10" i="55"/>
  <c r="W13" i="55" s="1"/>
  <c r="J10" i="55"/>
  <c r="J13" i="55" s="1"/>
  <c r="O10" i="55"/>
  <c r="O13" i="55" s="1"/>
  <c r="AJ10" i="55"/>
  <c r="AJ13" i="55" s="1"/>
  <c r="AH10" i="55"/>
  <c r="AH13" i="55" s="1"/>
  <c r="AK10" i="55"/>
  <c r="AK13" i="55" s="1"/>
  <c r="AL10" i="55"/>
  <c r="AL13" i="55" s="1"/>
  <c r="AM10" i="55"/>
  <c r="AM13" i="55" s="1"/>
  <c r="AO10" i="55"/>
  <c r="AO13" i="55" s="1"/>
  <c r="AN10" i="55"/>
  <c r="AN13" i="55" s="1"/>
  <c r="AP10" i="55"/>
  <c r="AP13" i="55" s="1"/>
  <c r="AQ10" i="55"/>
  <c r="AR10" i="55"/>
  <c r="AR13" i="55" s="1"/>
  <c r="AS10" i="55"/>
  <c r="AS13" i="55" s="1"/>
  <c r="AT10" i="55"/>
  <c r="AT13" i="55" s="1"/>
  <c r="AU10" i="55"/>
  <c r="AU13" i="55" s="1"/>
  <c r="AW10" i="55"/>
  <c r="AV10" i="55"/>
  <c r="AY10" i="55"/>
  <c r="AY13" i="55" s="1"/>
  <c r="AX10" i="55"/>
  <c r="AZ10" i="55"/>
  <c r="BA10" i="55"/>
  <c r="BC10" i="55"/>
  <c r="BB10" i="55"/>
  <c r="BD10" i="55"/>
  <c r="BE10" i="55"/>
  <c r="BG10" i="55"/>
  <c r="BF10" i="55"/>
  <c r="BI10" i="55"/>
  <c r="BH10" i="55"/>
  <c r="BM10" i="55"/>
  <c r="BK10" i="55"/>
  <c r="BJ10" i="55"/>
  <c r="DW12" i="55"/>
  <c r="DW13" i="55" s="1"/>
  <c r="BL15" i="55"/>
  <c r="BL5" i="2" s="1"/>
  <c r="D87" i="29"/>
  <c r="BM60" i="42"/>
  <c r="BM78" i="42"/>
  <c r="BN12" i="47"/>
  <c r="BN14" i="5"/>
  <c r="BN12" i="42"/>
  <c r="BN124" i="5"/>
  <c r="BN32" i="55"/>
  <c r="BN12" i="5"/>
  <c r="BN9" i="47"/>
  <c r="BO1" i="5"/>
  <c r="BO1" i="2"/>
  <c r="BO1" i="47"/>
  <c r="BO1" i="6"/>
  <c r="BO1" i="42"/>
  <c r="BO1" i="7"/>
  <c r="BO31" i="54"/>
  <c r="DW20" i="55"/>
  <c r="DW7" i="47" s="1"/>
  <c r="DW83" i="47" s="1"/>
  <c r="DW5" i="47"/>
  <c r="DW17" i="55"/>
  <c r="DW3" i="47"/>
  <c r="DW16" i="55"/>
  <c r="DW3" i="42"/>
  <c r="DW3" i="2"/>
  <c r="DW33" i="54"/>
  <c r="DV22" i="47"/>
  <c r="DV69" i="47"/>
  <c r="DU94" i="47"/>
  <c r="DU95" i="47" s="1"/>
  <c r="DU98" i="47" s="1"/>
  <c r="DV7" i="42"/>
  <c r="DV83" i="47"/>
  <c r="DV40" i="47"/>
  <c r="DV36" i="47"/>
  <c r="DV37" i="47" s="1"/>
  <c r="DV97" i="47"/>
  <c r="DV93" i="47"/>
  <c r="DU6" i="42"/>
  <c r="DW10" i="47"/>
  <c r="DV5" i="42"/>
  <c r="DU37" i="47"/>
  <c r="DU38" i="47" s="1"/>
  <c r="DU41" i="47" s="1"/>
  <c r="AU15" i="55" l="1"/>
  <c r="AU5" i="2" s="1"/>
  <c r="AP15" i="55"/>
  <c r="AP5" i="2" s="1"/>
  <c r="AY15" i="55"/>
  <c r="AY5" i="2" s="1"/>
  <c r="BO9" i="55"/>
  <c r="BO10" i="55" s="1"/>
  <c r="BO13" i="55" s="1"/>
  <c r="BJ15" i="55"/>
  <c r="BJ5" i="2" s="1"/>
  <c r="BJ13" i="55"/>
  <c r="BJ6" i="42" s="1"/>
  <c r="BK15" i="55"/>
  <c r="BK5" i="2" s="1"/>
  <c r="BK13" i="55"/>
  <c r="BK6" i="6" s="1"/>
  <c r="BM15" i="55"/>
  <c r="BM5" i="2" s="1"/>
  <c r="BM13" i="55"/>
  <c r="BM6" i="6" s="1"/>
  <c r="BG15" i="55"/>
  <c r="BG5" i="2" s="1"/>
  <c r="BG13" i="55"/>
  <c r="BG6" i="6" s="1"/>
  <c r="BI15" i="55"/>
  <c r="BI5" i="2" s="1"/>
  <c r="BI13" i="55"/>
  <c r="BI6" i="42" s="1"/>
  <c r="BF15" i="55"/>
  <c r="BF5" i="2" s="1"/>
  <c r="BF13" i="55"/>
  <c r="BF6" i="5" s="1"/>
  <c r="AM15" i="55"/>
  <c r="AM5" i="2" s="1"/>
  <c r="BH15" i="55"/>
  <c r="BH5" i="2" s="1"/>
  <c r="BH13" i="55"/>
  <c r="BH6" i="5" s="1"/>
  <c r="BB15" i="55"/>
  <c r="BB5" i="2" s="1"/>
  <c r="BB13" i="55"/>
  <c r="BB6" i="5" s="1"/>
  <c r="AX15" i="55"/>
  <c r="AX5" i="2" s="1"/>
  <c r="AX13" i="55"/>
  <c r="AX6" i="5" s="1"/>
  <c r="AZ15" i="55"/>
  <c r="AZ5" i="2" s="1"/>
  <c r="AZ13" i="55"/>
  <c r="AZ6" i="5" s="1"/>
  <c r="AW15" i="55"/>
  <c r="AW5" i="2" s="1"/>
  <c r="AW13" i="55"/>
  <c r="AW6" i="42" s="1"/>
  <c r="BC15" i="55"/>
  <c r="BC5" i="2" s="1"/>
  <c r="BC13" i="55"/>
  <c r="BC6" i="5" s="1"/>
  <c r="BD15" i="55"/>
  <c r="BD5" i="2" s="1"/>
  <c r="BD13" i="55"/>
  <c r="BD6" i="42" s="1"/>
  <c r="BE15" i="55"/>
  <c r="BE5" i="2" s="1"/>
  <c r="BE13" i="55"/>
  <c r="BE6" i="42" s="1"/>
  <c r="BA15" i="55"/>
  <c r="BA5" i="2" s="1"/>
  <c r="BA13" i="55"/>
  <c r="BA6" i="5" s="1"/>
  <c r="AV15" i="55"/>
  <c r="AV5" i="2" s="1"/>
  <c r="AV13" i="55"/>
  <c r="AV6" i="6" s="1"/>
  <c r="AN15" i="55"/>
  <c r="AN5" i="2" s="1"/>
  <c r="AS15" i="55"/>
  <c r="AS5" i="2" s="1"/>
  <c r="AO15" i="55"/>
  <c r="AO5" i="2" s="1"/>
  <c r="AQ15" i="55"/>
  <c r="AQ5" i="2" s="1"/>
  <c r="AQ13" i="55"/>
  <c r="AQ6" i="42" s="1"/>
  <c r="Q15" i="55"/>
  <c r="Q5" i="2" s="1"/>
  <c r="Q13" i="55"/>
  <c r="Q6" i="6" s="1"/>
  <c r="AI15" i="55"/>
  <c r="AI5" i="2" s="1"/>
  <c r="R15" i="55"/>
  <c r="R5" i="2" s="1"/>
  <c r="V15" i="55"/>
  <c r="V5" i="2" s="1"/>
  <c r="AK15" i="55"/>
  <c r="AK5" i="2" s="1"/>
  <c r="U15" i="55"/>
  <c r="U5" i="2" s="1"/>
  <c r="AF15" i="55"/>
  <c r="AF5" i="2" s="1"/>
  <c r="AA15" i="55"/>
  <c r="AA5" i="2" s="1"/>
  <c r="AH15" i="55"/>
  <c r="AH5" i="2" s="1"/>
  <c r="H15" i="55"/>
  <c r="H5" i="2" s="1"/>
  <c r="I15" i="55"/>
  <c r="I5" i="2" s="1"/>
  <c r="N15" i="55"/>
  <c r="N5" i="2" s="1"/>
  <c r="AJ15" i="55"/>
  <c r="AJ5" i="2" s="1"/>
  <c r="K15" i="55"/>
  <c r="K5" i="2" s="1"/>
  <c r="T15" i="55"/>
  <c r="T5" i="2" s="1"/>
  <c r="O15" i="55"/>
  <c r="O5" i="2" s="1"/>
  <c r="Z15" i="55"/>
  <c r="Z5" i="2" s="1"/>
  <c r="Y15" i="55"/>
  <c r="Y5" i="2" s="1"/>
  <c r="AC15" i="55"/>
  <c r="AC5" i="2" s="1"/>
  <c r="J15" i="55"/>
  <c r="J5" i="2" s="1"/>
  <c r="AB15" i="55"/>
  <c r="AB5" i="2" s="1"/>
  <c r="S15" i="55"/>
  <c r="S5" i="2" s="1"/>
  <c r="L15" i="55"/>
  <c r="L5" i="2" s="1"/>
  <c r="W15" i="55"/>
  <c r="W5" i="2" s="1"/>
  <c r="P15" i="55"/>
  <c r="P5" i="2" s="1"/>
  <c r="AG15" i="55"/>
  <c r="AG5" i="2" s="1"/>
  <c r="M15" i="55"/>
  <c r="M5" i="2" s="1"/>
  <c r="X15" i="55"/>
  <c r="X5" i="2" s="1"/>
  <c r="AE15" i="55"/>
  <c r="AE5" i="2" s="1"/>
  <c r="AD15" i="55"/>
  <c r="AD5" i="2" s="1"/>
  <c r="AT15" i="55"/>
  <c r="AT5" i="2" s="1"/>
  <c r="AL6" i="5"/>
  <c r="AL15" i="55"/>
  <c r="AL5" i="2" s="1"/>
  <c r="AR6" i="42"/>
  <c r="AR15" i="55"/>
  <c r="AR5" i="2" s="1"/>
  <c r="S74" i="29"/>
  <c r="BI6" i="6"/>
  <c r="BL6" i="6"/>
  <c r="BL6" i="5"/>
  <c r="BL6" i="42"/>
  <c r="BN23" i="42"/>
  <c r="BN78" i="42" s="1"/>
  <c r="BN52" i="42"/>
  <c r="BN70" i="42"/>
  <c r="BN34" i="42"/>
  <c r="BO2" i="6"/>
  <c r="BO28" i="55"/>
  <c r="BO27" i="55"/>
  <c r="BO11" i="47" s="1"/>
  <c r="BO31" i="55"/>
  <c r="BO2" i="5"/>
  <c r="BO2" i="7"/>
  <c r="BO2" i="42"/>
  <c r="BP5" i="55"/>
  <c r="BP6" i="55" s="1"/>
  <c r="BO23" i="55"/>
  <c r="BO6" i="47" s="1"/>
  <c r="BO30" i="55"/>
  <c r="BO14" i="47" s="1"/>
  <c r="BO2" i="47"/>
  <c r="BO34" i="55"/>
  <c r="BO24" i="55"/>
  <c r="BO2" i="2"/>
  <c r="BO32" i="54"/>
  <c r="AU6" i="5"/>
  <c r="AU6" i="42"/>
  <c r="AU6" i="6"/>
  <c r="AP6" i="42"/>
  <c r="AP6" i="5"/>
  <c r="AP6" i="6"/>
  <c r="AH6" i="6"/>
  <c r="AH6" i="5"/>
  <c r="AH6" i="42"/>
  <c r="AD6" i="5"/>
  <c r="AD6" i="6"/>
  <c r="AD6" i="42"/>
  <c r="Z6" i="6"/>
  <c r="Z6" i="5"/>
  <c r="Z6" i="42"/>
  <c r="V6" i="5"/>
  <c r="V6" i="6"/>
  <c r="V6" i="42"/>
  <c r="R6" i="6"/>
  <c r="R6" i="5"/>
  <c r="R6" i="42"/>
  <c r="O6" i="6"/>
  <c r="O6" i="5"/>
  <c r="O6" i="42"/>
  <c r="DW5" i="42"/>
  <c r="DW7" i="42"/>
  <c r="DW36" i="47"/>
  <c r="DW40" i="47"/>
  <c r="AY6" i="42"/>
  <c r="AY6" i="6"/>
  <c r="AY6" i="5"/>
  <c r="AT6" i="6"/>
  <c r="AT6" i="5"/>
  <c r="AT6" i="42"/>
  <c r="AM6" i="5"/>
  <c r="AM6" i="6"/>
  <c r="AM6" i="42"/>
  <c r="AI6" i="6"/>
  <c r="AI6" i="5"/>
  <c r="AI6" i="42"/>
  <c r="AE6" i="5"/>
  <c r="AE6" i="42"/>
  <c r="AE6" i="6"/>
  <c r="AA6" i="42"/>
  <c r="AA6" i="6"/>
  <c r="AA6" i="5"/>
  <c r="W6" i="42"/>
  <c r="W6" i="5"/>
  <c r="W6" i="6"/>
  <c r="S6" i="42"/>
  <c r="S6" i="5"/>
  <c r="S6" i="6"/>
  <c r="N6" i="6"/>
  <c r="N6" i="5"/>
  <c r="N6" i="42"/>
  <c r="DW22" i="47"/>
  <c r="DV6" i="42"/>
  <c r="DV38" i="47"/>
  <c r="DV41" i="47" s="1"/>
  <c r="AS6" i="42"/>
  <c r="AS6" i="5"/>
  <c r="AS6" i="6"/>
  <c r="AO6" i="42"/>
  <c r="AO6" i="6"/>
  <c r="AO6" i="5"/>
  <c r="AK6" i="5"/>
  <c r="AK6" i="6"/>
  <c r="AK6" i="42"/>
  <c r="AF6" i="6"/>
  <c r="AF6" i="5"/>
  <c r="AF6" i="42"/>
  <c r="AB6" i="42"/>
  <c r="AB6" i="6"/>
  <c r="AB6" i="5"/>
  <c r="X6" i="6"/>
  <c r="X6" i="5"/>
  <c r="X6" i="42"/>
  <c r="T6" i="5"/>
  <c r="T6" i="6"/>
  <c r="T6" i="42"/>
  <c r="P6" i="6"/>
  <c r="P6" i="5"/>
  <c r="P6" i="42"/>
  <c r="M6" i="42"/>
  <c r="M6" i="6"/>
  <c r="M6" i="5"/>
  <c r="T78" i="29"/>
  <c r="E78" i="29"/>
  <c r="N78" i="29"/>
  <c r="AB78" i="29"/>
  <c r="P78" i="29"/>
  <c r="R78" i="29"/>
  <c r="D78" i="29"/>
  <c r="G78" i="29"/>
  <c r="I78" i="29"/>
  <c r="AC78" i="29"/>
  <c r="J78" i="29"/>
  <c r="Q78" i="29"/>
  <c r="X78" i="29"/>
  <c r="Y78" i="29"/>
  <c r="S78" i="29"/>
  <c r="U78" i="29"/>
  <c r="L78" i="29"/>
  <c r="Z78" i="29"/>
  <c r="H78" i="29"/>
  <c r="V78" i="29"/>
  <c r="AA78" i="29"/>
  <c r="M78" i="29"/>
  <c r="O78" i="29"/>
  <c r="W78" i="29"/>
  <c r="F78" i="29"/>
  <c r="K78" i="29"/>
  <c r="DW93" i="47"/>
  <c r="DW97" i="47"/>
  <c r="DV94" i="47"/>
  <c r="DV95" i="47" s="1"/>
  <c r="DV98" i="47" s="1"/>
  <c r="AN6" i="42"/>
  <c r="AN6" i="5"/>
  <c r="AN6" i="6"/>
  <c r="AJ6" i="6"/>
  <c r="AJ6" i="5"/>
  <c r="AJ6" i="42"/>
  <c r="AG6" i="42"/>
  <c r="AG6" i="6"/>
  <c r="AG6" i="5"/>
  <c r="AC6" i="42"/>
  <c r="AC6" i="5"/>
  <c r="AC6" i="6"/>
  <c r="Y6" i="5"/>
  <c r="Y6" i="42"/>
  <c r="Y6" i="6"/>
  <c r="U6" i="42"/>
  <c r="U6" i="6"/>
  <c r="U6" i="5"/>
  <c r="L6" i="6"/>
  <c r="L6" i="5"/>
  <c r="L6" i="42"/>
  <c r="BC6" i="6" l="1"/>
  <c r="BC6" i="42"/>
  <c r="BJ6" i="6"/>
  <c r="BB6" i="42"/>
  <c r="BB6" i="6"/>
  <c r="AF18" i="5"/>
  <c r="AF51" i="5"/>
  <c r="AN18" i="5"/>
  <c r="AN51" i="5"/>
  <c r="AS18" i="5"/>
  <c r="AS51" i="5"/>
  <c r="O18" i="5"/>
  <c r="O51" i="5"/>
  <c r="BF18" i="5"/>
  <c r="BF51" i="5"/>
  <c r="M18" i="5"/>
  <c r="M51" i="5"/>
  <c r="V18" i="5"/>
  <c r="V51" i="5"/>
  <c r="X18" i="5"/>
  <c r="X51" i="5"/>
  <c r="S18" i="5"/>
  <c r="S51" i="5"/>
  <c r="AM18" i="5"/>
  <c r="AM51" i="5"/>
  <c r="Z18" i="5"/>
  <c r="Z51" i="5"/>
  <c r="AX18" i="5"/>
  <c r="AX51" i="5"/>
  <c r="L18" i="5"/>
  <c r="L51" i="5"/>
  <c r="AH18" i="5"/>
  <c r="AH51" i="5"/>
  <c r="AZ18" i="5"/>
  <c r="AZ51" i="5"/>
  <c r="AG18" i="5"/>
  <c r="AG51" i="5"/>
  <c r="BB18" i="5"/>
  <c r="BB51" i="5"/>
  <c r="AP18" i="5"/>
  <c r="AP51" i="5"/>
  <c r="N18" i="5"/>
  <c r="N51" i="5"/>
  <c r="P18" i="5"/>
  <c r="P51" i="5"/>
  <c r="AB18" i="5"/>
  <c r="AB51" i="5"/>
  <c r="AK18" i="5"/>
  <c r="AK51" i="5"/>
  <c r="AE18" i="5"/>
  <c r="AE51" i="5"/>
  <c r="AT18" i="5"/>
  <c r="AT51" i="5"/>
  <c r="R18" i="5"/>
  <c r="R51" i="5"/>
  <c r="BC18" i="5"/>
  <c r="BC51" i="5"/>
  <c r="AA18" i="5"/>
  <c r="AA51" i="5"/>
  <c r="AU18" i="5"/>
  <c r="AU51" i="5"/>
  <c r="AC18" i="5"/>
  <c r="AC51" i="5"/>
  <c r="T18" i="5"/>
  <c r="T51" i="5"/>
  <c r="AO18" i="5"/>
  <c r="AO51" i="5"/>
  <c r="W18" i="5"/>
  <c r="W51" i="5"/>
  <c r="U18" i="5"/>
  <c r="U51" i="5"/>
  <c r="Y18" i="5"/>
  <c r="Y51" i="5"/>
  <c r="AJ18" i="5"/>
  <c r="AJ51" i="5"/>
  <c r="AI18" i="5"/>
  <c r="AI51" i="5"/>
  <c r="AY18" i="5"/>
  <c r="AY51" i="5"/>
  <c r="AD18" i="5"/>
  <c r="AD51" i="5"/>
  <c r="BL18" i="5"/>
  <c r="BL51" i="5"/>
  <c r="AL18" i="5"/>
  <c r="AL51" i="5"/>
  <c r="BA18" i="5"/>
  <c r="BA51" i="5"/>
  <c r="BH18" i="5"/>
  <c r="BH51" i="5"/>
  <c r="AZ6" i="6"/>
  <c r="AV6" i="5"/>
  <c r="AV57" i="5" s="1"/>
  <c r="AV6" i="42"/>
  <c r="AZ6" i="42"/>
  <c r="BK6" i="42"/>
  <c r="BE6" i="6"/>
  <c r="BE6" i="5"/>
  <c r="BE57" i="5" s="1"/>
  <c r="BF6" i="42"/>
  <c r="BF6" i="6"/>
  <c r="BK6" i="5"/>
  <c r="BG6" i="5"/>
  <c r="BI6" i="5"/>
  <c r="BI51" i="5" s="1"/>
  <c r="BM6" i="5"/>
  <c r="BM54" i="5" s="1"/>
  <c r="BG6" i="42"/>
  <c r="AQ6" i="6"/>
  <c r="BH6" i="6"/>
  <c r="BN10" i="55"/>
  <c r="BN15" i="55" s="1"/>
  <c r="BN5" i="2" s="1"/>
  <c r="BA6" i="42"/>
  <c r="AQ6" i="5"/>
  <c r="AQ48" i="5" s="1"/>
  <c r="AX6" i="6"/>
  <c r="BH6" i="42"/>
  <c r="BM6" i="42"/>
  <c r="BJ6" i="5"/>
  <c r="BA6" i="6"/>
  <c r="AW6" i="6"/>
  <c r="BD6" i="6"/>
  <c r="BD6" i="5"/>
  <c r="AX6" i="42"/>
  <c r="AW6" i="5"/>
  <c r="Q6" i="42"/>
  <c r="Q6" i="5"/>
  <c r="Q51" i="5" s="1"/>
  <c r="AR6" i="6"/>
  <c r="AR6" i="5"/>
  <c r="AL6" i="42"/>
  <c r="AL6" i="6"/>
  <c r="AL7" i="2"/>
  <c r="BO6" i="6"/>
  <c r="BO6" i="5"/>
  <c r="BO6" i="42"/>
  <c r="BK10" i="2"/>
  <c r="BK21" i="2"/>
  <c r="BK7" i="2"/>
  <c r="BK13" i="2"/>
  <c r="BK27" i="2"/>
  <c r="BK15" i="2"/>
  <c r="BK25" i="2"/>
  <c r="BK16" i="2"/>
  <c r="BK14" i="2"/>
  <c r="BK26" i="2"/>
  <c r="BK8" i="2"/>
  <c r="BK24" i="2"/>
  <c r="BK9" i="2"/>
  <c r="BK11" i="2"/>
  <c r="BK18" i="2"/>
  <c r="BK23" i="2"/>
  <c r="BF31" i="5"/>
  <c r="BF54" i="5"/>
  <c r="BF59" i="5"/>
  <c r="BF49" i="5"/>
  <c r="BF48" i="5"/>
  <c r="BF52" i="5"/>
  <c r="BF56" i="5"/>
  <c r="BF55" i="5"/>
  <c r="BF57" i="5"/>
  <c r="BF46" i="5"/>
  <c r="BF47" i="5"/>
  <c r="BF60" i="5"/>
  <c r="BH24" i="2"/>
  <c r="BH26" i="2"/>
  <c r="BH27" i="2"/>
  <c r="BH9" i="2"/>
  <c r="BH10" i="2"/>
  <c r="BH23" i="2"/>
  <c r="BH25" i="2"/>
  <c r="BH14" i="2"/>
  <c r="BH7" i="2"/>
  <c r="BH11" i="2"/>
  <c r="BH13" i="2"/>
  <c r="BH18" i="2"/>
  <c r="BH21" i="2"/>
  <c r="BH15" i="2"/>
  <c r="BH8" i="2"/>
  <c r="BH16" i="2"/>
  <c r="BM16" i="2"/>
  <c r="BM7" i="2"/>
  <c r="BM27" i="2"/>
  <c r="BM8" i="2"/>
  <c r="BM10" i="2"/>
  <c r="BM26" i="2"/>
  <c r="BM25" i="2"/>
  <c r="BM9" i="2"/>
  <c r="BM11" i="2"/>
  <c r="BM23" i="2"/>
  <c r="BM18" i="2"/>
  <c r="BM21" i="2"/>
  <c r="BM14" i="2"/>
  <c r="BM24" i="2"/>
  <c r="BM13" i="2"/>
  <c r="BM15" i="2"/>
  <c r="BF14" i="2"/>
  <c r="BF21" i="2"/>
  <c r="BF16" i="2"/>
  <c r="BF18" i="2"/>
  <c r="BF13" i="2"/>
  <c r="BF10" i="2"/>
  <c r="BF26" i="2"/>
  <c r="BF15" i="2"/>
  <c r="BF11" i="2"/>
  <c r="BF9" i="2"/>
  <c r="BF27" i="2"/>
  <c r="BF24" i="2"/>
  <c r="BF23" i="2"/>
  <c r="BF25" i="2"/>
  <c r="BF7" i="2"/>
  <c r="BF8" i="2"/>
  <c r="BH31" i="5"/>
  <c r="BH52" i="5"/>
  <c r="BH54" i="5"/>
  <c r="BH59" i="5"/>
  <c r="BH57" i="5"/>
  <c r="BH47" i="5"/>
  <c r="BH55" i="5"/>
  <c r="BH56" i="5"/>
  <c r="BH48" i="5"/>
  <c r="BH60" i="5"/>
  <c r="BH46" i="5"/>
  <c r="BH49" i="5"/>
  <c r="BL14" i="2"/>
  <c r="BL9" i="2"/>
  <c r="BL23" i="2"/>
  <c r="BL13" i="2"/>
  <c r="BL11" i="2"/>
  <c r="BL10" i="2"/>
  <c r="BL24" i="2"/>
  <c r="BL18" i="2"/>
  <c r="BL26" i="2"/>
  <c r="BL8" i="2"/>
  <c r="BL27" i="2"/>
  <c r="BL16" i="2"/>
  <c r="BL15" i="2"/>
  <c r="BL7" i="2"/>
  <c r="BL25" i="2"/>
  <c r="BL21" i="2"/>
  <c r="BG27" i="2"/>
  <c r="BG23" i="2"/>
  <c r="BG13" i="2"/>
  <c r="BG10" i="2"/>
  <c r="BG26" i="2"/>
  <c r="BG14" i="2"/>
  <c r="BG8" i="2"/>
  <c r="BG9" i="2"/>
  <c r="BG15" i="2"/>
  <c r="BG7" i="2"/>
  <c r="BG11" i="2"/>
  <c r="BG25" i="2"/>
  <c r="BG16" i="2"/>
  <c r="BG18" i="2"/>
  <c r="BG21" i="2"/>
  <c r="BG24" i="2"/>
  <c r="BL31" i="5"/>
  <c r="BL49" i="5"/>
  <c r="BL52" i="5"/>
  <c r="BL56" i="5"/>
  <c r="BL57" i="5"/>
  <c r="BL55" i="5"/>
  <c r="BL54" i="5"/>
  <c r="BL60" i="5"/>
  <c r="BL46" i="5"/>
  <c r="BL59" i="5"/>
  <c r="BL48" i="5"/>
  <c r="BL47" i="5"/>
  <c r="BI15" i="2"/>
  <c r="BI21" i="2"/>
  <c r="BI18" i="2"/>
  <c r="BI26" i="2"/>
  <c r="BI27" i="2"/>
  <c r="BI16" i="2"/>
  <c r="BI24" i="2"/>
  <c r="BI9" i="2"/>
  <c r="BI7" i="2"/>
  <c r="BI23" i="2"/>
  <c r="BI11" i="2"/>
  <c r="BI14" i="2"/>
  <c r="BI10" i="2"/>
  <c r="BI8" i="2"/>
  <c r="BI13" i="2"/>
  <c r="BI25" i="2"/>
  <c r="BJ27" i="2"/>
  <c r="BJ11" i="2"/>
  <c r="BJ8" i="2"/>
  <c r="BJ15" i="2"/>
  <c r="BJ14" i="2"/>
  <c r="BJ23" i="2"/>
  <c r="BJ21" i="2"/>
  <c r="BJ18" i="2"/>
  <c r="BJ13" i="2"/>
  <c r="BJ25" i="2"/>
  <c r="BJ24" i="2"/>
  <c r="BJ26" i="2"/>
  <c r="BJ10" i="2"/>
  <c r="BJ7" i="2"/>
  <c r="BJ16" i="2"/>
  <c r="BJ9" i="2"/>
  <c r="BG31" i="5"/>
  <c r="BG59" i="5"/>
  <c r="BN42" i="42"/>
  <c r="BN60" i="42"/>
  <c r="BO9" i="47"/>
  <c r="BO12" i="5"/>
  <c r="BP1" i="2"/>
  <c r="BP1" i="47"/>
  <c r="BP1" i="42"/>
  <c r="BP9" i="55"/>
  <c r="BP31" i="54"/>
  <c r="BO12" i="42"/>
  <c r="BO124" i="5"/>
  <c r="BO32" i="55"/>
  <c r="BO14" i="5"/>
  <c r="BO12" i="47"/>
  <c r="Y31" i="5"/>
  <c r="Y52" i="5"/>
  <c r="Y59" i="5"/>
  <c r="Y46" i="5"/>
  <c r="Y56" i="5"/>
  <c r="Y47" i="5"/>
  <c r="Y57" i="5"/>
  <c r="Y60" i="5"/>
  <c r="Y54" i="5"/>
  <c r="Y48" i="5"/>
  <c r="Y49" i="5"/>
  <c r="Y55" i="5"/>
  <c r="X31" i="5"/>
  <c r="X47" i="5"/>
  <c r="X56" i="5"/>
  <c r="X60" i="5"/>
  <c r="X55" i="5"/>
  <c r="X54" i="5"/>
  <c r="X57" i="5"/>
  <c r="X59" i="5"/>
  <c r="X49" i="5"/>
  <c r="X52" i="5"/>
  <c r="X48" i="5"/>
  <c r="X46" i="5"/>
  <c r="AB31" i="5"/>
  <c r="AB52" i="5"/>
  <c r="AB47" i="5"/>
  <c r="AB55" i="5"/>
  <c r="AB49" i="5"/>
  <c r="AB57" i="5"/>
  <c r="AB59" i="5"/>
  <c r="AB56" i="5"/>
  <c r="AB60" i="5"/>
  <c r="AB48" i="5"/>
  <c r="AB46" i="5"/>
  <c r="AB54" i="5"/>
  <c r="AF21" i="2"/>
  <c r="AF9" i="2"/>
  <c r="AF15" i="2"/>
  <c r="AF16" i="2"/>
  <c r="AF8" i="2"/>
  <c r="AF7" i="2"/>
  <c r="AF13" i="2"/>
  <c r="AF10" i="2"/>
  <c r="AF24" i="2"/>
  <c r="AF11" i="2"/>
  <c r="AF23" i="2"/>
  <c r="AF25" i="2"/>
  <c r="AF18" i="2"/>
  <c r="AF14" i="2"/>
  <c r="AF26" i="2"/>
  <c r="AF27" i="2"/>
  <c r="AS31" i="5"/>
  <c r="AS55" i="5"/>
  <c r="AS57" i="5"/>
  <c r="AS49" i="5"/>
  <c r="AS52" i="5"/>
  <c r="AS59" i="5"/>
  <c r="AS48" i="5"/>
  <c r="AS46" i="5"/>
  <c r="AS54" i="5"/>
  <c r="AS60" i="5"/>
  <c r="AS56" i="5"/>
  <c r="AS47" i="5"/>
  <c r="AU157" i="5"/>
  <c r="AE31" i="5"/>
  <c r="AE54" i="5"/>
  <c r="AE59" i="5"/>
  <c r="AE55" i="5"/>
  <c r="AE57" i="5"/>
  <c r="AE48" i="5"/>
  <c r="AE46" i="5"/>
  <c r="AE60" i="5"/>
  <c r="AE52" i="5"/>
  <c r="AE47" i="5"/>
  <c r="AE49" i="5"/>
  <c r="AE56" i="5"/>
  <c r="AM31" i="5"/>
  <c r="AM55" i="5"/>
  <c r="AM60" i="5"/>
  <c r="AM57" i="5"/>
  <c r="AM52" i="5"/>
  <c r="AM48" i="5"/>
  <c r="AM49" i="5"/>
  <c r="AM47" i="5"/>
  <c r="AM59" i="5"/>
  <c r="AM54" i="5"/>
  <c r="AM56" i="5"/>
  <c r="AM46" i="5"/>
  <c r="AQ21" i="2"/>
  <c r="AQ15" i="2"/>
  <c r="AQ26" i="2"/>
  <c r="AQ9" i="2"/>
  <c r="AQ7" i="2"/>
  <c r="AQ8" i="2"/>
  <c r="AQ24" i="2"/>
  <c r="AQ18" i="2"/>
  <c r="AQ14" i="2"/>
  <c r="AQ16" i="2"/>
  <c r="AQ13" i="2"/>
  <c r="AQ10" i="2"/>
  <c r="AQ27" i="2"/>
  <c r="AQ23" i="2"/>
  <c r="AQ11" i="2"/>
  <c r="AQ25" i="2"/>
  <c r="BB31" i="5"/>
  <c r="BB47" i="5"/>
  <c r="BB56" i="5"/>
  <c r="BB60" i="5"/>
  <c r="BB46" i="5"/>
  <c r="BB49" i="5"/>
  <c r="BB48" i="5"/>
  <c r="BB55" i="5"/>
  <c r="BB54" i="5"/>
  <c r="BB57" i="5"/>
  <c r="BB52" i="5"/>
  <c r="BB59" i="5"/>
  <c r="E41" i="5"/>
  <c r="E55" i="29" s="1"/>
  <c r="D55" i="29" s="1"/>
  <c r="C55" i="29" s="1"/>
  <c r="AX31" i="5"/>
  <c r="AX55" i="5"/>
  <c r="AX48" i="5"/>
  <c r="AX46" i="5"/>
  <c r="AX54" i="5"/>
  <c r="AX60" i="5"/>
  <c r="AX59" i="5"/>
  <c r="AX49" i="5"/>
  <c r="AX56" i="5"/>
  <c r="AX52" i="5"/>
  <c r="AX47" i="5"/>
  <c r="AX57" i="5"/>
  <c r="BC14" i="2"/>
  <c r="BC16" i="2"/>
  <c r="BC27" i="2"/>
  <c r="BC18" i="2"/>
  <c r="BC9" i="2"/>
  <c r="BC23" i="2"/>
  <c r="BC21" i="2"/>
  <c r="BC25" i="2"/>
  <c r="BC7" i="2"/>
  <c r="BC10" i="2"/>
  <c r="BC11" i="2"/>
  <c r="BC15" i="2"/>
  <c r="BC8" i="2"/>
  <c r="BC13" i="2"/>
  <c r="BC24" i="2"/>
  <c r="BC26" i="2"/>
  <c r="BA31" i="5"/>
  <c r="BA48" i="5"/>
  <c r="BA60" i="5"/>
  <c r="BA49" i="5"/>
  <c r="BA56" i="5"/>
  <c r="BA54" i="5"/>
  <c r="BA55" i="5"/>
  <c r="BA47" i="5"/>
  <c r="BA46" i="5"/>
  <c r="BA57" i="5"/>
  <c r="BA59" i="5"/>
  <c r="BA52" i="5"/>
  <c r="U31" i="5"/>
  <c r="U56" i="5"/>
  <c r="U52" i="5"/>
  <c r="U60" i="5"/>
  <c r="U59" i="5"/>
  <c r="U57" i="5"/>
  <c r="U55" i="5"/>
  <c r="U48" i="5"/>
  <c r="U47" i="5"/>
  <c r="U49" i="5"/>
  <c r="U54" i="5"/>
  <c r="U46" i="5"/>
  <c r="AC18" i="2"/>
  <c r="AC14" i="2"/>
  <c r="AC13" i="2"/>
  <c r="AC9" i="2"/>
  <c r="AC15" i="2"/>
  <c r="AC27" i="2"/>
  <c r="AC8" i="2"/>
  <c r="AC24" i="2"/>
  <c r="AC11" i="2"/>
  <c r="AC10" i="2"/>
  <c r="AC16" i="2"/>
  <c r="AC23" i="2"/>
  <c r="AC26" i="2"/>
  <c r="AC7" i="2"/>
  <c r="AC25" i="2"/>
  <c r="AC21" i="2"/>
  <c r="AG31" i="5"/>
  <c r="AG54" i="5"/>
  <c r="AG49" i="5"/>
  <c r="AG47" i="5"/>
  <c r="AG46" i="5"/>
  <c r="AG52" i="5"/>
  <c r="AG55" i="5"/>
  <c r="AG60" i="5"/>
  <c r="AG57" i="5"/>
  <c r="AG59" i="5"/>
  <c r="AG56" i="5"/>
  <c r="AG48" i="5"/>
  <c r="AJ13" i="2"/>
  <c r="AJ18" i="2"/>
  <c r="AJ8" i="2"/>
  <c r="AJ9" i="2"/>
  <c r="AJ21" i="2"/>
  <c r="AJ25" i="2"/>
  <c r="AJ24" i="2"/>
  <c r="AJ7" i="2"/>
  <c r="AJ16" i="2"/>
  <c r="AJ14" i="2"/>
  <c r="AJ15" i="2"/>
  <c r="AJ10" i="2"/>
  <c r="AJ26" i="2"/>
  <c r="AJ27" i="2"/>
  <c r="AJ23" i="2"/>
  <c r="AJ11" i="2"/>
  <c r="AR14" i="2"/>
  <c r="AR11" i="2"/>
  <c r="AR9" i="2"/>
  <c r="AR25" i="2"/>
  <c r="AR21" i="2"/>
  <c r="AR15" i="2"/>
  <c r="AR27" i="2"/>
  <c r="AR16" i="2"/>
  <c r="AR13" i="2"/>
  <c r="AR24" i="2"/>
  <c r="AR10" i="2"/>
  <c r="AR26" i="2"/>
  <c r="AR23" i="2"/>
  <c r="AR8" i="2"/>
  <c r="AR18" i="2"/>
  <c r="AR7" i="2"/>
  <c r="M11" i="2"/>
  <c r="M25" i="2"/>
  <c r="M9" i="2"/>
  <c r="M14" i="2"/>
  <c r="M23" i="2"/>
  <c r="M18" i="2"/>
  <c r="M8" i="2"/>
  <c r="M15" i="2"/>
  <c r="M24" i="2"/>
  <c r="M7" i="2"/>
  <c r="M10" i="2"/>
  <c r="M21" i="2"/>
  <c r="M13" i="2"/>
  <c r="M16" i="2"/>
  <c r="M26" i="2"/>
  <c r="M27" i="2"/>
  <c r="P31" i="5"/>
  <c r="P60" i="5"/>
  <c r="P54" i="5"/>
  <c r="P56" i="5"/>
  <c r="P55" i="5"/>
  <c r="P59" i="5"/>
  <c r="P57" i="5"/>
  <c r="P48" i="5"/>
  <c r="P52" i="5"/>
  <c r="P47" i="5"/>
  <c r="P49" i="5"/>
  <c r="P46" i="5"/>
  <c r="T31" i="5"/>
  <c r="T57" i="5"/>
  <c r="T54" i="5"/>
  <c r="T48" i="5"/>
  <c r="T46" i="5"/>
  <c r="T47" i="5"/>
  <c r="T49" i="5"/>
  <c r="T56" i="5"/>
  <c r="T60" i="5"/>
  <c r="T55" i="5"/>
  <c r="T52" i="5"/>
  <c r="T59" i="5"/>
  <c r="AF31" i="5"/>
  <c r="AF52" i="5"/>
  <c r="AF49" i="5"/>
  <c r="AF46" i="5"/>
  <c r="AF55" i="5"/>
  <c r="AF57" i="5"/>
  <c r="AF60" i="5"/>
  <c r="AF47" i="5"/>
  <c r="AF56" i="5"/>
  <c r="AF48" i="5"/>
  <c r="AF59" i="5"/>
  <c r="AF54" i="5"/>
  <c r="AK9" i="2"/>
  <c r="AK21" i="2"/>
  <c r="AK13" i="2"/>
  <c r="AK16" i="2"/>
  <c r="AK24" i="2"/>
  <c r="AK11" i="2"/>
  <c r="AK15" i="2"/>
  <c r="AK14" i="2"/>
  <c r="AK25" i="2"/>
  <c r="AK7" i="2"/>
  <c r="AK18" i="2"/>
  <c r="AK10" i="2"/>
  <c r="AK8" i="2"/>
  <c r="AK27" i="2"/>
  <c r="AK23" i="2"/>
  <c r="AK26" i="2"/>
  <c r="AS23" i="2"/>
  <c r="AS9" i="2"/>
  <c r="AS13" i="2"/>
  <c r="AS24" i="2"/>
  <c r="AS14" i="2"/>
  <c r="AS15" i="2"/>
  <c r="AS26" i="2"/>
  <c r="AS16" i="2"/>
  <c r="AS21" i="2"/>
  <c r="AS25" i="2"/>
  <c r="AS27" i="2"/>
  <c r="AS8" i="2"/>
  <c r="AS18" i="2"/>
  <c r="AS11" i="2"/>
  <c r="AS7" i="2"/>
  <c r="AS10" i="2"/>
  <c r="AZ14" i="2"/>
  <c r="AZ21" i="2"/>
  <c r="AZ15" i="2"/>
  <c r="AZ7" i="2"/>
  <c r="AZ9" i="2"/>
  <c r="AZ8" i="2"/>
  <c r="AZ26" i="2"/>
  <c r="AZ23" i="2"/>
  <c r="AZ11" i="2"/>
  <c r="AZ27" i="2"/>
  <c r="AZ13" i="2"/>
  <c r="AZ16" i="2"/>
  <c r="AZ24" i="2"/>
  <c r="AZ10" i="2"/>
  <c r="AZ18" i="2"/>
  <c r="AZ25" i="2"/>
  <c r="N23" i="2"/>
  <c r="N26" i="2"/>
  <c r="N16" i="2"/>
  <c r="N7" i="2"/>
  <c r="N27" i="2"/>
  <c r="N21" i="2"/>
  <c r="N18" i="2"/>
  <c r="N25" i="2"/>
  <c r="N10" i="2"/>
  <c r="N24" i="2"/>
  <c r="N14" i="2"/>
  <c r="N11" i="2"/>
  <c r="N9" i="2"/>
  <c r="N13" i="2"/>
  <c r="N8" i="2"/>
  <c r="N15" i="2"/>
  <c r="AA31" i="5"/>
  <c r="AA52" i="5"/>
  <c r="AA48" i="5"/>
  <c r="AA56" i="5"/>
  <c r="AA55" i="5"/>
  <c r="AA57" i="5"/>
  <c r="AA59" i="5"/>
  <c r="AA54" i="5"/>
  <c r="AA49" i="5"/>
  <c r="AA60" i="5"/>
  <c r="AA46" i="5"/>
  <c r="AA47" i="5"/>
  <c r="AE7" i="2"/>
  <c r="AE21" i="2"/>
  <c r="AE10" i="2"/>
  <c r="AE18" i="2"/>
  <c r="AE8" i="2"/>
  <c r="AE24" i="2"/>
  <c r="AE25" i="2"/>
  <c r="AE27" i="2"/>
  <c r="AE15" i="2"/>
  <c r="AE26" i="2"/>
  <c r="AE13" i="2"/>
  <c r="AE9" i="2"/>
  <c r="AE16" i="2"/>
  <c r="AE23" i="2"/>
  <c r="AE14" i="2"/>
  <c r="AE11" i="2"/>
  <c r="AI9" i="2"/>
  <c r="AI24" i="2"/>
  <c r="AI14" i="2"/>
  <c r="AI23" i="2"/>
  <c r="AI7" i="2"/>
  <c r="AI27" i="2"/>
  <c r="AI15" i="2"/>
  <c r="AI25" i="2"/>
  <c r="AI16" i="2"/>
  <c r="AI26" i="2"/>
  <c r="AI8" i="2"/>
  <c r="AI21" i="2"/>
  <c r="AI13" i="2"/>
  <c r="AI10" i="2"/>
  <c r="AI18" i="2"/>
  <c r="AI11" i="2"/>
  <c r="AY31" i="5"/>
  <c r="AY60" i="5"/>
  <c r="AY49" i="5"/>
  <c r="AY48" i="5"/>
  <c r="AY57" i="5"/>
  <c r="AY56" i="5"/>
  <c r="AY59" i="5"/>
  <c r="AY46" i="5"/>
  <c r="AY54" i="5"/>
  <c r="AY55" i="5"/>
  <c r="AY52" i="5"/>
  <c r="AY47" i="5"/>
  <c r="DW37" i="47"/>
  <c r="DW38" i="47" s="1"/>
  <c r="DW41" i="47" s="1"/>
  <c r="D41" i="47" s="1"/>
  <c r="H14" i="29" s="1"/>
  <c r="O31" i="5"/>
  <c r="O49" i="5"/>
  <c r="O46" i="5"/>
  <c r="O52" i="5"/>
  <c r="O59" i="5"/>
  <c r="O47" i="5"/>
  <c r="O55" i="5"/>
  <c r="O48" i="5"/>
  <c r="O56" i="5"/>
  <c r="O54" i="5"/>
  <c r="O60" i="5"/>
  <c r="O57" i="5"/>
  <c r="R31" i="5"/>
  <c r="R57" i="5"/>
  <c r="R49" i="5"/>
  <c r="R48" i="5"/>
  <c r="R54" i="5"/>
  <c r="R59" i="5"/>
  <c r="R60" i="5"/>
  <c r="R52" i="5"/>
  <c r="R46" i="5"/>
  <c r="R56" i="5"/>
  <c r="R55" i="5"/>
  <c r="R47" i="5"/>
  <c r="Z26" i="2"/>
  <c r="Z25" i="2"/>
  <c r="Z9" i="2"/>
  <c r="Z7" i="2"/>
  <c r="Z16" i="2"/>
  <c r="Z27" i="2"/>
  <c r="Z21" i="2"/>
  <c r="Z23" i="2"/>
  <c r="Z10" i="2"/>
  <c r="Z15" i="2"/>
  <c r="Z11" i="2"/>
  <c r="Z14" i="2"/>
  <c r="Z8" i="2"/>
  <c r="Z18" i="2"/>
  <c r="Z24" i="2"/>
  <c r="Z13" i="2"/>
  <c r="AH31" i="5"/>
  <c r="AH55" i="5"/>
  <c r="AH56" i="5"/>
  <c r="AH60" i="5"/>
  <c r="AH52" i="5"/>
  <c r="AH57" i="5"/>
  <c r="AH49" i="5"/>
  <c r="AH47" i="5"/>
  <c r="AH46" i="5"/>
  <c r="AH48" i="5"/>
  <c r="AH54" i="5"/>
  <c r="AH59" i="5"/>
  <c r="AL31" i="5"/>
  <c r="AL157" i="5"/>
  <c r="AL59" i="5"/>
  <c r="AL46" i="5"/>
  <c r="AL49" i="5"/>
  <c r="AL52" i="5"/>
  <c r="AL48" i="5"/>
  <c r="AL47" i="5"/>
  <c r="AL55" i="5"/>
  <c r="AL60" i="5"/>
  <c r="AL54" i="5"/>
  <c r="AL57" i="5"/>
  <c r="AL56" i="5"/>
  <c r="AP31" i="5"/>
  <c r="AP52" i="5"/>
  <c r="AP57" i="5"/>
  <c r="AP54" i="5"/>
  <c r="AP46" i="5"/>
  <c r="AP60" i="5"/>
  <c r="AP59" i="5"/>
  <c r="AP55" i="5"/>
  <c r="AP48" i="5"/>
  <c r="AP49" i="5"/>
  <c r="AP56" i="5"/>
  <c r="AP47" i="5"/>
  <c r="AG13" i="2"/>
  <c r="AG25" i="2"/>
  <c r="AG10" i="2"/>
  <c r="AG21" i="2"/>
  <c r="AG16" i="2"/>
  <c r="AG27" i="2"/>
  <c r="AG14" i="2"/>
  <c r="AG7" i="2"/>
  <c r="AG24" i="2"/>
  <c r="AG15" i="2"/>
  <c r="AG18" i="2"/>
  <c r="AG23" i="2"/>
  <c r="AG9" i="2"/>
  <c r="AG8" i="2"/>
  <c r="AG26" i="2"/>
  <c r="AG11" i="2"/>
  <c r="AN7" i="2"/>
  <c r="AN26" i="2"/>
  <c r="AN23" i="2"/>
  <c r="AN8" i="2"/>
  <c r="AN15" i="2"/>
  <c r="AN18" i="2"/>
  <c r="AN14" i="2"/>
  <c r="AN11" i="2"/>
  <c r="AN24" i="2"/>
  <c r="AN10" i="2"/>
  <c r="AN9" i="2"/>
  <c r="AN25" i="2"/>
  <c r="AN21" i="2"/>
  <c r="AN27" i="2"/>
  <c r="AN16" i="2"/>
  <c r="AN13" i="2"/>
  <c r="AN31" i="5"/>
  <c r="AN60" i="5"/>
  <c r="AN59" i="5"/>
  <c r="AN56" i="5"/>
  <c r="AN52" i="5"/>
  <c r="AN49" i="5"/>
  <c r="AN57" i="5"/>
  <c r="AN55" i="5"/>
  <c r="AN47" i="5"/>
  <c r="AN46" i="5"/>
  <c r="AN54" i="5"/>
  <c r="AN48" i="5"/>
  <c r="AQ157" i="5"/>
  <c r="T24" i="2"/>
  <c r="T16" i="2"/>
  <c r="T23" i="2"/>
  <c r="T8" i="2"/>
  <c r="T21" i="2"/>
  <c r="T14" i="2"/>
  <c r="T26" i="2"/>
  <c r="T13" i="2"/>
  <c r="T27" i="2"/>
  <c r="T10" i="2"/>
  <c r="T15" i="2"/>
  <c r="T7" i="2"/>
  <c r="T11" i="2"/>
  <c r="T9" i="2"/>
  <c r="T25" i="2"/>
  <c r="T18" i="2"/>
  <c r="X16" i="2"/>
  <c r="X23" i="2"/>
  <c r="X9" i="2"/>
  <c r="X25" i="2"/>
  <c r="X24" i="2"/>
  <c r="X15" i="2"/>
  <c r="X11" i="2"/>
  <c r="X13" i="2"/>
  <c r="X8" i="2"/>
  <c r="X21" i="2"/>
  <c r="X7" i="2"/>
  <c r="X27" i="2"/>
  <c r="X26" i="2"/>
  <c r="X14" i="2"/>
  <c r="X18" i="2"/>
  <c r="X10" i="2"/>
  <c r="AK31" i="5"/>
  <c r="AK49" i="5"/>
  <c r="AK57" i="5"/>
  <c r="AK48" i="5"/>
  <c r="AK59" i="5"/>
  <c r="AK54" i="5"/>
  <c r="AK56" i="5"/>
  <c r="AK60" i="5"/>
  <c r="AK46" i="5"/>
  <c r="AK47" i="5"/>
  <c r="AK52" i="5"/>
  <c r="AK55" i="5"/>
  <c r="AO25" i="2"/>
  <c r="AO23" i="2"/>
  <c r="AO24" i="2"/>
  <c r="AO21" i="2"/>
  <c r="AO13" i="2"/>
  <c r="AO8" i="2"/>
  <c r="AO27" i="2"/>
  <c r="AO10" i="2"/>
  <c r="AO14" i="2"/>
  <c r="AO26" i="2"/>
  <c r="AO11" i="2"/>
  <c r="AO18" i="2"/>
  <c r="AO9" i="2"/>
  <c r="AO16" i="2"/>
  <c r="AO7" i="2"/>
  <c r="AO15" i="2"/>
  <c r="AZ31" i="5"/>
  <c r="AZ52" i="5"/>
  <c r="AZ46" i="5"/>
  <c r="AZ54" i="5"/>
  <c r="AZ47" i="5"/>
  <c r="AZ57" i="5"/>
  <c r="AZ56" i="5"/>
  <c r="AZ60" i="5"/>
  <c r="AZ48" i="5"/>
  <c r="AZ59" i="5"/>
  <c r="AZ55" i="5"/>
  <c r="AZ49" i="5"/>
  <c r="AS157" i="5"/>
  <c r="BD10" i="2"/>
  <c r="BD25" i="2"/>
  <c r="BD26" i="2"/>
  <c r="BD27" i="2"/>
  <c r="BD8" i="2"/>
  <c r="BD14" i="2"/>
  <c r="BD9" i="2"/>
  <c r="BD23" i="2"/>
  <c r="BD24" i="2"/>
  <c r="BD11" i="2"/>
  <c r="BD15" i="2"/>
  <c r="BD16" i="2"/>
  <c r="BD18" i="2"/>
  <c r="BD13" i="2"/>
  <c r="BD21" i="2"/>
  <c r="BD7" i="2"/>
  <c r="S8" i="2"/>
  <c r="S9" i="2"/>
  <c r="S26" i="2"/>
  <c r="S24" i="2"/>
  <c r="S27" i="2"/>
  <c r="S16" i="2"/>
  <c r="S21" i="2"/>
  <c r="S25" i="2"/>
  <c r="S18" i="2"/>
  <c r="S23" i="2"/>
  <c r="S7" i="2"/>
  <c r="S14" i="2"/>
  <c r="S11" i="2"/>
  <c r="S13" i="2"/>
  <c r="S15" i="2"/>
  <c r="S10" i="2"/>
  <c r="W26" i="2"/>
  <c r="W25" i="2"/>
  <c r="W11" i="2"/>
  <c r="W8" i="2"/>
  <c r="W14" i="2"/>
  <c r="W24" i="2"/>
  <c r="W7" i="2"/>
  <c r="W15" i="2"/>
  <c r="W10" i="2"/>
  <c r="W16" i="2"/>
  <c r="W27" i="2"/>
  <c r="W21" i="2"/>
  <c r="W18" i="2"/>
  <c r="W23" i="2"/>
  <c r="W9" i="2"/>
  <c r="W13" i="2"/>
  <c r="AT21" i="2"/>
  <c r="AT27" i="2"/>
  <c r="AT11" i="2"/>
  <c r="AT15" i="2"/>
  <c r="AT10" i="2"/>
  <c r="AT7" i="2"/>
  <c r="AT25" i="2"/>
  <c r="AT18" i="2"/>
  <c r="AT16" i="2"/>
  <c r="AT8" i="2"/>
  <c r="AT23" i="2"/>
  <c r="AT9" i="2"/>
  <c r="AT14" i="2"/>
  <c r="AT13" i="2"/>
  <c r="AT26" i="2"/>
  <c r="AT24" i="2"/>
  <c r="AY10" i="2"/>
  <c r="AY18" i="2"/>
  <c r="AY25" i="2"/>
  <c r="AY8" i="2"/>
  <c r="AY7" i="2"/>
  <c r="AY14" i="2"/>
  <c r="AY15" i="2"/>
  <c r="AY21" i="2"/>
  <c r="AY23" i="2"/>
  <c r="AY9" i="2"/>
  <c r="AY24" i="2"/>
  <c r="AY11" i="2"/>
  <c r="AY13" i="2"/>
  <c r="AY26" i="2"/>
  <c r="AY27" i="2"/>
  <c r="AY16" i="2"/>
  <c r="DW6" i="42"/>
  <c r="R16" i="2"/>
  <c r="R9" i="2"/>
  <c r="R14" i="2"/>
  <c r="R23" i="2"/>
  <c r="R15" i="2"/>
  <c r="R13" i="2"/>
  <c r="R8" i="2"/>
  <c r="R21" i="2"/>
  <c r="R24" i="2"/>
  <c r="R7" i="2"/>
  <c r="R25" i="2"/>
  <c r="R18" i="2"/>
  <c r="R27" i="2"/>
  <c r="R26" i="2"/>
  <c r="R11" i="2"/>
  <c r="R10" i="2"/>
  <c r="V16" i="2"/>
  <c r="V11" i="2"/>
  <c r="V14" i="2"/>
  <c r="V23" i="2"/>
  <c r="V15" i="2"/>
  <c r="V10" i="2"/>
  <c r="V27" i="2"/>
  <c r="V24" i="2"/>
  <c r="V21" i="2"/>
  <c r="V25" i="2"/>
  <c r="V7" i="2"/>
  <c r="V9" i="2"/>
  <c r="V18" i="2"/>
  <c r="V26" i="2"/>
  <c r="V13" i="2"/>
  <c r="V8" i="2"/>
  <c r="Z31" i="5"/>
  <c r="Z47" i="5"/>
  <c r="Z56" i="5"/>
  <c r="Z48" i="5"/>
  <c r="Z46" i="5"/>
  <c r="Z49" i="5"/>
  <c r="Z57" i="5"/>
  <c r="Z59" i="5"/>
  <c r="Z54" i="5"/>
  <c r="Z60" i="5"/>
  <c r="Z55" i="5"/>
  <c r="Z52" i="5"/>
  <c r="AD25" i="2"/>
  <c r="AD10" i="2"/>
  <c r="AD9" i="2"/>
  <c r="AD13" i="2"/>
  <c r="AD24" i="2"/>
  <c r="AD15" i="2"/>
  <c r="AD27" i="2"/>
  <c r="AD14" i="2"/>
  <c r="AD7" i="2"/>
  <c r="AD8" i="2"/>
  <c r="AD16" i="2"/>
  <c r="AD23" i="2"/>
  <c r="AD11" i="2"/>
  <c r="AD21" i="2"/>
  <c r="AD26" i="2"/>
  <c r="AD18" i="2"/>
  <c r="AU15" i="2"/>
  <c r="AU16" i="2"/>
  <c r="AU21" i="2"/>
  <c r="AU24" i="2"/>
  <c r="AU7" i="2"/>
  <c r="AU8" i="2"/>
  <c r="AU11" i="2"/>
  <c r="AU27" i="2"/>
  <c r="AU14" i="2"/>
  <c r="AU23" i="2"/>
  <c r="AU10" i="2"/>
  <c r="AU18" i="2"/>
  <c r="AU13" i="2"/>
  <c r="AU26" i="2"/>
  <c r="AU25" i="2"/>
  <c r="AU9" i="2"/>
  <c r="BC31" i="5"/>
  <c r="BC56" i="5"/>
  <c r="BC59" i="5"/>
  <c r="BC49" i="5"/>
  <c r="BC48" i="5"/>
  <c r="BC47" i="5"/>
  <c r="BC54" i="5"/>
  <c r="BC55" i="5"/>
  <c r="BC57" i="5"/>
  <c r="BC46" i="5"/>
  <c r="BC52" i="5"/>
  <c r="BC60" i="5"/>
  <c r="L31" i="5"/>
  <c r="L46" i="5"/>
  <c r="L49" i="5"/>
  <c r="L54" i="5"/>
  <c r="L52" i="5"/>
  <c r="L48" i="5"/>
  <c r="L59" i="5"/>
  <c r="L56" i="5"/>
  <c r="L57" i="5"/>
  <c r="L55" i="5"/>
  <c r="L47" i="5"/>
  <c r="L60" i="5"/>
  <c r="U16" i="2"/>
  <c r="U24" i="2"/>
  <c r="U9" i="2"/>
  <c r="U21" i="2"/>
  <c r="U14" i="2"/>
  <c r="U26" i="2"/>
  <c r="U27" i="2"/>
  <c r="U23" i="2"/>
  <c r="U18" i="2"/>
  <c r="U7" i="2"/>
  <c r="U10" i="2"/>
  <c r="U11" i="2"/>
  <c r="U25" i="2"/>
  <c r="U8" i="2"/>
  <c r="U15" i="2"/>
  <c r="U13" i="2"/>
  <c r="Y27" i="2"/>
  <c r="Y23" i="2"/>
  <c r="Y21" i="2"/>
  <c r="Y11" i="2"/>
  <c r="Y18" i="2"/>
  <c r="Y25" i="2"/>
  <c r="Y7" i="2"/>
  <c r="Y14" i="2"/>
  <c r="Y8" i="2"/>
  <c r="Y24" i="2"/>
  <c r="Y16" i="2"/>
  <c r="Y13" i="2"/>
  <c r="Y9" i="2"/>
  <c r="Y26" i="2"/>
  <c r="Y10" i="2"/>
  <c r="Y15" i="2"/>
  <c r="AO157" i="5"/>
  <c r="BE24" i="2"/>
  <c r="BE21" i="2"/>
  <c r="BE15" i="2"/>
  <c r="BE23" i="2"/>
  <c r="BE9" i="2"/>
  <c r="BE25" i="2"/>
  <c r="BE27" i="2"/>
  <c r="BE14" i="2"/>
  <c r="BE10" i="2"/>
  <c r="BE13" i="2"/>
  <c r="BE26" i="2"/>
  <c r="BE18" i="2"/>
  <c r="BE11" i="2"/>
  <c r="BE8" i="2"/>
  <c r="BE7" i="2"/>
  <c r="BE16" i="2"/>
  <c r="L7" i="2"/>
  <c r="L11" i="2"/>
  <c r="L13" i="2"/>
  <c r="L24" i="2"/>
  <c r="L16" i="2"/>
  <c r="L26" i="2"/>
  <c r="L8" i="2"/>
  <c r="L14" i="2"/>
  <c r="L25" i="2"/>
  <c r="L27" i="2"/>
  <c r="L15" i="2"/>
  <c r="L10" i="2"/>
  <c r="L18" i="2"/>
  <c r="L9" i="2"/>
  <c r="L23" i="2"/>
  <c r="L21" i="2"/>
  <c r="Q27" i="2"/>
  <c r="Q23" i="2"/>
  <c r="Q7" i="2"/>
  <c r="Q9" i="2"/>
  <c r="Q8" i="2"/>
  <c r="Q14" i="2"/>
  <c r="Q13" i="2"/>
  <c r="Q25" i="2"/>
  <c r="Q26" i="2"/>
  <c r="Q24" i="2"/>
  <c r="Q18" i="2"/>
  <c r="Q11" i="2"/>
  <c r="Q10" i="2"/>
  <c r="Q21" i="2"/>
  <c r="Q15" i="2"/>
  <c r="Q16" i="2"/>
  <c r="AC31" i="5"/>
  <c r="AC56" i="5"/>
  <c r="AC55" i="5"/>
  <c r="AC60" i="5"/>
  <c r="AC57" i="5"/>
  <c r="AC52" i="5"/>
  <c r="AC47" i="5"/>
  <c r="AC48" i="5"/>
  <c r="AC49" i="5"/>
  <c r="AC59" i="5"/>
  <c r="AC46" i="5"/>
  <c r="AC54" i="5"/>
  <c r="AJ31" i="5"/>
  <c r="AJ48" i="5"/>
  <c r="AJ49" i="5"/>
  <c r="AJ54" i="5"/>
  <c r="AJ57" i="5"/>
  <c r="AJ47" i="5"/>
  <c r="AJ46" i="5"/>
  <c r="AJ52" i="5"/>
  <c r="AJ59" i="5"/>
  <c r="AJ60" i="5"/>
  <c r="AJ56" i="5"/>
  <c r="AJ55" i="5"/>
  <c r="AV25" i="2"/>
  <c r="AV27" i="2"/>
  <c r="AV18" i="2"/>
  <c r="AV14" i="2"/>
  <c r="AV23" i="2"/>
  <c r="AV13" i="2"/>
  <c r="AV24" i="2"/>
  <c r="AV8" i="2"/>
  <c r="AV26" i="2"/>
  <c r="AV15" i="2"/>
  <c r="AV21" i="2"/>
  <c r="AV11" i="2"/>
  <c r="AV16" i="2"/>
  <c r="AV9" i="2"/>
  <c r="AV10" i="2"/>
  <c r="AV7" i="2"/>
  <c r="BA14" i="2"/>
  <c r="BA23" i="2"/>
  <c r="BA15" i="2"/>
  <c r="BA18" i="2"/>
  <c r="BA11" i="2"/>
  <c r="BA26" i="2"/>
  <c r="BA16" i="2"/>
  <c r="BA25" i="2"/>
  <c r="BA27" i="2"/>
  <c r="BA7" i="2"/>
  <c r="BA10" i="2"/>
  <c r="BA24" i="2"/>
  <c r="BA21" i="2"/>
  <c r="BA9" i="2"/>
  <c r="BA13" i="2"/>
  <c r="BA8" i="2"/>
  <c r="DW94" i="47"/>
  <c r="DW95" i="47" s="1"/>
  <c r="M31" i="5"/>
  <c r="M56" i="5"/>
  <c r="M46" i="5"/>
  <c r="M55" i="5"/>
  <c r="M60" i="5"/>
  <c r="M47" i="5"/>
  <c r="M54" i="5"/>
  <c r="M49" i="5"/>
  <c r="M57" i="5"/>
  <c r="M52" i="5"/>
  <c r="M48" i="5"/>
  <c r="M59" i="5"/>
  <c r="P21" i="2"/>
  <c r="P15" i="2"/>
  <c r="P24" i="2"/>
  <c r="P27" i="2"/>
  <c r="P25" i="2"/>
  <c r="P13" i="2"/>
  <c r="P10" i="2"/>
  <c r="P7" i="2"/>
  <c r="P8" i="2"/>
  <c r="P18" i="2"/>
  <c r="P14" i="2"/>
  <c r="P26" i="2"/>
  <c r="P16" i="2"/>
  <c r="P23" i="2"/>
  <c r="P9" i="2"/>
  <c r="P11" i="2"/>
  <c r="AB24" i="2"/>
  <c r="AB18" i="2"/>
  <c r="AB21" i="2"/>
  <c r="AB13" i="2"/>
  <c r="AB25" i="2"/>
  <c r="AB15" i="2"/>
  <c r="AB9" i="2"/>
  <c r="AB27" i="2"/>
  <c r="AB11" i="2"/>
  <c r="AB14" i="2"/>
  <c r="AB16" i="2"/>
  <c r="AB7" i="2"/>
  <c r="AB23" i="2"/>
  <c r="AB10" i="2"/>
  <c r="AB8" i="2"/>
  <c r="AB26" i="2"/>
  <c r="AO31" i="5"/>
  <c r="AO56" i="5"/>
  <c r="AO59" i="5"/>
  <c r="AO54" i="5"/>
  <c r="AO49" i="5"/>
  <c r="AO47" i="5"/>
  <c r="AO52" i="5"/>
  <c r="AO48" i="5"/>
  <c r="AO57" i="5"/>
  <c r="AO55" i="5"/>
  <c r="AO46" i="5"/>
  <c r="AO60" i="5"/>
  <c r="AW14" i="2"/>
  <c r="AW25" i="2"/>
  <c r="AW23" i="2"/>
  <c r="AW16" i="2"/>
  <c r="AW18" i="2"/>
  <c r="AW9" i="2"/>
  <c r="AW7" i="2"/>
  <c r="AW15" i="2"/>
  <c r="AW11" i="2"/>
  <c r="AW26" i="2"/>
  <c r="AW13" i="2"/>
  <c r="AW27" i="2"/>
  <c r="AW10" i="2"/>
  <c r="AW8" i="2"/>
  <c r="AW24" i="2"/>
  <c r="AW21" i="2"/>
  <c r="N31" i="5"/>
  <c r="N47" i="5"/>
  <c r="N60" i="5"/>
  <c r="N48" i="5"/>
  <c r="N55" i="5"/>
  <c r="N52" i="5"/>
  <c r="N57" i="5"/>
  <c r="N59" i="5"/>
  <c r="N56" i="5"/>
  <c r="N46" i="5"/>
  <c r="N54" i="5"/>
  <c r="N49" i="5"/>
  <c r="S31" i="5"/>
  <c r="S54" i="5"/>
  <c r="S48" i="5"/>
  <c r="S47" i="5"/>
  <c r="S60" i="5"/>
  <c r="S52" i="5"/>
  <c r="S56" i="5"/>
  <c r="S49" i="5"/>
  <c r="S57" i="5"/>
  <c r="S55" i="5"/>
  <c r="S59" i="5"/>
  <c r="S46" i="5"/>
  <c r="W31" i="5"/>
  <c r="W46" i="5"/>
  <c r="W59" i="5"/>
  <c r="W54" i="5"/>
  <c r="W56" i="5"/>
  <c r="W60" i="5"/>
  <c r="W55" i="5"/>
  <c r="W57" i="5"/>
  <c r="W48" i="5"/>
  <c r="W49" i="5"/>
  <c r="W52" i="5"/>
  <c r="W47" i="5"/>
  <c r="AA10" i="2"/>
  <c r="AA11" i="2"/>
  <c r="AA24" i="2"/>
  <c r="AA27" i="2"/>
  <c r="AA14" i="2"/>
  <c r="AA26" i="2"/>
  <c r="AA25" i="2"/>
  <c r="AA8" i="2"/>
  <c r="AA15" i="2"/>
  <c r="AA9" i="2"/>
  <c r="AA16" i="2"/>
  <c r="AA23" i="2"/>
  <c r="AA13" i="2"/>
  <c r="AA7" i="2"/>
  <c r="AA21" i="2"/>
  <c r="AA18" i="2"/>
  <c r="AI31" i="5"/>
  <c r="AI59" i="5"/>
  <c r="AI56" i="5"/>
  <c r="AI48" i="5"/>
  <c r="AI55" i="5"/>
  <c r="AI54" i="5"/>
  <c r="AI46" i="5"/>
  <c r="AI47" i="5"/>
  <c r="AI49" i="5"/>
  <c r="AI52" i="5"/>
  <c r="AI60" i="5"/>
  <c r="AI57" i="5"/>
  <c r="AM27" i="2"/>
  <c r="AM7" i="2"/>
  <c r="AM21" i="2"/>
  <c r="AM25" i="2"/>
  <c r="AM10" i="2"/>
  <c r="AM11" i="2"/>
  <c r="AM24" i="2"/>
  <c r="AM26" i="2"/>
  <c r="AM14" i="2"/>
  <c r="AM18" i="2"/>
  <c r="AM15" i="2"/>
  <c r="AM23" i="2"/>
  <c r="AM8" i="2"/>
  <c r="AM9" i="2"/>
  <c r="AM16" i="2"/>
  <c r="AM13" i="2"/>
  <c r="AT31" i="5"/>
  <c r="AT55" i="5"/>
  <c r="AT54" i="5"/>
  <c r="AT56" i="5"/>
  <c r="AT52" i="5"/>
  <c r="AT46" i="5"/>
  <c r="AT47" i="5"/>
  <c r="AT48" i="5"/>
  <c r="AT49" i="5"/>
  <c r="AT60" i="5"/>
  <c r="AT57" i="5"/>
  <c r="AT59" i="5"/>
  <c r="BB10" i="2"/>
  <c r="BB13" i="2"/>
  <c r="BB15" i="2"/>
  <c r="BB18" i="2"/>
  <c r="BB16" i="2"/>
  <c r="BB7" i="2"/>
  <c r="BB23" i="2"/>
  <c r="BB24" i="2"/>
  <c r="BB9" i="2"/>
  <c r="BB11" i="2"/>
  <c r="BB25" i="2"/>
  <c r="BB26" i="2"/>
  <c r="BB14" i="2"/>
  <c r="BB27" i="2"/>
  <c r="BB21" i="2"/>
  <c r="BB8" i="2"/>
  <c r="O23" i="2"/>
  <c r="O25" i="2"/>
  <c r="O26" i="2"/>
  <c r="O7" i="2"/>
  <c r="O18" i="2"/>
  <c r="O24" i="2"/>
  <c r="O14" i="2"/>
  <c r="O21" i="2"/>
  <c r="O10" i="2"/>
  <c r="O9" i="2"/>
  <c r="O13" i="2"/>
  <c r="O16" i="2"/>
  <c r="O15" i="2"/>
  <c r="O8" i="2"/>
  <c r="O11" i="2"/>
  <c r="O27" i="2"/>
  <c r="V31" i="5"/>
  <c r="V60" i="5"/>
  <c r="V56" i="5"/>
  <c r="V57" i="5"/>
  <c r="V49" i="5"/>
  <c r="V47" i="5"/>
  <c r="V46" i="5"/>
  <c r="V52" i="5"/>
  <c r="V59" i="5"/>
  <c r="V55" i="5"/>
  <c r="V48" i="5"/>
  <c r="V54" i="5"/>
  <c r="AD31" i="5"/>
  <c r="AD49" i="5"/>
  <c r="AD47" i="5"/>
  <c r="AD46" i="5"/>
  <c r="AD55" i="5"/>
  <c r="AD59" i="5"/>
  <c r="AD56" i="5"/>
  <c r="AD57" i="5"/>
  <c r="AD48" i="5"/>
  <c r="AD60" i="5"/>
  <c r="AD52" i="5"/>
  <c r="AD54" i="5"/>
  <c r="AH24" i="2"/>
  <c r="AH10" i="2"/>
  <c r="AH15" i="2"/>
  <c r="AH27" i="2"/>
  <c r="AH8" i="2"/>
  <c r="AH25" i="2"/>
  <c r="AH13" i="2"/>
  <c r="AH11" i="2"/>
  <c r="AH7" i="2"/>
  <c r="AH26" i="2"/>
  <c r="AH21" i="2"/>
  <c r="AH9" i="2"/>
  <c r="AH18" i="2"/>
  <c r="AH14" i="2"/>
  <c r="AH16" i="2"/>
  <c r="AH23" i="2"/>
  <c r="AL16" i="2"/>
  <c r="AL15" i="2"/>
  <c r="AL14" i="2"/>
  <c r="AL13" i="2"/>
  <c r="AL9" i="2"/>
  <c r="AL24" i="2"/>
  <c r="AL8" i="2"/>
  <c r="AL26" i="2"/>
  <c r="AL27" i="2"/>
  <c r="AL23" i="2"/>
  <c r="AL11" i="2"/>
  <c r="AL25" i="2"/>
  <c r="AL21" i="2"/>
  <c r="AL10" i="2"/>
  <c r="AL18" i="2"/>
  <c r="AP9" i="2"/>
  <c r="AP24" i="2"/>
  <c r="AP26" i="2"/>
  <c r="AP23" i="2"/>
  <c r="AP18" i="2"/>
  <c r="AP25" i="2"/>
  <c r="AP13" i="2"/>
  <c r="AP15" i="2"/>
  <c r="AP21" i="2"/>
  <c r="AP8" i="2"/>
  <c r="AP27" i="2"/>
  <c r="AP7" i="2"/>
  <c r="AP14" i="2"/>
  <c r="AP11" i="2"/>
  <c r="AP16" i="2"/>
  <c r="AP10" i="2"/>
  <c r="AU31" i="5"/>
  <c r="AU48" i="5"/>
  <c r="AU52" i="5"/>
  <c r="AU49" i="5"/>
  <c r="AU46" i="5"/>
  <c r="AU55" i="5"/>
  <c r="AU57" i="5"/>
  <c r="AU47" i="5"/>
  <c r="AU56" i="5"/>
  <c r="AU54" i="5"/>
  <c r="AU60" i="5"/>
  <c r="AU59" i="5"/>
  <c r="AX11" i="2"/>
  <c r="AX7" i="2"/>
  <c r="AX26" i="2"/>
  <c r="AX24" i="2"/>
  <c r="AX8" i="2"/>
  <c r="AX10" i="2"/>
  <c r="AX16" i="2"/>
  <c r="AX18" i="2"/>
  <c r="AX21" i="2"/>
  <c r="AX9" i="2"/>
  <c r="AX14" i="2"/>
  <c r="AX15" i="2"/>
  <c r="AX13" i="2"/>
  <c r="AX25" i="2"/>
  <c r="AX27" i="2"/>
  <c r="AX23" i="2"/>
  <c r="AN90" i="42" l="1"/>
  <c r="AN29" i="5"/>
  <c r="T90" i="42"/>
  <c r="T29" i="5"/>
  <c r="M90" i="42"/>
  <c r="M29" i="5"/>
  <c r="BA90" i="42"/>
  <c r="BA29" i="5"/>
  <c r="AY90" i="42"/>
  <c r="AY29" i="5"/>
  <c r="U90" i="42"/>
  <c r="U29" i="5"/>
  <c r="AC90" i="42"/>
  <c r="AC29" i="5"/>
  <c r="R90" i="42"/>
  <c r="R29" i="5"/>
  <c r="AB90" i="42"/>
  <c r="AB29" i="5"/>
  <c r="BB90" i="42"/>
  <c r="BB29" i="5"/>
  <c r="L90" i="42"/>
  <c r="L29" i="5"/>
  <c r="S90" i="42"/>
  <c r="S29" i="5"/>
  <c r="BF90" i="42"/>
  <c r="BF29" i="5"/>
  <c r="AF90" i="42"/>
  <c r="AF29" i="5"/>
  <c r="AD90" i="42"/>
  <c r="AD29" i="5"/>
  <c r="AH90" i="42"/>
  <c r="AH29" i="5"/>
  <c r="BH90" i="42"/>
  <c r="BH29" i="5"/>
  <c r="AP90" i="42"/>
  <c r="AP29" i="5"/>
  <c r="AL90" i="42"/>
  <c r="AL29" i="5"/>
  <c r="AI90" i="42"/>
  <c r="AI29" i="5"/>
  <c r="W90" i="42"/>
  <c r="W29" i="5"/>
  <c r="AU90" i="42"/>
  <c r="AU29" i="5"/>
  <c r="AT90" i="42"/>
  <c r="AT29" i="5"/>
  <c r="P90" i="42"/>
  <c r="P29" i="5"/>
  <c r="AG90" i="42"/>
  <c r="AG29" i="5"/>
  <c r="AX90" i="42"/>
  <c r="AX29" i="5"/>
  <c r="X90" i="42"/>
  <c r="X29" i="5"/>
  <c r="O90" i="42"/>
  <c r="O29" i="5"/>
  <c r="AM90" i="42"/>
  <c r="AM29" i="5"/>
  <c r="Y90" i="42"/>
  <c r="Y29" i="5"/>
  <c r="BC90" i="42"/>
  <c r="BC29" i="5"/>
  <c r="BL90" i="42"/>
  <c r="BL29" i="5"/>
  <c r="AJ90" i="42"/>
  <c r="AJ29" i="5"/>
  <c r="AO90" i="42"/>
  <c r="AO29" i="5"/>
  <c r="AA90" i="42"/>
  <c r="AA29" i="5"/>
  <c r="AE90" i="42"/>
  <c r="AE29" i="5"/>
  <c r="N90" i="42"/>
  <c r="N29" i="5"/>
  <c r="AZ90" i="42"/>
  <c r="AZ29" i="5"/>
  <c r="Z90" i="42"/>
  <c r="Z29" i="5"/>
  <c r="V90" i="42"/>
  <c r="V29" i="5"/>
  <c r="AS90" i="42"/>
  <c r="AS29" i="5"/>
  <c r="AK90" i="42"/>
  <c r="AK29" i="5"/>
  <c r="AQ57" i="5"/>
  <c r="BE47" i="5"/>
  <c r="AQ59" i="5"/>
  <c r="AQ56" i="5"/>
  <c r="AQ47" i="5"/>
  <c r="AQ52" i="5"/>
  <c r="AQ46" i="5"/>
  <c r="AQ55" i="5"/>
  <c r="AQ31" i="5"/>
  <c r="BM56" i="5"/>
  <c r="AV60" i="5"/>
  <c r="BM59" i="5"/>
  <c r="AV56" i="5"/>
  <c r="BM47" i="5"/>
  <c r="AV47" i="5"/>
  <c r="BM57" i="5"/>
  <c r="AV46" i="5"/>
  <c r="BM55" i="5"/>
  <c r="AV55" i="5"/>
  <c r="AV49" i="5"/>
  <c r="BM60" i="5"/>
  <c r="BM52" i="5"/>
  <c r="AV31" i="5"/>
  <c r="AV48" i="5"/>
  <c r="BM49" i="5"/>
  <c r="AQ49" i="5"/>
  <c r="AV59" i="5"/>
  <c r="BM48" i="5"/>
  <c r="AQ60" i="5"/>
  <c r="AQ54" i="5"/>
  <c r="AV54" i="5"/>
  <c r="BM46" i="5"/>
  <c r="AV52" i="5"/>
  <c r="BM31" i="5"/>
  <c r="BD18" i="5"/>
  <c r="BD51" i="5"/>
  <c r="AQ18" i="5"/>
  <c r="AQ51" i="5"/>
  <c r="BG18" i="5"/>
  <c r="BG51" i="5"/>
  <c r="BK60" i="5"/>
  <c r="BK51" i="5"/>
  <c r="AV18" i="5"/>
  <c r="AV51" i="5"/>
  <c r="AR18" i="5"/>
  <c r="AR51" i="5"/>
  <c r="BJ18" i="5"/>
  <c r="BJ51" i="5"/>
  <c r="BE18" i="5"/>
  <c r="BE51" i="5"/>
  <c r="BO18" i="5"/>
  <c r="BO51" i="5"/>
  <c r="AW18" i="5"/>
  <c r="AW51" i="5"/>
  <c r="BM18" i="5"/>
  <c r="BM51" i="5"/>
  <c r="BE48" i="5"/>
  <c r="BE60" i="5"/>
  <c r="BE59" i="5"/>
  <c r="BE31" i="5"/>
  <c r="BE46" i="5"/>
  <c r="BJ60" i="5"/>
  <c r="BE49" i="5"/>
  <c r="BJ31" i="5"/>
  <c r="BE54" i="5"/>
  <c r="BE52" i="5"/>
  <c r="BE56" i="5"/>
  <c r="BE55" i="5"/>
  <c r="BG55" i="5"/>
  <c r="BJ52" i="5"/>
  <c r="BG54" i="5"/>
  <c r="BJ54" i="5"/>
  <c r="BG48" i="5"/>
  <c r="BJ48" i="5"/>
  <c r="BG60" i="5"/>
  <c r="BJ57" i="5"/>
  <c r="BG49" i="5"/>
  <c r="BJ49" i="5"/>
  <c r="BG52" i="5"/>
  <c r="BJ59" i="5"/>
  <c r="BG46" i="5"/>
  <c r="BJ46" i="5"/>
  <c r="BG57" i="5"/>
  <c r="BJ47" i="5"/>
  <c r="BG56" i="5"/>
  <c r="BJ55" i="5"/>
  <c r="BG47" i="5"/>
  <c r="BJ56" i="5"/>
  <c r="BI31" i="5"/>
  <c r="BI18" i="5"/>
  <c r="BK55" i="5"/>
  <c r="BK18" i="5"/>
  <c r="BK46" i="5"/>
  <c r="BK57" i="5"/>
  <c r="Q55" i="5"/>
  <c r="Q18" i="5"/>
  <c r="BK52" i="5"/>
  <c r="BI55" i="5"/>
  <c r="BK56" i="5"/>
  <c r="BK59" i="5"/>
  <c r="BK54" i="5"/>
  <c r="BK47" i="5"/>
  <c r="BK31" i="5"/>
  <c r="BK48" i="5"/>
  <c r="BK49" i="5"/>
  <c r="BI57" i="5"/>
  <c r="BI46" i="5"/>
  <c r="BI48" i="5"/>
  <c r="BI49" i="5"/>
  <c r="BI47" i="5"/>
  <c r="BI54" i="5"/>
  <c r="BI59" i="5"/>
  <c r="BI60" i="5"/>
  <c r="BI56" i="5"/>
  <c r="BI52" i="5"/>
  <c r="AW46" i="5"/>
  <c r="AW49" i="5"/>
  <c r="AW48" i="5"/>
  <c r="AW60" i="5"/>
  <c r="AW55" i="5"/>
  <c r="AW54" i="5"/>
  <c r="AW57" i="5"/>
  <c r="AW56" i="5"/>
  <c r="AW31" i="5"/>
  <c r="BN13" i="55"/>
  <c r="BN6" i="42" s="1"/>
  <c r="AW59" i="5"/>
  <c r="AW52" i="5"/>
  <c r="AW47" i="5"/>
  <c r="AR46" i="5"/>
  <c r="AR31" i="5"/>
  <c r="AR59" i="5"/>
  <c r="AR48" i="5"/>
  <c r="Q60" i="5"/>
  <c r="BD52" i="5"/>
  <c r="AR56" i="5"/>
  <c r="AR52" i="5"/>
  <c r="Q57" i="5"/>
  <c r="BD59" i="5"/>
  <c r="AR47" i="5"/>
  <c r="AR49" i="5"/>
  <c r="AR55" i="5"/>
  <c r="Q56" i="5"/>
  <c r="Q46" i="5"/>
  <c r="Q48" i="5"/>
  <c r="BD60" i="5"/>
  <c r="BD56" i="5"/>
  <c r="Q59" i="5"/>
  <c r="Q49" i="5"/>
  <c r="BD57" i="5"/>
  <c r="BD54" i="5"/>
  <c r="BD48" i="5"/>
  <c r="BD49" i="5"/>
  <c r="AR60" i="5"/>
  <c r="AR54" i="5"/>
  <c r="AR57" i="5"/>
  <c r="Q54" i="5"/>
  <c r="Q52" i="5"/>
  <c r="Q47" i="5"/>
  <c r="Q31" i="5"/>
  <c r="BD46" i="5"/>
  <c r="BD47" i="5"/>
  <c r="BD55" i="5"/>
  <c r="BD31" i="5"/>
  <c r="BO15" i="55"/>
  <c r="BO5" i="2" s="1"/>
  <c r="BO9" i="2" s="1"/>
  <c r="AH157" i="5"/>
  <c r="AG157" i="5"/>
  <c r="AP157" i="5"/>
  <c r="AN157" i="5"/>
  <c r="BN18" i="2"/>
  <c r="BN8" i="2"/>
  <c r="BN25" i="2"/>
  <c r="BN14" i="2"/>
  <c r="BN16" i="2"/>
  <c r="BN7" i="2"/>
  <c r="BN15" i="2"/>
  <c r="BN9" i="2"/>
  <c r="BN21" i="2"/>
  <c r="BN13" i="2"/>
  <c r="BN27" i="2"/>
  <c r="BN26" i="2"/>
  <c r="BN24" i="2"/>
  <c r="BN23" i="2"/>
  <c r="BN11" i="2"/>
  <c r="BN10" i="2"/>
  <c r="AR157" i="5"/>
  <c r="AJ157" i="5"/>
  <c r="AM157" i="5"/>
  <c r="AT157" i="5"/>
  <c r="AK157" i="5"/>
  <c r="BO31" i="5"/>
  <c r="BO49" i="5"/>
  <c r="BO56" i="5"/>
  <c r="BO46" i="5"/>
  <c r="BO60" i="5"/>
  <c r="BO54" i="5"/>
  <c r="BO55" i="5"/>
  <c r="BO57" i="5"/>
  <c r="BO48" i="5"/>
  <c r="BO52" i="5"/>
  <c r="BO59" i="5"/>
  <c r="BO47" i="5"/>
  <c r="DW98" i="47"/>
  <c r="BO23" i="42"/>
  <c r="BO78" i="42" s="1"/>
  <c r="BO52" i="42"/>
  <c r="BO34" i="42"/>
  <c r="BO70" i="42"/>
  <c r="BP24" i="55"/>
  <c r="BP2" i="2"/>
  <c r="BP2" i="42"/>
  <c r="BP23" i="55"/>
  <c r="BP6" i="47" s="1"/>
  <c r="BP27" i="55"/>
  <c r="BP11" i="47" s="1"/>
  <c r="BP31" i="55"/>
  <c r="BP34" i="55"/>
  <c r="BP30" i="55"/>
  <c r="BP14" i="47" s="1"/>
  <c r="BP2" i="47"/>
  <c r="BP28" i="55"/>
  <c r="BP32" i="54"/>
  <c r="BQ5" i="55"/>
  <c r="BQ6" i="55" s="1"/>
  <c r="BO90" i="42" l="1"/>
  <c r="BO29" i="5"/>
  <c r="AV90" i="42"/>
  <c r="AV29" i="5"/>
  <c r="BD90" i="42"/>
  <c r="BD29" i="5"/>
  <c r="BI90" i="42"/>
  <c r="BI29" i="5"/>
  <c r="BK90" i="42"/>
  <c r="BK29" i="5"/>
  <c r="BE90" i="42"/>
  <c r="BE29" i="5"/>
  <c r="Q90" i="42"/>
  <c r="Q29" i="5"/>
  <c r="BM90" i="42"/>
  <c r="BM29" i="5"/>
  <c r="BJ90" i="42"/>
  <c r="BJ29" i="5"/>
  <c r="BG90" i="42"/>
  <c r="BG29" i="5"/>
  <c r="AW90" i="42"/>
  <c r="AW29" i="5"/>
  <c r="AR90" i="42"/>
  <c r="AR29" i="5"/>
  <c r="AQ90" i="42"/>
  <c r="AQ29" i="5"/>
  <c r="BN6" i="6"/>
  <c r="E13" i="55"/>
  <c r="BN6" i="5"/>
  <c r="BO24" i="2"/>
  <c r="BO10" i="2"/>
  <c r="BO13" i="2"/>
  <c r="BO27" i="2"/>
  <c r="BO14" i="2"/>
  <c r="BO25" i="2"/>
  <c r="BO18" i="2"/>
  <c r="BO15" i="2"/>
  <c r="BO21" i="2"/>
  <c r="BO26" i="2"/>
  <c r="BO23" i="2"/>
  <c r="BO16" i="2"/>
  <c r="BO7" i="2"/>
  <c r="BO8" i="2"/>
  <c r="BO11" i="2"/>
  <c r="D98" i="47"/>
  <c r="H20" i="29" s="1"/>
  <c r="BO42" i="42"/>
  <c r="BO60" i="42"/>
  <c r="BP12" i="47"/>
  <c r="BP12" i="42"/>
  <c r="BP32" i="55"/>
  <c r="BP9" i="47"/>
  <c r="BQ1" i="47"/>
  <c r="BQ1" i="42"/>
  <c r="BQ1" i="2"/>
  <c r="BQ31" i="54"/>
  <c r="BQ9" i="55"/>
  <c r="BN18" i="5" l="1"/>
  <c r="BN51" i="5"/>
  <c r="BN54" i="5"/>
  <c r="BN55" i="5"/>
  <c r="BN46" i="5"/>
  <c r="BN31" i="5"/>
  <c r="BN47" i="5"/>
  <c r="BN56" i="5"/>
  <c r="BN49" i="5"/>
  <c r="BN48" i="5"/>
  <c r="BN52" i="5"/>
  <c r="BN60" i="5"/>
  <c r="BN59" i="5"/>
  <c r="BN57" i="5"/>
  <c r="BQ10" i="55"/>
  <c r="BP10" i="55"/>
  <c r="BP15" i="55" s="1"/>
  <c r="BP5" i="2" s="1"/>
  <c r="T74" i="29"/>
  <c r="J34" i="51"/>
  <c r="F34" i="51"/>
  <c r="H34" i="51"/>
  <c r="D34" i="51"/>
  <c r="F363" i="32"/>
  <c r="BP23" i="42"/>
  <c r="BP78" i="42" s="1"/>
  <c r="BP52" i="42"/>
  <c r="BP70" i="42"/>
  <c r="BP34" i="42"/>
  <c r="BQ28" i="55"/>
  <c r="BQ2" i="47"/>
  <c r="BQ34" i="55"/>
  <c r="BR5" i="55"/>
  <c r="BR6" i="55" s="1"/>
  <c r="BQ23" i="55"/>
  <c r="BQ6" i="47" s="1"/>
  <c r="BQ27" i="55"/>
  <c r="BQ11" i="47" s="1"/>
  <c r="BQ2" i="42"/>
  <c r="BQ24" i="55"/>
  <c r="BQ2" i="2"/>
  <c r="BQ32" i="54"/>
  <c r="BQ30" i="55"/>
  <c r="BQ14" i="47" s="1"/>
  <c r="BQ31" i="55"/>
  <c r="BN90" i="42" l="1"/>
  <c r="BN29" i="5"/>
  <c r="BP8" i="2"/>
  <c r="BP21" i="2"/>
  <c r="BP23" i="2"/>
  <c r="BP27" i="2"/>
  <c r="BP11" i="2"/>
  <c r="BP14" i="2"/>
  <c r="BP15" i="2"/>
  <c r="BP13" i="2"/>
  <c r="BP24" i="2"/>
  <c r="BP26" i="2"/>
  <c r="BP9" i="2"/>
  <c r="BP16" i="2"/>
  <c r="BP25" i="2"/>
  <c r="BP7" i="2"/>
  <c r="BP18" i="2"/>
  <c r="BP10" i="2"/>
  <c r="N32" i="51"/>
  <c r="E28" i="32" s="1"/>
  <c r="G14" i="43" s="1"/>
  <c r="AN32" i="51"/>
  <c r="AE28" i="32" s="1"/>
  <c r="AG14" i="43" s="1"/>
  <c r="T32" i="51"/>
  <c r="K28" i="32" s="1"/>
  <c r="M14" i="43" s="1"/>
  <c r="AM32" i="51"/>
  <c r="AD28" i="32" s="1"/>
  <c r="AF14" i="43" s="1"/>
  <c r="P32" i="51"/>
  <c r="G28" i="32" s="1"/>
  <c r="I14" i="43" s="1"/>
  <c r="AF32" i="51"/>
  <c r="W28" i="32" s="1"/>
  <c r="Y14" i="43" s="1"/>
  <c r="AQ32" i="51"/>
  <c r="AH28" i="32" s="1"/>
  <c r="AJ14" i="43" s="1"/>
  <c r="AE32" i="51"/>
  <c r="V28" i="32" s="1"/>
  <c r="X14" i="43" s="1"/>
  <c r="AB32" i="51"/>
  <c r="S28" i="32" s="1"/>
  <c r="U14" i="43" s="1"/>
  <c r="W32" i="51"/>
  <c r="N28" i="32" s="1"/>
  <c r="P14" i="43" s="1"/>
  <c r="AJ32" i="51"/>
  <c r="AA28" i="32" s="1"/>
  <c r="AC14" i="43" s="1"/>
  <c r="X32" i="51"/>
  <c r="O28" i="32" s="1"/>
  <c r="Q14" i="43" s="1"/>
  <c r="O32" i="51"/>
  <c r="F28" i="32" s="1"/>
  <c r="H14" i="43" s="1"/>
  <c r="AA32" i="51"/>
  <c r="R28" i="32" s="1"/>
  <c r="T14" i="43" s="1"/>
  <c r="S32" i="51"/>
  <c r="J28" i="32" s="1"/>
  <c r="L14" i="43" s="1"/>
  <c r="AP32" i="51"/>
  <c r="AG28" i="32" s="1"/>
  <c r="AI14" i="43" s="1"/>
  <c r="AL32" i="51"/>
  <c r="AC28" i="32" s="1"/>
  <c r="AE14" i="43" s="1"/>
  <c r="AI32" i="51"/>
  <c r="Z28" i="32" s="1"/>
  <c r="AB14" i="43" s="1"/>
  <c r="AD32" i="51"/>
  <c r="U28" i="32" s="1"/>
  <c r="W14" i="43" s="1"/>
  <c r="Z32" i="51"/>
  <c r="Q28" i="32" s="1"/>
  <c r="S14" i="43" s="1"/>
  <c r="V32" i="51"/>
  <c r="M28" i="32" s="1"/>
  <c r="O14" i="43" s="1"/>
  <c r="R32" i="51"/>
  <c r="I28" i="32" s="1"/>
  <c r="K14" i="43" s="1"/>
  <c r="AO32" i="51"/>
  <c r="AF28" i="32" s="1"/>
  <c r="AH14" i="43" s="1"/>
  <c r="AK32" i="51"/>
  <c r="AB28" i="32" s="1"/>
  <c r="AD14" i="43" s="1"/>
  <c r="AH32" i="51"/>
  <c r="Y28" i="32" s="1"/>
  <c r="AA14" i="43" s="1"/>
  <c r="AG32" i="51"/>
  <c r="X28" i="32" s="1"/>
  <c r="Z14" i="43" s="1"/>
  <c r="AC32" i="51"/>
  <c r="T28" i="32" s="1"/>
  <c r="V14" i="43" s="1"/>
  <c r="Y32" i="51"/>
  <c r="P28" i="32" s="1"/>
  <c r="R14" i="43" s="1"/>
  <c r="U32" i="51"/>
  <c r="L28" i="32" s="1"/>
  <c r="N14" i="43" s="1"/>
  <c r="Q32" i="51"/>
  <c r="H28" i="32" s="1"/>
  <c r="J14" i="43" s="1"/>
  <c r="G363" i="32"/>
  <c r="C12" i="2" s="1"/>
  <c r="D32" i="51"/>
  <c r="C28" i="32"/>
  <c r="C14" i="43" s="1"/>
  <c r="BP60" i="42"/>
  <c r="BP42" i="42"/>
  <c r="BQ12" i="47"/>
  <c r="BR1" i="47"/>
  <c r="BR31" i="54"/>
  <c r="BR9" i="55"/>
  <c r="BR1" i="2"/>
  <c r="BR1" i="42"/>
  <c r="BQ32" i="55"/>
  <c r="BQ12" i="42"/>
  <c r="BQ9" i="47"/>
  <c r="BQ15" i="55" l="1"/>
  <c r="BQ5" i="2" s="1"/>
  <c r="BQ12" i="2" s="1"/>
  <c r="D14" i="43"/>
  <c r="M32" i="51"/>
  <c r="H363" i="32"/>
  <c r="D28" i="32"/>
  <c r="G12" i="2"/>
  <c r="BF12" i="2"/>
  <c r="BG12" i="2"/>
  <c r="BH12" i="2"/>
  <c r="BI12" i="2"/>
  <c r="BJ12" i="2"/>
  <c r="BK12" i="2"/>
  <c r="BL12" i="2"/>
  <c r="BM12" i="2"/>
  <c r="BN12" i="2"/>
  <c r="BO12" i="2"/>
  <c r="BP12" i="2"/>
  <c r="AR12" i="2"/>
  <c r="AI12" i="2"/>
  <c r="AN12" i="2"/>
  <c r="BD12" i="2"/>
  <c r="S12" i="2"/>
  <c r="AY12" i="2"/>
  <c r="AD12" i="2"/>
  <c r="U12" i="2"/>
  <c r="AJ12" i="2"/>
  <c r="M12" i="2"/>
  <c r="N12" i="2"/>
  <c r="AE12" i="2"/>
  <c r="Z12" i="2"/>
  <c r="X12" i="2"/>
  <c r="R12" i="2"/>
  <c r="AV12" i="2"/>
  <c r="BA12" i="2"/>
  <c r="AH12" i="2"/>
  <c r="AX12" i="2"/>
  <c r="Q12" i="2"/>
  <c r="AF12" i="2"/>
  <c r="AQ12" i="2"/>
  <c r="BC12" i="2"/>
  <c r="AC12" i="2"/>
  <c r="AS12" i="2"/>
  <c r="V12" i="2"/>
  <c r="BE12" i="2"/>
  <c r="L12" i="2"/>
  <c r="AW12" i="2"/>
  <c r="AL12" i="2"/>
  <c r="AP12" i="2"/>
  <c r="AB12" i="2"/>
  <c r="AK12" i="2"/>
  <c r="AZ12" i="2"/>
  <c r="AG12" i="2"/>
  <c r="T12" i="2"/>
  <c r="AO12" i="2"/>
  <c r="W12" i="2"/>
  <c r="AT12" i="2"/>
  <c r="Y12" i="2"/>
  <c r="AA12" i="2"/>
  <c r="AM12" i="2"/>
  <c r="BB12" i="2"/>
  <c r="O12" i="2"/>
  <c r="AU12" i="2"/>
  <c r="P12" i="2"/>
  <c r="BQ23" i="42"/>
  <c r="BQ42" i="42" s="1"/>
  <c r="BQ34" i="42"/>
  <c r="BQ70" i="42"/>
  <c r="BQ52" i="42"/>
  <c r="BR23" i="55"/>
  <c r="BR6" i="47" s="1"/>
  <c r="BR24" i="55"/>
  <c r="BS5" i="55"/>
  <c r="BS6" i="55" s="1"/>
  <c r="BR2" i="2"/>
  <c r="BR34" i="55"/>
  <c r="BR28" i="55"/>
  <c r="BR30" i="55"/>
  <c r="BR14" i="47" s="1"/>
  <c r="BR27" i="55"/>
  <c r="BR11" i="47" s="1"/>
  <c r="BR2" i="42"/>
  <c r="BR32" i="54"/>
  <c r="BR2" i="47"/>
  <c r="BR31" i="55"/>
  <c r="BQ16" i="2" l="1"/>
  <c r="BQ26" i="2"/>
  <c r="BQ10" i="2"/>
  <c r="BQ14" i="2"/>
  <c r="BQ25" i="2"/>
  <c r="BQ9" i="2"/>
  <c r="BQ13" i="2"/>
  <c r="BQ8" i="2"/>
  <c r="BQ7" i="2"/>
  <c r="BQ15" i="2"/>
  <c r="BQ23" i="2"/>
  <c r="BQ24" i="2"/>
  <c r="BQ21" i="2"/>
  <c r="BQ11" i="2"/>
  <c r="BQ27" i="2"/>
  <c r="BQ18" i="2"/>
  <c r="BQ60" i="42"/>
  <c r="BQ78" i="42"/>
  <c r="BS1" i="47"/>
  <c r="BS9" i="55"/>
  <c r="BS1" i="2"/>
  <c r="BS31" i="54"/>
  <c r="BS1" i="42"/>
  <c r="BR32" i="55"/>
  <c r="BR12" i="42"/>
  <c r="BR12" i="47"/>
  <c r="BR9" i="47"/>
  <c r="BR10" i="55" l="1"/>
  <c r="BR15" i="55" s="1"/>
  <c r="BR5" i="2" s="1"/>
  <c r="BS10" i="55"/>
  <c r="U74" i="29"/>
  <c r="BR23" i="42"/>
  <c r="BR42" i="42" s="1"/>
  <c r="BR34" i="42"/>
  <c r="BR52" i="42"/>
  <c r="BR70" i="42"/>
  <c r="BS24" i="55"/>
  <c r="BS32" i="54"/>
  <c r="BS27" i="55"/>
  <c r="BS11" i="47" s="1"/>
  <c r="BS28" i="55"/>
  <c r="BS34" i="55"/>
  <c r="BS2" i="47"/>
  <c r="BS23" i="55"/>
  <c r="BS6" i="47" s="1"/>
  <c r="BS31" i="55"/>
  <c r="BS30" i="55"/>
  <c r="BS14" i="47" s="1"/>
  <c r="BS2" i="2"/>
  <c r="BT5" i="55"/>
  <c r="BT6" i="55" s="1"/>
  <c r="BS2" i="42"/>
  <c r="BR7" i="2" l="1"/>
  <c r="BR23" i="2"/>
  <c r="BR10" i="2"/>
  <c r="BR9" i="2"/>
  <c r="BR24" i="2"/>
  <c r="BR16" i="2"/>
  <c r="BR8" i="2"/>
  <c r="BR15" i="2"/>
  <c r="BR25" i="2"/>
  <c r="BR11" i="2"/>
  <c r="BR27" i="2"/>
  <c r="BR14" i="2"/>
  <c r="BR21" i="2"/>
  <c r="BR13" i="2"/>
  <c r="BR26" i="2"/>
  <c r="BR18" i="2"/>
  <c r="BR12" i="2"/>
  <c r="BR60" i="42"/>
  <c r="BR78" i="42"/>
  <c r="BT1" i="47"/>
  <c r="BT31" i="54"/>
  <c r="BT1" i="2"/>
  <c r="BT1" i="42"/>
  <c r="BT9" i="55"/>
  <c r="BS12" i="42"/>
  <c r="BS32" i="55"/>
  <c r="BS12" i="47"/>
  <c r="BS9" i="47"/>
  <c r="AQ156" i="5"/>
  <c r="AJ156" i="5"/>
  <c r="AN156" i="5"/>
  <c r="AH156" i="5"/>
  <c r="AL156" i="5"/>
  <c r="AG156" i="5"/>
  <c r="AP156" i="5"/>
  <c r="AK156" i="5"/>
  <c r="AI156" i="5"/>
  <c r="BS15" i="55" l="1"/>
  <c r="BS5" i="2" s="1"/>
  <c r="AR156" i="5"/>
  <c r="AU156" i="5"/>
  <c r="AT156" i="5"/>
  <c r="BS23" i="42"/>
  <c r="BS42" i="42" s="1"/>
  <c r="BS52" i="42"/>
  <c r="BS70" i="42"/>
  <c r="BS34" i="42"/>
  <c r="BT2" i="2"/>
  <c r="BU5" i="55"/>
  <c r="BU6" i="55" s="1"/>
  <c r="BT2" i="47"/>
  <c r="BT24" i="55"/>
  <c r="BT28" i="55"/>
  <c r="BT2" i="42"/>
  <c r="BT27" i="55"/>
  <c r="BT11" i="47" s="1"/>
  <c r="BT30" i="55"/>
  <c r="BT14" i="47" s="1"/>
  <c r="BT34" i="55"/>
  <c r="BT32" i="54"/>
  <c r="BT23" i="55"/>
  <c r="BT6" i="47" s="1"/>
  <c r="BT31" i="55"/>
  <c r="BS7" i="2" l="1"/>
  <c r="BS27" i="2"/>
  <c r="BS25" i="2"/>
  <c r="BS15" i="2"/>
  <c r="BS18" i="2"/>
  <c r="BS23" i="2"/>
  <c r="BS9" i="2"/>
  <c r="BS14" i="2"/>
  <c r="BS16" i="2"/>
  <c r="BS24" i="2"/>
  <c r="BS13" i="2"/>
  <c r="BS8" i="2"/>
  <c r="BS21" i="2"/>
  <c r="BS26" i="2"/>
  <c r="BS10" i="2"/>
  <c r="BS11" i="2"/>
  <c r="BS12" i="2"/>
  <c r="BS78" i="42"/>
  <c r="BS60" i="42"/>
  <c r="BT9" i="47"/>
  <c r="BU1" i="47"/>
  <c r="BU1" i="2"/>
  <c r="BU31" i="54"/>
  <c r="BU1" i="42"/>
  <c r="BU9" i="55"/>
  <c r="BT12" i="42"/>
  <c r="BT32" i="55"/>
  <c r="BT12" i="47"/>
  <c r="V74" i="29" l="1"/>
  <c r="BT23" i="42"/>
  <c r="BT42" i="42" s="1"/>
  <c r="BT34" i="42"/>
  <c r="BT70" i="42"/>
  <c r="BT52" i="42"/>
  <c r="BU24" i="55"/>
  <c r="BU27" i="55"/>
  <c r="BU11" i="47" s="1"/>
  <c r="BU23" i="55"/>
  <c r="BU6" i="47" s="1"/>
  <c r="BV5" i="55"/>
  <c r="BV6" i="55" s="1"/>
  <c r="BU2" i="47"/>
  <c r="BU2" i="2"/>
  <c r="BU34" i="55"/>
  <c r="BU28" i="55"/>
  <c r="BU2" i="42"/>
  <c r="BU30" i="55"/>
  <c r="BU14" i="47" s="1"/>
  <c r="BU32" i="54"/>
  <c r="BU31" i="55"/>
  <c r="BU10" i="55" l="1"/>
  <c r="BT10" i="55"/>
  <c r="BT15" i="55" s="1"/>
  <c r="BT5" i="2" s="1"/>
  <c r="BT78" i="42"/>
  <c r="BT60" i="42"/>
  <c r="BU12" i="47"/>
  <c r="BU9" i="47"/>
  <c r="BV31" i="54"/>
  <c r="BV1" i="47"/>
  <c r="BV9" i="55"/>
  <c r="BV1" i="2"/>
  <c r="BV1" i="42"/>
  <c r="BU12" i="42"/>
  <c r="BU32" i="55"/>
  <c r="BT9" i="2" l="1"/>
  <c r="BT25" i="2"/>
  <c r="BT10" i="2"/>
  <c r="BT27" i="2"/>
  <c r="BT16" i="2"/>
  <c r="BT13" i="2"/>
  <c r="BT12" i="2"/>
  <c r="BT7" i="2"/>
  <c r="BT11" i="2"/>
  <c r="BT14" i="2"/>
  <c r="BT24" i="2"/>
  <c r="BT26" i="2"/>
  <c r="BT18" i="2"/>
  <c r="BT8" i="2"/>
  <c r="BT21" i="2"/>
  <c r="BT23" i="2"/>
  <c r="BT15" i="2"/>
  <c r="BU15" i="55"/>
  <c r="BU5" i="2" s="1"/>
  <c r="BU23" i="42"/>
  <c r="BU60" i="42" s="1"/>
  <c r="BU70" i="42"/>
  <c r="BU52" i="42"/>
  <c r="BU34" i="42"/>
  <c r="BV28" i="55"/>
  <c r="BV32" i="54"/>
  <c r="BV2" i="47"/>
  <c r="BV27" i="55"/>
  <c r="BV11" i="47" s="1"/>
  <c r="BW5" i="55"/>
  <c r="BW6" i="55" s="1"/>
  <c r="BV23" i="55"/>
  <c r="BV6" i="47" s="1"/>
  <c r="BV2" i="2"/>
  <c r="BV30" i="55"/>
  <c r="BV14" i="47" s="1"/>
  <c r="BV2" i="42"/>
  <c r="BV24" i="55"/>
  <c r="BV34" i="55"/>
  <c r="BV31" i="55"/>
  <c r="BU27" i="2" l="1"/>
  <c r="BU15" i="2"/>
  <c r="BU7" i="2"/>
  <c r="BU24" i="2"/>
  <c r="BU10" i="2"/>
  <c r="BU13" i="2"/>
  <c r="BU9" i="2"/>
  <c r="BU18" i="2"/>
  <c r="BU8" i="2"/>
  <c r="BU25" i="2"/>
  <c r="BU14" i="2"/>
  <c r="BU26" i="2"/>
  <c r="BU21" i="2"/>
  <c r="BU16" i="2"/>
  <c r="BU23" i="2"/>
  <c r="BU11" i="2"/>
  <c r="BU12" i="2"/>
  <c r="BU42" i="42"/>
  <c r="BU78" i="42"/>
  <c r="BV9" i="47"/>
  <c r="BV12" i="47"/>
  <c r="BV12" i="42"/>
  <c r="BV32" i="55"/>
  <c r="BW1" i="42"/>
  <c r="BW1" i="2"/>
  <c r="BW31" i="54"/>
  <c r="BW1" i="47"/>
  <c r="BW9" i="55"/>
  <c r="BW10" i="55" l="1"/>
  <c r="BV10" i="55"/>
  <c r="BV15" i="55" s="1"/>
  <c r="BV5" i="2" s="1"/>
  <c r="W74" i="29"/>
  <c r="BV23" i="42"/>
  <c r="BV78" i="42" s="1"/>
  <c r="BV34" i="42"/>
  <c r="BV70" i="42"/>
  <c r="BV52" i="42"/>
  <c r="BW2" i="47"/>
  <c r="BW30" i="55"/>
  <c r="BW14" i="47" s="1"/>
  <c r="BW2" i="42"/>
  <c r="BW27" i="55"/>
  <c r="BW11" i="47" s="1"/>
  <c r="BW24" i="55"/>
  <c r="BW2" i="2"/>
  <c r="BW23" i="55"/>
  <c r="BW6" i="47" s="1"/>
  <c r="BW31" i="55"/>
  <c r="BW28" i="55"/>
  <c r="BW32" i="54"/>
  <c r="BX5" i="55"/>
  <c r="BX6" i="55" s="1"/>
  <c r="BW34" i="55"/>
  <c r="BV26" i="2" l="1"/>
  <c r="BV25" i="2"/>
  <c r="BV23" i="2"/>
  <c r="BV21" i="2"/>
  <c r="BV10" i="2"/>
  <c r="BV27" i="2"/>
  <c r="BV14" i="2"/>
  <c r="BV8" i="2"/>
  <c r="BV13" i="2"/>
  <c r="BV24" i="2"/>
  <c r="BV11" i="2"/>
  <c r="BV7" i="2"/>
  <c r="BV9" i="2"/>
  <c r="BV18" i="2"/>
  <c r="BV15" i="2"/>
  <c r="BV16" i="2"/>
  <c r="BV12" i="2"/>
  <c r="BV60" i="42"/>
  <c r="BV42" i="42"/>
  <c r="BW9" i="47"/>
  <c r="BW12" i="47"/>
  <c r="BX1" i="42"/>
  <c r="BX31" i="54"/>
  <c r="BX1" i="2"/>
  <c r="BX1" i="47"/>
  <c r="BX9" i="55"/>
  <c r="BW32" i="55"/>
  <c r="BW12" i="42"/>
  <c r="BW15" i="55" l="1"/>
  <c r="BW5" i="2" s="1"/>
  <c r="BW23" i="42"/>
  <c r="BW60" i="42" s="1"/>
  <c r="BW34" i="42"/>
  <c r="BW52" i="42"/>
  <c r="BW70" i="42"/>
  <c r="BX27" i="55"/>
  <c r="BX11" i="47" s="1"/>
  <c r="BX2" i="47"/>
  <c r="BY5" i="55"/>
  <c r="BY6" i="55" s="1"/>
  <c r="BX24" i="55"/>
  <c r="BX2" i="2"/>
  <c r="BX30" i="55"/>
  <c r="BX14" i="47" s="1"/>
  <c r="BX28" i="55"/>
  <c r="BX34" i="55"/>
  <c r="BX2" i="42"/>
  <c r="BX31" i="55"/>
  <c r="BX32" i="54"/>
  <c r="BX23" i="55"/>
  <c r="BX6" i="47" s="1"/>
  <c r="BW16" i="2" l="1"/>
  <c r="BW14" i="2"/>
  <c r="BW24" i="2"/>
  <c r="BW23" i="2"/>
  <c r="BW18" i="2"/>
  <c r="BW25" i="2"/>
  <c r="BW13" i="2"/>
  <c r="BW11" i="2"/>
  <c r="BW9" i="2"/>
  <c r="BW26" i="2"/>
  <c r="BW8" i="2"/>
  <c r="BW27" i="2"/>
  <c r="BW10" i="2"/>
  <c r="BW21" i="2"/>
  <c r="BW7" i="2"/>
  <c r="BW15" i="2"/>
  <c r="BW12" i="2"/>
  <c r="BW42" i="42"/>
  <c r="BW78" i="42"/>
  <c r="BX12" i="47"/>
  <c r="BX32" i="55"/>
  <c r="BX12" i="42"/>
  <c r="BX9" i="47"/>
  <c r="BY1" i="42"/>
  <c r="BY1" i="2"/>
  <c r="BY9" i="55"/>
  <c r="BY1" i="47"/>
  <c r="BY31" i="54"/>
  <c r="BY10" i="55" l="1"/>
  <c r="BX10" i="55"/>
  <c r="BX15" i="55" s="1"/>
  <c r="BX5" i="2" s="1"/>
  <c r="X74" i="29"/>
  <c r="BX23" i="42"/>
  <c r="BX42" i="42" s="1"/>
  <c r="BY2" i="47"/>
  <c r="BY28" i="55"/>
  <c r="BZ5" i="55"/>
  <c r="BZ6" i="55" s="1"/>
  <c r="BY2" i="42"/>
  <c r="BY30" i="55"/>
  <c r="BY14" i="47" s="1"/>
  <c r="BY34" i="55"/>
  <c r="BY27" i="55"/>
  <c r="BY11" i="47" s="1"/>
  <c r="BY32" i="54"/>
  <c r="BY23" i="55"/>
  <c r="BY6" i="47" s="1"/>
  <c r="BY24" i="55"/>
  <c r="BY2" i="2"/>
  <c r="BY31" i="55"/>
  <c r="BX34" i="42"/>
  <c r="BX52" i="42"/>
  <c r="BX70" i="42"/>
  <c r="BX8" i="2" l="1"/>
  <c r="BX18" i="2"/>
  <c r="BX27" i="2"/>
  <c r="BX14" i="2"/>
  <c r="BX10" i="2"/>
  <c r="BX16" i="2"/>
  <c r="BX13" i="2"/>
  <c r="BX11" i="2"/>
  <c r="BX21" i="2"/>
  <c r="BX7" i="2"/>
  <c r="BX15" i="2"/>
  <c r="BX26" i="2"/>
  <c r="BX24" i="2"/>
  <c r="BX25" i="2"/>
  <c r="BX9" i="2"/>
  <c r="BX23" i="2"/>
  <c r="BX12" i="2"/>
  <c r="BX60" i="42"/>
  <c r="BX78" i="42"/>
  <c r="BZ31" i="54"/>
  <c r="BZ1" i="42"/>
  <c r="BZ9" i="55"/>
  <c r="BZ1" i="2"/>
  <c r="BZ1" i="47"/>
  <c r="BY9" i="47"/>
  <c r="BY12" i="47"/>
  <c r="BY12" i="42"/>
  <c r="BY32" i="55"/>
  <c r="BY15" i="55" l="1"/>
  <c r="BY5" i="2" s="1"/>
  <c r="BY23" i="42"/>
  <c r="BY60" i="42" s="1"/>
  <c r="BY34" i="42"/>
  <c r="BY52" i="42"/>
  <c r="BY70" i="42"/>
  <c r="BZ2" i="42"/>
  <c r="BZ34" i="55"/>
  <c r="BZ23" i="55"/>
  <c r="BZ6" i="47" s="1"/>
  <c r="BZ27" i="55"/>
  <c r="BZ11" i="47" s="1"/>
  <c r="BZ28" i="55"/>
  <c r="BZ24" i="55"/>
  <c r="BZ31" i="55"/>
  <c r="BZ32" i="54"/>
  <c r="BZ30" i="55"/>
  <c r="BZ14" i="47" s="1"/>
  <c r="CA5" i="55"/>
  <c r="CA6" i="55" s="1"/>
  <c r="BZ2" i="2"/>
  <c r="BZ2" i="47"/>
  <c r="BY78" i="42" l="1"/>
  <c r="BY23" i="2"/>
  <c r="BY25" i="2"/>
  <c r="BY26" i="2"/>
  <c r="BY7" i="2"/>
  <c r="BY11" i="2"/>
  <c r="BY27" i="2"/>
  <c r="BY15" i="2"/>
  <c r="BY9" i="2"/>
  <c r="BY10" i="2"/>
  <c r="BY16" i="2"/>
  <c r="BY8" i="2"/>
  <c r="BY18" i="2"/>
  <c r="BY21" i="2"/>
  <c r="BY14" i="2"/>
  <c r="BY24" i="2"/>
  <c r="BY13" i="2"/>
  <c r="BY12" i="2"/>
  <c r="BY42" i="42"/>
  <c r="BZ32" i="55"/>
  <c r="BZ12" i="42"/>
  <c r="BZ9" i="47"/>
  <c r="CA31" i="54"/>
  <c r="CA9" i="55"/>
  <c r="CA1" i="42"/>
  <c r="CA1" i="47"/>
  <c r="CA1" i="2"/>
  <c r="BZ12" i="47"/>
  <c r="BZ10" i="55" l="1"/>
  <c r="BZ15" i="55" s="1"/>
  <c r="BZ5" i="2" s="1"/>
  <c r="CA10" i="55"/>
  <c r="Y74" i="29"/>
  <c r="BZ23" i="42"/>
  <c r="BZ78" i="42" s="1"/>
  <c r="CA2" i="42"/>
  <c r="CA32" i="54"/>
  <c r="CA34" i="55"/>
  <c r="CA2" i="2"/>
  <c r="CA28" i="55"/>
  <c r="CA31" i="55"/>
  <c r="CA30" i="55"/>
  <c r="CA14" i="47" s="1"/>
  <c r="CA23" i="55"/>
  <c r="CA6" i="47" s="1"/>
  <c r="CB5" i="55"/>
  <c r="CB6" i="55" s="1"/>
  <c r="CA27" i="55"/>
  <c r="CA11" i="47" s="1"/>
  <c r="CA2" i="47"/>
  <c r="CA24" i="55"/>
  <c r="BZ70" i="42"/>
  <c r="BZ52" i="42"/>
  <c r="BZ34" i="42"/>
  <c r="BZ24" i="2" l="1"/>
  <c r="BZ27" i="2"/>
  <c r="BZ8" i="2"/>
  <c r="BZ9" i="2"/>
  <c r="BZ18" i="2"/>
  <c r="BZ25" i="2"/>
  <c r="BZ16" i="2"/>
  <c r="BZ14" i="2"/>
  <c r="BZ13" i="2"/>
  <c r="BZ21" i="2"/>
  <c r="BZ23" i="2"/>
  <c r="BZ10" i="2"/>
  <c r="BZ15" i="2"/>
  <c r="BZ11" i="2"/>
  <c r="BZ26" i="2"/>
  <c r="BZ7" i="2"/>
  <c r="BZ12" i="2"/>
  <c r="BZ60" i="42"/>
  <c r="BZ42" i="42"/>
  <c r="CB1" i="47"/>
  <c r="CB1" i="42"/>
  <c r="CB1" i="2"/>
  <c r="CB9" i="55"/>
  <c r="CB31" i="54"/>
  <c r="CA9" i="47"/>
  <c r="CA32" i="55"/>
  <c r="CA12" i="42"/>
  <c r="CA12" i="47"/>
  <c r="CA15" i="55" l="1"/>
  <c r="CA5" i="2" s="1"/>
  <c r="CA23" i="42"/>
  <c r="CA60" i="42" s="1"/>
  <c r="CA52" i="42"/>
  <c r="CA34" i="42"/>
  <c r="CA70" i="42"/>
  <c r="CB24" i="55"/>
  <c r="CB2" i="42"/>
  <c r="CB28" i="55"/>
  <c r="CB32" i="54"/>
  <c r="CB23" i="55"/>
  <c r="CB6" i="47" s="1"/>
  <c r="CB31" i="55"/>
  <c r="CB34" i="55"/>
  <c r="CB2" i="47"/>
  <c r="CB2" i="2"/>
  <c r="CB27" i="55"/>
  <c r="CB11" i="47" s="1"/>
  <c r="CB30" i="55"/>
  <c r="CB14" i="47" s="1"/>
  <c r="CC5" i="55"/>
  <c r="CC6" i="55" s="1"/>
  <c r="CA8" i="2" l="1"/>
  <c r="CA11" i="2"/>
  <c r="CA7" i="2"/>
  <c r="CA23" i="2"/>
  <c r="CA14" i="2"/>
  <c r="CA26" i="2"/>
  <c r="CA13" i="2"/>
  <c r="CA15" i="2"/>
  <c r="CA16" i="2"/>
  <c r="CA9" i="2"/>
  <c r="CA18" i="2"/>
  <c r="CA10" i="2"/>
  <c r="CA24" i="2"/>
  <c r="CA25" i="2"/>
  <c r="CA27" i="2"/>
  <c r="CA21" i="2"/>
  <c r="CA12" i="2"/>
  <c r="CA42" i="42"/>
  <c r="CA78" i="42"/>
  <c r="CB9" i="47"/>
  <c r="CB12" i="42"/>
  <c r="CB32" i="55"/>
  <c r="CB12" i="47"/>
  <c r="CC1" i="42"/>
  <c r="CC1" i="2"/>
  <c r="CC1" i="47"/>
  <c r="CC31" i="54"/>
  <c r="CC9" i="55"/>
  <c r="CC10" i="55" l="1"/>
  <c r="CB10" i="55"/>
  <c r="CB15" i="55" s="1"/>
  <c r="CB5" i="2" s="1"/>
  <c r="Z74" i="29"/>
  <c r="CB23" i="42"/>
  <c r="CB42" i="42" s="1"/>
  <c r="CC24" i="55"/>
  <c r="CC27" i="55"/>
  <c r="CC11" i="47" s="1"/>
  <c r="CD5" i="55"/>
  <c r="CD6" i="55" s="1"/>
  <c r="CC2" i="2"/>
  <c r="CC30" i="55"/>
  <c r="CC14" i="47" s="1"/>
  <c r="CC2" i="47"/>
  <c r="CC32" i="54"/>
  <c r="CC23" i="55"/>
  <c r="CC6" i="47" s="1"/>
  <c r="CC2" i="42"/>
  <c r="CC28" i="55"/>
  <c r="CC34" i="55"/>
  <c r="CC31" i="55"/>
  <c r="CB70" i="42"/>
  <c r="CB34" i="42"/>
  <c r="CB52" i="42"/>
  <c r="CB8" i="2" l="1"/>
  <c r="CB16" i="2"/>
  <c r="CB10" i="2"/>
  <c r="CB27" i="2"/>
  <c r="CB21" i="2"/>
  <c r="CB23" i="2"/>
  <c r="CB7" i="2"/>
  <c r="CB15" i="2"/>
  <c r="CB24" i="2"/>
  <c r="CB18" i="2"/>
  <c r="CB25" i="2"/>
  <c r="CB14" i="2"/>
  <c r="CB26" i="2"/>
  <c r="CB11" i="2"/>
  <c r="CB9" i="2"/>
  <c r="CB13" i="2"/>
  <c r="CB12" i="2"/>
  <c r="CB78" i="42"/>
  <c r="CB60" i="42"/>
  <c r="CD1" i="47"/>
  <c r="CD1" i="2"/>
  <c r="CD31" i="54"/>
  <c r="CD1" i="42"/>
  <c r="CD9" i="55"/>
  <c r="CC32" i="55"/>
  <c r="CC12" i="42"/>
  <c r="CC12" i="47"/>
  <c r="CC9" i="47"/>
  <c r="CC15" i="55" l="1"/>
  <c r="CC5" i="2" s="1"/>
  <c r="CC23" i="42"/>
  <c r="CC78" i="42" s="1"/>
  <c r="CC52" i="42"/>
  <c r="CC34" i="42"/>
  <c r="CC70" i="42"/>
  <c r="CD2" i="2"/>
  <c r="CD28" i="55"/>
  <c r="CD31" i="55"/>
  <c r="CD34" i="55"/>
  <c r="CD27" i="55"/>
  <c r="CD11" i="47" s="1"/>
  <c r="CD24" i="55"/>
  <c r="CD2" i="47"/>
  <c r="CE5" i="55"/>
  <c r="CE6" i="55" s="1"/>
  <c r="CD23" i="55"/>
  <c r="CD6" i="47" s="1"/>
  <c r="CD32" i="54"/>
  <c r="CD30" i="55"/>
  <c r="CD14" i="47" s="1"/>
  <c r="CD2" i="42"/>
  <c r="CC10" i="2" l="1"/>
  <c r="CC27" i="2"/>
  <c r="CC21" i="2"/>
  <c r="CC8" i="2"/>
  <c r="CC16" i="2"/>
  <c r="CC14" i="2"/>
  <c r="CC23" i="2"/>
  <c r="CC11" i="2"/>
  <c r="CC24" i="2"/>
  <c r="CC25" i="2"/>
  <c r="CC26" i="2"/>
  <c r="CC18" i="2"/>
  <c r="CC9" i="2"/>
  <c r="CC7" i="2"/>
  <c r="CC13" i="2"/>
  <c r="CC15" i="2"/>
  <c r="CC12" i="2"/>
  <c r="CC42" i="42"/>
  <c r="CC60" i="42"/>
  <c r="CE31" i="54"/>
  <c r="CE1" i="47"/>
  <c r="CE1" i="2"/>
  <c r="CE1" i="42"/>
  <c r="CE9" i="55"/>
  <c r="CD12" i="47"/>
  <c r="CD9" i="47"/>
  <c r="CD12" i="42"/>
  <c r="CD32" i="55"/>
  <c r="CE10" i="55" l="1"/>
  <c r="CD10" i="55"/>
  <c r="CD15" i="55" s="1"/>
  <c r="CD5" i="2" s="1"/>
  <c r="AA74" i="29"/>
  <c r="CD23" i="42"/>
  <c r="CD42" i="42" s="1"/>
  <c r="CD70" i="42"/>
  <c r="CD52" i="42"/>
  <c r="CD34" i="42"/>
  <c r="CE27" i="55"/>
  <c r="CE11" i="47" s="1"/>
  <c r="CE2" i="42"/>
  <c r="CE2" i="2"/>
  <c r="CE2" i="47"/>
  <c r="CE30" i="55"/>
  <c r="CE14" i="47" s="1"/>
  <c r="CE32" i="54"/>
  <c r="CE34" i="55"/>
  <c r="CE23" i="55"/>
  <c r="CE6" i="47" s="1"/>
  <c r="CE24" i="55"/>
  <c r="CE31" i="55"/>
  <c r="CE28" i="55"/>
  <c r="CF5" i="55"/>
  <c r="CF6" i="55" s="1"/>
  <c r="CD11" i="2" l="1"/>
  <c r="CD16" i="2"/>
  <c r="CD15" i="2"/>
  <c r="CD7" i="2"/>
  <c r="CD18" i="2"/>
  <c r="CD21" i="2"/>
  <c r="CD10" i="2"/>
  <c r="CD14" i="2"/>
  <c r="CD8" i="2"/>
  <c r="CD13" i="2"/>
  <c r="CD24" i="2"/>
  <c r="CD23" i="2"/>
  <c r="CD27" i="2"/>
  <c r="CD25" i="2"/>
  <c r="CD26" i="2"/>
  <c r="CD9" i="2"/>
  <c r="CD12" i="2"/>
  <c r="CD78" i="42"/>
  <c r="CD60" i="42"/>
  <c r="CE9" i="47"/>
  <c r="CE12" i="47"/>
  <c r="CF1" i="42"/>
  <c r="CF1" i="2"/>
  <c r="CF1" i="47"/>
  <c r="CF9" i="55"/>
  <c r="CF31" i="54"/>
  <c r="CE12" i="42"/>
  <c r="CE32" i="55"/>
  <c r="CE15" i="55" l="1"/>
  <c r="CE5" i="2" s="1"/>
  <c r="CE23" i="42"/>
  <c r="CE78" i="42" s="1"/>
  <c r="CE70" i="42"/>
  <c r="CE34" i="42"/>
  <c r="CE52" i="42"/>
  <c r="CF24" i="55"/>
  <c r="CF2" i="2"/>
  <c r="CF2" i="42"/>
  <c r="CG5" i="55"/>
  <c r="CG6" i="55" s="1"/>
  <c r="CF2" i="47"/>
  <c r="CF34" i="55"/>
  <c r="CF27" i="55"/>
  <c r="CF11" i="47" s="1"/>
  <c r="CF28" i="55"/>
  <c r="CF30" i="55"/>
  <c r="CF14" i="47" s="1"/>
  <c r="CF23" i="55"/>
  <c r="CF6" i="47" s="1"/>
  <c r="CF31" i="55"/>
  <c r="CF32" i="54"/>
  <c r="CE60" i="42" l="1"/>
  <c r="CE42" i="42"/>
  <c r="CE18" i="2"/>
  <c r="CE10" i="2"/>
  <c r="CE24" i="2"/>
  <c r="CE13" i="2"/>
  <c r="CE27" i="2"/>
  <c r="CE8" i="2"/>
  <c r="CE26" i="2"/>
  <c r="CE25" i="2"/>
  <c r="CE16" i="2"/>
  <c r="CE7" i="2"/>
  <c r="CE23" i="2"/>
  <c r="CE15" i="2"/>
  <c r="CE21" i="2"/>
  <c r="CE11" i="2"/>
  <c r="CE9" i="2"/>
  <c r="CE14" i="2"/>
  <c r="CE12" i="2"/>
  <c r="CF9" i="47"/>
  <c r="CF12" i="47"/>
  <c r="CG31" i="54"/>
  <c r="CG1" i="42"/>
  <c r="CG1" i="47"/>
  <c r="CG9" i="55"/>
  <c r="CG1" i="2"/>
  <c r="CF12" i="42"/>
  <c r="CF32" i="55"/>
  <c r="CG10" i="55" l="1"/>
  <c r="CF10" i="55"/>
  <c r="CF15" i="55" s="1"/>
  <c r="CF5" i="2" s="1"/>
  <c r="AB74" i="29"/>
  <c r="CF23" i="42"/>
  <c r="CF42" i="42" s="1"/>
  <c r="CG2" i="47"/>
  <c r="CG23" i="55"/>
  <c r="CG6" i="47" s="1"/>
  <c r="CG24" i="55"/>
  <c r="CG2" i="2"/>
  <c r="CG2" i="42"/>
  <c r="CG31" i="55"/>
  <c r="CG34" i="55"/>
  <c r="CG28" i="55"/>
  <c r="CG32" i="54"/>
  <c r="CH5" i="55"/>
  <c r="CH6" i="55" s="1"/>
  <c r="CG30" i="55"/>
  <c r="CG14" i="47" s="1"/>
  <c r="CG27" i="55"/>
  <c r="CG11" i="47" s="1"/>
  <c r="CF70" i="42"/>
  <c r="CF52" i="42"/>
  <c r="CF34" i="42"/>
  <c r="CF23" i="2" l="1"/>
  <c r="CF10" i="2"/>
  <c r="CF8" i="2"/>
  <c r="CF16" i="2"/>
  <c r="CF11" i="2"/>
  <c r="CF21" i="2"/>
  <c r="CF18" i="2"/>
  <c r="CF13" i="2"/>
  <c r="CF14" i="2"/>
  <c r="CF15" i="2"/>
  <c r="CF7" i="2"/>
  <c r="CF24" i="2"/>
  <c r="CF25" i="2"/>
  <c r="CF9" i="2"/>
  <c r="CF26" i="2"/>
  <c r="CF27" i="2"/>
  <c r="CF12" i="2"/>
  <c r="CF60" i="42"/>
  <c r="CF78" i="42"/>
  <c r="CH1" i="2"/>
  <c r="CH9" i="55"/>
  <c r="CH1" i="47"/>
  <c r="CH31" i="54"/>
  <c r="CH1" i="42"/>
  <c r="CG12" i="42"/>
  <c r="CG32" i="55"/>
  <c r="CG12" i="47"/>
  <c r="CG9" i="47"/>
  <c r="CG15" i="55" l="1"/>
  <c r="CG5" i="2" s="1"/>
  <c r="CG23" i="42"/>
  <c r="CG42" i="42" s="1"/>
  <c r="CH28" i="55"/>
  <c r="CH27" i="55"/>
  <c r="CH11" i="47" s="1"/>
  <c r="CH2" i="47"/>
  <c r="CI5" i="55"/>
  <c r="CI6" i="55" s="1"/>
  <c r="CH2" i="2"/>
  <c r="CH23" i="55"/>
  <c r="CH6" i="47" s="1"/>
  <c r="CH30" i="55"/>
  <c r="CH14" i="47" s="1"/>
  <c r="CH24" i="55"/>
  <c r="CH34" i="55"/>
  <c r="CH32" i="54"/>
  <c r="CH2" i="42"/>
  <c r="CH31" i="55"/>
  <c r="CG34" i="42"/>
  <c r="CG70" i="42"/>
  <c r="CG52" i="42"/>
  <c r="CG9" i="2" l="1"/>
  <c r="CG8" i="2"/>
  <c r="CG16" i="2"/>
  <c r="CG13" i="2"/>
  <c r="CG10" i="2"/>
  <c r="CG25" i="2"/>
  <c r="CG26" i="2"/>
  <c r="CG27" i="2"/>
  <c r="CG7" i="2"/>
  <c r="CG18" i="2"/>
  <c r="CG11" i="2"/>
  <c r="CG21" i="2"/>
  <c r="CG14" i="2"/>
  <c r="CG15" i="2"/>
  <c r="CG23" i="2"/>
  <c r="CG24" i="2"/>
  <c r="CG12" i="2"/>
  <c r="CG60" i="42"/>
  <c r="CG78" i="42"/>
  <c r="CI31" i="54"/>
  <c r="CI9" i="55"/>
  <c r="CI1" i="42"/>
  <c r="CI1" i="47"/>
  <c r="CI1" i="2"/>
  <c r="CH12" i="42"/>
  <c r="CH32" i="55"/>
  <c r="CH9" i="47"/>
  <c r="CH12" i="47"/>
  <c r="CH10" i="55" l="1"/>
  <c r="CH15" i="55" s="1"/>
  <c r="CH5" i="2" s="1"/>
  <c r="CI10" i="55"/>
  <c r="AC74" i="29"/>
  <c r="CH23" i="42"/>
  <c r="CH60" i="42" s="1"/>
  <c r="CI34" i="55"/>
  <c r="CI2" i="42"/>
  <c r="CI2" i="47"/>
  <c r="CI2" i="2"/>
  <c r="CI30" i="55"/>
  <c r="CI14" i="47" s="1"/>
  <c r="CI31" i="55"/>
  <c r="CI27" i="55"/>
  <c r="CI11" i="47" s="1"/>
  <c r="CI23" i="55"/>
  <c r="CI6" i="47" s="1"/>
  <c r="CI24" i="55"/>
  <c r="CJ5" i="55"/>
  <c r="CJ6" i="55" s="1"/>
  <c r="CI28" i="55"/>
  <c r="CI32" i="54"/>
  <c r="CH34" i="42"/>
  <c r="CH52" i="42"/>
  <c r="CH70" i="42"/>
  <c r="CH9" i="2" l="1"/>
  <c r="CH7" i="2"/>
  <c r="CH10" i="2"/>
  <c r="CH15" i="2"/>
  <c r="CH24" i="2"/>
  <c r="CH18" i="2"/>
  <c r="CH27" i="2"/>
  <c r="CH14" i="2"/>
  <c r="CH16" i="2"/>
  <c r="CH23" i="2"/>
  <c r="CH11" i="2"/>
  <c r="CH13" i="2"/>
  <c r="CH8" i="2"/>
  <c r="CH25" i="2"/>
  <c r="CH21" i="2"/>
  <c r="CH26" i="2"/>
  <c r="CH12" i="2"/>
  <c r="CH42" i="42"/>
  <c r="CH78" i="42"/>
  <c r="CI12" i="47"/>
  <c r="CJ1" i="2"/>
  <c r="CJ9" i="55"/>
  <c r="CJ1" i="42"/>
  <c r="CJ31" i="54"/>
  <c r="CJ1" i="47"/>
  <c r="CI9" i="47"/>
  <c r="CI32" i="55"/>
  <c r="CI12" i="42"/>
  <c r="CI15" i="55" l="1"/>
  <c r="CI5" i="2" s="1"/>
  <c r="CI23" i="42"/>
  <c r="CI42" i="42" s="1"/>
  <c r="CI52" i="42"/>
  <c r="CI70" i="42"/>
  <c r="CI34" i="42"/>
  <c r="CJ28" i="55"/>
  <c r="CJ2" i="42"/>
  <c r="CJ31" i="55"/>
  <c r="CJ24" i="55"/>
  <c r="CJ27" i="55"/>
  <c r="CJ11" i="47" s="1"/>
  <c r="CJ2" i="2"/>
  <c r="CK5" i="55"/>
  <c r="CK6" i="55" s="1"/>
  <c r="CJ32" i="54"/>
  <c r="CJ23" i="55"/>
  <c r="CJ6" i="47" s="1"/>
  <c r="CJ30" i="55"/>
  <c r="CJ14" i="47" s="1"/>
  <c r="CJ2" i="47"/>
  <c r="CJ34" i="55"/>
  <c r="CI15" i="2" l="1"/>
  <c r="CI10" i="2"/>
  <c r="CI18" i="2"/>
  <c r="CI11" i="2"/>
  <c r="CI27" i="2"/>
  <c r="CI16" i="2"/>
  <c r="CI14" i="2"/>
  <c r="CI23" i="2"/>
  <c r="CI9" i="2"/>
  <c r="CI26" i="2"/>
  <c r="CI8" i="2"/>
  <c r="CI13" i="2"/>
  <c r="CI7" i="2"/>
  <c r="CI25" i="2"/>
  <c r="CI21" i="2"/>
  <c r="CI24" i="2"/>
  <c r="CI12" i="2"/>
  <c r="CI78" i="42"/>
  <c r="CI60" i="42"/>
  <c r="CJ12" i="47"/>
  <c r="CJ12" i="42"/>
  <c r="CJ32" i="55"/>
  <c r="CK1" i="47"/>
  <c r="CK9" i="55"/>
  <c r="CK1" i="2"/>
  <c r="CK1" i="42"/>
  <c r="CK31" i="54"/>
  <c r="CJ9" i="47"/>
  <c r="CK10" i="55" l="1"/>
  <c r="CJ10" i="55"/>
  <c r="CJ15" i="55" s="1"/>
  <c r="CJ5" i="2" s="1"/>
  <c r="CJ23" i="42"/>
  <c r="CJ78" i="42" s="1"/>
  <c r="CK28" i="55"/>
  <c r="CK2" i="2"/>
  <c r="CK2" i="47"/>
  <c r="CK23" i="55"/>
  <c r="CK6" i="47" s="1"/>
  <c r="CK30" i="55"/>
  <c r="CK14" i="47" s="1"/>
  <c r="CK31" i="55"/>
  <c r="CK27" i="55"/>
  <c r="CK11" i="47" s="1"/>
  <c r="CK2" i="42"/>
  <c r="CK34" i="55"/>
  <c r="CK32" i="54"/>
  <c r="CK24" i="55"/>
  <c r="CL5" i="55"/>
  <c r="CL6" i="55" s="1"/>
  <c r="CJ70" i="42"/>
  <c r="CJ52" i="42"/>
  <c r="CJ34" i="42"/>
  <c r="CJ42" i="42" l="1"/>
  <c r="CJ16" i="2"/>
  <c r="CJ15" i="2"/>
  <c r="CJ11" i="2"/>
  <c r="CJ18" i="2"/>
  <c r="CJ25" i="2"/>
  <c r="CJ23" i="2"/>
  <c r="CJ26" i="2"/>
  <c r="CJ9" i="2"/>
  <c r="CJ24" i="2"/>
  <c r="CJ27" i="2"/>
  <c r="CJ8" i="2"/>
  <c r="CJ13" i="2"/>
  <c r="CJ21" i="2"/>
  <c r="CJ10" i="2"/>
  <c r="CJ14" i="2"/>
  <c r="CJ7" i="2"/>
  <c r="CJ12" i="2"/>
  <c r="CJ60" i="42"/>
  <c r="CK32" i="55"/>
  <c r="CK12" i="42"/>
  <c r="CL1" i="2"/>
  <c r="CL1" i="42"/>
  <c r="CL9" i="55"/>
  <c r="CL1" i="47"/>
  <c r="CL31" i="54"/>
  <c r="CK9" i="47"/>
  <c r="CK12" i="47"/>
  <c r="CK15" i="55" l="1"/>
  <c r="CK5" i="2" s="1"/>
  <c r="CK23" i="42"/>
  <c r="CK42" i="42" s="1"/>
  <c r="CL27" i="55"/>
  <c r="CL11" i="47" s="1"/>
  <c r="CL23" i="55"/>
  <c r="CL6" i="47" s="1"/>
  <c r="CM5" i="55"/>
  <c r="CM6" i="55" s="1"/>
  <c r="CL2" i="47"/>
  <c r="CL30" i="55"/>
  <c r="CL14" i="47" s="1"/>
  <c r="CL32" i="54"/>
  <c r="CL24" i="55"/>
  <c r="CL2" i="2"/>
  <c r="CL2" i="42"/>
  <c r="CL34" i="55"/>
  <c r="CL28" i="55"/>
  <c r="CL31" i="55"/>
  <c r="CK52" i="42"/>
  <c r="CK34" i="42"/>
  <c r="CK70" i="42"/>
  <c r="CK21" i="2" l="1"/>
  <c r="CK24" i="2"/>
  <c r="CK23" i="2"/>
  <c r="CK26" i="2"/>
  <c r="CK27" i="2"/>
  <c r="CK13" i="2"/>
  <c r="CK18" i="2"/>
  <c r="CK10" i="2"/>
  <c r="CK15" i="2"/>
  <c r="CK11" i="2"/>
  <c r="CK25" i="2"/>
  <c r="CK14" i="2"/>
  <c r="CK9" i="2"/>
  <c r="CK8" i="2"/>
  <c r="CK7" i="2"/>
  <c r="CK16" i="2"/>
  <c r="CK12" i="2"/>
  <c r="CK78" i="42"/>
  <c r="CK60" i="42"/>
  <c r="CM1" i="42"/>
  <c r="CM1" i="47"/>
  <c r="CM9" i="55"/>
  <c r="CM1" i="2"/>
  <c r="CM31" i="54"/>
  <c r="CL12" i="42"/>
  <c r="CL32" i="55"/>
  <c r="CL12" i="47"/>
  <c r="CL9" i="47"/>
  <c r="CM10" i="55" l="1"/>
  <c r="CL10" i="55"/>
  <c r="CL15" i="55" s="1"/>
  <c r="CL5" i="2" s="1"/>
  <c r="CL23" i="42"/>
  <c r="CL60" i="42" s="1"/>
  <c r="CL70" i="42"/>
  <c r="CL52" i="42"/>
  <c r="CL34" i="42"/>
  <c r="CM27" i="55"/>
  <c r="CM11" i="47" s="1"/>
  <c r="CM23" i="55"/>
  <c r="CM6" i="47" s="1"/>
  <c r="CM30" i="55"/>
  <c r="CM14" i="47" s="1"/>
  <c r="CN5" i="55"/>
  <c r="CN6" i="55" s="1"/>
  <c r="CM2" i="42"/>
  <c r="CM28" i="55"/>
  <c r="CM32" i="54"/>
  <c r="CM2" i="47"/>
  <c r="CM2" i="2"/>
  <c r="CM34" i="55"/>
  <c r="CM24" i="55"/>
  <c r="CM31" i="55"/>
  <c r="CL78" i="42" l="1"/>
  <c r="CL7" i="2"/>
  <c r="CL23" i="2"/>
  <c r="CL27" i="2"/>
  <c r="CL16" i="2"/>
  <c r="CL26" i="2"/>
  <c r="CL13" i="2"/>
  <c r="CL15" i="2"/>
  <c r="CL14" i="2"/>
  <c r="CL18" i="2"/>
  <c r="CL24" i="2"/>
  <c r="CL21" i="2"/>
  <c r="CL9" i="2"/>
  <c r="CL25" i="2"/>
  <c r="CL10" i="2"/>
  <c r="CL8" i="2"/>
  <c r="CL11" i="2"/>
  <c r="CL12" i="2"/>
  <c r="CL42" i="42"/>
  <c r="CN9" i="55"/>
  <c r="CN1" i="2"/>
  <c r="CN31" i="54"/>
  <c r="CN1" i="47"/>
  <c r="CN1" i="42"/>
  <c r="CM9" i="47"/>
  <c r="CM32" i="55"/>
  <c r="CM12" i="42"/>
  <c r="CM12" i="47"/>
  <c r="CM15" i="55" l="1"/>
  <c r="CM5" i="2" s="1"/>
  <c r="CM23" i="42"/>
  <c r="CM60" i="42" s="1"/>
  <c r="CM52" i="42"/>
  <c r="CM70" i="42"/>
  <c r="CM34" i="42"/>
  <c r="CN2" i="47"/>
  <c r="CN28" i="55"/>
  <c r="CN2" i="2"/>
  <c r="CN34" i="55"/>
  <c r="CO5" i="55"/>
  <c r="CO6" i="55" s="1"/>
  <c r="CN23" i="55"/>
  <c r="CN6" i="47" s="1"/>
  <c r="CN2" i="42"/>
  <c r="CN24" i="55"/>
  <c r="CN30" i="55"/>
  <c r="CN14" i="47" s="1"/>
  <c r="CN31" i="55"/>
  <c r="CN27" i="55"/>
  <c r="CN11" i="47" s="1"/>
  <c r="CN32" i="54"/>
  <c r="CM27" i="2" l="1"/>
  <c r="CM18" i="2"/>
  <c r="CM8" i="2"/>
  <c r="CM21" i="2"/>
  <c r="CM7" i="2"/>
  <c r="CM9" i="2"/>
  <c r="CM15" i="2"/>
  <c r="CM24" i="2"/>
  <c r="CM14" i="2"/>
  <c r="CM23" i="2"/>
  <c r="CM26" i="2"/>
  <c r="CM10" i="2"/>
  <c r="CM16" i="2"/>
  <c r="CM13" i="2"/>
  <c r="CM11" i="2"/>
  <c r="CM25" i="2"/>
  <c r="CM12" i="2"/>
  <c r="CM42" i="42"/>
  <c r="CM78" i="42"/>
  <c r="CN12" i="42"/>
  <c r="CN32" i="55"/>
  <c r="CN12" i="47"/>
  <c r="CN9" i="47"/>
  <c r="CO1" i="47"/>
  <c r="CO1" i="42"/>
  <c r="CO31" i="54"/>
  <c r="CO9" i="55"/>
  <c r="CO1" i="2"/>
  <c r="CO10" i="55" l="1"/>
  <c r="CN10" i="55"/>
  <c r="CN15" i="55" s="1"/>
  <c r="CN5" i="2" s="1"/>
  <c r="CN23" i="42"/>
  <c r="CN60" i="42" s="1"/>
  <c r="CO28" i="55"/>
  <c r="CO32" i="54"/>
  <c r="CO2" i="47"/>
  <c r="CO27" i="55"/>
  <c r="CO11" i="47" s="1"/>
  <c r="CO2" i="42"/>
  <c r="CO30" i="55"/>
  <c r="CO14" i="47" s="1"/>
  <c r="CO34" i="55"/>
  <c r="CO31" i="55"/>
  <c r="CO23" i="55"/>
  <c r="CO6" i="47" s="1"/>
  <c r="CO24" i="55"/>
  <c r="CO2" i="2"/>
  <c r="CP5" i="55"/>
  <c r="CP6" i="55" s="1"/>
  <c r="CN34" i="42"/>
  <c r="CN70" i="42"/>
  <c r="CN52" i="42"/>
  <c r="CN23" i="2" l="1"/>
  <c r="CN10" i="2"/>
  <c r="CN11" i="2"/>
  <c r="CN13" i="2"/>
  <c r="CN25" i="2"/>
  <c r="CN7" i="2"/>
  <c r="CN8" i="2"/>
  <c r="CN9" i="2"/>
  <c r="CN24" i="2"/>
  <c r="CN27" i="2"/>
  <c r="CN21" i="2"/>
  <c r="CN18" i="2"/>
  <c r="CN16" i="2"/>
  <c r="CN26" i="2"/>
  <c r="CN15" i="2"/>
  <c r="CN14" i="2"/>
  <c r="CN12" i="2"/>
  <c r="CN78" i="42"/>
  <c r="CN42" i="42"/>
  <c r="CO12" i="42"/>
  <c r="CO32" i="55"/>
  <c r="CO12" i="47"/>
  <c r="CP1" i="47"/>
  <c r="CP1" i="2"/>
  <c r="CP31" i="54"/>
  <c r="CP9" i="55"/>
  <c r="CP1" i="42"/>
  <c r="CO9" i="47"/>
  <c r="CO15" i="55" l="1"/>
  <c r="CO5" i="2" s="1"/>
  <c r="CO23" i="42"/>
  <c r="CO78" i="42" s="1"/>
  <c r="CO52" i="42"/>
  <c r="CO70" i="42"/>
  <c r="CO34" i="42"/>
  <c r="CP24" i="55"/>
  <c r="CP32" i="54"/>
  <c r="CP31" i="55"/>
  <c r="CP2" i="47"/>
  <c r="CP30" i="55"/>
  <c r="CP14" i="47" s="1"/>
  <c r="CP27" i="55"/>
  <c r="CP11" i="47" s="1"/>
  <c r="CQ5" i="55"/>
  <c r="CQ6" i="55" s="1"/>
  <c r="CP23" i="55"/>
  <c r="CP6" i="47" s="1"/>
  <c r="CP2" i="42"/>
  <c r="CP28" i="55"/>
  <c r="CP2" i="2"/>
  <c r="CP34" i="55"/>
  <c r="CO21" i="2" l="1"/>
  <c r="CO16" i="2"/>
  <c r="CO15" i="2"/>
  <c r="CO11" i="2"/>
  <c r="CO7" i="2"/>
  <c r="CO24" i="2"/>
  <c r="CO14" i="2"/>
  <c r="CO25" i="2"/>
  <c r="CO26" i="2"/>
  <c r="CO13" i="2"/>
  <c r="CO8" i="2"/>
  <c r="CO9" i="2"/>
  <c r="CO23" i="2"/>
  <c r="CO27" i="2"/>
  <c r="CO18" i="2"/>
  <c r="CO10" i="2"/>
  <c r="CO12" i="2"/>
  <c r="CO60" i="42"/>
  <c r="CO42" i="42"/>
  <c r="CP12" i="47"/>
  <c r="CP32" i="55"/>
  <c r="CP12" i="42"/>
  <c r="CQ1" i="42"/>
  <c r="CQ1" i="47"/>
  <c r="CQ1" i="2"/>
  <c r="CQ31" i="54"/>
  <c r="CQ9" i="55"/>
  <c r="CP9" i="47"/>
  <c r="CP10" i="55" l="1"/>
  <c r="CP15" i="55" s="1"/>
  <c r="CP5" i="2" s="1"/>
  <c r="CQ10" i="55"/>
  <c r="CP23" i="42"/>
  <c r="CP42" i="42" s="1"/>
  <c r="CQ34" i="55"/>
  <c r="CQ2" i="2"/>
  <c r="CQ28" i="55"/>
  <c r="CQ24" i="55"/>
  <c r="CQ27" i="55"/>
  <c r="CQ11" i="47" s="1"/>
  <c r="CQ2" i="42"/>
  <c r="CQ30" i="55"/>
  <c r="CQ14" i="47" s="1"/>
  <c r="CQ32" i="54"/>
  <c r="CQ31" i="55"/>
  <c r="CQ2" i="47"/>
  <c r="CR5" i="55"/>
  <c r="CR6" i="55" s="1"/>
  <c r="CQ23" i="55"/>
  <c r="CQ6" i="47" s="1"/>
  <c r="CP70" i="42"/>
  <c r="CP52" i="42"/>
  <c r="CP34" i="42"/>
  <c r="CP11" i="2" l="1"/>
  <c r="CP9" i="2"/>
  <c r="CP7" i="2"/>
  <c r="CP24" i="2"/>
  <c r="CP18" i="2"/>
  <c r="CP15" i="2"/>
  <c r="CP25" i="2"/>
  <c r="CP16" i="2"/>
  <c r="CP13" i="2"/>
  <c r="CP10" i="2"/>
  <c r="CP23" i="2"/>
  <c r="CP26" i="2"/>
  <c r="CP21" i="2"/>
  <c r="CP14" i="2"/>
  <c r="CP8" i="2"/>
  <c r="CP27" i="2"/>
  <c r="CP12" i="2"/>
  <c r="CP78" i="42"/>
  <c r="CP60" i="42"/>
  <c r="CQ12" i="47"/>
  <c r="CR1" i="2"/>
  <c r="CR1" i="42"/>
  <c r="CR9" i="55"/>
  <c r="CR31" i="54"/>
  <c r="CR1" i="47"/>
  <c r="CQ12" i="42"/>
  <c r="CQ32" i="55"/>
  <c r="CQ9" i="47"/>
  <c r="CQ15" i="55" l="1"/>
  <c r="CQ5" i="2" s="1"/>
  <c r="CQ23" i="42"/>
  <c r="CQ42" i="42" s="1"/>
  <c r="CQ52" i="42"/>
  <c r="CQ70" i="42"/>
  <c r="CQ34" i="42"/>
  <c r="CR32" i="54"/>
  <c r="CR27" i="55"/>
  <c r="CR11" i="47" s="1"/>
  <c r="CR30" i="55"/>
  <c r="CR14" i="47" s="1"/>
  <c r="CR31" i="55"/>
  <c r="CR24" i="55"/>
  <c r="CR28" i="55"/>
  <c r="CR2" i="2"/>
  <c r="CR2" i="47"/>
  <c r="CR2" i="42"/>
  <c r="CR23" i="55"/>
  <c r="CR6" i="47" s="1"/>
  <c r="CR34" i="55"/>
  <c r="CS5" i="55"/>
  <c r="CS6" i="55" s="1"/>
  <c r="CQ15" i="2" l="1"/>
  <c r="CQ7" i="2"/>
  <c r="CQ26" i="2"/>
  <c r="CQ21" i="2"/>
  <c r="CQ25" i="2"/>
  <c r="CQ14" i="2"/>
  <c r="CQ23" i="2"/>
  <c r="CQ27" i="2"/>
  <c r="CQ9" i="2"/>
  <c r="CQ18" i="2"/>
  <c r="CQ13" i="2"/>
  <c r="CQ24" i="2"/>
  <c r="CQ8" i="2"/>
  <c r="CQ11" i="2"/>
  <c r="CQ10" i="2"/>
  <c r="CQ16" i="2"/>
  <c r="CQ12" i="2"/>
  <c r="CQ60" i="42"/>
  <c r="CQ78" i="42"/>
  <c r="CR12" i="47"/>
  <c r="CS1" i="2"/>
  <c r="CS31" i="54"/>
  <c r="CS1" i="42"/>
  <c r="CS9" i="55"/>
  <c r="CS1" i="47"/>
  <c r="CR9" i="47"/>
  <c r="CR32" i="55"/>
  <c r="CR12" i="42"/>
  <c r="CS10" i="55" l="1"/>
  <c r="CR10" i="55"/>
  <c r="CR15" i="55" s="1"/>
  <c r="CR5" i="2" s="1"/>
  <c r="CR23" i="42"/>
  <c r="CR60" i="42" s="1"/>
  <c r="CR52" i="42"/>
  <c r="CR34" i="42"/>
  <c r="CR70" i="42"/>
  <c r="CS27" i="55"/>
  <c r="CS11" i="47" s="1"/>
  <c r="CS28" i="55"/>
  <c r="CS32" i="54"/>
  <c r="CS23" i="55"/>
  <c r="CS6" i="47" s="1"/>
  <c r="CS34" i="55"/>
  <c r="CS2" i="2"/>
  <c r="CS31" i="55"/>
  <c r="CS2" i="47"/>
  <c r="CS24" i="55"/>
  <c r="CS30" i="55"/>
  <c r="CS14" i="47" s="1"/>
  <c r="CS2" i="42"/>
  <c r="CT5" i="55"/>
  <c r="CT6" i="55" s="1"/>
  <c r="CR9" i="2" l="1"/>
  <c r="CR8" i="2"/>
  <c r="CR10" i="2"/>
  <c r="CR16" i="2"/>
  <c r="CR15" i="2"/>
  <c r="CR14" i="2"/>
  <c r="CR13" i="2"/>
  <c r="CR27" i="2"/>
  <c r="CR21" i="2"/>
  <c r="CR26" i="2"/>
  <c r="CR25" i="2"/>
  <c r="CR23" i="2"/>
  <c r="CR18" i="2"/>
  <c r="CR11" i="2"/>
  <c r="CR24" i="2"/>
  <c r="CR7" i="2"/>
  <c r="CR12" i="2"/>
  <c r="CR78" i="42"/>
  <c r="CR42" i="42"/>
  <c r="CS9" i="47"/>
  <c r="CS12" i="42"/>
  <c r="CS32" i="55"/>
  <c r="CT31" i="54"/>
  <c r="CT1" i="2"/>
  <c r="CT1" i="42"/>
  <c r="CT1" i="47"/>
  <c r="CT9" i="55"/>
  <c r="CS12" i="47"/>
  <c r="CS15" i="55" l="1"/>
  <c r="CS5" i="2" s="1"/>
  <c r="CS23" i="42"/>
  <c r="CS60" i="42" s="1"/>
  <c r="CT24" i="55"/>
  <c r="CT28" i="55"/>
  <c r="CT32" i="54"/>
  <c r="CT31" i="55"/>
  <c r="CT34" i="55"/>
  <c r="CT27" i="55"/>
  <c r="CT11" i="47" s="1"/>
  <c r="CT23" i="55"/>
  <c r="CT6" i="47" s="1"/>
  <c r="CT30" i="55"/>
  <c r="CT14" i="47" s="1"/>
  <c r="CU5" i="55"/>
  <c r="CU6" i="55" s="1"/>
  <c r="CT2" i="47"/>
  <c r="CT2" i="42"/>
  <c r="CT2" i="2"/>
  <c r="CS70" i="42"/>
  <c r="CS52" i="42"/>
  <c r="CS34" i="42"/>
  <c r="CS42" i="42"/>
  <c r="CS14" i="2" l="1"/>
  <c r="CS8" i="2"/>
  <c r="CS27" i="2"/>
  <c r="CS9" i="2"/>
  <c r="CS21" i="2"/>
  <c r="CS23" i="2"/>
  <c r="CS7" i="2"/>
  <c r="CS24" i="2"/>
  <c r="CS11" i="2"/>
  <c r="CS13" i="2"/>
  <c r="CS16" i="2"/>
  <c r="CS25" i="2"/>
  <c r="CS26" i="2"/>
  <c r="CS15" i="2"/>
  <c r="CS10" i="2"/>
  <c r="CS18" i="2"/>
  <c r="CS12" i="2"/>
  <c r="CS78" i="42"/>
  <c r="CT32" i="55"/>
  <c r="CT12" i="42"/>
  <c r="CU1" i="42"/>
  <c r="CU1" i="2"/>
  <c r="CU31" i="54"/>
  <c r="CU9" i="55"/>
  <c r="CU1" i="47"/>
  <c r="CT12" i="47"/>
  <c r="CT9" i="47"/>
  <c r="CU10" i="55" l="1"/>
  <c r="CT10" i="55"/>
  <c r="CT15" i="55" s="1"/>
  <c r="CT5" i="2" s="1"/>
  <c r="CT23" i="42"/>
  <c r="CT78" i="42" s="1"/>
  <c r="CT34" i="42"/>
  <c r="CT70" i="42"/>
  <c r="CT52" i="42"/>
  <c r="CU30" i="55"/>
  <c r="CU14" i="47" s="1"/>
  <c r="CU32" i="54"/>
  <c r="CU28" i="55"/>
  <c r="CU2" i="42"/>
  <c r="CU2" i="2"/>
  <c r="CV5" i="55"/>
  <c r="CV6" i="55" s="1"/>
  <c r="CU23" i="55"/>
  <c r="CU6" i="47" s="1"/>
  <c r="CU34" i="55"/>
  <c r="CU31" i="55"/>
  <c r="CU24" i="55"/>
  <c r="CU2" i="47"/>
  <c r="CU27" i="55"/>
  <c r="CU11" i="47" s="1"/>
  <c r="CT14" i="2" l="1"/>
  <c r="CT24" i="2"/>
  <c r="CT26" i="2"/>
  <c r="CT16" i="2"/>
  <c r="CT13" i="2"/>
  <c r="CT25" i="2"/>
  <c r="CT8" i="2"/>
  <c r="CT23" i="2"/>
  <c r="CT15" i="2"/>
  <c r="CT9" i="2"/>
  <c r="CT21" i="2"/>
  <c r="CT7" i="2"/>
  <c r="CT11" i="2"/>
  <c r="CT18" i="2"/>
  <c r="CT27" i="2"/>
  <c r="CT10" i="2"/>
  <c r="CT12" i="2"/>
  <c r="CT60" i="42"/>
  <c r="CT42" i="42"/>
  <c r="CU9" i="47"/>
  <c r="CU12" i="42"/>
  <c r="CU32" i="55"/>
  <c r="CV1" i="47"/>
  <c r="CV31" i="54"/>
  <c r="CV1" i="42"/>
  <c r="CV1" i="2"/>
  <c r="CV9" i="55"/>
  <c r="CU12" i="47"/>
  <c r="CU15" i="55" l="1"/>
  <c r="CU5" i="2" s="1"/>
  <c r="CU23" i="42"/>
  <c r="CU42" i="42" s="1"/>
  <c r="CU70" i="42"/>
  <c r="CU52" i="42"/>
  <c r="CU34" i="42"/>
  <c r="CV28" i="55"/>
  <c r="CV24" i="55"/>
  <c r="CV2" i="47"/>
  <c r="CV34" i="55"/>
  <c r="CV27" i="55"/>
  <c r="CV11" i="47" s="1"/>
  <c r="CV30" i="55"/>
  <c r="CV14" i="47" s="1"/>
  <c r="CV31" i="55"/>
  <c r="CV2" i="42"/>
  <c r="CV23" i="55"/>
  <c r="CV6" i="47" s="1"/>
  <c r="CW5" i="55"/>
  <c r="CW6" i="55" s="1"/>
  <c r="CV32" i="54"/>
  <c r="CV2" i="2"/>
  <c r="CU24" i="2" l="1"/>
  <c r="CU27" i="2"/>
  <c r="CU13" i="2"/>
  <c r="CU14" i="2"/>
  <c r="CU8" i="2"/>
  <c r="CU23" i="2"/>
  <c r="CU26" i="2"/>
  <c r="CU9" i="2"/>
  <c r="CU10" i="2"/>
  <c r="CU15" i="2"/>
  <c r="CU11" i="2"/>
  <c r="CU7" i="2"/>
  <c r="CU21" i="2"/>
  <c r="CU25" i="2"/>
  <c r="CU18" i="2"/>
  <c r="CU16" i="2"/>
  <c r="CU12" i="2"/>
  <c r="CU78" i="42"/>
  <c r="CU60" i="42"/>
  <c r="CV12" i="47"/>
  <c r="CW9" i="55"/>
  <c r="CW1" i="2"/>
  <c r="CW31" i="54"/>
  <c r="CW1" i="47"/>
  <c r="CW1" i="42"/>
  <c r="CV32" i="55"/>
  <c r="CV12" i="42"/>
  <c r="CV9" i="47"/>
  <c r="CW10" i="55" l="1"/>
  <c r="CV10" i="55"/>
  <c r="CV15" i="55" s="1"/>
  <c r="CV5" i="2" s="1"/>
  <c r="CV23" i="42"/>
  <c r="CV60" i="42" s="1"/>
  <c r="CW2" i="47"/>
  <c r="CW30" i="55"/>
  <c r="CW14" i="47" s="1"/>
  <c r="CW32" i="54"/>
  <c r="CW24" i="55"/>
  <c r="CW31" i="55"/>
  <c r="CW28" i="55"/>
  <c r="CW27" i="55"/>
  <c r="CW11" i="47" s="1"/>
  <c r="CW2" i="42"/>
  <c r="CW34" i="55"/>
  <c r="CW23" i="55"/>
  <c r="CW6" i="47" s="1"/>
  <c r="CW2" i="2"/>
  <c r="CX5" i="55"/>
  <c r="CX6" i="55" s="1"/>
  <c r="CV52" i="42"/>
  <c r="CV34" i="42"/>
  <c r="CV70" i="42"/>
  <c r="CV78" i="42" l="1"/>
  <c r="CV9" i="2"/>
  <c r="CV11" i="2"/>
  <c r="CV16" i="2"/>
  <c r="CV21" i="2"/>
  <c r="CV10" i="2"/>
  <c r="CV15" i="2"/>
  <c r="CV18" i="2"/>
  <c r="CV7" i="2"/>
  <c r="CV13" i="2"/>
  <c r="CV24" i="2"/>
  <c r="CV8" i="2"/>
  <c r="CV23" i="2"/>
  <c r="CV27" i="2"/>
  <c r="CV26" i="2"/>
  <c r="CV25" i="2"/>
  <c r="CV14" i="2"/>
  <c r="CV12" i="2"/>
  <c r="CV42" i="42"/>
  <c r="CW32" i="55"/>
  <c r="CW12" i="42"/>
  <c r="CX1" i="42"/>
  <c r="CX9" i="55"/>
  <c r="CX31" i="54"/>
  <c r="CX1" i="47"/>
  <c r="CX1" i="2"/>
  <c r="CW9" i="47"/>
  <c r="CW12" i="47"/>
  <c r="CW15" i="55" l="1"/>
  <c r="CW5" i="2" s="1"/>
  <c r="CW23" i="42"/>
  <c r="CW42" i="42" s="1"/>
  <c r="CX27" i="55"/>
  <c r="CX11" i="47" s="1"/>
  <c r="CX2" i="47"/>
  <c r="CY5" i="55"/>
  <c r="CY6" i="55" s="1"/>
  <c r="CX24" i="55"/>
  <c r="CX30" i="55"/>
  <c r="CX14" i="47" s="1"/>
  <c r="CX23" i="55"/>
  <c r="CX6" i="47" s="1"/>
  <c r="CX34" i="55"/>
  <c r="CX32" i="54"/>
  <c r="CX31" i="55"/>
  <c r="CX2" i="2"/>
  <c r="CX28" i="55"/>
  <c r="CX2" i="42"/>
  <c r="CW52" i="42"/>
  <c r="CW34" i="42"/>
  <c r="CW70" i="42"/>
  <c r="CW27" i="2" l="1"/>
  <c r="CW21" i="2"/>
  <c r="CW15" i="2"/>
  <c r="CW7" i="2"/>
  <c r="CW13" i="2"/>
  <c r="CW8" i="2"/>
  <c r="CW10" i="2"/>
  <c r="CW16" i="2"/>
  <c r="CW24" i="2"/>
  <c r="CW18" i="2"/>
  <c r="CW9" i="2"/>
  <c r="CW14" i="2"/>
  <c r="CW11" i="2"/>
  <c r="CW26" i="2"/>
  <c r="CW25" i="2"/>
  <c r="CW23" i="2"/>
  <c r="CW12" i="2"/>
  <c r="CW60" i="42"/>
  <c r="CW78" i="42"/>
  <c r="CX12" i="42"/>
  <c r="CX32" i="55"/>
  <c r="CX12" i="47"/>
  <c r="CX9" i="47"/>
  <c r="CY1" i="47"/>
  <c r="CY9" i="55"/>
  <c r="CY1" i="2"/>
  <c r="CY31" i="54"/>
  <c r="CY1" i="42"/>
  <c r="CX10" i="55" l="1"/>
  <c r="CX15" i="55" s="1"/>
  <c r="CX5" i="2" s="1"/>
  <c r="CY10" i="55"/>
  <c r="CX23" i="42"/>
  <c r="CX60" i="42" s="1"/>
  <c r="CY32" i="54"/>
  <c r="CY2" i="2"/>
  <c r="CY28" i="55"/>
  <c r="CZ5" i="55"/>
  <c r="CZ6" i="55" s="1"/>
  <c r="CY2" i="42"/>
  <c r="CY2" i="47"/>
  <c r="CY34" i="55"/>
  <c r="CY24" i="55"/>
  <c r="CY31" i="55"/>
  <c r="CY27" i="55"/>
  <c r="CY11" i="47" s="1"/>
  <c r="CY23" i="55"/>
  <c r="CY6" i="47" s="1"/>
  <c r="CY30" i="55"/>
  <c r="CY14" i="47" s="1"/>
  <c r="CX52" i="42"/>
  <c r="CX70" i="42"/>
  <c r="CX34" i="42"/>
  <c r="CX18" i="2" l="1"/>
  <c r="CX11" i="2"/>
  <c r="CX27" i="2"/>
  <c r="CX7" i="2"/>
  <c r="CX25" i="2"/>
  <c r="CX8" i="2"/>
  <c r="CX9" i="2"/>
  <c r="CX10" i="2"/>
  <c r="CX23" i="2"/>
  <c r="CX26" i="2"/>
  <c r="CX21" i="2"/>
  <c r="CX24" i="2"/>
  <c r="CX13" i="2"/>
  <c r="CX14" i="2"/>
  <c r="CX16" i="2"/>
  <c r="CX15" i="2"/>
  <c r="CX12" i="2"/>
  <c r="CX42" i="42"/>
  <c r="CX78" i="42"/>
  <c r="CY32" i="55"/>
  <c r="CY12" i="42"/>
  <c r="CZ1" i="42"/>
  <c r="CZ31" i="54"/>
  <c r="CZ1" i="47"/>
  <c r="CZ9" i="55"/>
  <c r="CZ1" i="2"/>
  <c r="CY9" i="47"/>
  <c r="CY12" i="47"/>
  <c r="CY15" i="55" l="1"/>
  <c r="CY5" i="2" s="1"/>
  <c r="CY23" i="42"/>
  <c r="CY42" i="42" s="1"/>
  <c r="CZ28" i="55"/>
  <c r="CZ23" i="55"/>
  <c r="CZ6" i="47" s="1"/>
  <c r="CZ32" i="54"/>
  <c r="CZ30" i="55"/>
  <c r="CZ14" i="47" s="1"/>
  <c r="CZ2" i="47"/>
  <c r="CZ2" i="2"/>
  <c r="CZ31" i="55"/>
  <c r="DA5" i="55"/>
  <c r="DA6" i="55" s="1"/>
  <c r="CZ24" i="55"/>
  <c r="CZ34" i="55"/>
  <c r="CZ2" i="42"/>
  <c r="CZ27" i="55"/>
  <c r="CZ11" i="47" s="1"/>
  <c r="CY34" i="42"/>
  <c r="CY70" i="42"/>
  <c r="CY52" i="42"/>
  <c r="CY27" i="2" l="1"/>
  <c r="CY9" i="2"/>
  <c r="CY8" i="2"/>
  <c r="CY25" i="2"/>
  <c r="CY15" i="2"/>
  <c r="CY24" i="2"/>
  <c r="CY11" i="2"/>
  <c r="CY23" i="2"/>
  <c r="CY18" i="2"/>
  <c r="CY21" i="2"/>
  <c r="CY13" i="2"/>
  <c r="CY16" i="2"/>
  <c r="CY7" i="2"/>
  <c r="CY14" i="2"/>
  <c r="CY10" i="2"/>
  <c r="CY26" i="2"/>
  <c r="CY12" i="2"/>
  <c r="CY78" i="42"/>
  <c r="CY60" i="42"/>
  <c r="CZ9" i="47"/>
  <c r="DA1" i="47"/>
  <c r="DA1" i="2"/>
  <c r="DA1" i="42"/>
  <c r="DA31" i="54"/>
  <c r="DA9" i="55"/>
  <c r="CZ12" i="47"/>
  <c r="CZ32" i="55"/>
  <c r="CZ12" i="42"/>
  <c r="DA10" i="55" l="1"/>
  <c r="CZ10" i="55"/>
  <c r="CZ15" i="55" s="1"/>
  <c r="CZ5" i="2" s="1"/>
  <c r="CZ23" i="42"/>
  <c r="CZ78" i="42" s="1"/>
  <c r="CZ52" i="42"/>
  <c r="CZ70" i="42"/>
  <c r="CZ34" i="42"/>
  <c r="DA30" i="55"/>
  <c r="DA14" i="47" s="1"/>
  <c r="DA34" i="55"/>
  <c r="DA32" i="54"/>
  <c r="DA23" i="55"/>
  <c r="DA6" i="47" s="1"/>
  <c r="DA24" i="55"/>
  <c r="DA2" i="47"/>
  <c r="DA2" i="2"/>
  <c r="DA2" i="42"/>
  <c r="DB5" i="55"/>
  <c r="DB6" i="55" s="1"/>
  <c r="DA27" i="55"/>
  <c r="DA11" i="47" s="1"/>
  <c r="DA28" i="55"/>
  <c r="DA31" i="55"/>
  <c r="CZ7" i="2" l="1"/>
  <c r="CZ10" i="2"/>
  <c r="CZ25" i="2"/>
  <c r="CZ21" i="2"/>
  <c r="CZ27" i="2"/>
  <c r="CZ9" i="2"/>
  <c r="CZ26" i="2"/>
  <c r="CZ23" i="2"/>
  <c r="CZ15" i="2"/>
  <c r="CZ14" i="2"/>
  <c r="CZ24" i="2"/>
  <c r="CZ16" i="2"/>
  <c r="CZ18" i="2"/>
  <c r="CZ13" i="2"/>
  <c r="CZ11" i="2"/>
  <c r="CZ8" i="2"/>
  <c r="CZ12" i="2"/>
  <c r="CZ42" i="42"/>
  <c r="CZ60" i="42"/>
  <c r="DA12" i="47"/>
  <c r="DA9" i="47"/>
  <c r="DA12" i="42"/>
  <c r="DA32" i="55"/>
  <c r="DB9" i="55"/>
  <c r="DB1" i="42"/>
  <c r="DB1" i="2"/>
  <c r="DB31" i="54"/>
  <c r="DB1" i="47"/>
  <c r="DA15" i="55" l="1"/>
  <c r="DA5" i="2" s="1"/>
  <c r="DA23" i="42"/>
  <c r="DA78" i="42" s="1"/>
  <c r="DB34" i="55"/>
  <c r="DB32" i="54"/>
  <c r="DB31" i="55"/>
  <c r="DB30" i="55"/>
  <c r="DB14" i="47" s="1"/>
  <c r="DB24" i="55"/>
  <c r="DB2" i="2"/>
  <c r="DB23" i="55"/>
  <c r="DB6" i="47" s="1"/>
  <c r="DC5" i="55"/>
  <c r="DC6" i="55" s="1"/>
  <c r="DB27" i="55"/>
  <c r="DB11" i="47" s="1"/>
  <c r="DB28" i="55"/>
  <c r="DB2" i="42"/>
  <c r="DB2" i="47"/>
  <c r="DA70" i="42"/>
  <c r="DA52" i="42"/>
  <c r="DA34" i="42"/>
  <c r="DA26" i="2" l="1"/>
  <c r="DA18" i="2"/>
  <c r="DA8" i="2"/>
  <c r="DA14" i="2"/>
  <c r="DA21" i="2"/>
  <c r="DA23" i="2"/>
  <c r="DA7" i="2"/>
  <c r="DA9" i="2"/>
  <c r="DA15" i="2"/>
  <c r="DA25" i="2"/>
  <c r="DA13" i="2"/>
  <c r="DA11" i="2"/>
  <c r="DA24" i="2"/>
  <c r="DA16" i="2"/>
  <c r="DA27" i="2"/>
  <c r="DA10" i="2"/>
  <c r="DA12" i="2"/>
  <c r="DA42" i="42"/>
  <c r="DA60" i="42"/>
  <c r="DB9" i="47"/>
  <c r="DC1" i="42"/>
  <c r="DC31" i="54"/>
  <c r="DC1" i="2"/>
  <c r="DC9" i="55"/>
  <c r="DC1" i="47"/>
  <c r="DB12" i="47"/>
  <c r="DB12" i="42"/>
  <c r="DB32" i="55"/>
  <c r="DC10" i="55" l="1"/>
  <c r="DB10" i="55"/>
  <c r="DB15" i="55" s="1"/>
  <c r="DB5" i="2" s="1"/>
  <c r="DB23" i="42"/>
  <c r="DB78" i="42" s="1"/>
  <c r="DC34" i="55"/>
  <c r="DC24" i="55"/>
  <c r="DC2" i="2"/>
  <c r="DC2" i="47"/>
  <c r="DC31" i="55"/>
  <c r="DC2" i="42"/>
  <c r="DC32" i="54"/>
  <c r="DC28" i="55"/>
  <c r="DC23" i="55"/>
  <c r="DC6" i="47" s="1"/>
  <c r="DC27" i="55"/>
  <c r="DC11" i="47" s="1"/>
  <c r="DC30" i="55"/>
  <c r="DC14" i="47" s="1"/>
  <c r="DD5" i="55"/>
  <c r="DD6" i="55" s="1"/>
  <c r="DB70" i="42"/>
  <c r="DB52" i="42"/>
  <c r="DB34" i="42"/>
  <c r="DB60" i="42" l="1"/>
  <c r="DB21" i="2"/>
  <c r="DB13" i="2"/>
  <c r="DB7" i="2"/>
  <c r="DB15" i="2"/>
  <c r="DB23" i="2"/>
  <c r="DB16" i="2"/>
  <c r="DB24" i="2"/>
  <c r="DB9" i="2"/>
  <c r="DB8" i="2"/>
  <c r="DB18" i="2"/>
  <c r="DB10" i="2"/>
  <c r="DB25" i="2"/>
  <c r="DB11" i="2"/>
  <c r="DB14" i="2"/>
  <c r="DB27" i="2"/>
  <c r="DB26" i="2"/>
  <c r="DB12" i="2"/>
  <c r="DB42" i="42"/>
  <c r="DD31" i="54"/>
  <c r="DD9" i="55"/>
  <c r="DD1" i="42"/>
  <c r="DD1" i="47"/>
  <c r="DD1" i="2"/>
  <c r="DC12" i="47"/>
  <c r="DC9" i="47"/>
  <c r="DC12" i="42"/>
  <c r="DC32" i="55"/>
  <c r="DC15" i="55" l="1"/>
  <c r="DC5" i="2" s="1"/>
  <c r="DC23" i="42"/>
  <c r="DC42" i="42" s="1"/>
  <c r="DD2" i="2"/>
  <c r="DD2" i="47"/>
  <c r="DD2" i="42"/>
  <c r="DD31" i="55"/>
  <c r="DD27" i="55"/>
  <c r="DD11" i="47" s="1"/>
  <c r="DD23" i="55"/>
  <c r="DD6" i="47" s="1"/>
  <c r="DD34" i="55"/>
  <c r="DD32" i="54"/>
  <c r="DD28" i="55"/>
  <c r="DD30" i="55"/>
  <c r="DD14" i="47" s="1"/>
  <c r="DD24" i="55"/>
  <c r="DE5" i="55"/>
  <c r="DE6" i="55" s="1"/>
  <c r="DC70" i="42"/>
  <c r="DC52" i="42"/>
  <c r="DC34" i="42"/>
  <c r="DC10" i="2" l="1"/>
  <c r="DC15" i="2"/>
  <c r="DC27" i="2"/>
  <c r="DC21" i="2"/>
  <c r="DC7" i="2"/>
  <c r="DC25" i="2"/>
  <c r="DC9" i="2"/>
  <c r="DC18" i="2"/>
  <c r="DC8" i="2"/>
  <c r="DC24" i="2"/>
  <c r="DC26" i="2"/>
  <c r="DC14" i="2"/>
  <c r="DC16" i="2"/>
  <c r="DC13" i="2"/>
  <c r="DC11" i="2"/>
  <c r="DC23" i="2"/>
  <c r="DC12" i="2"/>
  <c r="DC78" i="42"/>
  <c r="DC60" i="42"/>
  <c r="DE1" i="2"/>
  <c r="DE1" i="47"/>
  <c r="DE9" i="55"/>
  <c r="DE1" i="42"/>
  <c r="DE31" i="54"/>
  <c r="DD12" i="47"/>
  <c r="DD9" i="47"/>
  <c r="DD32" i="55"/>
  <c r="DD12" i="42"/>
  <c r="DE10" i="55" l="1"/>
  <c r="DD10" i="55"/>
  <c r="DD15" i="55" s="1"/>
  <c r="DD5" i="2" s="1"/>
  <c r="DD23" i="42"/>
  <c r="DD60" i="42" s="1"/>
  <c r="DE28" i="55"/>
  <c r="DE2" i="2"/>
  <c r="DF5" i="55"/>
  <c r="DF6" i="55" s="1"/>
  <c r="DE32" i="54"/>
  <c r="DE27" i="55"/>
  <c r="DE11" i="47" s="1"/>
  <c r="DE23" i="55"/>
  <c r="DE6" i="47" s="1"/>
  <c r="DE30" i="55"/>
  <c r="DE14" i="47" s="1"/>
  <c r="DE24" i="55"/>
  <c r="DE2" i="42"/>
  <c r="DE31" i="55"/>
  <c r="DE34" i="55"/>
  <c r="DE2" i="47"/>
  <c r="DD70" i="42"/>
  <c r="DD34" i="42"/>
  <c r="DD52" i="42"/>
  <c r="DD16" i="2" l="1"/>
  <c r="DD15" i="2"/>
  <c r="DD11" i="2"/>
  <c r="DD8" i="2"/>
  <c r="DD18" i="2"/>
  <c r="DD25" i="2"/>
  <c r="DD10" i="2"/>
  <c r="DD24" i="2"/>
  <c r="DD14" i="2"/>
  <c r="DD7" i="2"/>
  <c r="DD13" i="2"/>
  <c r="DD9" i="2"/>
  <c r="DD27" i="2"/>
  <c r="DD21" i="2"/>
  <c r="DD26" i="2"/>
  <c r="DD23" i="2"/>
  <c r="DD12" i="2"/>
  <c r="DD78" i="42"/>
  <c r="DD42" i="42"/>
  <c r="DE12" i="42"/>
  <c r="DE32" i="55"/>
  <c r="DE12" i="47"/>
  <c r="DF1" i="2"/>
  <c r="DF1" i="42"/>
  <c r="DF1" i="47"/>
  <c r="DF9" i="55"/>
  <c r="DF31" i="54"/>
  <c r="DE9" i="47"/>
  <c r="DE15" i="55" l="1"/>
  <c r="DE5" i="2" s="1"/>
  <c r="DE23" i="42"/>
  <c r="DE60" i="42" s="1"/>
  <c r="DE34" i="42"/>
  <c r="DE70" i="42"/>
  <c r="DE52" i="42"/>
  <c r="DF2" i="47"/>
  <c r="DF23" i="55"/>
  <c r="DF6" i="47" s="1"/>
  <c r="DF32" i="54"/>
  <c r="DF24" i="55"/>
  <c r="DF2" i="42"/>
  <c r="DF30" i="55"/>
  <c r="DF14" i="47" s="1"/>
  <c r="DF27" i="55"/>
  <c r="DF11" i="47" s="1"/>
  <c r="DF31" i="55"/>
  <c r="DF34" i="55"/>
  <c r="DF2" i="2"/>
  <c r="DG5" i="55"/>
  <c r="DG6" i="55" s="1"/>
  <c r="DF28" i="55"/>
  <c r="DE15" i="2" l="1"/>
  <c r="DE16" i="2"/>
  <c r="DE7" i="2"/>
  <c r="DE23" i="2"/>
  <c r="DE14" i="2"/>
  <c r="DE25" i="2"/>
  <c r="DE13" i="2"/>
  <c r="DE27" i="2"/>
  <c r="DE18" i="2"/>
  <c r="DE24" i="2"/>
  <c r="DE10" i="2"/>
  <c r="DE26" i="2"/>
  <c r="DE21" i="2"/>
  <c r="DE11" i="2"/>
  <c r="DE8" i="2"/>
  <c r="DE9" i="2"/>
  <c r="DE12" i="2"/>
  <c r="DE78" i="42"/>
  <c r="DE42" i="42"/>
  <c r="DG1" i="42"/>
  <c r="DG9" i="55"/>
  <c r="DG1" i="2"/>
  <c r="DG1" i="47"/>
  <c r="DG31" i="54"/>
  <c r="DF9" i="47"/>
  <c r="DF12" i="47"/>
  <c r="DF12" i="42"/>
  <c r="DF32" i="55"/>
  <c r="DF10" i="55" l="1"/>
  <c r="DF15" i="55" s="1"/>
  <c r="DF5" i="2" s="1"/>
  <c r="DG10" i="55"/>
  <c r="DF23" i="42"/>
  <c r="DF60" i="42" s="1"/>
  <c r="DG23" i="55"/>
  <c r="DG6" i="47" s="1"/>
  <c r="DG32" i="54"/>
  <c r="DG2" i="42"/>
  <c r="DG34" i="55"/>
  <c r="DG2" i="2"/>
  <c r="DG2" i="47"/>
  <c r="DG27" i="55"/>
  <c r="DG11" i="47" s="1"/>
  <c r="DG31" i="55"/>
  <c r="DG28" i="55"/>
  <c r="DH5" i="55"/>
  <c r="DH6" i="55" s="1"/>
  <c r="DG24" i="55"/>
  <c r="DG30" i="55"/>
  <c r="DG14" i="47" s="1"/>
  <c r="DF52" i="42"/>
  <c r="DF70" i="42"/>
  <c r="DF34" i="42"/>
  <c r="DF21" i="2" l="1"/>
  <c r="DF8" i="2"/>
  <c r="DF18" i="2"/>
  <c r="DF11" i="2"/>
  <c r="DF23" i="2"/>
  <c r="DF14" i="2"/>
  <c r="DF24" i="2"/>
  <c r="DF25" i="2"/>
  <c r="DF27" i="2"/>
  <c r="DF7" i="2"/>
  <c r="DF16" i="2"/>
  <c r="DF13" i="2"/>
  <c r="DF9" i="2"/>
  <c r="DF15" i="2"/>
  <c r="DF26" i="2"/>
  <c r="DF10" i="2"/>
  <c r="DF12" i="2"/>
  <c r="DF42" i="42"/>
  <c r="DF78" i="42"/>
  <c r="DH1" i="47"/>
  <c r="DH9" i="55"/>
  <c r="DH1" i="2"/>
  <c r="DH31" i="54"/>
  <c r="DH1" i="42"/>
  <c r="DG12" i="47"/>
  <c r="DG32" i="55"/>
  <c r="DG12" i="42"/>
  <c r="DG9" i="47"/>
  <c r="DG15" i="55" l="1"/>
  <c r="DG5" i="2" s="1"/>
  <c r="DG23" i="42"/>
  <c r="DG60" i="42" s="1"/>
  <c r="DG34" i="42"/>
  <c r="DG70" i="42"/>
  <c r="DG52" i="42"/>
  <c r="DH27" i="55"/>
  <c r="DH11" i="47" s="1"/>
  <c r="DH24" i="55"/>
  <c r="DH31" i="55"/>
  <c r="DH2" i="42"/>
  <c r="DI5" i="55"/>
  <c r="DI6" i="55" s="1"/>
  <c r="DH30" i="55"/>
  <c r="DH14" i="47" s="1"/>
  <c r="DH2" i="2"/>
  <c r="DH28" i="55"/>
  <c r="DH23" i="55"/>
  <c r="DH6" i="47" s="1"/>
  <c r="DH32" i="54"/>
  <c r="DH34" i="55"/>
  <c r="DH2" i="47"/>
  <c r="DG13" i="2" l="1"/>
  <c r="DG10" i="2"/>
  <c r="DG14" i="2"/>
  <c r="DG8" i="2"/>
  <c r="DG24" i="2"/>
  <c r="DG26" i="2"/>
  <c r="DG16" i="2"/>
  <c r="DG27" i="2"/>
  <c r="DG25" i="2"/>
  <c r="DG11" i="2"/>
  <c r="DG23" i="2"/>
  <c r="DG9" i="2"/>
  <c r="DG18" i="2"/>
  <c r="DG21" i="2"/>
  <c r="DG7" i="2"/>
  <c r="DG15" i="2"/>
  <c r="DG12" i="2"/>
  <c r="DG78" i="42"/>
  <c r="DG42" i="42"/>
  <c r="DH12" i="47"/>
  <c r="DH9" i="47"/>
  <c r="DI31" i="54"/>
  <c r="DI1" i="42"/>
  <c r="DI1" i="2"/>
  <c r="DI9" i="55"/>
  <c r="DI1" i="47"/>
  <c r="DH32" i="55"/>
  <c r="DH12" i="42"/>
  <c r="DI10" i="55" l="1"/>
  <c r="DH10" i="55"/>
  <c r="DH15" i="55" s="1"/>
  <c r="DH5" i="2" s="1"/>
  <c r="DH23" i="42"/>
  <c r="DH60" i="42" s="1"/>
  <c r="DH34" i="42"/>
  <c r="DH70" i="42"/>
  <c r="DH52" i="42"/>
  <c r="DI34" i="55"/>
  <c r="DI28" i="55"/>
  <c r="DI2" i="42"/>
  <c r="DI24" i="55"/>
  <c r="DI2" i="2"/>
  <c r="DI30" i="55"/>
  <c r="DI14" i="47" s="1"/>
  <c r="DI31" i="55"/>
  <c r="DI2" i="47"/>
  <c r="DI32" i="54"/>
  <c r="DI23" i="55"/>
  <c r="DI6" i="47" s="1"/>
  <c r="DI27" i="55"/>
  <c r="DI11" i="47" s="1"/>
  <c r="DJ5" i="55"/>
  <c r="DJ6" i="55" s="1"/>
  <c r="DH25" i="2" l="1"/>
  <c r="DH24" i="2"/>
  <c r="DH26" i="2"/>
  <c r="DH27" i="2"/>
  <c r="DH14" i="2"/>
  <c r="DH18" i="2"/>
  <c r="DH15" i="2"/>
  <c r="DH8" i="2"/>
  <c r="DH21" i="2"/>
  <c r="DH16" i="2"/>
  <c r="DH9" i="2"/>
  <c r="DH7" i="2"/>
  <c r="DH10" i="2"/>
  <c r="DH11" i="2"/>
  <c r="DH13" i="2"/>
  <c r="DH23" i="2"/>
  <c r="DH12" i="2"/>
  <c r="DH78" i="42"/>
  <c r="DH42" i="42"/>
  <c r="DI12" i="42"/>
  <c r="DI32" i="55"/>
  <c r="DI12" i="47"/>
  <c r="DJ1" i="42"/>
  <c r="DJ1" i="2"/>
  <c r="DJ9" i="55"/>
  <c r="DJ31" i="54"/>
  <c r="DJ1" i="47"/>
  <c r="DI9" i="47"/>
  <c r="DI15" i="55" l="1"/>
  <c r="DI5" i="2" s="1"/>
  <c r="DI23" i="42"/>
  <c r="DI78" i="42" s="1"/>
  <c r="DJ2" i="47"/>
  <c r="DJ27" i="55"/>
  <c r="DJ11" i="47" s="1"/>
  <c r="DJ2" i="42"/>
  <c r="DJ2" i="2"/>
  <c r="DJ30" i="55"/>
  <c r="DJ14" i="47" s="1"/>
  <c r="DJ31" i="55"/>
  <c r="DJ34" i="55"/>
  <c r="DJ28" i="55"/>
  <c r="DJ23" i="55"/>
  <c r="DJ6" i="47" s="1"/>
  <c r="DJ24" i="55"/>
  <c r="DJ32" i="54"/>
  <c r="DK5" i="55"/>
  <c r="DK6" i="55" s="1"/>
  <c r="DI34" i="42"/>
  <c r="DI70" i="42"/>
  <c r="DI52" i="42"/>
  <c r="DI10" i="2" l="1"/>
  <c r="DI9" i="2"/>
  <c r="DI18" i="2"/>
  <c r="DI24" i="2"/>
  <c r="DI7" i="2"/>
  <c r="DI11" i="2"/>
  <c r="DI16" i="2"/>
  <c r="DI21" i="2"/>
  <c r="DI8" i="2"/>
  <c r="DI25" i="2"/>
  <c r="DI23" i="2"/>
  <c r="DI27" i="2"/>
  <c r="DI13" i="2"/>
  <c r="DI15" i="2"/>
  <c r="DI26" i="2"/>
  <c r="DI14" i="2"/>
  <c r="DI12" i="2"/>
  <c r="DI42" i="42"/>
  <c r="DI60" i="42"/>
  <c r="DJ9" i="47"/>
  <c r="DJ32" i="55"/>
  <c r="DJ12" i="42"/>
  <c r="DK1" i="47"/>
  <c r="DK9" i="55"/>
  <c r="DK1" i="42"/>
  <c r="DK1" i="2"/>
  <c r="DK31" i="54"/>
  <c r="DJ12" i="47"/>
  <c r="DK10" i="55" l="1"/>
  <c r="DJ10" i="55"/>
  <c r="DJ15" i="55" s="1"/>
  <c r="DJ5" i="2" s="1"/>
  <c r="DJ23" i="42"/>
  <c r="DJ60" i="42" s="1"/>
  <c r="DJ34" i="42"/>
  <c r="DJ70" i="42"/>
  <c r="DJ52" i="42"/>
  <c r="DK2" i="2"/>
  <c r="DK23" i="55"/>
  <c r="DK6" i="47" s="1"/>
  <c r="DL5" i="55"/>
  <c r="DL6" i="55" s="1"/>
  <c r="DK2" i="42"/>
  <c r="DK32" i="54"/>
  <c r="DK30" i="55"/>
  <c r="DK14" i="47" s="1"/>
  <c r="DK31" i="55"/>
  <c r="DK2" i="47"/>
  <c r="DK27" i="55"/>
  <c r="DK11" i="47" s="1"/>
  <c r="DK24" i="55"/>
  <c r="DK28" i="55"/>
  <c r="DK34" i="55"/>
  <c r="DJ15" i="2" l="1"/>
  <c r="DJ16" i="2"/>
  <c r="DJ13" i="2"/>
  <c r="DJ21" i="2"/>
  <c r="DJ18" i="2"/>
  <c r="DJ11" i="2"/>
  <c r="DJ23" i="2"/>
  <c r="DJ9" i="2"/>
  <c r="DJ8" i="2"/>
  <c r="DJ24" i="2"/>
  <c r="DJ7" i="2"/>
  <c r="DJ10" i="2"/>
  <c r="DJ14" i="2"/>
  <c r="DJ26" i="2"/>
  <c r="DJ25" i="2"/>
  <c r="DJ27" i="2"/>
  <c r="DJ12" i="2"/>
  <c r="DJ42" i="42"/>
  <c r="DJ78" i="42"/>
  <c r="DL1" i="2"/>
  <c r="DL31" i="54"/>
  <c r="DL1" i="47"/>
  <c r="DL9" i="55"/>
  <c r="DL1" i="42"/>
  <c r="DK12" i="47"/>
  <c r="DK9" i="47"/>
  <c r="DK32" i="55"/>
  <c r="DK12" i="42"/>
  <c r="DK15" i="55" l="1"/>
  <c r="DK5" i="2" s="1"/>
  <c r="DK23" i="42"/>
  <c r="DK42" i="42" s="1"/>
  <c r="DL28" i="55"/>
  <c r="DL30" i="55"/>
  <c r="DL14" i="47" s="1"/>
  <c r="DL24" i="55"/>
  <c r="DL34" i="55"/>
  <c r="DL2" i="47"/>
  <c r="DL31" i="55"/>
  <c r="DL27" i="55"/>
  <c r="DL11" i="47" s="1"/>
  <c r="DL2" i="2"/>
  <c r="DL2" i="42"/>
  <c r="DM5" i="55"/>
  <c r="DM6" i="55" s="1"/>
  <c r="DL23" i="55"/>
  <c r="DL6" i="47" s="1"/>
  <c r="DL32" i="54"/>
  <c r="DK34" i="42"/>
  <c r="DK70" i="42"/>
  <c r="DK52" i="42"/>
  <c r="DK24" i="2" l="1"/>
  <c r="DK10" i="2"/>
  <c r="DK21" i="2"/>
  <c r="DK8" i="2"/>
  <c r="DK13" i="2"/>
  <c r="DK27" i="2"/>
  <c r="DK16" i="2"/>
  <c r="DK7" i="2"/>
  <c r="DK9" i="2"/>
  <c r="DK14" i="2"/>
  <c r="DK11" i="2"/>
  <c r="DK26" i="2"/>
  <c r="DK18" i="2"/>
  <c r="DK15" i="2"/>
  <c r="DK23" i="2"/>
  <c r="DK25" i="2"/>
  <c r="DK12" i="2"/>
  <c r="DK60" i="42"/>
  <c r="DK78" i="42"/>
  <c r="DM31" i="54"/>
  <c r="DM1" i="47"/>
  <c r="DM1" i="2"/>
  <c r="DM9" i="55"/>
  <c r="DM1" i="42"/>
  <c r="DL32" i="55"/>
  <c r="DL12" i="42"/>
  <c r="DL9" i="47"/>
  <c r="DL12" i="47"/>
  <c r="DM10" i="55" l="1"/>
  <c r="DL10" i="55"/>
  <c r="DL15" i="55" s="1"/>
  <c r="DL5" i="2" s="1"/>
  <c r="DL23" i="42"/>
  <c r="DL60" i="42" s="1"/>
  <c r="DL34" i="42"/>
  <c r="DL70" i="42"/>
  <c r="DL52" i="42"/>
  <c r="DM2" i="42"/>
  <c r="DM28" i="55"/>
  <c r="DM24" i="55"/>
  <c r="DN5" i="55"/>
  <c r="DN6" i="55" s="1"/>
  <c r="DM32" i="54"/>
  <c r="DM27" i="55"/>
  <c r="DM11" i="47" s="1"/>
  <c r="DM34" i="55"/>
  <c r="DM2" i="2"/>
  <c r="DM30" i="55"/>
  <c r="DM14" i="47" s="1"/>
  <c r="DM2" i="47"/>
  <c r="DM23" i="55"/>
  <c r="DM6" i="47" s="1"/>
  <c r="DM31" i="55"/>
  <c r="DL26" i="2" l="1"/>
  <c r="DL10" i="2"/>
  <c r="DL7" i="2"/>
  <c r="DL15" i="2"/>
  <c r="DL8" i="2"/>
  <c r="DL14" i="2"/>
  <c r="DL27" i="2"/>
  <c r="DL11" i="2"/>
  <c r="DL18" i="2"/>
  <c r="DL23" i="2"/>
  <c r="DL13" i="2"/>
  <c r="DL16" i="2"/>
  <c r="DL21" i="2"/>
  <c r="DL25" i="2"/>
  <c r="DL9" i="2"/>
  <c r="DL24" i="2"/>
  <c r="DL12" i="2"/>
  <c r="DL78" i="42"/>
  <c r="DL42" i="42"/>
  <c r="DM12" i="42"/>
  <c r="DM32" i="55"/>
  <c r="DM12" i="47"/>
  <c r="DN1" i="47"/>
  <c r="DN1" i="42"/>
  <c r="DN1" i="2"/>
  <c r="DN9" i="55"/>
  <c r="DN31" i="54"/>
  <c r="DM9" i="47"/>
  <c r="DM15" i="55" l="1"/>
  <c r="DM5" i="2" s="1"/>
  <c r="DM23" i="42"/>
  <c r="DM42" i="42" s="1"/>
  <c r="DM34" i="42"/>
  <c r="DM70" i="42"/>
  <c r="DM52" i="42"/>
  <c r="DN30" i="55"/>
  <c r="DN14" i="47" s="1"/>
  <c r="DN2" i="47"/>
  <c r="DN27" i="55"/>
  <c r="DN11" i="47" s="1"/>
  <c r="DN34" i="55"/>
  <c r="DN24" i="55"/>
  <c r="DN2" i="42"/>
  <c r="DN31" i="55"/>
  <c r="DN23" i="55"/>
  <c r="DN6" i="47" s="1"/>
  <c r="DN32" i="54"/>
  <c r="DO5" i="55"/>
  <c r="DO6" i="55" s="1"/>
  <c r="DN28" i="55"/>
  <c r="DN2" i="2"/>
  <c r="DM23" i="2" l="1"/>
  <c r="DM27" i="2"/>
  <c r="DM26" i="2"/>
  <c r="DM16" i="2"/>
  <c r="DM10" i="2"/>
  <c r="DM18" i="2"/>
  <c r="DM24" i="2"/>
  <c r="DM11" i="2"/>
  <c r="DM8" i="2"/>
  <c r="DM15" i="2"/>
  <c r="DM14" i="2"/>
  <c r="DM7" i="2"/>
  <c r="DM9" i="2"/>
  <c r="DM25" i="2"/>
  <c r="DM13" i="2"/>
  <c r="DM21" i="2"/>
  <c r="DM12" i="2"/>
  <c r="DM60" i="42"/>
  <c r="DM78" i="42"/>
  <c r="DO31" i="54"/>
  <c r="DO1" i="2"/>
  <c r="DO1" i="42"/>
  <c r="DO1" i="47"/>
  <c r="DO9" i="55"/>
  <c r="DN32" i="55"/>
  <c r="DN12" i="42"/>
  <c r="DN12" i="47"/>
  <c r="DN9" i="47"/>
  <c r="DN10" i="55" l="1"/>
  <c r="DN15" i="55" s="1"/>
  <c r="DN5" i="2" s="1"/>
  <c r="DO10" i="55"/>
  <c r="DN23" i="42"/>
  <c r="DN78" i="42" s="1"/>
  <c r="DO2" i="2"/>
  <c r="DO28" i="55"/>
  <c r="DO30" i="55"/>
  <c r="DO14" i="47" s="1"/>
  <c r="DO32" i="54"/>
  <c r="DO27" i="55"/>
  <c r="DO11" i="47" s="1"/>
  <c r="DO31" i="55"/>
  <c r="DO2" i="47"/>
  <c r="DP5" i="55"/>
  <c r="DP6" i="55" s="1"/>
  <c r="DO34" i="55"/>
  <c r="DO23" i="55"/>
  <c r="DO6" i="47" s="1"/>
  <c r="DO2" i="42"/>
  <c r="DO24" i="55"/>
  <c r="DN34" i="42"/>
  <c r="DN70" i="42"/>
  <c r="DN52" i="42"/>
  <c r="DN7" i="2" l="1"/>
  <c r="DN27" i="2"/>
  <c r="DN23" i="2"/>
  <c r="DN13" i="2"/>
  <c r="DN9" i="2"/>
  <c r="DN16" i="2"/>
  <c r="DN26" i="2"/>
  <c r="DN25" i="2"/>
  <c r="DN21" i="2"/>
  <c r="DN10" i="2"/>
  <c r="DN24" i="2"/>
  <c r="DN11" i="2"/>
  <c r="DN18" i="2"/>
  <c r="DN14" i="2"/>
  <c r="DN8" i="2"/>
  <c r="DN15" i="2"/>
  <c r="DN12" i="2"/>
  <c r="DN42" i="42"/>
  <c r="DN60" i="42"/>
  <c r="DO9" i="47"/>
  <c r="DO32" i="55"/>
  <c r="DO12" i="42"/>
  <c r="DO12" i="47"/>
  <c r="DP1" i="47"/>
  <c r="DP9" i="55"/>
  <c r="DP1" i="2"/>
  <c r="DP31" i="54"/>
  <c r="DP1" i="42"/>
  <c r="DO15" i="55" l="1"/>
  <c r="DO5" i="2" s="1"/>
  <c r="DO23" i="42"/>
  <c r="DO78" i="42" s="1"/>
  <c r="DO70" i="42"/>
  <c r="DO52" i="42"/>
  <c r="DO34" i="42"/>
  <c r="DP27" i="55"/>
  <c r="DP11" i="47" s="1"/>
  <c r="DQ5" i="55"/>
  <c r="DQ6" i="55" s="1"/>
  <c r="DP23" i="55"/>
  <c r="DP6" i="47" s="1"/>
  <c r="DP2" i="2"/>
  <c r="DP28" i="55"/>
  <c r="DP2" i="47"/>
  <c r="DP32" i="54"/>
  <c r="DP30" i="55"/>
  <c r="DP14" i="47" s="1"/>
  <c r="DP31" i="55"/>
  <c r="DP24" i="55"/>
  <c r="DP34" i="55"/>
  <c r="DP2" i="42"/>
  <c r="DO25" i="2" l="1"/>
  <c r="DO18" i="2"/>
  <c r="DO15" i="2"/>
  <c r="DO21" i="2"/>
  <c r="DO7" i="2"/>
  <c r="DO9" i="2"/>
  <c r="DO26" i="2"/>
  <c r="DO11" i="2"/>
  <c r="DO10" i="2"/>
  <c r="DO16" i="2"/>
  <c r="DO24" i="2"/>
  <c r="DO13" i="2"/>
  <c r="DO8" i="2"/>
  <c r="DO14" i="2"/>
  <c r="DO23" i="2"/>
  <c r="DO27" i="2"/>
  <c r="DO12" i="2"/>
  <c r="DO42" i="42"/>
  <c r="DO60" i="42"/>
  <c r="DP9" i="47"/>
  <c r="DP12" i="42"/>
  <c r="DP32" i="55"/>
  <c r="DP12" i="47"/>
  <c r="DQ31" i="54"/>
  <c r="DQ9" i="55"/>
  <c r="DQ1" i="42"/>
  <c r="DQ1" i="47"/>
  <c r="DQ1" i="2"/>
  <c r="DQ10" i="55" l="1"/>
  <c r="DP10" i="55"/>
  <c r="DP15" i="55" s="1"/>
  <c r="DP5" i="2" s="1"/>
  <c r="DP23" i="42"/>
  <c r="DP42" i="42" s="1"/>
  <c r="DQ30" i="55"/>
  <c r="DQ14" i="47" s="1"/>
  <c r="DQ32" i="54"/>
  <c r="DQ31" i="55"/>
  <c r="DQ23" i="55"/>
  <c r="DQ6" i="47" s="1"/>
  <c r="DQ24" i="55"/>
  <c r="DQ34" i="55"/>
  <c r="DQ27" i="55"/>
  <c r="DQ11" i="47" s="1"/>
  <c r="DQ28" i="55"/>
  <c r="DR5" i="55"/>
  <c r="DR6" i="55" s="1"/>
  <c r="DQ2" i="42"/>
  <c r="DQ2" i="2"/>
  <c r="DQ2" i="47"/>
  <c r="DP52" i="42"/>
  <c r="DP34" i="42"/>
  <c r="DP70" i="42"/>
  <c r="DP15" i="2" l="1"/>
  <c r="DP11" i="2"/>
  <c r="DP18" i="2"/>
  <c r="DP8" i="2"/>
  <c r="DP21" i="2"/>
  <c r="DP10" i="2"/>
  <c r="DP27" i="2"/>
  <c r="DP9" i="2"/>
  <c r="DP14" i="2"/>
  <c r="DP25" i="2"/>
  <c r="DP16" i="2"/>
  <c r="DP7" i="2"/>
  <c r="DP26" i="2"/>
  <c r="DP24" i="2"/>
  <c r="DP23" i="2"/>
  <c r="DP13" i="2"/>
  <c r="DP12" i="2"/>
  <c r="DP78" i="42"/>
  <c r="DP60" i="42"/>
  <c r="DQ32" i="55"/>
  <c r="DQ12" i="42"/>
  <c r="DQ12" i="47"/>
  <c r="DQ9" i="47"/>
  <c r="DR1" i="42"/>
  <c r="DR1" i="2"/>
  <c r="DR31" i="54"/>
  <c r="DR1" i="47"/>
  <c r="DR9" i="55"/>
  <c r="DQ15" i="55" l="1"/>
  <c r="DQ5" i="2" s="1"/>
  <c r="DQ23" i="42"/>
  <c r="DQ60" i="42" s="1"/>
  <c r="DR27" i="55"/>
  <c r="DR11" i="47" s="1"/>
  <c r="DR24" i="55"/>
  <c r="DR2" i="2"/>
  <c r="DR23" i="55"/>
  <c r="DR6" i="47" s="1"/>
  <c r="DR2" i="47"/>
  <c r="DR30" i="55"/>
  <c r="DR14" i="47" s="1"/>
  <c r="DR2" i="42"/>
  <c r="DR32" i="54"/>
  <c r="DR34" i="55"/>
  <c r="DR28" i="55"/>
  <c r="DR31" i="55"/>
  <c r="DS5" i="55"/>
  <c r="DS6" i="55" s="1"/>
  <c r="DQ34" i="42"/>
  <c r="DQ52" i="42"/>
  <c r="DQ70" i="42"/>
  <c r="DQ24" i="2" l="1"/>
  <c r="DQ26" i="2"/>
  <c r="DQ21" i="2"/>
  <c r="DQ16" i="2"/>
  <c r="DQ11" i="2"/>
  <c r="DQ10" i="2"/>
  <c r="DQ13" i="2"/>
  <c r="DQ14" i="2"/>
  <c r="DQ18" i="2"/>
  <c r="DQ9" i="2"/>
  <c r="DQ23" i="2"/>
  <c r="DQ15" i="2"/>
  <c r="DQ25" i="2"/>
  <c r="DQ7" i="2"/>
  <c r="DQ8" i="2"/>
  <c r="DQ27" i="2"/>
  <c r="DQ12" i="2"/>
  <c r="DQ42" i="42"/>
  <c r="DQ78" i="42"/>
  <c r="DR9" i="47"/>
  <c r="DR32" i="55"/>
  <c r="DR12" i="42"/>
  <c r="DR12" i="47"/>
  <c r="DS1" i="47"/>
  <c r="DS1" i="2"/>
  <c r="DS31" i="54"/>
  <c r="DS1" i="42"/>
  <c r="DS9" i="55"/>
  <c r="DS10" i="55" l="1"/>
  <c r="DR10" i="55"/>
  <c r="DR15" i="55" s="1"/>
  <c r="DR5" i="2" s="1"/>
  <c r="DR23" i="42"/>
  <c r="DR60" i="42" s="1"/>
  <c r="DS34" i="55"/>
  <c r="DS23" i="55"/>
  <c r="DS6" i="47" s="1"/>
  <c r="DT5" i="55"/>
  <c r="DT6" i="55" s="1"/>
  <c r="DS30" i="55"/>
  <c r="DS14" i="47" s="1"/>
  <c r="DS2" i="2"/>
  <c r="DS27" i="55"/>
  <c r="DS11" i="47" s="1"/>
  <c r="DS2" i="42"/>
  <c r="DS32" i="54"/>
  <c r="DS31" i="55"/>
  <c r="DS28" i="55"/>
  <c r="DS2" i="47"/>
  <c r="DS24" i="55"/>
  <c r="DR52" i="42"/>
  <c r="DR34" i="42"/>
  <c r="DR70" i="42"/>
  <c r="DR14" i="2" l="1"/>
  <c r="DR15" i="2"/>
  <c r="DR24" i="2"/>
  <c r="DR7" i="2"/>
  <c r="DR26" i="2"/>
  <c r="DR10" i="2"/>
  <c r="DR8" i="2"/>
  <c r="DR9" i="2"/>
  <c r="DR27" i="2"/>
  <c r="DR13" i="2"/>
  <c r="DR25" i="2"/>
  <c r="DR16" i="2"/>
  <c r="DR18" i="2"/>
  <c r="DR21" i="2"/>
  <c r="DR23" i="2"/>
  <c r="DR11" i="2"/>
  <c r="DR12" i="2"/>
  <c r="DR78" i="42"/>
  <c r="DR42" i="42"/>
  <c r="DS12" i="47"/>
  <c r="DT1" i="2"/>
  <c r="DT1" i="42"/>
  <c r="DT1" i="47"/>
  <c r="DT31" i="54"/>
  <c r="DT9" i="55"/>
  <c r="DS9" i="47"/>
  <c r="DS12" i="42"/>
  <c r="DS32" i="55"/>
  <c r="DS15" i="55" l="1"/>
  <c r="DS5" i="2" s="1"/>
  <c r="DS23" i="42"/>
  <c r="DS60" i="42" s="1"/>
  <c r="DS34" i="42"/>
  <c r="DS70" i="42"/>
  <c r="DS52" i="42"/>
  <c r="DT23" i="55"/>
  <c r="DT6" i="47" s="1"/>
  <c r="DT27" i="55"/>
  <c r="DT11" i="47" s="1"/>
  <c r="DT24" i="55"/>
  <c r="DT32" i="54"/>
  <c r="DU5" i="55"/>
  <c r="DU6" i="55" s="1"/>
  <c r="DT30" i="55"/>
  <c r="DT14" i="47" s="1"/>
  <c r="DT31" i="55"/>
  <c r="DT34" i="55"/>
  <c r="DT2" i="42"/>
  <c r="DT2" i="47"/>
  <c r="DT28" i="55"/>
  <c r="DT2" i="2"/>
  <c r="DS26" i="2" l="1"/>
  <c r="DS18" i="2"/>
  <c r="DS23" i="2"/>
  <c r="DS25" i="2"/>
  <c r="DS27" i="2"/>
  <c r="DS15" i="2"/>
  <c r="DS10" i="2"/>
  <c r="DS8" i="2"/>
  <c r="DS7" i="2"/>
  <c r="DS21" i="2"/>
  <c r="DS14" i="2"/>
  <c r="DS16" i="2"/>
  <c r="DS13" i="2"/>
  <c r="DS24" i="2"/>
  <c r="DS9" i="2"/>
  <c r="DS11" i="2"/>
  <c r="DS12" i="2"/>
  <c r="DS42" i="42"/>
  <c r="DS78" i="42"/>
  <c r="DT32" i="55"/>
  <c r="DT12" i="42"/>
  <c r="DU1" i="2"/>
  <c r="DU31" i="54"/>
  <c r="DU9" i="55"/>
  <c r="DU1" i="42"/>
  <c r="DU1" i="47"/>
  <c r="DT9" i="47"/>
  <c r="DT12" i="47"/>
  <c r="DU10" i="55" l="1"/>
  <c r="DT10" i="55"/>
  <c r="DT15" i="55" s="1"/>
  <c r="DT5" i="2" s="1"/>
  <c r="DT23" i="42"/>
  <c r="DT60" i="42" s="1"/>
  <c r="DT52" i="42"/>
  <c r="DT34" i="42"/>
  <c r="DT70" i="42"/>
  <c r="DU34" i="55"/>
  <c r="DU2" i="47"/>
  <c r="DU2" i="2"/>
  <c r="DU27" i="55"/>
  <c r="DU11" i="47" s="1"/>
  <c r="DU30" i="55"/>
  <c r="DU14" i="47" s="1"/>
  <c r="DU2" i="42"/>
  <c r="DU31" i="55"/>
  <c r="DU24" i="55"/>
  <c r="DU23" i="55"/>
  <c r="DU6" i="47" s="1"/>
  <c r="DU28" i="55"/>
  <c r="DV5" i="55"/>
  <c r="DV6" i="55" s="1"/>
  <c r="DU32" i="54"/>
  <c r="DT9" i="2" l="1"/>
  <c r="DT25" i="2"/>
  <c r="DT16" i="2"/>
  <c r="DT21" i="2"/>
  <c r="DT18" i="2"/>
  <c r="DT11" i="2"/>
  <c r="DT23" i="2"/>
  <c r="DT26" i="2"/>
  <c r="DT27" i="2"/>
  <c r="DT13" i="2"/>
  <c r="DT15" i="2"/>
  <c r="DT10" i="2"/>
  <c r="DT14" i="2"/>
  <c r="DT8" i="2"/>
  <c r="DT24" i="2"/>
  <c r="DT7" i="2"/>
  <c r="DT12" i="2"/>
  <c r="DT78" i="42"/>
  <c r="DT42" i="42"/>
  <c r="DU32" i="55"/>
  <c r="DU12" i="42"/>
  <c r="DV31" i="54"/>
  <c r="DV1" i="47"/>
  <c r="DV9" i="55"/>
  <c r="DV1" i="42"/>
  <c r="DV1" i="2"/>
  <c r="DU9" i="47"/>
  <c r="DU12" i="47"/>
  <c r="DU15" i="55" l="1"/>
  <c r="DU5" i="2" s="1"/>
  <c r="DU23" i="42"/>
  <c r="DU78" i="42" s="1"/>
  <c r="DV23" i="55"/>
  <c r="DV6" i="47" s="1"/>
  <c r="DV28" i="55"/>
  <c r="DV2" i="2"/>
  <c r="DV34" i="55"/>
  <c r="DV2" i="47"/>
  <c r="DV32" i="54"/>
  <c r="DV31" i="55"/>
  <c r="DV30" i="55"/>
  <c r="DV14" i="47" s="1"/>
  <c r="DV27" i="55"/>
  <c r="DV11" i="47" s="1"/>
  <c r="DW5" i="55"/>
  <c r="DW6" i="55" s="1"/>
  <c r="DV24" i="55"/>
  <c r="DV2" i="42"/>
  <c r="DU70" i="42"/>
  <c r="DU34" i="42"/>
  <c r="DU52" i="42"/>
  <c r="DU25" i="2" l="1"/>
  <c r="DU9" i="2"/>
  <c r="DU18" i="2"/>
  <c r="DU10" i="2"/>
  <c r="DU23" i="2"/>
  <c r="DU15" i="2"/>
  <c r="DU26" i="2"/>
  <c r="DU16" i="2"/>
  <c r="DU8" i="2"/>
  <c r="DU11" i="2"/>
  <c r="DU24" i="2"/>
  <c r="DU13" i="2"/>
  <c r="DU7" i="2"/>
  <c r="DU21" i="2"/>
  <c r="DU14" i="2"/>
  <c r="DU27" i="2"/>
  <c r="DU12" i="2"/>
  <c r="DU42" i="42"/>
  <c r="DU60" i="42"/>
  <c r="DW1" i="47"/>
  <c r="DW9" i="55"/>
  <c r="DW1" i="2"/>
  <c r="DW31" i="54"/>
  <c r="DW1" i="42"/>
  <c r="DV12" i="47"/>
  <c r="DV9" i="47"/>
  <c r="DV12" i="42"/>
  <c r="DV32" i="55"/>
  <c r="DV10" i="55" l="1"/>
  <c r="DV15" i="55" s="1"/>
  <c r="DV5" i="2" s="1"/>
  <c r="DW10" i="55"/>
  <c r="DW15" i="55" s="1"/>
  <c r="DW5" i="2" s="1"/>
  <c r="DV23" i="42"/>
  <c r="DV78" i="42" s="1"/>
  <c r="DW2" i="42"/>
  <c r="DW2" i="47"/>
  <c r="DW34" i="55"/>
  <c r="DW27" i="55"/>
  <c r="DW11" i="47" s="1"/>
  <c r="DW24" i="55"/>
  <c r="DW31" i="55"/>
  <c r="DW28" i="55"/>
  <c r="DW30" i="55"/>
  <c r="DW14" i="47" s="1"/>
  <c r="DW32" i="54"/>
  <c r="DW2" i="2"/>
  <c r="DW23" i="55"/>
  <c r="DW6" i="47" s="1"/>
  <c r="DV70" i="42"/>
  <c r="DV52" i="42"/>
  <c r="DV34" i="42"/>
  <c r="DW11" i="2" l="1"/>
  <c r="DW25" i="2"/>
  <c r="DW7" i="2"/>
  <c r="DW10" i="2"/>
  <c r="DW27" i="2"/>
  <c r="DW18" i="2"/>
  <c r="DW15" i="2"/>
  <c r="DW13" i="2"/>
  <c r="DW8" i="2"/>
  <c r="DW23" i="2"/>
  <c r="DW9" i="2"/>
  <c r="DW14" i="2"/>
  <c r="DW26" i="2"/>
  <c r="DW16" i="2"/>
  <c r="DW21" i="2"/>
  <c r="DW24" i="2"/>
  <c r="DW12" i="2"/>
  <c r="DV16" i="2"/>
  <c r="DV23" i="2"/>
  <c r="DV27" i="2"/>
  <c r="DV7" i="2"/>
  <c r="DV9" i="2"/>
  <c r="DV24" i="2"/>
  <c r="DV15" i="2"/>
  <c r="DV21" i="2"/>
  <c r="DV26" i="2"/>
  <c r="DV8" i="2"/>
  <c r="DV11" i="2"/>
  <c r="DV13" i="2"/>
  <c r="DV10" i="2"/>
  <c r="DV18" i="2"/>
  <c r="DV25" i="2"/>
  <c r="DV14" i="2"/>
  <c r="DV12" i="2"/>
  <c r="K6" i="6"/>
  <c r="K6" i="42"/>
  <c r="K6" i="5"/>
  <c r="I6" i="42"/>
  <c r="I6" i="5"/>
  <c r="I6" i="6"/>
  <c r="H6" i="5"/>
  <c r="H6" i="42"/>
  <c r="H6" i="6"/>
  <c r="D10" i="55"/>
  <c r="J6" i="42"/>
  <c r="J6" i="6"/>
  <c r="J6" i="5"/>
  <c r="DV60" i="42"/>
  <c r="DV42" i="42"/>
  <c r="DW12" i="47"/>
  <c r="DW12" i="42"/>
  <c r="DW32" i="55"/>
  <c r="DW9" i="47"/>
  <c r="I18" i="5" l="1"/>
  <c r="I51" i="5"/>
  <c r="J18" i="5"/>
  <c r="J51" i="5"/>
  <c r="K18" i="5"/>
  <c r="K51" i="5"/>
  <c r="H18" i="5"/>
  <c r="H51" i="5"/>
  <c r="I18" i="2"/>
  <c r="I8" i="2"/>
  <c r="I7" i="2"/>
  <c r="I16" i="2"/>
  <c r="I10" i="2"/>
  <c r="I24" i="2"/>
  <c r="I21" i="2"/>
  <c r="I27" i="2"/>
  <c r="I14" i="2"/>
  <c r="I11" i="2"/>
  <c r="I9" i="2"/>
  <c r="I25" i="2"/>
  <c r="I13" i="2"/>
  <c r="I23" i="2"/>
  <c r="I26" i="2"/>
  <c r="I15" i="2"/>
  <c r="I12" i="2"/>
  <c r="J10" i="2"/>
  <c r="J23" i="2"/>
  <c r="J15" i="2"/>
  <c r="J13" i="2"/>
  <c r="J26" i="2"/>
  <c r="J11" i="2"/>
  <c r="J9" i="2"/>
  <c r="J7" i="2"/>
  <c r="J27" i="2"/>
  <c r="J25" i="2"/>
  <c r="J18" i="2"/>
  <c r="J24" i="2"/>
  <c r="J8" i="2"/>
  <c r="J14" i="2"/>
  <c r="J16" i="2"/>
  <c r="J21" i="2"/>
  <c r="J12" i="2"/>
  <c r="I57" i="5"/>
  <c r="I60" i="5"/>
  <c r="I59" i="5"/>
  <c r="I56" i="5"/>
  <c r="I52" i="5"/>
  <c r="I46" i="5"/>
  <c r="I54" i="5"/>
  <c r="I49" i="5"/>
  <c r="I48" i="5"/>
  <c r="I55" i="5"/>
  <c r="I31" i="5"/>
  <c r="I47" i="5"/>
  <c r="K9" i="2"/>
  <c r="K14" i="2"/>
  <c r="K11" i="2"/>
  <c r="K15" i="2"/>
  <c r="K21" i="2"/>
  <c r="K23" i="2"/>
  <c r="K10" i="2"/>
  <c r="K8" i="2"/>
  <c r="K26" i="2"/>
  <c r="K7" i="2"/>
  <c r="K18" i="2"/>
  <c r="K16" i="2"/>
  <c r="K13" i="2"/>
  <c r="K24" i="2"/>
  <c r="K25" i="2"/>
  <c r="K27" i="2"/>
  <c r="K12" i="2"/>
  <c r="K60" i="5"/>
  <c r="K31" i="5"/>
  <c r="K52" i="5"/>
  <c r="K55" i="5"/>
  <c r="K48" i="5"/>
  <c r="K57" i="5"/>
  <c r="K49" i="5"/>
  <c r="K46" i="5"/>
  <c r="K54" i="5"/>
  <c r="K59" i="5"/>
  <c r="K56" i="5"/>
  <c r="K47" i="5"/>
  <c r="H23" i="2"/>
  <c r="H11" i="2"/>
  <c r="H13" i="2"/>
  <c r="H10" i="2"/>
  <c r="H26" i="2"/>
  <c r="H7" i="2"/>
  <c r="H18" i="2"/>
  <c r="H21" i="2"/>
  <c r="H8" i="2"/>
  <c r="H27" i="2"/>
  <c r="H16" i="2"/>
  <c r="H24" i="2"/>
  <c r="H25" i="2"/>
  <c r="H9" i="2"/>
  <c r="H15" i="2"/>
  <c r="H14" i="2"/>
  <c r="H12" i="2"/>
  <c r="E60" i="29"/>
  <c r="D60" i="29" s="1"/>
  <c r="C60" i="29" s="1"/>
  <c r="J46" i="5"/>
  <c r="J47" i="5"/>
  <c r="J55" i="5"/>
  <c r="J60" i="5"/>
  <c r="J59" i="5"/>
  <c r="J56" i="5"/>
  <c r="J49" i="5"/>
  <c r="J54" i="5"/>
  <c r="J31" i="5"/>
  <c r="J52" i="5"/>
  <c r="J57" i="5"/>
  <c r="J48" i="5"/>
  <c r="H60" i="5"/>
  <c r="H52" i="5"/>
  <c r="H59" i="5"/>
  <c r="H48" i="5"/>
  <c r="H55" i="5"/>
  <c r="H56" i="5"/>
  <c r="H54" i="5"/>
  <c r="H46" i="5"/>
  <c r="H47" i="5"/>
  <c r="H49" i="5"/>
  <c r="H31" i="5"/>
  <c r="H57" i="5"/>
  <c r="DW23" i="42"/>
  <c r="DW60" i="42" s="1"/>
  <c r="DW34" i="42"/>
  <c r="DW52" i="42"/>
  <c r="DW70" i="42"/>
  <c r="K90" i="42" l="1"/>
  <c r="K29" i="5"/>
  <c r="H90" i="42"/>
  <c r="H29" i="5"/>
  <c r="J90" i="42"/>
  <c r="J29" i="5"/>
  <c r="I90" i="42"/>
  <c r="I29" i="5"/>
  <c r="D12" i="2"/>
  <c r="D18" i="2"/>
  <c r="D15" i="2"/>
  <c r="D13" i="2"/>
  <c r="D8" i="2"/>
  <c r="D7" i="2"/>
  <c r="D26" i="2"/>
  <c r="D11" i="2"/>
  <c r="D14" i="2"/>
  <c r="D21" i="2"/>
  <c r="D24" i="2"/>
  <c r="D23" i="2"/>
  <c r="D9" i="2"/>
  <c r="D25" i="2"/>
  <c r="D10" i="2"/>
  <c r="D16" i="2"/>
  <c r="D27" i="2"/>
  <c r="AI157" i="5"/>
  <c r="DW42" i="42"/>
  <c r="DW78" i="42"/>
  <c r="B34" i="42" l="1"/>
  <c r="B70" i="42" l="1"/>
  <c r="DN43" i="54" l="1"/>
  <c r="CM43" i="54"/>
  <c r="DM43" i="54"/>
  <c r="CN43" i="54"/>
  <c r="DS43" i="54"/>
  <c r="DF43" i="54"/>
  <c r="DG43" i="54"/>
  <c r="DE43" i="54"/>
  <c r="CX43" i="54"/>
  <c r="CZ43" i="54"/>
  <c r="BR43" i="54"/>
  <c r="DA43" i="54"/>
  <c r="CB43" i="54"/>
  <c r="DC43" i="54"/>
  <c r="BU43" i="54"/>
  <c r="CP43" i="54"/>
  <c r="CJ43" i="54"/>
  <c r="CE43" i="54"/>
  <c r="DJ43" i="54"/>
  <c r="DL43" i="54"/>
  <c r="DP43" i="54"/>
  <c r="CR43" i="54"/>
  <c r="DO43" i="54"/>
  <c r="DD43" i="54"/>
  <c r="CV43" i="54"/>
  <c r="CD43" i="54"/>
  <c r="DB43" i="54"/>
  <c r="DW43" i="54"/>
  <c r="BX43" i="54"/>
  <c r="CU43" i="54"/>
  <c r="CG43" i="54"/>
  <c r="DU43" i="54"/>
  <c r="CF43" i="54"/>
  <c r="G43" i="54"/>
  <c r="BY43" i="54"/>
  <c r="CQ43" i="54"/>
  <c r="CA43" i="54"/>
  <c r="DK43" i="54"/>
  <c r="CL43" i="54"/>
  <c r="CW43" i="54"/>
  <c r="BP43" i="54"/>
  <c r="BQ43" i="54"/>
  <c r="CO43" i="54"/>
  <c r="DV43" i="54"/>
  <c r="DT43" i="54"/>
  <c r="DQ43" i="54"/>
  <c r="BT43" i="54"/>
  <c r="BW43" i="54"/>
  <c r="CC43" i="54"/>
  <c r="BZ43" i="54"/>
  <c r="DR43" i="54"/>
  <c r="BV43" i="54"/>
  <c r="CK43" i="54"/>
  <c r="CY43" i="54"/>
  <c r="DH43" i="54"/>
  <c r="CT43" i="54"/>
  <c r="CH43" i="54"/>
  <c r="BS43" i="54"/>
  <c r="DI43" i="54"/>
  <c r="CI43" i="54"/>
  <c r="CS43" i="54"/>
  <c r="AM156" i="5" l="1"/>
  <c r="B20" i="42" l="1"/>
  <c r="G20" i="42" s="1"/>
  <c r="D300" i="32"/>
  <c r="B38" i="42" s="1"/>
  <c r="D298" i="32"/>
  <c r="D301" i="32"/>
  <c r="B56" i="42" s="1"/>
  <c r="C45" i="43"/>
  <c r="G57" i="42" l="1"/>
  <c r="G56" i="42"/>
  <c r="G39" i="42"/>
  <c r="G38" i="42"/>
  <c r="B74" i="42"/>
  <c r="G75" i="42" s="1"/>
  <c r="D299" i="32"/>
  <c r="G74" i="42" l="1"/>
  <c r="S71" i="43" l="1"/>
  <c r="AA71" i="43"/>
  <c r="V71" i="43"/>
  <c r="W71" i="43"/>
  <c r="Z71" i="43"/>
  <c r="Y71" i="43"/>
  <c r="J71" i="43"/>
  <c r="AE71" i="43"/>
  <c r="AG71" i="43"/>
  <c r="K71" i="43"/>
  <c r="AB71" i="43"/>
  <c r="I71" i="43"/>
  <c r="AI71" i="43"/>
  <c r="T71" i="43"/>
  <c r="Q71" i="43"/>
  <c r="P71" i="43"/>
  <c r="AC71" i="43"/>
  <c r="AD71" i="43"/>
  <c r="N71" i="43"/>
  <c r="R71" i="43"/>
  <c r="M71" i="43"/>
  <c r="AF71" i="43"/>
  <c r="U71" i="43"/>
  <c r="AJ71" i="43"/>
  <c r="AH71" i="43"/>
  <c r="X71" i="43"/>
  <c r="L71" i="43"/>
  <c r="H71" i="43"/>
  <c r="O71" i="43"/>
  <c r="C140" i="51"/>
  <c r="G71" i="43"/>
  <c r="D71" i="43" l="1"/>
  <c r="C139" i="51" s="1"/>
  <c r="F368" i="32" l="1"/>
  <c r="G368" i="32" s="1"/>
  <c r="C17" i="2" s="1"/>
  <c r="X72" i="51"/>
  <c r="O33" i="32" s="1"/>
  <c r="Q19" i="43" s="1"/>
  <c r="AA72" i="51"/>
  <c r="R33" i="32" s="1"/>
  <c r="T19" i="43" s="1"/>
  <c r="AP72" i="51"/>
  <c r="AG33" i="32" s="1"/>
  <c r="AI19" i="43" s="1"/>
  <c r="AL72" i="51"/>
  <c r="AC33" i="32" s="1"/>
  <c r="AE19" i="43" s="1"/>
  <c r="AB72" i="51"/>
  <c r="S33" i="32" s="1"/>
  <c r="U19" i="43" s="1"/>
  <c r="O72" i="51"/>
  <c r="F33" i="32" s="1"/>
  <c r="H19" i="43" s="1"/>
  <c r="AN72" i="51"/>
  <c r="AE33" i="32" s="1"/>
  <c r="AG19" i="43" s="1"/>
  <c r="Z72" i="51"/>
  <c r="Q33" i="32" s="1"/>
  <c r="S19" i="43" s="1"/>
  <c r="T72" i="51"/>
  <c r="K33" i="32" s="1"/>
  <c r="M19" i="43" s="1"/>
  <c r="S72" i="51"/>
  <c r="J33" i="32" s="1"/>
  <c r="L19" i="43" s="1"/>
  <c r="R72" i="51"/>
  <c r="I33" i="32" s="1"/>
  <c r="K19" i="43" s="1"/>
  <c r="D72" i="51"/>
  <c r="C33" i="32"/>
  <c r="AJ72" i="51"/>
  <c r="AA33" i="32" s="1"/>
  <c r="AC19" i="43" s="1"/>
  <c r="AF72" i="51"/>
  <c r="W33" i="32" s="1"/>
  <c r="Y19" i="43" s="1"/>
  <c r="H368" i="32" l="1"/>
  <c r="F92" i="51"/>
  <c r="J92" i="51"/>
  <c r="H92" i="51"/>
  <c r="D92" i="51"/>
  <c r="P72" i="51"/>
  <c r="G33" i="32" s="1"/>
  <c r="I19" i="43" s="1"/>
  <c r="V72" i="51"/>
  <c r="M33" i="32" s="1"/>
  <c r="O19" i="43" s="1"/>
  <c r="AM72" i="51"/>
  <c r="AD33" i="32" s="1"/>
  <c r="AF19" i="43" s="1"/>
  <c r="AI72" i="51"/>
  <c r="Z33" i="32" s="1"/>
  <c r="AB19" i="43" s="1"/>
  <c r="U72" i="51"/>
  <c r="L33" i="32" s="1"/>
  <c r="N19" i="43" s="1"/>
  <c r="AC72" i="51"/>
  <c r="T33" i="32" s="1"/>
  <c r="V19" i="43" s="1"/>
  <c r="E33" i="32"/>
  <c r="G19" i="43" s="1"/>
  <c r="W72" i="51"/>
  <c r="N33" i="32" s="1"/>
  <c r="P19" i="43" s="1"/>
  <c r="Y72" i="51"/>
  <c r="P33" i="32" s="1"/>
  <c r="R19" i="43" s="1"/>
  <c r="AK72" i="51"/>
  <c r="AB33" i="32" s="1"/>
  <c r="AD19" i="43" s="1"/>
  <c r="AQ72" i="51"/>
  <c r="AH33" i="32" s="1"/>
  <c r="AJ19" i="43" s="1"/>
  <c r="AD72" i="51"/>
  <c r="U33" i="32" s="1"/>
  <c r="W19" i="43" s="1"/>
  <c r="AH72" i="51"/>
  <c r="Y33" i="32" s="1"/>
  <c r="AA19" i="43" s="1"/>
  <c r="Q72" i="51"/>
  <c r="H33" i="32" s="1"/>
  <c r="J19" i="43" s="1"/>
  <c r="AG72" i="51"/>
  <c r="X33" i="32" s="1"/>
  <c r="Z19" i="43" s="1"/>
  <c r="AO72" i="51"/>
  <c r="AF33" i="32" s="1"/>
  <c r="AH19" i="43" s="1"/>
  <c r="AE72" i="51"/>
  <c r="V33" i="32" s="1"/>
  <c r="X19" i="43" s="1"/>
  <c r="J90" i="51"/>
  <c r="F90" i="51"/>
  <c r="H90" i="51"/>
  <c r="DJ17" i="2"/>
  <c r="BL17" i="2"/>
  <c r="AL17" i="2"/>
  <c r="BK17" i="2"/>
  <c r="AD17" i="2"/>
  <c r="DA17" i="2"/>
  <c r="AR17" i="2"/>
  <c r="M17" i="2"/>
  <c r="CX17" i="2"/>
  <c r="BW17" i="2"/>
  <c r="AC17" i="2"/>
  <c r="AF17" i="2"/>
  <c r="BP17" i="2"/>
  <c r="DF17" i="2"/>
  <c r="L17" i="2"/>
  <c r="CJ17" i="2"/>
  <c r="Z17" i="2"/>
  <c r="BM17" i="2"/>
  <c r="AP17" i="2"/>
  <c r="Y17" i="2"/>
  <c r="BJ17" i="2"/>
  <c r="CR17" i="2"/>
  <c r="AJ17" i="2"/>
  <c r="DS17" i="2"/>
  <c r="DK17" i="2"/>
  <c r="CF17" i="2"/>
  <c r="K17" i="2"/>
  <c r="DQ17" i="2"/>
  <c r="BN17" i="2"/>
  <c r="CI17" i="2"/>
  <c r="R17" i="2"/>
  <c r="CG17" i="2"/>
  <c r="BD17" i="2"/>
  <c r="DD17" i="2"/>
  <c r="BV17" i="2"/>
  <c r="BY17" i="2"/>
  <c r="U17" i="2"/>
  <c r="CW17" i="2"/>
  <c r="AM17" i="2"/>
  <c r="DO17" i="2"/>
  <c r="BR17" i="2"/>
  <c r="CH17" i="2"/>
  <c r="AQ17" i="2"/>
  <c r="AW17" i="2"/>
  <c r="AN17" i="2"/>
  <c r="DV17" i="2"/>
  <c r="DU17" i="2"/>
  <c r="CK17" i="2"/>
  <c r="AZ17" i="2"/>
  <c r="DN17" i="2"/>
  <c r="N17" i="2"/>
  <c r="AT17" i="2"/>
  <c r="DE17" i="2"/>
  <c r="CE17" i="2"/>
  <c r="AA17" i="2"/>
  <c r="BG17" i="2"/>
  <c r="CL17" i="2"/>
  <c r="DI17" i="2"/>
  <c r="P17" i="2"/>
  <c r="AK17" i="2"/>
  <c r="H17" i="2"/>
  <c r="T17" i="2"/>
  <c r="AY17" i="2"/>
  <c r="BC17" i="2"/>
  <c r="AV17" i="2"/>
  <c r="CP17" i="2"/>
  <c r="AS17" i="2"/>
  <c r="AI17" i="2"/>
  <c r="DL17" i="2"/>
  <c r="CS17" i="2"/>
  <c r="BU17" i="2"/>
  <c r="DM17" i="2"/>
  <c r="CZ17" i="2"/>
  <c r="AX17" i="2"/>
  <c r="X17" i="2"/>
  <c r="CM17" i="2"/>
  <c r="CB17" i="2"/>
  <c r="DR17" i="2"/>
  <c r="DT17" i="2"/>
  <c r="BE17" i="2"/>
  <c r="BI17" i="2"/>
  <c r="CT17" i="2"/>
  <c r="AO17" i="2"/>
  <c r="BS17" i="2"/>
  <c r="CU17" i="2"/>
  <c r="CD17" i="2"/>
  <c r="W17" i="2"/>
  <c r="J17" i="2"/>
  <c r="AB17" i="2"/>
  <c r="AU17" i="2"/>
  <c r="S17" i="2"/>
  <c r="BT17" i="2"/>
  <c r="BQ17" i="2"/>
  <c r="CO17" i="2"/>
  <c r="DG17" i="2"/>
  <c r="CQ17" i="2"/>
  <c r="CN17" i="2"/>
  <c r="BF17" i="2"/>
  <c r="AG17" i="2"/>
  <c r="BA17" i="2"/>
  <c r="AH17" i="2"/>
  <c r="CC17" i="2"/>
  <c r="CV17" i="2"/>
  <c r="V17" i="2"/>
  <c r="DC17" i="2"/>
  <c r="BZ17" i="2"/>
  <c r="Q17" i="2"/>
  <c r="DP17" i="2"/>
  <c r="DH17" i="2"/>
  <c r="CA17" i="2"/>
  <c r="BH17" i="2"/>
  <c r="AE17" i="2"/>
  <c r="I17" i="2"/>
  <c r="DW17" i="2"/>
  <c r="BO17" i="2"/>
  <c r="CY17" i="2"/>
  <c r="BB17" i="2"/>
  <c r="O17" i="2"/>
  <c r="DB17" i="2"/>
  <c r="BX17" i="2"/>
  <c r="G17" i="2"/>
  <c r="C19" i="43"/>
  <c r="M72" i="51" l="1"/>
  <c r="D19" i="43"/>
  <c r="D33" i="32"/>
  <c r="D17" i="2"/>
  <c r="L83" i="47" l="1"/>
  <c r="D221" i="32"/>
  <c r="G27" i="54" l="1"/>
  <c r="E27" i="54" s="1"/>
  <c r="J59" i="29" s="1"/>
  <c r="B83" i="47"/>
  <c r="M83" i="47" l="1"/>
  <c r="N83" i="47" l="1"/>
  <c r="O83" i="47" l="1"/>
  <c r="P83" i="47" l="1"/>
  <c r="Q83" i="47" l="1"/>
  <c r="R83" i="47" l="1"/>
  <c r="S83" i="47" l="1"/>
  <c r="T83" i="47" l="1"/>
  <c r="U83" i="47" l="1"/>
  <c r="V83" i="47" l="1"/>
  <c r="W83" i="47" l="1"/>
  <c r="X83" i="47" l="1"/>
  <c r="Y83" i="47" l="1"/>
  <c r="D83" i="47" l="1"/>
  <c r="BE90" i="5" l="1"/>
  <c r="BF90" i="5" l="1"/>
  <c r="BG90" i="5" l="1"/>
  <c r="BH90" i="5" l="1"/>
  <c r="BI90" i="5" l="1"/>
  <c r="BJ90" i="5" l="1"/>
  <c r="BK90" i="5" l="1"/>
  <c r="BL90" i="5" l="1"/>
  <c r="BM90" i="5" l="1"/>
  <c r="BN90" i="5" l="1"/>
  <c r="BO90" i="5" l="1"/>
  <c r="BD129" i="5" l="1"/>
  <c r="BD151" i="5" s="1"/>
  <c r="BE129" i="5" l="1"/>
  <c r="BE151" i="5" s="1"/>
  <c r="BF129" i="5" l="1"/>
  <c r="BF151" i="5" s="1"/>
  <c r="BG129" i="5" l="1"/>
  <c r="BG151" i="5" s="1"/>
  <c r="BH129" i="5" l="1"/>
  <c r="BH151" i="5" s="1"/>
  <c r="BI129" i="5" l="1"/>
  <c r="BI151" i="5" s="1"/>
  <c r="BJ129" i="5" l="1"/>
  <c r="BJ151" i="5" s="1"/>
  <c r="BK129" i="5" l="1"/>
  <c r="BK151" i="5" s="1"/>
  <c r="BL129" i="5" l="1"/>
  <c r="BL151" i="5" s="1"/>
  <c r="BM129" i="5" l="1"/>
  <c r="BM151" i="5" s="1"/>
  <c r="BN129" i="5" l="1"/>
  <c r="BN151" i="5" s="1"/>
  <c r="BO129" i="5" l="1"/>
  <c r="BO151" i="5" s="1"/>
  <c r="BO150" i="5" l="1"/>
  <c r="BN150" i="5"/>
  <c r="BM150" i="5"/>
  <c r="BL150" i="5"/>
  <c r="BK150" i="5"/>
  <c r="BJ150" i="5"/>
  <c r="BI150" i="5"/>
  <c r="BH150" i="5"/>
  <c r="BG150" i="5"/>
  <c r="BO152" i="5"/>
  <c r="BN152" i="5"/>
  <c r="BM152" i="5"/>
  <c r="BL152" i="5"/>
  <c r="BK152" i="5"/>
  <c r="BJ152" i="5"/>
  <c r="BI152" i="5"/>
  <c r="BH152" i="5"/>
  <c r="BG152" i="5"/>
  <c r="BF152" i="5"/>
  <c r="BE152" i="5"/>
  <c r="BD90" i="5"/>
  <c r="BD152" i="5"/>
  <c r="BC90" i="5"/>
  <c r="BC152" i="5"/>
  <c r="BB90" i="5"/>
  <c r="BB152" i="5"/>
  <c r="BA90" i="5"/>
  <c r="BA152" i="5"/>
  <c r="AZ90" i="5"/>
  <c r="AZ152" i="5"/>
  <c r="BF150" i="5"/>
  <c r="F371" i="32"/>
  <c r="G371" i="32" s="1"/>
  <c r="C20" i="2" s="1"/>
  <c r="C88" i="51"/>
  <c r="N88" i="51" s="1"/>
  <c r="E36" i="32" l="1"/>
  <c r="G22" i="43" s="1"/>
  <c r="R88" i="51"/>
  <c r="I36" i="32" s="1"/>
  <c r="K22" i="43" s="1"/>
  <c r="V88" i="51"/>
  <c r="Z88" i="51"/>
  <c r="Q36" i="32" s="1"/>
  <c r="S22" i="43" s="1"/>
  <c r="AD88" i="51"/>
  <c r="U36" i="32" s="1"/>
  <c r="W22" i="43" s="1"/>
  <c r="AH88" i="51"/>
  <c r="Y36" i="32" s="1"/>
  <c r="AA22" i="43" s="1"/>
  <c r="AL88" i="51"/>
  <c r="AC36" i="32" s="1"/>
  <c r="AE22" i="43" s="1"/>
  <c r="AP88" i="51"/>
  <c r="AG36" i="32" s="1"/>
  <c r="AI22" i="43" s="1"/>
  <c r="AC88" i="51"/>
  <c r="T36" i="32" s="1"/>
  <c r="V22" i="43" s="1"/>
  <c r="AO88" i="51"/>
  <c r="AF36" i="32" s="1"/>
  <c r="AH22" i="43" s="1"/>
  <c r="O88" i="51"/>
  <c r="F36" i="32" s="1"/>
  <c r="H22" i="43" s="1"/>
  <c r="S88" i="51"/>
  <c r="J36" i="32" s="1"/>
  <c r="L22" i="43" s="1"/>
  <c r="W88" i="51"/>
  <c r="N36" i="32" s="1"/>
  <c r="P22" i="43" s="1"/>
  <c r="AA88" i="51"/>
  <c r="R36" i="32" s="1"/>
  <c r="T22" i="43" s="1"/>
  <c r="AE88" i="51"/>
  <c r="V36" i="32" s="1"/>
  <c r="X22" i="43" s="1"/>
  <c r="AI88" i="51"/>
  <c r="Z36" i="32" s="1"/>
  <c r="AB22" i="43" s="1"/>
  <c r="AM88" i="51"/>
  <c r="AD36" i="32" s="1"/>
  <c r="AF22" i="43" s="1"/>
  <c r="AQ88" i="51"/>
  <c r="AH36" i="32" s="1"/>
  <c r="AJ22" i="43" s="1"/>
  <c r="Y88" i="51"/>
  <c r="P36" i="32" s="1"/>
  <c r="R22" i="43" s="1"/>
  <c r="AK88" i="51"/>
  <c r="AB36" i="32" s="1"/>
  <c r="AD22" i="43" s="1"/>
  <c r="P88" i="51"/>
  <c r="G36" i="32" s="1"/>
  <c r="I22" i="43" s="1"/>
  <c r="T88" i="51"/>
  <c r="K36" i="32" s="1"/>
  <c r="M22" i="43" s="1"/>
  <c r="X88" i="51"/>
  <c r="O36" i="32" s="1"/>
  <c r="Q22" i="43" s="1"/>
  <c r="AB88" i="51"/>
  <c r="S36" i="32" s="1"/>
  <c r="U22" i="43" s="1"/>
  <c r="AF88" i="51"/>
  <c r="W36" i="32" s="1"/>
  <c r="Y22" i="43" s="1"/>
  <c r="AJ88" i="51"/>
  <c r="AA36" i="32" s="1"/>
  <c r="AC22" i="43" s="1"/>
  <c r="AN88" i="51"/>
  <c r="AE36" i="32" s="1"/>
  <c r="AG22" i="43" s="1"/>
  <c r="Q88" i="51"/>
  <c r="H36" i="32" s="1"/>
  <c r="J22" i="43" s="1"/>
  <c r="U88" i="51"/>
  <c r="L36" i="32" s="1"/>
  <c r="N22" i="43" s="1"/>
  <c r="AG88" i="51"/>
  <c r="X36" i="32" s="1"/>
  <c r="Z22" i="43" s="1"/>
  <c r="M36" i="32"/>
  <c r="O22" i="43" s="1"/>
  <c r="D88" i="51"/>
  <c r="C36" i="32"/>
  <c r="C22" i="43" s="1"/>
  <c r="BQ20" i="2"/>
  <c r="CJ20" i="2"/>
  <c r="AK20" i="2"/>
  <c r="CW20" i="2"/>
  <c r="CX20" i="2"/>
  <c r="H20" i="2"/>
  <c r="CS20" i="2"/>
  <c r="BH20" i="2"/>
  <c r="AV20" i="2"/>
  <c r="AB20" i="2"/>
  <c r="DE20" i="2"/>
  <c r="DD20" i="2"/>
  <c r="BD20" i="2"/>
  <c r="BS20" i="2"/>
  <c r="CV20" i="2"/>
  <c r="AL20" i="2"/>
  <c r="CC20" i="2"/>
  <c r="AP20" i="2"/>
  <c r="AE20" i="2"/>
  <c r="BB20" i="2"/>
  <c r="DJ20" i="2"/>
  <c r="DQ20" i="2"/>
  <c r="AX20" i="2"/>
  <c r="BC20" i="2"/>
  <c r="DI20" i="2"/>
  <c r="BK20" i="2"/>
  <c r="BG20" i="2"/>
  <c r="DP20" i="2"/>
  <c r="CT20" i="2"/>
  <c r="AW20" i="2"/>
  <c r="BU20" i="2"/>
  <c r="AY20" i="2"/>
  <c r="DL20" i="2"/>
  <c r="BY20" i="2"/>
  <c r="DW20" i="2"/>
  <c r="CN20" i="2"/>
  <c r="BT20" i="2"/>
  <c r="S20" i="2"/>
  <c r="BA20" i="2"/>
  <c r="DS20" i="2"/>
  <c r="DF20" i="2"/>
  <c r="CB20" i="2"/>
  <c r="CU20" i="2"/>
  <c r="R20" i="2"/>
  <c r="N20" i="2"/>
  <c r="O20" i="2"/>
  <c r="Z20" i="2"/>
  <c r="DB20" i="2"/>
  <c r="CE20" i="2"/>
  <c r="BX20" i="2"/>
  <c r="I20" i="2"/>
  <c r="BJ20" i="2"/>
  <c r="K20" i="2"/>
  <c r="BM20" i="2"/>
  <c r="DN20" i="2"/>
  <c r="Q20" i="2"/>
  <c r="DU20" i="2"/>
  <c r="CA20" i="2"/>
  <c r="AI20" i="2"/>
  <c r="DC20" i="2"/>
  <c r="DA20" i="2"/>
  <c r="AF20" i="2"/>
  <c r="AT20" i="2"/>
  <c r="AJ20" i="2"/>
  <c r="DM20" i="2"/>
  <c r="AD20" i="2"/>
  <c r="AQ20" i="2"/>
  <c r="CQ20" i="2"/>
  <c r="AN20" i="2"/>
  <c r="AM20" i="2"/>
  <c r="AZ20" i="2"/>
  <c r="CI20" i="2"/>
  <c r="CZ20" i="2"/>
  <c r="CO20" i="2"/>
  <c r="DK20" i="2"/>
  <c r="CM20" i="2"/>
  <c r="P20" i="2"/>
  <c r="AC20" i="2"/>
  <c r="DO20" i="2"/>
  <c r="V20" i="2"/>
  <c r="CY20" i="2"/>
  <c r="DG20" i="2"/>
  <c r="CK20" i="2"/>
  <c r="J20" i="2"/>
  <c r="BP20" i="2"/>
  <c r="BE20" i="2"/>
  <c r="DR20" i="2"/>
  <c r="W20" i="2"/>
  <c r="BR20" i="2"/>
  <c r="X20" i="2"/>
  <c r="BL20" i="2"/>
  <c r="CG20" i="2"/>
  <c r="U20" i="2"/>
  <c r="CL20" i="2"/>
  <c r="Y20" i="2"/>
  <c r="BF20" i="2"/>
  <c r="BW20" i="2"/>
  <c r="L20" i="2"/>
  <c r="CF20" i="2"/>
  <c r="AG20" i="2"/>
  <c r="AU20" i="2"/>
  <c r="DV20" i="2"/>
  <c r="BN20" i="2"/>
  <c r="DT20" i="2"/>
  <c r="AO20" i="2"/>
  <c r="CD20" i="2"/>
  <c r="DH20" i="2"/>
  <c r="AH20" i="2"/>
  <c r="T20" i="2"/>
  <c r="BV20" i="2"/>
  <c r="BZ20" i="2"/>
  <c r="AA20" i="2"/>
  <c r="CP20" i="2"/>
  <c r="BI20" i="2"/>
  <c r="CR20" i="2"/>
  <c r="M20" i="2"/>
  <c r="BO20" i="2"/>
  <c r="AS20" i="2"/>
  <c r="AR20" i="2"/>
  <c r="CH20" i="2"/>
  <c r="H371" i="32"/>
  <c r="G20" i="2"/>
  <c r="D36" i="32" l="1"/>
  <c r="D22" i="43"/>
  <c r="M88" i="51"/>
  <c r="D20" i="2"/>
  <c r="J66" i="43" l="1"/>
  <c r="D90" i="29" l="1"/>
  <c r="V90" i="5" l="1"/>
  <c r="W90" i="5" l="1"/>
  <c r="X90" i="5" l="1"/>
  <c r="Y90" i="5" l="1"/>
  <c r="Z90" i="5" l="1"/>
  <c r="AA90" i="5" l="1"/>
  <c r="AB90" i="5" l="1"/>
  <c r="AC90" i="5" l="1"/>
  <c r="AD90" i="5" l="1"/>
  <c r="AE90" i="5" l="1"/>
  <c r="AF90" i="5" l="1"/>
  <c r="AG90" i="5" l="1"/>
  <c r="AH90" i="5" l="1"/>
  <c r="AI90" i="5" l="1"/>
  <c r="AJ90" i="5" l="1"/>
  <c r="AK90" i="5" l="1"/>
  <c r="AL90" i="5" l="1"/>
  <c r="AM90" i="5" l="1"/>
  <c r="AN90" i="5" l="1"/>
  <c r="AO90" i="5" l="1"/>
  <c r="AP90" i="5" l="1"/>
  <c r="AQ90" i="5" l="1"/>
  <c r="AR90" i="5" l="1"/>
  <c r="AS90" i="5" l="1"/>
  <c r="AT90" i="5" l="1"/>
  <c r="AU90" i="5" l="1"/>
  <c r="AV90" i="5" l="1"/>
  <c r="AW90" i="5" l="1"/>
  <c r="AX90" i="5" l="1"/>
  <c r="AY90" i="5" l="1"/>
  <c r="D95" i="29" l="1"/>
  <c r="E87" i="29" l="1"/>
  <c r="F87" i="29" l="1"/>
  <c r="G87" i="29" l="1"/>
  <c r="H87" i="29" l="1"/>
  <c r="I87" i="29" l="1"/>
  <c r="J87" i="29" l="1"/>
  <c r="K87" i="29" l="1"/>
  <c r="L87" i="29" l="1"/>
  <c r="M87" i="29" l="1"/>
  <c r="N87" i="29" l="1"/>
  <c r="O87" i="29" l="1"/>
  <c r="P87" i="29" l="1"/>
  <c r="Q87" i="29" l="1"/>
  <c r="R87" i="29" l="1"/>
  <c r="E151" i="5" l="1"/>
  <c r="F68" i="29" s="1"/>
  <c r="S87" i="29" l="1"/>
  <c r="E150" i="5" l="1"/>
  <c r="E68" i="29" s="1"/>
  <c r="T87" i="29" l="1"/>
  <c r="AN129" i="5" l="1"/>
  <c r="AN151" i="5" s="1"/>
  <c r="U87" i="29"/>
  <c r="AP129" i="5" l="1"/>
  <c r="AP151" i="5" s="1"/>
  <c r="V87" i="29" l="1"/>
  <c r="AR129" i="5" l="1"/>
  <c r="AR151" i="5" s="1"/>
  <c r="W87" i="29"/>
  <c r="AT129" i="5" l="1"/>
  <c r="AT151" i="5" s="1"/>
  <c r="X87" i="29"/>
  <c r="AU152" i="5" l="1"/>
  <c r="AV129" i="5" l="1"/>
  <c r="AV151" i="5" s="1"/>
  <c r="AX129" i="5" l="1"/>
  <c r="AX151" i="5" s="1"/>
  <c r="AZ129" i="5" l="1"/>
  <c r="AZ151" i="5" s="1"/>
  <c r="BB129" i="5" l="1"/>
  <c r="BB151" i="5" s="1"/>
  <c r="D77" i="29" l="1"/>
  <c r="BE150" i="5" l="1"/>
  <c r="AC87" i="29"/>
  <c r="BD150" i="5"/>
  <c r="BC129" i="5"/>
  <c r="BC151" i="5"/>
  <c r="BC150" i="5"/>
  <c r="AB87" i="29"/>
  <c r="BB150" i="5"/>
  <c r="BA129" i="5"/>
  <c r="BA151" i="5"/>
  <c r="BA150" i="5"/>
  <c r="AA87" i="29"/>
  <c r="AZ150" i="5"/>
  <c r="AY129" i="5"/>
  <c r="AY151" i="5"/>
  <c r="AY150" i="5"/>
  <c r="Z87" i="29"/>
  <c r="AX150" i="5"/>
  <c r="AW129" i="5"/>
  <c r="AW151" i="5"/>
  <c r="AW150" i="5"/>
  <c r="Y87" i="29"/>
  <c r="AV150" i="5"/>
  <c r="AU129" i="5"/>
  <c r="AU151" i="5"/>
  <c r="AU150" i="5"/>
  <c r="AT150" i="5"/>
  <c r="AT152" i="5"/>
  <c r="AS129" i="5"/>
  <c r="AS151" i="5"/>
  <c r="AS152" i="5"/>
  <c r="AR150" i="5"/>
  <c r="AR152" i="5"/>
  <c r="AQ129" i="5"/>
  <c r="AQ151" i="5"/>
  <c r="AQ150" i="5"/>
  <c r="AQ152" i="5"/>
  <c r="AP150" i="5"/>
  <c r="AO129" i="5"/>
  <c r="AO151" i="5"/>
  <c r="AP152" i="5"/>
  <c r="AO150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E152" i="5"/>
  <c r="G68" i="29" s="1"/>
  <c r="Z152" i="5"/>
  <c r="Y152" i="5"/>
  <c r="X152" i="5"/>
  <c r="W152" i="5"/>
  <c r="V152" i="5"/>
  <c r="D80" i="29"/>
  <c r="D94" i="29"/>
  <c r="AY152" i="5"/>
  <c r="AX152" i="5"/>
  <c r="AW152" i="5"/>
  <c r="AV152" i="5"/>
  <c r="H17" i="29"/>
  <c r="D91" i="29"/>
  <c r="AS150" i="5"/>
  <c r="L66" i="43"/>
  <c r="K66" i="43"/>
  <c r="G30" i="43" l="1"/>
  <c r="K30" i="43"/>
  <c r="V30" i="43"/>
  <c r="Y30" i="43"/>
  <c r="AB30" i="43"/>
  <c r="W30" i="43"/>
  <c r="L30" i="43"/>
  <c r="AE30" i="43"/>
  <c r="AG30" i="43"/>
  <c r="X30" i="43"/>
  <c r="AF30" i="43"/>
  <c r="AA30" i="43"/>
  <c r="Z30" i="43"/>
  <c r="T30" i="43"/>
  <c r="P30" i="43"/>
  <c r="H30" i="43"/>
  <c r="AJ30" i="43"/>
  <c r="M30" i="43"/>
  <c r="R30" i="43"/>
  <c r="S30" i="43"/>
  <c r="I30" i="43"/>
  <c r="AI30" i="43"/>
  <c r="AD30" i="43"/>
  <c r="J30" i="43"/>
  <c r="O30" i="43"/>
  <c r="AC30" i="43"/>
  <c r="AH30" i="43"/>
  <c r="U30" i="43"/>
  <c r="Q30" i="43"/>
  <c r="N30" i="43"/>
  <c r="D30" i="43" l="1"/>
  <c r="D44" i="32"/>
  <c r="AO156" i="5" l="1"/>
  <c r="AS156" i="5"/>
  <c r="I23" i="5"/>
  <c r="H23" i="5"/>
  <c r="D6" i="29" l="1"/>
  <c r="AY22" i="5" l="1"/>
  <c r="AY21" i="5" s="1"/>
  <c r="AY35" i="5"/>
  <c r="BA22" i="5"/>
  <c r="BA21" i="5" s="1"/>
  <c r="BA35" i="5"/>
  <c r="AT22" i="5"/>
  <c r="AT21" i="5" s="1"/>
  <c r="AT35" i="5"/>
  <c r="W22" i="5"/>
  <c r="W21" i="5" s="1"/>
  <c r="W35" i="5"/>
  <c r="Z22" i="5"/>
  <c r="Z21" i="5" s="1"/>
  <c r="Z35" i="5"/>
  <c r="V22" i="5"/>
  <c r="V21" i="5" s="1"/>
  <c r="V35" i="5"/>
  <c r="J22" i="5"/>
  <c r="J21" i="5" s="1"/>
  <c r="J35" i="5"/>
  <c r="H22" i="5"/>
  <c r="H21" i="5" s="1"/>
  <c r="H35" i="5"/>
  <c r="BK22" i="5"/>
  <c r="BK21" i="5" s="1"/>
  <c r="BK35" i="5"/>
  <c r="BC22" i="5"/>
  <c r="BC21" i="5" s="1"/>
  <c r="BC35" i="5"/>
  <c r="AX22" i="5"/>
  <c r="AX21" i="5" s="1"/>
  <c r="AX35" i="5"/>
  <c r="AS22" i="5"/>
  <c r="AS21" i="5" s="1"/>
  <c r="AS35" i="5"/>
  <c r="Q22" i="5"/>
  <c r="Q21" i="5" s="1"/>
  <c r="Q35" i="5"/>
  <c r="AF22" i="5"/>
  <c r="AF35" i="5"/>
  <c r="G157" i="5"/>
  <c r="G35" i="5"/>
  <c r="BN22" i="5"/>
  <c r="BN21" i="5" s="1"/>
  <c r="BN35" i="5"/>
  <c r="AZ22" i="5"/>
  <c r="AZ21" i="5" s="1"/>
  <c r="AZ35" i="5"/>
  <c r="BF22" i="5"/>
  <c r="BF21" i="5" s="1"/>
  <c r="BF35" i="5"/>
  <c r="BI22" i="5"/>
  <c r="BI21" i="5" s="1"/>
  <c r="BI35" i="5"/>
  <c r="BB22" i="5"/>
  <c r="BB21" i="5" s="1"/>
  <c r="BB35" i="5"/>
  <c r="AQ22" i="5"/>
  <c r="AQ21" i="5" s="1"/>
  <c r="AQ35" i="5"/>
  <c r="AH22" i="5"/>
  <c r="AH35" i="5"/>
  <c r="AL22" i="5"/>
  <c r="AL35" i="5"/>
  <c r="AM22" i="5"/>
  <c r="AM35" i="5"/>
  <c r="AO22" i="5"/>
  <c r="AO21" i="5" s="1"/>
  <c r="AO35" i="5"/>
  <c r="AC22" i="5"/>
  <c r="AC35" i="5"/>
  <c r="Y22" i="5"/>
  <c r="Y21" i="5" s="1"/>
  <c r="Y35" i="5"/>
  <c r="R22" i="5"/>
  <c r="R21" i="5" s="1"/>
  <c r="R35" i="5"/>
  <c r="O22" i="5"/>
  <c r="O21" i="5" s="1"/>
  <c r="O35" i="5"/>
  <c r="K22" i="5"/>
  <c r="K21" i="5" s="1"/>
  <c r="K35" i="5"/>
  <c r="BL22" i="5"/>
  <c r="BL21" i="5" s="1"/>
  <c r="BL35" i="5"/>
  <c r="BO22" i="5"/>
  <c r="BO21" i="5" s="1"/>
  <c r="BO35" i="5"/>
  <c r="AP22" i="5"/>
  <c r="AP21" i="5" s="1"/>
  <c r="AP35" i="5"/>
  <c r="AB22" i="5"/>
  <c r="AB35" i="5"/>
  <c r="AJ22" i="5"/>
  <c r="AJ35" i="5"/>
  <c r="AA22" i="5"/>
  <c r="AA21" i="5" s="1"/>
  <c r="AA35" i="5"/>
  <c r="S22" i="5"/>
  <c r="S21" i="5" s="1"/>
  <c r="S35" i="5"/>
  <c r="M22" i="5"/>
  <c r="M21" i="5" s="1"/>
  <c r="M35" i="5"/>
  <c r="BH22" i="5"/>
  <c r="BH21" i="5" s="1"/>
  <c r="BH35" i="5"/>
  <c r="AR22" i="5"/>
  <c r="AR21" i="5" s="1"/>
  <c r="AR35" i="5"/>
  <c r="AV22" i="5"/>
  <c r="AV21" i="5" s="1"/>
  <c r="AV35" i="5"/>
  <c r="AN22" i="5"/>
  <c r="AN21" i="5" s="1"/>
  <c r="AN35" i="5"/>
  <c r="AI22" i="5"/>
  <c r="AI35" i="5"/>
  <c r="AE22" i="5"/>
  <c r="AE35" i="5"/>
  <c r="T22" i="5"/>
  <c r="T21" i="5" s="1"/>
  <c r="T35" i="5"/>
  <c r="N22" i="5"/>
  <c r="N21" i="5" s="1"/>
  <c r="N35" i="5"/>
  <c r="BM22" i="5"/>
  <c r="BM21" i="5" s="1"/>
  <c r="BM35" i="5"/>
  <c r="BG22" i="5"/>
  <c r="BG21" i="5" s="1"/>
  <c r="BG35" i="5"/>
  <c r="BE22" i="5"/>
  <c r="BE21" i="5" s="1"/>
  <c r="BE35" i="5"/>
  <c r="BJ22" i="5"/>
  <c r="BJ21" i="5" s="1"/>
  <c r="BJ35" i="5"/>
  <c r="BD22" i="5"/>
  <c r="BD21" i="5" s="1"/>
  <c r="BD35" i="5"/>
  <c r="AW22" i="5"/>
  <c r="AW21" i="5" s="1"/>
  <c r="AW35" i="5"/>
  <c r="AK22" i="5"/>
  <c r="AK35" i="5"/>
  <c r="AD22" i="5"/>
  <c r="AD35" i="5"/>
  <c r="AU22" i="5"/>
  <c r="AU21" i="5" s="1"/>
  <c r="AU35" i="5"/>
  <c r="AG22" i="5"/>
  <c r="AG35" i="5"/>
  <c r="X22" i="5"/>
  <c r="X21" i="5" s="1"/>
  <c r="X35" i="5"/>
  <c r="I22" i="5"/>
  <c r="I21" i="5" s="1"/>
  <c r="I35" i="5"/>
  <c r="U22" i="5"/>
  <c r="U21" i="5" s="1"/>
  <c r="U35" i="5"/>
  <c r="P22" i="5"/>
  <c r="P21" i="5" s="1"/>
  <c r="P35" i="5"/>
  <c r="L22" i="5"/>
  <c r="L21" i="5" s="1"/>
  <c r="L35" i="5"/>
  <c r="G22" i="5"/>
  <c r="G21" i="5" s="1"/>
  <c r="G43" i="5"/>
  <c r="AA157" i="5"/>
  <c r="V157" i="5"/>
  <c r="O157" i="5"/>
  <c r="Z157" i="5"/>
  <c r="AC157" i="5"/>
  <c r="T157" i="5"/>
  <c r="U157" i="5"/>
  <c r="M157" i="5"/>
  <c r="R157" i="5"/>
  <c r="Q157" i="5"/>
  <c r="X157" i="5"/>
  <c r="N157" i="5"/>
  <c r="AF157" i="5"/>
  <c r="L157" i="5"/>
  <c r="W157" i="5"/>
  <c r="I157" i="5"/>
  <c r="P157" i="5"/>
  <c r="Y157" i="5"/>
  <c r="AB157" i="5"/>
  <c r="K157" i="5"/>
  <c r="AE157" i="5"/>
  <c r="AA54" i="50"/>
  <c r="F54" i="50"/>
  <c r="AE54" i="50"/>
  <c r="AD54" i="50"/>
  <c r="AB54" i="50"/>
  <c r="R54" i="50"/>
  <c r="T54" i="50"/>
  <c r="O54" i="50"/>
  <c r="X54" i="50"/>
  <c r="K54" i="50"/>
  <c r="N54" i="50"/>
  <c r="Q54" i="50"/>
  <c r="AI54" i="50"/>
  <c r="J54" i="50"/>
  <c r="W54" i="50"/>
  <c r="AF54" i="50"/>
  <c r="Y54" i="50"/>
  <c r="M54" i="50"/>
  <c r="L54" i="50"/>
  <c r="P54" i="50"/>
  <c r="Z54" i="50"/>
  <c r="U54" i="50"/>
  <c r="S54" i="50"/>
  <c r="I54" i="50"/>
  <c r="AG54" i="50"/>
  <c r="C54" i="50"/>
  <c r="V54" i="50"/>
  <c r="AH54" i="50"/>
  <c r="G54" i="50"/>
  <c r="H54" i="50"/>
  <c r="AC54" i="50"/>
  <c r="S157" i="5"/>
  <c r="H157" i="5"/>
  <c r="AD157" i="5"/>
  <c r="J157" i="5"/>
  <c r="G26" i="5" l="1"/>
  <c r="G25" i="5" s="1"/>
  <c r="AD26" i="5"/>
  <c r="K26" i="5"/>
  <c r="BD26" i="5"/>
  <c r="CX26" i="47"/>
  <c r="AE26" i="5"/>
  <c r="BL26" i="5"/>
  <c r="O26" i="5"/>
  <c r="AO26" i="5"/>
  <c r="D157" i="5"/>
  <c r="S26" i="5"/>
  <c r="L26" i="5"/>
  <c r="H26" i="5"/>
  <c r="Y26" i="5"/>
  <c r="Q26" i="5"/>
  <c r="BA26" i="5"/>
  <c r="AI26" i="5"/>
  <c r="AU26" i="5"/>
  <c r="BH26" i="5"/>
  <c r="BB26" i="5"/>
  <c r="AF26" i="5"/>
  <c r="V26" i="5"/>
  <c r="AP26" i="5"/>
  <c r="AR26" i="5"/>
  <c r="AQ26" i="5"/>
  <c r="W26" i="5"/>
  <c r="AA26" i="5"/>
  <c r="BK26" i="5"/>
  <c r="BC26" i="5"/>
  <c r="DV26" i="47"/>
  <c r="AZ26" i="5"/>
  <c r="AK26" i="5"/>
  <c r="O136" i="32"/>
  <c r="N136" i="32"/>
  <c r="BJ26" i="5"/>
  <c r="N26" i="5"/>
  <c r="AC26" i="5"/>
  <c r="AY26" i="5"/>
  <c r="AB136" i="32"/>
  <c r="K136" i="32"/>
  <c r="S136" i="32"/>
  <c r="G136" i="32"/>
  <c r="L136" i="32"/>
  <c r="Q136" i="32"/>
  <c r="AA136" i="32"/>
  <c r="AW26" i="5"/>
  <c r="BO26" i="5"/>
  <c r="AG136" i="32"/>
  <c r="AE136" i="32"/>
  <c r="AC136" i="32"/>
  <c r="X136" i="32"/>
  <c r="V136" i="32"/>
  <c r="AD136" i="32"/>
  <c r="BM26" i="5"/>
  <c r="X26" i="5"/>
  <c r="BF26" i="5"/>
  <c r="P26" i="5"/>
  <c r="AN26" i="5"/>
  <c r="AJ26" i="5"/>
  <c r="U136" i="32"/>
  <c r="BE26" i="5"/>
  <c r="I136" i="32"/>
  <c r="E136" i="32"/>
  <c r="AS26" i="5"/>
  <c r="BN26" i="5"/>
  <c r="Z26" i="5"/>
  <c r="AH26" i="5"/>
  <c r="BG26" i="5"/>
  <c r="AF136" i="32"/>
  <c r="AH136" i="32"/>
  <c r="Z136" i="32"/>
  <c r="U26" i="5"/>
  <c r="F136" i="32"/>
  <c r="P136" i="32"/>
  <c r="M136" i="32"/>
  <c r="BI26" i="5"/>
  <c r="M26" i="5"/>
  <c r="AT26" i="5"/>
  <c r="T136" i="32"/>
  <c r="AV26" i="5"/>
  <c r="AL26" i="5"/>
  <c r="T26" i="5"/>
  <c r="AB26" i="5"/>
  <c r="H136" i="32"/>
  <c r="R136" i="32"/>
  <c r="I26" i="5"/>
  <c r="AM26" i="5"/>
  <c r="J136" i="32"/>
  <c r="Y136" i="32"/>
  <c r="W136" i="32"/>
  <c r="AG26" i="5"/>
  <c r="J26" i="5"/>
  <c r="R26" i="5"/>
  <c r="AX26" i="5"/>
  <c r="G20" i="5" l="1"/>
  <c r="G69" i="5" s="1"/>
  <c r="G133" i="5" s="1"/>
  <c r="DS26" i="47"/>
  <c r="DW26" i="47"/>
  <c r="CF26" i="47"/>
  <c r="CL26" i="47"/>
  <c r="DD26" i="47"/>
  <c r="BP26" i="47"/>
  <c r="BX26" i="47"/>
  <c r="DT26" i="47"/>
  <c r="CM26" i="47"/>
  <c r="DI26" i="47"/>
  <c r="CU26" i="47"/>
  <c r="CG26" i="47"/>
  <c r="CH26" i="47"/>
  <c r="DN26" i="47"/>
  <c r="DF26" i="47"/>
  <c r="CA26" i="47"/>
  <c r="CR26" i="47"/>
  <c r="CO26" i="47"/>
  <c r="CD26" i="47"/>
  <c r="CE26" i="47"/>
  <c r="DE26" i="47"/>
  <c r="BS26" i="47"/>
  <c r="DH26" i="47"/>
  <c r="DA26" i="47"/>
  <c r="CP26" i="47"/>
  <c r="AS53" i="5"/>
  <c r="AR53" i="5"/>
  <c r="DB26" i="47"/>
  <c r="CI26" i="47"/>
  <c r="DJ26" i="47"/>
  <c r="CJ26" i="47"/>
  <c r="AF53" i="5"/>
  <c r="AG53" i="5"/>
  <c r="AP53" i="5"/>
  <c r="AQ53" i="5"/>
  <c r="W53" i="5"/>
  <c r="V53" i="5"/>
  <c r="CB26" i="47"/>
  <c r="DQ26" i="47"/>
  <c r="DU26" i="47"/>
  <c r="CK26" i="47"/>
  <c r="CV26" i="47"/>
  <c r="T53" i="5"/>
  <c r="U53" i="5"/>
  <c r="AB53" i="5"/>
  <c r="AC53" i="5"/>
  <c r="Y53" i="5"/>
  <c r="X53" i="5"/>
  <c r="BK53" i="5"/>
  <c r="BJ53" i="5"/>
  <c r="BZ26" i="47"/>
  <c r="BU26" i="47"/>
  <c r="CQ26" i="47"/>
  <c r="AY53" i="5"/>
  <c r="AX53" i="5"/>
  <c r="CS26" i="47"/>
  <c r="I53" i="5"/>
  <c r="H53" i="5"/>
  <c r="CZ26" i="47"/>
  <c r="BQ26" i="47"/>
  <c r="DO26" i="47"/>
  <c r="BY26" i="47"/>
  <c r="CW26" i="47"/>
  <c r="BL53" i="5"/>
  <c r="BM53" i="5"/>
  <c r="DP26" i="47"/>
  <c r="DL26" i="47"/>
  <c r="K53" i="5"/>
  <c r="J53" i="5"/>
  <c r="AT53" i="5"/>
  <c r="AU53" i="5"/>
  <c r="BC53" i="5"/>
  <c r="BB53" i="5"/>
  <c r="DR26" i="47"/>
  <c r="BV26" i="47"/>
  <c r="AV53" i="5"/>
  <c r="AW53" i="5"/>
  <c r="AH53" i="5"/>
  <c r="AI53" i="5"/>
  <c r="CN26" i="47"/>
  <c r="AL53" i="5"/>
  <c r="AM53" i="5"/>
  <c r="AE53" i="5"/>
  <c r="AD53" i="5"/>
  <c r="BR26" i="47"/>
  <c r="AN53" i="5"/>
  <c r="AO53" i="5"/>
  <c r="BG53" i="5"/>
  <c r="BF53" i="5"/>
  <c r="BA53" i="5"/>
  <c r="AZ53" i="5"/>
  <c r="L53" i="5"/>
  <c r="M53" i="5"/>
  <c r="CC26" i="47"/>
  <c r="DK26" i="47"/>
  <c r="CT26" i="47"/>
  <c r="BW26" i="47"/>
  <c r="BT26" i="47"/>
  <c r="P53" i="5"/>
  <c r="Q53" i="5"/>
  <c r="BE53" i="5"/>
  <c r="BD53" i="5"/>
  <c r="AJ53" i="5"/>
  <c r="AK53" i="5"/>
  <c r="S53" i="5"/>
  <c r="R53" i="5"/>
  <c r="O53" i="5"/>
  <c r="N53" i="5"/>
  <c r="DM26" i="47"/>
  <c r="BN53" i="5"/>
  <c r="BO53" i="5"/>
  <c r="CY26" i="47"/>
  <c r="BI53" i="5"/>
  <c r="BH53" i="5"/>
  <c r="DC26" i="47"/>
  <c r="Z53" i="5"/>
  <c r="AA53" i="5"/>
  <c r="DG26" i="47"/>
  <c r="G8" i="6" l="1"/>
  <c r="G41" i="5"/>
  <c r="G26" i="47"/>
  <c r="D76" i="29"/>
  <c r="G40" i="5"/>
  <c r="G71" i="5"/>
  <c r="G72" i="5" s="1"/>
  <c r="G80" i="5" s="1"/>
  <c r="G132" i="5"/>
  <c r="D86" i="29" s="1"/>
  <c r="G49" i="54"/>
  <c r="C3" i="50"/>
  <c r="H40" i="29"/>
  <c r="F3" i="50"/>
  <c r="G3" i="50"/>
  <c r="H3" i="50"/>
  <c r="I3" i="50"/>
  <c r="J3" i="50"/>
  <c r="K3" i="50"/>
  <c r="P3" i="50"/>
  <c r="Q3" i="50"/>
  <c r="S3" i="50"/>
  <c r="M3" i="50"/>
  <c r="N3" i="50"/>
  <c r="L3" i="50"/>
  <c r="R3" i="50"/>
  <c r="T3" i="50"/>
  <c r="U3" i="50"/>
  <c r="W3" i="50"/>
  <c r="O3" i="50"/>
  <c r="Z3" i="50"/>
  <c r="AA3" i="50"/>
  <c r="V3" i="50"/>
  <c r="AD3" i="50"/>
  <c r="X3" i="50"/>
  <c r="AC3" i="50"/>
  <c r="AG3" i="50"/>
  <c r="AH3" i="50"/>
  <c r="AB3" i="50"/>
  <c r="Y3" i="50"/>
  <c r="AE3" i="50"/>
  <c r="AF3" i="50"/>
  <c r="AI3" i="50"/>
  <c r="AA128" i="32" l="1"/>
  <c r="S128" i="32"/>
  <c r="F128" i="32"/>
  <c r="E128" i="32"/>
  <c r="AF128" i="32"/>
  <c r="K128" i="32"/>
  <c r="M128" i="32"/>
  <c r="L128" i="32"/>
  <c r="R128" i="32"/>
  <c r="Q128" i="32"/>
  <c r="P128" i="32"/>
  <c r="AC128" i="32"/>
  <c r="O128" i="32"/>
  <c r="U128" i="32"/>
  <c r="J128" i="32"/>
  <c r="AB128" i="32"/>
  <c r="Z128" i="32"/>
  <c r="AH128" i="32"/>
  <c r="Y128" i="32"/>
  <c r="AE128" i="32"/>
  <c r="N128" i="32"/>
  <c r="I128" i="32"/>
  <c r="AG128" i="32"/>
  <c r="V128" i="32"/>
  <c r="H128" i="32"/>
  <c r="W128" i="32"/>
  <c r="AD128" i="32"/>
  <c r="X128" i="32"/>
  <c r="T128" i="32"/>
  <c r="G128" i="32"/>
  <c r="Z45" i="5" l="1"/>
  <c r="AA45" i="5"/>
  <c r="BO45" i="5"/>
  <c r="BN45" i="5"/>
  <c r="S45" i="5"/>
  <c r="R45" i="5"/>
  <c r="BD45" i="5"/>
  <c r="BE45" i="5"/>
  <c r="AI45" i="5"/>
  <c r="AH45" i="5"/>
  <c r="BM45" i="5"/>
  <c r="BL45" i="5"/>
  <c r="T45" i="5"/>
  <c r="U45" i="5"/>
  <c r="K45" i="5"/>
  <c r="J45" i="5"/>
  <c r="BI45" i="5"/>
  <c r="BH45" i="5"/>
  <c r="AX45" i="5"/>
  <c r="AY45" i="5"/>
  <c r="AO45" i="5"/>
  <c r="AN45" i="5"/>
  <c r="AE45" i="5"/>
  <c r="AD45" i="5"/>
  <c r="V45" i="5"/>
  <c r="W45" i="5"/>
  <c r="AM45" i="5"/>
  <c r="AL45" i="5"/>
  <c r="AS45" i="5"/>
  <c r="AR45" i="5"/>
  <c r="N45" i="5"/>
  <c r="O45" i="5"/>
  <c r="BJ45" i="5"/>
  <c r="BK45" i="5"/>
  <c r="AJ45" i="5"/>
  <c r="AK45" i="5"/>
  <c r="AT45" i="5"/>
  <c r="AU45" i="5"/>
  <c r="AV45" i="5"/>
  <c r="AW45" i="5"/>
  <c r="BC45" i="5"/>
  <c r="BB45" i="5"/>
  <c r="AB45" i="5"/>
  <c r="AC45" i="5"/>
  <c r="AG45" i="5"/>
  <c r="AF45" i="5"/>
  <c r="AP45" i="5"/>
  <c r="AQ45" i="5"/>
  <c r="M45" i="5"/>
  <c r="L45" i="5"/>
  <c r="Q45" i="5"/>
  <c r="P45" i="5"/>
  <c r="BF45" i="5"/>
  <c r="BG45" i="5"/>
  <c r="Y45" i="5"/>
  <c r="X45" i="5"/>
  <c r="H45" i="5"/>
  <c r="I45" i="5"/>
  <c r="BA45" i="5"/>
  <c r="AZ45" i="5"/>
  <c r="AG133" i="32" l="1"/>
  <c r="AH104" i="50"/>
  <c r="AH85" i="50"/>
  <c r="AG141" i="32" s="1"/>
  <c r="O133" i="32"/>
  <c r="P85" i="50"/>
  <c r="O141" i="32" s="1"/>
  <c r="P104" i="50"/>
  <c r="AB133" i="32"/>
  <c r="AC104" i="50"/>
  <c r="AC85" i="50"/>
  <c r="AB141" i="32" s="1"/>
  <c r="X133" i="32"/>
  <c r="Y104" i="50"/>
  <c r="Y85" i="50"/>
  <c r="X141" i="32" s="1"/>
  <c r="AE133" i="32"/>
  <c r="AF85" i="50"/>
  <c r="AE141" i="32" s="1"/>
  <c r="AF104" i="50"/>
  <c r="S133" i="32"/>
  <c r="T104" i="50"/>
  <c r="T85" i="50"/>
  <c r="S141" i="32" s="1"/>
  <c r="AA133" i="32"/>
  <c r="AB104" i="50"/>
  <c r="AB85" i="50"/>
  <c r="AA141" i="32" s="1"/>
  <c r="F133" i="32"/>
  <c r="G104" i="50"/>
  <c r="G85" i="50"/>
  <c r="F141" i="32" s="1"/>
  <c r="V133" i="32"/>
  <c r="W85" i="50"/>
  <c r="V141" i="32" s="1"/>
  <c r="W104" i="50"/>
  <c r="N133" i="32"/>
  <c r="O104" i="50"/>
  <c r="O85" i="50"/>
  <c r="N141" i="32" s="1"/>
  <c r="E133" i="32"/>
  <c r="F104" i="50"/>
  <c r="F85" i="50"/>
  <c r="E141" i="32" s="1"/>
  <c r="AD133" i="32"/>
  <c r="AE85" i="50"/>
  <c r="AD141" i="32" s="1"/>
  <c r="AE104" i="50"/>
  <c r="U133" i="32"/>
  <c r="V104" i="50"/>
  <c r="V85" i="50"/>
  <c r="U141" i="32" s="1"/>
  <c r="M133" i="32"/>
  <c r="N85" i="50"/>
  <c r="M141" i="32" s="1"/>
  <c r="N104" i="50"/>
  <c r="C104" i="50"/>
  <c r="C85" i="50"/>
  <c r="C105" i="50" s="1"/>
  <c r="AC133" i="32"/>
  <c r="AD104" i="50"/>
  <c r="AD85" i="50"/>
  <c r="AC141" i="32" s="1"/>
  <c r="G133" i="32"/>
  <c r="H85" i="50"/>
  <c r="G141" i="32" s="1"/>
  <c r="H104" i="50"/>
  <c r="T133" i="32"/>
  <c r="U104" i="50"/>
  <c r="U85" i="50"/>
  <c r="T141" i="32" s="1"/>
  <c r="H133" i="32"/>
  <c r="I104" i="50"/>
  <c r="I85" i="50"/>
  <c r="H141" i="32" s="1"/>
  <c r="W133" i="32"/>
  <c r="X104" i="50"/>
  <c r="X85" i="50"/>
  <c r="W141" i="32" s="1"/>
  <c r="P133" i="32"/>
  <c r="Q85" i="50"/>
  <c r="P141" i="32" s="1"/>
  <c r="Q104" i="50"/>
  <c r="K133" i="32"/>
  <c r="L85" i="50"/>
  <c r="K141" i="32" s="1"/>
  <c r="L104" i="50"/>
  <c r="J133" i="32"/>
  <c r="K85" i="50"/>
  <c r="J141" i="32" s="1"/>
  <c r="K104" i="50"/>
  <c r="AF133" i="32"/>
  <c r="AG85" i="50"/>
  <c r="AF141" i="32" s="1"/>
  <c r="AG104" i="50"/>
  <c r="Z133" i="32"/>
  <c r="AA85" i="50"/>
  <c r="Z141" i="32" s="1"/>
  <c r="AA104" i="50"/>
  <c r="R133" i="32"/>
  <c r="S104" i="50"/>
  <c r="S85" i="50"/>
  <c r="R141" i="32" s="1"/>
  <c r="I133" i="32"/>
  <c r="J85" i="50"/>
  <c r="I141" i="32" s="1"/>
  <c r="J104" i="50"/>
  <c r="AH133" i="32"/>
  <c r="AI104" i="50"/>
  <c r="AI85" i="50"/>
  <c r="AH141" i="32" s="1"/>
  <c r="Y133" i="32"/>
  <c r="Z85" i="50"/>
  <c r="Y141" i="32" s="1"/>
  <c r="Z104" i="50"/>
  <c r="Q133" i="32"/>
  <c r="R104" i="50"/>
  <c r="R85" i="50"/>
  <c r="Q141" i="32" s="1"/>
  <c r="L133" i="32"/>
  <c r="M104" i="50"/>
  <c r="M85" i="50"/>
  <c r="L141" i="32" s="1"/>
  <c r="P105" i="50" l="1"/>
  <c r="U105" i="50"/>
  <c r="W105" i="50"/>
  <c r="N105" i="50"/>
  <c r="AD105" i="50"/>
  <c r="AE105" i="50"/>
  <c r="W58" i="5"/>
  <c r="V58" i="5"/>
  <c r="AG58" i="5"/>
  <c r="AF58" i="5"/>
  <c r="BN58" i="5"/>
  <c r="BO58" i="5"/>
  <c r="AI58" i="5"/>
  <c r="AH58" i="5"/>
  <c r="AR58" i="5"/>
  <c r="AS58" i="5"/>
  <c r="O58" i="5"/>
  <c r="N58" i="5"/>
  <c r="AM58" i="5"/>
  <c r="AL58" i="5"/>
  <c r="BD58" i="5"/>
  <c r="BE58" i="5"/>
  <c r="Y50" i="5"/>
  <c r="X50" i="5"/>
  <c r="M144" i="32"/>
  <c r="AN50" i="5"/>
  <c r="AO50" i="5"/>
  <c r="U144" i="32"/>
  <c r="BF50" i="5"/>
  <c r="BG50" i="5"/>
  <c r="AD144" i="32"/>
  <c r="H50" i="5"/>
  <c r="I50" i="5"/>
  <c r="E144" i="32"/>
  <c r="AA50" i="5"/>
  <c r="Z50" i="5"/>
  <c r="N144" i="32"/>
  <c r="AP50" i="5"/>
  <c r="AQ50" i="5"/>
  <c r="V144" i="32"/>
  <c r="G105" i="50"/>
  <c r="AB105" i="50"/>
  <c r="T105" i="50"/>
  <c r="AF105" i="50"/>
  <c r="Y105" i="50"/>
  <c r="AC105" i="50"/>
  <c r="AH105" i="50"/>
  <c r="AW58" i="5"/>
  <c r="AV58" i="5"/>
  <c r="Q58" i="5"/>
  <c r="P58" i="5"/>
  <c r="AX58" i="5"/>
  <c r="AY58" i="5"/>
  <c r="BJ58" i="5"/>
  <c r="BK58" i="5"/>
  <c r="R58" i="5"/>
  <c r="S58" i="5"/>
  <c r="T58" i="5"/>
  <c r="U58" i="5"/>
  <c r="AE58" i="5"/>
  <c r="AD58" i="5"/>
  <c r="M58" i="5"/>
  <c r="L58" i="5"/>
  <c r="V105" i="50"/>
  <c r="F105" i="50"/>
  <c r="O105" i="50"/>
  <c r="J58" i="5"/>
  <c r="K58" i="5"/>
  <c r="BA58" i="5"/>
  <c r="AZ58" i="5"/>
  <c r="AK58" i="5"/>
  <c r="AJ58" i="5"/>
  <c r="AU58" i="5"/>
  <c r="AT58" i="5"/>
  <c r="BB58" i="5"/>
  <c r="BC58" i="5"/>
  <c r="BM58" i="5"/>
  <c r="BL58" i="5"/>
  <c r="W50" i="5"/>
  <c r="V50" i="5"/>
  <c r="L144" i="32"/>
  <c r="AF50" i="5"/>
  <c r="AG50" i="5"/>
  <c r="Q144" i="32"/>
  <c r="AV50" i="5"/>
  <c r="AW50" i="5"/>
  <c r="Y144" i="32"/>
  <c r="BN50" i="5"/>
  <c r="BO50" i="5"/>
  <c r="AH144" i="32"/>
  <c r="Q50" i="5"/>
  <c r="P50" i="5"/>
  <c r="I144" i="32"/>
  <c r="AH50" i="5"/>
  <c r="AI50" i="5"/>
  <c r="R144" i="32"/>
  <c r="AY50" i="5"/>
  <c r="AX50" i="5"/>
  <c r="Z144" i="32"/>
  <c r="BK50" i="5"/>
  <c r="BJ50" i="5"/>
  <c r="AF144" i="32"/>
  <c r="R50" i="5"/>
  <c r="S50" i="5"/>
  <c r="J144" i="32"/>
  <c r="U50" i="5"/>
  <c r="T50" i="5"/>
  <c r="K144" i="32"/>
  <c r="AE50" i="5"/>
  <c r="AD50" i="5"/>
  <c r="P144" i="32"/>
  <c r="AS50" i="5"/>
  <c r="AR50" i="5"/>
  <c r="W144" i="32"/>
  <c r="O50" i="5"/>
  <c r="N50" i="5"/>
  <c r="H144" i="32"/>
  <c r="AM50" i="5"/>
  <c r="AL50" i="5"/>
  <c r="T144" i="32"/>
  <c r="M50" i="5"/>
  <c r="L50" i="5"/>
  <c r="G144" i="32"/>
  <c r="BD50" i="5"/>
  <c r="BE50" i="5"/>
  <c r="AC144" i="32"/>
  <c r="AO58" i="5"/>
  <c r="AN58" i="5"/>
  <c r="H58" i="5"/>
  <c r="I58" i="5"/>
  <c r="AA58" i="5"/>
  <c r="Z58" i="5"/>
  <c r="BI58" i="5"/>
  <c r="BH58" i="5"/>
  <c r="AC58" i="5"/>
  <c r="AB58" i="5"/>
  <c r="M105" i="50"/>
  <c r="R105" i="50"/>
  <c r="Z105" i="50"/>
  <c r="AI105" i="50"/>
  <c r="J105" i="50"/>
  <c r="S105" i="50"/>
  <c r="AA105" i="50"/>
  <c r="AG105" i="50"/>
  <c r="K105" i="50"/>
  <c r="L105" i="50"/>
  <c r="Q105" i="50"/>
  <c r="X105" i="50"/>
  <c r="I105" i="50"/>
  <c r="H105" i="50"/>
  <c r="X58" i="5"/>
  <c r="Y58" i="5"/>
  <c r="BG58" i="5"/>
  <c r="BF58" i="5"/>
  <c r="AP58" i="5"/>
  <c r="AQ58" i="5"/>
  <c r="J50" i="5"/>
  <c r="K50" i="5"/>
  <c r="F144" i="32"/>
  <c r="AZ50" i="5"/>
  <c r="BA50" i="5"/>
  <c r="AA144" i="32"/>
  <c r="AJ50" i="5"/>
  <c r="AK50" i="5"/>
  <c r="S144" i="32"/>
  <c r="BH50" i="5"/>
  <c r="BI50" i="5"/>
  <c r="AE144" i="32"/>
  <c r="AT50" i="5"/>
  <c r="AU50" i="5"/>
  <c r="X144" i="32"/>
  <c r="BB50" i="5"/>
  <c r="BC50" i="5"/>
  <c r="AB144" i="32"/>
  <c r="AC50" i="5"/>
  <c r="AB50" i="5"/>
  <c r="O144" i="32"/>
  <c r="BL50" i="5"/>
  <c r="BM50" i="5"/>
  <c r="AG144" i="32"/>
  <c r="N64" i="5" l="1"/>
  <c r="N43" i="54" s="1"/>
  <c r="AI64" i="5"/>
  <c r="AI43" i="54" s="1"/>
  <c r="AU64" i="5"/>
  <c r="AU43" i="54" s="1"/>
  <c r="BC64" i="5"/>
  <c r="BC43" i="54" s="1"/>
  <c r="BB64" i="5"/>
  <c r="BB43" i="54" s="1"/>
  <c r="AY64" i="5"/>
  <c r="AY43" i="54" s="1"/>
  <c r="O64" i="5"/>
  <c r="O43" i="54" s="1"/>
  <c r="AG64" i="5"/>
  <c r="AG43" i="54" s="1"/>
  <c r="AV64" i="5"/>
  <c r="AV43" i="54" s="1"/>
  <c r="W64" i="5"/>
  <c r="W43" i="54" s="1"/>
  <c r="AM64" i="5"/>
  <c r="AM43" i="54" s="1"/>
  <c r="BN64" i="5"/>
  <c r="BN43" i="54" s="1"/>
  <c r="AZ64" i="5"/>
  <c r="AZ43" i="54" s="1"/>
  <c r="BM64" i="5"/>
  <c r="BM43" i="54" s="1"/>
  <c r="AD64" i="5"/>
  <c r="AD43" i="54" s="1"/>
  <c r="BA64" i="5"/>
  <c r="BA43" i="54" s="1"/>
  <c r="S64" i="5"/>
  <c r="S43" i="54" s="1"/>
  <c r="L64" i="5"/>
  <c r="L43" i="54" s="1"/>
  <c r="U64" i="5"/>
  <c r="U43" i="54" s="1"/>
  <c r="J64" i="5"/>
  <c r="J43" i="54" s="1"/>
  <c r="BD64" i="5"/>
  <c r="BD43" i="54" s="1"/>
  <c r="BK64" i="5"/>
  <c r="BK43" i="54" s="1"/>
  <c r="P64" i="5"/>
  <c r="P43" i="54" s="1"/>
  <c r="BI64" i="5"/>
  <c r="BI43" i="54" s="1"/>
  <c r="R64" i="5"/>
  <c r="R43" i="54" s="1"/>
  <c r="AB64" i="5"/>
  <c r="AB43" i="54" s="1"/>
  <c r="AC64" i="5"/>
  <c r="AC43" i="54" s="1"/>
  <c r="AJ64" i="5"/>
  <c r="AJ43" i="54" s="1"/>
  <c r="AX64" i="5"/>
  <c r="AX43" i="54" s="1"/>
  <c r="AH64" i="5"/>
  <c r="AH43" i="54" s="1"/>
  <c r="AW64" i="5"/>
  <c r="AW43" i="54" s="1"/>
  <c r="AF64" i="5"/>
  <c r="AF43" i="54" s="1"/>
  <c r="K64" i="5"/>
  <c r="K43" i="54" s="1"/>
  <c r="BE64" i="5"/>
  <c r="BE43" i="54" s="1"/>
  <c r="AE64" i="5"/>
  <c r="AE43" i="54" s="1"/>
  <c r="AT64" i="5"/>
  <c r="AT43" i="54" s="1"/>
  <c r="V64" i="5"/>
  <c r="V43" i="54" s="1"/>
  <c r="AL64" i="5"/>
  <c r="AL43" i="54" s="1"/>
  <c r="T64" i="5"/>
  <c r="T43" i="54" s="1"/>
  <c r="Q64" i="5"/>
  <c r="Q43" i="54" s="1"/>
  <c r="BL64" i="5"/>
  <c r="BL43" i="54" s="1"/>
  <c r="BH64" i="5"/>
  <c r="BH43" i="54" s="1"/>
  <c r="M64" i="5"/>
  <c r="M43" i="54" s="1"/>
  <c r="BJ64" i="5"/>
  <c r="BJ43" i="54" s="1"/>
  <c r="BO64" i="5"/>
  <c r="BO43" i="54" s="1"/>
  <c r="AU61" i="5"/>
  <c r="AU38" i="5" s="1"/>
  <c r="AU89" i="42" s="1"/>
  <c r="AT61" i="5"/>
  <c r="AT38" i="5" s="1"/>
  <c r="AT89" i="42" s="1"/>
  <c r="J61" i="5"/>
  <c r="J38" i="5" s="1"/>
  <c r="J89" i="42" s="1"/>
  <c r="K61" i="5"/>
  <c r="K38" i="5" s="1"/>
  <c r="K89" i="42" s="1"/>
  <c r="AL61" i="5"/>
  <c r="AL38" i="5" s="1"/>
  <c r="AL89" i="42" s="1"/>
  <c r="AM61" i="5"/>
  <c r="AM38" i="5" s="1"/>
  <c r="AM89" i="42" s="1"/>
  <c r="AS64" i="5"/>
  <c r="AS43" i="54" s="1"/>
  <c r="T61" i="5"/>
  <c r="T38" i="5" s="1"/>
  <c r="T89" i="42" s="1"/>
  <c r="U61" i="5"/>
  <c r="U38" i="5" s="1"/>
  <c r="U89" i="42" s="1"/>
  <c r="AH61" i="5"/>
  <c r="AH38" i="5" s="1"/>
  <c r="AH89" i="42" s="1"/>
  <c r="AI61" i="5"/>
  <c r="AI38" i="5" s="1"/>
  <c r="AI89" i="42" s="1"/>
  <c r="AG61" i="5"/>
  <c r="AG38" i="5" s="1"/>
  <c r="AG89" i="42" s="1"/>
  <c r="AF61" i="5"/>
  <c r="AF38" i="5" s="1"/>
  <c r="AF89" i="42" s="1"/>
  <c r="AP64" i="5"/>
  <c r="AP43" i="54" s="1"/>
  <c r="H61" i="5"/>
  <c r="H38" i="5" s="1"/>
  <c r="I61" i="5"/>
  <c r="I38" i="5" s="1"/>
  <c r="I89" i="42" s="1"/>
  <c r="BG64" i="5"/>
  <c r="BG43" i="54" s="1"/>
  <c r="AN64" i="5"/>
  <c r="AN43" i="54" s="1"/>
  <c r="BB61" i="5"/>
  <c r="BB38" i="5" s="1"/>
  <c r="BB89" i="42" s="1"/>
  <c r="BC61" i="5"/>
  <c r="BC38" i="5" s="1"/>
  <c r="BC89" i="42" s="1"/>
  <c r="BA61" i="5"/>
  <c r="BA38" i="5" s="1"/>
  <c r="BA89" i="42" s="1"/>
  <c r="AZ61" i="5"/>
  <c r="AZ38" i="5" s="1"/>
  <c r="AZ89" i="42" s="1"/>
  <c r="L61" i="5"/>
  <c r="L38" i="5" s="1"/>
  <c r="L89" i="42" s="1"/>
  <c r="M61" i="5"/>
  <c r="M38" i="5" s="1"/>
  <c r="M89" i="42" s="1"/>
  <c r="AE61" i="5"/>
  <c r="AE38" i="5" s="1"/>
  <c r="AE89" i="42" s="1"/>
  <c r="AD61" i="5"/>
  <c r="AD38" i="5" s="1"/>
  <c r="AD89" i="42" s="1"/>
  <c r="AX61" i="5"/>
  <c r="AX38" i="5" s="1"/>
  <c r="AX89" i="42" s="1"/>
  <c r="AY61" i="5"/>
  <c r="AY38" i="5" s="1"/>
  <c r="AY89" i="42" s="1"/>
  <c r="AV61" i="5"/>
  <c r="AV38" i="5" s="1"/>
  <c r="AV89" i="42" s="1"/>
  <c r="AW61" i="5"/>
  <c r="AW38" i="5" s="1"/>
  <c r="AW89" i="42" s="1"/>
  <c r="AA61" i="5"/>
  <c r="AA38" i="5" s="1"/>
  <c r="AA89" i="42" s="1"/>
  <c r="Z61" i="5"/>
  <c r="Z38" i="5" s="1"/>
  <c r="Z89" i="42" s="1"/>
  <c r="I64" i="5"/>
  <c r="I43" i="54" s="1"/>
  <c r="BF64" i="5"/>
  <c r="BF43" i="54" s="1"/>
  <c r="X61" i="5"/>
  <c r="X38" i="5" s="1"/>
  <c r="X89" i="42" s="1"/>
  <c r="Y61" i="5"/>
  <c r="Y38" i="5" s="1"/>
  <c r="Y89" i="42" s="1"/>
  <c r="AB61" i="5"/>
  <c r="AB38" i="5" s="1"/>
  <c r="AB89" i="42" s="1"/>
  <c r="AC61" i="5"/>
  <c r="AC38" i="5" s="1"/>
  <c r="AC89" i="42" s="1"/>
  <c r="AK61" i="5"/>
  <c r="AK38" i="5" s="1"/>
  <c r="AK89" i="42" s="1"/>
  <c r="AJ61" i="5"/>
  <c r="AJ38" i="5" s="1"/>
  <c r="AJ89" i="42" s="1"/>
  <c r="BD61" i="5"/>
  <c r="BD38" i="5" s="1"/>
  <c r="BD89" i="42" s="1"/>
  <c r="BE61" i="5"/>
  <c r="BE38" i="5" s="1"/>
  <c r="BE89" i="42" s="1"/>
  <c r="AR61" i="5"/>
  <c r="AR38" i="5" s="1"/>
  <c r="AR89" i="42" s="1"/>
  <c r="AS61" i="5"/>
  <c r="AS38" i="5" s="1"/>
  <c r="AS89" i="42" s="1"/>
  <c r="BJ61" i="5"/>
  <c r="BJ38" i="5" s="1"/>
  <c r="BJ89" i="42" s="1"/>
  <c r="BK61" i="5"/>
  <c r="BK38" i="5" s="1"/>
  <c r="BK89" i="42" s="1"/>
  <c r="BN61" i="5"/>
  <c r="BN38" i="5" s="1"/>
  <c r="BN89" i="42" s="1"/>
  <c r="BO61" i="5"/>
  <c r="BO38" i="5" s="1"/>
  <c r="BO89" i="42" s="1"/>
  <c r="AP61" i="5"/>
  <c r="AP38" i="5" s="1"/>
  <c r="AP89" i="42" s="1"/>
  <c r="AQ61" i="5"/>
  <c r="AQ38" i="5" s="1"/>
  <c r="AQ89" i="42" s="1"/>
  <c r="Z64" i="5"/>
  <c r="Z43" i="54" s="1"/>
  <c r="H64" i="5"/>
  <c r="H43" i="54" s="1"/>
  <c r="AO61" i="5"/>
  <c r="AO38" i="5" s="1"/>
  <c r="AO89" i="42" s="1"/>
  <c r="AN61" i="5"/>
  <c r="AN38" i="5" s="1"/>
  <c r="AN89" i="42" s="1"/>
  <c r="X64" i="5"/>
  <c r="X43" i="54" s="1"/>
  <c r="BM61" i="5"/>
  <c r="BM38" i="5" s="1"/>
  <c r="BM89" i="42" s="1"/>
  <c r="BL61" i="5"/>
  <c r="BL38" i="5" s="1"/>
  <c r="BL89" i="42" s="1"/>
  <c r="BI61" i="5"/>
  <c r="BI38" i="5" s="1"/>
  <c r="BI89" i="42" s="1"/>
  <c r="BH61" i="5"/>
  <c r="BH38" i="5" s="1"/>
  <c r="BH89" i="42" s="1"/>
  <c r="AK64" i="5"/>
  <c r="AK43" i="54" s="1"/>
  <c r="N61" i="5"/>
  <c r="N38" i="5" s="1"/>
  <c r="N89" i="42" s="1"/>
  <c r="O61" i="5"/>
  <c r="O38" i="5" s="1"/>
  <c r="O89" i="42" s="1"/>
  <c r="AR64" i="5"/>
  <c r="AR43" i="54" s="1"/>
  <c r="R61" i="5"/>
  <c r="R38" i="5" s="1"/>
  <c r="R89" i="42" s="1"/>
  <c r="S61" i="5"/>
  <c r="S38" i="5" s="1"/>
  <c r="S89" i="42" s="1"/>
  <c r="Q61" i="5"/>
  <c r="Q38" i="5" s="1"/>
  <c r="Q89" i="42" s="1"/>
  <c r="P61" i="5"/>
  <c r="P38" i="5" s="1"/>
  <c r="P89" i="42" s="1"/>
  <c r="W61" i="5"/>
  <c r="W38" i="5" s="1"/>
  <c r="W89" i="42" s="1"/>
  <c r="V61" i="5"/>
  <c r="V38" i="5" s="1"/>
  <c r="V89" i="42" s="1"/>
  <c r="AQ64" i="5"/>
  <c r="AQ43" i="54" s="1"/>
  <c r="AA64" i="5"/>
  <c r="AA43" i="54" s="1"/>
  <c r="BG61" i="5"/>
  <c r="BG38" i="5" s="1"/>
  <c r="BG89" i="42" s="1"/>
  <c r="BF61" i="5"/>
  <c r="BF38" i="5" s="1"/>
  <c r="BF89" i="42" s="1"/>
  <c r="AO64" i="5"/>
  <c r="AO43" i="54" s="1"/>
  <c r="Y64" i="5"/>
  <c r="Y43" i="54" s="1"/>
  <c r="H42" i="5" l="1"/>
  <c r="H89" i="42"/>
  <c r="AS43" i="5"/>
  <c r="AS42" i="5"/>
  <c r="AH43" i="5"/>
  <c r="U156" i="5"/>
  <c r="AH42" i="5"/>
  <c r="BH42" i="5"/>
  <c r="BH43" i="5"/>
  <c r="L43" i="5"/>
  <c r="L42" i="5"/>
  <c r="J156" i="5"/>
  <c r="K43" i="5"/>
  <c r="K42" i="5"/>
  <c r="Q43" i="5"/>
  <c r="Q42" i="5"/>
  <c r="BI43" i="5"/>
  <c r="BI42" i="5"/>
  <c r="AN43" i="5"/>
  <c r="X156" i="5"/>
  <c r="AN42" i="5"/>
  <c r="AQ43" i="5"/>
  <c r="AQ42" i="5"/>
  <c r="BN42" i="5"/>
  <c r="BN43" i="5"/>
  <c r="AB42" i="5"/>
  <c r="AB43" i="5"/>
  <c r="R156" i="5"/>
  <c r="AW43" i="5"/>
  <c r="AW42" i="5"/>
  <c r="S156" i="5"/>
  <c r="AD43" i="5"/>
  <c r="AD42" i="5"/>
  <c r="BA42" i="5"/>
  <c r="BA43" i="5"/>
  <c r="AF43" i="5"/>
  <c r="T156" i="5"/>
  <c r="AF42" i="5"/>
  <c r="U43" i="5"/>
  <c r="U42" i="5"/>
  <c r="AM43" i="5"/>
  <c r="AM42" i="5"/>
  <c r="J43" i="5"/>
  <c r="J42" i="5"/>
  <c r="I156" i="5"/>
  <c r="P42" i="5"/>
  <c r="L156" i="5"/>
  <c r="P43" i="5"/>
  <c r="BO42" i="5"/>
  <c r="BO43" i="5"/>
  <c r="AC156" i="5"/>
  <c r="AX43" i="5"/>
  <c r="AX42" i="5"/>
  <c r="O156" i="5"/>
  <c r="V43" i="5"/>
  <c r="V42" i="5"/>
  <c r="B38" i="5"/>
  <c r="S42" i="5"/>
  <c r="S43" i="5"/>
  <c r="O43" i="5"/>
  <c r="O42" i="5"/>
  <c r="BL43" i="5"/>
  <c r="BL42" i="5"/>
  <c r="AO43" i="5"/>
  <c r="AO42" i="5"/>
  <c r="Y156" i="5"/>
  <c r="AP43" i="5"/>
  <c r="AP42" i="5"/>
  <c r="BK42" i="5"/>
  <c r="BK43" i="5"/>
  <c r="BE43" i="5"/>
  <c r="BE42" i="5"/>
  <c r="AJ42" i="5"/>
  <c r="AJ43" i="5"/>
  <c r="V156" i="5"/>
  <c r="Y43" i="5"/>
  <c r="Y42" i="5"/>
  <c r="Z42" i="5"/>
  <c r="Q156" i="5"/>
  <c r="Z43" i="5"/>
  <c r="AB156" i="5"/>
  <c r="AV42" i="5"/>
  <c r="AV43" i="5"/>
  <c r="AE43" i="5"/>
  <c r="AE42" i="5"/>
  <c r="BC42" i="5"/>
  <c r="BC43" i="5"/>
  <c r="I43" i="5"/>
  <c r="I42" i="5"/>
  <c r="AG42" i="5"/>
  <c r="AG43" i="5"/>
  <c r="T43" i="5"/>
  <c r="T42" i="5"/>
  <c r="N156" i="5"/>
  <c r="AL43" i="5"/>
  <c r="AL42" i="5"/>
  <c r="W156" i="5"/>
  <c r="AA156" i="5"/>
  <c r="AT43" i="5"/>
  <c r="AT42" i="5"/>
  <c r="AR43" i="5"/>
  <c r="AR42" i="5"/>
  <c r="Z156" i="5"/>
  <c r="AC42" i="5"/>
  <c r="AC43" i="5"/>
  <c r="AD156" i="5"/>
  <c r="AZ42" i="5"/>
  <c r="AZ43" i="5"/>
  <c r="BF43" i="5"/>
  <c r="BF42" i="5"/>
  <c r="BG43" i="5"/>
  <c r="BG42" i="5"/>
  <c r="W43" i="5"/>
  <c r="W42" i="5"/>
  <c r="M156" i="5"/>
  <c r="R42" i="5"/>
  <c r="R43" i="5"/>
  <c r="N42" i="5"/>
  <c r="N43" i="5"/>
  <c r="K156" i="5"/>
  <c r="AK42" i="5"/>
  <c r="AK43" i="5"/>
  <c r="BM43" i="5"/>
  <c r="BM42" i="5"/>
  <c r="E42" i="54"/>
  <c r="L59" i="29" s="1"/>
  <c r="BJ43" i="5"/>
  <c r="BJ42" i="5"/>
  <c r="AF156" i="5"/>
  <c r="BD43" i="5"/>
  <c r="BD42" i="5"/>
  <c r="X43" i="5"/>
  <c r="X42" i="5"/>
  <c r="P156" i="5"/>
  <c r="AA43" i="5"/>
  <c r="AA42" i="5"/>
  <c r="AY42" i="5"/>
  <c r="AY43" i="5"/>
  <c r="M43" i="5"/>
  <c r="M42" i="5"/>
  <c r="BB43" i="5"/>
  <c r="BB42" i="5"/>
  <c r="AE156" i="5"/>
  <c r="H156" i="5"/>
  <c r="D14" i="29"/>
  <c r="H43" i="5"/>
  <c r="AI43" i="5"/>
  <c r="AI42" i="5"/>
  <c r="AU42" i="5"/>
  <c r="AU43" i="5"/>
  <c r="D43" i="5" l="1"/>
  <c r="D16" i="29" s="1"/>
  <c r="D42" i="5"/>
  <c r="D15" i="29" s="1"/>
  <c r="BO76" i="5" l="1"/>
  <c r="BP49" i="54" l="1"/>
  <c r="BP37" i="54" l="1"/>
  <c r="BP115" i="47" l="1"/>
  <c r="BP15" i="42" l="1"/>
  <c r="BP20" i="42" s="1"/>
  <c r="BP56" i="42" l="1"/>
  <c r="BP14" i="42"/>
  <c r="BP57" i="42" l="1"/>
  <c r="BP39" i="42"/>
  <c r="BP74" i="42"/>
  <c r="BP38" i="42"/>
  <c r="BP75" i="42"/>
  <c r="BQ49" i="54" l="1"/>
  <c r="BQ37" i="54" l="1"/>
  <c r="BQ115" i="47" l="1"/>
  <c r="BQ15" i="42" l="1"/>
  <c r="BQ20" i="42" s="1"/>
  <c r="BQ56" i="42" l="1"/>
  <c r="BQ14" i="42"/>
  <c r="BQ38" i="42" l="1"/>
  <c r="BQ74" i="42"/>
  <c r="BQ75" i="42"/>
  <c r="BQ39" i="42"/>
  <c r="BQ57" i="42"/>
  <c r="BP64" i="42"/>
  <c r="BP82" i="42" l="1"/>
  <c r="BP65" i="42"/>
  <c r="BP46" i="42"/>
  <c r="BP47" i="42"/>
  <c r="BP83" i="42"/>
  <c r="BR49" i="54" l="1"/>
  <c r="BR37" i="54" l="1"/>
  <c r="BR115" i="47" l="1"/>
  <c r="BR15" i="42" l="1"/>
  <c r="BR20" i="42" s="1"/>
  <c r="BR14" i="42" l="1"/>
  <c r="BR56" i="42" l="1"/>
  <c r="BR38" i="42"/>
  <c r="BR74" i="42"/>
  <c r="BR75" i="42"/>
  <c r="BR57" i="42"/>
  <c r="BR39" i="42"/>
  <c r="BQ64" i="42" l="1"/>
  <c r="BQ82" i="42"/>
  <c r="BQ46" i="42"/>
  <c r="BQ47" i="42"/>
  <c r="BQ65" i="42"/>
  <c r="BQ83" i="42"/>
  <c r="BS49" i="54" l="1"/>
  <c r="BS37" i="54" l="1"/>
  <c r="BS115" i="47" l="1"/>
  <c r="BS15" i="42" l="1"/>
  <c r="BS20" i="42" s="1"/>
  <c r="BS14" i="42" l="1"/>
  <c r="BS56" i="42"/>
  <c r="BR64" i="42" l="1"/>
  <c r="BS57" i="42"/>
  <c r="BS39" i="42"/>
  <c r="BS38" i="42"/>
  <c r="BS74" i="42"/>
  <c r="BS75" i="42"/>
  <c r="BR46" i="42" l="1"/>
  <c r="BR83" i="42"/>
  <c r="BR82" i="42"/>
  <c r="BR47" i="42"/>
  <c r="BR65" i="42"/>
  <c r="BT49" i="54" l="1"/>
  <c r="BT37" i="54"/>
  <c r="BT115" i="47" l="1"/>
  <c r="BT15" i="42" l="1"/>
  <c r="BT20" i="42" s="1"/>
  <c r="BT56" i="42" l="1"/>
  <c r="BT14" i="42"/>
  <c r="BT38" i="42" l="1"/>
  <c r="BT39" i="42"/>
  <c r="BT74" i="42"/>
  <c r="BT75" i="42"/>
  <c r="BT57" i="42"/>
  <c r="BS64" i="42"/>
  <c r="BS47" i="42" l="1"/>
  <c r="BS46" i="42"/>
  <c r="BS83" i="42"/>
  <c r="BS65" i="42"/>
  <c r="BS82" i="42"/>
  <c r="BU49" i="54" l="1"/>
  <c r="BU37" i="54" l="1"/>
  <c r="BU115" i="47" l="1"/>
  <c r="BU15" i="42" l="1"/>
  <c r="BU20" i="42" s="1"/>
  <c r="BU56" i="42" l="1"/>
  <c r="BU14" i="42"/>
  <c r="BU74" i="42" l="1"/>
  <c r="BU39" i="42"/>
  <c r="BU75" i="42"/>
  <c r="BU38" i="42"/>
  <c r="BU57" i="42"/>
  <c r="BT64" i="42"/>
  <c r="BT47" i="42" l="1"/>
  <c r="BT65" i="42"/>
  <c r="BT46" i="42"/>
  <c r="BT82" i="42"/>
  <c r="BT83" i="42"/>
  <c r="BV49" i="54" l="1"/>
  <c r="BV37" i="54" l="1"/>
  <c r="BV115" i="47" l="1"/>
  <c r="BV15" i="42" l="1"/>
  <c r="BV20" i="42" s="1"/>
  <c r="BV56" i="42" l="1"/>
  <c r="BV14" i="42"/>
  <c r="BV39" i="42" l="1"/>
  <c r="BV38" i="42"/>
  <c r="BV75" i="42"/>
  <c r="BV57" i="42"/>
  <c r="BV74" i="42"/>
  <c r="BU64" i="42"/>
  <c r="BU46" i="42" l="1"/>
  <c r="BU82" i="42"/>
  <c r="BU47" i="42"/>
  <c r="BU65" i="42"/>
  <c r="BU83" i="42"/>
  <c r="BW49" i="54" l="1"/>
  <c r="BW37" i="54" l="1"/>
  <c r="BW115" i="47" l="1"/>
  <c r="BW15" i="42" l="1"/>
  <c r="BW20" i="42" s="1"/>
  <c r="BW14" i="42" l="1"/>
  <c r="BW56" i="42"/>
  <c r="BV64" i="42" l="1"/>
  <c r="BW75" i="42"/>
  <c r="BW74" i="42"/>
  <c r="BW57" i="42"/>
  <c r="BW39" i="42"/>
  <c r="BW38" i="42"/>
  <c r="BV47" i="42" l="1"/>
  <c r="BV46" i="42"/>
  <c r="BV65" i="42"/>
  <c r="BV82" i="42"/>
  <c r="BV83" i="42"/>
  <c r="BX49" i="54" l="1"/>
  <c r="BX37" i="54" l="1"/>
  <c r="BX115" i="47" l="1"/>
  <c r="BX15" i="42" l="1"/>
  <c r="BX20" i="42" s="1"/>
  <c r="BX14" i="42" l="1"/>
  <c r="BX56" i="42"/>
  <c r="BW64" i="42" l="1"/>
  <c r="BX39" i="42"/>
  <c r="BX75" i="42"/>
  <c r="BX57" i="42"/>
  <c r="BX74" i="42"/>
  <c r="BX38" i="42"/>
  <c r="BW46" i="42" l="1"/>
  <c r="BW82" i="42"/>
  <c r="BW65" i="42"/>
  <c r="BW83" i="42"/>
  <c r="BW47" i="42"/>
  <c r="BY49" i="54" l="1"/>
  <c r="BY37" i="54"/>
  <c r="BY115" i="47" l="1"/>
  <c r="BY15" i="42" l="1"/>
  <c r="BY20" i="42" s="1"/>
  <c r="BY14" i="42" l="1"/>
  <c r="BY56" i="42"/>
  <c r="BX64" i="42" l="1"/>
  <c r="BY74" i="42"/>
  <c r="BY57" i="42"/>
  <c r="BY39" i="42"/>
  <c r="BY75" i="42"/>
  <c r="BY38" i="42"/>
  <c r="BX65" i="42" l="1"/>
  <c r="BX46" i="42"/>
  <c r="BX82" i="42"/>
  <c r="BX83" i="42"/>
  <c r="BX47" i="42"/>
  <c r="BZ49" i="54" l="1"/>
  <c r="BZ37" i="54" l="1"/>
  <c r="BZ115" i="47" l="1"/>
  <c r="BZ15" i="42" l="1"/>
  <c r="BZ20" i="42" s="1"/>
  <c r="BZ14" i="42" l="1"/>
  <c r="BZ56" i="42"/>
  <c r="BZ74" i="42" l="1"/>
  <c r="BZ39" i="42"/>
  <c r="BZ57" i="42"/>
  <c r="BZ75" i="42"/>
  <c r="BZ38" i="42"/>
  <c r="BY64" i="42"/>
  <c r="BY82" i="42" l="1"/>
  <c r="BY65" i="42"/>
  <c r="BY47" i="42"/>
  <c r="BY83" i="42"/>
  <c r="BY46" i="42"/>
  <c r="CA49" i="54" l="1"/>
  <c r="CA37" i="54" l="1"/>
  <c r="CA115" i="47" l="1"/>
  <c r="CA15" i="42" l="1"/>
  <c r="CA20" i="42" s="1"/>
  <c r="CA56" i="42" l="1"/>
  <c r="CA14" i="42"/>
  <c r="CA39" i="42" l="1"/>
  <c r="CA74" i="42"/>
  <c r="CA57" i="42"/>
  <c r="CA75" i="42"/>
  <c r="CA38" i="42"/>
  <c r="BZ64" i="42"/>
  <c r="BZ46" i="42" l="1"/>
  <c r="BZ82" i="42"/>
  <c r="BZ47" i="42"/>
  <c r="BZ83" i="42"/>
  <c r="BZ65" i="42"/>
  <c r="CB49" i="54" l="1"/>
  <c r="CB37" i="54" l="1"/>
  <c r="CB115" i="47" l="1"/>
  <c r="CB15" i="42" l="1"/>
  <c r="CB20" i="42" s="1"/>
  <c r="CB14" i="42"/>
  <c r="CB56" i="42"/>
  <c r="CA64" i="42" l="1"/>
  <c r="CB39" i="42"/>
  <c r="CB57" i="42"/>
  <c r="CB38" i="42"/>
  <c r="CB75" i="42"/>
  <c r="CB74" i="42"/>
  <c r="CA82" i="42" l="1"/>
  <c r="CA83" i="42"/>
  <c r="CA46" i="42"/>
  <c r="CA65" i="42"/>
  <c r="CA47" i="42"/>
  <c r="CC49" i="54" l="1"/>
  <c r="CC37" i="54"/>
  <c r="CC115" i="47" l="1"/>
  <c r="CC15" i="42" l="1"/>
  <c r="CC20" i="42" s="1"/>
  <c r="CC56" i="42" l="1"/>
  <c r="CC14" i="42"/>
  <c r="CC38" i="42" l="1"/>
  <c r="CC74" i="42"/>
  <c r="CC75" i="42"/>
  <c r="CC57" i="42"/>
  <c r="CC39" i="42"/>
  <c r="CB64" i="42"/>
  <c r="CB82" i="42" l="1"/>
  <c r="CB46" i="42"/>
  <c r="CB47" i="42"/>
  <c r="CB65" i="42"/>
  <c r="CB83" i="42"/>
  <c r="CD49" i="54" l="1"/>
  <c r="CD37" i="54" l="1"/>
  <c r="CD115" i="47" l="1"/>
  <c r="CD15" i="42" l="1"/>
  <c r="CD20" i="42" s="1"/>
  <c r="CD14" i="42" l="1"/>
  <c r="CD56" i="42"/>
  <c r="CC64" i="42" l="1"/>
  <c r="CD75" i="42"/>
  <c r="CD57" i="42"/>
  <c r="CD74" i="42"/>
  <c r="CD38" i="42"/>
  <c r="CD39" i="42"/>
  <c r="CC47" i="42" l="1"/>
  <c r="CC46" i="42"/>
  <c r="CC82" i="42"/>
  <c r="CC65" i="42"/>
  <c r="CC83" i="42"/>
  <c r="CE49" i="54" l="1"/>
  <c r="CE37" i="54" l="1"/>
  <c r="CE115" i="47" l="1"/>
  <c r="CE15" i="42" l="1"/>
  <c r="CE20" i="42" s="1"/>
  <c r="CE14" i="42" l="1"/>
  <c r="CE56" i="42"/>
  <c r="CD64" i="42" l="1"/>
  <c r="CE57" i="42"/>
  <c r="CE75" i="42"/>
  <c r="CE74" i="42"/>
  <c r="CE38" i="42"/>
  <c r="CE39" i="42"/>
  <c r="CD46" i="42" l="1"/>
  <c r="CD65" i="42"/>
  <c r="CD47" i="42"/>
  <c r="CD82" i="42"/>
  <c r="CD83" i="42"/>
  <c r="CF49" i="54" l="1"/>
  <c r="CF37" i="54" l="1"/>
  <c r="CF115" i="47" l="1"/>
  <c r="CF15" i="42" l="1"/>
  <c r="CF20" i="42" s="1"/>
  <c r="CF14" i="42" l="1"/>
  <c r="CF56" i="42"/>
  <c r="CE64" i="42" l="1"/>
  <c r="CF38" i="42"/>
  <c r="CF75" i="42"/>
  <c r="CF39" i="42"/>
  <c r="CF57" i="42"/>
  <c r="CF74" i="42"/>
  <c r="CE65" i="42" l="1"/>
  <c r="CE47" i="42"/>
  <c r="CE83" i="42"/>
  <c r="CE82" i="42"/>
  <c r="CE46" i="42"/>
  <c r="CG49" i="54" l="1"/>
  <c r="CG37" i="54" l="1"/>
  <c r="CG115" i="47" l="1"/>
  <c r="CG15" i="42" l="1"/>
  <c r="CG20" i="42" s="1"/>
  <c r="CG56" i="42" l="1"/>
  <c r="CG14" i="42"/>
  <c r="CG57" i="42" l="1"/>
  <c r="CG74" i="42"/>
  <c r="CG75" i="42"/>
  <c r="CG39" i="42"/>
  <c r="CG38" i="42"/>
  <c r="CF64" i="42"/>
  <c r="CF65" i="42" l="1"/>
  <c r="CF82" i="42"/>
  <c r="CF46" i="42"/>
  <c r="CF47" i="42"/>
  <c r="CF83" i="42"/>
  <c r="CH49" i="54" l="1"/>
  <c r="CH37" i="54" l="1"/>
  <c r="CH115" i="47" l="1"/>
  <c r="CH15" i="42" l="1"/>
  <c r="CH20" i="42" s="1"/>
  <c r="CH14" i="42"/>
  <c r="CH56" i="42" l="1"/>
  <c r="CH75" i="42"/>
  <c r="CH39" i="42"/>
  <c r="CH74" i="42"/>
  <c r="CH38" i="42"/>
  <c r="CH57" i="42"/>
  <c r="CG64" i="42" l="1"/>
  <c r="CG47" i="42"/>
  <c r="CG83" i="42"/>
  <c r="CG65" i="42"/>
  <c r="CG46" i="42"/>
  <c r="CG82" i="42"/>
  <c r="CI37" i="54" l="1"/>
  <c r="CI49" i="54"/>
  <c r="CI115" i="47" l="1"/>
  <c r="CI15" i="42" l="1"/>
  <c r="CI20" i="42" s="1"/>
  <c r="CI56" i="42"/>
  <c r="CI14" i="42"/>
  <c r="CI39" i="42" l="1"/>
  <c r="CI57" i="42"/>
  <c r="CI38" i="42"/>
  <c r="CI74" i="42"/>
  <c r="CI75" i="42"/>
  <c r="CH64" i="42"/>
  <c r="CH65" i="42" l="1"/>
  <c r="CH47" i="42"/>
  <c r="CH83" i="42"/>
  <c r="CH82" i="42"/>
  <c r="CH46" i="42"/>
  <c r="CJ49" i="54" l="1"/>
  <c r="CJ37" i="54"/>
  <c r="CJ115" i="47" l="1"/>
  <c r="CJ15" i="42" l="1"/>
  <c r="CJ20" i="42" s="1"/>
  <c r="CJ14" i="42" l="1"/>
  <c r="CJ56" i="42"/>
  <c r="CI64" i="42" l="1"/>
  <c r="CJ74" i="42"/>
  <c r="CJ39" i="42"/>
  <c r="CJ38" i="42"/>
  <c r="CJ75" i="42"/>
  <c r="CJ57" i="42"/>
  <c r="CI83" i="42" l="1"/>
  <c r="CI65" i="42"/>
  <c r="CI46" i="42"/>
  <c r="CI47" i="42"/>
  <c r="CI82" i="42"/>
  <c r="CK49" i="54" l="1"/>
  <c r="CK37" i="54" l="1"/>
  <c r="CK115" i="47" l="1"/>
  <c r="CK15" i="42" l="1"/>
  <c r="CK20" i="42" s="1"/>
  <c r="CK56" i="42" l="1"/>
  <c r="CK14" i="42"/>
  <c r="CK74" i="42" l="1"/>
  <c r="CK39" i="42"/>
  <c r="CK38" i="42"/>
  <c r="CK57" i="42"/>
  <c r="CK75" i="42"/>
  <c r="CJ64" i="42"/>
  <c r="CJ83" i="42" l="1"/>
  <c r="CJ65" i="42"/>
  <c r="CJ46" i="42"/>
  <c r="CJ47" i="42"/>
  <c r="CJ82" i="42"/>
  <c r="CL49" i="54" l="1"/>
  <c r="CL37" i="54" l="1"/>
  <c r="CL115" i="47" l="1"/>
  <c r="CL15" i="42" l="1"/>
  <c r="CL20" i="42" s="1"/>
  <c r="CL56" i="42" l="1"/>
  <c r="CL14" i="42"/>
  <c r="CL39" i="42" l="1"/>
  <c r="CL57" i="42"/>
  <c r="CL74" i="42"/>
  <c r="CL75" i="42"/>
  <c r="CL38" i="42"/>
  <c r="CK64" i="42"/>
  <c r="CK47" i="42" l="1"/>
  <c r="CK46" i="42"/>
  <c r="CK65" i="42"/>
  <c r="CK83" i="42"/>
  <c r="CK82" i="42"/>
  <c r="CM49" i="54" l="1"/>
  <c r="CM37" i="54" l="1"/>
  <c r="CM115" i="47" l="1"/>
  <c r="CM15" i="42" l="1"/>
  <c r="CM20" i="42" s="1"/>
  <c r="CM56" i="42" l="1"/>
  <c r="CM14" i="42"/>
  <c r="CM57" i="42" l="1"/>
  <c r="CM74" i="42"/>
  <c r="CM39" i="42"/>
  <c r="CM38" i="42"/>
  <c r="CM75" i="42"/>
  <c r="CL64" i="42"/>
  <c r="CL65" i="42" l="1"/>
  <c r="CL82" i="42"/>
  <c r="CL83" i="42"/>
  <c r="CL46" i="42"/>
  <c r="CL47" i="42"/>
  <c r="CN37" i="54" l="1"/>
  <c r="CN49" i="54"/>
  <c r="CN115" i="47" l="1"/>
  <c r="CN15" i="42" l="1"/>
  <c r="CN20" i="42" s="1"/>
  <c r="CN14" i="42" l="1"/>
  <c r="CN56" i="42"/>
  <c r="CN75" i="42" l="1"/>
  <c r="CN39" i="42"/>
  <c r="CN38" i="42"/>
  <c r="CN57" i="42"/>
  <c r="CN74" i="42"/>
  <c r="CM64" i="42"/>
  <c r="CM82" i="42" l="1"/>
  <c r="CM47" i="42"/>
  <c r="CM46" i="42"/>
  <c r="CM83" i="42"/>
  <c r="CM65" i="42"/>
  <c r="CO37" i="54" l="1"/>
  <c r="CO49" i="54"/>
  <c r="CO115" i="47" l="1"/>
  <c r="CO15" i="42" l="1"/>
  <c r="CO20" i="42" s="1"/>
  <c r="CO56" i="42" l="1"/>
  <c r="CO14" i="42"/>
  <c r="CO39" i="42" l="1"/>
  <c r="CO75" i="42"/>
  <c r="CO74" i="42"/>
  <c r="CO38" i="42"/>
  <c r="CO57" i="42"/>
  <c r="CN64" i="42"/>
  <c r="CN47" i="42" l="1"/>
  <c r="CN83" i="42"/>
  <c r="CN65" i="42"/>
  <c r="CN46" i="42"/>
  <c r="CN82" i="42"/>
  <c r="CP37" i="54" l="1"/>
  <c r="CP49" i="54"/>
  <c r="CP115" i="47" l="1"/>
  <c r="CP15" i="42" l="1"/>
  <c r="CP20" i="42" s="1"/>
  <c r="CP56" i="42" l="1"/>
  <c r="CP14" i="42"/>
  <c r="CP38" i="42" l="1"/>
  <c r="CP75" i="42"/>
  <c r="CP39" i="42"/>
  <c r="CP74" i="42"/>
  <c r="CP57" i="42"/>
  <c r="CO64" i="42"/>
  <c r="CO83" i="42" l="1"/>
  <c r="CO46" i="42"/>
  <c r="CO65" i="42"/>
  <c r="CO82" i="42"/>
  <c r="CO47" i="42"/>
  <c r="CQ49" i="54" l="1"/>
  <c r="CQ37" i="54" l="1"/>
  <c r="CQ115" i="47" l="1"/>
  <c r="CQ15" i="42" l="1"/>
  <c r="CQ20" i="42" s="1"/>
  <c r="CQ56" i="42" l="1"/>
  <c r="CQ14" i="42"/>
  <c r="CQ74" i="42" l="1"/>
  <c r="CQ75" i="42"/>
  <c r="CQ39" i="42"/>
  <c r="CQ57" i="42"/>
  <c r="CQ38" i="42"/>
  <c r="CP64" i="42"/>
  <c r="CP83" i="42" l="1"/>
  <c r="CP82" i="42"/>
  <c r="CP46" i="42"/>
  <c r="CP65" i="42"/>
  <c r="CP47" i="42"/>
  <c r="CR49" i="54" l="1"/>
  <c r="CR37" i="54"/>
  <c r="CR115" i="47" l="1"/>
  <c r="CR15" i="42" l="1"/>
  <c r="CR20" i="42" s="1"/>
  <c r="CR14" i="42" l="1"/>
  <c r="CR56" i="42"/>
  <c r="CQ64" i="42" l="1"/>
  <c r="CR75" i="42"/>
  <c r="CR74" i="42"/>
  <c r="CR38" i="42"/>
  <c r="CR39" i="42"/>
  <c r="CR57" i="42"/>
  <c r="CQ47" i="42" l="1"/>
  <c r="CQ65" i="42"/>
  <c r="CQ46" i="42"/>
  <c r="CQ82" i="42"/>
  <c r="CQ83" i="42"/>
  <c r="CS49" i="54" l="1"/>
  <c r="CS37" i="54" l="1"/>
  <c r="CS115" i="47" l="1"/>
  <c r="CS15" i="42" l="1"/>
  <c r="CS20" i="42" s="1"/>
  <c r="CS56" i="42"/>
  <c r="CS14" i="42" l="1"/>
  <c r="CS75" i="42" s="1"/>
  <c r="CR64" i="42"/>
  <c r="CS39" i="42" l="1"/>
  <c r="CR47" i="42" s="1"/>
  <c r="CS57" i="42"/>
  <c r="CR65" i="42" s="1"/>
  <c r="CS74" i="42"/>
  <c r="CS38" i="42"/>
  <c r="CR46" i="42" s="1"/>
  <c r="CR83" i="42"/>
  <c r="CR82" i="42" l="1"/>
  <c r="CT49" i="54" l="1"/>
  <c r="CT37" i="54" l="1"/>
  <c r="CT115" i="47" l="1"/>
  <c r="CT15" i="42" l="1"/>
  <c r="CT20" i="42" s="1"/>
  <c r="CT56" i="42" l="1"/>
  <c r="CT14" i="42"/>
  <c r="CT75" i="42" l="1"/>
  <c r="CT39" i="42"/>
  <c r="CT38" i="42"/>
  <c r="CT57" i="42"/>
  <c r="CT74" i="42"/>
  <c r="CS64" i="42"/>
  <c r="CS82" i="42" l="1"/>
  <c r="CS65" i="42"/>
  <c r="CS46" i="42"/>
  <c r="CS47" i="42"/>
  <c r="CS83" i="42"/>
  <c r="CU37" i="54" l="1"/>
  <c r="CU49" i="54"/>
  <c r="CU115" i="47" l="1"/>
  <c r="CU15" i="42" l="1"/>
  <c r="CU20" i="42" s="1"/>
  <c r="CU14" i="42" l="1"/>
  <c r="CU56" i="42"/>
  <c r="CT64" i="42" l="1"/>
  <c r="CU75" i="42"/>
  <c r="CU74" i="42"/>
  <c r="CU57" i="42"/>
  <c r="CU39" i="42"/>
  <c r="CU38" i="42"/>
  <c r="CT46" i="42" l="1"/>
  <c r="CT47" i="42"/>
  <c r="CT83" i="42"/>
  <c r="CT65" i="42"/>
  <c r="CT82" i="42"/>
  <c r="CV49" i="54" l="1"/>
  <c r="CV37" i="54" l="1"/>
  <c r="CV115" i="47" l="1"/>
  <c r="CV15" i="42" l="1"/>
  <c r="CV20" i="42" s="1"/>
  <c r="CV14" i="42" l="1"/>
  <c r="CV56" i="42"/>
  <c r="CU64" i="42" l="1"/>
  <c r="CV57" i="42"/>
  <c r="CV74" i="42"/>
  <c r="CV75" i="42"/>
  <c r="CV39" i="42"/>
  <c r="CV38" i="42"/>
  <c r="CU46" i="42" l="1"/>
  <c r="CU47" i="42"/>
  <c r="CU83" i="42"/>
  <c r="CU82" i="42"/>
  <c r="CU65" i="42"/>
  <c r="CW49" i="54" l="1"/>
  <c r="CW37" i="54"/>
  <c r="CW115" i="47" l="1"/>
  <c r="CW15" i="42" l="1"/>
  <c r="CW20" i="42" s="1"/>
  <c r="CW14" i="42" l="1"/>
  <c r="CW56" i="42" l="1"/>
  <c r="CV64" i="42" s="1"/>
  <c r="CW38" i="42"/>
  <c r="CW39" i="42"/>
  <c r="CW75" i="42"/>
  <c r="CW74" i="42"/>
  <c r="CW57" i="42"/>
  <c r="CV82" i="42" l="1"/>
  <c r="CV83" i="42"/>
  <c r="CV65" i="42"/>
  <c r="CV47" i="42"/>
  <c r="CV46" i="42"/>
  <c r="CX49" i="54" l="1"/>
  <c r="CX37" i="54" l="1"/>
  <c r="CX115" i="47" l="1"/>
  <c r="CX15" i="42" l="1"/>
  <c r="CX20" i="42" s="1"/>
  <c r="CX56" i="42" l="1"/>
  <c r="CX14" i="42" l="1"/>
  <c r="CX74" i="42" s="1"/>
  <c r="CW64" i="42"/>
  <c r="CX75" i="42" l="1"/>
  <c r="CW83" i="42" s="1"/>
  <c r="CX38" i="42"/>
  <c r="CW46" i="42" s="1"/>
  <c r="CX57" i="42"/>
  <c r="CW65" i="42" s="1"/>
  <c r="CX39" i="42"/>
  <c r="CW47" i="42" s="1"/>
  <c r="CW82" i="42"/>
  <c r="CY49" i="54" l="1"/>
  <c r="CY37" i="54" l="1"/>
  <c r="CY115" i="47" l="1"/>
  <c r="CY15" i="42" l="1"/>
  <c r="CY20" i="42" s="1"/>
  <c r="CY14" i="42" l="1"/>
  <c r="CY56" i="42"/>
  <c r="CX64" i="42" l="1"/>
  <c r="CY74" i="42"/>
  <c r="CY75" i="42"/>
  <c r="CY57" i="42"/>
  <c r="CY38" i="42"/>
  <c r="CY39" i="42"/>
  <c r="CX46" i="42" l="1"/>
  <c r="CX65" i="42"/>
  <c r="CX47" i="42"/>
  <c r="CX83" i="42"/>
  <c r="CX82" i="42"/>
  <c r="CZ49" i="54" l="1"/>
  <c r="CZ37" i="54"/>
  <c r="CZ115" i="47" l="1"/>
  <c r="CZ15" i="42" l="1"/>
  <c r="CZ20" i="42" s="1"/>
  <c r="CZ14" i="42" l="1"/>
  <c r="CZ56" i="42"/>
  <c r="CY64" i="42" l="1"/>
  <c r="CZ74" i="42"/>
  <c r="CZ38" i="42"/>
  <c r="CZ39" i="42"/>
  <c r="CZ57" i="42"/>
  <c r="CZ75" i="42"/>
  <c r="CY65" i="42" l="1"/>
  <c r="CY47" i="42"/>
  <c r="CY82" i="42"/>
  <c r="CY83" i="42"/>
  <c r="CY46" i="42"/>
  <c r="DA49" i="54" l="1"/>
  <c r="DA37" i="54" l="1"/>
  <c r="DA115" i="47" l="1"/>
  <c r="DA15" i="42" l="1"/>
  <c r="DA20" i="42" s="1"/>
  <c r="DA56" i="42" l="1"/>
  <c r="DA14" i="42" l="1"/>
  <c r="DA74" i="42" s="1"/>
  <c r="CZ64" i="42"/>
  <c r="DA57" i="42" l="1"/>
  <c r="DA39" i="42"/>
  <c r="CZ47" i="42" s="1"/>
  <c r="DA38" i="42"/>
  <c r="CZ46" i="42" s="1"/>
  <c r="DA75" i="42"/>
  <c r="CZ83" i="42" s="1"/>
  <c r="CZ65" i="42"/>
  <c r="CZ82" i="42"/>
  <c r="DB49" i="54" l="1"/>
  <c r="DB37" i="54"/>
  <c r="DB115" i="47" l="1"/>
  <c r="DB15" i="42" l="1"/>
  <c r="DB20" i="42" s="1"/>
  <c r="DB14" i="42" l="1"/>
  <c r="DB56" i="42"/>
  <c r="DA64" i="42" l="1"/>
  <c r="DB57" i="42"/>
  <c r="DB74" i="42"/>
  <c r="DB39" i="42"/>
  <c r="DB75" i="42"/>
  <c r="DB38" i="42"/>
  <c r="DA47" i="42" l="1"/>
  <c r="DA46" i="42"/>
  <c r="DA83" i="42"/>
  <c r="DA82" i="42"/>
  <c r="DA65" i="42"/>
  <c r="DC49" i="54" l="1"/>
  <c r="DC37" i="54" l="1"/>
  <c r="DC115" i="47" l="1"/>
  <c r="DC15" i="42" l="1"/>
  <c r="DC20" i="42" s="1"/>
  <c r="DC14" i="42" l="1"/>
  <c r="DC56" i="42" l="1"/>
  <c r="DC57" i="42"/>
  <c r="DC38" i="42"/>
  <c r="DC74" i="42"/>
  <c r="DC39" i="42"/>
  <c r="DC75" i="42"/>
  <c r="DB64" i="42" l="1"/>
  <c r="DB83" i="42"/>
  <c r="DB47" i="42"/>
  <c r="DB82" i="42"/>
  <c r="DB46" i="42"/>
  <c r="DB65" i="42"/>
  <c r="DD49" i="54" l="1"/>
  <c r="DD37" i="54" l="1"/>
  <c r="DD115" i="47" l="1"/>
  <c r="DD15" i="42" l="1"/>
  <c r="DD20" i="42" s="1"/>
  <c r="DD56" i="42" l="1"/>
  <c r="DD14" i="42" l="1"/>
  <c r="DD74" i="42" s="1"/>
  <c r="DC64" i="42"/>
  <c r="DD39" i="42" l="1"/>
  <c r="DC47" i="42" s="1"/>
  <c r="DD57" i="42"/>
  <c r="DD75" i="42"/>
  <c r="DC83" i="42" s="1"/>
  <c r="DD38" i="42"/>
  <c r="DC65" i="42"/>
  <c r="DC82" i="42"/>
  <c r="DC46" i="42" l="1"/>
  <c r="DE49" i="54" l="1"/>
  <c r="DE37" i="54" l="1"/>
  <c r="DE115" i="47" l="1"/>
  <c r="DE56" i="42" l="1"/>
  <c r="DE15" i="42"/>
  <c r="DE20" i="42" s="1"/>
  <c r="DE14" i="42" l="1"/>
  <c r="DE57" i="42" s="1"/>
  <c r="DD64" i="42"/>
  <c r="DE74" i="42" l="1"/>
  <c r="DE39" i="42"/>
  <c r="DD47" i="42" s="1"/>
  <c r="DE38" i="42"/>
  <c r="DD46" i="42" s="1"/>
  <c r="DE75" i="42"/>
  <c r="DD83" i="42" s="1"/>
  <c r="DD65" i="42"/>
  <c r="DD82" i="42" l="1"/>
  <c r="DF37" i="54" l="1"/>
  <c r="DF49" i="54"/>
  <c r="DF115" i="47" l="1"/>
  <c r="DF15" i="42" l="1"/>
  <c r="DF20" i="42" s="1"/>
  <c r="DF14" i="42" l="1"/>
  <c r="DF56" i="42"/>
  <c r="DE64" i="42" l="1"/>
  <c r="DF57" i="42"/>
  <c r="DF38" i="42"/>
  <c r="DF75" i="42"/>
  <c r="DF74" i="42"/>
  <c r="DF39" i="42"/>
  <c r="DE82" i="42" l="1"/>
  <c r="DE47" i="42"/>
  <c r="DE83" i="42"/>
  <c r="DE46" i="42"/>
  <c r="DE65" i="42"/>
  <c r="DG49" i="54" l="1"/>
  <c r="DG37" i="54"/>
  <c r="DG115" i="47" l="1"/>
  <c r="DG15" i="42" l="1"/>
  <c r="DG20" i="42" s="1"/>
  <c r="DG56" i="42" l="1"/>
  <c r="DG14" i="42"/>
  <c r="DG57" i="42" l="1"/>
  <c r="DG38" i="42"/>
  <c r="DG75" i="42"/>
  <c r="DG39" i="42"/>
  <c r="DG74" i="42"/>
  <c r="DF64" i="42"/>
  <c r="DF46" i="42" l="1"/>
  <c r="DF47" i="42"/>
  <c r="DF65" i="42"/>
  <c r="DF82" i="42"/>
  <c r="DF83" i="42"/>
  <c r="DH49" i="54" l="1"/>
  <c r="DH37" i="54" l="1"/>
  <c r="DH115" i="47" l="1"/>
  <c r="DH15" i="42" l="1"/>
  <c r="DH20" i="42" s="1"/>
  <c r="DH56" i="42" l="1"/>
  <c r="DH14" i="42"/>
  <c r="DH75" i="42" l="1"/>
  <c r="DH38" i="42"/>
  <c r="DH74" i="42"/>
  <c r="DH57" i="42"/>
  <c r="DH39" i="42"/>
  <c r="DG64" i="42"/>
  <c r="DG46" i="42" l="1"/>
  <c r="DG83" i="42"/>
  <c r="DG47" i="42"/>
  <c r="DG65" i="42"/>
  <c r="DG82" i="42"/>
  <c r="DI37" i="54" l="1"/>
  <c r="DI49" i="54"/>
  <c r="DI115" i="47" l="1"/>
  <c r="DI15" i="42" l="1"/>
  <c r="DI20" i="42" s="1"/>
  <c r="DI56" i="42" l="1"/>
  <c r="DI14" i="42"/>
  <c r="DH64" i="42" l="1"/>
  <c r="DI39" i="42"/>
  <c r="DI74" i="42"/>
  <c r="DI38" i="42"/>
  <c r="DI57" i="42"/>
  <c r="DI75" i="42"/>
  <c r="DH83" i="42" l="1"/>
  <c r="DH46" i="42"/>
  <c r="DH65" i="42"/>
  <c r="DH82" i="42"/>
  <c r="DH47" i="42"/>
  <c r="DJ49" i="54" l="1"/>
  <c r="DJ37" i="54" l="1"/>
  <c r="DJ115" i="47" l="1"/>
  <c r="DJ15" i="42" l="1"/>
  <c r="DJ20" i="42" s="1"/>
  <c r="DJ14" i="42" l="1"/>
  <c r="DJ56" i="42"/>
  <c r="DJ74" i="42" l="1"/>
  <c r="DJ57" i="42"/>
  <c r="DJ39" i="42"/>
  <c r="DJ38" i="42"/>
  <c r="DJ75" i="42"/>
  <c r="DI64" i="42"/>
  <c r="DI46" i="42" l="1"/>
  <c r="DI47" i="42"/>
  <c r="DI83" i="42"/>
  <c r="DI65" i="42"/>
  <c r="DI82" i="42"/>
  <c r="DK49" i="54" l="1"/>
  <c r="DK37" i="54" l="1"/>
  <c r="DK115" i="47" l="1"/>
  <c r="DK15" i="42" l="1"/>
  <c r="DK20" i="42" s="1"/>
  <c r="DK56" i="42" l="1"/>
  <c r="DK14" i="42"/>
  <c r="DK38" i="42" l="1"/>
  <c r="DK74" i="42"/>
  <c r="DK75" i="42"/>
  <c r="DK39" i="42"/>
  <c r="DK57" i="42"/>
  <c r="DJ64" i="42"/>
  <c r="DJ46" i="42" l="1"/>
  <c r="DJ65" i="42"/>
  <c r="DJ82" i="42"/>
  <c r="DJ47" i="42"/>
  <c r="DJ83" i="42"/>
  <c r="DL49" i="54" l="1"/>
  <c r="DL37" i="54" l="1"/>
  <c r="DL115" i="47" l="1"/>
  <c r="DL15" i="42" l="1"/>
  <c r="DL20" i="42" s="1"/>
  <c r="DL14" i="42" l="1"/>
  <c r="DL56" i="42" l="1"/>
  <c r="DL57" i="42"/>
  <c r="DL75" i="42"/>
  <c r="DL74" i="42"/>
  <c r="DL39" i="42"/>
  <c r="DL38" i="42"/>
  <c r="DK64" i="42" l="1"/>
  <c r="DK83" i="42"/>
  <c r="DK65" i="42"/>
  <c r="DK46" i="42"/>
  <c r="DK47" i="42"/>
  <c r="DK82" i="42"/>
  <c r="DM49" i="54" l="1"/>
  <c r="DM37" i="54" l="1"/>
  <c r="DM115" i="47" l="1"/>
  <c r="DM15" i="42" l="1"/>
  <c r="DM20" i="42" s="1"/>
  <c r="DM14" i="42" l="1"/>
  <c r="DM56" i="42" l="1"/>
  <c r="DM75" i="42"/>
  <c r="DM39" i="42"/>
  <c r="DM38" i="42"/>
  <c r="DM74" i="42"/>
  <c r="DM57" i="42"/>
  <c r="DL64" i="42" l="1"/>
  <c r="DL82" i="42"/>
  <c r="DL65" i="42"/>
  <c r="DL46" i="42"/>
  <c r="DL47" i="42"/>
  <c r="DL83" i="42"/>
  <c r="DN37" i="54" l="1"/>
  <c r="DN49" i="54"/>
  <c r="DN115" i="47" l="1"/>
  <c r="DN15" i="42" l="1"/>
  <c r="DN20" i="42" s="1"/>
  <c r="DN56" i="42" l="1"/>
  <c r="DN14" i="42"/>
  <c r="DN38" i="42" l="1"/>
  <c r="DN57" i="42"/>
  <c r="DN74" i="42"/>
  <c r="DN39" i="42"/>
  <c r="DN75" i="42"/>
  <c r="DM64" i="42"/>
  <c r="DM83" i="42" l="1"/>
  <c r="DM65" i="42"/>
  <c r="DM46" i="42"/>
  <c r="DM47" i="42"/>
  <c r="DM82" i="42"/>
  <c r="DO37" i="54" l="1"/>
  <c r="DO49" i="54"/>
  <c r="DO115" i="47" l="1"/>
  <c r="DO15" i="42" l="1"/>
  <c r="DO20" i="42" s="1"/>
  <c r="DO14" i="42" l="1"/>
  <c r="DO56" i="42"/>
  <c r="DN64" i="42" l="1"/>
  <c r="DO75" i="42"/>
  <c r="DO57" i="42"/>
  <c r="DO74" i="42"/>
  <c r="DO38" i="42"/>
  <c r="DO39" i="42"/>
  <c r="DN46" i="42" l="1"/>
  <c r="DN47" i="42"/>
  <c r="DN82" i="42"/>
  <c r="DN65" i="42"/>
  <c r="DN83" i="42"/>
  <c r="DP49" i="54" l="1"/>
  <c r="DP37" i="54" l="1"/>
  <c r="DP115" i="47" l="1"/>
  <c r="DP15" i="42" l="1"/>
  <c r="DP20" i="42" s="1"/>
  <c r="DP14" i="42" l="1"/>
  <c r="DP56" i="42"/>
  <c r="DO64" i="42" l="1"/>
  <c r="DP75" i="42"/>
  <c r="DP38" i="42"/>
  <c r="DP74" i="42"/>
  <c r="DP39" i="42"/>
  <c r="DP57" i="42"/>
  <c r="DO47" i="42" l="1"/>
  <c r="DO83" i="42"/>
  <c r="DO65" i="42"/>
  <c r="DO82" i="42"/>
  <c r="DO46" i="42"/>
  <c r="DQ49" i="54" l="1"/>
  <c r="DQ37" i="54" l="1"/>
  <c r="DQ115" i="47" l="1"/>
  <c r="DQ15" i="42" l="1"/>
  <c r="DQ20" i="42" s="1"/>
  <c r="DQ56" i="42" l="1"/>
  <c r="DQ14" i="42"/>
  <c r="DQ75" i="42" l="1"/>
  <c r="DQ57" i="42"/>
  <c r="DQ74" i="42"/>
  <c r="DQ39" i="42"/>
  <c r="DQ38" i="42"/>
  <c r="DP64" i="42"/>
  <c r="DP65" i="42" l="1"/>
  <c r="DP83" i="42"/>
  <c r="DP46" i="42"/>
  <c r="DP47" i="42"/>
  <c r="DP82" i="42"/>
  <c r="DR49" i="54" l="1"/>
  <c r="DR37" i="54" l="1"/>
  <c r="DR115" i="47" l="1"/>
  <c r="DR15" i="42" l="1"/>
  <c r="DR20" i="42" s="1"/>
  <c r="DR56" i="42" l="1"/>
  <c r="DR14" i="42"/>
  <c r="DR57" i="42" l="1"/>
  <c r="DR74" i="42"/>
  <c r="DR39" i="42"/>
  <c r="DR38" i="42"/>
  <c r="DR75" i="42"/>
  <c r="DQ64" i="42"/>
  <c r="DQ65" i="42" l="1"/>
  <c r="DQ82" i="42"/>
  <c r="DQ83" i="42"/>
  <c r="DQ46" i="42"/>
  <c r="DQ47" i="42"/>
  <c r="DS49" i="54" l="1"/>
  <c r="DS37" i="54" l="1"/>
  <c r="DS115" i="47" l="1"/>
  <c r="DS15" i="42" l="1"/>
  <c r="DS20" i="42" s="1"/>
  <c r="DS56" i="42" l="1"/>
  <c r="DS14" i="42"/>
  <c r="DS57" i="42" l="1"/>
  <c r="DS38" i="42"/>
  <c r="DS75" i="42"/>
  <c r="DS74" i="42"/>
  <c r="DS39" i="42"/>
  <c r="DR64" i="42"/>
  <c r="DR46" i="42" l="1"/>
  <c r="DR47" i="42"/>
  <c r="DR82" i="42"/>
  <c r="DR65" i="42"/>
  <c r="DR83" i="42"/>
  <c r="DT49" i="54" l="1"/>
  <c r="DT37" i="54" l="1"/>
  <c r="DT115" i="47" l="1"/>
  <c r="DT15" i="42" l="1"/>
  <c r="DT20" i="42" s="1"/>
  <c r="DT56" i="42" l="1"/>
  <c r="DT14" i="42" l="1"/>
  <c r="DT74" i="42" s="1"/>
  <c r="DS64" i="42"/>
  <c r="DT38" i="42" l="1"/>
  <c r="DT75" i="42"/>
  <c r="DS83" i="42" s="1"/>
  <c r="DT57" i="42"/>
  <c r="DS65" i="42" s="1"/>
  <c r="DT39" i="42"/>
  <c r="DS47" i="42" s="1"/>
  <c r="DS82" i="42"/>
  <c r="DS46" i="42" l="1"/>
  <c r="DU49" i="54" l="1"/>
  <c r="DU37" i="54"/>
  <c r="DU115" i="47" l="1"/>
  <c r="DU15" i="42" l="1"/>
  <c r="DU20" i="42" s="1"/>
  <c r="DU14" i="42" l="1"/>
  <c r="DU56" i="42"/>
  <c r="DT64" i="42" l="1"/>
  <c r="DU74" i="42"/>
  <c r="DU75" i="42"/>
  <c r="DU38" i="42"/>
  <c r="DU39" i="42"/>
  <c r="DU57" i="42"/>
  <c r="DT65" i="42" l="1"/>
  <c r="DT47" i="42"/>
  <c r="DT46" i="42"/>
  <c r="DT83" i="42"/>
  <c r="DT82" i="42"/>
  <c r="DV49" i="54" l="1"/>
  <c r="DV37" i="54" l="1"/>
  <c r="DV115" i="47" l="1"/>
  <c r="DV15" i="42" l="1"/>
  <c r="DV20" i="42" s="1"/>
  <c r="DV14" i="42" l="1"/>
  <c r="DV56" i="42" l="1"/>
  <c r="DV39" i="42"/>
  <c r="DV57" i="42"/>
  <c r="DV75" i="42"/>
  <c r="DV38" i="42"/>
  <c r="DV74" i="42"/>
  <c r="DU64" i="42" l="1"/>
  <c r="DU82" i="42"/>
  <c r="DU83" i="42"/>
  <c r="DU46" i="42"/>
  <c r="DU65" i="42"/>
  <c r="DU47" i="42"/>
  <c r="DW49" i="54" l="1"/>
  <c r="DW37" i="54" l="1"/>
  <c r="DW115" i="47" l="1"/>
  <c r="DW15" i="42" l="1"/>
  <c r="DW20" i="42" s="1"/>
  <c r="DW56" i="42" l="1"/>
  <c r="DW14" i="42"/>
  <c r="DW57" i="42" l="1"/>
  <c r="DW74" i="42"/>
  <c r="DW38" i="42"/>
  <c r="DW39" i="42"/>
  <c r="DW75" i="42"/>
  <c r="DW64" i="42"/>
  <c r="DV64" i="42"/>
  <c r="DW47" i="42" l="1"/>
  <c r="DV47" i="42"/>
  <c r="DW46" i="42"/>
  <c r="DV46" i="42"/>
  <c r="DW82" i="42"/>
  <c r="DV82" i="42"/>
  <c r="DW83" i="42"/>
  <c r="DV83" i="42"/>
  <c r="DW65" i="42"/>
  <c r="DV65" i="42"/>
  <c r="AR46" i="60" l="1"/>
  <c r="AR45" i="60" s="1"/>
  <c r="AR40" i="60"/>
  <c r="AR39" i="60" s="1"/>
  <c r="AR52" i="60"/>
  <c r="AR53" i="60"/>
  <c r="AR57" i="60"/>
  <c r="AR56" i="60" s="1"/>
  <c r="AR68" i="60"/>
  <c r="AR67" i="60" s="1"/>
  <c r="AR73" i="60"/>
  <c r="AR72" i="60" s="1"/>
  <c r="AR78" i="60"/>
  <c r="AR77" i="60" s="1"/>
  <c r="AR102" i="60"/>
  <c r="AR108" i="60"/>
  <c r="AS78" i="60"/>
  <c r="AS77" i="60" s="1"/>
  <c r="AR101" i="60" l="1"/>
  <c r="AS73" i="60"/>
  <c r="AS72" i="60" s="1"/>
  <c r="AS46" i="60"/>
  <c r="AS45" i="60" s="1"/>
  <c r="AS102" i="60"/>
  <c r="AS68" i="60"/>
  <c r="AS67" i="60" s="1"/>
  <c r="AS52" i="60"/>
  <c r="AR51" i="60"/>
  <c r="AS53" i="60"/>
  <c r="AS57" i="60"/>
  <c r="AS56" i="60" s="1"/>
  <c r="AS108" i="60"/>
  <c r="AS40" i="60"/>
  <c r="AS39" i="60" s="1"/>
  <c r="AR35" i="60"/>
  <c r="AR283" i="60" s="1"/>
  <c r="AR281" i="60" s="1"/>
  <c r="AR297" i="60" s="1"/>
  <c r="AT53" i="60" l="1"/>
  <c r="AT73" i="60"/>
  <c r="AT72" i="60" s="1"/>
  <c r="AS51" i="60"/>
  <c r="AT68" i="60"/>
  <c r="AT67" i="60" s="1"/>
  <c r="AT57" i="60"/>
  <c r="AT56" i="60" s="1"/>
  <c r="AT78" i="60"/>
  <c r="AT77" i="60" s="1"/>
  <c r="AT52" i="60"/>
  <c r="AT51" i="60" s="1"/>
  <c r="AS101" i="60"/>
  <c r="AS35" i="60" s="1"/>
  <c r="AS283" i="60" s="1"/>
  <c r="AS281" i="60" s="1"/>
  <c r="AS297" i="60" s="1"/>
  <c r="AT102" i="60"/>
  <c r="AT108" i="60"/>
  <c r="AT40" i="60"/>
  <c r="AT39" i="60" s="1"/>
  <c r="AT46" i="60"/>
  <c r="AT45" i="60" s="1"/>
  <c r="AU53" i="60" l="1"/>
  <c r="AU73" i="60"/>
  <c r="AU72" i="60" s="1"/>
  <c r="AU57" i="60"/>
  <c r="AU56" i="60" s="1"/>
  <c r="AU102" i="60"/>
  <c r="AU108" i="60"/>
  <c r="AU40" i="60"/>
  <c r="AU39" i="60" s="1"/>
  <c r="AT101" i="60"/>
  <c r="AT35" i="60" s="1"/>
  <c r="AT283" i="60" s="1"/>
  <c r="AT281" i="60" s="1"/>
  <c r="AT297" i="60" s="1"/>
  <c r="AU52" i="60"/>
  <c r="AU51" i="60" s="1"/>
  <c r="AU46" i="60"/>
  <c r="AU45" i="60" s="1"/>
  <c r="AU68" i="60"/>
  <c r="AU67" i="60" s="1"/>
  <c r="AU78" i="60"/>
  <c r="AU77" i="60" s="1"/>
  <c r="AV78" i="60" l="1"/>
  <c r="AV77" i="60" s="1"/>
  <c r="AV52" i="60"/>
  <c r="AV102" i="60"/>
  <c r="AV53" i="60"/>
  <c r="AV40" i="60"/>
  <c r="AV39" i="60" s="1"/>
  <c r="AV46" i="60"/>
  <c r="AV45" i="60" s="1"/>
  <c r="AV73" i="60"/>
  <c r="AV72" i="60" s="1"/>
  <c r="AU101" i="60"/>
  <c r="AU35" i="60" s="1"/>
  <c r="AU283" i="60" s="1"/>
  <c r="AU281" i="60" s="1"/>
  <c r="AU297" i="60" s="1"/>
  <c r="AV51" i="60" l="1"/>
  <c r="AE108" i="60" l="1"/>
  <c r="O78" i="60"/>
  <c r="O77" i="60" s="1"/>
  <c r="AA108" i="60"/>
  <c r="M40" i="60"/>
  <c r="M39" i="60" s="1"/>
  <c r="M52" i="60"/>
  <c r="M102" i="60"/>
  <c r="S40" i="60"/>
  <c r="S39" i="60" s="1"/>
  <c r="BV108" i="60"/>
  <c r="CS78" i="60"/>
  <c r="CS77" i="60" s="1"/>
  <c r="AM57" i="60"/>
  <c r="AM56" i="60" s="1"/>
  <c r="DM78" i="60"/>
  <c r="DM77" i="60" s="1"/>
  <c r="BA102" i="60"/>
  <c r="Y52" i="60"/>
  <c r="DK78" i="60"/>
  <c r="DK77" i="60" s="1"/>
  <c r="X68" i="60"/>
  <c r="X67" i="60" s="1"/>
  <c r="BB57" i="60"/>
  <c r="BB56" i="60" s="1"/>
  <c r="BO102" i="60"/>
  <c r="BI102" i="60"/>
  <c r="CQ108" i="60"/>
  <c r="BW108" i="60"/>
  <c r="AC46" i="60"/>
  <c r="AC45" i="60" s="1"/>
  <c r="BF68" i="60"/>
  <c r="BF67" i="60" s="1"/>
  <c r="BT57" i="60"/>
  <c r="BT56" i="60" s="1"/>
  <c r="CU68" i="60"/>
  <c r="CU67" i="60" s="1"/>
  <c r="Y40" i="60"/>
  <c r="Y39" i="60" s="1"/>
  <c r="AD52" i="60"/>
  <c r="BO57" i="60"/>
  <c r="BO56" i="60" s="1"/>
  <c r="T108" i="60"/>
  <c r="AG78" i="60"/>
  <c r="AG77" i="60" s="1"/>
  <c r="AW68" i="60"/>
  <c r="AW67" i="60" s="1"/>
  <c r="R40" i="60"/>
  <c r="R39" i="60" s="1"/>
  <c r="S78" i="60"/>
  <c r="S77" i="60" s="1"/>
  <c r="CJ108" i="60"/>
  <c r="X108" i="60"/>
  <c r="AY57" i="60"/>
  <c r="AY56" i="60" s="1"/>
  <c r="BE68" i="60"/>
  <c r="BE67" i="60" s="1"/>
  <c r="BH68" i="60"/>
  <c r="BH67" i="60" s="1"/>
  <c r="BZ68" i="60"/>
  <c r="BZ67" i="60" s="1"/>
  <c r="CO78" i="60"/>
  <c r="CO77" i="60" s="1"/>
  <c r="BI108" i="60"/>
  <c r="BU68" i="60"/>
  <c r="BU67" i="60" s="1"/>
  <c r="X52" i="60"/>
  <c r="W46" i="60"/>
  <c r="W45" i="60" s="1"/>
  <c r="CQ102" i="60"/>
  <c r="CQ101" i="60" s="1"/>
  <c r="AH57" i="60"/>
  <c r="AH56" i="60" s="1"/>
  <c r="DC102" i="60"/>
  <c r="BQ57" i="60"/>
  <c r="BQ56" i="60" s="1"/>
  <c r="Y78" i="60"/>
  <c r="Y77" i="60" s="1"/>
  <c r="AJ68" i="60"/>
  <c r="AJ67" i="60" s="1"/>
  <c r="AZ68" i="60"/>
  <c r="AZ67" i="60" s="1"/>
  <c r="DA78" i="60"/>
  <c r="DA77" i="60" s="1"/>
  <c r="AH108" i="60"/>
  <c r="AC52" i="60"/>
  <c r="DI102" i="60"/>
  <c r="AA68" i="60"/>
  <c r="AA67" i="60" s="1"/>
  <c r="AW108" i="60"/>
  <c r="M68" i="60"/>
  <c r="M67" i="60" s="1"/>
  <c r="AL52" i="60"/>
  <c r="J108" i="60"/>
  <c r="Y68" i="60"/>
  <c r="Y67" i="60" s="1"/>
  <c r="BB108" i="60"/>
  <c r="DD108" i="60"/>
  <c r="BR108" i="60"/>
  <c r="CJ68" i="60"/>
  <c r="CJ67" i="60" s="1"/>
  <c r="AG68" i="60"/>
  <c r="AG67" i="60" s="1"/>
  <c r="CC68" i="60"/>
  <c r="CC67" i="60" s="1"/>
  <c r="AQ78" i="60"/>
  <c r="AQ77" i="60" s="1"/>
  <c r="CI78" i="60"/>
  <c r="CI77" i="60" s="1"/>
  <c r="N40" i="60"/>
  <c r="N39" i="60" s="1"/>
  <c r="AH46" i="60"/>
  <c r="AH45" i="60" s="1"/>
  <c r="AI102" i="60"/>
  <c r="Y102" i="60"/>
  <c r="DE78" i="60"/>
  <c r="DE77" i="60" s="1"/>
  <c r="AD40" i="60"/>
  <c r="AD39" i="60" s="1"/>
  <c r="CA68" i="60"/>
  <c r="CA67" i="60" s="1"/>
  <c r="Z40" i="60"/>
  <c r="Z39" i="60" s="1"/>
  <c r="BK78" i="60"/>
  <c r="BK77" i="60" s="1"/>
  <c r="BH57" i="60"/>
  <c r="BH56" i="60" s="1"/>
  <c r="DA108" i="60"/>
  <c r="P57" i="60"/>
  <c r="P56" i="60" s="1"/>
  <c r="BS102" i="60"/>
  <c r="CM68" i="60"/>
  <c r="CM67" i="60" s="1"/>
  <c r="AB68" i="60"/>
  <c r="AB67" i="60" s="1"/>
  <c r="DM108" i="60"/>
  <c r="Q40" i="60"/>
  <c r="Q39" i="60" s="1"/>
  <c r="O52" i="60"/>
  <c r="CI108" i="60"/>
  <c r="CS68" i="60"/>
  <c r="CS67" i="60" s="1"/>
  <c r="M46" i="60"/>
  <c r="M45" i="60" s="1"/>
  <c r="AJ57" i="60"/>
  <c r="AJ56" i="60" s="1"/>
  <c r="L108" i="60"/>
  <c r="BM102" i="60"/>
  <c r="BU78" i="60"/>
  <c r="BU77" i="60" s="1"/>
  <c r="BC78" i="60"/>
  <c r="BC77" i="60" s="1"/>
  <c r="DI108" i="60"/>
  <c r="AK108" i="60"/>
  <c r="BK108" i="60"/>
  <c r="BO108" i="60"/>
  <c r="DF108" i="60"/>
  <c r="N52" i="60"/>
  <c r="U78" i="60"/>
  <c r="U77" i="60" s="1"/>
  <c r="W102" i="60"/>
  <c r="CG68" i="60"/>
  <c r="CG67" i="60" s="1"/>
  <c r="CE102" i="60"/>
  <c r="BQ78" i="60"/>
  <c r="BQ77" i="60" s="1"/>
  <c r="CD68" i="60"/>
  <c r="CD67" i="60" s="1"/>
  <c r="BN108" i="60"/>
  <c r="AK52" i="60"/>
  <c r="CK102" i="60"/>
  <c r="AA52" i="60"/>
  <c r="BH108" i="60"/>
  <c r="AK102" i="60"/>
  <c r="V68" i="60"/>
  <c r="V67" i="60" s="1"/>
  <c r="BZ108" i="60"/>
  <c r="S102" i="60"/>
  <c r="BR57" i="60"/>
  <c r="BR56" i="60" s="1"/>
  <c r="BX108" i="60"/>
  <c r="AW102" i="60"/>
  <c r="AW101" i="60" s="1"/>
  <c r="BG108" i="60"/>
  <c r="BE108" i="60"/>
  <c r="BO78" i="60"/>
  <c r="BO77" i="60" s="1"/>
  <c r="CU78" i="60"/>
  <c r="CU77" i="60" s="1"/>
  <c r="CL108" i="60"/>
  <c r="AM52" i="60"/>
  <c r="AI108" i="60"/>
  <c r="L52" i="60"/>
  <c r="AL40" i="60"/>
  <c r="AL39" i="60" s="1"/>
  <c r="AH68" i="60"/>
  <c r="AH67" i="60" s="1"/>
  <c r="L68" i="60"/>
  <c r="L67" i="60" s="1"/>
  <c r="AA40" i="60"/>
  <c r="AA39" i="60" s="1"/>
  <c r="BD108" i="60"/>
  <c r="P68" i="60"/>
  <c r="P67" i="60" s="1"/>
  <c r="AQ68" i="60"/>
  <c r="AQ67" i="60" s="1"/>
  <c r="BC68" i="60"/>
  <c r="BC67" i="60" s="1"/>
  <c r="BX68" i="60"/>
  <c r="BX67" i="60" s="1"/>
  <c r="M108" i="60"/>
  <c r="O68" i="60"/>
  <c r="O67" i="60" s="1"/>
  <c r="BI68" i="60"/>
  <c r="BI67" i="60" s="1"/>
  <c r="AD108" i="60"/>
  <c r="DJ108" i="60"/>
  <c r="Q102" i="60"/>
  <c r="AV108" i="60"/>
  <c r="AV101" i="60" s="1"/>
  <c r="CG78" i="60"/>
  <c r="CG77" i="60" s="1"/>
  <c r="CD108" i="60"/>
  <c r="J57" i="60"/>
  <c r="W108" i="60"/>
  <c r="CM102" i="60"/>
  <c r="AB40" i="60"/>
  <c r="AB39" i="60" s="1"/>
  <c r="R68" i="60"/>
  <c r="R67" i="60" s="1"/>
  <c r="AW40" i="60"/>
  <c r="AW39" i="60" s="1"/>
  <c r="AY108" i="60"/>
  <c r="P40" i="60"/>
  <c r="P39" i="60" s="1"/>
  <c r="CV108" i="60"/>
  <c r="CF57" i="60"/>
  <c r="CF56" i="60" s="1"/>
  <c r="CS108" i="60"/>
  <c r="V46" i="60"/>
  <c r="V45" i="60" s="1"/>
  <c r="AA57" i="60"/>
  <c r="AA56" i="60" s="1"/>
  <c r="CO108" i="60"/>
  <c r="AP46" i="60"/>
  <c r="AP45" i="60" s="1"/>
  <c r="BC57" i="60"/>
  <c r="BC56" i="60" s="1"/>
  <c r="BF108" i="60"/>
  <c r="CA57" i="60"/>
  <c r="CA56" i="60" s="1"/>
  <c r="CK108" i="60"/>
  <c r="AC108" i="60"/>
  <c r="U57" i="60"/>
  <c r="U56" i="60" s="1"/>
  <c r="CC108" i="60"/>
  <c r="AP68" i="60"/>
  <c r="AP67" i="60" s="1"/>
  <c r="R46" i="60"/>
  <c r="R45" i="60" s="1"/>
  <c r="AM108" i="60"/>
  <c r="S68" i="60"/>
  <c r="S67" i="60" s="1"/>
  <c r="CR108" i="60"/>
  <c r="AV57" i="60"/>
  <c r="AV56" i="60" s="1"/>
  <c r="BU57" i="60"/>
  <c r="BU56" i="60" s="1"/>
  <c r="DC108" i="60"/>
  <c r="BF57" i="60"/>
  <c r="BF56" i="60" s="1"/>
  <c r="AD68" i="60"/>
  <c r="AD67" i="60" s="1"/>
  <c r="DK102" i="60"/>
  <c r="AB57" i="60"/>
  <c r="AB56" i="60" s="1"/>
  <c r="CM78" i="60"/>
  <c r="CM77" i="60" s="1"/>
  <c r="AL108" i="60"/>
  <c r="BL68" i="60"/>
  <c r="BL67" i="60" s="1"/>
  <c r="AA78" i="60"/>
  <c r="AA77" i="60" s="1"/>
  <c r="BC108" i="60"/>
  <c r="BR68" i="60"/>
  <c r="BR67" i="60" s="1"/>
  <c r="M57" i="60"/>
  <c r="M56" i="60" s="1"/>
  <c r="CC78" i="60"/>
  <c r="CC77" i="60" s="1"/>
  <c r="K102" i="60"/>
  <c r="AM78" i="60"/>
  <c r="AM77" i="60" s="1"/>
  <c r="BQ68" i="60"/>
  <c r="BQ67" i="60" s="1"/>
  <c r="U108" i="60"/>
  <c r="CG108" i="60"/>
  <c r="AO52" i="60"/>
  <c r="AM68" i="60"/>
  <c r="AM67" i="60" s="1"/>
  <c r="K108" i="60"/>
  <c r="BN57" i="60"/>
  <c r="BN56" i="60" s="1"/>
  <c r="BN68" i="60"/>
  <c r="BN67" i="60" s="1"/>
  <c r="M78" i="60"/>
  <c r="M77" i="60" s="1"/>
  <c r="Y108" i="60"/>
  <c r="CM108" i="60"/>
  <c r="CN108" i="60"/>
  <c r="BI78" i="60"/>
  <c r="BI77" i="60" s="1"/>
  <c r="AV68" i="60"/>
  <c r="AV67" i="60" s="1"/>
  <c r="BU108" i="60"/>
  <c r="CW108" i="60"/>
  <c r="AK40" i="60"/>
  <c r="AK39" i="60" s="1"/>
  <c r="AW78" i="60"/>
  <c r="AW77" i="60" s="1"/>
  <c r="AC102" i="60"/>
  <c r="AP57" i="60"/>
  <c r="AP56" i="60" s="1"/>
  <c r="AY78" i="60"/>
  <c r="AY77" i="60" s="1"/>
  <c r="Y57" i="60"/>
  <c r="Y56" i="60" s="1"/>
  <c r="BK57" i="60"/>
  <c r="BK56" i="60" s="1"/>
  <c r="AD57" i="60"/>
  <c r="AD56" i="60" s="1"/>
  <c r="BG102" i="60"/>
  <c r="BI57" i="60"/>
  <c r="BI56" i="60" s="1"/>
  <c r="K46" i="60"/>
  <c r="K45" i="60" s="1"/>
  <c r="DB108" i="60"/>
  <c r="CW102" i="60"/>
  <c r="AE102" i="60"/>
  <c r="AE101" i="60" s="1"/>
  <c r="BW78" i="60"/>
  <c r="BW77" i="60" s="1"/>
  <c r="AE78" i="60"/>
  <c r="AE77" i="60" s="1"/>
  <c r="J46" i="60"/>
  <c r="AZ108" i="60"/>
  <c r="AG108" i="60"/>
  <c r="BU102" i="60"/>
  <c r="AN68" i="60"/>
  <c r="AN67" i="60" s="1"/>
  <c r="AE68" i="60"/>
  <c r="AE67" i="60" s="1"/>
  <c r="O40" i="60"/>
  <c r="O39" i="60" s="1"/>
  <c r="CA108" i="60"/>
  <c r="AQ108" i="60"/>
  <c r="AG57" i="60"/>
  <c r="AG56" i="60" s="1"/>
  <c r="Q52" i="60"/>
  <c r="AO102" i="60"/>
  <c r="BT108" i="60"/>
  <c r="BM108" i="60"/>
  <c r="BY102" i="60"/>
  <c r="CL68" i="60"/>
  <c r="CL67" i="60" s="1"/>
  <c r="AK78" i="60"/>
  <c r="AK77" i="60" s="1"/>
  <c r="Q46" i="60"/>
  <c r="Q45" i="60" s="1"/>
  <c r="CU108" i="60"/>
  <c r="DH108" i="60"/>
  <c r="CA78" i="60"/>
  <c r="CA77" i="60" s="1"/>
  <c r="S57" i="60"/>
  <c r="S56" i="60" s="1"/>
  <c r="BK68" i="60"/>
  <c r="BK67" i="60" s="1"/>
  <c r="BC102" i="60"/>
  <c r="BC101" i="60" s="1"/>
  <c r="AC40" i="60"/>
  <c r="AC39" i="60" s="1"/>
  <c r="DK108" i="60"/>
  <c r="BY108" i="60"/>
  <c r="CO68" i="60"/>
  <c r="CO67" i="60" s="1"/>
  <c r="CM57" i="60"/>
  <c r="CM56" i="60" s="1"/>
  <c r="CX108" i="60"/>
  <c r="AD46" i="60"/>
  <c r="AD45" i="60" s="1"/>
  <c r="DE102" i="60"/>
  <c r="CY108" i="60"/>
  <c r="AB108" i="60"/>
  <c r="BA108" i="60"/>
  <c r="DG108" i="60"/>
  <c r="J68" i="60"/>
  <c r="CP108" i="60"/>
  <c r="AK68" i="60"/>
  <c r="AK67" i="60" s="1"/>
  <c r="BB68" i="60"/>
  <c r="BB67" i="60" s="1"/>
  <c r="BQ108" i="60"/>
  <c r="V57" i="60"/>
  <c r="V56" i="60" s="1"/>
  <c r="BL57" i="60"/>
  <c r="BL56" i="60" s="1"/>
  <c r="O57" i="60"/>
  <c r="O56" i="60" s="1"/>
  <c r="BE78" i="60"/>
  <c r="BE77" i="60" s="1"/>
  <c r="O108" i="60"/>
  <c r="AO108" i="60"/>
  <c r="Z52" i="60"/>
  <c r="AY68" i="60"/>
  <c r="AY67" i="60" s="1"/>
  <c r="DG78" i="60"/>
  <c r="DG77" i="60" s="1"/>
  <c r="CP68" i="60"/>
  <c r="CP67" i="60" s="1"/>
  <c r="AO78" i="60"/>
  <c r="AO77" i="60" s="1"/>
  <c r="CF78" i="60"/>
  <c r="CF77" i="60" s="1"/>
  <c r="AX46" i="60"/>
  <c r="AX45" i="60" s="1"/>
  <c r="DM52" i="60"/>
  <c r="CB53" i="60"/>
  <c r="BO53" i="60"/>
  <c r="BZ53" i="60"/>
  <c r="CL53" i="60"/>
  <c r="L78" i="60"/>
  <c r="L77" i="60" s="1"/>
  <c r="BS46" i="60"/>
  <c r="BS45" i="60" s="1"/>
  <c r="CQ78" i="60"/>
  <c r="CQ77" i="60" s="1"/>
  <c r="CY73" i="60"/>
  <c r="CY72" i="60" s="1"/>
  <c r="AL53" i="60"/>
  <c r="CQ57" i="60"/>
  <c r="CQ56" i="60" s="1"/>
  <c r="CK78" i="60"/>
  <c r="CK77" i="60" s="1"/>
  <c r="CG40" i="60"/>
  <c r="CG39" i="60" s="1"/>
  <c r="BL73" i="60"/>
  <c r="BL72" i="60" s="1"/>
  <c r="CT108" i="60"/>
  <c r="BM40" i="60"/>
  <c r="BM39" i="60" s="1"/>
  <c r="CT57" i="60"/>
  <c r="CT56" i="60" s="1"/>
  <c r="AL78" i="60"/>
  <c r="AL77" i="60" s="1"/>
  <c r="BT40" i="60"/>
  <c r="BT39" i="60" s="1"/>
  <c r="AX53" i="60"/>
  <c r="BG78" i="60"/>
  <c r="BG77" i="60" s="1"/>
  <c r="CF102" i="60"/>
  <c r="CD52" i="60"/>
  <c r="X73" i="60"/>
  <c r="X72" i="60" s="1"/>
  <c r="BD46" i="60"/>
  <c r="BD45" i="60" s="1"/>
  <c r="DF57" i="60"/>
  <c r="DF56" i="60" s="1"/>
  <c r="BD78" i="60"/>
  <c r="BD77" i="60" s="1"/>
  <c r="BF78" i="60"/>
  <c r="BF77" i="60" s="1"/>
  <c r="DF102" i="60"/>
  <c r="DF101" i="60" s="1"/>
  <c r="CK73" i="60"/>
  <c r="CK72" i="60" s="1"/>
  <c r="BV102" i="60"/>
  <c r="DA53" i="60"/>
  <c r="AP102" i="60"/>
  <c r="BY68" i="60"/>
  <c r="BY67" i="60" s="1"/>
  <c r="BX46" i="60"/>
  <c r="BX45" i="60" s="1"/>
  <c r="BA53" i="60"/>
  <c r="N68" i="60"/>
  <c r="N67" i="60" s="1"/>
  <c r="CG73" i="60"/>
  <c r="CG72" i="60" s="1"/>
  <c r="CU53" i="60"/>
  <c r="CH40" i="60"/>
  <c r="CH39" i="60" s="1"/>
  <c r="O102" i="60"/>
  <c r="O101" i="60" s="1"/>
  <c r="AI73" i="60"/>
  <c r="AI72" i="60" s="1"/>
  <c r="BZ57" i="60"/>
  <c r="BZ56" i="60" s="1"/>
  <c r="BJ53" i="60"/>
  <c r="BP68" i="60"/>
  <c r="BP67" i="60" s="1"/>
  <c r="DB46" i="60"/>
  <c r="DB45" i="60" s="1"/>
  <c r="BC46" i="60"/>
  <c r="BC45" i="60" s="1"/>
  <c r="AL68" i="60"/>
  <c r="AL67" i="60" s="1"/>
  <c r="CP73" i="60"/>
  <c r="CP72" i="60" s="1"/>
  <c r="CI68" i="60"/>
  <c r="CI67" i="60" s="1"/>
  <c r="BI52" i="60"/>
  <c r="BL102" i="60"/>
  <c r="BP102" i="60"/>
  <c r="AE57" i="60"/>
  <c r="AE56" i="60" s="1"/>
  <c r="CP57" i="60"/>
  <c r="CP56" i="60" s="1"/>
  <c r="CD57" i="60"/>
  <c r="CD56" i="60" s="1"/>
  <c r="Z102" i="60"/>
  <c r="AN57" i="60"/>
  <c r="AN56" i="60" s="1"/>
  <c r="CU46" i="60"/>
  <c r="CU45" i="60" s="1"/>
  <c r="CI46" i="60"/>
  <c r="CI45" i="60" s="1"/>
  <c r="K73" i="60"/>
  <c r="K72" i="60" s="1"/>
  <c r="AI68" i="60"/>
  <c r="AI67" i="60" s="1"/>
  <c r="T68" i="60"/>
  <c r="T67" i="60" s="1"/>
  <c r="CK40" i="60"/>
  <c r="CK39" i="60" s="1"/>
  <c r="BW40" i="60"/>
  <c r="BW39" i="60" s="1"/>
  <c r="BB40" i="60"/>
  <c r="BB39" i="60" s="1"/>
  <c r="CK46" i="60"/>
  <c r="CK45" i="60" s="1"/>
  <c r="N57" i="60"/>
  <c r="N56" i="60" s="1"/>
  <c r="CQ40" i="60"/>
  <c r="CQ39" i="60" s="1"/>
  <c r="CW53" i="60"/>
  <c r="P108" i="60"/>
  <c r="BO73" i="60"/>
  <c r="BO72" i="60" s="1"/>
  <c r="CP78" i="60"/>
  <c r="CP77" i="60" s="1"/>
  <c r="AE52" i="60"/>
  <c r="AY40" i="60"/>
  <c r="AY39" i="60" s="1"/>
  <c r="AD53" i="60"/>
  <c r="DI46" i="60"/>
  <c r="DI45" i="60" s="1"/>
  <c r="AJ53" i="60"/>
  <c r="DH73" i="60"/>
  <c r="DH72" i="60" s="1"/>
  <c r="CJ53" i="60"/>
  <c r="N78" i="60"/>
  <c r="N77" i="60" s="1"/>
  <c r="BJ57" i="60"/>
  <c r="BJ56" i="60" s="1"/>
  <c r="S53" i="60"/>
  <c r="DC73" i="60"/>
  <c r="DC72" i="60" s="1"/>
  <c r="CL73" i="60"/>
  <c r="CL72" i="60" s="1"/>
  <c r="CR52" i="60"/>
  <c r="CW46" i="60"/>
  <c r="CW45" i="60" s="1"/>
  <c r="AB102" i="60"/>
  <c r="AB101" i="60" s="1"/>
  <c r="CQ68" i="60"/>
  <c r="CQ67" i="60" s="1"/>
  <c r="BQ40" i="60"/>
  <c r="BQ39" i="60" s="1"/>
  <c r="DB78" i="60"/>
  <c r="DB77" i="60" s="1"/>
  <c r="CI40" i="60"/>
  <c r="CI39" i="60" s="1"/>
  <c r="DG68" i="60"/>
  <c r="DG67" i="60" s="1"/>
  <c r="CB108" i="60"/>
  <c r="CY102" i="60"/>
  <c r="CY101" i="60" s="1"/>
  <c r="AZ73" i="60"/>
  <c r="AZ72" i="60" s="1"/>
  <c r="AF108" i="60"/>
  <c r="CW78" i="60"/>
  <c r="CW77" i="60" s="1"/>
  <c r="CB52" i="60"/>
  <c r="BK46" i="60"/>
  <c r="BK45" i="60" s="1"/>
  <c r="AF46" i="60"/>
  <c r="AF45" i="60" s="1"/>
  <c r="DA57" i="60"/>
  <c r="DA56" i="60" s="1"/>
  <c r="O46" i="60"/>
  <c r="O45" i="60" s="1"/>
  <c r="DI78" i="60"/>
  <c r="DI77" i="60" s="1"/>
  <c r="W53" i="60"/>
  <c r="AC68" i="60"/>
  <c r="AC67" i="60" s="1"/>
  <c r="DC46" i="60"/>
  <c r="DC45" i="60" s="1"/>
  <c r="AO46" i="60"/>
  <c r="AO45" i="60" s="1"/>
  <c r="AZ52" i="60"/>
  <c r="DL46" i="60"/>
  <c r="DL45" i="60" s="1"/>
  <c r="U40" i="60"/>
  <c r="U39" i="60" s="1"/>
  <c r="K40" i="60"/>
  <c r="K39" i="60" s="1"/>
  <c r="CU73" i="60"/>
  <c r="CU72" i="60" s="1"/>
  <c r="CP53" i="60"/>
  <c r="CE57" i="60"/>
  <c r="CE56" i="60" s="1"/>
  <c r="BB52" i="60"/>
  <c r="CH46" i="60"/>
  <c r="CH45" i="60" s="1"/>
  <c r="BP52" i="60"/>
  <c r="BX73" i="60"/>
  <c r="BX72" i="60" s="1"/>
  <c r="DE68" i="60"/>
  <c r="DE67" i="60" s="1"/>
  <c r="AY53" i="60"/>
  <c r="CJ73" i="60"/>
  <c r="CJ72" i="60" s="1"/>
  <c r="BQ53" i="60"/>
  <c r="AK73" i="60"/>
  <c r="AK72" i="60" s="1"/>
  <c r="BG57" i="60"/>
  <c r="BG56" i="60" s="1"/>
  <c r="Q78" i="60"/>
  <c r="Q77" i="60" s="1"/>
  <c r="S46" i="60"/>
  <c r="S45" i="60" s="1"/>
  <c r="BU73" i="60"/>
  <c r="BU72" i="60" s="1"/>
  <c r="AX52" i="60"/>
  <c r="CD40" i="60"/>
  <c r="CD39" i="60" s="1"/>
  <c r="BP73" i="60"/>
  <c r="BP72" i="60" s="1"/>
  <c r="CN73" i="60"/>
  <c r="CN72" i="60" s="1"/>
  <c r="BL46" i="60"/>
  <c r="BL45" i="60" s="1"/>
  <c r="AG73" i="60"/>
  <c r="AG72" i="60" s="1"/>
  <c r="CC53" i="60"/>
  <c r="DJ57" i="60"/>
  <c r="DJ56" i="60" s="1"/>
  <c r="BV73" i="60"/>
  <c r="BV72" i="60" s="1"/>
  <c r="DM46" i="60"/>
  <c r="DM45" i="60" s="1"/>
  <c r="BR46" i="60"/>
  <c r="BR45" i="60" s="1"/>
  <c r="AC78" i="60"/>
  <c r="AC77" i="60" s="1"/>
  <c r="BO52" i="60"/>
  <c r="BO51" i="60" s="1"/>
  <c r="CP46" i="60"/>
  <c r="CP45" i="60" s="1"/>
  <c r="BC40" i="60"/>
  <c r="BC39" i="60" s="1"/>
  <c r="AW57" i="60"/>
  <c r="AW56" i="60" s="1"/>
  <c r="BU46" i="60"/>
  <c r="BU45" i="60" s="1"/>
  <c r="BD57" i="60"/>
  <c r="BD56" i="60" s="1"/>
  <c r="CO73" i="60"/>
  <c r="CO72" i="60" s="1"/>
  <c r="CF53" i="60"/>
  <c r="DL78" i="60"/>
  <c r="DL77" i="60" s="1"/>
  <c r="CS102" i="60"/>
  <c r="BW52" i="60"/>
  <c r="DD40" i="60"/>
  <c r="DD39" i="60" s="1"/>
  <c r="BJ73" i="60"/>
  <c r="BJ72" i="60" s="1"/>
  <c r="CW40" i="60"/>
  <c r="CW39" i="60" s="1"/>
  <c r="BH40" i="60"/>
  <c r="BH39" i="60" s="1"/>
  <c r="DB53" i="60"/>
  <c r="CI57" i="60"/>
  <c r="CI56" i="60" s="1"/>
  <c r="BD68" i="60"/>
  <c r="BD67" i="60" s="1"/>
  <c r="DC78" i="60"/>
  <c r="DC77" i="60" s="1"/>
  <c r="Z78" i="60"/>
  <c r="Z77" i="60" s="1"/>
  <c r="BF40" i="60"/>
  <c r="BF39" i="60" s="1"/>
  <c r="DF68" i="60"/>
  <c r="DF67" i="60" s="1"/>
  <c r="BC73" i="60"/>
  <c r="BC72" i="60" s="1"/>
  <c r="L40" i="60"/>
  <c r="L39" i="60" s="1"/>
  <c r="BQ52" i="60"/>
  <c r="BQ51" i="60" s="1"/>
  <c r="CV68" i="60"/>
  <c r="CV67" i="60" s="1"/>
  <c r="V102" i="60"/>
  <c r="CQ53" i="60"/>
  <c r="AQ40" i="60"/>
  <c r="AQ39" i="60" s="1"/>
  <c r="BR52" i="60"/>
  <c r="CF108" i="60"/>
  <c r="BI73" i="60"/>
  <c r="BI72" i="60" s="1"/>
  <c r="BJ78" i="60"/>
  <c r="BJ77" i="60" s="1"/>
  <c r="BY40" i="60"/>
  <c r="BY39" i="60" s="1"/>
  <c r="AZ78" i="60"/>
  <c r="AZ77" i="60" s="1"/>
  <c r="AN40" i="60"/>
  <c r="AN39" i="60" s="1"/>
  <c r="W40" i="60"/>
  <c r="W39" i="60" s="1"/>
  <c r="AD102" i="60"/>
  <c r="AD101" i="60" s="1"/>
  <c r="CN68" i="60"/>
  <c r="CN67" i="60" s="1"/>
  <c r="AO40" i="60"/>
  <c r="AO39" i="60" s="1"/>
  <c r="CN46" i="60"/>
  <c r="CN45" i="60" s="1"/>
  <c r="AJ108" i="60"/>
  <c r="BC53" i="60"/>
  <c r="BY73" i="60"/>
  <c r="BY72" i="60" s="1"/>
  <c r="U46" i="60"/>
  <c r="U45" i="60" s="1"/>
  <c r="AA102" i="60"/>
  <c r="AA101" i="60" s="1"/>
  <c r="BS73" i="60"/>
  <c r="BS72" i="60" s="1"/>
  <c r="CD73" i="60"/>
  <c r="CD72" i="60" s="1"/>
  <c r="CL102" i="60"/>
  <c r="CL101" i="60" s="1"/>
  <c r="DI40" i="60"/>
  <c r="DI39" i="60" s="1"/>
  <c r="BZ102" i="60"/>
  <c r="BZ101" i="60" s="1"/>
  <c r="BE73" i="60"/>
  <c r="BE72" i="60" s="1"/>
  <c r="DL52" i="60"/>
  <c r="CD78" i="60"/>
  <c r="CD77" i="60" s="1"/>
  <c r="CH78" i="60"/>
  <c r="CH77" i="60" s="1"/>
  <c r="CF52" i="60"/>
  <c r="CF51" i="60" s="1"/>
  <c r="BY78" i="60"/>
  <c r="BY77" i="60" s="1"/>
  <c r="BW68" i="60"/>
  <c r="BW67" i="60" s="1"/>
  <c r="CZ53" i="60"/>
  <c r="CI53" i="60"/>
  <c r="L46" i="60"/>
  <c r="L45" i="60" s="1"/>
  <c r="S108" i="60"/>
  <c r="AL57" i="60"/>
  <c r="AL56" i="60" s="1"/>
  <c r="CE78" i="60"/>
  <c r="CE77" i="60" s="1"/>
  <c r="CO46" i="60"/>
  <c r="CO45" i="60" s="1"/>
  <c r="J53" i="60"/>
  <c r="CZ52" i="60"/>
  <c r="V108" i="60"/>
  <c r="S73" i="60"/>
  <c r="S72" i="60" s="1"/>
  <c r="K78" i="60"/>
  <c r="K77" i="60" s="1"/>
  <c r="CO53" i="60"/>
  <c r="V53" i="60"/>
  <c r="DH46" i="60"/>
  <c r="DH45" i="60" s="1"/>
  <c r="CH52" i="60"/>
  <c r="X102" i="60"/>
  <c r="CW68" i="60"/>
  <c r="CW67" i="60" s="1"/>
  <c r="CM40" i="60"/>
  <c r="CM39" i="60" s="1"/>
  <c r="BN46" i="60"/>
  <c r="BN45" i="60" s="1"/>
  <c r="BV46" i="60"/>
  <c r="BV45" i="60" s="1"/>
  <c r="DJ68" i="60"/>
  <c r="DJ67" i="60" s="1"/>
  <c r="DL57" i="60"/>
  <c r="DL56" i="60" s="1"/>
  <c r="T73" i="60"/>
  <c r="T72" i="60" s="1"/>
  <c r="CS40" i="60"/>
  <c r="CS39" i="60" s="1"/>
  <c r="BH78" i="60"/>
  <c r="BH77" i="60" s="1"/>
  <c r="DA46" i="60"/>
  <c r="DA45" i="60" s="1"/>
  <c r="AP78" i="60"/>
  <c r="AP77" i="60" s="1"/>
  <c r="CB40" i="60"/>
  <c r="CB39" i="60" s="1"/>
  <c r="DB102" i="60"/>
  <c r="DM68" i="60"/>
  <c r="DM67" i="60" s="1"/>
  <c r="CP40" i="60"/>
  <c r="CP39" i="60" s="1"/>
  <c r="DB52" i="60"/>
  <c r="K53" i="60"/>
  <c r="BT73" i="60"/>
  <c r="BT72" i="60" s="1"/>
  <c r="AO68" i="60"/>
  <c r="AO67" i="60" s="1"/>
  <c r="J73" i="60"/>
  <c r="AA53" i="60"/>
  <c r="DH40" i="60"/>
  <c r="DH39" i="60" s="1"/>
  <c r="BB73" i="60"/>
  <c r="BB72" i="60" s="1"/>
  <c r="CE46" i="60"/>
  <c r="CE45" i="60" s="1"/>
  <c r="DL102" i="60"/>
  <c r="CN40" i="60"/>
  <c r="CN39" i="60" s="1"/>
  <c r="DE73" i="60"/>
  <c r="DE72" i="60" s="1"/>
  <c r="DG102" i="60"/>
  <c r="DG101" i="60" s="1"/>
  <c r="DF46" i="60"/>
  <c r="DF45" i="60" s="1"/>
  <c r="DD52" i="60"/>
  <c r="BN52" i="60"/>
  <c r="P52" i="60"/>
  <c r="BS57" i="60"/>
  <c r="BS56" i="60" s="1"/>
  <c r="Z53" i="60"/>
  <c r="CB68" i="60"/>
  <c r="CB67" i="60" s="1"/>
  <c r="AC57" i="60"/>
  <c r="AC56" i="60" s="1"/>
  <c r="BL108" i="60"/>
  <c r="AO73" i="60"/>
  <c r="AO72" i="60" s="1"/>
  <c r="L57" i="60"/>
  <c r="L56" i="60" s="1"/>
  <c r="CZ78" i="60"/>
  <c r="CZ77" i="60" s="1"/>
  <c r="AD73" i="60"/>
  <c r="AD72" i="60" s="1"/>
  <c r="BH73" i="60"/>
  <c r="BH72" i="60" s="1"/>
  <c r="AK57" i="60"/>
  <c r="AK56" i="60" s="1"/>
  <c r="BX52" i="60"/>
  <c r="DA52" i="60"/>
  <c r="DA51" i="60" s="1"/>
  <c r="DJ73" i="60"/>
  <c r="DJ72" i="60" s="1"/>
  <c r="Q108" i="60"/>
  <c r="CL52" i="60"/>
  <c r="CL51" i="60" s="1"/>
  <c r="CY46" i="60"/>
  <c r="CY45" i="60" s="1"/>
  <c r="DH78" i="60"/>
  <c r="DH77" i="60" s="1"/>
  <c r="Z73" i="60"/>
  <c r="Z72" i="60" s="1"/>
  <c r="S52" i="60"/>
  <c r="AZ57" i="60"/>
  <c r="AZ56" i="60" s="1"/>
  <c r="AB53" i="60"/>
  <c r="AX57" i="60"/>
  <c r="AX56" i="60" s="1"/>
  <c r="X57" i="60"/>
  <c r="X56" i="60" s="1"/>
  <c r="BW73" i="60"/>
  <c r="BW72" i="60" s="1"/>
  <c r="CK57" i="60"/>
  <c r="CK56" i="60" s="1"/>
  <c r="DF73" i="60"/>
  <c r="DF72" i="60" s="1"/>
  <c r="BJ40" i="60"/>
  <c r="BJ39" i="60" s="1"/>
  <c r="CM46" i="60"/>
  <c r="CM45" i="60" s="1"/>
  <c r="CC102" i="60"/>
  <c r="CC101" i="60" s="1"/>
  <c r="DK57" i="60"/>
  <c r="DK56" i="60" s="1"/>
  <c r="AQ57" i="60"/>
  <c r="AQ56" i="60" s="1"/>
  <c r="BX53" i="60"/>
  <c r="CS46" i="60"/>
  <c r="CS45" i="60" s="1"/>
  <c r="BG40" i="60"/>
  <c r="BG39" i="60" s="1"/>
  <c r="Z46" i="60"/>
  <c r="Z45" i="60" s="1"/>
  <c r="CV53" i="60"/>
  <c r="AP73" i="60"/>
  <c r="AP72" i="60" s="1"/>
  <c r="BO46" i="60"/>
  <c r="BO45" i="60" s="1"/>
  <c r="AF53" i="60"/>
  <c r="BM46" i="60"/>
  <c r="BM45" i="60" s="1"/>
  <c r="CR102" i="60"/>
  <c r="CR101" i="60" s="1"/>
  <c r="BL53" i="60"/>
  <c r="CX68" i="60"/>
  <c r="CX67" i="60" s="1"/>
  <c r="BT52" i="60"/>
  <c r="BB46" i="60"/>
  <c r="BB45" i="60" s="1"/>
  <c r="J102" i="60"/>
  <c r="DE40" i="60"/>
  <c r="DE39" i="60" s="1"/>
  <c r="BP78" i="60"/>
  <c r="BP77" i="60" s="1"/>
  <c r="AB73" i="60"/>
  <c r="AB72" i="60" s="1"/>
  <c r="BT102" i="60"/>
  <c r="BT101" i="60" s="1"/>
  <c r="CB78" i="60"/>
  <c r="CB77" i="60" s="1"/>
  <c r="CN78" i="60"/>
  <c r="CN77" i="60" s="1"/>
  <c r="CB57" i="60"/>
  <c r="CB56" i="60" s="1"/>
  <c r="CH73" i="60"/>
  <c r="CH72" i="60" s="1"/>
  <c r="J40" i="60"/>
  <c r="CR57" i="60"/>
  <c r="CR56" i="60" s="1"/>
  <c r="Q53" i="60"/>
  <c r="N73" i="60"/>
  <c r="N72" i="60" s="1"/>
  <c r="BR102" i="60"/>
  <c r="BR101" i="60" s="1"/>
  <c r="AF40" i="60"/>
  <c r="AF39" i="60" s="1"/>
  <c r="M73" i="60"/>
  <c r="M72" i="60" s="1"/>
  <c r="DF52" i="60"/>
  <c r="AQ46" i="60"/>
  <c r="AQ45" i="60" s="1"/>
  <c r="DC57" i="60"/>
  <c r="DC56" i="60" s="1"/>
  <c r="DL53" i="60"/>
  <c r="AI46" i="60"/>
  <c r="AI45" i="60" s="1"/>
  <c r="N46" i="60"/>
  <c r="N45" i="60" s="1"/>
  <c r="BU52" i="60"/>
  <c r="AX40" i="60"/>
  <c r="AX39" i="60" s="1"/>
  <c r="CQ73" i="60"/>
  <c r="CQ72" i="60" s="1"/>
  <c r="DA102" i="60"/>
  <c r="K68" i="60"/>
  <c r="K67" i="60" s="1"/>
  <c r="CD46" i="60"/>
  <c r="CD45" i="60" s="1"/>
  <c r="DI68" i="60"/>
  <c r="DI67" i="60" s="1"/>
  <c r="DK73" i="60"/>
  <c r="DK72" i="60" s="1"/>
  <c r="DG52" i="60"/>
  <c r="CL46" i="60"/>
  <c r="CL45" i="60" s="1"/>
  <c r="CM52" i="60"/>
  <c r="AB52" i="60"/>
  <c r="AM73" i="60"/>
  <c r="AM72" i="60" s="1"/>
  <c r="CJ102" i="60"/>
  <c r="BD52" i="60"/>
  <c r="R102" i="60"/>
  <c r="M53" i="60"/>
  <c r="CZ108" i="60"/>
  <c r="BY57" i="60"/>
  <c r="BY56" i="60" s="1"/>
  <c r="CN53" i="60"/>
  <c r="DC52" i="60"/>
  <c r="AO57" i="60"/>
  <c r="AO56" i="60" s="1"/>
  <c r="CE52" i="60"/>
  <c r="AE73" i="60"/>
  <c r="AE72" i="60" s="1"/>
  <c r="BW102" i="60"/>
  <c r="AI40" i="60"/>
  <c r="AI39" i="60" s="1"/>
  <c r="DJ102" i="60"/>
  <c r="AE53" i="60"/>
  <c r="BW57" i="60"/>
  <c r="BW56" i="60" s="1"/>
  <c r="CL40" i="60"/>
  <c r="CL39" i="60" s="1"/>
  <c r="CO102" i="60"/>
  <c r="CO101" i="60" s="1"/>
  <c r="BJ108" i="60"/>
  <c r="AF68" i="60"/>
  <c r="AF67" i="60" s="1"/>
  <c r="DA73" i="60"/>
  <c r="DA72" i="60" s="1"/>
  <c r="AL46" i="60"/>
  <c r="AL45" i="60" s="1"/>
  <c r="CD102" i="60"/>
  <c r="K57" i="60"/>
  <c r="K56" i="60" s="1"/>
  <c r="T102" i="60"/>
  <c r="T101" i="60" s="1"/>
  <c r="AM40" i="60"/>
  <c r="AM39" i="60" s="1"/>
  <c r="DL108" i="60"/>
  <c r="BZ40" i="60"/>
  <c r="BZ39" i="60" s="1"/>
  <c r="AZ40" i="60"/>
  <c r="AZ39" i="60" s="1"/>
  <c r="CH108" i="60"/>
  <c r="N102" i="60"/>
  <c r="W78" i="60"/>
  <c r="W77" i="60" s="1"/>
  <c r="CO57" i="60"/>
  <c r="CO56" i="60" s="1"/>
  <c r="BD40" i="60"/>
  <c r="BD39" i="60" s="1"/>
  <c r="BS40" i="60"/>
  <c r="BS39" i="60" s="1"/>
  <c r="X40" i="60"/>
  <c r="X39" i="60" s="1"/>
  <c r="AA46" i="60"/>
  <c r="AA45" i="60" s="1"/>
  <c r="CE53" i="60"/>
  <c r="P53" i="60"/>
  <c r="AC53" i="60"/>
  <c r="AL73" i="60"/>
  <c r="AL72" i="60" s="1"/>
  <c r="BV68" i="60"/>
  <c r="BV67" i="60" s="1"/>
  <c r="AH73" i="60"/>
  <c r="AH72" i="60" s="1"/>
  <c r="AK46" i="60"/>
  <c r="AK45" i="60" s="1"/>
  <c r="DF78" i="60"/>
  <c r="DF77" i="60" s="1"/>
  <c r="BB102" i="60"/>
  <c r="BB101" i="60" s="1"/>
  <c r="AB46" i="60"/>
  <c r="AB45" i="60" s="1"/>
  <c r="CN102" i="60"/>
  <c r="CM73" i="60"/>
  <c r="CM72" i="60" s="1"/>
  <c r="U52" i="60"/>
  <c r="AN108" i="60"/>
  <c r="BA78" i="60"/>
  <c r="BA77" i="60" s="1"/>
  <c r="CC52" i="60"/>
  <c r="CC51" i="60" s="1"/>
  <c r="AW73" i="60"/>
  <c r="AW72" i="60" s="1"/>
  <c r="DE57" i="60"/>
  <c r="DE56" i="60" s="1"/>
  <c r="CA53" i="60"/>
  <c r="CU57" i="60"/>
  <c r="CU56" i="60" s="1"/>
  <c r="CG102" i="60"/>
  <c r="P78" i="60"/>
  <c r="P77" i="60" s="1"/>
  <c r="AX68" i="60"/>
  <c r="AX67" i="60" s="1"/>
  <c r="CY57" i="60"/>
  <c r="CY56" i="60" s="1"/>
  <c r="CJ40" i="60"/>
  <c r="CJ39" i="60" s="1"/>
  <c r="CL78" i="60"/>
  <c r="CL77" i="60" s="1"/>
  <c r="AQ52" i="60"/>
  <c r="CI52" i="60"/>
  <c r="CI51" i="60" s="1"/>
  <c r="K52" i="60"/>
  <c r="K51" i="60" s="1"/>
  <c r="BW53" i="60"/>
  <c r="BE46" i="60"/>
  <c r="BE45" i="60" s="1"/>
  <c r="BD53" i="60"/>
  <c r="Q68" i="60"/>
  <c r="Q67" i="60" s="1"/>
  <c r="AJ46" i="60"/>
  <c r="AJ45" i="60" s="1"/>
  <c r="BA57" i="60"/>
  <c r="BA56" i="60" s="1"/>
  <c r="AZ53" i="60"/>
  <c r="DK52" i="60"/>
  <c r="AJ102" i="60"/>
  <c r="W52" i="60"/>
  <c r="DE53" i="60"/>
  <c r="BP53" i="60"/>
  <c r="Z57" i="60"/>
  <c r="Z56" i="60" s="1"/>
  <c r="AX108" i="60"/>
  <c r="CZ68" i="60"/>
  <c r="CZ67" i="60" s="1"/>
  <c r="DC68" i="60"/>
  <c r="DC67" i="60" s="1"/>
  <c r="O73" i="60"/>
  <c r="O72" i="60" s="1"/>
  <c r="DI53" i="60"/>
  <c r="AI53" i="60"/>
  <c r="CE40" i="60"/>
  <c r="CE39" i="60" s="1"/>
  <c r="T52" i="60"/>
  <c r="BQ102" i="60"/>
  <c r="CX57" i="60"/>
  <c r="CX56" i="60" s="1"/>
  <c r="CF40" i="60"/>
  <c r="CF39" i="60" s="1"/>
  <c r="CB102" i="60"/>
  <c r="CB101" i="60" s="1"/>
  <c r="Y73" i="60"/>
  <c r="Y72" i="60" s="1"/>
  <c r="AI52" i="60"/>
  <c r="AH40" i="60"/>
  <c r="AH39" i="60" s="1"/>
  <c r="BF102" i="60"/>
  <c r="BZ46" i="60"/>
  <c r="BZ45" i="60" s="1"/>
  <c r="DB57" i="60"/>
  <c r="DB56" i="60" s="1"/>
  <c r="BJ68" i="60"/>
  <c r="BJ67" i="60" s="1"/>
  <c r="DK40" i="60"/>
  <c r="DK39" i="60" s="1"/>
  <c r="Y53" i="60"/>
  <c r="BG53" i="60"/>
  <c r="R108" i="60"/>
  <c r="BR40" i="60"/>
  <c r="BR39" i="60" s="1"/>
  <c r="CM53" i="60"/>
  <c r="BX102" i="60"/>
  <c r="BX101" i="60" s="1"/>
  <c r="CS53" i="60"/>
  <c r="DM40" i="60"/>
  <c r="DM39" i="60" s="1"/>
  <c r="BI46" i="60"/>
  <c r="BI45" i="60" s="1"/>
  <c r="BM52" i="60"/>
  <c r="BN78" i="60"/>
  <c r="BN77" i="60" s="1"/>
  <c r="BA46" i="60"/>
  <c r="BA45" i="60" s="1"/>
  <c r="DL73" i="60"/>
  <c r="DL72" i="60" s="1"/>
  <c r="DC40" i="60"/>
  <c r="DC39" i="60" s="1"/>
  <c r="CX73" i="60"/>
  <c r="CX72" i="60" s="1"/>
  <c r="L53" i="60"/>
  <c r="CC40" i="60"/>
  <c r="CC39" i="60" s="1"/>
  <c r="N108" i="60"/>
  <c r="AP108" i="60"/>
  <c r="DB73" i="60"/>
  <c r="DB72" i="60" s="1"/>
  <c r="AL102" i="60"/>
  <c r="CX102" i="60"/>
  <c r="AN73" i="60"/>
  <c r="AN72" i="60" s="1"/>
  <c r="CA52" i="60"/>
  <c r="AM53" i="60"/>
  <c r="L73" i="60"/>
  <c r="L72" i="60" s="1"/>
  <c r="BX78" i="60"/>
  <c r="BX77" i="60" s="1"/>
  <c r="BF73" i="60"/>
  <c r="BF72" i="60" s="1"/>
  <c r="CH68" i="60"/>
  <c r="CH67" i="60" s="1"/>
  <c r="AG53" i="60"/>
  <c r="BS68" i="60"/>
  <c r="BS67" i="60" s="1"/>
  <c r="DK53" i="60"/>
  <c r="AM102" i="60"/>
  <c r="AM101" i="60" s="1"/>
  <c r="T57" i="60"/>
  <c r="T56" i="60" s="1"/>
  <c r="W57" i="60"/>
  <c r="W56" i="60" s="1"/>
  <c r="AN52" i="60"/>
  <c r="BE40" i="60"/>
  <c r="BE39" i="60" s="1"/>
  <c r="CF73" i="60"/>
  <c r="CF72" i="60" s="1"/>
  <c r="DI52" i="60"/>
  <c r="DI51" i="60" s="1"/>
  <c r="CU52" i="60"/>
  <c r="CU51" i="60" s="1"/>
  <c r="AD78" i="60"/>
  <c r="AD77" i="60" s="1"/>
  <c r="DD102" i="60"/>
  <c r="DD101" i="60" s="1"/>
  <c r="CZ102" i="60"/>
  <c r="CZ101" i="60" s="1"/>
  <c r="BV52" i="60"/>
  <c r="U73" i="60"/>
  <c r="U72" i="60" s="1"/>
  <c r="CS57" i="60"/>
  <c r="CS56" i="60" s="1"/>
  <c r="CP102" i="60"/>
  <c r="BE53" i="60"/>
  <c r="DE46" i="60"/>
  <c r="DE45" i="60" s="1"/>
  <c r="T53" i="60"/>
  <c r="CW52" i="60"/>
  <c r="CW51" i="60" s="1"/>
  <c r="CX78" i="60"/>
  <c r="CX77" i="60" s="1"/>
  <c r="BZ78" i="60"/>
  <c r="BZ77" i="60" s="1"/>
  <c r="V78" i="60"/>
  <c r="V77" i="60" s="1"/>
  <c r="CK68" i="60"/>
  <c r="CK67" i="60" s="1"/>
  <c r="AY102" i="60"/>
  <c r="BX40" i="60"/>
  <c r="BX39" i="60" s="1"/>
  <c r="AG102" i="60"/>
  <c r="AF73" i="60"/>
  <c r="AF72" i="60" s="1"/>
  <c r="BB53" i="60"/>
  <c r="Q73" i="60"/>
  <c r="Q72" i="60" s="1"/>
  <c r="AC73" i="60"/>
  <c r="AC72" i="60" s="1"/>
  <c r="CY40" i="60"/>
  <c r="CY39" i="60" s="1"/>
  <c r="AQ53" i="60"/>
  <c r="CT52" i="60"/>
  <c r="BV53" i="60"/>
  <c r="BC52" i="60"/>
  <c r="BC51" i="60" s="1"/>
  <c r="CX53" i="60"/>
  <c r="CV73" i="60"/>
  <c r="CV72" i="60" s="1"/>
  <c r="DD46" i="60"/>
  <c r="DD45" i="60" s="1"/>
  <c r="CR53" i="60"/>
  <c r="CO40" i="60"/>
  <c r="CO39" i="60" s="1"/>
  <c r="CT53" i="60"/>
  <c r="BL40" i="60"/>
  <c r="BL39" i="60" s="1"/>
  <c r="AI57" i="60"/>
  <c r="AI56" i="60" s="1"/>
  <c r="DH52" i="60"/>
  <c r="BE102" i="60"/>
  <c r="AN46" i="60"/>
  <c r="AN45" i="60" s="1"/>
  <c r="DD78" i="60"/>
  <c r="DD77" i="60" s="1"/>
  <c r="BR78" i="60"/>
  <c r="BR77" i="60" s="1"/>
  <c r="P73" i="60"/>
  <c r="P72" i="60" s="1"/>
  <c r="BS52" i="60"/>
  <c r="AB78" i="60"/>
  <c r="AB77" i="60" s="1"/>
  <c r="BJ52" i="60"/>
  <c r="BJ51" i="60" s="1"/>
  <c r="DJ78" i="60"/>
  <c r="DJ77" i="60" s="1"/>
  <c r="AW46" i="60"/>
  <c r="AW45" i="60" s="1"/>
  <c r="AF102" i="60"/>
  <c r="P102" i="60"/>
  <c r="P101" i="60" s="1"/>
  <c r="BH52" i="60"/>
  <c r="CO52" i="60"/>
  <c r="CO51" i="60" s="1"/>
  <c r="CJ52" i="60"/>
  <c r="CJ51" i="60" s="1"/>
  <c r="AF52" i="60"/>
  <c r="CV102" i="60"/>
  <c r="DM73" i="60"/>
  <c r="DM72" i="60" s="1"/>
  <c r="DD57" i="60"/>
  <c r="DD56" i="60" s="1"/>
  <c r="CE68" i="60"/>
  <c r="CE67" i="60" s="1"/>
  <c r="DJ40" i="60"/>
  <c r="DJ39" i="60" s="1"/>
  <c r="DK68" i="60"/>
  <c r="DK67" i="60" s="1"/>
  <c r="DK46" i="60"/>
  <c r="DK45" i="60" s="1"/>
  <c r="BN53" i="60"/>
  <c r="CL57" i="60"/>
  <c r="CL56" i="60" s="1"/>
  <c r="CE73" i="60"/>
  <c r="CE72" i="60" s="1"/>
  <c r="AJ40" i="60"/>
  <c r="AJ39" i="60" s="1"/>
  <c r="AX102" i="60"/>
  <c r="CG52" i="60"/>
  <c r="BS53" i="60"/>
  <c r="CZ57" i="60"/>
  <c r="CZ56" i="60" s="1"/>
  <c r="DD73" i="60"/>
  <c r="DD72" i="60" s="1"/>
  <c r="BM73" i="60"/>
  <c r="BM72" i="60" s="1"/>
  <c r="AY73" i="60"/>
  <c r="AY72" i="60" s="1"/>
  <c r="CK52" i="60"/>
  <c r="AX78" i="60"/>
  <c r="AX77" i="60" s="1"/>
  <c r="CB46" i="60"/>
  <c r="CB45" i="60" s="1"/>
  <c r="DI57" i="60"/>
  <c r="DI56" i="60" s="1"/>
  <c r="AE46" i="60"/>
  <c r="AE45" i="60" s="1"/>
  <c r="AW52" i="60"/>
  <c r="CT102" i="60"/>
  <c r="CT101" i="60" s="1"/>
  <c r="CV57" i="60"/>
  <c r="CV56" i="60" s="1"/>
  <c r="BI40" i="60"/>
  <c r="BI39" i="60" s="1"/>
  <c r="CR73" i="60"/>
  <c r="CR72" i="60" s="1"/>
  <c r="CG46" i="60"/>
  <c r="CG45" i="60" s="1"/>
  <c r="BJ46" i="60"/>
  <c r="BJ45" i="60" s="1"/>
  <c r="BL78" i="60"/>
  <c r="BL77" i="60" s="1"/>
  <c r="R73" i="60"/>
  <c r="R72" i="60" s="1"/>
  <c r="CQ52" i="60"/>
  <c r="CQ51" i="60" s="1"/>
  <c r="DJ52" i="60"/>
  <c r="DJ53" i="60"/>
  <c r="CU40" i="60"/>
  <c r="CU39" i="60" s="1"/>
  <c r="CB73" i="60"/>
  <c r="CB72" i="60" s="1"/>
  <c r="BD102" i="60"/>
  <c r="CY52" i="60"/>
  <c r="BP108" i="60"/>
  <c r="BO40" i="60"/>
  <c r="BO39" i="60" s="1"/>
  <c r="DL40" i="60"/>
  <c r="DL39" i="60" s="1"/>
  <c r="CJ46" i="60"/>
  <c r="CJ45" i="60" s="1"/>
  <c r="CU102" i="60"/>
  <c r="DH102" i="60"/>
  <c r="AI78" i="60"/>
  <c r="AI77" i="60" s="1"/>
  <c r="AP52" i="60"/>
  <c r="BU40" i="60"/>
  <c r="BU39" i="60" s="1"/>
  <c r="DD53" i="60"/>
  <c r="BF53" i="60"/>
  <c r="BS108" i="60"/>
  <c r="AH52" i="60"/>
  <c r="BT46" i="60"/>
  <c r="BT45" i="60" s="1"/>
  <c r="BY46" i="60"/>
  <c r="BY45" i="60" s="1"/>
  <c r="U68" i="60"/>
  <c r="U67" i="60" s="1"/>
  <c r="CC73" i="60"/>
  <c r="CC72" i="60" s="1"/>
  <c r="BT68" i="60"/>
  <c r="BT67" i="60" s="1"/>
  <c r="CY78" i="60"/>
  <c r="CY77" i="60" s="1"/>
  <c r="DE108" i="60"/>
  <c r="CF68" i="60"/>
  <c r="CF67" i="60" s="1"/>
  <c r="BQ73" i="60"/>
  <c r="BQ72" i="60" s="1"/>
  <c r="U102" i="60"/>
  <c r="AQ102" i="60"/>
  <c r="AQ101" i="60" s="1"/>
  <c r="BT78" i="60"/>
  <c r="BT77" i="60" s="1"/>
  <c r="R57" i="60"/>
  <c r="R56" i="60" s="1"/>
  <c r="BV57" i="60"/>
  <c r="BV56" i="60" s="1"/>
  <c r="BM68" i="60"/>
  <c r="BM67" i="60" s="1"/>
  <c r="BK73" i="60"/>
  <c r="BK72" i="60" s="1"/>
  <c r="X46" i="60"/>
  <c r="X45" i="60" s="1"/>
  <c r="BW46" i="60"/>
  <c r="BW45" i="60" s="1"/>
  <c r="CW73" i="60"/>
  <c r="CW72" i="60" s="1"/>
  <c r="CJ57" i="60"/>
  <c r="CJ56" i="60" s="1"/>
  <c r="CT78" i="60"/>
  <c r="CT77" i="60" s="1"/>
  <c r="CQ46" i="60"/>
  <c r="CQ45" i="60" s="1"/>
  <c r="CA46" i="60"/>
  <c r="CA45" i="60" s="1"/>
  <c r="CZ46" i="60"/>
  <c r="CZ45" i="60" s="1"/>
  <c r="CG57" i="60"/>
  <c r="CG56" i="60" s="1"/>
  <c r="BY52" i="60"/>
  <c r="BK40" i="60"/>
  <c r="BK39" i="60" s="1"/>
  <c r="T46" i="60"/>
  <c r="T45" i="60" s="1"/>
  <c r="AF57" i="60"/>
  <c r="AF56" i="60" s="1"/>
  <c r="BL52" i="60"/>
  <c r="BA52" i="60"/>
  <c r="BA51" i="60" s="1"/>
  <c r="CT73" i="60"/>
  <c r="CT72" i="60" s="1"/>
  <c r="CZ73" i="60"/>
  <c r="CZ72" i="60" s="1"/>
  <c r="DH53" i="60"/>
  <c r="CP52" i="60"/>
  <c r="CP51" i="60" s="1"/>
  <c r="AG52" i="60"/>
  <c r="CX52" i="60"/>
  <c r="BM57" i="60"/>
  <c r="BM56" i="60" s="1"/>
  <c r="BK102" i="60"/>
  <c r="BK101" i="60" s="1"/>
  <c r="CT68" i="60"/>
  <c r="CT67" i="60" s="1"/>
  <c r="O53" i="60"/>
  <c r="DM102" i="60"/>
  <c r="BN73" i="60"/>
  <c r="BN72" i="60" s="1"/>
  <c r="CY53" i="60"/>
  <c r="AN102" i="60"/>
  <c r="CD53" i="60"/>
  <c r="T40" i="60"/>
  <c r="T39" i="60" s="1"/>
  <c r="BG73" i="60"/>
  <c r="BG72" i="60" s="1"/>
  <c r="AH78" i="60"/>
  <c r="AH77" i="60" s="1"/>
  <c r="AA73" i="60"/>
  <c r="AA72" i="60" s="1"/>
  <c r="N53" i="60"/>
  <c r="AK53" i="60"/>
  <c r="AN78" i="60"/>
  <c r="AN77" i="60" s="1"/>
  <c r="CA73" i="60"/>
  <c r="CA72" i="60" s="1"/>
  <c r="Z68" i="60"/>
  <c r="Z67" i="60" s="1"/>
  <c r="CJ78" i="60"/>
  <c r="CJ77" i="60" s="1"/>
  <c r="AZ46" i="60"/>
  <c r="AZ45" i="60" s="1"/>
  <c r="CA40" i="60"/>
  <c r="CA39" i="60" s="1"/>
  <c r="P46" i="60"/>
  <c r="P45" i="60" s="1"/>
  <c r="DE52" i="60"/>
  <c r="V40" i="60"/>
  <c r="V39" i="60" s="1"/>
  <c r="CN57" i="60"/>
  <c r="CN56" i="60" s="1"/>
  <c r="BH46" i="60"/>
  <c r="BH45" i="60" s="1"/>
  <c r="DL68" i="60"/>
  <c r="DL67" i="60" s="1"/>
  <c r="BN102" i="60"/>
  <c r="T78" i="60"/>
  <c r="T77" i="60" s="1"/>
  <c r="J52" i="60"/>
  <c r="CC46" i="60"/>
  <c r="CC45" i="60" s="1"/>
  <c r="R53" i="60"/>
  <c r="X78" i="60"/>
  <c r="X77" i="60" s="1"/>
  <c r="CW57" i="60"/>
  <c r="CW56" i="60" s="1"/>
  <c r="BA68" i="60"/>
  <c r="BA67" i="60" s="1"/>
  <c r="BG46" i="60"/>
  <c r="BG45" i="60" s="1"/>
  <c r="BI53" i="60"/>
  <c r="X53" i="60"/>
  <c r="DG57" i="60"/>
  <c r="DG56" i="60" s="1"/>
  <c r="L102" i="60"/>
  <c r="L101" i="60" s="1"/>
  <c r="CV78" i="60"/>
  <c r="CV77" i="60" s="1"/>
  <c r="BH102" i="60"/>
  <c r="BH101" i="60" s="1"/>
  <c r="CK53" i="60"/>
  <c r="DH68" i="60"/>
  <c r="DH67" i="60" s="1"/>
  <c r="CR68" i="60"/>
  <c r="CR67" i="60" s="1"/>
  <c r="AO53" i="60"/>
  <c r="BF52" i="60"/>
  <c r="BY53" i="60"/>
  <c r="CA102" i="60"/>
  <c r="AG46" i="60"/>
  <c r="AG45" i="60" s="1"/>
  <c r="DA40" i="60"/>
  <c r="DA39" i="60" s="1"/>
  <c r="BR53" i="60"/>
  <c r="CV40" i="60"/>
  <c r="CV39" i="60" s="1"/>
  <c r="W68" i="60"/>
  <c r="W67" i="60" s="1"/>
  <c r="DM57" i="60"/>
  <c r="DM56" i="60" s="1"/>
  <c r="CT40" i="60"/>
  <c r="CT39" i="60" s="1"/>
  <c r="AH102" i="60"/>
  <c r="AH101" i="60" s="1"/>
  <c r="BJ102" i="60"/>
  <c r="BP57" i="60"/>
  <c r="BP56" i="60" s="1"/>
  <c r="BT53" i="60"/>
  <c r="DG73" i="60"/>
  <c r="DG72" i="60" s="1"/>
  <c r="BZ52" i="60"/>
  <c r="BZ51" i="60" s="1"/>
  <c r="CR46" i="60"/>
  <c r="CR45" i="60" s="1"/>
  <c r="BH53" i="60"/>
  <c r="BA73" i="60"/>
  <c r="BA72" i="60" s="1"/>
  <c r="DH57" i="60"/>
  <c r="DH56" i="60" s="1"/>
  <c r="DB68" i="60"/>
  <c r="DB67" i="60" s="1"/>
  <c r="BM78" i="60"/>
  <c r="BM77" i="60" s="1"/>
  <c r="AY46" i="60"/>
  <c r="AY45" i="60" s="1"/>
  <c r="AW53" i="60"/>
  <c r="BZ73" i="60"/>
  <c r="BZ72" i="60" s="1"/>
  <c r="BD73" i="60"/>
  <c r="BD72" i="60" s="1"/>
  <c r="AP53" i="60"/>
  <c r="CY68" i="60"/>
  <c r="CY67" i="60" s="1"/>
  <c r="AH53" i="60"/>
  <c r="DI73" i="60"/>
  <c r="DI72" i="60" s="1"/>
  <c r="AJ52" i="60"/>
  <c r="AJ51" i="60" s="1"/>
  <c r="CZ40" i="60"/>
  <c r="CZ39" i="60" s="1"/>
  <c r="Q57" i="60"/>
  <c r="Q56" i="60" s="1"/>
  <c r="BM53" i="60"/>
  <c r="BG68" i="60"/>
  <c r="BG67" i="60" s="1"/>
  <c r="AM46" i="60"/>
  <c r="AM45" i="60" s="1"/>
  <c r="CV46" i="60"/>
  <c r="CV45" i="60" s="1"/>
  <c r="DC53" i="60"/>
  <c r="AX73" i="60"/>
  <c r="AX72" i="60" s="1"/>
  <c r="AG40" i="60"/>
  <c r="AG39" i="60" s="1"/>
  <c r="DF40" i="60"/>
  <c r="DF39" i="60" s="1"/>
  <c r="CI73" i="60"/>
  <c r="CI72" i="60" s="1"/>
  <c r="CX46" i="60"/>
  <c r="CX45" i="60" s="1"/>
  <c r="BN40" i="60"/>
  <c r="BN39" i="60" s="1"/>
  <c r="BP40" i="60"/>
  <c r="BP39" i="60" s="1"/>
  <c r="Z108" i="60"/>
  <c r="AF78" i="60"/>
  <c r="AF77" i="60" s="1"/>
  <c r="BU53" i="60"/>
  <c r="CC57" i="60"/>
  <c r="CC56" i="60" s="1"/>
  <c r="AY52" i="60"/>
  <c r="AP40" i="60"/>
  <c r="AP39" i="60" s="1"/>
  <c r="CH102" i="60"/>
  <c r="CH101" i="60" s="1"/>
  <c r="BK53" i="60"/>
  <c r="CE108" i="60"/>
  <c r="DA68" i="60"/>
  <c r="DA67" i="60" s="1"/>
  <c r="AJ73" i="60"/>
  <c r="AJ72" i="60" s="1"/>
  <c r="U53" i="60"/>
  <c r="BE57" i="60"/>
  <c r="BE56" i="60" s="1"/>
  <c r="Y46" i="60"/>
  <c r="Y45" i="60" s="1"/>
  <c r="AZ102" i="60"/>
  <c r="AZ101" i="60" s="1"/>
  <c r="W73" i="60"/>
  <c r="W72" i="60" s="1"/>
  <c r="DG53" i="60"/>
  <c r="DM53" i="60"/>
  <c r="V52" i="60"/>
  <c r="V51" i="60" s="1"/>
  <c r="BS78" i="60"/>
  <c r="BS77" i="60" s="1"/>
  <c r="CF46" i="60"/>
  <c r="CF45" i="60" s="1"/>
  <c r="CG53" i="60"/>
  <c r="BQ46" i="60"/>
  <c r="BQ45" i="60" s="1"/>
  <c r="CS73" i="60"/>
  <c r="CS72" i="60" s="1"/>
  <c r="AN53" i="60"/>
  <c r="BB78" i="60"/>
  <c r="BB77" i="60" s="1"/>
  <c r="BE52" i="60"/>
  <c r="R78" i="60"/>
  <c r="R77" i="60" s="1"/>
  <c r="CV52" i="60"/>
  <c r="CV51" i="60" s="1"/>
  <c r="CR78" i="60"/>
  <c r="CR77" i="60" s="1"/>
  <c r="AE40" i="60"/>
  <c r="AE39" i="60" s="1"/>
  <c r="DD68" i="60"/>
  <c r="DD67" i="60" s="1"/>
  <c r="V73" i="60"/>
  <c r="V72" i="60" s="1"/>
  <c r="CH57" i="60"/>
  <c r="CH56" i="60" s="1"/>
  <c r="BG52" i="60"/>
  <c r="BG51" i="60" s="1"/>
  <c r="R52" i="60"/>
  <c r="DF53" i="60"/>
  <c r="BR73" i="60"/>
  <c r="BR72" i="60" s="1"/>
  <c r="BK52" i="60"/>
  <c r="BV40" i="60"/>
  <c r="BV39" i="60" s="1"/>
  <c r="CX40" i="60"/>
  <c r="CX39" i="60" s="1"/>
  <c r="DG40" i="60"/>
  <c r="DG39" i="60" s="1"/>
  <c r="BF46" i="60"/>
  <c r="BF45" i="60" s="1"/>
  <c r="AJ78" i="60"/>
  <c r="AJ77" i="60" s="1"/>
  <c r="BO68" i="60"/>
  <c r="BO67" i="60" s="1"/>
  <c r="CH53" i="60"/>
  <c r="BV78" i="60"/>
  <c r="BV77" i="60" s="1"/>
  <c r="BA40" i="60"/>
  <c r="BA39" i="60" s="1"/>
  <c r="AQ73" i="60"/>
  <c r="AQ72" i="60" s="1"/>
  <c r="CI102" i="60"/>
  <c r="CI101" i="60" s="1"/>
  <c r="CN52" i="60"/>
  <c r="J78" i="60"/>
  <c r="DG46" i="60"/>
  <c r="DG45" i="60" s="1"/>
  <c r="BX57" i="60"/>
  <c r="BX56" i="60" s="1"/>
  <c r="BP46" i="60"/>
  <c r="BP45" i="60" s="1"/>
  <c r="DJ46" i="60"/>
  <c r="DJ45" i="60" s="1"/>
  <c r="DB40" i="60"/>
  <c r="DB39" i="60" s="1"/>
  <c r="CR40" i="60"/>
  <c r="CR39" i="60" s="1"/>
  <c r="CS52" i="60"/>
  <c r="CS51" i="60" s="1"/>
  <c r="CT46" i="60"/>
  <c r="CT45" i="60" s="1"/>
  <c r="AX51" i="60" l="1"/>
  <c r="CP101" i="60"/>
  <c r="BE51" i="60"/>
  <c r="AN101" i="60"/>
  <c r="BF101" i="60"/>
  <c r="CG101" i="60"/>
  <c r="BN101" i="60"/>
  <c r="AY51" i="60"/>
  <c r="CX51" i="60"/>
  <c r="CX35" i="60" s="1"/>
  <c r="CX283" i="60" s="1"/>
  <c r="CX281" i="60" s="1"/>
  <c r="CX297" i="60" s="1"/>
  <c r="BQ101" i="60"/>
  <c r="BQ35" i="60" s="1"/>
  <c r="BQ283" i="60" s="1"/>
  <c r="BQ281" i="60" s="1"/>
  <c r="BQ297" i="60" s="1"/>
  <c r="W51" i="60"/>
  <c r="X101" i="60"/>
  <c r="DE51" i="60"/>
  <c r="AG51" i="60"/>
  <c r="DA101" i="60"/>
  <c r="DA35" i="60" s="1"/>
  <c r="DA283" i="60" s="1"/>
  <c r="DA281" i="60" s="1"/>
  <c r="DA297" i="60" s="1"/>
  <c r="BV101" i="60"/>
  <c r="BJ101" i="60"/>
  <c r="BJ35" i="60" s="1"/>
  <c r="BJ283" i="60" s="1"/>
  <c r="BJ281" i="60" s="1"/>
  <c r="BJ297" i="60" s="1"/>
  <c r="DJ101" i="60"/>
  <c r="CS101" i="60"/>
  <c r="BD101" i="60"/>
  <c r="AG101" i="60"/>
  <c r="CX101" i="60"/>
  <c r="CJ101" i="60"/>
  <c r="CJ35" i="60" s="1"/>
  <c r="CJ283" i="60" s="1"/>
  <c r="CJ281" i="60" s="1"/>
  <c r="CJ297" i="60" s="1"/>
  <c r="CU101" i="60"/>
  <c r="CU35" i="60" s="1"/>
  <c r="CU283" i="60" s="1"/>
  <c r="CU281" i="60" s="1"/>
  <c r="CU297" i="60" s="1"/>
  <c r="AF101" i="60"/>
  <c r="CN51" i="60"/>
  <c r="U101" i="60"/>
  <c r="CV101" i="60"/>
  <c r="CV35" i="60" s="1"/>
  <c r="CV283" i="60" s="1"/>
  <c r="CV281" i="60" s="1"/>
  <c r="CV297" i="60" s="1"/>
  <c r="CN101" i="60"/>
  <c r="CN35" i="60" s="1"/>
  <c r="CN283" i="60" s="1"/>
  <c r="CN281" i="60" s="1"/>
  <c r="CN297" i="60" s="1"/>
  <c r="BW101" i="60"/>
  <c r="AF51" i="60"/>
  <c r="AY101" i="60"/>
  <c r="S51" i="60"/>
  <c r="BF51" i="60"/>
  <c r="BF35" i="60" s="1"/>
  <c r="BF283" i="60" s="1"/>
  <c r="BF281" i="60" s="1"/>
  <c r="BF297" i="60" s="1"/>
  <c r="BG101" i="60"/>
  <c r="BG35" i="60" s="1"/>
  <c r="BG283" i="60" s="1"/>
  <c r="BG281" i="60" s="1"/>
  <c r="BG297" i="60" s="1"/>
  <c r="V101" i="60"/>
  <c r="V35" i="60" s="1"/>
  <c r="V283" i="60" s="1"/>
  <c r="V281" i="60" s="1"/>
  <c r="V297" i="60" s="1"/>
  <c r="CA51" i="60"/>
  <c r="AX101" i="60"/>
  <c r="AX35" i="60" s="1"/>
  <c r="AX283" i="60" s="1"/>
  <c r="AX281" i="60" s="1"/>
  <c r="AX297" i="60" s="1"/>
  <c r="DB51" i="60"/>
  <c r="DM101" i="60"/>
  <c r="BL51" i="60"/>
  <c r="DH101" i="60"/>
  <c r="BE101" i="60"/>
  <c r="BE35" i="60" s="1"/>
  <c r="BE283" i="60" s="1"/>
  <c r="BE281" i="60" s="1"/>
  <c r="BE297" i="60" s="1"/>
  <c r="DB101" i="60"/>
  <c r="CA101" i="60"/>
  <c r="T51" i="60"/>
  <c r="T35" i="60" s="1"/>
  <c r="T283" i="60" s="1"/>
  <c r="T281" i="60" s="1"/>
  <c r="T297" i="60" s="1"/>
  <c r="AJ101" i="60"/>
  <c r="AJ35" i="60" s="1"/>
  <c r="AJ283" i="60" s="1"/>
  <c r="AJ281" i="60" s="1"/>
  <c r="AJ297" i="60" s="1"/>
  <c r="BX51" i="60"/>
  <c r="BX35" i="60" s="1"/>
  <c r="BX283" i="60" s="1"/>
  <c r="BX281" i="60" s="1"/>
  <c r="BX297" i="60" s="1"/>
  <c r="AC101" i="60"/>
  <c r="AL101" i="60"/>
  <c r="R51" i="60"/>
  <c r="CD101" i="60"/>
  <c r="CB51" i="60"/>
  <c r="CB35" i="60" s="1"/>
  <c r="CB283" i="60" s="1"/>
  <c r="CB281" i="60" s="1"/>
  <c r="CB297" i="60" s="1"/>
  <c r="BU101" i="60"/>
  <c r="BI101" i="60"/>
  <c r="J51" i="60"/>
  <c r="I52" i="60"/>
  <c r="AP51" i="60"/>
  <c r="CE51" i="60"/>
  <c r="CM51" i="60"/>
  <c r="CP35" i="60"/>
  <c r="CP283" i="60" s="1"/>
  <c r="CP281" i="60" s="1"/>
  <c r="CP297" i="60" s="1"/>
  <c r="I53" i="60"/>
  <c r="BR51" i="60"/>
  <c r="BR35" i="60" s="1"/>
  <c r="BR283" i="60" s="1"/>
  <c r="BR281" i="60" s="1"/>
  <c r="BR297" i="60" s="1"/>
  <c r="CR51" i="60"/>
  <c r="CR35" i="60" s="1"/>
  <c r="CR283" i="60" s="1"/>
  <c r="CR281" i="60" s="1"/>
  <c r="CR297" i="60" s="1"/>
  <c r="AE51" i="60"/>
  <c r="AE35" i="60" s="1"/>
  <c r="AE283" i="60" s="1"/>
  <c r="AE281" i="60" s="1"/>
  <c r="AE297" i="60" s="1"/>
  <c r="DE101" i="60"/>
  <c r="AO51" i="60"/>
  <c r="AK51" i="60"/>
  <c r="Y101" i="60"/>
  <c r="BA101" i="60"/>
  <c r="BA35" i="60" s="1"/>
  <c r="BA283" i="60" s="1"/>
  <c r="BA281" i="60" s="1"/>
  <c r="BA297" i="60" s="1"/>
  <c r="DJ51" i="60"/>
  <c r="DJ35" i="60" s="1"/>
  <c r="DJ283" i="60" s="1"/>
  <c r="DJ281" i="60" s="1"/>
  <c r="DJ297" i="60" s="1"/>
  <c r="AI51" i="60"/>
  <c r="DL51" i="60"/>
  <c r="AZ51" i="60"/>
  <c r="AZ35" i="60" s="1"/>
  <c r="AZ283" i="60" s="1"/>
  <c r="AZ281" i="60" s="1"/>
  <c r="AZ297" i="60" s="1"/>
  <c r="DM51" i="60"/>
  <c r="AI101" i="60"/>
  <c r="I108" i="60"/>
  <c r="BH51" i="60"/>
  <c r="BH35" i="60" s="1"/>
  <c r="BH283" i="60" s="1"/>
  <c r="BH281" i="60" s="1"/>
  <c r="BH297" i="60" s="1"/>
  <c r="CT51" i="60"/>
  <c r="CT35" i="60" s="1"/>
  <c r="CT283" i="60" s="1"/>
  <c r="CT281" i="60" s="1"/>
  <c r="CT297" i="60" s="1"/>
  <c r="CC35" i="60"/>
  <c r="CC283" i="60" s="1"/>
  <c r="CC281" i="60" s="1"/>
  <c r="CC297" i="60" s="1"/>
  <c r="DC51" i="60"/>
  <c r="DG51" i="60"/>
  <c r="DG35" i="60" s="1"/>
  <c r="DG283" i="60" s="1"/>
  <c r="DG281" i="60" s="1"/>
  <c r="DG297" i="60" s="1"/>
  <c r="DL101" i="60"/>
  <c r="AL51" i="60"/>
  <c r="AL35" i="60" s="1"/>
  <c r="AL283" i="60" s="1"/>
  <c r="AL281" i="60" s="1"/>
  <c r="AL297" i="60" s="1"/>
  <c r="DC101" i="60"/>
  <c r="DH51" i="60"/>
  <c r="N101" i="60"/>
  <c r="BC35" i="60"/>
  <c r="BC283" i="60" s="1"/>
  <c r="BC281" i="60" s="1"/>
  <c r="BC297" i="60" s="1"/>
  <c r="CD51" i="60"/>
  <c r="DK101" i="60"/>
  <c r="Q101" i="60"/>
  <c r="BS101" i="60"/>
  <c r="CK51" i="60"/>
  <c r="DF51" i="60"/>
  <c r="DF35" i="60" s="1"/>
  <c r="DF283" i="60" s="1"/>
  <c r="DF281" i="60" s="1"/>
  <c r="DF297" i="60" s="1"/>
  <c r="CH51" i="60"/>
  <c r="CH35" i="60" s="1"/>
  <c r="CH283" i="60" s="1"/>
  <c r="CH281" i="60" s="1"/>
  <c r="CH297" i="60" s="1"/>
  <c r="BP51" i="60"/>
  <c r="CF101" i="60"/>
  <c r="CF35" i="60" s="1"/>
  <c r="CF283" i="60" s="1"/>
  <c r="CF281" i="60" s="1"/>
  <c r="CF297" i="60" s="1"/>
  <c r="CE101" i="60"/>
  <c r="BM101" i="60"/>
  <c r="BY51" i="60"/>
  <c r="CL35" i="60"/>
  <c r="CL283" i="60" s="1"/>
  <c r="CL281" i="60" s="1"/>
  <c r="CL297" i="60" s="1"/>
  <c r="CQ35" i="60"/>
  <c r="CQ283" i="60" s="1"/>
  <c r="CQ281" i="60" s="1"/>
  <c r="CQ297" i="60" s="1"/>
  <c r="Z101" i="60"/>
  <c r="AP101" i="60"/>
  <c r="BY101" i="60"/>
  <c r="K101" i="60"/>
  <c r="K35" i="60" s="1"/>
  <c r="K283" i="60" s="1"/>
  <c r="K281" i="60" s="1"/>
  <c r="K297" i="60" s="1"/>
  <c r="S101" i="60"/>
  <c r="AQ51" i="60"/>
  <c r="AQ35" i="60" s="1"/>
  <c r="AQ283" i="60" s="1"/>
  <c r="AQ281" i="60" s="1"/>
  <c r="AQ297" i="60" s="1"/>
  <c r="BZ35" i="60"/>
  <c r="BZ283" i="60" s="1"/>
  <c r="BZ281" i="60" s="1"/>
  <c r="BZ297" i="60" s="1"/>
  <c r="BB51" i="60"/>
  <c r="BB35" i="60" s="1"/>
  <c r="BB283" i="60" s="1"/>
  <c r="BB281" i="60" s="1"/>
  <c r="BB297" i="60" s="1"/>
  <c r="CI35" i="60"/>
  <c r="CI283" i="60" s="1"/>
  <c r="CI281" i="60" s="1"/>
  <c r="CI297" i="60" s="1"/>
  <c r="L51" i="60"/>
  <c r="L35" i="60" s="1"/>
  <c r="L283" i="60" s="1"/>
  <c r="L281" i="60" s="1"/>
  <c r="L297" i="60" s="1"/>
  <c r="W101" i="60"/>
  <c r="DI101" i="60"/>
  <c r="DI35" i="60" s="1"/>
  <c r="DI283" i="60" s="1"/>
  <c r="DI281" i="60" s="1"/>
  <c r="DI297" i="60" s="1"/>
  <c r="X51" i="60"/>
  <c r="M101" i="60"/>
  <c r="AH51" i="60"/>
  <c r="AH35" i="60" s="1"/>
  <c r="AH283" i="60" s="1"/>
  <c r="AH281" i="60" s="1"/>
  <c r="AH297" i="60" s="1"/>
  <c r="CO35" i="60"/>
  <c r="CO283" i="60" s="1"/>
  <c r="CO281" i="60" s="1"/>
  <c r="CO297" i="60" s="1"/>
  <c r="AN51" i="60"/>
  <c r="AN35" i="60" s="1"/>
  <c r="AN283" i="60" s="1"/>
  <c r="AN281" i="60" s="1"/>
  <c r="AN297" i="60" s="1"/>
  <c r="R101" i="60"/>
  <c r="P51" i="60"/>
  <c r="P35" i="60" s="1"/>
  <c r="P283" i="60" s="1"/>
  <c r="P281" i="60" s="1"/>
  <c r="P297" i="60" s="1"/>
  <c r="J72" i="60"/>
  <c r="I73" i="60"/>
  <c r="I72" i="60" s="1"/>
  <c r="CS35" i="60"/>
  <c r="CS283" i="60" s="1"/>
  <c r="CS281" i="60" s="1"/>
  <c r="CS297" i="60" s="1"/>
  <c r="BW51" i="60"/>
  <c r="J67" i="60"/>
  <c r="I68" i="60"/>
  <c r="I67" i="60" s="1"/>
  <c r="J45" i="60"/>
  <c r="I46" i="60"/>
  <c r="I45" i="60" s="1"/>
  <c r="AC51" i="60"/>
  <c r="BO101" i="60"/>
  <c r="BO35" i="60" s="1"/>
  <c r="BO283" i="60" s="1"/>
  <c r="BO281" i="60" s="1"/>
  <c r="BO297" i="60" s="1"/>
  <c r="M51" i="60"/>
  <c r="J77" i="60"/>
  <c r="I78" i="60"/>
  <c r="I77" i="60" s="1"/>
  <c r="BK51" i="60"/>
  <c r="BK35" i="60" s="1"/>
  <c r="BK283" i="60" s="1"/>
  <c r="BK281" i="60" s="1"/>
  <c r="BK297" i="60" s="1"/>
  <c r="CY51" i="60"/>
  <c r="CY35" i="60" s="1"/>
  <c r="CY283" i="60" s="1"/>
  <c r="CY281" i="60" s="1"/>
  <c r="CY297" i="60" s="1"/>
  <c r="DK51" i="60"/>
  <c r="U51" i="60"/>
  <c r="BD51" i="60"/>
  <c r="BD35" i="60" s="1"/>
  <c r="BD283" i="60" s="1"/>
  <c r="BD281" i="60" s="1"/>
  <c r="BD297" i="60" s="1"/>
  <c r="J101" i="60"/>
  <c r="I102" i="60"/>
  <c r="I101" i="60" s="1"/>
  <c r="BN51" i="60"/>
  <c r="BN35" i="60" s="1"/>
  <c r="BN283" i="60" s="1"/>
  <c r="BN281" i="60" s="1"/>
  <c r="BN297" i="60" s="1"/>
  <c r="Z51" i="60"/>
  <c r="AO101" i="60"/>
  <c r="AV35" i="60"/>
  <c r="AV283" i="60" s="1"/>
  <c r="AV281" i="60" s="1"/>
  <c r="AV297" i="60" s="1"/>
  <c r="AM51" i="60"/>
  <c r="AM35" i="60" s="1"/>
  <c r="AM283" i="60" s="1"/>
  <c r="AM281" i="60" s="1"/>
  <c r="AM297" i="60" s="1"/>
  <c r="AK101" i="60"/>
  <c r="AK35" i="60" s="1"/>
  <c r="AK283" i="60" s="1"/>
  <c r="AK281" i="60" s="1"/>
  <c r="AK297" i="60" s="1"/>
  <c r="N51" i="60"/>
  <c r="BS51" i="60"/>
  <c r="BM51" i="60"/>
  <c r="BM35" i="60" s="1"/>
  <c r="BM283" i="60" s="1"/>
  <c r="BM281" i="60" s="1"/>
  <c r="BM297" i="60" s="1"/>
  <c r="DD51" i="60"/>
  <c r="DD35" i="60" s="1"/>
  <c r="DD283" i="60" s="1"/>
  <c r="DD281" i="60" s="1"/>
  <c r="DD297" i="60" s="1"/>
  <c r="BP101" i="60"/>
  <c r="Q51" i="60"/>
  <c r="CM101" i="60"/>
  <c r="CG51" i="60"/>
  <c r="BU51" i="60"/>
  <c r="BU35" i="60" s="1"/>
  <c r="BU283" i="60" s="1"/>
  <c r="BU281" i="60" s="1"/>
  <c r="BU297" i="60" s="1"/>
  <c r="BT51" i="60"/>
  <c r="BT35" i="60" s="1"/>
  <c r="BT283" i="60" s="1"/>
  <c r="BT281" i="60" s="1"/>
  <c r="BT297" i="60" s="1"/>
  <c r="BL101" i="60"/>
  <c r="BL35" i="60" s="1"/>
  <c r="BL283" i="60" s="1"/>
  <c r="BL281" i="60" s="1"/>
  <c r="BL297" i="60" s="1"/>
  <c r="AA51" i="60"/>
  <c r="AA35" i="60" s="1"/>
  <c r="AA283" i="60" s="1"/>
  <c r="AA281" i="60" s="1"/>
  <c r="AA297" i="60" s="1"/>
  <c r="O51" i="60"/>
  <c r="O35" i="60" s="1"/>
  <c r="O283" i="60" s="1"/>
  <c r="O281" i="60" s="1"/>
  <c r="O297" i="60" s="1"/>
  <c r="AD51" i="60"/>
  <c r="AD35" i="60" s="1"/>
  <c r="AD283" i="60" s="1"/>
  <c r="AD281" i="60" s="1"/>
  <c r="AD297" i="60" s="1"/>
  <c r="AW51" i="60"/>
  <c r="AW35" i="60" s="1"/>
  <c r="AW283" i="60" s="1"/>
  <c r="AW281" i="60" s="1"/>
  <c r="AW297" i="60" s="1"/>
  <c r="BV51" i="60"/>
  <c r="AB51" i="60"/>
  <c r="AB35" i="60" s="1"/>
  <c r="AB283" i="60" s="1"/>
  <c r="AB281" i="60" s="1"/>
  <c r="AB297" i="60" s="1"/>
  <c r="J39" i="60"/>
  <c r="I40" i="60"/>
  <c r="I39" i="60" s="1"/>
  <c r="CZ51" i="60"/>
  <c r="CZ35" i="60" s="1"/>
  <c r="CZ283" i="60" s="1"/>
  <c r="CZ281" i="60" s="1"/>
  <c r="CZ297" i="60" s="1"/>
  <c r="AY35" i="60"/>
  <c r="AY283" i="60" s="1"/>
  <c r="AY281" i="60" s="1"/>
  <c r="AY297" i="60" s="1"/>
  <c r="BI51" i="60"/>
  <c r="CW101" i="60"/>
  <c r="CW35" i="60" s="1"/>
  <c r="CW283" i="60" s="1"/>
  <c r="CW281" i="60" s="1"/>
  <c r="CW297" i="60" s="1"/>
  <c r="J56" i="60"/>
  <c r="I57" i="60"/>
  <c r="I56" i="60" s="1"/>
  <c r="CK101" i="60"/>
  <c r="Y51" i="60"/>
  <c r="CG35" i="60" l="1"/>
  <c r="CG283" i="60" s="1"/>
  <c r="CG281" i="60" s="1"/>
  <c r="CG297" i="60" s="1"/>
  <c r="BW35" i="60"/>
  <c r="BW283" i="60" s="1"/>
  <c r="BW281" i="60" s="1"/>
  <c r="BW297" i="60" s="1"/>
  <c r="W35" i="60"/>
  <c r="W283" i="60" s="1"/>
  <c r="W281" i="60" s="1"/>
  <c r="W297" i="60" s="1"/>
  <c r="X35" i="60"/>
  <c r="X283" i="60" s="1"/>
  <c r="X281" i="60" s="1"/>
  <c r="X297" i="60" s="1"/>
  <c r="Q35" i="60"/>
  <c r="Q283" i="60" s="1"/>
  <c r="Q281" i="60" s="1"/>
  <c r="Q297" i="60" s="1"/>
  <c r="CE35" i="60"/>
  <c r="CE283" i="60" s="1"/>
  <c r="CE281" i="60" s="1"/>
  <c r="CE297" i="60" s="1"/>
  <c r="DM35" i="60"/>
  <c r="DM283" i="60" s="1"/>
  <c r="DM281" i="60" s="1"/>
  <c r="DM297" i="60" s="1"/>
  <c r="Y35" i="60"/>
  <c r="Y283" i="60" s="1"/>
  <c r="Y281" i="60" s="1"/>
  <c r="Y297" i="60" s="1"/>
  <c r="AG35" i="60"/>
  <c r="AG283" i="60" s="1"/>
  <c r="AG281" i="60" s="1"/>
  <c r="AG297" i="60" s="1"/>
  <c r="S35" i="60"/>
  <c r="S283" i="60" s="1"/>
  <c r="S281" i="60" s="1"/>
  <c r="S297" i="60" s="1"/>
  <c r="CA35" i="60"/>
  <c r="CA283" i="60" s="1"/>
  <c r="CA281" i="60" s="1"/>
  <c r="CA297" i="60" s="1"/>
  <c r="AF35" i="60"/>
  <c r="AF283" i="60" s="1"/>
  <c r="AF281" i="60" s="1"/>
  <c r="AF297" i="60" s="1"/>
  <c r="CK35" i="60"/>
  <c r="CK283" i="60" s="1"/>
  <c r="CK281" i="60" s="1"/>
  <c r="CK297" i="60" s="1"/>
  <c r="U35" i="60"/>
  <c r="U283" i="60" s="1"/>
  <c r="U281" i="60" s="1"/>
  <c r="U297" i="60" s="1"/>
  <c r="CD35" i="60"/>
  <c r="CD283" i="60" s="1"/>
  <c r="CD281" i="60" s="1"/>
  <c r="CD297" i="60" s="1"/>
  <c r="DL35" i="60"/>
  <c r="DL283" i="60" s="1"/>
  <c r="DL281" i="60" s="1"/>
  <c r="DL297" i="60" s="1"/>
  <c r="BV35" i="60"/>
  <c r="BV283" i="60" s="1"/>
  <c r="BV281" i="60" s="1"/>
  <c r="BV297" i="60" s="1"/>
  <c r="AI35" i="60"/>
  <c r="AI283" i="60" s="1"/>
  <c r="AI281" i="60" s="1"/>
  <c r="AI297" i="60" s="1"/>
  <c r="DE35" i="60"/>
  <c r="DE283" i="60" s="1"/>
  <c r="DE281" i="60" s="1"/>
  <c r="DE297" i="60" s="1"/>
  <c r="DK35" i="60"/>
  <c r="DK283" i="60" s="1"/>
  <c r="DK281" i="60" s="1"/>
  <c r="DK297" i="60" s="1"/>
  <c r="AO35" i="60"/>
  <c r="AO283" i="60" s="1"/>
  <c r="AO281" i="60" s="1"/>
  <c r="AO297" i="60" s="1"/>
  <c r="N35" i="60"/>
  <c r="N283" i="60" s="1"/>
  <c r="N281" i="60" s="1"/>
  <c r="N297" i="60" s="1"/>
  <c r="BI35" i="60"/>
  <c r="BI283" i="60" s="1"/>
  <c r="BI281" i="60" s="1"/>
  <c r="BI297" i="60" s="1"/>
  <c r="R35" i="60"/>
  <c r="R283" i="60" s="1"/>
  <c r="R281" i="60" s="1"/>
  <c r="R297" i="60" s="1"/>
  <c r="DB35" i="60"/>
  <c r="DB283" i="60" s="1"/>
  <c r="DB281" i="60" s="1"/>
  <c r="DB297" i="60" s="1"/>
  <c r="DH35" i="60"/>
  <c r="DH283" i="60" s="1"/>
  <c r="DH281" i="60" s="1"/>
  <c r="DH297" i="60" s="1"/>
  <c r="BS35" i="60"/>
  <c r="BS283" i="60" s="1"/>
  <c r="BS281" i="60" s="1"/>
  <c r="BS297" i="60" s="1"/>
  <c r="BY35" i="60"/>
  <c r="BY283" i="60" s="1"/>
  <c r="BY281" i="60" s="1"/>
  <c r="BY297" i="60" s="1"/>
  <c r="AP35" i="60"/>
  <c r="AP283" i="60" s="1"/>
  <c r="AP281" i="60" s="1"/>
  <c r="AP297" i="60" s="1"/>
  <c r="M35" i="60"/>
  <c r="M283" i="60" s="1"/>
  <c r="M281" i="60" s="1"/>
  <c r="M297" i="60" s="1"/>
  <c r="DC35" i="60"/>
  <c r="DC283" i="60" s="1"/>
  <c r="DC281" i="60" s="1"/>
  <c r="DC297" i="60" s="1"/>
  <c r="Z35" i="60"/>
  <c r="Z283" i="60" s="1"/>
  <c r="Z281" i="60" s="1"/>
  <c r="Z297" i="60" s="1"/>
  <c r="AC35" i="60"/>
  <c r="AC283" i="60" s="1"/>
  <c r="AC281" i="60" s="1"/>
  <c r="AC297" i="60" s="1"/>
  <c r="BP35" i="60"/>
  <c r="BP283" i="60" s="1"/>
  <c r="BP281" i="60" s="1"/>
  <c r="BP297" i="60" s="1"/>
  <c r="CM35" i="60"/>
  <c r="CM283" i="60" s="1"/>
  <c r="CM281" i="60" s="1"/>
  <c r="CM297" i="60" s="1"/>
  <c r="I51" i="60"/>
  <c r="I35" i="60" s="1"/>
  <c r="I283" i="60" s="1"/>
  <c r="I281" i="60" s="1"/>
  <c r="I297" i="60" s="1"/>
  <c r="J35" i="60"/>
  <c r="J283" i="60" s="1"/>
  <c r="J281" i="60" s="1"/>
  <c r="J297" i="60" s="1"/>
  <c r="G24" i="54"/>
  <c r="E24" i="54" s="1"/>
  <c r="H59" i="29" s="1"/>
  <c r="DW20" i="47"/>
  <c r="DW43" i="47" s="1"/>
  <c r="DV20" i="47"/>
  <c r="DV43" i="47" s="1"/>
  <c r="DU20" i="47"/>
  <c r="DU43" i="47" s="1"/>
  <c r="DT20" i="47"/>
  <c r="DT43" i="47" s="1"/>
  <c r="DS20" i="47"/>
  <c r="DS43" i="47" s="1"/>
  <c r="DR20" i="47"/>
  <c r="DR43" i="47" s="1"/>
  <c r="DQ20" i="47"/>
  <c r="DQ43" i="47" s="1"/>
  <c r="DP20" i="47"/>
  <c r="DP43" i="47" s="1"/>
  <c r="DO20" i="47"/>
  <c r="DO43" i="47" s="1"/>
  <c r="DN20" i="47"/>
  <c r="DN43" i="47" s="1"/>
  <c r="DM20" i="47"/>
  <c r="DM43" i="47" s="1"/>
  <c r="DL20" i="47"/>
  <c r="DL43" i="47" s="1"/>
  <c r="DK20" i="47"/>
  <c r="DK43" i="47" s="1"/>
  <c r="DJ20" i="47"/>
  <c r="DJ43" i="47" s="1"/>
  <c r="DI20" i="47"/>
  <c r="DI43" i="47" s="1"/>
  <c r="DH20" i="47"/>
  <c r="DH43" i="47" s="1"/>
  <c r="DG20" i="47"/>
  <c r="DG43" i="47" s="1"/>
  <c r="DF20" i="47"/>
  <c r="DF43" i="47" s="1"/>
  <c r="DE20" i="47"/>
  <c r="DE43" i="47" s="1"/>
  <c r="DD20" i="47"/>
  <c r="DD43" i="47" s="1"/>
  <c r="DC20" i="47"/>
  <c r="DC43" i="47" s="1"/>
  <c r="DB20" i="47"/>
  <c r="DB43" i="47" s="1"/>
  <c r="DA20" i="47"/>
  <c r="DA43" i="47" s="1"/>
  <c r="CZ20" i="47"/>
  <c r="CZ43" i="47" s="1"/>
  <c r="CY20" i="47"/>
  <c r="CY43" i="47" s="1"/>
  <c r="CX20" i="47"/>
  <c r="CX43" i="47" s="1"/>
  <c r="CW20" i="47"/>
  <c r="CW43" i="47" s="1"/>
  <c r="CV20" i="47"/>
  <c r="CV43" i="47" s="1"/>
  <c r="CU20" i="47"/>
  <c r="CU43" i="47" s="1"/>
  <c r="CT20" i="47"/>
  <c r="CT43" i="47" s="1"/>
  <c r="CS20" i="47"/>
  <c r="CS43" i="47" s="1"/>
  <c r="CR20" i="47"/>
  <c r="CR43" i="47" s="1"/>
  <c r="CQ20" i="47"/>
  <c r="CQ43" i="47" s="1"/>
  <c r="CP20" i="47"/>
  <c r="CP43" i="47" s="1"/>
  <c r="CO20" i="47"/>
  <c r="CO43" i="47" s="1"/>
  <c r="CN20" i="47"/>
  <c r="CN43" i="47" s="1"/>
  <c r="CM20" i="47"/>
  <c r="CM43" i="47" s="1"/>
  <c r="CL20" i="47"/>
  <c r="CL43" i="47" s="1"/>
  <c r="CK20" i="47"/>
  <c r="CK43" i="47" s="1"/>
  <c r="CJ20" i="47"/>
  <c r="CJ43" i="47" s="1"/>
  <c r="CI20" i="47"/>
  <c r="CI43" i="47" s="1"/>
  <c r="CH20" i="47"/>
  <c r="CH43" i="47" s="1"/>
  <c r="CG20" i="47"/>
  <c r="CG43" i="47" s="1"/>
  <c r="CF20" i="47"/>
  <c r="CF43" i="47" s="1"/>
  <c r="CE20" i="47"/>
  <c r="CE43" i="47" s="1"/>
  <c r="CD20" i="47"/>
  <c r="CD43" i="47" s="1"/>
  <c r="CC20" i="47"/>
  <c r="CC43" i="47" s="1"/>
  <c r="CB20" i="47"/>
  <c r="CB43" i="47" s="1"/>
  <c r="CA20" i="47"/>
  <c r="CA43" i="47" s="1"/>
  <c r="BZ20" i="47"/>
  <c r="BZ43" i="47" s="1"/>
  <c r="BY20" i="47"/>
  <c r="BY43" i="47" s="1"/>
  <c r="BX20" i="47"/>
  <c r="BX43" i="47" s="1"/>
  <c r="BW20" i="47"/>
  <c r="BW43" i="47" s="1"/>
  <c r="BV20" i="47"/>
  <c r="BV43" i="47" s="1"/>
  <c r="BU20" i="47"/>
  <c r="BU43" i="47" s="1"/>
  <c r="BT20" i="47"/>
  <c r="BT43" i="47" s="1"/>
  <c r="BS20" i="47"/>
  <c r="BS43" i="47" s="1"/>
  <c r="BR20" i="47"/>
  <c r="BR43" i="47" s="1"/>
  <c r="BQ20" i="47"/>
  <c r="BQ43" i="47" s="1"/>
  <c r="BP20" i="47"/>
  <c r="BP43" i="47" s="1"/>
  <c r="J95" i="51"/>
  <c r="D95" i="51"/>
  <c r="H95" i="51"/>
  <c r="H36" i="29"/>
  <c r="F95" i="51"/>
  <c r="DW79" i="47" l="1"/>
  <c r="DV79" i="47" s="1"/>
  <c r="DU79" i="47" s="1"/>
  <c r="DT79" i="47" s="1"/>
  <c r="DS79" i="47" s="1"/>
  <c r="DR79" i="47" s="1"/>
  <c r="DQ79" i="47" s="1"/>
  <c r="DP79" i="47" s="1"/>
  <c r="DO79" i="47" s="1"/>
  <c r="DN79" i="47" s="1"/>
  <c r="DM79" i="47" s="1"/>
  <c r="DL79" i="47" s="1"/>
  <c r="DK79" i="47" s="1"/>
  <c r="DJ79" i="47" s="1"/>
  <c r="DI79" i="47" s="1"/>
  <c r="DH79" i="47" s="1"/>
  <c r="DG79" i="47" s="1"/>
  <c r="DF79" i="47" s="1"/>
  <c r="DE79" i="47" s="1"/>
  <c r="DD79" i="47" s="1"/>
  <c r="DC79" i="47" s="1"/>
  <c r="DB79" i="47" s="1"/>
  <c r="DA79" i="47" s="1"/>
  <c r="CZ79" i="47" s="1"/>
  <c r="CY79" i="47" s="1"/>
  <c r="CX79" i="47" s="1"/>
  <c r="CW79" i="47" s="1"/>
  <c r="CV79" i="47" s="1"/>
  <c r="CU79" i="47" s="1"/>
  <c r="CT79" i="47" s="1"/>
  <c r="CS79" i="47" s="1"/>
  <c r="CR79" i="47" s="1"/>
  <c r="CQ79" i="47" s="1"/>
  <c r="CP79" i="47" s="1"/>
  <c r="CO79" i="47" s="1"/>
  <c r="CN79" i="47" s="1"/>
  <c r="CM79" i="47" s="1"/>
  <c r="CL79" i="47" s="1"/>
  <c r="CK79" i="47" s="1"/>
  <c r="CJ79" i="47" s="1"/>
  <c r="CI79" i="47" s="1"/>
  <c r="CH79" i="47" s="1"/>
  <c r="CG79" i="47" s="1"/>
  <c r="CF79" i="47" s="1"/>
  <c r="CE79" i="47" s="1"/>
  <c r="CD79" i="47" s="1"/>
  <c r="CC79" i="47" s="1"/>
  <c r="CB79" i="47" s="1"/>
  <c r="CA79" i="47" s="1"/>
  <c r="BZ79" i="47" s="1"/>
  <c r="BY79" i="47" s="1"/>
  <c r="BX79" i="47" s="1"/>
  <c r="BW79" i="47" s="1"/>
  <c r="BV79" i="47" s="1"/>
  <c r="BU79" i="47" s="1"/>
  <c r="BT79" i="47" s="1"/>
  <c r="BS79" i="47" s="1"/>
  <c r="BR79" i="47" s="1"/>
  <c r="BQ79" i="47" s="1"/>
  <c r="BP79" i="47" s="1"/>
  <c r="DW44" i="47" l="1"/>
  <c r="DV44" i="47" s="1"/>
  <c r="DU44" i="47" s="1"/>
  <c r="DT44" i="47" s="1"/>
  <c r="DS44" i="47" s="1"/>
  <c r="DR44" i="47" s="1"/>
  <c r="DQ44" i="47" s="1"/>
  <c r="DP44" i="47" s="1"/>
  <c r="DO44" i="47" s="1"/>
  <c r="DN44" i="47" s="1"/>
  <c r="DM44" i="47" s="1"/>
  <c r="DL44" i="47" s="1"/>
  <c r="DK44" i="47" s="1"/>
  <c r="DJ44" i="47" s="1"/>
  <c r="DI44" i="47" s="1"/>
  <c r="DH44" i="47" s="1"/>
  <c r="DG44" i="47" s="1"/>
  <c r="DF44" i="47" s="1"/>
  <c r="DE44" i="47" s="1"/>
  <c r="DD44" i="47" s="1"/>
  <c r="DC44" i="47" s="1"/>
  <c r="DB44" i="47" s="1"/>
  <c r="DA44" i="47" s="1"/>
  <c r="CZ44" i="47" s="1"/>
  <c r="CY44" i="47" s="1"/>
  <c r="CX44" i="47" s="1"/>
  <c r="CW44" i="47" s="1"/>
  <c r="CV44" i="47" s="1"/>
  <c r="CU44" i="47" s="1"/>
  <c r="CT44" i="47" s="1"/>
  <c r="CS44" i="47" s="1"/>
  <c r="CR44" i="47" s="1"/>
  <c r="CQ44" i="47" s="1"/>
  <c r="CP44" i="47" s="1"/>
  <c r="CO44" i="47" s="1"/>
  <c r="CN44" i="47" s="1"/>
  <c r="CM44" i="47" s="1"/>
  <c r="CL44" i="47" s="1"/>
  <c r="CK44" i="47" s="1"/>
  <c r="CJ44" i="47" s="1"/>
  <c r="CI44" i="47" s="1"/>
  <c r="CH44" i="47" s="1"/>
  <c r="CG44" i="47" s="1"/>
  <c r="CF44" i="47" s="1"/>
  <c r="CE44" i="47" s="1"/>
  <c r="CD44" i="47" s="1"/>
  <c r="CC44" i="47" s="1"/>
  <c r="CB44" i="47" s="1"/>
  <c r="CA44" i="47" s="1"/>
  <c r="BZ44" i="47" s="1"/>
  <c r="BY44" i="47" s="1"/>
  <c r="BX44" i="47" s="1"/>
  <c r="BW44" i="47" s="1"/>
  <c r="BV44" i="47" s="1"/>
  <c r="BU44" i="47" s="1"/>
  <c r="BT44" i="47" s="1"/>
  <c r="BS44" i="47" s="1"/>
  <c r="BR44" i="47" s="1"/>
  <c r="BQ44" i="47" s="1"/>
  <c r="BP44" i="47" s="1"/>
  <c r="R27" i="5" l="1"/>
  <c r="R25" i="5" s="1"/>
  <c r="AI27" i="5"/>
  <c r="AI25" i="5" s="1"/>
  <c r="N27" i="5"/>
  <c r="N25" i="5" s="1"/>
  <c r="M27" i="5"/>
  <c r="M25" i="5" s="1"/>
  <c r="AD101" i="32"/>
  <c r="W101" i="32"/>
  <c r="BE27" i="5"/>
  <c r="BE25" i="5" s="1"/>
  <c r="AI101" i="32"/>
  <c r="AF101" i="32"/>
  <c r="BJ27" i="5"/>
  <c r="BJ25" i="5" s="1"/>
  <c r="BK27" i="5"/>
  <c r="BK25" i="5" s="1"/>
  <c r="U101" i="32"/>
  <c r="AO27" i="5"/>
  <c r="AO25" i="5" s="1"/>
  <c r="X101" i="32"/>
  <c r="AU27" i="5"/>
  <c r="AU25" i="5" s="1"/>
  <c r="AT27" i="5"/>
  <c r="AT25" i="5" s="1"/>
  <c r="AB101" i="32"/>
  <c r="BC27" i="5"/>
  <c r="BC25" i="5" s="1"/>
  <c r="Y101" i="32"/>
  <c r="AW27" i="5"/>
  <c r="AW25" i="5" s="1"/>
  <c r="D95" i="32"/>
  <c r="I27" i="5"/>
  <c r="I25" i="5" s="1"/>
  <c r="H27" i="5"/>
  <c r="H25" i="5" s="1"/>
  <c r="AE101" i="32"/>
  <c r="BI27" i="5"/>
  <c r="BI25" i="5" s="1"/>
  <c r="BH27" i="5"/>
  <c r="BH25" i="5" s="1"/>
  <c r="AH101" i="32"/>
  <c r="BN27" i="5"/>
  <c r="BN25" i="5" s="1"/>
  <c r="BO27" i="5"/>
  <c r="BO25" i="5" s="1"/>
  <c r="AG101" i="32"/>
  <c r="BM27" i="5"/>
  <c r="BM25" i="5" s="1"/>
  <c r="BL27" i="5"/>
  <c r="BL25" i="5" s="1"/>
  <c r="Z101" i="32"/>
  <c r="AY27" i="5"/>
  <c r="AY25" i="5" s="1"/>
  <c r="AX27" i="5"/>
  <c r="AX25" i="5" s="1"/>
  <c r="AA101" i="32"/>
  <c r="AZ27" i="5"/>
  <c r="AZ25" i="5" s="1"/>
  <c r="BA27" i="5"/>
  <c r="BA25" i="5" s="1"/>
  <c r="O101" i="32"/>
  <c r="AC27" i="5"/>
  <c r="AC25" i="5" s="1"/>
  <c r="AB27" i="5"/>
  <c r="AB25" i="5" s="1"/>
  <c r="BG27" i="5"/>
  <c r="BG25" i="5" s="1"/>
  <c r="V101" i="32"/>
  <c r="AQ27" i="5"/>
  <c r="AQ25" i="5" s="1"/>
  <c r="S101" i="32"/>
  <c r="AK27" i="5"/>
  <c r="AK25" i="5" s="1"/>
  <c r="AJ27" i="5"/>
  <c r="AJ25" i="5" s="1"/>
  <c r="AV27" i="5"/>
  <c r="AV25" i="5" s="1"/>
  <c r="AP27" i="5"/>
  <c r="AP25" i="5" s="1"/>
  <c r="BB27" i="5"/>
  <c r="BB25" i="5" s="1"/>
  <c r="T101" i="32"/>
  <c r="AL27" i="5"/>
  <c r="AL25" i="5" s="1"/>
  <c r="AM27" i="5"/>
  <c r="AM25" i="5" s="1"/>
  <c r="AN27" i="5"/>
  <c r="AN25" i="5" s="1"/>
  <c r="P101" i="32"/>
  <c r="AD27" i="5"/>
  <c r="AD25" i="5" s="1"/>
  <c r="AE27" i="5"/>
  <c r="AE25" i="5" s="1"/>
  <c r="Z27" i="5"/>
  <c r="Z25" i="5" s="1"/>
  <c r="AA27" i="5"/>
  <c r="AA25" i="5" s="1"/>
  <c r="R101" i="32"/>
  <c r="Q101" i="32"/>
  <c r="AF27" i="5"/>
  <c r="AF25" i="5" s="1"/>
  <c r="AG27" i="5"/>
  <c r="AG25" i="5" s="1"/>
  <c r="X27" i="5"/>
  <c r="X25" i="5" s="1"/>
  <c r="Y27" i="5"/>
  <c r="Y25" i="5" s="1"/>
  <c r="W27" i="5"/>
  <c r="W25" i="5" s="1"/>
  <c r="V27" i="5"/>
  <c r="V25" i="5" s="1"/>
  <c r="U27" i="5"/>
  <c r="U25" i="5" s="1"/>
  <c r="T27" i="5"/>
  <c r="T25" i="5" s="1"/>
  <c r="P27" i="5"/>
  <c r="P25" i="5" s="1"/>
  <c r="Q27" i="5"/>
  <c r="Q25" i="5" s="1"/>
  <c r="S27" i="5"/>
  <c r="S25" i="5" s="1"/>
  <c r="O27" i="5"/>
  <c r="O25" i="5" s="1"/>
  <c r="K27" i="5"/>
  <c r="K25" i="5" s="1"/>
  <c r="J27" i="5"/>
  <c r="J25" i="5" s="1"/>
  <c r="X20" i="5" l="1"/>
  <c r="X40" i="5" s="1"/>
  <c r="BM20" i="5"/>
  <c r="BM40" i="5" s="1"/>
  <c r="AN20" i="5"/>
  <c r="AN40" i="5" s="1"/>
  <c r="BA20" i="5"/>
  <c r="BA40" i="5" s="1"/>
  <c r="I20" i="5"/>
  <c r="I40" i="5" s="1"/>
  <c r="AU20" i="5"/>
  <c r="AU13" i="47" s="1"/>
  <c r="AU19" i="47" s="1"/>
  <c r="BE20" i="5"/>
  <c r="BE40" i="5" s="1"/>
  <c r="P20" i="5"/>
  <c r="P40" i="5" s="1"/>
  <c r="T20" i="5"/>
  <c r="T40" i="5" s="1"/>
  <c r="AZ20" i="5"/>
  <c r="AZ40" i="5" s="1"/>
  <c r="BO20" i="5"/>
  <c r="BO40" i="5" s="1"/>
  <c r="AO20" i="5"/>
  <c r="AO41" i="5" s="1"/>
  <c r="AV20" i="5"/>
  <c r="AV40" i="5" s="1"/>
  <c r="U20" i="5"/>
  <c r="U40" i="5" s="1"/>
  <c r="AQ20" i="5"/>
  <c r="AQ40" i="5" s="1"/>
  <c r="BN20" i="5"/>
  <c r="BN40" i="5" s="1"/>
  <c r="AW20" i="5"/>
  <c r="AW13" i="47" s="1"/>
  <c r="AW19" i="47" s="1"/>
  <c r="M20" i="5"/>
  <c r="M40" i="5" s="1"/>
  <c r="J20" i="5"/>
  <c r="J40" i="5" s="1"/>
  <c r="V20" i="5"/>
  <c r="V40" i="5" s="1"/>
  <c r="AA20" i="5"/>
  <c r="AA40" i="5" s="1"/>
  <c r="AX20" i="5"/>
  <c r="AX40" i="5" s="1"/>
  <c r="BK20" i="5"/>
  <c r="BK41" i="5" s="1"/>
  <c r="N20" i="5"/>
  <c r="N40" i="5" s="1"/>
  <c r="BL20" i="5"/>
  <c r="BL40" i="5" s="1"/>
  <c r="AT20" i="5"/>
  <c r="AT13" i="47" s="1"/>
  <c r="AT19" i="47" s="1"/>
  <c r="Q20" i="5"/>
  <c r="Q40" i="5" s="1"/>
  <c r="W20" i="5"/>
  <c r="W40" i="5" s="1"/>
  <c r="Z20" i="5"/>
  <c r="Z40" i="5" s="1"/>
  <c r="BB20" i="5"/>
  <c r="BB40" i="5" s="1"/>
  <c r="BG20" i="5"/>
  <c r="BG40" i="5" s="1"/>
  <c r="AY20" i="5"/>
  <c r="AY40" i="5" s="1"/>
  <c r="BH20" i="5"/>
  <c r="BH40" i="5" s="1"/>
  <c r="BC20" i="5"/>
  <c r="BC41" i="5" s="1"/>
  <c r="BJ20" i="5"/>
  <c r="BJ26" i="47" s="1"/>
  <c r="S20" i="5"/>
  <c r="S40" i="5" s="1"/>
  <c r="K20" i="5"/>
  <c r="K40" i="5" s="1"/>
  <c r="O20" i="5"/>
  <c r="O40" i="5" s="1"/>
  <c r="Y20" i="5"/>
  <c r="Y40" i="5" s="1"/>
  <c r="AP20" i="5"/>
  <c r="AP40" i="5" s="1"/>
  <c r="BI20" i="5"/>
  <c r="BI40" i="5" s="1"/>
  <c r="R20" i="5"/>
  <c r="R40" i="5" s="1"/>
  <c r="H20" i="5"/>
  <c r="H40" i="5" s="1"/>
  <c r="AH27" i="5"/>
  <c r="AH25" i="5" s="1"/>
  <c r="AS27" i="5"/>
  <c r="AS25" i="5" s="1"/>
  <c r="AR27" i="5"/>
  <c r="AR25" i="5" s="1"/>
  <c r="AC101" i="32"/>
  <c r="BF27" i="5"/>
  <c r="BF25" i="5" s="1"/>
  <c r="L27" i="5"/>
  <c r="L25" i="5" s="1"/>
  <c r="BD27" i="5"/>
  <c r="BD25" i="5" s="1"/>
  <c r="AH23" i="5"/>
  <c r="AH21" i="5" s="1"/>
  <c r="AI23" i="5"/>
  <c r="AI21" i="5" s="1"/>
  <c r="AI20" i="5" s="1"/>
  <c r="AI40" i="5" s="1"/>
  <c r="AJ23" i="5"/>
  <c r="AJ21" i="5" s="1"/>
  <c r="AJ20" i="5" s="1"/>
  <c r="AJ40" i="5" s="1"/>
  <c r="AK23" i="5"/>
  <c r="AK21" i="5" s="1"/>
  <c r="AK20" i="5" s="1"/>
  <c r="AK40" i="5" s="1"/>
  <c r="AF23" i="5"/>
  <c r="AF21" i="5" s="1"/>
  <c r="AF20" i="5" s="1"/>
  <c r="AF40" i="5" s="1"/>
  <c r="AG23" i="5"/>
  <c r="AG21" i="5" s="1"/>
  <c r="AG20" i="5" s="1"/>
  <c r="AG40" i="5" s="1"/>
  <c r="AL23" i="5"/>
  <c r="AL21" i="5" s="1"/>
  <c r="AL20" i="5" s="1"/>
  <c r="AL40" i="5" s="1"/>
  <c r="AM23" i="5"/>
  <c r="AM21" i="5" s="1"/>
  <c r="AM20" i="5" s="1"/>
  <c r="AM40" i="5" s="1"/>
  <c r="AB23" i="5"/>
  <c r="AB21" i="5" s="1"/>
  <c r="AC23" i="5"/>
  <c r="AC21" i="5" s="1"/>
  <c r="AC20" i="5" s="1"/>
  <c r="AC40" i="5" s="1"/>
  <c r="AD23" i="5"/>
  <c r="AD21" i="5" s="1"/>
  <c r="AD20" i="5" s="1"/>
  <c r="AD40" i="5" s="1"/>
  <c r="AE23" i="5"/>
  <c r="AE21" i="5" s="1"/>
  <c r="AE20" i="5" s="1"/>
  <c r="AE40" i="5" s="1"/>
  <c r="AT8" i="6"/>
  <c r="X41" i="5" l="1"/>
  <c r="T26" i="47"/>
  <c r="AZ8" i="6"/>
  <c r="I8" i="6"/>
  <c r="I41" i="5"/>
  <c r="V8" i="6"/>
  <c r="I26" i="47"/>
  <c r="V26" i="47"/>
  <c r="AV8" i="6"/>
  <c r="Z26" i="47"/>
  <c r="AV41" i="5"/>
  <c r="Z41" i="5"/>
  <c r="V41" i="5"/>
  <c r="BA26" i="47"/>
  <c r="BA8" i="6"/>
  <c r="BA41" i="5"/>
  <c r="S8" i="6"/>
  <c r="AV26" i="47"/>
  <c r="Z8" i="6"/>
  <c r="AT41" i="5"/>
  <c r="AN8" i="6"/>
  <c r="J26" i="47"/>
  <c r="AN41" i="5"/>
  <c r="BM8" i="6"/>
  <c r="BM26" i="47"/>
  <c r="AZ26" i="47"/>
  <c r="BM41" i="5"/>
  <c r="BO26" i="47"/>
  <c r="BI8" i="6"/>
  <c r="Q8" i="6"/>
  <c r="BO41" i="5"/>
  <c r="J8" i="6"/>
  <c r="BI41" i="5"/>
  <c r="Q26" i="47"/>
  <c r="T8" i="6"/>
  <c r="BJ41" i="5"/>
  <c r="X26" i="47"/>
  <c r="BO8" i="6"/>
  <c r="J41" i="5"/>
  <c r="BI26" i="47"/>
  <c r="Q41" i="5"/>
  <c r="T41" i="5"/>
  <c r="BJ8" i="6"/>
  <c r="X8" i="6"/>
  <c r="BH41" i="5"/>
  <c r="AN26" i="47"/>
  <c r="AQ26" i="47"/>
  <c r="BG8" i="6"/>
  <c r="AP8" i="6"/>
  <c r="O26" i="47"/>
  <c r="AU26" i="47"/>
  <c r="AU8" i="6"/>
  <c r="AU41" i="5"/>
  <c r="BN8" i="6"/>
  <c r="BN26" i="47"/>
  <c r="AP26" i="47"/>
  <c r="AP41" i="5"/>
  <c r="AY41" i="5"/>
  <c r="P8" i="6"/>
  <c r="AQ41" i="5"/>
  <c r="P26" i="47"/>
  <c r="O8" i="6"/>
  <c r="P41" i="5"/>
  <c r="O41" i="5"/>
  <c r="BJ13" i="47"/>
  <c r="BJ19" i="47" s="1"/>
  <c r="BG41" i="5"/>
  <c r="BG26" i="47"/>
  <c r="AQ8" i="6"/>
  <c r="O13" i="47"/>
  <c r="O19" i="47" s="1"/>
  <c r="P13" i="47"/>
  <c r="P19" i="47" s="1"/>
  <c r="Y41" i="5"/>
  <c r="BL8" i="6"/>
  <c r="AY26" i="47"/>
  <c r="Y26" i="47"/>
  <c r="BL41" i="5"/>
  <c r="BH8" i="6"/>
  <c r="BL26" i="47"/>
  <c r="Y8" i="6"/>
  <c r="BH26" i="47"/>
  <c r="BN41" i="5"/>
  <c r="AN13" i="47"/>
  <c r="AN19" i="47" s="1"/>
  <c r="AT26" i="47"/>
  <c r="AW40" i="5"/>
  <c r="BJ40" i="5"/>
  <c r="BC8" i="6"/>
  <c r="AO8" i="6"/>
  <c r="BB26" i="47"/>
  <c r="BB41" i="5"/>
  <c r="BB8" i="6"/>
  <c r="K26" i="47"/>
  <c r="U41" i="5"/>
  <c r="BE8" i="6"/>
  <c r="AX8" i="6"/>
  <c r="BE41" i="5"/>
  <c r="AX41" i="5"/>
  <c r="AX26" i="47"/>
  <c r="M8" i="6"/>
  <c r="M41" i="5"/>
  <c r="M26" i="47"/>
  <c r="BC26" i="47"/>
  <c r="AU40" i="5"/>
  <c r="BE26" i="47"/>
  <c r="H8" i="6"/>
  <c r="R26" i="47"/>
  <c r="W8" i="6"/>
  <c r="D10" i="29"/>
  <c r="W41" i="5"/>
  <c r="BL13" i="47"/>
  <c r="BL19" i="47" s="1"/>
  <c r="W26" i="47"/>
  <c r="H26" i="47"/>
  <c r="AT40" i="5"/>
  <c r="BN13" i="47"/>
  <c r="BN19" i="47" s="1"/>
  <c r="R8" i="6"/>
  <c r="AA41" i="5"/>
  <c r="U8" i="6"/>
  <c r="U26" i="47"/>
  <c r="R13" i="47"/>
  <c r="R19" i="47" s="1"/>
  <c r="BG13" i="47"/>
  <c r="BG19" i="47" s="1"/>
  <c r="BH13" i="47"/>
  <c r="BH19" i="47" s="1"/>
  <c r="Q13" i="47"/>
  <c r="Q19" i="47" s="1"/>
  <c r="K41" i="5"/>
  <c r="V13" i="47"/>
  <c r="V19" i="47" s="1"/>
  <c r="U13" i="47"/>
  <c r="U19" i="47" s="1"/>
  <c r="N8" i="6"/>
  <c r="Y13" i="47"/>
  <c r="Y19" i="47" s="1"/>
  <c r="BC13" i="47"/>
  <c r="BC19" i="47" s="1"/>
  <c r="Z13" i="47"/>
  <c r="Z19" i="47" s="1"/>
  <c r="K8" i="6"/>
  <c r="BC40" i="5"/>
  <c r="N26" i="47"/>
  <c r="BB13" i="47"/>
  <c r="BB19" i="47" s="1"/>
  <c r="N13" i="47"/>
  <c r="N19" i="47" s="1"/>
  <c r="AY8" i="6"/>
  <c r="N41" i="5"/>
  <c r="K13" i="47"/>
  <c r="K19" i="47" s="1"/>
  <c r="BI13" i="47"/>
  <c r="BI19" i="47" s="1"/>
  <c r="AY13" i="47"/>
  <c r="AY19" i="47" s="1"/>
  <c r="W13" i="47"/>
  <c r="W19" i="47" s="1"/>
  <c r="AC13" i="47"/>
  <c r="AC19" i="47" s="1"/>
  <c r="AV13" i="47"/>
  <c r="AV19" i="47" s="1"/>
  <c r="AZ41" i="5"/>
  <c r="S26" i="47"/>
  <c r="BD20" i="5"/>
  <c r="BD40" i="5" s="1"/>
  <c r="AW26" i="47"/>
  <c r="AI13" i="47"/>
  <c r="AI19" i="47" s="1"/>
  <c r="AM13" i="47"/>
  <c r="AM19" i="47" s="1"/>
  <c r="S41" i="5"/>
  <c r="L20" i="5"/>
  <c r="L13" i="47" s="1"/>
  <c r="L19" i="47" s="1"/>
  <c r="BF20" i="5"/>
  <c r="BF40" i="5" s="1"/>
  <c r="AO40" i="5"/>
  <c r="AD13" i="47"/>
  <c r="AD19" i="47" s="1"/>
  <c r="T13" i="47"/>
  <c r="T19" i="47" s="1"/>
  <c r="H13" i="47"/>
  <c r="H19" i="47" s="1"/>
  <c r="AF13" i="47"/>
  <c r="AF19" i="47" s="1"/>
  <c r="AA8" i="6"/>
  <c r="AO26" i="47"/>
  <c r="BK13" i="47"/>
  <c r="BK19" i="47" s="1"/>
  <c r="J13" i="47"/>
  <c r="J19" i="47" s="1"/>
  <c r="AQ13" i="47"/>
  <c r="AQ19" i="47" s="1"/>
  <c r="AO13" i="47"/>
  <c r="AO19" i="47" s="1"/>
  <c r="I13" i="47"/>
  <c r="I19" i="47" s="1"/>
  <c r="BM13" i="47"/>
  <c r="BM19" i="47" s="1"/>
  <c r="AR20" i="5"/>
  <c r="AR13" i="47" s="1"/>
  <c r="AR19" i="47" s="1"/>
  <c r="AA26" i="47"/>
  <c r="AW41" i="5"/>
  <c r="BK26" i="47"/>
  <c r="AS20" i="5"/>
  <c r="AS13" i="47" s="1"/>
  <c r="AS19" i="47" s="1"/>
  <c r="AP13" i="47"/>
  <c r="AP19" i="47" s="1"/>
  <c r="AX13" i="47"/>
  <c r="AX19" i="47" s="1"/>
  <c r="M13" i="47"/>
  <c r="M19" i="47" s="1"/>
  <c r="AL13" i="47"/>
  <c r="AL19" i="47" s="1"/>
  <c r="BO13" i="47"/>
  <c r="BO19" i="47" s="1"/>
  <c r="BA13" i="47"/>
  <c r="BA19" i="47" s="1"/>
  <c r="AJ13" i="47"/>
  <c r="AJ19" i="47" s="1"/>
  <c r="AW8" i="6"/>
  <c r="BK8" i="6"/>
  <c r="BK40" i="5"/>
  <c r="AG13" i="47"/>
  <c r="AG19" i="47" s="1"/>
  <c r="BE13" i="47"/>
  <c r="BE19" i="47" s="1"/>
  <c r="X13" i="47"/>
  <c r="X19" i="47" s="1"/>
  <c r="R41" i="5"/>
  <c r="AE13" i="47"/>
  <c r="AE19" i="47" s="1"/>
  <c r="S13" i="47"/>
  <c r="S19" i="47" s="1"/>
  <c r="AA13" i="47"/>
  <c r="AA19" i="47" s="1"/>
  <c r="AZ13" i="47"/>
  <c r="AZ19" i="47" s="1"/>
  <c r="AK13" i="47"/>
  <c r="AK19" i="47" s="1"/>
  <c r="H41" i="5"/>
  <c r="AB20" i="5"/>
  <c r="AB26" i="47" s="1"/>
  <c r="D441" i="32"/>
  <c r="D443" i="32"/>
  <c r="AH20" i="5"/>
  <c r="AH13" i="47" s="1"/>
  <c r="AH19" i="47" s="1"/>
  <c r="AM8" i="6"/>
  <c r="AM41" i="5"/>
  <c r="AM26" i="47"/>
  <c r="AG41" i="5"/>
  <c r="AG26" i="47"/>
  <c r="AG8" i="6"/>
  <c r="AF41" i="5"/>
  <c r="AF26" i="47"/>
  <c r="AF8" i="6"/>
  <c r="AJ26" i="47"/>
  <c r="AJ8" i="6"/>
  <c r="AJ41" i="5"/>
  <c r="AL26" i="47"/>
  <c r="AL41" i="5"/>
  <c r="AL8" i="6"/>
  <c r="AK26" i="47"/>
  <c r="AK41" i="5"/>
  <c r="AK8" i="6"/>
  <c r="AI26" i="47"/>
  <c r="AI41" i="5"/>
  <c r="AI8" i="6"/>
  <c r="AC8" i="6"/>
  <c r="AC26" i="47"/>
  <c r="AC41" i="5"/>
  <c r="AE26" i="47"/>
  <c r="AE41" i="5"/>
  <c r="AE8" i="6"/>
  <c r="AD26" i="47"/>
  <c r="AD8" i="6"/>
  <c r="AD41" i="5"/>
  <c r="J96" i="51"/>
  <c r="F373" i="32"/>
  <c r="C94" i="51"/>
  <c r="O94" i="51" s="1"/>
  <c r="F38" i="32" s="1"/>
  <c r="H24" i="43" s="1"/>
  <c r="H37" i="29"/>
  <c r="H96" i="51"/>
  <c r="D96" i="51"/>
  <c r="F96" i="51"/>
  <c r="C87" i="51" s="1"/>
  <c r="BF8" i="6" l="1"/>
  <c r="L40" i="5"/>
  <c r="E205" i="59" s="1"/>
  <c r="BD8" i="6"/>
  <c r="AB8" i="6"/>
  <c r="AB41" i="5"/>
  <c r="L26" i="47"/>
  <c r="L8" i="6"/>
  <c r="AR26" i="47"/>
  <c r="BD41" i="5"/>
  <c r="BD26" i="47"/>
  <c r="E443" i="32"/>
  <c r="E204" i="59" s="1"/>
  <c r="AR41" i="5"/>
  <c r="AR40" i="5"/>
  <c r="BD13" i="47"/>
  <c r="BD19" i="47" s="1"/>
  <c r="AR8" i="6"/>
  <c r="L41" i="5"/>
  <c r="BF41" i="5"/>
  <c r="AB40" i="5"/>
  <c r="AB13" i="47"/>
  <c r="AB19" i="47" s="1"/>
  <c r="BF26" i="47"/>
  <c r="AS40" i="5"/>
  <c r="BF13" i="47"/>
  <c r="BF19" i="47" s="1"/>
  <c r="AS41" i="5"/>
  <c r="AS26" i="47"/>
  <c r="AS8" i="6"/>
  <c r="AH41" i="5"/>
  <c r="AH40" i="5"/>
  <c r="E442" i="32"/>
  <c r="E441" i="32"/>
  <c r="C99" i="51"/>
  <c r="B126" i="5" s="1"/>
  <c r="AH8" i="6"/>
  <c r="AH26" i="47"/>
  <c r="AL94" i="51"/>
  <c r="AC38" i="32" s="1"/>
  <c r="AE24" i="43" s="1"/>
  <c r="P94" i="51"/>
  <c r="G38" i="32" s="1"/>
  <c r="I24" i="43" s="1"/>
  <c r="AE94" i="51"/>
  <c r="V38" i="32" s="1"/>
  <c r="X24" i="43" s="1"/>
  <c r="AI94" i="51"/>
  <c r="Z38" i="32" s="1"/>
  <c r="AB24" i="43" s="1"/>
  <c r="AO94" i="51"/>
  <c r="AF38" i="32" s="1"/>
  <c r="AH24" i="43" s="1"/>
  <c r="X94" i="51"/>
  <c r="O38" i="32" s="1"/>
  <c r="Q24" i="43" s="1"/>
  <c r="U94" i="51"/>
  <c r="L38" i="32" s="1"/>
  <c r="N24" i="43" s="1"/>
  <c r="S94" i="51"/>
  <c r="J38" i="32" s="1"/>
  <c r="L24" i="43" s="1"/>
  <c r="AC94" i="51"/>
  <c r="T38" i="32" s="1"/>
  <c r="V24" i="43" s="1"/>
  <c r="AK94" i="51"/>
  <c r="AB38" i="32" s="1"/>
  <c r="AD24" i="43" s="1"/>
  <c r="V94" i="51"/>
  <c r="M38" i="32" s="1"/>
  <c r="O24" i="43" s="1"/>
  <c r="AM94" i="51"/>
  <c r="AD38" i="32" s="1"/>
  <c r="AF24" i="43" s="1"/>
  <c r="R94" i="51"/>
  <c r="I38" i="32" s="1"/>
  <c r="K24" i="43" s="1"/>
  <c r="AB94" i="51"/>
  <c r="S38" i="32" s="1"/>
  <c r="U24" i="43" s="1"/>
  <c r="Z94" i="51"/>
  <c r="Q38" i="32" s="1"/>
  <c r="S24" i="43" s="1"/>
  <c r="AG94" i="51"/>
  <c r="X38" i="32" s="1"/>
  <c r="Z24" i="43" s="1"/>
  <c r="AP94" i="51"/>
  <c r="AG38" i="32" s="1"/>
  <c r="AI24" i="43" s="1"/>
  <c r="Y94" i="51"/>
  <c r="P38" i="32" s="1"/>
  <c r="R24" i="43" s="1"/>
  <c r="AH94" i="51"/>
  <c r="Y38" i="32" s="1"/>
  <c r="AA24" i="43" s="1"/>
  <c r="AQ94" i="51"/>
  <c r="AH38" i="32" s="1"/>
  <c r="AJ24" i="43" s="1"/>
  <c r="T94" i="51"/>
  <c r="K38" i="32" s="1"/>
  <c r="M24" i="43" s="1"/>
  <c r="G373" i="32"/>
  <c r="C22" i="2" s="1"/>
  <c r="D94" i="51"/>
  <c r="C38" i="32"/>
  <c r="C24" i="43" s="1"/>
  <c r="W94" i="51"/>
  <c r="N38" i="32" s="1"/>
  <c r="P24" i="43" s="1"/>
  <c r="AJ94" i="51"/>
  <c r="AA38" i="32" s="1"/>
  <c r="AC24" i="43" s="1"/>
  <c r="AF94" i="51"/>
  <c r="W38" i="32" s="1"/>
  <c r="Y24" i="43" s="1"/>
  <c r="N94" i="51"/>
  <c r="Q94" i="51"/>
  <c r="H38" i="32" s="1"/>
  <c r="J24" i="43" s="1"/>
  <c r="AD94" i="51"/>
  <c r="U38" i="32" s="1"/>
  <c r="W24" i="43" s="1"/>
  <c r="J87" i="51"/>
  <c r="M87" i="51"/>
  <c r="D87" i="51"/>
  <c r="H39" i="29"/>
  <c r="F370" i="32"/>
  <c r="H87" i="51"/>
  <c r="C35" i="32"/>
  <c r="AN94" i="51"/>
  <c r="AE38" i="32" s="1"/>
  <c r="AG24" i="43" s="1"/>
  <c r="AA94" i="51"/>
  <c r="R38" i="32" s="1"/>
  <c r="T24" i="43" s="1"/>
  <c r="D445" i="32" l="1"/>
  <c r="E445" i="32" s="1"/>
  <c r="E193" i="59" s="1"/>
  <c r="D91" i="42"/>
  <c r="G126" i="5"/>
  <c r="H373" i="32"/>
  <c r="AG129" i="51"/>
  <c r="AH129" i="51"/>
  <c r="AA129" i="51"/>
  <c r="AO129" i="51"/>
  <c r="X129" i="51"/>
  <c r="P129" i="51"/>
  <c r="AQ129" i="51"/>
  <c r="T129" i="51"/>
  <c r="AN129" i="51"/>
  <c r="R129" i="51"/>
  <c r="U129" i="51"/>
  <c r="AE129" i="51"/>
  <c r="W129" i="51"/>
  <c r="AK129" i="51"/>
  <c r="AB129" i="51"/>
  <c r="AC129" i="51"/>
  <c r="AD129" i="51"/>
  <c r="AL129" i="51"/>
  <c r="O129" i="51"/>
  <c r="AI129" i="51"/>
  <c r="AP129" i="51"/>
  <c r="AM129" i="51"/>
  <c r="V129" i="51"/>
  <c r="Y129" i="51"/>
  <c r="S129" i="51"/>
  <c r="Q129" i="51"/>
  <c r="N129" i="51"/>
  <c r="Z129" i="51"/>
  <c r="AJ129" i="51"/>
  <c r="AF129" i="51"/>
  <c r="E38" i="32"/>
  <c r="M94" i="51"/>
  <c r="M3" i="51" s="1"/>
  <c r="E54" i="29" s="1"/>
  <c r="D54" i="29" s="1"/>
  <c r="C54" i="29" s="1"/>
  <c r="C21" i="43"/>
  <c r="CA22" i="2"/>
  <c r="BY22" i="2"/>
  <c r="H22" i="2"/>
  <c r="CQ22" i="2"/>
  <c r="BH22" i="2"/>
  <c r="DS22" i="2"/>
  <c r="DE22" i="2"/>
  <c r="AN22" i="2"/>
  <c r="Q22" i="2"/>
  <c r="BX22" i="2"/>
  <c r="CE22" i="2"/>
  <c r="BZ22" i="2"/>
  <c r="L22" i="2"/>
  <c r="AY22" i="2"/>
  <c r="CC22" i="2"/>
  <c r="N22" i="2"/>
  <c r="AA22" i="2"/>
  <c r="DJ22" i="2"/>
  <c r="AW22" i="2"/>
  <c r="CS22" i="2"/>
  <c r="DM22" i="2"/>
  <c r="DW22" i="2"/>
  <c r="BA22" i="2"/>
  <c r="BQ22" i="2"/>
  <c r="J22" i="2"/>
  <c r="CF22" i="2"/>
  <c r="AP22" i="2"/>
  <c r="V22" i="2"/>
  <c r="AG22" i="2"/>
  <c r="DA22" i="2"/>
  <c r="DH22" i="2"/>
  <c r="O22" i="2"/>
  <c r="CM22" i="2"/>
  <c r="BS22" i="2"/>
  <c r="AM22" i="2"/>
  <c r="T22" i="2"/>
  <c r="CI22" i="2"/>
  <c r="DT22" i="2"/>
  <c r="CR22" i="2"/>
  <c r="DG22" i="2"/>
  <c r="AH22" i="2"/>
  <c r="AS22" i="2"/>
  <c r="CG22" i="2"/>
  <c r="DQ22" i="2"/>
  <c r="CY22" i="2"/>
  <c r="AD22" i="2"/>
  <c r="AI22" i="2"/>
  <c r="DB22" i="2"/>
  <c r="W22" i="2"/>
  <c r="CH22" i="2"/>
  <c r="AF22" i="2"/>
  <c r="BC22" i="2"/>
  <c r="BV22" i="2"/>
  <c r="AC22" i="2"/>
  <c r="AR22" i="2"/>
  <c r="CL22" i="2"/>
  <c r="P22" i="2"/>
  <c r="DP22" i="2"/>
  <c r="CW22" i="2"/>
  <c r="Y22" i="2"/>
  <c r="DV22" i="2"/>
  <c r="AZ22" i="2"/>
  <c r="AB22" i="2"/>
  <c r="BP22" i="2"/>
  <c r="BI22" i="2"/>
  <c r="DI22" i="2"/>
  <c r="AK22" i="2"/>
  <c r="I22" i="2"/>
  <c r="CB22" i="2"/>
  <c r="CT22" i="2"/>
  <c r="G22" i="2"/>
  <c r="DC22" i="2"/>
  <c r="BO22" i="2"/>
  <c r="DK22" i="2"/>
  <c r="BD22" i="2"/>
  <c r="BN22" i="2"/>
  <c r="DD22" i="2"/>
  <c r="CZ22" i="2"/>
  <c r="CU22" i="2"/>
  <c r="X22" i="2"/>
  <c r="CK22" i="2"/>
  <c r="CV22" i="2"/>
  <c r="BM22" i="2"/>
  <c r="R22" i="2"/>
  <c r="Z22" i="2"/>
  <c r="BT22" i="2"/>
  <c r="BL22" i="2"/>
  <c r="DO22" i="2"/>
  <c r="AQ22" i="2"/>
  <c r="BW22" i="2"/>
  <c r="K22" i="2"/>
  <c r="AV22" i="2"/>
  <c r="DU22" i="2"/>
  <c r="AL22" i="2"/>
  <c r="M22" i="2"/>
  <c r="DN22" i="2"/>
  <c r="CP22" i="2"/>
  <c r="CN22" i="2"/>
  <c r="AO22" i="2"/>
  <c r="BG22" i="2"/>
  <c r="AX22" i="2"/>
  <c r="DL22" i="2"/>
  <c r="BJ22" i="2"/>
  <c r="CJ22" i="2"/>
  <c r="AT22" i="2"/>
  <c r="S22" i="2"/>
  <c r="BE22" i="2"/>
  <c r="DR22" i="2"/>
  <c r="BF22" i="2"/>
  <c r="CX22" i="2"/>
  <c r="AJ22" i="2"/>
  <c r="BR22" i="2"/>
  <c r="DF22" i="2"/>
  <c r="AU22" i="2"/>
  <c r="U22" i="2"/>
  <c r="CO22" i="2"/>
  <c r="AE22" i="2"/>
  <c r="CD22" i="2"/>
  <c r="BB22" i="2"/>
  <c r="BU22" i="2"/>
  <c r="BK22" i="2"/>
  <c r="O125" i="51"/>
  <c r="AH125" i="51"/>
  <c r="R125" i="51"/>
  <c r="AJ125" i="51"/>
  <c r="AF125" i="51"/>
  <c r="Z125" i="51"/>
  <c r="AA125" i="51"/>
  <c r="T125" i="51"/>
  <c r="AN125" i="51"/>
  <c r="AL125" i="51"/>
  <c r="AP125" i="51"/>
  <c r="Y125" i="51"/>
  <c r="AK125" i="51"/>
  <c r="AB125" i="51"/>
  <c r="Q125" i="51"/>
  <c r="AO125" i="51"/>
  <c r="AC125" i="51"/>
  <c r="AM125" i="51"/>
  <c r="AD125" i="51"/>
  <c r="AQ125" i="51"/>
  <c r="AE125" i="51"/>
  <c r="AG125" i="51"/>
  <c r="P125" i="51"/>
  <c r="U125" i="51"/>
  <c r="W125" i="51"/>
  <c r="X125" i="51"/>
  <c r="V125" i="51"/>
  <c r="N125" i="51"/>
  <c r="S125" i="51"/>
  <c r="AI125" i="51"/>
  <c r="C125" i="51"/>
  <c r="C64" i="43" s="1"/>
  <c r="G370" i="32"/>
  <c r="G156" i="5"/>
  <c r="D156" i="5" s="1"/>
  <c r="D158" i="5" s="1"/>
  <c r="D99" i="51"/>
  <c r="G148" i="32"/>
  <c r="E195" i="59" l="1"/>
  <c r="D89" i="42"/>
  <c r="D90" i="42"/>
  <c r="D22" i="2"/>
  <c r="D38" i="32"/>
  <c r="G24" i="43"/>
  <c r="D24" i="43" s="1"/>
  <c r="C19" i="2"/>
  <c r="H370" i="32"/>
  <c r="T64" i="43"/>
  <c r="Z66" i="43" s="1"/>
  <c r="J64" i="43"/>
  <c r="P66" i="43" s="1"/>
  <c r="W64" i="43"/>
  <c r="AC66" i="43" s="1"/>
  <c r="K64" i="43"/>
  <c r="Q66" i="43" s="1"/>
  <c r="AI64" i="43"/>
  <c r="AB64" i="43"/>
  <c r="AH66" i="43" s="1"/>
  <c r="N64" i="43"/>
  <c r="T66" i="43" s="1"/>
  <c r="Q64" i="43"/>
  <c r="W66" i="43" s="1"/>
  <c r="AE64" i="43"/>
  <c r="P64" i="43"/>
  <c r="V66" i="43" s="1"/>
  <c r="AA64" i="43"/>
  <c r="AG66" i="43" s="1"/>
  <c r="H64" i="43"/>
  <c r="N66" i="43" s="1"/>
  <c r="V64" i="43"/>
  <c r="AB66" i="43" s="1"/>
  <c r="O64" i="43"/>
  <c r="U66" i="43" s="1"/>
  <c r="AD64" i="43"/>
  <c r="AJ66" i="43" s="1"/>
  <c r="M64" i="43"/>
  <c r="S66" i="43" s="1"/>
  <c r="AG64" i="43"/>
  <c r="R64" i="43"/>
  <c r="X66" i="43" s="1"/>
  <c r="Z64" i="43"/>
  <c r="AF66" i="43" s="1"/>
  <c r="X64" i="43"/>
  <c r="AD66" i="43" s="1"/>
  <c r="S64" i="43"/>
  <c r="Y66" i="43" s="1"/>
  <c r="AH64" i="43"/>
  <c r="L64" i="43"/>
  <c r="R66" i="43" s="1"/>
  <c r="AF64" i="43"/>
  <c r="I64" i="43"/>
  <c r="O66" i="43" s="1"/>
  <c r="AJ64" i="43"/>
  <c r="U64" i="43"/>
  <c r="AA66" i="43" s="1"/>
  <c r="AC64" i="43"/>
  <c r="AI66" i="43" s="1"/>
  <c r="Y64" i="43"/>
  <c r="AE66" i="43" s="1"/>
  <c r="G64" i="43"/>
  <c r="O37" i="29"/>
  <c r="D22" i="29" s="1"/>
  <c r="D92" i="42" l="1"/>
  <c r="E206" i="59" s="1"/>
  <c r="CP19" i="2"/>
  <c r="CP31" i="2" s="1"/>
  <c r="BV19" i="2"/>
  <c r="BV31" i="2" s="1"/>
  <c r="BZ19" i="2"/>
  <c r="BZ31" i="2" s="1"/>
  <c r="CU19" i="2"/>
  <c r="CU31" i="2" s="1"/>
  <c r="CC19" i="2"/>
  <c r="CC31" i="2" s="1"/>
  <c r="DN19" i="2"/>
  <c r="DN31" i="2" s="1"/>
  <c r="DA19" i="2"/>
  <c r="DA31" i="2" s="1"/>
  <c r="CR19" i="2"/>
  <c r="CR31" i="2" s="1"/>
  <c r="BP19" i="2"/>
  <c r="BP31" i="2" s="1"/>
  <c r="CO19" i="2"/>
  <c r="CO31" i="2" s="1"/>
  <c r="CZ19" i="2"/>
  <c r="CZ31" i="2" s="1"/>
  <c r="CD19" i="2"/>
  <c r="CD31" i="2" s="1"/>
  <c r="DC19" i="2"/>
  <c r="DC31" i="2" s="1"/>
  <c r="CE19" i="2"/>
  <c r="CE31" i="2" s="1"/>
  <c r="CL19" i="2"/>
  <c r="CL31" i="2" s="1"/>
  <c r="BX19" i="2"/>
  <c r="BX31" i="2" s="1"/>
  <c r="BU19" i="2"/>
  <c r="BU31" i="2" s="1"/>
  <c r="DE19" i="2"/>
  <c r="DE31" i="2" s="1"/>
  <c r="CH19" i="2"/>
  <c r="CH31" i="2" s="1"/>
  <c r="DU19" i="2"/>
  <c r="DU31" i="2" s="1"/>
  <c r="CY19" i="2"/>
  <c r="CY31" i="2" s="1"/>
  <c r="CA19" i="2"/>
  <c r="CA31" i="2" s="1"/>
  <c r="DB19" i="2"/>
  <c r="DB31" i="2" s="1"/>
  <c r="DQ19" i="2"/>
  <c r="DQ31" i="2" s="1"/>
  <c r="BW19" i="2"/>
  <c r="BW31" i="2" s="1"/>
  <c r="DF19" i="2"/>
  <c r="DF31" i="2" s="1"/>
  <c r="K19" i="2"/>
  <c r="K31" i="2" s="1"/>
  <c r="AU19" i="2"/>
  <c r="AU31" i="2" s="1"/>
  <c r="AY19" i="2"/>
  <c r="AY31" i="2" s="1"/>
  <c r="AL19" i="2"/>
  <c r="AL31" i="2" s="1"/>
  <c r="AB19" i="2"/>
  <c r="AB31" i="2" s="1"/>
  <c r="Q19" i="2"/>
  <c r="Q31" i="2" s="1"/>
  <c r="AR19" i="2"/>
  <c r="AR31" i="2" s="1"/>
  <c r="BF19" i="2"/>
  <c r="BF31" i="2" s="1"/>
  <c r="AO19" i="2"/>
  <c r="AO31" i="2" s="1"/>
  <c r="AQ19" i="2"/>
  <c r="AQ31" i="2" s="1"/>
  <c r="S19" i="2"/>
  <c r="S31" i="2" s="1"/>
  <c r="AC19" i="2"/>
  <c r="AC31" i="2" s="1"/>
  <c r="I19" i="2"/>
  <c r="I31" i="2" s="1"/>
  <c r="BC19" i="2"/>
  <c r="BC31" i="2" s="1"/>
  <c r="DM19" i="2"/>
  <c r="DM31" i="2" s="1"/>
  <c r="BT19" i="2"/>
  <c r="BT31" i="2" s="1"/>
  <c r="X19" i="2"/>
  <c r="X31" i="2" s="1"/>
  <c r="CK19" i="2"/>
  <c r="CK31" i="2" s="1"/>
  <c r="BR19" i="2"/>
  <c r="BR31" i="2" s="1"/>
  <c r="CT19" i="2"/>
  <c r="CT31" i="2" s="1"/>
  <c r="DL19" i="2"/>
  <c r="DL31" i="2" s="1"/>
  <c r="CI19" i="2"/>
  <c r="CI31" i="2" s="1"/>
  <c r="CG19" i="2"/>
  <c r="CG31" i="2" s="1"/>
  <c r="BD19" i="2"/>
  <c r="BD31" i="2" s="1"/>
  <c r="M19" i="2"/>
  <c r="M31" i="2" s="1"/>
  <c r="BM19" i="2"/>
  <c r="BM31" i="2" s="1"/>
  <c r="P19" i="2"/>
  <c r="P31" i="2" s="1"/>
  <c r="R19" i="2"/>
  <c r="R31" i="2" s="1"/>
  <c r="BG19" i="2"/>
  <c r="BG31" i="2" s="1"/>
  <c r="L19" i="2"/>
  <c r="L31" i="2" s="1"/>
  <c r="AS19" i="2"/>
  <c r="AS31" i="2" s="1"/>
  <c r="H19" i="2"/>
  <c r="H31" i="2" s="1"/>
  <c r="N19" i="2"/>
  <c r="N31" i="2" s="1"/>
  <c r="W19" i="2"/>
  <c r="W31" i="2" s="1"/>
  <c r="BE19" i="2"/>
  <c r="BE31" i="2" s="1"/>
  <c r="AH19" i="2"/>
  <c r="AH31" i="2" s="1"/>
  <c r="BN19" i="2"/>
  <c r="BN31" i="2" s="1"/>
  <c r="G19" i="2"/>
  <c r="G31" i="2" s="1"/>
  <c r="DJ19" i="2"/>
  <c r="DJ31" i="2" s="1"/>
  <c r="CQ19" i="2"/>
  <c r="CQ31" i="2" s="1"/>
  <c r="CV19" i="2"/>
  <c r="CV31" i="2" s="1"/>
  <c r="AI19" i="2"/>
  <c r="AI31" i="2" s="1"/>
  <c r="DO19" i="2"/>
  <c r="DO31" i="2" s="1"/>
  <c r="DR19" i="2"/>
  <c r="DR31" i="2" s="1"/>
  <c r="DH19" i="2"/>
  <c r="DH31" i="2" s="1"/>
  <c r="DP19" i="2"/>
  <c r="DP31" i="2" s="1"/>
  <c r="DD19" i="2"/>
  <c r="DD31" i="2" s="1"/>
  <c r="CW19" i="2"/>
  <c r="CW31" i="2" s="1"/>
  <c r="BS19" i="2"/>
  <c r="BS31" i="2" s="1"/>
  <c r="BK19" i="2"/>
  <c r="BK31" i="2" s="1"/>
  <c r="AM19" i="2"/>
  <c r="AM31" i="2" s="1"/>
  <c r="BJ19" i="2"/>
  <c r="BJ31" i="2" s="1"/>
  <c r="BL19" i="2"/>
  <c r="BL31" i="2" s="1"/>
  <c r="O19" i="2"/>
  <c r="O31" i="2" s="1"/>
  <c r="V19" i="2"/>
  <c r="V31" i="2" s="1"/>
  <c r="AV19" i="2"/>
  <c r="AV31" i="2" s="1"/>
  <c r="BB19" i="2"/>
  <c r="BB31" i="2" s="1"/>
  <c r="AZ19" i="2"/>
  <c r="AZ31" i="2" s="1"/>
  <c r="U19" i="2"/>
  <c r="U31" i="2" s="1"/>
  <c r="BO19" i="2"/>
  <c r="BO31" i="2" s="1"/>
  <c r="AD19" i="2"/>
  <c r="AD31" i="2" s="1"/>
  <c r="AE19" i="2"/>
  <c r="AE31" i="2" s="1"/>
  <c r="AT19" i="2"/>
  <c r="AT31" i="2" s="1"/>
  <c r="DW19" i="2"/>
  <c r="DW31" i="2" s="1"/>
  <c r="AX19" i="2"/>
  <c r="AX31" i="2" s="1"/>
  <c r="CX19" i="2"/>
  <c r="CX31" i="2" s="1"/>
  <c r="BQ19" i="2"/>
  <c r="BQ31" i="2" s="1"/>
  <c r="DG19" i="2"/>
  <c r="DG31" i="2" s="1"/>
  <c r="CJ19" i="2"/>
  <c r="CJ31" i="2" s="1"/>
  <c r="BY19" i="2"/>
  <c r="BY31" i="2" s="1"/>
  <c r="CM19" i="2"/>
  <c r="CM31" i="2" s="1"/>
  <c r="CF19" i="2"/>
  <c r="CF31" i="2" s="1"/>
  <c r="DK19" i="2"/>
  <c r="DK31" i="2" s="1"/>
  <c r="CB19" i="2"/>
  <c r="CB31" i="2" s="1"/>
  <c r="DT19" i="2"/>
  <c r="DT31" i="2" s="1"/>
  <c r="DI19" i="2"/>
  <c r="DI31" i="2" s="1"/>
  <c r="CS19" i="2"/>
  <c r="CS31" i="2" s="1"/>
  <c r="AF19" i="2"/>
  <c r="AF31" i="2" s="1"/>
  <c r="BA19" i="2"/>
  <c r="BA31" i="2" s="1"/>
  <c r="AP19" i="2"/>
  <c r="AP31" i="2" s="1"/>
  <c r="Z19" i="2"/>
  <c r="Z31" i="2" s="1"/>
  <c r="BH19" i="2"/>
  <c r="BH31" i="2" s="1"/>
  <c r="AN19" i="2"/>
  <c r="AN31" i="2" s="1"/>
  <c r="AK19" i="2"/>
  <c r="AK31" i="2" s="1"/>
  <c r="J19" i="2"/>
  <c r="J31" i="2" s="1"/>
  <c r="AJ19" i="2"/>
  <c r="AJ31" i="2" s="1"/>
  <c r="AA19" i="2"/>
  <c r="AA31" i="2" s="1"/>
  <c r="AW19" i="2"/>
  <c r="AW31" i="2" s="1"/>
  <c r="BI19" i="2"/>
  <c r="BI31" i="2" s="1"/>
  <c r="T19" i="2"/>
  <c r="T31" i="2" s="1"/>
  <c r="AG19" i="2"/>
  <c r="AG31" i="2" s="1"/>
  <c r="DV19" i="2"/>
  <c r="DV31" i="2" s="1"/>
  <c r="CN19" i="2"/>
  <c r="CN31" i="2" s="1"/>
  <c r="Y19" i="2"/>
  <c r="Y31" i="2" s="1"/>
  <c r="DS19" i="2"/>
  <c r="DS31" i="2" s="1"/>
  <c r="K67" i="43"/>
  <c r="K68" i="43" s="1"/>
  <c r="J67" i="43"/>
  <c r="J68" i="43" s="1"/>
  <c r="H67" i="43"/>
  <c r="H68" i="43" s="1"/>
  <c r="D64" i="43"/>
  <c r="I67" i="43"/>
  <c r="I68" i="43" s="1"/>
  <c r="M66" i="43"/>
  <c r="AG67" i="43" s="1"/>
  <c r="AG68" i="43" s="1"/>
  <c r="L67" i="43"/>
  <c r="L68" i="43" s="1"/>
  <c r="G67" i="43"/>
  <c r="O67" i="43" l="1"/>
  <c r="O68" i="43" s="1"/>
  <c r="P67" i="43"/>
  <c r="P68" i="43" s="1"/>
  <c r="U67" i="43"/>
  <c r="U68" i="43" s="1"/>
  <c r="W67" i="43"/>
  <c r="W68" i="43" s="1"/>
  <c r="X67" i="43"/>
  <c r="X68" i="43" s="1"/>
  <c r="AB67" i="43"/>
  <c r="AB68" i="43" s="1"/>
  <c r="AH67" i="43"/>
  <c r="AH68" i="43" s="1"/>
  <c r="R67" i="43"/>
  <c r="R68" i="43" s="1"/>
  <c r="S67" i="43"/>
  <c r="S68" i="43" s="1"/>
  <c r="AC67" i="43"/>
  <c r="AC68" i="43" s="1"/>
  <c r="AE67" i="43"/>
  <c r="AE68" i="43" s="1"/>
  <c r="AD67" i="43"/>
  <c r="AD68" i="43" s="1"/>
  <c r="Y67" i="43"/>
  <c r="Y68" i="43" s="1"/>
  <c r="Q67" i="43"/>
  <c r="Q68" i="43" s="1"/>
  <c r="AF67" i="43"/>
  <c r="AF68" i="43" s="1"/>
  <c r="AA67" i="43"/>
  <c r="AA68" i="43" s="1"/>
  <c r="G68" i="43"/>
  <c r="AI67" i="43"/>
  <c r="AI68" i="43" s="1"/>
  <c r="D19" i="2"/>
  <c r="N67" i="43"/>
  <c r="N68" i="43" s="1"/>
  <c r="M67" i="43"/>
  <c r="M68" i="43" s="1"/>
  <c r="T67" i="43"/>
  <c r="T68" i="43" s="1"/>
  <c r="Z67" i="43"/>
  <c r="Z68" i="43" s="1"/>
  <c r="AJ67" i="43"/>
  <c r="AJ68" i="43" s="1"/>
  <c r="V67" i="43"/>
  <c r="V68" i="43" s="1"/>
  <c r="D67" i="43" l="1"/>
  <c r="S69" i="43" s="1"/>
  <c r="S63" i="43" s="1"/>
  <c r="D68" i="43"/>
  <c r="C111" i="51" s="1"/>
  <c r="B28" i="47" l="1"/>
  <c r="CI28" i="47" s="1"/>
  <c r="T69" i="43"/>
  <c r="T63" i="43" s="1"/>
  <c r="AD69" i="43"/>
  <c r="AD63" i="43" s="1"/>
  <c r="AI69" i="43"/>
  <c r="AI63" i="43" s="1"/>
  <c r="N69" i="43"/>
  <c r="N63" i="43" s="1"/>
  <c r="J69" i="43"/>
  <c r="J63" i="43" s="1"/>
  <c r="K69" i="43"/>
  <c r="K63" i="43" s="1"/>
  <c r="AJ69" i="43"/>
  <c r="AJ63" i="43" s="1"/>
  <c r="L69" i="43"/>
  <c r="L63" i="43" s="1"/>
  <c r="AF69" i="43"/>
  <c r="AF63" i="43" s="1"/>
  <c r="V69" i="43"/>
  <c r="V63" i="43" s="1"/>
  <c r="AC69" i="43"/>
  <c r="AC63" i="43" s="1"/>
  <c r="Q69" i="43"/>
  <c r="Q63" i="43" s="1"/>
  <c r="AA69" i="43"/>
  <c r="AA63" i="43" s="1"/>
  <c r="U69" i="43"/>
  <c r="U63" i="43" s="1"/>
  <c r="D258" i="32"/>
  <c r="D155" i="32" s="1"/>
  <c r="L43" i="29" s="1"/>
  <c r="X69" i="43"/>
  <c r="X63" i="43" s="1"/>
  <c r="AB69" i="43"/>
  <c r="AB63" i="43" s="1"/>
  <c r="G69" i="43"/>
  <c r="G63" i="43" s="1"/>
  <c r="P69" i="43"/>
  <c r="P63" i="43" s="1"/>
  <c r="O69" i="43"/>
  <c r="O63" i="43" s="1"/>
  <c r="Z69" i="43"/>
  <c r="Z63" i="43" s="1"/>
  <c r="I69" i="43"/>
  <c r="I63" i="43" s="1"/>
  <c r="H69" i="43"/>
  <c r="H63" i="43" s="1"/>
  <c r="AG69" i="43"/>
  <c r="AG63" i="43" s="1"/>
  <c r="M69" i="43"/>
  <c r="M63" i="43" s="1"/>
  <c r="AE69" i="43"/>
  <c r="AE63" i="43" s="1"/>
  <c r="W69" i="43"/>
  <c r="W63" i="43" s="1"/>
  <c r="Y69" i="43"/>
  <c r="Y63" i="43" s="1"/>
  <c r="AH69" i="43"/>
  <c r="AH63" i="43" s="1"/>
  <c r="R69" i="43"/>
  <c r="R63" i="43" s="1"/>
  <c r="J111" i="51"/>
  <c r="D111" i="51"/>
  <c r="AS28" i="47" l="1"/>
  <c r="BC28" i="47"/>
  <c r="H28" i="47"/>
  <c r="CK28" i="47"/>
  <c r="R28" i="47"/>
  <c r="BP28" i="47"/>
  <c r="CW28" i="47"/>
  <c r="DL28" i="47"/>
  <c r="BI28" i="47"/>
  <c r="CU28" i="47"/>
  <c r="BD28" i="47"/>
  <c r="DI28" i="47"/>
  <c r="DH28" i="47"/>
  <c r="S28" i="47"/>
  <c r="AA28" i="47"/>
  <c r="DW28" i="47"/>
  <c r="AD28" i="47"/>
  <c r="X28" i="47"/>
  <c r="BB28" i="47"/>
  <c r="DM28" i="47"/>
  <c r="BJ28" i="47"/>
  <c r="T28" i="47"/>
  <c r="CO28" i="47"/>
  <c r="AK28" i="47"/>
  <c r="Q28" i="47"/>
  <c r="CG28" i="47"/>
  <c r="CB28" i="47"/>
  <c r="BU28" i="47"/>
  <c r="BE28" i="47"/>
  <c r="DS28" i="47"/>
  <c r="AP28" i="47"/>
  <c r="BR28" i="47"/>
  <c r="BH28" i="47"/>
  <c r="CF28" i="47"/>
  <c r="CZ28" i="47"/>
  <c r="AF28" i="47"/>
  <c r="DA28" i="47"/>
  <c r="DO28" i="47"/>
  <c r="BL28" i="47"/>
  <c r="CM28" i="47"/>
  <c r="DJ28" i="47"/>
  <c r="DQ28" i="47"/>
  <c r="AZ28" i="47"/>
  <c r="CC28" i="47"/>
  <c r="I28" i="47"/>
  <c r="DE28" i="47"/>
  <c r="CS28" i="47"/>
  <c r="CE28" i="47"/>
  <c r="DF28" i="47"/>
  <c r="CD28" i="47"/>
  <c r="CJ28" i="47"/>
  <c r="AC28" i="47"/>
  <c r="AI28" i="47"/>
  <c r="CT28" i="47"/>
  <c r="AJ28" i="47"/>
  <c r="AG28" i="47"/>
  <c r="U28" i="47"/>
  <c r="BW28" i="47"/>
  <c r="L28" i="47"/>
  <c r="BV28" i="47"/>
  <c r="CQ28" i="47"/>
  <c r="BZ28" i="47"/>
  <c r="AB28" i="47"/>
  <c r="DG28" i="47"/>
  <c r="BO28" i="47"/>
  <c r="BN28" i="47"/>
  <c r="BQ28" i="47"/>
  <c r="AW28" i="47"/>
  <c r="DP28" i="47"/>
  <c r="DN28" i="47"/>
  <c r="AX28" i="47"/>
  <c r="AM28" i="47"/>
  <c r="CL28" i="47"/>
  <c r="BF28" i="47"/>
  <c r="DC28" i="47"/>
  <c r="BA28" i="47"/>
  <c r="AO28" i="47"/>
  <c r="W28" i="47"/>
  <c r="BY28" i="47"/>
  <c r="DU28" i="47"/>
  <c r="V28" i="47"/>
  <c r="J28" i="47"/>
  <c r="P28" i="47"/>
  <c r="AR28" i="47"/>
  <c r="AV28" i="47"/>
  <c r="BM28" i="47"/>
  <c r="DR28" i="47"/>
  <c r="K28" i="47"/>
  <c r="AL28" i="47"/>
  <c r="G28" i="47"/>
  <c r="G29" i="47" s="1"/>
  <c r="G31" i="47" s="1"/>
  <c r="CX28" i="47"/>
  <c r="AY28" i="47"/>
  <c r="BS28" i="47"/>
  <c r="BG28" i="47"/>
  <c r="DD28" i="47"/>
  <c r="DT28" i="47"/>
  <c r="CP28" i="47"/>
  <c r="AT28" i="47"/>
  <c r="CY28" i="47"/>
  <c r="DB28" i="47"/>
  <c r="CV28" i="47"/>
  <c r="BT28" i="47"/>
  <c r="CA28" i="47"/>
  <c r="BK28" i="47"/>
  <c r="DV28" i="47"/>
  <c r="N28" i="47"/>
  <c r="M28" i="47"/>
  <c r="CN28" i="47"/>
  <c r="Z28" i="47"/>
  <c r="BX28" i="47"/>
  <c r="O28" i="47"/>
  <c r="AQ28" i="47"/>
  <c r="AE28" i="47"/>
  <c r="AU28" i="47"/>
  <c r="AH28" i="47"/>
  <c r="CR28" i="47"/>
  <c r="AN28" i="47"/>
  <c r="DK28" i="47"/>
  <c r="CH28" i="47"/>
  <c r="Y28" i="47"/>
  <c r="D63" i="43"/>
  <c r="C44" i="32" s="1"/>
  <c r="C30" i="43" s="1"/>
  <c r="D69" i="43"/>
  <c r="C114" i="51" s="1"/>
  <c r="C103" i="51" s="1"/>
  <c r="C123" i="51" s="1"/>
  <c r="C4" i="51" s="1"/>
  <c r="D28" i="47" l="1"/>
  <c r="C45" i="32"/>
  <c r="B125" i="5" s="1"/>
  <c r="G125" i="5" s="1"/>
  <c r="F379" i="32"/>
  <c r="G379" i="32" s="1"/>
  <c r="G153" i="32"/>
  <c r="G154" i="32" s="1"/>
  <c r="J114" i="51"/>
  <c r="C126" i="51" s="1"/>
  <c r="C73" i="43" s="1"/>
  <c r="G73" i="43" s="1"/>
  <c r="D114" i="51"/>
  <c r="D123" i="51"/>
  <c r="D4" i="51" s="1"/>
  <c r="H27" i="47"/>
  <c r="C31" i="43"/>
  <c r="G31" i="43" s="1"/>
  <c r="O41" i="29" l="1"/>
  <c r="Q73" i="43"/>
  <c r="V73" i="43"/>
  <c r="H73" i="43"/>
  <c r="AG73" i="43"/>
  <c r="X73" i="43"/>
  <c r="AI73" i="43"/>
  <c r="S73" i="43"/>
  <c r="AD73" i="43"/>
  <c r="K73" i="43"/>
  <c r="W73" i="43"/>
  <c r="U73" i="43"/>
  <c r="AC73" i="43"/>
  <c r="M73" i="43"/>
  <c r="AF73" i="43"/>
  <c r="AH73" i="43"/>
  <c r="O73" i="43"/>
  <c r="Y73" i="43"/>
  <c r="J73" i="43"/>
  <c r="R73" i="43"/>
  <c r="Z73" i="43"/>
  <c r="AJ73" i="43"/>
  <c r="I73" i="43"/>
  <c r="P73" i="43"/>
  <c r="AA73" i="43"/>
  <c r="AB73" i="43"/>
  <c r="AE73" i="43"/>
  <c r="T73" i="43"/>
  <c r="N73" i="43"/>
  <c r="L73" i="43"/>
  <c r="H29" i="47"/>
  <c r="H31" i="47" s="1"/>
  <c r="H30" i="47"/>
  <c r="H32" i="47" s="1"/>
  <c r="H73" i="5" s="1"/>
  <c r="G34" i="43"/>
  <c r="D239" i="32"/>
  <c r="F52" i="29"/>
  <c r="O42" i="29"/>
  <c r="D294" i="32"/>
  <c r="C28" i="2"/>
  <c r="B8" i="7"/>
  <c r="H379" i="32"/>
  <c r="B10" i="6" s="1"/>
  <c r="D20" i="29" l="1"/>
  <c r="D21" i="29" s="1"/>
  <c r="E207" i="59"/>
  <c r="D73" i="43"/>
  <c r="H20" i="47"/>
  <c r="H43" i="47" s="1"/>
  <c r="BZ28" i="2"/>
  <c r="BZ30" i="2" s="1"/>
  <c r="BL28" i="2"/>
  <c r="BL30" i="2" s="1"/>
  <c r="CU28" i="2"/>
  <c r="CU30" i="2" s="1"/>
  <c r="J28" i="2"/>
  <c r="J30" i="2" s="1"/>
  <c r="CC28" i="2"/>
  <c r="CC30" i="2" s="1"/>
  <c r="AM28" i="2"/>
  <c r="AM30" i="2" s="1"/>
  <c r="DN28" i="2"/>
  <c r="DN30" i="2" s="1"/>
  <c r="DA28" i="2"/>
  <c r="DA30" i="2" s="1"/>
  <c r="AF28" i="2"/>
  <c r="AF30" i="2" s="1"/>
  <c r="CR28" i="2"/>
  <c r="CR30" i="2" s="1"/>
  <c r="BM28" i="2"/>
  <c r="BM30" i="2" s="1"/>
  <c r="BP28" i="2"/>
  <c r="BP30" i="2" s="1"/>
  <c r="AU28" i="2"/>
  <c r="AU30" i="2" s="1"/>
  <c r="CO28" i="2"/>
  <c r="CO30" i="2" s="1"/>
  <c r="AJ28" i="2"/>
  <c r="AJ30" i="2" s="1"/>
  <c r="CZ28" i="2"/>
  <c r="CZ30" i="2" s="1"/>
  <c r="CD28" i="2"/>
  <c r="CD30" i="2" s="1"/>
  <c r="DP28" i="2"/>
  <c r="DP30" i="2" s="1"/>
  <c r="DC28" i="2"/>
  <c r="DC30" i="2" s="1"/>
  <c r="CE28" i="2"/>
  <c r="CE30" i="2" s="1"/>
  <c r="N28" i="2"/>
  <c r="N30" i="2" s="1"/>
  <c r="BF28" i="2"/>
  <c r="BF30" i="2" s="1"/>
  <c r="BI28" i="2"/>
  <c r="BI30" i="2" s="1"/>
  <c r="CL28" i="2"/>
  <c r="CL30" i="2" s="1"/>
  <c r="BG28" i="2"/>
  <c r="BG30" i="2" s="1"/>
  <c r="BU28" i="2"/>
  <c r="BU30" i="2" s="1"/>
  <c r="DE28" i="2"/>
  <c r="DE30" i="2" s="1"/>
  <c r="AG28" i="2"/>
  <c r="AG30" i="2" s="1"/>
  <c r="CH28" i="2"/>
  <c r="CH30" i="2" s="1"/>
  <c r="DU28" i="2"/>
  <c r="DU30" i="2" s="1"/>
  <c r="AO28" i="2"/>
  <c r="AO30" i="2" s="1"/>
  <c r="BK28" i="2"/>
  <c r="BK30" i="2" s="1"/>
  <c r="AS28" i="2"/>
  <c r="AS30" i="2" s="1"/>
  <c r="BD28" i="2"/>
  <c r="BD30" i="2" s="1"/>
  <c r="DM28" i="2"/>
  <c r="DM30" i="2" s="1"/>
  <c r="BE28" i="2"/>
  <c r="BE30" i="2" s="1"/>
  <c r="BO28" i="2"/>
  <c r="BO30" i="2" s="1"/>
  <c r="BT28" i="2"/>
  <c r="BT30" i="2" s="1"/>
  <c r="AD28" i="2"/>
  <c r="AD30" i="2" s="1"/>
  <c r="CK28" i="2"/>
  <c r="CK30" i="2" s="1"/>
  <c r="AY28" i="2"/>
  <c r="AY30" i="2" s="1"/>
  <c r="I28" i="2"/>
  <c r="I30" i="2" s="1"/>
  <c r="BC28" i="2"/>
  <c r="BC30" i="2" s="1"/>
  <c r="X28" i="2"/>
  <c r="X30" i="2" s="1"/>
  <c r="AA28" i="2"/>
  <c r="AA30" i="2" s="1"/>
  <c r="BR28" i="2"/>
  <c r="BR30" i="2" s="1"/>
  <c r="AR28" i="2"/>
  <c r="AR30" i="2" s="1"/>
  <c r="AZ28" i="2"/>
  <c r="AZ30" i="2" s="1"/>
  <c r="CT28" i="2"/>
  <c r="CT30" i="2" s="1"/>
  <c r="AL28" i="2"/>
  <c r="AL30" i="2" s="1"/>
  <c r="DL28" i="2"/>
  <c r="DL30" i="2" s="1"/>
  <c r="AE28" i="2"/>
  <c r="AE30" i="2" s="1"/>
  <c r="CI28" i="2"/>
  <c r="CI30" i="2" s="1"/>
  <c r="CG28" i="2"/>
  <c r="CG30" i="2" s="1"/>
  <c r="AP28" i="2"/>
  <c r="AP30" i="2" s="1"/>
  <c r="T28" i="2"/>
  <c r="T30" i="2" s="1"/>
  <c r="CP28" i="2"/>
  <c r="CP30" i="2" s="1"/>
  <c r="DJ28" i="2"/>
  <c r="DJ30" i="2" s="1"/>
  <c r="BH28" i="2"/>
  <c r="BH30" i="2" s="1"/>
  <c r="AK28" i="2"/>
  <c r="AK30" i="2" s="1"/>
  <c r="CQ28" i="2"/>
  <c r="CQ30" i="2" s="1"/>
  <c r="CV28" i="2"/>
  <c r="CV30" i="2" s="1"/>
  <c r="R28" i="2"/>
  <c r="R30" i="2" s="1"/>
  <c r="U28" i="2"/>
  <c r="U30" i="2" s="1"/>
  <c r="BA28" i="2"/>
  <c r="BA30" i="2" s="1"/>
  <c r="DO28" i="2"/>
  <c r="DO30" i="2" s="1"/>
  <c r="DR28" i="2"/>
  <c r="DR30" i="2" s="1"/>
  <c r="K28" i="2"/>
  <c r="K30" i="2" s="1"/>
  <c r="P28" i="2"/>
  <c r="P30" i="2" s="1"/>
  <c r="DH28" i="2"/>
  <c r="DH30" i="2" s="1"/>
  <c r="G28" i="2"/>
  <c r="AB28" i="2"/>
  <c r="AB30" i="2" s="1"/>
  <c r="DD28" i="2"/>
  <c r="DD30" i="2" s="1"/>
  <c r="V28" i="2"/>
  <c r="V30" i="2" s="1"/>
  <c r="Q28" i="2"/>
  <c r="Q30" i="2" s="1"/>
  <c r="CW28" i="2"/>
  <c r="CW30" i="2" s="1"/>
  <c r="BS28" i="2"/>
  <c r="BS30" i="2" s="1"/>
  <c r="AV28" i="2"/>
  <c r="AV30" i="2" s="1"/>
  <c r="AC28" i="2"/>
  <c r="AC30" i="2" s="1"/>
  <c r="DW28" i="2"/>
  <c r="DW30" i="2" s="1"/>
  <c r="AT28" i="2"/>
  <c r="AT30" i="2" s="1"/>
  <c r="AX28" i="2"/>
  <c r="AX30" i="2" s="1"/>
  <c r="Z28" i="2"/>
  <c r="Z30" i="2" s="1"/>
  <c r="AW28" i="2"/>
  <c r="AW30" i="2" s="1"/>
  <c r="L28" i="2"/>
  <c r="L30" i="2" s="1"/>
  <c r="BX28" i="2"/>
  <c r="BX30" i="2" s="1"/>
  <c r="AQ28" i="2"/>
  <c r="AQ30" i="2" s="1"/>
  <c r="AN28" i="2"/>
  <c r="AN30" i="2" s="1"/>
  <c r="W28" i="2"/>
  <c r="W30" i="2" s="1"/>
  <c r="BN28" i="2"/>
  <c r="BN30" i="2" s="1"/>
  <c r="CX28" i="2"/>
  <c r="CX30" i="2" s="1"/>
  <c r="AH28" i="2"/>
  <c r="AH30" i="2" s="1"/>
  <c r="O28" i="2"/>
  <c r="O30" i="2" s="1"/>
  <c r="BQ28" i="2"/>
  <c r="BQ30" i="2" s="1"/>
  <c r="DG28" i="2"/>
  <c r="DG30" i="2" s="1"/>
  <c r="BV28" i="2"/>
  <c r="BV30" i="2" s="1"/>
  <c r="CJ28" i="2"/>
  <c r="CJ30" i="2" s="1"/>
  <c r="BY28" i="2"/>
  <c r="BY30" i="2" s="1"/>
  <c r="CM28" i="2"/>
  <c r="CM30" i="2" s="1"/>
  <c r="CF28" i="2"/>
  <c r="CF30" i="2" s="1"/>
  <c r="DK28" i="2"/>
  <c r="DK30" i="2" s="1"/>
  <c r="CB28" i="2"/>
  <c r="CB30" i="2" s="1"/>
  <c r="DT28" i="2"/>
  <c r="DT30" i="2" s="1"/>
  <c r="DI28" i="2"/>
  <c r="DI30" i="2" s="1"/>
  <c r="CS28" i="2"/>
  <c r="CS30" i="2" s="1"/>
  <c r="DV28" i="2"/>
  <c r="DV30" i="2" s="1"/>
  <c r="CN28" i="2"/>
  <c r="CN30" i="2" s="1"/>
  <c r="BB28" i="2"/>
  <c r="BB30" i="2" s="1"/>
  <c r="H28" i="2"/>
  <c r="H30" i="2" s="1"/>
  <c r="DS28" i="2"/>
  <c r="DS30" i="2" s="1"/>
  <c r="Y28" i="2"/>
  <c r="Y30" i="2" s="1"/>
  <c r="CY28" i="2"/>
  <c r="CY30" i="2" s="1"/>
  <c r="S28" i="2"/>
  <c r="S30" i="2" s="1"/>
  <c r="AI28" i="2"/>
  <c r="AI30" i="2" s="1"/>
  <c r="CA28" i="2"/>
  <c r="CA30" i="2" s="1"/>
  <c r="DB28" i="2"/>
  <c r="DB30" i="2" s="1"/>
  <c r="M28" i="2"/>
  <c r="M30" i="2" s="1"/>
  <c r="BJ28" i="2"/>
  <c r="BJ30" i="2" s="1"/>
  <c r="DQ28" i="2"/>
  <c r="DQ30" i="2" s="1"/>
  <c r="BW28" i="2"/>
  <c r="BW30" i="2" s="1"/>
  <c r="DF28" i="2"/>
  <c r="DF30" i="2" s="1"/>
  <c r="G35" i="43"/>
  <c r="I27" i="47"/>
  <c r="H8" i="7"/>
  <c r="J8" i="7"/>
  <c r="N8" i="7"/>
  <c r="P8" i="7"/>
  <c r="I8" i="7"/>
  <c r="K8" i="7"/>
  <c r="M8" i="7"/>
  <c r="S8" i="7"/>
  <c r="Q8" i="7"/>
  <c r="O8" i="7"/>
  <c r="L8" i="7"/>
  <c r="R8" i="7"/>
  <c r="U8" i="7"/>
  <c r="W8" i="7"/>
  <c r="T8" i="7"/>
  <c r="V8" i="7"/>
  <c r="X8" i="7"/>
  <c r="Y8" i="7"/>
  <c r="Z8" i="7"/>
  <c r="AA8" i="7"/>
  <c r="AB8" i="7"/>
  <c r="AF8" i="7"/>
  <c r="AG8" i="7"/>
  <c r="AC8" i="7"/>
  <c r="AI8" i="7"/>
  <c r="AD8" i="7"/>
  <c r="AH8" i="7"/>
  <c r="AE8" i="7"/>
  <c r="AL8" i="7"/>
  <c r="AJ8" i="7"/>
  <c r="AM8" i="7"/>
  <c r="AO8" i="7"/>
  <c r="AP8" i="7"/>
  <c r="AN8" i="7"/>
  <c r="AQ8" i="7"/>
  <c r="AS8" i="7"/>
  <c r="AK8" i="7"/>
  <c r="BA8" i="7"/>
  <c r="AU8" i="7"/>
  <c r="BB8" i="7"/>
  <c r="AR8" i="7"/>
  <c r="BE8" i="7"/>
  <c r="BF8" i="7"/>
  <c r="AV8" i="7"/>
  <c r="AX8" i="7"/>
  <c r="BC8" i="7"/>
  <c r="AT8" i="7"/>
  <c r="AW8" i="7"/>
  <c r="AY8" i="7"/>
  <c r="BH8" i="7"/>
  <c r="BO8" i="7"/>
  <c r="AZ8" i="7"/>
  <c r="BG8" i="7"/>
  <c r="BJ8" i="7"/>
  <c r="BK8" i="7"/>
  <c r="BM8" i="7"/>
  <c r="BI8" i="7"/>
  <c r="BD8" i="7"/>
  <c r="BN8" i="7"/>
  <c r="BL8" i="7"/>
  <c r="G8" i="7"/>
  <c r="H10" i="6"/>
  <c r="I10" i="6"/>
  <c r="J10" i="6"/>
  <c r="N10" i="6"/>
  <c r="K10" i="6"/>
  <c r="L10" i="6"/>
  <c r="M10" i="6"/>
  <c r="Q10" i="6"/>
  <c r="P10" i="6"/>
  <c r="U10" i="6"/>
  <c r="O10" i="6"/>
  <c r="S10" i="6"/>
  <c r="R10" i="6"/>
  <c r="T10" i="6"/>
  <c r="X10" i="6"/>
  <c r="AD10" i="6"/>
  <c r="AA10" i="6"/>
  <c r="Y10" i="6"/>
  <c r="V10" i="6"/>
  <c r="Z10" i="6"/>
  <c r="W10" i="6"/>
  <c r="AB10" i="6"/>
  <c r="AH10" i="6"/>
  <c r="AJ10" i="6"/>
  <c r="AE10" i="6"/>
  <c r="AL10" i="6"/>
  <c r="AC10" i="6"/>
  <c r="AF10" i="6"/>
  <c r="AI10" i="6"/>
  <c r="AG10" i="6"/>
  <c r="AK10" i="6"/>
  <c r="AM10" i="6"/>
  <c r="AR10" i="6"/>
  <c r="AN10" i="6"/>
  <c r="AO10" i="6"/>
  <c r="AQ10" i="6"/>
  <c r="AU10" i="6"/>
  <c r="AT10" i="6"/>
  <c r="AP10" i="6"/>
  <c r="BB10" i="6"/>
  <c r="AZ10" i="6"/>
  <c r="AV10" i="6"/>
  <c r="BD10" i="6"/>
  <c r="AY10" i="6"/>
  <c r="BG10" i="6"/>
  <c r="AW10" i="6"/>
  <c r="BA10" i="6"/>
  <c r="AS10" i="6"/>
  <c r="BE10" i="6"/>
  <c r="AX10" i="6"/>
  <c r="BC10" i="6"/>
  <c r="BL10" i="6"/>
  <c r="BF10" i="6"/>
  <c r="G10" i="6"/>
  <c r="BH10" i="6"/>
  <c r="BI10" i="6"/>
  <c r="BM10" i="6"/>
  <c r="BO10" i="6"/>
  <c r="BJ10" i="6"/>
  <c r="BK10" i="6"/>
  <c r="BN10" i="6"/>
  <c r="AH13" i="6" l="1"/>
  <c r="K13" i="6"/>
  <c r="T13" i="6"/>
  <c r="X13" i="6"/>
  <c r="BK13" i="6"/>
  <c r="AC13" i="6"/>
  <c r="AP13" i="6"/>
  <c r="BC13" i="6"/>
  <c r="AO13" i="6"/>
  <c r="AI13" i="6"/>
  <c r="BN13" i="6"/>
  <c r="AV13" i="6"/>
  <c r="I13" i="6"/>
  <c r="AM13" i="6"/>
  <c r="S13" i="6"/>
  <c r="W13" i="6"/>
  <c r="BA13" i="6"/>
  <c r="AY13" i="6"/>
  <c r="I29" i="47"/>
  <c r="I31" i="47" s="1"/>
  <c r="I30" i="47"/>
  <c r="I32" i="47" s="1"/>
  <c r="I73" i="5" s="1"/>
  <c r="AN13" i="6"/>
  <c r="U13" i="6"/>
  <c r="AE13" i="6"/>
  <c r="AG13" i="6"/>
  <c r="J13" i="6"/>
  <c r="G45" i="43"/>
  <c r="Y13" i="6"/>
  <c r="AQ13" i="6"/>
  <c r="Q13" i="6"/>
  <c r="R13" i="6"/>
  <c r="AD13" i="6"/>
  <c r="AJ13" i="6"/>
  <c r="V13" i="6"/>
  <c r="AL13" i="6"/>
  <c r="BL13" i="6"/>
  <c r="H13" i="6"/>
  <c r="L13" i="6"/>
  <c r="BO13" i="6"/>
  <c r="BG13" i="6"/>
  <c r="AU13" i="6"/>
  <c r="BB13" i="6"/>
  <c r="AW13" i="6"/>
  <c r="AB13" i="6"/>
  <c r="AK13" i="6"/>
  <c r="AZ13" i="6"/>
  <c r="BE13" i="6"/>
  <c r="H84" i="47"/>
  <c r="Z13" i="6"/>
  <c r="D28" i="2"/>
  <c r="D30" i="2" s="1"/>
  <c r="E34" i="2" s="1"/>
  <c r="F57" i="29" s="1"/>
  <c r="G30" i="2"/>
  <c r="BH13" i="6"/>
  <c r="AR13" i="6"/>
  <c r="BI13" i="6"/>
  <c r="BM13" i="6"/>
  <c r="BJ13" i="6"/>
  <c r="AX13" i="6"/>
  <c r="BD13" i="6"/>
  <c r="BF13" i="6"/>
  <c r="M13" i="6"/>
  <c r="O13" i="6"/>
  <c r="AT13" i="6"/>
  <c r="P13" i="6"/>
  <c r="AA13" i="6"/>
  <c r="AS13" i="6"/>
  <c r="N13" i="6"/>
  <c r="AF13" i="6"/>
  <c r="J27" i="47" l="1"/>
  <c r="I20" i="47"/>
  <c r="I43" i="47" s="1"/>
  <c r="G13" i="6"/>
  <c r="N32" i="2"/>
  <c r="N9" i="7" s="1"/>
  <c r="N10" i="7" s="1"/>
  <c r="S32" i="2"/>
  <c r="S9" i="7" s="1"/>
  <c r="S10" i="7" s="1"/>
  <c r="AQ32" i="2"/>
  <c r="AQ9" i="7" s="1"/>
  <c r="AQ10" i="7" s="1"/>
  <c r="BX32" i="2"/>
  <c r="DI32" i="2"/>
  <c r="CS32" i="2"/>
  <c r="AN32" i="2"/>
  <c r="AN9" i="7" s="1"/>
  <c r="AN10" i="7" s="1"/>
  <c r="BB32" i="2"/>
  <c r="BB9" i="7" s="1"/>
  <c r="BB10" i="7" s="1"/>
  <c r="CA32" i="2"/>
  <c r="BO32" i="2"/>
  <c r="BO9" i="7" s="1"/>
  <c r="BO10" i="7" s="1"/>
  <c r="DS32" i="2"/>
  <c r="BE32" i="2"/>
  <c r="BE9" i="7" s="1"/>
  <c r="BE10" i="7" s="1"/>
  <c r="CH32" i="2"/>
  <c r="BU32" i="2"/>
  <c r="BQ32" i="2"/>
  <c r="AX32" i="2"/>
  <c r="AX9" i="7" s="1"/>
  <c r="AX10" i="7" s="1"/>
  <c r="CY32" i="2"/>
  <c r="BY32" i="2"/>
  <c r="CN32" i="2"/>
  <c r="DD32" i="2"/>
  <c r="CX32" i="2"/>
  <c r="BG32" i="2"/>
  <c r="BG9" i="7" s="1"/>
  <c r="BG10" i="7" s="1"/>
  <c r="DG32" i="2"/>
  <c r="AT32" i="2"/>
  <c r="AT9" i="7" s="1"/>
  <c r="AT10" i="7" s="1"/>
  <c r="AH32" i="2"/>
  <c r="AH9" i="7" s="1"/>
  <c r="AH10" i="7" s="1"/>
  <c r="CU32" i="2"/>
  <c r="AO32" i="2"/>
  <c r="AO9" i="7" s="1"/>
  <c r="AO10" i="7" s="1"/>
  <c r="AC32" i="2"/>
  <c r="AC9" i="7" s="1"/>
  <c r="AC10" i="7" s="1"/>
  <c r="X32" i="2"/>
  <c r="X9" i="7" s="1"/>
  <c r="X10" i="7" s="1"/>
  <c r="AJ32" i="2"/>
  <c r="AJ9" i="7" s="1"/>
  <c r="AJ10" i="7" s="1"/>
  <c r="AS32" i="2"/>
  <c r="AS9" i="7" s="1"/>
  <c r="AS10" i="7" s="1"/>
  <c r="DM32" i="2"/>
  <c r="CE32" i="2"/>
  <c r="AL32" i="2"/>
  <c r="AL9" i="7" s="1"/>
  <c r="AL10" i="7" s="1"/>
  <c r="AV32" i="2"/>
  <c r="AV9" i="7" s="1"/>
  <c r="AV10" i="7" s="1"/>
  <c r="CJ32" i="2"/>
  <c r="CD32" i="2"/>
  <c r="BF32" i="2"/>
  <c r="BF9" i="7" s="1"/>
  <c r="BF10" i="7" s="1"/>
  <c r="AG32" i="2"/>
  <c r="AG9" i="7" s="1"/>
  <c r="AG10" i="7" s="1"/>
  <c r="J32" i="2"/>
  <c r="J9" i="7" s="1"/>
  <c r="J10" i="7" s="1"/>
  <c r="P32" i="2"/>
  <c r="P9" i="7" s="1"/>
  <c r="P10" i="7" s="1"/>
  <c r="T32" i="2"/>
  <c r="T9" i="7" s="1"/>
  <c r="T10" i="7" s="1"/>
  <c r="CT32" i="2"/>
  <c r="DO32" i="2"/>
  <c r="DB32" i="2"/>
  <c r="DL32" i="2"/>
  <c r="BV32" i="2"/>
  <c r="CG32" i="2"/>
  <c r="DT32" i="2"/>
  <c r="O32" i="2"/>
  <c r="O9" i="7" s="1"/>
  <c r="O10" i="7" s="1"/>
  <c r="DK32" i="2"/>
  <c r="AA32" i="2"/>
  <c r="AA9" i="7" s="1"/>
  <c r="AA10" i="7" s="1"/>
  <c r="CC32" i="2"/>
  <c r="BL32" i="2"/>
  <c r="BL9" i="7" s="1"/>
  <c r="BL10" i="7" s="1"/>
  <c r="BW32" i="2"/>
  <c r="CK32" i="2"/>
  <c r="CR32" i="2"/>
  <c r="AB32" i="2"/>
  <c r="AB9" i="7" s="1"/>
  <c r="AB10" i="7" s="1"/>
  <c r="AE32" i="2"/>
  <c r="AE9" i="7" s="1"/>
  <c r="AE10" i="7" s="1"/>
  <c r="BD32" i="2"/>
  <c r="BD9" i="7" s="1"/>
  <c r="BD10" i="7" s="1"/>
  <c r="L32" i="2"/>
  <c r="L9" i="7" s="1"/>
  <c r="L10" i="7" s="1"/>
  <c r="BH32" i="2"/>
  <c r="BH9" i="7" s="1"/>
  <c r="BH10" i="7" s="1"/>
  <c r="CV32" i="2"/>
  <c r="AZ32" i="2"/>
  <c r="AZ9" i="7" s="1"/>
  <c r="AZ10" i="7" s="1"/>
  <c r="BZ32" i="2"/>
  <c r="BJ32" i="2"/>
  <c r="BJ9" i="7" s="1"/>
  <c r="BJ10" i="7" s="1"/>
  <c r="BC32" i="2"/>
  <c r="BC9" i="7" s="1"/>
  <c r="BC10" i="7" s="1"/>
  <c r="H32" i="2"/>
  <c r="H9" i="7" s="1"/>
  <c r="H10" i="7" s="1"/>
  <c r="AW32" i="2"/>
  <c r="AW9" i="7" s="1"/>
  <c r="AW10" i="7" s="1"/>
  <c r="DQ32" i="2"/>
  <c r="I32" i="2"/>
  <c r="I9" i="7" s="1"/>
  <c r="I10" i="7" s="1"/>
  <c r="AM32" i="2"/>
  <c r="AM9" i="7" s="1"/>
  <c r="AM10" i="7" s="1"/>
  <c r="DN32" i="2"/>
  <c r="W32" i="2"/>
  <c r="W9" i="7" s="1"/>
  <c r="W10" i="7" s="1"/>
  <c r="CQ32" i="2"/>
  <c r="DV32" i="2"/>
  <c r="AU32" i="2"/>
  <c r="AU9" i="7" s="1"/>
  <c r="AU10" i="7" s="1"/>
  <c r="CM32" i="2"/>
  <c r="DW32" i="2"/>
  <c r="AR32" i="2"/>
  <c r="AR9" i="7" s="1"/>
  <c r="AR10" i="7" s="1"/>
  <c r="K32" i="2"/>
  <c r="K9" i="7" s="1"/>
  <c r="K10" i="7" s="1"/>
  <c r="R32" i="2"/>
  <c r="R9" i="7" s="1"/>
  <c r="R10" i="7" s="1"/>
  <c r="DH32" i="2"/>
  <c r="Q32" i="2"/>
  <c r="Q9" i="7" s="1"/>
  <c r="Q10" i="7" s="1"/>
  <c r="AY32" i="2"/>
  <c r="AY9" i="7" s="1"/>
  <c r="AY10" i="7" s="1"/>
  <c r="BT32" i="2"/>
  <c r="M32" i="2"/>
  <c r="M9" i="7" s="1"/>
  <c r="M10" i="7" s="1"/>
  <c r="CP32" i="2"/>
  <c r="DP32" i="2"/>
  <c r="U32" i="2"/>
  <c r="U9" i="7" s="1"/>
  <c r="U10" i="7" s="1"/>
  <c r="AP32" i="2"/>
  <c r="AP9" i="7" s="1"/>
  <c r="AP10" i="7" s="1"/>
  <c r="DE32" i="2"/>
  <c r="AF32" i="2"/>
  <c r="AF9" i="7" s="1"/>
  <c r="AF10" i="7" s="1"/>
  <c r="CO32" i="2"/>
  <c r="AK32" i="2"/>
  <c r="AK9" i="7" s="1"/>
  <c r="AK10" i="7" s="1"/>
  <c r="DF32" i="2"/>
  <c r="CI32" i="2"/>
  <c r="DR32" i="2"/>
  <c r="BI32" i="2"/>
  <c r="BI9" i="7" s="1"/>
  <c r="BI10" i="7" s="1"/>
  <c r="BR32" i="2"/>
  <c r="V32" i="2"/>
  <c r="V9" i="7" s="1"/>
  <c r="V10" i="7" s="1"/>
  <c r="AI32" i="2"/>
  <c r="AI9" i="7" s="1"/>
  <c r="AI10" i="7" s="1"/>
  <c r="BP32" i="2"/>
  <c r="Y32" i="2"/>
  <c r="Y9" i="7" s="1"/>
  <c r="Y10" i="7" s="1"/>
  <c r="DU32" i="2"/>
  <c r="BS32" i="2"/>
  <c r="CB32" i="2"/>
  <c r="BA32" i="2"/>
  <c r="BA9" i="7" s="1"/>
  <c r="BA10" i="7" s="1"/>
  <c r="DA32" i="2"/>
  <c r="AD32" i="2"/>
  <c r="AD9" i="7" s="1"/>
  <c r="AD10" i="7" s="1"/>
  <c r="CF32" i="2"/>
  <c r="BN32" i="2"/>
  <c r="BN9" i="7" s="1"/>
  <c r="BN10" i="7" s="1"/>
  <c r="DC32" i="2"/>
  <c r="CL32" i="2"/>
  <c r="CZ32" i="2"/>
  <c r="BK32" i="2"/>
  <c r="BK9" i="7" s="1"/>
  <c r="BK10" i="7" s="1"/>
  <c r="CW32" i="2"/>
  <c r="G32" i="2"/>
  <c r="G9" i="7" s="1"/>
  <c r="G10" i="7" s="1"/>
  <c r="DJ32" i="2"/>
  <c r="BM32" i="2"/>
  <c r="BM9" i="7" s="1"/>
  <c r="BM10" i="7" s="1"/>
  <c r="Z32" i="2"/>
  <c r="Z9" i="7" s="1"/>
  <c r="Z10" i="7" s="1"/>
  <c r="H89" i="47"/>
  <c r="H88" i="47"/>
  <c r="H27" i="7" l="1"/>
  <c r="I82" i="47"/>
  <c r="E34" i="7"/>
  <c r="E57" i="29" s="1"/>
  <c r="D57" i="29" s="1"/>
  <c r="C57" i="29" s="1"/>
  <c r="J29" i="47"/>
  <c r="J31" i="47" s="1"/>
  <c r="J30" i="47"/>
  <c r="J32" i="47" s="1"/>
  <c r="J73" i="5" s="1"/>
  <c r="K27" i="47" l="1"/>
  <c r="I85" i="47"/>
  <c r="J20" i="47"/>
  <c r="J43" i="47" s="1"/>
  <c r="I86" i="47" l="1"/>
  <c r="I87" i="47" s="1"/>
  <c r="I84" i="47" s="1"/>
  <c r="I25" i="6"/>
  <c r="K29" i="47"/>
  <c r="K31" i="47" s="1"/>
  <c r="K30" i="47"/>
  <c r="K32" i="47" s="1"/>
  <c r="K73" i="5" s="1"/>
  <c r="K20" i="47" l="1"/>
  <c r="K43" i="47" s="1"/>
  <c r="L27" i="47"/>
  <c r="I89" i="47"/>
  <c r="I88" i="47"/>
  <c r="L29" i="47" l="1"/>
  <c r="L31" i="47" s="1"/>
  <c r="M27" i="47" s="1"/>
  <c r="L30" i="47"/>
  <c r="L32" i="47" s="1"/>
  <c r="L73" i="5" s="1"/>
  <c r="I27" i="7"/>
  <c r="J82" i="47"/>
  <c r="M29" i="47" l="1"/>
  <c r="M31" i="47" s="1"/>
  <c r="N27" i="47" s="1"/>
  <c r="M30" i="47"/>
  <c r="M32" i="47" s="1"/>
  <c r="M73" i="5" s="1"/>
  <c r="M20" i="47" s="1"/>
  <c r="M43" i="47" s="1"/>
  <c r="J85" i="47"/>
  <c r="L20" i="47"/>
  <c r="L43" i="47" s="1"/>
  <c r="J86" i="47" l="1"/>
  <c r="J87" i="47" s="1"/>
  <c r="J84" i="47" s="1"/>
  <c r="J25" i="6"/>
  <c r="N29" i="47"/>
  <c r="N31" i="47" s="1"/>
  <c r="O27" i="47" s="1"/>
  <c r="N30" i="47"/>
  <c r="N32" i="47" s="1"/>
  <c r="N73" i="5" s="1"/>
  <c r="O29" i="47" l="1"/>
  <c r="O31" i="47" s="1"/>
  <c r="P27" i="47" s="1"/>
  <c r="O30" i="47"/>
  <c r="O32" i="47" s="1"/>
  <c r="O73" i="5" s="1"/>
  <c r="O20" i="47" s="1"/>
  <c r="O43" i="47" s="1"/>
  <c r="N20" i="47"/>
  <c r="N43" i="47" s="1"/>
  <c r="J89" i="47"/>
  <c r="J88" i="47"/>
  <c r="P29" i="47" l="1"/>
  <c r="P31" i="47" s="1"/>
  <c r="Q27" i="47" s="1"/>
  <c r="P30" i="47"/>
  <c r="P32" i="47" s="1"/>
  <c r="P73" i="5" s="1"/>
  <c r="J27" i="7"/>
  <c r="K82" i="47"/>
  <c r="K85" i="47" l="1"/>
  <c r="Q29" i="47"/>
  <c r="Q31" i="47" s="1"/>
  <c r="R27" i="47" s="1"/>
  <c r="Q30" i="47"/>
  <c r="Q32" i="47" s="1"/>
  <c r="Q73" i="5" s="1"/>
  <c r="Q20" i="47" s="1"/>
  <c r="Q43" i="47" s="1"/>
  <c r="P20" i="47"/>
  <c r="P43" i="47" s="1"/>
  <c r="R29" i="47" l="1"/>
  <c r="R31" i="47" s="1"/>
  <c r="S27" i="47" s="1"/>
  <c r="R30" i="47"/>
  <c r="R32" i="47" s="1"/>
  <c r="R73" i="5" s="1"/>
  <c r="K86" i="47"/>
  <c r="K87" i="47" s="1"/>
  <c r="K84" i="47" s="1"/>
  <c r="K25" i="6"/>
  <c r="K89" i="47" l="1"/>
  <c r="K88" i="47"/>
  <c r="S29" i="47"/>
  <c r="S31" i="47" s="1"/>
  <c r="T27" i="47" s="1"/>
  <c r="S30" i="47"/>
  <c r="S32" i="47" s="1"/>
  <c r="S73" i="5" s="1"/>
  <c r="S20" i="47" s="1"/>
  <c r="S43" i="47" s="1"/>
  <c r="R20" i="47"/>
  <c r="R43" i="47" s="1"/>
  <c r="T29" i="47" l="1"/>
  <c r="T31" i="47" s="1"/>
  <c r="U27" i="47" s="1"/>
  <c r="T30" i="47"/>
  <c r="T32" i="47" s="1"/>
  <c r="T73" i="5" s="1"/>
  <c r="K27" i="7"/>
  <c r="L82" i="47"/>
  <c r="U29" i="47" l="1"/>
  <c r="U31" i="47" s="1"/>
  <c r="V27" i="47" s="1"/>
  <c r="U30" i="47"/>
  <c r="U32" i="47" s="1"/>
  <c r="U73" i="5" s="1"/>
  <c r="U20" i="47" s="1"/>
  <c r="U43" i="47" s="1"/>
  <c r="T20" i="47"/>
  <c r="T43" i="47" s="1"/>
  <c r="L85" i="47"/>
  <c r="L25" i="6" l="1"/>
  <c r="L86" i="47"/>
  <c r="L87" i="47" s="1"/>
  <c r="L84" i="47" s="1"/>
  <c r="V29" i="47"/>
  <c r="V31" i="47" s="1"/>
  <c r="W27" i="47" s="1"/>
  <c r="V30" i="47"/>
  <c r="V32" i="47" s="1"/>
  <c r="V73" i="5" s="1"/>
  <c r="L89" i="47" l="1"/>
  <c r="L88" i="47"/>
  <c r="W29" i="47"/>
  <c r="W31" i="47" s="1"/>
  <c r="X27" i="47" s="1"/>
  <c r="W30" i="47"/>
  <c r="W32" i="47" s="1"/>
  <c r="W73" i="5" s="1"/>
  <c r="W20" i="47" s="1"/>
  <c r="W43" i="47" s="1"/>
  <c r="V20" i="47"/>
  <c r="V43" i="47" s="1"/>
  <c r="X29" i="47" l="1"/>
  <c r="X31" i="47" s="1"/>
  <c r="Y27" i="47" s="1"/>
  <c r="X30" i="47"/>
  <c r="X32" i="47" s="1"/>
  <c r="X73" i="5" s="1"/>
  <c r="L27" i="7"/>
  <c r="M82" i="47"/>
  <c r="M85" i="47" l="1"/>
  <c r="X20" i="47"/>
  <c r="X43" i="47" s="1"/>
  <c r="Y29" i="47"/>
  <c r="Y31" i="47" s="1"/>
  <c r="Z27" i="47" s="1"/>
  <c r="Y30" i="47"/>
  <c r="Y32" i="47" s="1"/>
  <c r="Y73" i="5" s="1"/>
  <c r="Y20" i="47" s="1"/>
  <c r="Y43" i="47" s="1"/>
  <c r="Z29" i="47" l="1"/>
  <c r="Z31" i="47" s="1"/>
  <c r="AA27" i="47" s="1"/>
  <c r="Z30" i="47"/>
  <c r="Z32" i="47" s="1"/>
  <c r="Z73" i="5" s="1"/>
  <c r="M86" i="47"/>
  <c r="M87" i="47" s="1"/>
  <c r="M84" i="47" s="1"/>
  <c r="M25" i="6"/>
  <c r="Z20" i="47" l="1"/>
  <c r="Z43" i="47" s="1"/>
  <c r="AA29" i="47"/>
  <c r="D29" i="47" s="1"/>
  <c r="E33" i="47" s="1"/>
  <c r="E70" i="29" s="1"/>
  <c r="AA30" i="47"/>
  <c r="AA32" i="47" s="1"/>
  <c r="AA73" i="5" s="1"/>
  <c r="AA20" i="47" s="1"/>
  <c r="AA43" i="47" s="1"/>
  <c r="M89" i="47"/>
  <c r="M88" i="47"/>
  <c r="AA31" i="47" l="1"/>
  <c r="AB27" i="47" s="1"/>
  <c r="AB29" i="47" s="1"/>
  <c r="AB31" i="47" s="1"/>
  <c r="AC27" i="47" s="1"/>
  <c r="M27" i="7"/>
  <c r="N82" i="47"/>
  <c r="AB30" i="47" l="1"/>
  <c r="AB32" i="47" s="1"/>
  <c r="AB73" i="5" s="1"/>
  <c r="AB20" i="47" s="1"/>
  <c r="AB43" i="47" s="1"/>
  <c r="AC29" i="47"/>
  <c r="AC31" i="47" s="1"/>
  <c r="AD27" i="47" s="1"/>
  <c r="AC30" i="47"/>
  <c r="AC32" i="47" s="1"/>
  <c r="AC73" i="5" s="1"/>
  <c r="AC20" i="47" s="1"/>
  <c r="AC43" i="47" s="1"/>
  <c r="N85" i="47"/>
  <c r="N86" i="47" l="1"/>
  <c r="N87" i="47" s="1"/>
  <c r="N84" i="47" s="1"/>
  <c r="N25" i="6"/>
  <c r="AD29" i="47"/>
  <c r="AD31" i="47" s="1"/>
  <c r="AE27" i="47" s="1"/>
  <c r="AD30" i="47"/>
  <c r="AD32" i="47" s="1"/>
  <c r="AD73" i="5" s="1"/>
  <c r="N89" i="47" l="1"/>
  <c r="N88" i="47"/>
  <c r="AD20" i="47"/>
  <c r="AD43" i="47" s="1"/>
  <c r="AE29" i="47"/>
  <c r="AE31" i="47" s="1"/>
  <c r="AF27" i="47" s="1"/>
  <c r="AE30" i="47"/>
  <c r="AE32" i="47" s="1"/>
  <c r="AE73" i="5" s="1"/>
  <c r="AE20" i="47" s="1"/>
  <c r="AE43" i="47" s="1"/>
  <c r="AF29" i="47" l="1"/>
  <c r="AF31" i="47" s="1"/>
  <c r="AG27" i="47" s="1"/>
  <c r="AF30" i="47"/>
  <c r="AF32" i="47" s="1"/>
  <c r="AF73" i="5" s="1"/>
  <c r="N27" i="7"/>
  <c r="O82" i="47"/>
  <c r="AF20" i="47" l="1"/>
  <c r="AF43" i="47" s="1"/>
  <c r="O85" i="47"/>
  <c r="AG29" i="47"/>
  <c r="AG31" i="47" s="1"/>
  <c r="AH27" i="47" s="1"/>
  <c r="AG30" i="47"/>
  <c r="AG32" i="47" s="1"/>
  <c r="AG73" i="5" s="1"/>
  <c r="AG20" i="47" s="1"/>
  <c r="AG43" i="47" s="1"/>
  <c r="AH29" i="47" l="1"/>
  <c r="AH31" i="47" s="1"/>
  <c r="AI27" i="47" s="1"/>
  <c r="AH30" i="47"/>
  <c r="AH32" i="47" s="1"/>
  <c r="AH73" i="5" s="1"/>
  <c r="O86" i="47"/>
  <c r="O87" i="47" s="1"/>
  <c r="O84" i="47" s="1"/>
  <c r="O25" i="6"/>
  <c r="O89" i="47" l="1"/>
  <c r="O88" i="47"/>
  <c r="AH20" i="47"/>
  <c r="AH43" i="47" s="1"/>
  <c r="AI29" i="47"/>
  <c r="AI31" i="47" s="1"/>
  <c r="AJ27" i="47" s="1"/>
  <c r="AI30" i="47"/>
  <c r="AI32" i="47" s="1"/>
  <c r="AI73" i="5" s="1"/>
  <c r="AI20" i="47" s="1"/>
  <c r="AI43" i="47" s="1"/>
  <c r="AJ29" i="47" l="1"/>
  <c r="AJ31" i="47" s="1"/>
  <c r="AK27" i="47" s="1"/>
  <c r="AJ30" i="47"/>
  <c r="AJ32" i="47" s="1"/>
  <c r="AJ73" i="5" s="1"/>
  <c r="O27" i="7"/>
  <c r="P82" i="47"/>
  <c r="AJ20" i="47" l="1"/>
  <c r="AJ43" i="47" s="1"/>
  <c r="AK29" i="47"/>
  <c r="AK31" i="47" s="1"/>
  <c r="AK30" i="47"/>
  <c r="AK32" i="47" s="1"/>
  <c r="AK73" i="5" s="1"/>
  <c r="AK20" i="47" s="1"/>
  <c r="AK43" i="47" s="1"/>
  <c r="P85" i="47"/>
  <c r="AL27" i="47" l="1"/>
  <c r="D260" i="32"/>
  <c r="P86" i="47"/>
  <c r="P87" i="47" s="1"/>
  <c r="P84" i="47" s="1"/>
  <c r="P25" i="6"/>
  <c r="P89" i="47" l="1"/>
  <c r="P88" i="47"/>
  <c r="AL29" i="47"/>
  <c r="AL31" i="47" s="1"/>
  <c r="AM27" i="47" s="1"/>
  <c r="AL30" i="47"/>
  <c r="AL32" i="47" s="1"/>
  <c r="AL73" i="5" s="1"/>
  <c r="AL20" i="47" l="1"/>
  <c r="AL43" i="47" s="1"/>
  <c r="AM29" i="47"/>
  <c r="AM31" i="47" s="1"/>
  <c r="AN27" i="47" s="1"/>
  <c r="AM30" i="47"/>
  <c r="AM32" i="47" s="1"/>
  <c r="AM73" i="5" s="1"/>
  <c r="AM20" i="47" s="1"/>
  <c r="AM43" i="47" s="1"/>
  <c r="P27" i="7"/>
  <c r="Q82" i="47"/>
  <c r="Q85" i="47" l="1"/>
  <c r="AN29" i="47"/>
  <c r="AN31" i="47" s="1"/>
  <c r="AO27" i="47" s="1"/>
  <c r="AN30" i="47"/>
  <c r="AN32" i="47" s="1"/>
  <c r="AN73" i="5" s="1"/>
  <c r="AO29" i="47" l="1"/>
  <c r="AO31" i="47" s="1"/>
  <c r="AP27" i="47" s="1"/>
  <c r="AO30" i="47"/>
  <c r="AO32" i="47" s="1"/>
  <c r="AO73" i="5" s="1"/>
  <c r="AO20" i="47" s="1"/>
  <c r="AO43" i="47" s="1"/>
  <c r="Q25" i="6"/>
  <c r="Q86" i="47"/>
  <c r="Q87" i="47" s="1"/>
  <c r="Q84" i="47" s="1"/>
  <c r="AN20" i="47"/>
  <c r="AN43" i="47" s="1"/>
  <c r="Q89" i="47" l="1"/>
  <c r="Q88" i="47"/>
  <c r="AP29" i="47"/>
  <c r="AP31" i="47" s="1"/>
  <c r="AQ27" i="47" s="1"/>
  <c r="AP30" i="47"/>
  <c r="AP32" i="47" s="1"/>
  <c r="AP73" i="5" s="1"/>
  <c r="AQ29" i="47" l="1"/>
  <c r="AQ31" i="47" s="1"/>
  <c r="AR27" i="47" s="1"/>
  <c r="AQ30" i="47"/>
  <c r="AQ32" i="47" s="1"/>
  <c r="AQ73" i="5" s="1"/>
  <c r="AQ20" i="47" s="1"/>
  <c r="AQ43" i="47" s="1"/>
  <c r="Q27" i="7"/>
  <c r="R82" i="47"/>
  <c r="AP20" i="47"/>
  <c r="AP43" i="47" s="1"/>
  <c r="R85" i="47" l="1"/>
  <c r="AR29" i="47"/>
  <c r="AR31" i="47" s="1"/>
  <c r="AS27" i="47" s="1"/>
  <c r="AR30" i="47"/>
  <c r="AR32" i="47" s="1"/>
  <c r="AR73" i="5" s="1"/>
  <c r="AR20" i="47" l="1"/>
  <c r="AR43" i="47" s="1"/>
  <c r="AS29" i="47"/>
  <c r="AS31" i="47" s="1"/>
  <c r="AT27" i="47" s="1"/>
  <c r="AS30" i="47"/>
  <c r="AS32" i="47" s="1"/>
  <c r="AS73" i="5" s="1"/>
  <c r="AS20" i="47" s="1"/>
  <c r="AS43" i="47" s="1"/>
  <c r="R25" i="6"/>
  <c r="R86" i="47"/>
  <c r="R87" i="47" s="1"/>
  <c r="R84" i="47" s="1"/>
  <c r="R89" i="47" l="1"/>
  <c r="R88" i="47"/>
  <c r="AT29" i="47"/>
  <c r="AT31" i="47" s="1"/>
  <c r="AU27" i="47" s="1"/>
  <c r="AT30" i="47"/>
  <c r="AT32" i="47" s="1"/>
  <c r="AT73" i="5" s="1"/>
  <c r="AU29" i="47" l="1"/>
  <c r="AU31" i="47" s="1"/>
  <c r="AV27" i="47" s="1"/>
  <c r="AU30" i="47"/>
  <c r="AU32" i="47" s="1"/>
  <c r="AU73" i="5" s="1"/>
  <c r="AU20" i="47" s="1"/>
  <c r="AU43" i="47" s="1"/>
  <c r="AT20" i="47"/>
  <c r="AT43" i="47" s="1"/>
  <c r="R27" i="7"/>
  <c r="S82" i="47"/>
  <c r="AV29" i="47" l="1"/>
  <c r="AV31" i="47" s="1"/>
  <c r="AW27" i="47" s="1"/>
  <c r="AV30" i="47"/>
  <c r="AV32" i="47" s="1"/>
  <c r="AV73" i="5" s="1"/>
  <c r="S85" i="47"/>
  <c r="S25" i="6" l="1"/>
  <c r="S86" i="47"/>
  <c r="S87" i="47" s="1"/>
  <c r="S84" i="47" s="1"/>
  <c r="AW29" i="47"/>
  <c r="AW31" i="47" s="1"/>
  <c r="AX27" i="47" s="1"/>
  <c r="AW30" i="47"/>
  <c r="AW32" i="47" s="1"/>
  <c r="AW73" i="5" s="1"/>
  <c r="AW20" i="47" s="1"/>
  <c r="AW43" i="47" s="1"/>
  <c r="AV20" i="47"/>
  <c r="AV43" i="47" s="1"/>
  <c r="AX29" i="47" l="1"/>
  <c r="AX31" i="47" s="1"/>
  <c r="AY27" i="47" s="1"/>
  <c r="AX30" i="47"/>
  <c r="AX32" i="47" s="1"/>
  <c r="AX73" i="5" s="1"/>
  <c r="S89" i="47"/>
  <c r="S88" i="47"/>
  <c r="AY29" i="47" l="1"/>
  <c r="AY31" i="47" s="1"/>
  <c r="AZ27" i="47" s="1"/>
  <c r="AY30" i="47"/>
  <c r="AY32" i="47" s="1"/>
  <c r="AY73" i="5" s="1"/>
  <c r="AY20" i="47" s="1"/>
  <c r="AY43" i="47" s="1"/>
  <c r="S27" i="7"/>
  <c r="T82" i="47"/>
  <c r="AX20" i="47"/>
  <c r="AX43" i="47" s="1"/>
  <c r="T85" i="47" l="1"/>
  <c r="AZ29" i="47"/>
  <c r="AZ31" i="47" s="1"/>
  <c r="BA27" i="47" s="1"/>
  <c r="AZ30" i="47"/>
  <c r="AZ32" i="47" s="1"/>
  <c r="AZ73" i="5" s="1"/>
  <c r="BA29" i="47" l="1"/>
  <c r="BA31" i="47" s="1"/>
  <c r="BB27" i="47" s="1"/>
  <c r="BA30" i="47"/>
  <c r="BA32" i="47" s="1"/>
  <c r="BA73" i="5" s="1"/>
  <c r="BA20" i="47" s="1"/>
  <c r="BA43" i="47" s="1"/>
  <c r="AZ20" i="47"/>
  <c r="AZ43" i="47" s="1"/>
  <c r="T25" i="6"/>
  <c r="T86" i="47"/>
  <c r="T87" i="47" s="1"/>
  <c r="T84" i="47" s="1"/>
  <c r="BB29" i="47" l="1"/>
  <c r="BB31" i="47" s="1"/>
  <c r="BC27" i="47" s="1"/>
  <c r="BB30" i="47"/>
  <c r="BB32" i="47" s="1"/>
  <c r="BB73" i="5" s="1"/>
  <c r="T89" i="47"/>
  <c r="T88" i="47"/>
  <c r="T27" i="7" l="1"/>
  <c r="U82" i="47"/>
  <c r="BC29" i="47"/>
  <c r="BC31" i="47" s="1"/>
  <c r="BD27" i="47" s="1"/>
  <c r="BC30" i="47"/>
  <c r="BC32" i="47" s="1"/>
  <c r="BC73" i="5" s="1"/>
  <c r="BC20" i="47" s="1"/>
  <c r="BC43" i="47" s="1"/>
  <c r="BB20" i="47"/>
  <c r="BB43" i="47" s="1"/>
  <c r="BD29" i="47" l="1"/>
  <c r="BD31" i="47" s="1"/>
  <c r="BE27" i="47" s="1"/>
  <c r="BD30" i="47"/>
  <c r="BD32" i="47" s="1"/>
  <c r="BD73" i="5" s="1"/>
  <c r="U85" i="47"/>
  <c r="BE29" i="47" l="1"/>
  <c r="BE31" i="47" s="1"/>
  <c r="BF27" i="47" s="1"/>
  <c r="BE30" i="47"/>
  <c r="BE32" i="47" s="1"/>
  <c r="BE73" i="5" s="1"/>
  <c r="BE20" i="47" s="1"/>
  <c r="BE43" i="47" s="1"/>
  <c r="U86" i="47"/>
  <c r="U87" i="47" s="1"/>
  <c r="U84" i="47" s="1"/>
  <c r="U25" i="6"/>
  <c r="BD20" i="47"/>
  <c r="BD43" i="47" s="1"/>
  <c r="U89" i="47" l="1"/>
  <c r="U88" i="47"/>
  <c r="BF29" i="47"/>
  <c r="BF31" i="47" s="1"/>
  <c r="BG27" i="47" s="1"/>
  <c r="BF30" i="47"/>
  <c r="BF32" i="47" s="1"/>
  <c r="BF73" i="5" s="1"/>
  <c r="BF20" i="47" s="1"/>
  <c r="BF43" i="47" s="1"/>
  <c r="BG29" i="47" l="1"/>
  <c r="BG31" i="47" s="1"/>
  <c r="BH27" i="47" s="1"/>
  <c r="BG30" i="47"/>
  <c r="BG32" i="47" s="1"/>
  <c r="BG73" i="5" s="1"/>
  <c r="BG20" i="47" s="1"/>
  <c r="BG43" i="47" s="1"/>
  <c r="U27" i="7"/>
  <c r="V82" i="47"/>
  <c r="V85" i="47" l="1"/>
  <c r="BH29" i="47"/>
  <c r="BH31" i="47" s="1"/>
  <c r="BI27" i="47" s="1"/>
  <c r="BH30" i="47"/>
  <c r="BH32" i="47" s="1"/>
  <c r="BH73" i="5" s="1"/>
  <c r="BH20" i="47" s="1"/>
  <c r="BH43" i="47" s="1"/>
  <c r="BI29" i="47" l="1"/>
  <c r="BI31" i="47" s="1"/>
  <c r="BJ27" i="47" s="1"/>
  <c r="BI30" i="47"/>
  <c r="BI32" i="47" s="1"/>
  <c r="BI73" i="5" s="1"/>
  <c r="BI20" i="47" s="1"/>
  <c r="BI43" i="47" s="1"/>
  <c r="V86" i="47"/>
  <c r="V87" i="47" s="1"/>
  <c r="V84" i="47" s="1"/>
  <c r="V25" i="6"/>
  <c r="V89" i="47" l="1"/>
  <c r="V88" i="47"/>
  <c r="BJ29" i="47"/>
  <c r="BJ31" i="47" s="1"/>
  <c r="BK27" i="47" s="1"/>
  <c r="BJ30" i="47"/>
  <c r="BJ32" i="47" s="1"/>
  <c r="BJ73" i="5" s="1"/>
  <c r="BJ20" i="47" s="1"/>
  <c r="BJ43" i="47" s="1"/>
  <c r="BK29" i="47" l="1"/>
  <c r="BK31" i="47" s="1"/>
  <c r="BL27" i="47" s="1"/>
  <c r="BK30" i="47"/>
  <c r="BK32" i="47" s="1"/>
  <c r="BK73" i="5" s="1"/>
  <c r="BK20" i="47" s="1"/>
  <c r="BK43" i="47" s="1"/>
  <c r="V27" i="7"/>
  <c r="W82" i="47"/>
  <c r="W85" i="47" l="1"/>
  <c r="BL29" i="47"/>
  <c r="BL31" i="47" s="1"/>
  <c r="BM27" i="47" s="1"/>
  <c r="BL30" i="47"/>
  <c r="BL32" i="47" s="1"/>
  <c r="BL73" i="5" s="1"/>
  <c r="BL20" i="47" s="1"/>
  <c r="BL43" i="47" s="1"/>
  <c r="BM29" i="47" l="1"/>
  <c r="BM31" i="47" s="1"/>
  <c r="BN27" i="47" s="1"/>
  <c r="BM30" i="47"/>
  <c r="BM32" i="47" s="1"/>
  <c r="BM73" i="5" s="1"/>
  <c r="BM20" i="47" s="1"/>
  <c r="BM43" i="47" s="1"/>
  <c r="W86" i="47"/>
  <c r="W87" i="47" s="1"/>
  <c r="W84" i="47" s="1"/>
  <c r="W25" i="6"/>
  <c r="W89" i="47" l="1"/>
  <c r="W88" i="47"/>
  <c r="BN29" i="47"/>
  <c r="BN31" i="47" s="1"/>
  <c r="BO27" i="47" s="1"/>
  <c r="BN30" i="47"/>
  <c r="BN32" i="47" s="1"/>
  <c r="BN73" i="5" s="1"/>
  <c r="BN20" i="47" s="1"/>
  <c r="BN43" i="47" s="1"/>
  <c r="BO29" i="47" l="1"/>
  <c r="BO31" i="47" s="1"/>
  <c r="BP27" i="47" s="1"/>
  <c r="BO30" i="47"/>
  <c r="BO32" i="47" s="1"/>
  <c r="BO73" i="5" s="1"/>
  <c r="BO20" i="47" s="1"/>
  <c r="BO43" i="47" s="1"/>
  <c r="W27" i="7"/>
  <c r="X82" i="47"/>
  <c r="BP29" i="47" l="1"/>
  <c r="BP31" i="47" s="1"/>
  <c r="BQ27" i="47" s="1"/>
  <c r="BP30" i="47"/>
  <c r="BP32" i="47" s="1"/>
  <c r="BO79" i="47"/>
  <c r="BN79" i="47" s="1"/>
  <c r="BM79" i="47" s="1"/>
  <c r="BL79" i="47" s="1"/>
  <c r="BK79" i="47" s="1"/>
  <c r="BJ79" i="47" s="1"/>
  <c r="BI79" i="47" s="1"/>
  <c r="BH79" i="47" s="1"/>
  <c r="BG79" i="47" s="1"/>
  <c r="BF79" i="47" s="1"/>
  <c r="BE79" i="47" s="1"/>
  <c r="BD79" i="47" s="1"/>
  <c r="BC79" i="47" s="1"/>
  <c r="BB79" i="47" s="1"/>
  <c r="BA79" i="47" s="1"/>
  <c r="AZ79" i="47" s="1"/>
  <c r="AY79" i="47" s="1"/>
  <c r="AX79" i="47" s="1"/>
  <c r="AW79" i="47" s="1"/>
  <c r="AV79" i="47" s="1"/>
  <c r="AU79" i="47" s="1"/>
  <c r="AT79" i="47" s="1"/>
  <c r="AS79" i="47" s="1"/>
  <c r="AR79" i="47" s="1"/>
  <c r="AQ79" i="47" s="1"/>
  <c r="AP79" i="47" s="1"/>
  <c r="AO79" i="47" s="1"/>
  <c r="AN79" i="47" s="1"/>
  <c r="AM79" i="47" s="1"/>
  <c r="AL79" i="47" s="1"/>
  <c r="AK79" i="47" s="1"/>
  <c r="AJ79" i="47" s="1"/>
  <c r="AI79" i="47" s="1"/>
  <c r="AH79" i="47" s="1"/>
  <c r="AG79" i="47" s="1"/>
  <c r="AF79" i="47" s="1"/>
  <c r="AE79" i="47" s="1"/>
  <c r="AD79" i="47" s="1"/>
  <c r="AC79" i="47" s="1"/>
  <c r="AB79" i="47" s="1"/>
  <c r="AA79" i="47" s="1"/>
  <c r="Z79" i="47" s="1"/>
  <c r="Y79" i="47" s="1"/>
  <c r="X79" i="47" s="1"/>
  <c r="W79" i="47" s="1"/>
  <c r="V79" i="47" s="1"/>
  <c r="U79" i="47" s="1"/>
  <c r="T79" i="47" s="1"/>
  <c r="S79" i="47" s="1"/>
  <c r="R79" i="47" s="1"/>
  <c r="Q79" i="47" s="1"/>
  <c r="P79" i="47" s="1"/>
  <c r="O79" i="47" s="1"/>
  <c r="N79" i="47" s="1"/>
  <c r="M79" i="47" s="1"/>
  <c r="L79" i="47" s="1"/>
  <c r="K79" i="47" s="1"/>
  <c r="J79" i="47" s="1"/>
  <c r="I79" i="47" s="1"/>
  <c r="H79" i="47" s="1"/>
  <c r="G79" i="47" s="1"/>
  <c r="D79" i="47" s="1"/>
  <c r="X85" i="47"/>
  <c r="BO44" i="47" l="1"/>
  <c r="BN44" i="47" s="1"/>
  <c r="BM44" i="47" s="1"/>
  <c r="BL44" i="47" s="1"/>
  <c r="BK44" i="47" s="1"/>
  <c r="BJ44" i="47" s="1"/>
  <c r="BI44" i="47" s="1"/>
  <c r="BH44" i="47" s="1"/>
  <c r="BG44" i="47" s="1"/>
  <c r="BF44" i="47" s="1"/>
  <c r="BE44" i="47" s="1"/>
  <c r="BD44" i="47" s="1"/>
  <c r="BC44" i="47" s="1"/>
  <c r="BB44" i="47" s="1"/>
  <c r="BA44" i="47" s="1"/>
  <c r="AZ44" i="47" s="1"/>
  <c r="AY44" i="47" s="1"/>
  <c r="AX44" i="47" s="1"/>
  <c r="AW44" i="47" s="1"/>
  <c r="AV44" i="47" s="1"/>
  <c r="AU44" i="47" s="1"/>
  <c r="AT44" i="47" s="1"/>
  <c r="AS44" i="47" s="1"/>
  <c r="AR44" i="47" s="1"/>
  <c r="AQ44" i="47" s="1"/>
  <c r="AP44" i="47" s="1"/>
  <c r="AO44" i="47" s="1"/>
  <c r="AN44" i="47" s="1"/>
  <c r="AM44" i="47" s="1"/>
  <c r="AL44" i="47" s="1"/>
  <c r="AK44" i="47" s="1"/>
  <c r="AJ44" i="47" s="1"/>
  <c r="AI44" i="47" s="1"/>
  <c r="AH44" i="47" s="1"/>
  <c r="AG44" i="47" s="1"/>
  <c r="AF44" i="47" s="1"/>
  <c r="AE44" i="47" s="1"/>
  <c r="AD44" i="47" s="1"/>
  <c r="AC44" i="47" s="1"/>
  <c r="AB44" i="47" s="1"/>
  <c r="AA44" i="47" s="1"/>
  <c r="Z44" i="47" s="1"/>
  <c r="Y44" i="47" s="1"/>
  <c r="X44" i="47" s="1"/>
  <c r="W44" i="47" s="1"/>
  <c r="V44" i="47" s="1"/>
  <c r="U44" i="47" s="1"/>
  <c r="T44" i="47" s="1"/>
  <c r="S44" i="47" s="1"/>
  <c r="R44" i="47" s="1"/>
  <c r="Q44" i="47" s="1"/>
  <c r="P44" i="47" s="1"/>
  <c r="O44" i="47" s="1"/>
  <c r="N44" i="47" s="1"/>
  <c r="M44" i="47" s="1"/>
  <c r="L44" i="47" s="1"/>
  <c r="K44" i="47" s="1"/>
  <c r="J44" i="47" s="1"/>
  <c r="I44" i="47" s="1"/>
  <c r="H44" i="47" s="1"/>
  <c r="G44" i="47" s="1"/>
  <c r="D44" i="47" s="1"/>
  <c r="D178" i="32" s="1"/>
  <c r="X25" i="6"/>
  <c r="X86" i="47"/>
  <c r="X87" i="47" s="1"/>
  <c r="X84" i="47" s="1"/>
  <c r="BQ29" i="47"/>
  <c r="BQ31" i="47" s="1"/>
  <c r="BR27" i="47" s="1"/>
  <c r="BQ30" i="47"/>
  <c r="BQ32" i="47" s="1"/>
  <c r="X89" i="47" l="1"/>
  <c r="X88" i="47"/>
  <c r="BR30" i="47"/>
  <c r="BR32" i="47" s="1"/>
  <c r="BR29" i="47"/>
  <c r="BR31" i="47" s="1"/>
  <c r="BS27" i="47" s="1"/>
  <c r="D181" i="32"/>
  <c r="B69" i="47"/>
  <c r="G69" i="47" s="1"/>
  <c r="B59" i="47"/>
  <c r="BS29" i="47" l="1"/>
  <c r="BS31" i="47" s="1"/>
  <c r="BT27" i="47" s="1"/>
  <c r="BS30" i="47"/>
  <c r="BS32" i="47" s="1"/>
  <c r="X27" i="7"/>
  <c r="Y82" i="47"/>
  <c r="O59" i="47"/>
  <c r="AN59" i="47"/>
  <c r="AN48" i="47" s="1"/>
  <c r="BU59" i="47"/>
  <c r="BU48" i="47" s="1"/>
  <c r="AT59" i="47"/>
  <c r="AT48" i="47" s="1"/>
  <c r="DT59" i="47"/>
  <c r="DT48" i="47" s="1"/>
  <c r="CZ59" i="47"/>
  <c r="CZ48" i="47" s="1"/>
  <c r="AV59" i="47"/>
  <c r="AV48" i="47" s="1"/>
  <c r="AX59" i="47"/>
  <c r="AX48" i="47" s="1"/>
  <c r="DN59" i="47"/>
  <c r="DN48" i="47" s="1"/>
  <c r="AG59" i="47"/>
  <c r="AG48" i="47" s="1"/>
  <c r="DD59" i="47"/>
  <c r="DD48" i="47" s="1"/>
  <c r="AF59" i="47"/>
  <c r="AF48" i="47" s="1"/>
  <c r="BY59" i="47"/>
  <c r="BY48" i="47" s="1"/>
  <c r="BL59" i="47"/>
  <c r="BL48" i="47" s="1"/>
  <c r="BR59" i="47"/>
  <c r="BR48" i="47" s="1"/>
  <c r="M59" i="47"/>
  <c r="M48" i="47" s="1"/>
  <c r="CE59" i="47"/>
  <c r="AE59" i="47"/>
  <c r="BC59" i="47"/>
  <c r="BW59" i="47"/>
  <c r="DG59" i="47"/>
  <c r="U59" i="47"/>
  <c r="U48" i="47" s="1"/>
  <c r="AP59" i="47"/>
  <c r="AP48" i="47" s="1"/>
  <c r="H59" i="47"/>
  <c r="H48" i="47" s="1"/>
  <c r="BZ59" i="47"/>
  <c r="BZ48" i="47" s="1"/>
  <c r="BQ59" i="47"/>
  <c r="BQ48" i="47" s="1"/>
  <c r="CR59" i="47"/>
  <c r="CR48" i="47" s="1"/>
  <c r="DH59" i="47"/>
  <c r="DH48" i="47" s="1"/>
  <c r="R59" i="47"/>
  <c r="R48" i="47" s="1"/>
  <c r="AC59" i="47"/>
  <c r="AC48" i="47" s="1"/>
  <c r="V59" i="47"/>
  <c r="V48" i="47" s="1"/>
  <c r="CK59" i="47"/>
  <c r="CK48" i="47" s="1"/>
  <c r="CV59" i="47"/>
  <c r="CV48" i="47" s="1"/>
  <c r="DE59" i="47"/>
  <c r="DE48" i="47" s="1"/>
  <c r="BN59" i="47"/>
  <c r="BN48" i="47" s="1"/>
  <c r="BD59" i="47"/>
  <c r="BD48" i="47" s="1"/>
  <c r="CM59" i="47"/>
  <c r="AM59" i="47"/>
  <c r="W59" i="47"/>
  <c r="AW59" i="47"/>
  <c r="AW48" i="47" s="1"/>
  <c r="AK59" i="47"/>
  <c r="AK48" i="47" s="1"/>
  <c r="CS59" i="47"/>
  <c r="CS48" i="47" s="1"/>
  <c r="AZ59" i="47"/>
  <c r="AZ48" i="47" s="1"/>
  <c r="Z59" i="47"/>
  <c r="Z48" i="47" s="1"/>
  <c r="CO59" i="47"/>
  <c r="CO48" i="47" s="1"/>
  <c r="BA59" i="47"/>
  <c r="BA48" i="47" s="1"/>
  <c r="AO59" i="47"/>
  <c r="AO48" i="47" s="1"/>
  <c r="Y59" i="47"/>
  <c r="Y48" i="47" s="1"/>
  <c r="CG59" i="47"/>
  <c r="CG48" i="47" s="1"/>
  <c r="CC59" i="47"/>
  <c r="CC48" i="47" s="1"/>
  <c r="DA59" i="47"/>
  <c r="DA48" i="47" s="1"/>
  <c r="DQ59" i="47"/>
  <c r="DQ48" i="47" s="1"/>
  <c r="AR59" i="47"/>
  <c r="AR48" i="47" s="1"/>
  <c r="BX59" i="47"/>
  <c r="BX48" i="47" s="1"/>
  <c r="AU59" i="47"/>
  <c r="BO59" i="47"/>
  <c r="CY59" i="47"/>
  <c r="CA59" i="47"/>
  <c r="BK59" i="47"/>
  <c r="DI59" i="47"/>
  <c r="DI48" i="47" s="1"/>
  <c r="DB59" i="47"/>
  <c r="DB48" i="47" s="1"/>
  <c r="Q59" i="47"/>
  <c r="Q48" i="47" s="1"/>
  <c r="J59" i="47"/>
  <c r="J48" i="47" s="1"/>
  <c r="X59" i="47"/>
  <c r="X48" i="47" s="1"/>
  <c r="BJ59" i="47"/>
  <c r="BJ48" i="47" s="1"/>
  <c r="CX59" i="47"/>
  <c r="CX48" i="47" s="1"/>
  <c r="BP59" i="47"/>
  <c r="BP48" i="47" s="1"/>
  <c r="N59" i="47"/>
  <c r="N48" i="47" s="1"/>
  <c r="CF59" i="47"/>
  <c r="CF48" i="47" s="1"/>
  <c r="AD59" i="47"/>
  <c r="AD48" i="47" s="1"/>
  <c r="DM59" i="47"/>
  <c r="DM48" i="47" s="1"/>
  <c r="DJ59" i="47"/>
  <c r="DJ48" i="47" s="1"/>
  <c r="CN59" i="47"/>
  <c r="CN48" i="47" s="1"/>
  <c r="DL59" i="47"/>
  <c r="DL48" i="47" s="1"/>
  <c r="BS59" i="47"/>
  <c r="CI59" i="47"/>
  <c r="DO59" i="47"/>
  <c r="AI59" i="47"/>
  <c r="DK59" i="47"/>
  <c r="DC59" i="47"/>
  <c r="CB59" i="47"/>
  <c r="CB48" i="47" s="1"/>
  <c r="BT59" i="47"/>
  <c r="BT48" i="47" s="1"/>
  <c r="BV59" i="47"/>
  <c r="BV48" i="47" s="1"/>
  <c r="BI59" i="47"/>
  <c r="BI48" i="47" s="1"/>
  <c r="CW59" i="47"/>
  <c r="CW48" i="47" s="1"/>
  <c r="DV59" i="47"/>
  <c r="DV48" i="47" s="1"/>
  <c r="BF59" i="47"/>
  <c r="BF48" i="47" s="1"/>
  <c r="CL59" i="47"/>
  <c r="CL48" i="47" s="1"/>
  <c r="DP59" i="47"/>
  <c r="DP48" i="47" s="1"/>
  <c r="AJ59" i="47"/>
  <c r="AJ48" i="47" s="1"/>
  <c r="T59" i="47"/>
  <c r="T48" i="47" s="1"/>
  <c r="CT59" i="47"/>
  <c r="CT48" i="47" s="1"/>
  <c r="AB59" i="47"/>
  <c r="AB48" i="47" s="1"/>
  <c r="I59" i="47"/>
  <c r="I48" i="47" s="1"/>
  <c r="P59" i="47"/>
  <c r="P48" i="47" s="1"/>
  <c r="AY59" i="47"/>
  <c r="AA59" i="47"/>
  <c r="CU59" i="47"/>
  <c r="S59" i="47"/>
  <c r="DS59" i="47"/>
  <c r="BG59" i="47"/>
  <c r="BB59" i="47"/>
  <c r="BB48" i="47" s="1"/>
  <c r="CP59" i="47"/>
  <c r="CP48" i="47" s="1"/>
  <c r="DR59" i="47"/>
  <c r="DR48" i="47" s="1"/>
  <c r="CJ59" i="47"/>
  <c r="CJ48" i="47" s="1"/>
  <c r="DF59" i="47"/>
  <c r="DF48" i="47" s="1"/>
  <c r="BH59" i="47"/>
  <c r="BH48" i="47" s="1"/>
  <c r="DU59" i="47"/>
  <c r="DU48" i="47" s="1"/>
  <c r="CD59" i="47"/>
  <c r="CD48" i="47" s="1"/>
  <c r="CH59" i="47"/>
  <c r="CH48" i="47" s="1"/>
  <c r="BM59" i="47"/>
  <c r="BM48" i="47" s="1"/>
  <c r="L59" i="47"/>
  <c r="L48" i="47" s="1"/>
  <c r="AH59" i="47"/>
  <c r="AH48" i="47" s="1"/>
  <c r="AS59" i="47"/>
  <c r="AS48" i="47" s="1"/>
  <c r="BE59" i="47"/>
  <c r="BE48" i="47" s="1"/>
  <c r="AL59" i="47"/>
  <c r="AL48" i="47" s="1"/>
  <c r="AQ59" i="47"/>
  <c r="CQ59" i="47"/>
  <c r="K59" i="47"/>
  <c r="DW59" i="47"/>
  <c r="G59" i="47"/>
  <c r="K69" i="47"/>
  <c r="O69" i="47" s="1"/>
  <c r="S69" i="47" s="1"/>
  <c r="W69" i="47" s="1"/>
  <c r="AA69" i="47" s="1"/>
  <c r="AE69" i="47" s="1"/>
  <c r="AI69" i="47" s="1"/>
  <c r="AM69" i="47" s="1"/>
  <c r="AQ69" i="47" s="1"/>
  <c r="AU69" i="47" s="1"/>
  <c r="AY69" i="47" s="1"/>
  <c r="BC69" i="47" s="1"/>
  <c r="BG69" i="47" s="1"/>
  <c r="BK69" i="47" s="1"/>
  <c r="BO69" i="47" s="1"/>
  <c r="BS69" i="47" s="1"/>
  <c r="BW69" i="47" s="1"/>
  <c r="CA69" i="47" s="1"/>
  <c r="CE69" i="47" s="1"/>
  <c r="CI69" i="47" s="1"/>
  <c r="CM69" i="47" s="1"/>
  <c r="CQ69" i="47" s="1"/>
  <c r="CU69" i="47" s="1"/>
  <c r="CY69" i="47" s="1"/>
  <c r="DC69" i="47" s="1"/>
  <c r="DG69" i="47" s="1"/>
  <c r="DK69" i="47" s="1"/>
  <c r="DO69" i="47" s="1"/>
  <c r="DS69" i="47" s="1"/>
  <c r="DW69" i="47" s="1"/>
  <c r="G74" i="47"/>
  <c r="H68" i="47" s="1"/>
  <c r="AI48" i="47" l="1"/>
  <c r="AE48" i="47"/>
  <c r="AU48" i="47"/>
  <c r="BC48" i="47"/>
  <c r="BG48" i="47"/>
  <c r="S48" i="47"/>
  <c r="CE48" i="47"/>
  <c r="DK48" i="47"/>
  <c r="BT29" i="47"/>
  <c r="BT31" i="47" s="1"/>
  <c r="BU27" i="47" s="1"/>
  <c r="BT30" i="47"/>
  <c r="BT32" i="47" s="1"/>
  <c r="CI48" i="47"/>
  <c r="CU48" i="47"/>
  <c r="AM48" i="47"/>
  <c r="BS48" i="47"/>
  <c r="CM48" i="47"/>
  <c r="O48" i="47"/>
  <c r="AA48" i="47"/>
  <c r="AY48" i="47"/>
  <c r="Y85" i="47"/>
  <c r="DO48" i="47"/>
  <c r="DS48" i="47"/>
  <c r="K48" i="47"/>
  <c r="BK48" i="47"/>
  <c r="G48" i="47"/>
  <c r="G64" i="47"/>
  <c r="DW48" i="47"/>
  <c r="CQ48" i="47"/>
  <c r="CA48" i="47"/>
  <c r="W48" i="47"/>
  <c r="AQ48" i="47"/>
  <c r="CY48" i="47"/>
  <c r="DG48" i="47"/>
  <c r="H71" i="47"/>
  <c r="DC48" i="47"/>
  <c r="BO48" i="47"/>
  <c r="BW48" i="47"/>
  <c r="G53" i="47" l="1"/>
  <c r="H58" i="47"/>
  <c r="D48" i="47"/>
  <c r="D175" i="32" s="1"/>
  <c r="C40" i="43" s="1"/>
  <c r="H72" i="47"/>
  <c r="H73" i="47" s="1"/>
  <c r="H70" i="47" s="1"/>
  <c r="BU30" i="47"/>
  <c r="BU32" i="47" s="1"/>
  <c r="BU29" i="47"/>
  <c r="BU31" i="47" s="1"/>
  <c r="BV27" i="47" s="1"/>
  <c r="Y25" i="6"/>
  <c r="Y86" i="47"/>
  <c r="Y87" i="47" s="1"/>
  <c r="Y84" i="47" s="1"/>
  <c r="Y89" i="47" l="1"/>
  <c r="Y88" i="47"/>
  <c r="BV30" i="47"/>
  <c r="BV32" i="47" s="1"/>
  <c r="BV29" i="47"/>
  <c r="BV31" i="47" s="1"/>
  <c r="BW27" i="47" s="1"/>
  <c r="H75" i="47"/>
  <c r="H74" i="47"/>
  <c r="I68" i="47" s="1"/>
  <c r="H47" i="47"/>
  <c r="H61" i="47"/>
  <c r="D89" i="29"/>
  <c r="G26" i="7"/>
  <c r="H50" i="47" l="1"/>
  <c r="H62" i="47"/>
  <c r="H51" i="47" s="1"/>
  <c r="I71" i="47"/>
  <c r="BW29" i="47"/>
  <c r="BW31" i="47" s="1"/>
  <c r="BX27" i="47" s="1"/>
  <c r="BW30" i="47"/>
  <c r="BW32" i="47" s="1"/>
  <c r="Y27" i="7"/>
  <c r="Z82" i="47"/>
  <c r="BX29" i="47" l="1"/>
  <c r="BX31" i="47" s="1"/>
  <c r="BY27" i="47" s="1"/>
  <c r="BX30" i="47"/>
  <c r="BX32" i="47" s="1"/>
  <c r="Z85" i="47"/>
  <c r="I72" i="47"/>
  <c r="I73" i="47" s="1"/>
  <c r="I70" i="47" s="1"/>
  <c r="H63" i="47"/>
  <c r="H24" i="6"/>
  <c r="I75" i="47" l="1"/>
  <c r="I74" i="47"/>
  <c r="J68" i="47" s="1"/>
  <c r="H52" i="47"/>
  <c r="H60" i="47"/>
  <c r="Z25" i="6"/>
  <c r="Z86" i="47"/>
  <c r="Z87" i="47" s="1"/>
  <c r="Z84" i="47" s="1"/>
  <c r="BY30" i="47"/>
  <c r="BY32" i="47" s="1"/>
  <c r="BY29" i="47"/>
  <c r="BY31" i="47" s="1"/>
  <c r="BZ27" i="47" s="1"/>
  <c r="BZ30" i="47" l="1"/>
  <c r="BZ32" i="47" s="1"/>
  <c r="BZ29" i="47"/>
  <c r="BZ31" i="47" s="1"/>
  <c r="CA27" i="47" s="1"/>
  <c r="Z89" i="47"/>
  <c r="Z88" i="47"/>
  <c r="H65" i="47"/>
  <c r="H49" i="47"/>
  <c r="H64" i="47"/>
  <c r="J71" i="47"/>
  <c r="H54" i="47" l="1"/>
  <c r="H70" i="5"/>
  <c r="Z27" i="7"/>
  <c r="AA82" i="47"/>
  <c r="J72" i="47"/>
  <c r="J73" i="47" s="1"/>
  <c r="J70" i="47" s="1"/>
  <c r="H53" i="47"/>
  <c r="H26" i="7" s="1"/>
  <c r="I58" i="47"/>
  <c r="CA29" i="47"/>
  <c r="CA31" i="47" s="1"/>
  <c r="CB27" i="47" s="1"/>
  <c r="CA30" i="47"/>
  <c r="CA32" i="47" s="1"/>
  <c r="CB30" i="47" l="1"/>
  <c r="CB32" i="47" s="1"/>
  <c r="CB29" i="47"/>
  <c r="CB31" i="47" s="1"/>
  <c r="CC27" i="47" s="1"/>
  <c r="AA85" i="47"/>
  <c r="I47" i="47"/>
  <c r="I61" i="47"/>
  <c r="J75" i="47"/>
  <c r="J74" i="47"/>
  <c r="K68" i="47" s="1"/>
  <c r="G76" i="5"/>
  <c r="G79" i="5" s="1"/>
  <c r="D331" i="32"/>
  <c r="D330" i="32"/>
  <c r="H23" i="47"/>
  <c r="H100" i="47" s="1"/>
  <c r="K71" i="47" l="1"/>
  <c r="G81" i="5"/>
  <c r="H77" i="5"/>
  <c r="G82" i="5"/>
  <c r="I62" i="47"/>
  <c r="I51" i="47" s="1"/>
  <c r="I50" i="47"/>
  <c r="AA86" i="47"/>
  <c r="AA87" i="47" s="1"/>
  <c r="AA84" i="47" s="1"/>
  <c r="AA25" i="6"/>
  <c r="CC29" i="47"/>
  <c r="CC31" i="47" s="1"/>
  <c r="CD27" i="47" s="1"/>
  <c r="CC30" i="47"/>
  <c r="CC32" i="47" s="1"/>
  <c r="AA89" i="47" l="1"/>
  <c r="AA88" i="47"/>
  <c r="I63" i="47"/>
  <c r="CD30" i="47"/>
  <c r="CD32" i="47" s="1"/>
  <c r="CD29" i="47"/>
  <c r="CD31" i="47" s="1"/>
  <c r="CE27" i="47" s="1"/>
  <c r="I24" i="6"/>
  <c r="E91" i="29"/>
  <c r="D79" i="29"/>
  <c r="G84" i="5"/>
  <c r="G12" i="7"/>
  <c r="K72" i="47"/>
  <c r="K73" i="47" s="1"/>
  <c r="K70" i="47" s="1"/>
  <c r="I52" i="47" l="1"/>
  <c r="I60" i="47"/>
  <c r="K75" i="47"/>
  <c r="K74" i="47"/>
  <c r="L68" i="47" s="1"/>
  <c r="G86" i="5"/>
  <c r="G87" i="5" s="1"/>
  <c r="G94" i="5" s="1"/>
  <c r="AA27" i="7"/>
  <c r="AB82" i="47"/>
  <c r="CE29" i="47"/>
  <c r="CE31" i="47" s="1"/>
  <c r="CF27" i="47" s="1"/>
  <c r="CE30" i="47"/>
  <c r="CE32" i="47" s="1"/>
  <c r="CF29" i="47" l="1"/>
  <c r="CF31" i="47" s="1"/>
  <c r="CG27" i="47" s="1"/>
  <c r="CF30" i="47"/>
  <c r="CF32" i="47" s="1"/>
  <c r="AB85" i="47"/>
  <c r="L71" i="47"/>
  <c r="G96" i="5"/>
  <c r="G95" i="5"/>
  <c r="I65" i="47"/>
  <c r="I49" i="47"/>
  <c r="I64" i="47"/>
  <c r="D81" i="29" l="1"/>
  <c r="G98" i="5"/>
  <c r="G13" i="7"/>
  <c r="H19" i="6"/>
  <c r="H91" i="5"/>
  <c r="I53" i="47"/>
  <c r="J58" i="47"/>
  <c r="L72" i="47"/>
  <c r="L73" i="47" s="1"/>
  <c r="L70" i="47" s="1"/>
  <c r="AB25" i="6"/>
  <c r="AB86" i="47"/>
  <c r="AB87" i="47" s="1"/>
  <c r="AB84" i="47" s="1"/>
  <c r="CG29" i="47"/>
  <c r="CG31" i="47" s="1"/>
  <c r="CH27" i="47" s="1"/>
  <c r="CG30" i="47"/>
  <c r="CG32" i="47" s="1"/>
  <c r="I54" i="47"/>
  <c r="I70" i="5"/>
  <c r="E90" i="29"/>
  <c r="AB89" i="47" l="1"/>
  <c r="AB88" i="47"/>
  <c r="L75" i="47"/>
  <c r="L74" i="47"/>
  <c r="M68" i="47" s="1"/>
  <c r="J47" i="47"/>
  <c r="J61" i="47"/>
  <c r="I23" i="47"/>
  <c r="I100" i="47" s="1"/>
  <c r="D332" i="32"/>
  <c r="CH30" i="47"/>
  <c r="CH32" i="47" s="1"/>
  <c r="CH29" i="47"/>
  <c r="CH31" i="47" s="1"/>
  <c r="CI27" i="47" s="1"/>
  <c r="H76" i="5"/>
  <c r="H79" i="5" s="1"/>
  <c r="G99" i="5"/>
  <c r="G102" i="5" s="1"/>
  <c r="E89" i="29"/>
  <c r="I26" i="7"/>
  <c r="G100" i="5" l="1"/>
  <c r="G14" i="7" s="1"/>
  <c r="J62" i="47"/>
  <c r="J51" i="47" s="1"/>
  <c r="J50" i="47"/>
  <c r="G115" i="47"/>
  <c r="AB27" i="7"/>
  <c r="AC82" i="47"/>
  <c r="I77" i="5"/>
  <c r="M71" i="47"/>
  <c r="CI30" i="47"/>
  <c r="CI32" i="47" s="1"/>
  <c r="CI29" i="47"/>
  <c r="CI31" i="47" s="1"/>
  <c r="CJ27" i="47" s="1"/>
  <c r="CJ29" i="47" l="1"/>
  <c r="CJ31" i="47" s="1"/>
  <c r="CK27" i="47" s="1"/>
  <c r="CJ30" i="47"/>
  <c r="CJ32" i="47" s="1"/>
  <c r="J24" i="6"/>
  <c r="M72" i="47"/>
  <c r="M73" i="47" s="1"/>
  <c r="M70" i="47" s="1"/>
  <c r="J63" i="47"/>
  <c r="AC85" i="47"/>
  <c r="M75" i="47" l="1"/>
  <c r="M74" i="47"/>
  <c r="N68" i="47" s="1"/>
  <c r="CK30" i="47"/>
  <c r="CK32" i="47" s="1"/>
  <c r="CK29" i="47"/>
  <c r="CK31" i="47" s="1"/>
  <c r="CL27" i="47" s="1"/>
  <c r="J52" i="47"/>
  <c r="J60" i="47"/>
  <c r="AC86" i="47"/>
  <c r="AC87" i="47" s="1"/>
  <c r="AC84" i="47" s="1"/>
  <c r="AC25" i="6"/>
  <c r="AC89" i="47" l="1"/>
  <c r="AC88" i="47"/>
  <c r="J65" i="47"/>
  <c r="J49" i="47"/>
  <c r="J64" i="47"/>
  <c r="CL29" i="47"/>
  <c r="CL31" i="47" s="1"/>
  <c r="CM27" i="47" s="1"/>
  <c r="CL30" i="47"/>
  <c r="CL32" i="47" s="1"/>
  <c r="N71" i="47"/>
  <c r="N72" i="47" l="1"/>
  <c r="N73" i="47" s="1"/>
  <c r="N70" i="47" s="1"/>
  <c r="CM30" i="47"/>
  <c r="CM32" i="47" s="1"/>
  <c r="CM29" i="47"/>
  <c r="CM31" i="47" s="1"/>
  <c r="CN27" i="47" s="1"/>
  <c r="J53" i="47"/>
  <c r="J26" i="7" s="1"/>
  <c r="K58" i="47"/>
  <c r="J54" i="47"/>
  <c r="J23" i="47" s="1"/>
  <c r="J100" i="47" s="1"/>
  <c r="J70" i="5"/>
  <c r="AC27" i="7"/>
  <c r="AD82" i="47"/>
  <c r="I76" i="5" l="1"/>
  <c r="I79" i="5" s="1"/>
  <c r="CN29" i="47"/>
  <c r="CN31" i="47" s="1"/>
  <c r="CO27" i="47" s="1"/>
  <c r="CN30" i="47"/>
  <c r="CN32" i="47" s="1"/>
  <c r="N75" i="47"/>
  <c r="N74" i="47"/>
  <c r="O68" i="47" s="1"/>
  <c r="K61" i="47"/>
  <c r="K47" i="47"/>
  <c r="AD85" i="47"/>
  <c r="CO29" i="47" l="1"/>
  <c r="CO31" i="47" s="1"/>
  <c r="CP27" i="47" s="1"/>
  <c r="CO30" i="47"/>
  <c r="CO32" i="47" s="1"/>
  <c r="AD86" i="47"/>
  <c r="AD87" i="47" s="1"/>
  <c r="AD84" i="47" s="1"/>
  <c r="AD25" i="6"/>
  <c r="O71" i="47"/>
  <c r="J77" i="5"/>
  <c r="K50" i="47"/>
  <c r="K62" i="47"/>
  <c r="K51" i="47" s="1"/>
  <c r="K63" i="47" l="1"/>
  <c r="K52" i="47" s="1"/>
  <c r="CP30" i="47"/>
  <c r="CP32" i="47" s="1"/>
  <c r="CP29" i="47"/>
  <c r="CP31" i="47" s="1"/>
  <c r="CQ27" i="47" s="1"/>
  <c r="O72" i="47"/>
  <c r="O73" i="47" s="1"/>
  <c r="O70" i="47" s="1"/>
  <c r="AD89" i="47"/>
  <c r="AD88" i="47"/>
  <c r="K24" i="6"/>
  <c r="F91" i="29"/>
  <c r="K60" i="47" l="1"/>
  <c r="K49" i="47" s="1"/>
  <c r="AD27" i="7"/>
  <c r="AE82" i="47"/>
  <c r="O75" i="47"/>
  <c r="O74" i="47"/>
  <c r="P68" i="47" s="1"/>
  <c r="CQ29" i="47"/>
  <c r="CQ31" i="47" s="1"/>
  <c r="CR27" i="47" s="1"/>
  <c r="CQ30" i="47"/>
  <c r="CQ32" i="47" s="1"/>
  <c r="K64" i="47" l="1"/>
  <c r="K53" i="47" s="1"/>
  <c r="K65" i="47"/>
  <c r="CR29" i="47"/>
  <c r="CR31" i="47" s="1"/>
  <c r="CS27" i="47" s="1"/>
  <c r="CR30" i="47"/>
  <c r="CR32" i="47" s="1"/>
  <c r="P71" i="47"/>
  <c r="K54" i="47"/>
  <c r="K23" i="47" s="1"/>
  <c r="K100" i="47" s="1"/>
  <c r="K70" i="5"/>
  <c r="F90" i="29"/>
  <c r="AE85" i="47"/>
  <c r="L58" i="47" l="1"/>
  <c r="L61" i="47" s="1"/>
  <c r="J76" i="5"/>
  <c r="J79" i="5" s="1"/>
  <c r="AE25" i="6"/>
  <c r="AE86" i="47"/>
  <c r="AE87" i="47" s="1"/>
  <c r="AE84" i="47" s="1"/>
  <c r="F89" i="29"/>
  <c r="K26" i="7"/>
  <c r="P72" i="47"/>
  <c r="P73" i="47" s="1"/>
  <c r="P70" i="47" s="1"/>
  <c r="CS30" i="47"/>
  <c r="CS32" i="47" s="1"/>
  <c r="CS29" i="47"/>
  <c r="CS31" i="47" s="1"/>
  <c r="CT27" i="47" s="1"/>
  <c r="L47" i="47" l="1"/>
  <c r="AE89" i="47"/>
  <c r="AE88" i="47"/>
  <c r="CT30" i="47"/>
  <c r="CT32" i="47" s="1"/>
  <c r="CT29" i="47"/>
  <c r="CT31" i="47" s="1"/>
  <c r="CU27" i="47" s="1"/>
  <c r="L50" i="47"/>
  <c r="L62" i="47"/>
  <c r="L51" i="47" s="1"/>
  <c r="P75" i="47"/>
  <c r="P74" i="47"/>
  <c r="Q68" i="47" s="1"/>
  <c r="K77" i="5"/>
  <c r="CU30" i="47" l="1"/>
  <c r="CU32" i="47" s="1"/>
  <c r="CU29" i="47"/>
  <c r="CU31" i="47" s="1"/>
  <c r="CV27" i="47" s="1"/>
  <c r="L63" i="47"/>
  <c r="AE27" i="7"/>
  <c r="AF82" i="47"/>
  <c r="Q71" i="47"/>
  <c r="L24" i="6"/>
  <c r="CV30" i="47" l="1"/>
  <c r="CV32" i="47" s="1"/>
  <c r="CV29" i="47"/>
  <c r="CV31" i="47" s="1"/>
  <c r="CW27" i="47" s="1"/>
  <c r="Q72" i="47"/>
  <c r="Q73" i="47" s="1"/>
  <c r="Q70" i="47" s="1"/>
  <c r="AF85" i="47"/>
  <c r="L52" i="47"/>
  <c r="L60" i="47"/>
  <c r="Q75" i="47" l="1"/>
  <c r="Q74" i="47"/>
  <c r="R68" i="47" s="1"/>
  <c r="CW30" i="47"/>
  <c r="CW32" i="47" s="1"/>
  <c r="CW29" i="47"/>
  <c r="CW31" i="47" s="1"/>
  <c r="CX27" i="47" s="1"/>
  <c r="L65" i="47"/>
  <c r="L49" i="47"/>
  <c r="L64" i="47"/>
  <c r="AF25" i="6"/>
  <c r="AF86" i="47"/>
  <c r="AF87" i="47" s="1"/>
  <c r="AF84" i="47" s="1"/>
  <c r="AF89" i="47" l="1"/>
  <c r="AF88" i="47"/>
  <c r="CX30" i="47"/>
  <c r="CX32" i="47" s="1"/>
  <c r="CX29" i="47"/>
  <c r="CX31" i="47" s="1"/>
  <c r="CY27" i="47" s="1"/>
  <c r="L53" i="47"/>
  <c r="L26" i="7" s="1"/>
  <c r="M58" i="47"/>
  <c r="L54" i="47"/>
  <c r="L23" i="47" s="1"/>
  <c r="L100" i="47" s="1"/>
  <c r="L70" i="5"/>
  <c r="R71" i="47"/>
  <c r="R72" i="47" l="1"/>
  <c r="R73" i="47" s="1"/>
  <c r="R70" i="47" s="1"/>
  <c r="K76" i="5"/>
  <c r="K79" i="5" s="1"/>
  <c r="M61" i="47"/>
  <c r="M47" i="47"/>
  <c r="CY29" i="47"/>
  <c r="CY31" i="47" s="1"/>
  <c r="CZ27" i="47" s="1"/>
  <c r="CY30" i="47"/>
  <c r="CY32" i="47" s="1"/>
  <c r="AF27" i="7"/>
  <c r="AG82" i="47"/>
  <c r="R75" i="47" l="1"/>
  <c r="R74" i="47"/>
  <c r="S68" i="47" s="1"/>
  <c r="M50" i="47"/>
  <c r="M62" i="47"/>
  <c r="M51" i="47" s="1"/>
  <c r="AG85" i="47"/>
  <c r="L77" i="5"/>
  <c r="CZ30" i="47"/>
  <c r="CZ32" i="47" s="1"/>
  <c r="CZ29" i="47"/>
  <c r="CZ31" i="47" s="1"/>
  <c r="DA27" i="47" s="1"/>
  <c r="AG86" i="47" l="1"/>
  <c r="AG87" i="47" s="1"/>
  <c r="AG84" i="47" s="1"/>
  <c r="AG25" i="6"/>
  <c r="M63" i="47"/>
  <c r="M24" i="6"/>
  <c r="G91" i="29"/>
  <c r="DA30" i="47"/>
  <c r="DA32" i="47" s="1"/>
  <c r="DA29" i="47"/>
  <c r="DA31" i="47" s="1"/>
  <c r="DB27" i="47" s="1"/>
  <c r="S71" i="47"/>
  <c r="DB30" i="47" l="1"/>
  <c r="DB32" i="47" s="1"/>
  <c r="DB29" i="47"/>
  <c r="DB31" i="47" s="1"/>
  <c r="DC27" i="47" s="1"/>
  <c r="M52" i="47"/>
  <c r="M60" i="47"/>
  <c r="AG89" i="47"/>
  <c r="AG88" i="47"/>
  <c r="S72" i="47"/>
  <c r="S73" i="47" s="1"/>
  <c r="S70" i="47" s="1"/>
  <c r="S75" i="47" l="1"/>
  <c r="S74" i="47"/>
  <c r="T68" i="47" s="1"/>
  <c r="DC29" i="47"/>
  <c r="DC31" i="47" s="1"/>
  <c r="DD27" i="47" s="1"/>
  <c r="DC30" i="47"/>
  <c r="DC32" i="47" s="1"/>
  <c r="AG27" i="7"/>
  <c r="AH82" i="47"/>
  <c r="M65" i="47"/>
  <c r="M49" i="47"/>
  <c r="M64" i="47"/>
  <c r="DD30" i="47" l="1"/>
  <c r="DD32" i="47" s="1"/>
  <c r="DD29" i="47"/>
  <c r="DD31" i="47" s="1"/>
  <c r="DE27" i="47" s="1"/>
  <c r="M53" i="47"/>
  <c r="N58" i="47"/>
  <c r="M54" i="47"/>
  <c r="M23" i="47" s="1"/>
  <c r="M100" i="47" s="1"/>
  <c r="M70" i="5"/>
  <c r="G90" i="29"/>
  <c r="AH85" i="47"/>
  <c r="T71" i="47"/>
  <c r="DE29" i="47" l="1"/>
  <c r="DE31" i="47" s="1"/>
  <c r="DF27" i="47" s="1"/>
  <c r="DE30" i="47"/>
  <c r="DE32" i="47" s="1"/>
  <c r="T72" i="47"/>
  <c r="T73" i="47" s="1"/>
  <c r="T70" i="47" s="1"/>
  <c r="AH86" i="47"/>
  <c r="AH87" i="47" s="1"/>
  <c r="AH84" i="47" s="1"/>
  <c r="AH25" i="6"/>
  <c r="L76" i="5"/>
  <c r="L79" i="5" s="1"/>
  <c r="N61" i="47"/>
  <c r="N47" i="47"/>
  <c r="M26" i="7"/>
  <c r="G89" i="29"/>
  <c r="DF29" i="47" l="1"/>
  <c r="DF31" i="47" s="1"/>
  <c r="DG27" i="47" s="1"/>
  <c r="DF30" i="47"/>
  <c r="DF32" i="47" s="1"/>
  <c r="AH89" i="47"/>
  <c r="AH88" i="47"/>
  <c r="T75" i="47"/>
  <c r="T74" i="47"/>
  <c r="U68" i="47" s="1"/>
  <c r="N62" i="47"/>
  <c r="N51" i="47" s="1"/>
  <c r="N50" i="47"/>
  <c r="M77" i="5"/>
  <c r="N63" i="47" l="1"/>
  <c r="N52" i="47" s="1"/>
  <c r="N24" i="6"/>
  <c r="AH27" i="7"/>
  <c r="AI82" i="47"/>
  <c r="U71" i="47"/>
  <c r="DG30" i="47"/>
  <c r="DG32" i="47" s="1"/>
  <c r="DG29" i="47"/>
  <c r="DG31" i="47" s="1"/>
  <c r="DH27" i="47" s="1"/>
  <c r="N60" i="47" l="1"/>
  <c r="N65" i="47" s="1"/>
  <c r="DH29" i="47"/>
  <c r="DH31" i="47" s="1"/>
  <c r="DI27" i="47" s="1"/>
  <c r="DH30" i="47"/>
  <c r="DH32" i="47" s="1"/>
  <c r="U72" i="47"/>
  <c r="U73" i="47" s="1"/>
  <c r="U70" i="47" s="1"/>
  <c r="AI85" i="47"/>
  <c r="N64" i="47" l="1"/>
  <c r="N53" i="47" s="1"/>
  <c r="N26" i="7" s="1"/>
  <c r="N49" i="47"/>
  <c r="N70" i="5" s="1"/>
  <c r="U75" i="47"/>
  <c r="U74" i="47"/>
  <c r="V68" i="47" s="1"/>
  <c r="AI86" i="47"/>
  <c r="AI87" i="47" s="1"/>
  <c r="AI84" i="47" s="1"/>
  <c r="AI25" i="6"/>
  <c r="DI29" i="47"/>
  <c r="DI31" i="47" s="1"/>
  <c r="DJ27" i="47" s="1"/>
  <c r="DI30" i="47"/>
  <c r="DI32" i="47" s="1"/>
  <c r="O58" i="47" l="1"/>
  <c r="O47" i="47" s="1"/>
  <c r="N54" i="47"/>
  <c r="N23" i="47" s="1"/>
  <c r="N100" i="47" s="1"/>
  <c r="DJ30" i="47"/>
  <c r="DJ32" i="47" s="1"/>
  <c r="DJ29" i="47"/>
  <c r="DJ31" i="47" s="1"/>
  <c r="DK27" i="47" s="1"/>
  <c r="AI89" i="47"/>
  <c r="AI88" i="47"/>
  <c r="M76" i="5"/>
  <c r="M79" i="5" s="1"/>
  <c r="V71" i="47"/>
  <c r="O61" i="47" l="1"/>
  <c r="O50" i="47" s="1"/>
  <c r="N77" i="5"/>
  <c r="V72" i="47"/>
  <c r="V73" i="47" s="1"/>
  <c r="V70" i="47" s="1"/>
  <c r="AI27" i="7"/>
  <c r="AJ82" i="47"/>
  <c r="DK30" i="47"/>
  <c r="DK32" i="47" s="1"/>
  <c r="DK29" i="47"/>
  <c r="DK31" i="47" s="1"/>
  <c r="DL27" i="47" s="1"/>
  <c r="O62" i="47" l="1"/>
  <c r="O51" i="47" s="1"/>
  <c r="AJ85" i="47"/>
  <c r="DL29" i="47"/>
  <c r="DL31" i="47" s="1"/>
  <c r="DM27" i="47" s="1"/>
  <c r="DL30" i="47"/>
  <c r="DL32" i="47" s="1"/>
  <c r="V75" i="47"/>
  <c r="V74" i="47"/>
  <c r="W68" i="47" s="1"/>
  <c r="O24" i="6"/>
  <c r="H91" i="29"/>
  <c r="O63" i="47" l="1"/>
  <c r="O52" i="47" s="1"/>
  <c r="W71" i="47"/>
  <c r="DM29" i="47"/>
  <c r="DM31" i="47" s="1"/>
  <c r="DN27" i="47" s="1"/>
  <c r="DM30" i="47"/>
  <c r="DM32" i="47" s="1"/>
  <c r="AJ86" i="47"/>
  <c r="AJ87" i="47" s="1"/>
  <c r="AJ84" i="47" s="1"/>
  <c r="AJ25" i="6"/>
  <c r="O60" i="47" l="1"/>
  <c r="O65" i="47" s="1"/>
  <c r="AJ89" i="47"/>
  <c r="AJ88" i="47"/>
  <c r="DN30" i="47"/>
  <c r="DN32" i="47" s="1"/>
  <c r="DN29" i="47"/>
  <c r="DN31" i="47" s="1"/>
  <c r="DO27" i="47" s="1"/>
  <c r="W72" i="47"/>
  <c r="W73" i="47" s="1"/>
  <c r="W70" i="47" s="1"/>
  <c r="O49" i="47" l="1"/>
  <c r="O70" i="5" s="1"/>
  <c r="N76" i="5" s="1"/>
  <c r="N79" i="5" s="1"/>
  <c r="O64" i="47"/>
  <c r="P58" i="47" s="1"/>
  <c r="P61" i="47" s="1"/>
  <c r="W75" i="47"/>
  <c r="W74" i="47"/>
  <c r="X68" i="47" s="1"/>
  <c r="DO29" i="47"/>
  <c r="DO31" i="47" s="1"/>
  <c r="DP27" i="47" s="1"/>
  <c r="DO30" i="47"/>
  <c r="DO32" i="47" s="1"/>
  <c r="AJ27" i="7"/>
  <c r="AK82" i="47"/>
  <c r="P47" i="47" l="1"/>
  <c r="O53" i="47"/>
  <c r="O26" i="7" s="1"/>
  <c r="O54" i="47"/>
  <c r="O23" i="47" s="1"/>
  <c r="O100" i="47" s="1"/>
  <c r="H90" i="29"/>
  <c r="O77" i="5"/>
  <c r="X71" i="47"/>
  <c r="AK85" i="47"/>
  <c r="DP30" i="47"/>
  <c r="DP32" i="47" s="1"/>
  <c r="DP29" i="47"/>
  <c r="DP31" i="47" s="1"/>
  <c r="DQ27" i="47" s="1"/>
  <c r="P50" i="47"/>
  <c r="P62" i="47"/>
  <c r="P51" i="47" s="1"/>
  <c r="H89" i="29" l="1"/>
  <c r="P63" i="47"/>
  <c r="P52" i="47" s="1"/>
  <c r="DQ29" i="47"/>
  <c r="DQ31" i="47" s="1"/>
  <c r="DR27" i="47" s="1"/>
  <c r="DQ30" i="47"/>
  <c r="DQ32" i="47" s="1"/>
  <c r="AK86" i="47"/>
  <c r="AK87" i="47" s="1"/>
  <c r="AK84" i="47" s="1"/>
  <c r="AK25" i="6"/>
  <c r="X72" i="47"/>
  <c r="X73" i="47" s="1"/>
  <c r="X70" i="47" s="1"/>
  <c r="P24" i="6"/>
  <c r="P60" i="47" l="1"/>
  <c r="P65" i="47" s="1"/>
  <c r="AK89" i="47"/>
  <c r="AK88" i="47"/>
  <c r="X75" i="47"/>
  <c r="X74" i="47"/>
  <c r="Y68" i="47" s="1"/>
  <c r="DR30" i="47"/>
  <c r="DR32" i="47" s="1"/>
  <c r="DR29" i="47"/>
  <c r="DR31" i="47" s="1"/>
  <c r="DS27" i="47" s="1"/>
  <c r="P64" i="47" l="1"/>
  <c r="P53" i="47" s="1"/>
  <c r="P26" i="7" s="1"/>
  <c r="P49" i="47"/>
  <c r="P54" i="47" s="1"/>
  <c r="P23" i="47" s="1"/>
  <c r="P100" i="47" s="1"/>
  <c r="DS29" i="47"/>
  <c r="DS31" i="47" s="1"/>
  <c r="DT27" i="47" s="1"/>
  <c r="DS30" i="47"/>
  <c r="DS32" i="47" s="1"/>
  <c r="Y71" i="47"/>
  <c r="AK27" i="7"/>
  <c r="AL82" i="47"/>
  <c r="P70" i="5" l="1"/>
  <c r="O76" i="5" s="1"/>
  <c r="O79" i="5" s="1"/>
  <c r="Q58" i="47"/>
  <c r="Q61" i="47" s="1"/>
  <c r="DT30" i="47"/>
  <c r="DT32" i="47" s="1"/>
  <c r="DT29" i="47"/>
  <c r="DT31" i="47" s="1"/>
  <c r="DU27" i="47" s="1"/>
  <c r="AL85" i="47"/>
  <c r="Y72" i="47"/>
  <c r="Y73" i="47" s="1"/>
  <c r="Y70" i="47" s="1"/>
  <c r="Q47" i="47" l="1"/>
  <c r="DU29" i="47"/>
  <c r="DU31" i="47" s="1"/>
  <c r="DV27" i="47" s="1"/>
  <c r="DU30" i="47"/>
  <c r="DU32" i="47" s="1"/>
  <c r="AL25" i="6"/>
  <c r="AL86" i="47"/>
  <c r="AL87" i="47" s="1"/>
  <c r="AL84" i="47" s="1"/>
  <c r="Y75" i="47"/>
  <c r="Y74" i="47"/>
  <c r="Z68" i="47" s="1"/>
  <c r="P77" i="5"/>
  <c r="Q50" i="47"/>
  <c r="Q62" i="47"/>
  <c r="Q51" i="47" s="1"/>
  <c r="Q63" i="47" l="1"/>
  <c r="Q60" i="47" s="1"/>
  <c r="Z71" i="47"/>
  <c r="Q24" i="6"/>
  <c r="I91" i="29"/>
  <c r="AL89" i="47"/>
  <c r="AL88" i="47"/>
  <c r="DV30" i="47"/>
  <c r="DV32" i="47" s="1"/>
  <c r="DV29" i="47"/>
  <c r="DV31" i="47" s="1"/>
  <c r="DW27" i="47" s="1"/>
  <c r="Q52" i="47" l="1"/>
  <c r="DW30" i="47"/>
  <c r="DW32" i="47" s="1"/>
  <c r="DW29" i="47"/>
  <c r="DW31" i="47" s="1"/>
  <c r="AL27" i="7"/>
  <c r="AM82" i="47"/>
  <c r="Q65" i="47"/>
  <c r="Q49" i="47"/>
  <c r="Q64" i="47"/>
  <c r="Z72" i="47"/>
  <c r="Z73" i="47" s="1"/>
  <c r="Z70" i="47" s="1"/>
  <c r="Z75" i="47" l="1"/>
  <c r="Z74" i="47"/>
  <c r="AA68" i="47" s="1"/>
  <c r="Q53" i="47"/>
  <c r="R58" i="47"/>
  <c r="Q54" i="47"/>
  <c r="Q23" i="47" s="1"/>
  <c r="Q100" i="47" s="1"/>
  <c r="Q70" i="5"/>
  <c r="I90" i="29"/>
  <c r="AM85" i="47"/>
  <c r="P76" i="5" l="1"/>
  <c r="P79" i="5" s="1"/>
  <c r="AM25" i="6"/>
  <c r="AM86" i="47"/>
  <c r="AM87" i="47" s="1"/>
  <c r="AM84" i="47" s="1"/>
  <c r="R61" i="47"/>
  <c r="R47" i="47"/>
  <c r="I89" i="29"/>
  <c r="Q26" i="7"/>
  <c r="AA71" i="47"/>
  <c r="R50" i="47" l="1"/>
  <c r="R62" i="47"/>
  <c r="R51" i="47" s="1"/>
  <c r="AM89" i="47"/>
  <c r="AM88" i="47"/>
  <c r="AA72" i="47"/>
  <c r="AA73" i="47" s="1"/>
  <c r="AA70" i="47" s="1"/>
  <c r="Q77" i="5"/>
  <c r="R63" i="47" l="1"/>
  <c r="AA75" i="47"/>
  <c r="AA74" i="47"/>
  <c r="AB68" i="47" s="1"/>
  <c r="AM27" i="7"/>
  <c r="AN82" i="47"/>
  <c r="R24" i="6"/>
  <c r="AN85" i="47" l="1"/>
  <c r="AB71" i="47"/>
  <c r="R52" i="47"/>
  <c r="R60" i="47"/>
  <c r="R65" i="47" l="1"/>
  <c r="R49" i="47"/>
  <c r="R64" i="47"/>
  <c r="AB72" i="47"/>
  <c r="AB73" i="47" s="1"/>
  <c r="AB70" i="47" s="1"/>
  <c r="AN86" i="47"/>
  <c r="AN87" i="47" s="1"/>
  <c r="AN84" i="47" s="1"/>
  <c r="AN25" i="6"/>
  <c r="AN89" i="47" l="1"/>
  <c r="AN88" i="47"/>
  <c r="AB75" i="47"/>
  <c r="AB74" i="47"/>
  <c r="AC68" i="47" s="1"/>
  <c r="R53" i="47"/>
  <c r="R26" i="7" s="1"/>
  <c r="S58" i="47"/>
  <c r="R54" i="47"/>
  <c r="R23" i="47" s="1"/>
  <c r="R100" i="47" s="1"/>
  <c r="R70" i="5"/>
  <c r="Q76" i="5" l="1"/>
  <c r="Q79" i="5" s="1"/>
  <c r="S47" i="47"/>
  <c r="S61" i="47"/>
  <c r="AN27" i="7"/>
  <c r="AO82" i="47"/>
  <c r="AC71" i="47"/>
  <c r="AO85" i="47" l="1"/>
  <c r="S50" i="47"/>
  <c r="S62" i="47"/>
  <c r="S51" i="47" s="1"/>
  <c r="R77" i="5"/>
  <c r="AC72" i="47"/>
  <c r="AC73" i="47" s="1"/>
  <c r="AC70" i="47" s="1"/>
  <c r="AC75" i="47" l="1"/>
  <c r="AC74" i="47"/>
  <c r="AD68" i="47" s="1"/>
  <c r="S63" i="47"/>
  <c r="S24" i="6"/>
  <c r="J91" i="29"/>
  <c r="AO25" i="6"/>
  <c r="AO86" i="47"/>
  <c r="AO87" i="47" s="1"/>
  <c r="AO84" i="47" s="1"/>
  <c r="AO89" i="47" l="1"/>
  <c r="AO88" i="47"/>
  <c r="S52" i="47"/>
  <c r="S60" i="47"/>
  <c r="AD71" i="47"/>
  <c r="AD72" i="47" l="1"/>
  <c r="AD73" i="47" s="1"/>
  <c r="AD70" i="47" s="1"/>
  <c r="S65" i="47"/>
  <c r="S49" i="47"/>
  <c r="S64" i="47"/>
  <c r="AO27" i="7"/>
  <c r="AP82" i="47"/>
  <c r="S54" i="47" l="1"/>
  <c r="S23" i="47" s="1"/>
  <c r="S100" i="47" s="1"/>
  <c r="S70" i="5"/>
  <c r="J90" i="29"/>
  <c r="AP85" i="47"/>
  <c r="S53" i="47"/>
  <c r="T58" i="47"/>
  <c r="AD75" i="47"/>
  <c r="AD74" i="47"/>
  <c r="AE68" i="47" s="1"/>
  <c r="T47" i="47" l="1"/>
  <c r="T61" i="47"/>
  <c r="AE71" i="47"/>
  <c r="J89" i="29"/>
  <c r="S26" i="7"/>
  <c r="AP25" i="6"/>
  <c r="AP86" i="47"/>
  <c r="AP87" i="47" s="1"/>
  <c r="AP84" i="47" s="1"/>
  <c r="R76" i="5"/>
  <c r="R79" i="5" s="1"/>
  <c r="AP89" i="47" l="1"/>
  <c r="AP88" i="47"/>
  <c r="S77" i="5"/>
  <c r="AE72" i="47"/>
  <c r="AE73" i="47" s="1"/>
  <c r="AE70" i="47" s="1"/>
  <c r="T50" i="47"/>
  <c r="T62" i="47"/>
  <c r="T51" i="47" s="1"/>
  <c r="T63" i="47" l="1"/>
  <c r="T52" i="47" s="1"/>
  <c r="AE75" i="47"/>
  <c r="AE74" i="47"/>
  <c r="AF68" i="47" s="1"/>
  <c r="T24" i="6"/>
  <c r="AP27" i="7"/>
  <c r="AQ82" i="47"/>
  <c r="T60" i="47" l="1"/>
  <c r="T65" i="47" s="1"/>
  <c r="AQ85" i="47"/>
  <c r="AF71" i="47"/>
  <c r="T64" i="47" l="1"/>
  <c r="T53" i="47" s="1"/>
  <c r="T26" i="7" s="1"/>
  <c r="T49" i="47"/>
  <c r="T70" i="5" s="1"/>
  <c r="AF72" i="47"/>
  <c r="AF73" i="47" s="1"/>
  <c r="AF70" i="47" s="1"/>
  <c r="AQ25" i="6"/>
  <c r="AQ86" i="47"/>
  <c r="AQ87" i="47" s="1"/>
  <c r="AQ84" i="47" s="1"/>
  <c r="T54" i="47" l="1"/>
  <c r="T23" i="47" s="1"/>
  <c r="T100" i="47" s="1"/>
  <c r="U58" i="47"/>
  <c r="U61" i="47" s="1"/>
  <c r="AQ89" i="47"/>
  <c r="AQ88" i="47"/>
  <c r="S76" i="5"/>
  <c r="S79" i="5" s="1"/>
  <c r="AF75" i="47"/>
  <c r="AF74" i="47"/>
  <c r="AG68" i="47" s="1"/>
  <c r="U47" i="47" l="1"/>
  <c r="AG71" i="47"/>
  <c r="U50" i="47"/>
  <c r="U62" i="47"/>
  <c r="U51" i="47" s="1"/>
  <c r="T77" i="5"/>
  <c r="AQ27" i="7"/>
  <c r="AR82" i="47"/>
  <c r="AR85" i="47" l="1"/>
  <c r="U63" i="47"/>
  <c r="U24" i="6"/>
  <c r="K91" i="29"/>
  <c r="AG72" i="47"/>
  <c r="AG73" i="47" s="1"/>
  <c r="AG70" i="47" s="1"/>
  <c r="AG75" i="47" l="1"/>
  <c r="AG74" i="47"/>
  <c r="AH68" i="47" s="1"/>
  <c r="U52" i="47"/>
  <c r="U60" i="47"/>
  <c r="AR25" i="6"/>
  <c r="AR86" i="47"/>
  <c r="AR87" i="47" s="1"/>
  <c r="AR84" i="47" s="1"/>
  <c r="AR89" i="47" l="1"/>
  <c r="AR88" i="47"/>
  <c r="U65" i="47"/>
  <c r="U49" i="47"/>
  <c r="U64" i="47"/>
  <c r="AH71" i="47"/>
  <c r="AH72" i="47" l="1"/>
  <c r="AH73" i="47" s="1"/>
  <c r="AH70" i="47" s="1"/>
  <c r="U53" i="47"/>
  <c r="V58" i="47"/>
  <c r="U54" i="47"/>
  <c r="U23" i="47" s="1"/>
  <c r="U100" i="47" s="1"/>
  <c r="U70" i="5"/>
  <c r="K90" i="29"/>
  <c r="AR27" i="7"/>
  <c r="AS82" i="47"/>
  <c r="AS85" i="47" l="1"/>
  <c r="T76" i="5"/>
  <c r="T79" i="5" s="1"/>
  <c r="V61" i="47"/>
  <c r="V47" i="47"/>
  <c r="K89" i="29"/>
  <c r="U26" i="7"/>
  <c r="AH75" i="47"/>
  <c r="AH74" i="47"/>
  <c r="AI68" i="47" s="1"/>
  <c r="V50" i="47" l="1"/>
  <c r="V62" i="47"/>
  <c r="V51" i="47" s="1"/>
  <c r="AI71" i="47"/>
  <c r="U77" i="5"/>
  <c r="AS25" i="6"/>
  <c r="AS86" i="47"/>
  <c r="AS87" i="47" s="1"/>
  <c r="AS84" i="47" s="1"/>
  <c r="V63" i="47" l="1"/>
  <c r="V52" i="47" s="1"/>
  <c r="AS89" i="47"/>
  <c r="AS88" i="47"/>
  <c r="AI72" i="47"/>
  <c r="AI73" i="47" s="1"/>
  <c r="AI70" i="47" s="1"/>
  <c r="V24" i="6"/>
  <c r="V60" i="47" l="1"/>
  <c r="V49" i="47" s="1"/>
  <c r="AI75" i="47"/>
  <c r="AI74" i="47"/>
  <c r="AJ68" i="47" s="1"/>
  <c r="AS27" i="7"/>
  <c r="AT82" i="47"/>
  <c r="V64" i="47" l="1"/>
  <c r="V53" i="47" s="1"/>
  <c r="V26" i="7" s="1"/>
  <c r="V65" i="47"/>
  <c r="V54" i="47"/>
  <c r="V23" i="47" s="1"/>
  <c r="V100" i="47" s="1"/>
  <c r="V70" i="5"/>
  <c r="AT85" i="47"/>
  <c r="AJ71" i="47"/>
  <c r="W58" i="47" l="1"/>
  <c r="W47" i="47" s="1"/>
  <c r="AT86" i="47"/>
  <c r="AT87" i="47" s="1"/>
  <c r="AT84" i="47" s="1"/>
  <c r="AT25" i="6"/>
  <c r="AJ72" i="47"/>
  <c r="AJ73" i="47" s="1"/>
  <c r="AJ70" i="47" s="1"/>
  <c r="U76" i="5"/>
  <c r="U79" i="5" s="1"/>
  <c r="W61" i="47" l="1"/>
  <c r="W62" i="47" s="1"/>
  <c r="W51" i="47" s="1"/>
  <c r="V77" i="5"/>
  <c r="AT89" i="47"/>
  <c r="AT88" i="47"/>
  <c r="AJ75" i="47"/>
  <c r="AJ74" i="47"/>
  <c r="AK68" i="47" s="1"/>
  <c r="W50" i="47" l="1"/>
  <c r="W24" i="6" s="1"/>
  <c r="AK71" i="47"/>
  <c r="W63" i="47"/>
  <c r="AT27" i="7"/>
  <c r="AU82" i="47"/>
  <c r="L91" i="29" l="1"/>
  <c r="W52" i="47"/>
  <c r="W60" i="47"/>
  <c r="AU85" i="47"/>
  <c r="AK72" i="47"/>
  <c r="AK73" i="47" s="1"/>
  <c r="AK70" i="47" s="1"/>
  <c r="AK75" i="47" l="1"/>
  <c r="AK74" i="47"/>
  <c r="AL68" i="47" s="1"/>
  <c r="AU86" i="47"/>
  <c r="AU87" i="47" s="1"/>
  <c r="AU84" i="47" s="1"/>
  <c r="AU25" i="6"/>
  <c r="W65" i="47"/>
  <c r="W49" i="47"/>
  <c r="W64" i="47"/>
  <c r="W53" i="47" l="1"/>
  <c r="X58" i="47"/>
  <c r="W54" i="47"/>
  <c r="W23" i="47" s="1"/>
  <c r="W100" i="47" s="1"/>
  <c r="W70" i="5"/>
  <c r="L90" i="29"/>
  <c r="AU89" i="47"/>
  <c r="AU88" i="47"/>
  <c r="AL71" i="47"/>
  <c r="AU27" i="7" l="1"/>
  <c r="AV82" i="47"/>
  <c r="AL72" i="47"/>
  <c r="AL73" i="47" s="1"/>
  <c r="AL70" i="47" s="1"/>
  <c r="V76" i="5"/>
  <c r="V79" i="5" s="1"/>
  <c r="X47" i="47"/>
  <c r="X61" i="47"/>
  <c r="L89" i="29"/>
  <c r="W26" i="7"/>
  <c r="X62" i="47" l="1"/>
  <c r="X51" i="47" s="1"/>
  <c r="X50" i="47"/>
  <c r="W77" i="5"/>
  <c r="AV85" i="47"/>
  <c r="AL75" i="47"/>
  <c r="AL74" i="47"/>
  <c r="AM68" i="47" s="1"/>
  <c r="X24" i="6" l="1"/>
  <c r="AM71" i="47"/>
  <c r="AV25" i="6"/>
  <c r="AV86" i="47"/>
  <c r="AV87" i="47" s="1"/>
  <c r="AV84" i="47" s="1"/>
  <c r="X63" i="47"/>
  <c r="AV89" i="47" l="1"/>
  <c r="AV88" i="47"/>
  <c r="AM72" i="47"/>
  <c r="AM73" i="47" s="1"/>
  <c r="AM70" i="47" s="1"/>
  <c r="X52" i="47"/>
  <c r="X60" i="47"/>
  <c r="X65" i="47" l="1"/>
  <c r="X49" i="47"/>
  <c r="X64" i="47"/>
  <c r="AM75" i="47"/>
  <c r="AM74" i="47"/>
  <c r="AN68" i="47" s="1"/>
  <c r="AV27" i="7"/>
  <c r="AW82" i="47"/>
  <c r="AW85" i="47" l="1"/>
  <c r="AN71" i="47"/>
  <c r="X53" i="47"/>
  <c r="X26" i="7" s="1"/>
  <c r="Y58" i="47"/>
  <c r="X54" i="47"/>
  <c r="X23" i="47" s="1"/>
  <c r="X100" i="47" s="1"/>
  <c r="X70" i="5"/>
  <c r="W76" i="5" l="1"/>
  <c r="W79" i="5" s="1"/>
  <c r="AN72" i="47"/>
  <c r="AN73" i="47" s="1"/>
  <c r="AN70" i="47" s="1"/>
  <c r="Y47" i="47"/>
  <c r="Y61" i="47"/>
  <c r="AW25" i="6"/>
  <c r="AW86" i="47"/>
  <c r="AW87" i="47" s="1"/>
  <c r="AW84" i="47" s="1"/>
  <c r="Y50" i="47" l="1"/>
  <c r="Y62" i="47"/>
  <c r="Y51" i="47" s="1"/>
  <c r="AW89" i="47"/>
  <c r="AW88" i="47"/>
  <c r="X77" i="5"/>
  <c r="AN75" i="47"/>
  <c r="AN74" i="47"/>
  <c r="AO68" i="47" s="1"/>
  <c r="Y63" i="47" l="1"/>
  <c r="Y52" i="47" s="1"/>
  <c r="AO71" i="47"/>
  <c r="AW27" i="7"/>
  <c r="AX82" i="47"/>
  <c r="Y24" i="6"/>
  <c r="M91" i="29"/>
  <c r="Y60" i="47" l="1"/>
  <c r="Y65" i="47" s="1"/>
  <c r="AX85" i="47"/>
  <c r="AO72" i="47"/>
  <c r="AO73" i="47" s="1"/>
  <c r="AO70" i="47" s="1"/>
  <c r="Y64" i="47" l="1"/>
  <c r="Y53" i="47" s="1"/>
  <c r="Y49" i="47"/>
  <c r="Y54" i="47" s="1"/>
  <c r="Y23" i="47" s="1"/>
  <c r="Y100" i="47" s="1"/>
  <c r="AO75" i="47"/>
  <c r="AO74" i="47"/>
  <c r="AP68" i="47" s="1"/>
  <c r="AX25" i="6"/>
  <c r="AX86" i="47"/>
  <c r="AX87" i="47" s="1"/>
  <c r="AX84" i="47" s="1"/>
  <c r="M90" i="29" l="1"/>
  <c r="Y70" i="5"/>
  <c r="X76" i="5" s="1"/>
  <c r="X79" i="5" s="1"/>
  <c r="Z58" i="47"/>
  <c r="Z61" i="47" s="1"/>
  <c r="AX89" i="47"/>
  <c r="AX88" i="47"/>
  <c r="M89" i="29"/>
  <c r="Y26" i="7"/>
  <c r="AP71" i="47"/>
  <c r="Z47" i="47" l="1"/>
  <c r="Z50" i="47"/>
  <c r="Z62" i="47"/>
  <c r="Z51" i="47" s="1"/>
  <c r="Y77" i="5"/>
  <c r="AP72" i="47"/>
  <c r="AP73" i="47" s="1"/>
  <c r="AP70" i="47" s="1"/>
  <c r="AX27" i="7"/>
  <c r="AY82" i="47"/>
  <c r="Z63" i="47" l="1"/>
  <c r="Z52" i="47" s="1"/>
  <c r="AP75" i="47"/>
  <c r="AP74" i="47"/>
  <c r="AQ68" i="47" s="1"/>
  <c r="AY85" i="47"/>
  <c r="Z24" i="6"/>
  <c r="Z60" i="47" l="1"/>
  <c r="Z65" i="47" s="1"/>
  <c r="AY86" i="47"/>
  <c r="AY87" i="47" s="1"/>
  <c r="AY84" i="47" s="1"/>
  <c r="AY25" i="6"/>
  <c r="AQ71" i="47"/>
  <c r="Z64" i="47" l="1"/>
  <c r="Z53" i="47" s="1"/>
  <c r="Z26" i="7" s="1"/>
  <c r="Z49" i="47"/>
  <c r="Z70" i="5" s="1"/>
  <c r="AY89" i="47"/>
  <c r="AY88" i="47"/>
  <c r="AQ72" i="47"/>
  <c r="AQ73" i="47" s="1"/>
  <c r="AQ70" i="47" s="1"/>
  <c r="Z54" i="47" l="1"/>
  <c r="Z23" i="47" s="1"/>
  <c r="Z100" i="47" s="1"/>
  <c r="AA58" i="47"/>
  <c r="AA47" i="47" s="1"/>
  <c r="Y76" i="5"/>
  <c r="Y79" i="5" s="1"/>
  <c r="AQ75" i="47"/>
  <c r="AQ74" i="47"/>
  <c r="AR68" i="47" s="1"/>
  <c r="AY27" i="7"/>
  <c r="AZ82" i="47"/>
  <c r="AA61" i="47" l="1"/>
  <c r="AA50" i="47" s="1"/>
  <c r="Z77" i="5"/>
  <c r="AR71" i="47"/>
  <c r="AZ85" i="47"/>
  <c r="AA62" i="47" l="1"/>
  <c r="AA51" i="47" s="1"/>
  <c r="AZ86" i="47"/>
  <c r="AZ87" i="47" s="1"/>
  <c r="AZ84" i="47" s="1"/>
  <c r="AZ25" i="6"/>
  <c r="AR72" i="47"/>
  <c r="AR73" i="47" s="1"/>
  <c r="AR70" i="47" s="1"/>
  <c r="AA24" i="6"/>
  <c r="N91" i="29"/>
  <c r="AA63" i="47" l="1"/>
  <c r="AA52" i="47" s="1"/>
  <c r="AR75" i="47"/>
  <c r="AR74" i="47"/>
  <c r="AS68" i="47" s="1"/>
  <c r="AZ89" i="47"/>
  <c r="AZ88" i="47"/>
  <c r="AA60" i="47" l="1"/>
  <c r="AA65" i="47" s="1"/>
  <c r="AZ27" i="7"/>
  <c r="BA82" i="47"/>
  <c r="AS71" i="47"/>
  <c r="AA49" i="47" l="1"/>
  <c r="AA70" i="5" s="1"/>
  <c r="Z76" i="5" s="1"/>
  <c r="Z79" i="5" s="1"/>
  <c r="AA64" i="47"/>
  <c r="AA53" i="47" s="1"/>
  <c r="AA26" i="7" s="1"/>
  <c r="AS72" i="47"/>
  <c r="AS73" i="47" s="1"/>
  <c r="AS70" i="47" s="1"/>
  <c r="BA85" i="47"/>
  <c r="N89" i="29" l="1"/>
  <c r="N90" i="29"/>
  <c r="AB58" i="47"/>
  <c r="AB47" i="47" s="1"/>
  <c r="AA54" i="47"/>
  <c r="AA23" i="47" s="1"/>
  <c r="AA100" i="47" s="1"/>
  <c r="AA77" i="5"/>
  <c r="BA25" i="6"/>
  <c r="BA86" i="47"/>
  <c r="BA87" i="47" s="1"/>
  <c r="BA84" i="47" s="1"/>
  <c r="AS75" i="47"/>
  <c r="AS74" i="47"/>
  <c r="AT68" i="47" s="1"/>
  <c r="AB61" i="47" l="1"/>
  <c r="AB62" i="47" s="1"/>
  <c r="AB51" i="47" s="1"/>
  <c r="AT71" i="47"/>
  <c r="BA89" i="47"/>
  <c r="BA88" i="47"/>
  <c r="AB63" i="47" l="1"/>
  <c r="AB60" i="47" s="1"/>
  <c r="AB50" i="47"/>
  <c r="AB24" i="6" s="1"/>
  <c r="BA27" i="7"/>
  <c r="BB82" i="47"/>
  <c r="AT72" i="47"/>
  <c r="AT73" i="47" s="1"/>
  <c r="AT70" i="47" s="1"/>
  <c r="AB52" i="47" l="1"/>
  <c r="AT75" i="47"/>
  <c r="AT74" i="47"/>
  <c r="AU68" i="47" s="1"/>
  <c r="BB85" i="47"/>
  <c r="AB65" i="47"/>
  <c r="AB49" i="47"/>
  <c r="AB64" i="47"/>
  <c r="AB53" i="47" l="1"/>
  <c r="AB26" i="7" s="1"/>
  <c r="AC58" i="47"/>
  <c r="BB25" i="6"/>
  <c r="BB86" i="47"/>
  <c r="BB87" i="47" s="1"/>
  <c r="BB84" i="47" s="1"/>
  <c r="AB54" i="47"/>
  <c r="AB23" i="47" s="1"/>
  <c r="AB100" i="47" s="1"/>
  <c r="AB70" i="5"/>
  <c r="AU71" i="47"/>
  <c r="AA76" i="5" l="1"/>
  <c r="AA79" i="5" s="1"/>
  <c r="AU72" i="47"/>
  <c r="AU73" i="47" s="1"/>
  <c r="AU70" i="47" s="1"/>
  <c r="BB89" i="47"/>
  <c r="BB88" i="47"/>
  <c r="AC47" i="47"/>
  <c r="AC61" i="47"/>
  <c r="AU75" i="47" l="1"/>
  <c r="AU74" i="47"/>
  <c r="AV68" i="47" s="1"/>
  <c r="BB27" i="7"/>
  <c r="BC82" i="47"/>
  <c r="AC62" i="47"/>
  <c r="AC51" i="47" s="1"/>
  <c r="AC50" i="47"/>
  <c r="AB77" i="5"/>
  <c r="AC63" i="47" l="1"/>
  <c r="AC52" i="47" s="1"/>
  <c r="BC85" i="47"/>
  <c r="AC24" i="6"/>
  <c r="O91" i="29"/>
  <c r="AV71" i="47"/>
  <c r="AC60" i="47" l="1"/>
  <c r="AC65" i="47" s="1"/>
  <c r="BC86" i="47"/>
  <c r="BC87" i="47" s="1"/>
  <c r="BC84" i="47" s="1"/>
  <c r="BC25" i="6"/>
  <c r="AV72" i="47"/>
  <c r="AV73" i="47" s="1"/>
  <c r="AV70" i="47" s="1"/>
  <c r="AC64" i="47" l="1"/>
  <c r="AC53" i="47" s="1"/>
  <c r="AC49" i="47"/>
  <c r="AC54" i="47" s="1"/>
  <c r="AC23" i="47" s="1"/>
  <c r="AC100" i="47" s="1"/>
  <c r="AV75" i="47"/>
  <c r="AV74" i="47"/>
  <c r="AW68" i="47" s="1"/>
  <c r="BC89" i="47"/>
  <c r="BC88" i="47"/>
  <c r="O90" i="29" l="1"/>
  <c r="AC70" i="5"/>
  <c r="AB76" i="5" s="1"/>
  <c r="AB79" i="5" s="1"/>
  <c r="AD58" i="47"/>
  <c r="AD61" i="47" s="1"/>
  <c r="BD82" i="47"/>
  <c r="BC27" i="7"/>
  <c r="O89" i="29"/>
  <c r="AC26" i="7"/>
  <c r="AW71" i="47"/>
  <c r="AD47" i="47" l="1"/>
  <c r="AC77" i="5"/>
  <c r="AW72" i="47"/>
  <c r="AW73" i="47" s="1"/>
  <c r="AW70" i="47" s="1"/>
  <c r="AD50" i="47"/>
  <c r="AD62" i="47"/>
  <c r="AD51" i="47" s="1"/>
  <c r="BD85" i="47"/>
  <c r="AD63" i="47" l="1"/>
  <c r="AD60" i="47" s="1"/>
  <c r="AW75" i="47"/>
  <c r="AW74" i="47"/>
  <c r="AX68" i="47" s="1"/>
  <c r="BD25" i="6"/>
  <c r="BD86" i="47"/>
  <c r="BD87" i="47" s="1"/>
  <c r="BD84" i="47" s="1"/>
  <c r="AD24" i="6"/>
  <c r="AD52" i="47" l="1"/>
  <c r="BD89" i="47"/>
  <c r="BD88" i="47"/>
  <c r="AD65" i="47"/>
  <c r="AD49" i="47"/>
  <c r="AD64" i="47"/>
  <c r="AX71" i="47"/>
  <c r="AX72" i="47" l="1"/>
  <c r="AX73" i="47" s="1"/>
  <c r="AX70" i="47" s="1"/>
  <c r="AD53" i="47"/>
  <c r="AD26" i="7" s="1"/>
  <c r="AE58" i="47"/>
  <c r="AD54" i="47"/>
  <c r="AD23" i="47" s="1"/>
  <c r="AD100" i="47" s="1"/>
  <c r="AD70" i="5"/>
  <c r="BD27" i="7"/>
  <c r="BE82" i="47"/>
  <c r="AX75" i="47" l="1"/>
  <c r="AX74" i="47"/>
  <c r="AY68" i="47" s="1"/>
  <c r="BE85" i="47"/>
  <c r="AC76" i="5"/>
  <c r="AC79" i="5" s="1"/>
  <c r="AE61" i="47"/>
  <c r="AE47" i="47"/>
  <c r="AD77" i="5" l="1"/>
  <c r="AY71" i="47"/>
  <c r="AE62" i="47"/>
  <c r="AE51" i="47" s="1"/>
  <c r="AE50" i="47"/>
  <c r="BE25" i="6"/>
  <c r="BE86" i="47"/>
  <c r="BE87" i="47" s="1"/>
  <c r="BE84" i="47" s="1"/>
  <c r="AE63" i="47" l="1"/>
  <c r="AE52" i="47" s="1"/>
  <c r="BE89" i="47"/>
  <c r="BE88" i="47"/>
  <c r="AE24" i="6"/>
  <c r="P91" i="29"/>
  <c r="AY72" i="47"/>
  <c r="AY73" i="47" s="1"/>
  <c r="AY70" i="47" s="1"/>
  <c r="AE60" i="47" l="1"/>
  <c r="AE65" i="47" s="1"/>
  <c r="AY75" i="47"/>
  <c r="AY74" i="47"/>
  <c r="AZ68" i="47" s="1"/>
  <c r="BE27" i="7"/>
  <c r="BF82" i="47"/>
  <c r="AE64" i="47" l="1"/>
  <c r="AF58" i="47" s="1"/>
  <c r="AE49" i="47"/>
  <c r="P90" i="29" s="1"/>
  <c r="BF85" i="47"/>
  <c r="AZ71" i="47"/>
  <c r="AE70" i="5" l="1"/>
  <c r="AD76" i="5" s="1"/>
  <c r="AD79" i="5" s="1"/>
  <c r="AE54" i="47"/>
  <c r="AE23" i="47" s="1"/>
  <c r="AE100" i="47" s="1"/>
  <c r="AE53" i="47"/>
  <c r="AE26" i="7" s="1"/>
  <c r="AF47" i="47"/>
  <c r="AF61" i="47"/>
  <c r="AZ72" i="47"/>
  <c r="AZ73" i="47" s="1"/>
  <c r="AZ70" i="47" s="1"/>
  <c r="BF86" i="47"/>
  <c r="BF87" i="47" s="1"/>
  <c r="BF84" i="47" s="1"/>
  <c r="BF25" i="6"/>
  <c r="P89" i="29" l="1"/>
  <c r="AZ75" i="47"/>
  <c r="AZ74" i="47"/>
  <c r="BA68" i="47" s="1"/>
  <c r="AE77" i="5"/>
  <c r="AF50" i="47"/>
  <c r="AF62" i="47"/>
  <c r="AF51" i="47" s="1"/>
  <c r="BF89" i="47"/>
  <c r="BF88" i="47"/>
  <c r="AF63" i="47" l="1"/>
  <c r="BF27" i="7"/>
  <c r="BG82" i="47"/>
  <c r="AF24" i="6"/>
  <c r="BA71" i="47"/>
  <c r="BA72" i="47" l="1"/>
  <c r="BA73" i="47" s="1"/>
  <c r="BA70" i="47" s="1"/>
  <c r="BG85" i="47"/>
  <c r="AF52" i="47"/>
  <c r="AF60" i="47"/>
  <c r="BA75" i="47" l="1"/>
  <c r="BA74" i="47"/>
  <c r="BB68" i="47" s="1"/>
  <c r="AF65" i="47"/>
  <c r="AF49" i="47"/>
  <c r="AF64" i="47"/>
  <c r="BG86" i="47"/>
  <c r="BG87" i="47" s="1"/>
  <c r="BG84" i="47" s="1"/>
  <c r="BG25" i="6"/>
  <c r="BG89" i="47" l="1"/>
  <c r="BG88" i="47"/>
  <c r="AF53" i="47"/>
  <c r="AF26" i="7" s="1"/>
  <c r="AG58" i="47"/>
  <c r="AF54" i="47"/>
  <c r="AF23" i="47" s="1"/>
  <c r="AF100" i="47" s="1"/>
  <c r="AF70" i="5"/>
  <c r="BB71" i="47"/>
  <c r="AE76" i="5" l="1"/>
  <c r="AE79" i="5" s="1"/>
  <c r="BB72" i="47"/>
  <c r="BB73" i="47" s="1"/>
  <c r="BB70" i="47" s="1"/>
  <c r="AG47" i="47"/>
  <c r="AG61" i="47"/>
  <c r="BG27" i="7"/>
  <c r="BH82" i="47"/>
  <c r="BB75" i="47" l="1"/>
  <c r="BB74" i="47"/>
  <c r="BC68" i="47" s="1"/>
  <c r="AG62" i="47"/>
  <c r="AG51" i="47" s="1"/>
  <c r="AG50" i="47"/>
  <c r="BH85" i="47"/>
  <c r="AF77" i="5"/>
  <c r="AG63" i="47" l="1"/>
  <c r="AG60" i="47" s="1"/>
  <c r="BH25" i="6"/>
  <c r="BH86" i="47"/>
  <c r="BH87" i="47" s="1"/>
  <c r="BH84" i="47" s="1"/>
  <c r="AG24" i="6"/>
  <c r="Q91" i="29"/>
  <c r="BC71" i="47"/>
  <c r="AG52" i="47" l="1"/>
  <c r="BH89" i="47"/>
  <c r="BH88" i="47"/>
  <c r="BC72" i="47"/>
  <c r="BC73" i="47" s="1"/>
  <c r="BC70" i="47" s="1"/>
  <c r="AG65" i="47"/>
  <c r="AG49" i="47"/>
  <c r="AG64" i="47"/>
  <c r="BC75" i="47" l="1"/>
  <c r="BC74" i="47"/>
  <c r="BD68" i="47" s="1"/>
  <c r="AG54" i="47"/>
  <c r="AG23" i="47" s="1"/>
  <c r="AG100" i="47" s="1"/>
  <c r="AG70" i="5"/>
  <c r="Q90" i="29"/>
  <c r="AG53" i="47"/>
  <c r="AH58" i="47"/>
  <c r="BH27" i="7"/>
  <c r="BI82" i="47"/>
  <c r="AH61" i="47" l="1"/>
  <c r="AH47" i="47"/>
  <c r="BI85" i="47"/>
  <c r="Q89" i="29"/>
  <c r="AG26" i="7"/>
  <c r="AF76" i="5"/>
  <c r="AF79" i="5" s="1"/>
  <c r="BD71" i="47"/>
  <c r="AG77" i="5" l="1"/>
  <c r="BD72" i="47"/>
  <c r="BD73" i="47" s="1"/>
  <c r="BD70" i="47" s="1"/>
  <c r="BI86" i="47"/>
  <c r="BI87" i="47" s="1"/>
  <c r="BI84" i="47" s="1"/>
  <c r="BI25" i="6"/>
  <c r="AH62" i="47"/>
  <c r="AH51" i="47" s="1"/>
  <c r="AH50" i="47"/>
  <c r="BI89" i="47" l="1"/>
  <c r="BI88" i="47"/>
  <c r="AH24" i="6"/>
  <c r="AH63" i="47"/>
  <c r="BD75" i="47"/>
  <c r="BD74" i="47"/>
  <c r="BE68" i="47" s="1"/>
  <c r="BE71" i="47" l="1"/>
  <c r="AH52" i="47"/>
  <c r="AH60" i="47"/>
  <c r="BI27" i="7"/>
  <c r="BJ82" i="47"/>
  <c r="BJ85" i="47" l="1"/>
  <c r="AH65" i="47"/>
  <c r="AH49" i="47"/>
  <c r="AH64" i="47"/>
  <c r="BE72" i="47"/>
  <c r="BE73" i="47" s="1"/>
  <c r="BE70" i="47" s="1"/>
  <c r="BE75" i="47" l="1"/>
  <c r="BE74" i="47"/>
  <c r="BF68" i="47" s="1"/>
  <c r="AH53" i="47"/>
  <c r="AH26" i="7" s="1"/>
  <c r="AI58" i="47"/>
  <c r="AH54" i="47"/>
  <c r="AH23" i="47" s="1"/>
  <c r="AH100" i="47" s="1"/>
  <c r="AH70" i="5"/>
  <c r="BJ25" i="6"/>
  <c r="BJ86" i="47"/>
  <c r="BJ87" i="47" s="1"/>
  <c r="BJ84" i="47" s="1"/>
  <c r="BJ89" i="47" l="1"/>
  <c r="BJ88" i="47"/>
  <c r="AG76" i="5"/>
  <c r="AG79" i="5" s="1"/>
  <c r="AI47" i="47"/>
  <c r="AI61" i="47"/>
  <c r="BF71" i="47"/>
  <c r="AI62" i="47" l="1"/>
  <c r="AI51" i="47" s="1"/>
  <c r="AI50" i="47"/>
  <c r="AH77" i="5"/>
  <c r="BJ27" i="7"/>
  <c r="BK82" i="47"/>
  <c r="BF72" i="47"/>
  <c r="BF73" i="47" s="1"/>
  <c r="BF70" i="47" s="1"/>
  <c r="BF75" i="47" l="1"/>
  <c r="BF74" i="47"/>
  <c r="BG68" i="47" s="1"/>
  <c r="AI24" i="6"/>
  <c r="R91" i="29"/>
  <c r="BK85" i="47"/>
  <c r="AI63" i="47"/>
  <c r="AI52" i="47" l="1"/>
  <c r="AI60" i="47"/>
  <c r="BK25" i="6"/>
  <c r="BK86" i="47"/>
  <c r="BK87" i="47" s="1"/>
  <c r="BK84" i="47" s="1"/>
  <c r="BG71" i="47"/>
  <c r="BG72" i="47" l="1"/>
  <c r="BG73" i="47" s="1"/>
  <c r="BG70" i="47" s="1"/>
  <c r="AI65" i="47"/>
  <c r="AI49" i="47"/>
  <c r="AI64" i="47"/>
  <c r="BK89" i="47"/>
  <c r="BK88" i="47"/>
  <c r="BG75" i="47" l="1"/>
  <c r="BG74" i="47"/>
  <c r="BH68" i="47" s="1"/>
  <c r="BK27" i="7"/>
  <c r="BL82" i="47"/>
  <c r="AI53" i="47"/>
  <c r="AJ58" i="47"/>
  <c r="AI54" i="47"/>
  <c r="AI23" i="47" s="1"/>
  <c r="AI100" i="47" s="1"/>
  <c r="AI70" i="5"/>
  <c r="R90" i="29"/>
  <c r="AI26" i="7" l="1"/>
  <c r="R89" i="29"/>
  <c r="BL85" i="47"/>
  <c r="AH76" i="5"/>
  <c r="AH79" i="5" s="1"/>
  <c r="AJ61" i="47"/>
  <c r="AJ47" i="47"/>
  <c r="BH71" i="47"/>
  <c r="BH72" i="47" l="1"/>
  <c r="BH73" i="47" s="1"/>
  <c r="BH70" i="47" s="1"/>
  <c r="AI77" i="5"/>
  <c r="BL86" i="47"/>
  <c r="BL87" i="47" s="1"/>
  <c r="BL84" i="47" s="1"/>
  <c r="BL25" i="6"/>
  <c r="AJ62" i="47"/>
  <c r="AJ51" i="47" s="1"/>
  <c r="AJ50" i="47"/>
  <c r="AJ63" i="47" l="1"/>
  <c r="AJ52" i="47" s="1"/>
  <c r="BH75" i="47"/>
  <c r="BH74" i="47"/>
  <c r="BI68" i="47" s="1"/>
  <c r="BL89" i="47"/>
  <c r="BL88" i="47"/>
  <c r="AJ24" i="6"/>
  <c r="AJ60" i="47" l="1"/>
  <c r="AJ65" i="47" s="1"/>
  <c r="BL27" i="7"/>
  <c r="BM82" i="47"/>
  <c r="BI71" i="47"/>
  <c r="AJ64" i="47" l="1"/>
  <c r="AK58" i="47" s="1"/>
  <c r="AJ49" i="47"/>
  <c r="AJ54" i="47" s="1"/>
  <c r="AJ23" i="47" s="1"/>
  <c r="AJ100" i="47" s="1"/>
  <c r="BI72" i="47"/>
  <c r="BI73" i="47" s="1"/>
  <c r="BI70" i="47" s="1"/>
  <c r="BM85" i="47"/>
  <c r="AJ70" i="5" l="1"/>
  <c r="AI76" i="5" s="1"/>
  <c r="AI79" i="5" s="1"/>
  <c r="AJ53" i="47"/>
  <c r="AJ26" i="7" s="1"/>
  <c r="BI75" i="47"/>
  <c r="BI74" i="47"/>
  <c r="BJ68" i="47" s="1"/>
  <c r="AK47" i="47"/>
  <c r="AK61" i="47"/>
  <c r="BM25" i="6"/>
  <c r="BM86" i="47"/>
  <c r="BM87" i="47" s="1"/>
  <c r="BM84" i="47" s="1"/>
  <c r="AJ128" i="5" l="1"/>
  <c r="AJ150" i="5" s="1"/>
  <c r="BM89" i="47"/>
  <c r="BM88" i="47"/>
  <c r="AK62" i="47"/>
  <c r="AK51" i="47" s="1"/>
  <c r="AK50" i="47"/>
  <c r="AJ77" i="5"/>
  <c r="BJ71" i="47"/>
  <c r="AK63" i="47" l="1"/>
  <c r="AK52" i="47" s="1"/>
  <c r="BJ72" i="47"/>
  <c r="BJ73" i="47" s="1"/>
  <c r="BJ70" i="47" s="1"/>
  <c r="AK24" i="6"/>
  <c r="S91" i="29"/>
  <c r="BM27" i="7"/>
  <c r="BN82" i="47"/>
  <c r="AK60" i="47" l="1"/>
  <c r="AK49" i="47" s="1"/>
  <c r="BN85" i="47"/>
  <c r="BJ75" i="47"/>
  <c r="BJ74" i="47"/>
  <c r="BK68" i="47" s="1"/>
  <c r="AK65" i="47" l="1"/>
  <c r="AK64" i="47"/>
  <c r="AK53" i="47" s="1"/>
  <c r="BK71" i="47"/>
  <c r="AK54" i="47"/>
  <c r="AK23" i="47" s="1"/>
  <c r="AK100" i="47" s="1"/>
  <c r="AK70" i="5"/>
  <c r="S90" i="29"/>
  <c r="BN86" i="47"/>
  <c r="BN87" i="47" s="1"/>
  <c r="BN84" i="47" s="1"/>
  <c r="BN25" i="6"/>
  <c r="AL58" i="47" l="1"/>
  <c r="AL61" i="47" s="1"/>
  <c r="BN89" i="47"/>
  <c r="BN88" i="47"/>
  <c r="AJ76" i="5"/>
  <c r="AJ79" i="5" s="1"/>
  <c r="AK128" i="5"/>
  <c r="AK150" i="5" s="1"/>
  <c r="AK26" i="7"/>
  <c r="S89" i="29"/>
  <c r="BK72" i="47"/>
  <c r="BK73" i="47" s="1"/>
  <c r="BK70" i="47" s="1"/>
  <c r="AL47" i="47" l="1"/>
  <c r="BK75" i="47"/>
  <c r="BK74" i="47"/>
  <c r="BL68" i="47" s="1"/>
  <c r="AL50" i="47"/>
  <c r="AL62" i="47"/>
  <c r="AL51" i="47" s="1"/>
  <c r="AK77" i="5"/>
  <c r="BN27" i="7"/>
  <c r="BO82" i="47"/>
  <c r="AL63" i="47" l="1"/>
  <c r="AL52" i="47" s="1"/>
  <c r="AL24" i="6"/>
  <c r="BO85" i="47"/>
  <c r="BL71" i="47"/>
  <c r="AL60" i="47" l="1"/>
  <c r="AL49" i="47" s="1"/>
  <c r="BL72" i="47"/>
  <c r="BL73" i="47" s="1"/>
  <c r="BL70" i="47" s="1"/>
  <c r="BO25" i="6"/>
  <c r="BO86" i="47"/>
  <c r="BO87" i="47" s="1"/>
  <c r="BO84" i="47" s="1"/>
  <c r="AL64" i="47" l="1"/>
  <c r="AM58" i="47" s="1"/>
  <c r="AL65" i="47"/>
  <c r="BO89" i="47"/>
  <c r="BO88" i="47"/>
  <c r="BL75" i="47"/>
  <c r="BL74" i="47"/>
  <c r="BM68" i="47" s="1"/>
  <c r="AL54" i="47"/>
  <c r="AL23" i="47" s="1"/>
  <c r="AL100" i="47" s="1"/>
  <c r="AL70" i="5"/>
  <c r="AL53" i="47" l="1"/>
  <c r="AL26" i="7" s="1"/>
  <c r="AK76" i="5"/>
  <c r="AK79" i="5" s="1"/>
  <c r="AL128" i="5"/>
  <c r="AL150" i="5" s="1"/>
  <c r="AM47" i="47"/>
  <c r="AM61" i="47"/>
  <c r="BM71" i="47"/>
  <c r="BP82" i="47"/>
  <c r="BO27" i="7"/>
  <c r="BM72" i="47" l="1"/>
  <c r="BM73" i="47" s="1"/>
  <c r="BM70" i="47" s="1"/>
  <c r="AL77" i="5"/>
  <c r="AM50" i="47"/>
  <c r="AM62" i="47"/>
  <c r="AM51" i="47" s="1"/>
  <c r="BP85" i="47"/>
  <c r="AM63" i="47" l="1"/>
  <c r="AM52" i="47" s="1"/>
  <c r="BP86" i="47"/>
  <c r="BP87" i="47" s="1"/>
  <c r="BP84" i="47" s="1"/>
  <c r="AM24" i="6"/>
  <c r="T91" i="29"/>
  <c r="BM75" i="47"/>
  <c r="BM74" i="47"/>
  <c r="BN68" i="47" s="1"/>
  <c r="AM60" i="47" l="1"/>
  <c r="AM49" i="47" s="1"/>
  <c r="BP89" i="47"/>
  <c r="BP88" i="47"/>
  <c r="BQ82" i="47" s="1"/>
  <c r="BN71" i="47"/>
  <c r="AM64" i="47" l="1"/>
  <c r="AM53" i="47" s="1"/>
  <c r="AM65" i="47"/>
  <c r="AM54" i="47"/>
  <c r="AM23" i="47" s="1"/>
  <c r="AM100" i="47" s="1"/>
  <c r="AM70" i="5"/>
  <c r="T90" i="29"/>
  <c r="BN72" i="47"/>
  <c r="BN73" i="47" s="1"/>
  <c r="BN70" i="47" s="1"/>
  <c r="BQ85" i="47"/>
  <c r="AN58" i="47" l="1"/>
  <c r="AN47" i="47" s="1"/>
  <c r="BQ86" i="47"/>
  <c r="BQ87" i="47" s="1"/>
  <c r="BQ84" i="47" s="1"/>
  <c r="AL76" i="5"/>
  <c r="AL79" i="5" s="1"/>
  <c r="AM128" i="5"/>
  <c r="AM150" i="5" s="1"/>
  <c r="BN75" i="47"/>
  <c r="BN74" i="47"/>
  <c r="BO68" i="47" s="1"/>
  <c r="T89" i="29"/>
  <c r="AM26" i="7"/>
  <c r="AN61" i="47" l="1"/>
  <c r="AN62" i="47" s="1"/>
  <c r="AN51" i="47" s="1"/>
  <c r="BQ89" i="47"/>
  <c r="BQ88" i="47"/>
  <c r="BR82" i="47" s="1"/>
  <c r="BO71" i="47"/>
  <c r="AM77" i="5"/>
  <c r="AN50" i="47" l="1"/>
  <c r="AN24" i="6" s="1"/>
  <c r="AN63" i="47"/>
  <c r="BO72" i="47"/>
  <c r="BO73" i="47" s="1"/>
  <c r="BO70" i="47" s="1"/>
  <c r="BR85" i="47"/>
  <c r="BR86" i="47" l="1"/>
  <c r="BR87" i="47" s="1"/>
  <c r="BR84" i="47" s="1"/>
  <c r="BO75" i="47"/>
  <c r="BO74" i="47"/>
  <c r="BP68" i="47" s="1"/>
  <c r="AN52" i="47"/>
  <c r="AN60" i="47"/>
  <c r="BP71" i="47" l="1"/>
  <c r="AN65" i="47"/>
  <c r="AN49" i="47"/>
  <c r="AN64" i="47"/>
  <c r="BR89" i="47"/>
  <c r="BR88" i="47"/>
  <c r="BS82" i="47" s="1"/>
  <c r="BS85" i="47" l="1"/>
  <c r="AN53" i="47"/>
  <c r="AN26" i="7" s="1"/>
  <c r="AO58" i="47"/>
  <c r="AN54" i="47"/>
  <c r="AN23" i="47" s="1"/>
  <c r="AN100" i="47" s="1"/>
  <c r="AN70" i="5"/>
  <c r="BP72" i="47"/>
  <c r="BP73" i="47" s="1"/>
  <c r="BP70" i="47" s="1"/>
  <c r="BP75" i="47" l="1"/>
  <c r="BP74" i="47"/>
  <c r="BQ68" i="47" s="1"/>
  <c r="AM76" i="5"/>
  <c r="AM79" i="5" s="1"/>
  <c r="AN128" i="5"/>
  <c r="AN150" i="5" s="1"/>
  <c r="AO47" i="47"/>
  <c r="AO61" i="47"/>
  <c r="BS86" i="47"/>
  <c r="BS87" i="47" s="1"/>
  <c r="BS84" i="47" s="1"/>
  <c r="AN77" i="5" l="1"/>
  <c r="BS89" i="47"/>
  <c r="BS88" i="47"/>
  <c r="BT82" i="47" s="1"/>
  <c r="AO62" i="47"/>
  <c r="AO51" i="47" s="1"/>
  <c r="AO50" i="47"/>
  <c r="BQ71" i="47"/>
  <c r="AO63" i="47" l="1"/>
  <c r="AO52" i="47" s="1"/>
  <c r="BQ72" i="47"/>
  <c r="BQ73" i="47" s="1"/>
  <c r="BQ70" i="47" s="1"/>
  <c r="AO24" i="6"/>
  <c r="U91" i="29"/>
  <c r="BT85" i="47"/>
  <c r="AO60" i="47" l="1"/>
  <c r="AO65" i="47" s="1"/>
  <c r="BQ75" i="47"/>
  <c r="BQ74" i="47"/>
  <c r="BR68" i="47" s="1"/>
  <c r="BT86" i="47"/>
  <c r="BT87" i="47" s="1"/>
  <c r="BT84" i="47" s="1"/>
  <c r="AO64" i="47" l="1"/>
  <c r="AO53" i="47" s="1"/>
  <c r="AO49" i="47"/>
  <c r="AO54" i="47" s="1"/>
  <c r="AO23" i="47" s="1"/>
  <c r="AO100" i="47" s="1"/>
  <c r="BT89" i="47"/>
  <c r="BT88" i="47"/>
  <c r="BU82" i="47" s="1"/>
  <c r="BR71" i="47"/>
  <c r="U90" i="29" l="1"/>
  <c r="AO70" i="5"/>
  <c r="AO128" i="5" s="1"/>
  <c r="AP58" i="47"/>
  <c r="AP47" i="47" s="1"/>
  <c r="BU85" i="47"/>
  <c r="BR72" i="47"/>
  <c r="BR73" i="47" s="1"/>
  <c r="BR70" i="47" s="1"/>
  <c r="U89" i="29"/>
  <c r="AO26" i="7"/>
  <c r="AP61" i="47" l="1"/>
  <c r="AP62" i="47" s="1"/>
  <c r="AP51" i="47" s="1"/>
  <c r="AN76" i="5"/>
  <c r="AN79" i="5" s="1"/>
  <c r="AO77" i="5" s="1"/>
  <c r="BR75" i="47"/>
  <c r="BR74" i="47"/>
  <c r="BS68" i="47" s="1"/>
  <c r="BU86" i="47"/>
  <c r="BU87" i="47" s="1"/>
  <c r="BU84" i="47" s="1"/>
  <c r="AP50" i="47" l="1"/>
  <c r="AP24" i="6" s="1"/>
  <c r="BU89" i="47"/>
  <c r="BU88" i="47"/>
  <c r="BV82" i="47" s="1"/>
  <c r="AP63" i="47"/>
  <c r="BS71" i="47"/>
  <c r="BS72" i="47" l="1"/>
  <c r="BS73" i="47" s="1"/>
  <c r="BS70" i="47" s="1"/>
  <c r="BV85" i="47"/>
  <c r="AP52" i="47"/>
  <c r="AP60" i="47"/>
  <c r="AP65" i="47" l="1"/>
  <c r="AP49" i="47"/>
  <c r="AP64" i="47"/>
  <c r="BV86" i="47"/>
  <c r="BV87" i="47" s="1"/>
  <c r="BV84" i="47" s="1"/>
  <c r="BS75" i="47"/>
  <c r="BS74" i="47"/>
  <c r="BT68" i="47" s="1"/>
  <c r="BV89" i="47" l="1"/>
  <c r="BV88" i="47"/>
  <c r="BW82" i="47" s="1"/>
  <c r="BT71" i="47"/>
  <c r="AP53" i="47"/>
  <c r="AP26" i="7" s="1"/>
  <c r="AQ58" i="47"/>
  <c r="AP54" i="47"/>
  <c r="AP23" i="47" s="1"/>
  <c r="AP100" i="47" s="1"/>
  <c r="AP70" i="5"/>
  <c r="AO76" i="5" l="1"/>
  <c r="AO79" i="5" s="1"/>
  <c r="AP128" i="5"/>
  <c r="AQ47" i="47"/>
  <c r="AQ61" i="47"/>
  <c r="BT72" i="47"/>
  <c r="BT73" i="47" s="1"/>
  <c r="BT70" i="47" s="1"/>
  <c r="BW85" i="47"/>
  <c r="BT75" i="47" l="1"/>
  <c r="BT74" i="47"/>
  <c r="BU68" i="47" s="1"/>
  <c r="AQ50" i="47"/>
  <c r="AQ62" i="47"/>
  <c r="AQ51" i="47" s="1"/>
  <c r="BW86" i="47"/>
  <c r="BW87" i="47" s="1"/>
  <c r="BW84" i="47" s="1"/>
  <c r="AP77" i="5"/>
  <c r="BW89" i="47" l="1"/>
  <c r="BW88" i="47"/>
  <c r="BX82" i="47" s="1"/>
  <c r="AQ63" i="47"/>
  <c r="AQ24" i="6"/>
  <c r="V91" i="29"/>
  <c r="BU71" i="47"/>
  <c r="BX85" i="47" l="1"/>
  <c r="BU72" i="47"/>
  <c r="BU73" i="47" s="1"/>
  <c r="BU70" i="47" s="1"/>
  <c r="AQ52" i="47"/>
  <c r="AQ60" i="47"/>
  <c r="AQ65" i="47" l="1"/>
  <c r="AQ49" i="47"/>
  <c r="AQ64" i="47"/>
  <c r="BU75" i="47"/>
  <c r="BU74" i="47"/>
  <c r="BV68" i="47" s="1"/>
  <c r="BX86" i="47"/>
  <c r="BX87" i="47" s="1"/>
  <c r="BX84" i="47" s="1"/>
  <c r="BX89" i="47" l="1"/>
  <c r="BX88" i="47"/>
  <c r="BY82" i="47" s="1"/>
  <c r="BV71" i="47"/>
  <c r="AQ53" i="47"/>
  <c r="AR58" i="47"/>
  <c r="AQ54" i="47"/>
  <c r="AQ23" i="47" s="1"/>
  <c r="AQ100" i="47" s="1"/>
  <c r="AQ70" i="5"/>
  <c r="V90" i="29"/>
  <c r="AP76" i="5" l="1"/>
  <c r="AP79" i="5" s="1"/>
  <c r="AQ128" i="5"/>
  <c r="AR47" i="47"/>
  <c r="AR61" i="47"/>
  <c r="AQ26" i="7"/>
  <c r="V89" i="29"/>
  <c r="BV72" i="47"/>
  <c r="BV73" i="47" s="1"/>
  <c r="BV70" i="47" s="1"/>
  <c r="BY85" i="47"/>
  <c r="BV75" i="47" l="1"/>
  <c r="BV74" i="47"/>
  <c r="BW68" i="47" s="1"/>
  <c r="AR62" i="47"/>
  <c r="AR51" i="47" s="1"/>
  <c r="AR50" i="47"/>
  <c r="BY86" i="47"/>
  <c r="BY87" i="47" s="1"/>
  <c r="BY84" i="47" s="1"/>
  <c r="AQ77" i="5"/>
  <c r="AR63" i="47" l="1"/>
  <c r="AR52" i="47" s="1"/>
  <c r="BY89" i="47"/>
  <c r="BY88" i="47"/>
  <c r="BZ82" i="47" s="1"/>
  <c r="AR24" i="6"/>
  <c r="BW71" i="47"/>
  <c r="AR60" i="47" l="1"/>
  <c r="AR65" i="47" s="1"/>
  <c r="BW72" i="47"/>
  <c r="BW73" i="47" s="1"/>
  <c r="BW70" i="47" s="1"/>
  <c r="BZ85" i="47"/>
  <c r="AR64" i="47" l="1"/>
  <c r="AR53" i="47" s="1"/>
  <c r="AR26" i="7" s="1"/>
  <c r="AR49" i="47"/>
  <c r="AR54" i="47" s="1"/>
  <c r="AR23" i="47" s="1"/>
  <c r="AR100" i="47" s="1"/>
  <c r="BZ86" i="47"/>
  <c r="BZ87" i="47" s="1"/>
  <c r="BZ84" i="47" s="1"/>
  <c r="BW75" i="47"/>
  <c r="BW74" i="47"/>
  <c r="BX68" i="47" s="1"/>
  <c r="AS58" i="47" l="1"/>
  <c r="AS61" i="47" s="1"/>
  <c r="AR70" i="5"/>
  <c r="AQ76" i="5" s="1"/>
  <c r="AQ79" i="5" s="1"/>
  <c r="BX71" i="47"/>
  <c r="BZ89" i="47"/>
  <c r="BZ88" i="47"/>
  <c r="CA82" i="47" s="1"/>
  <c r="AS47" i="47" l="1"/>
  <c r="AR128" i="5"/>
  <c r="AS62" i="47"/>
  <c r="AS51" i="47" s="1"/>
  <c r="AS50" i="47"/>
  <c r="AR77" i="5"/>
  <c r="CA85" i="47"/>
  <c r="BX72" i="47"/>
  <c r="BX73" i="47" s="1"/>
  <c r="BX70" i="47" s="1"/>
  <c r="BX75" i="47" l="1"/>
  <c r="BX74" i="47"/>
  <c r="BY68" i="47" s="1"/>
  <c r="CA86" i="47"/>
  <c r="CA87" i="47" s="1"/>
  <c r="CA84" i="47" s="1"/>
  <c r="AS24" i="6"/>
  <c r="W91" i="29"/>
  <c r="AS63" i="47"/>
  <c r="AS52" i="47" l="1"/>
  <c r="AS60" i="47"/>
  <c r="CA89" i="47"/>
  <c r="CA88" i="47"/>
  <c r="CB82" i="47" s="1"/>
  <c r="BY71" i="47"/>
  <c r="BY72" i="47" l="1"/>
  <c r="BY73" i="47" s="1"/>
  <c r="BY70" i="47" s="1"/>
  <c r="CB85" i="47"/>
  <c r="AS65" i="47"/>
  <c r="AS49" i="47"/>
  <c r="AS64" i="47"/>
  <c r="AS53" i="47" l="1"/>
  <c r="AT58" i="47"/>
  <c r="AS54" i="47"/>
  <c r="AS23" i="47" s="1"/>
  <c r="AS100" i="47" s="1"/>
  <c r="AS70" i="5"/>
  <c r="W90" i="29"/>
  <c r="CB86" i="47"/>
  <c r="CB87" i="47" s="1"/>
  <c r="CB84" i="47" s="1"/>
  <c r="BY75" i="47"/>
  <c r="BY74" i="47"/>
  <c r="BZ68" i="47" s="1"/>
  <c r="BZ71" i="47" l="1"/>
  <c r="CB89" i="47"/>
  <c r="CB88" i="47"/>
  <c r="CC82" i="47" s="1"/>
  <c r="AR76" i="5"/>
  <c r="AR79" i="5" s="1"/>
  <c r="AS128" i="5"/>
  <c r="AT47" i="47"/>
  <c r="AT61" i="47"/>
  <c r="AS26" i="7"/>
  <c r="W89" i="29"/>
  <c r="AS77" i="5" l="1"/>
  <c r="CC85" i="47"/>
  <c r="AT62" i="47"/>
  <c r="AT51" i="47" s="1"/>
  <c r="AT50" i="47"/>
  <c r="BZ72" i="47"/>
  <c r="BZ73" i="47" s="1"/>
  <c r="BZ70" i="47" s="1"/>
  <c r="BZ75" i="47" l="1"/>
  <c r="BZ74" i="47"/>
  <c r="CA68" i="47" s="1"/>
  <c r="AT63" i="47"/>
  <c r="AT24" i="6"/>
  <c r="CC86" i="47"/>
  <c r="CC87" i="47" s="1"/>
  <c r="CC84" i="47" s="1"/>
  <c r="CC89" i="47" l="1"/>
  <c r="CC88" i="47"/>
  <c r="CD82" i="47" s="1"/>
  <c r="CA71" i="47"/>
  <c r="AT52" i="47"/>
  <c r="AT60" i="47"/>
  <c r="AT65" i="47" l="1"/>
  <c r="AT49" i="47"/>
  <c r="AT64" i="47"/>
  <c r="CA72" i="47"/>
  <c r="CA73" i="47" s="1"/>
  <c r="CA70" i="47" s="1"/>
  <c r="CD85" i="47"/>
  <c r="CA75" i="47" l="1"/>
  <c r="CA74" i="47"/>
  <c r="CB68" i="47" s="1"/>
  <c r="CD86" i="47"/>
  <c r="CD87" i="47" s="1"/>
  <c r="CD84" i="47" s="1"/>
  <c r="AT53" i="47"/>
  <c r="AT26" i="7" s="1"/>
  <c r="AU58" i="47"/>
  <c r="AT54" i="47"/>
  <c r="AT23" i="47" s="1"/>
  <c r="AT100" i="47" s="1"/>
  <c r="AT70" i="5"/>
  <c r="AS76" i="5" l="1"/>
  <c r="AS79" i="5" s="1"/>
  <c r="AT128" i="5"/>
  <c r="AU47" i="47"/>
  <c r="AU61" i="47"/>
  <c r="CD89" i="47"/>
  <c r="CD88" i="47"/>
  <c r="CE82" i="47" s="1"/>
  <c r="CB71" i="47"/>
  <c r="CE85" i="47" l="1"/>
  <c r="AU50" i="47"/>
  <c r="AU62" i="47"/>
  <c r="AU51" i="47" s="1"/>
  <c r="AT77" i="5"/>
  <c r="CB72" i="47"/>
  <c r="CB73" i="47" s="1"/>
  <c r="CB70" i="47" s="1"/>
  <c r="AU63" i="47" l="1"/>
  <c r="AU52" i="47" s="1"/>
  <c r="CB75" i="47"/>
  <c r="CB74" i="47"/>
  <c r="CC68" i="47" s="1"/>
  <c r="CE86" i="47"/>
  <c r="CE87" i="47" s="1"/>
  <c r="CE84" i="47" s="1"/>
  <c r="AU24" i="6"/>
  <c r="X91" i="29"/>
  <c r="AU60" i="47" l="1"/>
  <c r="AU65" i="47" s="1"/>
  <c r="CE89" i="47"/>
  <c r="CE88" i="47"/>
  <c r="CF82" i="47" s="1"/>
  <c r="CC71" i="47"/>
  <c r="AU64" i="47" l="1"/>
  <c r="AU53" i="47" s="1"/>
  <c r="AU49" i="47"/>
  <c r="AU54" i="47" s="1"/>
  <c r="AU23" i="47" s="1"/>
  <c r="AU100" i="47" s="1"/>
  <c r="CC72" i="47"/>
  <c r="CC73" i="47" s="1"/>
  <c r="CC70" i="47" s="1"/>
  <c r="CF85" i="47"/>
  <c r="X90" i="29" l="1"/>
  <c r="AU70" i="5"/>
  <c r="AT76" i="5" s="1"/>
  <c r="AT79" i="5" s="1"/>
  <c r="AV58" i="47"/>
  <c r="AV47" i="47" s="1"/>
  <c r="CF86" i="47"/>
  <c r="CF87" i="47" s="1"/>
  <c r="CF84" i="47" s="1"/>
  <c r="X89" i="29"/>
  <c r="AU26" i="7"/>
  <c r="CC75" i="47"/>
  <c r="CC74" i="47"/>
  <c r="CD68" i="47" s="1"/>
  <c r="AU128" i="5" l="1"/>
  <c r="AV61" i="47"/>
  <c r="AV50" i="47" s="1"/>
  <c r="AU77" i="5"/>
  <c r="CD71" i="47"/>
  <c r="CF89" i="47"/>
  <c r="CF88" i="47"/>
  <c r="CG82" i="47" s="1"/>
  <c r="AV62" i="47" l="1"/>
  <c r="AV51" i="47" s="1"/>
  <c r="CG85" i="47"/>
  <c r="CD72" i="47"/>
  <c r="CD73" i="47" s="1"/>
  <c r="CD70" i="47" s="1"/>
  <c r="AV24" i="6"/>
  <c r="AV63" i="47" l="1"/>
  <c r="AV52" i="47" s="1"/>
  <c r="CD75" i="47"/>
  <c r="CD74" i="47"/>
  <c r="CE68" i="47" s="1"/>
  <c r="CG86" i="47"/>
  <c r="CG87" i="47" s="1"/>
  <c r="CG84" i="47" s="1"/>
  <c r="AV60" i="47" l="1"/>
  <c r="AV65" i="47" s="1"/>
  <c r="CG89" i="47"/>
  <c r="CG88" i="47"/>
  <c r="CH82" i="47" s="1"/>
  <c r="CE71" i="47"/>
  <c r="AV49" i="47" l="1"/>
  <c r="AV54" i="47" s="1"/>
  <c r="AV23" i="47" s="1"/>
  <c r="AV100" i="47" s="1"/>
  <c r="AV64" i="47"/>
  <c r="AV53" i="47" s="1"/>
  <c r="AV26" i="7" s="1"/>
  <c r="CE72" i="47"/>
  <c r="CE73" i="47" s="1"/>
  <c r="CE70" i="47" s="1"/>
  <c r="CH85" i="47"/>
  <c r="AV70" i="5" l="1"/>
  <c r="AU76" i="5" s="1"/>
  <c r="AU79" i="5" s="1"/>
  <c r="AW58" i="47"/>
  <c r="AW61" i="47" s="1"/>
  <c r="CE75" i="47"/>
  <c r="CE74" i="47"/>
  <c r="CF68" i="47" s="1"/>
  <c r="CH86" i="47"/>
  <c r="CH87" i="47" s="1"/>
  <c r="CH84" i="47" s="1"/>
  <c r="AV128" i="5" l="1"/>
  <c r="AW47" i="47"/>
  <c r="AW50" i="47"/>
  <c r="AW62" i="47"/>
  <c r="AW51" i="47" s="1"/>
  <c r="AV77" i="5"/>
  <c r="CH89" i="47"/>
  <c r="CH88" i="47"/>
  <c r="CI82" i="47" s="1"/>
  <c r="CF71" i="47"/>
  <c r="AW63" i="47" l="1"/>
  <c r="AW52" i="47" s="1"/>
  <c r="CF72" i="47"/>
  <c r="CF73" i="47" s="1"/>
  <c r="CF70" i="47" s="1"/>
  <c r="CI85" i="47"/>
  <c r="AW24" i="6"/>
  <c r="Y91" i="29"/>
  <c r="AW60" i="47" l="1"/>
  <c r="AW65" i="47" s="1"/>
  <c r="CI86" i="47"/>
  <c r="CI87" i="47" s="1"/>
  <c r="CI84" i="47" s="1"/>
  <c r="CF75" i="47"/>
  <c r="CF74" i="47"/>
  <c r="CG68" i="47" s="1"/>
  <c r="AW49" i="47" l="1"/>
  <c r="AW54" i="47" s="1"/>
  <c r="AW23" i="47" s="1"/>
  <c r="AW100" i="47" s="1"/>
  <c r="AW64" i="47"/>
  <c r="AW53" i="47" s="1"/>
  <c r="CG71" i="47"/>
  <c r="CI89" i="47"/>
  <c r="CI88" i="47"/>
  <c r="CJ82" i="47" s="1"/>
  <c r="Y90" i="29" l="1"/>
  <c r="AW70" i="5"/>
  <c r="AV76" i="5" s="1"/>
  <c r="AV79" i="5" s="1"/>
  <c r="AX58" i="47"/>
  <c r="AX61" i="47" s="1"/>
  <c r="CJ85" i="47"/>
  <c r="Y89" i="29"/>
  <c r="AW26" i="7"/>
  <c r="CG72" i="47"/>
  <c r="CG73" i="47" s="1"/>
  <c r="CG70" i="47" s="1"/>
  <c r="AW128" i="5" l="1"/>
  <c r="AX47" i="47"/>
  <c r="CG75" i="47"/>
  <c r="CG74" i="47"/>
  <c r="CH68" i="47" s="1"/>
  <c r="AX62" i="47"/>
  <c r="AX51" i="47" s="1"/>
  <c r="AX50" i="47"/>
  <c r="CJ86" i="47"/>
  <c r="CJ87" i="47" s="1"/>
  <c r="CJ84" i="47" s="1"/>
  <c r="AW77" i="5"/>
  <c r="AX63" i="47" l="1"/>
  <c r="AX52" i="47" s="1"/>
  <c r="CJ89" i="47"/>
  <c r="CJ88" i="47"/>
  <c r="CK82" i="47" s="1"/>
  <c r="AX24" i="6"/>
  <c r="CH71" i="47"/>
  <c r="AX60" i="47" l="1"/>
  <c r="AX49" i="47" s="1"/>
  <c r="CH72" i="47"/>
  <c r="CH73" i="47" s="1"/>
  <c r="CH70" i="47" s="1"/>
  <c r="CK85" i="47"/>
  <c r="AX65" i="47" l="1"/>
  <c r="AX64" i="47"/>
  <c r="AY58" i="47" s="1"/>
  <c r="AX54" i="47"/>
  <c r="AX23" i="47" s="1"/>
  <c r="AX100" i="47" s="1"/>
  <c r="AX70" i="5"/>
  <c r="CK86" i="47"/>
  <c r="CK87" i="47" s="1"/>
  <c r="CK84" i="47" s="1"/>
  <c r="CH75" i="47"/>
  <c r="CH74" i="47"/>
  <c r="CI68" i="47" s="1"/>
  <c r="AX53" i="47" l="1"/>
  <c r="AX26" i="7" s="1"/>
  <c r="AY47" i="47"/>
  <c r="AY61" i="47"/>
  <c r="AW76" i="5"/>
  <c r="AW79" i="5" s="1"/>
  <c r="AX128" i="5"/>
  <c r="CI71" i="47"/>
  <c r="CK89" i="47"/>
  <c r="CK88" i="47"/>
  <c r="CL82" i="47" s="1"/>
  <c r="CI72" i="47" l="1"/>
  <c r="CI73" i="47" s="1"/>
  <c r="CI70" i="47" s="1"/>
  <c r="CL85" i="47"/>
  <c r="AX77" i="5"/>
  <c r="AY62" i="47"/>
  <c r="AY51" i="47" s="1"/>
  <c r="AY50" i="47"/>
  <c r="AY63" i="47" l="1"/>
  <c r="AY60" i="47" s="1"/>
  <c r="CI75" i="47"/>
  <c r="CI74" i="47"/>
  <c r="CJ68" i="47" s="1"/>
  <c r="CL86" i="47"/>
  <c r="CL87" i="47" s="1"/>
  <c r="CL84" i="47" s="1"/>
  <c r="AY24" i="6"/>
  <c r="Z91" i="29"/>
  <c r="AY52" i="47" l="1"/>
  <c r="CL89" i="47"/>
  <c r="CL88" i="47"/>
  <c r="CM82" i="47" s="1"/>
  <c r="AY65" i="47"/>
  <c r="AY49" i="47"/>
  <c r="AY64" i="47"/>
  <c r="CJ71" i="47"/>
  <c r="CJ72" i="47" l="1"/>
  <c r="CJ73" i="47" s="1"/>
  <c r="CJ70" i="47" s="1"/>
  <c r="AY53" i="47"/>
  <c r="AZ58" i="47"/>
  <c r="AY54" i="47"/>
  <c r="AY23" i="47" s="1"/>
  <c r="AY100" i="47" s="1"/>
  <c r="AY70" i="5"/>
  <c r="Z90" i="29"/>
  <c r="CM85" i="47"/>
  <c r="CJ75" i="47" l="1"/>
  <c r="CJ74" i="47"/>
  <c r="CK68" i="47" s="1"/>
  <c r="AX76" i="5"/>
  <c r="AX79" i="5" s="1"/>
  <c r="AY128" i="5"/>
  <c r="AZ47" i="47"/>
  <c r="AZ61" i="47"/>
  <c r="CM86" i="47"/>
  <c r="CM87" i="47" s="1"/>
  <c r="CM84" i="47" s="1"/>
  <c r="AY26" i="7"/>
  <c r="Z89" i="29"/>
  <c r="AZ62" i="47" l="1"/>
  <c r="AZ51" i="47" s="1"/>
  <c r="AZ50" i="47"/>
  <c r="CM89" i="47"/>
  <c r="CM88" i="47"/>
  <c r="CN82" i="47" s="1"/>
  <c r="CK71" i="47"/>
  <c r="AY77" i="5"/>
  <c r="CK72" i="47" l="1"/>
  <c r="CK73" i="47" s="1"/>
  <c r="CK70" i="47" s="1"/>
  <c r="CN85" i="47"/>
  <c r="AZ24" i="6"/>
  <c r="AZ63" i="47"/>
  <c r="CK75" i="47" l="1"/>
  <c r="CK74" i="47"/>
  <c r="CL68" i="47" s="1"/>
  <c r="AZ52" i="47"/>
  <c r="AZ60" i="47"/>
  <c r="CN86" i="47"/>
  <c r="CN87" i="47" s="1"/>
  <c r="CN84" i="47" s="1"/>
  <c r="CN89" i="47" l="1"/>
  <c r="CN88" i="47"/>
  <c r="CO82" i="47" s="1"/>
  <c r="AZ65" i="47"/>
  <c r="AZ49" i="47"/>
  <c r="AZ64" i="47"/>
  <c r="CL71" i="47"/>
  <c r="CL72" i="47" l="1"/>
  <c r="CL73" i="47" s="1"/>
  <c r="CL70" i="47" s="1"/>
  <c r="AZ53" i="47"/>
  <c r="AZ26" i="7" s="1"/>
  <c r="BA58" i="47"/>
  <c r="AZ54" i="47"/>
  <c r="AZ23" i="47" s="1"/>
  <c r="AZ100" i="47" s="1"/>
  <c r="AZ70" i="5"/>
  <c r="CO85" i="47"/>
  <c r="AY76" i="5" l="1"/>
  <c r="AY79" i="5" s="1"/>
  <c r="AZ128" i="5"/>
  <c r="BA47" i="47"/>
  <c r="BA61" i="47"/>
  <c r="CO86" i="47"/>
  <c r="CO87" i="47" s="1"/>
  <c r="CO84" i="47" s="1"/>
  <c r="CL75" i="47"/>
  <c r="CL74" i="47"/>
  <c r="CM68" i="47" s="1"/>
  <c r="CO89" i="47" l="1"/>
  <c r="CO88" i="47"/>
  <c r="CP82" i="47" s="1"/>
  <c r="BA50" i="47"/>
  <c r="BA62" i="47"/>
  <c r="BA51" i="47" s="1"/>
  <c r="CM71" i="47"/>
  <c r="AZ77" i="5"/>
  <c r="BA63" i="47" l="1"/>
  <c r="BA52" i="47" s="1"/>
  <c r="CM72" i="47"/>
  <c r="CM73" i="47" s="1"/>
  <c r="CM70" i="47" s="1"/>
  <c r="BA24" i="6"/>
  <c r="AA91" i="29"/>
  <c r="CP85" i="47"/>
  <c r="BA60" i="47" l="1"/>
  <c r="BA65" i="47" s="1"/>
  <c r="CP86" i="47"/>
  <c r="CP87" i="47" s="1"/>
  <c r="CP84" i="47" s="1"/>
  <c r="CM75" i="47"/>
  <c r="CM74" i="47"/>
  <c r="CN68" i="47" s="1"/>
  <c r="BA49" i="47" l="1"/>
  <c r="BA54" i="47" s="1"/>
  <c r="BA23" i="47" s="1"/>
  <c r="BA100" i="47" s="1"/>
  <c r="BA64" i="47"/>
  <c r="BA53" i="47" s="1"/>
  <c r="CP89" i="47"/>
  <c r="CP88" i="47"/>
  <c r="CQ82" i="47" s="1"/>
  <c r="CN71" i="47"/>
  <c r="BB58" i="47" l="1"/>
  <c r="BB61" i="47" s="1"/>
  <c r="AA90" i="29"/>
  <c r="BA70" i="5"/>
  <c r="AZ76" i="5" s="1"/>
  <c r="AZ79" i="5" s="1"/>
  <c r="CN72" i="47"/>
  <c r="CN73" i="47" s="1"/>
  <c r="CN70" i="47" s="1"/>
  <c r="BA26" i="7"/>
  <c r="AA89" i="29"/>
  <c r="CQ85" i="47"/>
  <c r="BB47" i="47" l="1"/>
  <c r="BA128" i="5"/>
  <c r="CN75" i="47"/>
  <c r="CN74" i="47"/>
  <c r="CO68" i="47" s="1"/>
  <c r="BA77" i="5"/>
  <c r="CQ86" i="47"/>
  <c r="CQ87" i="47" s="1"/>
  <c r="CQ84" i="47" s="1"/>
  <c r="BB62" i="47"/>
  <c r="BB51" i="47" s="1"/>
  <c r="BB50" i="47"/>
  <c r="BB63" i="47" l="1"/>
  <c r="BB52" i="47" s="1"/>
  <c r="CQ89" i="47"/>
  <c r="CQ88" i="47"/>
  <c r="CR82" i="47" s="1"/>
  <c r="BB24" i="6"/>
  <c r="CO71" i="47"/>
  <c r="BB60" i="47" l="1"/>
  <c r="BB65" i="47" s="1"/>
  <c r="CO72" i="47"/>
  <c r="CO73" i="47" s="1"/>
  <c r="CO70" i="47" s="1"/>
  <c r="CR85" i="47"/>
  <c r="BB64" i="47" l="1"/>
  <c r="BC58" i="47" s="1"/>
  <c r="BB49" i="47"/>
  <c r="BB54" i="47" s="1"/>
  <c r="BB23" i="47" s="1"/>
  <c r="BB100" i="47" s="1"/>
  <c r="CO75" i="47"/>
  <c r="CO74" i="47"/>
  <c r="CP68" i="47" s="1"/>
  <c r="CR86" i="47"/>
  <c r="CR87" i="47" s="1"/>
  <c r="CR84" i="47" s="1"/>
  <c r="BB70" i="5" l="1"/>
  <c r="BA76" i="5" s="1"/>
  <c r="BA79" i="5" s="1"/>
  <c r="BB53" i="47"/>
  <c r="BB26" i="7" s="1"/>
  <c r="BC47" i="47"/>
  <c r="BC61" i="47"/>
  <c r="CR89" i="47"/>
  <c r="CR88" i="47"/>
  <c r="CS82" i="47" s="1"/>
  <c r="CP71" i="47"/>
  <c r="BB128" i="5" l="1"/>
  <c r="CS85" i="47"/>
  <c r="BC50" i="47"/>
  <c r="BC62" i="47"/>
  <c r="BC51" i="47" s="1"/>
  <c r="CP72" i="47"/>
  <c r="CP73" i="47" s="1"/>
  <c r="CP70" i="47" s="1"/>
  <c r="BB77" i="5"/>
  <c r="BC63" i="47" l="1"/>
  <c r="BC52" i="47" s="1"/>
  <c r="CP75" i="47"/>
  <c r="CP74" i="47"/>
  <c r="CQ68" i="47" s="1"/>
  <c r="BC24" i="6"/>
  <c r="AB91" i="29"/>
  <c r="CS86" i="47"/>
  <c r="CS87" i="47" s="1"/>
  <c r="CS84" i="47" s="1"/>
  <c r="BC60" i="47" l="1"/>
  <c r="BC65" i="47" s="1"/>
  <c r="CS89" i="47"/>
  <c r="CS88" i="47"/>
  <c r="CT82" i="47" s="1"/>
  <c r="CQ71" i="47"/>
  <c r="BC49" i="47" l="1"/>
  <c r="BC70" i="5" s="1"/>
  <c r="BC64" i="47"/>
  <c r="BC53" i="47" s="1"/>
  <c r="CQ72" i="47"/>
  <c r="CQ73" i="47" s="1"/>
  <c r="CQ70" i="47" s="1"/>
  <c r="CT85" i="47"/>
  <c r="AB90" i="29" l="1"/>
  <c r="BD58" i="47"/>
  <c r="BD61" i="47" s="1"/>
  <c r="BC54" i="47"/>
  <c r="BC23" i="47" s="1"/>
  <c r="BC100" i="47" s="1"/>
  <c r="CQ75" i="47"/>
  <c r="CQ74" i="47"/>
  <c r="CR68" i="47" s="1"/>
  <c r="CT86" i="47"/>
  <c r="CT87" i="47" s="1"/>
  <c r="CT84" i="47" s="1"/>
  <c r="BB76" i="5"/>
  <c r="BB79" i="5" s="1"/>
  <c r="BC128" i="5"/>
  <c r="AB89" i="29"/>
  <c r="BC26" i="7"/>
  <c r="BD47" i="47" l="1"/>
  <c r="CT89" i="47"/>
  <c r="CT88" i="47"/>
  <c r="CU82" i="47" s="1"/>
  <c r="BC77" i="5"/>
  <c r="CR71" i="47"/>
  <c r="BD62" i="47"/>
  <c r="BD51" i="47" s="1"/>
  <c r="BD50" i="47"/>
  <c r="BD63" i="47" l="1"/>
  <c r="BD52" i="47" s="1"/>
  <c r="BD24" i="6"/>
  <c r="CR72" i="47"/>
  <c r="CR73" i="47" s="1"/>
  <c r="CR70" i="47" s="1"/>
  <c r="CU85" i="47"/>
  <c r="BD60" i="47" l="1"/>
  <c r="BD64" i="47" s="1"/>
  <c r="CR75" i="47"/>
  <c r="CR74" i="47"/>
  <c r="CS68" i="47" s="1"/>
  <c r="CU86" i="47"/>
  <c r="CU87" i="47" s="1"/>
  <c r="CU84" i="47" s="1"/>
  <c r="BD65" i="47" l="1"/>
  <c r="BD49" i="47"/>
  <c r="BD70" i="5" s="1"/>
  <c r="CU89" i="47"/>
  <c r="CU88" i="47"/>
  <c r="CV82" i="47" s="1"/>
  <c r="BD53" i="47"/>
  <c r="BD26" i="7" s="1"/>
  <c r="BE58" i="47"/>
  <c r="CS71" i="47"/>
  <c r="BD54" i="47" l="1"/>
  <c r="BD23" i="47" s="1"/>
  <c r="BD100" i="47" s="1"/>
  <c r="CS72" i="47"/>
  <c r="CS73" i="47" s="1"/>
  <c r="CS70" i="47" s="1"/>
  <c r="BC76" i="5"/>
  <c r="BC79" i="5" s="1"/>
  <c r="BD128" i="5"/>
  <c r="BE47" i="47"/>
  <c r="BE61" i="47"/>
  <c r="CV85" i="47"/>
  <c r="BD77" i="5" l="1"/>
  <c r="BE62" i="47"/>
  <c r="BE51" i="47" s="1"/>
  <c r="BE50" i="47"/>
  <c r="CS75" i="47"/>
  <c r="CS74" i="47"/>
  <c r="CT68" i="47" s="1"/>
  <c r="CV86" i="47"/>
  <c r="CV87" i="47" s="1"/>
  <c r="CV84" i="47" s="1"/>
  <c r="BE63" i="47" l="1"/>
  <c r="BE60" i="47" s="1"/>
  <c r="CV89" i="47"/>
  <c r="CV88" i="47"/>
  <c r="CW82" i="47" s="1"/>
  <c r="CT71" i="47"/>
  <c r="BE24" i="6"/>
  <c r="AC91" i="29"/>
  <c r="BE52" i="47" l="1"/>
  <c r="BE65" i="47"/>
  <c r="BE49" i="47"/>
  <c r="BE64" i="47"/>
  <c r="CT72" i="47"/>
  <c r="CT73" i="47" s="1"/>
  <c r="CT70" i="47" s="1"/>
  <c r="CW85" i="47"/>
  <c r="CT75" i="47" l="1"/>
  <c r="CT74" i="47"/>
  <c r="CU68" i="47" s="1"/>
  <c r="CW86" i="47"/>
  <c r="CW87" i="47" s="1"/>
  <c r="CW84" i="47" s="1"/>
  <c r="BE53" i="47"/>
  <c r="BF58" i="47"/>
  <c r="BE54" i="47"/>
  <c r="BE23" i="47" s="1"/>
  <c r="BE100" i="47" s="1"/>
  <c r="BE70" i="5"/>
  <c r="AC90" i="29"/>
  <c r="BD76" i="5" l="1"/>
  <c r="BD79" i="5" s="1"/>
  <c r="BE128" i="5"/>
  <c r="CW89" i="47"/>
  <c r="CW88" i="47"/>
  <c r="CX82" i="47" s="1"/>
  <c r="BF61" i="47"/>
  <c r="BF47" i="47"/>
  <c r="AC89" i="29"/>
  <c r="BE26" i="7"/>
  <c r="CU71" i="47"/>
  <c r="CU72" i="47" l="1"/>
  <c r="CU73" i="47" s="1"/>
  <c r="CU70" i="47" s="1"/>
  <c r="BF62" i="47"/>
  <c r="BF51" i="47" s="1"/>
  <c r="BF50" i="47"/>
  <c r="BF24" i="6" s="1"/>
  <c r="CX85" i="47"/>
  <c r="BE77" i="5"/>
  <c r="CU75" i="47" l="1"/>
  <c r="CU74" i="47"/>
  <c r="CV68" i="47" s="1"/>
  <c r="CX86" i="47"/>
  <c r="CX87" i="47" s="1"/>
  <c r="CX84" i="47" s="1"/>
  <c r="BF63" i="47"/>
  <c r="CX89" i="47" l="1"/>
  <c r="CX88" i="47"/>
  <c r="CY82" i="47" s="1"/>
  <c r="BF52" i="47"/>
  <c r="BF60" i="47"/>
  <c r="CV71" i="47"/>
  <c r="CV72" i="47" l="1"/>
  <c r="CV73" i="47" s="1"/>
  <c r="CV70" i="47" s="1"/>
  <c r="BF65" i="47"/>
  <c r="BF49" i="47"/>
  <c r="BF64" i="47"/>
  <c r="CY85" i="47"/>
  <c r="CY86" i="47" l="1"/>
  <c r="CY87" i="47" s="1"/>
  <c r="CY84" i="47" s="1"/>
  <c r="BF53" i="47"/>
  <c r="BF26" i="7" s="1"/>
  <c r="BG58" i="47"/>
  <c r="BF54" i="47"/>
  <c r="BF23" i="47" s="1"/>
  <c r="BF100" i="47" s="1"/>
  <c r="BF70" i="5"/>
  <c r="CV75" i="47"/>
  <c r="CV74" i="47"/>
  <c r="CW68" i="47" s="1"/>
  <c r="CW71" i="47" l="1"/>
  <c r="BE76" i="5"/>
  <c r="BE79" i="5" s="1"/>
  <c r="BF128" i="5"/>
  <c r="BG47" i="47"/>
  <c r="BG61" i="47"/>
  <c r="CY89" i="47"/>
  <c r="CY88" i="47"/>
  <c r="CZ82" i="47" s="1"/>
  <c r="BF77" i="5" l="1"/>
  <c r="BG62" i="47"/>
  <c r="BG51" i="47" s="1"/>
  <c r="BG50" i="47"/>
  <c r="BG24" i="6" s="1"/>
  <c r="CZ85" i="47"/>
  <c r="CW72" i="47"/>
  <c r="CW73" i="47" s="1"/>
  <c r="CW70" i="47" s="1"/>
  <c r="CW75" i="47" l="1"/>
  <c r="CW74" i="47"/>
  <c r="CX68" i="47" s="1"/>
  <c r="CZ86" i="47"/>
  <c r="CZ87" i="47" s="1"/>
  <c r="CZ84" i="47" s="1"/>
  <c r="BG63" i="47"/>
  <c r="BG52" i="47" l="1"/>
  <c r="BG60" i="47"/>
  <c r="CZ89" i="47"/>
  <c r="CZ88" i="47"/>
  <c r="DA82" i="47" s="1"/>
  <c r="CX71" i="47"/>
  <c r="CX72" i="47" l="1"/>
  <c r="CX73" i="47" s="1"/>
  <c r="CX70" i="47" s="1"/>
  <c r="DA85" i="47"/>
  <c r="BG65" i="47"/>
  <c r="BG49" i="47"/>
  <c r="BG64" i="47"/>
  <c r="CX75" i="47" l="1"/>
  <c r="CX74" i="47"/>
  <c r="CY68" i="47" s="1"/>
  <c r="BG54" i="47"/>
  <c r="BG23" i="47" s="1"/>
  <c r="BG100" i="47" s="1"/>
  <c r="BG70" i="5"/>
  <c r="BG53" i="47"/>
  <c r="BG26" i="7" s="1"/>
  <c r="BH58" i="47"/>
  <c r="DA86" i="47"/>
  <c r="DA87" i="47" s="1"/>
  <c r="DA84" i="47" s="1"/>
  <c r="DA89" i="47" l="1"/>
  <c r="DA88" i="47"/>
  <c r="DB82" i="47" s="1"/>
  <c r="BH61" i="47"/>
  <c r="BH47" i="47"/>
  <c r="BF76" i="5"/>
  <c r="BF79" i="5" s="1"/>
  <c r="BG128" i="5"/>
  <c r="CY71" i="47"/>
  <c r="CY72" i="47" l="1"/>
  <c r="CY73" i="47" s="1"/>
  <c r="CY70" i="47" s="1"/>
  <c r="BG77" i="5"/>
  <c r="BH50" i="47"/>
  <c r="BH24" i="6" s="1"/>
  <c r="BH62" i="47"/>
  <c r="BH51" i="47" s="1"/>
  <c r="DB85" i="47"/>
  <c r="BH63" i="47" l="1"/>
  <c r="DB86" i="47"/>
  <c r="DB87" i="47" s="1"/>
  <c r="DB84" i="47" s="1"/>
  <c r="CY75" i="47"/>
  <c r="CY74" i="47"/>
  <c r="CZ68" i="47" s="1"/>
  <c r="DB89" i="47" l="1"/>
  <c r="DB88" i="47"/>
  <c r="DC82" i="47" s="1"/>
  <c r="CZ71" i="47"/>
  <c r="BH52" i="47"/>
  <c r="BH60" i="47"/>
  <c r="BH65" i="47" l="1"/>
  <c r="BH49" i="47"/>
  <c r="BH64" i="47"/>
  <c r="CZ72" i="47"/>
  <c r="CZ73" i="47" s="1"/>
  <c r="CZ70" i="47" s="1"/>
  <c r="DC85" i="47"/>
  <c r="DC86" i="47" l="1"/>
  <c r="DC87" i="47" s="1"/>
  <c r="DC84" i="47" s="1"/>
  <c r="CZ75" i="47"/>
  <c r="CZ74" i="47"/>
  <c r="DA68" i="47" s="1"/>
  <c r="BH53" i="47"/>
  <c r="BH26" i="7" s="1"/>
  <c r="BI58" i="47"/>
  <c r="BH54" i="47"/>
  <c r="BH23" i="47" s="1"/>
  <c r="BH100" i="47" s="1"/>
  <c r="BH70" i="5"/>
  <c r="BG76" i="5" l="1"/>
  <c r="BG79" i="5" s="1"/>
  <c r="BH128" i="5"/>
  <c r="BI61" i="47"/>
  <c r="BI47" i="47"/>
  <c r="DA71" i="47"/>
  <c r="DC89" i="47"/>
  <c r="DC88" i="47"/>
  <c r="DD82" i="47" s="1"/>
  <c r="BH77" i="5" l="1"/>
  <c r="DA72" i="47"/>
  <c r="DA73" i="47" s="1"/>
  <c r="DA70" i="47" s="1"/>
  <c r="BI62" i="47"/>
  <c r="BI51" i="47" s="1"/>
  <c r="BI50" i="47"/>
  <c r="BI24" i="6" s="1"/>
  <c r="DD85" i="47"/>
  <c r="BI63" i="47" l="1"/>
  <c r="BI52" i="47" s="1"/>
  <c r="DA75" i="47"/>
  <c r="DA74" i="47"/>
  <c r="DB68" i="47" s="1"/>
  <c r="DD86" i="47"/>
  <c r="DD87" i="47" s="1"/>
  <c r="DD84" i="47" s="1"/>
  <c r="BI60" i="47" l="1"/>
  <c r="BI65" i="47" s="1"/>
  <c r="DD89" i="47"/>
  <c r="DD88" i="47"/>
  <c r="DE82" i="47" s="1"/>
  <c r="DB71" i="47"/>
  <c r="BI49" i="47" l="1"/>
  <c r="BI54" i="47" s="1"/>
  <c r="BI23" i="47" s="1"/>
  <c r="BI100" i="47" s="1"/>
  <c r="BI64" i="47"/>
  <c r="BI53" i="47" s="1"/>
  <c r="BI26" i="7" s="1"/>
  <c r="DB72" i="47"/>
  <c r="DB73" i="47" s="1"/>
  <c r="DB70" i="47" s="1"/>
  <c r="DE85" i="47"/>
  <c r="BI70" i="5" l="1"/>
  <c r="BH76" i="5" s="1"/>
  <c r="BH79" i="5" s="1"/>
  <c r="BJ58" i="47"/>
  <c r="BJ61" i="47" s="1"/>
  <c r="DE86" i="47"/>
  <c r="DE87" i="47" s="1"/>
  <c r="DE84" i="47" s="1"/>
  <c r="DB75" i="47"/>
  <c r="DB74" i="47"/>
  <c r="DC68" i="47" s="1"/>
  <c r="BI128" i="5" l="1"/>
  <c r="BJ47" i="47"/>
  <c r="BJ50" i="47"/>
  <c r="BJ24" i="6" s="1"/>
  <c r="BJ62" i="47"/>
  <c r="BJ51" i="47" s="1"/>
  <c r="BI77" i="5"/>
  <c r="DE89" i="47"/>
  <c r="DE88" i="47"/>
  <c r="DF82" i="47" s="1"/>
  <c r="DC71" i="47"/>
  <c r="DF85" i="47" l="1"/>
  <c r="DC72" i="47"/>
  <c r="DC73" i="47" s="1"/>
  <c r="DC70" i="47" s="1"/>
  <c r="BJ63" i="47"/>
  <c r="DC75" i="47" l="1"/>
  <c r="DC74" i="47"/>
  <c r="DD68" i="47" s="1"/>
  <c r="BJ52" i="47"/>
  <c r="BJ60" i="47"/>
  <c r="DF86" i="47"/>
  <c r="DF87" i="47" s="1"/>
  <c r="DF84" i="47" s="1"/>
  <c r="DF89" i="47" l="1"/>
  <c r="DF88" i="47"/>
  <c r="DG82" i="47" s="1"/>
  <c r="BJ65" i="47"/>
  <c r="BJ49" i="47"/>
  <c r="BJ64" i="47"/>
  <c r="DD71" i="47"/>
  <c r="DD72" i="47" l="1"/>
  <c r="DD73" i="47" s="1"/>
  <c r="DD70" i="47" s="1"/>
  <c r="BJ53" i="47"/>
  <c r="BJ26" i="7" s="1"/>
  <c r="BK58" i="47"/>
  <c r="BJ54" i="47"/>
  <c r="BJ23" i="47" s="1"/>
  <c r="BJ100" i="47" s="1"/>
  <c r="BJ70" i="5"/>
  <c r="DG85" i="47"/>
  <c r="BI76" i="5" l="1"/>
  <c r="BI79" i="5" s="1"/>
  <c r="BJ128" i="5"/>
  <c r="DG86" i="47"/>
  <c r="DG87" i="47" s="1"/>
  <c r="DG84" i="47" s="1"/>
  <c r="BK47" i="47"/>
  <c r="BK61" i="47"/>
  <c r="DD75" i="47"/>
  <c r="DD74" i="47"/>
  <c r="DE68" i="47" s="1"/>
  <c r="DG89" i="47" l="1"/>
  <c r="DG88" i="47"/>
  <c r="DH82" i="47" s="1"/>
  <c r="BJ77" i="5"/>
  <c r="BK62" i="47"/>
  <c r="BK51" i="47" s="1"/>
  <c r="BK50" i="47"/>
  <c r="BK24" i="6" s="1"/>
  <c r="DE71" i="47"/>
  <c r="BK63" i="47" l="1"/>
  <c r="BK60" i="47" s="1"/>
  <c r="DE72" i="47"/>
  <c r="DE73" i="47" s="1"/>
  <c r="DE70" i="47" s="1"/>
  <c r="DH85" i="47"/>
  <c r="BK52" i="47" l="1"/>
  <c r="DH86" i="47"/>
  <c r="DH87" i="47" s="1"/>
  <c r="DH84" i="47" s="1"/>
  <c r="BK65" i="47"/>
  <c r="BK49" i="47"/>
  <c r="BK64" i="47"/>
  <c r="DE75" i="47"/>
  <c r="DE74" i="47"/>
  <c r="DF68" i="47" s="1"/>
  <c r="DH89" i="47" l="1"/>
  <c r="DH88" i="47"/>
  <c r="DI82" i="47" s="1"/>
  <c r="DF71" i="47"/>
  <c r="BK53" i="47"/>
  <c r="BK26" i="7" s="1"/>
  <c r="BL58" i="47"/>
  <c r="BK54" i="47"/>
  <c r="BK23" i="47" s="1"/>
  <c r="BK100" i="47" s="1"/>
  <c r="BK70" i="5"/>
  <c r="BJ76" i="5" l="1"/>
  <c r="BJ79" i="5" s="1"/>
  <c r="BK128" i="5"/>
  <c r="BL61" i="47"/>
  <c r="BL47" i="47"/>
  <c r="DF72" i="47"/>
  <c r="DF73" i="47" s="1"/>
  <c r="DF70" i="47" s="1"/>
  <c r="DI85" i="47"/>
  <c r="DF75" i="47" l="1"/>
  <c r="DF74" i="47"/>
  <c r="DG68" i="47" s="1"/>
  <c r="BL50" i="47"/>
  <c r="BL24" i="6" s="1"/>
  <c r="BL62" i="47"/>
  <c r="BL51" i="47" s="1"/>
  <c r="DI86" i="47"/>
  <c r="DI87" i="47" s="1"/>
  <c r="DI84" i="47" s="1"/>
  <c r="BK77" i="5"/>
  <c r="BL63" i="47" l="1"/>
  <c r="BL52" i="47" s="1"/>
  <c r="DI89" i="47"/>
  <c r="DI88" i="47"/>
  <c r="DJ82" i="47" s="1"/>
  <c r="DG71" i="47"/>
  <c r="BL60" i="47" l="1"/>
  <c r="BL65" i="47" s="1"/>
  <c r="DG72" i="47"/>
  <c r="DG73" i="47" s="1"/>
  <c r="DG70" i="47" s="1"/>
  <c r="DJ85" i="47"/>
  <c r="BL64" i="47" l="1"/>
  <c r="BL53" i="47" s="1"/>
  <c r="BL26" i="7" s="1"/>
  <c r="BL49" i="47"/>
  <c r="BL54" i="47" s="1"/>
  <c r="BL23" i="47" s="1"/>
  <c r="BL100" i="47" s="1"/>
  <c r="DG75" i="47"/>
  <c r="DG74" i="47"/>
  <c r="DH68" i="47" s="1"/>
  <c r="DJ86" i="47"/>
  <c r="DJ87" i="47" s="1"/>
  <c r="DJ84" i="47" s="1"/>
  <c r="BL70" i="5" l="1"/>
  <c r="BK76" i="5" s="1"/>
  <c r="BK79" i="5" s="1"/>
  <c r="BM58" i="47"/>
  <c r="BM61" i="47" s="1"/>
  <c r="DJ89" i="47"/>
  <c r="DJ88" i="47"/>
  <c r="DK82" i="47" s="1"/>
  <c r="DH71" i="47"/>
  <c r="BL128" i="5" l="1"/>
  <c r="BM47" i="47"/>
  <c r="DK85" i="47"/>
  <c r="BM50" i="47"/>
  <c r="BM24" i="6" s="1"/>
  <c r="BM62" i="47"/>
  <c r="BM51" i="47" s="1"/>
  <c r="DH72" i="47"/>
  <c r="DH73" i="47" s="1"/>
  <c r="DH70" i="47" s="1"/>
  <c r="BL77" i="5"/>
  <c r="BM63" i="47" l="1"/>
  <c r="BM52" i="47" s="1"/>
  <c r="DH75" i="47"/>
  <c r="DH74" i="47"/>
  <c r="DI68" i="47" s="1"/>
  <c r="DK86" i="47"/>
  <c r="DK87" i="47" s="1"/>
  <c r="DK84" i="47" s="1"/>
  <c r="BM60" i="47" l="1"/>
  <c r="BM65" i="47" s="1"/>
  <c r="DK89" i="47"/>
  <c r="DK88" i="47"/>
  <c r="DL82" i="47" s="1"/>
  <c r="DI71" i="47"/>
  <c r="BM64" i="47" l="1"/>
  <c r="BN58" i="47" s="1"/>
  <c r="BM49" i="47"/>
  <c r="BM54" i="47" s="1"/>
  <c r="BM23" i="47" s="1"/>
  <c r="BM100" i="47" s="1"/>
  <c r="DI72" i="47"/>
  <c r="DI73" i="47" s="1"/>
  <c r="DI70" i="47" s="1"/>
  <c r="DL85" i="47"/>
  <c r="BM70" i="5" l="1"/>
  <c r="BL76" i="5" s="1"/>
  <c r="BL79" i="5" s="1"/>
  <c r="BM53" i="47"/>
  <c r="BM26" i="7" s="1"/>
  <c r="BN47" i="47"/>
  <c r="BN61" i="47"/>
  <c r="DL86" i="47"/>
  <c r="DL87" i="47" s="1"/>
  <c r="DL84" i="47" s="1"/>
  <c r="DI75" i="47"/>
  <c r="DI74" i="47"/>
  <c r="DJ68" i="47" s="1"/>
  <c r="BM128" i="5" l="1"/>
  <c r="BM77" i="5"/>
  <c r="DL89" i="47"/>
  <c r="DL88" i="47"/>
  <c r="DM82" i="47" s="1"/>
  <c r="BN50" i="47"/>
  <c r="BN24" i="6" s="1"/>
  <c r="BN62" i="47"/>
  <c r="BN51" i="47" s="1"/>
  <c r="DJ71" i="47"/>
  <c r="DJ72" i="47" l="1"/>
  <c r="DJ73" i="47" s="1"/>
  <c r="DJ70" i="47" s="1"/>
  <c r="BN63" i="47"/>
  <c r="DM85" i="47"/>
  <c r="DJ75" i="47" l="1"/>
  <c r="DJ74" i="47"/>
  <c r="DK68" i="47" s="1"/>
  <c r="DM86" i="47"/>
  <c r="DM87" i="47" s="1"/>
  <c r="DM84" i="47" s="1"/>
  <c r="BN52" i="47"/>
  <c r="BN60" i="47"/>
  <c r="BN65" i="47" l="1"/>
  <c r="BN49" i="47"/>
  <c r="BN64" i="47"/>
  <c r="DM89" i="47"/>
  <c r="DM88" i="47"/>
  <c r="DN82" i="47" s="1"/>
  <c r="DK71" i="47"/>
  <c r="DK72" i="47" l="1"/>
  <c r="DK73" i="47" s="1"/>
  <c r="DK70" i="47" s="1"/>
  <c r="DN85" i="47"/>
  <c r="BN53" i="47"/>
  <c r="BN26" i="7" s="1"/>
  <c r="BO58" i="47"/>
  <c r="BN54" i="47"/>
  <c r="BN23" i="47" s="1"/>
  <c r="BN100" i="47" s="1"/>
  <c r="BN70" i="5"/>
  <c r="DK75" i="47" l="1"/>
  <c r="DK74" i="47"/>
  <c r="DL68" i="47" s="1"/>
  <c r="BM76" i="5"/>
  <c r="BM79" i="5" s="1"/>
  <c r="BN128" i="5"/>
  <c r="BO61" i="47"/>
  <c r="BO47" i="47"/>
  <c r="DN86" i="47"/>
  <c r="DN87" i="47" s="1"/>
  <c r="DN84" i="47" s="1"/>
  <c r="DN89" i="47" l="1"/>
  <c r="DN88" i="47"/>
  <c r="DO82" i="47" s="1"/>
  <c r="BO50" i="47"/>
  <c r="BO24" i="6" s="1"/>
  <c r="BO62" i="47"/>
  <c r="BO51" i="47" s="1"/>
  <c r="BN77" i="5"/>
  <c r="DL71" i="47"/>
  <c r="DL72" i="47" l="1"/>
  <c r="DL73" i="47" s="1"/>
  <c r="DL70" i="47" s="1"/>
  <c r="BO63" i="47"/>
  <c r="DO85" i="47"/>
  <c r="DL75" i="47" l="1"/>
  <c r="DL74" i="47"/>
  <c r="DM68" i="47" s="1"/>
  <c r="DO86" i="47"/>
  <c r="DO87" i="47" s="1"/>
  <c r="DO84" i="47" s="1"/>
  <c r="BO52" i="47"/>
  <c r="BO60" i="47"/>
  <c r="DO89" i="47" l="1"/>
  <c r="DO88" i="47"/>
  <c r="DP82" i="47" s="1"/>
  <c r="BO65" i="47"/>
  <c r="BO49" i="47"/>
  <c r="BO64" i="47"/>
  <c r="DM71" i="47"/>
  <c r="DM72" i="47" l="1"/>
  <c r="DM73" i="47" s="1"/>
  <c r="DM70" i="47" s="1"/>
  <c r="BO53" i="47"/>
  <c r="BO26" i="7" s="1"/>
  <c r="D26" i="7" s="1"/>
  <c r="D447" i="32" s="1"/>
  <c r="BP58" i="47"/>
  <c r="BO54" i="47"/>
  <c r="BO23" i="47" s="1"/>
  <c r="BO100" i="47" s="1"/>
  <c r="BO70" i="5"/>
  <c r="DP85" i="47"/>
  <c r="DP86" i="47" l="1"/>
  <c r="DP87" i="47" s="1"/>
  <c r="DP84" i="47" s="1"/>
  <c r="BN76" i="5"/>
  <c r="BN79" i="5" s="1"/>
  <c r="BO128" i="5"/>
  <c r="BP47" i="47"/>
  <c r="BP61" i="47"/>
  <c r="DM75" i="47"/>
  <c r="DM74" i="47"/>
  <c r="DN68" i="47" s="1"/>
  <c r="DP89" i="47" l="1"/>
  <c r="DP88" i="47"/>
  <c r="DQ82" i="47" s="1"/>
  <c r="BP50" i="47"/>
  <c r="BP62" i="47"/>
  <c r="BP51" i="47" s="1"/>
  <c r="BO77" i="5"/>
  <c r="DN71" i="47"/>
  <c r="DN72" i="47" l="1"/>
  <c r="DN73" i="47" s="1"/>
  <c r="DN70" i="47" s="1"/>
  <c r="BP63" i="47"/>
  <c r="BO79" i="5"/>
  <c r="DQ85" i="47"/>
  <c r="BP52" i="47" l="1"/>
  <c r="BP60" i="47"/>
  <c r="DQ86" i="47"/>
  <c r="DQ87" i="47" s="1"/>
  <c r="DQ84" i="47" s="1"/>
  <c r="DN75" i="47"/>
  <c r="DN74" i="47"/>
  <c r="DO68" i="47" s="1"/>
  <c r="DQ89" i="47" l="1"/>
  <c r="DQ88" i="47"/>
  <c r="DR82" i="47" s="1"/>
  <c r="DO71" i="47"/>
  <c r="BP65" i="47"/>
  <c r="BP49" i="47"/>
  <c r="BP54" i="47" s="1"/>
  <c r="BP23" i="47" s="1"/>
  <c r="BP100" i="47" s="1"/>
  <c r="BP64" i="47"/>
  <c r="BP53" i="47" l="1"/>
  <c r="BQ58" i="47"/>
  <c r="DO72" i="47"/>
  <c r="DO73" i="47" s="1"/>
  <c r="DO70" i="47" s="1"/>
  <c r="DR85" i="47"/>
  <c r="DO75" i="47" l="1"/>
  <c r="DO74" i="47"/>
  <c r="DP68" i="47" s="1"/>
  <c r="DR86" i="47"/>
  <c r="DR87" i="47" s="1"/>
  <c r="DR84" i="47" s="1"/>
  <c r="BQ47" i="47"/>
  <c r="BQ61" i="47"/>
  <c r="BQ50" i="47" l="1"/>
  <c r="BQ62" i="47"/>
  <c r="BQ51" i="47" s="1"/>
  <c r="DR89" i="47"/>
  <c r="DR88" i="47"/>
  <c r="DS82" i="47" s="1"/>
  <c r="DP71" i="47"/>
  <c r="BQ63" i="47" l="1"/>
  <c r="BQ52" i="47" s="1"/>
  <c r="DP72" i="47"/>
  <c r="DP73" i="47" s="1"/>
  <c r="DP70" i="47" s="1"/>
  <c r="DS85" i="47"/>
  <c r="BQ60" i="47" l="1"/>
  <c r="BQ65" i="47" s="1"/>
  <c r="DS86" i="47"/>
  <c r="DS87" i="47" s="1"/>
  <c r="DS84" i="47" s="1"/>
  <c r="DP75" i="47"/>
  <c r="DP74" i="47"/>
  <c r="DQ68" i="47" s="1"/>
  <c r="BQ64" i="47" l="1"/>
  <c r="BQ53" i="47" s="1"/>
  <c r="BQ49" i="47"/>
  <c r="BQ54" i="47" s="1"/>
  <c r="BQ23" i="47" s="1"/>
  <c r="BQ100" i="47" s="1"/>
  <c r="DQ71" i="47"/>
  <c r="DS89" i="47"/>
  <c r="DS88" i="47"/>
  <c r="DT82" i="47" s="1"/>
  <c r="BR58" i="47" l="1"/>
  <c r="BR47" i="47" s="1"/>
  <c r="DT85" i="47"/>
  <c r="DQ72" i="47"/>
  <c r="DQ73" i="47" s="1"/>
  <c r="DQ70" i="47" s="1"/>
  <c r="BR61" i="47" l="1"/>
  <c r="BR50" i="47" s="1"/>
  <c r="DQ75" i="47"/>
  <c r="DQ74" i="47"/>
  <c r="DR68" i="47" s="1"/>
  <c r="DT86" i="47"/>
  <c r="DT87" i="47" s="1"/>
  <c r="DT84" i="47" s="1"/>
  <c r="BR62" i="47" l="1"/>
  <c r="BR51" i="47" s="1"/>
  <c r="DT89" i="47"/>
  <c r="DT88" i="47"/>
  <c r="DU82" i="47" s="1"/>
  <c r="DR71" i="47"/>
  <c r="BR63" i="47" l="1"/>
  <c r="BR52" i="47" s="1"/>
  <c r="DR72" i="47"/>
  <c r="DR73" i="47" s="1"/>
  <c r="DR70" i="47" s="1"/>
  <c r="DU85" i="47"/>
  <c r="BR60" i="47" l="1"/>
  <c r="BR65" i="47" s="1"/>
  <c r="DU86" i="47"/>
  <c r="DU87" i="47" s="1"/>
  <c r="DU84" i="47" s="1"/>
  <c r="DR75" i="47"/>
  <c r="DR74" i="47"/>
  <c r="DS68" i="47" s="1"/>
  <c r="BR64" i="47" l="1"/>
  <c r="BR53" i="47" s="1"/>
  <c r="BR49" i="47"/>
  <c r="BR54" i="47" s="1"/>
  <c r="BR23" i="47" s="1"/>
  <c r="BR100" i="47" s="1"/>
  <c r="DU89" i="47"/>
  <c r="DU88" i="47"/>
  <c r="DV82" i="47" s="1"/>
  <c r="DS71" i="47"/>
  <c r="BS58" i="47" l="1"/>
  <c r="BS47" i="47" s="1"/>
  <c r="DS72" i="47"/>
  <c r="DS73" i="47" s="1"/>
  <c r="DS70" i="47" s="1"/>
  <c r="DV85" i="47"/>
  <c r="BS61" i="47" l="1"/>
  <c r="BS50" i="47" s="1"/>
  <c r="DV86" i="47"/>
  <c r="DV87" i="47" s="1"/>
  <c r="DV84" i="47" s="1"/>
  <c r="DS75" i="47"/>
  <c r="DS74" i="47"/>
  <c r="DT68" i="47" s="1"/>
  <c r="BS62" i="47" l="1"/>
  <c r="BS51" i="47" s="1"/>
  <c r="DT71" i="47"/>
  <c r="DV89" i="47"/>
  <c r="DV88" i="47"/>
  <c r="DW82" i="47" s="1"/>
  <c r="BS63" i="47" l="1"/>
  <c r="BS52" i="47" s="1"/>
  <c r="DW85" i="47"/>
  <c r="DT72" i="47"/>
  <c r="DT73" i="47" s="1"/>
  <c r="DT70" i="47" s="1"/>
  <c r="BS60" i="47" l="1"/>
  <c r="BS65" i="47" s="1"/>
  <c r="DT75" i="47"/>
  <c r="DT74" i="47"/>
  <c r="DU68" i="47" s="1"/>
  <c r="DW86" i="47"/>
  <c r="DW87" i="47" s="1"/>
  <c r="DW84" i="47" s="1"/>
  <c r="D85" i="47"/>
  <c r="BS49" i="47" l="1"/>
  <c r="BS54" i="47" s="1"/>
  <c r="BS23" i="47" s="1"/>
  <c r="BS100" i="47" s="1"/>
  <c r="BS64" i="47"/>
  <c r="BT58" i="47" s="1"/>
  <c r="BT47" i="47" s="1"/>
  <c r="DW89" i="47"/>
  <c r="D84" i="47"/>
  <c r="E90" i="47" s="1"/>
  <c r="DW88" i="47"/>
  <c r="DU71" i="47"/>
  <c r="BT61" i="47" l="1"/>
  <c r="BT62" i="47" s="1"/>
  <c r="BT51" i="47" s="1"/>
  <c r="BS53" i="47"/>
  <c r="DU72" i="47"/>
  <c r="DU73" i="47" s="1"/>
  <c r="DU70" i="47" s="1"/>
  <c r="BT50" i="47" l="1"/>
  <c r="BT63" i="47"/>
  <c r="DU75" i="47"/>
  <c r="DU74" i="47"/>
  <c r="DV68" i="47" s="1"/>
  <c r="DV71" i="47" l="1"/>
  <c r="BT52" i="47"/>
  <c r="BT60" i="47"/>
  <c r="BT65" i="47" l="1"/>
  <c r="BT49" i="47"/>
  <c r="BT54" i="47" s="1"/>
  <c r="BT23" i="47" s="1"/>
  <c r="BT100" i="47" s="1"/>
  <c r="BT64" i="47"/>
  <c r="DV72" i="47"/>
  <c r="DV73" i="47" s="1"/>
  <c r="DV70" i="47" s="1"/>
  <c r="DV75" i="47" l="1"/>
  <c r="DV74" i="47"/>
  <c r="DW68" i="47" s="1"/>
  <c r="BT53" i="47"/>
  <c r="BU58" i="47"/>
  <c r="BU47" i="47" l="1"/>
  <c r="BU61" i="47"/>
  <c r="DW71" i="47"/>
  <c r="DW72" i="47" l="1"/>
  <c r="DW73" i="47" s="1"/>
  <c r="DW70" i="47" s="1"/>
  <c r="BU62" i="47"/>
  <c r="BU51" i="47" s="1"/>
  <c r="BU50" i="47"/>
  <c r="BU63" i="47" l="1"/>
  <c r="BU60" i="47" s="1"/>
  <c r="DW75" i="47"/>
  <c r="DW74" i="47"/>
  <c r="BU52" i="47" l="1"/>
  <c r="BU65" i="47"/>
  <c r="BU49" i="47"/>
  <c r="BU54" i="47" s="1"/>
  <c r="BU23" i="47" s="1"/>
  <c r="BU100" i="47" s="1"/>
  <c r="BU64" i="47"/>
  <c r="BU53" i="47" l="1"/>
  <c r="BV58" i="47"/>
  <c r="BV47" i="47" l="1"/>
  <c r="BV61" i="47"/>
  <c r="BV62" i="47" l="1"/>
  <c r="BV51" i="47" s="1"/>
  <c r="BV50" i="47"/>
  <c r="BV63" i="47" l="1"/>
  <c r="BV52" i="47" s="1"/>
  <c r="BV60" i="47" l="1"/>
  <c r="BV65" i="47" s="1"/>
  <c r="BV64" i="47" l="1"/>
  <c r="BW58" i="47" s="1"/>
  <c r="BV49" i="47"/>
  <c r="BV54" i="47" s="1"/>
  <c r="BV23" i="47" s="1"/>
  <c r="BV100" i="47" s="1"/>
  <c r="BV53" i="47" l="1"/>
  <c r="BW47" i="47"/>
  <c r="BW61" i="47"/>
  <c r="BW50" i="47" l="1"/>
  <c r="BW62" i="47"/>
  <c r="BW51" i="47" s="1"/>
  <c r="BW63" i="47" l="1"/>
  <c r="BW52" i="47" s="1"/>
  <c r="BW60" i="47" l="1"/>
  <c r="BW65" i="47" s="1"/>
  <c r="BW64" i="47" l="1"/>
  <c r="BW53" i="47" s="1"/>
  <c r="BW49" i="47"/>
  <c r="BW54" i="47" s="1"/>
  <c r="BW23" i="47" s="1"/>
  <c r="BW100" i="47" s="1"/>
  <c r="BX58" i="47" l="1"/>
  <c r="BX47" i="47" s="1"/>
  <c r="BX61" i="47" l="1"/>
  <c r="BX50" i="47" s="1"/>
  <c r="BX62" i="47" l="1"/>
  <c r="BX51" i="47" s="1"/>
  <c r="BX63" i="47" l="1"/>
  <c r="BX52" i="47" s="1"/>
  <c r="BX60" i="47" l="1"/>
  <c r="BX65" i="47" s="1"/>
  <c r="BX49" i="47" l="1"/>
  <c r="BX54" i="47" s="1"/>
  <c r="BX23" i="47" s="1"/>
  <c r="BX100" i="47" s="1"/>
  <c r="BX64" i="47"/>
  <c r="BX53" i="47" l="1"/>
  <c r="BY58" i="47"/>
  <c r="BY47" i="47" l="1"/>
  <c r="BY61" i="47"/>
  <c r="BY62" i="47" l="1"/>
  <c r="BY50" i="47"/>
  <c r="BY51" i="47" l="1"/>
  <c r="BY63" i="47"/>
  <c r="BY52" i="47" l="1"/>
  <c r="BY60" i="47"/>
  <c r="BY65" i="47" l="1"/>
  <c r="BY64" i="47"/>
  <c r="BY49" i="47"/>
  <c r="BY54" i="47" s="1"/>
  <c r="BY23" i="47" s="1"/>
  <c r="BY100" i="47" s="1"/>
  <c r="BZ58" i="47" l="1"/>
  <c r="BY53" i="47"/>
  <c r="BZ47" i="47" l="1"/>
  <c r="BZ61" i="47"/>
  <c r="BZ50" i="47" l="1"/>
  <c r="BZ62" i="47"/>
  <c r="BZ51" i="47" s="1"/>
  <c r="BZ63" i="47" l="1"/>
  <c r="BZ60" i="47" s="1"/>
  <c r="BZ52" i="47" l="1"/>
  <c r="BZ65" i="47"/>
  <c r="BZ64" i="47"/>
  <c r="BZ49" i="47"/>
  <c r="BZ54" i="47" s="1"/>
  <c r="BZ23" i="47" s="1"/>
  <c r="BZ100" i="47" s="1"/>
  <c r="BZ53" i="47" l="1"/>
  <c r="CA58" i="47"/>
  <c r="CA47" i="47" l="1"/>
  <c r="CA61" i="47"/>
  <c r="CA50" i="47" l="1"/>
  <c r="CA62" i="47"/>
  <c r="CA51" i="47" l="1"/>
  <c r="CA63" i="47"/>
  <c r="CA52" i="47" l="1"/>
  <c r="CA60" i="47"/>
  <c r="CA65" i="47" l="1"/>
  <c r="CA64" i="47"/>
  <c r="CA49" i="47"/>
  <c r="CA54" i="47" s="1"/>
  <c r="CA23" i="47" s="1"/>
  <c r="CA100" i="47" s="1"/>
  <c r="CA53" i="47" l="1"/>
  <c r="CB58" i="47"/>
  <c r="CB47" i="47" l="1"/>
  <c r="CB61" i="47"/>
  <c r="CB50" i="47" l="1"/>
  <c r="CB62" i="47"/>
  <c r="CB51" i="47" l="1"/>
  <c r="CB63" i="47"/>
  <c r="CB52" i="47" l="1"/>
  <c r="CB60" i="47"/>
  <c r="CB65" i="47" l="1"/>
  <c r="CB49" i="47"/>
  <c r="CB54" i="47" s="1"/>
  <c r="CB23" i="47" s="1"/>
  <c r="CB100" i="47" s="1"/>
  <c r="CB64" i="47"/>
  <c r="CB53" i="47" l="1"/>
  <c r="CC58" i="47"/>
  <c r="CC47" i="47" l="1"/>
  <c r="CC61" i="47"/>
  <c r="CC62" i="47" l="1"/>
  <c r="CC51" i="47" s="1"/>
  <c r="CC50" i="47"/>
  <c r="CC63" i="47" l="1"/>
  <c r="CC52" i="47" s="1"/>
  <c r="CC60" i="47" l="1"/>
  <c r="CC65" i="47" s="1"/>
  <c r="CC64" i="47" l="1"/>
  <c r="CC53" i="47" s="1"/>
  <c r="CC49" i="47"/>
  <c r="CC54" i="47" s="1"/>
  <c r="CC23" i="47" s="1"/>
  <c r="CC100" i="47" s="1"/>
  <c r="CD58" i="47" l="1"/>
  <c r="CD61" i="47" s="1"/>
  <c r="CD47" i="47" l="1"/>
  <c r="CD62" i="47"/>
  <c r="CD51" i="47" s="1"/>
  <c r="CD50" i="47"/>
  <c r="CD63" i="47" l="1"/>
  <c r="CD52" i="47" s="1"/>
  <c r="CD60" i="47" l="1"/>
  <c r="CD65" i="47" s="1"/>
  <c r="CD49" i="47" l="1"/>
  <c r="CD54" i="47" s="1"/>
  <c r="CD23" i="47" s="1"/>
  <c r="CD100" i="47" s="1"/>
  <c r="CD64" i="47"/>
  <c r="CD53" i="47" s="1"/>
  <c r="CE58" i="47" l="1"/>
  <c r="CE47" i="47" s="1"/>
  <c r="CE61" i="47" l="1"/>
  <c r="CE50" i="47" s="1"/>
  <c r="CE62" i="47" l="1"/>
  <c r="CE51" i="47" s="1"/>
  <c r="CE63" i="47" l="1"/>
  <c r="CE52" i="47" s="1"/>
  <c r="CE60" i="47" l="1"/>
  <c r="CE65" i="47" s="1"/>
  <c r="CE49" i="47" l="1"/>
  <c r="CE54" i="47" s="1"/>
  <c r="CE23" i="47" s="1"/>
  <c r="CE100" i="47" s="1"/>
  <c r="CE64" i="47"/>
  <c r="CE53" i="47" s="1"/>
  <c r="CF58" i="47" l="1"/>
  <c r="CF47" i="47" s="1"/>
  <c r="CF61" i="47" l="1"/>
  <c r="CF50" i="47" s="1"/>
  <c r="CF62" i="47" l="1"/>
  <c r="CF51" i="47" s="1"/>
  <c r="CF63" i="47" l="1"/>
  <c r="CF52" i="47" s="1"/>
  <c r="CF60" i="47" l="1"/>
  <c r="CF49" i="47" s="1"/>
  <c r="CF54" i="47" s="1"/>
  <c r="CF23" i="47" s="1"/>
  <c r="CF100" i="47" s="1"/>
  <c r="CF65" i="47" l="1"/>
  <c r="CF64" i="47"/>
  <c r="CG58" i="47" s="1"/>
  <c r="CG47" i="47" s="1"/>
  <c r="CG61" i="47" l="1"/>
  <c r="CG50" i="47" s="1"/>
  <c r="CF53" i="47"/>
  <c r="CG62" i="47" l="1"/>
  <c r="CG51" i="47" s="1"/>
  <c r="CG63" i="47" l="1"/>
  <c r="CG52" i="47" s="1"/>
  <c r="CG60" i="47" l="1"/>
  <c r="CG65" i="47" s="1"/>
  <c r="CG64" i="47" l="1"/>
  <c r="CG53" i="47" s="1"/>
  <c r="CG49" i="47"/>
  <c r="CG54" i="47" s="1"/>
  <c r="CG23" i="47" s="1"/>
  <c r="CG100" i="47" s="1"/>
  <c r="CH58" i="47" l="1"/>
  <c r="CH47" i="47" s="1"/>
  <c r="CH61" i="47" l="1"/>
  <c r="CH50" i="47" s="1"/>
  <c r="CH62" i="47" l="1"/>
  <c r="CH51" i="47" s="1"/>
  <c r="CH63" i="47" l="1"/>
  <c r="CH52" i="47" s="1"/>
  <c r="CH60" i="47" l="1"/>
  <c r="CH65" i="47" s="1"/>
  <c r="CH49" i="47" l="1"/>
  <c r="CH54" i="47" s="1"/>
  <c r="CH23" i="47" s="1"/>
  <c r="CH100" i="47" s="1"/>
  <c r="CH64" i="47"/>
  <c r="CH53" i="47" l="1"/>
  <c r="CI58" i="47"/>
  <c r="CI61" i="47" l="1"/>
  <c r="CI47" i="47"/>
  <c r="CI50" i="47" l="1"/>
  <c r="CI62" i="47"/>
  <c r="CI51" i="47" s="1"/>
  <c r="CI63" i="47" l="1"/>
  <c r="CI52" i="47" s="1"/>
  <c r="CI60" i="47" l="1"/>
  <c r="CI49" i="47" s="1"/>
  <c r="CI54" i="47" s="1"/>
  <c r="CI23" i="47" s="1"/>
  <c r="CI100" i="47" s="1"/>
  <c r="CI64" i="47" l="1"/>
  <c r="CI53" i="47" s="1"/>
  <c r="CI65" i="47"/>
  <c r="CJ58" i="47" l="1"/>
  <c r="CJ47" i="47" s="1"/>
  <c r="CJ61" i="47" l="1"/>
  <c r="CJ50" i="47" s="1"/>
  <c r="CJ62" i="47" l="1"/>
  <c r="CJ51" i="47" s="1"/>
  <c r="CJ63" i="47" l="1"/>
  <c r="CJ60" i="47" s="1"/>
  <c r="CJ52" i="47" l="1"/>
  <c r="CJ65" i="47"/>
  <c r="CJ64" i="47"/>
  <c r="CJ49" i="47"/>
  <c r="CJ54" i="47" s="1"/>
  <c r="CJ23" i="47" s="1"/>
  <c r="CJ100" i="47" s="1"/>
  <c r="CJ53" i="47" l="1"/>
  <c r="CK58" i="47"/>
  <c r="CK47" i="47" l="1"/>
  <c r="CK61" i="47"/>
  <c r="CK62" i="47" l="1"/>
  <c r="CK50" i="47"/>
  <c r="CK51" i="47" l="1"/>
  <c r="CK63" i="47"/>
  <c r="CK52" i="47" l="1"/>
  <c r="CK60" i="47"/>
  <c r="CK49" i="47" l="1"/>
  <c r="CK54" i="47" s="1"/>
  <c r="CK23" i="47" s="1"/>
  <c r="CK100" i="47" s="1"/>
  <c r="CK65" i="47"/>
  <c r="CK64" i="47"/>
  <c r="CL58" i="47" l="1"/>
  <c r="CK53" i="47"/>
  <c r="CL61" i="47" l="1"/>
  <c r="CL47" i="47"/>
  <c r="CL62" i="47" l="1"/>
  <c r="CL50" i="47"/>
  <c r="CL51" i="47" l="1"/>
  <c r="CL63" i="47"/>
  <c r="CL52" i="47" l="1"/>
  <c r="CL60" i="47"/>
  <c r="CL65" i="47" l="1"/>
  <c r="CL49" i="47"/>
  <c r="CL54" i="47" s="1"/>
  <c r="CL23" i="47" s="1"/>
  <c r="CL100" i="47" s="1"/>
  <c r="CL64" i="47"/>
  <c r="CL53" i="47" l="1"/>
  <c r="CM58" i="47"/>
  <c r="CM47" i="47" l="1"/>
  <c r="CM61" i="47"/>
  <c r="CM62" i="47" l="1"/>
  <c r="CM50" i="47"/>
  <c r="CM51" i="47" l="1"/>
  <c r="CM63" i="47"/>
  <c r="CM52" i="47" l="1"/>
  <c r="CM60" i="47"/>
  <c r="CM65" i="47" l="1"/>
  <c r="CM49" i="47"/>
  <c r="CM54" i="47" s="1"/>
  <c r="CM23" i="47" s="1"/>
  <c r="CM100" i="47" s="1"/>
  <c r="CM64" i="47"/>
  <c r="CN58" i="47" l="1"/>
  <c r="CM53" i="47"/>
  <c r="CN47" i="47" l="1"/>
  <c r="CN61" i="47"/>
  <c r="CN62" i="47" l="1"/>
  <c r="CN51" i="47" s="1"/>
  <c r="CN50" i="47"/>
  <c r="CN63" i="47" l="1"/>
  <c r="CN60" i="47" s="1"/>
  <c r="CN52" i="47" l="1"/>
  <c r="CN64" i="47"/>
  <c r="CN65" i="47"/>
  <c r="CN49" i="47"/>
  <c r="CN54" i="47" s="1"/>
  <c r="CN23" i="47" s="1"/>
  <c r="CN100" i="47" s="1"/>
  <c r="CO58" i="47" l="1"/>
  <c r="CN53" i="47"/>
  <c r="CO47" i="47" l="1"/>
  <c r="CO61" i="47"/>
  <c r="CO62" i="47" l="1"/>
  <c r="CO51" i="47" s="1"/>
  <c r="CO50" i="47"/>
  <c r="CO63" i="47" l="1"/>
  <c r="CO52" i="47" s="1"/>
  <c r="CO60" i="47" l="1"/>
  <c r="CO65" i="47" s="1"/>
  <c r="CO64" i="47" l="1"/>
  <c r="CO53" i="47" s="1"/>
  <c r="CO49" i="47"/>
  <c r="CO54" i="47" s="1"/>
  <c r="CO23" i="47" s="1"/>
  <c r="CO100" i="47" s="1"/>
  <c r="CP58" i="47" l="1"/>
  <c r="CP61" i="47" s="1"/>
  <c r="CP47" i="47" l="1"/>
  <c r="CP50" i="47"/>
  <c r="CP62" i="47"/>
  <c r="CP51" i="47" s="1"/>
  <c r="CP63" i="47" l="1"/>
  <c r="CP52" i="47" s="1"/>
  <c r="CP60" i="47" l="1"/>
  <c r="CP49" i="47" s="1"/>
  <c r="CP54" i="47" s="1"/>
  <c r="CP23" i="47" s="1"/>
  <c r="CP100" i="47" s="1"/>
  <c r="CP65" i="47" l="1"/>
  <c r="CP64" i="47"/>
  <c r="CQ58" i="47" s="1"/>
  <c r="CP53" i="47" l="1"/>
  <c r="CQ47" i="47"/>
  <c r="CQ61" i="47"/>
  <c r="CQ62" i="47" l="1"/>
  <c r="CQ50" i="47"/>
  <c r="CQ51" i="47" l="1"/>
  <c r="CQ63" i="47"/>
  <c r="CQ60" i="47" l="1"/>
  <c r="CQ52" i="47"/>
  <c r="CQ49" i="47" l="1"/>
  <c r="CQ54" i="47" s="1"/>
  <c r="CQ23" i="47" s="1"/>
  <c r="CQ100" i="47" s="1"/>
  <c r="CQ65" i="47"/>
  <c r="CQ64" i="47"/>
  <c r="CQ53" i="47" l="1"/>
  <c r="CR58" i="47"/>
  <c r="CR47" i="47" l="1"/>
  <c r="CR61" i="47"/>
  <c r="CR50" i="47" l="1"/>
  <c r="CR62" i="47"/>
  <c r="CR51" i="47" s="1"/>
  <c r="CR63" i="47" l="1"/>
  <c r="CR52" i="47" s="1"/>
  <c r="CR60" i="47" l="1"/>
  <c r="CR65" i="47" s="1"/>
  <c r="CR64" i="47" l="1"/>
  <c r="CR53" i="47" s="1"/>
  <c r="CR49" i="47"/>
  <c r="CR54" i="47" s="1"/>
  <c r="CR23" i="47" s="1"/>
  <c r="CR100" i="47" s="1"/>
  <c r="CS58" i="47" l="1"/>
  <c r="CS47" i="47" s="1"/>
  <c r="CS61" i="47" l="1"/>
  <c r="CS62" i="47" s="1"/>
  <c r="CS50" i="47" l="1"/>
  <c r="CS51" i="47"/>
  <c r="CS63" i="47"/>
  <c r="CS52" i="47" l="1"/>
  <c r="CS60" i="47"/>
  <c r="CS65" i="47" l="1"/>
  <c r="CS64" i="47"/>
  <c r="CS49" i="47"/>
  <c r="CS54" i="47" s="1"/>
  <c r="CS23" i="47" s="1"/>
  <c r="CS100" i="47" s="1"/>
  <c r="CS53" i="47" l="1"/>
  <c r="CT58" i="47"/>
  <c r="CT47" i="47" l="1"/>
  <c r="CT61" i="47"/>
  <c r="CT50" i="47" l="1"/>
  <c r="CT62" i="47"/>
  <c r="CT51" i="47" l="1"/>
  <c r="CT63" i="47"/>
  <c r="CT52" i="47" l="1"/>
  <c r="CT60" i="47"/>
  <c r="CT64" i="47" l="1"/>
  <c r="CT65" i="47"/>
  <c r="CT49" i="47"/>
  <c r="CT54" i="47" s="1"/>
  <c r="CT23" i="47" s="1"/>
  <c r="CT100" i="47" s="1"/>
  <c r="CU58" i="47" l="1"/>
  <c r="CT53" i="47"/>
  <c r="CU61" i="47" l="1"/>
  <c r="CU47" i="47"/>
  <c r="CU50" i="47" l="1"/>
  <c r="CU62" i="47"/>
  <c r="CU51" i="47" s="1"/>
  <c r="CU63" i="47" l="1"/>
  <c r="CU52" i="47" s="1"/>
  <c r="CU60" i="47" l="1"/>
  <c r="CU65" i="47" s="1"/>
  <c r="CU49" i="47" l="1"/>
  <c r="CU54" i="47" s="1"/>
  <c r="CU23" i="47" s="1"/>
  <c r="CU100" i="47" s="1"/>
  <c r="CU64" i="47"/>
  <c r="CU53" i="47" s="1"/>
  <c r="CV58" i="47" l="1"/>
  <c r="CV47" i="47" s="1"/>
  <c r="CV61" i="47" l="1"/>
  <c r="CV50" i="47" s="1"/>
  <c r="CV62" i="47" l="1"/>
  <c r="CV51" i="47" s="1"/>
  <c r="CV63" i="47" l="1"/>
  <c r="CV52" i="47" s="1"/>
  <c r="CV60" i="47" l="1"/>
  <c r="CV49" i="47" s="1"/>
  <c r="CV54" i="47" s="1"/>
  <c r="CV23" i="47" s="1"/>
  <c r="CV100" i="47" s="1"/>
  <c r="CV65" i="47" l="1"/>
  <c r="CV64" i="47"/>
  <c r="CV53" i="47" s="1"/>
  <c r="CW58" i="47" l="1"/>
  <c r="CW47" i="47" s="1"/>
  <c r="CW61" i="47" l="1"/>
  <c r="CW62" i="47" s="1"/>
  <c r="CW51" i="47" s="1"/>
  <c r="CW63" i="47" l="1"/>
  <c r="CW60" i="47" s="1"/>
  <c r="CW49" i="47" s="1"/>
  <c r="CW50" i="47"/>
  <c r="CW52" i="47" l="1"/>
  <c r="CW54" i="47"/>
  <c r="CW23" i="47" s="1"/>
  <c r="CW100" i="47" s="1"/>
  <c r="CW65" i="47"/>
  <c r="CW64" i="47"/>
  <c r="CW53" i="47" s="1"/>
  <c r="CX58" i="47" l="1"/>
  <c r="CX47" i="47" s="1"/>
  <c r="CX61" i="47" l="1"/>
  <c r="CX62" i="47" s="1"/>
  <c r="CX51" i="47" s="1"/>
  <c r="CX50" i="47" l="1"/>
  <c r="CX63" i="47"/>
  <c r="CX52" i="47" s="1"/>
  <c r="CX60" i="47" l="1"/>
  <c r="CX49" i="47" s="1"/>
  <c r="CX54" i="47" s="1"/>
  <c r="CX23" i="47" s="1"/>
  <c r="CX100" i="47" s="1"/>
  <c r="CX65" i="47" l="1"/>
  <c r="CX64" i="47"/>
  <c r="CX53" i="47" s="1"/>
  <c r="CY58" i="47" l="1"/>
  <c r="CY47" i="47" s="1"/>
  <c r="CY61" i="47" l="1"/>
  <c r="CY50" i="47" s="1"/>
  <c r="CY62" i="47" l="1"/>
  <c r="CY51" i="47" s="1"/>
  <c r="CY63" i="47" l="1"/>
  <c r="CY52" i="47" s="1"/>
  <c r="CY60" i="47" l="1"/>
  <c r="CY49" i="47" s="1"/>
  <c r="CY54" i="47" s="1"/>
  <c r="CY23" i="47" s="1"/>
  <c r="CY100" i="47" s="1"/>
  <c r="CY64" i="47" l="1"/>
  <c r="CZ58" i="47" s="1"/>
  <c r="CZ61" i="47" s="1"/>
  <c r="CY65" i="47"/>
  <c r="CY53" i="47" l="1"/>
  <c r="CZ47" i="47"/>
  <c r="CZ62" i="47"/>
  <c r="CZ51" i="47" s="1"/>
  <c r="CZ50" i="47"/>
  <c r="CZ63" i="47" l="1"/>
  <c r="CZ60" i="47" s="1"/>
  <c r="CZ52" i="47" l="1"/>
  <c r="CZ65" i="47"/>
  <c r="CZ49" i="47"/>
  <c r="CZ54" i="47" s="1"/>
  <c r="CZ23" i="47" s="1"/>
  <c r="CZ100" i="47" s="1"/>
  <c r="CZ64" i="47"/>
  <c r="CZ53" i="47" l="1"/>
  <c r="DA58" i="47"/>
  <c r="DA61" i="47" l="1"/>
  <c r="DA47" i="47"/>
  <c r="DA62" i="47" l="1"/>
  <c r="DA51" i="47" s="1"/>
  <c r="DA50" i="47"/>
  <c r="DA63" i="47" l="1"/>
  <c r="DA52" i="47" s="1"/>
  <c r="DA60" i="47" l="1"/>
  <c r="DA65" i="47" s="1"/>
  <c r="DA64" i="47" l="1"/>
  <c r="DA53" i="47" s="1"/>
  <c r="DA49" i="47"/>
  <c r="DA54" i="47" s="1"/>
  <c r="DA23" i="47" s="1"/>
  <c r="DA100" i="47" s="1"/>
  <c r="DB58" i="47" l="1"/>
  <c r="DB47" i="47" s="1"/>
  <c r="DB61" i="47" l="1"/>
  <c r="DB62" i="47" s="1"/>
  <c r="DB50" i="47" l="1"/>
  <c r="DB51" i="47"/>
  <c r="DB63" i="47"/>
  <c r="DB52" i="47" l="1"/>
  <c r="DB60" i="47"/>
  <c r="DB64" i="47" l="1"/>
  <c r="DB49" i="47"/>
  <c r="DB54" i="47" s="1"/>
  <c r="DB23" i="47" s="1"/>
  <c r="DB100" i="47" s="1"/>
  <c r="DB65" i="47"/>
  <c r="DC58" i="47" l="1"/>
  <c r="DB53" i="47"/>
  <c r="DC47" i="47" l="1"/>
  <c r="DC61" i="47"/>
  <c r="DC50" i="47" l="1"/>
  <c r="DC62" i="47"/>
  <c r="DC51" i="47" s="1"/>
  <c r="DC63" i="47" l="1"/>
  <c r="DC52" i="47" s="1"/>
  <c r="DC60" i="47" l="1"/>
  <c r="DC65" i="47" s="1"/>
  <c r="DC64" i="47" l="1"/>
  <c r="DC53" i="47" s="1"/>
  <c r="DC49" i="47"/>
  <c r="DC54" i="47" s="1"/>
  <c r="DC23" i="47" s="1"/>
  <c r="DC100" i="47" s="1"/>
  <c r="DD58" i="47" l="1"/>
  <c r="DD61" i="47" s="1"/>
  <c r="DD47" i="47" l="1"/>
  <c r="DD62" i="47"/>
  <c r="DD51" i="47" s="1"/>
  <c r="DD50" i="47"/>
  <c r="DD63" i="47" l="1"/>
  <c r="DD60" i="47" s="1"/>
  <c r="DD52" i="47" l="1"/>
  <c r="DD64" i="47"/>
  <c r="DD65" i="47"/>
  <c r="DD49" i="47"/>
  <c r="DD54" i="47" s="1"/>
  <c r="DD23" i="47" s="1"/>
  <c r="DD100" i="47" s="1"/>
  <c r="DE58" i="47" l="1"/>
  <c r="DD53" i="47"/>
  <c r="DE47" i="47" l="1"/>
  <c r="DE61" i="47"/>
  <c r="DE50" i="47" l="1"/>
  <c r="DE62" i="47"/>
  <c r="DE51" i="47" s="1"/>
  <c r="DE63" i="47" l="1"/>
  <c r="DE52" i="47" s="1"/>
  <c r="DE60" i="47" l="1"/>
  <c r="DE49" i="47" s="1"/>
  <c r="DE54" i="47" s="1"/>
  <c r="DE23" i="47" s="1"/>
  <c r="DE100" i="47" s="1"/>
  <c r="DE64" i="47" l="1"/>
  <c r="DE53" i="47" s="1"/>
  <c r="DE65" i="47"/>
  <c r="DF58" i="47" l="1"/>
  <c r="DF61" i="47" s="1"/>
  <c r="DF47" i="47" l="1"/>
  <c r="DF50" i="47"/>
  <c r="DF62" i="47"/>
  <c r="DF51" i="47" s="1"/>
  <c r="DF63" i="47" l="1"/>
  <c r="DF52" i="47" s="1"/>
  <c r="DF60" i="47" l="1"/>
  <c r="DF65" i="47" s="1"/>
  <c r="DF49" i="47" l="1"/>
  <c r="DF54" i="47" s="1"/>
  <c r="DF23" i="47" s="1"/>
  <c r="DF100" i="47" s="1"/>
  <c r="DF64" i="47"/>
  <c r="DF53" i="47" s="1"/>
  <c r="DG58" i="47" l="1"/>
  <c r="DG61" i="47" s="1"/>
  <c r="DG47" i="47" l="1"/>
  <c r="DG50" i="47"/>
  <c r="DG62" i="47"/>
  <c r="DG51" i="47" s="1"/>
  <c r="DG63" i="47" l="1"/>
  <c r="DG52" i="47" s="1"/>
  <c r="DG60" i="47" l="1"/>
  <c r="DG49" i="47" s="1"/>
  <c r="DG54" i="47" s="1"/>
  <c r="DG23" i="47" s="1"/>
  <c r="DG100" i="47" s="1"/>
  <c r="DG65" i="47" l="1"/>
  <c r="DG64" i="47"/>
  <c r="DG53" i="47" s="1"/>
  <c r="DH58" i="47" l="1"/>
  <c r="DH61" i="47" s="1"/>
  <c r="DH47" i="47" l="1"/>
  <c r="DH62" i="47"/>
  <c r="DH50" i="47"/>
  <c r="DH51" i="47" l="1"/>
  <c r="DH63" i="47"/>
  <c r="DH52" i="47" l="1"/>
  <c r="DH60" i="47"/>
  <c r="DH49" i="47" l="1"/>
  <c r="DH54" i="47" s="1"/>
  <c r="DH23" i="47" s="1"/>
  <c r="DH100" i="47" s="1"/>
  <c r="DH64" i="47"/>
  <c r="DH65" i="47"/>
  <c r="DI58" i="47" l="1"/>
  <c r="DH53" i="47"/>
  <c r="DI61" i="47" l="1"/>
  <c r="DI47" i="47"/>
  <c r="DI62" i="47" l="1"/>
  <c r="DI51" i="47" s="1"/>
  <c r="DI50" i="47"/>
  <c r="DI63" i="47" l="1"/>
  <c r="DI52" i="47" s="1"/>
  <c r="DI60" i="47" l="1"/>
  <c r="DI49" i="47" s="1"/>
  <c r="DI54" i="47" s="1"/>
  <c r="DI23" i="47" s="1"/>
  <c r="DI100" i="47" s="1"/>
  <c r="DI64" i="47" l="1"/>
  <c r="DI53" i="47" s="1"/>
  <c r="DI65" i="47"/>
  <c r="DJ58" i="47" l="1"/>
  <c r="DJ47" i="47" s="1"/>
  <c r="DJ61" i="47" l="1"/>
  <c r="DJ62" i="47" s="1"/>
  <c r="DJ51" i="47" s="1"/>
  <c r="DJ50" i="47" l="1"/>
  <c r="DJ63" i="47"/>
  <c r="DJ52" i="47" s="1"/>
  <c r="DJ60" i="47" l="1"/>
  <c r="DJ65" i="47" s="1"/>
  <c r="DJ49" i="47" l="1"/>
  <c r="DJ54" i="47" s="1"/>
  <c r="DJ23" i="47" s="1"/>
  <c r="DJ100" i="47" s="1"/>
  <c r="DJ64" i="47"/>
  <c r="DK58" i="47" s="1"/>
  <c r="DJ53" i="47" l="1"/>
  <c r="DK47" i="47"/>
  <c r="DK61" i="47"/>
  <c r="DK50" i="47" l="1"/>
  <c r="DK62" i="47"/>
  <c r="DK51" i="47" s="1"/>
  <c r="DK63" i="47" l="1"/>
  <c r="DK52" i="47" s="1"/>
  <c r="DK60" i="47" l="1"/>
  <c r="DK65" i="47" s="1"/>
  <c r="DK64" i="47" l="1"/>
  <c r="DL58" i="47" s="1"/>
  <c r="DK49" i="47"/>
  <c r="DK54" i="47" s="1"/>
  <c r="DK23" i="47" s="1"/>
  <c r="DK100" i="47" s="1"/>
  <c r="DK53" i="47" l="1"/>
  <c r="DL61" i="47"/>
  <c r="DL47" i="47"/>
  <c r="DL50" i="47" l="1"/>
  <c r="DL62" i="47"/>
  <c r="DL51" i="47" s="1"/>
  <c r="DL63" i="47" l="1"/>
  <c r="DL60" i="47" s="1"/>
  <c r="DL52" i="47" l="1"/>
  <c r="DL65" i="47"/>
  <c r="DL49" i="47"/>
  <c r="DL54" i="47" s="1"/>
  <c r="DL23" i="47" s="1"/>
  <c r="DL100" i="47" s="1"/>
  <c r="DL64" i="47"/>
  <c r="DL53" i="47" l="1"/>
  <c r="DM58" i="47"/>
  <c r="DM61" i="47" l="1"/>
  <c r="DM47" i="47"/>
  <c r="DM50" i="47" l="1"/>
  <c r="DM62" i="47"/>
  <c r="DM51" i="47" s="1"/>
  <c r="DM63" i="47" l="1"/>
  <c r="DM52" i="47" s="1"/>
  <c r="DM60" i="47" l="1"/>
  <c r="DM65" i="47" s="1"/>
  <c r="DM64" i="47" l="1"/>
  <c r="DN58" i="47" s="1"/>
  <c r="DM49" i="47"/>
  <c r="DM54" i="47" s="1"/>
  <c r="DM23" i="47" s="1"/>
  <c r="DM100" i="47" s="1"/>
  <c r="DM53" i="47" l="1"/>
  <c r="DN61" i="47"/>
  <c r="DN47" i="47"/>
  <c r="DN62" i="47" l="1"/>
  <c r="DN51" i="47" s="1"/>
  <c r="DN50" i="47"/>
  <c r="DN63" i="47" l="1"/>
  <c r="DN52" i="47" s="1"/>
  <c r="DN60" i="47" l="1"/>
  <c r="DN49" i="47" s="1"/>
  <c r="DN54" i="47" s="1"/>
  <c r="DN23" i="47" s="1"/>
  <c r="DN100" i="47" s="1"/>
  <c r="DN64" i="47" l="1"/>
  <c r="DO58" i="47" s="1"/>
  <c r="DN65" i="47"/>
  <c r="DN53" i="47" l="1"/>
  <c r="DO47" i="47"/>
  <c r="DO61" i="47"/>
  <c r="DO50" i="47" l="1"/>
  <c r="DO62" i="47"/>
  <c r="DO51" i="47" s="1"/>
  <c r="DO63" i="47" l="1"/>
  <c r="DO60" i="47" s="1"/>
  <c r="DO52" i="47" l="1"/>
  <c r="DO49" i="47"/>
  <c r="DO54" i="47" s="1"/>
  <c r="DO23" i="47" s="1"/>
  <c r="DO100" i="47" s="1"/>
  <c r="DO65" i="47"/>
  <c r="DO64" i="47"/>
  <c r="DO53" i="47" l="1"/>
  <c r="DP58" i="47"/>
  <c r="DP61" i="47" l="1"/>
  <c r="DP47" i="47"/>
  <c r="DP50" i="47" l="1"/>
  <c r="DP62" i="47"/>
  <c r="DP51" i="47" l="1"/>
  <c r="DP63" i="47"/>
  <c r="DP60" i="47" l="1"/>
  <c r="DP52" i="47"/>
  <c r="DP49" i="47" l="1"/>
  <c r="DP54" i="47" s="1"/>
  <c r="DP23" i="47" s="1"/>
  <c r="DP100" i="47" s="1"/>
  <c r="DP64" i="47"/>
  <c r="DP65" i="47"/>
  <c r="DQ58" i="47" l="1"/>
  <c r="DP53" i="47"/>
  <c r="DQ47" i="47" l="1"/>
  <c r="DQ61" i="47"/>
  <c r="DQ50" i="47" l="1"/>
  <c r="DQ62" i="47"/>
  <c r="DQ51" i="47" s="1"/>
  <c r="DQ63" i="47" l="1"/>
  <c r="DQ60" i="47" s="1"/>
  <c r="DQ52" i="47" l="1"/>
  <c r="DQ65" i="47"/>
  <c r="DQ64" i="47"/>
  <c r="DQ49" i="47"/>
  <c r="DQ54" i="47" s="1"/>
  <c r="DQ23" i="47" s="1"/>
  <c r="DQ100" i="47" s="1"/>
  <c r="DR58" i="47" l="1"/>
  <c r="DQ53" i="47"/>
  <c r="DR47" i="47" l="1"/>
  <c r="DR61" i="47"/>
  <c r="DR62" i="47" l="1"/>
  <c r="DR51" i="47" s="1"/>
  <c r="DR50" i="47"/>
  <c r="DR63" i="47" l="1"/>
  <c r="DR52" i="47" s="1"/>
  <c r="DR60" i="47" l="1"/>
  <c r="DR65" i="47" s="1"/>
  <c r="DR49" i="47" l="1"/>
  <c r="DR54" i="47" s="1"/>
  <c r="DR23" i="47" s="1"/>
  <c r="DR100" i="47" s="1"/>
  <c r="DR64" i="47"/>
  <c r="DR53" i="47" s="1"/>
  <c r="DS58" i="47" l="1"/>
  <c r="DS47" i="47" s="1"/>
  <c r="DS61" i="47" l="1"/>
  <c r="DS62" i="47" s="1"/>
  <c r="DS50" i="47" l="1"/>
  <c r="DS51" i="47"/>
  <c r="DS63" i="47"/>
  <c r="DS52" i="47" l="1"/>
  <c r="DS60" i="47"/>
  <c r="DS65" i="47" l="1"/>
  <c r="DS49" i="47"/>
  <c r="DS54" i="47" s="1"/>
  <c r="DS23" i="47" s="1"/>
  <c r="DS100" i="47" s="1"/>
  <c r="DS64" i="47"/>
  <c r="DT58" i="47" l="1"/>
  <c r="DS53" i="47"/>
  <c r="DT61" i="47" l="1"/>
  <c r="DT47" i="47"/>
  <c r="DT50" i="47" l="1"/>
  <c r="DT62" i="47"/>
  <c r="DT51" i="47" s="1"/>
  <c r="DT63" i="47" l="1"/>
  <c r="DT60" i="47" s="1"/>
  <c r="DT52" i="47" l="1"/>
  <c r="DT65" i="47"/>
  <c r="DT64" i="47"/>
  <c r="DT49" i="47"/>
  <c r="DT54" i="47" s="1"/>
  <c r="DT23" i="47" s="1"/>
  <c r="DT100" i="47" s="1"/>
  <c r="DT53" i="47" l="1"/>
  <c r="DU58" i="47"/>
  <c r="DU61" i="47" l="1"/>
  <c r="DU47" i="47"/>
  <c r="DU50" i="47" l="1"/>
  <c r="DU62" i="47"/>
  <c r="DU51" i="47" s="1"/>
  <c r="DU63" i="47" l="1"/>
  <c r="DU52" i="47" s="1"/>
  <c r="DU60" i="47" l="1"/>
  <c r="DU49" i="47" s="1"/>
  <c r="DU54" i="47" s="1"/>
  <c r="DU23" i="47" s="1"/>
  <c r="DU100" i="47" s="1"/>
  <c r="DU64" i="47" l="1"/>
  <c r="DU53" i="47" s="1"/>
  <c r="DU65" i="47"/>
  <c r="DV58" i="47" l="1"/>
  <c r="DV61" i="47" s="1"/>
  <c r="DV47" i="47" l="1"/>
  <c r="DV50" i="47"/>
  <c r="DV62" i="47"/>
  <c r="DV51" i="47" s="1"/>
  <c r="DV63" i="47" l="1"/>
  <c r="DV52" i="47" s="1"/>
  <c r="DV60" i="47" l="1"/>
  <c r="DV64" i="47" s="1"/>
  <c r="DV49" i="47" l="1"/>
  <c r="DV54" i="47" s="1"/>
  <c r="DV23" i="47" s="1"/>
  <c r="DV100" i="47" s="1"/>
  <c r="DV65" i="47"/>
  <c r="DW58" i="47"/>
  <c r="DV53" i="47"/>
  <c r="DW47" i="47" l="1"/>
  <c r="DW61" i="47"/>
  <c r="DW62" i="47" l="1"/>
  <c r="DW51" i="47" s="1"/>
  <c r="D51" i="47" s="1"/>
  <c r="DW50" i="47"/>
  <c r="D50" i="47" s="1"/>
  <c r="DW63" i="47" l="1"/>
  <c r="DW52" i="47" s="1"/>
  <c r="D52" i="47" s="1"/>
  <c r="DW60" i="47" l="1"/>
  <c r="DW49" i="47" s="1"/>
  <c r="DW64" i="47" l="1"/>
  <c r="DW53" i="47" s="1"/>
  <c r="DW65" i="47"/>
  <c r="D49" i="47"/>
  <c r="E55" i="47" s="1"/>
  <c r="F70" i="29" s="1"/>
  <c r="DW54" i="47"/>
  <c r="DW23" i="47" s="1"/>
  <c r="DW100" i="47" s="1"/>
  <c r="DW101" i="47" s="1"/>
  <c r="DV101" i="47" s="1"/>
  <c r="DU101" i="47" s="1"/>
  <c r="DT101" i="47" s="1"/>
  <c r="DS101" i="47" s="1"/>
  <c r="DR101" i="47" s="1"/>
  <c r="DQ101" i="47" s="1"/>
  <c r="DP101" i="47" s="1"/>
  <c r="DO101" i="47" s="1"/>
  <c r="DN101" i="47" s="1"/>
  <c r="DM101" i="47" s="1"/>
  <c r="DL101" i="47" s="1"/>
  <c r="DK101" i="47" s="1"/>
  <c r="DJ101" i="47" s="1"/>
  <c r="DI101" i="47" s="1"/>
  <c r="DH101" i="47" s="1"/>
  <c r="DG101" i="47" s="1"/>
  <c r="DF101" i="47" s="1"/>
  <c r="DE101" i="47" s="1"/>
  <c r="DD101" i="47" s="1"/>
  <c r="DC101" i="47" s="1"/>
  <c r="DB101" i="47" s="1"/>
  <c r="DA101" i="47" s="1"/>
  <c r="CZ101" i="47" s="1"/>
  <c r="CY101" i="47" s="1"/>
  <c r="CX101" i="47" s="1"/>
  <c r="CW101" i="47" s="1"/>
  <c r="CV101" i="47" s="1"/>
  <c r="CU101" i="47" s="1"/>
  <c r="CT101" i="47" s="1"/>
  <c r="CS101" i="47" s="1"/>
  <c r="CR101" i="47" s="1"/>
  <c r="CQ101" i="47" s="1"/>
  <c r="CP101" i="47" s="1"/>
  <c r="CO101" i="47" s="1"/>
  <c r="CN101" i="47" s="1"/>
  <c r="CM101" i="47" s="1"/>
  <c r="CL101" i="47" s="1"/>
  <c r="CK101" i="47" s="1"/>
  <c r="CJ101" i="47" s="1"/>
  <c r="CI101" i="47" s="1"/>
  <c r="CH101" i="47" s="1"/>
  <c r="CG101" i="47" s="1"/>
  <c r="CF101" i="47" s="1"/>
  <c r="CE101" i="47" s="1"/>
  <c r="CD101" i="47" s="1"/>
  <c r="CC101" i="47" s="1"/>
  <c r="CB101" i="47" s="1"/>
  <c r="CA101" i="47" s="1"/>
  <c r="BZ101" i="47" s="1"/>
  <c r="BY101" i="47" s="1"/>
  <c r="BX101" i="47" s="1"/>
  <c r="BW101" i="47" s="1"/>
  <c r="BV101" i="47" s="1"/>
  <c r="BU101" i="47" s="1"/>
  <c r="BT101" i="47" s="1"/>
  <c r="BS101" i="47" s="1"/>
  <c r="BR101" i="47" s="1"/>
  <c r="BQ101" i="47" s="1"/>
  <c r="BP101" i="47" s="1"/>
  <c r="BO101" i="47" s="1"/>
  <c r="BN101" i="47" s="1"/>
  <c r="BM101" i="47" s="1"/>
  <c r="BL101" i="47" s="1"/>
  <c r="BK101" i="47" s="1"/>
  <c r="BJ101" i="47" s="1"/>
  <c r="BI101" i="47" s="1"/>
  <c r="BH101" i="47" s="1"/>
  <c r="BG101" i="47" s="1"/>
  <c r="BF101" i="47" s="1"/>
  <c r="BE101" i="47" s="1"/>
  <c r="BD101" i="47" s="1"/>
  <c r="BC101" i="47" s="1"/>
  <c r="BB101" i="47" s="1"/>
  <c r="BA101" i="47" s="1"/>
  <c r="AZ101" i="47" s="1"/>
  <c r="AY101" i="47" s="1"/>
  <c r="AX101" i="47" s="1"/>
  <c r="AW101" i="47" s="1"/>
  <c r="AV101" i="47" s="1"/>
  <c r="AU101" i="47" s="1"/>
  <c r="AT101" i="47" s="1"/>
  <c r="AS101" i="47" s="1"/>
  <c r="AR101" i="47" s="1"/>
  <c r="AQ101" i="47" s="1"/>
  <c r="AP101" i="47" s="1"/>
  <c r="AO101" i="47" s="1"/>
  <c r="AN101" i="47" s="1"/>
  <c r="AM101" i="47" s="1"/>
  <c r="AL101" i="47" s="1"/>
  <c r="AK101" i="47" s="1"/>
  <c r="AJ101" i="47" s="1"/>
  <c r="AI101" i="47" s="1"/>
  <c r="AH101" i="47" s="1"/>
  <c r="AG101" i="47" s="1"/>
  <c r="AF101" i="47" s="1"/>
  <c r="AE101" i="47" s="1"/>
  <c r="AD101" i="47" s="1"/>
  <c r="AC101" i="47" s="1"/>
  <c r="AB101" i="47" s="1"/>
  <c r="AA101" i="47" s="1"/>
  <c r="Z101" i="47" s="1"/>
  <c r="Y101" i="47" s="1"/>
  <c r="X101" i="47" s="1"/>
  <c r="W101" i="47" s="1"/>
  <c r="V101" i="47" s="1"/>
  <c r="U101" i="47" s="1"/>
  <c r="T101" i="47" s="1"/>
  <c r="S101" i="47" s="1"/>
  <c r="R101" i="47" s="1"/>
  <c r="Q101" i="47" s="1"/>
  <c r="P101" i="47" s="1"/>
  <c r="O101" i="47" s="1"/>
  <c r="N101" i="47" s="1"/>
  <c r="M101" i="47" s="1"/>
  <c r="L101" i="47" s="1"/>
  <c r="K101" i="47" s="1"/>
  <c r="J101" i="47" s="1"/>
  <c r="I101" i="47" s="1"/>
  <c r="H101" i="47" s="1"/>
  <c r="G101" i="47" s="1"/>
  <c r="D101" i="47" s="1"/>
  <c r="D238" i="32" s="1"/>
  <c r="D308" i="32" s="1"/>
  <c r="D307" i="32" l="1"/>
  <c r="G23" i="54"/>
  <c r="E23" i="54" s="1"/>
  <c r="G59" i="29" s="1"/>
  <c r="B105" i="47"/>
  <c r="C46" i="43"/>
  <c r="G46" i="43" s="1"/>
  <c r="C47" i="43"/>
  <c r="C39" i="43"/>
  <c r="D171" i="32"/>
  <c r="G21" i="54" l="1"/>
  <c r="G22" i="54"/>
  <c r="D313" i="32"/>
  <c r="G28" i="54"/>
  <c r="D311" i="32"/>
  <c r="C38" i="43"/>
  <c r="G38" i="43" s="1"/>
  <c r="D314" i="32"/>
  <c r="AA105" i="47"/>
  <c r="BA105" i="47"/>
  <c r="BL105" i="47"/>
  <c r="CB105" i="47"/>
  <c r="CK105" i="47"/>
  <c r="J105" i="47"/>
  <c r="BE105" i="47"/>
  <c r="V105" i="47"/>
  <c r="BS105" i="47"/>
  <c r="Z105" i="47"/>
  <c r="DO105" i="47"/>
  <c r="CN105" i="47"/>
  <c r="BW105" i="47"/>
  <c r="DK105" i="47"/>
  <c r="L105" i="47"/>
  <c r="AC105" i="47"/>
  <c r="AQ105" i="47"/>
  <c r="BB105" i="47"/>
  <c r="DE105" i="47"/>
  <c r="S105" i="47"/>
  <c r="BM105" i="47"/>
  <c r="CA105" i="47"/>
  <c r="DA105" i="47"/>
  <c r="DV105" i="47"/>
  <c r="DW105" i="47"/>
  <c r="AL105" i="47"/>
  <c r="DU105" i="47"/>
  <c r="BG105" i="47"/>
  <c r="K105" i="47"/>
  <c r="AG105" i="47"/>
  <c r="BF105" i="47"/>
  <c r="CX105" i="47"/>
  <c r="AO105" i="47"/>
  <c r="BJ105" i="47"/>
  <c r="BV105" i="47"/>
  <c r="P105" i="47"/>
  <c r="CM105" i="47"/>
  <c r="I105" i="47"/>
  <c r="BX105" i="47"/>
  <c r="CR105" i="47"/>
  <c r="AW105" i="47"/>
  <c r="DP105" i="47"/>
  <c r="CD105" i="47"/>
  <c r="CH105" i="47"/>
  <c r="CZ105" i="47"/>
  <c r="CI105" i="47"/>
  <c r="Y105" i="47"/>
  <c r="DQ105" i="47"/>
  <c r="AH105" i="47"/>
  <c r="CP105" i="47"/>
  <c r="CO105" i="47"/>
  <c r="CG105" i="47"/>
  <c r="CV105" i="47"/>
  <c r="BR105" i="47"/>
  <c r="DR105" i="47"/>
  <c r="DT105" i="47"/>
  <c r="DS105" i="47"/>
  <c r="DI105" i="47"/>
  <c r="DD105" i="47"/>
  <c r="AM105" i="47"/>
  <c r="N105" i="47"/>
  <c r="BY105" i="47"/>
  <c r="BO105" i="47"/>
  <c r="BD105" i="47"/>
  <c r="AE105" i="47"/>
  <c r="DJ105" i="47"/>
  <c r="BN105" i="47"/>
  <c r="G105" i="47"/>
  <c r="G110" i="47" s="1"/>
  <c r="CE105" i="47"/>
  <c r="DB105" i="47"/>
  <c r="CU105" i="47"/>
  <c r="BT105" i="47"/>
  <c r="DH105" i="47"/>
  <c r="U105" i="47"/>
  <c r="BI105" i="47"/>
  <c r="DG105" i="47"/>
  <c r="M105" i="47"/>
  <c r="O105" i="47"/>
  <c r="BH105" i="47"/>
  <c r="AK105" i="47"/>
  <c r="BQ105" i="47"/>
  <c r="CC105" i="47"/>
  <c r="AR105" i="47"/>
  <c r="AX105" i="47"/>
  <c r="AD105" i="47"/>
  <c r="DC105" i="47"/>
  <c r="AT105" i="47"/>
  <c r="AU105" i="47"/>
  <c r="W105" i="47"/>
  <c r="AB105" i="47"/>
  <c r="CS105" i="47"/>
  <c r="AI105" i="47"/>
  <c r="AP105" i="47"/>
  <c r="AF105" i="47"/>
  <c r="CT105" i="47"/>
  <c r="AN105" i="47"/>
  <c r="CF105" i="47"/>
  <c r="T105" i="47"/>
  <c r="DF105" i="47"/>
  <c r="CW105" i="47"/>
  <c r="AZ105" i="47"/>
  <c r="H105" i="47"/>
  <c r="AY105" i="47"/>
  <c r="DN105" i="47"/>
  <c r="R105" i="47"/>
  <c r="DM105" i="47"/>
  <c r="BZ105" i="47"/>
  <c r="Q105" i="47"/>
  <c r="AS105" i="47"/>
  <c r="CQ105" i="47"/>
  <c r="BC105" i="47"/>
  <c r="CJ105" i="47"/>
  <c r="CY105" i="47"/>
  <c r="AV105" i="47"/>
  <c r="AJ105" i="47"/>
  <c r="DL105" i="47"/>
  <c r="BK105" i="47"/>
  <c r="CL105" i="47"/>
  <c r="BP105" i="47"/>
  <c r="X105" i="47"/>
  <c r="BU105" i="47"/>
  <c r="B53" i="42" l="1"/>
  <c r="G53" i="42" s="1"/>
  <c r="B156" i="47"/>
  <c r="D53" i="43"/>
  <c r="B157" i="47" s="1"/>
  <c r="G157" i="47" s="1"/>
  <c r="G158" i="47" s="1"/>
  <c r="G39" i="43"/>
  <c r="G40" i="43" s="1"/>
  <c r="B134" i="47"/>
  <c r="D51" i="43"/>
  <c r="B71" i="42"/>
  <c r="G71" i="42" s="1"/>
  <c r="H104" i="47"/>
  <c r="H107" i="47" s="1"/>
  <c r="G25" i="7"/>
  <c r="D93" i="29"/>
  <c r="I21" i="54"/>
  <c r="I28" i="54"/>
  <c r="E28" i="54"/>
  <c r="N59" i="29" s="1"/>
  <c r="B145" i="47"/>
  <c r="D312" i="32"/>
  <c r="D52" i="43"/>
  <c r="B146" i="47" s="1"/>
  <c r="G146" i="47" s="1"/>
  <c r="G147" i="47" s="1"/>
  <c r="B35" i="42"/>
  <c r="G35" i="42" s="1"/>
  <c r="G47" i="43"/>
  <c r="E21" i="54"/>
  <c r="F59" i="29" s="1"/>
  <c r="G48" i="43" l="1"/>
  <c r="G37" i="43"/>
  <c r="G42" i="43" s="1"/>
  <c r="H55" i="43"/>
  <c r="H56" i="43"/>
  <c r="BD134" i="47"/>
  <c r="AZ134" i="47"/>
  <c r="CD134" i="47"/>
  <c r="DO134" i="47"/>
  <c r="DU134" i="47"/>
  <c r="AQ134" i="47"/>
  <c r="AV134" i="47"/>
  <c r="CA134" i="47"/>
  <c r="BF134" i="47"/>
  <c r="Q134" i="47"/>
  <c r="DB134" i="47"/>
  <c r="DQ134" i="47"/>
  <c r="AM134" i="47"/>
  <c r="BY134" i="47"/>
  <c r="BR134" i="47"/>
  <c r="CZ134" i="47"/>
  <c r="AG134" i="47"/>
  <c r="P134" i="47"/>
  <c r="CI134" i="47"/>
  <c r="I134" i="47"/>
  <c r="DH134" i="47"/>
  <c r="CR134" i="47"/>
  <c r="BT134" i="47"/>
  <c r="Z134" i="47"/>
  <c r="BW134" i="47"/>
  <c r="BK134" i="47"/>
  <c r="AK134" i="47"/>
  <c r="BI134" i="47"/>
  <c r="U134" i="47"/>
  <c r="AX134" i="47"/>
  <c r="CN134" i="47"/>
  <c r="BG134" i="47"/>
  <c r="DL134" i="47"/>
  <c r="S134" i="47"/>
  <c r="BM134" i="47"/>
  <c r="BS134" i="47"/>
  <c r="DS134" i="47"/>
  <c r="T134" i="47"/>
  <c r="BJ134" i="47"/>
  <c r="BU134" i="47"/>
  <c r="CB134" i="47"/>
  <c r="DA134" i="47"/>
  <c r="AF134" i="47"/>
  <c r="AA134" i="47"/>
  <c r="R134" i="47"/>
  <c r="CM134" i="47"/>
  <c r="CL134" i="47"/>
  <c r="CP134" i="47"/>
  <c r="DR134" i="47"/>
  <c r="AY134" i="47"/>
  <c r="DM134" i="47"/>
  <c r="G134" i="47"/>
  <c r="CE134" i="47"/>
  <c r="DK134" i="47"/>
  <c r="Y134" i="47"/>
  <c r="AW134" i="47"/>
  <c r="CV134" i="47"/>
  <c r="J134" i="47"/>
  <c r="W134" i="47"/>
  <c r="DD134" i="47"/>
  <c r="CO134" i="47"/>
  <c r="AD134" i="47"/>
  <c r="H134" i="47"/>
  <c r="M134" i="47"/>
  <c r="BC134" i="47"/>
  <c r="BA134" i="47"/>
  <c r="DN134" i="47"/>
  <c r="AS134" i="47"/>
  <c r="BL134" i="47"/>
  <c r="AJ134" i="47"/>
  <c r="AI134" i="47"/>
  <c r="DV134" i="47"/>
  <c r="V134" i="47"/>
  <c r="DI134" i="47"/>
  <c r="AO134" i="47"/>
  <c r="CX134" i="47"/>
  <c r="CH134" i="47"/>
  <c r="X134" i="47"/>
  <c r="O134" i="47"/>
  <c r="CQ134" i="47"/>
  <c r="CT134" i="47"/>
  <c r="BZ134" i="47"/>
  <c r="DW134" i="47"/>
  <c r="CC134" i="47"/>
  <c r="K134" i="47"/>
  <c r="CU134" i="47"/>
  <c r="CY134" i="47"/>
  <c r="CF134" i="47"/>
  <c r="AH134" i="47"/>
  <c r="BV134" i="47"/>
  <c r="AU134" i="47"/>
  <c r="AL134" i="47"/>
  <c r="L134" i="47"/>
  <c r="CG134" i="47"/>
  <c r="BQ134" i="47"/>
  <c r="BN134" i="47"/>
  <c r="AN134" i="47"/>
  <c r="AB134" i="47"/>
  <c r="CJ134" i="47"/>
  <c r="DJ134" i="47"/>
  <c r="N134" i="47"/>
  <c r="BX134" i="47"/>
  <c r="DE134" i="47"/>
  <c r="BE134" i="47"/>
  <c r="BO134" i="47"/>
  <c r="DP134" i="47"/>
  <c r="BP134" i="47"/>
  <c r="DC134" i="47"/>
  <c r="BH134" i="47"/>
  <c r="DG134" i="47"/>
  <c r="AR134" i="47"/>
  <c r="DF134" i="47"/>
  <c r="AT134" i="47"/>
  <c r="CW134" i="47"/>
  <c r="AC134" i="47"/>
  <c r="CS134" i="47"/>
  <c r="BB134" i="47"/>
  <c r="CK134" i="47"/>
  <c r="DT134" i="47"/>
  <c r="AP134" i="47"/>
  <c r="AE134" i="47"/>
  <c r="H26" i="6"/>
  <c r="H108" i="47"/>
  <c r="H109" i="47" s="1"/>
  <c r="H106" i="47" s="1"/>
  <c r="H110" i="47" s="1"/>
  <c r="H25" i="7" s="1"/>
  <c r="G72" i="43"/>
  <c r="G17" i="54" s="1"/>
  <c r="D54" i="43"/>
  <c r="B135" i="47"/>
  <c r="G135" i="47" s="1"/>
  <c r="G156" i="47"/>
  <c r="DI156" i="47"/>
  <c r="BC156" i="47"/>
  <c r="CM156" i="47"/>
  <c r="DW156" i="47"/>
  <c r="BG156" i="47"/>
  <c r="DE156" i="47"/>
  <c r="AE156" i="47"/>
  <c r="BR156" i="47"/>
  <c r="AO156" i="47"/>
  <c r="CV156" i="47"/>
  <c r="CP156" i="47"/>
  <c r="BO156" i="47"/>
  <c r="AT156" i="47"/>
  <c r="BH156" i="47"/>
  <c r="N156" i="47"/>
  <c r="CC156" i="47"/>
  <c r="AM156" i="47"/>
  <c r="BW156" i="47"/>
  <c r="AZ156" i="47"/>
  <c r="CU156" i="47"/>
  <c r="T156" i="47"/>
  <c r="BT156" i="47"/>
  <c r="BD156" i="47"/>
  <c r="CO156" i="47"/>
  <c r="L156" i="47"/>
  <c r="CH156" i="47"/>
  <c r="DA156" i="47"/>
  <c r="AQ156" i="47"/>
  <c r="BI156" i="47"/>
  <c r="BZ156" i="47"/>
  <c r="BJ156" i="47"/>
  <c r="DF156" i="47"/>
  <c r="BY156" i="47"/>
  <c r="CL156" i="47"/>
  <c r="H156" i="47"/>
  <c r="AG156" i="47"/>
  <c r="J156" i="47"/>
  <c r="X156" i="47"/>
  <c r="DD156" i="47"/>
  <c r="DC156" i="47"/>
  <c r="CK156" i="47"/>
  <c r="BB156" i="47"/>
  <c r="AR156" i="47"/>
  <c r="M156" i="47"/>
  <c r="V156" i="47"/>
  <c r="BL156" i="47"/>
  <c r="AD156" i="47"/>
  <c r="DV156" i="47"/>
  <c r="CY156" i="47"/>
  <c r="CQ156" i="47"/>
  <c r="CW156" i="47"/>
  <c r="K156" i="47"/>
  <c r="AY156" i="47"/>
  <c r="BK156" i="47"/>
  <c r="I156" i="47"/>
  <c r="CA156" i="47"/>
  <c r="DK156" i="47"/>
  <c r="AC156" i="47"/>
  <c r="BN156" i="47"/>
  <c r="AK156" i="47"/>
  <c r="CT156" i="47"/>
  <c r="DL156" i="47"/>
  <c r="AL156" i="47"/>
  <c r="R156" i="47"/>
  <c r="BS156" i="47"/>
  <c r="DR156" i="47"/>
  <c r="DJ156" i="47"/>
  <c r="CG156" i="47"/>
  <c r="CE156" i="47"/>
  <c r="CR156" i="47"/>
  <c r="Y156" i="47"/>
  <c r="P156" i="47"/>
  <c r="DG156" i="47"/>
  <c r="BV156" i="47"/>
  <c r="DU156" i="47"/>
  <c r="DN156" i="47"/>
  <c r="AU156" i="47"/>
  <c r="U156" i="47"/>
  <c r="BX156" i="47"/>
  <c r="CN156" i="47"/>
  <c r="O156" i="47"/>
  <c r="AX156" i="47"/>
  <c r="AW156" i="47"/>
  <c r="CZ156" i="47"/>
  <c r="DO156" i="47"/>
  <c r="BF156" i="47"/>
  <c r="Z156" i="47"/>
  <c r="DM156" i="47"/>
  <c r="Q156" i="47"/>
  <c r="AS156" i="47"/>
  <c r="AF156" i="47"/>
  <c r="CF156" i="47"/>
  <c r="AH156" i="47"/>
  <c r="AA156" i="47"/>
  <c r="CJ156" i="47"/>
  <c r="AI156" i="47"/>
  <c r="BE156" i="47"/>
  <c r="AP156" i="47"/>
  <c r="AV156" i="47"/>
  <c r="CI156" i="47"/>
  <c r="DH156" i="47"/>
  <c r="DP156" i="47"/>
  <c r="CB156" i="47"/>
  <c r="BA156" i="47"/>
  <c r="W156" i="47"/>
  <c r="AJ156" i="47"/>
  <c r="CS156" i="47"/>
  <c r="S156" i="47"/>
  <c r="CX156" i="47"/>
  <c r="AN156" i="47"/>
  <c r="BM156" i="47"/>
  <c r="DS156" i="47"/>
  <c r="BP156" i="47"/>
  <c r="DB156" i="47"/>
  <c r="CD156" i="47"/>
  <c r="DQ156" i="47"/>
  <c r="BU156" i="47"/>
  <c r="DT156" i="47"/>
  <c r="AB156" i="47"/>
  <c r="BQ156" i="47"/>
  <c r="CE145" i="47"/>
  <c r="DO145" i="47"/>
  <c r="AZ145" i="47"/>
  <c r="BK145" i="47"/>
  <c r="DN145" i="47"/>
  <c r="BH145" i="47"/>
  <c r="BF145" i="47"/>
  <c r="BE145" i="47"/>
  <c r="BL145" i="47"/>
  <c r="DM145" i="47"/>
  <c r="BA145" i="47"/>
  <c r="U145" i="47"/>
  <c r="BN145" i="47"/>
  <c r="AF145" i="47"/>
  <c r="Q145" i="47"/>
  <c r="BU145" i="47"/>
  <c r="AK145" i="47"/>
  <c r="DA145" i="47"/>
  <c r="CX145" i="47"/>
  <c r="CY145" i="47"/>
  <c r="DK145" i="47"/>
  <c r="S145" i="47"/>
  <c r="DJ145" i="47"/>
  <c r="Y145" i="47"/>
  <c r="CG145" i="47"/>
  <c r="DS145" i="47"/>
  <c r="CW145" i="47"/>
  <c r="P145" i="47"/>
  <c r="CJ145" i="47"/>
  <c r="BR145" i="47"/>
  <c r="M145" i="47"/>
  <c r="BO145" i="47"/>
  <c r="CZ145" i="47"/>
  <c r="G145" i="47"/>
  <c r="BI145" i="47"/>
  <c r="W145" i="47"/>
  <c r="CB145" i="47"/>
  <c r="R145" i="47"/>
  <c r="AV145" i="47"/>
  <c r="BP145" i="47"/>
  <c r="CD145" i="47"/>
  <c r="BG145" i="47"/>
  <c r="CR145" i="47"/>
  <c r="AC145" i="47"/>
  <c r="AA145" i="47"/>
  <c r="DG145" i="47"/>
  <c r="BD145" i="47"/>
  <c r="CU145" i="47"/>
  <c r="BX145" i="47"/>
  <c r="AN145" i="47"/>
  <c r="DE145" i="47"/>
  <c r="V145" i="47"/>
  <c r="DV145" i="47"/>
  <c r="AT145" i="47"/>
  <c r="L145" i="47"/>
  <c r="BY145" i="47"/>
  <c r="CO145" i="47"/>
  <c r="AR145" i="47"/>
  <c r="AE145" i="47"/>
  <c r="DD145" i="47"/>
  <c r="O145" i="47"/>
  <c r="CV145" i="47"/>
  <c r="BB145" i="47"/>
  <c r="DC145" i="47"/>
  <c r="K145" i="47"/>
  <c r="CM145" i="47"/>
  <c r="CH145" i="47"/>
  <c r="AW145" i="47"/>
  <c r="DU145" i="47"/>
  <c r="CF145" i="47"/>
  <c r="CK145" i="47"/>
  <c r="BS145" i="47"/>
  <c r="H145" i="47"/>
  <c r="AP145" i="47"/>
  <c r="BZ145" i="47"/>
  <c r="CA145" i="47"/>
  <c r="AL145" i="47"/>
  <c r="CT145" i="47"/>
  <c r="J145" i="47"/>
  <c r="N145" i="47"/>
  <c r="DP145" i="47"/>
  <c r="AQ145" i="47"/>
  <c r="DL145" i="47"/>
  <c r="DI145" i="47"/>
  <c r="AM145" i="47"/>
  <c r="BW145" i="47"/>
  <c r="AY145" i="47"/>
  <c r="Z145" i="47"/>
  <c r="X145" i="47"/>
  <c r="AS145" i="47"/>
  <c r="BC145" i="47"/>
  <c r="CQ145" i="47"/>
  <c r="DQ145" i="47"/>
  <c r="CS145" i="47"/>
  <c r="DW145" i="47"/>
  <c r="AD145" i="47"/>
  <c r="AX145" i="47"/>
  <c r="AU145" i="47"/>
  <c r="AO145" i="47"/>
  <c r="BV145" i="47"/>
  <c r="CP145" i="47"/>
  <c r="DH145" i="47"/>
  <c r="BM145" i="47"/>
  <c r="BT145" i="47"/>
  <c r="DB145" i="47"/>
  <c r="AJ145" i="47"/>
  <c r="CL145" i="47"/>
  <c r="AH145" i="47"/>
  <c r="CC145" i="47"/>
  <c r="CN145" i="47"/>
  <c r="BJ145" i="47"/>
  <c r="DF145" i="47"/>
  <c r="DR145" i="47"/>
  <c r="AB145" i="47"/>
  <c r="AG145" i="47"/>
  <c r="DT145" i="47"/>
  <c r="T145" i="47"/>
  <c r="AI145" i="47"/>
  <c r="I145" i="47"/>
  <c r="BQ145" i="47"/>
  <c r="CI145" i="47"/>
  <c r="BE121" i="47" l="1"/>
  <c r="AL121" i="47"/>
  <c r="CQ121" i="47"/>
  <c r="AS121" i="47"/>
  <c r="BB121" i="47"/>
  <c r="R121" i="47"/>
  <c r="AA121" i="47"/>
  <c r="BG121" i="47"/>
  <c r="CA121" i="47"/>
  <c r="DE121" i="47"/>
  <c r="AU121" i="47"/>
  <c r="DN121" i="47"/>
  <c r="CI121" i="47"/>
  <c r="AV121" i="47"/>
  <c r="CW121" i="47"/>
  <c r="DO121" i="47"/>
  <c r="BO121" i="47"/>
  <c r="L121" i="47"/>
  <c r="CT121" i="47"/>
  <c r="BL121" i="47"/>
  <c r="CV121" i="47"/>
  <c r="DL121" i="47"/>
  <c r="DH121" i="47"/>
  <c r="BF121" i="47"/>
  <c r="H57" i="43"/>
  <c r="H58" i="43"/>
  <c r="H26" i="43" s="1"/>
  <c r="F40" i="32" s="1"/>
  <c r="AC121" i="47"/>
  <c r="O121" i="47"/>
  <c r="Y121" i="47"/>
  <c r="AF121" i="47"/>
  <c r="CN121" i="47"/>
  <c r="G136" i="47"/>
  <c r="G123" i="47" s="1"/>
  <c r="G122" i="47"/>
  <c r="BX121" i="47"/>
  <c r="BV121" i="47"/>
  <c r="X121" i="47"/>
  <c r="BA121" i="47"/>
  <c r="DK121" i="47"/>
  <c r="DA121" i="47"/>
  <c r="AX121" i="47"/>
  <c r="P121" i="47"/>
  <c r="AQ121" i="47"/>
  <c r="AT121" i="47"/>
  <c r="N121" i="47"/>
  <c r="AH121" i="47"/>
  <c r="CH121" i="47"/>
  <c r="BC121" i="47"/>
  <c r="CE121" i="47"/>
  <c r="CB121" i="47"/>
  <c r="U121" i="47"/>
  <c r="AG121" i="47"/>
  <c r="DU121" i="47"/>
  <c r="DF121" i="47"/>
  <c r="DJ121" i="47"/>
  <c r="CF121" i="47"/>
  <c r="CX121" i="47"/>
  <c r="M121" i="47"/>
  <c r="G121" i="47"/>
  <c r="BU121" i="47"/>
  <c r="BI121" i="47"/>
  <c r="CZ121" i="47"/>
  <c r="I121" i="47"/>
  <c r="H85" i="5"/>
  <c r="H130" i="5" s="1"/>
  <c r="H152" i="5" s="1"/>
  <c r="H111" i="47"/>
  <c r="AR121" i="47"/>
  <c r="CJ121" i="47"/>
  <c r="CY121" i="47"/>
  <c r="AO121" i="47"/>
  <c r="H121" i="47"/>
  <c r="DM121" i="47"/>
  <c r="BJ121" i="47"/>
  <c r="AK121" i="47"/>
  <c r="BR121" i="47"/>
  <c r="CD121" i="47"/>
  <c r="G120" i="47"/>
  <c r="DG121" i="47"/>
  <c r="AB121" i="47"/>
  <c r="CU121" i="47"/>
  <c r="DI121" i="47"/>
  <c r="AD121" i="47"/>
  <c r="AY121" i="47"/>
  <c r="T121" i="47"/>
  <c r="BK121" i="47"/>
  <c r="BY121" i="47"/>
  <c r="AZ121" i="47"/>
  <c r="I104" i="47"/>
  <c r="I107" i="47" s="1"/>
  <c r="I108" i="47" s="1"/>
  <c r="I109" i="47" s="1"/>
  <c r="AE121" i="47"/>
  <c r="BH121" i="47"/>
  <c r="AN121" i="47"/>
  <c r="K121" i="47"/>
  <c r="V121" i="47"/>
  <c r="CO121" i="47"/>
  <c r="DR121" i="47"/>
  <c r="DS121" i="47"/>
  <c r="BW121" i="47"/>
  <c r="AM121" i="47"/>
  <c r="BD121" i="47"/>
  <c r="AW121" i="47"/>
  <c r="AP121" i="47"/>
  <c r="DC121" i="47"/>
  <c r="BN121" i="47"/>
  <c r="CC121" i="47"/>
  <c r="DV121" i="47"/>
  <c r="DD121" i="47"/>
  <c r="CP121" i="47"/>
  <c r="BS121" i="47"/>
  <c r="Z121" i="47"/>
  <c r="DQ121" i="47"/>
  <c r="G44" i="43"/>
  <c r="G61" i="43" s="1"/>
  <c r="CS121" i="47"/>
  <c r="DT121" i="47"/>
  <c r="BP121" i="47"/>
  <c r="BQ121" i="47"/>
  <c r="DW121" i="47"/>
  <c r="AI121" i="47"/>
  <c r="W121" i="47"/>
  <c r="CL121" i="47"/>
  <c r="BM121" i="47"/>
  <c r="BT121" i="47"/>
  <c r="DB121" i="47"/>
  <c r="CK121" i="47"/>
  <c r="DP121" i="47"/>
  <c r="CG121" i="47"/>
  <c r="BZ121" i="47"/>
  <c r="AJ121" i="47"/>
  <c r="J121" i="47"/>
  <c r="CM121" i="47"/>
  <c r="S121" i="47"/>
  <c r="CR121" i="47"/>
  <c r="Q121" i="47"/>
  <c r="H72" i="43" l="1"/>
  <c r="H17" i="54" s="1"/>
  <c r="H50" i="43"/>
  <c r="H25" i="43"/>
  <c r="F39" i="32" s="1"/>
  <c r="G117" i="47"/>
  <c r="G27" i="6"/>
  <c r="G132" i="47"/>
  <c r="D121" i="47"/>
  <c r="G116" i="47"/>
  <c r="G103" i="5"/>
  <c r="G12" i="6" s="1"/>
  <c r="G14" i="6" s="1"/>
  <c r="G16" i="6" s="1"/>
  <c r="I26" i="6"/>
  <c r="G143" i="47"/>
  <c r="D337" i="32"/>
  <c r="D338" i="32"/>
  <c r="G25" i="54" s="1"/>
  <c r="E25" i="54" s="1"/>
  <c r="I59" i="29" s="1"/>
  <c r="G154" i="47"/>
  <c r="I106" i="47"/>
  <c r="E95" i="29"/>
  <c r="H31" i="43" l="1"/>
  <c r="H34" i="43" s="1"/>
  <c r="H35" i="43" s="1"/>
  <c r="H45" i="43" s="1"/>
  <c r="H46" i="43" s="1"/>
  <c r="G149" i="47"/>
  <c r="G160" i="47"/>
  <c r="G138" i="47"/>
  <c r="G30" i="6"/>
  <c r="G32" i="6" s="1"/>
  <c r="G59" i="6"/>
  <c r="G159" i="47"/>
  <c r="G148" i="47"/>
  <c r="G151" i="47" s="1"/>
  <c r="G137" i="47"/>
  <c r="I85" i="5"/>
  <c r="I111" i="47"/>
  <c r="D339" i="32" s="1"/>
  <c r="E94" i="29"/>
  <c r="I110" i="47"/>
  <c r="H38" i="43" l="1"/>
  <c r="H39" i="43" s="1"/>
  <c r="G37" i="6"/>
  <c r="G38" i="6" s="1"/>
  <c r="G39" i="6" s="1"/>
  <c r="G46" i="6"/>
  <c r="G161" i="47"/>
  <c r="H155" i="47" s="1"/>
  <c r="H157" i="47" s="1"/>
  <c r="H158" i="47" s="1"/>
  <c r="G162" i="47"/>
  <c r="G54" i="42"/>
  <c r="G58" i="42" s="1"/>
  <c r="G55" i="42"/>
  <c r="G36" i="42"/>
  <c r="G40" i="42" s="1"/>
  <c r="G37" i="42"/>
  <c r="G150" i="47"/>
  <c r="H144" i="47" s="1"/>
  <c r="H146" i="47" s="1"/>
  <c r="H147" i="47" s="1"/>
  <c r="G125" i="47"/>
  <c r="G73" i="42"/>
  <c r="G72" i="42"/>
  <c r="G76" i="42" s="1"/>
  <c r="G124" i="47"/>
  <c r="G139" i="47"/>
  <c r="G140" i="47"/>
  <c r="H47" i="43"/>
  <c r="I25" i="7"/>
  <c r="J104" i="47"/>
  <c r="J107" i="47" s="1"/>
  <c r="E93" i="29"/>
  <c r="H90" i="5"/>
  <c r="H93" i="5" s="1"/>
  <c r="I130" i="5"/>
  <c r="I152" i="5" s="1"/>
  <c r="E80" i="29"/>
  <c r="H40" i="43" l="1"/>
  <c r="H37" i="43" s="1"/>
  <c r="H42" i="43" s="1"/>
  <c r="I55" i="43"/>
  <c r="I56" i="43"/>
  <c r="G127" i="47"/>
  <c r="G128" i="47"/>
  <c r="G104" i="5" s="1"/>
  <c r="D98" i="29"/>
  <c r="D100" i="29"/>
  <c r="D99" i="29" s="1"/>
  <c r="G19" i="42"/>
  <c r="G126" i="47"/>
  <c r="H133" i="47"/>
  <c r="G138" i="5"/>
  <c r="G107" i="5"/>
  <c r="J26" i="6"/>
  <c r="J108" i="47"/>
  <c r="J109" i="47" s="1"/>
  <c r="J106" i="47" s="1"/>
  <c r="J110" i="47" s="1"/>
  <c r="H48" i="43" l="1"/>
  <c r="D82" i="29"/>
  <c r="G106" i="5"/>
  <c r="G108" i="5"/>
  <c r="G111" i="5" s="1"/>
  <c r="H135" i="47"/>
  <c r="H120" i="47"/>
  <c r="G24" i="7"/>
  <c r="H132" i="47"/>
  <c r="H154" i="47"/>
  <c r="H143" i="47"/>
  <c r="J111" i="47"/>
  <c r="J85" i="5"/>
  <c r="J130" i="5" s="1"/>
  <c r="J152" i="5" s="1"/>
  <c r="J25" i="7"/>
  <c r="K104" i="47"/>
  <c r="H44" i="43" l="1"/>
  <c r="H61" i="43" s="1"/>
  <c r="I58" i="43"/>
  <c r="I26" i="43" s="1"/>
  <c r="G40" i="32" s="1"/>
  <c r="I57" i="43"/>
  <c r="H122" i="47"/>
  <c r="H27" i="6" s="1"/>
  <c r="H59" i="6" s="1"/>
  <c r="H136" i="47"/>
  <c r="H123" i="47" s="1"/>
  <c r="H103" i="5" s="1"/>
  <c r="H12" i="6" s="1"/>
  <c r="H14" i="6" s="1"/>
  <c r="H16" i="6" s="1"/>
  <c r="H126" i="5" s="1"/>
  <c r="I90" i="5"/>
  <c r="K107" i="47"/>
  <c r="I72" i="43" l="1"/>
  <c r="I17" i="54" s="1"/>
  <c r="I50" i="43"/>
  <c r="I25" i="43"/>
  <c r="G39" i="32" s="1"/>
  <c r="K108" i="47"/>
  <c r="K109" i="47" s="1"/>
  <c r="K26" i="6"/>
  <c r="I31" i="43" l="1"/>
  <c r="I34" i="43" s="1"/>
  <c r="I35" i="43" s="1"/>
  <c r="I38" i="43" s="1"/>
  <c r="I39" i="43" s="1"/>
  <c r="K106" i="47"/>
  <c r="F95" i="29"/>
  <c r="I45" i="43" l="1"/>
  <c r="I46" i="43" s="1"/>
  <c r="I40" i="43"/>
  <c r="I37" i="43" s="1"/>
  <c r="I42" i="43" s="1"/>
  <c r="K85" i="5"/>
  <c r="K111" i="47"/>
  <c r="F94" i="29"/>
  <c r="K110" i="47"/>
  <c r="I47" i="43" l="1"/>
  <c r="J55" i="43" s="1"/>
  <c r="L104" i="47"/>
  <c r="F93" i="29"/>
  <c r="K25" i="7"/>
  <c r="J90" i="5"/>
  <c r="K130" i="5"/>
  <c r="K152" i="5" s="1"/>
  <c r="F80" i="29"/>
  <c r="J56" i="43" l="1"/>
  <c r="I48" i="43"/>
  <c r="L107" i="47"/>
  <c r="J57" i="43" l="1"/>
  <c r="J25" i="43" s="1"/>
  <c r="H39" i="32" s="1"/>
  <c r="I44" i="43"/>
  <c r="I61" i="43" s="1"/>
  <c r="J58" i="43"/>
  <c r="J26" i="43" s="1"/>
  <c r="H40" i="32" s="1"/>
  <c r="L26" i="6"/>
  <c r="L108" i="47"/>
  <c r="L109" i="47" s="1"/>
  <c r="J72" i="43" l="1"/>
  <c r="J17" i="54" s="1"/>
  <c r="J50" i="43"/>
  <c r="J31" i="43"/>
  <c r="J34" i="43" s="1"/>
  <c r="J35" i="43" s="1"/>
  <c r="J45" i="43" s="1"/>
  <c r="J46" i="43" s="1"/>
  <c r="J47" i="43" s="1"/>
  <c r="L106" i="47"/>
  <c r="J38" i="43" l="1"/>
  <c r="J39" i="43" s="1"/>
  <c r="J40" i="43" s="1"/>
  <c r="J48" i="43" s="1"/>
  <c r="K55" i="43"/>
  <c r="K56" i="43"/>
  <c r="L85" i="5"/>
  <c r="L111" i="47"/>
  <c r="L110" i="47"/>
  <c r="J37" i="43" l="1"/>
  <c r="J42" i="43" s="1"/>
  <c r="J44" i="43"/>
  <c r="K57" i="43"/>
  <c r="K25" i="43" s="1"/>
  <c r="K58" i="43"/>
  <c r="K26" i="43" s="1"/>
  <c r="I40" i="32" s="1"/>
  <c r="L25" i="7"/>
  <c r="M104" i="47"/>
  <c r="K90" i="5"/>
  <c r="L130" i="5"/>
  <c r="L152" i="5" s="1"/>
  <c r="J61" i="43" l="1"/>
  <c r="K31" i="43"/>
  <c r="K34" i="43" s="1"/>
  <c r="K35" i="43" s="1"/>
  <c r="I39" i="32"/>
  <c r="K50" i="43"/>
  <c r="K72" i="43"/>
  <c r="K17" i="54" s="1"/>
  <c r="M107" i="47"/>
  <c r="K38" i="43" l="1"/>
  <c r="K39" i="43" s="1"/>
  <c r="K40" i="43" s="1"/>
  <c r="K37" i="43" s="1"/>
  <c r="K42" i="43" s="1"/>
  <c r="K45" i="43"/>
  <c r="M108" i="47"/>
  <c r="M109" i="47" s="1"/>
  <c r="M26" i="6"/>
  <c r="K46" i="43" l="1"/>
  <c r="M106" i="47"/>
  <c r="G95" i="29"/>
  <c r="K47" i="43" l="1"/>
  <c r="K48" i="43" s="1"/>
  <c r="M111" i="47"/>
  <c r="M85" i="5"/>
  <c r="G94" i="29"/>
  <c r="M110" i="47"/>
  <c r="L57" i="43" l="1"/>
  <c r="L58" i="43"/>
  <c r="L55" i="43"/>
  <c r="L56" i="43"/>
  <c r="K44" i="43"/>
  <c r="K61" i="43" s="1"/>
  <c r="M25" i="7"/>
  <c r="N104" i="47"/>
  <c r="G93" i="29"/>
  <c r="L90" i="5"/>
  <c r="M130" i="5"/>
  <c r="M152" i="5" s="1"/>
  <c r="G80" i="29"/>
  <c r="L25" i="43" l="1"/>
  <c r="L72" i="43"/>
  <c r="L17" i="54" s="1"/>
  <c r="L50" i="43"/>
  <c r="L26" i="43"/>
  <c r="J40" i="32" s="1"/>
  <c r="N107" i="47"/>
  <c r="J39" i="32" l="1"/>
  <c r="L31" i="43"/>
  <c r="L34" i="43" s="1"/>
  <c r="L35" i="43" s="1"/>
  <c r="N108" i="47"/>
  <c r="N109" i="47" s="1"/>
  <c r="N26" i="6"/>
  <c r="L38" i="43" l="1"/>
  <c r="L45" i="43"/>
  <c r="N106" i="47"/>
  <c r="L46" i="43" l="1"/>
  <c r="L39" i="43"/>
  <c r="L40" i="43" s="1"/>
  <c r="N85" i="5"/>
  <c r="N111" i="47"/>
  <c r="N110" i="47"/>
  <c r="L37" i="43" l="1"/>
  <c r="L42" i="43" s="1"/>
  <c r="L47" i="43"/>
  <c r="O104" i="47"/>
  <c r="N25" i="7"/>
  <c r="M90" i="5"/>
  <c r="N130" i="5"/>
  <c r="N152" i="5" s="1"/>
  <c r="M55" i="43" l="1"/>
  <c r="M56" i="43"/>
  <c r="L48" i="43"/>
  <c r="O107" i="47"/>
  <c r="M57" i="43" l="1"/>
  <c r="M25" i="43" s="1"/>
  <c r="M58" i="43"/>
  <c r="M26" i="43" s="1"/>
  <c r="K40" i="32" s="1"/>
  <c r="L44" i="43"/>
  <c r="L61" i="43" s="1"/>
  <c r="O108" i="47"/>
  <c r="O109" i="47" s="1"/>
  <c r="O26" i="6"/>
  <c r="M72" i="43" l="1"/>
  <c r="M17" i="54" s="1"/>
  <c r="M50" i="43"/>
  <c r="K39" i="32"/>
  <c r="M31" i="43"/>
  <c r="M34" i="43" s="1"/>
  <c r="M35" i="43" s="1"/>
  <c r="O106" i="47"/>
  <c r="H95" i="29"/>
  <c r="M38" i="43" l="1"/>
  <c r="M39" i="43" s="1"/>
  <c r="M40" i="43" s="1"/>
  <c r="M45" i="43"/>
  <c r="M46" i="43" s="1"/>
  <c r="O111" i="47"/>
  <c r="O85" i="5"/>
  <c r="H94" i="29"/>
  <c r="O110" i="47"/>
  <c r="M47" i="43" l="1"/>
  <c r="M37" i="43"/>
  <c r="M42" i="43" s="1"/>
  <c r="O25" i="7"/>
  <c r="P104" i="47"/>
  <c r="H93" i="29"/>
  <c r="N90" i="5"/>
  <c r="O130" i="5"/>
  <c r="O152" i="5" s="1"/>
  <c r="H80" i="29"/>
  <c r="N56" i="43" l="1"/>
  <c r="N55" i="43"/>
  <c r="M48" i="43"/>
  <c r="P107" i="47"/>
  <c r="M44" i="43" l="1"/>
  <c r="M61" i="43" s="1"/>
  <c r="N58" i="43"/>
  <c r="N26" i="43" s="1"/>
  <c r="L40" i="32" s="1"/>
  <c r="N57" i="43"/>
  <c r="N25" i="43" s="1"/>
  <c r="P26" i="6"/>
  <c r="P108" i="47"/>
  <c r="P109" i="47" s="1"/>
  <c r="N72" i="43" l="1"/>
  <c r="N17" i="54" s="1"/>
  <c r="L39" i="32"/>
  <c r="N31" i="43"/>
  <c r="N34" i="43" s="1"/>
  <c r="N35" i="43" s="1"/>
  <c r="N50" i="43"/>
  <c r="P106" i="47"/>
  <c r="N45" i="43" l="1"/>
  <c r="N46" i="43" s="1"/>
  <c r="N47" i="43" s="1"/>
  <c r="N38" i="43"/>
  <c r="P111" i="47"/>
  <c r="P85" i="5"/>
  <c r="P110" i="47"/>
  <c r="O56" i="43" l="1"/>
  <c r="O55" i="43"/>
  <c r="N39" i="43"/>
  <c r="N40" i="43" s="1"/>
  <c r="N48" i="43" s="1"/>
  <c r="P25" i="7"/>
  <c r="Q104" i="47"/>
  <c r="P130" i="5"/>
  <c r="P152" i="5" s="1"/>
  <c r="O90" i="5"/>
  <c r="O58" i="43" l="1"/>
  <c r="O26" i="43" s="1"/>
  <c r="M40" i="32" s="1"/>
  <c r="O57" i="43"/>
  <c r="O25" i="43" s="1"/>
  <c r="N44" i="43"/>
  <c r="N37" i="43"/>
  <c r="N42" i="43" s="1"/>
  <c r="Q107" i="47"/>
  <c r="O72" i="43" l="1"/>
  <c r="O17" i="54" s="1"/>
  <c r="O50" i="43"/>
  <c r="O31" i="43"/>
  <c r="O34" i="43" s="1"/>
  <c r="O35" i="43" s="1"/>
  <c r="M39" i="32"/>
  <c r="N61" i="43"/>
  <c r="Q26" i="6"/>
  <c r="Q108" i="47"/>
  <c r="Q109" i="47" s="1"/>
  <c r="O38" i="43" l="1"/>
  <c r="O39" i="43" s="1"/>
  <c r="O40" i="43" s="1"/>
  <c r="O45" i="43"/>
  <c r="O46" i="43" s="1"/>
  <c r="Q106" i="47"/>
  <c r="I95" i="29"/>
  <c r="O47" i="43" l="1"/>
  <c r="O37" i="43"/>
  <c r="O42" i="43" s="1"/>
  <c r="Q111" i="47"/>
  <c r="Q85" i="5"/>
  <c r="I94" i="29"/>
  <c r="Q110" i="47"/>
  <c r="P55" i="43" l="1"/>
  <c r="P56" i="43"/>
  <c r="O48" i="43"/>
  <c r="I93" i="29"/>
  <c r="R104" i="47"/>
  <c r="Q25" i="7"/>
  <c r="P90" i="5"/>
  <c r="Q130" i="5"/>
  <c r="Q152" i="5" s="1"/>
  <c r="I80" i="29"/>
  <c r="O44" i="43" l="1"/>
  <c r="O61" i="43" s="1"/>
  <c r="P57" i="43"/>
  <c r="P58" i="43"/>
  <c r="P26" i="43" s="1"/>
  <c r="N40" i="32" s="1"/>
  <c r="R107" i="47"/>
  <c r="P25" i="43" l="1"/>
  <c r="P72" i="43"/>
  <c r="P17" i="54" s="1"/>
  <c r="P50" i="43"/>
  <c r="R108" i="47"/>
  <c r="R109" i="47" s="1"/>
  <c r="R26" i="6"/>
  <c r="P31" i="43" l="1"/>
  <c r="P34" i="43" s="1"/>
  <c r="P35" i="43" s="1"/>
  <c r="N39" i="32"/>
  <c r="R106" i="47"/>
  <c r="P38" i="43" l="1"/>
  <c r="P45" i="43"/>
  <c r="P46" i="43" s="1"/>
  <c r="P47" i="43" s="1"/>
  <c r="R85" i="5"/>
  <c r="R111" i="47"/>
  <c r="R110" i="47"/>
  <c r="Q56" i="43" l="1"/>
  <c r="Q55" i="43"/>
  <c r="P39" i="43"/>
  <c r="P40" i="43" s="1"/>
  <c r="P48" i="43" s="1"/>
  <c r="R25" i="7"/>
  <c r="S104" i="47"/>
  <c r="Q90" i="5"/>
  <c r="R130" i="5"/>
  <c r="R152" i="5" s="1"/>
  <c r="P37" i="43" l="1"/>
  <c r="P42" i="43" s="1"/>
  <c r="P44" i="43"/>
  <c r="Q57" i="43"/>
  <c r="Q25" i="43" s="1"/>
  <c r="Q58" i="43"/>
  <c r="Q26" i="43" s="1"/>
  <c r="O40" i="32" s="1"/>
  <c r="S107" i="47"/>
  <c r="Q72" i="43" l="1"/>
  <c r="Q17" i="54" s="1"/>
  <c r="P61" i="43"/>
  <c r="Q50" i="43"/>
  <c r="O39" i="32"/>
  <c r="Q31" i="43"/>
  <c r="Q34" i="43" s="1"/>
  <c r="Q35" i="43" s="1"/>
  <c r="S26" i="6"/>
  <c r="S108" i="47"/>
  <c r="S109" i="47" s="1"/>
  <c r="Q38" i="43" l="1"/>
  <c r="Q39" i="43" s="1"/>
  <c r="Q45" i="43"/>
  <c r="Q46" i="43" s="1"/>
  <c r="Q47" i="43" s="1"/>
  <c r="S106" i="47"/>
  <c r="J95" i="29"/>
  <c r="Q40" i="43" l="1"/>
  <c r="Q48" i="43" s="1"/>
  <c r="R55" i="43"/>
  <c r="R56" i="43"/>
  <c r="S111" i="47"/>
  <c r="S85" i="5"/>
  <c r="J94" i="29"/>
  <c r="S110" i="47"/>
  <c r="Q37" i="43" l="1"/>
  <c r="Q42" i="43" s="1"/>
  <c r="Q44" i="43"/>
  <c r="R57" i="43"/>
  <c r="R58" i="43"/>
  <c r="R26" i="43" s="1"/>
  <c r="P40" i="32" s="1"/>
  <c r="S25" i="7"/>
  <c r="T104" i="47"/>
  <c r="J93" i="29"/>
  <c r="R90" i="5"/>
  <c r="S130" i="5"/>
  <c r="S152" i="5" s="1"/>
  <c r="J80" i="29"/>
  <c r="Q61" i="43" l="1"/>
  <c r="R25" i="43"/>
  <c r="R72" i="43"/>
  <c r="R17" i="54" s="1"/>
  <c r="R50" i="43"/>
  <c r="T107" i="47"/>
  <c r="P39" i="32" l="1"/>
  <c r="R31" i="43"/>
  <c r="R34" i="43" s="1"/>
  <c r="R35" i="43" s="1"/>
  <c r="T108" i="47"/>
  <c r="T109" i="47" s="1"/>
  <c r="T26" i="6"/>
  <c r="R45" i="43" l="1"/>
  <c r="R46" i="43" s="1"/>
  <c r="R47" i="43" s="1"/>
  <c r="R38" i="43"/>
  <c r="T106" i="47"/>
  <c r="R39" i="43" l="1"/>
  <c r="R40" i="43" s="1"/>
  <c r="R48" i="43" s="1"/>
  <c r="S55" i="43"/>
  <c r="S56" i="43"/>
  <c r="T85" i="5"/>
  <c r="T111" i="47"/>
  <c r="T110" i="47"/>
  <c r="R37" i="43" l="1"/>
  <c r="R42" i="43" s="1"/>
  <c r="R44" i="43"/>
  <c r="S58" i="43"/>
  <c r="S26" i="43" s="1"/>
  <c r="Q40" i="32" s="1"/>
  <c r="S57" i="43"/>
  <c r="S25" i="43" s="1"/>
  <c r="U104" i="47"/>
  <c r="T25" i="7"/>
  <c r="S90" i="5"/>
  <c r="T130" i="5"/>
  <c r="T152" i="5" s="1"/>
  <c r="R61" i="43" l="1"/>
  <c r="S31" i="43"/>
  <c r="S34" i="43" s="1"/>
  <c r="S35" i="43" s="1"/>
  <c r="Q39" i="32"/>
  <c r="S50" i="43"/>
  <c r="S72" i="43"/>
  <c r="S17" i="54" s="1"/>
  <c r="U107" i="47"/>
  <c r="S38" i="43" l="1"/>
  <c r="S39" i="43" s="1"/>
  <c r="S40" i="43" s="1"/>
  <c r="S45" i="43"/>
  <c r="U108" i="47"/>
  <c r="U109" i="47" s="1"/>
  <c r="U26" i="6"/>
  <c r="S46" i="43" l="1"/>
  <c r="S47" i="43" s="1"/>
  <c r="S37" i="43"/>
  <c r="S42" i="43" s="1"/>
  <c r="U106" i="47"/>
  <c r="K95" i="29"/>
  <c r="T56" i="43" l="1"/>
  <c r="T55" i="43"/>
  <c r="S48" i="43"/>
  <c r="U111" i="47"/>
  <c r="U85" i="5"/>
  <c r="K94" i="29"/>
  <c r="U110" i="47"/>
  <c r="T58" i="43" l="1"/>
  <c r="T26" i="43" s="1"/>
  <c r="R40" i="32" s="1"/>
  <c r="T57" i="43"/>
  <c r="T25" i="43" s="1"/>
  <c r="S44" i="43"/>
  <c r="S61" i="43" s="1"/>
  <c r="U25" i="7"/>
  <c r="V104" i="47"/>
  <c r="K93" i="29"/>
  <c r="U130" i="5"/>
  <c r="U152" i="5" s="1"/>
  <c r="D152" i="5" s="1"/>
  <c r="T90" i="5"/>
  <c r="K80" i="29"/>
  <c r="T72" i="43" l="1"/>
  <c r="T17" i="54" s="1"/>
  <c r="T50" i="43"/>
  <c r="T31" i="43"/>
  <c r="T34" i="43" s="1"/>
  <c r="T35" i="43" s="1"/>
  <c r="R39" i="32"/>
  <c r="V107" i="47"/>
  <c r="T38" i="43" l="1"/>
  <c r="T39" i="43" s="1"/>
  <c r="T40" i="43" s="1"/>
  <c r="T37" i="43" s="1"/>
  <c r="T42" i="43" s="1"/>
  <c r="T45" i="43"/>
  <c r="V26" i="6"/>
  <c r="V108" i="47"/>
  <c r="V109" i="47" s="1"/>
  <c r="T46" i="43" l="1"/>
  <c r="T47" i="43" s="1"/>
  <c r="T48" i="43" s="1"/>
  <c r="V106" i="47"/>
  <c r="U57" i="43" l="1"/>
  <c r="U58" i="43"/>
  <c r="U56" i="43"/>
  <c r="U55" i="43"/>
  <c r="T44" i="43"/>
  <c r="T61" i="43" s="1"/>
  <c r="V111" i="47"/>
  <c r="V85" i="5"/>
  <c r="V110" i="47"/>
  <c r="U72" i="43" l="1"/>
  <c r="U17" i="54" s="1"/>
  <c r="U25" i="43"/>
  <c r="U50" i="43"/>
  <c r="U26" i="43"/>
  <c r="S40" i="32" s="1"/>
  <c r="U90" i="5"/>
  <c r="V130" i="5"/>
  <c r="V25" i="7"/>
  <c r="W104" i="47"/>
  <c r="U31" i="43" l="1"/>
  <c r="U34" i="43" s="1"/>
  <c r="U35" i="43" s="1"/>
  <c r="S39" i="32"/>
  <c r="W107" i="47"/>
  <c r="U38" i="43" l="1"/>
  <c r="U39" i="43" s="1"/>
  <c r="U45" i="43"/>
  <c r="W108" i="47"/>
  <c r="W109" i="47" s="1"/>
  <c r="W26" i="6"/>
  <c r="U46" i="43" l="1"/>
  <c r="U47" i="43" s="1"/>
  <c r="U40" i="43"/>
  <c r="U37" i="43" s="1"/>
  <c r="U42" i="43" s="1"/>
  <c r="W106" i="47"/>
  <c r="L95" i="29"/>
  <c r="V55" i="43" l="1"/>
  <c r="V56" i="43"/>
  <c r="U48" i="43"/>
  <c r="U44" i="43" s="1"/>
  <c r="U61" i="43" s="1"/>
  <c r="W85" i="5"/>
  <c r="W111" i="47"/>
  <c r="L94" i="29"/>
  <c r="W110" i="47"/>
  <c r="V57" i="43" l="1"/>
  <c r="V25" i="43" s="1"/>
  <c r="V58" i="43"/>
  <c r="L93" i="29"/>
  <c r="X104" i="47"/>
  <c r="W25" i="7"/>
  <c r="W130" i="5"/>
  <c r="L80" i="29"/>
  <c r="V72" i="43" l="1"/>
  <c r="V17" i="54" s="1"/>
  <c r="V50" i="43"/>
  <c r="V26" i="43"/>
  <c r="T40" i="32" s="1"/>
  <c r="T39" i="32"/>
  <c r="X107" i="47"/>
  <c r="V31" i="43" l="1"/>
  <c r="V34" i="43" s="1"/>
  <c r="V35" i="43" s="1"/>
  <c r="V38" i="43" s="1"/>
  <c r="X26" i="6"/>
  <c r="X108" i="47"/>
  <c r="X109" i="47" s="1"/>
  <c r="V45" i="43" l="1"/>
  <c r="V46" i="43" s="1"/>
  <c r="V47" i="43" s="1"/>
  <c r="W55" i="43" s="1"/>
  <c r="V39" i="43"/>
  <c r="V40" i="43" s="1"/>
  <c r="X106" i="47"/>
  <c r="V48" i="43" l="1"/>
  <c r="W57" i="43" s="1"/>
  <c r="W25" i="43" s="1"/>
  <c r="W56" i="43"/>
  <c r="V37" i="43"/>
  <c r="V42" i="43" s="1"/>
  <c r="X85" i="5"/>
  <c r="X111" i="47"/>
  <c r="X110" i="47"/>
  <c r="W58" i="43" l="1"/>
  <c r="W26" i="43" s="1"/>
  <c r="U40" i="32" s="1"/>
  <c r="V44" i="43"/>
  <c r="V61" i="43" s="1"/>
  <c r="U39" i="32"/>
  <c r="X130" i="5"/>
  <c r="X25" i="7"/>
  <c r="Y104" i="47"/>
  <c r="W72" i="43" l="1"/>
  <c r="W17" i="54" s="1"/>
  <c r="W50" i="43"/>
  <c r="W31" i="43"/>
  <c r="W34" i="43" s="1"/>
  <c r="W35" i="43" s="1"/>
  <c r="W38" i="43" s="1"/>
  <c r="Y107" i="47"/>
  <c r="W45" i="43" l="1"/>
  <c r="W46" i="43" s="1"/>
  <c r="W47" i="43" s="1"/>
  <c r="X56" i="43" s="1"/>
  <c r="W39" i="43"/>
  <c r="W40" i="43" s="1"/>
  <c r="Y26" i="6"/>
  <c r="Y108" i="47"/>
  <c r="Y109" i="47" s="1"/>
  <c r="W48" i="43" l="1"/>
  <c r="X57" i="43" s="1"/>
  <c r="X55" i="43"/>
  <c r="W37" i="43"/>
  <c r="W42" i="43" s="1"/>
  <c r="Y106" i="47"/>
  <c r="M95" i="29"/>
  <c r="W44" i="43" l="1"/>
  <c r="W61" i="43" s="1"/>
  <c r="X58" i="43"/>
  <c r="X26" i="43" s="1"/>
  <c r="V40" i="32" s="1"/>
  <c r="X25" i="43"/>
  <c r="V39" i="32" s="1"/>
  <c r="Y111" i="47"/>
  <c r="Y85" i="5"/>
  <c r="M94" i="29"/>
  <c r="Y110" i="47"/>
  <c r="X72" i="43" l="1"/>
  <c r="X17" i="54" s="1"/>
  <c r="X31" i="43"/>
  <c r="X34" i="43" s="1"/>
  <c r="X35" i="43" s="1"/>
  <c r="X45" i="43" s="1"/>
  <c r="X46" i="43" s="1"/>
  <c r="X50" i="43"/>
  <c r="Y25" i="7"/>
  <c r="Z104" i="47"/>
  <c r="M93" i="29"/>
  <c r="Y130" i="5"/>
  <c r="M80" i="29"/>
  <c r="X38" i="43" l="1"/>
  <c r="X39" i="43" s="1"/>
  <c r="X40" i="43" s="1"/>
  <c r="X37" i="43" s="1"/>
  <c r="X42" i="43" s="1"/>
  <c r="X47" i="43"/>
  <c r="Z107" i="47"/>
  <c r="Y55" i="43" l="1"/>
  <c r="Y56" i="43"/>
  <c r="X48" i="43"/>
  <c r="Z108" i="47"/>
  <c r="Z109" i="47" s="1"/>
  <c r="Z26" i="6"/>
  <c r="Y57" i="43" l="1"/>
  <c r="Y58" i="43"/>
  <c r="Y26" i="43" s="1"/>
  <c r="W40" i="32" s="1"/>
  <c r="X44" i="43"/>
  <c r="X61" i="43" s="1"/>
  <c r="Z106" i="47"/>
  <c r="Y72" i="43" l="1"/>
  <c r="Y17" i="54" s="1"/>
  <c r="Y50" i="43"/>
  <c r="Y25" i="43"/>
  <c r="Z111" i="47"/>
  <c r="Z85" i="5"/>
  <c r="Z110" i="47"/>
  <c r="W39" i="32" l="1"/>
  <c r="Y31" i="43"/>
  <c r="Y34" i="43" s="1"/>
  <c r="Y35" i="43" s="1"/>
  <c r="Z25" i="7"/>
  <c r="AA104" i="47"/>
  <c r="Z130" i="5"/>
  <c r="Y38" i="43" l="1"/>
  <c r="Y39" i="43" s="1"/>
  <c r="Y40" i="43" s="1"/>
  <c r="Y37" i="43" s="1"/>
  <c r="Y42" i="43" s="1"/>
  <c r="Y45" i="43"/>
  <c r="Y46" i="43" s="1"/>
  <c r="AA107" i="47"/>
  <c r="Y47" i="43" l="1"/>
  <c r="AA26" i="6"/>
  <c r="AA108" i="47"/>
  <c r="AA109" i="47" s="1"/>
  <c r="Z56" i="43" l="1"/>
  <c r="Y48" i="43"/>
  <c r="Z55" i="43"/>
  <c r="AA106" i="47"/>
  <c r="N95" i="29"/>
  <c r="Y44" i="43" l="1"/>
  <c r="Y61" i="43" s="1"/>
  <c r="Z58" i="43"/>
  <c r="Z26" i="43" s="1"/>
  <c r="X40" i="32" s="1"/>
  <c r="Z57" i="43"/>
  <c r="AA85" i="5"/>
  <c r="AA111" i="47"/>
  <c r="N94" i="29"/>
  <c r="AA110" i="47"/>
  <c r="Z72" i="43" l="1"/>
  <c r="Z17" i="54" s="1"/>
  <c r="Z25" i="43"/>
  <c r="Z50" i="43"/>
  <c r="AA25" i="7"/>
  <c r="AB104" i="47"/>
  <c r="N93" i="29"/>
  <c r="AA130" i="5"/>
  <c r="N80" i="29"/>
  <c r="X39" i="32" l="1"/>
  <c r="Z31" i="43"/>
  <c r="Z34" i="43" s="1"/>
  <c r="Z35" i="43" s="1"/>
  <c r="AB107" i="47"/>
  <c r="Z38" i="43" l="1"/>
  <c r="Z39" i="43" s="1"/>
  <c r="Z40" i="43" s="1"/>
  <c r="Z45" i="43"/>
  <c r="AB26" i="6"/>
  <c r="AB108" i="47"/>
  <c r="AB109" i="47" s="1"/>
  <c r="Z46" i="43" l="1"/>
  <c r="Z47" i="43" s="1"/>
  <c r="Z37" i="43"/>
  <c r="Z42" i="43" s="1"/>
  <c r="AB106" i="47"/>
  <c r="AA56" i="43" l="1"/>
  <c r="AA55" i="43"/>
  <c r="Z48" i="43"/>
  <c r="AB85" i="5"/>
  <c r="AB111" i="47"/>
  <c r="AB110" i="47"/>
  <c r="AA57" i="43" l="1"/>
  <c r="AA58" i="43"/>
  <c r="AA26" i="43" s="1"/>
  <c r="Y40" i="32" s="1"/>
  <c r="Z44" i="43"/>
  <c r="Z61" i="43" s="1"/>
  <c r="AB25" i="7"/>
  <c r="AC104" i="47"/>
  <c r="AB130" i="5"/>
  <c r="AA72" i="43" l="1"/>
  <c r="AA17" i="54" s="1"/>
  <c r="AA25" i="43"/>
  <c r="AA50" i="43"/>
  <c r="AC107" i="47"/>
  <c r="Y39" i="32" l="1"/>
  <c r="AA31" i="43"/>
  <c r="AA34" i="43" s="1"/>
  <c r="AA35" i="43" s="1"/>
  <c r="AC108" i="47"/>
  <c r="AC109" i="47" s="1"/>
  <c r="AC26" i="6"/>
  <c r="AA45" i="43" l="1"/>
  <c r="AA46" i="43" s="1"/>
  <c r="AA38" i="43"/>
  <c r="AC106" i="47"/>
  <c r="O95" i="29"/>
  <c r="AA39" i="43" l="1"/>
  <c r="AA40" i="43" s="1"/>
  <c r="AA37" i="43" s="1"/>
  <c r="AA42" i="43" s="1"/>
  <c r="AA47" i="43"/>
  <c r="AC85" i="5"/>
  <c r="AC111" i="47"/>
  <c r="O94" i="29"/>
  <c r="AC110" i="47"/>
  <c r="AB55" i="43" l="1"/>
  <c r="AB56" i="43"/>
  <c r="AA48" i="43"/>
  <c r="AA44" i="43" s="1"/>
  <c r="AA61" i="43" s="1"/>
  <c r="AC25" i="7"/>
  <c r="AD104" i="47"/>
  <c r="O93" i="29"/>
  <c r="AC130" i="5"/>
  <c r="O80" i="29"/>
  <c r="AB58" i="43" l="1"/>
  <c r="AB57" i="43"/>
  <c r="AD107" i="47"/>
  <c r="AB25" i="43" l="1"/>
  <c r="AB50" i="43"/>
  <c r="AB72" i="43"/>
  <c r="AB17" i="54" s="1"/>
  <c r="AB26" i="43"/>
  <c r="Z40" i="32" s="1"/>
  <c r="AD26" i="6"/>
  <c r="AD108" i="47"/>
  <c r="AD109" i="47" s="1"/>
  <c r="Z39" i="32" l="1"/>
  <c r="AB31" i="43"/>
  <c r="AB34" i="43" s="1"/>
  <c r="AB35" i="43" s="1"/>
  <c r="AD106" i="47"/>
  <c r="AB38" i="43" l="1"/>
  <c r="AB45" i="43"/>
  <c r="AB46" i="43" s="1"/>
  <c r="AB47" i="43" s="1"/>
  <c r="AD85" i="5"/>
  <c r="AD111" i="47"/>
  <c r="AD110" i="47"/>
  <c r="AC55" i="43" l="1"/>
  <c r="AC56" i="43"/>
  <c r="AB39" i="43"/>
  <c r="AB40" i="43" s="1"/>
  <c r="AB37" i="43" s="1"/>
  <c r="AB42" i="43" s="1"/>
  <c r="AD25" i="7"/>
  <c r="AE104" i="47"/>
  <c r="AD130" i="5"/>
  <c r="AB48" i="43" l="1"/>
  <c r="AB44" i="43" s="1"/>
  <c r="AB61" i="43" s="1"/>
  <c r="AE107" i="47"/>
  <c r="AC57" i="43" l="1"/>
  <c r="AC25" i="43" s="1"/>
  <c r="AC58" i="43"/>
  <c r="AE108" i="47"/>
  <c r="AE109" i="47" s="1"/>
  <c r="AE26" i="6"/>
  <c r="AC50" i="43" l="1"/>
  <c r="AC26" i="43"/>
  <c r="AA40" i="32" s="1"/>
  <c r="AC72" i="43"/>
  <c r="AC17" i="54" s="1"/>
  <c r="AA39" i="32"/>
  <c r="AE106" i="47"/>
  <c r="P95" i="29"/>
  <c r="AC31" i="43" l="1"/>
  <c r="AC34" i="43" s="1"/>
  <c r="AC35" i="43" s="1"/>
  <c r="AC45" i="43" s="1"/>
  <c r="AC46" i="43" s="1"/>
  <c r="AC47" i="43" s="1"/>
  <c r="AE111" i="47"/>
  <c r="AE85" i="5"/>
  <c r="P94" i="29"/>
  <c r="AE110" i="47"/>
  <c r="AC38" i="43" l="1"/>
  <c r="AC39" i="43" s="1"/>
  <c r="AD56" i="43"/>
  <c r="G12" i="54" s="1"/>
  <c r="AD55" i="43"/>
  <c r="G11" i="54" s="1"/>
  <c r="AE25" i="7"/>
  <c r="AF104" i="47"/>
  <c r="P93" i="29"/>
  <c r="AE130" i="5"/>
  <c r="P80" i="29"/>
  <c r="AC40" i="43" l="1"/>
  <c r="AC37" i="43" s="1"/>
  <c r="AC42" i="43" s="1"/>
  <c r="AF107" i="47"/>
  <c r="AC48" i="43" l="1"/>
  <c r="AD57" i="43" s="1"/>
  <c r="G13" i="54" s="1"/>
  <c r="AF26" i="6"/>
  <c r="AF108" i="47"/>
  <c r="AF109" i="47" s="1"/>
  <c r="AC44" i="43" l="1"/>
  <c r="AC61" i="43" s="1"/>
  <c r="AD58" i="43"/>
  <c r="AD26" i="43" s="1"/>
  <c r="AB40" i="32" s="1"/>
  <c r="AD25" i="43"/>
  <c r="AB39" i="32" s="1"/>
  <c r="AF106" i="47"/>
  <c r="AD72" i="43" l="1"/>
  <c r="AD17" i="54" s="1"/>
  <c r="AD31" i="43"/>
  <c r="AD34" i="43" s="1"/>
  <c r="AD35" i="43" s="1"/>
  <c r="AD38" i="43" s="1"/>
  <c r="AD39" i="43" s="1"/>
  <c r="G14" i="54"/>
  <c r="AD50" i="43"/>
  <c r="AF85" i="5"/>
  <c r="AF111" i="47"/>
  <c r="AF110" i="47"/>
  <c r="AD45" i="43" l="1"/>
  <c r="AD46" i="43" s="1"/>
  <c r="AD47" i="43" s="1"/>
  <c r="AE56" i="43" s="1"/>
  <c r="AD40" i="43"/>
  <c r="AD37" i="43" s="1"/>
  <c r="AD42" i="43" s="1"/>
  <c r="AF25" i="7"/>
  <c r="AG104" i="47"/>
  <c r="AF130" i="5"/>
  <c r="AD48" i="43" l="1"/>
  <c r="AD44" i="43" s="1"/>
  <c r="AD61" i="43" s="1"/>
  <c r="E61" i="43" s="1"/>
  <c r="G52" i="29" s="1"/>
  <c r="AE55" i="43"/>
  <c r="AG107" i="47"/>
  <c r="AE58" i="43" l="1"/>
  <c r="AE26" i="43" s="1"/>
  <c r="AC40" i="32" s="1"/>
  <c r="AE57" i="43"/>
  <c r="AE25" i="43" s="1"/>
  <c r="AC39" i="32" s="1"/>
  <c r="AG26" i="6"/>
  <c r="AG108" i="47"/>
  <c r="AG109" i="47" s="1"/>
  <c r="AE50" i="43" l="1"/>
  <c r="AE72" i="43"/>
  <c r="AE17" i="54" s="1"/>
  <c r="AE31" i="43"/>
  <c r="AE34" i="43" s="1"/>
  <c r="AE35" i="43" s="1"/>
  <c r="AE38" i="43" s="1"/>
  <c r="AG106" i="47"/>
  <c r="Q95" i="29"/>
  <c r="AE45" i="43" l="1"/>
  <c r="AE46" i="43" s="1"/>
  <c r="AE47" i="43" s="1"/>
  <c r="AG85" i="5"/>
  <c r="AG111" i="47"/>
  <c r="Q94" i="29"/>
  <c r="AG110" i="47"/>
  <c r="AE39" i="43"/>
  <c r="AE40" i="43" s="1"/>
  <c r="Q93" i="29" l="1"/>
  <c r="AG25" i="7"/>
  <c r="AH104" i="47"/>
  <c r="AG130" i="5"/>
  <c r="Q80" i="29"/>
  <c r="AE37" i="43"/>
  <c r="AE42" i="43" s="1"/>
  <c r="AF55" i="43"/>
  <c r="AF56" i="43"/>
  <c r="AE48" i="43"/>
  <c r="AH107" i="47" l="1"/>
  <c r="AF57" i="43"/>
  <c r="AF25" i="43" s="1"/>
  <c r="AF58" i="43"/>
  <c r="AF26" i="43" s="1"/>
  <c r="AD40" i="32" s="1"/>
  <c r="AE44" i="43"/>
  <c r="AE61" i="43" s="1"/>
  <c r="AH108" i="47" l="1"/>
  <c r="AH109" i="47" s="1"/>
  <c r="AH26" i="6"/>
  <c r="AF72" i="43"/>
  <c r="AF17" i="54" s="1"/>
  <c r="AD39" i="32"/>
  <c r="AF31" i="43"/>
  <c r="AF34" i="43" s="1"/>
  <c r="AF35" i="43" s="1"/>
  <c r="AF50" i="43"/>
  <c r="AH106" i="47" l="1"/>
  <c r="AF45" i="43"/>
  <c r="AF38" i="43"/>
  <c r="AH111" i="47" l="1"/>
  <c r="AH85" i="5"/>
  <c r="AH110" i="47"/>
  <c r="AF46" i="43"/>
  <c r="AF39" i="43"/>
  <c r="AH25" i="7" l="1"/>
  <c r="AI104" i="47"/>
  <c r="AH130" i="5"/>
  <c r="AF47" i="43"/>
  <c r="AF40" i="43"/>
  <c r="AF37" i="43" s="1"/>
  <c r="AF42" i="43" s="1"/>
  <c r="AI107" i="47" l="1"/>
  <c r="AG55" i="43"/>
  <c r="AG56" i="43"/>
  <c r="AF48" i="43"/>
  <c r="AF44" i="43" s="1"/>
  <c r="AF61" i="43" s="1"/>
  <c r="AI26" i="6" l="1"/>
  <c r="AI108" i="47"/>
  <c r="AI109" i="47" s="1"/>
  <c r="AG57" i="43"/>
  <c r="AG25" i="43" s="1"/>
  <c r="AG58" i="43"/>
  <c r="AG72" i="43" l="1"/>
  <c r="AG17" i="54" s="1"/>
  <c r="AI106" i="47"/>
  <c r="R95" i="29"/>
  <c r="AG50" i="43"/>
  <c r="AG26" i="43"/>
  <c r="AE40" i="32" s="1"/>
  <c r="AE39" i="32"/>
  <c r="AG31" i="43" l="1"/>
  <c r="AG34" i="43" s="1"/>
  <c r="AG35" i="43" s="1"/>
  <c r="AG38" i="43" s="1"/>
  <c r="AI111" i="47"/>
  <c r="AI85" i="5"/>
  <c r="R94" i="29"/>
  <c r="AI110" i="47"/>
  <c r="AG45" i="43" l="1"/>
  <c r="AG46" i="43" s="1"/>
  <c r="R93" i="29"/>
  <c r="AI25" i="7"/>
  <c r="AJ104" i="47"/>
  <c r="AI130" i="5"/>
  <c r="R80" i="29"/>
  <c r="AG39" i="43"/>
  <c r="AJ107" i="47" l="1"/>
  <c r="AG40" i="43"/>
  <c r="AG37" i="43" s="1"/>
  <c r="AG42" i="43" s="1"/>
  <c r="AG47" i="43"/>
  <c r="AJ108" i="47" l="1"/>
  <c r="AJ109" i="47" s="1"/>
  <c r="AJ26" i="6"/>
  <c r="AH55" i="43"/>
  <c r="AH56" i="43"/>
  <c r="AG48" i="43"/>
  <c r="AJ106" i="47" l="1"/>
  <c r="AH57" i="43"/>
  <c r="AH25" i="43" s="1"/>
  <c r="AH58" i="43"/>
  <c r="AH26" i="43" s="1"/>
  <c r="AF40" i="32" s="1"/>
  <c r="AG44" i="43"/>
  <c r="AG61" i="43" s="1"/>
  <c r="AH72" i="43" l="1"/>
  <c r="AH17" i="54" s="1"/>
  <c r="AH50" i="43"/>
  <c r="AJ85" i="5"/>
  <c r="AJ111" i="47"/>
  <c r="AJ110" i="47"/>
  <c r="AF39" i="32"/>
  <c r="AH31" i="43"/>
  <c r="AH34" i="43" s="1"/>
  <c r="AH35" i="43" s="1"/>
  <c r="AJ25" i="7" l="1"/>
  <c r="AK104" i="47"/>
  <c r="AJ130" i="5"/>
  <c r="AH45" i="43"/>
  <c r="AH46" i="43" s="1"/>
  <c r="AH47" i="43" s="1"/>
  <c r="AH38" i="43"/>
  <c r="AK107" i="47" l="1"/>
  <c r="AI55" i="43"/>
  <c r="AI56" i="43"/>
  <c r="AH39" i="43"/>
  <c r="AH40" i="43" s="1"/>
  <c r="AH48" i="43" s="1"/>
  <c r="AK26" i="6" l="1"/>
  <c r="AK108" i="47"/>
  <c r="AK109" i="47" s="1"/>
  <c r="AH37" i="43"/>
  <c r="AH42" i="43" s="1"/>
  <c r="AI57" i="43"/>
  <c r="AI25" i="43" s="1"/>
  <c r="AI58" i="43"/>
  <c r="AI26" i="43" s="1"/>
  <c r="AG40" i="32" s="1"/>
  <c r="AH44" i="43"/>
  <c r="AK106" i="47" l="1"/>
  <c r="S95" i="29"/>
  <c r="AI72" i="43"/>
  <c r="AI17" i="54" s="1"/>
  <c r="AI50" i="43"/>
  <c r="AH61" i="43"/>
  <c r="AG39" i="32"/>
  <c r="AI31" i="43"/>
  <c r="AI34" i="43" s="1"/>
  <c r="AI35" i="43" s="1"/>
  <c r="AK111" i="47" l="1"/>
  <c r="AK85" i="5"/>
  <c r="S94" i="29"/>
  <c r="AK110" i="47"/>
  <c r="AI45" i="43"/>
  <c r="AI38" i="43"/>
  <c r="AI39" i="43" s="1"/>
  <c r="AK25" i="7" l="1"/>
  <c r="AL104" i="47"/>
  <c r="S93" i="29"/>
  <c r="AK130" i="5"/>
  <c r="S80" i="29"/>
  <c r="AI46" i="43"/>
  <c r="AI47" i="43" s="1"/>
  <c r="AI40" i="43"/>
  <c r="AI37" i="43" s="1"/>
  <c r="AI42" i="43" s="1"/>
  <c r="AL107" i="47" l="1"/>
  <c r="AI48" i="43"/>
  <c r="AI44" i="43" s="1"/>
  <c r="AI61" i="43" s="1"/>
  <c r="AJ55" i="43"/>
  <c r="AJ56" i="43"/>
  <c r="AL108" i="47" l="1"/>
  <c r="AL109" i="47" s="1"/>
  <c r="AL26" i="6"/>
  <c r="AJ58" i="43"/>
  <c r="AJ26" i="43" s="1"/>
  <c r="D26" i="43" s="1"/>
  <c r="AJ57" i="43"/>
  <c r="AJ72" i="43" l="1"/>
  <c r="AJ17" i="54" s="1"/>
  <c r="D17" i="54" s="1"/>
  <c r="E10" i="54" s="1"/>
  <c r="E59" i="29" s="1"/>
  <c r="AJ50" i="43"/>
  <c r="AL106" i="47"/>
  <c r="AJ25" i="43"/>
  <c r="D25" i="43" s="1"/>
  <c r="AH40" i="32"/>
  <c r="D40" i="32" s="1"/>
  <c r="AJ31" i="43" l="1"/>
  <c r="AJ34" i="43" s="1"/>
  <c r="AH39" i="32"/>
  <c r="D39" i="32" s="1"/>
  <c r="D72" i="43"/>
  <c r="AL85" i="5"/>
  <c r="AL111" i="47"/>
  <c r="AL110" i="47"/>
  <c r="D31" i="43" l="1"/>
  <c r="AM104" i="47"/>
  <c r="AL25" i="7"/>
  <c r="AL130" i="5"/>
  <c r="AJ35" i="43"/>
  <c r="D34" i="43"/>
  <c r="AM107" i="47" l="1"/>
  <c r="AJ38" i="43"/>
  <c r="AJ39" i="43" s="1"/>
  <c r="D39" i="43" s="1"/>
  <c r="AJ45" i="43"/>
  <c r="AJ46" i="43" s="1"/>
  <c r="D46" i="43" s="1"/>
  <c r="D35" i="43"/>
  <c r="D149" i="32" l="1"/>
  <c r="AM26" i="6"/>
  <c r="AM108" i="47"/>
  <c r="AM109" i="47" s="1"/>
  <c r="AJ47" i="43"/>
  <c r="D47" i="43" s="1"/>
  <c r="D150" i="32" s="1"/>
  <c r="AJ40" i="43"/>
  <c r="D40" i="43" s="1"/>
  <c r="D45" i="43"/>
  <c r="D38" i="43"/>
  <c r="B18" i="42" l="1"/>
  <c r="G18" i="42" s="1"/>
  <c r="G17" i="42" s="1"/>
  <c r="G21" i="42" s="1"/>
  <c r="L38" i="29"/>
  <c r="AM106" i="47"/>
  <c r="T95" i="29"/>
  <c r="AJ37" i="43"/>
  <c r="AJ42" i="43" s="1"/>
  <c r="D37" i="43"/>
  <c r="D42" i="43" s="1"/>
  <c r="L39" i="29"/>
  <c r="AJ48" i="43"/>
  <c r="D48" i="43" s="1"/>
  <c r="D148" i="32"/>
  <c r="B21" i="7"/>
  <c r="D97" i="29" l="1"/>
  <c r="E211" i="59"/>
  <c r="AM111" i="47"/>
  <c r="AM85" i="5"/>
  <c r="T94" i="29"/>
  <c r="AM110" i="47"/>
  <c r="E42" i="43"/>
  <c r="H52" i="29" s="1"/>
  <c r="M21" i="7"/>
  <c r="L21" i="7"/>
  <c r="N21" i="7"/>
  <c r="I21" i="7"/>
  <c r="H21" i="7"/>
  <c r="J21" i="7"/>
  <c r="K21" i="7"/>
  <c r="R21" i="7"/>
  <c r="Q21" i="7"/>
  <c r="S21" i="7"/>
  <c r="O21" i="7"/>
  <c r="P21" i="7"/>
  <c r="X21" i="7"/>
  <c r="T21" i="7"/>
  <c r="W21" i="7"/>
  <c r="V21" i="7"/>
  <c r="AA21" i="7"/>
  <c r="U21" i="7"/>
  <c r="AC21" i="7"/>
  <c r="AG21" i="7"/>
  <c r="AB21" i="7"/>
  <c r="Y21" i="7"/>
  <c r="Z21" i="7"/>
  <c r="AE21" i="7"/>
  <c r="AD21" i="7"/>
  <c r="AF21" i="7"/>
  <c r="AI21" i="7"/>
  <c r="AJ21" i="7"/>
  <c r="AH21" i="7"/>
  <c r="AO21" i="7"/>
  <c r="AP21" i="7"/>
  <c r="AK21" i="7"/>
  <c r="AN21" i="7"/>
  <c r="AL21" i="7"/>
  <c r="AM21" i="7"/>
  <c r="AV21" i="7"/>
  <c r="AT21" i="7"/>
  <c r="BB21" i="7"/>
  <c r="AS21" i="7"/>
  <c r="BD21" i="7"/>
  <c r="AW21" i="7"/>
  <c r="AZ21" i="7"/>
  <c r="AU21" i="7"/>
  <c r="AX21" i="7"/>
  <c r="BC21" i="7"/>
  <c r="BA21" i="7"/>
  <c r="AR21" i="7"/>
  <c r="AY21" i="7"/>
  <c r="AQ21" i="7"/>
  <c r="BE21" i="7"/>
  <c r="BJ21" i="7"/>
  <c r="BO21" i="7"/>
  <c r="BI21" i="7"/>
  <c r="BM21" i="7"/>
  <c r="BF21" i="7"/>
  <c r="BH21" i="7"/>
  <c r="BK21" i="7"/>
  <c r="BN21" i="7"/>
  <c r="BL21" i="7"/>
  <c r="G21" i="7"/>
  <c r="BG21" i="7"/>
  <c r="L37" i="29"/>
  <c r="B141" i="5"/>
  <c r="D151" i="32"/>
  <c r="AJ44" i="43"/>
  <c r="AJ61" i="43" s="1"/>
  <c r="AN104" i="47" l="1"/>
  <c r="T93" i="29"/>
  <c r="AM25" i="7"/>
  <c r="AM130" i="5"/>
  <c r="T80" i="29"/>
  <c r="D44" i="43"/>
  <c r="H24" i="29"/>
  <c r="H23" i="29"/>
  <c r="H33" i="29"/>
  <c r="G141" i="5"/>
  <c r="G140" i="5" s="1"/>
  <c r="G144" i="5" s="1"/>
  <c r="AM141" i="5"/>
  <c r="W141" i="5"/>
  <c r="BH141" i="5"/>
  <c r="N141" i="5"/>
  <c r="T141" i="5"/>
  <c r="P141" i="5"/>
  <c r="U141" i="5"/>
  <c r="AF141" i="5"/>
  <c r="AW141" i="5"/>
  <c r="R141" i="5"/>
  <c r="AN141" i="5"/>
  <c r="BK141" i="5"/>
  <c r="AR141" i="5"/>
  <c r="BI141" i="5"/>
  <c r="BB141" i="5"/>
  <c r="AB141" i="5"/>
  <c r="I141" i="5"/>
  <c r="BO141" i="5"/>
  <c r="O141" i="5"/>
  <c r="AA141" i="5"/>
  <c r="AJ141" i="5"/>
  <c r="BC141" i="5"/>
  <c r="AO141" i="5"/>
  <c r="AH141" i="5"/>
  <c r="AG141" i="5"/>
  <c r="V141" i="5"/>
  <c r="AV141" i="5"/>
  <c r="AD141" i="5"/>
  <c r="BE141" i="5"/>
  <c r="BN141" i="5"/>
  <c r="BJ141" i="5"/>
  <c r="AC141" i="5"/>
  <c r="AX141" i="5"/>
  <c r="K141" i="5"/>
  <c r="H141" i="5"/>
  <c r="X141" i="5"/>
  <c r="Q141" i="5"/>
  <c r="BG141" i="5"/>
  <c r="AU141" i="5"/>
  <c r="AZ141" i="5"/>
  <c r="Z141" i="5"/>
  <c r="AQ141" i="5"/>
  <c r="AL141" i="5"/>
  <c r="AS141" i="5"/>
  <c r="AI141" i="5"/>
  <c r="AY141" i="5"/>
  <c r="L141" i="5"/>
  <c r="AT141" i="5"/>
  <c r="BA141" i="5"/>
  <c r="AE141" i="5"/>
  <c r="BF141" i="5"/>
  <c r="BL141" i="5"/>
  <c r="M141" i="5"/>
  <c r="AK141" i="5"/>
  <c r="J141" i="5"/>
  <c r="S141" i="5"/>
  <c r="AP141" i="5"/>
  <c r="Y141" i="5"/>
  <c r="BM141" i="5"/>
  <c r="BD141" i="5"/>
  <c r="AN107" i="47" l="1"/>
  <c r="G48" i="6"/>
  <c r="G143" i="5"/>
  <c r="G113" i="5"/>
  <c r="G115" i="5" s="1"/>
  <c r="L40" i="29"/>
  <c r="D154" i="32"/>
  <c r="C151" i="32" l="1"/>
  <c r="K40" i="29" s="1"/>
  <c r="C149" i="32"/>
  <c r="K38" i="29" s="1"/>
  <c r="AN26" i="6"/>
  <c r="AN108" i="47"/>
  <c r="AN109" i="47" s="1"/>
  <c r="G118" i="5"/>
  <c r="G119" i="5" s="1"/>
  <c r="G50" i="6"/>
  <c r="G116" i="5"/>
  <c r="G22" i="7"/>
  <c r="H142" i="5"/>
  <c r="H154" i="32"/>
  <c r="E52" i="29" s="1"/>
  <c r="D52" i="29" s="1"/>
  <c r="C52" i="29" s="1"/>
  <c r="L42" i="29"/>
  <c r="C150" i="32"/>
  <c r="K39" i="29" s="1"/>
  <c r="C148" i="32"/>
  <c r="K37" i="29" s="1"/>
  <c r="H11" i="29"/>
  <c r="H9" i="29"/>
  <c r="E208" i="32" l="1"/>
  <c r="F208" i="32" s="1"/>
  <c r="I68" i="29" s="1"/>
  <c r="H8" i="29"/>
  <c r="AN106" i="47"/>
  <c r="G120" i="5"/>
  <c r="G15" i="42"/>
  <c r="H140" i="5"/>
  <c r="AN111" i="47" l="1"/>
  <c r="AN85" i="5"/>
  <c r="AN110" i="47"/>
  <c r="G14" i="42"/>
  <c r="D83" i="29"/>
  <c r="G146" i="5"/>
  <c r="G122" i="5"/>
  <c r="AN25" i="7" l="1"/>
  <c r="AO104" i="47"/>
  <c r="AN130" i="5"/>
  <c r="D84" i="29"/>
  <c r="G135" i="5"/>
  <c r="G145" i="5"/>
  <c r="G49" i="6"/>
  <c r="G52" i="6" s="1"/>
  <c r="G148" i="5"/>
  <c r="AO107" i="47" l="1"/>
  <c r="G23" i="7"/>
  <c r="G20" i="7" s="1"/>
  <c r="G15" i="7"/>
  <c r="G17" i="7" s="1"/>
  <c r="G29" i="7"/>
  <c r="H20" i="6"/>
  <c r="H28" i="6"/>
  <c r="G136" i="5"/>
  <c r="AO108" i="47" l="1"/>
  <c r="AO109" i="47" s="1"/>
  <c r="AO26" i="6"/>
  <c r="H21" i="6"/>
  <c r="H66" i="5" s="1"/>
  <c r="G41" i="7"/>
  <c r="G44" i="7"/>
  <c r="G45" i="7" s="1"/>
  <c r="G56" i="6" s="1"/>
  <c r="G31" i="7"/>
  <c r="G36" i="7" s="1"/>
  <c r="G38" i="7" s="1"/>
  <c r="G39" i="7"/>
  <c r="AO106" i="47" l="1"/>
  <c r="U95" i="29"/>
  <c r="H30" i="6"/>
  <c r="H32" i="6" s="1"/>
  <c r="H46" i="6" s="1"/>
  <c r="H107" i="5" s="1"/>
  <c r="G33" i="7"/>
  <c r="H125" i="5"/>
  <c r="H69" i="5"/>
  <c r="G58" i="6"/>
  <c r="G57" i="6"/>
  <c r="AO111" i="47" l="1"/>
  <c r="AO85" i="5"/>
  <c r="U94" i="29"/>
  <c r="AO110" i="47"/>
  <c r="H138" i="5"/>
  <c r="G54" i="6"/>
  <c r="G34" i="6" s="1"/>
  <c r="G35" i="6" s="1"/>
  <c r="H36" i="6" s="1"/>
  <c r="H37" i="6" s="1"/>
  <c r="H49" i="54"/>
  <c r="H132" i="5"/>
  <c r="H133" i="5"/>
  <c r="H71" i="5"/>
  <c r="H72" i="5" s="1"/>
  <c r="H80" i="5" s="1"/>
  <c r="H144" i="5"/>
  <c r="H110" i="5"/>
  <c r="U93" i="29" l="1"/>
  <c r="AO25" i="7"/>
  <c r="AP104" i="47"/>
  <c r="AO130" i="5"/>
  <c r="U80" i="29"/>
  <c r="G41" i="6"/>
  <c r="G43" i="6" s="1"/>
  <c r="G37" i="54" s="1"/>
  <c r="H38" i="6"/>
  <c r="H39" i="6" s="1"/>
  <c r="H48" i="6"/>
  <c r="H143" i="5"/>
  <c r="H81" i="5"/>
  <c r="H82" i="5"/>
  <c r="H128" i="5"/>
  <c r="AP107" i="47" l="1"/>
  <c r="H150" i="5"/>
  <c r="H12" i="7"/>
  <c r="H22" i="7"/>
  <c r="I142" i="5"/>
  <c r="H84" i="5"/>
  <c r="AP26" i="6" l="1"/>
  <c r="AP108" i="47"/>
  <c r="AP109" i="47" s="1"/>
  <c r="I140" i="5"/>
  <c r="H86" i="5"/>
  <c r="H87" i="5" s="1"/>
  <c r="H94" i="5" s="1"/>
  <c r="AP106" i="47" l="1"/>
  <c r="H96" i="5"/>
  <c r="H95" i="5"/>
  <c r="AP111" i="47" l="1"/>
  <c r="AP85" i="5"/>
  <c r="AP110" i="47"/>
  <c r="H13" i="7"/>
  <c r="I19" i="6"/>
  <c r="I91" i="5"/>
  <c r="H98" i="5"/>
  <c r="AP25" i="7" l="1"/>
  <c r="AQ104" i="47"/>
  <c r="AP130" i="5"/>
  <c r="H99" i="5"/>
  <c r="H102" i="5" s="1"/>
  <c r="I93" i="5"/>
  <c r="AQ107" i="47" l="1"/>
  <c r="H100" i="5"/>
  <c r="H14" i="7" s="1"/>
  <c r="H115" i="47"/>
  <c r="AQ108" i="47" l="1"/>
  <c r="AQ109" i="47" s="1"/>
  <c r="AQ26" i="6"/>
  <c r="H116" i="47"/>
  <c r="H117" i="47"/>
  <c r="AQ106" i="47" l="1"/>
  <c r="V95" i="29"/>
  <c r="H149" i="47"/>
  <c r="H160" i="47"/>
  <c r="H138" i="47"/>
  <c r="H148" i="47"/>
  <c r="H159" i="47"/>
  <c r="H137" i="47"/>
  <c r="AQ85" i="5" l="1"/>
  <c r="AQ111" i="47"/>
  <c r="V94" i="29"/>
  <c r="AQ110" i="47"/>
  <c r="H53" i="42"/>
  <c r="H161" i="47"/>
  <c r="I155" i="47" s="1"/>
  <c r="H162" i="47"/>
  <c r="H125" i="47"/>
  <c r="H73" i="42"/>
  <c r="H72" i="42"/>
  <c r="H55" i="42"/>
  <c r="H54" i="42"/>
  <c r="H71" i="42"/>
  <c r="H124" i="47"/>
  <c r="H139" i="47"/>
  <c r="H140" i="47"/>
  <c r="H35" i="42"/>
  <c r="H151" i="47"/>
  <c r="H150" i="47"/>
  <c r="I144" i="47" s="1"/>
  <c r="H37" i="42"/>
  <c r="H36" i="42"/>
  <c r="AR104" i="47" l="1"/>
  <c r="AQ25" i="7"/>
  <c r="V93" i="29"/>
  <c r="AQ130" i="5"/>
  <c r="V80" i="29"/>
  <c r="I157" i="47"/>
  <c r="I146" i="47"/>
  <c r="H126" i="47"/>
  <c r="I133" i="47"/>
  <c r="G79" i="42"/>
  <c r="G80" i="42"/>
  <c r="G81" i="42"/>
  <c r="G43" i="42"/>
  <c r="H18" i="42"/>
  <c r="H127" i="47"/>
  <c r="H128" i="47"/>
  <c r="H104" i="5" s="1"/>
  <c r="G44" i="42"/>
  <c r="G62" i="42"/>
  <c r="H19" i="42"/>
  <c r="G61" i="42"/>
  <c r="G45" i="42"/>
  <c r="G63" i="42"/>
  <c r="AR107" i="47" l="1"/>
  <c r="H106" i="5"/>
  <c r="H108" i="5"/>
  <c r="I132" i="47"/>
  <c r="I143" i="47"/>
  <c r="I154" i="47"/>
  <c r="H24" i="7"/>
  <c r="I135" i="47"/>
  <c r="I120" i="47"/>
  <c r="H17" i="42"/>
  <c r="G25" i="42"/>
  <c r="I147" i="47"/>
  <c r="G26" i="42"/>
  <c r="I158" i="47"/>
  <c r="AR26" i="6" l="1"/>
  <c r="AR108" i="47"/>
  <c r="AR109" i="47" s="1"/>
  <c r="G24" i="42"/>
  <c r="I136" i="47"/>
  <c r="I123" i="47" s="1"/>
  <c r="I122" i="47"/>
  <c r="H111" i="5"/>
  <c r="H113" i="5"/>
  <c r="H115" i="5" l="1"/>
  <c r="H118" i="5" s="1"/>
  <c r="H119" i="5" s="1"/>
  <c r="AR106" i="47"/>
  <c r="I103" i="5"/>
  <c r="I27" i="6"/>
  <c r="I59" i="6" s="1"/>
  <c r="H50" i="6" l="1"/>
  <c r="H116" i="5"/>
  <c r="AR111" i="47"/>
  <c r="AR85" i="5"/>
  <c r="AR110" i="47"/>
  <c r="H120" i="5"/>
  <c r="H15" i="42"/>
  <c r="H20" i="42" s="1"/>
  <c r="I12" i="6"/>
  <c r="I14" i="6" s="1"/>
  <c r="I16" i="6" s="1"/>
  <c r="I126" i="5" s="1"/>
  <c r="AR25" i="7" l="1"/>
  <c r="AS104" i="47"/>
  <c r="AR130" i="5"/>
  <c r="G27" i="42"/>
  <c r="G28" i="42" s="1"/>
  <c r="H21" i="42"/>
  <c r="H14" i="42"/>
  <c r="H56" i="42"/>
  <c r="H146" i="5"/>
  <c r="H122" i="5"/>
  <c r="AS107" i="47" l="1"/>
  <c r="H49" i="6"/>
  <c r="H52" i="6" s="1"/>
  <c r="H145" i="5"/>
  <c r="H148" i="5"/>
  <c r="H135" i="5"/>
  <c r="H74" i="42"/>
  <c r="H38" i="42"/>
  <c r="H39" i="42"/>
  <c r="H75" i="42"/>
  <c r="H57" i="42"/>
  <c r="G64" i="42"/>
  <c r="G66" i="42" s="1"/>
  <c r="H58" i="42"/>
  <c r="G29" i="42"/>
  <c r="AS26" i="6" l="1"/>
  <c r="AS108" i="47"/>
  <c r="AS109" i="47" s="1"/>
  <c r="G83" i="42"/>
  <c r="G46" i="42"/>
  <c r="G48" i="42" s="1"/>
  <c r="H40" i="42"/>
  <c r="G65" i="42"/>
  <c r="G67" i="42" s="1"/>
  <c r="H23" i="7"/>
  <c r="H20" i="7" s="1"/>
  <c r="G82" i="42"/>
  <c r="G84" i="42" s="1"/>
  <c r="H76" i="42"/>
  <c r="G47" i="42"/>
  <c r="G49" i="42" s="1"/>
  <c r="H15" i="7"/>
  <c r="H17" i="7" s="1"/>
  <c r="H136" i="5"/>
  <c r="I20" i="6"/>
  <c r="H29" i="7"/>
  <c r="I28" i="6"/>
  <c r="AS106" i="47" l="1"/>
  <c r="W95" i="29"/>
  <c r="I21" i="6"/>
  <c r="I66" i="5" s="1"/>
  <c r="G85" i="42"/>
  <c r="H39" i="7"/>
  <c r="H31" i="7"/>
  <c r="H33" i="7" s="1"/>
  <c r="H41" i="7"/>
  <c r="H44" i="7"/>
  <c r="H45" i="7" s="1"/>
  <c r="H56" i="6" s="1"/>
  <c r="AS111" i="47" l="1"/>
  <c r="AS85" i="5"/>
  <c r="W94" i="29"/>
  <c r="AS110" i="47"/>
  <c r="H36" i="7"/>
  <c r="H38" i="7" s="1"/>
  <c r="I125" i="5"/>
  <c r="I69" i="5"/>
  <c r="E76" i="29"/>
  <c r="E77" i="29"/>
  <c r="H58" i="6"/>
  <c r="H57" i="6"/>
  <c r="I30" i="6"/>
  <c r="I32" i="6" s="1"/>
  <c r="I46" i="6" s="1"/>
  <c r="AS25" i="7" l="1"/>
  <c r="AT104" i="47"/>
  <c r="W93" i="29"/>
  <c r="AS130" i="5"/>
  <c r="W80" i="29"/>
  <c r="H54" i="6"/>
  <c r="H34" i="6" s="1"/>
  <c r="H35" i="6" s="1"/>
  <c r="H41" i="6" s="1"/>
  <c r="I138" i="5"/>
  <c r="I107" i="5"/>
  <c r="I49" i="54"/>
  <c r="I133" i="5"/>
  <c r="I132" i="5"/>
  <c r="I71" i="5"/>
  <c r="I72" i="5" s="1"/>
  <c r="I80" i="5" s="1"/>
  <c r="AT107" i="47" l="1"/>
  <c r="I36" i="6"/>
  <c r="I37" i="6" s="1"/>
  <c r="I38" i="6" s="1"/>
  <c r="I39" i="6" s="1"/>
  <c r="I144" i="5"/>
  <c r="I110" i="5"/>
  <c r="H43" i="6"/>
  <c r="H37" i="54" s="1"/>
  <c r="I81" i="5"/>
  <c r="I82" i="5"/>
  <c r="E86" i="29"/>
  <c r="I128" i="5"/>
  <c r="AT26" i="6" l="1"/>
  <c r="AT108" i="47"/>
  <c r="AT109" i="47" s="1"/>
  <c r="I150" i="5"/>
  <c r="I84" i="5"/>
  <c r="I12" i="7"/>
  <c r="I48" i="6"/>
  <c r="I143" i="5"/>
  <c r="AT106" i="47" l="1"/>
  <c r="I22" i="7"/>
  <c r="J142" i="5"/>
  <c r="I86" i="5"/>
  <c r="I87" i="5" s="1"/>
  <c r="I94" i="5" s="1"/>
  <c r="AT85" i="5" l="1"/>
  <c r="AT111" i="47"/>
  <c r="AT110" i="47"/>
  <c r="I95" i="5"/>
  <c r="I96" i="5"/>
  <c r="J140" i="5"/>
  <c r="AT25" i="7" l="1"/>
  <c r="AU104" i="47"/>
  <c r="AT130" i="5"/>
  <c r="E81" i="29"/>
  <c r="I98" i="5"/>
  <c r="I13" i="7"/>
  <c r="J19" i="6"/>
  <c r="J91" i="5"/>
  <c r="AU107" i="47" l="1"/>
  <c r="I99" i="5"/>
  <c r="I102" i="5" s="1"/>
  <c r="J93" i="5"/>
  <c r="AU26" i="6" l="1"/>
  <c r="AU108" i="47"/>
  <c r="AU109" i="47" s="1"/>
  <c r="I115" i="47"/>
  <c r="I100" i="5"/>
  <c r="I14" i="7" s="1"/>
  <c r="AU106" i="47" l="1"/>
  <c r="X95" i="29"/>
  <c r="I116" i="47"/>
  <c r="I117" i="47"/>
  <c r="AU111" i="47" l="1"/>
  <c r="AU85" i="5"/>
  <c r="X94" i="29"/>
  <c r="AU110" i="47"/>
  <c r="I159" i="47"/>
  <c r="I137" i="47"/>
  <c r="I148" i="47"/>
  <c r="I160" i="47"/>
  <c r="I149" i="47"/>
  <c r="I138" i="47"/>
  <c r="AU25" i="7" l="1"/>
  <c r="AV104" i="47"/>
  <c r="X93" i="29"/>
  <c r="AU130" i="5"/>
  <c r="X80" i="29"/>
  <c r="I54" i="42"/>
  <c r="I55" i="42"/>
  <c r="I125" i="47"/>
  <c r="I73" i="42"/>
  <c r="I72" i="42"/>
  <c r="I150" i="47"/>
  <c r="J144" i="47" s="1"/>
  <c r="I37" i="42"/>
  <c r="I36" i="42"/>
  <c r="I71" i="42"/>
  <c r="I124" i="47"/>
  <c r="I139" i="47"/>
  <c r="I140" i="47"/>
  <c r="I35" i="42"/>
  <c r="I151" i="47"/>
  <c r="I53" i="42"/>
  <c r="I161" i="47"/>
  <c r="J155" i="47" s="1"/>
  <c r="I162" i="47"/>
  <c r="AV107" i="47" l="1"/>
  <c r="H79" i="42"/>
  <c r="H61" i="42"/>
  <c r="J157" i="47"/>
  <c r="H80" i="42"/>
  <c r="H44" i="42"/>
  <c r="J146" i="47"/>
  <c r="H43" i="42"/>
  <c r="H63" i="42"/>
  <c r="H45" i="42"/>
  <c r="H81" i="42"/>
  <c r="E100" i="29"/>
  <c r="E99" i="29" s="1"/>
  <c r="I19" i="42"/>
  <c r="I126" i="47"/>
  <c r="J133" i="47"/>
  <c r="H62" i="42"/>
  <c r="I18" i="42"/>
  <c r="E98" i="29"/>
  <c r="I127" i="47"/>
  <c r="I128" i="47"/>
  <c r="I104" i="5" s="1"/>
  <c r="AV26" i="6" l="1"/>
  <c r="AV108" i="47"/>
  <c r="AV109" i="47" s="1"/>
  <c r="J135" i="47"/>
  <c r="J120" i="47"/>
  <c r="J154" i="47"/>
  <c r="J132" i="47"/>
  <c r="J143" i="47"/>
  <c r="E97" i="29"/>
  <c r="I24" i="7"/>
  <c r="J158" i="47"/>
  <c r="H26" i="42"/>
  <c r="E82" i="29"/>
  <c r="I106" i="5"/>
  <c r="I108" i="5"/>
  <c r="I17" i="42"/>
  <c r="H25" i="42"/>
  <c r="J147" i="47"/>
  <c r="AV106" i="47" l="1"/>
  <c r="H24" i="42"/>
  <c r="I111" i="5"/>
  <c r="I113" i="5"/>
  <c r="J122" i="47"/>
  <c r="J136" i="47"/>
  <c r="J123" i="47" s="1"/>
  <c r="I115" i="5" l="1"/>
  <c r="I118" i="5" s="1"/>
  <c r="I119" i="5" s="1"/>
  <c r="AV85" i="5"/>
  <c r="AV111" i="47"/>
  <c r="AV110" i="47"/>
  <c r="J103" i="5"/>
  <c r="J27" i="6"/>
  <c r="J59" i="6" s="1"/>
  <c r="I50" i="6" l="1"/>
  <c r="I116" i="5"/>
  <c r="AV25" i="7"/>
  <c r="AW104" i="47"/>
  <c r="AV130" i="5"/>
  <c r="J12" i="6"/>
  <c r="J14" i="6" s="1"/>
  <c r="J16" i="6" s="1"/>
  <c r="J126" i="5" s="1"/>
  <c r="I15" i="42"/>
  <c r="I20" i="42" s="1"/>
  <c r="I120" i="5"/>
  <c r="AW107" i="47" l="1"/>
  <c r="H27" i="42"/>
  <c r="H28" i="42" s="1"/>
  <c r="I21" i="42"/>
  <c r="I14" i="42"/>
  <c r="I56" i="42"/>
  <c r="E83" i="29"/>
  <c r="I146" i="5"/>
  <c r="I122" i="5"/>
  <c r="AW26" i="6" l="1"/>
  <c r="AW108" i="47"/>
  <c r="AW109" i="47" s="1"/>
  <c r="H29" i="42"/>
  <c r="I49" i="6"/>
  <c r="I52" i="6" s="1"/>
  <c r="I145" i="5"/>
  <c r="I148" i="5"/>
  <c r="E84" i="29"/>
  <c r="I135" i="5"/>
  <c r="I38" i="42"/>
  <c r="I74" i="42"/>
  <c r="I39" i="42"/>
  <c r="I57" i="42"/>
  <c r="I75" i="42"/>
  <c r="H64" i="42"/>
  <c r="H66" i="42" s="1"/>
  <c r="I58" i="42"/>
  <c r="AW106" i="47" l="1"/>
  <c r="Y95" i="29"/>
  <c r="I23" i="7"/>
  <c r="I20" i="7" s="1"/>
  <c r="H82" i="42"/>
  <c r="H84" i="42" s="1"/>
  <c r="I76" i="42"/>
  <c r="H46" i="42"/>
  <c r="H48" i="42" s="1"/>
  <c r="I40" i="42"/>
  <c r="I15" i="7"/>
  <c r="I17" i="7" s="1"/>
  <c r="J28" i="6"/>
  <c r="I29" i="7"/>
  <c r="I136" i="5"/>
  <c r="J20" i="6"/>
  <c r="H65" i="42"/>
  <c r="H67" i="42" s="1"/>
  <c r="H83" i="42"/>
  <c r="H47" i="42"/>
  <c r="H49" i="42" s="1"/>
  <c r="AW85" i="5" l="1"/>
  <c r="AW111" i="47"/>
  <c r="Y94" i="29"/>
  <c r="AW110" i="47"/>
  <c r="H85" i="42"/>
  <c r="J21" i="6"/>
  <c r="J30" i="6" s="1"/>
  <c r="J32" i="6" s="1"/>
  <c r="J46" i="6" s="1"/>
  <c r="I41" i="7"/>
  <c r="I39" i="7"/>
  <c r="I31" i="7"/>
  <c r="I33" i="7" s="1"/>
  <c r="I44" i="7"/>
  <c r="I45" i="7" s="1"/>
  <c r="I56" i="6" s="1"/>
  <c r="Y93" i="29" l="1"/>
  <c r="AW25" i="7"/>
  <c r="AX104" i="47"/>
  <c r="AW130" i="5"/>
  <c r="Y80" i="29"/>
  <c r="I36" i="7"/>
  <c r="I38" i="7" s="1"/>
  <c r="J138" i="5"/>
  <c r="J107" i="5"/>
  <c r="J66" i="5"/>
  <c r="I58" i="6"/>
  <c r="I57" i="6"/>
  <c r="AX107" i="47" l="1"/>
  <c r="I54" i="6"/>
  <c r="I34" i="6" s="1"/>
  <c r="I35" i="6" s="1"/>
  <c r="I41" i="6" s="1"/>
  <c r="J110" i="5"/>
  <c r="J144" i="5"/>
  <c r="J69" i="5"/>
  <c r="J125" i="5"/>
  <c r="AX26" i="6" l="1"/>
  <c r="AX108" i="47"/>
  <c r="AX109" i="47" s="1"/>
  <c r="J36" i="6"/>
  <c r="J37" i="6" s="1"/>
  <c r="J38" i="6" s="1"/>
  <c r="J39" i="6" s="1"/>
  <c r="J48" i="6"/>
  <c r="J143" i="5"/>
  <c r="I43" i="6"/>
  <c r="I37" i="54" s="1"/>
  <c r="J133" i="5"/>
  <c r="J49" i="54"/>
  <c r="J132" i="5"/>
  <c r="J71" i="5"/>
  <c r="J72" i="5" s="1"/>
  <c r="J80" i="5" s="1"/>
  <c r="AX106" i="47" l="1"/>
  <c r="J22" i="7"/>
  <c r="K142" i="5"/>
  <c r="J81" i="5"/>
  <c r="J82" i="5"/>
  <c r="J128" i="5"/>
  <c r="AX111" i="47" l="1"/>
  <c r="AX85" i="5"/>
  <c r="AX110" i="47"/>
  <c r="J84" i="5"/>
  <c r="J12" i="7"/>
  <c r="J150" i="5"/>
  <c r="K140" i="5"/>
  <c r="AX25" i="7" l="1"/>
  <c r="AY104" i="47"/>
  <c r="AX130" i="5"/>
  <c r="J86" i="5"/>
  <c r="J87" i="5" s="1"/>
  <c r="J94" i="5" s="1"/>
  <c r="AY107" i="47" l="1"/>
  <c r="J95" i="5"/>
  <c r="J96" i="5"/>
  <c r="AY26" i="6" l="1"/>
  <c r="AY108" i="47"/>
  <c r="AY109" i="47" s="1"/>
  <c r="J98" i="5"/>
  <c r="J13" i="7"/>
  <c r="K19" i="6"/>
  <c r="K91" i="5"/>
  <c r="AY106" i="47" l="1"/>
  <c r="Z95" i="29"/>
  <c r="K93" i="5"/>
  <c r="J99" i="5"/>
  <c r="J102" i="5" s="1"/>
  <c r="AY85" i="5" l="1"/>
  <c r="AY111" i="47"/>
  <c r="Z94" i="29"/>
  <c r="AY110" i="47"/>
  <c r="J115" i="47"/>
  <c r="J100" i="5"/>
  <c r="J14" i="7" s="1"/>
  <c r="AZ104" i="47" l="1"/>
  <c r="AY25" i="7"/>
  <c r="Z93" i="29"/>
  <c r="AY130" i="5"/>
  <c r="Z80" i="29"/>
  <c r="J117" i="47"/>
  <c r="J116" i="47"/>
  <c r="AZ107" i="47" l="1"/>
  <c r="J160" i="47"/>
  <c r="J149" i="47"/>
  <c r="J138" i="47"/>
  <c r="J159" i="47"/>
  <c r="J137" i="47"/>
  <c r="J148" i="47"/>
  <c r="AZ108" i="47" l="1"/>
  <c r="AZ109" i="47" s="1"/>
  <c r="AZ26" i="6"/>
  <c r="J71" i="42"/>
  <c r="J124" i="47"/>
  <c r="J139" i="47"/>
  <c r="J140" i="47"/>
  <c r="J150" i="47"/>
  <c r="K144" i="47" s="1"/>
  <c r="J37" i="42"/>
  <c r="J36" i="42"/>
  <c r="J35" i="42"/>
  <c r="J151" i="47"/>
  <c r="J53" i="42"/>
  <c r="J161" i="47"/>
  <c r="K155" i="47" s="1"/>
  <c r="J162" i="47"/>
  <c r="J125" i="47"/>
  <c r="J73" i="42"/>
  <c r="J72" i="42"/>
  <c r="J55" i="42"/>
  <c r="J54" i="42"/>
  <c r="AZ106" i="47" l="1"/>
  <c r="J19" i="42"/>
  <c r="I44" i="42"/>
  <c r="K146" i="47"/>
  <c r="I62" i="42"/>
  <c r="J126" i="47"/>
  <c r="K133" i="47"/>
  <c r="I45" i="42"/>
  <c r="I63" i="42"/>
  <c r="K157" i="47"/>
  <c r="I81" i="42"/>
  <c r="J18" i="42"/>
  <c r="J128" i="47"/>
  <c r="J104" i="5" s="1"/>
  <c r="J127" i="47"/>
  <c r="I61" i="42"/>
  <c r="I80" i="42"/>
  <c r="I43" i="42"/>
  <c r="I79" i="42"/>
  <c r="AZ111" i="47" l="1"/>
  <c r="AZ85" i="5"/>
  <c r="AZ110" i="47"/>
  <c r="I26" i="42"/>
  <c r="J106" i="5"/>
  <c r="J108" i="5"/>
  <c r="K135" i="47"/>
  <c r="K120" i="47"/>
  <c r="K147" i="47"/>
  <c r="K154" i="47"/>
  <c r="K143" i="47"/>
  <c r="K132" i="47"/>
  <c r="J24" i="7"/>
  <c r="K158" i="47"/>
  <c r="J17" i="42"/>
  <c r="I25" i="42"/>
  <c r="AZ25" i="7" l="1"/>
  <c r="BA104" i="47"/>
  <c r="AZ130" i="5"/>
  <c r="I24" i="42"/>
  <c r="K136" i="47"/>
  <c r="K123" i="47" s="1"/>
  <c r="K122" i="47"/>
  <c r="J111" i="5"/>
  <c r="J113" i="5"/>
  <c r="J115" i="5" l="1"/>
  <c r="J118" i="5" s="1"/>
  <c r="J119" i="5" s="1"/>
  <c r="BA107" i="47"/>
  <c r="K27" i="6"/>
  <c r="K59" i="6" s="1"/>
  <c r="K103" i="5"/>
  <c r="J50" i="6" l="1"/>
  <c r="J116" i="5"/>
  <c r="BA108" i="47"/>
  <c r="BA109" i="47" s="1"/>
  <c r="BA26" i="6"/>
  <c r="J15" i="42"/>
  <c r="J20" i="42" s="1"/>
  <c r="J120" i="5"/>
  <c r="K12" i="6"/>
  <c r="K14" i="6" s="1"/>
  <c r="K16" i="6" s="1"/>
  <c r="K126" i="5" s="1"/>
  <c r="BA106" i="47" l="1"/>
  <c r="AA95" i="29"/>
  <c r="J14" i="42"/>
  <c r="J56" i="42"/>
  <c r="J146" i="5"/>
  <c r="J122" i="5"/>
  <c r="I27" i="42"/>
  <c r="I28" i="42" s="1"/>
  <c r="J21" i="42"/>
  <c r="BA85" i="5" l="1"/>
  <c r="BA111" i="47"/>
  <c r="AA94" i="29"/>
  <c r="BA110" i="47"/>
  <c r="J135" i="5"/>
  <c r="J49" i="6"/>
  <c r="J52" i="6" s="1"/>
  <c r="J145" i="5"/>
  <c r="J148" i="5"/>
  <c r="I64" i="42"/>
  <c r="I66" i="42" s="1"/>
  <c r="J58" i="42"/>
  <c r="I29" i="42"/>
  <c r="J39" i="42"/>
  <c r="J38" i="42"/>
  <c r="J75" i="42"/>
  <c r="J57" i="42"/>
  <c r="J74" i="42"/>
  <c r="BB104" i="47" l="1"/>
  <c r="AA93" i="29"/>
  <c r="BA25" i="7"/>
  <c r="BA130" i="5"/>
  <c r="AA80" i="29"/>
  <c r="I83" i="42"/>
  <c r="I47" i="42"/>
  <c r="I49" i="42" s="1"/>
  <c r="I46" i="42"/>
  <c r="I48" i="42" s="1"/>
  <c r="J40" i="42"/>
  <c r="J23" i="7"/>
  <c r="J20" i="7" s="1"/>
  <c r="J136" i="5"/>
  <c r="K20" i="6"/>
  <c r="J29" i="7"/>
  <c r="J15" i="7"/>
  <c r="J17" i="7" s="1"/>
  <c r="K28" i="6"/>
  <c r="I82" i="42"/>
  <c r="I84" i="42" s="1"/>
  <c r="J76" i="42"/>
  <c r="I65" i="42"/>
  <c r="I67" i="42" s="1"/>
  <c r="BB107" i="47" l="1"/>
  <c r="J41" i="7"/>
  <c r="J39" i="7"/>
  <c r="J31" i="7"/>
  <c r="J33" i="7" s="1"/>
  <c r="J44" i="7"/>
  <c r="J45" i="7" s="1"/>
  <c r="J56" i="6" s="1"/>
  <c r="I85" i="42"/>
  <c r="K21" i="6"/>
  <c r="K66" i="5" s="1"/>
  <c r="BB26" i="6" l="1"/>
  <c r="BB108" i="47"/>
  <c r="BB109" i="47" s="1"/>
  <c r="J36" i="7"/>
  <c r="J38" i="7" s="1"/>
  <c r="K30" i="6"/>
  <c r="K32" i="6" s="1"/>
  <c r="K46" i="6" s="1"/>
  <c r="K138" i="5" s="1"/>
  <c r="K125" i="5"/>
  <c r="K69" i="5"/>
  <c r="F76" i="29"/>
  <c r="F77" i="29"/>
  <c r="J57" i="6"/>
  <c r="J58" i="6"/>
  <c r="BB106" i="47" l="1"/>
  <c r="K107" i="5"/>
  <c r="K144" i="5" s="1"/>
  <c r="J54" i="6"/>
  <c r="J34" i="6" s="1"/>
  <c r="J35" i="6" s="1"/>
  <c r="K132" i="5"/>
  <c r="K133" i="5"/>
  <c r="K49" i="54"/>
  <c r="K71" i="5"/>
  <c r="K72" i="5" s="1"/>
  <c r="K80" i="5" s="1"/>
  <c r="BB111" i="47" l="1"/>
  <c r="BB85" i="5"/>
  <c r="BB110" i="47"/>
  <c r="K110" i="5"/>
  <c r="K36" i="6"/>
  <c r="K37" i="6" s="1"/>
  <c r="J41" i="6"/>
  <c r="K48" i="6"/>
  <c r="K143" i="5"/>
  <c r="F86" i="29"/>
  <c r="K128" i="5"/>
  <c r="K82" i="5"/>
  <c r="K81" i="5"/>
  <c r="BC104" i="47" l="1"/>
  <c r="BB25" i="7"/>
  <c r="BB130" i="5"/>
  <c r="K22" i="7"/>
  <c r="L142" i="5"/>
  <c r="J43" i="6"/>
  <c r="J37" i="54" s="1"/>
  <c r="K84" i="5"/>
  <c r="K38" i="6"/>
  <c r="K39" i="6" s="1"/>
  <c r="K150" i="5"/>
  <c r="K12" i="7"/>
  <c r="BC107" i="47" l="1"/>
  <c r="L140" i="5"/>
  <c r="K86" i="5"/>
  <c r="K87" i="5" s="1"/>
  <c r="K94" i="5" s="1"/>
  <c r="BC108" i="47" l="1"/>
  <c r="BC109" i="47" s="1"/>
  <c r="BC26" i="6"/>
  <c r="K95" i="5"/>
  <c r="K96" i="5"/>
  <c r="BC106" i="47" l="1"/>
  <c r="AB95" i="29"/>
  <c r="F81" i="29"/>
  <c r="K98" i="5"/>
  <c r="K13" i="7"/>
  <c r="L19" i="6"/>
  <c r="L91" i="5"/>
  <c r="BC111" i="47" l="1"/>
  <c r="BC85" i="5"/>
  <c r="AB94" i="29"/>
  <c r="BC110" i="47"/>
  <c r="L93" i="5"/>
  <c r="K99" i="5"/>
  <c r="K102" i="5" s="1"/>
  <c r="AB93" i="29" l="1"/>
  <c r="BC25" i="7"/>
  <c r="BD104" i="47"/>
  <c r="BC130" i="5"/>
  <c r="AB80" i="29"/>
  <c r="K115" i="47"/>
  <c r="K100" i="5"/>
  <c r="K14" i="7" s="1"/>
  <c r="BD107" i="47" l="1"/>
  <c r="K117" i="47"/>
  <c r="K116" i="47"/>
  <c r="BD108" i="47" l="1"/>
  <c r="BD109" i="47" s="1"/>
  <c r="BD26" i="6"/>
  <c r="K160" i="47"/>
  <c r="K149" i="47"/>
  <c r="K138" i="47"/>
  <c r="K137" i="47"/>
  <c r="K159" i="47"/>
  <c r="K148" i="47"/>
  <c r="BD106" i="47" l="1"/>
  <c r="K125" i="47"/>
  <c r="K72" i="42"/>
  <c r="K73" i="42"/>
  <c r="K35" i="42"/>
  <c r="K151" i="47"/>
  <c r="K71" i="42"/>
  <c r="K124" i="47"/>
  <c r="K139" i="47"/>
  <c r="K140" i="47"/>
  <c r="K55" i="42"/>
  <c r="K54" i="42"/>
  <c r="K53" i="42"/>
  <c r="K161" i="47"/>
  <c r="L155" i="47" s="1"/>
  <c r="K162" i="47"/>
  <c r="K150" i="47"/>
  <c r="L144" i="47" s="1"/>
  <c r="K37" i="42"/>
  <c r="K36" i="42"/>
  <c r="BD111" i="47" l="1"/>
  <c r="BD85" i="5"/>
  <c r="BD110" i="47"/>
  <c r="K126" i="47"/>
  <c r="L133" i="47"/>
  <c r="J79" i="42"/>
  <c r="J81" i="42"/>
  <c r="L146" i="47"/>
  <c r="J80" i="42"/>
  <c r="J44" i="42"/>
  <c r="J45" i="42"/>
  <c r="K18" i="42"/>
  <c r="F98" i="29"/>
  <c r="K127" i="47"/>
  <c r="K128" i="47"/>
  <c r="K104" i="5" s="1"/>
  <c r="J61" i="42"/>
  <c r="J63" i="42"/>
  <c r="L157" i="47"/>
  <c r="J43" i="42"/>
  <c r="J62" i="42"/>
  <c r="F100" i="29"/>
  <c r="F99" i="29" s="1"/>
  <c r="K19" i="42"/>
  <c r="BD25" i="7" l="1"/>
  <c r="BE104" i="47"/>
  <c r="BD130" i="5"/>
  <c r="F82" i="29"/>
  <c r="K106" i="5"/>
  <c r="K108" i="5"/>
  <c r="K17" i="42"/>
  <c r="J25" i="42"/>
  <c r="L158" i="47"/>
  <c r="J26" i="42"/>
  <c r="L120" i="47"/>
  <c r="L135" i="47"/>
  <c r="L147" i="47"/>
  <c r="L143" i="47"/>
  <c r="L132" i="47"/>
  <c r="F97" i="29"/>
  <c r="L154" i="47"/>
  <c r="K24" i="7"/>
  <c r="BE107" i="47" l="1"/>
  <c r="J24" i="42"/>
  <c r="L136" i="47"/>
  <c r="L123" i="47" s="1"/>
  <c r="L103" i="5" s="1"/>
  <c r="L122" i="47"/>
  <c r="K111" i="5"/>
  <c r="K113" i="5"/>
  <c r="K115" i="5" l="1"/>
  <c r="K118" i="5" s="1"/>
  <c r="K119" i="5" s="1"/>
  <c r="BE26" i="6"/>
  <c r="BE108" i="47"/>
  <c r="BE109" i="47" s="1"/>
  <c r="L27" i="6"/>
  <c r="L59" i="6" s="1"/>
  <c r="L12" i="6"/>
  <c r="L14" i="6" s="1"/>
  <c r="L16" i="6" s="1"/>
  <c r="L126" i="5" s="1"/>
  <c r="K50" i="6" l="1"/>
  <c r="K116" i="5"/>
  <c r="BE106" i="47"/>
  <c r="AC95" i="29"/>
  <c r="K120" i="5"/>
  <c r="K15" i="42"/>
  <c r="K20" i="42" s="1"/>
  <c r="BE85" i="5" l="1"/>
  <c r="BE111" i="47"/>
  <c r="AC94" i="29"/>
  <c r="BE110" i="47"/>
  <c r="J27" i="42"/>
  <c r="J28" i="42" s="1"/>
  <c r="K21" i="42"/>
  <c r="K14" i="42"/>
  <c r="K56" i="42"/>
  <c r="F83" i="29"/>
  <c r="K146" i="5"/>
  <c r="K122" i="5"/>
  <c r="BE25" i="7" l="1"/>
  <c r="BF104" i="47"/>
  <c r="AC93" i="29"/>
  <c r="BE130" i="5"/>
  <c r="AC80" i="29"/>
  <c r="J64" i="42"/>
  <c r="J66" i="42" s="1"/>
  <c r="K58" i="42"/>
  <c r="F84" i="29"/>
  <c r="K135" i="5"/>
  <c r="K49" i="6"/>
  <c r="K52" i="6" s="1"/>
  <c r="K145" i="5"/>
  <c r="K148" i="5"/>
  <c r="K57" i="42"/>
  <c r="K75" i="42"/>
  <c r="K74" i="42"/>
  <c r="K38" i="42"/>
  <c r="K39" i="42"/>
  <c r="J29" i="42"/>
  <c r="BF107" i="47" l="1"/>
  <c r="J47" i="42"/>
  <c r="J49" i="42" s="1"/>
  <c r="J83" i="42"/>
  <c r="K15" i="7"/>
  <c r="K17" i="7" s="1"/>
  <c r="L20" i="6"/>
  <c r="L28" i="6"/>
  <c r="K136" i="5"/>
  <c r="K29" i="7"/>
  <c r="J65" i="42"/>
  <c r="J67" i="42" s="1"/>
  <c r="K23" i="7"/>
  <c r="K20" i="7" s="1"/>
  <c r="J46" i="42"/>
  <c r="J48" i="42" s="1"/>
  <c r="K40" i="42"/>
  <c r="J82" i="42"/>
  <c r="J84" i="42" s="1"/>
  <c r="K76" i="42"/>
  <c r="BF108" i="47" l="1"/>
  <c r="BF109" i="47" s="1"/>
  <c r="BF106" i="47" s="1"/>
  <c r="BF26" i="6"/>
  <c r="K31" i="7"/>
  <c r="K33" i="7" s="1"/>
  <c r="K41" i="7"/>
  <c r="K39" i="7"/>
  <c r="K44" i="7"/>
  <c r="K45" i="7" s="1"/>
  <c r="K56" i="6" s="1"/>
  <c r="L21" i="6"/>
  <c r="L30" i="6" s="1"/>
  <c r="L32" i="6" s="1"/>
  <c r="L46" i="6" s="1"/>
  <c r="J85" i="42"/>
  <c r="BF111" i="47" l="1"/>
  <c r="BF85" i="5"/>
  <c r="BF130" i="5" s="1"/>
  <c r="BF110" i="47"/>
  <c r="K36" i="7"/>
  <c r="K38" i="7" s="1"/>
  <c r="L138" i="5"/>
  <c r="L107" i="5"/>
  <c r="L66" i="5"/>
  <c r="K58" i="6"/>
  <c r="K57" i="6"/>
  <c r="BG104" i="47" l="1"/>
  <c r="BF25" i="7"/>
  <c r="K54" i="6"/>
  <c r="K34" i="6" s="1"/>
  <c r="K35" i="6" s="1"/>
  <c r="L36" i="6" s="1"/>
  <c r="L37" i="6" s="1"/>
  <c r="L144" i="5"/>
  <c r="L110" i="5"/>
  <c r="L69" i="5"/>
  <c r="L125" i="5"/>
  <c r="BG107" i="47" l="1"/>
  <c r="K41" i="6"/>
  <c r="K43" i="6" s="1"/>
  <c r="K37" i="54" s="1"/>
  <c r="L48" i="6"/>
  <c r="L143" i="5"/>
  <c r="L38" i="6"/>
  <c r="L39" i="6" s="1"/>
  <c r="L132" i="5"/>
  <c r="L133" i="5"/>
  <c r="L49" i="54"/>
  <c r="L71" i="5"/>
  <c r="L72" i="5" s="1"/>
  <c r="L80" i="5" s="1"/>
  <c r="BG108" i="47" l="1"/>
  <c r="BG109" i="47" s="1"/>
  <c r="BG106" i="47" s="1"/>
  <c r="BG26" i="6"/>
  <c r="L81" i="5"/>
  <c r="L82" i="5"/>
  <c r="L22" i="7"/>
  <c r="M142" i="5"/>
  <c r="L128" i="5"/>
  <c r="BG111" i="47" l="1"/>
  <c r="BG85" i="5"/>
  <c r="BG130" i="5" s="1"/>
  <c r="BG110" i="47"/>
  <c r="L150" i="5"/>
  <c r="M140" i="5"/>
  <c r="L84" i="5"/>
  <c r="L12" i="7"/>
  <c r="BH104" i="47" l="1"/>
  <c r="BG25" i="7"/>
  <c r="L86" i="5"/>
  <c r="L87" i="5" s="1"/>
  <c r="L94" i="5" s="1"/>
  <c r="BH107" i="47" l="1"/>
  <c r="L95" i="5"/>
  <c r="L96" i="5"/>
  <c r="L98" i="5" s="1"/>
  <c r="BH108" i="47" l="1"/>
  <c r="BH109" i="47" s="1"/>
  <c r="BH106" i="47" s="1"/>
  <c r="BH26" i="6"/>
  <c r="L99" i="5"/>
  <c r="L102" i="5" s="1"/>
  <c r="M19" i="6"/>
  <c r="L13" i="7"/>
  <c r="M91" i="5"/>
  <c r="BH85" i="5" l="1"/>
  <c r="BH130" i="5" s="1"/>
  <c r="BH111" i="47"/>
  <c r="BH110" i="47"/>
  <c r="M93" i="5"/>
  <c r="L115" i="47"/>
  <c r="L100" i="5"/>
  <c r="L14" i="7" s="1"/>
  <c r="BH25" i="7" l="1"/>
  <c r="BI104" i="47"/>
  <c r="L117" i="47"/>
  <c r="L116" i="47"/>
  <c r="BI107" i="47" l="1"/>
  <c r="L159" i="47"/>
  <c r="L137" i="47"/>
  <c r="L148" i="47"/>
  <c r="L149" i="47"/>
  <c r="L160" i="47"/>
  <c r="L138" i="47"/>
  <c r="BI26" i="6" l="1"/>
  <c r="BI108" i="47"/>
  <c r="BI109" i="47" s="1"/>
  <c r="BI106" i="47" s="1"/>
  <c r="L55" i="42"/>
  <c r="L54" i="42"/>
  <c r="L125" i="47"/>
  <c r="L73" i="42"/>
  <c r="L72" i="42"/>
  <c r="L124" i="47"/>
  <c r="L71" i="42"/>
  <c r="L139" i="47"/>
  <c r="L140" i="47"/>
  <c r="L150" i="47"/>
  <c r="M144" i="47" s="1"/>
  <c r="L36" i="42"/>
  <c r="L37" i="42"/>
  <c r="L35" i="42"/>
  <c r="L151" i="47"/>
  <c r="L53" i="42"/>
  <c r="L161" i="47"/>
  <c r="M155" i="47" s="1"/>
  <c r="L162" i="47"/>
  <c r="BI85" i="5" l="1"/>
  <c r="BI130" i="5" s="1"/>
  <c r="BI111" i="47"/>
  <c r="BI110" i="47"/>
  <c r="K79" i="42"/>
  <c r="K44" i="42"/>
  <c r="L126" i="47"/>
  <c r="M133" i="47"/>
  <c r="K80" i="42"/>
  <c r="L19" i="42"/>
  <c r="K45" i="42"/>
  <c r="M157" i="47"/>
  <c r="K61" i="42"/>
  <c r="K62" i="42"/>
  <c r="M146" i="47"/>
  <c r="L18" i="42"/>
  <c r="L128" i="47"/>
  <c r="L104" i="5" s="1"/>
  <c r="L127" i="47"/>
  <c r="K43" i="42"/>
  <c r="K81" i="42"/>
  <c r="K63" i="42"/>
  <c r="BI25" i="7" l="1"/>
  <c r="BJ104" i="47"/>
  <c r="M158" i="47"/>
  <c r="L106" i="5"/>
  <c r="L108" i="5"/>
  <c r="L17" i="42"/>
  <c r="K25" i="42"/>
  <c r="M120" i="47"/>
  <c r="M135" i="47"/>
  <c r="M154" i="47"/>
  <c r="M143" i="47"/>
  <c r="M132" i="47"/>
  <c r="L24" i="7"/>
  <c r="M147" i="47"/>
  <c r="K26" i="42"/>
  <c r="BJ107" i="47" l="1"/>
  <c r="L111" i="5"/>
  <c r="L113" i="5"/>
  <c r="M136" i="47"/>
  <c r="M123" i="47" s="1"/>
  <c r="M103" i="5" s="1"/>
  <c r="M122" i="47"/>
  <c r="K24" i="42"/>
  <c r="L115" i="5" l="1"/>
  <c r="L116" i="5" s="1"/>
  <c r="BJ108" i="47"/>
  <c r="BJ109" i="47" s="1"/>
  <c r="BJ106" i="47" s="1"/>
  <c r="BJ26" i="6"/>
  <c r="M12" i="6"/>
  <c r="M14" i="6" s="1"/>
  <c r="M16" i="6" s="1"/>
  <c r="M126" i="5" s="1"/>
  <c r="M27" i="6"/>
  <c r="M59" i="6" s="1"/>
  <c r="L118" i="5" l="1"/>
  <c r="L119" i="5" s="1"/>
  <c r="L120" i="5" s="1"/>
  <c r="L50" i="6"/>
  <c r="BJ111" i="47"/>
  <c r="BJ85" i="5"/>
  <c r="BJ130" i="5" s="1"/>
  <c r="BJ110" i="47"/>
  <c r="L15" i="42" l="1"/>
  <c r="L20" i="42" s="1"/>
  <c r="K27" i="42" s="1"/>
  <c r="K28" i="42" s="1"/>
  <c r="BK104" i="47"/>
  <c r="BJ25" i="7"/>
  <c r="L56" i="42"/>
  <c r="L14" i="42"/>
  <c r="L146" i="5"/>
  <c r="L122" i="5"/>
  <c r="L21" i="42" l="1"/>
  <c r="BK107" i="47"/>
  <c r="L135" i="5"/>
  <c r="L49" i="6"/>
  <c r="L52" i="6" s="1"/>
  <c r="L145" i="5"/>
  <c r="L148" i="5"/>
  <c r="K64" i="42"/>
  <c r="K66" i="42" s="1"/>
  <c r="L58" i="42"/>
  <c r="K29" i="42"/>
  <c r="L38" i="42"/>
  <c r="L57" i="42"/>
  <c r="L75" i="42"/>
  <c r="L39" i="42"/>
  <c r="L74" i="42"/>
  <c r="BK108" i="47" l="1"/>
  <c r="BK109" i="47" s="1"/>
  <c r="BK106" i="47" s="1"/>
  <c r="BK26" i="6"/>
  <c r="K82" i="42"/>
  <c r="K84" i="42" s="1"/>
  <c r="L76" i="42"/>
  <c r="L23" i="7"/>
  <c r="L20" i="7" s="1"/>
  <c r="K47" i="42"/>
  <c r="K49" i="42" s="1"/>
  <c r="K83" i="42"/>
  <c r="L15" i="7"/>
  <c r="L17" i="7" s="1"/>
  <c r="M20" i="6"/>
  <c r="L29" i="7"/>
  <c r="L136" i="5"/>
  <c r="M28" i="6"/>
  <c r="K46" i="42"/>
  <c r="K48" i="42" s="1"/>
  <c r="L40" i="42"/>
  <c r="K65" i="42"/>
  <c r="K67" i="42" s="1"/>
  <c r="BK85" i="5" l="1"/>
  <c r="BK130" i="5" s="1"/>
  <c r="BK111" i="47"/>
  <c r="BK110" i="47"/>
  <c r="K85" i="42"/>
  <c r="L31" i="7"/>
  <c r="L33" i="7" s="1"/>
  <c r="L41" i="7"/>
  <c r="L39" i="7"/>
  <c r="L44" i="7"/>
  <c r="L45" i="7" s="1"/>
  <c r="L56" i="6" s="1"/>
  <c r="M21" i="6"/>
  <c r="M30" i="6" s="1"/>
  <c r="M32" i="6" s="1"/>
  <c r="M46" i="6" s="1"/>
  <c r="BK25" i="7" l="1"/>
  <c r="BL104" i="47"/>
  <c r="M66" i="5"/>
  <c r="M125" i="5" s="1"/>
  <c r="L36" i="7"/>
  <c r="L38" i="7" s="1"/>
  <c r="M138" i="5"/>
  <c r="M107" i="5"/>
  <c r="L57" i="6"/>
  <c r="L58" i="6"/>
  <c r="G76" i="29" l="1"/>
  <c r="G77" i="29"/>
  <c r="M69" i="5"/>
  <c r="M49" i="54" s="1"/>
  <c r="BL107" i="47"/>
  <c r="L54" i="6"/>
  <c r="L34" i="6" s="1"/>
  <c r="L35" i="6" s="1"/>
  <c r="L41" i="6" s="1"/>
  <c r="M144" i="5"/>
  <c r="M110" i="5"/>
  <c r="M133" i="5" l="1"/>
  <c r="M71" i="5"/>
  <c r="M72" i="5" s="1"/>
  <c r="M80" i="5" s="1"/>
  <c r="M82" i="5" s="1"/>
  <c r="M132" i="5"/>
  <c r="M128" i="5" s="1"/>
  <c r="BL26" i="6"/>
  <c r="BL108" i="47"/>
  <c r="BL109" i="47" s="1"/>
  <c r="BL106" i="47" s="1"/>
  <c r="M36" i="6"/>
  <c r="M37" i="6" s="1"/>
  <c r="M38" i="6" s="1"/>
  <c r="M39" i="6" s="1"/>
  <c r="M48" i="6"/>
  <c r="M143" i="5"/>
  <c r="L43" i="6"/>
  <c r="L37" i="54" s="1"/>
  <c r="G86" i="29" l="1"/>
  <c r="M81" i="5"/>
  <c r="M12" i="7" s="1"/>
  <c r="BL111" i="47"/>
  <c r="BL85" i="5"/>
  <c r="BL130" i="5" s="1"/>
  <c r="BL110" i="47"/>
  <c r="M150" i="5"/>
  <c r="G79" i="29"/>
  <c r="M84" i="5"/>
  <c r="M22" i="7"/>
  <c r="N142" i="5"/>
  <c r="BL25" i="7" l="1"/>
  <c r="BM104" i="47"/>
  <c r="N140" i="5"/>
  <c r="M86" i="5"/>
  <c r="M87" i="5" s="1"/>
  <c r="M94" i="5" s="1"/>
  <c r="BM107" i="47" l="1"/>
  <c r="M95" i="5"/>
  <c r="M96" i="5"/>
  <c r="BM108" i="47" l="1"/>
  <c r="BM109" i="47" s="1"/>
  <c r="BM106" i="47" s="1"/>
  <c r="BM26" i="6"/>
  <c r="G81" i="29"/>
  <c r="M98" i="5"/>
  <c r="M13" i="7"/>
  <c r="N19" i="6"/>
  <c r="N91" i="5"/>
  <c r="BM111" i="47" l="1"/>
  <c r="BM85" i="5"/>
  <c r="BM130" i="5" s="1"/>
  <c r="BM110" i="47"/>
  <c r="N93" i="5"/>
  <c r="M99" i="5"/>
  <c r="M102" i="5" s="1"/>
  <c r="BM25" i="7" l="1"/>
  <c r="BN104" i="47"/>
  <c r="M100" i="5"/>
  <c r="M14" i="7" s="1"/>
  <c r="M115" i="47"/>
  <c r="BN107" i="47" l="1"/>
  <c r="M116" i="47"/>
  <c r="M117" i="47"/>
  <c r="BN108" i="47" l="1"/>
  <c r="BN109" i="47" s="1"/>
  <c r="BN106" i="47" s="1"/>
  <c r="BN26" i="6"/>
  <c r="M148" i="47"/>
  <c r="M137" i="47"/>
  <c r="M159" i="47"/>
  <c r="M160" i="47"/>
  <c r="M149" i="47"/>
  <c r="M138" i="47"/>
  <c r="BN85" i="5" l="1"/>
  <c r="BN130" i="5" s="1"/>
  <c r="BN111" i="47"/>
  <c r="BN110" i="47"/>
  <c r="M150" i="47"/>
  <c r="N144" i="47" s="1"/>
  <c r="M37" i="42"/>
  <c r="M36" i="42"/>
  <c r="M125" i="47"/>
  <c r="M73" i="42"/>
  <c r="M72" i="42"/>
  <c r="M53" i="42"/>
  <c r="M161" i="47"/>
  <c r="N155" i="47" s="1"/>
  <c r="M162" i="47"/>
  <c r="M55" i="42"/>
  <c r="M54" i="42"/>
  <c r="M71" i="42"/>
  <c r="M124" i="47"/>
  <c r="M139" i="47"/>
  <c r="M140" i="47"/>
  <c r="M35" i="42"/>
  <c r="M151" i="47"/>
  <c r="BN25" i="7" l="1"/>
  <c r="BO104" i="47"/>
  <c r="N157" i="47"/>
  <c r="L61" i="42"/>
  <c r="L44" i="42"/>
  <c r="L63" i="42"/>
  <c r="L80" i="42"/>
  <c r="M126" i="47"/>
  <c r="N133" i="47"/>
  <c r="L79" i="42"/>
  <c r="L45" i="42"/>
  <c r="L43" i="42"/>
  <c r="L81" i="42"/>
  <c r="G100" i="29"/>
  <c r="G99" i="29" s="1"/>
  <c r="M19" i="42"/>
  <c r="M18" i="42"/>
  <c r="G98" i="29"/>
  <c r="M128" i="47"/>
  <c r="M104" i="5" s="1"/>
  <c r="M127" i="47"/>
  <c r="L62" i="42"/>
  <c r="N146" i="47"/>
  <c r="BO107" i="47" l="1"/>
  <c r="N147" i="47"/>
  <c r="M17" i="42"/>
  <c r="L25" i="42"/>
  <c r="N135" i="47"/>
  <c r="N120" i="47"/>
  <c r="G97" i="29"/>
  <c r="N154" i="47"/>
  <c r="N143" i="47"/>
  <c r="M24" i="7"/>
  <c r="N132" i="47"/>
  <c r="G82" i="29"/>
  <c r="M108" i="5"/>
  <c r="M106" i="5"/>
  <c r="L26" i="42"/>
  <c r="N158" i="47"/>
  <c r="BO26" i="6" l="1"/>
  <c r="BO108" i="47"/>
  <c r="BO109" i="47" s="1"/>
  <c r="BO106" i="47" s="1"/>
  <c r="L24" i="42"/>
  <c r="M111" i="5"/>
  <c r="M113" i="5"/>
  <c r="N136" i="47"/>
  <c r="N123" i="47" s="1"/>
  <c r="N103" i="5" s="1"/>
  <c r="N122" i="47"/>
  <c r="M115" i="5" l="1"/>
  <c r="M118" i="5" s="1"/>
  <c r="M119" i="5" s="1"/>
  <c r="BO85" i="5"/>
  <c r="BO130" i="5" s="1"/>
  <c r="D130" i="5" s="1"/>
  <c r="BO111" i="47"/>
  <c r="BO110" i="47"/>
  <c r="N12" i="6"/>
  <c r="N14" i="6" s="1"/>
  <c r="N16" i="6" s="1"/>
  <c r="N126" i="5" s="1"/>
  <c r="N27" i="6"/>
  <c r="N59" i="6" s="1"/>
  <c r="M116" i="5" l="1"/>
  <c r="M50" i="6"/>
  <c r="BP104" i="47"/>
  <c r="BO25" i="7"/>
  <c r="M15" i="42"/>
  <c r="M20" i="42" s="1"/>
  <c r="M120" i="5"/>
  <c r="BP107" i="47" l="1"/>
  <c r="BP108" i="47" s="1"/>
  <c r="BP109" i="47" s="1"/>
  <c r="BP106" i="47" s="1"/>
  <c r="BP111" i="47" s="1"/>
  <c r="M56" i="42"/>
  <c r="M14" i="42"/>
  <c r="G83" i="29"/>
  <c r="M146" i="5"/>
  <c r="M122" i="5"/>
  <c r="L27" i="42"/>
  <c r="L28" i="42" s="1"/>
  <c r="L29" i="42" s="1"/>
  <c r="M21" i="42"/>
  <c r="BP110" i="47" l="1"/>
  <c r="BQ104" i="47" s="1"/>
  <c r="BQ107" i="47" s="1"/>
  <c r="BQ108" i="47" s="1"/>
  <c r="BQ109" i="47" s="1"/>
  <c r="BQ106" i="47" s="1"/>
  <c r="BQ111" i="47" s="1"/>
  <c r="G84" i="29"/>
  <c r="M135" i="5"/>
  <c r="M49" i="6"/>
  <c r="M52" i="6" s="1"/>
  <c r="M145" i="5"/>
  <c r="M148" i="5"/>
  <c r="M74" i="42"/>
  <c r="M57" i="42"/>
  <c r="M39" i="42"/>
  <c r="M75" i="42"/>
  <c r="M38" i="42"/>
  <c r="L64" i="42"/>
  <c r="L66" i="42" s="1"/>
  <c r="M58" i="42"/>
  <c r="BQ110" i="47" l="1"/>
  <c r="BR104" i="47" s="1"/>
  <c r="BR107" i="47" s="1"/>
  <c r="BR108" i="47" s="1"/>
  <c r="BR109" i="47" s="1"/>
  <c r="BR106" i="47" s="1"/>
  <c r="BR111" i="47" s="1"/>
  <c r="L46" i="42"/>
  <c r="L48" i="42" s="1"/>
  <c r="M40" i="42"/>
  <c r="M23" i="7"/>
  <c r="M20" i="7" s="1"/>
  <c r="L83" i="42"/>
  <c r="L65" i="42"/>
  <c r="L67" i="42" s="1"/>
  <c r="L82" i="42"/>
  <c r="L84" i="42" s="1"/>
  <c r="M76" i="42"/>
  <c r="L47" i="42"/>
  <c r="L49" i="42" s="1"/>
  <c r="N28" i="6"/>
  <c r="M15" i="7"/>
  <c r="M17" i="7" s="1"/>
  <c r="N20" i="6"/>
  <c r="M29" i="7"/>
  <c r="M136" i="5"/>
  <c r="BR110" i="47" l="1"/>
  <c r="BS104" i="47" s="1"/>
  <c r="BS107" i="47" s="1"/>
  <c r="BS108" i="47" s="1"/>
  <c r="BS109" i="47" s="1"/>
  <c r="BS106" i="47" s="1"/>
  <c r="BS111" i="47" s="1"/>
  <c r="N21" i="6"/>
  <c r="N30" i="6" s="1"/>
  <c r="N32" i="6" s="1"/>
  <c r="N46" i="6" s="1"/>
  <c r="L85" i="42"/>
  <c r="M41" i="7"/>
  <c r="M31" i="7"/>
  <c r="M33" i="7" s="1"/>
  <c r="M39" i="7"/>
  <c r="M44" i="7"/>
  <c r="M45" i="7" s="1"/>
  <c r="M56" i="6" s="1"/>
  <c r="BS110" i="47" l="1"/>
  <c r="BT104" i="47" s="1"/>
  <c r="BT107" i="47" s="1"/>
  <c r="N66" i="5"/>
  <c r="N69" i="5" s="1"/>
  <c r="N138" i="5"/>
  <c r="N107" i="5"/>
  <c r="M36" i="7"/>
  <c r="M38" i="7" s="1"/>
  <c r="M58" i="6"/>
  <c r="M57" i="6"/>
  <c r="N125" i="5" l="1"/>
  <c r="M54" i="6"/>
  <c r="M34" i="6" s="1"/>
  <c r="M35" i="6" s="1"/>
  <c r="M41" i="6" s="1"/>
  <c r="N144" i="5"/>
  <c r="N110" i="5"/>
  <c r="BT108" i="47"/>
  <c r="BT109" i="47" s="1"/>
  <c r="BT106" i="47" s="1"/>
  <c r="N133" i="5"/>
  <c r="N132" i="5"/>
  <c r="N49" i="54"/>
  <c r="N71" i="5"/>
  <c r="N72" i="5" s="1"/>
  <c r="N80" i="5" s="1"/>
  <c r="N36" i="6" l="1"/>
  <c r="N37" i="6" s="1"/>
  <c r="N38" i="6" s="1"/>
  <c r="N39" i="6" s="1"/>
  <c r="BT111" i="47"/>
  <c r="BT110" i="47"/>
  <c r="BU104" i="47" s="1"/>
  <c r="N48" i="6"/>
  <c r="N143" i="5"/>
  <c r="M43" i="6"/>
  <c r="M37" i="54" s="1"/>
  <c r="N128" i="5"/>
  <c r="N82" i="5"/>
  <c r="N81" i="5"/>
  <c r="N12" i="7" l="1"/>
  <c r="N22" i="7"/>
  <c r="O142" i="5"/>
  <c r="BU107" i="47"/>
  <c r="N150" i="5"/>
  <c r="N84" i="5"/>
  <c r="N86" i="5" l="1"/>
  <c r="N87" i="5" s="1"/>
  <c r="N94" i="5" s="1"/>
  <c r="BU108" i="47"/>
  <c r="BU109" i="47" s="1"/>
  <c r="BU106" i="47" s="1"/>
  <c r="O140" i="5"/>
  <c r="BU111" i="47" l="1"/>
  <c r="BU110" i="47"/>
  <c r="BV104" i="47" s="1"/>
  <c r="N95" i="5"/>
  <c r="N96" i="5"/>
  <c r="N98" i="5" s="1"/>
  <c r="N99" i="5" l="1"/>
  <c r="N102" i="5" s="1"/>
  <c r="O19" i="6"/>
  <c r="N13" i="7"/>
  <c r="O91" i="5"/>
  <c r="BV107" i="47"/>
  <c r="BV108" i="47" l="1"/>
  <c r="BV109" i="47" s="1"/>
  <c r="BV106" i="47" s="1"/>
  <c r="O93" i="5"/>
  <c r="N115" i="47"/>
  <c r="N100" i="5"/>
  <c r="N14" i="7" s="1"/>
  <c r="BV111" i="47" l="1"/>
  <c r="BV110" i="47"/>
  <c r="BW104" i="47" s="1"/>
  <c r="N116" i="47"/>
  <c r="N117" i="47"/>
  <c r="N137" i="47" l="1"/>
  <c r="N148" i="47"/>
  <c r="N159" i="47"/>
  <c r="N160" i="47"/>
  <c r="N149" i="47"/>
  <c r="N138" i="47"/>
  <c r="BW107" i="47"/>
  <c r="N125" i="47" l="1"/>
  <c r="N73" i="42"/>
  <c r="N72" i="42"/>
  <c r="N150" i="47"/>
  <c r="O144" i="47" s="1"/>
  <c r="N37" i="42"/>
  <c r="N36" i="42"/>
  <c r="N35" i="42"/>
  <c r="N151" i="47"/>
  <c r="BW108" i="47"/>
  <c r="BW109" i="47" s="1"/>
  <c r="BW106" i="47" s="1"/>
  <c r="N55" i="42"/>
  <c r="N54" i="42"/>
  <c r="N53" i="42"/>
  <c r="N161" i="47"/>
  <c r="O155" i="47" s="1"/>
  <c r="N162" i="47"/>
  <c r="N71" i="42"/>
  <c r="N124" i="47"/>
  <c r="N139" i="47"/>
  <c r="N140" i="47"/>
  <c r="BW111" i="47" l="1"/>
  <c r="BW110" i="47"/>
  <c r="BX104" i="47" s="1"/>
  <c r="M63" i="42"/>
  <c r="M44" i="42"/>
  <c r="N126" i="47"/>
  <c r="O133" i="47"/>
  <c r="O146" i="47"/>
  <c r="M81" i="42"/>
  <c r="M62" i="42"/>
  <c r="M43" i="42"/>
  <c r="N18" i="42"/>
  <c r="N128" i="47"/>
  <c r="N104" i="5" s="1"/>
  <c r="N127" i="47"/>
  <c r="M45" i="42"/>
  <c r="M79" i="42"/>
  <c r="M80" i="42"/>
  <c r="O157" i="47"/>
  <c r="M61" i="42"/>
  <c r="N19" i="42"/>
  <c r="M26" i="42" l="1"/>
  <c r="O154" i="47"/>
  <c r="O143" i="47"/>
  <c r="O132" i="47"/>
  <c r="N24" i="7"/>
  <c r="O147" i="47"/>
  <c r="O120" i="47"/>
  <c r="O135" i="47"/>
  <c r="N106" i="5"/>
  <c r="N108" i="5"/>
  <c r="N17" i="42"/>
  <c r="M25" i="42"/>
  <c r="BX107" i="47"/>
  <c r="O158" i="47"/>
  <c r="M24" i="42" l="1"/>
  <c r="BX108" i="47"/>
  <c r="BX109" i="47" s="1"/>
  <c r="BX106" i="47" s="1"/>
  <c r="N111" i="5"/>
  <c r="N113" i="5"/>
  <c r="O122" i="47"/>
  <c r="O136" i="47"/>
  <c r="O123" i="47" s="1"/>
  <c r="O103" i="5" s="1"/>
  <c r="N115" i="5" l="1"/>
  <c r="N116" i="5" s="1"/>
  <c r="O12" i="6"/>
  <c r="O14" i="6" s="1"/>
  <c r="O16" i="6" s="1"/>
  <c r="O126" i="5" s="1"/>
  <c r="BX111" i="47"/>
  <c r="BX110" i="47"/>
  <c r="BY104" i="47" s="1"/>
  <c r="O27" i="6"/>
  <c r="O59" i="6" s="1"/>
  <c r="N50" i="6" l="1"/>
  <c r="N118" i="5"/>
  <c r="N119" i="5" s="1"/>
  <c r="N15" i="42" s="1"/>
  <c r="N20" i="42" s="1"/>
  <c r="BY107" i="47"/>
  <c r="N120" i="5" l="1"/>
  <c r="N14" i="42" s="1"/>
  <c r="BY108" i="47"/>
  <c r="BY109" i="47" s="1"/>
  <c r="BY106" i="47" s="1"/>
  <c r="M27" i="42"/>
  <c r="M28" i="42" s="1"/>
  <c r="M29" i="42" s="1"/>
  <c r="N21" i="42"/>
  <c r="N122" i="5" l="1"/>
  <c r="N135" i="5" s="1"/>
  <c r="N146" i="5"/>
  <c r="N145" i="5" s="1"/>
  <c r="N56" i="42"/>
  <c r="N58" i="42" s="1"/>
  <c r="N74" i="42"/>
  <c r="N57" i="42"/>
  <c r="N38" i="42"/>
  <c r="N75" i="42"/>
  <c r="N39" i="42"/>
  <c r="BY111" i="47"/>
  <c r="BY110" i="47"/>
  <c r="BZ104" i="47" s="1"/>
  <c r="N148" i="5" l="1"/>
  <c r="N49" i="6"/>
  <c r="N52" i="6" s="1"/>
  <c r="M64" i="42"/>
  <c r="M66" i="42" s="1"/>
  <c r="M46" i="42"/>
  <c r="M48" i="42" s="1"/>
  <c r="N40" i="42"/>
  <c r="M65" i="42"/>
  <c r="M67" i="42" s="1"/>
  <c r="BZ107" i="47"/>
  <c r="M47" i="42"/>
  <c r="M49" i="42" s="1"/>
  <c r="M82" i="42"/>
  <c r="M84" i="42" s="1"/>
  <c r="N76" i="42"/>
  <c r="N23" i="7"/>
  <c r="N20" i="7" s="1"/>
  <c r="N29" i="7"/>
  <c r="O28" i="6"/>
  <c r="N136" i="5"/>
  <c r="O20" i="6"/>
  <c r="N15" i="7"/>
  <c r="N17" i="7" s="1"/>
  <c r="M83" i="42"/>
  <c r="BZ108" i="47" l="1"/>
  <c r="BZ109" i="47" s="1"/>
  <c r="BZ106" i="47" s="1"/>
  <c r="M85" i="42"/>
  <c r="O21" i="6"/>
  <c r="O30" i="6" s="1"/>
  <c r="O32" i="6" s="1"/>
  <c r="O46" i="6" s="1"/>
  <c r="N41" i="7"/>
  <c r="N31" i="7"/>
  <c r="N33" i="7" s="1"/>
  <c r="N39" i="7"/>
  <c r="N44" i="7"/>
  <c r="N45" i="7" s="1"/>
  <c r="N56" i="6" s="1"/>
  <c r="O66" i="5" l="1"/>
  <c r="O125" i="5" s="1"/>
  <c r="O138" i="5"/>
  <c r="O107" i="5"/>
  <c r="BZ111" i="47"/>
  <c r="BZ110" i="47"/>
  <c r="CA104" i="47" s="1"/>
  <c r="N36" i="7"/>
  <c r="N38" i="7" s="1"/>
  <c r="N58" i="6"/>
  <c r="N57" i="6"/>
  <c r="H76" i="29" l="1"/>
  <c r="H77" i="29"/>
  <c r="O69" i="5"/>
  <c r="O49" i="54" s="1"/>
  <c r="N54" i="6"/>
  <c r="N34" i="6" s="1"/>
  <c r="N35" i="6" s="1"/>
  <c r="N41" i="6" s="1"/>
  <c r="O144" i="5"/>
  <c r="O110" i="5"/>
  <c r="CA107" i="47"/>
  <c r="O71" i="5" l="1"/>
  <c r="O72" i="5" s="1"/>
  <c r="O80" i="5" s="1"/>
  <c r="O82" i="5" s="1"/>
  <c r="O133" i="5"/>
  <c r="O36" i="6"/>
  <c r="O37" i="6" s="1"/>
  <c r="O38" i="6" s="1"/>
  <c r="O39" i="6" s="1"/>
  <c r="O132" i="5"/>
  <c r="O128" i="5" s="1"/>
  <c r="CA108" i="47"/>
  <c r="CA109" i="47" s="1"/>
  <c r="CA106" i="47" s="1"/>
  <c r="N43" i="6"/>
  <c r="N37" i="54" s="1"/>
  <c r="O48" i="6"/>
  <c r="O143" i="5"/>
  <c r="H86" i="29" l="1"/>
  <c r="O81" i="5"/>
  <c r="O12" i="7" s="1"/>
  <c r="CA111" i="47"/>
  <c r="CA110" i="47"/>
  <c r="CB104" i="47" s="1"/>
  <c r="O22" i="7"/>
  <c r="P142" i="5"/>
  <c r="H79" i="29"/>
  <c r="O84" i="5"/>
  <c r="O150" i="5"/>
  <c r="O86" i="5" l="1"/>
  <c r="O87" i="5" s="1"/>
  <c r="O94" i="5" s="1"/>
  <c r="P140" i="5"/>
  <c r="CB107" i="47"/>
  <c r="CB108" i="47" l="1"/>
  <c r="CB109" i="47" s="1"/>
  <c r="CB106" i="47" s="1"/>
  <c r="O95" i="5"/>
  <c r="O96" i="5"/>
  <c r="CB111" i="47" l="1"/>
  <c r="CB110" i="47"/>
  <c r="CC104" i="47" s="1"/>
  <c r="H81" i="29"/>
  <c r="O98" i="5"/>
  <c r="O13" i="7"/>
  <c r="P19" i="6"/>
  <c r="P91" i="5"/>
  <c r="P93" i="5" l="1"/>
  <c r="O99" i="5"/>
  <c r="O102" i="5" s="1"/>
  <c r="CC107" i="47"/>
  <c r="O115" i="47" l="1"/>
  <c r="CC108" i="47"/>
  <c r="CC109" i="47" s="1"/>
  <c r="CC106" i="47" s="1"/>
  <c r="O100" i="5"/>
  <c r="O14" i="7" s="1"/>
  <c r="O117" i="47" l="1"/>
  <c r="O116" i="47"/>
  <c r="CC111" i="47"/>
  <c r="CC110" i="47"/>
  <c r="CD104" i="47" s="1"/>
  <c r="CD107" i="47" l="1"/>
  <c r="O160" i="47"/>
  <c r="O149" i="47"/>
  <c r="O138" i="47"/>
  <c r="O137" i="47"/>
  <c r="O148" i="47"/>
  <c r="O159" i="47"/>
  <c r="O53" i="42" l="1"/>
  <c r="O161" i="47"/>
  <c r="P155" i="47" s="1"/>
  <c r="O162" i="47"/>
  <c r="O35" i="42"/>
  <c r="O151" i="47"/>
  <c r="O150" i="47"/>
  <c r="P144" i="47" s="1"/>
  <c r="O37" i="42"/>
  <c r="O36" i="42"/>
  <c r="O71" i="42"/>
  <c r="O124" i="47"/>
  <c r="O139" i="47"/>
  <c r="O140" i="47"/>
  <c r="O125" i="47"/>
  <c r="O73" i="42"/>
  <c r="O72" i="42"/>
  <c r="O55" i="42"/>
  <c r="O54" i="42"/>
  <c r="CD108" i="47"/>
  <c r="CD109" i="47" s="1"/>
  <c r="CD106" i="47" s="1"/>
  <c r="CD111" i="47" l="1"/>
  <c r="CD110" i="47"/>
  <c r="CE104" i="47" s="1"/>
  <c r="O126" i="47"/>
  <c r="P133" i="47"/>
  <c r="N44" i="42"/>
  <c r="P146" i="47"/>
  <c r="N43" i="42"/>
  <c r="N79" i="42"/>
  <c r="N63" i="42"/>
  <c r="N80" i="42"/>
  <c r="N45" i="42"/>
  <c r="P157" i="47"/>
  <c r="O18" i="42"/>
  <c r="H98" i="29"/>
  <c r="O127" i="47"/>
  <c r="O128" i="47"/>
  <c r="O104" i="5" s="1"/>
  <c r="N62" i="42"/>
  <c r="N81" i="42"/>
  <c r="H100" i="29"/>
  <c r="H99" i="29" s="1"/>
  <c r="O19" i="42"/>
  <c r="N61" i="42"/>
  <c r="P158" i="47" l="1"/>
  <c r="N26" i="42"/>
  <c r="P120" i="47"/>
  <c r="P135" i="47"/>
  <c r="P154" i="47"/>
  <c r="P132" i="47"/>
  <c r="P143" i="47"/>
  <c r="H97" i="29"/>
  <c r="O24" i="7"/>
  <c r="P147" i="47"/>
  <c r="H82" i="29"/>
  <c r="O106" i="5"/>
  <c r="O108" i="5"/>
  <c r="CE107" i="47"/>
  <c r="O17" i="42"/>
  <c r="N25" i="42"/>
  <c r="P122" i="47" l="1"/>
  <c r="P136" i="47"/>
  <c r="P123" i="47" s="1"/>
  <c r="P103" i="5" s="1"/>
  <c r="CE108" i="47"/>
  <c r="CE109" i="47" s="1"/>
  <c r="CE106" i="47" s="1"/>
  <c r="N24" i="42"/>
  <c r="O111" i="5"/>
  <c r="O113" i="5"/>
  <c r="O115" i="5" l="1"/>
  <c r="O50" i="6" s="1"/>
  <c r="CE111" i="47"/>
  <c r="CE110" i="47"/>
  <c r="CF104" i="47" s="1"/>
  <c r="P27" i="6"/>
  <c r="P59" i="6" s="1"/>
  <c r="P12" i="6"/>
  <c r="P14" i="6" s="1"/>
  <c r="P16" i="6" s="1"/>
  <c r="P126" i="5" s="1"/>
  <c r="O118" i="5" l="1"/>
  <c r="O119" i="5" s="1"/>
  <c r="O120" i="5" s="1"/>
  <c r="O116" i="5"/>
  <c r="CF107" i="47"/>
  <c r="O15" i="42" l="1"/>
  <c r="O20" i="42" s="1"/>
  <c r="N27" i="42" s="1"/>
  <c r="N28" i="42" s="1"/>
  <c r="N29" i="42" s="1"/>
  <c r="CF108" i="47"/>
  <c r="CF109" i="47" s="1"/>
  <c r="CF106" i="47" s="1"/>
  <c r="O56" i="42"/>
  <c r="O14" i="42"/>
  <c r="H83" i="29"/>
  <c r="O146" i="5"/>
  <c r="O122" i="5"/>
  <c r="O21" i="42" l="1"/>
  <c r="O49" i="6"/>
  <c r="O52" i="6" s="1"/>
  <c r="O145" i="5"/>
  <c r="O148" i="5"/>
  <c r="N64" i="42"/>
  <c r="N66" i="42" s="1"/>
  <c r="O58" i="42"/>
  <c r="O38" i="42"/>
  <c r="O39" i="42"/>
  <c r="O74" i="42"/>
  <c r="O75" i="42"/>
  <c r="O57" i="42"/>
  <c r="H84" i="29"/>
  <c r="O135" i="5"/>
  <c r="CF111" i="47"/>
  <c r="CF110" i="47"/>
  <c r="CG104" i="47" s="1"/>
  <c r="N82" i="42" l="1"/>
  <c r="N84" i="42" s="1"/>
  <c r="O76" i="42"/>
  <c r="N47" i="42"/>
  <c r="N49" i="42" s="1"/>
  <c r="N83" i="42"/>
  <c r="N46" i="42"/>
  <c r="N48" i="42" s="1"/>
  <c r="O40" i="42"/>
  <c r="CG107" i="47"/>
  <c r="O23" i="7"/>
  <c r="O20" i="7" s="1"/>
  <c r="N65" i="42"/>
  <c r="N67" i="42" s="1"/>
  <c r="P28" i="6"/>
  <c r="O136" i="5"/>
  <c r="P20" i="6"/>
  <c r="O29" i="7"/>
  <c r="O15" i="7"/>
  <c r="O17" i="7" s="1"/>
  <c r="P21" i="6" l="1"/>
  <c r="P30" i="6" s="1"/>
  <c r="P32" i="6" s="1"/>
  <c r="P46" i="6" s="1"/>
  <c r="N85" i="42"/>
  <c r="CG108" i="47"/>
  <c r="CG109" i="47" s="1"/>
  <c r="CG106" i="47" s="1"/>
  <c r="O39" i="7"/>
  <c r="O41" i="7"/>
  <c r="O31" i="7"/>
  <c r="O36" i="7" s="1"/>
  <c r="O38" i="7" s="1"/>
  <c r="O44" i="7"/>
  <c r="O45" i="7" s="1"/>
  <c r="O56" i="6" s="1"/>
  <c r="CG111" i="47" l="1"/>
  <c r="CG110" i="47"/>
  <c r="CH104" i="47" s="1"/>
  <c r="P138" i="5"/>
  <c r="P107" i="5"/>
  <c r="O33" i="7"/>
  <c r="P66" i="5"/>
  <c r="O58" i="6"/>
  <c r="O57" i="6"/>
  <c r="O54" i="6" l="1"/>
  <c r="O34" i="6" s="1"/>
  <c r="O35" i="6" s="1"/>
  <c r="O41" i="6" s="1"/>
  <c r="CH107" i="47"/>
  <c r="P125" i="5"/>
  <c r="P69" i="5"/>
  <c r="P144" i="5"/>
  <c r="P110" i="5"/>
  <c r="P36" i="6" l="1"/>
  <c r="P37" i="6" s="1"/>
  <c r="P38" i="6" s="1"/>
  <c r="P39" i="6" s="1"/>
  <c r="O43" i="6"/>
  <c r="O37" i="54" s="1"/>
  <c r="P48" i="6"/>
  <c r="P143" i="5"/>
  <c r="P49" i="54"/>
  <c r="P132" i="5"/>
  <c r="P133" i="5"/>
  <c r="P71" i="5"/>
  <c r="P72" i="5" s="1"/>
  <c r="P80" i="5" s="1"/>
  <c r="CH108" i="47"/>
  <c r="CH109" i="47" s="1"/>
  <c r="CH106" i="47" s="1"/>
  <c r="CH111" i="47" l="1"/>
  <c r="CH110" i="47"/>
  <c r="CI104" i="47" s="1"/>
  <c r="P82" i="5"/>
  <c r="P81" i="5"/>
  <c r="P128" i="5"/>
  <c r="P22" i="7"/>
  <c r="Q142" i="5"/>
  <c r="P150" i="5" l="1"/>
  <c r="P84" i="5"/>
  <c r="Q140" i="5"/>
  <c r="P12" i="7"/>
  <c r="CI107" i="47"/>
  <c r="P86" i="5" l="1"/>
  <c r="P87" i="5" s="1"/>
  <c r="P94" i="5" s="1"/>
  <c r="CI108" i="47"/>
  <c r="CI109" i="47" s="1"/>
  <c r="CI106" i="47" s="1"/>
  <c r="CI111" i="47" l="1"/>
  <c r="CI110" i="47"/>
  <c r="CJ104" i="47" s="1"/>
  <c r="P95" i="5"/>
  <c r="P96" i="5"/>
  <c r="P98" i="5" s="1"/>
  <c r="P99" i="5" l="1"/>
  <c r="P102" i="5" s="1"/>
  <c r="P13" i="7"/>
  <c r="Q19" i="6"/>
  <c r="Q91" i="5"/>
  <c r="CJ107" i="47"/>
  <c r="Q93" i="5" l="1"/>
  <c r="CJ108" i="47"/>
  <c r="CJ109" i="47" s="1"/>
  <c r="CJ106" i="47" s="1"/>
  <c r="P115" i="47"/>
  <c r="P100" i="5"/>
  <c r="P14" i="7" s="1"/>
  <c r="P116" i="47" l="1"/>
  <c r="P117" i="47"/>
  <c r="CJ111" i="47"/>
  <c r="CJ110" i="47"/>
  <c r="CK104" i="47" s="1"/>
  <c r="CK107" i="47" l="1"/>
  <c r="P148" i="47"/>
  <c r="P137" i="47"/>
  <c r="P159" i="47"/>
  <c r="P160" i="47"/>
  <c r="P149" i="47"/>
  <c r="P138" i="47"/>
  <c r="P125" i="47" l="1"/>
  <c r="P73" i="42"/>
  <c r="P72" i="42"/>
  <c r="P150" i="47"/>
  <c r="Q144" i="47" s="1"/>
  <c r="P37" i="42"/>
  <c r="P36" i="42"/>
  <c r="P35" i="42"/>
  <c r="P151" i="47"/>
  <c r="P55" i="42"/>
  <c r="P54" i="42"/>
  <c r="P53" i="42"/>
  <c r="P161" i="47"/>
  <c r="Q155" i="47" s="1"/>
  <c r="P162" i="47"/>
  <c r="P124" i="47"/>
  <c r="P71" i="42"/>
  <c r="P139" i="47"/>
  <c r="P140" i="47"/>
  <c r="CK108" i="47"/>
  <c r="CK109" i="47" s="1"/>
  <c r="CK106" i="47" s="1"/>
  <c r="O62" i="42" l="1"/>
  <c r="Q157" i="47"/>
  <c r="O43" i="42"/>
  <c r="P126" i="47"/>
  <c r="Q133" i="47"/>
  <c r="O63" i="42"/>
  <c r="O45" i="42"/>
  <c r="O79" i="42"/>
  <c r="P18" i="42"/>
  <c r="P128" i="47"/>
  <c r="P104" i="5" s="1"/>
  <c r="P127" i="47"/>
  <c r="O61" i="42"/>
  <c r="CK111" i="47"/>
  <c r="CK110" i="47"/>
  <c r="CL104" i="47" s="1"/>
  <c r="O44" i="42"/>
  <c r="Q146" i="47"/>
  <c r="O80" i="42"/>
  <c r="O81" i="42"/>
  <c r="P19" i="42"/>
  <c r="Q143" i="47" l="1"/>
  <c r="Q132" i="47"/>
  <c r="Q154" i="47"/>
  <c r="P24" i="7"/>
  <c r="P17" i="42"/>
  <c r="O25" i="42"/>
  <c r="O26" i="42"/>
  <c r="Q135" i="47"/>
  <c r="Q120" i="47"/>
  <c r="Q147" i="47"/>
  <c r="Q158" i="47"/>
  <c r="P106" i="5"/>
  <c r="P108" i="5"/>
  <c r="CL107" i="47"/>
  <c r="O24" i="42" l="1"/>
  <c r="Q136" i="47"/>
  <c r="Q123" i="47" s="1"/>
  <c r="Q103" i="5" s="1"/>
  <c r="Q122" i="47"/>
  <c r="CL108" i="47"/>
  <c r="CL109" i="47" s="1"/>
  <c r="CL106" i="47" s="1"/>
  <c r="P111" i="5"/>
  <c r="P113" i="5"/>
  <c r="P115" i="5" l="1"/>
  <c r="P116" i="5" s="1"/>
  <c r="CL111" i="47"/>
  <c r="CL110" i="47"/>
  <c r="CM104" i="47" s="1"/>
  <c r="Q12" i="6"/>
  <c r="Q14" i="6" s="1"/>
  <c r="Q16" i="6" s="1"/>
  <c r="Q126" i="5" s="1"/>
  <c r="Q27" i="6"/>
  <c r="Q59" i="6" s="1"/>
  <c r="P118" i="5" l="1"/>
  <c r="P119" i="5" s="1"/>
  <c r="P15" i="42" s="1"/>
  <c r="P20" i="42" s="1"/>
  <c r="P50" i="6"/>
  <c r="CM107" i="47"/>
  <c r="P120" i="5" l="1"/>
  <c r="P14" i="42" s="1"/>
  <c r="CM108" i="47"/>
  <c r="CM109" i="47" s="1"/>
  <c r="CM106" i="47" s="1"/>
  <c r="O27" i="42"/>
  <c r="O28" i="42" s="1"/>
  <c r="O29" i="42" s="1"/>
  <c r="P21" i="42"/>
  <c r="P122" i="5" l="1"/>
  <c r="P135" i="5" s="1"/>
  <c r="P146" i="5"/>
  <c r="P49" i="6" s="1"/>
  <c r="P52" i="6" s="1"/>
  <c r="P56" i="42"/>
  <c r="O64" i="42" s="1"/>
  <c r="O66" i="42" s="1"/>
  <c r="CM111" i="47"/>
  <c r="CM110" i="47"/>
  <c r="CN104" i="47" s="1"/>
  <c r="P38" i="42"/>
  <c r="P75" i="42"/>
  <c r="P39" i="42"/>
  <c r="P57" i="42"/>
  <c r="P74" i="42"/>
  <c r="P148" i="5" l="1"/>
  <c r="P145" i="5"/>
  <c r="P23" i="7" s="1"/>
  <c r="P20" i="7" s="1"/>
  <c r="P58" i="42"/>
  <c r="O47" i="42"/>
  <c r="O49" i="42" s="1"/>
  <c r="O46" i="42"/>
  <c r="O48" i="42" s="1"/>
  <c r="P40" i="42"/>
  <c r="O65" i="42"/>
  <c r="O67" i="42" s="1"/>
  <c r="Q28" i="6"/>
  <c r="P15" i="7"/>
  <c r="P17" i="7" s="1"/>
  <c r="P29" i="7"/>
  <c r="P136" i="5"/>
  <c r="Q20" i="6"/>
  <c r="O82" i="42"/>
  <c r="O84" i="42" s="1"/>
  <c r="P76" i="42"/>
  <c r="O83" i="42"/>
  <c r="CN107" i="47"/>
  <c r="O85" i="42" l="1"/>
  <c r="CN108" i="47"/>
  <c r="CN109" i="47" s="1"/>
  <c r="CN106" i="47" s="1"/>
  <c r="P41" i="7"/>
  <c r="P39" i="7"/>
  <c r="P31" i="7"/>
  <c r="P36" i="7" s="1"/>
  <c r="P38" i="7" s="1"/>
  <c r="P44" i="7"/>
  <c r="P45" i="7" s="1"/>
  <c r="P56" i="6" s="1"/>
  <c r="Q21" i="6"/>
  <c r="Q66" i="5" s="1"/>
  <c r="Q30" i="6" l="1"/>
  <c r="Q32" i="6" s="1"/>
  <c r="Q46" i="6" s="1"/>
  <c r="Q138" i="5" s="1"/>
  <c r="Q125" i="5"/>
  <c r="Q69" i="5"/>
  <c r="I77" i="29"/>
  <c r="I76" i="29"/>
  <c r="P33" i="7"/>
  <c r="P58" i="6"/>
  <c r="P57" i="6"/>
  <c r="CN111" i="47"/>
  <c r="CN110" i="47"/>
  <c r="CO104" i="47" s="1"/>
  <c r="Q107" i="5" l="1"/>
  <c r="Q110" i="5" s="1"/>
  <c r="P54" i="6"/>
  <c r="P34" i="6" s="1"/>
  <c r="P35" i="6" s="1"/>
  <c r="P41" i="6" s="1"/>
  <c r="CO107" i="47"/>
  <c r="Q132" i="5"/>
  <c r="Q133" i="5"/>
  <c r="Q49" i="54"/>
  <c r="Q71" i="5"/>
  <c r="Q72" i="5" s="1"/>
  <c r="Q80" i="5" s="1"/>
  <c r="Q144" i="5" l="1"/>
  <c r="Q48" i="6" s="1"/>
  <c r="Q36" i="6"/>
  <c r="Q37" i="6" s="1"/>
  <c r="Q38" i="6" s="1"/>
  <c r="Q39" i="6" s="1"/>
  <c r="Q81" i="5"/>
  <c r="Q82" i="5"/>
  <c r="P43" i="6"/>
  <c r="P37" i="54" s="1"/>
  <c r="I86" i="29"/>
  <c r="Q128" i="5"/>
  <c r="CO108" i="47"/>
  <c r="CO109" i="47" s="1"/>
  <c r="CO106" i="47" s="1"/>
  <c r="Q143" i="5" l="1"/>
  <c r="Q22" i="7" s="1"/>
  <c r="Q150" i="5"/>
  <c r="CO111" i="47"/>
  <c r="CO110" i="47"/>
  <c r="CP104" i="47" s="1"/>
  <c r="I79" i="29"/>
  <c r="Q84" i="5"/>
  <c r="Q12" i="7"/>
  <c r="R142" i="5" l="1"/>
  <c r="R140" i="5"/>
  <c r="Q86" i="5"/>
  <c r="Q87" i="5" s="1"/>
  <c r="Q94" i="5" s="1"/>
  <c r="CP107" i="47"/>
  <c r="Q95" i="5" l="1"/>
  <c r="Q96" i="5"/>
  <c r="CP108" i="47"/>
  <c r="CP109" i="47" s="1"/>
  <c r="CP106" i="47" s="1"/>
  <c r="CP111" i="47" l="1"/>
  <c r="CP110" i="47"/>
  <c r="CQ104" i="47" s="1"/>
  <c r="I81" i="29"/>
  <c r="Q98" i="5"/>
  <c r="R19" i="6"/>
  <c r="Q13" i="7"/>
  <c r="R91" i="5"/>
  <c r="R93" i="5" l="1"/>
  <c r="Q99" i="5"/>
  <c r="Q102" i="5" s="1"/>
  <c r="CQ107" i="47"/>
  <c r="CQ108" i="47" l="1"/>
  <c r="CQ109" i="47" s="1"/>
  <c r="CQ106" i="47" s="1"/>
  <c r="Q115" i="47"/>
  <c r="Q100" i="5"/>
  <c r="Q14" i="7" s="1"/>
  <c r="Q116" i="47" l="1"/>
  <c r="Q117" i="47"/>
  <c r="CQ111" i="47"/>
  <c r="CQ110" i="47"/>
  <c r="CR104" i="47" s="1"/>
  <c r="CR107" i="47" l="1"/>
  <c r="Q159" i="47"/>
  <c r="Q137" i="47"/>
  <c r="Q148" i="47"/>
  <c r="Q149" i="47"/>
  <c r="Q160" i="47"/>
  <c r="Q138" i="47"/>
  <c r="Q125" i="47" l="1"/>
  <c r="Q73" i="42"/>
  <c r="Q72" i="42"/>
  <c r="Q124" i="47"/>
  <c r="Q71" i="42"/>
  <c r="Q139" i="47"/>
  <c r="Q140" i="47"/>
  <c r="Q54" i="42"/>
  <c r="Q55" i="42"/>
  <c r="Q150" i="47"/>
  <c r="R144" i="47" s="1"/>
  <c r="Q37" i="42"/>
  <c r="Q36" i="42"/>
  <c r="Q35" i="42"/>
  <c r="Q151" i="47"/>
  <c r="Q53" i="42"/>
  <c r="Q161" i="47"/>
  <c r="R155" i="47" s="1"/>
  <c r="Q162" i="47"/>
  <c r="CR108" i="47"/>
  <c r="CR109" i="47" s="1"/>
  <c r="CR106" i="47" s="1"/>
  <c r="CR111" i="47" l="1"/>
  <c r="CR110" i="47"/>
  <c r="CS104" i="47" s="1"/>
  <c r="P45" i="42"/>
  <c r="R146" i="47"/>
  <c r="P61" i="42"/>
  <c r="P62" i="42"/>
  <c r="Q126" i="47"/>
  <c r="R133" i="47"/>
  <c r="P79" i="42"/>
  <c r="Q18" i="42"/>
  <c r="I98" i="29"/>
  <c r="Q127" i="47"/>
  <c r="Q128" i="47"/>
  <c r="Q104" i="5" s="1"/>
  <c r="P81" i="42"/>
  <c r="P44" i="42"/>
  <c r="P63" i="42"/>
  <c r="R157" i="47"/>
  <c r="P80" i="42"/>
  <c r="P43" i="42"/>
  <c r="I100" i="29"/>
  <c r="I99" i="29" s="1"/>
  <c r="Q19" i="42"/>
  <c r="I97" i="29" l="1"/>
  <c r="R154" i="47"/>
  <c r="R132" i="47"/>
  <c r="R143" i="47"/>
  <c r="Q24" i="7"/>
  <c r="P26" i="42"/>
  <c r="Q17" i="42"/>
  <c r="P25" i="42"/>
  <c r="I82" i="29"/>
  <c r="Q106" i="5"/>
  <c r="Q108" i="5"/>
  <c r="R147" i="47"/>
  <c r="CS107" i="47"/>
  <c r="R158" i="47"/>
  <c r="R120" i="47"/>
  <c r="R135" i="47"/>
  <c r="P24" i="42" l="1"/>
  <c r="CS108" i="47"/>
  <c r="CS109" i="47" s="1"/>
  <c r="CS106" i="47" s="1"/>
  <c r="R136" i="47"/>
  <c r="R123" i="47" s="1"/>
  <c r="R103" i="5" s="1"/>
  <c r="R122" i="47"/>
  <c r="Q111" i="5"/>
  <c r="Q113" i="5"/>
  <c r="Q115" i="5" l="1"/>
  <c r="Q50" i="6" s="1"/>
  <c r="CS111" i="47"/>
  <c r="CS110" i="47"/>
  <c r="CT104" i="47" s="1"/>
  <c r="R12" i="6"/>
  <c r="R14" i="6" s="1"/>
  <c r="R16" i="6" s="1"/>
  <c r="R126" i="5" s="1"/>
  <c r="R27" i="6"/>
  <c r="R59" i="6" s="1"/>
  <c r="Q116" i="5" l="1"/>
  <c r="Q118" i="5"/>
  <c r="Q119" i="5" s="1"/>
  <c r="Q120" i="5" s="1"/>
  <c r="CT107" i="47"/>
  <c r="Q15" i="42" l="1"/>
  <c r="Q20" i="42" s="1"/>
  <c r="Q21" i="42" s="1"/>
  <c r="CT108" i="47"/>
  <c r="CT109" i="47" s="1"/>
  <c r="CT106" i="47" s="1"/>
  <c r="Q56" i="42"/>
  <c r="Q14" i="42"/>
  <c r="I83" i="29"/>
  <c r="Q146" i="5"/>
  <c r="Q122" i="5"/>
  <c r="P27" i="42" l="1"/>
  <c r="P28" i="42" s="1"/>
  <c r="P29" i="42" s="1"/>
  <c r="I84" i="29"/>
  <c r="Q135" i="5"/>
  <c r="Q49" i="6"/>
  <c r="Q52" i="6" s="1"/>
  <c r="Q145" i="5"/>
  <c r="Q148" i="5"/>
  <c r="Q74" i="42"/>
  <c r="Q38" i="42"/>
  <c r="Q39" i="42"/>
  <c r="Q75" i="42"/>
  <c r="Q57" i="42"/>
  <c r="P64" i="42"/>
  <c r="P66" i="42" s="1"/>
  <c r="Q58" i="42"/>
  <c r="CT111" i="47"/>
  <c r="CT110" i="47"/>
  <c r="CU104" i="47" s="1"/>
  <c r="P82" i="42" l="1"/>
  <c r="P84" i="42" s="1"/>
  <c r="Q76" i="42"/>
  <c r="P65" i="42"/>
  <c r="P67" i="42" s="1"/>
  <c r="P46" i="42"/>
  <c r="P48" i="42" s="1"/>
  <c r="Q40" i="42"/>
  <c r="P83" i="42"/>
  <c r="Q23" i="7"/>
  <c r="Q20" i="7" s="1"/>
  <c r="CU107" i="47"/>
  <c r="Q136" i="5"/>
  <c r="R20" i="6"/>
  <c r="R28" i="6"/>
  <c r="Q15" i="7"/>
  <c r="Q17" i="7" s="1"/>
  <c r="Q29" i="7"/>
  <c r="P47" i="42"/>
  <c r="P49" i="42" s="1"/>
  <c r="Q41" i="7" l="1"/>
  <c r="Q39" i="7"/>
  <c r="Q31" i="7"/>
  <c r="Q36" i="7" s="1"/>
  <c r="Q38" i="7" s="1"/>
  <c r="Q44" i="7"/>
  <c r="Q45" i="7" s="1"/>
  <c r="Q56" i="6" s="1"/>
  <c r="R21" i="6"/>
  <c r="R66" i="5" s="1"/>
  <c r="P85" i="42"/>
  <c r="CU108" i="47"/>
  <c r="CU109" i="47" s="1"/>
  <c r="CU106" i="47" s="1"/>
  <c r="Q33" i="7" l="1"/>
  <c r="R30" i="6"/>
  <c r="R32" i="6" s="1"/>
  <c r="R46" i="6" s="1"/>
  <c r="R107" i="5" s="1"/>
  <c r="CU111" i="47"/>
  <c r="CU110" i="47"/>
  <c r="CV104" i="47" s="1"/>
  <c r="R125" i="5"/>
  <c r="R69" i="5"/>
  <c r="Q58" i="6"/>
  <c r="Q57" i="6"/>
  <c r="R138" i="5" l="1"/>
  <c r="Q54" i="6"/>
  <c r="Q34" i="6" s="1"/>
  <c r="Q35" i="6" s="1"/>
  <c r="Q41" i="6" s="1"/>
  <c r="R144" i="5"/>
  <c r="R110" i="5"/>
  <c r="R132" i="5"/>
  <c r="R133" i="5"/>
  <c r="R49" i="54"/>
  <c r="R71" i="5"/>
  <c r="R72" i="5" s="1"/>
  <c r="R80" i="5" s="1"/>
  <c r="CV107" i="47"/>
  <c r="R36" i="6" l="1"/>
  <c r="R37" i="6" s="1"/>
  <c r="R38" i="6" s="1"/>
  <c r="R39" i="6" s="1"/>
  <c r="Q43" i="6"/>
  <c r="Q37" i="54" s="1"/>
  <c r="R82" i="5"/>
  <c r="R81" i="5"/>
  <c r="R48" i="6"/>
  <c r="R143" i="5"/>
  <c r="CV108" i="47"/>
  <c r="CV109" i="47" s="1"/>
  <c r="CV106" i="47" s="1"/>
  <c r="R128" i="5"/>
  <c r="CV111" i="47" l="1"/>
  <c r="CV110" i="47"/>
  <c r="CW104" i="47" s="1"/>
  <c r="R22" i="7"/>
  <c r="S142" i="5"/>
  <c r="R12" i="7"/>
  <c r="R84" i="5"/>
  <c r="R150" i="5"/>
  <c r="R86" i="5" l="1"/>
  <c r="R87" i="5" s="1"/>
  <c r="R94" i="5" s="1"/>
  <c r="S140" i="5"/>
  <c r="CW107" i="47"/>
  <c r="R95" i="5" l="1"/>
  <c r="R96" i="5"/>
  <c r="R98" i="5" s="1"/>
  <c r="CW108" i="47"/>
  <c r="CW109" i="47" s="1"/>
  <c r="CW106" i="47" s="1"/>
  <c r="CW111" i="47" l="1"/>
  <c r="CW110" i="47"/>
  <c r="CX104" i="47" s="1"/>
  <c r="R99" i="5"/>
  <c r="R102" i="5" s="1"/>
  <c r="S19" i="6"/>
  <c r="R13" i="7"/>
  <c r="S91" i="5"/>
  <c r="R115" i="47" l="1"/>
  <c r="S93" i="5"/>
  <c r="R100" i="5"/>
  <c r="R14" i="7" s="1"/>
  <c r="CX107" i="47"/>
  <c r="CX108" i="47" l="1"/>
  <c r="CX109" i="47" s="1"/>
  <c r="CX106" i="47" s="1"/>
  <c r="R116" i="47"/>
  <c r="R117" i="47"/>
  <c r="R159" i="47" l="1"/>
  <c r="R137" i="47"/>
  <c r="R148" i="47"/>
  <c r="R160" i="47"/>
  <c r="R149" i="47"/>
  <c r="R138" i="47"/>
  <c r="CX111" i="47"/>
  <c r="CX110" i="47"/>
  <c r="CY104" i="47" s="1"/>
  <c r="R54" i="42" l="1"/>
  <c r="R55" i="42"/>
  <c r="CY107" i="47"/>
  <c r="R125" i="47"/>
  <c r="R73" i="42"/>
  <c r="R72" i="42"/>
  <c r="R150" i="47"/>
  <c r="S144" i="47" s="1"/>
  <c r="R36" i="42"/>
  <c r="R37" i="42"/>
  <c r="R35" i="42"/>
  <c r="R151" i="47"/>
  <c r="R124" i="47"/>
  <c r="R71" i="42"/>
  <c r="R139" i="47"/>
  <c r="R140" i="47"/>
  <c r="R53" i="42"/>
  <c r="R161" i="47"/>
  <c r="S155" i="47" s="1"/>
  <c r="R162" i="47"/>
  <c r="Q45" i="42" l="1"/>
  <c r="Q80" i="42"/>
  <c r="R19" i="42"/>
  <c r="CY108" i="47"/>
  <c r="CY109" i="47" s="1"/>
  <c r="CY106" i="47" s="1"/>
  <c r="Q43" i="42"/>
  <c r="Q44" i="42"/>
  <c r="Q81" i="42"/>
  <c r="Q63" i="42"/>
  <c r="S146" i="47"/>
  <c r="S157" i="47"/>
  <c r="Q61" i="42"/>
  <c r="R126" i="47"/>
  <c r="S133" i="47"/>
  <c r="Q79" i="42"/>
  <c r="R18" i="42"/>
  <c r="R127" i="47"/>
  <c r="R128" i="47"/>
  <c r="R104" i="5" s="1"/>
  <c r="Q62" i="42"/>
  <c r="CY111" i="47" l="1"/>
  <c r="CY110" i="47"/>
  <c r="CZ104" i="47" s="1"/>
  <c r="R106" i="5"/>
  <c r="R108" i="5"/>
  <c r="R17" i="42"/>
  <c r="Q25" i="42"/>
  <c r="S158" i="47"/>
  <c r="S147" i="47"/>
  <c r="Q26" i="42"/>
  <c r="S135" i="47"/>
  <c r="S120" i="47"/>
  <c r="S132" i="47"/>
  <c r="S154" i="47"/>
  <c r="S143" i="47"/>
  <c r="R24" i="7"/>
  <c r="Q24" i="42" l="1"/>
  <c r="S136" i="47"/>
  <c r="S123" i="47" s="1"/>
  <c r="S103" i="5" s="1"/>
  <c r="S122" i="47"/>
  <c r="CZ107" i="47"/>
  <c r="R111" i="5"/>
  <c r="R113" i="5"/>
  <c r="R115" i="5" l="1"/>
  <c r="R116" i="5" s="1"/>
  <c r="S12" i="6"/>
  <c r="S14" i="6" s="1"/>
  <c r="S16" i="6" s="1"/>
  <c r="S126" i="5" s="1"/>
  <c r="CZ108" i="47"/>
  <c r="CZ109" i="47" s="1"/>
  <c r="CZ106" i="47" s="1"/>
  <c r="S27" i="6"/>
  <c r="S59" i="6" s="1"/>
  <c r="R50" i="6" l="1"/>
  <c r="R118" i="5"/>
  <c r="R119" i="5" s="1"/>
  <c r="R120" i="5" s="1"/>
  <c r="CZ111" i="47"/>
  <c r="CZ110" i="47"/>
  <c r="DA104" i="47" s="1"/>
  <c r="R15" i="42" l="1"/>
  <c r="R20" i="42" s="1"/>
  <c r="Q27" i="42" s="1"/>
  <c r="Q28" i="42" s="1"/>
  <c r="Q29" i="42" s="1"/>
  <c r="R14" i="42"/>
  <c r="R56" i="42"/>
  <c r="R146" i="5"/>
  <c r="R122" i="5"/>
  <c r="DA107" i="47"/>
  <c r="R21" i="42" l="1"/>
  <c r="R135" i="5"/>
  <c r="R49" i="6"/>
  <c r="R52" i="6" s="1"/>
  <c r="R145" i="5"/>
  <c r="R148" i="5"/>
  <c r="DA108" i="47"/>
  <c r="DA109" i="47" s="1"/>
  <c r="DA106" i="47" s="1"/>
  <c r="Q64" i="42"/>
  <c r="Q66" i="42" s="1"/>
  <c r="R58" i="42"/>
  <c r="R39" i="42"/>
  <c r="R75" i="42"/>
  <c r="R74" i="42"/>
  <c r="R57" i="42"/>
  <c r="R38" i="42"/>
  <c r="Q47" i="42" l="1"/>
  <c r="Q49" i="42" s="1"/>
  <c r="Q83" i="42"/>
  <c r="DA111" i="47"/>
  <c r="DA110" i="47"/>
  <c r="DB104" i="47" s="1"/>
  <c r="R23" i="7"/>
  <c r="R20" i="7" s="1"/>
  <c r="Q46" i="42"/>
  <c r="Q48" i="42" s="1"/>
  <c r="R40" i="42"/>
  <c r="Q65" i="42"/>
  <c r="Q67" i="42" s="1"/>
  <c r="S20" i="6"/>
  <c r="R15" i="7"/>
  <c r="R17" i="7" s="1"/>
  <c r="R136" i="5"/>
  <c r="R29" i="7"/>
  <c r="S28" i="6"/>
  <c r="Q82" i="42"/>
  <c r="Q84" i="42" s="1"/>
  <c r="R76" i="42"/>
  <c r="R31" i="7" l="1"/>
  <c r="R36" i="7" s="1"/>
  <c r="R38" i="7" s="1"/>
  <c r="R39" i="7"/>
  <c r="R41" i="7"/>
  <c r="R44" i="7"/>
  <c r="R45" i="7" s="1"/>
  <c r="R56" i="6" s="1"/>
  <c r="S21" i="6"/>
  <c r="S66" i="5" s="1"/>
  <c r="DB107" i="47"/>
  <c r="Q85" i="42"/>
  <c r="S30" i="6" l="1"/>
  <c r="S32" i="6" s="1"/>
  <c r="S46" i="6" s="1"/>
  <c r="S138" i="5" s="1"/>
  <c r="DB108" i="47"/>
  <c r="DB109" i="47" s="1"/>
  <c r="DB106" i="47" s="1"/>
  <c r="S125" i="5"/>
  <c r="S69" i="5"/>
  <c r="J76" i="29"/>
  <c r="J77" i="29"/>
  <c r="R33" i="7"/>
  <c r="R58" i="6"/>
  <c r="R57" i="6"/>
  <c r="S107" i="5" l="1"/>
  <c r="S110" i="5" s="1"/>
  <c r="R54" i="6"/>
  <c r="R34" i="6" s="1"/>
  <c r="R35" i="6" s="1"/>
  <c r="R41" i="6" s="1"/>
  <c r="DB111" i="47"/>
  <c r="DB110" i="47"/>
  <c r="DC104" i="47" s="1"/>
  <c r="S49" i="54"/>
  <c r="S133" i="5"/>
  <c r="S132" i="5"/>
  <c r="S71" i="5"/>
  <c r="S72" i="5" s="1"/>
  <c r="S80" i="5" s="1"/>
  <c r="S144" i="5" l="1"/>
  <c r="S48" i="6" s="1"/>
  <c r="S36" i="6"/>
  <c r="S37" i="6" s="1"/>
  <c r="S38" i="6" s="1"/>
  <c r="S39" i="6" s="1"/>
  <c r="J86" i="29"/>
  <c r="S128" i="5"/>
  <c r="R43" i="6"/>
  <c r="R37" i="54" s="1"/>
  <c r="S82" i="5"/>
  <c r="S81" i="5"/>
  <c r="DC107" i="47"/>
  <c r="S143" i="5" l="1"/>
  <c r="S22" i="7" s="1"/>
  <c r="J79" i="29"/>
  <c r="S84" i="5"/>
  <c r="DC108" i="47"/>
  <c r="DC109" i="47" s="1"/>
  <c r="DC106" i="47" s="1"/>
  <c r="S150" i="5"/>
  <c r="S12" i="7"/>
  <c r="T142" i="5" l="1"/>
  <c r="DC111" i="47"/>
  <c r="DC110" i="47"/>
  <c r="DD104" i="47" s="1"/>
  <c r="S86" i="5"/>
  <c r="S87" i="5" s="1"/>
  <c r="S94" i="5" s="1"/>
  <c r="T140" i="5"/>
  <c r="S95" i="5" l="1"/>
  <c r="S96" i="5"/>
  <c r="DD107" i="47"/>
  <c r="DD108" i="47" l="1"/>
  <c r="DD109" i="47" s="1"/>
  <c r="DD106" i="47" s="1"/>
  <c r="J81" i="29"/>
  <c r="S98" i="5"/>
  <c r="S13" i="7"/>
  <c r="T19" i="6"/>
  <c r="T91" i="5"/>
  <c r="DD111" i="47" l="1"/>
  <c r="DD110" i="47"/>
  <c r="DE104" i="47" s="1"/>
  <c r="T93" i="5"/>
  <c r="S99" i="5"/>
  <c r="S102" i="5" s="1"/>
  <c r="S100" i="5" l="1"/>
  <c r="S14" i="7" s="1"/>
  <c r="S115" i="47"/>
  <c r="DE107" i="47"/>
  <c r="DE108" i="47" l="1"/>
  <c r="DE109" i="47" s="1"/>
  <c r="DE106" i="47" s="1"/>
  <c r="S116" i="47"/>
  <c r="S117" i="47"/>
  <c r="S149" i="47" l="1"/>
  <c r="S160" i="47"/>
  <c r="S138" i="47"/>
  <c r="S137" i="47"/>
  <c r="S159" i="47"/>
  <c r="S148" i="47"/>
  <c r="DE111" i="47"/>
  <c r="DE110" i="47"/>
  <c r="DF104" i="47" s="1"/>
  <c r="DF107" i="47" l="1"/>
  <c r="S53" i="42"/>
  <c r="S161" i="47"/>
  <c r="T155" i="47" s="1"/>
  <c r="S162" i="47"/>
  <c r="S55" i="42"/>
  <c r="S54" i="42"/>
  <c r="S35" i="42"/>
  <c r="S151" i="47"/>
  <c r="S71" i="42"/>
  <c r="S124" i="47"/>
  <c r="S139" i="47"/>
  <c r="S140" i="47"/>
  <c r="S125" i="47"/>
  <c r="S73" i="42"/>
  <c r="S72" i="42"/>
  <c r="S150" i="47"/>
  <c r="T144" i="47" s="1"/>
  <c r="S37" i="42"/>
  <c r="S36" i="42"/>
  <c r="R62" i="42" l="1"/>
  <c r="S18" i="42"/>
  <c r="J98" i="29"/>
  <c r="S127" i="47"/>
  <c r="S128" i="47"/>
  <c r="S104" i="5" s="1"/>
  <c r="R43" i="42"/>
  <c r="R45" i="42"/>
  <c r="R81" i="42"/>
  <c r="R79" i="42"/>
  <c r="R44" i="42"/>
  <c r="R63" i="42"/>
  <c r="T157" i="47"/>
  <c r="J100" i="29"/>
  <c r="J99" i="29" s="1"/>
  <c r="S19" i="42"/>
  <c r="S126" i="47"/>
  <c r="T133" i="47"/>
  <c r="T146" i="47"/>
  <c r="R80" i="42"/>
  <c r="R61" i="42"/>
  <c r="DF108" i="47"/>
  <c r="DF109" i="47" s="1"/>
  <c r="DF106" i="47" s="1"/>
  <c r="DF111" i="47" l="1"/>
  <c r="DF110" i="47"/>
  <c r="DG104" i="47" s="1"/>
  <c r="R26" i="42"/>
  <c r="T147" i="47"/>
  <c r="S17" i="42"/>
  <c r="R25" i="42"/>
  <c r="T158" i="47"/>
  <c r="T135" i="47"/>
  <c r="T120" i="47"/>
  <c r="J82" i="29"/>
  <c r="S106" i="5"/>
  <c r="S108" i="5"/>
  <c r="J97" i="29"/>
  <c r="T143" i="47"/>
  <c r="T132" i="47"/>
  <c r="S24" i="7"/>
  <c r="T154" i="47"/>
  <c r="T122" i="47" l="1"/>
  <c r="T136" i="47"/>
  <c r="T123" i="47" s="1"/>
  <c r="T103" i="5" s="1"/>
  <c r="R24" i="42"/>
  <c r="DG107" i="47"/>
  <c r="S111" i="5"/>
  <c r="S113" i="5"/>
  <c r="S115" i="5" l="1"/>
  <c r="S50" i="6" s="1"/>
  <c r="T12" i="6"/>
  <c r="T14" i="6" s="1"/>
  <c r="T16" i="6" s="1"/>
  <c r="T126" i="5" s="1"/>
  <c r="DG108" i="47"/>
  <c r="DG109" i="47" s="1"/>
  <c r="DG106" i="47" s="1"/>
  <c r="T27" i="6"/>
  <c r="T59" i="6" s="1"/>
  <c r="S118" i="5" l="1"/>
  <c r="S119" i="5" s="1"/>
  <c r="S15" i="42" s="1"/>
  <c r="S20" i="42" s="1"/>
  <c r="S116" i="5"/>
  <c r="DG111" i="47"/>
  <c r="DG110" i="47"/>
  <c r="DH104" i="47" s="1"/>
  <c r="S120" i="5" l="1"/>
  <c r="S56" i="42" s="1"/>
  <c r="DH107" i="47"/>
  <c r="R27" i="42"/>
  <c r="R28" i="42" s="1"/>
  <c r="R29" i="42" s="1"/>
  <c r="S21" i="42"/>
  <c r="S122" i="5" l="1"/>
  <c r="S135" i="5" s="1"/>
  <c r="J83" i="29"/>
  <c r="S146" i="5"/>
  <c r="S49" i="6" s="1"/>
  <c r="S52" i="6" s="1"/>
  <c r="S14" i="42"/>
  <c r="S57" i="42" s="1"/>
  <c r="R64" i="42"/>
  <c r="R66" i="42" s="1"/>
  <c r="S58" i="42"/>
  <c r="DH108" i="47"/>
  <c r="DH109" i="47" s="1"/>
  <c r="DH106" i="47" s="1"/>
  <c r="S148" i="5" l="1"/>
  <c r="S145" i="5"/>
  <c r="S23" i="7" s="1"/>
  <c r="S20" i="7" s="1"/>
  <c r="J84" i="29"/>
  <c r="S38" i="42"/>
  <c r="R46" i="42" s="1"/>
  <c r="R48" i="42" s="1"/>
  <c r="S39" i="42"/>
  <c r="R47" i="42" s="1"/>
  <c r="R49" i="42" s="1"/>
  <c r="S75" i="42"/>
  <c r="R83" i="42" s="1"/>
  <c r="S74" i="42"/>
  <c r="R82" i="42" s="1"/>
  <c r="R84" i="42" s="1"/>
  <c r="DH111" i="47"/>
  <c r="DH110" i="47"/>
  <c r="DI104" i="47" s="1"/>
  <c r="R65" i="42"/>
  <c r="R67" i="42" s="1"/>
  <c r="S15" i="7"/>
  <c r="S17" i="7" s="1"/>
  <c r="T28" i="6"/>
  <c r="S136" i="5"/>
  <c r="S29" i="7"/>
  <c r="T20" i="6"/>
  <c r="S40" i="42" l="1"/>
  <c r="S76" i="42"/>
  <c r="T21" i="6"/>
  <c r="T66" i="5" s="1"/>
  <c r="DI107" i="47"/>
  <c r="R85" i="42"/>
  <c r="S31" i="7"/>
  <c r="S33" i="7" s="1"/>
  <c r="S41" i="7"/>
  <c r="S39" i="7"/>
  <c r="S44" i="7"/>
  <c r="S45" i="7" s="1"/>
  <c r="S56" i="6" s="1"/>
  <c r="T30" i="6" l="1"/>
  <c r="T32" i="6" s="1"/>
  <c r="T46" i="6" s="1"/>
  <c r="T107" i="5" s="1"/>
  <c r="T125" i="5"/>
  <c r="T69" i="5"/>
  <c r="DI108" i="47"/>
  <c r="DI109" i="47" s="1"/>
  <c r="DI106" i="47" s="1"/>
  <c r="S36" i="7"/>
  <c r="S38" i="7" s="1"/>
  <c r="S58" i="6"/>
  <c r="S57" i="6"/>
  <c r="T138" i="5" l="1"/>
  <c r="S54" i="6"/>
  <c r="S34" i="6" s="1"/>
  <c r="S35" i="6" s="1"/>
  <c r="S41" i="6" s="1"/>
  <c r="DI111" i="47"/>
  <c r="DI110" i="47"/>
  <c r="DJ104" i="47" s="1"/>
  <c r="T144" i="5"/>
  <c r="T110" i="5"/>
  <c r="T132" i="5"/>
  <c r="T49" i="54"/>
  <c r="T133" i="5"/>
  <c r="T71" i="5"/>
  <c r="T72" i="5" s="1"/>
  <c r="T80" i="5" s="1"/>
  <c r="T36" i="6" l="1"/>
  <c r="T37" i="6" s="1"/>
  <c r="T38" i="6" s="1"/>
  <c r="T39" i="6" s="1"/>
  <c r="DJ107" i="47"/>
  <c r="T128" i="5"/>
  <c r="T48" i="6"/>
  <c r="T143" i="5"/>
  <c r="S43" i="6"/>
  <c r="S37" i="54" s="1"/>
  <c r="T81" i="5"/>
  <c r="T82" i="5"/>
  <c r="T12" i="7" l="1"/>
  <c r="T150" i="5"/>
  <c r="T84" i="5"/>
  <c r="DJ108" i="47"/>
  <c r="DJ109" i="47" s="1"/>
  <c r="DJ106" i="47" s="1"/>
  <c r="T22" i="7"/>
  <c r="U142" i="5"/>
  <c r="U140" i="5" l="1"/>
  <c r="DJ111" i="47"/>
  <c r="DJ110" i="47"/>
  <c r="DK104" i="47" s="1"/>
  <c r="T86" i="5"/>
  <c r="T87" i="5" s="1"/>
  <c r="T94" i="5" s="1"/>
  <c r="DK107" i="47" l="1"/>
  <c r="T95" i="5"/>
  <c r="T96" i="5"/>
  <c r="T98" i="5" s="1"/>
  <c r="T99" i="5" l="1"/>
  <c r="T102" i="5" s="1"/>
  <c r="T13" i="7"/>
  <c r="U19" i="6"/>
  <c r="U91" i="5"/>
  <c r="DK108" i="47"/>
  <c r="DK109" i="47" s="1"/>
  <c r="DK106" i="47" s="1"/>
  <c r="DK111" i="47" l="1"/>
  <c r="DK110" i="47"/>
  <c r="DL104" i="47" s="1"/>
  <c r="U93" i="5"/>
  <c r="T115" i="47"/>
  <c r="T100" i="5"/>
  <c r="T14" i="7" s="1"/>
  <c r="T116" i="47" l="1"/>
  <c r="T117" i="47"/>
  <c r="DL107" i="47"/>
  <c r="DL108" i="47" l="1"/>
  <c r="DL109" i="47" s="1"/>
  <c r="DL106" i="47" s="1"/>
  <c r="T159" i="47"/>
  <c r="T137" i="47"/>
  <c r="T148" i="47"/>
  <c r="T160" i="47"/>
  <c r="T149" i="47"/>
  <c r="T138" i="47"/>
  <c r="T150" i="47" l="1"/>
  <c r="U144" i="47" s="1"/>
  <c r="T37" i="42"/>
  <c r="T36" i="42"/>
  <c r="T71" i="42"/>
  <c r="T124" i="47"/>
  <c r="T139" i="47"/>
  <c r="T140" i="47"/>
  <c r="T125" i="47"/>
  <c r="T73" i="42"/>
  <c r="T72" i="42"/>
  <c r="T54" i="42"/>
  <c r="T55" i="42"/>
  <c r="T35" i="42"/>
  <c r="T151" i="47"/>
  <c r="T53" i="42"/>
  <c r="T161" i="47"/>
  <c r="U155" i="47" s="1"/>
  <c r="T162" i="47"/>
  <c r="DL111" i="47"/>
  <c r="DL110" i="47"/>
  <c r="DM104" i="47" s="1"/>
  <c r="DM107" i="47" l="1"/>
  <c r="S80" i="42"/>
  <c r="S44" i="42"/>
  <c r="S62" i="42"/>
  <c r="T19" i="42"/>
  <c r="T18" i="42"/>
  <c r="T127" i="47"/>
  <c r="T128" i="47"/>
  <c r="T104" i="5" s="1"/>
  <c r="S45" i="42"/>
  <c r="S63" i="42"/>
  <c r="S81" i="42"/>
  <c r="T126" i="47"/>
  <c r="U133" i="47"/>
  <c r="U157" i="47"/>
  <c r="S79" i="42"/>
  <c r="S61" i="42"/>
  <c r="S43" i="42"/>
  <c r="U146" i="47"/>
  <c r="T17" i="42" l="1"/>
  <c r="S25" i="42"/>
  <c r="U147" i="47"/>
  <c r="S26" i="42"/>
  <c r="U120" i="47"/>
  <c r="U135" i="47"/>
  <c r="U154" i="47"/>
  <c r="U132" i="47"/>
  <c r="T24" i="7"/>
  <c r="U143" i="47"/>
  <c r="T106" i="5"/>
  <c r="T108" i="5"/>
  <c r="U158" i="47"/>
  <c r="DM108" i="47"/>
  <c r="DM109" i="47" s="1"/>
  <c r="DM106" i="47" s="1"/>
  <c r="T111" i="5" l="1"/>
  <c r="T113" i="5"/>
  <c r="DM111" i="47"/>
  <c r="DM110" i="47"/>
  <c r="DN104" i="47" s="1"/>
  <c r="S24" i="42"/>
  <c r="U136" i="47"/>
  <c r="U123" i="47" s="1"/>
  <c r="U103" i="5" s="1"/>
  <c r="U122" i="47"/>
  <c r="T115" i="5" l="1"/>
  <c r="T50" i="6" s="1"/>
  <c r="U27" i="6"/>
  <c r="U59" i="6" s="1"/>
  <c r="U12" i="6"/>
  <c r="U14" i="6" s="1"/>
  <c r="U16" i="6" s="1"/>
  <c r="U126" i="5" s="1"/>
  <c r="DN107" i="47"/>
  <c r="T118" i="5" l="1"/>
  <c r="T119" i="5" s="1"/>
  <c r="T120" i="5" s="1"/>
  <c r="T116" i="5"/>
  <c r="DN108" i="47"/>
  <c r="DN109" i="47" s="1"/>
  <c r="DN106" i="47" s="1"/>
  <c r="T15" i="42" l="1"/>
  <c r="T20" i="42" s="1"/>
  <c r="S27" i="42" s="1"/>
  <c r="S28" i="42" s="1"/>
  <c r="S29" i="42" s="1"/>
  <c r="T14" i="42"/>
  <c r="T56" i="42"/>
  <c r="T146" i="5"/>
  <c r="T122" i="5"/>
  <c r="DN111" i="47"/>
  <c r="DN110" i="47"/>
  <c r="DO104" i="47" s="1"/>
  <c r="T21" i="42" l="1"/>
  <c r="DO107" i="47"/>
  <c r="S64" i="42"/>
  <c r="S66" i="42" s="1"/>
  <c r="T58" i="42"/>
  <c r="T57" i="42"/>
  <c r="T38" i="42"/>
  <c r="T39" i="42"/>
  <c r="T75" i="42"/>
  <c r="T74" i="42"/>
  <c r="T135" i="5"/>
  <c r="T49" i="6"/>
  <c r="T52" i="6" s="1"/>
  <c r="T145" i="5"/>
  <c r="T148" i="5"/>
  <c r="S82" i="42" l="1"/>
  <c r="S84" i="42" s="1"/>
  <c r="T76" i="42"/>
  <c r="S47" i="42"/>
  <c r="S49" i="42" s="1"/>
  <c r="T23" i="7"/>
  <c r="T20" i="7" s="1"/>
  <c r="U20" i="6"/>
  <c r="T136" i="5"/>
  <c r="U28" i="6"/>
  <c r="T15" i="7"/>
  <c r="T17" i="7" s="1"/>
  <c r="T29" i="7"/>
  <c r="S83" i="42"/>
  <c r="S46" i="42"/>
  <c r="S48" i="42" s="1"/>
  <c r="T40" i="42"/>
  <c r="S65" i="42"/>
  <c r="S67" i="42" s="1"/>
  <c r="DO108" i="47"/>
  <c r="DO109" i="47" s="1"/>
  <c r="DO106" i="47" s="1"/>
  <c r="DO111" i="47" l="1"/>
  <c r="DO110" i="47"/>
  <c r="DP104" i="47" s="1"/>
  <c r="U21" i="6"/>
  <c r="U30" i="6" s="1"/>
  <c r="U32" i="6" s="1"/>
  <c r="U46" i="6" s="1"/>
  <c r="T39" i="7"/>
  <c r="T41" i="7"/>
  <c r="T31" i="7"/>
  <c r="T36" i="7" s="1"/>
  <c r="T38" i="7" s="1"/>
  <c r="T44" i="7"/>
  <c r="T45" i="7" s="1"/>
  <c r="T56" i="6" s="1"/>
  <c r="S85" i="42"/>
  <c r="U66" i="5" l="1"/>
  <c r="U125" i="5" s="1"/>
  <c r="U138" i="5"/>
  <c r="U107" i="5"/>
  <c r="T33" i="7"/>
  <c r="DP107" i="47"/>
  <c r="T58" i="6"/>
  <c r="T57" i="6"/>
  <c r="K77" i="29" l="1"/>
  <c r="K76" i="29"/>
  <c r="U69" i="5"/>
  <c r="U49" i="54" s="1"/>
  <c r="T54" i="6"/>
  <c r="T34" i="6" s="1"/>
  <c r="T35" i="6" s="1"/>
  <c r="T41" i="6" s="1"/>
  <c r="U144" i="5"/>
  <c r="U110" i="5"/>
  <c r="DP108" i="47"/>
  <c r="DP109" i="47" s="1"/>
  <c r="DP106" i="47" s="1"/>
  <c r="U132" i="5" l="1"/>
  <c r="U128" i="5" s="1"/>
  <c r="U71" i="5"/>
  <c r="U72" i="5" s="1"/>
  <c r="U80" i="5" s="1"/>
  <c r="U82" i="5" s="1"/>
  <c r="U133" i="5"/>
  <c r="U36" i="6"/>
  <c r="U37" i="6" s="1"/>
  <c r="U38" i="6" s="1"/>
  <c r="U39" i="6" s="1"/>
  <c r="T43" i="6"/>
  <c r="T37" i="54" s="1"/>
  <c r="DP111" i="47"/>
  <c r="DP110" i="47"/>
  <c r="DQ104" i="47" s="1"/>
  <c r="U48" i="6"/>
  <c r="U143" i="5"/>
  <c r="K86" i="29" l="1"/>
  <c r="U81" i="5"/>
  <c r="U12" i="7" s="1"/>
  <c r="K79" i="29"/>
  <c r="U84" i="5"/>
  <c r="U22" i="7"/>
  <c r="V142" i="5"/>
  <c r="DQ107" i="47"/>
  <c r="U150" i="5"/>
  <c r="DQ108" i="47" l="1"/>
  <c r="DQ109" i="47" s="1"/>
  <c r="DQ106" i="47" s="1"/>
  <c r="V140" i="5"/>
  <c r="U86" i="5"/>
  <c r="U87" i="5" s="1"/>
  <c r="U94" i="5" s="1"/>
  <c r="DQ111" i="47" l="1"/>
  <c r="DQ110" i="47"/>
  <c r="DR104" i="47" s="1"/>
  <c r="U95" i="5"/>
  <c r="U96" i="5"/>
  <c r="K81" i="29" l="1"/>
  <c r="U98" i="5"/>
  <c r="U13" i="7"/>
  <c r="V19" i="6"/>
  <c r="V91" i="5"/>
  <c r="DR107" i="47"/>
  <c r="DR108" i="47" l="1"/>
  <c r="DR109" i="47" s="1"/>
  <c r="DR106" i="47" s="1"/>
  <c r="V93" i="5"/>
  <c r="U99" i="5"/>
  <c r="U102" i="5" s="1"/>
  <c r="DR111" i="47" l="1"/>
  <c r="DR110" i="47"/>
  <c r="DS104" i="47" s="1"/>
  <c r="U115" i="47"/>
  <c r="U100" i="5"/>
  <c r="U14" i="7" s="1"/>
  <c r="U116" i="47" l="1"/>
  <c r="U117" i="47"/>
  <c r="DS107" i="47"/>
  <c r="DS108" i="47" l="1"/>
  <c r="DS109" i="47" s="1"/>
  <c r="DS106" i="47" s="1"/>
  <c r="U137" i="47"/>
  <c r="U148" i="47"/>
  <c r="U159" i="47"/>
  <c r="U160" i="47"/>
  <c r="U149" i="47"/>
  <c r="U138" i="47"/>
  <c r="U125" i="47" l="1"/>
  <c r="U73" i="42"/>
  <c r="U72" i="42"/>
  <c r="U35" i="42"/>
  <c r="U151" i="47"/>
  <c r="U150" i="47"/>
  <c r="V144" i="47" s="1"/>
  <c r="U36" i="42"/>
  <c r="U37" i="42"/>
  <c r="U55" i="42"/>
  <c r="U54" i="42"/>
  <c r="U53" i="42"/>
  <c r="U161" i="47"/>
  <c r="V155" i="47" s="1"/>
  <c r="U162" i="47"/>
  <c r="U124" i="47"/>
  <c r="U71" i="42"/>
  <c r="U139" i="47"/>
  <c r="U140" i="47"/>
  <c r="DS111" i="47"/>
  <c r="DS110" i="47"/>
  <c r="DT104" i="47" s="1"/>
  <c r="T63" i="42" l="1"/>
  <c r="T62" i="42"/>
  <c r="DT107" i="47"/>
  <c r="V157" i="47"/>
  <c r="T44" i="42"/>
  <c r="T79" i="42"/>
  <c r="U18" i="42"/>
  <c r="K98" i="29"/>
  <c r="U127" i="47"/>
  <c r="U128" i="47"/>
  <c r="U104" i="5" s="1"/>
  <c r="T61" i="42"/>
  <c r="T45" i="42"/>
  <c r="V146" i="47"/>
  <c r="U126" i="47"/>
  <c r="V133" i="47"/>
  <c r="T43" i="42"/>
  <c r="T80" i="42"/>
  <c r="T81" i="42"/>
  <c r="K100" i="29"/>
  <c r="K99" i="29" s="1"/>
  <c r="U19" i="42"/>
  <c r="DT108" i="47" l="1"/>
  <c r="DT109" i="47" s="1"/>
  <c r="DT106" i="47" s="1"/>
  <c r="T26" i="42"/>
  <c r="V147" i="47"/>
  <c r="V120" i="47"/>
  <c r="V135" i="47"/>
  <c r="U17" i="42"/>
  <c r="T25" i="42"/>
  <c r="V158" i="47"/>
  <c r="K82" i="29"/>
  <c r="U106" i="5"/>
  <c r="U108" i="5"/>
  <c r="K97" i="29"/>
  <c r="U24" i="7"/>
  <c r="V143" i="47"/>
  <c r="V154" i="47"/>
  <c r="V132" i="47"/>
  <c r="DT111" i="47" l="1"/>
  <c r="DT110" i="47"/>
  <c r="DU104" i="47" s="1"/>
  <c r="T24" i="42"/>
  <c r="U111" i="5"/>
  <c r="U113" i="5"/>
  <c r="V136" i="47"/>
  <c r="V123" i="47" s="1"/>
  <c r="V103" i="5" s="1"/>
  <c r="V122" i="47"/>
  <c r="U115" i="5" l="1"/>
  <c r="U116" i="5" s="1"/>
  <c r="DU107" i="47"/>
  <c r="V27" i="6"/>
  <c r="V59" i="6" s="1"/>
  <c r="V12" i="6"/>
  <c r="V14" i="6" s="1"/>
  <c r="V16" i="6" s="1"/>
  <c r="V126" i="5" s="1"/>
  <c r="U118" i="5" l="1"/>
  <c r="U119" i="5" s="1"/>
  <c r="U15" i="42" s="1"/>
  <c r="U20" i="42" s="1"/>
  <c r="U50" i="6"/>
  <c r="DU108" i="47"/>
  <c r="DU109" i="47" s="1"/>
  <c r="DU106" i="47" s="1"/>
  <c r="U120" i="5" l="1"/>
  <c r="U56" i="42" s="1"/>
  <c r="DU111" i="47"/>
  <c r="DU110" i="47"/>
  <c r="DV104" i="47" s="1"/>
  <c r="T27" i="42"/>
  <c r="T28" i="42" s="1"/>
  <c r="T29" i="42" s="1"/>
  <c r="U21" i="42"/>
  <c r="U122" i="5" l="1"/>
  <c r="U135" i="5" s="1"/>
  <c r="U146" i="5"/>
  <c r="U148" i="5" s="1"/>
  <c r="K83" i="29"/>
  <c r="U14" i="42"/>
  <c r="U38" i="42" s="1"/>
  <c r="T64" i="42"/>
  <c r="T66" i="42" s="1"/>
  <c r="U58" i="42"/>
  <c r="DV107" i="47"/>
  <c r="K84" i="29" l="1"/>
  <c r="U49" i="6"/>
  <c r="U52" i="6" s="1"/>
  <c r="U145" i="5"/>
  <c r="U23" i="7" s="1"/>
  <c r="U20" i="7" s="1"/>
  <c r="U74" i="42"/>
  <c r="U76" i="42" s="1"/>
  <c r="U57" i="42"/>
  <c r="T65" i="42" s="1"/>
  <c r="T67" i="42" s="1"/>
  <c r="U39" i="42"/>
  <c r="T47" i="42" s="1"/>
  <c r="T49" i="42" s="1"/>
  <c r="U75" i="42"/>
  <c r="T83" i="42" s="1"/>
  <c r="T46" i="42"/>
  <c r="T48" i="42" s="1"/>
  <c r="U40" i="42"/>
  <c r="DV108" i="47"/>
  <c r="DV109" i="47" s="1"/>
  <c r="DV106" i="47" s="1"/>
  <c r="U15" i="7"/>
  <c r="U17" i="7" s="1"/>
  <c r="U136" i="5"/>
  <c r="V20" i="6"/>
  <c r="U29" i="7"/>
  <c r="V28" i="6"/>
  <c r="T82" i="42" l="1"/>
  <c r="T84" i="42" s="1"/>
  <c r="U39" i="7"/>
  <c r="U41" i="7"/>
  <c r="U31" i="7"/>
  <c r="U33" i="7" s="1"/>
  <c r="U44" i="7"/>
  <c r="U45" i="7" s="1"/>
  <c r="U56" i="6" s="1"/>
  <c r="T85" i="42"/>
  <c r="V21" i="6"/>
  <c r="V30" i="6" s="1"/>
  <c r="V32" i="6" s="1"/>
  <c r="V46" i="6" s="1"/>
  <c r="DV111" i="47"/>
  <c r="DV110" i="47"/>
  <c r="DW104" i="47" s="1"/>
  <c r="U36" i="7" l="1"/>
  <c r="U38" i="7" s="1"/>
  <c r="V66" i="5"/>
  <c r="V69" i="5" s="1"/>
  <c r="V107" i="5"/>
  <c r="V138" i="5"/>
  <c r="U58" i="6"/>
  <c r="U57" i="6"/>
  <c r="DW107" i="47"/>
  <c r="V125" i="5" l="1"/>
  <c r="U54" i="6"/>
  <c r="U34" i="6" s="1"/>
  <c r="U35" i="6" s="1"/>
  <c r="U41" i="6" s="1"/>
  <c r="DW108" i="47"/>
  <c r="D108" i="47" s="1"/>
  <c r="D107" i="47"/>
  <c r="V133" i="5"/>
  <c r="V132" i="5"/>
  <c r="V49" i="54"/>
  <c r="V71" i="5"/>
  <c r="V72" i="5" s="1"/>
  <c r="V80" i="5" s="1"/>
  <c r="V144" i="5"/>
  <c r="V110" i="5"/>
  <c r="V36" i="6" l="1"/>
  <c r="V37" i="6" s="1"/>
  <c r="V38" i="6" s="1"/>
  <c r="V39" i="6" s="1"/>
  <c r="DW109" i="47"/>
  <c r="DW106" i="47" s="1"/>
  <c r="U43" i="6"/>
  <c r="U37" i="54" s="1"/>
  <c r="V128" i="5"/>
  <c r="V82" i="5"/>
  <c r="V81" i="5"/>
  <c r="V48" i="6"/>
  <c r="V143" i="5"/>
  <c r="D109" i="47" l="1"/>
  <c r="V22" i="7"/>
  <c r="W142" i="5"/>
  <c r="V150" i="5"/>
  <c r="V12" i="7"/>
  <c r="DW111" i="47"/>
  <c r="E112" i="47"/>
  <c r="E71" i="29" s="1"/>
  <c r="D71" i="29" s="1"/>
  <c r="C71" i="29" s="1"/>
  <c r="D106" i="47"/>
  <c r="DW110" i="47"/>
  <c r="V84" i="5"/>
  <c r="E106" i="47" l="1"/>
  <c r="H70" i="29" s="1"/>
  <c r="E105" i="47"/>
  <c r="G70" i="29" s="1"/>
  <c r="V86" i="5"/>
  <c r="V87" i="5" s="1"/>
  <c r="V94" i="5" s="1"/>
  <c r="W140" i="5"/>
  <c r="D70" i="29" l="1"/>
  <c r="C70" i="29" s="1"/>
  <c r="V95" i="5"/>
  <c r="V96" i="5"/>
  <c r="V98" i="5" s="1"/>
  <c r="V99" i="5" l="1"/>
  <c r="V102" i="5" s="1"/>
  <c r="V13" i="7"/>
  <c r="W19" i="6"/>
  <c r="W91" i="5"/>
  <c r="W93" i="5" l="1"/>
  <c r="V115" i="47"/>
  <c r="V100" i="5"/>
  <c r="V14" i="7" s="1"/>
  <c r="V117" i="47" l="1"/>
  <c r="V116" i="47"/>
  <c r="V149" i="47" l="1"/>
  <c r="V160" i="47"/>
  <c r="V138" i="47"/>
  <c r="V159" i="47"/>
  <c r="V137" i="47"/>
  <c r="V148" i="47"/>
  <c r="V35" i="42" l="1"/>
  <c r="V151" i="47"/>
  <c r="V55" i="42"/>
  <c r="V54" i="42"/>
  <c r="V124" i="47"/>
  <c r="V71" i="42"/>
  <c r="V139" i="47"/>
  <c r="V140" i="47"/>
  <c r="V53" i="42"/>
  <c r="V161" i="47"/>
  <c r="W155" i="47" s="1"/>
  <c r="V162" i="47"/>
  <c r="V125" i="47"/>
  <c r="V73" i="42"/>
  <c r="V72" i="42"/>
  <c r="V150" i="47"/>
  <c r="W144" i="47" s="1"/>
  <c r="V37" i="42"/>
  <c r="V36" i="42"/>
  <c r="V19" i="42" l="1"/>
  <c r="U61" i="42"/>
  <c r="V18" i="42"/>
  <c r="V127" i="47"/>
  <c r="V128" i="47"/>
  <c r="V104" i="5" s="1"/>
  <c r="V126" i="47"/>
  <c r="W133" i="47"/>
  <c r="U44" i="42"/>
  <c r="U62" i="42"/>
  <c r="U80" i="42"/>
  <c r="W157" i="47"/>
  <c r="U79" i="42"/>
  <c r="U45" i="42"/>
  <c r="W146" i="47"/>
  <c r="U63" i="42"/>
  <c r="U81" i="42"/>
  <c r="U43" i="42"/>
  <c r="V108" i="5" l="1"/>
  <c r="V106" i="5"/>
  <c r="W120" i="47"/>
  <c r="W135" i="47"/>
  <c r="W158" i="47"/>
  <c r="U26" i="42"/>
  <c r="W143" i="47"/>
  <c r="W132" i="47"/>
  <c r="W154" i="47"/>
  <c r="V24" i="7"/>
  <c r="V17" i="42"/>
  <c r="U25" i="42"/>
  <c r="W147" i="47"/>
  <c r="U24" i="42" l="1"/>
  <c r="W136" i="47"/>
  <c r="W123" i="47" s="1"/>
  <c r="W103" i="5" s="1"/>
  <c r="W122" i="47"/>
  <c r="V111" i="5"/>
  <c r="V113" i="5"/>
  <c r="V115" i="5" l="1"/>
  <c r="V116" i="5" s="1"/>
  <c r="W27" i="6"/>
  <c r="W59" i="6" s="1"/>
  <c r="W12" i="6"/>
  <c r="W14" i="6" s="1"/>
  <c r="W16" i="6" s="1"/>
  <c r="W126" i="5" s="1"/>
  <c r="V50" i="6" l="1"/>
  <c r="V118" i="5"/>
  <c r="V119" i="5" s="1"/>
  <c r="V15" i="42" s="1"/>
  <c r="V20" i="42" s="1"/>
  <c r="V120" i="5" l="1"/>
  <c r="V56" i="42" s="1"/>
  <c r="U27" i="42"/>
  <c r="U28" i="42" s="1"/>
  <c r="U29" i="42" s="1"/>
  <c r="V21" i="42"/>
  <c r="V146" i="5" l="1"/>
  <c r="V49" i="6" s="1"/>
  <c r="V52" i="6" s="1"/>
  <c r="V122" i="5"/>
  <c r="V135" i="5" s="1"/>
  <c r="V14" i="42"/>
  <c r="V39" i="42" s="1"/>
  <c r="U64" i="42"/>
  <c r="U66" i="42" s="1"/>
  <c r="V58" i="42"/>
  <c r="V145" i="5" l="1"/>
  <c r="V23" i="7" s="1"/>
  <c r="V20" i="7" s="1"/>
  <c r="V148" i="5"/>
  <c r="V75" i="42"/>
  <c r="U83" i="42" s="1"/>
  <c r="V38" i="42"/>
  <c r="V40" i="42" s="1"/>
  <c r="V74" i="42"/>
  <c r="V76" i="42" s="1"/>
  <c r="V57" i="42"/>
  <c r="U65" i="42" s="1"/>
  <c r="U67" i="42" s="1"/>
  <c r="V136" i="5"/>
  <c r="W28" i="6"/>
  <c r="V15" i="7"/>
  <c r="V17" i="7" s="1"/>
  <c r="V29" i="7"/>
  <c r="W20" i="6"/>
  <c r="U47" i="42"/>
  <c r="U49" i="42" s="1"/>
  <c r="U46" i="42" l="1"/>
  <c r="U48" i="42" s="1"/>
  <c r="U82" i="42"/>
  <c r="U84" i="42" s="1"/>
  <c r="V41" i="7"/>
  <c r="V31" i="7"/>
  <c r="V33" i="7" s="1"/>
  <c r="V39" i="7"/>
  <c r="V44" i="7"/>
  <c r="V45" i="7" s="1"/>
  <c r="V56" i="6" s="1"/>
  <c r="W21" i="6"/>
  <c r="W30" i="6" s="1"/>
  <c r="W32" i="6" s="1"/>
  <c r="W46" i="6" s="1"/>
  <c r="U85" i="42"/>
  <c r="V36" i="7" l="1"/>
  <c r="V38" i="7" s="1"/>
  <c r="W66" i="5"/>
  <c r="W125" i="5" s="1"/>
  <c r="V58" i="6"/>
  <c r="V57" i="6"/>
  <c r="W107" i="5"/>
  <c r="W138" i="5"/>
  <c r="L77" i="29" l="1"/>
  <c r="L76" i="29"/>
  <c r="V54" i="6"/>
  <c r="V34" i="6" s="1"/>
  <c r="V35" i="6" s="1"/>
  <c r="W36" i="6" s="1"/>
  <c r="W37" i="6" s="1"/>
  <c r="W69" i="5"/>
  <c r="W132" i="5" s="1"/>
  <c r="W110" i="5"/>
  <c r="W144" i="5"/>
  <c r="W71" i="5" l="1"/>
  <c r="W72" i="5" s="1"/>
  <c r="W80" i="5" s="1"/>
  <c r="W81" i="5" s="1"/>
  <c r="V41" i="6"/>
  <c r="V43" i="6" s="1"/>
  <c r="V37" i="54" s="1"/>
  <c r="W133" i="5"/>
  <c r="W49" i="54"/>
  <c r="W38" i="6"/>
  <c r="W39" i="6" s="1"/>
  <c r="W48" i="6"/>
  <c r="W143" i="5"/>
  <c r="L86" i="29"/>
  <c r="W128" i="5"/>
  <c r="W82" i="5" l="1"/>
  <c r="W84" i="5" s="1"/>
  <c r="W150" i="5"/>
  <c r="W22" i="7"/>
  <c r="X142" i="5"/>
  <c r="W12" i="7"/>
  <c r="L79" i="29" l="1"/>
  <c r="W86" i="5"/>
  <c r="W87" i="5" s="1"/>
  <c r="W94" i="5" s="1"/>
  <c r="X140" i="5"/>
  <c r="W96" i="5" l="1"/>
  <c r="W95" i="5"/>
  <c r="X19" i="6" l="1"/>
  <c r="W13" i="7"/>
  <c r="X91" i="5"/>
  <c r="L81" i="29"/>
  <c r="W98" i="5"/>
  <c r="W99" i="5" l="1"/>
  <c r="W102" i="5" s="1"/>
  <c r="X93" i="5"/>
  <c r="W115" i="47" l="1"/>
  <c r="W100" i="5"/>
  <c r="W14" i="7" s="1"/>
  <c r="W116" i="47" l="1"/>
  <c r="W117" i="47"/>
  <c r="W159" i="47" l="1"/>
  <c r="W148" i="47"/>
  <c r="W137" i="47"/>
  <c r="W149" i="47"/>
  <c r="W160" i="47"/>
  <c r="W138" i="47"/>
  <c r="W125" i="47" l="1"/>
  <c r="W73" i="42"/>
  <c r="W72" i="42"/>
  <c r="W35" i="42"/>
  <c r="W151" i="47"/>
  <c r="W55" i="42"/>
  <c r="W54" i="42"/>
  <c r="W150" i="47"/>
  <c r="X144" i="47" s="1"/>
  <c r="W37" i="42"/>
  <c r="W36" i="42"/>
  <c r="W124" i="47"/>
  <c r="W71" i="42"/>
  <c r="W139" i="47"/>
  <c r="W140" i="47"/>
  <c r="W53" i="42"/>
  <c r="W161" i="47"/>
  <c r="X155" i="47" s="1"/>
  <c r="W162" i="47"/>
  <c r="V44" i="42" l="1"/>
  <c r="V45" i="42"/>
  <c r="W18" i="42"/>
  <c r="L98" i="29"/>
  <c r="W128" i="47"/>
  <c r="W104" i="5" s="1"/>
  <c r="W127" i="47"/>
  <c r="V80" i="42"/>
  <c r="V79" i="42"/>
  <c r="V62" i="42"/>
  <c r="V61" i="42"/>
  <c r="X146" i="47"/>
  <c r="V63" i="42"/>
  <c r="X157" i="47"/>
  <c r="V43" i="42"/>
  <c r="V81" i="42"/>
  <c r="W126" i="47"/>
  <c r="X133" i="47"/>
  <c r="L100" i="29"/>
  <c r="L99" i="29" s="1"/>
  <c r="W19" i="42"/>
  <c r="L82" i="29" l="1"/>
  <c r="W106" i="5"/>
  <c r="W108" i="5"/>
  <c r="W17" i="42"/>
  <c r="V25" i="42"/>
  <c r="X158" i="47"/>
  <c r="X147" i="47"/>
  <c r="X120" i="47"/>
  <c r="X135" i="47"/>
  <c r="V26" i="42"/>
  <c r="X132" i="47"/>
  <c r="L97" i="29"/>
  <c r="X154" i="47"/>
  <c r="X143" i="47"/>
  <c r="W24" i="7"/>
  <c r="V24" i="42" l="1"/>
  <c r="X122" i="47"/>
  <c r="X136" i="47"/>
  <c r="X123" i="47" s="1"/>
  <c r="X103" i="5" s="1"/>
  <c r="W111" i="5"/>
  <c r="W113" i="5"/>
  <c r="W115" i="5" l="1"/>
  <c r="W50" i="6" s="1"/>
  <c r="X12" i="6"/>
  <c r="X14" i="6" s="1"/>
  <c r="X16" i="6" s="1"/>
  <c r="X126" i="5" s="1"/>
  <c r="X27" i="6"/>
  <c r="X59" i="6" s="1"/>
  <c r="W118" i="5" l="1"/>
  <c r="W119" i="5" s="1"/>
  <c r="W120" i="5" s="1"/>
  <c r="W116" i="5"/>
  <c r="W15" i="42" l="1"/>
  <c r="W20" i="42" s="1"/>
  <c r="V27" i="42" s="1"/>
  <c r="V28" i="42" s="1"/>
  <c r="V29" i="42" s="1"/>
  <c r="W14" i="42"/>
  <c r="W56" i="42"/>
  <c r="L83" i="29"/>
  <c r="W146" i="5"/>
  <c r="W122" i="5"/>
  <c r="W21" i="42" l="1"/>
  <c r="L84" i="29"/>
  <c r="W135" i="5"/>
  <c r="W49" i="6"/>
  <c r="W52" i="6" s="1"/>
  <c r="W145" i="5"/>
  <c r="W148" i="5"/>
  <c r="V64" i="42"/>
  <c r="V66" i="42" s="1"/>
  <c r="W58" i="42"/>
  <c r="W39" i="42"/>
  <c r="W75" i="42"/>
  <c r="W57" i="42"/>
  <c r="W74" i="42"/>
  <c r="W38" i="42"/>
  <c r="V47" i="42" l="1"/>
  <c r="V49" i="42" s="1"/>
  <c r="V65" i="42"/>
  <c r="V67" i="42" s="1"/>
  <c r="V83" i="42"/>
  <c r="W23" i="7"/>
  <c r="W20" i="7" s="1"/>
  <c r="V82" i="42"/>
  <c r="V84" i="42" s="1"/>
  <c r="W76" i="42"/>
  <c r="W15" i="7"/>
  <c r="W17" i="7" s="1"/>
  <c r="X28" i="6"/>
  <c r="X20" i="6"/>
  <c r="W29" i="7"/>
  <c r="W136" i="5"/>
  <c r="V46" i="42"/>
  <c r="V48" i="42" s="1"/>
  <c r="W40" i="42"/>
  <c r="V85" i="42" l="1"/>
  <c r="W39" i="7"/>
  <c r="W41" i="7"/>
  <c r="W31" i="7"/>
  <c r="W33" i="7" s="1"/>
  <c r="W44" i="7"/>
  <c r="W45" i="7" s="1"/>
  <c r="W56" i="6" s="1"/>
  <c r="X21" i="6"/>
  <c r="X30" i="6" s="1"/>
  <c r="X32" i="6" s="1"/>
  <c r="X46" i="6" s="1"/>
  <c r="W36" i="7" l="1"/>
  <c r="W38" i="7" s="1"/>
  <c r="X66" i="5"/>
  <c r="X69" i="5" s="1"/>
  <c r="W57" i="6"/>
  <c r="W58" i="6"/>
  <c r="X138" i="5"/>
  <c r="X107" i="5"/>
  <c r="X125" i="5" l="1"/>
  <c r="X110" i="5"/>
  <c r="X144" i="5"/>
  <c r="W54" i="6"/>
  <c r="W34" i="6" s="1"/>
  <c r="W35" i="6" s="1"/>
  <c r="X133" i="5"/>
  <c r="X132" i="5"/>
  <c r="X49" i="54"/>
  <c r="X71" i="5"/>
  <c r="X72" i="5" s="1"/>
  <c r="X80" i="5" s="1"/>
  <c r="X128" i="5" l="1"/>
  <c r="X81" i="5"/>
  <c r="X82" i="5"/>
  <c r="X36" i="6"/>
  <c r="X37" i="6" s="1"/>
  <c r="W41" i="6"/>
  <c r="X48" i="6"/>
  <c r="X143" i="5"/>
  <c r="X38" i="6" l="1"/>
  <c r="X39" i="6" s="1"/>
  <c r="X12" i="7"/>
  <c r="X84" i="5"/>
  <c r="X22" i="7"/>
  <c r="Y142" i="5"/>
  <c r="X150" i="5"/>
  <c r="W43" i="6"/>
  <c r="W37" i="54" s="1"/>
  <c r="X86" i="5" l="1"/>
  <c r="X87" i="5" s="1"/>
  <c r="X94" i="5" s="1"/>
  <c r="Y140" i="5"/>
  <c r="X95" i="5" l="1"/>
  <c r="X96" i="5"/>
  <c r="X98" i="5" s="1"/>
  <c r="X99" i="5" l="1"/>
  <c r="X102" i="5" s="1"/>
  <c r="Y19" i="6"/>
  <c r="X13" i="7"/>
  <c r="Y91" i="5"/>
  <c r="Y93" i="5" l="1"/>
  <c r="X115" i="47"/>
  <c r="X100" i="5"/>
  <c r="X14" i="7" s="1"/>
  <c r="X117" i="47" l="1"/>
  <c r="X116" i="47"/>
  <c r="X149" i="47" l="1"/>
  <c r="X160" i="47"/>
  <c r="X138" i="47"/>
  <c r="X148" i="47"/>
  <c r="X159" i="47"/>
  <c r="X137" i="47"/>
  <c r="X125" i="47" l="1"/>
  <c r="X73" i="42"/>
  <c r="X72" i="42"/>
  <c r="X71" i="42"/>
  <c r="X124" i="47"/>
  <c r="X139" i="47"/>
  <c r="X140" i="47"/>
  <c r="X53" i="42"/>
  <c r="X161" i="47"/>
  <c r="Y155" i="47" s="1"/>
  <c r="X162" i="47"/>
  <c r="X35" i="42"/>
  <c r="X151" i="47"/>
  <c r="X55" i="42"/>
  <c r="X54" i="42"/>
  <c r="X150" i="47"/>
  <c r="Y144" i="47" s="1"/>
  <c r="X36" i="42"/>
  <c r="X37" i="42"/>
  <c r="W61" i="42" l="1"/>
  <c r="Y157" i="47"/>
  <c r="X126" i="47"/>
  <c r="Y133" i="47"/>
  <c r="X18" i="42"/>
  <c r="X127" i="47"/>
  <c r="X128" i="47"/>
  <c r="X104" i="5" s="1"/>
  <c r="W79" i="42"/>
  <c r="W81" i="42"/>
  <c r="W43" i="42"/>
  <c r="W45" i="42"/>
  <c r="W44" i="42"/>
  <c r="Y146" i="47"/>
  <c r="W80" i="42"/>
  <c r="W62" i="42"/>
  <c r="W63" i="42"/>
  <c r="X19" i="42"/>
  <c r="W26" i="42" l="1"/>
  <c r="X106" i="5"/>
  <c r="X108" i="5"/>
  <c r="Y158" i="47"/>
  <c r="Y143" i="47"/>
  <c r="Y154" i="47"/>
  <c r="Y132" i="47"/>
  <c r="X24" i="7"/>
  <c r="Y147" i="47"/>
  <c r="X17" i="42"/>
  <c r="W25" i="42"/>
  <c r="Y120" i="47"/>
  <c r="Y135" i="47"/>
  <c r="W24" i="42" l="1"/>
  <c r="X111" i="5"/>
  <c r="X113" i="5"/>
  <c r="Y136" i="47"/>
  <c r="Y123" i="47" s="1"/>
  <c r="Y103" i="5" s="1"/>
  <c r="Y122" i="47"/>
  <c r="X115" i="5" l="1"/>
  <c r="X116" i="5" s="1"/>
  <c r="Y27" i="6"/>
  <c r="Y59" i="6" s="1"/>
  <c r="Y12" i="6"/>
  <c r="Y14" i="6" s="1"/>
  <c r="Y16" i="6" s="1"/>
  <c r="Y126" i="5" s="1"/>
  <c r="X50" i="6" l="1"/>
  <c r="X118" i="5"/>
  <c r="X119" i="5" s="1"/>
  <c r="X120" i="5" s="1"/>
  <c r="X15" i="42" l="1"/>
  <c r="X20" i="42" s="1"/>
  <c r="W27" i="42" s="1"/>
  <c r="W28" i="42" s="1"/>
  <c r="W29" i="42" s="1"/>
  <c r="X14" i="42"/>
  <c r="X56" i="42"/>
  <c r="X146" i="5"/>
  <c r="X122" i="5"/>
  <c r="X21" i="42" l="1"/>
  <c r="X49" i="6"/>
  <c r="X52" i="6" s="1"/>
  <c r="X145" i="5"/>
  <c r="X148" i="5"/>
  <c r="X135" i="5"/>
  <c r="W64" i="42"/>
  <c r="W66" i="42" s="1"/>
  <c r="X58" i="42"/>
  <c r="X39" i="42"/>
  <c r="X74" i="42"/>
  <c r="X57" i="42"/>
  <c r="X38" i="42"/>
  <c r="X75" i="42"/>
  <c r="W65" i="42" l="1"/>
  <c r="W67" i="42" s="1"/>
  <c r="Y20" i="6"/>
  <c r="X136" i="5"/>
  <c r="Y28" i="6"/>
  <c r="X29" i="7"/>
  <c r="X15" i="7"/>
  <c r="X17" i="7" s="1"/>
  <c r="W46" i="42"/>
  <c r="W48" i="42" s="1"/>
  <c r="X40" i="42"/>
  <c r="W82" i="42"/>
  <c r="W84" i="42" s="1"/>
  <c r="X76" i="42"/>
  <c r="W47" i="42"/>
  <c r="W49" i="42" s="1"/>
  <c r="X23" i="7"/>
  <c r="X20" i="7" s="1"/>
  <c r="W83" i="42"/>
  <c r="W85" i="42" l="1"/>
  <c r="Y21" i="6"/>
  <c r="Y66" i="5" s="1"/>
  <c r="X39" i="7"/>
  <c r="X31" i="7"/>
  <c r="X36" i="7" s="1"/>
  <c r="X38" i="7" s="1"/>
  <c r="X41" i="7"/>
  <c r="X44" i="7"/>
  <c r="X45" i="7" s="1"/>
  <c r="X56" i="6" s="1"/>
  <c r="Y30" i="6" l="1"/>
  <c r="Y32" i="6" s="1"/>
  <c r="Y46" i="6" s="1"/>
  <c r="Y138" i="5" s="1"/>
  <c r="Y69" i="5"/>
  <c r="Y125" i="5"/>
  <c r="M77" i="29"/>
  <c r="M76" i="29"/>
  <c r="X58" i="6"/>
  <c r="X57" i="6"/>
  <c r="X33" i="7"/>
  <c r="Y107" i="5" l="1"/>
  <c r="Y144" i="5" s="1"/>
  <c r="X54" i="6"/>
  <c r="X34" i="6" s="1"/>
  <c r="X35" i="6" s="1"/>
  <c r="X41" i="6" s="1"/>
  <c r="Y132" i="5"/>
  <c r="Y133" i="5"/>
  <c r="Y49" i="54"/>
  <c r="Y71" i="5"/>
  <c r="Y72" i="5" s="1"/>
  <c r="Y80" i="5" s="1"/>
  <c r="Y36" i="6" l="1"/>
  <c r="Y37" i="6" s="1"/>
  <c r="Y38" i="6" s="1"/>
  <c r="Y39" i="6" s="1"/>
  <c r="Y110" i="5"/>
  <c r="Y82" i="5"/>
  <c r="Y81" i="5"/>
  <c r="X43" i="6"/>
  <c r="X37" i="54" s="1"/>
  <c r="Y48" i="6"/>
  <c r="Y143" i="5"/>
  <c r="M86" i="29"/>
  <c r="Y128" i="5"/>
  <c r="Y22" i="7" l="1"/>
  <c r="Z142" i="5"/>
  <c r="Y84" i="5"/>
  <c r="Y150" i="5"/>
  <c r="Y12" i="7"/>
  <c r="Y86" i="5" l="1"/>
  <c r="Y87" i="5" s="1"/>
  <c r="Y94" i="5" s="1"/>
  <c r="Z140" i="5"/>
  <c r="Y95" i="5" l="1"/>
  <c r="Y96" i="5"/>
  <c r="M81" i="29" l="1"/>
  <c r="Y98" i="5"/>
  <c r="Y13" i="7"/>
  <c r="Z19" i="6"/>
  <c r="Z91" i="5"/>
  <c r="Z93" i="5" l="1"/>
  <c r="Y99" i="5"/>
  <c r="Y102" i="5" s="1"/>
  <c r="Y115" i="47" l="1"/>
  <c r="Y100" i="5"/>
  <c r="Y14" i="7" s="1"/>
  <c r="Y116" i="47" l="1"/>
  <c r="Y117" i="47"/>
  <c r="Y148" i="47" l="1"/>
  <c r="Y159" i="47"/>
  <c r="Y137" i="47"/>
  <c r="Y149" i="47"/>
  <c r="Y160" i="47"/>
  <c r="Y138" i="47"/>
  <c r="Y55" i="42" l="1"/>
  <c r="Y54" i="42"/>
  <c r="Y125" i="47"/>
  <c r="Y73" i="42"/>
  <c r="Y72" i="42"/>
  <c r="Y150" i="47"/>
  <c r="Z144" i="47" s="1"/>
  <c r="Y37" i="42"/>
  <c r="Y36" i="42"/>
  <c r="Y71" i="42"/>
  <c r="Y124" i="47"/>
  <c r="Y139" i="47"/>
  <c r="Y140" i="47"/>
  <c r="Y53" i="42"/>
  <c r="Y161" i="47"/>
  <c r="Z155" i="47" s="1"/>
  <c r="Y162" i="47"/>
  <c r="Y35" i="42"/>
  <c r="Y151" i="47"/>
  <c r="X79" i="42" l="1"/>
  <c r="Y126" i="47"/>
  <c r="Z133" i="47"/>
  <c r="X45" i="42"/>
  <c r="Z146" i="47"/>
  <c r="X80" i="42"/>
  <c r="Z157" i="47"/>
  <c r="X62" i="42"/>
  <c r="Y18" i="42"/>
  <c r="M98" i="29"/>
  <c r="Y127" i="47"/>
  <c r="Y128" i="47"/>
  <c r="Y104" i="5" s="1"/>
  <c r="X44" i="42"/>
  <c r="X43" i="42"/>
  <c r="X81" i="42"/>
  <c r="M100" i="29"/>
  <c r="M99" i="29" s="1"/>
  <c r="Y19" i="42"/>
  <c r="X61" i="42"/>
  <c r="X63" i="42"/>
  <c r="Z147" i="47" l="1"/>
  <c r="M82" i="29"/>
  <c r="Y106" i="5"/>
  <c r="Y108" i="5"/>
  <c r="Z135" i="47"/>
  <c r="Z120" i="47"/>
  <c r="Y17" i="42"/>
  <c r="X25" i="42"/>
  <c r="Z132" i="47"/>
  <c r="Z154" i="47"/>
  <c r="M97" i="29"/>
  <c r="Z143" i="47"/>
  <c r="Y24" i="7"/>
  <c r="Z158" i="47"/>
  <c r="X26" i="42"/>
  <c r="Z122" i="47" l="1"/>
  <c r="Z136" i="47"/>
  <c r="Z123" i="47" s="1"/>
  <c r="Z103" i="5" s="1"/>
  <c r="Y111" i="5"/>
  <c r="Y113" i="5"/>
  <c r="X24" i="42"/>
  <c r="Y115" i="5" l="1"/>
  <c r="Y118" i="5" s="1"/>
  <c r="Y119" i="5" s="1"/>
  <c r="Z12" i="6"/>
  <c r="Z14" i="6" s="1"/>
  <c r="Z16" i="6" s="1"/>
  <c r="Z126" i="5" s="1"/>
  <c r="Z27" i="6"/>
  <c r="Z59" i="6" s="1"/>
  <c r="Y50" i="6" l="1"/>
  <c r="Y116" i="5"/>
  <c r="Y15" i="42"/>
  <c r="Y20" i="42" s="1"/>
  <c r="Y120" i="5"/>
  <c r="Y14" i="42" l="1"/>
  <c r="Y56" i="42"/>
  <c r="M83" i="29"/>
  <c r="Y146" i="5"/>
  <c r="Y122" i="5"/>
  <c r="X27" i="42"/>
  <c r="X28" i="42" s="1"/>
  <c r="X29" i="42" s="1"/>
  <c r="Y21" i="42"/>
  <c r="M84" i="29" l="1"/>
  <c r="Y135" i="5"/>
  <c r="Y49" i="6"/>
  <c r="Y52" i="6" s="1"/>
  <c r="Y145" i="5"/>
  <c r="Y148" i="5"/>
  <c r="X64" i="42"/>
  <c r="X66" i="42" s="1"/>
  <c r="Y58" i="42"/>
  <c r="Y38" i="42"/>
  <c r="Y39" i="42"/>
  <c r="Y57" i="42"/>
  <c r="Y74" i="42"/>
  <c r="Y75" i="42"/>
  <c r="X46" i="42" l="1"/>
  <c r="X48" i="42" s="1"/>
  <c r="Y40" i="42"/>
  <c r="X47" i="42"/>
  <c r="X49" i="42" s="1"/>
  <c r="X82" i="42"/>
  <c r="X84" i="42" s="1"/>
  <c r="Y76" i="42"/>
  <c r="X83" i="42"/>
  <c r="X65" i="42"/>
  <c r="X67" i="42" s="1"/>
  <c r="Y23" i="7"/>
  <c r="Y20" i="7" s="1"/>
  <c r="Z28" i="6"/>
  <c r="Y136" i="5"/>
  <c r="Y15" i="7"/>
  <c r="Y17" i="7" s="1"/>
  <c r="Y29" i="7"/>
  <c r="Z20" i="6"/>
  <c r="Z21" i="6" l="1"/>
  <c r="Z66" i="5" s="1"/>
  <c r="X85" i="42"/>
  <c r="Y41" i="7"/>
  <c r="Y31" i="7"/>
  <c r="Y33" i="7" s="1"/>
  <c r="Y39" i="7"/>
  <c r="Y44" i="7"/>
  <c r="Y45" i="7" s="1"/>
  <c r="Y56" i="6" s="1"/>
  <c r="Y36" i="7" l="1"/>
  <c r="Y38" i="7" s="1"/>
  <c r="Z125" i="5"/>
  <c r="Z69" i="5"/>
  <c r="Y58" i="6"/>
  <c r="Y57" i="6"/>
  <c r="Z30" i="6"/>
  <c r="Z32" i="6" s="1"/>
  <c r="Z46" i="6" s="1"/>
  <c r="Y54" i="6" l="1"/>
  <c r="Y34" i="6" s="1"/>
  <c r="Y35" i="6" s="1"/>
  <c r="Y41" i="6" s="1"/>
  <c r="Z107" i="5"/>
  <c r="Z138" i="5"/>
  <c r="Z132" i="5"/>
  <c r="Z133" i="5"/>
  <c r="Z49" i="54"/>
  <c r="Z71" i="5"/>
  <c r="Z72" i="5" s="1"/>
  <c r="Z80" i="5" s="1"/>
  <c r="Z36" i="6" l="1"/>
  <c r="Z37" i="6" s="1"/>
  <c r="Z38" i="6" s="1"/>
  <c r="Z39" i="6" s="1"/>
  <c r="Z128" i="5"/>
  <c r="Y43" i="6"/>
  <c r="Y37" i="54" s="1"/>
  <c r="Z144" i="5"/>
  <c r="Z110" i="5"/>
  <c r="Z82" i="5"/>
  <c r="Z81" i="5"/>
  <c r="Z12" i="7" l="1"/>
  <c r="Z48" i="6"/>
  <c r="Z143" i="5"/>
  <c r="Z84" i="5"/>
  <c r="Z150" i="5"/>
  <c r="Z86" i="5" l="1"/>
  <c r="Z87" i="5" s="1"/>
  <c r="Z94" i="5" s="1"/>
  <c r="Z22" i="7"/>
  <c r="AA142" i="5"/>
  <c r="Z95" i="5" l="1"/>
  <c r="Z96" i="5"/>
  <c r="Z98" i="5" s="1"/>
  <c r="AA140" i="5"/>
  <c r="Z99" i="5" l="1"/>
  <c r="Z102" i="5" s="1"/>
  <c r="AA19" i="6"/>
  <c r="Z13" i="7"/>
  <c r="AA91" i="5"/>
  <c r="AA93" i="5" l="1"/>
  <c r="Z115" i="47"/>
  <c r="Z100" i="5"/>
  <c r="Z14" i="7" s="1"/>
  <c r="Z117" i="47" l="1"/>
  <c r="Z116" i="47"/>
  <c r="Z149" i="47" l="1"/>
  <c r="Z160" i="47"/>
  <c r="Z138" i="47"/>
  <c r="Z159" i="47"/>
  <c r="Z137" i="47"/>
  <c r="Z148" i="47"/>
  <c r="Z125" i="47" l="1"/>
  <c r="Z73" i="42"/>
  <c r="Z72" i="42"/>
  <c r="Z35" i="42"/>
  <c r="Z151" i="47"/>
  <c r="Z71" i="42"/>
  <c r="Z124" i="47"/>
  <c r="Z139" i="47"/>
  <c r="Z140" i="47"/>
  <c r="Z53" i="42"/>
  <c r="Z161" i="47"/>
  <c r="AA155" i="47" s="1"/>
  <c r="Z162" i="47"/>
  <c r="Z55" i="42"/>
  <c r="Z54" i="42"/>
  <c r="Z150" i="47"/>
  <c r="AA144" i="47" s="1"/>
  <c r="Z37" i="42"/>
  <c r="Z36" i="42"/>
  <c r="AA157" i="47" l="1"/>
  <c r="Y61" i="42"/>
  <c r="Y45" i="42"/>
  <c r="Z126" i="47"/>
  <c r="AA133" i="47"/>
  <c r="Z18" i="42"/>
  <c r="Z127" i="47"/>
  <c r="Z128" i="47"/>
  <c r="Z104" i="5" s="1"/>
  <c r="Y44" i="42"/>
  <c r="Y43" i="42"/>
  <c r="Y81" i="42"/>
  <c r="Y79" i="42"/>
  <c r="AA146" i="47"/>
  <c r="Y80" i="42"/>
  <c r="Y62" i="42"/>
  <c r="Y63" i="42"/>
  <c r="Z19" i="42"/>
  <c r="Y26" i="42" l="1"/>
  <c r="AA147" i="47"/>
  <c r="Z17" i="42"/>
  <c r="Y25" i="42"/>
  <c r="AA120" i="47"/>
  <c r="AA135" i="47"/>
  <c r="AA143" i="47"/>
  <c r="AA154" i="47"/>
  <c r="AA132" i="47"/>
  <c r="Z24" i="7"/>
  <c r="Z106" i="5"/>
  <c r="Z108" i="5"/>
  <c r="AA158" i="47"/>
  <c r="Y24" i="42" l="1"/>
  <c r="Z111" i="5"/>
  <c r="Z113" i="5"/>
  <c r="AA136" i="47"/>
  <c r="AA123" i="47" s="1"/>
  <c r="AA103" i="5" s="1"/>
  <c r="AA122" i="47"/>
  <c r="Z115" i="5" l="1"/>
  <c r="Z50" i="6" s="1"/>
  <c r="AA12" i="6"/>
  <c r="AA14" i="6" s="1"/>
  <c r="AA16" i="6" s="1"/>
  <c r="AA126" i="5" s="1"/>
  <c r="AA27" i="6"/>
  <c r="AA59" i="6" s="1"/>
  <c r="Z118" i="5" l="1"/>
  <c r="Z119" i="5" s="1"/>
  <c r="Z120" i="5" s="1"/>
  <c r="Z116" i="5"/>
  <c r="Z15" i="42" l="1"/>
  <c r="Z20" i="42" s="1"/>
  <c r="Y27" i="42" s="1"/>
  <c r="Y28" i="42" s="1"/>
  <c r="Y29" i="42" s="1"/>
  <c r="Z14" i="42"/>
  <c r="Z56" i="42"/>
  <c r="Z146" i="5"/>
  <c r="Z122" i="5"/>
  <c r="Z21" i="42" l="1"/>
  <c r="Z135" i="5"/>
  <c r="Z49" i="6"/>
  <c r="Z52" i="6" s="1"/>
  <c r="Z145" i="5"/>
  <c r="Z148" i="5"/>
  <c r="Y64" i="42"/>
  <c r="Y66" i="42" s="1"/>
  <c r="Z58" i="42"/>
  <c r="Z75" i="42"/>
  <c r="Z39" i="42"/>
  <c r="Z57" i="42"/>
  <c r="Z38" i="42"/>
  <c r="Z74" i="42"/>
  <c r="Y47" i="42" l="1"/>
  <c r="Y49" i="42" s="1"/>
  <c r="Y46" i="42"/>
  <c r="Y48" i="42" s="1"/>
  <c r="Z40" i="42"/>
  <c r="Z23" i="7"/>
  <c r="Z20" i="7" s="1"/>
  <c r="Y65" i="42"/>
  <c r="Y67" i="42" s="1"/>
  <c r="Y83" i="42"/>
  <c r="Z136" i="5"/>
  <c r="AA28" i="6"/>
  <c r="Z15" i="7"/>
  <c r="Z17" i="7" s="1"/>
  <c r="Z29" i="7"/>
  <c r="AA20" i="6"/>
  <c r="Y82" i="42"/>
  <c r="Y84" i="42" s="1"/>
  <c r="Z76" i="42"/>
  <c r="Z31" i="7" l="1"/>
  <c r="Z36" i="7" s="1"/>
  <c r="Z38" i="7" s="1"/>
  <c r="Z41" i="7"/>
  <c r="Z39" i="7"/>
  <c r="Z44" i="7"/>
  <c r="Z45" i="7" s="1"/>
  <c r="Z56" i="6" s="1"/>
  <c r="Y85" i="42"/>
  <c r="AA21" i="6"/>
  <c r="AA30" i="6" s="1"/>
  <c r="AA32" i="6" s="1"/>
  <c r="AA46" i="6" s="1"/>
  <c r="Z33" i="7" l="1"/>
  <c r="AA66" i="5"/>
  <c r="AA125" i="5" s="1"/>
  <c r="AA107" i="5"/>
  <c r="AA138" i="5"/>
  <c r="Z58" i="6"/>
  <c r="Z57" i="6"/>
  <c r="N76" i="29" l="1"/>
  <c r="N77" i="29"/>
  <c r="AA69" i="5"/>
  <c r="AA49" i="54" s="1"/>
  <c r="Z54" i="6"/>
  <c r="Z34" i="6" s="1"/>
  <c r="Z35" i="6" s="1"/>
  <c r="Z41" i="6" s="1"/>
  <c r="AA110" i="5"/>
  <c r="AA144" i="5"/>
  <c r="AA71" i="5" l="1"/>
  <c r="AA72" i="5" s="1"/>
  <c r="AA80" i="5" s="1"/>
  <c r="AA81" i="5" s="1"/>
  <c r="AA132" i="5"/>
  <c r="AA128" i="5" s="1"/>
  <c r="AA133" i="5"/>
  <c r="AA36" i="6"/>
  <c r="AA37" i="6" s="1"/>
  <c r="AA38" i="6" s="1"/>
  <c r="AA39" i="6" s="1"/>
  <c r="Z43" i="6"/>
  <c r="Z37" i="54" s="1"/>
  <c r="AA48" i="6"/>
  <c r="AA143" i="5"/>
  <c r="N86" i="29" l="1"/>
  <c r="AA82" i="5"/>
  <c r="AA84" i="5" s="1"/>
  <c r="AA150" i="5"/>
  <c r="AA22" i="7"/>
  <c r="AB142" i="5"/>
  <c r="AA12" i="7"/>
  <c r="AB140" i="5" l="1"/>
  <c r="AA86" i="5"/>
  <c r="AA87" i="5" s="1"/>
  <c r="AA94" i="5" s="1"/>
  <c r="AA95" i="5" l="1"/>
  <c r="AA96" i="5"/>
  <c r="N81" i="29" l="1"/>
  <c r="AA98" i="5"/>
  <c r="AB19" i="6"/>
  <c r="AA13" i="7"/>
  <c r="AB91" i="5"/>
  <c r="AB93" i="5" l="1"/>
  <c r="AA99" i="5"/>
  <c r="AA102" i="5" s="1"/>
  <c r="AA115" i="47" l="1"/>
  <c r="AA100" i="5"/>
  <c r="AA14" i="7" s="1"/>
  <c r="AA117" i="47" l="1"/>
  <c r="AA116" i="47"/>
  <c r="AA160" i="47" l="1"/>
  <c r="AA149" i="47"/>
  <c r="AA138" i="47"/>
  <c r="AA159" i="47"/>
  <c r="AA148" i="47"/>
  <c r="AA137" i="47"/>
  <c r="AA35" i="42" l="1"/>
  <c r="AA151" i="47"/>
  <c r="AA124" i="47"/>
  <c r="AA71" i="42"/>
  <c r="AA139" i="47"/>
  <c r="AA140" i="47"/>
  <c r="AA53" i="42"/>
  <c r="AA161" i="47"/>
  <c r="AB155" i="47" s="1"/>
  <c r="AA162" i="47"/>
  <c r="AA125" i="47"/>
  <c r="AA73" i="42"/>
  <c r="AA72" i="42"/>
  <c r="AA150" i="47"/>
  <c r="AB144" i="47" s="1"/>
  <c r="AA37" i="42"/>
  <c r="AA36" i="42"/>
  <c r="AA55" i="42"/>
  <c r="AA54" i="42"/>
  <c r="Z81" i="42" l="1"/>
  <c r="N100" i="29"/>
  <c r="N99" i="29" s="1"/>
  <c r="AA19" i="42"/>
  <c r="AA126" i="47"/>
  <c r="AB133" i="47"/>
  <c r="AB157" i="47"/>
  <c r="Z63" i="42"/>
  <c r="Z45" i="42"/>
  <c r="Z80" i="42"/>
  <c r="Z61" i="42"/>
  <c r="Z62" i="42"/>
  <c r="Z79" i="42"/>
  <c r="Z44" i="42"/>
  <c r="AA18" i="42"/>
  <c r="N98" i="29"/>
  <c r="AA128" i="47"/>
  <c r="AA104" i="5" s="1"/>
  <c r="AA127" i="47"/>
  <c r="AB146" i="47"/>
  <c r="Z43" i="42"/>
  <c r="AB120" i="47" l="1"/>
  <c r="AB135" i="47"/>
  <c r="AB132" i="47"/>
  <c r="AB154" i="47"/>
  <c r="AA24" i="7"/>
  <c r="AB143" i="47"/>
  <c r="N97" i="29"/>
  <c r="AB147" i="47"/>
  <c r="Z26" i="42"/>
  <c r="N82" i="29"/>
  <c r="AA106" i="5"/>
  <c r="AA108" i="5"/>
  <c r="AB158" i="47"/>
  <c r="AA17" i="42"/>
  <c r="Z25" i="42"/>
  <c r="Z24" i="42" l="1"/>
  <c r="AA111" i="5"/>
  <c r="AA113" i="5"/>
  <c r="AB136" i="47"/>
  <c r="AB123" i="47" s="1"/>
  <c r="AB103" i="5" s="1"/>
  <c r="AB122" i="47"/>
  <c r="AA115" i="5" l="1"/>
  <c r="AA50" i="6" s="1"/>
  <c r="AB27" i="6"/>
  <c r="AB59" i="6" s="1"/>
  <c r="AB12" i="6"/>
  <c r="AB14" i="6" s="1"/>
  <c r="AB16" i="6" s="1"/>
  <c r="AB126" i="5" s="1"/>
  <c r="AA118" i="5" l="1"/>
  <c r="AA119" i="5" s="1"/>
  <c r="AA120" i="5" s="1"/>
  <c r="AA116" i="5"/>
  <c r="AA15" i="42" l="1"/>
  <c r="AA20" i="42" s="1"/>
  <c r="Z27" i="42" s="1"/>
  <c r="Z28" i="42" s="1"/>
  <c r="Z29" i="42" s="1"/>
  <c r="AA14" i="42"/>
  <c r="AA56" i="42"/>
  <c r="N83" i="29"/>
  <c r="AA146" i="5"/>
  <c r="AA122" i="5"/>
  <c r="AA21" i="42" l="1"/>
  <c r="N84" i="29"/>
  <c r="AA135" i="5"/>
  <c r="AA49" i="6"/>
  <c r="AA52" i="6" s="1"/>
  <c r="AA145" i="5"/>
  <c r="AA148" i="5"/>
  <c r="Z64" i="42"/>
  <c r="Z66" i="42" s="1"/>
  <c r="AA58" i="42"/>
  <c r="AA74" i="42"/>
  <c r="AA75" i="42"/>
  <c r="AA39" i="42"/>
  <c r="AA38" i="42"/>
  <c r="AA57" i="42"/>
  <c r="Z65" i="42" l="1"/>
  <c r="Z67" i="42" s="1"/>
  <c r="Z46" i="42"/>
  <c r="Z48" i="42" s="1"/>
  <c r="AA40" i="42"/>
  <c r="Z83" i="42"/>
  <c r="AA23" i="7"/>
  <c r="AA20" i="7" s="1"/>
  <c r="Z47" i="42"/>
  <c r="Z49" i="42" s="1"/>
  <c r="Z82" i="42"/>
  <c r="Z84" i="42" s="1"/>
  <c r="AA76" i="42"/>
  <c r="AA29" i="7"/>
  <c r="AA15" i="7"/>
  <c r="AA17" i="7" s="1"/>
  <c r="AB28" i="6"/>
  <c r="AA136" i="5"/>
  <c r="AB20" i="6"/>
  <c r="AB21" i="6" l="1"/>
  <c r="AB30" i="6" s="1"/>
  <c r="AB32" i="6" s="1"/>
  <c r="AB46" i="6" s="1"/>
  <c r="Z85" i="42"/>
  <c r="AA31" i="7"/>
  <c r="AA33" i="7" s="1"/>
  <c r="AA41" i="7"/>
  <c r="AA39" i="7"/>
  <c r="AA44" i="7"/>
  <c r="AA45" i="7" s="1"/>
  <c r="AA56" i="6" s="1"/>
  <c r="AA36" i="7" l="1"/>
  <c r="AA38" i="7" s="1"/>
  <c r="AB66" i="5"/>
  <c r="AB125" i="5" s="1"/>
  <c r="AB138" i="5"/>
  <c r="AB107" i="5"/>
  <c r="AA58" i="6"/>
  <c r="AA57" i="6"/>
  <c r="AB69" i="5" l="1"/>
  <c r="AB49" i="54" s="1"/>
  <c r="AA54" i="6"/>
  <c r="AA34" i="6" s="1"/>
  <c r="AA35" i="6" s="1"/>
  <c r="AA41" i="6" s="1"/>
  <c r="AB144" i="5"/>
  <c r="AB110" i="5"/>
  <c r="AB36" i="6" l="1"/>
  <c r="AB37" i="6" s="1"/>
  <c r="AB38" i="6" s="1"/>
  <c r="AB39" i="6" s="1"/>
  <c r="AB71" i="5"/>
  <c r="AB72" i="5" s="1"/>
  <c r="AB80" i="5" s="1"/>
  <c r="AB82" i="5" s="1"/>
  <c r="AB132" i="5"/>
  <c r="AB128" i="5" s="1"/>
  <c r="AB133" i="5"/>
  <c r="AA43" i="6"/>
  <c r="AA37" i="54" s="1"/>
  <c r="AB48" i="6"/>
  <c r="AB143" i="5"/>
  <c r="AB81" i="5" l="1"/>
  <c r="AB12" i="7" s="1"/>
  <c r="AB150" i="5"/>
  <c r="AB22" i="7"/>
  <c r="AC142" i="5"/>
  <c r="AB84" i="5"/>
  <c r="AB86" i="5" l="1"/>
  <c r="AB87" i="5" s="1"/>
  <c r="AB94" i="5" s="1"/>
  <c r="AC140" i="5"/>
  <c r="AB95" i="5" l="1"/>
  <c r="AB96" i="5"/>
  <c r="AB98" i="5" s="1"/>
  <c r="AB99" i="5" l="1"/>
  <c r="AB102" i="5" s="1"/>
  <c r="AC19" i="6"/>
  <c r="AB13" i="7"/>
  <c r="AC91" i="5"/>
  <c r="AC93" i="5" l="1"/>
  <c r="AB115" i="47"/>
  <c r="AB100" i="5"/>
  <c r="AB14" i="7" s="1"/>
  <c r="AB116" i="47" l="1"/>
  <c r="AB117" i="47"/>
  <c r="AB137" i="47" l="1"/>
  <c r="AB148" i="47"/>
  <c r="AB159" i="47"/>
  <c r="AB149" i="47"/>
  <c r="AB160" i="47"/>
  <c r="AB138" i="47"/>
  <c r="AB55" i="42" l="1"/>
  <c r="AB54" i="42"/>
  <c r="AB35" i="42"/>
  <c r="AB151" i="47"/>
  <c r="AB125" i="47"/>
  <c r="AB73" i="42"/>
  <c r="AB72" i="42"/>
  <c r="AB150" i="47"/>
  <c r="AC144" i="47" s="1"/>
  <c r="AB37" i="42"/>
  <c r="AB36" i="42"/>
  <c r="AB53" i="42"/>
  <c r="AB161" i="47"/>
  <c r="AC155" i="47" s="1"/>
  <c r="AB162" i="47"/>
  <c r="AB124" i="47"/>
  <c r="AB71" i="42"/>
  <c r="AB139" i="47"/>
  <c r="AB140" i="47"/>
  <c r="AA44" i="42" l="1"/>
  <c r="AC146" i="47"/>
  <c r="AA79" i="42"/>
  <c r="AA80" i="42"/>
  <c r="AB19" i="42"/>
  <c r="AA62" i="42"/>
  <c r="AC157" i="47"/>
  <c r="AA61" i="42"/>
  <c r="AA45" i="42"/>
  <c r="AA81" i="42"/>
  <c r="AB126" i="47"/>
  <c r="AC133" i="47"/>
  <c r="AA43" i="42"/>
  <c r="AB18" i="42"/>
  <c r="AB127" i="47"/>
  <c r="AB128" i="47"/>
  <c r="AB104" i="5" s="1"/>
  <c r="AA63" i="42"/>
  <c r="AC120" i="47" l="1"/>
  <c r="AC135" i="47"/>
  <c r="AB106" i="5"/>
  <c r="AB108" i="5"/>
  <c r="AC143" i="47"/>
  <c r="AB24" i="7"/>
  <c r="AC154" i="47"/>
  <c r="AC132" i="47"/>
  <c r="AC147" i="47"/>
  <c r="AC158" i="47"/>
  <c r="AA26" i="42"/>
  <c r="AB17" i="42"/>
  <c r="AA25" i="42"/>
  <c r="AA24" i="42" l="1"/>
  <c r="AC136" i="47"/>
  <c r="AC123" i="47" s="1"/>
  <c r="AC103" i="5" s="1"/>
  <c r="AC122" i="47"/>
  <c r="AB111" i="5"/>
  <c r="AB113" i="5"/>
  <c r="AB115" i="5" l="1"/>
  <c r="AB50" i="6" s="1"/>
  <c r="AC12" i="6"/>
  <c r="AC14" i="6" s="1"/>
  <c r="AC16" i="6" s="1"/>
  <c r="AC126" i="5" s="1"/>
  <c r="AC27" i="6"/>
  <c r="AC59" i="6" s="1"/>
  <c r="AB116" i="5" l="1"/>
  <c r="AB118" i="5"/>
  <c r="AB119" i="5" s="1"/>
  <c r="AB15" i="42" s="1"/>
  <c r="AB20" i="42" s="1"/>
  <c r="AB120" i="5" l="1"/>
  <c r="AB56" i="42" s="1"/>
  <c r="AA27" i="42"/>
  <c r="AA28" i="42" s="1"/>
  <c r="AA29" i="42" s="1"/>
  <c r="AB21" i="42"/>
  <c r="AB122" i="5" l="1"/>
  <c r="AB135" i="5" s="1"/>
  <c r="AB146" i="5"/>
  <c r="AB148" i="5" s="1"/>
  <c r="AB14" i="42"/>
  <c r="AB38" i="42" s="1"/>
  <c r="AA64" i="42"/>
  <c r="AA66" i="42" s="1"/>
  <c r="AB58" i="42"/>
  <c r="AB75" i="42" l="1"/>
  <c r="AA83" i="42" s="1"/>
  <c r="AB57" i="42"/>
  <c r="AA65" i="42" s="1"/>
  <c r="AA67" i="42" s="1"/>
  <c r="AB145" i="5"/>
  <c r="AB23" i="7" s="1"/>
  <c r="AB20" i="7" s="1"/>
  <c r="AB49" i="6"/>
  <c r="AB52" i="6" s="1"/>
  <c r="AB74" i="42"/>
  <c r="AB76" i="42" s="1"/>
  <c r="AB39" i="42"/>
  <c r="AA47" i="42" s="1"/>
  <c r="AA49" i="42" s="1"/>
  <c r="AB29" i="7"/>
  <c r="AC28" i="6"/>
  <c r="AB136" i="5"/>
  <c r="AC20" i="6"/>
  <c r="AB15" i="7"/>
  <c r="AB17" i="7" s="1"/>
  <c r="AA46" i="42"/>
  <c r="AA48" i="42" s="1"/>
  <c r="AB40" i="42"/>
  <c r="AA82" i="42" l="1"/>
  <c r="AA84" i="42" s="1"/>
  <c r="AB31" i="7"/>
  <c r="AB36" i="7" s="1"/>
  <c r="AB38" i="7" s="1"/>
  <c r="AB41" i="7"/>
  <c r="AB39" i="7"/>
  <c r="AB44" i="7"/>
  <c r="AB45" i="7" s="1"/>
  <c r="AB56" i="6" s="1"/>
  <c r="AC21" i="6"/>
  <c r="AC30" i="6" s="1"/>
  <c r="AC32" i="6" s="1"/>
  <c r="AC46" i="6" s="1"/>
  <c r="AA85" i="42"/>
  <c r="AB33" i="7" l="1"/>
  <c r="AC66" i="5"/>
  <c r="AC125" i="5" s="1"/>
  <c r="AC138" i="5"/>
  <c r="AC107" i="5"/>
  <c r="AB58" i="6"/>
  <c r="AB57" i="6"/>
  <c r="O77" i="29" l="1"/>
  <c r="AC69" i="5"/>
  <c r="AC132" i="5" s="1"/>
  <c r="O76" i="29"/>
  <c r="AB54" i="6"/>
  <c r="AB34" i="6" s="1"/>
  <c r="AB35" i="6" s="1"/>
  <c r="AB41" i="6" s="1"/>
  <c r="AC144" i="5"/>
  <c r="AC110" i="5"/>
  <c r="AC71" i="5" l="1"/>
  <c r="AC72" i="5" s="1"/>
  <c r="AC80" i="5" s="1"/>
  <c r="AC81" i="5" s="1"/>
  <c r="AC49" i="54"/>
  <c r="AC133" i="5"/>
  <c r="AC36" i="6"/>
  <c r="AC37" i="6" s="1"/>
  <c r="AC38" i="6" s="1"/>
  <c r="AC39" i="6" s="1"/>
  <c r="AB43" i="6"/>
  <c r="AB37" i="54" s="1"/>
  <c r="AC48" i="6"/>
  <c r="AC143" i="5"/>
  <c r="O86" i="29"/>
  <c r="AC128" i="5"/>
  <c r="AC82" i="5" l="1"/>
  <c r="AC84" i="5" s="1"/>
  <c r="AC150" i="5"/>
  <c r="AC22" i="7"/>
  <c r="AD142" i="5"/>
  <c r="AC12" i="7"/>
  <c r="O79" i="29" l="1"/>
  <c r="AC86" i="5"/>
  <c r="AC87" i="5" s="1"/>
  <c r="AC94" i="5" s="1"/>
  <c r="AD140" i="5"/>
  <c r="AC95" i="5" l="1"/>
  <c r="AC96" i="5"/>
  <c r="O81" i="29" l="1"/>
  <c r="AC98" i="5"/>
  <c r="AC13" i="7"/>
  <c r="AD19" i="6"/>
  <c r="AD91" i="5"/>
  <c r="AD93" i="5" l="1"/>
  <c r="AC99" i="5"/>
  <c r="AC102" i="5" s="1"/>
  <c r="AC115" i="47" l="1"/>
  <c r="AC100" i="5"/>
  <c r="AC14" i="7" s="1"/>
  <c r="AC116" i="47" l="1"/>
  <c r="AC117" i="47"/>
  <c r="AC148" i="47" l="1"/>
  <c r="AC159" i="47"/>
  <c r="AC137" i="47"/>
  <c r="AC160" i="47"/>
  <c r="AC149" i="47"/>
  <c r="AC138" i="47"/>
  <c r="AC55" i="42" l="1"/>
  <c r="AC54" i="42"/>
  <c r="AC125" i="47"/>
  <c r="AC73" i="42"/>
  <c r="AC72" i="42"/>
  <c r="AC150" i="47"/>
  <c r="AD144" i="47" s="1"/>
  <c r="AC36" i="42"/>
  <c r="AC37" i="42"/>
  <c r="AC124" i="47"/>
  <c r="AC71" i="42"/>
  <c r="AC139" i="47"/>
  <c r="AC140" i="47"/>
  <c r="AC53" i="42"/>
  <c r="AC161" i="47"/>
  <c r="AD155" i="47" s="1"/>
  <c r="AC162" i="47"/>
  <c r="AC35" i="42"/>
  <c r="AC151" i="47"/>
  <c r="AC18" i="42" l="1"/>
  <c r="O98" i="29"/>
  <c r="AC127" i="47"/>
  <c r="AC128" i="47"/>
  <c r="AC104" i="5" s="1"/>
  <c r="AD146" i="47"/>
  <c r="O100" i="29"/>
  <c r="O99" i="29" s="1"/>
  <c r="AC19" i="42"/>
  <c r="AC126" i="47"/>
  <c r="AD133" i="47"/>
  <c r="AB45" i="42"/>
  <c r="AB80" i="42"/>
  <c r="AB81" i="42"/>
  <c r="AB62" i="42"/>
  <c r="AB79" i="42"/>
  <c r="AB44" i="42"/>
  <c r="AB43" i="42"/>
  <c r="AD157" i="47"/>
  <c r="AB61" i="42"/>
  <c r="AB63" i="42"/>
  <c r="AD120" i="47" l="1"/>
  <c r="AD135" i="47"/>
  <c r="AD147" i="47"/>
  <c r="O82" i="29"/>
  <c r="AC106" i="5"/>
  <c r="AC108" i="5"/>
  <c r="AD158" i="47"/>
  <c r="AB26" i="42"/>
  <c r="AD132" i="47"/>
  <c r="AD154" i="47"/>
  <c r="AD143" i="47"/>
  <c r="O97" i="29"/>
  <c r="AC24" i="7"/>
  <c r="AC17" i="42"/>
  <c r="AB25" i="42"/>
  <c r="AC111" i="5" l="1"/>
  <c r="AC113" i="5"/>
  <c r="AB24" i="42"/>
  <c r="AD122" i="47"/>
  <c r="AD136" i="47"/>
  <c r="AD123" i="47" s="1"/>
  <c r="AD103" i="5" s="1"/>
  <c r="AC115" i="5" l="1"/>
  <c r="AC118" i="5" s="1"/>
  <c r="AC119" i="5" s="1"/>
  <c r="AD27" i="6"/>
  <c r="AD59" i="6" s="1"/>
  <c r="AD12" i="6"/>
  <c r="AD14" i="6" s="1"/>
  <c r="AD16" i="6" s="1"/>
  <c r="AD126" i="5" s="1"/>
  <c r="AC116" i="5" l="1"/>
  <c r="AC50" i="6"/>
  <c r="AC15" i="42"/>
  <c r="AC20" i="42" s="1"/>
  <c r="AC120" i="5"/>
  <c r="AC56" i="42" l="1"/>
  <c r="AC14" i="42"/>
  <c r="O83" i="29"/>
  <c r="AC146" i="5"/>
  <c r="AC122" i="5"/>
  <c r="AB27" i="42"/>
  <c r="AB28" i="42" s="1"/>
  <c r="AB29" i="42" s="1"/>
  <c r="AC21" i="42"/>
  <c r="O84" i="29" l="1"/>
  <c r="AC135" i="5"/>
  <c r="AC49" i="6"/>
  <c r="AC52" i="6" s="1"/>
  <c r="AC145" i="5"/>
  <c r="AC148" i="5"/>
  <c r="AC74" i="42"/>
  <c r="AC57" i="42"/>
  <c r="AC38" i="42"/>
  <c r="AC39" i="42"/>
  <c r="AC75" i="42"/>
  <c r="AB64" i="42"/>
  <c r="AB66" i="42" s="1"/>
  <c r="AC58" i="42"/>
  <c r="AB46" i="42" l="1"/>
  <c r="AB48" i="42" s="1"/>
  <c r="AC40" i="42"/>
  <c r="AB47" i="42"/>
  <c r="AB49" i="42" s="1"/>
  <c r="AB82" i="42"/>
  <c r="AB84" i="42" s="1"/>
  <c r="AC76" i="42"/>
  <c r="AC23" i="7"/>
  <c r="AC20" i="7" s="1"/>
  <c r="AB83" i="42"/>
  <c r="AB65" i="42"/>
  <c r="AB67" i="42" s="1"/>
  <c r="AD28" i="6"/>
  <c r="AC29" i="7"/>
  <c r="AD20" i="6"/>
  <c r="AC15" i="7"/>
  <c r="AC17" i="7" s="1"/>
  <c r="AC136" i="5"/>
  <c r="AB85" i="42" l="1"/>
  <c r="AC41" i="7"/>
  <c r="AC39" i="7"/>
  <c r="AC31" i="7"/>
  <c r="AC36" i="7" s="1"/>
  <c r="AC38" i="7" s="1"/>
  <c r="AC44" i="7"/>
  <c r="AC45" i="7" s="1"/>
  <c r="AC56" i="6" s="1"/>
  <c r="AD21" i="6"/>
  <c r="AD30" i="6" s="1"/>
  <c r="AD32" i="6" s="1"/>
  <c r="AD46" i="6" s="1"/>
  <c r="AC33" i="7" l="1"/>
  <c r="AD66" i="5"/>
  <c r="AD69" i="5" s="1"/>
  <c r="AD138" i="5"/>
  <c r="AD107" i="5"/>
  <c r="AC57" i="6"/>
  <c r="AC58" i="6"/>
  <c r="AD125" i="5" l="1"/>
  <c r="AC54" i="6"/>
  <c r="AC34" i="6" s="1"/>
  <c r="AC35" i="6" s="1"/>
  <c r="AC41" i="6" s="1"/>
  <c r="AD132" i="5"/>
  <c r="AD49" i="54"/>
  <c r="AD133" i="5"/>
  <c r="AD71" i="5"/>
  <c r="AD72" i="5" s="1"/>
  <c r="AD80" i="5" s="1"/>
  <c r="AD110" i="5"/>
  <c r="AD144" i="5"/>
  <c r="AD36" i="6" l="1"/>
  <c r="AD37" i="6" s="1"/>
  <c r="AD38" i="6" s="1"/>
  <c r="AD39" i="6" s="1"/>
  <c r="AD128" i="5"/>
  <c r="AC43" i="6"/>
  <c r="AC37" i="54" s="1"/>
  <c r="AD82" i="5"/>
  <c r="AD81" i="5"/>
  <c r="AD48" i="6"/>
  <c r="AD143" i="5"/>
  <c r="AD84" i="5" l="1"/>
  <c r="AD12" i="7"/>
  <c r="AD150" i="5"/>
  <c r="AD22" i="7"/>
  <c r="AE142" i="5"/>
  <c r="AD86" i="5" l="1"/>
  <c r="AD87" i="5" s="1"/>
  <c r="AD94" i="5" s="1"/>
  <c r="AE140" i="5"/>
  <c r="AD95" i="5" l="1"/>
  <c r="AD96" i="5"/>
  <c r="AD98" i="5" s="1"/>
  <c r="AD99" i="5" l="1"/>
  <c r="AD102" i="5" s="1"/>
  <c r="AD13" i="7"/>
  <c r="AE19" i="6"/>
  <c r="AE91" i="5"/>
  <c r="AE93" i="5" l="1"/>
  <c r="AD115" i="47"/>
  <c r="AD100" i="5"/>
  <c r="AD14" i="7" s="1"/>
  <c r="AD116" i="47" l="1"/>
  <c r="AD117" i="47"/>
  <c r="AD159" i="47" l="1"/>
  <c r="AD137" i="47"/>
  <c r="AD148" i="47"/>
  <c r="AD160" i="47"/>
  <c r="AD149" i="47"/>
  <c r="AD138" i="47"/>
  <c r="AD35" i="42" l="1"/>
  <c r="AD151" i="47"/>
  <c r="AD125" i="47"/>
  <c r="AD73" i="42"/>
  <c r="AD72" i="42"/>
  <c r="AD150" i="47"/>
  <c r="AE144" i="47" s="1"/>
  <c r="AD37" i="42"/>
  <c r="AD36" i="42"/>
  <c r="AD55" i="42"/>
  <c r="AD54" i="42"/>
  <c r="AD124" i="47"/>
  <c r="AD71" i="42"/>
  <c r="AD139" i="47"/>
  <c r="AD140" i="47"/>
  <c r="AD53" i="42"/>
  <c r="AD161" i="47"/>
  <c r="AE155" i="47" s="1"/>
  <c r="AD162" i="47"/>
  <c r="AC44" i="42" l="1"/>
  <c r="AC79" i="42"/>
  <c r="AC62" i="42"/>
  <c r="AC80" i="42"/>
  <c r="AC45" i="42"/>
  <c r="AE157" i="47"/>
  <c r="AD18" i="42"/>
  <c r="AD128" i="47"/>
  <c r="AD104" i="5" s="1"/>
  <c r="AD127" i="47"/>
  <c r="AC63" i="42"/>
  <c r="AE146" i="47"/>
  <c r="AC81" i="42"/>
  <c r="AC61" i="42"/>
  <c r="AD19" i="42"/>
  <c r="AD126" i="47"/>
  <c r="AE133" i="47"/>
  <c r="AC43" i="42"/>
  <c r="AE158" i="47" l="1"/>
  <c r="AE147" i="47"/>
  <c r="AD106" i="5"/>
  <c r="AD108" i="5"/>
  <c r="AE135" i="47"/>
  <c r="AE120" i="47"/>
  <c r="AE143" i="47"/>
  <c r="AE154" i="47"/>
  <c r="AE132" i="47"/>
  <c r="AD24" i="7"/>
  <c r="AC26" i="42"/>
  <c r="AD17" i="42"/>
  <c r="AC25" i="42"/>
  <c r="AC24" i="42" l="1"/>
  <c r="AE136" i="47"/>
  <c r="AE123" i="47" s="1"/>
  <c r="AE103" i="5" s="1"/>
  <c r="AE122" i="47"/>
  <c r="AD111" i="5"/>
  <c r="AD113" i="5"/>
  <c r="AD115" i="5" l="1"/>
  <c r="AD118" i="5" s="1"/>
  <c r="AD119" i="5" s="1"/>
  <c r="AE12" i="6"/>
  <c r="AE14" i="6" s="1"/>
  <c r="AE16" i="6" s="1"/>
  <c r="AE126" i="5" s="1"/>
  <c r="AE27" i="6"/>
  <c r="AE59" i="6" s="1"/>
  <c r="AD116" i="5" l="1"/>
  <c r="AD50" i="6"/>
  <c r="AD120" i="5"/>
  <c r="AD15" i="42"/>
  <c r="AD20" i="42" s="1"/>
  <c r="AC27" i="42" l="1"/>
  <c r="AC28" i="42" s="1"/>
  <c r="AC29" i="42" s="1"/>
  <c r="AD21" i="42"/>
  <c r="AD14" i="42"/>
  <c r="AD56" i="42"/>
  <c r="AD146" i="5"/>
  <c r="AD122" i="5"/>
  <c r="AD135" i="5" l="1"/>
  <c r="AD49" i="6"/>
  <c r="AD52" i="6" s="1"/>
  <c r="AD145" i="5"/>
  <c r="AD148" i="5"/>
  <c r="AC64" i="42"/>
  <c r="AC66" i="42" s="1"/>
  <c r="AD58" i="42"/>
  <c r="AD39" i="42"/>
  <c r="AD74" i="42"/>
  <c r="AD75" i="42"/>
  <c r="AD38" i="42"/>
  <c r="AD57" i="42"/>
  <c r="AC47" i="42" l="1"/>
  <c r="AC49" i="42" s="1"/>
  <c r="AC83" i="42"/>
  <c r="AD15" i="7"/>
  <c r="AD17" i="7" s="1"/>
  <c r="AE28" i="6"/>
  <c r="AE20" i="6"/>
  <c r="AD136" i="5"/>
  <c r="AD29" i="7"/>
  <c r="AC46" i="42"/>
  <c r="AC48" i="42" s="1"/>
  <c r="AD40" i="42"/>
  <c r="AC82" i="42"/>
  <c r="AC84" i="42" s="1"/>
  <c r="AD76" i="42"/>
  <c r="AD23" i="7"/>
  <c r="AD20" i="7" s="1"/>
  <c r="AC65" i="42"/>
  <c r="AC67" i="42" s="1"/>
  <c r="AC85" i="42" l="1"/>
  <c r="AE21" i="6"/>
  <c r="AE30" i="6" s="1"/>
  <c r="AE32" i="6" s="1"/>
  <c r="AE46" i="6" s="1"/>
  <c r="AD39" i="7"/>
  <c r="AD41" i="7"/>
  <c r="AD31" i="7"/>
  <c r="AD33" i="7" s="1"/>
  <c r="AD44" i="7"/>
  <c r="AD45" i="7" s="1"/>
  <c r="AD56" i="6" s="1"/>
  <c r="AE107" i="5" l="1"/>
  <c r="AE138" i="5"/>
  <c r="AD58" i="6"/>
  <c r="AD57" i="6"/>
  <c r="AE66" i="5"/>
  <c r="AD36" i="7"/>
  <c r="AD38" i="7" s="1"/>
  <c r="AE125" i="5" l="1"/>
  <c r="AE69" i="5"/>
  <c r="P76" i="29"/>
  <c r="P77" i="29"/>
  <c r="AD54" i="6"/>
  <c r="AD34" i="6" s="1"/>
  <c r="AD35" i="6" s="1"/>
  <c r="AE144" i="5"/>
  <c r="AE110" i="5"/>
  <c r="AE48" i="6" l="1"/>
  <c r="AE143" i="5"/>
  <c r="AE36" i="6"/>
  <c r="AE37" i="6" s="1"/>
  <c r="AD41" i="6"/>
  <c r="AE132" i="5"/>
  <c r="AE133" i="5"/>
  <c r="AE49" i="54"/>
  <c r="AE71" i="5"/>
  <c r="AE72" i="5" s="1"/>
  <c r="AE80" i="5" s="1"/>
  <c r="AE38" i="6" l="1"/>
  <c r="AE39" i="6" s="1"/>
  <c r="AE82" i="5"/>
  <c r="AE81" i="5"/>
  <c r="P86" i="29"/>
  <c r="AE128" i="5"/>
  <c r="AD43" i="6"/>
  <c r="AD37" i="54" s="1"/>
  <c r="AE22" i="7"/>
  <c r="AF142" i="5"/>
  <c r="AF140" i="5" l="1"/>
  <c r="AE150" i="5"/>
  <c r="AE12" i="7"/>
  <c r="AE84" i="5"/>
  <c r="AE86" i="5" l="1"/>
  <c r="AE87" i="5" s="1"/>
  <c r="AE94" i="5" s="1"/>
  <c r="AE96" i="5" l="1"/>
  <c r="AE95" i="5"/>
  <c r="AE13" i="7" l="1"/>
  <c r="AF19" i="6"/>
  <c r="AF91" i="5"/>
  <c r="P81" i="29"/>
  <c r="AE98" i="5"/>
  <c r="AE99" i="5" l="1"/>
  <c r="AE102" i="5" s="1"/>
  <c r="AF93" i="5"/>
  <c r="AE115" i="47" l="1"/>
  <c r="AE100" i="5"/>
  <c r="AE14" i="7" s="1"/>
  <c r="AE116" i="47" l="1"/>
  <c r="AE117" i="47"/>
  <c r="AE137" i="47" l="1"/>
  <c r="AE159" i="47"/>
  <c r="AE148" i="47"/>
  <c r="AE160" i="47"/>
  <c r="AE149" i="47"/>
  <c r="AE138" i="47"/>
  <c r="AE150" i="47" l="1"/>
  <c r="AF144" i="47" s="1"/>
  <c r="AE37" i="42"/>
  <c r="AE36" i="42"/>
  <c r="AE125" i="47"/>
  <c r="AE73" i="42"/>
  <c r="AE72" i="42"/>
  <c r="AE55" i="42"/>
  <c r="AE54" i="42"/>
  <c r="AE35" i="42"/>
  <c r="AE151" i="47"/>
  <c r="AE53" i="42"/>
  <c r="AE161" i="47"/>
  <c r="AF155" i="47" s="1"/>
  <c r="AE162" i="47"/>
  <c r="AE71" i="42"/>
  <c r="AE124" i="47"/>
  <c r="AE139" i="47"/>
  <c r="AE140" i="47"/>
  <c r="AD43" i="42" l="1"/>
  <c r="AE18" i="42"/>
  <c r="P98" i="29"/>
  <c r="AE127" i="47"/>
  <c r="AE128" i="47"/>
  <c r="AE104" i="5" s="1"/>
  <c r="AD61" i="42"/>
  <c r="AD62" i="42"/>
  <c r="AD63" i="42"/>
  <c r="AD81" i="42"/>
  <c r="P100" i="29"/>
  <c r="P99" i="29" s="1"/>
  <c r="AE19" i="42"/>
  <c r="AD45" i="42"/>
  <c r="AF157" i="47"/>
  <c r="AD80" i="42"/>
  <c r="AE126" i="47"/>
  <c r="AF133" i="47"/>
  <c r="AD44" i="42"/>
  <c r="AD79" i="42"/>
  <c r="AF146" i="47"/>
  <c r="AF147" i="47" l="1"/>
  <c r="AF158" i="47"/>
  <c r="P82" i="29"/>
  <c r="AE106" i="5"/>
  <c r="AE108" i="5"/>
  <c r="AD26" i="42"/>
  <c r="AE17" i="42"/>
  <c r="AD25" i="42"/>
  <c r="AF135" i="47"/>
  <c r="AF120" i="47"/>
  <c r="AF154" i="47"/>
  <c r="AF143" i="47"/>
  <c r="AF132" i="47"/>
  <c r="P97" i="29"/>
  <c r="AE24" i="7"/>
  <c r="AD24" i="42" l="1"/>
  <c r="AF122" i="47"/>
  <c r="AF136" i="47"/>
  <c r="AF123" i="47" s="1"/>
  <c r="AF103" i="5" s="1"/>
  <c r="AE111" i="5"/>
  <c r="AE113" i="5"/>
  <c r="AE115" i="5" l="1"/>
  <c r="AE118" i="5" s="1"/>
  <c r="AE119" i="5" s="1"/>
  <c r="AF12" i="6"/>
  <c r="AF14" i="6" s="1"/>
  <c r="AF16" i="6" s="1"/>
  <c r="AF126" i="5" s="1"/>
  <c r="AF27" i="6"/>
  <c r="AF59" i="6" s="1"/>
  <c r="AE50" i="6" l="1"/>
  <c r="AE116" i="5"/>
  <c r="AE15" i="42"/>
  <c r="AE20" i="42" s="1"/>
  <c r="AE120" i="5"/>
  <c r="AD27" i="42" l="1"/>
  <c r="AD28" i="42" s="1"/>
  <c r="AD29" i="42" s="1"/>
  <c r="AE21" i="42"/>
  <c r="AE56" i="42"/>
  <c r="AE14" i="42"/>
  <c r="P83" i="29"/>
  <c r="AE146" i="5"/>
  <c r="AE122" i="5"/>
  <c r="P84" i="29" l="1"/>
  <c r="AE135" i="5"/>
  <c r="AE49" i="6"/>
  <c r="AE52" i="6" s="1"/>
  <c r="AE145" i="5"/>
  <c r="AE148" i="5"/>
  <c r="AE57" i="42"/>
  <c r="AE38" i="42"/>
  <c r="AE74" i="42"/>
  <c r="AE75" i="42"/>
  <c r="AE39" i="42"/>
  <c r="AD64" i="42"/>
  <c r="AD66" i="42" s="1"/>
  <c r="AE58" i="42"/>
  <c r="AD82" i="42" l="1"/>
  <c r="AD84" i="42" s="1"/>
  <c r="AE76" i="42"/>
  <c r="AD47" i="42"/>
  <c r="AD49" i="42" s="1"/>
  <c r="AD46" i="42"/>
  <c r="AD48" i="42" s="1"/>
  <c r="AE40" i="42"/>
  <c r="AE23" i="7"/>
  <c r="AE20" i="7" s="1"/>
  <c r="AD83" i="42"/>
  <c r="AD65" i="42"/>
  <c r="AD67" i="42" s="1"/>
  <c r="AF20" i="6"/>
  <c r="AE136" i="5"/>
  <c r="AF28" i="6"/>
  <c r="AE15" i="7"/>
  <c r="AE17" i="7" s="1"/>
  <c r="AE29" i="7"/>
  <c r="AD85" i="42" l="1"/>
  <c r="AE31" i="7"/>
  <c r="AE33" i="7" s="1"/>
  <c r="AE39" i="7"/>
  <c r="AE41" i="7"/>
  <c r="AE44" i="7"/>
  <c r="AE45" i="7" s="1"/>
  <c r="AE56" i="6" s="1"/>
  <c r="AF21" i="6"/>
  <c r="AF30" i="6" s="1"/>
  <c r="AF32" i="6" s="1"/>
  <c r="AF46" i="6" s="1"/>
  <c r="AF66" i="5" l="1"/>
  <c r="AF69" i="5" s="1"/>
  <c r="AE58" i="6"/>
  <c r="AE57" i="6"/>
  <c r="AF107" i="5"/>
  <c r="AF138" i="5"/>
  <c r="AE36" i="7"/>
  <c r="AE38" i="7" s="1"/>
  <c r="AF125" i="5" l="1"/>
  <c r="AE54" i="6"/>
  <c r="AE34" i="6" s="1"/>
  <c r="AE35" i="6" s="1"/>
  <c r="AF36" i="6" s="1"/>
  <c r="AF37" i="6" s="1"/>
  <c r="AF49" i="54"/>
  <c r="AF132" i="5"/>
  <c r="AF133" i="5"/>
  <c r="AF71" i="5"/>
  <c r="AF72" i="5" s="1"/>
  <c r="AF80" i="5" s="1"/>
  <c r="AF144" i="5"/>
  <c r="AF110" i="5"/>
  <c r="AE41" i="6" l="1"/>
  <c r="AE43" i="6" s="1"/>
  <c r="AE37" i="54" s="1"/>
  <c r="AF128" i="5"/>
  <c r="G129" i="5"/>
  <c r="G151" i="5" s="1"/>
  <c r="H129" i="5"/>
  <c r="H151" i="5" s="1"/>
  <c r="I129" i="5"/>
  <c r="I151" i="5" s="1"/>
  <c r="J129" i="5"/>
  <c r="J151" i="5" s="1"/>
  <c r="K129" i="5"/>
  <c r="K151" i="5" s="1"/>
  <c r="L129" i="5"/>
  <c r="L151" i="5" s="1"/>
  <c r="M129" i="5"/>
  <c r="M151" i="5" s="1"/>
  <c r="N129" i="5"/>
  <c r="N151" i="5" s="1"/>
  <c r="O129" i="5"/>
  <c r="O151" i="5" s="1"/>
  <c r="P129" i="5"/>
  <c r="P151" i="5" s="1"/>
  <c r="Q129" i="5"/>
  <c r="Q151" i="5" s="1"/>
  <c r="R129" i="5"/>
  <c r="R151" i="5" s="1"/>
  <c r="S129" i="5"/>
  <c r="S151" i="5" s="1"/>
  <c r="T129" i="5"/>
  <c r="T151" i="5" s="1"/>
  <c r="U129" i="5"/>
  <c r="U151" i="5" s="1"/>
  <c r="V129" i="5"/>
  <c r="V151" i="5" s="1"/>
  <c r="W129" i="5"/>
  <c r="W151" i="5" s="1"/>
  <c r="X129" i="5"/>
  <c r="X151" i="5" s="1"/>
  <c r="Y129" i="5"/>
  <c r="Y151" i="5" s="1"/>
  <c r="Z129" i="5"/>
  <c r="Z151" i="5" s="1"/>
  <c r="AC129" i="5"/>
  <c r="AC151" i="5" s="1"/>
  <c r="AB129" i="5"/>
  <c r="AB151" i="5" s="1"/>
  <c r="AA129" i="5"/>
  <c r="AA151" i="5" s="1"/>
  <c r="AD129" i="5"/>
  <c r="AD151" i="5" s="1"/>
  <c r="AE129" i="5"/>
  <c r="AE151" i="5" s="1"/>
  <c r="AF38" i="6"/>
  <c r="AF39" i="6" s="1"/>
  <c r="AF48" i="6"/>
  <c r="AF143" i="5"/>
  <c r="AF82" i="5"/>
  <c r="AF81" i="5"/>
  <c r="AF12" i="7" l="1"/>
  <c r="AF22" i="7"/>
  <c r="AG142" i="5"/>
  <c r="AF84" i="5"/>
  <c r="AF150" i="5"/>
  <c r="AF86" i="5" l="1"/>
  <c r="AF87" i="5" s="1"/>
  <c r="AF94" i="5" s="1"/>
  <c r="AG140" i="5"/>
  <c r="AF95" i="5" l="1"/>
  <c r="AF96" i="5"/>
  <c r="AF98" i="5" s="1"/>
  <c r="AF99" i="5" l="1"/>
  <c r="AF102" i="5" s="1"/>
  <c r="AG19" i="6"/>
  <c r="AF13" i="7"/>
  <c r="AG91" i="5"/>
  <c r="AG93" i="5" l="1"/>
  <c r="AF115" i="47"/>
  <c r="AF100" i="5"/>
  <c r="AF14" i="7" s="1"/>
  <c r="AF116" i="47" l="1"/>
  <c r="AF117" i="47"/>
  <c r="AF137" i="47" l="1"/>
  <c r="AF159" i="47"/>
  <c r="AF148" i="47"/>
  <c r="AF149" i="47"/>
  <c r="AF160" i="47"/>
  <c r="AF138" i="47"/>
  <c r="AF150" i="47" l="1"/>
  <c r="AG144" i="47" s="1"/>
  <c r="AF37" i="42"/>
  <c r="AF36" i="42"/>
  <c r="AF125" i="47"/>
  <c r="AF73" i="42"/>
  <c r="AF72" i="42"/>
  <c r="AF55" i="42"/>
  <c r="AF54" i="42"/>
  <c r="AF35" i="42"/>
  <c r="AF151" i="47"/>
  <c r="AF53" i="42"/>
  <c r="AF161" i="47"/>
  <c r="AG155" i="47" s="1"/>
  <c r="AF162" i="47"/>
  <c r="AF124" i="47"/>
  <c r="AF71" i="42"/>
  <c r="AF139" i="47"/>
  <c r="AF140" i="47"/>
  <c r="AG157" i="47" l="1"/>
  <c r="AE81" i="42"/>
  <c r="AE43" i="42"/>
  <c r="AE80" i="42"/>
  <c r="AF126" i="47"/>
  <c r="AG133" i="47"/>
  <c r="AE79" i="42"/>
  <c r="AE45" i="42"/>
  <c r="AE61" i="42"/>
  <c r="AE62" i="42"/>
  <c r="AE63" i="42"/>
  <c r="AF19" i="42"/>
  <c r="AE44" i="42"/>
  <c r="AF18" i="42"/>
  <c r="AF127" i="47"/>
  <c r="AF128" i="47"/>
  <c r="AF104" i="5" s="1"/>
  <c r="AG146" i="47"/>
  <c r="AF24" i="7" l="1"/>
  <c r="AG154" i="47"/>
  <c r="AG143" i="47"/>
  <c r="AG132" i="47"/>
  <c r="AF108" i="5"/>
  <c r="AF106" i="5"/>
  <c r="AG147" i="47"/>
  <c r="AF17" i="42"/>
  <c r="AE25" i="42"/>
  <c r="AG120" i="47"/>
  <c r="AG135" i="47"/>
  <c r="AE26" i="42"/>
  <c r="AG158" i="47"/>
  <c r="AE24" i="42" l="1"/>
  <c r="AG136" i="47"/>
  <c r="AG123" i="47" s="1"/>
  <c r="AG103" i="5" s="1"/>
  <c r="AG122" i="47"/>
  <c r="AF111" i="5"/>
  <c r="AF113" i="5"/>
  <c r="AF115" i="5" l="1"/>
  <c r="AF116" i="5" s="1"/>
  <c r="AG27" i="6"/>
  <c r="AG59" i="6" s="1"/>
  <c r="AG12" i="6"/>
  <c r="AG14" i="6" s="1"/>
  <c r="AG16" i="6" s="1"/>
  <c r="AG126" i="5" s="1"/>
  <c r="AF50" i="6" l="1"/>
  <c r="AF118" i="5"/>
  <c r="AF119" i="5" s="1"/>
  <c r="AF120" i="5" s="1"/>
  <c r="AF15" i="42" l="1"/>
  <c r="AF20" i="42" s="1"/>
  <c r="AE27" i="42" s="1"/>
  <c r="AE28" i="42" s="1"/>
  <c r="AE29" i="42" s="1"/>
  <c r="AF14" i="42"/>
  <c r="AF56" i="42"/>
  <c r="AF146" i="5"/>
  <c r="AF122" i="5"/>
  <c r="AF21" i="42" l="1"/>
  <c r="AF135" i="5"/>
  <c r="AF49" i="6"/>
  <c r="AF52" i="6" s="1"/>
  <c r="AF145" i="5"/>
  <c r="AF148" i="5"/>
  <c r="AE64" i="42"/>
  <c r="AE66" i="42" s="1"/>
  <c r="AF58" i="42"/>
  <c r="AF74" i="42"/>
  <c r="AF75" i="42"/>
  <c r="AF39" i="42"/>
  <c r="AF57" i="42"/>
  <c r="AF38" i="42"/>
  <c r="AE83" i="42" l="1"/>
  <c r="AE65" i="42"/>
  <c r="AE67" i="42" s="1"/>
  <c r="AE82" i="42"/>
  <c r="AE84" i="42" s="1"/>
  <c r="AF76" i="42"/>
  <c r="AF23" i="7"/>
  <c r="AF20" i="7" s="1"/>
  <c r="AE47" i="42"/>
  <c r="AE49" i="42" s="1"/>
  <c r="AF136" i="5"/>
  <c r="AF29" i="7"/>
  <c r="AG28" i="6"/>
  <c r="AG20" i="6"/>
  <c r="AF15" i="7"/>
  <c r="AF17" i="7" s="1"/>
  <c r="AE46" i="42"/>
  <c r="AE48" i="42" s="1"/>
  <c r="AF40" i="42"/>
  <c r="AE85" i="42" l="1"/>
  <c r="AF31" i="7"/>
  <c r="AF33" i="7" s="1"/>
  <c r="AF39" i="7"/>
  <c r="AF41" i="7"/>
  <c r="AF44" i="7"/>
  <c r="AF45" i="7" s="1"/>
  <c r="AF56" i="6" s="1"/>
  <c r="AG21" i="6"/>
  <c r="AG30" i="6" s="1"/>
  <c r="AG32" i="6" s="1"/>
  <c r="AG46" i="6" s="1"/>
  <c r="AF36" i="7" l="1"/>
  <c r="AF38" i="7" s="1"/>
  <c r="AG66" i="5"/>
  <c r="AG125" i="5" s="1"/>
  <c r="AG138" i="5"/>
  <c r="AG107" i="5"/>
  <c r="AF58" i="6"/>
  <c r="AF57" i="6"/>
  <c r="Q76" i="29" l="1"/>
  <c r="Q77" i="29"/>
  <c r="AG69" i="5"/>
  <c r="AG49" i="54" s="1"/>
  <c r="AF54" i="6"/>
  <c r="AF34" i="6" s="1"/>
  <c r="AF35" i="6" s="1"/>
  <c r="AF41" i="6" s="1"/>
  <c r="AG110" i="5"/>
  <c r="AG144" i="5"/>
  <c r="AG132" i="5" l="1"/>
  <c r="AG71" i="5"/>
  <c r="AG72" i="5" s="1"/>
  <c r="AG80" i="5" s="1"/>
  <c r="AG82" i="5" s="1"/>
  <c r="AG133" i="5"/>
  <c r="AG36" i="6"/>
  <c r="AG37" i="6" s="1"/>
  <c r="AG38" i="6" s="1"/>
  <c r="AG39" i="6" s="1"/>
  <c r="AF43" i="6"/>
  <c r="AF37" i="54" s="1"/>
  <c r="AG48" i="6"/>
  <c r="AG143" i="5"/>
  <c r="Q86" i="29" l="1"/>
  <c r="AF129" i="5"/>
  <c r="AF151" i="5" s="1"/>
  <c r="AG81" i="5"/>
  <c r="AG128" i="5"/>
  <c r="AG150" i="5" s="1"/>
  <c r="AG22" i="7"/>
  <c r="AH142" i="5"/>
  <c r="AG84" i="5"/>
  <c r="AG12" i="7" l="1"/>
  <c r="AG86" i="5"/>
  <c r="AG87" i="5" s="1"/>
  <c r="AG94" i="5" s="1"/>
  <c r="AH140" i="5"/>
  <c r="AG95" i="5" l="1"/>
  <c r="AG96" i="5"/>
  <c r="Q81" i="29" l="1"/>
  <c r="AG98" i="5"/>
  <c r="AH19" i="6"/>
  <c r="AG13" i="7"/>
  <c r="AH91" i="5"/>
  <c r="AH93" i="5" l="1"/>
  <c r="AG99" i="5"/>
  <c r="AG102" i="5" s="1"/>
  <c r="AG100" i="5" l="1"/>
  <c r="AG14" i="7" s="1"/>
  <c r="AG115" i="47"/>
  <c r="AG116" i="47" l="1"/>
  <c r="AG117" i="47"/>
  <c r="AG137" i="47" l="1"/>
  <c r="AG148" i="47"/>
  <c r="AG159" i="47"/>
  <c r="AG160" i="47"/>
  <c r="AG149" i="47"/>
  <c r="AG138" i="47"/>
  <c r="AG55" i="42" l="1"/>
  <c r="AG54" i="42"/>
  <c r="AG125" i="47"/>
  <c r="AG73" i="42"/>
  <c r="AG72" i="42"/>
  <c r="AG150" i="47"/>
  <c r="AH144" i="47" s="1"/>
  <c r="AG37" i="42"/>
  <c r="AG36" i="42"/>
  <c r="AG53" i="42"/>
  <c r="AG161" i="47"/>
  <c r="AH155" i="47" s="1"/>
  <c r="AG162" i="47"/>
  <c r="AG35" i="42"/>
  <c r="AG151" i="47"/>
  <c r="AG71" i="42"/>
  <c r="AG124" i="47"/>
  <c r="AG139" i="47"/>
  <c r="AG140" i="47"/>
  <c r="AF61" i="42" l="1"/>
  <c r="AF43" i="42"/>
  <c r="AF44" i="42"/>
  <c r="AG18" i="42"/>
  <c r="Q98" i="29"/>
  <c r="AG127" i="47"/>
  <c r="AG128" i="47"/>
  <c r="AG104" i="5" s="1"/>
  <c r="AH157" i="47"/>
  <c r="AH146" i="47"/>
  <c r="AG126" i="47"/>
  <c r="AH133" i="47"/>
  <c r="AF62" i="42"/>
  <c r="AF45" i="42"/>
  <c r="AF80" i="42"/>
  <c r="AF81" i="42"/>
  <c r="Q100" i="29"/>
  <c r="Q99" i="29" s="1"/>
  <c r="AG19" i="42"/>
  <c r="AF79" i="42"/>
  <c r="AF63" i="42"/>
  <c r="AG17" i="42" l="1"/>
  <c r="AF25" i="42"/>
  <c r="Q82" i="29"/>
  <c r="AG108" i="5"/>
  <c r="AG106" i="5"/>
  <c r="AF26" i="42"/>
  <c r="AH120" i="47"/>
  <c r="AH135" i="47"/>
  <c r="Q97" i="29"/>
  <c r="AH143" i="47"/>
  <c r="AH132" i="47"/>
  <c r="AH154" i="47"/>
  <c r="AG24" i="7"/>
  <c r="AH147" i="47"/>
  <c r="AH158" i="47"/>
  <c r="AF24" i="42" l="1"/>
  <c r="AH122" i="47"/>
  <c r="AH136" i="47"/>
  <c r="AH123" i="47" s="1"/>
  <c r="AH103" i="5" s="1"/>
  <c r="AG111" i="5"/>
  <c r="AG113" i="5"/>
  <c r="AG115" i="5" l="1"/>
  <c r="AG116" i="5" s="1"/>
  <c r="AH12" i="6"/>
  <c r="AH14" i="6" s="1"/>
  <c r="AH16" i="6" s="1"/>
  <c r="AH126" i="5" s="1"/>
  <c r="AH27" i="6"/>
  <c r="AH59" i="6" s="1"/>
  <c r="AG50" i="6" l="1"/>
  <c r="AG118" i="5"/>
  <c r="AG119" i="5" s="1"/>
  <c r="AG120" i="5" s="1"/>
  <c r="AG15" i="42" l="1"/>
  <c r="AG20" i="42" s="1"/>
  <c r="AF27" i="42" s="1"/>
  <c r="AF28" i="42" s="1"/>
  <c r="AF29" i="42" s="1"/>
  <c r="AG14" i="42"/>
  <c r="AG56" i="42"/>
  <c r="Q83" i="29"/>
  <c r="AG146" i="5"/>
  <c r="AG122" i="5"/>
  <c r="AG21" i="42" l="1"/>
  <c r="AG49" i="6"/>
  <c r="AG52" i="6" s="1"/>
  <c r="AG145" i="5"/>
  <c r="AG148" i="5"/>
  <c r="AF64" i="42"/>
  <c r="AF66" i="42" s="1"/>
  <c r="AG58" i="42"/>
  <c r="AG75" i="42"/>
  <c r="AG74" i="42"/>
  <c r="AG38" i="42"/>
  <c r="AG57" i="42"/>
  <c r="AG39" i="42"/>
  <c r="Q84" i="29"/>
  <c r="AG135" i="5"/>
  <c r="AF65" i="42" l="1"/>
  <c r="AF67" i="42" s="1"/>
  <c r="AF47" i="42"/>
  <c r="AF49" i="42" s="1"/>
  <c r="AF82" i="42"/>
  <c r="AF84" i="42" s="1"/>
  <c r="AG76" i="42"/>
  <c r="AG23" i="7"/>
  <c r="AG20" i="7" s="1"/>
  <c r="AF46" i="42"/>
  <c r="AF48" i="42" s="1"/>
  <c r="AG40" i="42"/>
  <c r="AF83" i="42"/>
  <c r="AH20" i="6"/>
  <c r="AG136" i="5"/>
  <c r="AG15" i="7"/>
  <c r="AG17" i="7" s="1"/>
  <c r="AG29" i="7"/>
  <c r="AH28" i="6"/>
  <c r="AF85" i="42" l="1"/>
  <c r="AG31" i="7"/>
  <c r="AG33" i="7" s="1"/>
  <c r="AG41" i="7"/>
  <c r="AG39" i="7"/>
  <c r="AG44" i="7"/>
  <c r="AG45" i="7" s="1"/>
  <c r="AG56" i="6" s="1"/>
  <c r="AH21" i="6"/>
  <c r="AH30" i="6" s="1"/>
  <c r="AH32" i="6" s="1"/>
  <c r="AH46" i="6" s="1"/>
  <c r="AG36" i="7" l="1"/>
  <c r="AG38" i="7" s="1"/>
  <c r="AH66" i="5"/>
  <c r="AH125" i="5" s="1"/>
  <c r="AH138" i="5"/>
  <c r="AH107" i="5"/>
  <c r="AG58" i="6"/>
  <c r="AG57" i="6"/>
  <c r="AH69" i="5" l="1"/>
  <c r="AH133" i="5" s="1"/>
  <c r="AG54" i="6"/>
  <c r="AG34" i="6" s="1"/>
  <c r="AG35" i="6" s="1"/>
  <c r="AG41" i="6" s="1"/>
  <c r="AH144" i="5"/>
  <c r="AH110" i="5"/>
  <c r="AH49" i="54" l="1"/>
  <c r="AH132" i="5"/>
  <c r="AH71" i="5"/>
  <c r="AH72" i="5" s="1"/>
  <c r="AH80" i="5" s="1"/>
  <c r="AH82" i="5" s="1"/>
  <c r="AH36" i="6"/>
  <c r="AH37" i="6" s="1"/>
  <c r="AH38" i="6" s="1"/>
  <c r="AH39" i="6" s="1"/>
  <c r="AG43" i="6"/>
  <c r="AG37" i="54" s="1"/>
  <c r="AH48" i="6"/>
  <c r="AH143" i="5"/>
  <c r="AG129" i="5" l="1"/>
  <c r="AG151" i="5" s="1"/>
  <c r="AH128" i="5"/>
  <c r="AH81" i="5"/>
  <c r="AH84" i="5"/>
  <c r="AH22" i="7"/>
  <c r="AI142" i="5"/>
  <c r="AH150" i="5" l="1"/>
  <c r="AH12" i="7"/>
  <c r="AH86" i="5"/>
  <c r="AH87" i="5" s="1"/>
  <c r="AH94" i="5" s="1"/>
  <c r="AI140" i="5"/>
  <c r="AH95" i="5" l="1"/>
  <c r="AH96" i="5"/>
  <c r="AH98" i="5" s="1"/>
  <c r="AH99" i="5" l="1"/>
  <c r="AH102" i="5" s="1"/>
  <c r="AH13" i="7"/>
  <c r="AI19" i="6"/>
  <c r="AI91" i="5"/>
  <c r="AI93" i="5" l="1"/>
  <c r="AH115" i="47"/>
  <c r="AH100" i="5"/>
  <c r="AH14" i="7" s="1"/>
  <c r="AH117" i="47" l="1"/>
  <c r="AH116" i="47"/>
  <c r="AH160" i="47" l="1"/>
  <c r="AH149" i="47"/>
  <c r="AH138" i="47"/>
  <c r="AH159" i="47"/>
  <c r="AH137" i="47"/>
  <c r="AH148" i="47"/>
  <c r="AH35" i="42" l="1"/>
  <c r="AH151" i="47"/>
  <c r="AH150" i="47"/>
  <c r="AI144" i="47" s="1"/>
  <c r="AH37" i="42"/>
  <c r="AH36" i="42"/>
  <c r="AH71" i="42"/>
  <c r="AH124" i="47"/>
  <c r="AH139" i="47"/>
  <c r="AH140" i="47"/>
  <c r="AH53" i="42"/>
  <c r="AH161" i="47"/>
  <c r="AI155" i="47" s="1"/>
  <c r="AH162" i="47"/>
  <c r="AH125" i="47"/>
  <c r="AH73" i="42"/>
  <c r="AH72" i="42"/>
  <c r="AH55" i="42"/>
  <c r="AH54" i="42"/>
  <c r="AG61" i="42" l="1"/>
  <c r="AG63" i="42"/>
  <c r="AI157" i="47"/>
  <c r="AH18" i="42"/>
  <c r="AH127" i="47"/>
  <c r="AH128" i="47"/>
  <c r="AH104" i="5" s="1"/>
  <c r="AG62" i="42"/>
  <c r="AG45" i="42"/>
  <c r="AG81" i="42"/>
  <c r="AH126" i="47"/>
  <c r="AI133" i="47"/>
  <c r="AG79" i="42"/>
  <c r="AG44" i="42"/>
  <c r="AG80" i="42"/>
  <c r="AI146" i="47"/>
  <c r="AH19" i="42"/>
  <c r="AG43" i="42"/>
  <c r="AI120" i="47" l="1"/>
  <c r="AI135" i="47"/>
  <c r="AH17" i="42"/>
  <c r="AG25" i="42"/>
  <c r="AG26" i="42"/>
  <c r="AI158" i="47"/>
  <c r="AI147" i="47"/>
  <c r="AH108" i="5"/>
  <c r="AH106" i="5"/>
  <c r="AI143" i="47"/>
  <c r="AI132" i="47"/>
  <c r="AI154" i="47"/>
  <c r="AH24" i="7"/>
  <c r="AH111" i="5" l="1"/>
  <c r="AH113" i="5"/>
  <c r="AG24" i="42"/>
  <c r="AI136" i="47"/>
  <c r="AI123" i="47" s="1"/>
  <c r="AI103" i="5" s="1"/>
  <c r="AI122" i="47"/>
  <c r="AH115" i="5" l="1"/>
  <c r="AH118" i="5" s="1"/>
  <c r="AH119" i="5" s="1"/>
  <c r="AI27" i="6"/>
  <c r="AI59" i="6" s="1"/>
  <c r="AI12" i="6"/>
  <c r="AI14" i="6" s="1"/>
  <c r="AI16" i="6" s="1"/>
  <c r="AI126" i="5" s="1"/>
  <c r="AH50" i="6" l="1"/>
  <c r="AH116" i="5"/>
  <c r="AH120" i="5"/>
  <c r="AH15" i="42"/>
  <c r="AH20" i="42" s="1"/>
  <c r="AG27" i="42" l="1"/>
  <c r="AG28" i="42" s="1"/>
  <c r="AG29" i="42" s="1"/>
  <c r="AH21" i="42"/>
  <c r="AH14" i="42"/>
  <c r="AH56" i="42"/>
  <c r="AH146" i="5"/>
  <c r="AH122" i="5"/>
  <c r="AH135" i="5" l="1"/>
  <c r="AH49" i="6"/>
  <c r="AH52" i="6" s="1"/>
  <c r="AH145" i="5"/>
  <c r="AH148" i="5"/>
  <c r="AG64" i="42"/>
  <c r="AG66" i="42" s="1"/>
  <c r="AH58" i="42"/>
  <c r="AH39" i="42"/>
  <c r="AH74" i="42"/>
  <c r="AH75" i="42"/>
  <c r="AH57" i="42"/>
  <c r="AH38" i="42"/>
  <c r="AG47" i="42" l="1"/>
  <c r="AG49" i="42" s="1"/>
  <c r="AG65" i="42"/>
  <c r="AG67" i="42" s="1"/>
  <c r="AH23" i="7"/>
  <c r="AH20" i="7" s="1"/>
  <c r="AI28" i="6"/>
  <c r="AH15" i="7"/>
  <c r="AH17" i="7" s="1"/>
  <c r="AH29" i="7"/>
  <c r="AH136" i="5"/>
  <c r="AI20" i="6"/>
  <c r="AG83" i="42"/>
  <c r="AG82" i="42"/>
  <c r="AG84" i="42" s="1"/>
  <c r="AH76" i="42"/>
  <c r="AG46" i="42"/>
  <c r="AG48" i="42" s="1"/>
  <c r="AH40" i="42"/>
  <c r="AG85" i="42" l="1"/>
  <c r="AI21" i="6"/>
  <c r="AI30" i="6" s="1"/>
  <c r="AI32" i="6" s="1"/>
  <c r="AI46" i="6" s="1"/>
  <c r="AH31" i="7"/>
  <c r="AH33" i="7" s="1"/>
  <c r="AH41" i="7"/>
  <c r="AH39" i="7"/>
  <c r="AH44" i="7"/>
  <c r="AH45" i="7" s="1"/>
  <c r="AH56" i="6" s="1"/>
  <c r="AI66" i="5" l="1"/>
  <c r="AI69" i="5" s="1"/>
  <c r="AH58" i="6"/>
  <c r="AH57" i="6"/>
  <c r="AH36" i="7"/>
  <c r="AH38" i="7" s="1"/>
  <c r="AI107" i="5"/>
  <c r="AI138" i="5"/>
  <c r="R77" i="29" l="1"/>
  <c r="R76" i="29"/>
  <c r="AI125" i="5"/>
  <c r="AH54" i="6"/>
  <c r="AH34" i="6" s="1"/>
  <c r="AH35" i="6" s="1"/>
  <c r="AI36" i="6" s="1"/>
  <c r="AI37" i="6" s="1"/>
  <c r="AI110" i="5"/>
  <c r="AI144" i="5"/>
  <c r="AI49" i="54"/>
  <c r="AI133" i="5"/>
  <c r="AI132" i="5"/>
  <c r="AI128" i="5" s="1"/>
  <c r="AI71" i="5"/>
  <c r="AI72" i="5" s="1"/>
  <c r="AI80" i="5" s="1"/>
  <c r="AI150" i="5" l="1"/>
  <c r="D150" i="5" s="1"/>
  <c r="E160" i="32" s="1"/>
  <c r="D128" i="5"/>
  <c r="R86" i="29"/>
  <c r="AH129" i="5"/>
  <c r="AH151" i="5" s="1"/>
  <c r="AH41" i="6"/>
  <c r="AH43" i="6" s="1"/>
  <c r="AH37" i="54" s="1"/>
  <c r="AI38" i="6"/>
  <c r="AI39" i="6" s="1"/>
  <c r="AI82" i="5"/>
  <c r="AI81" i="5"/>
  <c r="AI48" i="6"/>
  <c r="AI143" i="5"/>
  <c r="AI12" i="7" l="1"/>
  <c r="AI84" i="5"/>
  <c r="AI22" i="7"/>
  <c r="AJ142" i="5"/>
  <c r="AJ140" i="5" l="1"/>
  <c r="AI86" i="5"/>
  <c r="AI87" i="5" s="1"/>
  <c r="AI94" i="5" s="1"/>
  <c r="AI95" i="5" l="1"/>
  <c r="AI96" i="5"/>
  <c r="R81" i="29" l="1"/>
  <c r="AI98" i="5"/>
  <c r="AJ19" i="6"/>
  <c r="AI13" i="7"/>
  <c r="AJ91" i="5"/>
  <c r="AJ93" i="5" l="1"/>
  <c r="AI99" i="5"/>
  <c r="AI102" i="5" s="1"/>
  <c r="AI100" i="5" l="1"/>
  <c r="AI14" i="7" s="1"/>
  <c r="AI115" i="47"/>
  <c r="AI117" i="47" l="1"/>
  <c r="AI116" i="47"/>
  <c r="AI160" i="47" l="1"/>
  <c r="AI149" i="47"/>
  <c r="AI138" i="47"/>
  <c r="AI159" i="47"/>
  <c r="AI148" i="47"/>
  <c r="AI137" i="47"/>
  <c r="AI53" i="42" l="1"/>
  <c r="AI161" i="47"/>
  <c r="AJ155" i="47" s="1"/>
  <c r="AI162" i="47"/>
  <c r="AI71" i="42"/>
  <c r="AI124" i="47"/>
  <c r="AI139" i="47"/>
  <c r="AI140" i="47"/>
  <c r="AI35" i="42"/>
  <c r="AI151" i="47"/>
  <c r="AI125" i="47"/>
  <c r="AI73" i="42"/>
  <c r="AI72" i="42"/>
  <c r="AI150" i="47"/>
  <c r="AJ144" i="47" s="1"/>
  <c r="AI37" i="42"/>
  <c r="AI36" i="42"/>
  <c r="AI55" i="42"/>
  <c r="AI54" i="42"/>
  <c r="AH43" i="42" l="1"/>
  <c r="R100" i="29"/>
  <c r="R99" i="29" s="1"/>
  <c r="AI19" i="42"/>
  <c r="AH62" i="42"/>
  <c r="AH81" i="42"/>
  <c r="AI18" i="42"/>
  <c r="R98" i="29"/>
  <c r="AI128" i="47"/>
  <c r="AI104" i="5" s="1"/>
  <c r="AI127" i="47"/>
  <c r="AH63" i="42"/>
  <c r="AH44" i="42"/>
  <c r="AH45" i="42"/>
  <c r="AJ157" i="47"/>
  <c r="AH80" i="42"/>
  <c r="AI126" i="47"/>
  <c r="AJ133" i="47"/>
  <c r="AH79" i="42"/>
  <c r="AJ146" i="47"/>
  <c r="AH61" i="42"/>
  <c r="R82" i="29" l="1"/>
  <c r="AI108" i="5"/>
  <c r="AI106" i="5"/>
  <c r="R97" i="29"/>
  <c r="AJ132" i="47"/>
  <c r="AJ154" i="47"/>
  <c r="AJ143" i="47"/>
  <c r="AI24" i="7"/>
  <c r="AI17" i="42"/>
  <c r="AH25" i="42"/>
  <c r="AJ158" i="47"/>
  <c r="AJ147" i="47"/>
  <c r="AH26" i="42"/>
  <c r="AJ120" i="47"/>
  <c r="AJ135" i="47"/>
  <c r="AH24" i="42" l="1"/>
  <c r="AJ136" i="47"/>
  <c r="AJ123" i="47" s="1"/>
  <c r="AJ103" i="5" s="1"/>
  <c r="AJ122" i="47"/>
  <c r="AI111" i="5"/>
  <c r="AI113" i="5"/>
  <c r="AI115" i="5" l="1"/>
  <c r="AI50" i="6" s="1"/>
  <c r="AJ27" i="6"/>
  <c r="AJ59" i="6" s="1"/>
  <c r="AJ12" i="6"/>
  <c r="AJ14" i="6" s="1"/>
  <c r="AJ16" i="6" s="1"/>
  <c r="AJ126" i="5" s="1"/>
  <c r="AI118" i="5" l="1"/>
  <c r="AI119" i="5" s="1"/>
  <c r="AI120" i="5" s="1"/>
  <c r="AI116" i="5"/>
  <c r="AI15" i="42" l="1"/>
  <c r="AI20" i="42" s="1"/>
  <c r="AH27" i="42" s="1"/>
  <c r="AH28" i="42" s="1"/>
  <c r="AH29" i="42" s="1"/>
  <c r="AI56" i="42"/>
  <c r="AI14" i="42"/>
  <c r="R83" i="29"/>
  <c r="AI146" i="5"/>
  <c r="AI122" i="5"/>
  <c r="AI21" i="42" l="1"/>
  <c r="R84" i="29"/>
  <c r="AI135" i="5"/>
  <c r="AI49" i="6"/>
  <c r="AI52" i="6" s="1"/>
  <c r="AI145" i="5"/>
  <c r="AI148" i="5"/>
  <c r="AI57" i="42"/>
  <c r="AI38" i="42"/>
  <c r="AI75" i="42"/>
  <c r="AI74" i="42"/>
  <c r="AI39" i="42"/>
  <c r="AH64" i="42"/>
  <c r="AH66" i="42" s="1"/>
  <c r="AI58" i="42"/>
  <c r="AH83" i="42" l="1"/>
  <c r="AH82" i="42"/>
  <c r="AH84" i="42" s="1"/>
  <c r="AI76" i="42"/>
  <c r="AH46" i="42"/>
  <c r="AH48" i="42" s="1"/>
  <c r="AI40" i="42"/>
  <c r="AI23" i="7"/>
  <c r="AI20" i="7" s="1"/>
  <c r="AH47" i="42"/>
  <c r="AH49" i="42" s="1"/>
  <c r="AH65" i="42"/>
  <c r="AH67" i="42" s="1"/>
  <c r="AI15" i="7"/>
  <c r="AI17" i="7" s="1"/>
  <c r="AJ28" i="6"/>
  <c r="AJ20" i="6"/>
  <c r="AI136" i="5"/>
  <c r="AI29" i="7"/>
  <c r="AH85" i="42" l="1"/>
  <c r="AI31" i="7"/>
  <c r="AI36" i="7" s="1"/>
  <c r="AI38" i="7" s="1"/>
  <c r="AI39" i="7"/>
  <c r="AI41" i="7"/>
  <c r="AI44" i="7"/>
  <c r="AI45" i="7" s="1"/>
  <c r="AI56" i="6" s="1"/>
  <c r="AJ21" i="6"/>
  <c r="AJ30" i="6" s="1"/>
  <c r="AJ32" i="6" s="1"/>
  <c r="AJ46" i="6" s="1"/>
  <c r="AI33" i="7" l="1"/>
  <c r="AJ107" i="5"/>
  <c r="AJ138" i="5"/>
  <c r="AI58" i="6"/>
  <c r="AI57" i="6"/>
  <c r="AJ66" i="5"/>
  <c r="AI54" i="6" l="1"/>
  <c r="AI34" i="6" s="1"/>
  <c r="AI35" i="6" s="1"/>
  <c r="AI41" i="6" s="1"/>
  <c r="AJ125" i="5"/>
  <c r="AJ69" i="5"/>
  <c r="AJ144" i="5"/>
  <c r="AJ110" i="5"/>
  <c r="AJ36" i="6" l="1"/>
  <c r="AJ37" i="6" s="1"/>
  <c r="AJ38" i="6" s="1"/>
  <c r="AJ39" i="6" s="1"/>
  <c r="AI43" i="6"/>
  <c r="AI37" i="54" s="1"/>
  <c r="AJ49" i="54"/>
  <c r="AJ132" i="5"/>
  <c r="AI129" i="5" s="1"/>
  <c r="AI151" i="5" s="1"/>
  <c r="AJ133" i="5"/>
  <c r="AJ71" i="5"/>
  <c r="AJ72" i="5" s="1"/>
  <c r="AJ80" i="5" s="1"/>
  <c r="AJ48" i="6"/>
  <c r="AJ143" i="5"/>
  <c r="AJ82" i="5" l="1"/>
  <c r="AJ81" i="5"/>
  <c r="AJ22" i="7"/>
  <c r="AK142" i="5"/>
  <c r="AJ12" i="7" l="1"/>
  <c r="AK140" i="5"/>
  <c r="AJ84" i="5"/>
  <c r="AJ86" i="5" l="1"/>
  <c r="AJ87" i="5" s="1"/>
  <c r="AJ94" i="5" s="1"/>
  <c r="AJ95" i="5" l="1"/>
  <c r="AJ96" i="5"/>
  <c r="AJ98" i="5" s="1"/>
  <c r="AJ99" i="5" l="1"/>
  <c r="AJ102" i="5" s="1"/>
  <c r="AK19" i="6"/>
  <c r="AJ13" i="7"/>
  <c r="AK91" i="5"/>
  <c r="AK93" i="5" l="1"/>
  <c r="AJ115" i="47"/>
  <c r="AJ100" i="5"/>
  <c r="AJ14" i="7" s="1"/>
  <c r="AJ116" i="47" l="1"/>
  <c r="AJ117" i="47"/>
  <c r="AJ148" i="47" l="1"/>
  <c r="AJ137" i="47"/>
  <c r="AJ159" i="47"/>
  <c r="AJ149" i="47"/>
  <c r="AJ160" i="47"/>
  <c r="AJ138" i="47"/>
  <c r="AJ53" i="42" l="1"/>
  <c r="AJ161" i="47"/>
  <c r="AK155" i="47" s="1"/>
  <c r="AJ162" i="47"/>
  <c r="AJ125" i="47"/>
  <c r="AJ73" i="42"/>
  <c r="AJ72" i="42"/>
  <c r="AJ55" i="42"/>
  <c r="AJ54" i="42"/>
  <c r="AJ150" i="47"/>
  <c r="AK144" i="47" s="1"/>
  <c r="AJ36" i="42"/>
  <c r="AJ37" i="42"/>
  <c r="AJ124" i="47"/>
  <c r="AJ71" i="42"/>
  <c r="AJ139" i="47"/>
  <c r="AJ140" i="47"/>
  <c r="AJ35" i="42"/>
  <c r="AJ151" i="47"/>
  <c r="AI45" i="42" l="1"/>
  <c r="AJ18" i="42"/>
  <c r="AJ128" i="47"/>
  <c r="AJ104" i="5" s="1"/>
  <c r="AJ127" i="47"/>
  <c r="AK146" i="47"/>
  <c r="AI62" i="42"/>
  <c r="AI63" i="42"/>
  <c r="AI81" i="42"/>
  <c r="AJ19" i="42"/>
  <c r="AJ126" i="47"/>
  <c r="AK133" i="47"/>
  <c r="AK157" i="47"/>
  <c r="AI44" i="42"/>
  <c r="AI80" i="42"/>
  <c r="AI43" i="42"/>
  <c r="AI79" i="42"/>
  <c r="AI61" i="42"/>
  <c r="AJ106" i="5" l="1"/>
  <c r="AJ108" i="5"/>
  <c r="AJ17" i="42"/>
  <c r="AI25" i="42"/>
  <c r="AK158" i="47"/>
  <c r="AK120" i="47"/>
  <c r="AK135" i="47"/>
  <c r="AK147" i="47"/>
  <c r="AK143" i="47"/>
  <c r="AK132" i="47"/>
  <c r="AK154" i="47"/>
  <c r="AJ24" i="7"/>
  <c r="AI26" i="42"/>
  <c r="AI24" i="42" l="1"/>
  <c r="AJ111" i="5"/>
  <c r="AJ113" i="5"/>
  <c r="AK136" i="47"/>
  <c r="AK123" i="47" s="1"/>
  <c r="AK103" i="5" s="1"/>
  <c r="AK122" i="47"/>
  <c r="AJ115" i="5" l="1"/>
  <c r="AJ118" i="5" s="1"/>
  <c r="AJ119" i="5" s="1"/>
  <c r="AK12" i="6"/>
  <c r="AK14" i="6" s="1"/>
  <c r="AK16" i="6" s="1"/>
  <c r="AK126" i="5" s="1"/>
  <c r="AK27" i="6"/>
  <c r="AK59" i="6" s="1"/>
  <c r="AJ116" i="5" l="1"/>
  <c r="AJ50" i="6"/>
  <c r="AJ15" i="42"/>
  <c r="AJ20" i="42" s="1"/>
  <c r="AJ120" i="5"/>
  <c r="AJ14" i="42" l="1"/>
  <c r="AJ74" i="42" s="1"/>
  <c r="AJ56" i="42"/>
  <c r="AJ146" i="5"/>
  <c r="AJ122" i="5"/>
  <c r="AI27" i="42"/>
  <c r="AI28" i="42" s="1"/>
  <c r="AI29" i="42" s="1"/>
  <c r="AJ21" i="42"/>
  <c r="AJ135" i="5" l="1"/>
  <c r="AJ49" i="6"/>
  <c r="AJ52" i="6" s="1"/>
  <c r="AJ145" i="5"/>
  <c r="AJ148" i="5"/>
  <c r="AI64" i="42"/>
  <c r="AI66" i="42" s="1"/>
  <c r="AJ58" i="42"/>
  <c r="AJ39" i="42"/>
  <c r="AJ57" i="42"/>
  <c r="AJ38" i="42"/>
  <c r="AJ75" i="42"/>
  <c r="AI65" i="42" l="1"/>
  <c r="AI67" i="42" s="1"/>
  <c r="AI46" i="42"/>
  <c r="AI48" i="42" s="1"/>
  <c r="AJ40" i="42"/>
  <c r="AJ23" i="7"/>
  <c r="AJ20" i="7" s="1"/>
  <c r="AK20" i="6"/>
  <c r="AJ136" i="5"/>
  <c r="AK28" i="6"/>
  <c r="AJ29" i="7"/>
  <c r="AJ15" i="7"/>
  <c r="AJ17" i="7" s="1"/>
  <c r="AI82" i="42"/>
  <c r="AI84" i="42" s="1"/>
  <c r="AJ76" i="42"/>
  <c r="AI47" i="42"/>
  <c r="AI49" i="42" s="1"/>
  <c r="AI83" i="42"/>
  <c r="AI85" i="42" l="1"/>
  <c r="AK21" i="6"/>
  <c r="AK66" i="5" s="1"/>
  <c r="AJ39" i="7"/>
  <c r="AJ41" i="7"/>
  <c r="AJ31" i="7"/>
  <c r="AJ36" i="7" s="1"/>
  <c r="AJ38" i="7" s="1"/>
  <c r="AJ44" i="7"/>
  <c r="AJ45" i="7" s="1"/>
  <c r="AJ56" i="6" s="1"/>
  <c r="AJ33" i="7" l="1"/>
  <c r="AK125" i="5"/>
  <c r="AK69" i="5"/>
  <c r="S77" i="29"/>
  <c r="S76" i="29"/>
  <c r="AJ58" i="6"/>
  <c r="AJ57" i="6"/>
  <c r="AK30" i="6"/>
  <c r="AK32" i="6" s="1"/>
  <c r="AK46" i="6" s="1"/>
  <c r="AJ54" i="6" l="1"/>
  <c r="AJ34" i="6" s="1"/>
  <c r="AJ35" i="6" s="1"/>
  <c r="AJ41" i="6" s="1"/>
  <c r="AK138" i="5"/>
  <c r="AK107" i="5"/>
  <c r="AK133" i="5"/>
  <c r="AK132" i="5"/>
  <c r="AK49" i="54"/>
  <c r="AK71" i="5"/>
  <c r="AK72" i="5" s="1"/>
  <c r="AK80" i="5" s="1"/>
  <c r="S86" i="29" l="1"/>
  <c r="AJ129" i="5"/>
  <c r="AJ151" i="5" s="1"/>
  <c r="AK36" i="6"/>
  <c r="AK37" i="6" s="1"/>
  <c r="AK38" i="6" s="1"/>
  <c r="AK39" i="6" s="1"/>
  <c r="AJ43" i="6"/>
  <c r="AJ37" i="54" s="1"/>
  <c r="AK81" i="5"/>
  <c r="AK82" i="5"/>
  <c r="AK110" i="5"/>
  <c r="AK144" i="5"/>
  <c r="AK12" i="7" l="1"/>
  <c r="AK48" i="6"/>
  <c r="AK143" i="5"/>
  <c r="AK84" i="5"/>
  <c r="AK86" i="5" l="1"/>
  <c r="AK87" i="5" s="1"/>
  <c r="AK94" i="5" s="1"/>
  <c r="AK22" i="7"/>
  <c r="AL142" i="5"/>
  <c r="AL140" i="5" l="1"/>
  <c r="AK95" i="5"/>
  <c r="AK96" i="5"/>
  <c r="S81" i="29" l="1"/>
  <c r="AK98" i="5"/>
  <c r="AL19" i="6"/>
  <c r="AK13" i="7"/>
  <c r="AL91" i="5"/>
  <c r="AL93" i="5" l="1"/>
  <c r="AK99" i="5"/>
  <c r="AK102" i="5" s="1"/>
  <c r="AK115" i="47" l="1"/>
  <c r="AK100" i="5"/>
  <c r="AK14" i="7" s="1"/>
  <c r="AK117" i="47" l="1"/>
  <c r="AK116" i="47"/>
  <c r="AK160" i="47" l="1"/>
  <c r="AK149" i="47"/>
  <c r="AK138" i="47"/>
  <c r="AK159" i="47"/>
  <c r="AK148" i="47"/>
  <c r="AK137" i="47"/>
  <c r="AK53" i="42" l="1"/>
  <c r="AK161" i="47"/>
  <c r="AL155" i="47" s="1"/>
  <c r="AK162" i="47"/>
  <c r="AK124" i="47"/>
  <c r="AK71" i="42"/>
  <c r="AK139" i="47"/>
  <c r="AK140" i="47"/>
  <c r="AK35" i="42"/>
  <c r="AK151" i="47"/>
  <c r="AK125" i="47"/>
  <c r="AK73" i="42"/>
  <c r="AK72" i="42"/>
  <c r="AK150" i="47"/>
  <c r="AL144" i="47" s="1"/>
  <c r="AK37" i="42"/>
  <c r="AK36" i="42"/>
  <c r="AK55" i="42"/>
  <c r="AK54" i="42"/>
  <c r="AJ80" i="42" l="1"/>
  <c r="AJ43" i="42"/>
  <c r="AJ44" i="42"/>
  <c r="AJ81" i="42"/>
  <c r="AJ79" i="42"/>
  <c r="AJ45" i="42"/>
  <c r="AL157" i="47"/>
  <c r="S100" i="29"/>
  <c r="S99" i="29" s="1"/>
  <c r="AK19" i="42"/>
  <c r="AK126" i="47"/>
  <c r="AL133" i="47"/>
  <c r="AJ62" i="42"/>
  <c r="AJ63" i="42"/>
  <c r="AK18" i="42"/>
  <c r="S98" i="29"/>
  <c r="AK128" i="47"/>
  <c r="AK104" i="5" s="1"/>
  <c r="AK127" i="47"/>
  <c r="AL146" i="47"/>
  <c r="AJ61" i="42"/>
  <c r="AL120" i="47" l="1"/>
  <c r="AL135" i="47"/>
  <c r="AJ26" i="42"/>
  <c r="S82" i="29"/>
  <c r="AK106" i="5"/>
  <c r="AK108" i="5"/>
  <c r="AL158" i="47"/>
  <c r="AL147" i="47"/>
  <c r="S97" i="29"/>
  <c r="AL132" i="47"/>
  <c r="AL154" i="47"/>
  <c r="AL143" i="47"/>
  <c r="AK24" i="7"/>
  <c r="AK17" i="42"/>
  <c r="AJ25" i="42"/>
  <c r="AJ24" i="42" l="1"/>
  <c r="AK111" i="5"/>
  <c r="AK113" i="5"/>
  <c r="AL136" i="47"/>
  <c r="AL123" i="47" s="1"/>
  <c r="AL103" i="5" s="1"/>
  <c r="AL122" i="47"/>
  <c r="AK115" i="5" l="1"/>
  <c r="AK50" i="6" s="1"/>
  <c r="AL12" i="6"/>
  <c r="AL14" i="6" s="1"/>
  <c r="AL16" i="6" s="1"/>
  <c r="AL126" i="5" s="1"/>
  <c r="AL27" i="6"/>
  <c r="AL59" i="6" s="1"/>
  <c r="AK116" i="5" l="1"/>
  <c r="AK118" i="5"/>
  <c r="AK119" i="5" s="1"/>
  <c r="AK15" i="42" s="1"/>
  <c r="AK20" i="42" s="1"/>
  <c r="AK120" i="5" l="1"/>
  <c r="AK14" i="42" s="1"/>
  <c r="AJ27" i="42"/>
  <c r="AJ28" i="42" s="1"/>
  <c r="AJ29" i="42" s="1"/>
  <c r="AK21" i="42"/>
  <c r="S83" i="29" l="1"/>
  <c r="AK122" i="5"/>
  <c r="AK135" i="5" s="1"/>
  <c r="AK146" i="5"/>
  <c r="AK148" i="5" s="1"/>
  <c r="AK56" i="42"/>
  <c r="AJ64" i="42" s="1"/>
  <c r="AJ66" i="42" s="1"/>
  <c r="AK57" i="42"/>
  <c r="AK74" i="42"/>
  <c r="AJ82" i="42" s="1"/>
  <c r="AK38" i="42"/>
  <c r="AK39" i="42"/>
  <c r="AK75" i="42"/>
  <c r="AK145" i="5" l="1"/>
  <c r="AK23" i="7" s="1"/>
  <c r="AK20" i="7" s="1"/>
  <c r="AK49" i="6"/>
  <c r="AK52" i="6" s="1"/>
  <c r="S84" i="29"/>
  <c r="AK58" i="42"/>
  <c r="AJ47" i="42"/>
  <c r="AJ49" i="42" s="1"/>
  <c r="AK76" i="42"/>
  <c r="AJ65" i="42"/>
  <c r="AJ67" i="42" s="1"/>
  <c r="AJ46" i="42"/>
  <c r="AJ48" i="42" s="1"/>
  <c r="AK40" i="42"/>
  <c r="AK29" i="7"/>
  <c r="AK136" i="5"/>
  <c r="AL20" i="6"/>
  <c r="AK15" i="7"/>
  <c r="AK17" i="7" s="1"/>
  <c r="AL28" i="6"/>
  <c r="AJ83" i="42"/>
  <c r="AJ84" i="42" l="1"/>
  <c r="AJ85" i="42"/>
  <c r="AK31" i="7"/>
  <c r="AK33" i="7" s="1"/>
  <c r="AK39" i="7"/>
  <c r="AK41" i="7"/>
  <c r="AK44" i="7"/>
  <c r="AK45" i="7" s="1"/>
  <c r="AK56" i="6" s="1"/>
  <c r="AL21" i="6"/>
  <c r="AL30" i="6" s="1"/>
  <c r="AL32" i="6" s="1"/>
  <c r="AL46" i="6" s="1"/>
  <c r="AK36" i="7" l="1"/>
  <c r="AK38" i="7" s="1"/>
  <c r="AL66" i="5"/>
  <c r="AL125" i="5" s="1"/>
  <c r="AL138" i="5"/>
  <c r="AL107" i="5"/>
  <c r="AK58" i="6"/>
  <c r="AK57" i="6"/>
  <c r="AL69" i="5" l="1"/>
  <c r="AL132" i="5" s="1"/>
  <c r="AK129" i="5" s="1"/>
  <c r="AK151" i="5" s="1"/>
  <c r="AK54" i="6"/>
  <c r="AK34" i="6" s="1"/>
  <c r="AK35" i="6" s="1"/>
  <c r="AK41" i="6" s="1"/>
  <c r="AL144" i="5"/>
  <c r="AL110" i="5"/>
  <c r="AL71" i="5" l="1"/>
  <c r="AL72" i="5" s="1"/>
  <c r="AL80" i="5" s="1"/>
  <c r="AL81" i="5" s="1"/>
  <c r="AL36" i="6"/>
  <c r="AL37" i="6" s="1"/>
  <c r="AL38" i="6" s="1"/>
  <c r="AL39" i="6" s="1"/>
  <c r="AL49" i="54"/>
  <c r="AL133" i="5"/>
  <c r="AK43" i="6"/>
  <c r="AK37" i="54" s="1"/>
  <c r="AL48" i="6"/>
  <c r="AL143" i="5"/>
  <c r="AL12" i="7" l="1"/>
  <c r="AL82" i="5"/>
  <c r="AL84" i="5" s="1"/>
  <c r="AL22" i="7"/>
  <c r="AM142" i="5"/>
  <c r="AL86" i="5" l="1"/>
  <c r="AL87" i="5" s="1"/>
  <c r="AL94" i="5" s="1"/>
  <c r="AM140" i="5"/>
  <c r="AL95" i="5" l="1"/>
  <c r="AL96" i="5"/>
  <c r="AL98" i="5" s="1"/>
  <c r="AL99" i="5" l="1"/>
  <c r="AL102" i="5" s="1"/>
  <c r="AM19" i="6"/>
  <c r="AL13" i="7"/>
  <c r="AM91" i="5"/>
  <c r="AM93" i="5" l="1"/>
  <c r="AL115" i="47"/>
  <c r="AL100" i="5"/>
  <c r="AL14" i="7" s="1"/>
  <c r="AL116" i="47" l="1"/>
  <c r="AL117" i="47"/>
  <c r="AL137" i="47" l="1"/>
  <c r="AL159" i="47"/>
  <c r="AL148" i="47"/>
  <c r="AL149" i="47"/>
  <c r="AL160" i="47"/>
  <c r="AL138" i="47"/>
  <c r="AL53" i="42" l="1"/>
  <c r="AL161" i="47"/>
  <c r="AM155" i="47" s="1"/>
  <c r="AL162" i="47"/>
  <c r="AL125" i="47"/>
  <c r="AL73" i="42"/>
  <c r="AL72" i="42"/>
  <c r="AL55" i="42"/>
  <c r="AL54" i="42"/>
  <c r="AL150" i="47"/>
  <c r="AM144" i="47" s="1"/>
  <c r="AL36" i="42"/>
  <c r="AL37" i="42"/>
  <c r="AL35" i="42"/>
  <c r="AL151" i="47"/>
  <c r="AL124" i="47"/>
  <c r="AL71" i="42"/>
  <c r="AL139" i="47"/>
  <c r="AL140" i="47"/>
  <c r="AK44" i="42" l="1"/>
  <c r="AK43" i="42"/>
  <c r="AK45" i="42"/>
  <c r="AK79" i="42"/>
  <c r="AK63" i="42"/>
  <c r="AL126" i="47"/>
  <c r="AM133" i="47"/>
  <c r="AL18" i="42"/>
  <c r="AL128" i="47"/>
  <c r="AL104" i="5" s="1"/>
  <c r="AL127" i="47"/>
  <c r="AM157" i="47"/>
  <c r="AM146" i="47"/>
  <c r="AK62" i="42"/>
  <c r="AK80" i="42"/>
  <c r="AK81" i="42"/>
  <c r="AL19" i="42"/>
  <c r="AK61" i="42"/>
  <c r="AM147" i="47" l="1"/>
  <c r="AK26" i="42"/>
  <c r="AL17" i="42"/>
  <c r="AK25" i="42"/>
  <c r="AM120" i="47"/>
  <c r="AM135" i="47"/>
  <c r="AM158" i="47"/>
  <c r="AL106" i="5"/>
  <c r="AL108" i="5"/>
  <c r="AM154" i="47"/>
  <c r="AM143" i="47"/>
  <c r="AM132" i="47"/>
  <c r="AL24" i="7"/>
  <c r="AM136" i="47" l="1"/>
  <c r="AM123" i="47" s="1"/>
  <c r="AM103" i="5" s="1"/>
  <c r="AM122" i="47"/>
  <c r="AL111" i="5"/>
  <c r="AL113" i="5"/>
  <c r="AK24" i="42"/>
  <c r="AL115" i="5" l="1"/>
  <c r="AL118" i="5" s="1"/>
  <c r="AL119" i="5" s="1"/>
  <c r="AM12" i="6"/>
  <c r="AM14" i="6" s="1"/>
  <c r="AM16" i="6" s="1"/>
  <c r="AM126" i="5" s="1"/>
  <c r="AM27" i="6"/>
  <c r="AM59" i="6" s="1"/>
  <c r="AL50" i="6" l="1"/>
  <c r="AL116" i="5"/>
  <c r="AL15" i="42"/>
  <c r="AL20" i="42" s="1"/>
  <c r="AL120" i="5"/>
  <c r="AL14" i="42" l="1"/>
  <c r="AL56" i="42"/>
  <c r="AL146" i="5"/>
  <c r="AL122" i="5"/>
  <c r="AK27" i="42"/>
  <c r="AK28" i="42" s="1"/>
  <c r="AK29" i="42" s="1"/>
  <c r="AL21" i="42"/>
  <c r="AK64" i="42" l="1"/>
  <c r="AK66" i="42" s="1"/>
  <c r="AL58" i="42"/>
  <c r="AL135" i="5"/>
  <c r="AL49" i="6"/>
  <c r="AL52" i="6" s="1"/>
  <c r="AL145" i="5"/>
  <c r="AL148" i="5"/>
  <c r="AL74" i="42"/>
  <c r="AL38" i="42"/>
  <c r="AL39" i="42"/>
  <c r="AL57" i="42"/>
  <c r="AL75" i="42"/>
  <c r="AK47" i="42" l="1"/>
  <c r="AK49" i="42" s="1"/>
  <c r="AK82" i="42"/>
  <c r="AK84" i="42" s="1"/>
  <c r="AL76" i="42"/>
  <c r="AL23" i="7"/>
  <c r="AL20" i="7" s="1"/>
  <c r="AM28" i="6"/>
  <c r="AL136" i="5"/>
  <c r="AL29" i="7"/>
  <c r="AM20" i="6"/>
  <c r="AL15" i="7"/>
  <c r="AL17" i="7" s="1"/>
  <c r="AK65" i="42"/>
  <c r="AK67" i="42" s="1"/>
  <c r="AK46" i="42"/>
  <c r="AK48" i="42" s="1"/>
  <c r="AL40" i="42"/>
  <c r="AK83" i="42"/>
  <c r="AK85" i="42" l="1"/>
  <c r="AL31" i="7"/>
  <c r="AL36" i="7" s="1"/>
  <c r="AL38" i="7" s="1"/>
  <c r="AL41" i="7"/>
  <c r="AL39" i="7"/>
  <c r="AL44" i="7"/>
  <c r="AL45" i="7" s="1"/>
  <c r="AL56" i="6" s="1"/>
  <c r="AM21" i="6"/>
  <c r="AM30" i="6" s="1"/>
  <c r="AM32" i="6" s="1"/>
  <c r="AM46" i="6" s="1"/>
  <c r="AL33" i="7" l="1"/>
  <c r="AM107" i="5"/>
  <c r="AM138" i="5"/>
  <c r="AM66" i="5"/>
  <c r="AL58" i="6"/>
  <c r="AL57" i="6"/>
  <c r="AL54" i="6" l="1"/>
  <c r="AL34" i="6" s="1"/>
  <c r="AL35" i="6" s="1"/>
  <c r="AL41" i="6" s="1"/>
  <c r="AM125" i="5"/>
  <c r="AM69" i="5"/>
  <c r="T77" i="29"/>
  <c r="T76" i="29"/>
  <c r="AM144" i="5"/>
  <c r="AM110" i="5"/>
  <c r="AM36" i="6" l="1"/>
  <c r="AM37" i="6" s="1"/>
  <c r="AM38" i="6" s="1"/>
  <c r="AM39" i="6" s="1"/>
  <c r="AL43" i="6"/>
  <c r="AL37" i="54" s="1"/>
  <c r="AM133" i="5"/>
  <c r="AM132" i="5"/>
  <c r="AM49" i="54"/>
  <c r="AM71" i="5"/>
  <c r="AM72" i="5" s="1"/>
  <c r="AM80" i="5" s="1"/>
  <c r="AM48" i="6"/>
  <c r="AM143" i="5"/>
  <c r="T86" i="29" l="1"/>
  <c r="AL129" i="5"/>
  <c r="AL151" i="5" s="1"/>
  <c r="AM22" i="7"/>
  <c r="AN142" i="5"/>
  <c r="AM82" i="5"/>
  <c r="AM81" i="5"/>
  <c r="AM12" i="7" l="1"/>
  <c r="AM84" i="5"/>
  <c r="AN140" i="5"/>
  <c r="AM86" i="5" l="1"/>
  <c r="AM87" i="5" s="1"/>
  <c r="AM94" i="5" s="1"/>
  <c r="AM95" i="5" l="1"/>
  <c r="AM96" i="5"/>
  <c r="T81" i="29" l="1"/>
  <c r="AM98" i="5"/>
  <c r="AN19" i="6"/>
  <c r="AM13" i="7"/>
  <c r="AN91" i="5"/>
  <c r="AN93" i="5" l="1"/>
  <c r="AM99" i="5"/>
  <c r="AM102" i="5" s="1"/>
  <c r="AM115" i="47" l="1"/>
  <c r="AM100" i="5"/>
  <c r="AM14" i="7" s="1"/>
  <c r="AM116" i="47" l="1"/>
  <c r="AM117" i="47"/>
  <c r="AM137" i="47" l="1"/>
  <c r="AM148" i="47"/>
  <c r="AM159" i="47"/>
  <c r="AM149" i="47"/>
  <c r="AM160" i="47"/>
  <c r="AM138" i="47"/>
  <c r="AM55" i="42" l="1"/>
  <c r="AM54" i="42"/>
  <c r="AM35" i="42"/>
  <c r="AM151" i="47"/>
  <c r="AM125" i="47"/>
  <c r="AM73" i="42"/>
  <c r="AM72" i="42"/>
  <c r="AM150" i="47"/>
  <c r="AN144" i="47" s="1"/>
  <c r="AM37" i="42"/>
  <c r="AM36" i="42"/>
  <c r="AM53" i="42"/>
  <c r="AM161" i="47"/>
  <c r="AN155" i="47" s="1"/>
  <c r="AM162" i="47"/>
  <c r="AM71" i="42"/>
  <c r="AM124" i="47"/>
  <c r="AM139" i="47"/>
  <c r="AM140" i="47"/>
  <c r="AN157" i="47" l="1"/>
  <c r="AL61" i="42"/>
  <c r="T100" i="29"/>
  <c r="T99" i="29" s="1"/>
  <c r="AM19" i="42"/>
  <c r="AN146" i="47"/>
  <c r="AL80" i="42"/>
  <c r="AM126" i="47"/>
  <c r="AN133" i="47"/>
  <c r="AM18" i="42"/>
  <c r="T98" i="29"/>
  <c r="AM128" i="47"/>
  <c r="AM104" i="5" s="1"/>
  <c r="AM127" i="47"/>
  <c r="AL62" i="42"/>
  <c r="AL44" i="42"/>
  <c r="AL45" i="42"/>
  <c r="AL81" i="42"/>
  <c r="AL43" i="42"/>
  <c r="AL79" i="42"/>
  <c r="AL63" i="42"/>
  <c r="AN147" i="47" l="1"/>
  <c r="AN132" i="47"/>
  <c r="T97" i="29"/>
  <c r="AN154" i="47"/>
  <c r="AM24" i="7"/>
  <c r="AN143" i="47"/>
  <c r="AL26" i="42"/>
  <c r="T82" i="29"/>
  <c r="AM106" i="5"/>
  <c r="AM108" i="5"/>
  <c r="AM17" i="42"/>
  <c r="AL25" i="42"/>
  <c r="AN120" i="47"/>
  <c r="AN135" i="47"/>
  <c r="AN158" i="47"/>
  <c r="AL24" i="42" l="1"/>
  <c r="AN136" i="47"/>
  <c r="AN123" i="47" s="1"/>
  <c r="AN103" i="5" s="1"/>
  <c r="AN122" i="47"/>
  <c r="AM111" i="5"/>
  <c r="AM113" i="5"/>
  <c r="AM115" i="5" l="1"/>
  <c r="AM116" i="5" s="1"/>
  <c r="AN12" i="6"/>
  <c r="AN14" i="6" s="1"/>
  <c r="AN16" i="6" s="1"/>
  <c r="AN126" i="5" s="1"/>
  <c r="AN27" i="6"/>
  <c r="AN59" i="6" s="1"/>
  <c r="AM118" i="5" l="1"/>
  <c r="AM119" i="5" s="1"/>
  <c r="AM120" i="5" s="1"/>
  <c r="AM50" i="6"/>
  <c r="AM15" i="42" l="1"/>
  <c r="AM20" i="42" s="1"/>
  <c r="AL27" i="42" s="1"/>
  <c r="AL28" i="42" s="1"/>
  <c r="AL29" i="42" s="1"/>
  <c r="AM14" i="42"/>
  <c r="AM56" i="42"/>
  <c r="T83" i="29"/>
  <c r="AM146" i="5"/>
  <c r="AM122" i="5"/>
  <c r="AM21" i="42" l="1"/>
  <c r="T84" i="29"/>
  <c r="AM135" i="5"/>
  <c r="AM49" i="6"/>
  <c r="AM52" i="6" s="1"/>
  <c r="AM145" i="5"/>
  <c r="AM148" i="5"/>
  <c r="AL64" i="42"/>
  <c r="AL66" i="42" s="1"/>
  <c r="AM58" i="42"/>
  <c r="AM74" i="42"/>
  <c r="AM57" i="42"/>
  <c r="AM38" i="42"/>
  <c r="AM39" i="42"/>
  <c r="AM75" i="42"/>
  <c r="AL47" i="42" l="1"/>
  <c r="AL49" i="42" s="1"/>
  <c r="AL82" i="42"/>
  <c r="AL84" i="42" s="1"/>
  <c r="AM76" i="42"/>
  <c r="AM23" i="7"/>
  <c r="AM20" i="7" s="1"/>
  <c r="AL83" i="42"/>
  <c r="AL46" i="42"/>
  <c r="AL48" i="42" s="1"/>
  <c r="AM40" i="42"/>
  <c r="AL65" i="42"/>
  <c r="AL67" i="42" s="1"/>
  <c r="AM15" i="7"/>
  <c r="AM17" i="7" s="1"/>
  <c r="AM136" i="5"/>
  <c r="AN20" i="6"/>
  <c r="AN28" i="6"/>
  <c r="AM29" i="7"/>
  <c r="AL85" i="42" l="1"/>
  <c r="AN21" i="6"/>
  <c r="AN30" i="6" s="1"/>
  <c r="AN32" i="6" s="1"/>
  <c r="AN46" i="6" s="1"/>
  <c r="AM31" i="7"/>
  <c r="AM36" i="7" s="1"/>
  <c r="AM38" i="7" s="1"/>
  <c r="AM41" i="7"/>
  <c r="AM39" i="7"/>
  <c r="AM44" i="7"/>
  <c r="AM45" i="7" s="1"/>
  <c r="AM56" i="6" s="1"/>
  <c r="AM33" i="7" l="1"/>
  <c r="AN66" i="5"/>
  <c r="AN69" i="5" s="1"/>
  <c r="AM58" i="6"/>
  <c r="AM57" i="6"/>
  <c r="AN107" i="5"/>
  <c r="AN138" i="5"/>
  <c r="AN125" i="5" l="1"/>
  <c r="AM54" i="6"/>
  <c r="AM34" i="6" s="1"/>
  <c r="AM35" i="6" s="1"/>
  <c r="AN36" i="6" s="1"/>
  <c r="AN37" i="6" s="1"/>
  <c r="AN110" i="5"/>
  <c r="AN144" i="5"/>
  <c r="AN49" i="54"/>
  <c r="AN133" i="5"/>
  <c r="AN132" i="5"/>
  <c r="AM129" i="5" s="1"/>
  <c r="AM151" i="5" s="1"/>
  <c r="D151" i="5" s="1"/>
  <c r="D129" i="5" s="1"/>
  <c r="AN71" i="5"/>
  <c r="AN72" i="5" s="1"/>
  <c r="AN80" i="5" s="1"/>
  <c r="AM41" i="6" l="1"/>
  <c r="AM43" i="6" s="1"/>
  <c r="AM37" i="54" s="1"/>
  <c r="AN48" i="6"/>
  <c r="AN143" i="5"/>
  <c r="AN82" i="5"/>
  <c r="AN81" i="5"/>
  <c r="AN12" i="7" s="1"/>
  <c r="AN38" i="6"/>
  <c r="AN39" i="6" s="1"/>
  <c r="AN84" i="5" l="1"/>
  <c r="AN22" i="7"/>
  <c r="AO142" i="5"/>
  <c r="AO140" i="5" l="1"/>
  <c r="AN86" i="5"/>
  <c r="AN87" i="5" s="1"/>
  <c r="AN94" i="5" s="1"/>
  <c r="AN95" i="5" l="1"/>
  <c r="AN96" i="5"/>
  <c r="AN98" i="5" s="1"/>
  <c r="AN99" i="5" l="1"/>
  <c r="AN102" i="5" s="1"/>
  <c r="AO19" i="6"/>
  <c r="AN13" i="7"/>
  <c r="AO91" i="5"/>
  <c r="AO93" i="5" l="1"/>
  <c r="AN115" i="47"/>
  <c r="AN100" i="5"/>
  <c r="AN14" i="7" s="1"/>
  <c r="AN116" i="47" l="1"/>
  <c r="AN117" i="47"/>
  <c r="AN137" i="47" l="1"/>
  <c r="AN148" i="47"/>
  <c r="AN159" i="47"/>
  <c r="AN149" i="47"/>
  <c r="AN160" i="47"/>
  <c r="AN138" i="47"/>
  <c r="AN35" i="42" l="1"/>
  <c r="AN151" i="47"/>
  <c r="AN125" i="47"/>
  <c r="AN73" i="42"/>
  <c r="AN72" i="42"/>
  <c r="AN54" i="42"/>
  <c r="AN55" i="42"/>
  <c r="AN150" i="47"/>
  <c r="AO144" i="47" s="1"/>
  <c r="AN37" i="42"/>
  <c r="AN36" i="42"/>
  <c r="AN53" i="42"/>
  <c r="AN161" i="47"/>
  <c r="AO155" i="47" s="1"/>
  <c r="AN162" i="47"/>
  <c r="AN71" i="42"/>
  <c r="AN124" i="47"/>
  <c r="AN139" i="47"/>
  <c r="AN140" i="47"/>
  <c r="AM63" i="42" l="1"/>
  <c r="AO157" i="47"/>
  <c r="AM44" i="42"/>
  <c r="AM45" i="42"/>
  <c r="AM80" i="42"/>
  <c r="AN19" i="42"/>
  <c r="AO146" i="47"/>
  <c r="AM81" i="42"/>
  <c r="AN18" i="42"/>
  <c r="AN128" i="47"/>
  <c r="AN104" i="5" s="1"/>
  <c r="AN127" i="47"/>
  <c r="AM79" i="42"/>
  <c r="AM61" i="42"/>
  <c r="AM62" i="42"/>
  <c r="AN126" i="47"/>
  <c r="AO133" i="47"/>
  <c r="AM43" i="42"/>
  <c r="AO135" i="47" l="1"/>
  <c r="AO120" i="47"/>
  <c r="AN106" i="5"/>
  <c r="AN108" i="5"/>
  <c r="AM26" i="42"/>
  <c r="AO158" i="47"/>
  <c r="AN17" i="42"/>
  <c r="AM25" i="42"/>
  <c r="AO154" i="47"/>
  <c r="AO143" i="47"/>
  <c r="AO132" i="47"/>
  <c r="AN24" i="7"/>
  <c r="AO147" i="47"/>
  <c r="AN111" i="5" l="1"/>
  <c r="AN113" i="5"/>
  <c r="AM24" i="42"/>
  <c r="AO136" i="47"/>
  <c r="AO123" i="47" s="1"/>
  <c r="AO103" i="5" s="1"/>
  <c r="AO122" i="47"/>
  <c r="AN115" i="5" l="1"/>
  <c r="AN50" i="6" s="1"/>
  <c r="AO12" i="6"/>
  <c r="AO14" i="6" s="1"/>
  <c r="AO16" i="6" s="1"/>
  <c r="AO126" i="5" s="1"/>
  <c r="AO27" i="6"/>
  <c r="AO59" i="6" s="1"/>
  <c r="AN116" i="5" l="1"/>
  <c r="AN118" i="5"/>
  <c r="AN119" i="5" s="1"/>
  <c r="AN15" i="42" l="1"/>
  <c r="AN20" i="42" s="1"/>
  <c r="AN21" i="42" s="1"/>
  <c r="AN120" i="5"/>
  <c r="AN56" i="42" s="1"/>
  <c r="AM27" i="42" l="1"/>
  <c r="AM28" i="42" s="1"/>
  <c r="AM29" i="42" s="1"/>
  <c r="AN122" i="5"/>
  <c r="AN135" i="5" s="1"/>
  <c r="AN146" i="5"/>
  <c r="AN49" i="6" s="1"/>
  <c r="AN52" i="6" s="1"/>
  <c r="AN14" i="42"/>
  <c r="AN38" i="42" s="1"/>
  <c r="AM64" i="42"/>
  <c r="AM66" i="42" s="1"/>
  <c r="AN58" i="42"/>
  <c r="AN74" i="42" l="1"/>
  <c r="AM82" i="42" s="1"/>
  <c r="AM84" i="42" s="1"/>
  <c r="AN39" i="42"/>
  <c r="AM47" i="42" s="1"/>
  <c r="AM49" i="42" s="1"/>
  <c r="AN148" i="5"/>
  <c r="AN57" i="42"/>
  <c r="AM65" i="42" s="1"/>
  <c r="AM67" i="42" s="1"/>
  <c r="AN75" i="42"/>
  <c r="AM83" i="42" s="1"/>
  <c r="AN145" i="5"/>
  <c r="AN23" i="7" s="1"/>
  <c r="AN20" i="7" s="1"/>
  <c r="AM46" i="42"/>
  <c r="AM48" i="42" s="1"/>
  <c r="AN40" i="42"/>
  <c r="AN15" i="7"/>
  <c r="AN17" i="7" s="1"/>
  <c r="AO28" i="6"/>
  <c r="AN136" i="5"/>
  <c r="AN29" i="7"/>
  <c r="AO20" i="6"/>
  <c r="AM85" i="42" l="1"/>
  <c r="AN76" i="42"/>
  <c r="AN31" i="7"/>
  <c r="AN33" i="7" s="1"/>
  <c r="AN41" i="7"/>
  <c r="AN39" i="7"/>
  <c r="AN44" i="7"/>
  <c r="AN45" i="7" s="1"/>
  <c r="AN56" i="6" s="1"/>
  <c r="AO21" i="6"/>
  <c r="AO66" i="5" s="1"/>
  <c r="AN36" i="7" l="1"/>
  <c r="AN38" i="7" s="1"/>
  <c r="AO30" i="6"/>
  <c r="AO32" i="6" s="1"/>
  <c r="AO46" i="6" s="1"/>
  <c r="AO107" i="5" s="1"/>
  <c r="AO125" i="5"/>
  <c r="AO69" i="5"/>
  <c r="U77" i="29"/>
  <c r="U76" i="29"/>
  <c r="AN58" i="6"/>
  <c r="AN57" i="6"/>
  <c r="AN54" i="6" l="1"/>
  <c r="AN34" i="6" s="1"/>
  <c r="AN35" i="6" s="1"/>
  <c r="AN41" i="6" s="1"/>
  <c r="AO138" i="5"/>
  <c r="AO110" i="5"/>
  <c r="AO144" i="5"/>
  <c r="AO133" i="5"/>
  <c r="AO49" i="54"/>
  <c r="AO132" i="5"/>
  <c r="U86" i="29" s="1"/>
  <c r="AO71" i="5"/>
  <c r="AO72" i="5" s="1"/>
  <c r="AO80" i="5" s="1"/>
  <c r="AO36" i="6" l="1"/>
  <c r="AO37" i="6" s="1"/>
  <c r="AO38" i="6" s="1"/>
  <c r="AO39" i="6" s="1"/>
  <c r="AO81" i="5"/>
  <c r="AO12" i="7" s="1"/>
  <c r="AO82" i="5"/>
  <c r="AN43" i="6"/>
  <c r="AN37" i="54" s="1"/>
  <c r="AO48" i="6"/>
  <c r="AO143" i="5"/>
  <c r="AO22" i="7" l="1"/>
  <c r="AP142" i="5"/>
  <c r="U79" i="29"/>
  <c r="AO84" i="5"/>
  <c r="AP140" i="5" l="1"/>
  <c r="AO86" i="5"/>
  <c r="AO87" i="5" s="1"/>
  <c r="AO94" i="5" s="1"/>
  <c r="AO95" i="5" l="1"/>
  <c r="AO96" i="5"/>
  <c r="U81" i="29" l="1"/>
  <c r="AO98" i="5"/>
  <c r="AO13" i="7"/>
  <c r="AP19" i="6"/>
  <c r="AP91" i="5"/>
  <c r="AP93" i="5" l="1"/>
  <c r="AO99" i="5"/>
  <c r="AO102" i="5" s="1"/>
  <c r="AO115" i="47" l="1"/>
  <c r="AO100" i="5"/>
  <c r="AO14" i="7" s="1"/>
  <c r="AO117" i="47" l="1"/>
  <c r="AO116" i="47"/>
  <c r="AO149" i="47" l="1"/>
  <c r="AO160" i="47"/>
  <c r="AO138" i="47"/>
  <c r="AO159" i="47"/>
  <c r="AO137" i="47"/>
  <c r="AO148" i="47"/>
  <c r="AO53" i="42" l="1"/>
  <c r="AO161" i="47"/>
  <c r="AP155" i="47" s="1"/>
  <c r="AO162" i="47"/>
  <c r="AO35" i="42"/>
  <c r="AO151" i="47"/>
  <c r="AO71" i="42"/>
  <c r="AO124" i="47"/>
  <c r="AO139" i="47"/>
  <c r="AO140" i="47"/>
  <c r="AO125" i="47"/>
  <c r="AO73" i="42"/>
  <c r="AO72" i="42"/>
  <c r="AO55" i="42"/>
  <c r="AO54" i="42"/>
  <c r="AO150" i="47"/>
  <c r="AP144" i="47" s="1"/>
  <c r="AO37" i="42"/>
  <c r="AO36" i="42"/>
  <c r="U100" i="29" l="1"/>
  <c r="U99" i="29" s="1"/>
  <c r="AO19" i="42"/>
  <c r="AN81" i="42"/>
  <c r="AP146" i="47"/>
  <c r="AO126" i="47"/>
  <c r="AP133" i="47"/>
  <c r="AN79" i="42"/>
  <c r="AN45" i="42"/>
  <c r="AP157" i="47"/>
  <c r="AN80" i="42"/>
  <c r="AO18" i="42"/>
  <c r="U98" i="29"/>
  <c r="AO128" i="47"/>
  <c r="AO104" i="5" s="1"/>
  <c r="AO127" i="47"/>
  <c r="AN44" i="42"/>
  <c r="AN43" i="42"/>
  <c r="AN62" i="42"/>
  <c r="AN63" i="42"/>
  <c r="AN61" i="42"/>
  <c r="AP147" i="47" l="1"/>
  <c r="U82" i="29"/>
  <c r="AO106" i="5"/>
  <c r="AO108" i="5"/>
  <c r="AP120" i="47"/>
  <c r="AP135" i="47"/>
  <c r="U97" i="29"/>
  <c r="AP132" i="47"/>
  <c r="AP143" i="47"/>
  <c r="AP154" i="47"/>
  <c r="AO24" i="7"/>
  <c r="AO17" i="42"/>
  <c r="AN25" i="42"/>
  <c r="AP158" i="47"/>
  <c r="AN26" i="42"/>
  <c r="AN24" i="42" l="1"/>
  <c r="AP122" i="47"/>
  <c r="AP136" i="47"/>
  <c r="AP123" i="47" s="1"/>
  <c r="AP103" i="5" s="1"/>
  <c r="AO111" i="5"/>
  <c r="AO113" i="5"/>
  <c r="AO115" i="5" l="1"/>
  <c r="AO50" i="6" s="1"/>
  <c r="AP27" i="6"/>
  <c r="AP59" i="6" s="1"/>
  <c r="AP12" i="6"/>
  <c r="AP14" i="6" s="1"/>
  <c r="AP16" i="6" s="1"/>
  <c r="AP126" i="5" s="1"/>
  <c r="AO116" i="5" l="1"/>
  <c r="AO118" i="5"/>
  <c r="AO119" i="5" s="1"/>
  <c r="AO120" i="5" s="1"/>
  <c r="AO15" i="42" l="1"/>
  <c r="AO20" i="42" s="1"/>
  <c r="AN27" i="42" s="1"/>
  <c r="AN28" i="42" s="1"/>
  <c r="AN29" i="42" s="1"/>
  <c r="AO14" i="42"/>
  <c r="AO56" i="42"/>
  <c r="U83" i="29"/>
  <c r="AO146" i="5"/>
  <c r="AO122" i="5"/>
  <c r="AO21" i="42" l="1"/>
  <c r="U84" i="29"/>
  <c r="AO135" i="5"/>
  <c r="AO49" i="6"/>
  <c r="AO52" i="6" s="1"/>
  <c r="AO145" i="5"/>
  <c r="AO148" i="5"/>
  <c r="AN64" i="42"/>
  <c r="AN66" i="42" s="1"/>
  <c r="AO58" i="42"/>
  <c r="AO38" i="42"/>
  <c r="AO75" i="42"/>
  <c r="AO74" i="42"/>
  <c r="AO39" i="42"/>
  <c r="AO57" i="42"/>
  <c r="AN47" i="42" l="1"/>
  <c r="AN49" i="42" s="1"/>
  <c r="AN83" i="42"/>
  <c r="AN85" i="42" s="1"/>
  <c r="AN82" i="42"/>
  <c r="AN84" i="42" s="1"/>
  <c r="AO76" i="42"/>
  <c r="AN46" i="42"/>
  <c r="AN48" i="42" s="1"/>
  <c r="AO40" i="42"/>
  <c r="AO23" i="7"/>
  <c r="AO20" i="7" s="1"/>
  <c r="AO136" i="5"/>
  <c r="AO29" i="7"/>
  <c r="AP20" i="6"/>
  <c r="AP28" i="6"/>
  <c r="AO15" i="7"/>
  <c r="AO17" i="7" s="1"/>
  <c r="AN65" i="42"/>
  <c r="AN67" i="42" s="1"/>
  <c r="AP21" i="6" l="1"/>
  <c r="AP30" i="6" s="1"/>
  <c r="AP32" i="6" s="1"/>
  <c r="AP46" i="6" s="1"/>
  <c r="AO31" i="7"/>
  <c r="AO33" i="7" s="1"/>
  <c r="AO39" i="7"/>
  <c r="AO41" i="7"/>
  <c r="AO44" i="7"/>
  <c r="AO45" i="7" s="1"/>
  <c r="AO56" i="6" s="1"/>
  <c r="AO36" i="7" l="1"/>
  <c r="AO38" i="7" s="1"/>
  <c r="AP66" i="5"/>
  <c r="AP125" i="5" s="1"/>
  <c r="AO58" i="6"/>
  <c r="AO57" i="6"/>
  <c r="AP138" i="5"/>
  <c r="AP107" i="5"/>
  <c r="AP69" i="5" l="1"/>
  <c r="AP132" i="5" s="1"/>
  <c r="AO54" i="6"/>
  <c r="AO34" i="6" s="1"/>
  <c r="AO35" i="6" s="1"/>
  <c r="AP110" i="5"/>
  <c r="AP144" i="5"/>
  <c r="AP133" i="5" l="1"/>
  <c r="AP71" i="5"/>
  <c r="AP72" i="5" s="1"/>
  <c r="AP80" i="5" s="1"/>
  <c r="AP81" i="5" s="1"/>
  <c r="AP12" i="7" s="1"/>
  <c r="AP49" i="54"/>
  <c r="AP36" i="6"/>
  <c r="AP37" i="6" s="1"/>
  <c r="AO41" i="6"/>
  <c r="AP48" i="6"/>
  <c r="AP143" i="5"/>
  <c r="AP82" i="5" l="1"/>
  <c r="AP84" i="5" s="1"/>
  <c r="AP38" i="6"/>
  <c r="AP39" i="6" s="1"/>
  <c r="AP22" i="7"/>
  <c r="AQ142" i="5"/>
  <c r="AO43" i="6"/>
  <c r="AO37" i="54" s="1"/>
  <c r="AP86" i="5" l="1"/>
  <c r="AP87" i="5" s="1"/>
  <c r="AP94" i="5" s="1"/>
  <c r="AQ140" i="5"/>
  <c r="AP95" i="5" l="1"/>
  <c r="AP96" i="5"/>
  <c r="AP98" i="5" s="1"/>
  <c r="AP99" i="5" l="1"/>
  <c r="AP102" i="5" s="1"/>
  <c r="AP13" i="7"/>
  <c r="AQ19" i="6"/>
  <c r="AQ91" i="5"/>
  <c r="AQ93" i="5" l="1"/>
  <c r="AP115" i="47"/>
  <c r="AP100" i="5"/>
  <c r="AP14" i="7" s="1"/>
  <c r="AP116" i="47" l="1"/>
  <c r="AP117" i="47"/>
  <c r="AP148" i="47" l="1"/>
  <c r="AP137" i="47"/>
  <c r="AP159" i="47"/>
  <c r="AP160" i="47"/>
  <c r="AP149" i="47"/>
  <c r="AP138" i="47"/>
  <c r="AP55" i="42" l="1"/>
  <c r="AP54" i="42"/>
  <c r="AP125" i="47"/>
  <c r="AP73" i="42"/>
  <c r="AP72" i="42"/>
  <c r="AP150" i="47"/>
  <c r="AQ144" i="47" s="1"/>
  <c r="AP37" i="42"/>
  <c r="AP36" i="42"/>
  <c r="AP53" i="42"/>
  <c r="AP161" i="47"/>
  <c r="AQ155" i="47" s="1"/>
  <c r="AP162" i="47"/>
  <c r="AP71" i="42"/>
  <c r="AP124" i="47"/>
  <c r="AP139" i="47"/>
  <c r="AP140" i="47"/>
  <c r="AP35" i="42"/>
  <c r="AP151" i="47"/>
  <c r="AO61" i="42" l="1"/>
  <c r="AQ157" i="47"/>
  <c r="AO44" i="42"/>
  <c r="AO45" i="42"/>
  <c r="AO80" i="42"/>
  <c r="AO62" i="42"/>
  <c r="AO79" i="42"/>
  <c r="AQ146" i="47"/>
  <c r="AO43" i="42"/>
  <c r="AO81" i="42"/>
  <c r="AP19" i="42"/>
  <c r="AP126" i="47"/>
  <c r="AQ133" i="47"/>
  <c r="AP18" i="42"/>
  <c r="AP128" i="47"/>
  <c r="AP104" i="5" s="1"/>
  <c r="AP127" i="47"/>
  <c r="AO63" i="42"/>
  <c r="AP17" i="42" l="1"/>
  <c r="AO25" i="42"/>
  <c r="AQ158" i="47"/>
  <c r="AQ147" i="47"/>
  <c r="AQ135" i="47"/>
  <c r="AQ120" i="47"/>
  <c r="AQ132" i="47"/>
  <c r="AQ154" i="47"/>
  <c r="AQ143" i="47"/>
  <c r="AP24" i="7"/>
  <c r="AP108" i="5"/>
  <c r="AP106" i="5"/>
  <c r="AO26" i="42"/>
  <c r="AP111" i="5" l="1"/>
  <c r="AP113" i="5"/>
  <c r="AQ136" i="47"/>
  <c r="AQ123" i="47" s="1"/>
  <c r="AQ103" i="5" s="1"/>
  <c r="AQ122" i="47"/>
  <c r="AO24" i="42"/>
  <c r="AP115" i="5" l="1"/>
  <c r="AP118" i="5" s="1"/>
  <c r="AP119" i="5" s="1"/>
  <c r="AQ12" i="6"/>
  <c r="AQ14" i="6" s="1"/>
  <c r="AQ16" i="6" s="1"/>
  <c r="AQ126" i="5" s="1"/>
  <c r="AQ27" i="6"/>
  <c r="AQ59" i="6" s="1"/>
  <c r="AP50" i="6" l="1"/>
  <c r="AP116" i="5"/>
  <c r="AP15" i="42"/>
  <c r="AP20" i="42" s="1"/>
  <c r="AP120" i="5"/>
  <c r="AP56" i="42" l="1"/>
  <c r="AP14" i="42"/>
  <c r="AP146" i="5"/>
  <c r="AP122" i="5"/>
  <c r="AO27" i="42"/>
  <c r="AO28" i="42" s="1"/>
  <c r="AO29" i="42" s="1"/>
  <c r="AP21" i="42"/>
  <c r="AP39" i="42" l="1"/>
  <c r="AP57" i="42"/>
  <c r="AP75" i="42"/>
  <c r="AP38" i="42"/>
  <c r="AP74" i="42"/>
  <c r="AP135" i="5"/>
  <c r="AP49" i="6"/>
  <c r="AP52" i="6" s="1"/>
  <c r="AP145" i="5"/>
  <c r="AP148" i="5"/>
  <c r="AO64" i="42"/>
  <c r="AO66" i="42" s="1"/>
  <c r="AP58" i="42"/>
  <c r="AP23" i="7" l="1"/>
  <c r="AP20" i="7" s="1"/>
  <c r="AO46" i="42"/>
  <c r="AO48" i="42" s="1"/>
  <c r="AP40" i="42"/>
  <c r="AQ20" i="6"/>
  <c r="AP136" i="5"/>
  <c r="AP29" i="7"/>
  <c r="AP15" i="7"/>
  <c r="AP17" i="7" s="1"/>
  <c r="AQ28" i="6"/>
  <c r="AO82" i="42"/>
  <c r="AO84" i="42" s="1"/>
  <c r="AP76" i="42"/>
  <c r="AO83" i="42"/>
  <c r="AO85" i="42" s="1"/>
  <c r="AO65" i="42"/>
  <c r="AO67" i="42" s="1"/>
  <c r="AO47" i="42"/>
  <c r="AO49" i="42" s="1"/>
  <c r="AQ21" i="6" l="1"/>
  <c r="AQ30" i="6" s="1"/>
  <c r="AQ32" i="6" s="1"/>
  <c r="AQ46" i="6" s="1"/>
  <c r="AP31" i="7"/>
  <c r="AP33" i="7" s="1"/>
  <c r="AP41" i="7"/>
  <c r="AP39" i="7"/>
  <c r="AP44" i="7"/>
  <c r="AP45" i="7" s="1"/>
  <c r="AP56" i="6" s="1"/>
  <c r="AQ107" i="5" l="1"/>
  <c r="AQ138" i="5"/>
  <c r="AP58" i="6"/>
  <c r="AP57" i="6"/>
  <c r="AQ66" i="5"/>
  <c r="AP36" i="7"/>
  <c r="AP38" i="7" s="1"/>
  <c r="AQ125" i="5" l="1"/>
  <c r="AQ69" i="5"/>
  <c r="V77" i="29"/>
  <c r="V76" i="29"/>
  <c r="AP54" i="6"/>
  <c r="AP34" i="6" s="1"/>
  <c r="AP35" i="6" s="1"/>
  <c r="AQ144" i="5"/>
  <c r="AQ110" i="5"/>
  <c r="AQ48" i="6" l="1"/>
  <c r="AQ143" i="5"/>
  <c r="AQ36" i="6"/>
  <c r="AQ37" i="6" s="1"/>
  <c r="AP41" i="6"/>
  <c r="AQ133" i="5"/>
  <c r="AQ49" i="54"/>
  <c r="AQ132" i="5"/>
  <c r="V86" i="29" s="1"/>
  <c r="AQ71" i="5"/>
  <c r="AQ72" i="5" s="1"/>
  <c r="AQ80" i="5" s="1"/>
  <c r="AP43" i="6" l="1"/>
  <c r="AP37" i="54" s="1"/>
  <c r="AQ38" i="6"/>
  <c r="AQ39" i="6" s="1"/>
  <c r="AQ82" i="5"/>
  <c r="AQ81" i="5"/>
  <c r="AQ12" i="7" s="1"/>
  <c r="AQ22" i="7"/>
  <c r="AR142" i="5"/>
  <c r="V79" i="29" l="1"/>
  <c r="AQ84" i="5"/>
  <c r="AR140" i="5"/>
  <c r="AQ86" i="5" l="1"/>
  <c r="AQ87" i="5" s="1"/>
  <c r="AQ94" i="5" s="1"/>
  <c r="AQ95" i="5" l="1"/>
  <c r="AQ96" i="5"/>
  <c r="V81" i="29" l="1"/>
  <c r="AQ98" i="5"/>
  <c r="AQ13" i="7"/>
  <c r="AR19" i="6"/>
  <c r="AR91" i="5"/>
  <c r="AR93" i="5" l="1"/>
  <c r="AQ99" i="5"/>
  <c r="AQ102" i="5" s="1"/>
  <c r="AQ115" i="47" l="1"/>
  <c r="AQ100" i="5"/>
  <c r="AQ14" i="7" s="1"/>
  <c r="AQ116" i="47" l="1"/>
  <c r="AQ117" i="47"/>
  <c r="AQ160" i="47" l="1"/>
  <c r="AQ149" i="47"/>
  <c r="AQ138" i="47"/>
  <c r="AQ159" i="47"/>
  <c r="AQ137" i="47"/>
  <c r="AQ148" i="47"/>
  <c r="AQ71" i="42" l="1"/>
  <c r="AQ124" i="47"/>
  <c r="AQ139" i="47"/>
  <c r="AQ140" i="47"/>
  <c r="AQ150" i="47"/>
  <c r="AR144" i="47" s="1"/>
  <c r="AQ37" i="42"/>
  <c r="AQ36" i="42"/>
  <c r="AQ35" i="42"/>
  <c r="AQ151" i="47"/>
  <c r="AQ53" i="42"/>
  <c r="AQ161" i="47"/>
  <c r="AR155" i="47" s="1"/>
  <c r="AQ162" i="47"/>
  <c r="AQ125" i="47"/>
  <c r="AQ73" i="42"/>
  <c r="AQ72" i="42"/>
  <c r="AQ55" i="42"/>
  <c r="AQ54" i="42"/>
  <c r="AR157" i="47" l="1"/>
  <c r="AP61" i="42"/>
  <c r="AP44" i="42"/>
  <c r="AP43" i="42"/>
  <c r="AR146" i="47"/>
  <c r="AQ126" i="47"/>
  <c r="AR133" i="47"/>
  <c r="AP81" i="42"/>
  <c r="AQ18" i="42"/>
  <c r="V98" i="29"/>
  <c r="AQ127" i="47"/>
  <c r="AQ128" i="47"/>
  <c r="AQ104" i="5" s="1"/>
  <c r="AP45" i="42"/>
  <c r="AP62" i="42"/>
  <c r="AP63" i="42"/>
  <c r="AP80" i="42"/>
  <c r="V100" i="29"/>
  <c r="V99" i="29" s="1"/>
  <c r="AQ19" i="42"/>
  <c r="AP79" i="42"/>
  <c r="AR147" i="47" l="1"/>
  <c r="AQ17" i="42"/>
  <c r="AP25" i="42"/>
  <c r="V82" i="29"/>
  <c r="AQ106" i="5"/>
  <c r="AQ108" i="5"/>
  <c r="AP26" i="42"/>
  <c r="AR120" i="47"/>
  <c r="AR135" i="47"/>
  <c r="AR132" i="47"/>
  <c r="V97" i="29"/>
  <c r="AR143" i="47"/>
  <c r="AR154" i="47"/>
  <c r="AQ24" i="7"/>
  <c r="AR158" i="47"/>
  <c r="AP24" i="42" l="1"/>
  <c r="AR136" i="47"/>
  <c r="AR123" i="47" s="1"/>
  <c r="AR103" i="5" s="1"/>
  <c r="AR122" i="47"/>
  <c r="AQ111" i="5"/>
  <c r="AQ113" i="5"/>
  <c r="AQ115" i="5" l="1"/>
  <c r="AQ118" i="5" s="1"/>
  <c r="AQ119" i="5" s="1"/>
  <c r="AR27" i="6"/>
  <c r="AR59" i="6" s="1"/>
  <c r="AR12" i="6"/>
  <c r="AR14" i="6" s="1"/>
  <c r="AR16" i="6" s="1"/>
  <c r="AR126" i="5" s="1"/>
  <c r="AQ50" i="6" l="1"/>
  <c r="AQ116" i="5"/>
  <c r="AQ15" i="42"/>
  <c r="AQ20" i="42" s="1"/>
  <c r="AQ120" i="5"/>
  <c r="AQ56" i="42" l="1"/>
  <c r="AQ14" i="42"/>
  <c r="V83" i="29"/>
  <c r="AQ146" i="5"/>
  <c r="AQ122" i="5"/>
  <c r="AP27" i="42"/>
  <c r="AP28" i="42" s="1"/>
  <c r="AP29" i="42" s="1"/>
  <c r="AQ21" i="42"/>
  <c r="V84" i="29" l="1"/>
  <c r="AQ135" i="5"/>
  <c r="AQ49" i="6"/>
  <c r="AQ52" i="6" s="1"/>
  <c r="AQ145" i="5"/>
  <c r="AQ148" i="5"/>
  <c r="AQ39" i="42"/>
  <c r="AQ38" i="42"/>
  <c r="AQ75" i="42"/>
  <c r="AQ74" i="42"/>
  <c r="AQ57" i="42"/>
  <c r="AP64" i="42"/>
  <c r="AP66" i="42" s="1"/>
  <c r="AQ58" i="42"/>
  <c r="AP83" i="42" l="1"/>
  <c r="AP85" i="42" s="1"/>
  <c r="AP65" i="42"/>
  <c r="AP67" i="42" s="1"/>
  <c r="AP47" i="42"/>
  <c r="AP49" i="42" s="1"/>
  <c r="AQ23" i="7"/>
  <c r="AQ20" i="7" s="1"/>
  <c r="AP82" i="42"/>
  <c r="AP84" i="42" s="1"/>
  <c r="AQ76" i="42"/>
  <c r="AP46" i="42"/>
  <c r="AP48" i="42" s="1"/>
  <c r="AQ40" i="42"/>
  <c r="AR28" i="6"/>
  <c r="AQ136" i="5"/>
  <c r="AQ29" i="7"/>
  <c r="AR20" i="6"/>
  <c r="AQ15" i="7"/>
  <c r="AQ17" i="7" s="1"/>
  <c r="AQ39" i="7" l="1"/>
  <c r="AQ41" i="7"/>
  <c r="AQ31" i="7"/>
  <c r="AQ33" i="7" s="1"/>
  <c r="AQ44" i="7"/>
  <c r="AQ45" i="7" s="1"/>
  <c r="AQ56" i="6" s="1"/>
  <c r="AR21" i="6"/>
  <c r="AR30" i="6" s="1"/>
  <c r="AR32" i="6" s="1"/>
  <c r="AR46" i="6" s="1"/>
  <c r="AQ36" i="7" l="1"/>
  <c r="AQ38" i="7" s="1"/>
  <c r="AR66" i="5"/>
  <c r="AR125" i="5" s="1"/>
  <c r="AR138" i="5"/>
  <c r="AR107" i="5"/>
  <c r="AQ58" i="6"/>
  <c r="AQ57" i="6"/>
  <c r="AQ54" i="6" l="1"/>
  <c r="AQ34" i="6" s="1"/>
  <c r="AQ35" i="6" s="1"/>
  <c r="AQ41" i="6" s="1"/>
  <c r="AR69" i="5"/>
  <c r="AR132" i="5" s="1"/>
  <c r="AR144" i="5"/>
  <c r="AR110" i="5"/>
  <c r="AR36" i="6" l="1"/>
  <c r="AR37" i="6" s="1"/>
  <c r="AR38" i="6" s="1"/>
  <c r="AR39" i="6" s="1"/>
  <c r="AR71" i="5"/>
  <c r="AR72" i="5" s="1"/>
  <c r="AR80" i="5" s="1"/>
  <c r="AR81" i="5" s="1"/>
  <c r="AR12" i="7" s="1"/>
  <c r="AR49" i="54"/>
  <c r="AR133" i="5"/>
  <c r="AQ43" i="6"/>
  <c r="AQ37" i="54" s="1"/>
  <c r="AR48" i="6"/>
  <c r="AR143" i="5"/>
  <c r="AR82" i="5" l="1"/>
  <c r="AR84" i="5" s="1"/>
  <c r="AR22" i="7"/>
  <c r="AS142" i="5"/>
  <c r="AR86" i="5" l="1"/>
  <c r="AR87" i="5" s="1"/>
  <c r="AR94" i="5" s="1"/>
  <c r="AS140" i="5"/>
  <c r="AR95" i="5" l="1"/>
  <c r="AR96" i="5"/>
  <c r="AR98" i="5" s="1"/>
  <c r="AR99" i="5" l="1"/>
  <c r="AR102" i="5" s="1"/>
  <c r="AR13" i="7"/>
  <c r="AS19" i="6"/>
  <c r="AS91" i="5"/>
  <c r="AS93" i="5" l="1"/>
  <c r="AR115" i="47"/>
  <c r="AR100" i="5"/>
  <c r="AR14" i="7" s="1"/>
  <c r="AR116" i="47" l="1"/>
  <c r="AR117" i="47"/>
  <c r="AR159" i="47" l="1"/>
  <c r="AR148" i="47"/>
  <c r="AR137" i="47"/>
  <c r="AR160" i="47"/>
  <c r="AR149" i="47"/>
  <c r="AR138" i="47"/>
  <c r="AR125" i="47" l="1"/>
  <c r="AR73" i="42"/>
  <c r="AR72" i="42"/>
  <c r="AR35" i="42"/>
  <c r="AR151" i="47"/>
  <c r="AR150" i="47"/>
  <c r="AS144" i="47" s="1"/>
  <c r="AR37" i="42"/>
  <c r="AR36" i="42"/>
  <c r="AR55" i="42"/>
  <c r="AR54" i="42"/>
  <c r="AR71" i="42"/>
  <c r="AR124" i="47"/>
  <c r="AR139" i="47"/>
  <c r="AR140" i="47"/>
  <c r="AR53" i="42"/>
  <c r="AR161" i="47"/>
  <c r="AS155" i="47" s="1"/>
  <c r="AR162" i="47"/>
  <c r="AQ63" i="42" l="1"/>
  <c r="AQ79" i="42"/>
  <c r="AQ62" i="42"/>
  <c r="AQ45" i="42"/>
  <c r="AQ61" i="42"/>
  <c r="AS146" i="47"/>
  <c r="AS157" i="47"/>
  <c r="AQ81" i="42"/>
  <c r="AR18" i="42"/>
  <c r="AR127" i="47"/>
  <c r="AR128" i="47"/>
  <c r="AR104" i="5" s="1"/>
  <c r="AQ44" i="42"/>
  <c r="AQ43" i="42"/>
  <c r="AQ80" i="42"/>
  <c r="AR126" i="47"/>
  <c r="AS133" i="47"/>
  <c r="AR19" i="42"/>
  <c r="AQ26" i="42" l="1"/>
  <c r="AS135" i="47"/>
  <c r="AS120" i="47"/>
  <c r="AR17" i="42"/>
  <c r="AQ25" i="42"/>
  <c r="AS158" i="47"/>
  <c r="AS132" i="47"/>
  <c r="AS154" i="47"/>
  <c r="AR24" i="7"/>
  <c r="AS143" i="47"/>
  <c r="AR106" i="5"/>
  <c r="AR108" i="5"/>
  <c r="AS147" i="47"/>
  <c r="AQ24" i="42" l="1"/>
  <c r="AR111" i="5"/>
  <c r="AR113" i="5"/>
  <c r="AS122" i="47"/>
  <c r="AS136" i="47"/>
  <c r="AS123" i="47" s="1"/>
  <c r="AS103" i="5" s="1"/>
  <c r="AR115" i="5" l="1"/>
  <c r="AR50" i="6" s="1"/>
  <c r="AS12" i="6"/>
  <c r="AS14" i="6" s="1"/>
  <c r="AS16" i="6" s="1"/>
  <c r="AS126" i="5" s="1"/>
  <c r="AS27" i="6"/>
  <c r="AS59" i="6" s="1"/>
  <c r="AR118" i="5" l="1"/>
  <c r="AR119" i="5" s="1"/>
  <c r="AR15" i="42" s="1"/>
  <c r="AR20" i="42" s="1"/>
  <c r="AR116" i="5"/>
  <c r="AR120" i="5" l="1"/>
  <c r="AR14" i="42" s="1"/>
  <c r="AQ27" i="42"/>
  <c r="AQ28" i="42" s="1"/>
  <c r="AQ29" i="42" s="1"/>
  <c r="AR21" i="42"/>
  <c r="AR146" i="5" l="1"/>
  <c r="AR145" i="5" s="1"/>
  <c r="AR122" i="5"/>
  <c r="AR135" i="5" s="1"/>
  <c r="AR56" i="42"/>
  <c r="AQ64" i="42" s="1"/>
  <c r="AQ66" i="42" s="1"/>
  <c r="AR38" i="42"/>
  <c r="AR74" i="42"/>
  <c r="AR39" i="42"/>
  <c r="AR57" i="42"/>
  <c r="AR75" i="42"/>
  <c r="AR148" i="5" l="1"/>
  <c r="AR49" i="6"/>
  <c r="AR52" i="6" s="1"/>
  <c r="AR58" i="42"/>
  <c r="AR23" i="7"/>
  <c r="AR20" i="7" s="1"/>
  <c r="AQ65" i="42"/>
  <c r="AQ67" i="42" s="1"/>
  <c r="AQ83" i="42"/>
  <c r="AQ85" i="42" s="1"/>
  <c r="AQ47" i="42"/>
  <c r="AQ49" i="42" s="1"/>
  <c r="AQ82" i="42"/>
  <c r="AQ84" i="42" s="1"/>
  <c r="AR76" i="42"/>
  <c r="AQ46" i="42"/>
  <c r="AQ48" i="42" s="1"/>
  <c r="AR40" i="42"/>
  <c r="AS28" i="6"/>
  <c r="AS20" i="6"/>
  <c r="AR15" i="7"/>
  <c r="AR17" i="7" s="1"/>
  <c r="AR136" i="5"/>
  <c r="AR29" i="7"/>
  <c r="AS21" i="6" l="1"/>
  <c r="AS30" i="6" s="1"/>
  <c r="AS32" i="6" s="1"/>
  <c r="AS46" i="6" s="1"/>
  <c r="AR31" i="7"/>
  <c r="AR36" i="7" s="1"/>
  <c r="AR38" i="7" s="1"/>
  <c r="AR39" i="7"/>
  <c r="AR41" i="7"/>
  <c r="AR44" i="7"/>
  <c r="AR45" i="7" s="1"/>
  <c r="AR56" i="6" s="1"/>
  <c r="AS66" i="5" l="1"/>
  <c r="AS125" i="5" s="1"/>
  <c r="AS107" i="5"/>
  <c r="AS138" i="5"/>
  <c r="AR33" i="7"/>
  <c r="AR58" i="6"/>
  <c r="AR57" i="6"/>
  <c r="W76" i="29" l="1"/>
  <c r="W77" i="29"/>
  <c r="AS69" i="5"/>
  <c r="AS49" i="54" s="1"/>
  <c r="AR54" i="6"/>
  <c r="AR34" i="6" s="1"/>
  <c r="AR35" i="6" s="1"/>
  <c r="AR41" i="6" s="1"/>
  <c r="AS144" i="5"/>
  <c r="AS110" i="5"/>
  <c r="AS71" i="5" l="1"/>
  <c r="AS72" i="5" s="1"/>
  <c r="AS80" i="5" s="1"/>
  <c r="AS81" i="5" s="1"/>
  <c r="AS12" i="7" s="1"/>
  <c r="AS132" i="5"/>
  <c r="W86" i="29" s="1"/>
  <c r="AS133" i="5"/>
  <c r="AS36" i="6"/>
  <c r="AS37" i="6" s="1"/>
  <c r="AS38" i="6" s="1"/>
  <c r="AS39" i="6" s="1"/>
  <c r="AS48" i="6"/>
  <c r="AS143" i="5"/>
  <c r="AR43" i="6"/>
  <c r="AR37" i="54" s="1"/>
  <c r="AS82" i="5" l="1"/>
  <c r="AS84" i="5" s="1"/>
  <c r="AS22" i="7"/>
  <c r="AT142" i="5"/>
  <c r="AT140" i="5" l="1"/>
  <c r="AS86" i="5"/>
  <c r="AS87" i="5" s="1"/>
  <c r="AS94" i="5" s="1"/>
  <c r="AS95" i="5" l="1"/>
  <c r="AS96" i="5"/>
  <c r="W81" i="29" l="1"/>
  <c r="AS98" i="5"/>
  <c r="AT19" i="6"/>
  <c r="AS13" i="7"/>
  <c r="AT91" i="5"/>
  <c r="AT93" i="5" l="1"/>
  <c r="AS99" i="5"/>
  <c r="AS102" i="5" s="1"/>
  <c r="AS100" i="5" l="1"/>
  <c r="AS14" i="7" s="1"/>
  <c r="AS115" i="47"/>
  <c r="AS116" i="47" l="1"/>
  <c r="AS117" i="47"/>
  <c r="AS148" i="47" l="1"/>
  <c r="AS137" i="47"/>
  <c r="AS159" i="47"/>
  <c r="AS149" i="47"/>
  <c r="AS160" i="47"/>
  <c r="AS138" i="47"/>
  <c r="AS125" i="47" l="1"/>
  <c r="AS73" i="42"/>
  <c r="AS72" i="42"/>
  <c r="AS55" i="42"/>
  <c r="AS54" i="42"/>
  <c r="AS150" i="47"/>
  <c r="AT144" i="47" s="1"/>
  <c r="AS37" i="42"/>
  <c r="AS36" i="42"/>
  <c r="AS53" i="42"/>
  <c r="AS161" i="47"/>
  <c r="AT155" i="47" s="1"/>
  <c r="AS162" i="47"/>
  <c r="AS124" i="47"/>
  <c r="AS71" i="42"/>
  <c r="AS139" i="47"/>
  <c r="AS140" i="47"/>
  <c r="AS35" i="42"/>
  <c r="AS151" i="47"/>
  <c r="AT157" i="47" l="1"/>
  <c r="AS18" i="42"/>
  <c r="W98" i="29"/>
  <c r="AS127" i="47"/>
  <c r="AS128" i="47"/>
  <c r="AS104" i="5" s="1"/>
  <c r="AR44" i="42"/>
  <c r="AR61" i="42"/>
  <c r="AR45" i="42"/>
  <c r="AR43" i="42"/>
  <c r="AR81" i="42"/>
  <c r="AT146" i="47"/>
  <c r="AR62" i="42"/>
  <c r="AR63" i="42"/>
  <c r="AR80" i="42"/>
  <c r="AS126" i="47"/>
  <c r="AT133" i="47"/>
  <c r="AR79" i="42"/>
  <c r="W100" i="29"/>
  <c r="W99" i="29" s="1"/>
  <c r="AS19" i="42"/>
  <c r="AR26" i="42" l="1"/>
  <c r="AT132" i="47"/>
  <c r="AT143" i="47"/>
  <c r="W97" i="29"/>
  <c r="AT154" i="47"/>
  <c r="AS24" i="7"/>
  <c r="AS17" i="42"/>
  <c r="AR25" i="42"/>
  <c r="AT147" i="47"/>
  <c r="AT135" i="47"/>
  <c r="AT120" i="47"/>
  <c r="W82" i="29"/>
  <c r="AS108" i="5"/>
  <c r="AS106" i="5"/>
  <c r="AT158" i="47"/>
  <c r="AR24" i="42" l="1"/>
  <c r="AS111" i="5"/>
  <c r="AS113" i="5"/>
  <c r="AT122" i="47"/>
  <c r="AT136" i="47"/>
  <c r="AT123" i="47" s="1"/>
  <c r="AT103" i="5" s="1"/>
  <c r="AS115" i="5" l="1"/>
  <c r="AS118" i="5" s="1"/>
  <c r="AS119" i="5" s="1"/>
  <c r="AT12" i="6"/>
  <c r="AT14" i="6" s="1"/>
  <c r="AT16" i="6" s="1"/>
  <c r="AT126" i="5" s="1"/>
  <c r="AT27" i="6"/>
  <c r="AT59" i="6" s="1"/>
  <c r="AS116" i="5" l="1"/>
  <c r="AS50" i="6"/>
  <c r="AS120" i="5"/>
  <c r="AS15" i="42"/>
  <c r="AS20" i="42" s="1"/>
  <c r="AR27" i="42" l="1"/>
  <c r="AR28" i="42" s="1"/>
  <c r="AR29" i="42" s="1"/>
  <c r="AS21" i="42"/>
  <c r="AS14" i="42"/>
  <c r="AS56" i="42"/>
  <c r="W83" i="29"/>
  <c r="AS146" i="5"/>
  <c r="AS122" i="5"/>
  <c r="W84" i="29" l="1"/>
  <c r="AS135" i="5"/>
  <c r="AS49" i="6"/>
  <c r="AS52" i="6" s="1"/>
  <c r="AS145" i="5"/>
  <c r="AS148" i="5"/>
  <c r="AR64" i="42"/>
  <c r="AR66" i="42" s="1"/>
  <c r="AS58" i="42"/>
  <c r="AS75" i="42"/>
  <c r="AS74" i="42"/>
  <c r="AS39" i="42"/>
  <c r="AS57" i="42"/>
  <c r="AS38" i="42"/>
  <c r="AR47" i="42" l="1"/>
  <c r="AR49" i="42" s="1"/>
  <c r="AR65" i="42"/>
  <c r="AR67" i="42" s="1"/>
  <c r="AR83" i="42"/>
  <c r="AR85" i="42" s="1"/>
  <c r="AS23" i="7"/>
  <c r="AS20" i="7" s="1"/>
  <c r="AT20" i="6"/>
  <c r="AS15" i="7"/>
  <c r="AS17" i="7" s="1"/>
  <c r="AT28" i="6"/>
  <c r="AS136" i="5"/>
  <c r="AS29" i="7"/>
  <c r="AR82" i="42"/>
  <c r="AR84" i="42" s="1"/>
  <c r="AS76" i="42"/>
  <c r="AR46" i="42"/>
  <c r="AR48" i="42" s="1"/>
  <c r="AS40" i="42"/>
  <c r="AT21" i="6" l="1"/>
  <c r="AT66" i="5" s="1"/>
  <c r="AS31" i="7"/>
  <c r="AS33" i="7" s="1"/>
  <c r="AS39" i="7"/>
  <c r="AS41" i="7"/>
  <c r="AS44" i="7"/>
  <c r="AS45" i="7" s="1"/>
  <c r="AS56" i="6" s="1"/>
  <c r="AS36" i="7" l="1"/>
  <c r="AS38" i="7" s="1"/>
  <c r="AT69" i="5"/>
  <c r="AT125" i="5"/>
  <c r="AT30" i="6"/>
  <c r="AT32" i="6" s="1"/>
  <c r="AT46" i="6" s="1"/>
  <c r="AS57" i="6"/>
  <c r="AS58" i="6"/>
  <c r="AT138" i="5" l="1"/>
  <c r="AT107" i="5"/>
  <c r="AS54" i="6"/>
  <c r="AS34" i="6" s="1"/>
  <c r="AS35" i="6" s="1"/>
  <c r="AT133" i="5"/>
  <c r="AT132" i="5"/>
  <c r="AT49" i="54"/>
  <c r="AT71" i="5"/>
  <c r="AT72" i="5" s="1"/>
  <c r="AT80" i="5" s="1"/>
  <c r="AT82" i="5" l="1"/>
  <c r="AT81" i="5"/>
  <c r="AT12" i="7" s="1"/>
  <c r="AT110" i="5"/>
  <c r="AT144" i="5"/>
  <c r="AT36" i="6"/>
  <c r="AT37" i="6" s="1"/>
  <c r="AS41" i="6"/>
  <c r="AT38" i="6" l="1"/>
  <c r="AT39" i="6" s="1"/>
  <c r="AT48" i="6"/>
  <c r="AT143" i="5"/>
  <c r="AS43" i="6"/>
  <c r="AS37" i="54" s="1"/>
  <c r="AT84" i="5"/>
  <c r="AT86" i="5" l="1"/>
  <c r="AT87" i="5" s="1"/>
  <c r="AT94" i="5" s="1"/>
  <c r="AT22" i="7"/>
  <c r="AU142" i="5"/>
  <c r="AT96" i="5" l="1"/>
  <c r="AT98" i="5" s="1"/>
  <c r="AT95" i="5"/>
  <c r="AU140" i="5"/>
  <c r="AU19" i="6" l="1"/>
  <c r="AT13" i="7"/>
  <c r="AU91" i="5"/>
  <c r="AT99" i="5"/>
  <c r="AT102" i="5" s="1"/>
  <c r="AT115" i="47" l="1"/>
  <c r="AT100" i="5"/>
  <c r="AT14" i="7" s="1"/>
  <c r="AU93" i="5"/>
  <c r="AT116" i="47" l="1"/>
  <c r="AT117" i="47"/>
  <c r="AT160" i="47" l="1"/>
  <c r="AT149" i="47"/>
  <c r="AT138" i="47"/>
  <c r="AT148" i="47"/>
  <c r="AT159" i="47"/>
  <c r="AT137" i="47"/>
  <c r="AT125" i="47" l="1"/>
  <c r="AT73" i="42"/>
  <c r="AT72" i="42"/>
  <c r="AT53" i="42"/>
  <c r="AT161" i="47"/>
  <c r="AU155" i="47" s="1"/>
  <c r="AT162" i="47"/>
  <c r="AT150" i="47"/>
  <c r="AU144" i="47" s="1"/>
  <c r="AT37" i="42"/>
  <c r="AT36" i="42"/>
  <c r="AT71" i="42"/>
  <c r="AT124" i="47"/>
  <c r="AT139" i="47"/>
  <c r="AT140" i="47"/>
  <c r="AT35" i="42"/>
  <c r="AT151" i="47"/>
  <c r="AT55" i="42"/>
  <c r="AT54" i="42"/>
  <c r="AT18" i="42" l="1"/>
  <c r="AT128" i="47"/>
  <c r="AT104" i="5" s="1"/>
  <c r="AT127" i="47"/>
  <c r="AS79" i="42"/>
  <c r="AS45" i="42"/>
  <c r="AS80" i="42"/>
  <c r="AT126" i="47"/>
  <c r="AU133" i="47"/>
  <c r="AS44" i="42"/>
  <c r="AU157" i="47"/>
  <c r="AS61" i="42"/>
  <c r="AS81" i="42"/>
  <c r="AU146" i="47"/>
  <c r="AS62" i="42"/>
  <c r="AS63" i="42"/>
  <c r="AS43" i="42"/>
  <c r="AT19" i="42"/>
  <c r="AU143" i="47" l="1"/>
  <c r="AU154" i="47"/>
  <c r="AU132" i="47"/>
  <c r="AT24" i="7"/>
  <c r="AS26" i="42"/>
  <c r="AU158" i="47"/>
  <c r="AT106" i="5"/>
  <c r="AT108" i="5"/>
  <c r="AU147" i="47"/>
  <c r="AT17" i="42"/>
  <c r="AS25" i="42"/>
  <c r="AU120" i="47"/>
  <c r="AU135" i="47"/>
  <c r="AS24" i="42" l="1"/>
  <c r="AT111" i="5"/>
  <c r="AT113" i="5"/>
  <c r="AU136" i="47"/>
  <c r="AU123" i="47" s="1"/>
  <c r="AU103" i="5" s="1"/>
  <c r="AU122" i="47"/>
  <c r="AT115" i="5" l="1"/>
  <c r="AT118" i="5" s="1"/>
  <c r="AT119" i="5" s="1"/>
  <c r="AU27" i="6"/>
  <c r="AU59" i="6" s="1"/>
  <c r="AU12" i="6"/>
  <c r="AU14" i="6" s="1"/>
  <c r="AU16" i="6" s="1"/>
  <c r="AU126" i="5" s="1"/>
  <c r="AT50" i="6" l="1"/>
  <c r="AT116" i="5"/>
  <c r="AT15" i="42"/>
  <c r="AT20" i="42" s="1"/>
  <c r="AT120" i="5"/>
  <c r="AT14" i="42" l="1"/>
  <c r="AT56" i="42"/>
  <c r="AT146" i="5"/>
  <c r="AT122" i="5"/>
  <c r="AS27" i="42"/>
  <c r="AS28" i="42" s="1"/>
  <c r="AS29" i="42" s="1"/>
  <c r="AT21" i="42"/>
  <c r="AS64" i="42" l="1"/>
  <c r="AS66" i="42" s="1"/>
  <c r="AT58" i="42"/>
  <c r="AT74" i="42"/>
  <c r="AT39" i="42"/>
  <c r="AT75" i="42"/>
  <c r="AT57" i="42"/>
  <c r="AT38" i="42"/>
  <c r="AT135" i="5"/>
  <c r="AT49" i="6"/>
  <c r="AT52" i="6" s="1"/>
  <c r="AT145" i="5"/>
  <c r="AT148" i="5"/>
  <c r="AT23" i="7" l="1"/>
  <c r="AT20" i="7" s="1"/>
  <c r="AU20" i="6"/>
  <c r="AT136" i="5"/>
  <c r="AU28" i="6"/>
  <c r="AT15" i="7"/>
  <c r="AT17" i="7" s="1"/>
  <c r="AT29" i="7"/>
  <c r="AS83" i="42"/>
  <c r="AS85" i="42" s="1"/>
  <c r="AS46" i="42"/>
  <c r="AS48" i="42" s="1"/>
  <c r="AT40" i="42"/>
  <c r="AS47" i="42"/>
  <c r="AS49" i="42" s="1"/>
  <c r="AS65" i="42"/>
  <c r="AS67" i="42" s="1"/>
  <c r="AS82" i="42"/>
  <c r="AS84" i="42" s="1"/>
  <c r="AT76" i="42"/>
  <c r="AU21" i="6" l="1"/>
  <c r="AU66" i="5" s="1"/>
  <c r="AT41" i="7"/>
  <c r="AT39" i="7"/>
  <c r="AT31" i="7"/>
  <c r="AT33" i="7" s="1"/>
  <c r="AT44" i="7"/>
  <c r="AT45" i="7" s="1"/>
  <c r="AT56" i="6" s="1"/>
  <c r="AU30" i="6" l="1"/>
  <c r="AU32" i="6" s="1"/>
  <c r="AU46" i="6" s="1"/>
  <c r="AU138" i="5" s="1"/>
  <c r="AT57" i="6"/>
  <c r="AT58" i="6"/>
  <c r="AT36" i="7"/>
  <c r="AT38" i="7" s="1"/>
  <c r="AU125" i="5"/>
  <c r="AU69" i="5"/>
  <c r="X77" i="29"/>
  <c r="X76" i="29"/>
  <c r="AU107" i="5" l="1"/>
  <c r="AU144" i="5" s="1"/>
  <c r="AT54" i="6"/>
  <c r="AT34" i="6" s="1"/>
  <c r="AT35" i="6" s="1"/>
  <c r="AU36" i="6" s="1"/>
  <c r="AU37" i="6" s="1"/>
  <c r="AU49" i="54"/>
  <c r="AU133" i="5"/>
  <c r="AU132" i="5"/>
  <c r="X86" i="29" s="1"/>
  <c r="AU71" i="5"/>
  <c r="AU72" i="5" s="1"/>
  <c r="AU80" i="5" s="1"/>
  <c r="AU110" i="5" l="1"/>
  <c r="AT41" i="6"/>
  <c r="AT43" i="6" s="1"/>
  <c r="AT37" i="54" s="1"/>
  <c r="AU38" i="6"/>
  <c r="AU39" i="6" s="1"/>
  <c r="AU82" i="5"/>
  <c r="AU81" i="5"/>
  <c r="AU12" i="7" s="1"/>
  <c r="AU48" i="6"/>
  <c r="AU143" i="5"/>
  <c r="AU22" i="7" l="1"/>
  <c r="AV142" i="5"/>
  <c r="X79" i="29"/>
  <c r="AU84" i="5"/>
  <c r="AU86" i="5" l="1"/>
  <c r="AU87" i="5" s="1"/>
  <c r="AU94" i="5" s="1"/>
  <c r="AV140" i="5"/>
  <c r="AU95" i="5" l="1"/>
  <c r="AU96" i="5"/>
  <c r="X81" i="29" l="1"/>
  <c r="AU98" i="5"/>
  <c r="AV19" i="6"/>
  <c r="AU13" i="7"/>
  <c r="AV91" i="5"/>
  <c r="AV93" i="5" l="1"/>
  <c r="AU99" i="5"/>
  <c r="AU102" i="5" s="1"/>
  <c r="AU100" i="5" l="1"/>
  <c r="AU14" i="7" s="1"/>
  <c r="AU115" i="47"/>
  <c r="AU116" i="47" l="1"/>
  <c r="AU117" i="47"/>
  <c r="AU148" i="47" l="1"/>
  <c r="AU159" i="47"/>
  <c r="AU137" i="47"/>
  <c r="AU149" i="47"/>
  <c r="AU160" i="47"/>
  <c r="AU138" i="47"/>
  <c r="AU150" i="47" l="1"/>
  <c r="AV144" i="47" s="1"/>
  <c r="AU37" i="42"/>
  <c r="AU36" i="42"/>
  <c r="AU125" i="47"/>
  <c r="AU73" i="42"/>
  <c r="AU72" i="42"/>
  <c r="AU55" i="42"/>
  <c r="AU54" i="42"/>
  <c r="AU124" i="47"/>
  <c r="AU71" i="42"/>
  <c r="AU139" i="47"/>
  <c r="AU140" i="47"/>
  <c r="AU53" i="42"/>
  <c r="AU161" i="47"/>
  <c r="AV155" i="47" s="1"/>
  <c r="AU162" i="47"/>
  <c r="AU35" i="42"/>
  <c r="AU151" i="47"/>
  <c r="AT81" i="42" l="1"/>
  <c r="AT63" i="42"/>
  <c r="X100" i="29"/>
  <c r="X99" i="29" s="1"/>
  <c r="AU19" i="42"/>
  <c r="AT62" i="42"/>
  <c r="AU18" i="42"/>
  <c r="X98" i="29"/>
  <c r="AU128" i="47"/>
  <c r="AU104" i="5" s="1"/>
  <c r="AU127" i="47"/>
  <c r="AT43" i="42"/>
  <c r="AU126" i="47"/>
  <c r="AV133" i="47"/>
  <c r="AT79" i="42"/>
  <c r="AT80" i="42"/>
  <c r="AT44" i="42"/>
  <c r="AV157" i="47"/>
  <c r="AT45" i="42"/>
  <c r="AT61" i="42"/>
  <c r="AV146" i="47"/>
  <c r="AU17" i="42" l="1"/>
  <c r="AT25" i="42"/>
  <c r="X82" i="29"/>
  <c r="AU106" i="5"/>
  <c r="AU108" i="5"/>
  <c r="AV147" i="47"/>
  <c r="AT26" i="42"/>
  <c r="AV154" i="47"/>
  <c r="AV143" i="47"/>
  <c r="AV132" i="47"/>
  <c r="X97" i="29"/>
  <c r="AU24" i="7"/>
  <c r="AV120" i="47"/>
  <c r="AV135" i="47"/>
  <c r="AV158" i="47"/>
  <c r="AV122" i="47" l="1"/>
  <c r="AV136" i="47"/>
  <c r="AV123" i="47" s="1"/>
  <c r="AV103" i="5" s="1"/>
  <c r="AT24" i="42"/>
  <c r="AU111" i="5"/>
  <c r="AU113" i="5"/>
  <c r="AU115" i="5" l="1"/>
  <c r="AU116" i="5" s="1"/>
  <c r="AV12" i="6"/>
  <c r="AV14" i="6" s="1"/>
  <c r="AV16" i="6" s="1"/>
  <c r="AV126" i="5" s="1"/>
  <c r="AV27" i="6"/>
  <c r="AV59" i="6" s="1"/>
  <c r="AU50" i="6" l="1"/>
  <c r="AU118" i="5"/>
  <c r="AU119" i="5" s="1"/>
  <c r="AU15" i="42" s="1"/>
  <c r="AU20" i="42" s="1"/>
  <c r="AU120" i="5" l="1"/>
  <c r="AU56" i="42" s="1"/>
  <c r="AT27" i="42"/>
  <c r="AT28" i="42" s="1"/>
  <c r="AT29" i="42" s="1"/>
  <c r="AU21" i="42"/>
  <c r="X83" i="29" l="1"/>
  <c r="AU122" i="5"/>
  <c r="AU135" i="5" s="1"/>
  <c r="AU146" i="5"/>
  <c r="AU148" i="5" s="1"/>
  <c r="AU14" i="42"/>
  <c r="AU38" i="42" s="1"/>
  <c r="AT64" i="42"/>
  <c r="AT66" i="42" s="1"/>
  <c r="AU58" i="42"/>
  <c r="X84" i="29" l="1"/>
  <c r="AU145" i="5"/>
  <c r="AU23" i="7" s="1"/>
  <c r="AU20" i="7" s="1"/>
  <c r="AU49" i="6"/>
  <c r="AU52" i="6" s="1"/>
  <c r="AU74" i="42"/>
  <c r="AU76" i="42" s="1"/>
  <c r="AU75" i="42"/>
  <c r="AT83" i="42" s="1"/>
  <c r="AT85" i="42" s="1"/>
  <c r="AU39" i="42"/>
  <c r="AT47" i="42" s="1"/>
  <c r="AT49" i="42" s="1"/>
  <c r="AU57" i="42"/>
  <c r="AT65" i="42" s="1"/>
  <c r="AT67" i="42" s="1"/>
  <c r="AT46" i="42"/>
  <c r="AT48" i="42" s="1"/>
  <c r="AU40" i="42"/>
  <c r="AV20" i="6"/>
  <c r="AU15" i="7"/>
  <c r="AU17" i="7" s="1"/>
  <c r="AU136" i="5"/>
  <c r="AU29" i="7"/>
  <c r="AV28" i="6"/>
  <c r="AT82" i="42" l="1"/>
  <c r="AT84" i="42" s="1"/>
  <c r="AU31" i="7"/>
  <c r="AU33" i="7" s="1"/>
  <c r="AU41" i="7"/>
  <c r="AU39" i="7"/>
  <c r="AU44" i="7"/>
  <c r="AU45" i="7" s="1"/>
  <c r="AU56" i="6" s="1"/>
  <c r="AV21" i="6"/>
  <c r="AV30" i="6" s="1"/>
  <c r="AV32" i="6" s="1"/>
  <c r="AV46" i="6" s="1"/>
  <c r="AV107" i="5" l="1"/>
  <c r="AV138" i="5"/>
  <c r="AU58" i="6"/>
  <c r="AU57" i="6"/>
  <c r="AV66" i="5"/>
  <c r="AU36" i="7"/>
  <c r="AU38" i="7" s="1"/>
  <c r="AU54" i="6" l="1"/>
  <c r="AU34" i="6" s="1"/>
  <c r="AU35" i="6" s="1"/>
  <c r="AU41" i="6" s="1"/>
  <c r="AV125" i="5"/>
  <c r="AV69" i="5"/>
  <c r="AV110" i="5"/>
  <c r="AV144" i="5"/>
  <c r="AV36" i="6" l="1"/>
  <c r="AV37" i="6" s="1"/>
  <c r="AV38" i="6" s="1"/>
  <c r="AV39" i="6" s="1"/>
  <c r="AU43" i="6"/>
  <c r="AU37" i="54" s="1"/>
  <c r="AV133" i="5"/>
  <c r="AV132" i="5"/>
  <c r="AV49" i="54"/>
  <c r="AV71" i="5"/>
  <c r="AV72" i="5" s="1"/>
  <c r="AV80" i="5" s="1"/>
  <c r="AV48" i="6"/>
  <c r="AV143" i="5"/>
  <c r="AV22" i="7" l="1"/>
  <c r="AW142" i="5"/>
  <c r="AV81" i="5"/>
  <c r="AV12" i="7" s="1"/>
  <c r="AV82" i="5"/>
  <c r="AV84" i="5" l="1"/>
  <c r="AW140" i="5"/>
  <c r="AV86" i="5" l="1"/>
  <c r="AV87" i="5" s="1"/>
  <c r="AV94" i="5" s="1"/>
  <c r="AV95" i="5" l="1"/>
  <c r="AV96" i="5"/>
  <c r="AV98" i="5" s="1"/>
  <c r="AV99" i="5" l="1"/>
  <c r="AV102" i="5" s="1"/>
  <c r="AW19" i="6"/>
  <c r="AV13" i="7"/>
  <c r="AW91" i="5"/>
  <c r="AW93" i="5" l="1"/>
  <c r="AV115" i="47"/>
  <c r="AV100" i="5"/>
  <c r="AV14" i="7" s="1"/>
  <c r="AV116" i="47" l="1"/>
  <c r="AV117" i="47"/>
  <c r="AV160" i="47" l="1"/>
  <c r="AV149" i="47"/>
  <c r="AV138" i="47"/>
  <c r="AV159" i="47"/>
  <c r="AV137" i="47"/>
  <c r="AV148" i="47"/>
  <c r="AV35" i="42" l="1"/>
  <c r="AV151" i="47"/>
  <c r="AV125" i="47"/>
  <c r="AV73" i="42"/>
  <c r="AV72" i="42"/>
  <c r="AV124" i="47"/>
  <c r="AV71" i="42"/>
  <c r="AV139" i="47"/>
  <c r="AV140" i="47"/>
  <c r="AV53" i="42"/>
  <c r="AV161" i="47"/>
  <c r="AW155" i="47" s="1"/>
  <c r="AV162" i="47"/>
  <c r="AV150" i="47"/>
  <c r="AW144" i="47" s="1"/>
  <c r="AV37" i="42"/>
  <c r="AV36" i="42"/>
  <c r="AV55" i="42"/>
  <c r="AV54" i="42"/>
  <c r="AW157" i="47" l="1"/>
  <c r="AU79" i="42"/>
  <c r="AV19" i="42"/>
  <c r="AU61" i="42"/>
  <c r="AV18" i="42"/>
  <c r="AV127" i="47"/>
  <c r="AV128" i="47"/>
  <c r="AV104" i="5" s="1"/>
  <c r="AU62" i="42"/>
  <c r="AU63" i="42"/>
  <c r="AU81" i="42"/>
  <c r="AU45" i="42"/>
  <c r="AV126" i="47"/>
  <c r="AW133" i="47"/>
  <c r="AU80" i="42"/>
  <c r="AU44" i="42"/>
  <c r="AW146" i="47"/>
  <c r="AU43" i="42"/>
  <c r="AV17" i="42" l="1"/>
  <c r="AU25" i="42"/>
  <c r="AW135" i="47"/>
  <c r="AW120" i="47"/>
  <c r="AW143" i="47"/>
  <c r="AW132" i="47"/>
  <c r="AW154" i="47"/>
  <c r="AV24" i="7"/>
  <c r="AU26" i="42"/>
  <c r="AW147" i="47"/>
  <c r="AV106" i="5"/>
  <c r="AV108" i="5"/>
  <c r="AW158" i="47"/>
  <c r="AU24" i="42" l="1"/>
  <c r="AV111" i="5"/>
  <c r="AV113" i="5"/>
  <c r="AW136" i="47"/>
  <c r="AW123" i="47" s="1"/>
  <c r="AW103" i="5" s="1"/>
  <c r="AW122" i="47"/>
  <c r="AV115" i="5" l="1"/>
  <c r="AV118" i="5" s="1"/>
  <c r="AV119" i="5" s="1"/>
  <c r="AW12" i="6"/>
  <c r="AW14" i="6" s="1"/>
  <c r="AW16" i="6" s="1"/>
  <c r="AW126" i="5" s="1"/>
  <c r="AW27" i="6"/>
  <c r="AW59" i="6" s="1"/>
  <c r="AV116" i="5" l="1"/>
  <c r="AV50" i="6"/>
  <c r="AV120" i="5"/>
  <c r="AV15" i="42"/>
  <c r="AV20" i="42" s="1"/>
  <c r="AU27" i="42" l="1"/>
  <c r="AU28" i="42" s="1"/>
  <c r="AU29" i="42" s="1"/>
  <c r="AV21" i="42"/>
  <c r="AV56" i="42"/>
  <c r="AV14" i="42"/>
  <c r="AV146" i="5"/>
  <c r="AV122" i="5"/>
  <c r="AV57" i="42" l="1"/>
  <c r="AV39" i="42"/>
  <c r="AV74" i="42"/>
  <c r="AV38" i="42"/>
  <c r="AV75" i="42"/>
  <c r="AV49" i="6"/>
  <c r="AV52" i="6" s="1"/>
  <c r="AV145" i="5"/>
  <c r="AV148" i="5"/>
  <c r="AU64" i="42"/>
  <c r="AU66" i="42" s="1"/>
  <c r="AV58" i="42"/>
  <c r="AV135" i="5"/>
  <c r="AV23" i="7" l="1"/>
  <c r="AV20" i="7" s="1"/>
  <c r="AU47" i="42"/>
  <c r="AU49" i="42" s="1"/>
  <c r="AU83" i="42"/>
  <c r="AU85" i="42" s="1"/>
  <c r="AU46" i="42"/>
  <c r="AU48" i="42" s="1"/>
  <c r="AV40" i="42"/>
  <c r="AU82" i="42"/>
  <c r="AU84" i="42" s="1"/>
  <c r="AV76" i="42"/>
  <c r="AV136" i="5"/>
  <c r="AV29" i="7"/>
  <c r="AW20" i="6"/>
  <c r="AW28" i="6"/>
  <c r="AV15" i="7"/>
  <c r="AV17" i="7" s="1"/>
  <c r="AU65" i="42"/>
  <c r="AU67" i="42" s="1"/>
  <c r="AW21" i="6" l="1"/>
  <c r="AW66" i="5" s="1"/>
  <c r="AV39" i="7"/>
  <c r="AV31" i="7"/>
  <c r="AV33" i="7" s="1"/>
  <c r="AV41" i="7"/>
  <c r="AV44" i="7"/>
  <c r="AV45" i="7" s="1"/>
  <c r="AV56" i="6" s="1"/>
  <c r="AW30" i="6" l="1"/>
  <c r="AW32" i="6" s="1"/>
  <c r="AW46" i="6" s="1"/>
  <c r="AW138" i="5" s="1"/>
  <c r="AV58" i="6"/>
  <c r="AV57" i="6"/>
  <c r="AV36" i="7"/>
  <c r="AV38" i="7" s="1"/>
  <c r="AW125" i="5"/>
  <c r="AW69" i="5"/>
  <c r="Y77" i="29"/>
  <c r="Y76" i="29"/>
  <c r="AV54" i="6" l="1"/>
  <c r="AV34" i="6" s="1"/>
  <c r="AV35" i="6" s="1"/>
  <c r="AV41" i="6" s="1"/>
  <c r="AW107" i="5"/>
  <c r="AW144" i="5" s="1"/>
  <c r="AW133" i="5"/>
  <c r="AW49" i="54"/>
  <c r="AW132" i="5"/>
  <c r="Y86" i="29" s="1"/>
  <c r="AW71" i="5"/>
  <c r="AW72" i="5" s="1"/>
  <c r="AW80" i="5" s="1"/>
  <c r="AW36" i="6" l="1"/>
  <c r="AW37" i="6" s="1"/>
  <c r="AW38" i="6" s="1"/>
  <c r="AW39" i="6" s="1"/>
  <c r="AW110" i="5"/>
  <c r="AW48" i="6"/>
  <c r="AW143" i="5"/>
  <c r="AW81" i="5"/>
  <c r="AW12" i="7" s="1"/>
  <c r="AW82" i="5"/>
  <c r="AV43" i="6"/>
  <c r="AV37" i="54" s="1"/>
  <c r="AW84" i="5" l="1"/>
  <c r="AW22" i="7"/>
  <c r="AX142" i="5"/>
  <c r="AX140" i="5" l="1"/>
  <c r="AW86" i="5"/>
  <c r="AW87" i="5" s="1"/>
  <c r="AW94" i="5" s="1"/>
  <c r="AW95" i="5" l="1"/>
  <c r="AW96" i="5"/>
  <c r="Y81" i="29" l="1"/>
  <c r="AW98" i="5"/>
  <c r="AX19" i="6"/>
  <c r="AW13" i="7"/>
  <c r="AX91" i="5"/>
  <c r="AX93" i="5" l="1"/>
  <c r="AW99" i="5"/>
  <c r="AW102" i="5" s="1"/>
  <c r="AW100" i="5" l="1"/>
  <c r="AW14" i="7" s="1"/>
  <c r="AW115" i="47"/>
  <c r="AW116" i="47" l="1"/>
  <c r="AW117" i="47"/>
  <c r="AW159" i="47" l="1"/>
  <c r="AW137" i="47"/>
  <c r="AW148" i="47"/>
  <c r="AW160" i="47"/>
  <c r="AW149" i="47"/>
  <c r="AW138" i="47"/>
  <c r="AW55" i="42" l="1"/>
  <c r="AW54" i="42"/>
  <c r="AW125" i="47"/>
  <c r="AW73" i="42"/>
  <c r="AW72" i="42"/>
  <c r="AW150" i="47"/>
  <c r="AX144" i="47" s="1"/>
  <c r="AW36" i="42"/>
  <c r="AW37" i="42"/>
  <c r="AW35" i="42"/>
  <c r="AW151" i="47"/>
  <c r="AW124" i="47"/>
  <c r="AW71" i="42"/>
  <c r="AW139" i="47"/>
  <c r="AW140" i="47"/>
  <c r="AW53" i="42"/>
  <c r="AW161" i="47"/>
  <c r="AX155" i="47" s="1"/>
  <c r="AW162" i="47"/>
  <c r="AV45" i="42" l="1"/>
  <c r="AV80" i="42"/>
  <c r="AV79" i="42"/>
  <c r="AV43" i="42"/>
  <c r="AX146" i="47"/>
  <c r="AV81" i="42"/>
  <c r="AV62" i="42"/>
  <c r="AW18" i="42"/>
  <c r="Y98" i="29"/>
  <c r="AW128" i="47"/>
  <c r="AW104" i="5" s="1"/>
  <c r="AW127" i="47"/>
  <c r="AV44" i="42"/>
  <c r="AX157" i="47"/>
  <c r="AV61" i="42"/>
  <c r="Y100" i="29"/>
  <c r="Y99" i="29" s="1"/>
  <c r="AW19" i="42"/>
  <c r="AW126" i="47"/>
  <c r="AX133" i="47"/>
  <c r="AV63" i="42"/>
  <c r="AX147" i="47" l="1"/>
  <c r="Y97" i="29"/>
  <c r="AX154" i="47"/>
  <c r="AX132" i="47"/>
  <c r="AX143" i="47"/>
  <c r="AW24" i="7"/>
  <c r="Y82" i="29"/>
  <c r="AW106" i="5"/>
  <c r="AW108" i="5"/>
  <c r="AX158" i="47"/>
  <c r="AX120" i="47"/>
  <c r="AX135" i="47"/>
  <c r="AW17" i="42"/>
  <c r="AV25" i="42"/>
  <c r="AV26" i="42"/>
  <c r="AW111" i="5" l="1"/>
  <c r="AW113" i="5"/>
  <c r="AX136" i="47"/>
  <c r="AX123" i="47" s="1"/>
  <c r="AX103" i="5" s="1"/>
  <c r="AX122" i="47"/>
  <c r="AV24" i="42"/>
  <c r="AW115" i="5" l="1"/>
  <c r="AW118" i="5" s="1"/>
  <c r="AW119" i="5" s="1"/>
  <c r="AX27" i="6"/>
  <c r="AX59" i="6" s="1"/>
  <c r="AX12" i="6"/>
  <c r="AX14" i="6" s="1"/>
  <c r="AX16" i="6" s="1"/>
  <c r="AX126" i="5" s="1"/>
  <c r="AW50" i="6" l="1"/>
  <c r="AW116" i="5"/>
  <c r="AW120" i="5"/>
  <c r="AW15" i="42"/>
  <c r="AW20" i="42" s="1"/>
  <c r="AV27" i="42" l="1"/>
  <c r="AV28" i="42" s="1"/>
  <c r="AV29" i="42" s="1"/>
  <c r="AW21" i="42"/>
  <c r="AW56" i="42"/>
  <c r="AW14" i="42"/>
  <c r="Y83" i="29"/>
  <c r="AW146" i="5"/>
  <c r="AW122" i="5"/>
  <c r="Y84" i="29" l="1"/>
  <c r="AW135" i="5"/>
  <c r="AW39" i="42"/>
  <c r="AW75" i="42"/>
  <c r="AW57" i="42"/>
  <c r="AW38" i="42"/>
  <c r="AW74" i="42"/>
  <c r="AV64" i="42"/>
  <c r="AV66" i="42" s="1"/>
  <c r="AW58" i="42"/>
  <c r="AW49" i="6"/>
  <c r="AW52" i="6" s="1"/>
  <c r="AW145" i="5"/>
  <c r="AW148" i="5"/>
  <c r="AV65" i="42" l="1"/>
  <c r="AV67" i="42" s="1"/>
  <c r="AW23" i="7"/>
  <c r="AW20" i="7" s="1"/>
  <c r="AV82" i="42"/>
  <c r="AV84" i="42" s="1"/>
  <c r="AW76" i="42"/>
  <c r="AV46" i="42"/>
  <c r="AV48" i="42" s="1"/>
  <c r="AW40" i="42"/>
  <c r="AV83" i="42"/>
  <c r="AV85" i="42" s="1"/>
  <c r="AV47" i="42"/>
  <c r="AV49" i="42" s="1"/>
  <c r="AW15" i="7"/>
  <c r="AW17" i="7" s="1"/>
  <c r="AX20" i="6"/>
  <c r="AW136" i="5"/>
  <c r="AX28" i="6"/>
  <c r="AW29" i="7"/>
  <c r="AX21" i="6" l="1"/>
  <c r="AX66" i="5" s="1"/>
  <c r="AW41" i="7"/>
  <c r="AW39" i="7"/>
  <c r="AW31" i="7"/>
  <c r="AW33" i="7" s="1"/>
  <c r="AW44" i="7"/>
  <c r="AW45" i="7" s="1"/>
  <c r="AW56" i="6" s="1"/>
  <c r="AW36" i="7" l="1"/>
  <c r="AW38" i="7" s="1"/>
  <c r="AX125" i="5"/>
  <c r="AX69" i="5"/>
  <c r="AX30" i="6"/>
  <c r="AX32" i="6" s="1"/>
  <c r="AX46" i="6" s="1"/>
  <c r="AW57" i="6"/>
  <c r="AW58" i="6"/>
  <c r="AW54" i="6" l="1"/>
  <c r="AW34" i="6" s="1"/>
  <c r="AW35" i="6" s="1"/>
  <c r="AX132" i="5"/>
  <c r="AX49" i="54"/>
  <c r="AX133" i="5"/>
  <c r="AX71" i="5"/>
  <c r="AX72" i="5" s="1"/>
  <c r="AX80" i="5" s="1"/>
  <c r="AX107" i="5"/>
  <c r="AX138" i="5"/>
  <c r="AX110" i="5" l="1"/>
  <c r="AX144" i="5"/>
  <c r="AX81" i="5"/>
  <c r="AX12" i="7" s="1"/>
  <c r="AX82" i="5"/>
  <c r="AX36" i="6"/>
  <c r="AX37" i="6" s="1"/>
  <c r="AW41" i="6"/>
  <c r="AX48" i="6" l="1"/>
  <c r="AX143" i="5"/>
  <c r="AX84" i="5"/>
  <c r="AW43" i="6"/>
  <c r="AW37" i="54" s="1"/>
  <c r="AX38" i="6"/>
  <c r="AX39" i="6" s="1"/>
  <c r="AX86" i="5" l="1"/>
  <c r="AX87" i="5" s="1"/>
  <c r="AX94" i="5" s="1"/>
  <c r="AX22" i="7"/>
  <c r="AY142" i="5"/>
  <c r="AY140" i="5" l="1"/>
  <c r="AX95" i="5"/>
  <c r="AX96" i="5"/>
  <c r="AX98" i="5" s="1"/>
  <c r="AX13" i="7" l="1"/>
  <c r="AY19" i="6"/>
  <c r="AY91" i="5"/>
  <c r="AX99" i="5"/>
  <c r="AX102" i="5" s="1"/>
  <c r="AX115" i="47" l="1"/>
  <c r="AX100" i="5"/>
  <c r="AX14" i="7" s="1"/>
  <c r="AY93" i="5"/>
  <c r="AX117" i="47" l="1"/>
  <c r="AX116" i="47"/>
  <c r="AX160" i="47" l="1"/>
  <c r="AX149" i="47"/>
  <c r="AX138" i="47"/>
  <c r="AX148" i="47"/>
  <c r="AX159" i="47"/>
  <c r="AX137" i="47"/>
  <c r="AX71" i="42" l="1"/>
  <c r="AX124" i="47"/>
  <c r="AX139" i="47"/>
  <c r="AX140" i="47"/>
  <c r="AX125" i="47"/>
  <c r="AX73" i="42"/>
  <c r="AX72" i="42"/>
  <c r="AX53" i="42"/>
  <c r="AX161" i="47"/>
  <c r="AY155" i="47" s="1"/>
  <c r="AX162" i="47"/>
  <c r="AX35" i="42"/>
  <c r="AX151" i="47"/>
  <c r="AX150" i="47"/>
  <c r="AY144" i="47" s="1"/>
  <c r="AX37" i="42"/>
  <c r="AX36" i="42"/>
  <c r="AX55" i="42"/>
  <c r="AX54" i="42"/>
  <c r="AW43" i="42" l="1"/>
  <c r="AW44" i="42"/>
  <c r="AY157" i="47"/>
  <c r="AW80" i="42"/>
  <c r="AW62" i="42"/>
  <c r="AW63" i="42"/>
  <c r="AW45" i="42"/>
  <c r="AX18" i="42"/>
  <c r="AX127" i="47"/>
  <c r="AX128" i="47"/>
  <c r="AX104" i="5" s="1"/>
  <c r="AW61" i="42"/>
  <c r="AW81" i="42"/>
  <c r="AX19" i="42"/>
  <c r="AX126" i="47"/>
  <c r="AY133" i="47"/>
  <c r="AY146" i="47"/>
  <c r="AW79" i="42"/>
  <c r="AY158" i="47" l="1"/>
  <c r="AY154" i="47"/>
  <c r="AY132" i="47"/>
  <c r="AY143" i="47"/>
  <c r="AX24" i="7"/>
  <c r="AX106" i="5"/>
  <c r="AX108" i="5"/>
  <c r="AY147" i="47"/>
  <c r="AX17" i="42"/>
  <c r="AW25" i="42"/>
  <c r="AW26" i="42"/>
  <c r="AY120" i="47"/>
  <c r="AY135" i="47"/>
  <c r="AY136" i="47" l="1"/>
  <c r="AY123" i="47" s="1"/>
  <c r="AY103" i="5" s="1"/>
  <c r="AY122" i="47"/>
  <c r="AX111" i="5"/>
  <c r="AX113" i="5"/>
  <c r="AW24" i="42"/>
  <c r="AX115" i="5" l="1"/>
  <c r="AX116" i="5" s="1"/>
  <c r="AY12" i="6"/>
  <c r="AY14" i="6" s="1"/>
  <c r="AY16" i="6" s="1"/>
  <c r="AY126" i="5" s="1"/>
  <c r="AY27" i="6"/>
  <c r="AY59" i="6" s="1"/>
  <c r="AX50" i="6" l="1"/>
  <c r="AX118" i="5"/>
  <c r="AX119" i="5" s="1"/>
  <c r="AX120" i="5" s="1"/>
  <c r="AX15" i="42" l="1"/>
  <c r="AX20" i="42" s="1"/>
  <c r="AW27" i="42" s="1"/>
  <c r="AW28" i="42" s="1"/>
  <c r="AW29" i="42" s="1"/>
  <c r="AX56" i="42"/>
  <c r="AX14" i="42"/>
  <c r="AX146" i="5"/>
  <c r="AX122" i="5"/>
  <c r="AX21" i="42" l="1"/>
  <c r="AX49" i="6"/>
  <c r="AX52" i="6" s="1"/>
  <c r="AX145" i="5"/>
  <c r="AX148" i="5"/>
  <c r="AX135" i="5"/>
  <c r="AX39" i="42"/>
  <c r="AX74" i="42"/>
  <c r="AX75" i="42"/>
  <c r="AX38" i="42"/>
  <c r="AX57" i="42"/>
  <c r="AW64" i="42"/>
  <c r="AW66" i="42" s="1"/>
  <c r="AX58" i="42"/>
  <c r="AW83" i="42" l="1"/>
  <c r="AW85" i="42" s="1"/>
  <c r="AW46" i="42"/>
  <c r="AW48" i="42" s="1"/>
  <c r="AX40" i="42"/>
  <c r="AW47" i="42"/>
  <c r="AW49" i="42" s="1"/>
  <c r="AX23" i="7"/>
  <c r="AX20" i="7" s="1"/>
  <c r="AW65" i="42"/>
  <c r="AW67" i="42" s="1"/>
  <c r="AW82" i="42"/>
  <c r="AW84" i="42" s="1"/>
  <c r="AX76" i="42"/>
  <c r="AY20" i="6"/>
  <c r="AX136" i="5"/>
  <c r="AX29" i="7"/>
  <c r="AY28" i="6"/>
  <c r="AX15" i="7"/>
  <c r="AX17" i="7" s="1"/>
  <c r="AY21" i="6" l="1"/>
  <c r="AY30" i="6" s="1"/>
  <c r="AY32" i="6" s="1"/>
  <c r="AY46" i="6" s="1"/>
  <c r="AX31" i="7"/>
  <c r="AX33" i="7" s="1"/>
  <c r="AX41" i="7"/>
  <c r="AX39" i="7"/>
  <c r="AX44" i="7"/>
  <c r="AX45" i="7" s="1"/>
  <c r="AX56" i="6" s="1"/>
  <c r="AY66" i="5" l="1"/>
  <c r="AY69" i="5" s="1"/>
  <c r="AY107" i="5"/>
  <c r="AY138" i="5"/>
  <c r="AX58" i="6"/>
  <c r="AX57" i="6"/>
  <c r="AX36" i="7"/>
  <c r="AX38" i="7" s="1"/>
  <c r="Z77" i="29" l="1"/>
  <c r="Z76" i="29"/>
  <c r="AY125" i="5"/>
  <c r="AX54" i="6"/>
  <c r="AX34" i="6" s="1"/>
  <c r="AX35" i="6" s="1"/>
  <c r="AX41" i="6" s="1"/>
  <c r="AY132" i="5"/>
  <c r="Z86" i="29" s="1"/>
  <c r="AY49" i="54"/>
  <c r="AY133" i="5"/>
  <c r="AY71" i="5"/>
  <c r="AY72" i="5" s="1"/>
  <c r="AY80" i="5" s="1"/>
  <c r="AY110" i="5"/>
  <c r="AY144" i="5"/>
  <c r="AY36" i="6" l="1"/>
  <c r="AY37" i="6" s="1"/>
  <c r="AY38" i="6" s="1"/>
  <c r="AY39" i="6" s="1"/>
  <c r="AX43" i="6"/>
  <c r="AX37" i="54" s="1"/>
  <c r="AY82" i="5"/>
  <c r="AY81" i="5"/>
  <c r="AY12" i="7" s="1"/>
  <c r="AY48" i="6"/>
  <c r="AY143" i="5"/>
  <c r="AY22" i="7" l="1"/>
  <c r="AZ142" i="5"/>
  <c r="Z79" i="29"/>
  <c r="AY84" i="5"/>
  <c r="AY86" i="5" l="1"/>
  <c r="AY87" i="5" s="1"/>
  <c r="AY94" i="5" s="1"/>
  <c r="AZ140" i="5"/>
  <c r="AY96" i="5" l="1"/>
  <c r="AY95" i="5"/>
  <c r="AZ19" i="6" l="1"/>
  <c r="AY13" i="7"/>
  <c r="AZ91" i="5"/>
  <c r="Z81" i="29"/>
  <c r="AY98" i="5"/>
  <c r="AY99" i="5" l="1"/>
  <c r="AY102" i="5" s="1"/>
  <c r="AZ93" i="5"/>
  <c r="AY115" i="47" l="1"/>
  <c r="AY100" i="5"/>
  <c r="AY14" i="7" s="1"/>
  <c r="AY117" i="47" l="1"/>
  <c r="AY116" i="47"/>
  <c r="AY160" i="47" l="1"/>
  <c r="AY149" i="47"/>
  <c r="AY138" i="47"/>
  <c r="AY148" i="47"/>
  <c r="AY137" i="47"/>
  <c r="AY159" i="47"/>
  <c r="AY125" i="47" l="1"/>
  <c r="AY73" i="42"/>
  <c r="AY72" i="42"/>
  <c r="AY53" i="42"/>
  <c r="AY161" i="47"/>
  <c r="AZ155" i="47" s="1"/>
  <c r="AY162" i="47"/>
  <c r="AY71" i="42"/>
  <c r="AY124" i="47"/>
  <c r="AY139" i="47"/>
  <c r="AY140" i="47"/>
  <c r="AY35" i="42"/>
  <c r="AY151" i="47"/>
  <c r="AY150" i="47"/>
  <c r="AZ144" i="47" s="1"/>
  <c r="AY37" i="42"/>
  <c r="AY36" i="42"/>
  <c r="AY54" i="42"/>
  <c r="AY55" i="42"/>
  <c r="AY18" i="42" l="1"/>
  <c r="Z98" i="29"/>
  <c r="AY128" i="47"/>
  <c r="AY104" i="5" s="1"/>
  <c r="AY127" i="47"/>
  <c r="AX80" i="42"/>
  <c r="AY126" i="47"/>
  <c r="AZ133" i="47"/>
  <c r="AX63" i="42"/>
  <c r="AX62" i="42"/>
  <c r="AX44" i="42"/>
  <c r="AX81" i="42"/>
  <c r="AX43" i="42"/>
  <c r="AX79" i="42"/>
  <c r="AZ157" i="47"/>
  <c r="AX61" i="42"/>
  <c r="AX45" i="42"/>
  <c r="AZ146" i="47"/>
  <c r="Z100" i="29"/>
  <c r="Z99" i="29" s="1"/>
  <c r="AY19" i="42"/>
  <c r="AZ158" i="47" l="1"/>
  <c r="AX26" i="42"/>
  <c r="AZ120" i="47"/>
  <c r="AZ135" i="47"/>
  <c r="AZ147" i="47"/>
  <c r="Z82" i="29"/>
  <c r="AY106" i="5"/>
  <c r="AY108" i="5"/>
  <c r="AZ143" i="47"/>
  <c r="AY24" i="7"/>
  <c r="Z97" i="29"/>
  <c r="AZ154" i="47"/>
  <c r="AZ132" i="47"/>
  <c r="AY17" i="42"/>
  <c r="AX25" i="42"/>
  <c r="AZ136" i="47" l="1"/>
  <c r="AZ123" i="47" s="1"/>
  <c r="AZ103" i="5" s="1"/>
  <c r="AZ122" i="47"/>
  <c r="AY111" i="5"/>
  <c r="AY113" i="5"/>
  <c r="AX24" i="42"/>
  <c r="AY115" i="5" l="1"/>
  <c r="AY50" i="6" s="1"/>
  <c r="AZ27" i="6"/>
  <c r="AZ59" i="6" s="1"/>
  <c r="AZ12" i="6"/>
  <c r="AZ14" i="6" s="1"/>
  <c r="AZ16" i="6" s="1"/>
  <c r="AZ126" i="5" s="1"/>
  <c r="AY118" i="5" l="1"/>
  <c r="AY119" i="5" s="1"/>
  <c r="AY120" i="5" s="1"/>
  <c r="AY116" i="5"/>
  <c r="AY15" i="42" l="1"/>
  <c r="AY20" i="42" s="1"/>
  <c r="AX27" i="42" s="1"/>
  <c r="AX28" i="42" s="1"/>
  <c r="AX29" i="42" s="1"/>
  <c r="AY56" i="42"/>
  <c r="AY14" i="42"/>
  <c r="Z83" i="29"/>
  <c r="AY146" i="5"/>
  <c r="AY122" i="5"/>
  <c r="AY21" i="42" l="1"/>
  <c r="Z84" i="29"/>
  <c r="AY135" i="5"/>
  <c r="AY49" i="6"/>
  <c r="AY52" i="6" s="1"/>
  <c r="AY145" i="5"/>
  <c r="AY148" i="5"/>
  <c r="AY75" i="42"/>
  <c r="AY39" i="42"/>
  <c r="AY57" i="42"/>
  <c r="AY38" i="42"/>
  <c r="AY74" i="42"/>
  <c r="AX64" i="42"/>
  <c r="AX66" i="42" s="1"/>
  <c r="AY58" i="42"/>
  <c r="AX65" i="42" l="1"/>
  <c r="AX67" i="42" s="1"/>
  <c r="AX46" i="42"/>
  <c r="AX48" i="42" s="1"/>
  <c r="AY40" i="42"/>
  <c r="AX83" i="42"/>
  <c r="AX85" i="42" s="1"/>
  <c r="AY23" i="7"/>
  <c r="AY20" i="7" s="1"/>
  <c r="AX82" i="42"/>
  <c r="AX84" i="42" s="1"/>
  <c r="AY76" i="42"/>
  <c r="AX47" i="42"/>
  <c r="AX49" i="42" s="1"/>
  <c r="AY136" i="5"/>
  <c r="AZ28" i="6"/>
  <c r="AY15" i="7"/>
  <c r="AY17" i="7" s="1"/>
  <c r="AZ20" i="6"/>
  <c r="AY29" i="7"/>
  <c r="AY31" i="7" l="1"/>
  <c r="AY33" i="7" s="1"/>
  <c r="AY39" i="7"/>
  <c r="AY41" i="7"/>
  <c r="AY44" i="7"/>
  <c r="AY45" i="7" s="1"/>
  <c r="AY56" i="6" s="1"/>
  <c r="AZ21" i="6"/>
  <c r="AZ66" i="5" s="1"/>
  <c r="AY36" i="7" l="1"/>
  <c r="AY38" i="7" s="1"/>
  <c r="AZ30" i="6"/>
  <c r="AZ32" i="6" s="1"/>
  <c r="AZ46" i="6" s="1"/>
  <c r="AZ107" i="5" s="1"/>
  <c r="AZ125" i="5"/>
  <c r="AZ69" i="5"/>
  <c r="AY57" i="6"/>
  <c r="AY58" i="6"/>
  <c r="AZ138" i="5" l="1"/>
  <c r="AY54" i="6"/>
  <c r="AY34" i="6" s="1"/>
  <c r="AY35" i="6" s="1"/>
  <c r="AZ144" i="5"/>
  <c r="AZ110" i="5"/>
  <c r="AZ49" i="54"/>
  <c r="AZ133" i="5"/>
  <c r="AZ132" i="5"/>
  <c r="AZ71" i="5"/>
  <c r="AZ72" i="5" s="1"/>
  <c r="AZ80" i="5" s="1"/>
  <c r="AZ81" i="5" l="1"/>
  <c r="AZ12" i="7" s="1"/>
  <c r="AZ82" i="5"/>
  <c r="AZ48" i="6"/>
  <c r="AZ143" i="5"/>
  <c r="AZ36" i="6"/>
  <c r="AZ37" i="6" s="1"/>
  <c r="AY41" i="6"/>
  <c r="AZ38" i="6" l="1"/>
  <c r="AZ39" i="6" s="1"/>
  <c r="AZ84" i="5"/>
  <c r="AY43" i="6"/>
  <c r="AY37" i="54" s="1"/>
  <c r="AZ22" i="7"/>
  <c r="BA142" i="5"/>
  <c r="AZ86" i="5" l="1"/>
  <c r="AZ87" i="5" s="1"/>
  <c r="AZ94" i="5" s="1"/>
  <c r="BA140" i="5"/>
  <c r="AZ95" i="5" l="1"/>
  <c r="AZ96" i="5"/>
  <c r="AZ98" i="5" s="1"/>
  <c r="AZ99" i="5" l="1"/>
  <c r="AZ102" i="5" s="1"/>
  <c r="BA19" i="6"/>
  <c r="AZ13" i="7"/>
  <c r="BA91" i="5"/>
  <c r="BA93" i="5" l="1"/>
  <c r="AZ115" i="47"/>
  <c r="AZ100" i="5"/>
  <c r="AZ14" i="7" s="1"/>
  <c r="AZ116" i="47" l="1"/>
  <c r="AZ117" i="47"/>
  <c r="AZ159" i="47" l="1"/>
  <c r="AZ137" i="47"/>
  <c r="AZ148" i="47"/>
  <c r="AZ160" i="47"/>
  <c r="AZ149" i="47"/>
  <c r="AZ138" i="47"/>
  <c r="AZ150" i="47" l="1"/>
  <c r="BA144" i="47" s="1"/>
  <c r="AZ37" i="42"/>
  <c r="AZ36" i="42"/>
  <c r="AZ125" i="47"/>
  <c r="AZ73" i="42"/>
  <c r="AZ72" i="42"/>
  <c r="AZ55" i="42"/>
  <c r="AZ54" i="42"/>
  <c r="AZ35" i="42"/>
  <c r="AZ151" i="47"/>
  <c r="AZ124" i="47"/>
  <c r="AZ71" i="42"/>
  <c r="AZ139" i="47"/>
  <c r="AZ140" i="47"/>
  <c r="AZ53" i="42"/>
  <c r="AZ161" i="47"/>
  <c r="BA155" i="47" s="1"/>
  <c r="AZ162" i="47"/>
  <c r="AY62" i="42" l="1"/>
  <c r="AY79" i="42"/>
  <c r="AY43" i="42"/>
  <c r="AY61" i="42"/>
  <c r="AZ18" i="42"/>
  <c r="AZ127" i="47"/>
  <c r="AZ128" i="47"/>
  <c r="AZ104" i="5" s="1"/>
  <c r="AY63" i="42"/>
  <c r="AY81" i="42"/>
  <c r="AZ19" i="42"/>
  <c r="AY45" i="42"/>
  <c r="AY80" i="42"/>
  <c r="BA157" i="47"/>
  <c r="AY44" i="42"/>
  <c r="AZ126" i="47"/>
  <c r="BA133" i="47"/>
  <c r="BA146" i="47"/>
  <c r="AY26" i="42" l="1"/>
  <c r="BA132" i="47"/>
  <c r="BA143" i="47"/>
  <c r="BA154" i="47"/>
  <c r="AZ24" i="7"/>
  <c r="AZ106" i="5"/>
  <c r="AZ108" i="5"/>
  <c r="BA147" i="47"/>
  <c r="BA135" i="47"/>
  <c r="BA120" i="47"/>
  <c r="BA158" i="47"/>
  <c r="AZ17" i="42"/>
  <c r="AY25" i="42"/>
  <c r="AY24" i="42" l="1"/>
  <c r="BA122" i="47"/>
  <c r="BA136" i="47"/>
  <c r="BA123" i="47" s="1"/>
  <c r="BA103" i="5" s="1"/>
  <c r="AZ111" i="5"/>
  <c r="AZ113" i="5"/>
  <c r="AZ115" i="5" l="1"/>
  <c r="AZ118" i="5" s="1"/>
  <c r="AZ119" i="5" s="1"/>
  <c r="BA27" i="6"/>
  <c r="BA59" i="6" s="1"/>
  <c r="BA12" i="6"/>
  <c r="BA14" i="6" s="1"/>
  <c r="BA16" i="6" s="1"/>
  <c r="BA126" i="5" s="1"/>
  <c r="AZ50" i="6" l="1"/>
  <c r="AZ116" i="5"/>
  <c r="AZ120" i="5"/>
  <c r="AZ15" i="42"/>
  <c r="AZ20" i="42" s="1"/>
  <c r="AY27" i="42" l="1"/>
  <c r="AY28" i="42" s="1"/>
  <c r="AY29" i="42" s="1"/>
  <c r="AZ21" i="42"/>
  <c r="AZ14" i="42"/>
  <c r="AZ56" i="42"/>
  <c r="AZ146" i="5"/>
  <c r="AZ122" i="5"/>
  <c r="AZ135" i="5" l="1"/>
  <c r="AZ49" i="6"/>
  <c r="AZ52" i="6" s="1"/>
  <c r="AZ145" i="5"/>
  <c r="AZ148" i="5"/>
  <c r="AZ57" i="42"/>
  <c r="AZ75" i="42"/>
  <c r="AZ74" i="42"/>
  <c r="AZ38" i="42"/>
  <c r="AZ39" i="42"/>
  <c r="AY64" i="42"/>
  <c r="AY66" i="42" s="1"/>
  <c r="AZ58" i="42"/>
  <c r="AY47" i="42" l="1"/>
  <c r="AY49" i="42" s="1"/>
  <c r="AY83" i="42"/>
  <c r="AY85" i="42" s="1"/>
  <c r="AZ23" i="7"/>
  <c r="AZ20" i="7" s="1"/>
  <c r="AY82" i="42"/>
  <c r="AY84" i="42" s="1"/>
  <c r="AZ76" i="42"/>
  <c r="BA28" i="6"/>
  <c r="AZ15" i="7"/>
  <c r="AZ17" i="7" s="1"/>
  <c r="BA20" i="6"/>
  <c r="AZ136" i="5"/>
  <c r="AZ29" i="7"/>
  <c r="AY46" i="42"/>
  <c r="AY48" i="42" s="1"/>
  <c r="AZ40" i="42"/>
  <c r="AY65" i="42"/>
  <c r="AY67" i="42" s="1"/>
  <c r="BA21" i="6" l="1"/>
  <c r="BA30" i="6" s="1"/>
  <c r="BA32" i="6" s="1"/>
  <c r="BA46" i="6" s="1"/>
  <c r="AZ31" i="7"/>
  <c r="AZ33" i="7" s="1"/>
  <c r="AZ41" i="7"/>
  <c r="AZ39" i="7"/>
  <c r="AZ44" i="7"/>
  <c r="AZ45" i="7" s="1"/>
  <c r="AZ56" i="6" s="1"/>
  <c r="AZ36" i="7" l="1"/>
  <c r="AZ38" i="7" s="1"/>
  <c r="BA66" i="5"/>
  <c r="BA125" i="5" s="1"/>
  <c r="BA138" i="5"/>
  <c r="BA107" i="5"/>
  <c r="AZ58" i="6"/>
  <c r="AZ57" i="6"/>
  <c r="AA77" i="29" l="1"/>
  <c r="AA76" i="29"/>
  <c r="BA69" i="5"/>
  <c r="BA132" i="5" s="1"/>
  <c r="AA86" i="29" s="1"/>
  <c r="AZ54" i="6"/>
  <c r="AZ34" i="6" s="1"/>
  <c r="AZ35" i="6" s="1"/>
  <c r="BA36" i="6" s="1"/>
  <c r="BA37" i="6" s="1"/>
  <c r="BA144" i="5"/>
  <c r="BA110" i="5"/>
  <c r="AZ41" i="6" l="1"/>
  <c r="AZ43" i="6" s="1"/>
  <c r="AZ37" i="54" s="1"/>
  <c r="BA71" i="5"/>
  <c r="BA72" i="5" s="1"/>
  <c r="BA80" i="5" s="1"/>
  <c r="BA82" i="5" s="1"/>
  <c r="BA49" i="54"/>
  <c r="BA133" i="5"/>
  <c r="BA38" i="6"/>
  <c r="BA39" i="6" s="1"/>
  <c r="BA48" i="6"/>
  <c r="BA143" i="5"/>
  <c r="BA81" i="5" l="1"/>
  <c r="BA12" i="7" s="1"/>
  <c r="BA22" i="7"/>
  <c r="BB142" i="5"/>
  <c r="AA79" i="29"/>
  <c r="BA84" i="5"/>
  <c r="BA86" i="5" l="1"/>
  <c r="BA87" i="5" s="1"/>
  <c r="BA94" i="5" s="1"/>
  <c r="BB140" i="5"/>
  <c r="BA95" i="5" l="1"/>
  <c r="BA96" i="5"/>
  <c r="AA81" i="29" l="1"/>
  <c r="BA98" i="5"/>
  <c r="BA13" i="7"/>
  <c r="BB19" i="6"/>
  <c r="BB91" i="5"/>
  <c r="BB93" i="5" l="1"/>
  <c r="BA99" i="5"/>
  <c r="BA102" i="5" s="1"/>
  <c r="BA100" i="5" l="1"/>
  <c r="BA14" i="7" s="1"/>
  <c r="BA115" i="47"/>
  <c r="BA117" i="47" l="1"/>
  <c r="BA116" i="47"/>
  <c r="BA160" i="47" l="1"/>
  <c r="BA149" i="47"/>
  <c r="BA138" i="47"/>
  <c r="BA148" i="47"/>
  <c r="BA159" i="47"/>
  <c r="BA137" i="47"/>
  <c r="BA35" i="42" l="1"/>
  <c r="BA151" i="47"/>
  <c r="BA124" i="47"/>
  <c r="BA71" i="42"/>
  <c r="BA139" i="47"/>
  <c r="BA140" i="47"/>
  <c r="BA53" i="42"/>
  <c r="BA161" i="47"/>
  <c r="BB155" i="47" s="1"/>
  <c r="BA162" i="47"/>
  <c r="BA125" i="47"/>
  <c r="BA73" i="42"/>
  <c r="BA72" i="42"/>
  <c r="BA150" i="47"/>
  <c r="BB144" i="47" s="1"/>
  <c r="BA37" i="42"/>
  <c r="BA36" i="42"/>
  <c r="BA55" i="42"/>
  <c r="BA54" i="42"/>
  <c r="AA100" i="29" l="1"/>
  <c r="AA99" i="29" s="1"/>
  <c r="BA19" i="42"/>
  <c r="AZ81" i="42"/>
  <c r="AZ44" i="42"/>
  <c r="AZ80" i="42"/>
  <c r="BB157" i="47"/>
  <c r="AZ62" i="42"/>
  <c r="AZ63" i="42"/>
  <c r="AZ45" i="42"/>
  <c r="AZ61" i="42"/>
  <c r="BA126" i="47"/>
  <c r="BB133" i="47"/>
  <c r="AZ79" i="42"/>
  <c r="BA18" i="42"/>
  <c r="AA98" i="29"/>
  <c r="BA127" i="47"/>
  <c r="BA128" i="47"/>
  <c r="BA104" i="5" s="1"/>
  <c r="BB146" i="47"/>
  <c r="AZ43" i="42"/>
  <c r="BB158" i="47" l="1"/>
  <c r="BB147" i="47"/>
  <c r="BB132" i="47"/>
  <c r="AA97" i="29"/>
  <c r="BB143" i="47"/>
  <c r="BB154" i="47"/>
  <c r="BA24" i="7"/>
  <c r="BB135" i="47"/>
  <c r="BB120" i="47"/>
  <c r="AA82" i="29"/>
  <c r="BA106" i="5"/>
  <c r="BA108" i="5"/>
  <c r="AZ26" i="42"/>
  <c r="BA17" i="42"/>
  <c r="AZ25" i="42"/>
  <c r="AZ24" i="42" l="1"/>
  <c r="BA111" i="5"/>
  <c r="BA113" i="5"/>
  <c r="BB136" i="47"/>
  <c r="BB123" i="47" s="1"/>
  <c r="BB103" i="5" s="1"/>
  <c r="BB122" i="47"/>
  <c r="BA115" i="5" l="1"/>
  <c r="BA50" i="6" s="1"/>
  <c r="BB27" i="6"/>
  <c r="BB59" i="6" s="1"/>
  <c r="BB12" i="6"/>
  <c r="BB14" i="6" s="1"/>
  <c r="BB16" i="6" s="1"/>
  <c r="BB126" i="5" s="1"/>
  <c r="BA118" i="5" l="1"/>
  <c r="BA119" i="5" s="1"/>
  <c r="BA116" i="5"/>
  <c r="BA15" i="42" l="1"/>
  <c r="BA20" i="42" s="1"/>
  <c r="BA21" i="42" s="1"/>
  <c r="BA120" i="5"/>
  <c r="BA14" i="42" s="1"/>
  <c r="AZ27" i="42" l="1"/>
  <c r="AZ28" i="42" s="1"/>
  <c r="AZ29" i="42" s="1"/>
  <c r="BA146" i="5"/>
  <c r="BA148" i="5" s="1"/>
  <c r="AA83" i="29"/>
  <c r="BA122" i="5"/>
  <c r="BA135" i="5" s="1"/>
  <c r="BA56" i="42"/>
  <c r="AZ64" i="42" s="1"/>
  <c r="AZ66" i="42" s="1"/>
  <c r="BA57" i="42"/>
  <c r="BA38" i="42"/>
  <c r="BA39" i="42"/>
  <c r="BA75" i="42"/>
  <c r="BA74" i="42"/>
  <c r="AA84" i="29" l="1"/>
  <c r="BA49" i="6"/>
  <c r="BA52" i="6" s="1"/>
  <c r="BA145" i="5"/>
  <c r="BA23" i="7" s="1"/>
  <c r="BA20" i="7" s="1"/>
  <c r="BA58" i="42"/>
  <c r="AZ83" i="42"/>
  <c r="AZ85" i="42" s="1"/>
  <c r="AZ46" i="42"/>
  <c r="AZ48" i="42" s="1"/>
  <c r="BA40" i="42"/>
  <c r="AZ82" i="42"/>
  <c r="AZ84" i="42" s="1"/>
  <c r="BA76" i="42"/>
  <c r="AZ47" i="42"/>
  <c r="AZ49" i="42" s="1"/>
  <c r="AZ65" i="42"/>
  <c r="AZ67" i="42" s="1"/>
  <c r="BA136" i="5"/>
  <c r="BB20" i="6"/>
  <c r="BB28" i="6"/>
  <c r="BA15" i="7"/>
  <c r="BA17" i="7" s="1"/>
  <c r="BA29" i="7"/>
  <c r="BB21" i="6" l="1"/>
  <c r="BB66" i="5" s="1"/>
  <c r="BA31" i="7"/>
  <c r="BA36" i="7" s="1"/>
  <c r="BA38" i="7" s="1"/>
  <c r="BA39" i="7"/>
  <c r="BA41" i="7"/>
  <c r="BA44" i="7"/>
  <c r="BA45" i="7" s="1"/>
  <c r="BA56" i="6" s="1"/>
  <c r="BB30" i="6" l="1"/>
  <c r="BB32" i="6" s="1"/>
  <c r="BB46" i="6" s="1"/>
  <c r="BB138" i="5" s="1"/>
  <c r="BB125" i="5"/>
  <c r="BB69" i="5"/>
  <c r="BA58" i="6"/>
  <c r="BA57" i="6"/>
  <c r="BA33" i="7"/>
  <c r="BA54" i="6" l="1"/>
  <c r="BA34" i="6" s="1"/>
  <c r="BA35" i="6" s="1"/>
  <c r="BA41" i="6" s="1"/>
  <c r="BB107" i="5"/>
  <c r="BB110" i="5" s="1"/>
  <c r="BB133" i="5"/>
  <c r="BB132" i="5"/>
  <c r="BB49" i="54"/>
  <c r="BB71" i="5"/>
  <c r="BB72" i="5" s="1"/>
  <c r="BB80" i="5" s="1"/>
  <c r="BB36" i="6" l="1"/>
  <c r="BB37" i="6" s="1"/>
  <c r="BB38" i="6" s="1"/>
  <c r="BB39" i="6" s="1"/>
  <c r="BB144" i="5"/>
  <c r="BB143" i="5" s="1"/>
  <c r="BB82" i="5"/>
  <c r="BB81" i="5"/>
  <c r="BB12" i="7" s="1"/>
  <c r="BA43" i="6"/>
  <c r="BA37" i="54" s="1"/>
  <c r="BB48" i="6" l="1"/>
  <c r="BB22" i="7"/>
  <c r="BC142" i="5"/>
  <c r="BB84" i="5"/>
  <c r="BB86" i="5" l="1"/>
  <c r="BB87" i="5" s="1"/>
  <c r="BB94" i="5" s="1"/>
  <c r="BC140" i="5"/>
  <c r="BB95" i="5" l="1"/>
  <c r="BB96" i="5"/>
  <c r="BB98" i="5" s="1"/>
  <c r="BB99" i="5" l="1"/>
  <c r="BB102" i="5" s="1"/>
  <c r="BB13" i="7"/>
  <c r="BC19" i="6"/>
  <c r="BC91" i="5"/>
  <c r="BC93" i="5" l="1"/>
  <c r="BB115" i="47"/>
  <c r="BB100" i="5"/>
  <c r="BB14" i="7" s="1"/>
  <c r="BB117" i="47" l="1"/>
  <c r="BB116" i="47"/>
  <c r="BB160" i="47" l="1"/>
  <c r="BB149" i="47"/>
  <c r="BB138" i="47"/>
  <c r="BB159" i="47"/>
  <c r="BB137" i="47"/>
  <c r="BB148" i="47"/>
  <c r="BB53" i="42" l="1"/>
  <c r="BB161" i="47"/>
  <c r="BC155" i="47" s="1"/>
  <c r="BB162" i="47"/>
  <c r="BB35" i="42"/>
  <c r="BB151" i="47"/>
  <c r="BB124" i="47"/>
  <c r="BB71" i="42"/>
  <c r="BB139" i="47"/>
  <c r="BB140" i="47"/>
  <c r="BB125" i="47"/>
  <c r="BB73" i="42"/>
  <c r="BB72" i="42"/>
  <c r="BB150" i="47"/>
  <c r="BC144" i="47" s="1"/>
  <c r="BB37" i="42"/>
  <c r="BB36" i="42"/>
  <c r="BB55" i="42"/>
  <c r="BB54" i="42"/>
  <c r="BA80" i="42" l="1"/>
  <c r="BB126" i="47"/>
  <c r="BC133" i="47"/>
  <c r="BA81" i="42"/>
  <c r="BB18" i="42"/>
  <c r="BB127" i="47"/>
  <c r="BB128" i="47"/>
  <c r="BB104" i="5" s="1"/>
  <c r="BA63" i="42"/>
  <c r="BA45" i="42"/>
  <c r="BC157" i="47"/>
  <c r="BB19" i="42"/>
  <c r="BA79" i="42"/>
  <c r="BA62" i="42"/>
  <c r="BA43" i="42"/>
  <c r="BA44" i="42"/>
  <c r="BC146" i="47"/>
  <c r="BA61" i="42"/>
  <c r="BC135" i="47" l="1"/>
  <c r="BC120" i="47"/>
  <c r="BB108" i="5"/>
  <c r="BB106" i="5"/>
  <c r="BC158" i="47"/>
  <c r="BC143" i="47"/>
  <c r="BC132" i="47"/>
  <c r="BC154" i="47"/>
  <c r="BB24" i="7"/>
  <c r="BB17" i="42"/>
  <c r="BA25" i="42"/>
  <c r="BA26" i="42"/>
  <c r="BC147" i="47"/>
  <c r="BA24" i="42" l="1"/>
  <c r="BB111" i="5"/>
  <c r="BB113" i="5"/>
  <c r="BC136" i="47"/>
  <c r="BC123" i="47" s="1"/>
  <c r="BC103" i="5" s="1"/>
  <c r="BC122" i="47"/>
  <c r="BB115" i="5" l="1"/>
  <c r="BB50" i="6" s="1"/>
  <c r="BC27" i="6"/>
  <c r="BC59" i="6" s="1"/>
  <c r="BC12" i="6"/>
  <c r="BC14" i="6" s="1"/>
  <c r="BC16" i="6" s="1"/>
  <c r="BC126" i="5" s="1"/>
  <c r="BB116" i="5" l="1"/>
  <c r="BB118" i="5"/>
  <c r="BB119" i="5" s="1"/>
  <c r="BB120" i="5" s="1"/>
  <c r="BB15" i="42" l="1"/>
  <c r="BB20" i="42" s="1"/>
  <c r="BA27" i="42" s="1"/>
  <c r="BA28" i="42" s="1"/>
  <c r="BA29" i="42" s="1"/>
  <c r="BB56" i="42"/>
  <c r="BB14" i="42"/>
  <c r="BB146" i="5"/>
  <c r="BB122" i="5"/>
  <c r="BB21" i="42" l="1"/>
  <c r="BB135" i="5"/>
  <c r="BB49" i="6"/>
  <c r="BB52" i="6" s="1"/>
  <c r="BB145" i="5"/>
  <c r="BB148" i="5"/>
  <c r="BB38" i="42"/>
  <c r="BB75" i="42"/>
  <c r="BB74" i="42"/>
  <c r="BB57" i="42"/>
  <c r="BB39" i="42"/>
  <c r="BA64" i="42"/>
  <c r="BA66" i="42" s="1"/>
  <c r="BB58" i="42"/>
  <c r="BA65" i="42" l="1"/>
  <c r="BA67" i="42" s="1"/>
  <c r="BA46" i="42"/>
  <c r="BA48" i="42" s="1"/>
  <c r="BB40" i="42"/>
  <c r="BB23" i="7"/>
  <c r="BB20" i="7" s="1"/>
  <c r="BA82" i="42"/>
  <c r="BA84" i="42" s="1"/>
  <c r="BB76" i="42"/>
  <c r="BC28" i="6"/>
  <c r="BC20" i="6"/>
  <c r="BB136" i="5"/>
  <c r="BB15" i="7"/>
  <c r="BB17" i="7" s="1"/>
  <c r="BB29" i="7"/>
  <c r="BA47" i="42"/>
  <c r="BA49" i="42" s="1"/>
  <c r="BA83" i="42"/>
  <c r="BA85" i="42" s="1"/>
  <c r="BC21" i="6" l="1"/>
  <c r="BC66" i="5" s="1"/>
  <c r="BB39" i="7"/>
  <c r="BB31" i="7"/>
  <c r="BB33" i="7" s="1"/>
  <c r="BB41" i="7"/>
  <c r="BB44" i="7"/>
  <c r="BB45" i="7" s="1"/>
  <c r="BB56" i="6" s="1"/>
  <c r="BB36" i="7" l="1"/>
  <c r="BB38" i="7" s="1"/>
  <c r="BC125" i="5"/>
  <c r="BC69" i="5"/>
  <c r="AB77" i="29"/>
  <c r="AB76" i="29"/>
  <c r="BB58" i="6"/>
  <c r="BB57" i="6"/>
  <c r="BC30" i="6"/>
  <c r="BC32" i="6" s="1"/>
  <c r="BC46" i="6" s="1"/>
  <c r="BB54" i="6" l="1"/>
  <c r="BB34" i="6" s="1"/>
  <c r="BB35" i="6" s="1"/>
  <c r="BB41" i="6" s="1"/>
  <c r="BC138" i="5"/>
  <c r="BC107" i="5"/>
  <c r="BC132" i="5"/>
  <c r="AB86" i="29" s="1"/>
  <c r="BC49" i="54"/>
  <c r="BC133" i="5"/>
  <c r="BC71" i="5"/>
  <c r="BC72" i="5" s="1"/>
  <c r="BC80" i="5" s="1"/>
  <c r="BC36" i="6" l="1"/>
  <c r="BC37" i="6" s="1"/>
  <c r="BC38" i="6" s="1"/>
  <c r="BC39" i="6" s="1"/>
  <c r="BB43" i="6"/>
  <c r="BB37" i="54" s="1"/>
  <c r="BC144" i="5"/>
  <c r="BC110" i="5"/>
  <c r="BC82" i="5"/>
  <c r="BC81" i="5"/>
  <c r="BC12" i="7" s="1"/>
  <c r="AB79" i="29" l="1"/>
  <c r="BC84" i="5"/>
  <c r="BC48" i="6"/>
  <c r="BC143" i="5"/>
  <c r="BC22" i="7" l="1"/>
  <c r="BD142" i="5"/>
  <c r="BC86" i="5"/>
  <c r="BC87" i="5" s="1"/>
  <c r="BC94" i="5" s="1"/>
  <c r="BC95" i="5" l="1"/>
  <c r="BC96" i="5"/>
  <c r="BD140" i="5"/>
  <c r="AB81" i="29" l="1"/>
  <c r="BC98" i="5"/>
  <c r="BD19" i="6"/>
  <c r="BC13" i="7"/>
  <c r="BD91" i="5"/>
  <c r="BD93" i="5" l="1"/>
  <c r="BC99" i="5"/>
  <c r="BC102" i="5" s="1"/>
  <c r="BC100" i="5" l="1"/>
  <c r="BC14" i="7" s="1"/>
  <c r="BC115" i="47"/>
  <c r="BC116" i="47" l="1"/>
  <c r="BC117" i="47"/>
  <c r="BC159" i="47" l="1"/>
  <c r="BC148" i="47"/>
  <c r="BC137" i="47"/>
  <c r="BC160" i="47"/>
  <c r="BC149" i="47"/>
  <c r="BC138" i="47"/>
  <c r="BC71" i="42" l="1"/>
  <c r="BC124" i="47"/>
  <c r="BC139" i="47"/>
  <c r="BC140" i="47"/>
  <c r="BC125" i="47"/>
  <c r="BC73" i="42"/>
  <c r="BC72" i="42"/>
  <c r="BC150" i="47"/>
  <c r="BD144" i="47" s="1"/>
  <c r="BC37" i="42"/>
  <c r="BC36" i="42"/>
  <c r="BC55" i="42"/>
  <c r="BC54" i="42"/>
  <c r="BC35" i="42"/>
  <c r="BC151" i="47"/>
  <c r="BC53" i="42"/>
  <c r="BC161" i="47"/>
  <c r="BD155" i="47" s="1"/>
  <c r="BC162" i="47"/>
  <c r="BB63" i="42" l="1"/>
  <c r="BB45" i="42"/>
  <c r="BB62" i="42"/>
  <c r="BB44" i="42"/>
  <c r="BB80" i="42"/>
  <c r="BD157" i="47"/>
  <c r="BC18" i="42"/>
  <c r="AB98" i="29"/>
  <c r="BC128" i="47"/>
  <c r="BC104" i="5" s="1"/>
  <c r="BC127" i="47"/>
  <c r="BD146" i="47"/>
  <c r="BB81" i="42"/>
  <c r="AB100" i="29"/>
  <c r="AB99" i="29" s="1"/>
  <c r="BC19" i="42"/>
  <c r="BB61" i="42"/>
  <c r="BC126" i="47"/>
  <c r="BD133" i="47"/>
  <c r="BB43" i="42"/>
  <c r="BB79" i="42"/>
  <c r="BB26" i="42" l="1"/>
  <c r="BD120" i="47"/>
  <c r="BD135" i="47"/>
  <c r="AB82" i="29"/>
  <c r="BC106" i="5"/>
  <c r="BC108" i="5"/>
  <c r="BD158" i="47"/>
  <c r="BD147" i="47"/>
  <c r="BD154" i="47"/>
  <c r="AB97" i="29"/>
  <c r="BD132" i="47"/>
  <c r="BD143" i="47"/>
  <c r="BC24" i="7"/>
  <c r="BC17" i="42"/>
  <c r="BB25" i="42"/>
  <c r="BC111" i="5" l="1"/>
  <c r="BC113" i="5"/>
  <c r="BB24" i="42"/>
  <c r="BD136" i="47"/>
  <c r="BD123" i="47" s="1"/>
  <c r="BD103" i="5" s="1"/>
  <c r="BD122" i="47"/>
  <c r="BC115" i="5" l="1"/>
  <c r="BC116" i="5" s="1"/>
  <c r="BD12" i="6"/>
  <c r="BD14" i="6" s="1"/>
  <c r="BD16" i="6" s="1"/>
  <c r="BD126" i="5" s="1"/>
  <c r="BD27" i="6"/>
  <c r="BD59" i="6" s="1"/>
  <c r="BC118" i="5" l="1"/>
  <c r="BC119" i="5" s="1"/>
  <c r="BC120" i="5" s="1"/>
  <c r="BC50" i="6"/>
  <c r="BC15" i="42" l="1"/>
  <c r="BC20" i="42" s="1"/>
  <c r="BB27" i="42" s="1"/>
  <c r="BB28" i="42" s="1"/>
  <c r="BB29" i="42" s="1"/>
  <c r="BC56" i="42"/>
  <c r="BC14" i="42"/>
  <c r="AB83" i="29"/>
  <c r="BC146" i="5"/>
  <c r="BC122" i="5"/>
  <c r="BC21" i="42" l="1"/>
  <c r="AB84" i="29"/>
  <c r="BC135" i="5"/>
  <c r="BC49" i="6"/>
  <c r="BC52" i="6" s="1"/>
  <c r="BC145" i="5"/>
  <c r="BC148" i="5"/>
  <c r="BC75" i="42"/>
  <c r="BC57" i="42"/>
  <c r="BC74" i="42"/>
  <c r="BC38" i="42"/>
  <c r="BC39" i="42"/>
  <c r="BB64" i="42"/>
  <c r="BB66" i="42" s="1"/>
  <c r="BC58" i="42"/>
  <c r="BB82" i="42" l="1"/>
  <c r="BB84" i="42" s="1"/>
  <c r="BC76" i="42"/>
  <c r="BB46" i="42"/>
  <c r="BB48" i="42" s="1"/>
  <c r="BC40" i="42"/>
  <c r="BB83" i="42"/>
  <c r="BB85" i="42" s="1"/>
  <c r="BC23" i="7"/>
  <c r="BC20" i="7" s="1"/>
  <c r="BB47" i="42"/>
  <c r="BB49" i="42" s="1"/>
  <c r="BB65" i="42"/>
  <c r="BB67" i="42" s="1"/>
  <c r="BC29" i="7"/>
  <c r="BC136" i="5"/>
  <c r="BD28" i="6"/>
  <c r="BD20" i="6"/>
  <c r="BC15" i="7"/>
  <c r="BC17" i="7" s="1"/>
  <c r="BC41" i="7" l="1"/>
  <c r="BC31" i="7"/>
  <c r="BC33" i="7" s="1"/>
  <c r="BC39" i="7"/>
  <c r="BC44" i="7"/>
  <c r="BC45" i="7" s="1"/>
  <c r="BC56" i="6" s="1"/>
  <c r="BD21" i="6"/>
  <c r="BD66" i="5" s="1"/>
  <c r="BC36" i="7" l="1"/>
  <c r="BC38" i="7" s="1"/>
  <c r="BD125" i="5"/>
  <c r="BD69" i="5"/>
  <c r="BC58" i="6"/>
  <c r="BC57" i="6"/>
  <c r="BD30" i="6"/>
  <c r="BD32" i="6" s="1"/>
  <c r="BD46" i="6" s="1"/>
  <c r="BC54" i="6" l="1"/>
  <c r="BC34" i="6" s="1"/>
  <c r="BC35" i="6" s="1"/>
  <c r="BC41" i="6" s="1"/>
  <c r="BD138" i="5"/>
  <c r="BD107" i="5"/>
  <c r="BD133" i="5"/>
  <c r="BD132" i="5"/>
  <c r="BD49" i="54"/>
  <c r="BD71" i="5"/>
  <c r="BD72" i="5" s="1"/>
  <c r="BD80" i="5" s="1"/>
  <c r="BD36" i="6" l="1"/>
  <c r="BD37" i="6" s="1"/>
  <c r="BD38" i="6" s="1"/>
  <c r="BD39" i="6" s="1"/>
  <c r="BC43" i="6"/>
  <c r="BC37" i="54" s="1"/>
  <c r="BD81" i="5"/>
  <c r="BD12" i="7" s="1"/>
  <c r="BD82" i="5"/>
  <c r="BD110" i="5"/>
  <c r="BD144" i="5"/>
  <c r="BD84" i="5" l="1"/>
  <c r="BD48" i="6"/>
  <c r="BD143" i="5"/>
  <c r="BD22" i="7" l="1"/>
  <c r="BE142" i="5"/>
  <c r="BD86" i="5"/>
  <c r="BD87" i="5" s="1"/>
  <c r="BD94" i="5" s="1"/>
  <c r="BD95" i="5" l="1"/>
  <c r="BD96" i="5"/>
  <c r="BD98" i="5" s="1"/>
  <c r="BE140" i="5"/>
  <c r="BD99" i="5" l="1"/>
  <c r="BD102" i="5" s="1"/>
  <c r="BD13" i="7"/>
  <c r="BE19" i="6"/>
  <c r="BE91" i="5"/>
  <c r="BE93" i="5" l="1"/>
  <c r="BD115" i="47"/>
  <c r="BD100" i="5"/>
  <c r="BD14" i="7" s="1"/>
  <c r="BD116" i="47" l="1"/>
  <c r="BD117" i="47"/>
  <c r="BD159" i="47" l="1"/>
  <c r="BD137" i="47"/>
  <c r="BD148" i="47"/>
  <c r="BD149" i="47"/>
  <c r="BD160" i="47"/>
  <c r="BD138" i="47"/>
  <c r="BD35" i="42" l="1"/>
  <c r="BD151" i="47"/>
  <c r="BD125" i="47"/>
  <c r="BD73" i="42"/>
  <c r="BD72" i="42"/>
  <c r="BD54" i="42"/>
  <c r="BD55" i="42"/>
  <c r="BD150" i="47"/>
  <c r="BE144" i="47" s="1"/>
  <c r="BD36" i="42"/>
  <c r="BD37" i="42"/>
  <c r="BD71" i="42"/>
  <c r="BD124" i="47"/>
  <c r="BD139" i="47"/>
  <c r="BD140" i="47"/>
  <c r="BD53" i="42"/>
  <c r="BD161" i="47"/>
  <c r="BE155" i="47" s="1"/>
  <c r="BD162" i="47"/>
  <c r="BC45" i="42" l="1"/>
  <c r="BC79" i="42"/>
  <c r="BC80" i="42"/>
  <c r="BD18" i="42"/>
  <c r="BD128" i="47"/>
  <c r="BD104" i="5" s="1"/>
  <c r="BD127" i="47"/>
  <c r="BC44" i="42"/>
  <c r="BC62" i="42"/>
  <c r="BC61" i="42"/>
  <c r="BE146" i="47"/>
  <c r="BC63" i="42"/>
  <c r="BE157" i="47"/>
  <c r="BC81" i="42"/>
  <c r="BD19" i="42"/>
  <c r="BD126" i="47"/>
  <c r="BE133" i="47"/>
  <c r="BC43" i="42"/>
  <c r="BD17" i="42" l="1"/>
  <c r="BC25" i="42"/>
  <c r="BE158" i="47"/>
  <c r="BE147" i="47"/>
  <c r="BE135" i="47"/>
  <c r="BE120" i="47"/>
  <c r="BE143" i="47"/>
  <c r="BE132" i="47"/>
  <c r="BE154" i="47"/>
  <c r="BD24" i="7"/>
  <c r="BD106" i="5"/>
  <c r="BD108" i="5"/>
  <c r="BC26" i="42"/>
  <c r="BC24" i="42" l="1"/>
  <c r="BE136" i="47"/>
  <c r="BE123" i="47" s="1"/>
  <c r="BE103" i="5" s="1"/>
  <c r="BE122" i="47"/>
  <c r="BD111" i="5"/>
  <c r="BD113" i="5"/>
  <c r="BD115" i="5" l="1"/>
  <c r="BD116" i="5" s="1"/>
  <c r="BE12" i="6"/>
  <c r="BE14" i="6" s="1"/>
  <c r="BE16" i="6" s="1"/>
  <c r="BE126" i="5" s="1"/>
  <c r="BE27" i="6"/>
  <c r="BE59" i="6" s="1"/>
  <c r="BD118" i="5" l="1"/>
  <c r="BD119" i="5" s="1"/>
  <c r="BD15" i="42" s="1"/>
  <c r="BD20" i="42" s="1"/>
  <c r="BD50" i="6"/>
  <c r="BD120" i="5" l="1"/>
  <c r="BD14" i="42" s="1"/>
  <c r="BC27" i="42"/>
  <c r="BC28" i="42" s="1"/>
  <c r="BC29" i="42" s="1"/>
  <c r="BD21" i="42"/>
  <c r="BD122" i="5" l="1"/>
  <c r="BD135" i="5" s="1"/>
  <c r="BD146" i="5"/>
  <c r="BD49" i="6" s="1"/>
  <c r="BD52" i="6" s="1"/>
  <c r="BD56" i="42"/>
  <c r="BC64" i="42" s="1"/>
  <c r="BC66" i="42" s="1"/>
  <c r="BD74" i="42"/>
  <c r="BD57" i="42"/>
  <c r="BD38" i="42"/>
  <c r="BD39" i="42"/>
  <c r="BD75" i="42"/>
  <c r="BD58" i="42" l="1"/>
  <c r="BD148" i="5"/>
  <c r="BD145" i="5"/>
  <c r="BD23" i="7" s="1"/>
  <c r="BD20" i="7" s="1"/>
  <c r="BC47" i="42"/>
  <c r="BC49" i="42" s="1"/>
  <c r="BC82" i="42"/>
  <c r="BC84" i="42" s="1"/>
  <c r="BD76" i="42"/>
  <c r="BC83" i="42"/>
  <c r="BC85" i="42" s="1"/>
  <c r="BC46" i="42"/>
  <c r="BC48" i="42" s="1"/>
  <c r="BD40" i="42"/>
  <c r="BC65" i="42"/>
  <c r="BC67" i="42" s="1"/>
  <c r="BD136" i="5"/>
  <c r="BE28" i="6"/>
  <c r="BD15" i="7"/>
  <c r="BD17" i="7" s="1"/>
  <c r="BE20" i="6"/>
  <c r="BD29" i="7"/>
  <c r="BE21" i="6" l="1"/>
  <c r="BE30" i="6" s="1"/>
  <c r="BE32" i="6" s="1"/>
  <c r="BE46" i="6" s="1"/>
  <c r="BD39" i="7"/>
  <c r="BD41" i="7"/>
  <c r="BD31" i="7"/>
  <c r="BD33" i="7" s="1"/>
  <c r="BD44" i="7"/>
  <c r="BD45" i="7" s="1"/>
  <c r="BD56" i="6" s="1"/>
  <c r="BE66" i="5" l="1"/>
  <c r="BE125" i="5" s="1"/>
  <c r="BD57" i="6"/>
  <c r="BD58" i="6"/>
  <c r="BD36" i="7"/>
  <c r="BD38" i="7" s="1"/>
  <c r="BE138" i="5"/>
  <c r="BE107" i="5"/>
  <c r="AC76" i="29" l="1"/>
  <c r="AC77" i="29"/>
  <c r="BE69" i="5"/>
  <c r="BE132" i="5" s="1"/>
  <c r="AC86" i="29" s="1"/>
  <c r="BD54" i="6"/>
  <c r="BD34" i="6" s="1"/>
  <c r="BD35" i="6" s="1"/>
  <c r="BD41" i="6" s="1"/>
  <c r="BE144" i="5"/>
  <c r="BE110" i="5"/>
  <c r="BE36" i="6" l="1"/>
  <c r="BE37" i="6" s="1"/>
  <c r="BE38" i="6" s="1"/>
  <c r="BE39" i="6" s="1"/>
  <c r="BE133" i="5"/>
  <c r="BE49" i="54"/>
  <c r="BE71" i="5"/>
  <c r="BE72" i="5" s="1"/>
  <c r="BE80" i="5" s="1"/>
  <c r="BE82" i="5" s="1"/>
  <c r="BD43" i="6"/>
  <c r="BD37" i="54" s="1"/>
  <c r="BE48" i="6"/>
  <c r="BE143" i="5"/>
  <c r="BE81" i="5" l="1"/>
  <c r="BE12" i="7" s="1"/>
  <c r="BE22" i="7"/>
  <c r="BF142" i="5"/>
  <c r="AC79" i="29"/>
  <c r="BE84" i="5"/>
  <c r="BE86" i="5" l="1"/>
  <c r="BE87" i="5" s="1"/>
  <c r="BE94" i="5" s="1"/>
  <c r="BF140" i="5"/>
  <c r="BE95" i="5" l="1"/>
  <c r="BE96" i="5"/>
  <c r="AC81" i="29" l="1"/>
  <c r="BE98" i="5"/>
  <c r="BE13" i="7"/>
  <c r="BF19" i="6"/>
  <c r="BF91" i="5"/>
  <c r="BF93" i="5" l="1"/>
  <c r="BE99" i="5"/>
  <c r="BE102" i="5" s="1"/>
  <c r="BE115" i="47" l="1"/>
  <c r="BE100" i="5"/>
  <c r="BE14" i="7" s="1"/>
  <c r="BE116" i="47" l="1"/>
  <c r="BE117" i="47"/>
  <c r="BE148" i="47" l="1"/>
  <c r="BE159" i="47"/>
  <c r="BE137" i="47"/>
  <c r="BE149" i="47"/>
  <c r="BE160" i="47"/>
  <c r="BE138" i="47"/>
  <c r="BE71" i="42" l="1"/>
  <c r="BE124" i="47"/>
  <c r="BE139" i="47"/>
  <c r="BE140" i="47"/>
  <c r="BE125" i="47"/>
  <c r="BE73" i="42"/>
  <c r="BE72" i="42"/>
  <c r="BE55" i="42"/>
  <c r="BE54" i="42"/>
  <c r="BE150" i="47"/>
  <c r="BF144" i="47" s="1"/>
  <c r="BE37" i="42"/>
  <c r="BE36" i="42"/>
  <c r="BE53" i="42"/>
  <c r="BE161" i="47"/>
  <c r="BF155" i="47" s="1"/>
  <c r="BE162" i="47"/>
  <c r="BE35" i="42"/>
  <c r="BE151" i="47"/>
  <c r="BF146" i="47" l="1"/>
  <c r="BD45" i="42"/>
  <c r="BD81" i="42"/>
  <c r="BD44" i="42"/>
  <c r="BD80" i="42"/>
  <c r="AC100" i="29"/>
  <c r="AC99" i="29" s="1"/>
  <c r="BE19" i="42"/>
  <c r="BF157" i="47"/>
  <c r="BE18" i="42"/>
  <c r="AC98" i="29"/>
  <c r="BE127" i="47"/>
  <c r="BE128" i="47"/>
  <c r="BE104" i="5" s="1"/>
  <c r="BD62" i="42"/>
  <c r="BD63" i="42"/>
  <c r="BD43" i="42"/>
  <c r="BE126" i="47"/>
  <c r="BF133" i="47"/>
  <c r="BD61" i="42"/>
  <c r="BD79" i="42"/>
  <c r="BD26" i="42" l="1"/>
  <c r="BE17" i="42"/>
  <c r="BD25" i="42"/>
  <c r="AC82" i="29"/>
  <c r="BE106" i="5"/>
  <c r="BE108" i="5"/>
  <c r="BF120" i="47"/>
  <c r="BF135" i="47"/>
  <c r="BF143" i="47"/>
  <c r="AC97" i="29"/>
  <c r="BF132" i="47"/>
  <c r="BE24" i="7"/>
  <c r="BF154" i="47"/>
  <c r="BF158" i="47"/>
  <c r="BF147" i="47"/>
  <c r="BD24" i="42" l="1"/>
  <c r="BE111" i="5"/>
  <c r="BE113" i="5"/>
  <c r="BF122" i="47"/>
  <c r="BF136" i="47"/>
  <c r="BF123" i="47" s="1"/>
  <c r="BF103" i="5" s="1"/>
  <c r="BF12" i="6" s="1"/>
  <c r="BF14" i="6" s="1"/>
  <c r="BF16" i="6" s="1"/>
  <c r="BF126" i="5" s="1"/>
  <c r="BE115" i="5" l="1"/>
  <c r="BE116" i="5" s="1"/>
  <c r="BF27" i="6"/>
  <c r="BF59" i="6" s="1"/>
  <c r="BE50" i="6" l="1"/>
  <c r="BE118" i="5"/>
  <c r="BE119" i="5" s="1"/>
  <c r="BE120" i="5" s="1"/>
  <c r="BE15" i="42" l="1"/>
  <c r="BE20" i="42" s="1"/>
  <c r="BD27" i="42" s="1"/>
  <c r="BD28" i="42" s="1"/>
  <c r="BD29" i="42" s="1"/>
  <c r="BE14" i="42"/>
  <c r="BE56" i="42"/>
  <c r="AC83" i="29"/>
  <c r="BE146" i="5"/>
  <c r="BE122" i="5"/>
  <c r="BE21" i="42" l="1"/>
  <c r="AC84" i="29"/>
  <c r="BE135" i="5"/>
  <c r="BE49" i="6"/>
  <c r="BE52" i="6" s="1"/>
  <c r="BE145" i="5"/>
  <c r="BE148" i="5"/>
  <c r="BD64" i="42"/>
  <c r="BD66" i="42" s="1"/>
  <c r="BE58" i="42"/>
  <c r="BE39" i="42"/>
  <c r="BE57" i="42"/>
  <c r="BE38" i="42"/>
  <c r="BE74" i="42"/>
  <c r="BE75" i="42"/>
  <c r="BD65" i="42" l="1"/>
  <c r="BD67" i="42" s="1"/>
  <c r="BD83" i="42"/>
  <c r="BD85" i="42" s="1"/>
  <c r="BE23" i="7"/>
  <c r="BE20" i="7" s="1"/>
  <c r="BD82" i="42"/>
  <c r="BD84" i="42" s="1"/>
  <c r="BE76" i="42"/>
  <c r="BD46" i="42"/>
  <c r="BD48" i="42" s="1"/>
  <c r="BE40" i="42"/>
  <c r="BD47" i="42"/>
  <c r="BD49" i="42" s="1"/>
  <c r="BF28" i="6"/>
  <c r="BF20" i="6"/>
  <c r="BE136" i="5"/>
  <c r="BE29" i="7"/>
  <c r="BE15" i="7"/>
  <c r="BE17" i="7" s="1"/>
  <c r="BF21" i="6" l="1"/>
  <c r="BF30" i="6" s="1"/>
  <c r="BF32" i="6" s="1"/>
  <c r="BF46" i="6" s="1"/>
  <c r="BE41" i="7"/>
  <c r="BE31" i="7"/>
  <c r="BE36" i="7" s="1"/>
  <c r="BE38" i="7" s="1"/>
  <c r="BE39" i="7"/>
  <c r="BE44" i="7"/>
  <c r="BE45" i="7" s="1"/>
  <c r="BE56" i="6" s="1"/>
  <c r="BF66" i="5" l="1"/>
  <c r="BF125" i="5" s="1"/>
  <c r="BE33" i="7"/>
  <c r="BE57" i="6"/>
  <c r="BE58" i="6"/>
  <c r="BF107" i="5"/>
  <c r="BF138" i="5"/>
  <c r="BF69" i="5" l="1"/>
  <c r="BF132" i="5" s="1"/>
  <c r="BE54" i="6"/>
  <c r="BE34" i="6" s="1"/>
  <c r="BE35" i="6" s="1"/>
  <c r="BE41" i="6" s="1"/>
  <c r="BF144" i="5"/>
  <c r="BF110" i="5"/>
  <c r="BF36" i="6" l="1"/>
  <c r="BF37" i="6" s="1"/>
  <c r="BF38" i="6" s="1"/>
  <c r="BF39" i="6" s="1"/>
  <c r="BF71" i="5"/>
  <c r="BF72" i="5" s="1"/>
  <c r="BF80" i="5" s="1"/>
  <c r="BF82" i="5" s="1"/>
  <c r="BF84" i="5" s="1"/>
  <c r="BF49" i="54"/>
  <c r="BF133" i="5"/>
  <c r="BF48" i="6"/>
  <c r="BF143" i="5"/>
  <c r="BE43" i="6"/>
  <c r="BE37" i="54" s="1"/>
  <c r="BF81" i="5" l="1"/>
  <c r="BF12" i="7" s="1"/>
  <c r="BG142" i="5"/>
  <c r="BF22" i="7"/>
  <c r="BF86" i="5"/>
  <c r="BF87" i="5" s="1"/>
  <c r="BF94" i="5" s="1"/>
  <c r="BF95" i="5" l="1"/>
  <c r="BF96" i="5"/>
  <c r="BF98" i="5" s="1"/>
  <c r="BG140" i="5"/>
  <c r="BF99" i="5" l="1"/>
  <c r="BF102" i="5" s="1"/>
  <c r="BG19" i="6"/>
  <c r="BF13" i="7"/>
  <c r="BG91" i="5"/>
  <c r="BG93" i="5" l="1"/>
  <c r="BF115" i="47"/>
  <c r="BF100" i="5"/>
  <c r="BF14" i="7" s="1"/>
  <c r="BF117" i="47" l="1"/>
  <c r="BF116" i="47"/>
  <c r="BF149" i="47" l="1"/>
  <c r="BF160" i="47"/>
  <c r="BF138" i="47"/>
  <c r="BF159" i="47"/>
  <c r="BF137" i="47"/>
  <c r="BF148" i="47"/>
  <c r="BF125" i="47" l="1"/>
  <c r="BF19" i="42" s="1"/>
  <c r="BF73" i="42"/>
  <c r="BF72" i="42"/>
  <c r="BF35" i="42"/>
  <c r="BF151" i="47"/>
  <c r="BF53" i="42"/>
  <c r="BF161" i="47"/>
  <c r="BG155" i="47" s="1"/>
  <c r="BF162" i="47"/>
  <c r="BF55" i="42"/>
  <c r="BF54" i="42"/>
  <c r="BF124" i="47"/>
  <c r="BF71" i="42"/>
  <c r="BF139" i="47"/>
  <c r="BF140" i="47"/>
  <c r="BF150" i="47"/>
  <c r="BG144" i="47" s="1"/>
  <c r="BF37" i="42"/>
  <c r="BF36" i="42"/>
  <c r="BE44" i="42" l="1"/>
  <c r="BE62" i="42"/>
  <c r="BE63" i="42"/>
  <c r="BE45" i="42"/>
  <c r="BE80" i="42"/>
  <c r="BE79" i="42"/>
  <c r="BG157" i="47"/>
  <c r="BE43" i="42"/>
  <c r="BF18" i="42"/>
  <c r="BF127" i="47"/>
  <c r="BF128" i="47"/>
  <c r="BF104" i="5" s="1"/>
  <c r="BE61" i="42"/>
  <c r="BG146" i="47"/>
  <c r="BE81" i="42"/>
  <c r="BF126" i="47"/>
  <c r="BG133" i="47"/>
  <c r="BE26" i="42"/>
  <c r="BG132" i="47" l="1"/>
  <c r="BG143" i="47"/>
  <c r="BF24" i="7"/>
  <c r="BG154" i="47"/>
  <c r="BF106" i="5"/>
  <c r="BF108" i="5"/>
  <c r="BG158" i="47"/>
  <c r="BF17" i="42"/>
  <c r="BE25" i="42"/>
  <c r="BE24" i="42" s="1"/>
  <c r="BG120" i="47"/>
  <c r="BG135" i="47"/>
  <c r="BG147" i="47"/>
  <c r="BG136" i="47" l="1"/>
  <c r="BG123" i="47" s="1"/>
  <c r="BG103" i="5" s="1"/>
  <c r="BG12" i="6" s="1"/>
  <c r="BG14" i="6" s="1"/>
  <c r="BG16" i="6" s="1"/>
  <c r="BG126" i="5" s="1"/>
  <c r="BG122" i="47"/>
  <c r="BF111" i="5"/>
  <c r="BF113" i="5"/>
  <c r="BF115" i="5" l="1"/>
  <c r="BF50" i="6" s="1"/>
  <c r="BG27" i="6"/>
  <c r="BG59" i="6" s="1"/>
  <c r="BF118" i="5" l="1"/>
  <c r="BF119" i="5" s="1"/>
  <c r="BF116" i="5"/>
  <c r="BF15" i="42" l="1"/>
  <c r="BF20" i="42" s="1"/>
  <c r="BE27" i="42" s="1"/>
  <c r="BE28" i="42" s="1"/>
  <c r="BE29" i="42" s="1"/>
  <c r="BF120" i="5"/>
  <c r="BF56" i="42" s="1"/>
  <c r="BF146" i="5" l="1"/>
  <c r="BF148" i="5" s="1"/>
  <c r="BF122" i="5"/>
  <c r="BF135" i="5" s="1"/>
  <c r="BG28" i="6" s="1"/>
  <c r="BF14" i="42"/>
  <c r="BF74" i="42" s="1"/>
  <c r="BF21" i="42"/>
  <c r="BE64" i="42"/>
  <c r="BE66" i="42" s="1"/>
  <c r="BF58" i="42"/>
  <c r="BG20" i="6" l="1"/>
  <c r="BG21" i="6" s="1"/>
  <c r="BG30" i="6" s="1"/>
  <c r="BG32" i="6" s="1"/>
  <c r="BG46" i="6" s="1"/>
  <c r="BF29" i="7"/>
  <c r="BF145" i="5"/>
  <c r="BF23" i="7" s="1"/>
  <c r="BF20" i="7" s="1"/>
  <c r="BF49" i="6"/>
  <c r="BF52" i="6" s="1"/>
  <c r="BF15" i="7"/>
  <c r="BF17" i="7" s="1"/>
  <c r="BF136" i="5"/>
  <c r="BF39" i="42"/>
  <c r="BE47" i="42" s="1"/>
  <c r="BE49" i="42" s="1"/>
  <c r="BF38" i="42"/>
  <c r="BE46" i="42" s="1"/>
  <c r="BE48" i="42" s="1"/>
  <c r="BF57" i="42"/>
  <c r="BE65" i="42" s="1"/>
  <c r="BE67" i="42" s="1"/>
  <c r="BF75" i="42"/>
  <c r="BE83" i="42" s="1"/>
  <c r="BE85" i="42" s="1"/>
  <c r="D85" i="42" s="1"/>
  <c r="E200" i="59" s="1"/>
  <c r="BE82" i="42"/>
  <c r="BE84" i="42" s="1"/>
  <c r="BF76" i="42"/>
  <c r="BF40" i="42" l="1"/>
  <c r="BG66" i="5"/>
  <c r="BG125" i="5" s="1"/>
  <c r="BF31" i="7"/>
  <c r="BF41" i="7"/>
  <c r="BF39" i="7"/>
  <c r="BF44" i="7"/>
  <c r="BF45" i="7" s="1"/>
  <c r="BF56" i="6" s="1"/>
  <c r="BG138" i="5"/>
  <c r="BG107" i="5"/>
  <c r="BG69" i="5" l="1"/>
  <c r="BG132" i="5" s="1"/>
  <c r="BF58" i="6"/>
  <c r="BF57" i="6"/>
  <c r="BG144" i="5"/>
  <c r="BG110" i="5"/>
  <c r="BF36" i="7"/>
  <c r="BF38" i="7" s="1"/>
  <c r="BF33" i="7"/>
  <c r="BG71" i="5" l="1"/>
  <c r="BG72" i="5" s="1"/>
  <c r="BG80" i="5" s="1"/>
  <c r="BG82" i="5" s="1"/>
  <c r="BG84" i="5" s="1"/>
  <c r="BG49" i="54"/>
  <c r="BG133" i="5"/>
  <c r="BF54" i="6"/>
  <c r="BF34" i="6" s="1"/>
  <c r="BF35" i="6" s="1"/>
  <c r="BF41" i="6" s="1"/>
  <c r="BG48" i="6"/>
  <c r="BG143" i="5"/>
  <c r="BG81" i="5" l="1"/>
  <c r="BG12" i="7" s="1"/>
  <c r="BG36" i="6"/>
  <c r="BG37" i="6" s="1"/>
  <c r="BG38" i="6" s="1"/>
  <c r="BG39" i="6" s="1"/>
  <c r="BG22" i="7"/>
  <c r="BH142" i="5"/>
  <c r="BF43" i="6"/>
  <c r="BF37" i="54" s="1"/>
  <c r="BG86" i="5"/>
  <c r="BG87" i="5" s="1"/>
  <c r="BG94" i="5" s="1"/>
  <c r="BG95" i="5" l="1"/>
  <c r="BG96" i="5"/>
  <c r="BG98" i="5" s="1"/>
  <c r="BH140" i="5"/>
  <c r="BG99" i="5" l="1"/>
  <c r="BG102" i="5" s="1"/>
  <c r="BH19" i="6"/>
  <c r="BG13" i="7"/>
  <c r="BH91" i="5"/>
  <c r="BH93" i="5" l="1"/>
  <c r="BG115" i="47"/>
  <c r="BG100" i="5"/>
  <c r="BG14" i="7" s="1"/>
  <c r="BG116" i="47" l="1"/>
  <c r="BG117" i="47"/>
  <c r="BG159" i="47" l="1"/>
  <c r="BG148" i="47"/>
  <c r="BG137" i="47"/>
  <c r="BG160" i="47"/>
  <c r="BG149" i="47"/>
  <c r="BG138" i="47"/>
  <c r="BG71" i="42" l="1"/>
  <c r="BG124" i="47"/>
  <c r="BG139" i="47"/>
  <c r="BG140" i="47"/>
  <c r="BG125" i="47"/>
  <c r="BG19" i="42" s="1"/>
  <c r="BG73" i="42"/>
  <c r="BG72" i="42"/>
  <c r="BG150" i="47"/>
  <c r="BH144" i="47" s="1"/>
  <c r="BG37" i="42"/>
  <c r="BG36" i="42"/>
  <c r="BG55" i="42"/>
  <c r="BG54" i="42"/>
  <c r="BG35" i="42"/>
  <c r="BG151" i="47"/>
  <c r="BG53" i="42"/>
  <c r="BG161" i="47"/>
  <c r="BH155" i="47" s="1"/>
  <c r="BG162" i="47"/>
  <c r="BF63" i="42" l="1"/>
  <c r="BF44" i="42"/>
  <c r="BF80" i="42"/>
  <c r="BG126" i="47"/>
  <c r="BH133" i="47"/>
  <c r="BF62" i="42"/>
  <c r="BH146" i="47"/>
  <c r="BF81" i="42"/>
  <c r="BH157" i="47"/>
  <c r="BF61" i="42"/>
  <c r="BG18" i="42"/>
  <c r="BG127" i="47"/>
  <c r="BG128" i="47"/>
  <c r="BG104" i="5" s="1"/>
  <c r="BF45" i="42"/>
  <c r="BF26" i="42"/>
  <c r="BF43" i="42"/>
  <c r="BF79" i="42"/>
  <c r="BH147" i="47" l="1"/>
  <c r="BG17" i="42"/>
  <c r="BF25" i="42"/>
  <c r="BF24" i="42" s="1"/>
  <c r="BH132" i="47"/>
  <c r="BH143" i="47"/>
  <c r="BH154" i="47"/>
  <c r="BG24" i="7"/>
  <c r="BG106" i="5"/>
  <c r="BG108" i="5"/>
  <c r="BH120" i="47"/>
  <c r="BH135" i="47"/>
  <c r="BH158" i="47"/>
  <c r="BH122" i="47" l="1"/>
  <c r="BH136" i="47"/>
  <c r="BH123" i="47" s="1"/>
  <c r="BH103" i="5" s="1"/>
  <c r="BH12" i="6" s="1"/>
  <c r="BH14" i="6" s="1"/>
  <c r="BH16" i="6" s="1"/>
  <c r="BH126" i="5" s="1"/>
  <c r="BG111" i="5"/>
  <c r="BG113" i="5"/>
  <c r="BG115" i="5" l="1"/>
  <c r="BG116" i="5" s="1"/>
  <c r="BH27" i="6"/>
  <c r="BH59" i="6" s="1"/>
  <c r="BG118" i="5" l="1"/>
  <c r="BG119" i="5" s="1"/>
  <c r="BG15" i="42" s="1"/>
  <c r="BG20" i="42" s="1"/>
  <c r="BG50" i="6"/>
  <c r="BG120" i="5" l="1"/>
  <c r="BG14" i="42" s="1"/>
  <c r="BF27" i="42"/>
  <c r="BF28" i="42" s="1"/>
  <c r="BF29" i="42" s="1"/>
  <c r="BG21" i="42"/>
  <c r="BG56" i="42" l="1"/>
  <c r="BF64" i="42" s="1"/>
  <c r="BF66" i="42" s="1"/>
  <c r="BG122" i="5"/>
  <c r="BG135" i="5" s="1"/>
  <c r="BH28" i="6" s="1"/>
  <c r="BG146" i="5"/>
  <c r="BG145" i="5" s="1"/>
  <c r="BG74" i="42"/>
  <c r="BG38" i="42"/>
  <c r="BG39" i="42"/>
  <c r="BG75" i="42"/>
  <c r="BG57" i="42"/>
  <c r="BG15" i="7" l="1"/>
  <c r="BG17" i="7" s="1"/>
  <c r="BH20" i="6"/>
  <c r="BH21" i="6" s="1"/>
  <c r="BH66" i="5" s="1"/>
  <c r="BG29" i="7"/>
  <c r="BG58" i="42"/>
  <c r="BG148" i="5"/>
  <c r="BG49" i="6"/>
  <c r="BG52" i="6" s="1"/>
  <c r="BG136" i="5"/>
  <c r="BF65" i="42"/>
  <c r="BF67" i="42" s="1"/>
  <c r="BG23" i="7"/>
  <c r="BG20" i="7" s="1"/>
  <c r="BF47" i="42"/>
  <c r="BF49" i="42" s="1"/>
  <c r="BF83" i="42"/>
  <c r="BF85" i="42" s="1"/>
  <c r="BF46" i="42"/>
  <c r="BF48" i="42" s="1"/>
  <c r="BG40" i="42"/>
  <c r="BF82" i="42"/>
  <c r="BF84" i="42" s="1"/>
  <c r="BG76" i="42"/>
  <c r="BH125" i="5" l="1"/>
  <c r="BH69" i="5"/>
  <c r="BG39" i="7"/>
  <c r="BG41" i="7"/>
  <c r="BG31" i="7"/>
  <c r="BG44" i="7"/>
  <c r="BG45" i="7" s="1"/>
  <c r="BG56" i="6" s="1"/>
  <c r="BH30" i="6"/>
  <c r="BH32" i="6" s="1"/>
  <c r="BH46" i="6" s="1"/>
  <c r="BH107" i="5" l="1"/>
  <c r="BH138" i="5"/>
  <c r="BG33" i="7"/>
  <c r="BG36" i="7"/>
  <c r="BG38" i="7" s="1"/>
  <c r="BH133" i="5"/>
  <c r="BH132" i="5"/>
  <c r="BH49" i="54"/>
  <c r="BH71" i="5"/>
  <c r="BH72" i="5" s="1"/>
  <c r="BH80" i="5" s="1"/>
  <c r="BG58" i="6"/>
  <c r="BG57" i="6"/>
  <c r="BG54" i="6" l="1"/>
  <c r="BG34" i="6" s="1"/>
  <c r="BG35" i="6" s="1"/>
  <c r="BG41" i="6" s="1"/>
  <c r="BH82" i="5"/>
  <c r="BH84" i="5" s="1"/>
  <c r="BH81" i="5"/>
  <c r="BH12" i="7" s="1"/>
  <c r="BH110" i="5"/>
  <c r="BH144" i="5"/>
  <c r="BH36" i="6" l="1"/>
  <c r="BH37" i="6" s="1"/>
  <c r="BH38" i="6" s="1"/>
  <c r="BH39" i="6" s="1"/>
  <c r="BH86" i="5"/>
  <c r="BH87" i="5" s="1"/>
  <c r="BH94" i="5" s="1"/>
  <c r="BG43" i="6"/>
  <c r="BG37" i="54" s="1"/>
  <c r="BH48" i="6"/>
  <c r="BH143" i="5"/>
  <c r="BH22" i="7" l="1"/>
  <c r="BI142" i="5"/>
  <c r="BH96" i="5"/>
  <c r="BH98" i="5" s="1"/>
  <c r="BH95" i="5"/>
  <c r="BH99" i="5" l="1"/>
  <c r="BH102" i="5" s="1"/>
  <c r="BI19" i="6"/>
  <c r="BH13" i="7"/>
  <c r="BI91" i="5"/>
  <c r="BI140" i="5"/>
  <c r="BI93" i="5" l="1"/>
  <c r="BH115" i="47"/>
  <c r="BH100" i="5"/>
  <c r="BH14" i="7" s="1"/>
  <c r="BH117" i="47" l="1"/>
  <c r="BH116" i="47"/>
  <c r="BH149" i="47" l="1"/>
  <c r="BH160" i="47"/>
  <c r="BH138" i="47"/>
  <c r="BH159" i="47"/>
  <c r="BH148" i="47"/>
  <c r="BH137" i="47"/>
  <c r="BH125" i="47" l="1"/>
  <c r="BH19" i="42" s="1"/>
  <c r="BH73" i="42"/>
  <c r="BH72" i="42"/>
  <c r="BH124" i="47"/>
  <c r="BH71" i="42"/>
  <c r="BH139" i="47"/>
  <c r="BH140" i="47"/>
  <c r="BH35" i="42"/>
  <c r="BH151" i="47"/>
  <c r="BH53" i="42"/>
  <c r="BH161" i="47"/>
  <c r="BI155" i="47" s="1"/>
  <c r="BH162" i="47"/>
  <c r="BH55" i="42"/>
  <c r="BH54" i="42"/>
  <c r="BH150" i="47"/>
  <c r="BI144" i="47" s="1"/>
  <c r="BH37" i="42"/>
  <c r="BH36" i="42"/>
  <c r="BG61" i="42" l="1"/>
  <c r="BI146" i="47"/>
  <c r="BG44" i="42"/>
  <c r="BG81" i="42"/>
  <c r="BI157" i="47"/>
  <c r="BG43" i="42"/>
  <c r="BH126" i="47"/>
  <c r="BI133" i="47"/>
  <c r="BG79" i="42"/>
  <c r="BG45" i="42"/>
  <c r="BH18" i="42"/>
  <c r="BH128" i="47"/>
  <c r="BH104" i="5" s="1"/>
  <c r="BH127" i="47"/>
  <c r="BG80" i="42"/>
  <c r="BG62" i="42"/>
  <c r="BG63" i="42"/>
  <c r="BG26" i="42"/>
  <c r="BH17" i="42" l="1"/>
  <c r="BG25" i="42"/>
  <c r="BG24" i="42" s="1"/>
  <c r="BI158" i="47"/>
  <c r="BH106" i="5"/>
  <c r="BH108" i="5"/>
  <c r="BI147" i="47"/>
  <c r="BI154" i="47"/>
  <c r="BI132" i="47"/>
  <c r="BI143" i="47"/>
  <c r="BH24" i="7"/>
  <c r="BI135" i="47"/>
  <c r="BI120" i="47"/>
  <c r="BI136" i="47" l="1"/>
  <c r="BI123" i="47" s="1"/>
  <c r="BI103" i="5" s="1"/>
  <c r="BI12" i="6" s="1"/>
  <c r="BI14" i="6" s="1"/>
  <c r="BI16" i="6" s="1"/>
  <c r="BI126" i="5" s="1"/>
  <c r="BI122" i="47"/>
  <c r="BH111" i="5"/>
  <c r="BH113" i="5"/>
  <c r="BH115" i="5" l="1"/>
  <c r="BH118" i="5" s="1"/>
  <c r="BH119" i="5" s="1"/>
  <c r="BI27" i="6"/>
  <c r="BI59" i="6" s="1"/>
  <c r="BH116" i="5" l="1"/>
  <c r="BH50" i="6"/>
  <c r="BH15" i="42"/>
  <c r="BH20" i="42" s="1"/>
  <c r="BH120" i="5"/>
  <c r="BH56" i="42" l="1"/>
  <c r="BH14" i="42"/>
  <c r="BH146" i="5"/>
  <c r="BH122" i="5"/>
  <c r="BH135" i="5" s="1"/>
  <c r="BG27" i="42"/>
  <c r="BG28" i="42" s="1"/>
  <c r="BG29" i="42" s="1"/>
  <c r="BH21" i="42"/>
  <c r="BI28" i="6" l="1"/>
  <c r="BH136" i="5"/>
  <c r="BH29" i="7"/>
  <c r="BI20" i="6"/>
  <c r="BH15" i="7"/>
  <c r="BH17" i="7" s="1"/>
  <c r="BH49" i="6"/>
  <c r="BH52" i="6" s="1"/>
  <c r="BH145" i="5"/>
  <c r="BH148" i="5"/>
  <c r="BH38" i="42"/>
  <c r="BH57" i="42"/>
  <c r="BH39" i="42"/>
  <c r="BH75" i="42"/>
  <c r="BH74" i="42"/>
  <c r="BG64" i="42"/>
  <c r="BG66" i="42" s="1"/>
  <c r="BH58" i="42"/>
  <c r="BG82" i="42" l="1"/>
  <c r="BG84" i="42" s="1"/>
  <c r="BH76" i="42"/>
  <c r="BG46" i="42"/>
  <c r="BG48" i="42" s="1"/>
  <c r="BH40" i="42"/>
  <c r="BI21" i="6"/>
  <c r="BI30" i="6" s="1"/>
  <c r="BI32" i="6" s="1"/>
  <c r="BI46" i="6" s="1"/>
  <c r="BG65" i="42"/>
  <c r="BG67" i="42" s="1"/>
  <c r="BH23" i="7"/>
  <c r="BH20" i="7" s="1"/>
  <c r="BG83" i="42"/>
  <c r="BG85" i="42" s="1"/>
  <c r="BG47" i="42"/>
  <c r="BG49" i="42" s="1"/>
  <c r="BI66" i="5" l="1"/>
  <c r="BI125" i="5" s="1"/>
  <c r="BI138" i="5"/>
  <c r="BI107" i="5"/>
  <c r="BH41" i="7"/>
  <c r="BH31" i="7"/>
  <c r="BH39" i="7"/>
  <c r="BH44" i="7"/>
  <c r="BH45" i="7" s="1"/>
  <c r="BH56" i="6" s="1"/>
  <c r="BI69" i="5" l="1"/>
  <c r="BI132" i="5" s="1"/>
  <c r="BH33" i="7"/>
  <c r="BH36" i="7"/>
  <c r="BH38" i="7" s="1"/>
  <c r="BH57" i="6"/>
  <c r="BH58" i="6"/>
  <c r="BI144" i="5"/>
  <c r="BI110" i="5"/>
  <c r="BI71" i="5" l="1"/>
  <c r="BI72" i="5" s="1"/>
  <c r="BI80" i="5" s="1"/>
  <c r="BI82" i="5" s="1"/>
  <c r="BI84" i="5" s="1"/>
  <c r="BI133" i="5"/>
  <c r="BI49" i="54"/>
  <c r="BH54" i="6"/>
  <c r="BH34" i="6" s="1"/>
  <c r="BH35" i="6" s="1"/>
  <c r="BI36" i="6" s="1"/>
  <c r="BI37" i="6" s="1"/>
  <c r="BI48" i="6"/>
  <c r="BI143" i="5"/>
  <c r="BI81" i="5" l="1"/>
  <c r="BI12" i="7" s="1"/>
  <c r="BH41" i="6"/>
  <c r="BH43" i="6" s="1"/>
  <c r="BH37" i="54" s="1"/>
  <c r="BI22" i="7"/>
  <c r="BJ142" i="5"/>
  <c r="BI38" i="6"/>
  <c r="BI39" i="6" s="1"/>
  <c r="BI86" i="5"/>
  <c r="BI87" i="5" s="1"/>
  <c r="BI94" i="5" s="1"/>
  <c r="BI95" i="5" l="1"/>
  <c r="BI96" i="5"/>
  <c r="BI98" i="5" s="1"/>
  <c r="BJ140" i="5"/>
  <c r="BI99" i="5" l="1"/>
  <c r="BI102" i="5" s="1"/>
  <c r="BJ91" i="5"/>
  <c r="BJ19" i="6"/>
  <c r="BI13" i="7"/>
  <c r="BJ93" i="5" l="1"/>
  <c r="BI115" i="47"/>
  <c r="BI100" i="5"/>
  <c r="BI14" i="7" s="1"/>
  <c r="BI117" i="47" l="1"/>
  <c r="BI116" i="47"/>
  <c r="BI149" i="47" l="1"/>
  <c r="BI160" i="47"/>
  <c r="BI138" i="47"/>
  <c r="BI159" i="47"/>
  <c r="BI148" i="47"/>
  <c r="BI137" i="47"/>
  <c r="BI125" i="47" l="1"/>
  <c r="BI19" i="42" s="1"/>
  <c r="BI73" i="42"/>
  <c r="BI72" i="42"/>
  <c r="BI124" i="47"/>
  <c r="BI71" i="42"/>
  <c r="BI139" i="47"/>
  <c r="BI140" i="47"/>
  <c r="BI35" i="42"/>
  <c r="BI151" i="47"/>
  <c r="BI53" i="42"/>
  <c r="BI161" i="47"/>
  <c r="BJ155" i="47" s="1"/>
  <c r="BI162" i="47"/>
  <c r="BI55" i="42"/>
  <c r="BI54" i="42"/>
  <c r="BI150" i="47"/>
  <c r="BJ144" i="47" s="1"/>
  <c r="BI37" i="42"/>
  <c r="BI36" i="42"/>
  <c r="BJ157" i="47" l="1"/>
  <c r="BH80" i="42"/>
  <c r="BH43" i="42"/>
  <c r="BH44" i="42"/>
  <c r="BI18" i="42"/>
  <c r="BI128" i="47"/>
  <c r="BI104" i="5" s="1"/>
  <c r="BI127" i="47"/>
  <c r="BH81" i="42"/>
  <c r="BH61" i="42"/>
  <c r="BI126" i="47"/>
  <c r="BJ133" i="47"/>
  <c r="BH79" i="42"/>
  <c r="BH45" i="42"/>
  <c r="BJ146" i="47"/>
  <c r="BH62" i="42"/>
  <c r="BH63" i="42"/>
  <c r="BH26" i="42"/>
  <c r="BI106" i="5" l="1"/>
  <c r="BI108" i="5"/>
  <c r="BJ120" i="47"/>
  <c r="BJ135" i="47"/>
  <c r="BI17" i="42"/>
  <c r="BH25" i="42"/>
  <c r="BH24" i="42" s="1"/>
  <c r="BI24" i="7"/>
  <c r="BJ143" i="47"/>
  <c r="BJ154" i="47"/>
  <c r="BJ132" i="47"/>
  <c r="BJ147" i="47"/>
  <c r="BJ158" i="47"/>
  <c r="BJ122" i="47" l="1"/>
  <c r="BJ136" i="47"/>
  <c r="BJ123" i="47" s="1"/>
  <c r="BJ103" i="5" s="1"/>
  <c r="BJ12" i="6" s="1"/>
  <c r="BJ14" i="6" s="1"/>
  <c r="BJ16" i="6" s="1"/>
  <c r="BJ126" i="5" s="1"/>
  <c r="BI111" i="5"/>
  <c r="BI113" i="5"/>
  <c r="BI115" i="5" l="1"/>
  <c r="BI116" i="5" s="1"/>
  <c r="BJ27" i="6"/>
  <c r="BJ59" i="6" s="1"/>
  <c r="BI118" i="5" l="1"/>
  <c r="BI119" i="5" s="1"/>
  <c r="BI15" i="42" s="1"/>
  <c r="BI20" i="42" s="1"/>
  <c r="BI50" i="6"/>
  <c r="BI120" i="5" l="1"/>
  <c r="BI56" i="42" s="1"/>
  <c r="BH27" i="42"/>
  <c r="BH28" i="42" s="1"/>
  <c r="BH29" i="42" s="1"/>
  <c r="BI21" i="42"/>
  <c r="BI122" i="5" l="1"/>
  <c r="BI135" i="5" s="1"/>
  <c r="BI29" i="7" s="1"/>
  <c r="BI14" i="42"/>
  <c r="BI57" i="42" s="1"/>
  <c r="BI146" i="5"/>
  <c r="BI49" i="6" s="1"/>
  <c r="BI52" i="6" s="1"/>
  <c r="BH64" i="42"/>
  <c r="BH66" i="42" s="1"/>
  <c r="BI58" i="42"/>
  <c r="BI74" i="42" l="1"/>
  <c r="BH82" i="42" s="1"/>
  <c r="BH84" i="42" s="1"/>
  <c r="BI75" i="42"/>
  <c r="BH83" i="42" s="1"/>
  <c r="BH85" i="42" s="1"/>
  <c r="BI39" i="42"/>
  <c r="BH47" i="42" s="1"/>
  <c r="BH49" i="42" s="1"/>
  <c r="BI38" i="42"/>
  <c r="BH46" i="42" s="1"/>
  <c r="BH48" i="42" s="1"/>
  <c r="BI148" i="5"/>
  <c r="BI145" i="5"/>
  <c r="BI23" i="7" s="1"/>
  <c r="BI20" i="7" s="1"/>
  <c r="BI15" i="7"/>
  <c r="BI17" i="7" s="1"/>
  <c r="BJ28" i="6"/>
  <c r="BI136" i="5"/>
  <c r="BJ20" i="6"/>
  <c r="BJ21" i="6" s="1"/>
  <c r="BH65" i="42"/>
  <c r="BH67" i="42" s="1"/>
  <c r="BI76" i="42" l="1"/>
  <c r="BI40" i="42"/>
  <c r="BJ66" i="5"/>
  <c r="BJ69" i="5" s="1"/>
  <c r="BJ30" i="6"/>
  <c r="BJ32" i="6" s="1"/>
  <c r="BJ46" i="6" s="1"/>
  <c r="BJ107" i="5" s="1"/>
  <c r="BI39" i="7"/>
  <c r="BI41" i="7"/>
  <c r="BI31" i="7"/>
  <c r="BI44" i="7"/>
  <c r="BI45" i="7" s="1"/>
  <c r="BI56" i="6" s="1"/>
  <c r="BJ138" i="5" l="1"/>
  <c r="BJ125" i="5"/>
  <c r="BI33" i="7"/>
  <c r="BI36" i="7"/>
  <c r="BI38" i="7" s="1"/>
  <c r="BJ110" i="5"/>
  <c r="BJ144" i="5"/>
  <c r="BJ49" i="54"/>
  <c r="BJ133" i="5"/>
  <c r="BJ132" i="5"/>
  <c r="BJ71" i="5"/>
  <c r="BJ72" i="5" s="1"/>
  <c r="BJ80" i="5" s="1"/>
  <c r="BI58" i="6"/>
  <c r="BI57" i="6"/>
  <c r="BI54" i="6" l="1"/>
  <c r="BI34" i="6" s="1"/>
  <c r="BI35" i="6" s="1"/>
  <c r="BI41" i="6" s="1"/>
  <c r="BJ82" i="5"/>
  <c r="BJ84" i="5" s="1"/>
  <c r="BJ81" i="5"/>
  <c r="BJ12" i="7" s="1"/>
  <c r="BJ48" i="6"/>
  <c r="BJ143" i="5"/>
  <c r="BJ36" i="6" l="1"/>
  <c r="BJ37" i="6" s="1"/>
  <c r="BJ38" i="6" s="1"/>
  <c r="BJ39" i="6" s="1"/>
  <c r="BK142" i="5"/>
  <c r="BJ22" i="7"/>
  <c r="BI43" i="6"/>
  <c r="BI37" i="54" s="1"/>
  <c r="BJ86" i="5"/>
  <c r="BJ87" i="5" s="1"/>
  <c r="BJ94" i="5" s="1"/>
  <c r="BJ96" i="5" l="1"/>
  <c r="BJ98" i="5" s="1"/>
  <c r="BJ95" i="5"/>
  <c r="BK140" i="5"/>
  <c r="BK19" i="6" l="1"/>
  <c r="BK91" i="5"/>
  <c r="BJ13" i="7"/>
  <c r="BJ99" i="5"/>
  <c r="BJ102" i="5" s="1"/>
  <c r="BJ115" i="47" l="1"/>
  <c r="BJ100" i="5"/>
  <c r="BJ14" i="7" s="1"/>
  <c r="BK93" i="5"/>
  <c r="BJ116" i="47" l="1"/>
  <c r="BJ117" i="47"/>
  <c r="BJ159" i="47" l="1"/>
  <c r="BJ148" i="47"/>
  <c r="BJ137" i="47"/>
  <c r="BJ149" i="47"/>
  <c r="BJ160" i="47"/>
  <c r="BJ138" i="47"/>
  <c r="BJ124" i="47" l="1"/>
  <c r="BJ71" i="42"/>
  <c r="BJ139" i="47"/>
  <c r="BJ140" i="47"/>
  <c r="BJ125" i="47"/>
  <c r="BJ19" i="42" s="1"/>
  <c r="BJ73" i="42"/>
  <c r="BJ72" i="42"/>
  <c r="BJ55" i="42"/>
  <c r="BJ54" i="42"/>
  <c r="BJ150" i="47"/>
  <c r="BK144" i="47" s="1"/>
  <c r="BJ37" i="42"/>
  <c r="BJ36" i="42"/>
  <c r="BJ35" i="42"/>
  <c r="BJ151" i="47"/>
  <c r="BJ53" i="42"/>
  <c r="BJ161" i="47"/>
  <c r="BK155" i="47" s="1"/>
  <c r="BJ162" i="47"/>
  <c r="BI44" i="42" l="1"/>
  <c r="BI26" i="42"/>
  <c r="BI45" i="42"/>
  <c r="BI62" i="42"/>
  <c r="BI80" i="42"/>
  <c r="BI79" i="42"/>
  <c r="BK146" i="47"/>
  <c r="BI63" i="42"/>
  <c r="BI81" i="42"/>
  <c r="BK157" i="47"/>
  <c r="BI61" i="42"/>
  <c r="BJ126" i="47"/>
  <c r="BK133" i="47"/>
  <c r="BI43" i="42"/>
  <c r="BJ18" i="42"/>
  <c r="BJ127" i="47"/>
  <c r="BJ128" i="47"/>
  <c r="BJ104" i="5" s="1"/>
  <c r="BK158" i="47" l="1"/>
  <c r="BJ17" i="42"/>
  <c r="BI25" i="42"/>
  <c r="BI24" i="42" s="1"/>
  <c r="BK120" i="47"/>
  <c r="BK135" i="47"/>
  <c r="BK147" i="47"/>
  <c r="BJ108" i="5"/>
  <c r="BJ106" i="5"/>
  <c r="BK154" i="47"/>
  <c r="BK132" i="47"/>
  <c r="BJ24" i="7"/>
  <c r="BK143" i="47"/>
  <c r="BK136" i="47" l="1"/>
  <c r="BK123" i="47" s="1"/>
  <c r="BK103" i="5" s="1"/>
  <c r="BK12" i="6" s="1"/>
  <c r="BK14" i="6" s="1"/>
  <c r="BK16" i="6" s="1"/>
  <c r="BK126" i="5" s="1"/>
  <c r="BK122" i="47"/>
  <c r="BJ111" i="5"/>
  <c r="BJ113" i="5"/>
  <c r="BJ115" i="5" l="1"/>
  <c r="BK27" i="6"/>
  <c r="BK59" i="6" s="1"/>
  <c r="BJ116" i="5" l="1"/>
  <c r="BJ118" i="5"/>
  <c r="BJ119" i="5" s="1"/>
  <c r="BJ50" i="6"/>
  <c r="BJ120" i="5" l="1"/>
  <c r="BJ15" i="42"/>
  <c r="BJ20" i="42" s="1"/>
  <c r="BI27" i="42" l="1"/>
  <c r="BI28" i="42" s="1"/>
  <c r="BI29" i="42" s="1"/>
  <c r="BJ21" i="42"/>
  <c r="BJ14" i="42"/>
  <c r="BJ56" i="42"/>
  <c r="BJ146" i="5"/>
  <c r="BJ122" i="5"/>
  <c r="BJ135" i="5" s="1"/>
  <c r="BJ49" i="6" l="1"/>
  <c r="BJ52" i="6" s="1"/>
  <c r="BJ145" i="5"/>
  <c r="BJ148" i="5"/>
  <c r="BK20" i="6"/>
  <c r="BJ136" i="5"/>
  <c r="BJ29" i="7"/>
  <c r="BJ15" i="7"/>
  <c r="BJ17" i="7" s="1"/>
  <c r="BK28" i="6"/>
  <c r="BI64" i="42"/>
  <c r="BI66" i="42" s="1"/>
  <c r="BJ58" i="42"/>
  <c r="BJ74" i="42"/>
  <c r="BJ57" i="42"/>
  <c r="BJ38" i="42"/>
  <c r="BJ39" i="42"/>
  <c r="BJ75" i="42"/>
  <c r="BI83" i="42" l="1"/>
  <c r="BI85" i="42" s="1"/>
  <c r="BI65" i="42"/>
  <c r="BI67" i="42" s="1"/>
  <c r="BI46" i="42"/>
  <c r="BI48" i="42" s="1"/>
  <c r="BJ40" i="42"/>
  <c r="BI82" i="42"/>
  <c r="BI84" i="42" s="1"/>
  <c r="BJ76" i="42"/>
  <c r="BJ23" i="7"/>
  <c r="BJ20" i="7" s="1"/>
  <c r="BI47" i="42"/>
  <c r="BI49" i="42" s="1"/>
  <c r="BK21" i="6"/>
  <c r="BK30" i="6" s="1"/>
  <c r="BK32" i="6" s="1"/>
  <c r="BK46" i="6" s="1"/>
  <c r="BK66" i="5" l="1"/>
  <c r="BK125" i="5" s="1"/>
  <c r="BJ31" i="7"/>
  <c r="BJ39" i="7"/>
  <c r="BJ41" i="7"/>
  <c r="BJ44" i="7"/>
  <c r="BJ45" i="7" s="1"/>
  <c r="BJ56" i="6" s="1"/>
  <c r="BK107" i="5"/>
  <c r="BK138" i="5"/>
  <c r="BK69" i="5" l="1"/>
  <c r="BK49" i="54" s="1"/>
  <c r="BK144" i="5"/>
  <c r="BK110" i="5"/>
  <c r="BJ57" i="6"/>
  <c r="BJ58" i="6"/>
  <c r="BJ33" i="7"/>
  <c r="BJ36" i="7"/>
  <c r="BJ38" i="7" s="1"/>
  <c r="BK71" i="5" l="1"/>
  <c r="BK72" i="5" s="1"/>
  <c r="BK80" i="5" s="1"/>
  <c r="BK81" i="5" s="1"/>
  <c r="BK12" i="7" s="1"/>
  <c r="BK132" i="5"/>
  <c r="BK133" i="5"/>
  <c r="BJ54" i="6"/>
  <c r="BJ34" i="6" s="1"/>
  <c r="BJ35" i="6" s="1"/>
  <c r="BJ41" i="6" s="1"/>
  <c r="BK48" i="6"/>
  <c r="BK143" i="5"/>
  <c r="BK82" i="5" l="1"/>
  <c r="BK84" i="5" s="1"/>
  <c r="BK86" i="5" s="1"/>
  <c r="BK87" i="5" s="1"/>
  <c r="BK94" i="5" s="1"/>
  <c r="BK36" i="6"/>
  <c r="BK37" i="6" s="1"/>
  <c r="BK38" i="6" s="1"/>
  <c r="BK39" i="6" s="1"/>
  <c r="BK22" i="7"/>
  <c r="BL142" i="5"/>
  <c r="BJ43" i="6"/>
  <c r="BJ37" i="54" s="1"/>
  <c r="BK95" i="5" l="1"/>
  <c r="BK96" i="5"/>
  <c r="BK98" i="5" s="1"/>
  <c r="BL140" i="5"/>
  <c r="BK99" i="5" l="1"/>
  <c r="BK102" i="5" s="1"/>
  <c r="BK13" i="7"/>
  <c r="BL91" i="5"/>
  <c r="BL19" i="6"/>
  <c r="BL93" i="5" l="1"/>
  <c r="BK115" i="47"/>
  <c r="BK100" i="5"/>
  <c r="BK14" i="7" s="1"/>
  <c r="BK117" i="47" l="1"/>
  <c r="BK116" i="47"/>
  <c r="BK160" i="47" l="1"/>
  <c r="BK149" i="47"/>
  <c r="BK138" i="47"/>
  <c r="BK159" i="47"/>
  <c r="BK137" i="47"/>
  <c r="BK148" i="47"/>
  <c r="BK35" i="42" l="1"/>
  <c r="BK151" i="47"/>
  <c r="BK150" i="47"/>
  <c r="BL144" i="47" s="1"/>
  <c r="BK37" i="42"/>
  <c r="BK36" i="42"/>
  <c r="BK71" i="42"/>
  <c r="BK124" i="47"/>
  <c r="BK139" i="47"/>
  <c r="BK140" i="47"/>
  <c r="BK53" i="42"/>
  <c r="BK161" i="47"/>
  <c r="BL155" i="47" s="1"/>
  <c r="BK162" i="47"/>
  <c r="BK125" i="47"/>
  <c r="BK19" i="42" s="1"/>
  <c r="BK73" i="42"/>
  <c r="BK72" i="42"/>
  <c r="BK54" i="42"/>
  <c r="BK55" i="42"/>
  <c r="BL157" i="47" l="1"/>
  <c r="BJ62" i="42"/>
  <c r="BJ79" i="42"/>
  <c r="BJ63" i="42"/>
  <c r="BJ80" i="42"/>
  <c r="BK126" i="47"/>
  <c r="BL133" i="47"/>
  <c r="BJ81" i="42"/>
  <c r="BJ61" i="42"/>
  <c r="BK18" i="42"/>
  <c r="BK127" i="47"/>
  <c r="BK128" i="47"/>
  <c r="BK104" i="5" s="1"/>
  <c r="BJ44" i="42"/>
  <c r="BJ45" i="42"/>
  <c r="BL146" i="47"/>
  <c r="BJ26" i="42"/>
  <c r="BJ43" i="42"/>
  <c r="BL143" i="47" l="1"/>
  <c r="BL132" i="47"/>
  <c r="BL154" i="47"/>
  <c r="BK24" i="7"/>
  <c r="BK108" i="5"/>
  <c r="BK106" i="5"/>
  <c r="BK17" i="42"/>
  <c r="BJ25" i="42"/>
  <c r="BJ24" i="42" s="1"/>
  <c r="BL147" i="47"/>
  <c r="BL135" i="47"/>
  <c r="BL120" i="47"/>
  <c r="BL158" i="47"/>
  <c r="BL122" i="47" l="1"/>
  <c r="BL136" i="47"/>
  <c r="BL123" i="47" s="1"/>
  <c r="BL103" i="5" s="1"/>
  <c r="BL12" i="6" s="1"/>
  <c r="BL14" i="6" s="1"/>
  <c r="BL16" i="6" s="1"/>
  <c r="BL126" i="5" s="1"/>
  <c r="BK111" i="5"/>
  <c r="BK113" i="5"/>
  <c r="BK115" i="5" l="1"/>
  <c r="BK118" i="5" s="1"/>
  <c r="BK119" i="5" s="1"/>
  <c r="BL27" i="6"/>
  <c r="BL59" i="6" s="1"/>
  <c r="BK50" i="6" l="1"/>
  <c r="BK116" i="5"/>
  <c r="BK15" i="42"/>
  <c r="BK20" i="42" s="1"/>
  <c r="BK120" i="5"/>
  <c r="BK56" i="42" l="1"/>
  <c r="BK14" i="42"/>
  <c r="BK146" i="5"/>
  <c r="BK122" i="5"/>
  <c r="BK135" i="5" s="1"/>
  <c r="BJ27" i="42"/>
  <c r="BJ28" i="42" s="1"/>
  <c r="BJ29" i="42" s="1"/>
  <c r="BK21" i="42"/>
  <c r="BK136" i="5" l="1"/>
  <c r="BK15" i="7"/>
  <c r="BK17" i="7" s="1"/>
  <c r="BL20" i="6"/>
  <c r="BL28" i="6"/>
  <c r="BK29" i="7"/>
  <c r="BK49" i="6"/>
  <c r="BK52" i="6" s="1"/>
  <c r="BK145" i="5"/>
  <c r="BK148" i="5"/>
  <c r="BK75" i="42"/>
  <c r="BK57" i="42"/>
  <c r="BK39" i="42"/>
  <c r="BK38" i="42"/>
  <c r="BK74" i="42"/>
  <c r="BJ64" i="42"/>
  <c r="BJ66" i="42" s="1"/>
  <c r="BK58" i="42"/>
  <c r="BJ83" i="42" l="1"/>
  <c r="BJ85" i="42" s="1"/>
  <c r="BJ65" i="42"/>
  <c r="BJ67" i="42" s="1"/>
  <c r="BL21" i="6"/>
  <c r="BL66" i="5" s="1"/>
  <c r="BK23" i="7"/>
  <c r="BK20" i="7" s="1"/>
  <c r="BJ82" i="42"/>
  <c r="BJ84" i="42" s="1"/>
  <c r="BK76" i="42"/>
  <c r="BJ46" i="42"/>
  <c r="BJ48" i="42" s="1"/>
  <c r="BK40" i="42"/>
  <c r="BJ47" i="42"/>
  <c r="BJ49" i="42" s="1"/>
  <c r="BL30" i="6" l="1"/>
  <c r="BL32" i="6" s="1"/>
  <c r="BL46" i="6" s="1"/>
  <c r="BL107" i="5" s="1"/>
  <c r="BL125" i="5"/>
  <c r="BL69" i="5"/>
  <c r="BK41" i="7"/>
  <c r="BK31" i="7"/>
  <c r="BK39" i="7"/>
  <c r="BK44" i="7"/>
  <c r="BK45" i="7" s="1"/>
  <c r="BK56" i="6" s="1"/>
  <c r="BL138" i="5" l="1"/>
  <c r="BL110" i="5"/>
  <c r="BL144" i="5"/>
  <c r="BK57" i="6"/>
  <c r="BK58" i="6"/>
  <c r="BL49" i="54"/>
  <c r="BL132" i="5"/>
  <c r="BL133" i="5"/>
  <c r="BL71" i="5"/>
  <c r="BL72" i="5" s="1"/>
  <c r="BL80" i="5" s="1"/>
  <c r="BK36" i="7"/>
  <c r="BK38" i="7" s="1"/>
  <c r="BK33" i="7"/>
  <c r="BK54" i="6" l="1"/>
  <c r="BK34" i="6" s="1"/>
  <c r="BK35" i="6" s="1"/>
  <c r="BK41" i="6" s="1"/>
  <c r="BL82" i="5"/>
  <c r="BL84" i="5" s="1"/>
  <c r="BL81" i="5"/>
  <c r="BL12" i="7" s="1"/>
  <c r="BL48" i="6"/>
  <c r="BL143" i="5"/>
  <c r="BL36" i="6" l="1"/>
  <c r="BL37" i="6" s="1"/>
  <c r="BL38" i="6" s="1"/>
  <c r="BL39" i="6" s="1"/>
  <c r="BK43" i="6"/>
  <c r="BK37" i="54" s="1"/>
  <c r="BL22" i="7"/>
  <c r="BM142" i="5"/>
  <c r="BL86" i="5"/>
  <c r="BL87" i="5" s="1"/>
  <c r="BL94" i="5" s="1"/>
  <c r="BL95" i="5" l="1"/>
  <c r="BL96" i="5"/>
  <c r="BL98" i="5" s="1"/>
  <c r="BM140" i="5"/>
  <c r="BL99" i="5" l="1"/>
  <c r="BL102" i="5" s="1"/>
  <c r="BM19" i="6"/>
  <c r="BL13" i="7"/>
  <c r="BM91" i="5"/>
  <c r="BM93" i="5" l="1"/>
  <c r="BL115" i="47"/>
  <c r="BL100" i="5"/>
  <c r="BL14" i="7" s="1"/>
  <c r="BL117" i="47" l="1"/>
  <c r="BL116" i="47"/>
  <c r="BL160" i="47" l="1"/>
  <c r="BL149" i="47"/>
  <c r="BL138" i="47"/>
  <c r="BL159" i="47"/>
  <c r="BL148" i="47"/>
  <c r="BL137" i="47"/>
  <c r="BL35" i="42" l="1"/>
  <c r="BL151" i="47"/>
  <c r="BL150" i="47"/>
  <c r="BM144" i="47" s="1"/>
  <c r="BL37" i="42"/>
  <c r="BL36" i="42"/>
  <c r="BL124" i="47"/>
  <c r="BL71" i="42"/>
  <c r="BL139" i="47"/>
  <c r="BL140" i="47"/>
  <c r="BL53" i="42"/>
  <c r="BL161" i="47"/>
  <c r="BM155" i="47" s="1"/>
  <c r="BL162" i="47"/>
  <c r="BL125" i="47"/>
  <c r="BL19" i="42" s="1"/>
  <c r="BL73" i="42"/>
  <c r="BL72" i="42"/>
  <c r="BL55" i="42"/>
  <c r="BL54" i="42"/>
  <c r="BL126" i="47" l="1"/>
  <c r="BM133" i="47"/>
  <c r="BK80" i="42"/>
  <c r="BM157" i="47"/>
  <c r="BL18" i="42"/>
  <c r="BL128" i="47"/>
  <c r="BL104" i="5" s="1"/>
  <c r="BL127" i="47"/>
  <c r="BK62" i="42"/>
  <c r="BK63" i="42"/>
  <c r="BK45" i="42"/>
  <c r="BK81" i="42"/>
  <c r="BK61" i="42"/>
  <c r="BK79" i="42"/>
  <c r="BK44" i="42"/>
  <c r="BM146" i="47"/>
  <c r="BK26" i="42"/>
  <c r="BK43" i="42"/>
  <c r="BL108" i="5" l="1"/>
  <c r="BL106" i="5"/>
  <c r="BM158" i="47"/>
  <c r="BL17" i="42"/>
  <c r="BK25" i="42"/>
  <c r="BK24" i="42" s="1"/>
  <c r="BM147" i="47"/>
  <c r="BM135" i="47"/>
  <c r="BM120" i="47"/>
  <c r="BM154" i="47"/>
  <c r="BM143" i="47"/>
  <c r="BM132" i="47"/>
  <c r="BL24" i="7"/>
  <c r="BM136" i="47" l="1"/>
  <c r="BM123" i="47" s="1"/>
  <c r="BM103" i="5" s="1"/>
  <c r="BM12" i="6" s="1"/>
  <c r="BM14" i="6" s="1"/>
  <c r="BM16" i="6" s="1"/>
  <c r="BM126" i="5" s="1"/>
  <c r="BM122" i="47"/>
  <c r="BL111" i="5"/>
  <c r="BL113" i="5"/>
  <c r="BL115" i="5" l="1"/>
  <c r="BL116" i="5" s="1"/>
  <c r="BM27" i="6"/>
  <c r="BM59" i="6" s="1"/>
  <c r="BL50" i="6" l="1"/>
  <c r="BL118" i="5"/>
  <c r="BL119" i="5" s="1"/>
  <c r="BL15" i="42" s="1"/>
  <c r="BL20" i="42" s="1"/>
  <c r="BL120" i="5" l="1"/>
  <c r="BL14" i="42" s="1"/>
  <c r="BK27" i="42"/>
  <c r="BK28" i="42" s="1"/>
  <c r="BK29" i="42" s="1"/>
  <c r="BL21" i="42"/>
  <c r="BL122" i="5" l="1"/>
  <c r="BL135" i="5" s="1"/>
  <c r="BM28" i="6" s="1"/>
  <c r="BL146" i="5"/>
  <c r="BL148" i="5" s="1"/>
  <c r="BL56" i="42"/>
  <c r="BL58" i="42" s="1"/>
  <c r="BL38" i="42"/>
  <c r="BL74" i="42"/>
  <c r="BL57" i="42"/>
  <c r="BL39" i="42"/>
  <c r="BL75" i="42"/>
  <c r="BL145" i="5" l="1"/>
  <c r="BL23" i="7" s="1"/>
  <c r="BL20" i="7" s="1"/>
  <c r="BL136" i="5"/>
  <c r="BL15" i="7"/>
  <c r="BL17" i="7" s="1"/>
  <c r="BL49" i="6"/>
  <c r="BL52" i="6" s="1"/>
  <c r="BM20" i="6"/>
  <c r="BM21" i="6" s="1"/>
  <c r="BM30" i="6" s="1"/>
  <c r="BM32" i="6" s="1"/>
  <c r="BM46" i="6" s="1"/>
  <c r="BK64" i="42"/>
  <c r="BK66" i="42" s="1"/>
  <c r="BL29" i="7"/>
  <c r="BK47" i="42"/>
  <c r="BK49" i="42" s="1"/>
  <c r="BK83" i="42"/>
  <c r="BK85" i="42" s="1"/>
  <c r="BK82" i="42"/>
  <c r="BK84" i="42" s="1"/>
  <c r="BL76" i="42"/>
  <c r="BK65" i="42"/>
  <c r="BK67" i="42" s="1"/>
  <c r="BK46" i="42"/>
  <c r="BK48" i="42" s="1"/>
  <c r="BL40" i="42"/>
  <c r="BM66" i="5" l="1"/>
  <c r="BM69" i="5" s="1"/>
  <c r="BM138" i="5"/>
  <c r="BM107" i="5"/>
  <c r="BL39" i="7"/>
  <c r="BL41" i="7"/>
  <c r="BL31" i="7"/>
  <c r="BL44" i="7"/>
  <c r="BL45" i="7" s="1"/>
  <c r="BL56" i="6" s="1"/>
  <c r="BM125" i="5" l="1"/>
  <c r="BL57" i="6"/>
  <c r="BL58" i="6"/>
  <c r="BM110" i="5"/>
  <c r="BM144" i="5"/>
  <c r="BL33" i="7"/>
  <c r="BL36" i="7"/>
  <c r="BL38" i="7" s="1"/>
  <c r="BM49" i="54"/>
  <c r="BM132" i="5"/>
  <c r="BM133" i="5"/>
  <c r="BM71" i="5"/>
  <c r="BM72" i="5" s="1"/>
  <c r="BM80" i="5" s="1"/>
  <c r="BM48" i="6" l="1"/>
  <c r="BM143" i="5"/>
  <c r="BM82" i="5"/>
  <c r="BM84" i="5" s="1"/>
  <c r="BM81" i="5"/>
  <c r="BM12" i="7" s="1"/>
  <c r="BL54" i="6"/>
  <c r="BL34" i="6" s="1"/>
  <c r="BL35" i="6" s="1"/>
  <c r="BM36" i="6" l="1"/>
  <c r="BM37" i="6" s="1"/>
  <c r="BL41" i="6"/>
  <c r="BM86" i="5"/>
  <c r="BM87" i="5" s="1"/>
  <c r="BM94" i="5" s="1"/>
  <c r="BN142" i="5"/>
  <c r="BM22" i="7"/>
  <c r="BN140" i="5" l="1"/>
  <c r="BL43" i="6"/>
  <c r="BL37" i="54" s="1"/>
  <c r="BM38" i="6"/>
  <c r="BM39" i="6" s="1"/>
  <c r="BM95" i="5"/>
  <c r="BM96" i="5"/>
  <c r="BM98" i="5" s="1"/>
  <c r="BM99" i="5" l="1"/>
  <c r="BM102" i="5" s="1"/>
  <c r="BN19" i="6"/>
  <c r="BM13" i="7"/>
  <c r="BN91" i="5"/>
  <c r="BN93" i="5" l="1"/>
  <c r="BM115" i="47"/>
  <c r="BM100" i="5"/>
  <c r="BM14" i="7" s="1"/>
  <c r="BM116" i="47" l="1"/>
  <c r="BM117" i="47"/>
  <c r="BM148" i="47" l="1"/>
  <c r="BM159" i="47"/>
  <c r="BM137" i="47"/>
  <c r="BM149" i="47"/>
  <c r="BM160" i="47"/>
  <c r="BM138" i="47"/>
  <c r="BM53" i="42" l="1"/>
  <c r="BM161" i="47"/>
  <c r="BN155" i="47" s="1"/>
  <c r="BM162" i="47"/>
  <c r="BM125" i="47"/>
  <c r="BM19" i="42" s="1"/>
  <c r="BM73" i="42"/>
  <c r="BM72" i="42"/>
  <c r="BM55" i="42"/>
  <c r="BM54" i="42"/>
  <c r="BM150" i="47"/>
  <c r="BN144" i="47" s="1"/>
  <c r="BM37" i="42"/>
  <c r="BM36" i="42"/>
  <c r="BM124" i="47"/>
  <c r="BM71" i="42"/>
  <c r="BM139" i="47"/>
  <c r="BM140" i="47"/>
  <c r="BM35" i="42"/>
  <c r="BM151" i="47"/>
  <c r="BM18" i="42" l="1"/>
  <c r="BM127" i="47"/>
  <c r="BM128" i="47"/>
  <c r="BM104" i="5" s="1"/>
  <c r="BL44" i="42"/>
  <c r="BL81" i="42"/>
  <c r="BN146" i="47"/>
  <c r="BL62" i="42"/>
  <c r="BL63" i="42"/>
  <c r="BL26" i="42"/>
  <c r="BM126" i="47"/>
  <c r="BN133" i="47"/>
  <c r="BN157" i="47"/>
  <c r="BL45" i="42"/>
  <c r="BL80" i="42"/>
  <c r="BL43" i="42"/>
  <c r="BL79" i="42"/>
  <c r="BL61" i="42"/>
  <c r="BM108" i="5" l="1"/>
  <c r="BM106" i="5"/>
  <c r="BN147" i="47"/>
  <c r="BN158" i="47"/>
  <c r="BN135" i="47"/>
  <c r="BN120" i="47"/>
  <c r="BM24" i="7"/>
  <c r="BN132" i="47"/>
  <c r="BN154" i="47"/>
  <c r="BN143" i="47"/>
  <c r="BM17" i="42"/>
  <c r="BL25" i="42"/>
  <c r="BL24" i="42" s="1"/>
  <c r="BN122" i="47" l="1"/>
  <c r="BN136" i="47"/>
  <c r="BN123" i="47" s="1"/>
  <c r="BN103" i="5" s="1"/>
  <c r="BN12" i="6" s="1"/>
  <c r="BN14" i="6" s="1"/>
  <c r="BN16" i="6" s="1"/>
  <c r="BN126" i="5" s="1"/>
  <c r="BM111" i="5"/>
  <c r="BM113" i="5"/>
  <c r="BM115" i="5" l="1"/>
  <c r="BM116" i="5" s="1"/>
  <c r="BN27" i="6"/>
  <c r="BN59" i="6" s="1"/>
  <c r="BM118" i="5" l="1"/>
  <c r="BM119" i="5" s="1"/>
  <c r="BM50" i="6"/>
  <c r="BM120" i="5" l="1"/>
  <c r="BM56" i="42" s="1"/>
  <c r="BM15" i="42"/>
  <c r="BM20" i="42" s="1"/>
  <c r="BL27" i="42" s="1"/>
  <c r="BL28" i="42" s="1"/>
  <c r="BL29" i="42" s="1"/>
  <c r="BM14" i="42" l="1"/>
  <c r="BM57" i="42" s="1"/>
  <c r="BM122" i="5"/>
  <c r="BM135" i="5" s="1"/>
  <c r="BN20" i="6" s="1"/>
  <c r="BM146" i="5"/>
  <c r="BM49" i="6" s="1"/>
  <c r="BM52" i="6" s="1"/>
  <c r="BM21" i="42"/>
  <c r="BL64" i="42"/>
  <c r="BL66" i="42" s="1"/>
  <c r="BM58" i="42"/>
  <c r="BM38" i="42" l="1"/>
  <c r="BL46" i="42" s="1"/>
  <c r="BL48" i="42" s="1"/>
  <c r="BM136" i="5"/>
  <c r="BM15" i="7"/>
  <c r="BM17" i="7" s="1"/>
  <c r="BM29" i="7"/>
  <c r="BN28" i="6"/>
  <c r="BM74" i="42"/>
  <c r="BL82" i="42" s="1"/>
  <c r="BL84" i="42" s="1"/>
  <c r="BM39" i="42"/>
  <c r="BL47" i="42" s="1"/>
  <c r="BL49" i="42" s="1"/>
  <c r="BM75" i="42"/>
  <c r="BL83" i="42" s="1"/>
  <c r="BL85" i="42" s="1"/>
  <c r="BM148" i="5"/>
  <c r="BM145" i="5"/>
  <c r="BM23" i="7" s="1"/>
  <c r="BM20" i="7" s="1"/>
  <c r="BN21" i="6"/>
  <c r="BL65" i="42"/>
  <c r="BL67" i="42" s="1"/>
  <c r="BM40" i="42" l="1"/>
  <c r="BM76" i="42"/>
  <c r="BN66" i="5"/>
  <c r="BN125" i="5" s="1"/>
  <c r="BN30" i="6"/>
  <c r="BN32" i="6" s="1"/>
  <c r="BN46" i="6" s="1"/>
  <c r="BN138" i="5" s="1"/>
  <c r="BM31" i="7"/>
  <c r="BM41" i="7"/>
  <c r="BM39" i="7"/>
  <c r="BM44" i="7"/>
  <c r="BM45" i="7" s="1"/>
  <c r="BM56" i="6" s="1"/>
  <c r="BN69" i="5" l="1"/>
  <c r="BN133" i="5" s="1"/>
  <c r="BN107" i="5"/>
  <c r="BN110" i="5" s="1"/>
  <c r="BM58" i="6"/>
  <c r="BM57" i="6"/>
  <c r="BM36" i="7"/>
  <c r="BM38" i="7" s="1"/>
  <c r="BM33" i="7"/>
  <c r="BN71" i="5" l="1"/>
  <c r="BN72" i="5" s="1"/>
  <c r="BN80" i="5" s="1"/>
  <c r="BN82" i="5" s="1"/>
  <c r="BN84" i="5" s="1"/>
  <c r="BN49" i="54"/>
  <c r="BN132" i="5"/>
  <c r="BN144" i="5"/>
  <c r="BN143" i="5" s="1"/>
  <c r="BM54" i="6"/>
  <c r="BM34" i="6" s="1"/>
  <c r="BM35" i="6" s="1"/>
  <c r="BN36" i="6" s="1"/>
  <c r="BN37" i="6" s="1"/>
  <c r="BN81" i="5" l="1"/>
  <c r="BN12" i="7" s="1"/>
  <c r="BN48" i="6"/>
  <c r="BM41" i="6"/>
  <c r="BM43" i="6" s="1"/>
  <c r="BM37" i="54" s="1"/>
  <c r="BN38" i="6"/>
  <c r="BN39" i="6" s="1"/>
  <c r="BN86" i="5"/>
  <c r="BN87" i="5" s="1"/>
  <c r="BN94" i="5" s="1"/>
  <c r="BO142" i="5"/>
  <c r="BN22" i="7"/>
  <c r="BO140" i="5" l="1"/>
  <c r="BN95" i="5"/>
  <c r="BN96" i="5"/>
  <c r="BN98" i="5" s="1"/>
  <c r="BN99" i="5" l="1"/>
  <c r="BN102" i="5" s="1"/>
  <c r="BO19" i="6"/>
  <c r="BN13" i="7"/>
  <c r="BO91" i="5"/>
  <c r="BO93" i="5" l="1"/>
  <c r="BN115" i="47"/>
  <c r="BN100" i="5"/>
  <c r="BN14" i="7" s="1"/>
  <c r="BN116" i="47" l="1"/>
  <c r="BN117" i="47"/>
  <c r="BN159" i="47" l="1"/>
  <c r="BN148" i="47"/>
  <c r="BN137" i="47"/>
  <c r="BN149" i="47"/>
  <c r="BN160" i="47"/>
  <c r="BN138" i="47"/>
  <c r="BN35" i="42" l="1"/>
  <c r="BN151" i="47"/>
  <c r="BN125" i="47"/>
  <c r="BN19" i="42" s="1"/>
  <c r="BN73" i="42"/>
  <c r="BN72" i="42"/>
  <c r="BN55" i="42"/>
  <c r="BN54" i="42"/>
  <c r="BN150" i="47"/>
  <c r="BO144" i="47" s="1"/>
  <c r="BN37" i="42"/>
  <c r="BN36" i="42"/>
  <c r="BN124" i="47"/>
  <c r="BN71" i="42"/>
  <c r="BN139" i="47"/>
  <c r="BN140" i="47"/>
  <c r="BN53" i="42"/>
  <c r="BN161" i="47"/>
  <c r="BO155" i="47" s="1"/>
  <c r="BN162" i="47"/>
  <c r="BO146" i="47" l="1"/>
  <c r="BM44" i="42"/>
  <c r="BM80" i="42"/>
  <c r="BM79" i="42"/>
  <c r="BM62" i="42"/>
  <c r="BM61" i="42"/>
  <c r="BN18" i="42"/>
  <c r="BN127" i="47"/>
  <c r="BN128" i="47"/>
  <c r="BN104" i="5" s="1"/>
  <c r="BM45" i="42"/>
  <c r="BM63" i="42"/>
  <c r="BO157" i="47"/>
  <c r="BM81" i="42"/>
  <c r="BM26" i="42"/>
  <c r="BN126" i="47"/>
  <c r="BO133" i="47"/>
  <c r="BM43" i="42"/>
  <c r="BO158" i="47" l="1"/>
  <c r="BN108" i="5"/>
  <c r="BN106" i="5"/>
  <c r="BN24" i="7"/>
  <c r="BO154" i="47"/>
  <c r="BO143" i="47"/>
  <c r="BO132" i="47"/>
  <c r="BN17" i="42"/>
  <c r="BM25" i="42"/>
  <c r="BM24" i="42" s="1"/>
  <c r="BO135" i="47"/>
  <c r="BO120" i="47"/>
  <c r="BO147" i="47"/>
  <c r="BO136" i="47" l="1"/>
  <c r="BO123" i="47" s="1"/>
  <c r="BO103" i="5" s="1"/>
  <c r="BO12" i="6" s="1"/>
  <c r="BO14" i="6" s="1"/>
  <c r="BO16" i="6" s="1"/>
  <c r="BO126" i="5" s="1"/>
  <c r="C126" i="5" s="1"/>
  <c r="BO122" i="47"/>
  <c r="BN111" i="5"/>
  <c r="BN113" i="5"/>
  <c r="E196" i="59" l="1"/>
  <c r="E210" i="59" s="1"/>
  <c r="D126" i="5"/>
  <c r="E194" i="59" s="1"/>
  <c r="BN115" i="5"/>
  <c r="BN118" i="5" s="1"/>
  <c r="BN119" i="5" s="1"/>
  <c r="BO27" i="6"/>
  <c r="BO59" i="6" s="1"/>
  <c r="BN50" i="6" l="1"/>
  <c r="BN116" i="5"/>
  <c r="BN15" i="42"/>
  <c r="BN20" i="42" s="1"/>
  <c r="BN120" i="5"/>
  <c r="BN56" i="42" l="1"/>
  <c r="BN14" i="42"/>
  <c r="BN146" i="5"/>
  <c r="BN122" i="5"/>
  <c r="BN135" i="5" s="1"/>
  <c r="BM27" i="42"/>
  <c r="BM28" i="42" s="1"/>
  <c r="BM29" i="42" s="1"/>
  <c r="BN21" i="42"/>
  <c r="BN75" i="42" l="1"/>
  <c r="BN39" i="42"/>
  <c r="BN74" i="42"/>
  <c r="BN57" i="42"/>
  <c r="BN38" i="42"/>
  <c r="BN136" i="5"/>
  <c r="BO28" i="6"/>
  <c r="BN15" i="7"/>
  <c r="BN17" i="7" s="1"/>
  <c r="BN29" i="7"/>
  <c r="BO20" i="6"/>
  <c r="BN49" i="6"/>
  <c r="BN52" i="6" s="1"/>
  <c r="BN145" i="5"/>
  <c r="BN148" i="5"/>
  <c r="BM64" i="42"/>
  <c r="BM66" i="42" s="1"/>
  <c r="BN58" i="42"/>
  <c r="BO21" i="6" l="1"/>
  <c r="BO66" i="5" s="1"/>
  <c r="BM46" i="42"/>
  <c r="BM48" i="42" s="1"/>
  <c r="BN40" i="42"/>
  <c r="BM82" i="42"/>
  <c r="BM84" i="42" s="1"/>
  <c r="BN76" i="42"/>
  <c r="BM65" i="42"/>
  <c r="BM67" i="42" s="1"/>
  <c r="BN23" i="7"/>
  <c r="BN20" i="7" s="1"/>
  <c r="BM47" i="42"/>
  <c r="BM49" i="42" s="1"/>
  <c r="BM83" i="42"/>
  <c r="BM85" i="42" s="1"/>
  <c r="BO125" i="5" l="1"/>
  <c r="BO69" i="5"/>
  <c r="BO30" i="6"/>
  <c r="BO32" i="6" s="1"/>
  <c r="BO46" i="6" s="1"/>
  <c r="BN41" i="7"/>
  <c r="BN31" i="7"/>
  <c r="BN39" i="7"/>
  <c r="BN44" i="7"/>
  <c r="BN45" i="7" s="1"/>
  <c r="BN56" i="6" s="1"/>
  <c r="D125" i="5" l="1"/>
  <c r="C125" i="5"/>
  <c r="BO138" i="5"/>
  <c r="BO107" i="5"/>
  <c r="BN58" i="6"/>
  <c r="BN57" i="6"/>
  <c r="BN33" i="7"/>
  <c r="BN36" i="7"/>
  <c r="BN38" i="7" s="1"/>
  <c r="BO133" i="5"/>
  <c r="BO49" i="54"/>
  <c r="E48" i="54" s="1"/>
  <c r="M59" i="29" s="1"/>
  <c r="BO132" i="5"/>
  <c r="BO71" i="5"/>
  <c r="BO72" i="5" s="1"/>
  <c r="BO80" i="5" s="1"/>
  <c r="BN54" i="6" l="1"/>
  <c r="BN34" i="6" s="1"/>
  <c r="BN35" i="6" s="1"/>
  <c r="BN41" i="6" s="1"/>
  <c r="BO144" i="5"/>
  <c r="BO110" i="5"/>
  <c r="BO82" i="5"/>
  <c r="BO81" i="5"/>
  <c r="BO12" i="7" s="1"/>
  <c r="BO36" i="6" l="1"/>
  <c r="BO37" i="6" s="1"/>
  <c r="BO38" i="6" s="1"/>
  <c r="BO39" i="6" s="1"/>
  <c r="BN43" i="6"/>
  <c r="BN37" i="54" s="1"/>
  <c r="E79" i="29"/>
  <c r="F79" i="29"/>
  <c r="E82" i="5"/>
  <c r="E69" i="29" s="1"/>
  <c r="D69" i="29" s="1"/>
  <c r="C69" i="29" s="1"/>
  <c r="M79" i="29"/>
  <c r="N79" i="29"/>
  <c r="P79" i="29"/>
  <c r="Q79" i="29"/>
  <c r="R79" i="29"/>
  <c r="S79" i="29"/>
  <c r="T79" i="29"/>
  <c r="W79" i="29"/>
  <c r="Y79" i="29"/>
  <c r="BO84" i="5"/>
  <c r="BO48" i="6"/>
  <c r="BO143" i="5"/>
  <c r="BO22" i="7" s="1"/>
  <c r="E84" i="5" l="1"/>
  <c r="E53" i="29" s="1"/>
  <c r="BO86" i="5"/>
  <c r="BO87" i="5" s="1"/>
  <c r="BO94" i="5" s="1"/>
  <c r="BO96" i="5" l="1"/>
  <c r="BO95" i="5"/>
  <c r="BO13" i="7" s="1"/>
  <c r="E96" i="5" l="1"/>
  <c r="BO98" i="5"/>
  <c r="BO99" i="5" l="1"/>
  <c r="BO102" i="5" s="1"/>
  <c r="E98" i="5"/>
  <c r="F53" i="29" s="1"/>
  <c r="BO115" i="47" l="1"/>
  <c r="BO100" i="5"/>
  <c r="BO14" i="7" s="1"/>
  <c r="BO117" i="47" l="1"/>
  <c r="BO116" i="47"/>
  <c r="BO160" i="47" l="1"/>
  <c r="BO149" i="47"/>
  <c r="BO138" i="47"/>
  <c r="BO137" i="47"/>
  <c r="BO159" i="47"/>
  <c r="BO148" i="47"/>
  <c r="BO53" i="42" l="1"/>
  <c r="BO161" i="47"/>
  <c r="BP155" i="47" s="1"/>
  <c r="BO162" i="47"/>
  <c r="BO35" i="42"/>
  <c r="BO151" i="47"/>
  <c r="BO71" i="42"/>
  <c r="BO124" i="47"/>
  <c r="BO139" i="47"/>
  <c r="BO140" i="47"/>
  <c r="BO125" i="47"/>
  <c r="BO19" i="42" s="1"/>
  <c r="BO73" i="42"/>
  <c r="BO72" i="42"/>
  <c r="BO150" i="47"/>
  <c r="BP144" i="47" s="1"/>
  <c r="BO37" i="42"/>
  <c r="BO36" i="42"/>
  <c r="BO54" i="42"/>
  <c r="BO55" i="42"/>
  <c r="BN81" i="42" l="1"/>
  <c r="BN26" i="42"/>
  <c r="BO18" i="42"/>
  <c r="BO127" i="47"/>
  <c r="BO128" i="47"/>
  <c r="BO104" i="5" s="1"/>
  <c r="BN80" i="42"/>
  <c r="BN45" i="42"/>
  <c r="BP157" i="47"/>
  <c r="BO126" i="47"/>
  <c r="BP133" i="47"/>
  <c r="BN79" i="42"/>
  <c r="BN63" i="42"/>
  <c r="BN62" i="42"/>
  <c r="BN43" i="42"/>
  <c r="BN44" i="42"/>
  <c r="BP146" i="47"/>
  <c r="BN61" i="42"/>
  <c r="BO108" i="5" l="1"/>
  <c r="BO106" i="5"/>
  <c r="BO17" i="42"/>
  <c r="BN25" i="42"/>
  <c r="BN24" i="42" s="1"/>
  <c r="BP135" i="47"/>
  <c r="BP120" i="47"/>
  <c r="BP143" i="47"/>
  <c r="BP154" i="47"/>
  <c r="BP132" i="47"/>
  <c r="BO24" i="7"/>
  <c r="BP158" i="47"/>
  <c r="BP147" i="47"/>
  <c r="BP136" i="47" l="1"/>
  <c r="BP123" i="47" s="1"/>
  <c r="BP116" i="47" s="1"/>
  <c r="BP138" i="47" s="1"/>
  <c r="BP122" i="47"/>
  <c r="BO111" i="5"/>
  <c r="BO113" i="5"/>
  <c r="BO115" i="5" l="1"/>
  <c r="BO116" i="5" s="1"/>
  <c r="B116" i="5" s="1"/>
  <c r="F56" i="29" s="1"/>
  <c r="BP72" i="42"/>
  <c r="BP73" i="42"/>
  <c r="BP117" i="47"/>
  <c r="BP160" i="47"/>
  <c r="BP149" i="47"/>
  <c r="BO50" i="6" l="1"/>
  <c r="BO118" i="5"/>
  <c r="BO119" i="5" s="1"/>
  <c r="BO120" i="5" s="1"/>
  <c r="BO81" i="42"/>
  <c r="BO80" i="42"/>
  <c r="BP148" i="47"/>
  <c r="BP150" i="47" s="1"/>
  <c r="BQ144" i="47" s="1"/>
  <c r="BP137" i="47"/>
  <c r="BP159" i="47"/>
  <c r="BP37" i="42"/>
  <c r="BP36" i="42"/>
  <c r="BP55" i="42"/>
  <c r="BP54" i="42"/>
  <c r="BP125" i="47"/>
  <c r="BP19" i="42" s="1"/>
  <c r="BO15" i="42" l="1"/>
  <c r="BO20" i="42" s="1"/>
  <c r="BN27" i="42" s="1"/>
  <c r="BN28" i="42" s="1"/>
  <c r="BN29" i="42" s="1"/>
  <c r="BO44" i="42"/>
  <c r="BP124" i="47"/>
  <c r="BP71" i="42"/>
  <c r="BP139" i="47"/>
  <c r="BP140" i="47"/>
  <c r="BO45" i="42"/>
  <c r="BP53" i="42"/>
  <c r="BP161" i="47"/>
  <c r="BQ155" i="47" s="1"/>
  <c r="BP162" i="47"/>
  <c r="BQ146" i="47"/>
  <c r="BP35" i="42"/>
  <c r="BP151" i="47"/>
  <c r="BO26" i="42"/>
  <c r="BO62" i="42"/>
  <c r="BO63" i="42"/>
  <c r="BO56" i="42"/>
  <c r="BO14" i="42"/>
  <c r="BO146" i="5"/>
  <c r="BO122" i="5"/>
  <c r="BO135" i="5" s="1"/>
  <c r="BO21" i="42" l="1"/>
  <c r="BO27" i="42"/>
  <c r="BP27" i="42" s="1"/>
  <c r="BQ157" i="47"/>
  <c r="BP58" i="42"/>
  <c r="BO61" i="42"/>
  <c r="BP126" i="47"/>
  <c r="BQ133" i="47"/>
  <c r="BO15" i="7"/>
  <c r="BO17" i="7" s="1"/>
  <c r="BO29" i="7"/>
  <c r="BO136" i="5"/>
  <c r="E136" i="5" s="1"/>
  <c r="G53" i="29" s="1"/>
  <c r="D53" i="29" s="1"/>
  <c r="C53" i="29" s="1"/>
  <c r="BP76" i="42"/>
  <c r="BO79" i="42"/>
  <c r="BP40" i="42"/>
  <c r="BO43" i="42"/>
  <c r="BQ147" i="47"/>
  <c r="BP18" i="42"/>
  <c r="BP127" i="47"/>
  <c r="BP128" i="47"/>
  <c r="BO49" i="6"/>
  <c r="BO52" i="6" s="1"/>
  <c r="E52" i="6" s="1"/>
  <c r="BO145" i="5"/>
  <c r="BO23" i="7" s="1"/>
  <c r="BO20" i="7" s="1"/>
  <c r="D24" i="7" s="1"/>
  <c r="BO148" i="5"/>
  <c r="E148" i="5" s="1"/>
  <c r="E56" i="29" s="1"/>
  <c r="D56" i="29" s="1"/>
  <c r="C56" i="29" s="1"/>
  <c r="BO57" i="42"/>
  <c r="BO39" i="42"/>
  <c r="BO38" i="42"/>
  <c r="BO74" i="42"/>
  <c r="BO75" i="42"/>
  <c r="BO64" i="42"/>
  <c r="BN64" i="42"/>
  <c r="BN66" i="42" s="1"/>
  <c r="BO58" i="42"/>
  <c r="D25" i="7" l="1"/>
  <c r="D448" i="32"/>
  <c r="BO66" i="42"/>
  <c r="BQ158" i="47"/>
  <c r="BP17" i="42"/>
  <c r="BP21" i="42" s="1"/>
  <c r="BO25" i="42"/>
  <c r="BO24" i="42" s="1"/>
  <c r="BO28" i="42" s="1"/>
  <c r="BO29" i="42" s="1"/>
  <c r="BQ135" i="47"/>
  <c r="BQ120" i="47"/>
  <c r="BO47" i="42"/>
  <c r="BO49" i="42" s="1"/>
  <c r="BN47" i="42"/>
  <c r="BN49" i="42" s="1"/>
  <c r="BQ154" i="47"/>
  <c r="BQ132" i="47"/>
  <c r="BQ143" i="47"/>
  <c r="BO46" i="42"/>
  <c r="BO48" i="42" s="1"/>
  <c r="BN46" i="42"/>
  <c r="BN48" i="42" s="1"/>
  <c r="BO40" i="42"/>
  <c r="BO65" i="42"/>
  <c r="BO67" i="42" s="1"/>
  <c r="BN65" i="42"/>
  <c r="BN67" i="42" s="1"/>
  <c r="BO82" i="42"/>
  <c r="BO84" i="42" s="1"/>
  <c r="BN82" i="42"/>
  <c r="BN84" i="42" s="1"/>
  <c r="BO76" i="42"/>
  <c r="BO83" i="42"/>
  <c r="BO85" i="42" s="1"/>
  <c r="BN83" i="42"/>
  <c r="BN85" i="42" s="1"/>
  <c r="BO31" i="7"/>
  <c r="BO36" i="7" s="1"/>
  <c r="BO38" i="7" s="1"/>
  <c r="E38" i="7" s="1"/>
  <c r="H68" i="29" s="1"/>
  <c r="D68" i="29" s="1"/>
  <c r="BO39" i="7"/>
  <c r="E39" i="7" s="1"/>
  <c r="J68" i="29" s="1"/>
  <c r="BO41" i="7"/>
  <c r="BO44" i="7"/>
  <c r="BO45" i="7" s="1"/>
  <c r="BO56" i="6" s="1"/>
  <c r="BQ27" i="42"/>
  <c r="E447" i="32" l="1"/>
  <c r="E209" i="59" s="1"/>
  <c r="D449" i="32"/>
  <c r="P42" i="62" s="1"/>
  <c r="Q42" i="62" s="1"/>
  <c r="D67" i="29"/>
  <c r="C67" i="29" s="1"/>
  <c r="C68" i="29"/>
  <c r="BO58" i="6"/>
  <c r="BO57" i="6"/>
  <c r="BR27" i="42"/>
  <c r="BQ122" i="47"/>
  <c r="BQ136" i="47"/>
  <c r="BQ123" i="47" s="1"/>
  <c r="BQ116" i="47" s="1"/>
  <c r="BQ138" i="47" s="1"/>
  <c r="BO33" i="7"/>
  <c r="E33" i="7" s="1"/>
  <c r="E51" i="29" s="1"/>
  <c r="D51" i="29" s="1"/>
  <c r="W42" i="62" l="1"/>
  <c r="AA42" i="62" s="1"/>
  <c r="U42" i="62"/>
  <c r="V42" i="62"/>
  <c r="Z42" i="62" s="1"/>
  <c r="BO54" i="6"/>
  <c r="BO34" i="6" s="1"/>
  <c r="BO35" i="6" s="1"/>
  <c r="BO41" i="6" s="1"/>
  <c r="BO43" i="6" s="1"/>
  <c r="BO37" i="54" s="1"/>
  <c r="E36" i="54" s="1"/>
  <c r="K59" i="29" s="1"/>
  <c r="D59" i="29" s="1"/>
  <c r="C59" i="29" s="1"/>
  <c r="BS27" i="42"/>
  <c r="BT27" i="42" s="1"/>
  <c r="C51" i="29"/>
  <c r="BQ72" i="42"/>
  <c r="BQ149" i="47"/>
  <c r="BQ160" i="47"/>
  <c r="BQ73" i="42"/>
  <c r="BQ117" i="47"/>
  <c r="Y42" i="62" l="1"/>
  <c r="D451" i="32"/>
  <c r="D50" i="29"/>
  <c r="C50" i="29" s="1"/>
  <c r="BQ125" i="47"/>
  <c r="BQ19" i="42" s="1"/>
  <c r="BP26" i="42" s="1"/>
  <c r="BQ55" i="42"/>
  <c r="BQ54" i="42"/>
  <c r="BU27" i="42"/>
  <c r="BV27" i="42" s="1"/>
  <c r="BP81" i="42"/>
  <c r="BQ137" i="47"/>
  <c r="BQ148" i="47"/>
  <c r="BQ159" i="47"/>
  <c r="BQ37" i="42"/>
  <c r="BQ36" i="42"/>
  <c r="BP80" i="42"/>
  <c r="E451" i="32" l="1"/>
  <c r="E199" i="59" s="1"/>
  <c r="E201" i="59"/>
  <c r="BQ35" i="42"/>
  <c r="BQ151" i="47"/>
  <c r="BP62" i="42"/>
  <c r="BP63" i="42"/>
  <c r="BP45" i="42"/>
  <c r="BQ150" i="47"/>
  <c r="BR144" i="47" s="1"/>
  <c r="BP44" i="42"/>
  <c r="BQ124" i="47"/>
  <c r="BQ71" i="42"/>
  <c r="BQ139" i="47"/>
  <c r="BQ140" i="47"/>
  <c r="BW27" i="42"/>
  <c r="BQ53" i="42"/>
  <c r="BQ161" i="47"/>
  <c r="BR155" i="47" s="1"/>
  <c r="BQ162" i="47"/>
  <c r="BR146" i="47" l="1"/>
  <c r="BQ58" i="42"/>
  <c r="BP61" i="42"/>
  <c r="BP66" i="42" s="1"/>
  <c r="BR157" i="47"/>
  <c r="BQ18" i="42"/>
  <c r="BQ127" i="47"/>
  <c r="BQ128" i="47"/>
  <c r="BX27" i="42"/>
  <c r="BQ126" i="47"/>
  <c r="BR133" i="47"/>
  <c r="BQ76" i="42"/>
  <c r="BP79" i="42"/>
  <c r="BQ40" i="42"/>
  <c r="BP43" i="42"/>
  <c r="BP67" i="42" l="1"/>
  <c r="BR135" i="47"/>
  <c r="BR120" i="47"/>
  <c r="BR143" i="47"/>
  <c r="BR154" i="47"/>
  <c r="BR132" i="47"/>
  <c r="BP85" i="42"/>
  <c r="BP84" i="42"/>
  <c r="BP49" i="42"/>
  <c r="BP48" i="42"/>
  <c r="BQ17" i="42"/>
  <c r="BQ21" i="42" s="1"/>
  <c r="BP25" i="42"/>
  <c r="BP24" i="42" s="1"/>
  <c r="BP28" i="42" s="1"/>
  <c r="BP29" i="42" s="1"/>
  <c r="BR158" i="47"/>
  <c r="BY27" i="42"/>
  <c r="BR147" i="47"/>
  <c r="BZ27" i="42" l="1"/>
  <c r="BR136" i="47"/>
  <c r="BR123" i="47" s="1"/>
  <c r="BR116" i="47" s="1"/>
  <c r="BR122" i="47"/>
  <c r="BR117" i="47" l="1"/>
  <c r="BR149" i="47"/>
  <c r="BR160" i="47"/>
  <c r="BR138" i="47"/>
  <c r="CA27" i="42"/>
  <c r="CB27" i="42" l="1"/>
  <c r="BR55" i="42"/>
  <c r="BR54" i="42"/>
  <c r="BR37" i="42"/>
  <c r="BR36" i="42"/>
  <c r="BR159" i="47"/>
  <c r="BR148" i="47"/>
  <c r="BR137" i="47"/>
  <c r="BR125" i="47"/>
  <c r="BR19" i="42" s="1"/>
  <c r="BR73" i="42"/>
  <c r="BR72" i="42"/>
  <c r="BQ26" i="42" l="1"/>
  <c r="BR35" i="42"/>
  <c r="BR151" i="47"/>
  <c r="BQ45" i="42"/>
  <c r="BR53" i="42"/>
  <c r="BR161" i="47"/>
  <c r="BS155" i="47" s="1"/>
  <c r="BR162" i="47"/>
  <c r="CC27" i="42"/>
  <c r="BQ81" i="42"/>
  <c r="BR124" i="47"/>
  <c r="BR71" i="42"/>
  <c r="BR139" i="47"/>
  <c r="BR140" i="47"/>
  <c r="BQ44" i="42"/>
  <c r="BR150" i="47"/>
  <c r="BS144" i="47" s="1"/>
  <c r="BQ62" i="42"/>
  <c r="BQ63" i="42"/>
  <c r="BQ80" i="42"/>
  <c r="BS157" i="47" l="1"/>
  <c r="BS146" i="47"/>
  <c r="CD27" i="42"/>
  <c r="BR126" i="47"/>
  <c r="BS133" i="47"/>
  <c r="BR76" i="42"/>
  <c r="BQ79" i="42"/>
  <c r="BQ85" i="42" s="1"/>
  <c r="BR40" i="42"/>
  <c r="BQ43" i="42"/>
  <c r="BR58" i="42"/>
  <c r="BQ61" i="42"/>
  <c r="BQ67" i="42" s="1"/>
  <c r="BR18" i="42"/>
  <c r="BR128" i="47"/>
  <c r="BR127" i="47"/>
  <c r="BQ84" i="42" l="1"/>
  <c r="BR17" i="42"/>
  <c r="BR21" i="42" s="1"/>
  <c r="BQ25" i="42"/>
  <c r="BQ24" i="42" s="1"/>
  <c r="BQ28" i="42" s="1"/>
  <c r="BQ29" i="42" s="1"/>
  <c r="BS120" i="47"/>
  <c r="BS135" i="47"/>
  <c r="BS143" i="47"/>
  <c r="BS154" i="47"/>
  <c r="BS132" i="47"/>
  <c r="BQ49" i="42"/>
  <c r="BQ48" i="42"/>
  <c r="BS158" i="47"/>
  <c r="CE27" i="42"/>
  <c r="BS147" i="47"/>
  <c r="BQ66" i="42"/>
  <c r="CF27" i="42" l="1"/>
  <c r="BS136" i="47"/>
  <c r="BS123" i="47" s="1"/>
  <c r="BS116" i="47" s="1"/>
  <c r="BS122" i="47"/>
  <c r="BS117" i="47" l="1"/>
  <c r="BS149" i="47"/>
  <c r="BS160" i="47"/>
  <c r="CG27" i="42"/>
  <c r="BS138" i="47"/>
  <c r="BS55" i="42" l="1"/>
  <c r="BS54" i="42"/>
  <c r="BS125" i="47"/>
  <c r="BS19" i="42" s="1"/>
  <c r="BS73" i="42"/>
  <c r="BS159" i="47"/>
  <c r="BS137" i="47"/>
  <c r="BS148" i="47"/>
  <c r="BS150" i="47" s="1"/>
  <c r="BT144" i="47" s="1"/>
  <c r="CH27" i="42"/>
  <c r="BS36" i="42"/>
  <c r="BS37" i="42"/>
  <c r="BS72" i="42"/>
  <c r="BR45" i="42" l="1"/>
  <c r="CI27" i="42"/>
  <c r="BS124" i="47"/>
  <c r="BS71" i="42"/>
  <c r="BS139" i="47"/>
  <c r="BS140" i="47"/>
  <c r="BT146" i="47"/>
  <c r="BS35" i="42"/>
  <c r="BS151" i="47"/>
  <c r="BR81" i="42"/>
  <c r="BR62" i="42"/>
  <c r="BR44" i="42"/>
  <c r="BS53" i="42"/>
  <c r="BS161" i="47"/>
  <c r="BT155" i="47" s="1"/>
  <c r="BS162" i="47"/>
  <c r="BR26" i="42"/>
  <c r="BR80" i="42"/>
  <c r="BR63" i="42"/>
  <c r="BS40" i="42" l="1"/>
  <c r="BR43" i="42"/>
  <c r="CJ27" i="42"/>
  <c r="BT147" i="47"/>
  <c r="BT157" i="47"/>
  <c r="BS58" i="42"/>
  <c r="BR61" i="42"/>
  <c r="BR67" i="42" s="1"/>
  <c r="BS18" i="42"/>
  <c r="BS127" i="47"/>
  <c r="BS128" i="47"/>
  <c r="BS126" i="47"/>
  <c r="BT133" i="47"/>
  <c r="BS76" i="42"/>
  <c r="BR79" i="42"/>
  <c r="BR85" i="42" s="1"/>
  <c r="BR66" i="42" l="1"/>
  <c r="BT158" i="47"/>
  <c r="BT135" i="47"/>
  <c r="BT120" i="47"/>
  <c r="BT154" i="47"/>
  <c r="BT132" i="47"/>
  <c r="BT143" i="47"/>
  <c r="BR48" i="42"/>
  <c r="BR49" i="42"/>
  <c r="CK27" i="42"/>
  <c r="BS17" i="42"/>
  <c r="BS21" i="42" s="1"/>
  <c r="BR25" i="42"/>
  <c r="BR24" i="42" s="1"/>
  <c r="BR28" i="42" s="1"/>
  <c r="BR29" i="42" s="1"/>
  <c r="BR84" i="42"/>
  <c r="BT136" i="47" l="1"/>
  <c r="BT123" i="47" s="1"/>
  <c r="BT116" i="47" s="1"/>
  <c r="BT122" i="47"/>
  <c r="CL27" i="42"/>
  <c r="BT117" i="47" l="1"/>
  <c r="CM27" i="42"/>
  <c r="BT149" i="47"/>
  <c r="BT160" i="47"/>
  <c r="BT138" i="47"/>
  <c r="BT125" i="47" l="1"/>
  <c r="BT19" i="42" s="1"/>
  <c r="BT73" i="42"/>
  <c r="BT55" i="42"/>
  <c r="BT54" i="42"/>
  <c r="CN27" i="42"/>
  <c r="BT159" i="47"/>
  <c r="BT148" i="47"/>
  <c r="BT150" i="47" s="1"/>
  <c r="BU144" i="47" s="1"/>
  <c r="BT137" i="47"/>
  <c r="BT72" i="42"/>
  <c r="BT37" i="42"/>
  <c r="BT36" i="42"/>
  <c r="BS80" i="42" l="1"/>
  <c r="BT35" i="42"/>
  <c r="BT151" i="47"/>
  <c r="CO27" i="42"/>
  <c r="BS81" i="42"/>
  <c r="BS45" i="42"/>
  <c r="BU146" i="47"/>
  <c r="BT124" i="47"/>
  <c r="BT71" i="42"/>
  <c r="BT139" i="47"/>
  <c r="BT140" i="47"/>
  <c r="BT53" i="42"/>
  <c r="BT161" i="47"/>
  <c r="BU155" i="47" s="1"/>
  <c r="BT162" i="47"/>
  <c r="BS62" i="42"/>
  <c r="BS63" i="42"/>
  <c r="BS44" i="42"/>
  <c r="BS26" i="42"/>
  <c r="BU157" i="47" l="1"/>
  <c r="BT58" i="42"/>
  <c r="BS61" i="42"/>
  <c r="BS67" i="42" s="1"/>
  <c r="BT126" i="47"/>
  <c r="BU133" i="47"/>
  <c r="BT40" i="42"/>
  <c r="BS43" i="42"/>
  <c r="CP27" i="42"/>
  <c r="BT76" i="42"/>
  <c r="BS79" i="42"/>
  <c r="BS85" i="42" s="1"/>
  <c r="BU147" i="47"/>
  <c r="BT18" i="42"/>
  <c r="BT128" i="47"/>
  <c r="BT127" i="47"/>
  <c r="BS66" i="42" l="1"/>
  <c r="BT17" i="42"/>
  <c r="BT21" i="42" s="1"/>
  <c r="BS25" i="42"/>
  <c r="BS24" i="42" s="1"/>
  <c r="BS28" i="42" s="1"/>
  <c r="BS29" i="42" s="1"/>
  <c r="BS48" i="42"/>
  <c r="BS49" i="42"/>
  <c r="BU120" i="47"/>
  <c r="BU135" i="47"/>
  <c r="BU132" i="47"/>
  <c r="BU143" i="47"/>
  <c r="BU154" i="47"/>
  <c r="BS84" i="42"/>
  <c r="BU158" i="47"/>
  <c r="CQ27" i="42"/>
  <c r="CR27" i="42" l="1"/>
  <c r="BU136" i="47"/>
  <c r="BU123" i="47" s="1"/>
  <c r="BU116" i="47" s="1"/>
  <c r="BU122" i="47"/>
  <c r="BU149" i="47" l="1"/>
  <c r="BU160" i="47"/>
  <c r="BU117" i="47"/>
  <c r="BU138" i="47"/>
  <c r="CS27" i="42"/>
  <c r="BU137" i="47" l="1"/>
  <c r="BU148" i="47"/>
  <c r="BU150" i="47" s="1"/>
  <c r="BV144" i="47" s="1"/>
  <c r="BU159" i="47"/>
  <c r="BU37" i="42"/>
  <c r="BU36" i="42"/>
  <c r="CT27" i="42"/>
  <c r="BU125" i="47"/>
  <c r="BU19" i="42" s="1"/>
  <c r="BU73" i="42"/>
  <c r="BU72" i="42"/>
  <c r="BU55" i="42"/>
  <c r="BU54" i="42"/>
  <c r="BT81" i="42" l="1"/>
  <c r="BT63" i="42"/>
  <c r="BT80" i="42"/>
  <c r="BT26" i="42"/>
  <c r="BT45" i="42"/>
  <c r="CU27" i="42"/>
  <c r="BT44" i="42"/>
  <c r="BV146" i="47"/>
  <c r="BU53" i="42"/>
  <c r="BU161" i="47"/>
  <c r="BV155" i="47" s="1"/>
  <c r="BU162" i="47"/>
  <c r="BU35" i="42"/>
  <c r="BU151" i="47"/>
  <c r="BT62" i="42"/>
  <c r="BU71" i="42"/>
  <c r="BU124" i="47"/>
  <c r="BU139" i="47"/>
  <c r="BU140" i="47"/>
  <c r="BU76" i="42" l="1"/>
  <c r="BT79" i="42"/>
  <c r="BT85" i="42" s="1"/>
  <c r="BU40" i="42"/>
  <c r="BT43" i="42"/>
  <c r="BU58" i="42"/>
  <c r="BT61" i="42"/>
  <c r="BT67" i="42" s="1"/>
  <c r="BV157" i="47"/>
  <c r="CV27" i="42"/>
  <c r="BV147" i="47"/>
  <c r="BU126" i="47"/>
  <c r="BV133" i="47"/>
  <c r="BU18" i="42"/>
  <c r="BU128" i="47"/>
  <c r="BU127" i="47"/>
  <c r="BT48" i="42" l="1"/>
  <c r="BT49" i="42"/>
  <c r="BV158" i="47"/>
  <c r="BT66" i="42"/>
  <c r="BT84" i="42"/>
  <c r="BU17" i="42"/>
  <c r="BU21" i="42" s="1"/>
  <c r="BT25" i="42"/>
  <c r="BT24" i="42" s="1"/>
  <c r="BT28" i="42" s="1"/>
  <c r="BT29" i="42" s="1"/>
  <c r="BV120" i="47"/>
  <c r="BV135" i="47"/>
  <c r="BV143" i="47"/>
  <c r="BV132" i="47"/>
  <c r="BV154" i="47"/>
  <c r="CW27" i="42"/>
  <c r="CX27" i="42" l="1"/>
  <c r="BV122" i="47"/>
  <c r="BV136" i="47"/>
  <c r="BV123" i="47" s="1"/>
  <c r="BV116" i="47" s="1"/>
  <c r="BV117" i="47" l="1"/>
  <c r="BV149" i="47"/>
  <c r="BV160" i="47"/>
  <c r="BV138" i="47"/>
  <c r="CY27" i="42"/>
  <c r="BV125" i="47" l="1"/>
  <c r="BV19" i="42" s="1"/>
  <c r="BV73" i="42"/>
  <c r="CZ27" i="42"/>
  <c r="BV37" i="42"/>
  <c r="BV36" i="42"/>
  <c r="BV72" i="42"/>
  <c r="BV55" i="42"/>
  <c r="BV54" i="42"/>
  <c r="BV137" i="47"/>
  <c r="BV148" i="47"/>
  <c r="BV159" i="47"/>
  <c r="BV35" i="42" l="1"/>
  <c r="BV151" i="47"/>
  <c r="BU44" i="42"/>
  <c r="DA27" i="42"/>
  <c r="BU81" i="42"/>
  <c r="BV124" i="47"/>
  <c r="BV71" i="42"/>
  <c r="BV139" i="47"/>
  <c r="BV140" i="47"/>
  <c r="BU62" i="42"/>
  <c r="BU63" i="42"/>
  <c r="BU80" i="42"/>
  <c r="BU45" i="42"/>
  <c r="BV150" i="47"/>
  <c r="BW144" i="47" s="1"/>
  <c r="BV53" i="42"/>
  <c r="BV161" i="47"/>
  <c r="BW155" i="47" s="1"/>
  <c r="BV162" i="47"/>
  <c r="BU26" i="42"/>
  <c r="BV76" i="42" l="1"/>
  <c r="BU79" i="42"/>
  <c r="BU85" i="42" s="1"/>
  <c r="BV58" i="42"/>
  <c r="BU61" i="42"/>
  <c r="BU67" i="42" s="1"/>
  <c r="BW157" i="47"/>
  <c r="BV126" i="47"/>
  <c r="BW133" i="47"/>
  <c r="BV18" i="42"/>
  <c r="BV128" i="47"/>
  <c r="BV127" i="47"/>
  <c r="BW146" i="47"/>
  <c r="DB27" i="42"/>
  <c r="BV40" i="42"/>
  <c r="BU43" i="42"/>
  <c r="BW135" i="47" l="1"/>
  <c r="BW120" i="47"/>
  <c r="BU48" i="42"/>
  <c r="BU49" i="42"/>
  <c r="DC27" i="42"/>
  <c r="BV17" i="42"/>
  <c r="BV21" i="42" s="1"/>
  <c r="BU25" i="42"/>
  <c r="BU24" i="42" s="1"/>
  <c r="BU28" i="42" s="1"/>
  <c r="BU29" i="42" s="1"/>
  <c r="BW132" i="47"/>
  <c r="BW143" i="47"/>
  <c r="BW154" i="47"/>
  <c r="BW158" i="47"/>
  <c r="BU66" i="42"/>
  <c r="BW147" i="47"/>
  <c r="BU84" i="42"/>
  <c r="DD27" i="42" l="1"/>
  <c r="BW122" i="47"/>
  <c r="BW136" i="47"/>
  <c r="BW123" i="47" s="1"/>
  <c r="BW116" i="47" s="1"/>
  <c r="BW138" i="47" s="1"/>
  <c r="BW73" i="42" l="1"/>
  <c r="BW72" i="42"/>
  <c r="BW117" i="47"/>
  <c r="DE27" i="42"/>
  <c r="BW160" i="47"/>
  <c r="BW149" i="47"/>
  <c r="BW55" i="42" l="1"/>
  <c r="BW54" i="42"/>
  <c r="BW37" i="42"/>
  <c r="BW36" i="42"/>
  <c r="BV80" i="42"/>
  <c r="DF27" i="42"/>
  <c r="BW148" i="47"/>
  <c r="BW159" i="47"/>
  <c r="BW137" i="47"/>
  <c r="BV81" i="42"/>
  <c r="BW125" i="47"/>
  <c r="BW19" i="42" s="1"/>
  <c r="DG27" i="42" l="1"/>
  <c r="BW35" i="42"/>
  <c r="BW151" i="47"/>
  <c r="BV26" i="42"/>
  <c r="BW53" i="42"/>
  <c r="BW161" i="47"/>
  <c r="BX155" i="47" s="1"/>
  <c r="BW162" i="47"/>
  <c r="BV44" i="42"/>
  <c r="BV45" i="42"/>
  <c r="BV62" i="42"/>
  <c r="BW71" i="42"/>
  <c r="BW124" i="47"/>
  <c r="BW139" i="47"/>
  <c r="BW140" i="47"/>
  <c r="BW150" i="47"/>
  <c r="BX144" i="47" s="1"/>
  <c r="BV63" i="42"/>
  <c r="BW40" i="42" l="1"/>
  <c r="BV43" i="42"/>
  <c r="BX146" i="47"/>
  <c r="BW126" i="47"/>
  <c r="BX133" i="47"/>
  <c r="BW18" i="42"/>
  <c r="BW128" i="47"/>
  <c r="BW127" i="47"/>
  <c r="DH27" i="42"/>
  <c r="BX157" i="47"/>
  <c r="BW58" i="42"/>
  <c r="BV61" i="42"/>
  <c r="BV66" i="42" s="1"/>
  <c r="BW76" i="42"/>
  <c r="BV79" i="42"/>
  <c r="BW17" i="42" l="1"/>
  <c r="BW21" i="42" s="1"/>
  <c r="BV25" i="42"/>
  <c r="BV24" i="42" s="1"/>
  <c r="BV28" i="42" s="1"/>
  <c r="BV29" i="42" s="1"/>
  <c r="BV85" i="42"/>
  <c r="BV84" i="42"/>
  <c r="BX147" i="47"/>
  <c r="BX135" i="47"/>
  <c r="BX120" i="47"/>
  <c r="BX154" i="47"/>
  <c r="BX132" i="47"/>
  <c r="BX143" i="47"/>
  <c r="DI27" i="42"/>
  <c r="BV67" i="42"/>
  <c r="BV49" i="42"/>
  <c r="BV48" i="42"/>
  <c r="BX158" i="47"/>
  <c r="DJ27" i="42" l="1"/>
  <c r="BX136" i="47"/>
  <c r="BX123" i="47" s="1"/>
  <c r="BX116" i="47" s="1"/>
  <c r="BX122" i="47"/>
  <c r="BX117" i="47" l="1"/>
  <c r="BX160" i="47"/>
  <c r="BX149" i="47"/>
  <c r="BX138" i="47"/>
  <c r="DK27" i="42"/>
  <c r="BX125" i="47" l="1"/>
  <c r="BX19" i="42" s="1"/>
  <c r="BX73" i="42"/>
  <c r="BX72" i="42"/>
  <c r="DL27" i="42"/>
  <c r="BX36" i="42"/>
  <c r="BX37" i="42"/>
  <c r="BX55" i="42"/>
  <c r="BX54" i="42"/>
  <c r="BX148" i="47"/>
  <c r="BX159" i="47"/>
  <c r="BX137" i="47"/>
  <c r="BW63" i="42" l="1"/>
  <c r="BX53" i="42"/>
  <c r="BX161" i="47"/>
  <c r="BY155" i="47" s="1"/>
  <c r="BX162" i="47"/>
  <c r="BW62" i="42"/>
  <c r="BW45" i="42"/>
  <c r="BW44" i="42"/>
  <c r="BX35" i="42"/>
  <c r="BX151" i="47"/>
  <c r="BX150" i="47"/>
  <c r="BY144" i="47" s="1"/>
  <c r="BW80" i="42"/>
  <c r="BW81" i="42"/>
  <c r="DM27" i="42"/>
  <c r="BX71" i="42"/>
  <c r="BX124" i="47"/>
  <c r="BX139" i="47"/>
  <c r="BX140" i="47"/>
  <c r="BW26" i="42"/>
  <c r="BX126" i="47" l="1"/>
  <c r="BY133" i="47"/>
  <c r="BX76" i="42"/>
  <c r="BW79" i="42"/>
  <c r="BW85" i="42" s="1"/>
  <c r="BX40" i="42"/>
  <c r="BW43" i="42"/>
  <c r="BX18" i="42"/>
  <c r="BX128" i="47"/>
  <c r="BX127" i="47"/>
  <c r="BY157" i="47"/>
  <c r="BX58" i="42"/>
  <c r="BW61" i="42"/>
  <c r="BW66" i="42" s="1"/>
  <c r="BY146" i="47"/>
  <c r="DN27" i="42"/>
  <c r="BW67" i="42" l="1"/>
  <c r="DO27" i="42"/>
  <c r="BY158" i="47"/>
  <c r="BW49" i="42"/>
  <c r="BW48" i="42"/>
  <c r="BW84" i="42"/>
  <c r="BY120" i="47"/>
  <c r="BY135" i="47"/>
  <c r="BX17" i="42"/>
  <c r="BX21" i="42" s="1"/>
  <c r="BW25" i="42"/>
  <c r="BW24" i="42" s="1"/>
  <c r="BW28" i="42" s="1"/>
  <c r="BW29" i="42" s="1"/>
  <c r="BY147" i="47"/>
  <c r="BY154" i="47"/>
  <c r="BY143" i="47"/>
  <c r="BY132" i="47"/>
  <c r="BY122" i="47" l="1"/>
  <c r="BY136" i="47"/>
  <c r="BY123" i="47" s="1"/>
  <c r="BY116" i="47" s="1"/>
  <c r="DP27" i="42"/>
  <c r="DQ27" i="42" l="1"/>
  <c r="BY160" i="47"/>
  <c r="BY149" i="47"/>
  <c r="BY138" i="47"/>
  <c r="BY72" i="42" s="1"/>
  <c r="BY117" i="47"/>
  <c r="BX80" i="42" l="1"/>
  <c r="BY137" i="47"/>
  <c r="BY159" i="47"/>
  <c r="BY148" i="47"/>
  <c r="BY150" i="47" s="1"/>
  <c r="BZ144" i="47" s="1"/>
  <c r="BY125" i="47"/>
  <c r="BY19" i="42" s="1"/>
  <c r="BY73" i="42"/>
  <c r="BY37" i="42"/>
  <c r="BY36" i="42"/>
  <c r="BY55" i="42"/>
  <c r="BY54" i="42"/>
  <c r="DR27" i="42"/>
  <c r="BX62" i="42" l="1"/>
  <c r="BX45" i="42"/>
  <c r="BX63" i="42"/>
  <c r="BX81" i="42"/>
  <c r="BY35" i="42"/>
  <c r="BY151" i="47"/>
  <c r="BY124" i="47"/>
  <c r="BY71" i="42"/>
  <c r="BY139" i="47"/>
  <c r="BY140" i="47"/>
  <c r="BX44" i="42"/>
  <c r="BZ146" i="47"/>
  <c r="BY53" i="42"/>
  <c r="BY161" i="47"/>
  <c r="BZ155" i="47" s="1"/>
  <c r="BY162" i="47"/>
  <c r="BX26" i="42"/>
  <c r="DS27" i="42"/>
  <c r="BY76" i="42" l="1"/>
  <c r="BX79" i="42"/>
  <c r="BZ157" i="47"/>
  <c r="BZ147" i="47"/>
  <c r="BY18" i="42"/>
  <c r="BY128" i="47"/>
  <c r="BY127" i="47"/>
  <c r="BY40" i="42"/>
  <c r="BX43" i="42"/>
  <c r="BY58" i="42"/>
  <c r="BX61" i="42"/>
  <c r="BX67" i="42" s="1"/>
  <c r="DT27" i="42"/>
  <c r="BY126" i="47"/>
  <c r="BZ133" i="47"/>
  <c r="BX66" i="42" l="1"/>
  <c r="BY17" i="42"/>
  <c r="BY21" i="42" s="1"/>
  <c r="BX25" i="42"/>
  <c r="BX24" i="42" s="1"/>
  <c r="BX28" i="42" s="1"/>
  <c r="BX29" i="42" s="1"/>
  <c r="BZ143" i="47"/>
  <c r="BZ154" i="47"/>
  <c r="BZ132" i="47"/>
  <c r="BX85" i="42"/>
  <c r="BX84" i="42"/>
  <c r="BX49" i="42"/>
  <c r="BX48" i="42"/>
  <c r="BZ158" i="47"/>
  <c r="DU27" i="42"/>
  <c r="BZ120" i="47"/>
  <c r="BZ135" i="47"/>
  <c r="BZ122" i="47" l="1"/>
  <c r="BZ136" i="47"/>
  <c r="BZ123" i="47" s="1"/>
  <c r="BZ116" i="47" s="1"/>
  <c r="DV27" i="42"/>
  <c r="DW27" i="42" l="1"/>
  <c r="BZ149" i="47"/>
  <c r="BZ160" i="47"/>
  <c r="BZ117" i="47"/>
  <c r="BZ138" i="47"/>
  <c r="BZ159" i="47" l="1"/>
  <c r="BZ137" i="47"/>
  <c r="BZ148" i="47"/>
  <c r="BZ150" i="47" s="1"/>
  <c r="CA144" i="47" s="1"/>
  <c r="BZ55" i="42"/>
  <c r="BZ54" i="42"/>
  <c r="BZ125" i="47"/>
  <c r="BZ19" i="42" s="1"/>
  <c r="BZ73" i="42"/>
  <c r="BZ37" i="42"/>
  <c r="BZ36" i="42"/>
  <c r="BZ72" i="42"/>
  <c r="CA146" i="47" l="1"/>
  <c r="BY80" i="42"/>
  <c r="BY26" i="42"/>
  <c r="BY63" i="42"/>
  <c r="BY44" i="42"/>
  <c r="BY45" i="42"/>
  <c r="BY81" i="42"/>
  <c r="BY62" i="42"/>
  <c r="BZ35" i="42"/>
  <c r="BZ151" i="47"/>
  <c r="BZ124" i="47"/>
  <c r="BZ71" i="42"/>
  <c r="BZ139" i="47"/>
  <c r="BZ140" i="47"/>
  <c r="BZ53" i="42"/>
  <c r="BZ161" i="47"/>
  <c r="CA155" i="47" s="1"/>
  <c r="BZ162" i="47"/>
  <c r="CA157" i="47" l="1"/>
  <c r="BZ76" i="42"/>
  <c r="BY79" i="42"/>
  <c r="BY85" i="42" s="1"/>
  <c r="BZ126" i="47"/>
  <c r="CA133" i="47"/>
  <c r="BZ40" i="42"/>
  <c r="BY43" i="42"/>
  <c r="BZ58" i="42"/>
  <c r="BY61" i="42"/>
  <c r="BY66" i="42" s="1"/>
  <c r="BZ18" i="42"/>
  <c r="BZ127" i="47"/>
  <c r="BZ128" i="47"/>
  <c r="CA147" i="47"/>
  <c r="BY67" i="42" l="1"/>
  <c r="BY84" i="42"/>
  <c r="BY48" i="42"/>
  <c r="BY49" i="42"/>
  <c r="CA120" i="47"/>
  <c r="CA135" i="47"/>
  <c r="CA154" i="47"/>
  <c r="CA143" i="47"/>
  <c r="CA132" i="47"/>
  <c r="BZ17" i="42"/>
  <c r="BZ21" i="42" s="1"/>
  <c r="BY25" i="42"/>
  <c r="BY24" i="42" s="1"/>
  <c r="BY28" i="42" s="1"/>
  <c r="BY29" i="42" s="1"/>
  <c r="CA158" i="47"/>
  <c r="CA136" i="47" l="1"/>
  <c r="CA123" i="47" s="1"/>
  <c r="CA116" i="47" s="1"/>
  <c r="CA138" i="47" s="1"/>
  <c r="CA122" i="47"/>
  <c r="CA73" i="42" l="1"/>
  <c r="CA72" i="42"/>
  <c r="CA117" i="47"/>
  <c r="CA149" i="47"/>
  <c r="CA160" i="47"/>
  <c r="CA37" i="42" l="1"/>
  <c r="CA36" i="42"/>
  <c r="CA55" i="42"/>
  <c r="CA54" i="42"/>
  <c r="CA159" i="47"/>
  <c r="CA137" i="47"/>
  <c r="CA148" i="47"/>
  <c r="BZ80" i="42"/>
  <c r="BZ81" i="42"/>
  <c r="CA125" i="47"/>
  <c r="CA19" i="42" s="1"/>
  <c r="CA35" i="42" l="1"/>
  <c r="CA151" i="47"/>
  <c r="CA71" i="42"/>
  <c r="CA124" i="47"/>
  <c r="CA139" i="47"/>
  <c r="CA140" i="47"/>
  <c r="BZ62" i="42"/>
  <c r="BZ44" i="42"/>
  <c r="BZ45" i="42"/>
  <c r="CA53" i="42"/>
  <c r="CA161" i="47"/>
  <c r="CB155" i="47" s="1"/>
  <c r="CA162" i="47"/>
  <c r="BZ63" i="42"/>
  <c r="BZ26" i="42"/>
  <c r="CA150" i="47"/>
  <c r="CB144" i="47" s="1"/>
  <c r="CB146" i="47" l="1"/>
  <c r="CB157" i="47"/>
  <c r="CA126" i="47"/>
  <c r="CB133" i="47"/>
  <c r="CA18" i="42"/>
  <c r="CA127" i="47"/>
  <c r="CA128" i="47"/>
  <c r="CA76" i="42"/>
  <c r="BZ79" i="42"/>
  <c r="CA58" i="42"/>
  <c r="BZ61" i="42"/>
  <c r="BZ66" i="42" s="1"/>
  <c r="CA40" i="42"/>
  <c r="BZ43" i="42"/>
  <c r="BZ67" i="42" l="1"/>
  <c r="CB143" i="47"/>
  <c r="CB132" i="47"/>
  <c r="CB154" i="47"/>
  <c r="CB135" i="47"/>
  <c r="CB120" i="47"/>
  <c r="BZ49" i="42"/>
  <c r="BZ48" i="42"/>
  <c r="CB147" i="47"/>
  <c r="CA17" i="42"/>
  <c r="CA21" i="42" s="1"/>
  <c r="BZ25" i="42"/>
  <c r="BZ24" i="42" s="1"/>
  <c r="BZ28" i="42" s="1"/>
  <c r="BZ29" i="42" s="1"/>
  <c r="CB158" i="47"/>
  <c r="BZ85" i="42"/>
  <c r="BZ84" i="42"/>
  <c r="CB122" i="47" l="1"/>
  <c r="CB136" i="47"/>
  <c r="CB123" i="47" s="1"/>
  <c r="CB116" i="47" s="1"/>
  <c r="CB160" i="47" l="1"/>
  <c r="CB149" i="47"/>
  <c r="CB117" i="47"/>
  <c r="CB138" i="47"/>
  <c r="CB125" i="47" l="1"/>
  <c r="CB19" i="42" s="1"/>
  <c r="CB73" i="42"/>
  <c r="CB148" i="47"/>
  <c r="CB150" i="47" s="1"/>
  <c r="CC144" i="47" s="1"/>
  <c r="CB159" i="47"/>
  <c r="CB137" i="47"/>
  <c r="CB72" i="42"/>
  <c r="CB37" i="42"/>
  <c r="CB36" i="42"/>
  <c r="CB55" i="42"/>
  <c r="CB54" i="42"/>
  <c r="CA62" i="42" l="1"/>
  <c r="CC146" i="47"/>
  <c r="CB53" i="42"/>
  <c r="CB161" i="47"/>
  <c r="CC155" i="47" s="1"/>
  <c r="CB162" i="47"/>
  <c r="CA63" i="42"/>
  <c r="CA44" i="42"/>
  <c r="CA45" i="42"/>
  <c r="CA80" i="42"/>
  <c r="CB124" i="47"/>
  <c r="CB71" i="42"/>
  <c r="CB139" i="47"/>
  <c r="CB140" i="47"/>
  <c r="CB35" i="42"/>
  <c r="CB151" i="47"/>
  <c r="CA81" i="42"/>
  <c r="CA26" i="42"/>
  <c r="CB126" i="47" l="1"/>
  <c r="CC133" i="47"/>
  <c r="CC147" i="47"/>
  <c r="CB40" i="42"/>
  <c r="CA43" i="42"/>
  <c r="CC157" i="47"/>
  <c r="CB76" i="42"/>
  <c r="CA79" i="42"/>
  <c r="CA85" i="42" s="1"/>
  <c r="CB58" i="42"/>
  <c r="CA61" i="42"/>
  <c r="CA67" i="42" s="1"/>
  <c r="CB18" i="42"/>
  <c r="CB128" i="47"/>
  <c r="CB127" i="47"/>
  <c r="CA66" i="42" l="1"/>
  <c r="CB17" i="42"/>
  <c r="CB21" i="42" s="1"/>
  <c r="CA25" i="42"/>
  <c r="CA24" i="42" s="1"/>
  <c r="CA28" i="42" s="1"/>
  <c r="CA29" i="42" s="1"/>
  <c r="CA48" i="42"/>
  <c r="CA49" i="42"/>
  <c r="CA84" i="42"/>
  <c r="CC154" i="47"/>
  <c r="CC143" i="47"/>
  <c r="CC132" i="47"/>
  <c r="CC120" i="47"/>
  <c r="CC135" i="47"/>
  <c r="CC158" i="47"/>
  <c r="CC122" i="47" l="1"/>
  <c r="CC136" i="47"/>
  <c r="CC123" i="47" s="1"/>
  <c r="CC116" i="47" s="1"/>
  <c r="CC138" i="47" s="1"/>
  <c r="CC73" i="42" l="1"/>
  <c r="CB81" i="42" s="1"/>
  <c r="CC72" i="42"/>
  <c r="CB80" i="42" s="1"/>
  <c r="CC149" i="47"/>
  <c r="CC160" i="47"/>
  <c r="CC117" i="47"/>
  <c r="CC55" i="42" l="1"/>
  <c r="CC54" i="42"/>
  <c r="CC36" i="42"/>
  <c r="CC37" i="42"/>
  <c r="CC125" i="47"/>
  <c r="CC19" i="42" s="1"/>
  <c r="CC137" i="47"/>
  <c r="CC148" i="47"/>
  <c r="CC159" i="47"/>
  <c r="CC35" i="42" l="1"/>
  <c r="CC151" i="47"/>
  <c r="CB26" i="42"/>
  <c r="CB44" i="42"/>
  <c r="CC53" i="42"/>
  <c r="CC161" i="47"/>
  <c r="CD155" i="47" s="1"/>
  <c r="CC162" i="47"/>
  <c r="CC124" i="47"/>
  <c r="CC71" i="42"/>
  <c r="CC139" i="47"/>
  <c r="CC140" i="47"/>
  <c r="CB45" i="42"/>
  <c r="CC150" i="47"/>
  <c r="CD144" i="47" s="1"/>
  <c r="CB62" i="42"/>
  <c r="CB63" i="42"/>
  <c r="CD157" i="47" l="1"/>
  <c r="CC76" i="42"/>
  <c r="CB79" i="42"/>
  <c r="CC18" i="42"/>
  <c r="CC127" i="47"/>
  <c r="CC128" i="47"/>
  <c r="CC126" i="47"/>
  <c r="CD133" i="47"/>
  <c r="CC58" i="42"/>
  <c r="CB61" i="42"/>
  <c r="CB66" i="42" s="1"/>
  <c r="CD146" i="47"/>
  <c r="CC40" i="42"/>
  <c r="CB43" i="42"/>
  <c r="CB67" i="42" l="1"/>
  <c r="CD154" i="47"/>
  <c r="CD132" i="47"/>
  <c r="CD143" i="47"/>
  <c r="CC17" i="42"/>
  <c r="CC21" i="42" s="1"/>
  <c r="CB25" i="42"/>
  <c r="CB24" i="42" s="1"/>
  <c r="CB28" i="42" s="1"/>
  <c r="CB29" i="42" s="1"/>
  <c r="CD135" i="47"/>
  <c r="CD120" i="47"/>
  <c r="CB48" i="42"/>
  <c r="CB49" i="42"/>
  <c r="CB85" i="42"/>
  <c r="CB84" i="42"/>
  <c r="CD147" i="47"/>
  <c r="CD158" i="47"/>
  <c r="CD122" i="47" l="1"/>
  <c r="CD136" i="47"/>
  <c r="CD123" i="47" s="1"/>
  <c r="CD116" i="47" s="1"/>
  <c r="CD160" i="47" l="1"/>
  <c r="CD149" i="47"/>
  <c r="CD138" i="47"/>
  <c r="CD117" i="47"/>
  <c r="CD125" i="47" l="1"/>
  <c r="CD19" i="42" s="1"/>
  <c r="CD73" i="42"/>
  <c r="CD72" i="42"/>
  <c r="CD37" i="42"/>
  <c r="CD36" i="42"/>
  <c r="CD159" i="47"/>
  <c r="CD137" i="47"/>
  <c r="CD148" i="47"/>
  <c r="CD55" i="42"/>
  <c r="CD54" i="42"/>
  <c r="CD35" i="42" l="1"/>
  <c r="CD151" i="47"/>
  <c r="CC62" i="42"/>
  <c r="CD53" i="42"/>
  <c r="CD161" i="47"/>
  <c r="CE155" i="47" s="1"/>
  <c r="CD162" i="47"/>
  <c r="CC44" i="42"/>
  <c r="CC45" i="42"/>
  <c r="CC81" i="42"/>
  <c r="CC63" i="42"/>
  <c r="CD71" i="42"/>
  <c r="CD124" i="47"/>
  <c r="CD139" i="47"/>
  <c r="CD140" i="47"/>
  <c r="CD150" i="47"/>
  <c r="CE144" i="47" s="1"/>
  <c r="CC80" i="42"/>
  <c r="CC26" i="42"/>
  <c r="CD126" i="47" l="1"/>
  <c r="CE133" i="47"/>
  <c r="CE146" i="47"/>
  <c r="CE157" i="47"/>
  <c r="CD58" i="42"/>
  <c r="CC61" i="42"/>
  <c r="CC67" i="42" s="1"/>
  <c r="CD76" i="42"/>
  <c r="CC79" i="42"/>
  <c r="CC85" i="42" s="1"/>
  <c r="CD18" i="42"/>
  <c r="CD128" i="47"/>
  <c r="CD127" i="47"/>
  <c r="CD40" i="42"/>
  <c r="CC43" i="42"/>
  <c r="CC48" i="42" l="1"/>
  <c r="CC49" i="42"/>
  <c r="CC84" i="42"/>
  <c r="CE158" i="47"/>
  <c r="CE135" i="47"/>
  <c r="CE120" i="47"/>
  <c r="CC66" i="42"/>
  <c r="CE147" i="47"/>
  <c r="CD17" i="42"/>
  <c r="CD21" i="42" s="1"/>
  <c r="CC25" i="42"/>
  <c r="CC24" i="42" s="1"/>
  <c r="CC28" i="42" s="1"/>
  <c r="CC29" i="42" s="1"/>
  <c r="CE154" i="47"/>
  <c r="CE132" i="47"/>
  <c r="CE143" i="47"/>
  <c r="CE122" i="47" l="1"/>
  <c r="CE136" i="47"/>
  <c r="CE123" i="47" s="1"/>
  <c r="CE116" i="47" s="1"/>
  <c r="CE138" i="47" s="1"/>
  <c r="CE73" i="42" l="1"/>
  <c r="CE160" i="47"/>
  <c r="CE149" i="47"/>
  <c r="CE72" i="42"/>
  <c r="CE117" i="47"/>
  <c r="CE37" i="42" l="1"/>
  <c r="CE36" i="42"/>
  <c r="CE137" i="47"/>
  <c r="CE148" i="47"/>
  <c r="CE159" i="47"/>
  <c r="CD80" i="42"/>
  <c r="CE55" i="42"/>
  <c r="CE54" i="42"/>
  <c r="CD81" i="42"/>
  <c r="CE125" i="47"/>
  <c r="CE19" i="42" s="1"/>
  <c r="CD62" i="42" l="1"/>
  <c r="CD63" i="42"/>
  <c r="CE35" i="42"/>
  <c r="CE151" i="47"/>
  <c r="CD45" i="42"/>
  <c r="CE53" i="42"/>
  <c r="CE161" i="47"/>
  <c r="CF155" i="47" s="1"/>
  <c r="CE162" i="47"/>
  <c r="CE124" i="47"/>
  <c r="CE71" i="42"/>
  <c r="CE139" i="47"/>
  <c r="CE140" i="47"/>
  <c r="CD44" i="42"/>
  <c r="CD26" i="42"/>
  <c r="CE150" i="47"/>
  <c r="CF144" i="47" s="1"/>
  <c r="CF146" i="47" l="1"/>
  <c r="CE40" i="42"/>
  <c r="CD43" i="42"/>
  <c r="CE126" i="47"/>
  <c r="CF133" i="47"/>
  <c r="CE58" i="42"/>
  <c r="CD61" i="42"/>
  <c r="CD67" i="42" s="1"/>
  <c r="CF157" i="47"/>
  <c r="CE76" i="42"/>
  <c r="CD79" i="42"/>
  <c r="CE18" i="42"/>
  <c r="CE127" i="47"/>
  <c r="CE128" i="47"/>
  <c r="CD85" i="42" l="1"/>
  <c r="CD84" i="42"/>
  <c r="CD66" i="42"/>
  <c r="CE17" i="42"/>
  <c r="CE21" i="42" s="1"/>
  <c r="CD25" i="42"/>
  <c r="CD24" i="42" s="1"/>
  <c r="CD28" i="42" s="1"/>
  <c r="CD29" i="42" s="1"/>
  <c r="CF154" i="47"/>
  <c r="CF132" i="47"/>
  <c r="CF143" i="47"/>
  <c r="CF147" i="47"/>
  <c r="CF158" i="47"/>
  <c r="CF120" i="47"/>
  <c r="CF135" i="47"/>
  <c r="CD49" i="42"/>
  <c r="CD48" i="42"/>
  <c r="CF122" i="47" l="1"/>
  <c r="CF136" i="47"/>
  <c r="CF123" i="47" s="1"/>
  <c r="CF116" i="47" s="1"/>
  <c r="CF149" i="47" l="1"/>
  <c r="CF160" i="47"/>
  <c r="CF138" i="47"/>
  <c r="CF72" i="42" s="1"/>
  <c r="CF117" i="47"/>
  <c r="CF137" i="47" l="1"/>
  <c r="CF148" i="47"/>
  <c r="CF150" i="47" s="1"/>
  <c r="CG144" i="47" s="1"/>
  <c r="CF159" i="47"/>
  <c r="CE80" i="42"/>
  <c r="CF125" i="47"/>
  <c r="CF19" i="42" s="1"/>
  <c r="CF73" i="42"/>
  <c r="CF55" i="42"/>
  <c r="CF54" i="42"/>
  <c r="CF37" i="42"/>
  <c r="CF36" i="42"/>
  <c r="CE45" i="42" l="1"/>
  <c r="CG146" i="47"/>
  <c r="CE81" i="42"/>
  <c r="CF35" i="42"/>
  <c r="CF151" i="47"/>
  <c r="CE44" i="42"/>
  <c r="CE62" i="42"/>
  <c r="CE63" i="42"/>
  <c r="CE26" i="42"/>
  <c r="CF53" i="42"/>
  <c r="CF161" i="47"/>
  <c r="CG155" i="47" s="1"/>
  <c r="CF162" i="47"/>
  <c r="CF71" i="42"/>
  <c r="CF124" i="47"/>
  <c r="CF139" i="47"/>
  <c r="CF140" i="47"/>
  <c r="CF126" i="47" l="1"/>
  <c r="CG133" i="47"/>
  <c r="CG157" i="47"/>
  <c r="CG147" i="47"/>
  <c r="CF18" i="42"/>
  <c r="CF128" i="47"/>
  <c r="CF127" i="47"/>
  <c r="CF76" i="42"/>
  <c r="CE79" i="42"/>
  <c r="CF40" i="42"/>
  <c r="CE43" i="42"/>
  <c r="CF58" i="42"/>
  <c r="CE61" i="42"/>
  <c r="CE67" i="42" s="1"/>
  <c r="CE66" i="42" l="1"/>
  <c r="CE49" i="42"/>
  <c r="CE48" i="42"/>
  <c r="CF17" i="42"/>
  <c r="CF21" i="42" s="1"/>
  <c r="CE25" i="42"/>
  <c r="CE24" i="42" s="1"/>
  <c r="CE28" i="42" s="1"/>
  <c r="CE29" i="42" s="1"/>
  <c r="CE85" i="42"/>
  <c r="CE84" i="42"/>
  <c r="CG158" i="47"/>
  <c r="CG135" i="47"/>
  <c r="CG120" i="47"/>
  <c r="CG143" i="47"/>
  <c r="CG132" i="47"/>
  <c r="CG154" i="47"/>
  <c r="CG136" i="47" l="1"/>
  <c r="CG123" i="47" s="1"/>
  <c r="CG116" i="47" s="1"/>
  <c r="CG138" i="47" s="1"/>
  <c r="CG122" i="47"/>
  <c r="CG73" i="42" l="1"/>
  <c r="CF81" i="42" s="1"/>
  <c r="CG72" i="42"/>
  <c r="CF80" i="42" s="1"/>
  <c r="CG117" i="47"/>
  <c r="CG149" i="47"/>
  <c r="CG160" i="47"/>
  <c r="CG125" i="47" l="1"/>
  <c r="CG19" i="42" s="1"/>
  <c r="CF26" i="42" s="1"/>
  <c r="CG159" i="47"/>
  <c r="CG137" i="47"/>
  <c r="CG148" i="47"/>
  <c r="CG150" i="47" s="1"/>
  <c r="CH144" i="47" s="1"/>
  <c r="CG55" i="42"/>
  <c r="CG54" i="42"/>
  <c r="CG37" i="42"/>
  <c r="CG36" i="42"/>
  <c r="CF44" i="42" l="1"/>
  <c r="CF62" i="42"/>
  <c r="CF45" i="42"/>
  <c r="CF63" i="42"/>
  <c r="CG35" i="42"/>
  <c r="CG151" i="47"/>
  <c r="CG71" i="42"/>
  <c r="CG124" i="47"/>
  <c r="CG139" i="47"/>
  <c r="CG140" i="47"/>
  <c r="CG53" i="42"/>
  <c r="CG161" i="47"/>
  <c r="CH155" i="47" s="1"/>
  <c r="CG162" i="47"/>
  <c r="CH146" i="47"/>
  <c r="CG18" i="42" l="1"/>
  <c r="CG127" i="47"/>
  <c r="CG128" i="47"/>
  <c r="CG58" i="42"/>
  <c r="CF61" i="42"/>
  <c r="CF66" i="42" s="1"/>
  <c r="CG76" i="42"/>
  <c r="CF79" i="42"/>
  <c r="CG40" i="42"/>
  <c r="CF43" i="42"/>
  <c r="CH147" i="47"/>
  <c r="CH157" i="47"/>
  <c r="CG126" i="47"/>
  <c r="CH133" i="47"/>
  <c r="CF67" i="42" l="1"/>
  <c r="CF48" i="42"/>
  <c r="CF49" i="42"/>
  <c r="CF85" i="42"/>
  <c r="CF84" i="42"/>
  <c r="CH120" i="47"/>
  <c r="CH135" i="47"/>
  <c r="CH154" i="47"/>
  <c r="CH143" i="47"/>
  <c r="CH132" i="47"/>
  <c r="CH158" i="47"/>
  <c r="CG17" i="42"/>
  <c r="CG21" i="42" s="1"/>
  <c r="CF25" i="42"/>
  <c r="CF24" i="42" s="1"/>
  <c r="CF28" i="42" s="1"/>
  <c r="CF29" i="42" s="1"/>
  <c r="CH136" i="47" l="1"/>
  <c r="CH123" i="47" s="1"/>
  <c r="CH116" i="47" s="1"/>
  <c r="CH122" i="47"/>
  <c r="CH117" i="47" l="1"/>
  <c r="CH149" i="47"/>
  <c r="CH160" i="47"/>
  <c r="CH138" i="47"/>
  <c r="CH125" i="47" l="1"/>
  <c r="CH19" i="42" s="1"/>
  <c r="CH73" i="42"/>
  <c r="CH72" i="42"/>
  <c r="CH55" i="42"/>
  <c r="CH54" i="42"/>
  <c r="CH137" i="47"/>
  <c r="CH148" i="47"/>
  <c r="CH150" i="47" s="1"/>
  <c r="CI144" i="47" s="1"/>
  <c r="CH159" i="47"/>
  <c r="CH36" i="42"/>
  <c r="CH37" i="42"/>
  <c r="CH53" i="42" l="1"/>
  <c r="CH161" i="47"/>
  <c r="CI155" i="47" s="1"/>
  <c r="CH162" i="47"/>
  <c r="CG44" i="42"/>
  <c r="CH35" i="42"/>
  <c r="CH151" i="47"/>
  <c r="CG81" i="42"/>
  <c r="CG45" i="42"/>
  <c r="CI146" i="47"/>
  <c r="CH71" i="42"/>
  <c r="CH124" i="47"/>
  <c r="CH139" i="47"/>
  <c r="CH140" i="47"/>
  <c r="CG62" i="42"/>
  <c r="CG63" i="42"/>
  <c r="CG80" i="42"/>
  <c r="CG26" i="42"/>
  <c r="CI147" i="47" l="1"/>
  <c r="CI133" i="47"/>
  <c r="CH126" i="47"/>
  <c r="CH18" i="42"/>
  <c r="CH127" i="47"/>
  <c r="CH128" i="47"/>
  <c r="CH40" i="42"/>
  <c r="CG43" i="42"/>
  <c r="CH76" i="42"/>
  <c r="CG79" i="42"/>
  <c r="CG85" i="42" s="1"/>
  <c r="CI157" i="47"/>
  <c r="CH58" i="42"/>
  <c r="CG61" i="42"/>
  <c r="CG66" i="42" s="1"/>
  <c r="CG84" i="42" l="1"/>
  <c r="CH17" i="42"/>
  <c r="CH21" i="42" s="1"/>
  <c r="CG25" i="42"/>
  <c r="CG24" i="42" s="1"/>
  <c r="CG28" i="42" s="1"/>
  <c r="CG29" i="42" s="1"/>
  <c r="CG67" i="42"/>
  <c r="CI143" i="47"/>
  <c r="CI154" i="47"/>
  <c r="CI132" i="47"/>
  <c r="CI120" i="47"/>
  <c r="CI135" i="47"/>
  <c r="CI158" i="47"/>
  <c r="CG49" i="42"/>
  <c r="CG48" i="42"/>
  <c r="CI122" i="47" l="1"/>
  <c r="CI136" i="47"/>
  <c r="CI123" i="47" s="1"/>
  <c r="CI116" i="47" s="1"/>
  <c r="CI149" i="47" l="1"/>
  <c r="CI160" i="47"/>
  <c r="CI138" i="47"/>
  <c r="CI117" i="47"/>
  <c r="CI159" i="47" l="1"/>
  <c r="CI137" i="47"/>
  <c r="CI148" i="47"/>
  <c r="CI150" i="47" s="1"/>
  <c r="CJ144" i="47" s="1"/>
  <c r="CI55" i="42"/>
  <c r="CI54" i="42"/>
  <c r="CI125" i="47"/>
  <c r="CI19" i="42" s="1"/>
  <c r="CI73" i="42"/>
  <c r="CI72" i="42"/>
  <c r="CI37" i="42"/>
  <c r="CI36" i="42"/>
  <c r="CH81" i="42" l="1"/>
  <c r="CH45" i="42"/>
  <c r="CH62" i="42"/>
  <c r="CI124" i="47"/>
  <c r="CI71" i="42"/>
  <c r="CI139" i="47"/>
  <c r="CI140" i="47"/>
  <c r="CH44" i="42"/>
  <c r="CJ146" i="47"/>
  <c r="CH80" i="42"/>
  <c r="CH26" i="42"/>
  <c r="CH63" i="42"/>
  <c r="CI35" i="42"/>
  <c r="CI151" i="47"/>
  <c r="CI53" i="42"/>
  <c r="CI161" i="47"/>
  <c r="CJ155" i="47" s="1"/>
  <c r="CI162" i="47"/>
  <c r="CJ157" i="47" l="1"/>
  <c r="CI40" i="42"/>
  <c r="CH43" i="42"/>
  <c r="CI58" i="42"/>
  <c r="CH61" i="42"/>
  <c r="CH67" i="42" s="1"/>
  <c r="CI126" i="47"/>
  <c r="CJ133" i="47"/>
  <c r="CI18" i="42"/>
  <c r="CI127" i="47"/>
  <c r="CI128" i="47"/>
  <c r="CI76" i="42"/>
  <c r="CH79" i="42"/>
  <c r="CH85" i="42" s="1"/>
  <c r="CJ147" i="47"/>
  <c r="CH84" i="42" l="1"/>
  <c r="CJ154" i="47"/>
  <c r="CJ143" i="47"/>
  <c r="CJ132" i="47"/>
  <c r="CJ120" i="47"/>
  <c r="CJ135" i="47"/>
  <c r="CH66" i="42"/>
  <c r="CH49" i="42"/>
  <c r="CH48" i="42"/>
  <c r="CJ158" i="47"/>
  <c r="CI17" i="42"/>
  <c r="CI21" i="42" s="1"/>
  <c r="CH25" i="42"/>
  <c r="CH24" i="42" s="1"/>
  <c r="CH28" i="42" s="1"/>
  <c r="CH29" i="42" s="1"/>
  <c r="CJ122" i="47" l="1"/>
  <c r="CJ136" i="47"/>
  <c r="CJ123" i="47" s="1"/>
  <c r="CJ116" i="47" s="1"/>
  <c r="CJ138" i="47" s="1"/>
  <c r="CJ73" i="42" s="1"/>
  <c r="CJ72" i="42" l="1"/>
  <c r="CI81" i="42"/>
  <c r="CJ149" i="47"/>
  <c r="CJ160" i="47"/>
  <c r="CJ117" i="47"/>
  <c r="CJ159" i="47" l="1"/>
  <c r="CJ148" i="47"/>
  <c r="CJ150" i="47" s="1"/>
  <c r="CK144" i="47" s="1"/>
  <c r="CJ137" i="47"/>
  <c r="CJ55" i="42"/>
  <c r="CJ54" i="42"/>
  <c r="CJ37" i="42"/>
  <c r="CJ36" i="42"/>
  <c r="CI80" i="42"/>
  <c r="CJ125" i="47"/>
  <c r="CJ19" i="42" s="1"/>
  <c r="CI44" i="42" l="1"/>
  <c r="CI26" i="42"/>
  <c r="CI45" i="42"/>
  <c r="CI63" i="42"/>
  <c r="CK146" i="47"/>
  <c r="CI62" i="42"/>
  <c r="CJ124" i="47"/>
  <c r="CJ71" i="42"/>
  <c r="CJ139" i="47"/>
  <c r="CJ140" i="47"/>
  <c r="CJ35" i="42"/>
  <c r="CJ151" i="47"/>
  <c r="CJ53" i="42"/>
  <c r="CJ161" i="47"/>
  <c r="CK155" i="47" s="1"/>
  <c r="CJ162" i="47"/>
  <c r="CK157" i="47" l="1"/>
  <c r="CJ40" i="42"/>
  <c r="CI43" i="42"/>
  <c r="CK147" i="47"/>
  <c r="CJ58" i="42"/>
  <c r="CI61" i="42"/>
  <c r="CI66" i="42" s="1"/>
  <c r="CJ126" i="47"/>
  <c r="CK133" i="47"/>
  <c r="CJ18" i="42"/>
  <c r="CJ127" i="47"/>
  <c r="CJ128" i="47"/>
  <c r="CJ76" i="42"/>
  <c r="CI79" i="42"/>
  <c r="CI67" i="42" l="1"/>
  <c r="CI85" i="42"/>
  <c r="CI84" i="42"/>
  <c r="CJ17" i="42"/>
  <c r="CJ21" i="42" s="1"/>
  <c r="CI25" i="42"/>
  <c r="CI24" i="42" s="1"/>
  <c r="CI28" i="42" s="1"/>
  <c r="CI29" i="42" s="1"/>
  <c r="CI48" i="42"/>
  <c r="CI49" i="42"/>
  <c r="CK120" i="47"/>
  <c r="CK135" i="47"/>
  <c r="CK158" i="47"/>
  <c r="CK143" i="47"/>
  <c r="CK154" i="47"/>
  <c r="CK132" i="47"/>
  <c r="CK122" i="47" l="1"/>
  <c r="CK136" i="47"/>
  <c r="CK123" i="47" s="1"/>
  <c r="CK116" i="47" s="1"/>
  <c r="CK149" i="47" l="1"/>
  <c r="CK160" i="47"/>
  <c r="CK117" i="47"/>
  <c r="CK138" i="47"/>
  <c r="CK125" i="47" l="1"/>
  <c r="CK19" i="42" s="1"/>
  <c r="CK73" i="42"/>
  <c r="CK55" i="42"/>
  <c r="CK54" i="42"/>
  <c r="CK137" i="47"/>
  <c r="CK148" i="47"/>
  <c r="CK150" i="47" s="1"/>
  <c r="CL144" i="47" s="1"/>
  <c r="CK159" i="47"/>
  <c r="CK72" i="42"/>
  <c r="CK37" i="42"/>
  <c r="CK36" i="42"/>
  <c r="CJ44" i="42" l="1"/>
  <c r="CK53" i="42"/>
  <c r="CK161" i="47"/>
  <c r="CL155" i="47" s="1"/>
  <c r="CK162" i="47"/>
  <c r="CL146" i="47"/>
  <c r="CK35" i="42"/>
  <c r="CK151" i="47"/>
  <c r="CJ81" i="42"/>
  <c r="CJ45" i="42"/>
  <c r="CJ80" i="42"/>
  <c r="CK124" i="47"/>
  <c r="CK71" i="42"/>
  <c r="CK139" i="47"/>
  <c r="CK140" i="47"/>
  <c r="CJ62" i="42"/>
  <c r="CJ63" i="42"/>
  <c r="CJ26" i="42"/>
  <c r="CK40" i="42" l="1"/>
  <c r="CJ43" i="42"/>
  <c r="CL157" i="47"/>
  <c r="CK58" i="42"/>
  <c r="CJ61" i="42"/>
  <c r="CJ67" i="42" s="1"/>
  <c r="CK126" i="47"/>
  <c r="CL133" i="47"/>
  <c r="CL147" i="47"/>
  <c r="CK18" i="42"/>
  <c r="CK128" i="47"/>
  <c r="CK127" i="47"/>
  <c r="CK76" i="42"/>
  <c r="CJ79" i="42"/>
  <c r="CJ85" i="42" s="1"/>
  <c r="CL132" i="47" l="1"/>
  <c r="CL154" i="47"/>
  <c r="CL143" i="47"/>
  <c r="CJ66" i="42"/>
  <c r="CK17" i="42"/>
  <c r="CK21" i="42" s="1"/>
  <c r="CJ25" i="42"/>
  <c r="CJ24" i="42" s="1"/>
  <c r="CJ28" i="42" s="1"/>
  <c r="CJ29" i="42" s="1"/>
  <c r="CL158" i="47"/>
  <c r="CJ49" i="42"/>
  <c r="CJ48" i="42"/>
  <c r="CJ84" i="42"/>
  <c r="CL120" i="47"/>
  <c r="CL135" i="47"/>
  <c r="CL122" i="47" l="1"/>
  <c r="CL136" i="47"/>
  <c r="CL123" i="47" s="1"/>
  <c r="CL116" i="47" s="1"/>
  <c r="CL138" i="47" s="1"/>
  <c r="CL73" i="42" l="1"/>
  <c r="CL72" i="42"/>
  <c r="CL149" i="47"/>
  <c r="CL160" i="47"/>
  <c r="CL117" i="47"/>
  <c r="CL148" i="47" l="1"/>
  <c r="CL150" i="47" s="1"/>
  <c r="CM144" i="47" s="1"/>
  <c r="CL137" i="47"/>
  <c r="CL159" i="47"/>
  <c r="CL37" i="42"/>
  <c r="CL36" i="42"/>
  <c r="CL55" i="42"/>
  <c r="CL54" i="42"/>
  <c r="CK80" i="42"/>
  <c r="CK81" i="42"/>
  <c r="CL125" i="47"/>
  <c r="CL19" i="42" s="1"/>
  <c r="CK63" i="42" l="1"/>
  <c r="CK62" i="42"/>
  <c r="CK45" i="42"/>
  <c r="CL124" i="47"/>
  <c r="CL71" i="42"/>
  <c r="CL139" i="47"/>
  <c r="CL140" i="47"/>
  <c r="CK44" i="42"/>
  <c r="CM146" i="47"/>
  <c r="CL53" i="42"/>
  <c r="CL161" i="47"/>
  <c r="CM155" i="47" s="1"/>
  <c r="CL162" i="47"/>
  <c r="CK26" i="42"/>
  <c r="CL35" i="42"/>
  <c r="CL151" i="47"/>
  <c r="CL126" i="47" l="1"/>
  <c r="CM133" i="47"/>
  <c r="CL40" i="42"/>
  <c r="CK43" i="42"/>
  <c r="CL18" i="42"/>
  <c r="CL127" i="47"/>
  <c r="CL128" i="47"/>
  <c r="CL76" i="42"/>
  <c r="CK79" i="42"/>
  <c r="CM157" i="47"/>
  <c r="CL58" i="42"/>
  <c r="CK61" i="42"/>
  <c r="CK67" i="42" s="1"/>
  <c r="CM147" i="47"/>
  <c r="CK66" i="42" l="1"/>
  <c r="CK85" i="42"/>
  <c r="CK84" i="42"/>
  <c r="CL17" i="42"/>
  <c r="CL21" i="42" s="1"/>
  <c r="CK25" i="42"/>
  <c r="CK24" i="42" s="1"/>
  <c r="CK28" i="42" s="1"/>
  <c r="CK29" i="42" s="1"/>
  <c r="CM135" i="47"/>
  <c r="CM120" i="47"/>
  <c r="CK48" i="42"/>
  <c r="CK49" i="42"/>
  <c r="CM158" i="47"/>
  <c r="CM154" i="47"/>
  <c r="CM143" i="47"/>
  <c r="CM132" i="47"/>
  <c r="CM122" i="47" l="1"/>
  <c r="CM136" i="47"/>
  <c r="CM123" i="47" s="1"/>
  <c r="CM116" i="47" s="1"/>
  <c r="CM149" i="47" l="1"/>
  <c r="CM160" i="47"/>
  <c r="CM117" i="47"/>
  <c r="CM138" i="47"/>
  <c r="CM54" i="42" l="1"/>
  <c r="CM55" i="42"/>
  <c r="CM125" i="47"/>
  <c r="CM19" i="42" s="1"/>
  <c r="CM73" i="42"/>
  <c r="CM159" i="47"/>
  <c r="CM137" i="47"/>
  <c r="CM148" i="47"/>
  <c r="CM150" i="47" s="1"/>
  <c r="CN144" i="47" s="1"/>
  <c r="CM72" i="42"/>
  <c r="CM37" i="42"/>
  <c r="CM36" i="42"/>
  <c r="CL80" i="42" l="1"/>
  <c r="CL45" i="42"/>
  <c r="CM124" i="47"/>
  <c r="CM71" i="42"/>
  <c r="CM139" i="47"/>
  <c r="CM140" i="47"/>
  <c r="CL81" i="42"/>
  <c r="CL44" i="42"/>
  <c r="CN146" i="47"/>
  <c r="CM35" i="42"/>
  <c r="CM151" i="47"/>
  <c r="CM53" i="42"/>
  <c r="CM161" i="47"/>
  <c r="CN155" i="47" s="1"/>
  <c r="CM162" i="47"/>
  <c r="CL26" i="42"/>
  <c r="CL63" i="42"/>
  <c r="CL62" i="42"/>
  <c r="CM18" i="42" l="1"/>
  <c r="CM127" i="47"/>
  <c r="CM128" i="47"/>
  <c r="CM40" i="42"/>
  <c r="CL43" i="42"/>
  <c r="CM126" i="47"/>
  <c r="CN133" i="47"/>
  <c r="CM76" i="42"/>
  <c r="CL79" i="42"/>
  <c r="CL85" i="42" s="1"/>
  <c r="CN157" i="47"/>
  <c r="CM58" i="42"/>
  <c r="CL61" i="42"/>
  <c r="CL67" i="42" s="1"/>
  <c r="CN147" i="47"/>
  <c r="CN135" i="47" l="1"/>
  <c r="CN120" i="47"/>
  <c r="CL66" i="42"/>
  <c r="CN143" i="47"/>
  <c r="CN154" i="47"/>
  <c r="CN132" i="47"/>
  <c r="CL48" i="42"/>
  <c r="CL49" i="42"/>
  <c r="CN158" i="47"/>
  <c r="CM17" i="42"/>
  <c r="CM21" i="42" s="1"/>
  <c r="CL25" i="42"/>
  <c r="CL24" i="42" s="1"/>
  <c r="CL28" i="42" s="1"/>
  <c r="CL29" i="42" s="1"/>
  <c r="CL84" i="42"/>
  <c r="CN136" i="47" l="1"/>
  <c r="CN123" i="47" s="1"/>
  <c r="CN116" i="47" s="1"/>
  <c r="CN138" i="47" s="1"/>
  <c r="CN72" i="42" s="1"/>
  <c r="CN122" i="47"/>
  <c r="CM80" i="42" l="1"/>
  <c r="CN117" i="47"/>
  <c r="CN149" i="47"/>
  <c r="CN160" i="47"/>
  <c r="CN73" i="42"/>
  <c r="CN159" i="47" l="1"/>
  <c r="CN137" i="47"/>
  <c r="CN148" i="47"/>
  <c r="CN150" i="47" s="1"/>
  <c r="CO144" i="47" s="1"/>
  <c r="CN55" i="42"/>
  <c r="CN54" i="42"/>
  <c r="CM81" i="42"/>
  <c r="CN37" i="42"/>
  <c r="CN36" i="42"/>
  <c r="CN125" i="47"/>
  <c r="CN19" i="42" s="1"/>
  <c r="CM44" i="42" l="1"/>
  <c r="CM26" i="42"/>
  <c r="CM45" i="42"/>
  <c r="CM62" i="42"/>
  <c r="CN71" i="42"/>
  <c r="CN124" i="47"/>
  <c r="CN139" i="47"/>
  <c r="CN140" i="47"/>
  <c r="CO146" i="47"/>
  <c r="CM63" i="42"/>
  <c r="CN35" i="42"/>
  <c r="CN151" i="47"/>
  <c r="CN53" i="42"/>
  <c r="CN161" i="47"/>
  <c r="CO155" i="47" s="1"/>
  <c r="CN162" i="47"/>
  <c r="CO157" i="47" l="1"/>
  <c r="CN40" i="42"/>
  <c r="CM43" i="42"/>
  <c r="CN18" i="42"/>
  <c r="CN128" i="47"/>
  <c r="CN127" i="47"/>
  <c r="CN126" i="47"/>
  <c r="CO133" i="47"/>
  <c r="CN76" i="42"/>
  <c r="CM79" i="42"/>
  <c r="CN58" i="42"/>
  <c r="CM61" i="42"/>
  <c r="CM66" i="42" s="1"/>
  <c r="CO147" i="47"/>
  <c r="CM49" i="42" l="1"/>
  <c r="CM48" i="42"/>
  <c r="CO120" i="47"/>
  <c r="CO135" i="47"/>
  <c r="CN17" i="42"/>
  <c r="CN21" i="42" s="1"/>
  <c r="CM25" i="42"/>
  <c r="CM24" i="42" s="1"/>
  <c r="CM28" i="42" s="1"/>
  <c r="CM29" i="42" s="1"/>
  <c r="CM67" i="42"/>
  <c r="CM85" i="42"/>
  <c r="CM84" i="42"/>
  <c r="CO132" i="47"/>
  <c r="CO154" i="47"/>
  <c r="CO143" i="47"/>
  <c r="CO158" i="47"/>
  <c r="CO136" i="47" l="1"/>
  <c r="CO123" i="47" s="1"/>
  <c r="CO116" i="47" s="1"/>
  <c r="CO138" i="47" s="1"/>
  <c r="CO122" i="47"/>
  <c r="CO117" i="47" l="1"/>
  <c r="CO73" i="42"/>
  <c r="CO149" i="47"/>
  <c r="CO160" i="47"/>
  <c r="CO72" i="42"/>
  <c r="CO37" i="42" l="1"/>
  <c r="CO36" i="42"/>
  <c r="CN80" i="42"/>
  <c r="CO55" i="42"/>
  <c r="CO54" i="42"/>
  <c r="CN81" i="42"/>
  <c r="CO159" i="47"/>
  <c r="CO148" i="47"/>
  <c r="CO137" i="47"/>
  <c r="CO125" i="47"/>
  <c r="CO19" i="42" s="1"/>
  <c r="CO53" i="42" l="1"/>
  <c r="CO161" i="47"/>
  <c r="CP155" i="47" s="1"/>
  <c r="CO162" i="47"/>
  <c r="CO35" i="42"/>
  <c r="CO151" i="47"/>
  <c r="CN44" i="42"/>
  <c r="CN62" i="42"/>
  <c r="CN63" i="42"/>
  <c r="CN45" i="42"/>
  <c r="CO124" i="47"/>
  <c r="CO71" i="42"/>
  <c r="CO139" i="47"/>
  <c r="CO140" i="47"/>
  <c r="CN26" i="42"/>
  <c r="CO150" i="47"/>
  <c r="CP144" i="47" s="1"/>
  <c r="CO40" i="42" l="1"/>
  <c r="CN43" i="42"/>
  <c r="CO18" i="42"/>
  <c r="CO127" i="47"/>
  <c r="CO128" i="47"/>
  <c r="CP157" i="47"/>
  <c r="CP146" i="47"/>
  <c r="CO126" i="47"/>
  <c r="CP133" i="47"/>
  <c r="CO76" i="42"/>
  <c r="CN79" i="42"/>
  <c r="CO58" i="42"/>
  <c r="CN61" i="42"/>
  <c r="CN67" i="42" s="1"/>
  <c r="CP147" i="47" l="1"/>
  <c r="CN85" i="42"/>
  <c r="CN84" i="42"/>
  <c r="CP158" i="47"/>
  <c r="CO17" i="42"/>
  <c r="CO21" i="42" s="1"/>
  <c r="CN25" i="42"/>
  <c r="CN24" i="42" s="1"/>
  <c r="CN28" i="42" s="1"/>
  <c r="CN29" i="42" s="1"/>
  <c r="CN66" i="42"/>
  <c r="CN48" i="42"/>
  <c r="CN49" i="42"/>
  <c r="CP120" i="47"/>
  <c r="CP135" i="47"/>
  <c r="CP132" i="47"/>
  <c r="CP143" i="47"/>
  <c r="CP154" i="47"/>
  <c r="CP136" i="47" l="1"/>
  <c r="CP123" i="47" s="1"/>
  <c r="CP116" i="47" s="1"/>
  <c r="CP138" i="47" s="1"/>
  <c r="CP122" i="47"/>
  <c r="CP72" i="42" l="1"/>
  <c r="CO80" i="42" s="1"/>
  <c r="CP73" i="42"/>
  <c r="CO81" i="42" s="1"/>
  <c r="CP117" i="47"/>
  <c r="CP149" i="47"/>
  <c r="CP160" i="47"/>
  <c r="CP37" i="42" l="1"/>
  <c r="CP36" i="42"/>
  <c r="CP125" i="47"/>
  <c r="CP19" i="42" s="1"/>
  <c r="CP148" i="47"/>
  <c r="CP159" i="47"/>
  <c r="CP137" i="47"/>
  <c r="CP55" i="42"/>
  <c r="CP54" i="42"/>
  <c r="CP53" i="42" l="1"/>
  <c r="CP161" i="47"/>
  <c r="CQ155" i="47" s="1"/>
  <c r="CP162" i="47"/>
  <c r="CO63" i="42"/>
  <c r="CP124" i="47"/>
  <c r="CP71" i="42"/>
  <c r="CP139" i="47"/>
  <c r="CP140" i="47"/>
  <c r="CP35" i="42"/>
  <c r="CP151" i="47"/>
  <c r="CO44" i="42"/>
  <c r="CO62" i="42"/>
  <c r="CO26" i="42"/>
  <c r="CO45" i="42"/>
  <c r="CP150" i="47"/>
  <c r="CQ144" i="47" s="1"/>
  <c r="CP76" i="42" l="1"/>
  <c r="CO79" i="42"/>
  <c r="CP18" i="42"/>
  <c r="CP127" i="47"/>
  <c r="CP128" i="47"/>
  <c r="CP40" i="42"/>
  <c r="CO43" i="42"/>
  <c r="CQ146" i="47"/>
  <c r="CP126" i="47"/>
  <c r="CQ133" i="47"/>
  <c r="CQ157" i="47"/>
  <c r="CP58" i="42"/>
  <c r="CO61" i="42"/>
  <c r="CO67" i="42" s="1"/>
  <c r="CQ143" i="47" l="1"/>
  <c r="CQ132" i="47"/>
  <c r="CQ154" i="47"/>
  <c r="CQ147" i="47"/>
  <c r="CP17" i="42"/>
  <c r="CP21" i="42" s="1"/>
  <c r="CO25" i="42"/>
  <c r="CO24" i="42" s="1"/>
  <c r="CO28" i="42" s="1"/>
  <c r="CO29" i="42" s="1"/>
  <c r="CO49" i="42"/>
  <c r="CO48" i="42"/>
  <c r="CO66" i="42"/>
  <c r="CQ158" i="47"/>
  <c r="CO85" i="42"/>
  <c r="CO84" i="42"/>
  <c r="CQ120" i="47"/>
  <c r="CQ135" i="47"/>
  <c r="CQ136" i="47" l="1"/>
  <c r="CQ123" i="47" s="1"/>
  <c r="CQ116" i="47" s="1"/>
  <c r="CQ122" i="47"/>
  <c r="CQ117" i="47" l="1"/>
  <c r="CQ160" i="47"/>
  <c r="CQ149" i="47"/>
  <c r="CQ138" i="47"/>
  <c r="CQ72" i="42" s="1"/>
  <c r="CQ37" i="42" l="1"/>
  <c r="CQ36" i="42"/>
  <c r="CQ125" i="47"/>
  <c r="CQ19" i="42" s="1"/>
  <c r="CQ73" i="42"/>
  <c r="CQ55" i="42"/>
  <c r="CQ54" i="42"/>
  <c r="CP80" i="42"/>
  <c r="CQ148" i="47"/>
  <c r="CQ159" i="47"/>
  <c r="CQ137" i="47"/>
  <c r="CP44" i="42" l="1"/>
  <c r="CQ124" i="47"/>
  <c r="CQ71" i="42"/>
  <c r="CQ139" i="47"/>
  <c r="CQ140" i="47"/>
  <c r="CQ35" i="42"/>
  <c r="CQ151" i="47"/>
  <c r="CP62" i="42"/>
  <c r="CP81" i="42"/>
  <c r="CP26" i="42"/>
  <c r="CP45" i="42"/>
  <c r="CQ53" i="42"/>
  <c r="CQ161" i="47"/>
  <c r="CR155" i="47" s="1"/>
  <c r="CQ162" i="47"/>
  <c r="CP63" i="42"/>
  <c r="CQ150" i="47"/>
  <c r="CR144" i="47" s="1"/>
  <c r="CQ40" i="42" l="1"/>
  <c r="CP43" i="42"/>
  <c r="CR146" i="47"/>
  <c r="CQ58" i="42"/>
  <c r="CP61" i="42"/>
  <c r="CP66" i="42" s="1"/>
  <c r="CR157" i="47"/>
  <c r="CQ126" i="47"/>
  <c r="CR133" i="47"/>
  <c r="CQ76" i="42"/>
  <c r="CP79" i="42"/>
  <c r="CQ18" i="42"/>
  <c r="CQ127" i="47"/>
  <c r="CQ128" i="47"/>
  <c r="CR158" i="47" l="1"/>
  <c r="CP85" i="42"/>
  <c r="CP84" i="42"/>
  <c r="CP49" i="42"/>
  <c r="CP48" i="42"/>
  <c r="CP67" i="42"/>
  <c r="CQ17" i="42"/>
  <c r="CQ21" i="42" s="1"/>
  <c r="CP25" i="42"/>
  <c r="CP24" i="42" s="1"/>
  <c r="CP28" i="42" s="1"/>
  <c r="CP29" i="42" s="1"/>
  <c r="CR147" i="47"/>
  <c r="CR120" i="47"/>
  <c r="CR135" i="47"/>
  <c r="CR132" i="47"/>
  <c r="CR154" i="47"/>
  <c r="CR143" i="47"/>
  <c r="CR136" i="47" l="1"/>
  <c r="CR123" i="47" s="1"/>
  <c r="CR116" i="47" s="1"/>
  <c r="CR138" i="47" s="1"/>
  <c r="CR73" i="42" s="1"/>
  <c r="CR122" i="47"/>
  <c r="CQ81" i="42" l="1"/>
  <c r="CR117" i="47"/>
  <c r="CR160" i="47"/>
  <c r="CR149" i="47"/>
  <c r="CR72" i="42"/>
  <c r="CR37" i="42" l="1"/>
  <c r="CR36" i="42"/>
  <c r="CR148" i="47"/>
  <c r="CR137" i="47"/>
  <c r="CR159" i="47"/>
  <c r="CR125" i="47"/>
  <c r="CR19" i="42" s="1"/>
  <c r="CQ80" i="42"/>
  <c r="CR55" i="42"/>
  <c r="CR54" i="42"/>
  <c r="CQ62" i="42" l="1"/>
  <c r="CQ26" i="42"/>
  <c r="CR124" i="47"/>
  <c r="CR71" i="42"/>
  <c r="CR139" i="47"/>
  <c r="CR140" i="47"/>
  <c r="CQ45" i="42"/>
  <c r="CQ63" i="42"/>
  <c r="CR53" i="42"/>
  <c r="CR161" i="47"/>
  <c r="CS155" i="47" s="1"/>
  <c r="CR162" i="47"/>
  <c r="CR35" i="42"/>
  <c r="CR151" i="47"/>
  <c r="CQ44" i="42"/>
  <c r="CR150" i="47"/>
  <c r="CS144" i="47" s="1"/>
  <c r="CR76" i="42" l="1"/>
  <c r="CQ79" i="42"/>
  <c r="CR18" i="42"/>
  <c r="CR127" i="47"/>
  <c r="CR128" i="47"/>
  <c r="CS146" i="47"/>
  <c r="CR58" i="42"/>
  <c r="CQ61" i="42"/>
  <c r="CQ67" i="42" s="1"/>
  <c r="CR126" i="47"/>
  <c r="CS133" i="47"/>
  <c r="CR40" i="42"/>
  <c r="CQ43" i="42"/>
  <c r="CS157" i="47"/>
  <c r="CQ66" i="42" l="1"/>
  <c r="CS158" i="47"/>
  <c r="CQ49" i="42"/>
  <c r="CQ48" i="42"/>
  <c r="CR17" i="42"/>
  <c r="CR21" i="42" s="1"/>
  <c r="CQ25" i="42"/>
  <c r="CQ24" i="42" s="1"/>
  <c r="CQ28" i="42" s="1"/>
  <c r="CQ29" i="42" s="1"/>
  <c r="CS147" i="47"/>
  <c r="CQ85" i="42"/>
  <c r="CQ84" i="42"/>
  <c r="CS135" i="47"/>
  <c r="CS120" i="47"/>
  <c r="CS154" i="47"/>
  <c r="CS143" i="47"/>
  <c r="CS132" i="47"/>
  <c r="CS122" i="47" l="1"/>
  <c r="CS136" i="47"/>
  <c r="CS123" i="47" s="1"/>
  <c r="CS116" i="47" s="1"/>
  <c r="CS160" i="47" l="1"/>
  <c r="CS149" i="47"/>
  <c r="CS117" i="47"/>
  <c r="CS138" i="47"/>
  <c r="CS137" i="47" l="1"/>
  <c r="CS159" i="47"/>
  <c r="CS148" i="47"/>
  <c r="CS150" i="47" s="1"/>
  <c r="CT144" i="47" s="1"/>
  <c r="CS55" i="42"/>
  <c r="CS54" i="42"/>
  <c r="CS125" i="47"/>
  <c r="CS19" i="42" s="1"/>
  <c r="CS73" i="42"/>
  <c r="CS37" i="42"/>
  <c r="CS36" i="42"/>
  <c r="CS72" i="42"/>
  <c r="CT146" i="47" l="1"/>
  <c r="CR80" i="42"/>
  <c r="CR45" i="42"/>
  <c r="CR26" i="42"/>
  <c r="CR63" i="42"/>
  <c r="CR44" i="42"/>
  <c r="CR81" i="42"/>
  <c r="CR62" i="42"/>
  <c r="CS35" i="42"/>
  <c r="CS151" i="47"/>
  <c r="CS53" i="42"/>
  <c r="CS161" i="47"/>
  <c r="CT155" i="47" s="1"/>
  <c r="CS162" i="47"/>
  <c r="CS71" i="42"/>
  <c r="CS124" i="47"/>
  <c r="CS139" i="47"/>
  <c r="CS140" i="47"/>
  <c r="CS126" i="47" l="1"/>
  <c r="CT133" i="47"/>
  <c r="CS18" i="42"/>
  <c r="CS128" i="47"/>
  <c r="CS127" i="47"/>
  <c r="CS76" i="42"/>
  <c r="CR79" i="42"/>
  <c r="CR85" i="42" s="1"/>
  <c r="CS58" i="42"/>
  <c r="CR61" i="42"/>
  <c r="CR67" i="42" s="1"/>
  <c r="CS40" i="42"/>
  <c r="CR43" i="42"/>
  <c r="CT157" i="47"/>
  <c r="CT147" i="47"/>
  <c r="CR66" i="42" l="1"/>
  <c r="CS17" i="42"/>
  <c r="CS21" i="42" s="1"/>
  <c r="CR25" i="42"/>
  <c r="CR24" i="42" s="1"/>
  <c r="CR28" i="42" s="1"/>
  <c r="CR29" i="42" s="1"/>
  <c r="CT158" i="47"/>
  <c r="CT135" i="47"/>
  <c r="CT120" i="47"/>
  <c r="CR84" i="42"/>
  <c r="CR49" i="42"/>
  <c r="CR48" i="42"/>
  <c r="CT154" i="47"/>
  <c r="CT132" i="47"/>
  <c r="CT143" i="47"/>
  <c r="CT136" i="47" l="1"/>
  <c r="CT123" i="47" s="1"/>
  <c r="CT116" i="47" s="1"/>
  <c r="CT138" i="47" s="1"/>
  <c r="CT122" i="47"/>
  <c r="CT73" i="42" l="1"/>
  <c r="CT117" i="47"/>
  <c r="CT149" i="47"/>
  <c r="CT160" i="47"/>
  <c r="CT72" i="42"/>
  <c r="CS80" i="42" l="1"/>
  <c r="CT55" i="42"/>
  <c r="CT54" i="42"/>
  <c r="CT37" i="42"/>
  <c r="CT36" i="42"/>
  <c r="CT137" i="47"/>
  <c r="CT159" i="47"/>
  <c r="CT148" i="47"/>
  <c r="CS81" i="42"/>
  <c r="CT125" i="47"/>
  <c r="CT19" i="42" s="1"/>
  <c r="CT53" i="42" l="1"/>
  <c r="CT161" i="47"/>
  <c r="CU155" i="47" s="1"/>
  <c r="CT162" i="47"/>
  <c r="CS44" i="42"/>
  <c r="CS45" i="42"/>
  <c r="CT35" i="42"/>
  <c r="CT151" i="47"/>
  <c r="CT71" i="42"/>
  <c r="CT124" i="47"/>
  <c r="CT139" i="47"/>
  <c r="CT140" i="47"/>
  <c r="CT150" i="47"/>
  <c r="CU144" i="47" s="1"/>
  <c r="CS62" i="42"/>
  <c r="CS63" i="42"/>
  <c r="CS26" i="42"/>
  <c r="CT40" i="42" l="1"/>
  <c r="CS43" i="42"/>
  <c r="CT18" i="42"/>
  <c r="CT127" i="47"/>
  <c r="CT128" i="47"/>
  <c r="CT76" i="42"/>
  <c r="CS79" i="42"/>
  <c r="CU146" i="47"/>
  <c r="CU157" i="47"/>
  <c r="CU133" i="47"/>
  <c r="CT126" i="47"/>
  <c r="CT58" i="42"/>
  <c r="CS61" i="42"/>
  <c r="CS67" i="42" s="1"/>
  <c r="CS66" i="42" l="1"/>
  <c r="CU135" i="47"/>
  <c r="CU120" i="47"/>
  <c r="CT17" i="42"/>
  <c r="CT21" i="42" s="1"/>
  <c r="CS25" i="42"/>
  <c r="CS24" i="42" s="1"/>
  <c r="CS28" i="42" s="1"/>
  <c r="CS29" i="42" s="1"/>
  <c r="CU147" i="47"/>
  <c r="CS85" i="42"/>
  <c r="CS84" i="42"/>
  <c r="CU132" i="47"/>
  <c r="CU143" i="47"/>
  <c r="CU154" i="47"/>
  <c r="CS48" i="42"/>
  <c r="CS49" i="42"/>
  <c r="CU158" i="47"/>
  <c r="CU122" i="47" l="1"/>
  <c r="CU136" i="47"/>
  <c r="CU123" i="47" s="1"/>
  <c r="CU116" i="47" s="1"/>
  <c r="CU138" i="47" s="1"/>
  <c r="CU73" i="42" l="1"/>
  <c r="CU72" i="42"/>
  <c r="CU149" i="47"/>
  <c r="CU160" i="47"/>
  <c r="CU117" i="47"/>
  <c r="CU37" i="42" l="1"/>
  <c r="CU36" i="42"/>
  <c r="CT80" i="42"/>
  <c r="CU159" i="47"/>
  <c r="CU148" i="47"/>
  <c r="CU137" i="47"/>
  <c r="CU55" i="42"/>
  <c r="CU54" i="42"/>
  <c r="CT81" i="42"/>
  <c r="CU125" i="47"/>
  <c r="CU19" i="42" s="1"/>
  <c r="CT63" i="42" l="1"/>
  <c r="CU35" i="42"/>
  <c r="CU151" i="47"/>
  <c r="CT62" i="42"/>
  <c r="CU124" i="47"/>
  <c r="CU71" i="42"/>
  <c r="CU139" i="47"/>
  <c r="CU140" i="47"/>
  <c r="CU53" i="42"/>
  <c r="CU161" i="47"/>
  <c r="CV155" i="47" s="1"/>
  <c r="CU162" i="47"/>
  <c r="CT44" i="42"/>
  <c r="CT45" i="42"/>
  <c r="CT26" i="42"/>
  <c r="CU150" i="47"/>
  <c r="CV144" i="47" s="1"/>
  <c r="CU76" i="42" l="1"/>
  <c r="CT79" i="42"/>
  <c r="CU58" i="42"/>
  <c r="CT61" i="42"/>
  <c r="CT66" i="42" s="1"/>
  <c r="CU126" i="47"/>
  <c r="CV133" i="47"/>
  <c r="CU18" i="42"/>
  <c r="CU128" i="47"/>
  <c r="CU127" i="47"/>
  <c r="CV146" i="47"/>
  <c r="CU40" i="42"/>
  <c r="CT43" i="42"/>
  <c r="CV157" i="47"/>
  <c r="CT67" i="42" l="1"/>
  <c r="CU17" i="42"/>
  <c r="CU21" i="42" s="1"/>
  <c r="CT25" i="42"/>
  <c r="CT24" i="42" s="1"/>
  <c r="CT28" i="42" s="1"/>
  <c r="CT29" i="42" s="1"/>
  <c r="CV135" i="47"/>
  <c r="CV120" i="47"/>
  <c r="CV132" i="47"/>
  <c r="CV143" i="47"/>
  <c r="CV154" i="47"/>
  <c r="CT85" i="42"/>
  <c r="CT84" i="42"/>
  <c r="CV158" i="47"/>
  <c r="CT49" i="42"/>
  <c r="CT48" i="42"/>
  <c r="CV147" i="47"/>
  <c r="CV136" i="47" l="1"/>
  <c r="CV123" i="47" s="1"/>
  <c r="CV116" i="47" s="1"/>
  <c r="CV138" i="47" s="1"/>
  <c r="CV122" i="47"/>
  <c r="CV73" i="42" l="1"/>
  <c r="CV117" i="47"/>
  <c r="CV72" i="42"/>
  <c r="CV160" i="47"/>
  <c r="CV149" i="47"/>
  <c r="CV36" i="42" l="1"/>
  <c r="CV37" i="42"/>
  <c r="CU80" i="42"/>
  <c r="CV159" i="47"/>
  <c r="CV137" i="47"/>
  <c r="CV148" i="47"/>
  <c r="CV55" i="42"/>
  <c r="CV54" i="42"/>
  <c r="CU81" i="42"/>
  <c r="CV125" i="47"/>
  <c r="CV19" i="42" s="1"/>
  <c r="CU62" i="42" l="1"/>
  <c r="CV35" i="42"/>
  <c r="CV151" i="47"/>
  <c r="CV53" i="42"/>
  <c r="CV161" i="47"/>
  <c r="CW155" i="47" s="1"/>
  <c r="CV162" i="47"/>
  <c r="CU63" i="42"/>
  <c r="CV124" i="47"/>
  <c r="CV71" i="42"/>
  <c r="CV139" i="47"/>
  <c r="CV140" i="47"/>
  <c r="CU45" i="42"/>
  <c r="CU44" i="42"/>
  <c r="CU26" i="42"/>
  <c r="CV150" i="47"/>
  <c r="CW144" i="47" s="1"/>
  <c r="CV76" i="42" l="1"/>
  <c r="CU79" i="42"/>
  <c r="CV18" i="42"/>
  <c r="CV127" i="47"/>
  <c r="CV128" i="47"/>
  <c r="CW157" i="47"/>
  <c r="CV58" i="42"/>
  <c r="CU61" i="42"/>
  <c r="CU67" i="42" s="1"/>
  <c r="CV40" i="42"/>
  <c r="CU43" i="42"/>
  <c r="CW146" i="47"/>
  <c r="CV126" i="47"/>
  <c r="CW133" i="47"/>
  <c r="CW154" i="47" l="1"/>
  <c r="CW132" i="47"/>
  <c r="CW143" i="47"/>
  <c r="CU66" i="42"/>
  <c r="CV17" i="42"/>
  <c r="CV21" i="42" s="1"/>
  <c r="CU25" i="42"/>
  <c r="CU24" i="42" s="1"/>
  <c r="CU28" i="42" s="1"/>
  <c r="CU29" i="42" s="1"/>
  <c r="CU48" i="42"/>
  <c r="CU49" i="42"/>
  <c r="CW135" i="47"/>
  <c r="CW120" i="47"/>
  <c r="CW158" i="47"/>
  <c r="CW147" i="47"/>
  <c r="CU85" i="42"/>
  <c r="CU84" i="42"/>
  <c r="CW136" i="47" l="1"/>
  <c r="CW123" i="47" s="1"/>
  <c r="CW116" i="47" s="1"/>
  <c r="CW122" i="47"/>
  <c r="CW149" i="47" l="1"/>
  <c r="CW160" i="47"/>
  <c r="CW138" i="47"/>
  <c r="CW72" i="42" s="1"/>
  <c r="CW117" i="47"/>
  <c r="CV80" i="42" l="1"/>
  <c r="CW137" i="47"/>
  <c r="CW159" i="47"/>
  <c r="CW148" i="47"/>
  <c r="CW150" i="47" s="1"/>
  <c r="CX144" i="47" s="1"/>
  <c r="CW125" i="47"/>
  <c r="CW19" i="42" s="1"/>
  <c r="CW73" i="42"/>
  <c r="CW55" i="42"/>
  <c r="CW54" i="42"/>
  <c r="CW37" i="42"/>
  <c r="CW36" i="42"/>
  <c r="CV62" i="42" l="1"/>
  <c r="CV63" i="42"/>
  <c r="CW53" i="42"/>
  <c r="CW161" i="47"/>
  <c r="CX155" i="47" s="1"/>
  <c r="CW162" i="47"/>
  <c r="CV44" i="42"/>
  <c r="CV45" i="42"/>
  <c r="CV26" i="42"/>
  <c r="CX146" i="47"/>
  <c r="CV81" i="42"/>
  <c r="CW35" i="42"/>
  <c r="CW151" i="47"/>
  <c r="CW71" i="42"/>
  <c r="CW124" i="47"/>
  <c r="CW139" i="47"/>
  <c r="CW140" i="47"/>
  <c r="CW126" i="47" l="1"/>
  <c r="CX133" i="47"/>
  <c r="CW40" i="42"/>
  <c r="CV43" i="42"/>
  <c r="CW76" i="42"/>
  <c r="CV79" i="42"/>
  <c r="CX157" i="47"/>
  <c r="CW58" i="42"/>
  <c r="CV61" i="42"/>
  <c r="CV67" i="42" s="1"/>
  <c r="CX147" i="47"/>
  <c r="CW18" i="42"/>
  <c r="CW127" i="47"/>
  <c r="CW128" i="47"/>
  <c r="CV66" i="42" l="1"/>
  <c r="CX158" i="47"/>
  <c r="CW17" i="42"/>
  <c r="CW21" i="42" s="1"/>
  <c r="CV25" i="42"/>
  <c r="CV24" i="42" s="1"/>
  <c r="CV28" i="42" s="1"/>
  <c r="CV29" i="42" s="1"/>
  <c r="CV85" i="42"/>
  <c r="CV84" i="42"/>
  <c r="CV49" i="42"/>
  <c r="CV48" i="42"/>
  <c r="CX120" i="47"/>
  <c r="CX135" i="47"/>
  <c r="CX132" i="47"/>
  <c r="CX143" i="47"/>
  <c r="CX154" i="47"/>
  <c r="CX136" i="47" l="1"/>
  <c r="CX123" i="47" s="1"/>
  <c r="CX116" i="47" s="1"/>
  <c r="CX138" i="47" s="1"/>
  <c r="CX122" i="47"/>
  <c r="CX72" i="42" l="1"/>
  <c r="CX73" i="42"/>
  <c r="CX117" i="47"/>
  <c r="CX149" i="47"/>
  <c r="CX160" i="47"/>
  <c r="CX37" i="42" l="1"/>
  <c r="CX36" i="42"/>
  <c r="CX55" i="42"/>
  <c r="CX54" i="42"/>
  <c r="CX137" i="47"/>
  <c r="CX159" i="47"/>
  <c r="CX148" i="47"/>
  <c r="CW81" i="42"/>
  <c r="CW80" i="42"/>
  <c r="CX125" i="47"/>
  <c r="CX19" i="42" s="1"/>
  <c r="CX53" i="42" l="1"/>
  <c r="CX161" i="47"/>
  <c r="CY155" i="47" s="1"/>
  <c r="CX162" i="47"/>
  <c r="CX71" i="42"/>
  <c r="CX124" i="47"/>
  <c r="CX139" i="47"/>
  <c r="CX140" i="47"/>
  <c r="CW63" i="42"/>
  <c r="CW45" i="42"/>
  <c r="CX35" i="42"/>
  <c r="CX151" i="47"/>
  <c r="CW62" i="42"/>
  <c r="CW44" i="42"/>
  <c r="CW26" i="42"/>
  <c r="CX150" i="47"/>
  <c r="CY144" i="47" s="1"/>
  <c r="CX126" i="47" l="1"/>
  <c r="CY133" i="47"/>
  <c r="CX18" i="42"/>
  <c r="CX128" i="47"/>
  <c r="CX127" i="47"/>
  <c r="CY146" i="47"/>
  <c r="CX76" i="42"/>
  <c r="CW79" i="42"/>
  <c r="CX58" i="42"/>
  <c r="CW61" i="42"/>
  <c r="CW67" i="42" s="1"/>
  <c r="CY157" i="47"/>
  <c r="CX40" i="42"/>
  <c r="CW43" i="42"/>
  <c r="CW66" i="42" l="1"/>
  <c r="CW49" i="42"/>
  <c r="CW48" i="42"/>
  <c r="CY158" i="47"/>
  <c r="CY135" i="47"/>
  <c r="CY120" i="47"/>
  <c r="CY132" i="47"/>
  <c r="CY154" i="47"/>
  <c r="CY143" i="47"/>
  <c r="CW85" i="42"/>
  <c r="CW84" i="42"/>
  <c r="CY147" i="47"/>
  <c r="CX17" i="42"/>
  <c r="CX21" i="42" s="1"/>
  <c r="CW25" i="42"/>
  <c r="CW24" i="42" s="1"/>
  <c r="CW28" i="42" s="1"/>
  <c r="CW29" i="42" s="1"/>
  <c r="CY122" i="47" l="1"/>
  <c r="CY136" i="47"/>
  <c r="CY123" i="47" s="1"/>
  <c r="CY116" i="47" s="1"/>
  <c r="CY117" i="47" l="1"/>
  <c r="CY160" i="47"/>
  <c r="CY149" i="47"/>
  <c r="CY138" i="47"/>
  <c r="CY72" i="42" s="1"/>
  <c r="CX80" i="42" l="1"/>
  <c r="CY37" i="42"/>
  <c r="CY36" i="42"/>
  <c r="CY55" i="42"/>
  <c r="CY54" i="42"/>
  <c r="CY125" i="47"/>
  <c r="CY19" i="42" s="1"/>
  <c r="CY73" i="42"/>
  <c r="CY159" i="47"/>
  <c r="CY137" i="47"/>
  <c r="CY148" i="47"/>
  <c r="CX81" i="42" l="1"/>
  <c r="CX26" i="42"/>
  <c r="CX63" i="42"/>
  <c r="CX45" i="42"/>
  <c r="CY71" i="42"/>
  <c r="CY124" i="47"/>
  <c r="CY139" i="47"/>
  <c r="CY140" i="47"/>
  <c r="CY53" i="42"/>
  <c r="CY161" i="47"/>
  <c r="CZ155" i="47" s="1"/>
  <c r="CY162" i="47"/>
  <c r="CX44" i="42"/>
  <c r="CY35" i="42"/>
  <c r="CY151" i="47"/>
  <c r="CX62" i="42"/>
  <c r="CY150" i="47"/>
  <c r="CZ144" i="47" s="1"/>
  <c r="CZ146" i="47" l="1"/>
  <c r="CY126" i="47"/>
  <c r="CZ133" i="47"/>
  <c r="CY18" i="42"/>
  <c r="CY128" i="47"/>
  <c r="CY127" i="47"/>
  <c r="CZ157" i="47"/>
  <c r="CY76" i="42"/>
  <c r="CX79" i="42"/>
  <c r="CY40" i="42"/>
  <c r="CX43" i="42"/>
  <c r="CY58" i="42"/>
  <c r="CX61" i="42"/>
  <c r="CX67" i="42" s="1"/>
  <c r="CZ158" i="47" l="1"/>
  <c r="CX66" i="42"/>
  <c r="CZ143" i="47"/>
  <c r="CZ154" i="47"/>
  <c r="CZ132" i="47"/>
  <c r="CX48" i="42"/>
  <c r="CX49" i="42"/>
  <c r="CY17" i="42"/>
  <c r="CY21" i="42" s="1"/>
  <c r="CX25" i="42"/>
  <c r="CX24" i="42" s="1"/>
  <c r="CX28" i="42" s="1"/>
  <c r="CX29" i="42" s="1"/>
  <c r="CZ135" i="47"/>
  <c r="CZ120" i="47"/>
  <c r="CX85" i="42"/>
  <c r="CX84" i="42"/>
  <c r="CZ147" i="47"/>
  <c r="CZ136" i="47" l="1"/>
  <c r="CZ123" i="47" s="1"/>
  <c r="CZ116" i="47" s="1"/>
  <c r="CZ138" i="47" s="1"/>
  <c r="CZ122" i="47"/>
  <c r="CZ72" i="42" l="1"/>
  <c r="CZ73" i="42"/>
  <c r="CZ117" i="47"/>
  <c r="CZ160" i="47"/>
  <c r="CZ149" i="47"/>
  <c r="CZ36" i="42" l="1"/>
  <c r="CZ37" i="42"/>
  <c r="CZ137" i="47"/>
  <c r="CZ148" i="47"/>
  <c r="CZ159" i="47"/>
  <c r="CZ55" i="42"/>
  <c r="CZ54" i="42"/>
  <c r="CY81" i="42"/>
  <c r="CY80" i="42"/>
  <c r="CZ125" i="47"/>
  <c r="CZ19" i="42" s="1"/>
  <c r="CZ53" i="42" l="1"/>
  <c r="CZ161" i="47"/>
  <c r="DA155" i="47" s="1"/>
  <c r="CZ162" i="47"/>
  <c r="CY63" i="42"/>
  <c r="CY44" i="42"/>
  <c r="CY62" i="42"/>
  <c r="CZ35" i="42"/>
  <c r="CZ151" i="47"/>
  <c r="CZ71" i="42"/>
  <c r="CZ124" i="47"/>
  <c r="CZ139" i="47"/>
  <c r="CZ140" i="47"/>
  <c r="CY45" i="42"/>
  <c r="CY26" i="42"/>
  <c r="CZ150" i="47"/>
  <c r="DA144" i="47" s="1"/>
  <c r="DA146" i="47" l="1"/>
  <c r="DA157" i="47"/>
  <c r="CZ40" i="42"/>
  <c r="CY43" i="42"/>
  <c r="CZ126" i="47"/>
  <c r="DA133" i="47"/>
  <c r="CZ18" i="42"/>
  <c r="CZ128" i="47"/>
  <c r="CZ127" i="47"/>
  <c r="CZ76" i="42"/>
  <c r="CY79" i="42"/>
  <c r="CZ58" i="42"/>
  <c r="CY61" i="42"/>
  <c r="CY66" i="42" s="1"/>
  <c r="CY48" i="42" l="1"/>
  <c r="CY49" i="42"/>
  <c r="DA158" i="47"/>
  <c r="DA120" i="47"/>
  <c r="DA135" i="47"/>
  <c r="CY85" i="42"/>
  <c r="CY84" i="42"/>
  <c r="CY67" i="42"/>
  <c r="CZ17" i="42"/>
  <c r="CZ21" i="42" s="1"/>
  <c r="CY25" i="42"/>
  <c r="CY24" i="42" s="1"/>
  <c r="CY28" i="42" s="1"/>
  <c r="CY29" i="42" s="1"/>
  <c r="DA143" i="47"/>
  <c r="DA154" i="47"/>
  <c r="DA132" i="47"/>
  <c r="DA147" i="47"/>
  <c r="DA136" i="47" l="1"/>
  <c r="DA123" i="47" s="1"/>
  <c r="DA116" i="47" s="1"/>
  <c r="DA122" i="47"/>
  <c r="DA149" i="47" l="1"/>
  <c r="DA160" i="47"/>
  <c r="DA138" i="47"/>
  <c r="DA72" i="42" s="1"/>
  <c r="DA117" i="47"/>
  <c r="CZ80" i="42" l="1"/>
  <c r="DA148" i="47"/>
  <c r="DA150" i="47" s="1"/>
  <c r="DB144" i="47" s="1"/>
  <c r="DA159" i="47"/>
  <c r="DA137" i="47"/>
  <c r="DA125" i="47"/>
  <c r="DA19" i="42" s="1"/>
  <c r="DA73" i="42"/>
  <c r="DA55" i="42"/>
  <c r="DA54" i="42"/>
  <c r="DA37" i="42"/>
  <c r="DA36" i="42"/>
  <c r="CZ45" i="42" l="1"/>
  <c r="CZ81" i="42"/>
  <c r="DB146" i="47"/>
  <c r="CZ63" i="42"/>
  <c r="CZ44" i="42"/>
  <c r="CZ62" i="42"/>
  <c r="CZ26" i="42"/>
  <c r="DA124" i="47"/>
  <c r="DA71" i="42"/>
  <c r="DA139" i="47"/>
  <c r="DA140" i="47"/>
  <c r="DA53" i="42"/>
  <c r="DA161" i="47"/>
  <c r="DB155" i="47" s="1"/>
  <c r="DA162" i="47"/>
  <c r="DA35" i="42"/>
  <c r="DA151" i="47"/>
  <c r="DA40" i="42" l="1"/>
  <c r="CZ43" i="42"/>
  <c r="DA58" i="42"/>
  <c r="CZ61" i="42"/>
  <c r="CZ67" i="42" s="1"/>
  <c r="DA126" i="47"/>
  <c r="DB133" i="47"/>
  <c r="DB147" i="47"/>
  <c r="DA76" i="42"/>
  <c r="CZ79" i="42"/>
  <c r="DA18" i="42"/>
  <c r="DA127" i="47"/>
  <c r="DA128" i="47"/>
  <c r="DB157" i="47"/>
  <c r="CZ66" i="42" l="1"/>
  <c r="DA17" i="42"/>
  <c r="DA21" i="42" s="1"/>
  <c r="CZ25" i="42"/>
  <c r="CZ24" i="42" s="1"/>
  <c r="CZ28" i="42" s="1"/>
  <c r="CZ29" i="42" s="1"/>
  <c r="DB120" i="47"/>
  <c r="DB135" i="47"/>
  <c r="CZ49" i="42"/>
  <c r="CZ48" i="42"/>
  <c r="CZ85" i="42"/>
  <c r="CZ84" i="42"/>
  <c r="DB158" i="47"/>
  <c r="DB132" i="47"/>
  <c r="DB143" i="47"/>
  <c r="DB154" i="47"/>
  <c r="DB136" i="47" l="1"/>
  <c r="DB123" i="47" s="1"/>
  <c r="DB116" i="47" s="1"/>
  <c r="DB138" i="47" s="1"/>
  <c r="DB122" i="47"/>
  <c r="DB73" i="42" l="1"/>
  <c r="DB72" i="42"/>
  <c r="DB117" i="47"/>
  <c r="DB149" i="47"/>
  <c r="DB160" i="47"/>
  <c r="DB37" i="42" l="1"/>
  <c r="DB36" i="42"/>
  <c r="DB148" i="47"/>
  <c r="DB159" i="47"/>
  <c r="DB137" i="47"/>
  <c r="DB55" i="42"/>
  <c r="DB54" i="42"/>
  <c r="DA80" i="42"/>
  <c r="DA81" i="42"/>
  <c r="DB125" i="47"/>
  <c r="DB19" i="42" s="1"/>
  <c r="DB71" i="42" l="1"/>
  <c r="DB124" i="47"/>
  <c r="DB139" i="47"/>
  <c r="DB140" i="47"/>
  <c r="DA63" i="42"/>
  <c r="DB35" i="42"/>
  <c r="DB151" i="47"/>
  <c r="DA44" i="42"/>
  <c r="DA45" i="42"/>
  <c r="DA62" i="42"/>
  <c r="DB53" i="42"/>
  <c r="DB161" i="47"/>
  <c r="DC155" i="47" s="1"/>
  <c r="DB162" i="47"/>
  <c r="DA26" i="42"/>
  <c r="DB150" i="47"/>
  <c r="DC144" i="47" s="1"/>
  <c r="DC157" i="47" l="1"/>
  <c r="DB58" i="42"/>
  <c r="DA61" i="42"/>
  <c r="DA67" i="42" s="1"/>
  <c r="DB18" i="42"/>
  <c r="DB127" i="47"/>
  <c r="DB128" i="47"/>
  <c r="DC146" i="47"/>
  <c r="DB40" i="42"/>
  <c r="DA43" i="42"/>
  <c r="DB126" i="47"/>
  <c r="DC133" i="47"/>
  <c r="DB76" i="42"/>
  <c r="DA79" i="42"/>
  <c r="DA85" i="42" l="1"/>
  <c r="DA84" i="42"/>
  <c r="DC120" i="47"/>
  <c r="DC135" i="47"/>
  <c r="DC158" i="47"/>
  <c r="DA66" i="42"/>
  <c r="DC147" i="47"/>
  <c r="DB17" i="42"/>
  <c r="DB21" i="42" s="1"/>
  <c r="DA25" i="42"/>
  <c r="DA24" i="42" s="1"/>
  <c r="DA28" i="42" s="1"/>
  <c r="DA29" i="42" s="1"/>
  <c r="DC143" i="47"/>
  <c r="DC154" i="47"/>
  <c r="DC132" i="47"/>
  <c r="DA48" i="42"/>
  <c r="DA49" i="42"/>
  <c r="DC136" i="47" l="1"/>
  <c r="DC123" i="47" s="1"/>
  <c r="DC116" i="47" s="1"/>
  <c r="DC122" i="47"/>
  <c r="DC149" i="47" l="1"/>
  <c r="DC160" i="47"/>
  <c r="DC138" i="47"/>
  <c r="DC72" i="42" s="1"/>
  <c r="DC117" i="47"/>
  <c r="DB80" i="42" l="1"/>
  <c r="DC137" i="47"/>
  <c r="DC159" i="47"/>
  <c r="DC148" i="47"/>
  <c r="DC150" i="47" s="1"/>
  <c r="DD144" i="47" s="1"/>
  <c r="DC125" i="47"/>
  <c r="DC19" i="42" s="1"/>
  <c r="DC73" i="42"/>
  <c r="DC55" i="42"/>
  <c r="DC54" i="42"/>
  <c r="DC37" i="42"/>
  <c r="DC36" i="42"/>
  <c r="DB45" i="42" l="1"/>
  <c r="DB81" i="42"/>
  <c r="DB44" i="42"/>
  <c r="DB62" i="42"/>
  <c r="DB63" i="42"/>
  <c r="DD146" i="47"/>
  <c r="DB26" i="42"/>
  <c r="DC35" i="42"/>
  <c r="DC151" i="47"/>
  <c r="DC53" i="42"/>
  <c r="DC161" i="47"/>
  <c r="DD155" i="47" s="1"/>
  <c r="DC162" i="47"/>
  <c r="DC71" i="42"/>
  <c r="DC124" i="47"/>
  <c r="DC139" i="47"/>
  <c r="DC140" i="47"/>
  <c r="DC126" i="47" l="1"/>
  <c r="DD133" i="47"/>
  <c r="DC18" i="42"/>
  <c r="DC128" i="47"/>
  <c r="DC127" i="47"/>
  <c r="DC76" i="42"/>
  <c r="DB79" i="42"/>
  <c r="DC40" i="42"/>
  <c r="DB43" i="42"/>
  <c r="DD157" i="47"/>
  <c r="DC58" i="42"/>
  <c r="DB61" i="42"/>
  <c r="DB66" i="42" s="1"/>
  <c r="DD147" i="47"/>
  <c r="DB67" i="42" l="1"/>
  <c r="DD135" i="47"/>
  <c r="DD120" i="47"/>
  <c r="DB49" i="42"/>
  <c r="DB48" i="42"/>
  <c r="DB85" i="42"/>
  <c r="DB84" i="42"/>
  <c r="DC17" i="42"/>
  <c r="DC21" i="42" s="1"/>
  <c r="DB25" i="42"/>
  <c r="DB24" i="42" s="1"/>
  <c r="DB28" i="42" s="1"/>
  <c r="DB29" i="42" s="1"/>
  <c r="DD158" i="47"/>
  <c r="DD143" i="47"/>
  <c r="DD154" i="47"/>
  <c r="DD132" i="47"/>
  <c r="DD136" i="47" l="1"/>
  <c r="DD123" i="47" s="1"/>
  <c r="DD116" i="47" s="1"/>
  <c r="DD138" i="47" s="1"/>
  <c r="DD122" i="47"/>
  <c r="DD72" i="42" l="1"/>
  <c r="DD117" i="47"/>
  <c r="DD149" i="47"/>
  <c r="DD160" i="47"/>
  <c r="DD73" i="42"/>
  <c r="DD54" i="42" l="1"/>
  <c r="DD55" i="42"/>
  <c r="DD37" i="42"/>
  <c r="DD36" i="42"/>
  <c r="DC81" i="42"/>
  <c r="DD159" i="47"/>
  <c r="DD148" i="47"/>
  <c r="DD137" i="47"/>
  <c r="DC80" i="42"/>
  <c r="DD125" i="47"/>
  <c r="DD19" i="42" s="1"/>
  <c r="DD71" i="42" l="1"/>
  <c r="DD124" i="47"/>
  <c r="DD139" i="47"/>
  <c r="DD140" i="47"/>
  <c r="DD35" i="42"/>
  <c r="DD151" i="47"/>
  <c r="DD53" i="42"/>
  <c r="DD161" i="47"/>
  <c r="DE155" i="47" s="1"/>
  <c r="DD162" i="47"/>
  <c r="DC44" i="42"/>
  <c r="DC45" i="42"/>
  <c r="DC63" i="42"/>
  <c r="DD150" i="47"/>
  <c r="DE144" i="47" s="1"/>
  <c r="DC26" i="42"/>
  <c r="DC62" i="42"/>
  <c r="DE157" i="47" l="1"/>
  <c r="DD40" i="42"/>
  <c r="DC43" i="42"/>
  <c r="DD58" i="42"/>
  <c r="DC61" i="42"/>
  <c r="DC66" i="42" s="1"/>
  <c r="DD126" i="47"/>
  <c r="DE133" i="47"/>
  <c r="DD18" i="42"/>
  <c r="DD128" i="47"/>
  <c r="DD127" i="47"/>
  <c r="DE146" i="47"/>
  <c r="DD76" i="42"/>
  <c r="DC79" i="42"/>
  <c r="DE135" i="47" l="1"/>
  <c r="DE120" i="47"/>
  <c r="DC85" i="42"/>
  <c r="DC84" i="42"/>
  <c r="DC48" i="42"/>
  <c r="DC49" i="42"/>
  <c r="DE143" i="47"/>
  <c r="DE154" i="47"/>
  <c r="DE132" i="47"/>
  <c r="DC67" i="42"/>
  <c r="DE147" i="47"/>
  <c r="DD17" i="42"/>
  <c r="DD21" i="42" s="1"/>
  <c r="DC25" i="42"/>
  <c r="DC24" i="42" s="1"/>
  <c r="DC28" i="42" s="1"/>
  <c r="DC29" i="42" s="1"/>
  <c r="DE158" i="47"/>
  <c r="DE122" i="47" l="1"/>
  <c r="DE136" i="47"/>
  <c r="DE123" i="47" s="1"/>
  <c r="DE116" i="47" s="1"/>
  <c r="DE117" i="47" l="1"/>
  <c r="DE149" i="47"/>
  <c r="DE160" i="47"/>
  <c r="DE138" i="47"/>
  <c r="DE125" i="47" l="1"/>
  <c r="DE19" i="42" s="1"/>
  <c r="DE73" i="42"/>
  <c r="DE36" i="42"/>
  <c r="DE37" i="42"/>
  <c r="DE55" i="42"/>
  <c r="DE54" i="42"/>
  <c r="DE159" i="47"/>
  <c r="DE137" i="47"/>
  <c r="DE148" i="47"/>
  <c r="DE72" i="42"/>
  <c r="DD80" i="42" l="1"/>
  <c r="DD63" i="42"/>
  <c r="DE71" i="42"/>
  <c r="DE124" i="47"/>
  <c r="DE139" i="47"/>
  <c r="DE140" i="47"/>
  <c r="DD62" i="42"/>
  <c r="DD44" i="42"/>
  <c r="DD81" i="42"/>
  <c r="DE35" i="42"/>
  <c r="DE151" i="47"/>
  <c r="DE53" i="42"/>
  <c r="DE161" i="47"/>
  <c r="DF155" i="47" s="1"/>
  <c r="DE162" i="47"/>
  <c r="DD45" i="42"/>
  <c r="DE150" i="47"/>
  <c r="DF144" i="47" s="1"/>
  <c r="DD26" i="42"/>
  <c r="DF146" i="47" l="1"/>
  <c r="DE18" i="42"/>
  <c r="DE127" i="47"/>
  <c r="DE128" i="47"/>
  <c r="DE40" i="42"/>
  <c r="DD43" i="42"/>
  <c r="DF157" i="47"/>
  <c r="DE58" i="42"/>
  <c r="DD61" i="42"/>
  <c r="DD66" i="42" s="1"/>
  <c r="DE76" i="42"/>
  <c r="DD79" i="42"/>
  <c r="DD85" i="42" s="1"/>
  <c r="DE126" i="47"/>
  <c r="DF133" i="47"/>
  <c r="DD84" i="42" l="1"/>
  <c r="DD67" i="42"/>
  <c r="DF158" i="47"/>
  <c r="DF135" i="47"/>
  <c r="DF120" i="47"/>
  <c r="DF132" i="47"/>
  <c r="DF143" i="47"/>
  <c r="DF154" i="47"/>
  <c r="DE17" i="42"/>
  <c r="DE21" i="42" s="1"/>
  <c r="DD25" i="42"/>
  <c r="DD24" i="42" s="1"/>
  <c r="DD28" i="42" s="1"/>
  <c r="DD29" i="42" s="1"/>
  <c r="DD49" i="42"/>
  <c r="DD48" i="42"/>
  <c r="DF147" i="47"/>
  <c r="DF136" i="47" l="1"/>
  <c r="DF123" i="47" s="1"/>
  <c r="DF116" i="47" s="1"/>
  <c r="DF138" i="47" s="1"/>
  <c r="DF122" i="47"/>
  <c r="DF73" i="42" l="1"/>
  <c r="DF117" i="47"/>
  <c r="DF160" i="47"/>
  <c r="DF149" i="47"/>
  <c r="DF72" i="42"/>
  <c r="DF55" i="42" l="1"/>
  <c r="DF54" i="42"/>
  <c r="DE80" i="42"/>
  <c r="DF37" i="42"/>
  <c r="DF36" i="42"/>
  <c r="DF148" i="47"/>
  <c r="DF159" i="47"/>
  <c r="DF137" i="47"/>
  <c r="DE81" i="42"/>
  <c r="DF125" i="47"/>
  <c r="DF19" i="42" s="1"/>
  <c r="DF124" i="47" l="1"/>
  <c r="DF71" i="42"/>
  <c r="DF139" i="47"/>
  <c r="DF140" i="47"/>
  <c r="DF35" i="42"/>
  <c r="DF151" i="47"/>
  <c r="DF150" i="47"/>
  <c r="DG144" i="47" s="1"/>
  <c r="DE44" i="42"/>
  <c r="DE45" i="42"/>
  <c r="DE62" i="42"/>
  <c r="DF53" i="42"/>
  <c r="DF161" i="47"/>
  <c r="DG155" i="47" s="1"/>
  <c r="DF162" i="47"/>
  <c r="DE26" i="42"/>
  <c r="DE63" i="42"/>
  <c r="DG146" i="47" l="1"/>
  <c r="DF40" i="42"/>
  <c r="DE43" i="42"/>
  <c r="DG133" i="47"/>
  <c r="DF126" i="47"/>
  <c r="DF76" i="42"/>
  <c r="DE79" i="42"/>
  <c r="DG157" i="47"/>
  <c r="DF58" i="42"/>
  <c r="DE61" i="42"/>
  <c r="DE66" i="42" s="1"/>
  <c r="DF18" i="42"/>
  <c r="DF128" i="47"/>
  <c r="DF127" i="47"/>
  <c r="DE67" i="42" l="1"/>
  <c r="DG158" i="47"/>
  <c r="DE85" i="42"/>
  <c r="DE84" i="42"/>
  <c r="DG132" i="47"/>
  <c r="DG143" i="47"/>
  <c r="DG154" i="47"/>
  <c r="DE48" i="42"/>
  <c r="DE49" i="42"/>
  <c r="DF17" i="42"/>
  <c r="DF21" i="42" s="1"/>
  <c r="DE25" i="42"/>
  <c r="DE24" i="42" s="1"/>
  <c r="DE28" i="42" s="1"/>
  <c r="DE29" i="42" s="1"/>
  <c r="DG120" i="47"/>
  <c r="DG135" i="47"/>
  <c r="DG147" i="47"/>
  <c r="DG122" i="47" l="1"/>
  <c r="DG136" i="47"/>
  <c r="DG123" i="47" s="1"/>
  <c r="DG116" i="47" s="1"/>
  <c r="DG160" i="47" l="1"/>
  <c r="DG149" i="47"/>
  <c r="DG138" i="47"/>
  <c r="DG72" i="42" s="1"/>
  <c r="DG117" i="47"/>
  <c r="DG159" i="47" l="1"/>
  <c r="DG137" i="47"/>
  <c r="DG148" i="47"/>
  <c r="DG150" i="47" s="1"/>
  <c r="DH144" i="47" s="1"/>
  <c r="DF80" i="42"/>
  <c r="DG125" i="47"/>
  <c r="DG19" i="42" s="1"/>
  <c r="DG73" i="42"/>
  <c r="DG37" i="42"/>
  <c r="DG36" i="42"/>
  <c r="DG55" i="42"/>
  <c r="DG54" i="42"/>
  <c r="DF44" i="42" l="1"/>
  <c r="DH146" i="47"/>
  <c r="DF26" i="42"/>
  <c r="DF62" i="42"/>
  <c r="DF63" i="42"/>
  <c r="DF45" i="42"/>
  <c r="DF81" i="42"/>
  <c r="DG71" i="42"/>
  <c r="DG124" i="47"/>
  <c r="DG139" i="47"/>
  <c r="DG140" i="47"/>
  <c r="DG35" i="42"/>
  <c r="DG151" i="47"/>
  <c r="DG53" i="42"/>
  <c r="DG161" i="47"/>
  <c r="DH155" i="47" s="1"/>
  <c r="DG162" i="47"/>
  <c r="DH157" i="47" l="1"/>
  <c r="DH147" i="47"/>
  <c r="DG58" i="42"/>
  <c r="DF61" i="42"/>
  <c r="DF67" i="42" s="1"/>
  <c r="DG40" i="42"/>
  <c r="DF43" i="42"/>
  <c r="DG126" i="47"/>
  <c r="DH133" i="47"/>
  <c r="DG18" i="42"/>
  <c r="DG127" i="47"/>
  <c r="DG128" i="47"/>
  <c r="DG76" i="42"/>
  <c r="DF79" i="42"/>
  <c r="DF85" i="42" l="1"/>
  <c r="DF84" i="42"/>
  <c r="DH143" i="47"/>
  <c r="DH132" i="47"/>
  <c r="DH154" i="47"/>
  <c r="DH135" i="47"/>
  <c r="DH120" i="47"/>
  <c r="DF66" i="42"/>
  <c r="DG17" i="42"/>
  <c r="DG21" i="42" s="1"/>
  <c r="DF25" i="42"/>
  <c r="DF24" i="42" s="1"/>
  <c r="DF28" i="42" s="1"/>
  <c r="DF29" i="42" s="1"/>
  <c r="DF48" i="42"/>
  <c r="DF49" i="42"/>
  <c r="DH158" i="47"/>
  <c r="DH136" i="47" l="1"/>
  <c r="DH123" i="47" s="1"/>
  <c r="DH116" i="47" s="1"/>
  <c r="DH138" i="47" s="1"/>
  <c r="DH122" i="47"/>
  <c r="DH72" i="42" l="1"/>
  <c r="DH73" i="42"/>
  <c r="DH117" i="47"/>
  <c r="DH149" i="47"/>
  <c r="DH160" i="47"/>
  <c r="DH37" i="42" l="1"/>
  <c r="DH36" i="42"/>
  <c r="DH148" i="47"/>
  <c r="DH137" i="47"/>
  <c r="DH159" i="47"/>
  <c r="DG81" i="42"/>
  <c r="DH55" i="42"/>
  <c r="DH54" i="42"/>
  <c r="DG80" i="42"/>
  <c r="DH125" i="47"/>
  <c r="DH19" i="42" s="1"/>
  <c r="DG62" i="42" l="1"/>
  <c r="DH53" i="42"/>
  <c r="DH161" i="47"/>
  <c r="DI155" i="47" s="1"/>
  <c r="DH162" i="47"/>
  <c r="DH71" i="42"/>
  <c r="DH124" i="47"/>
  <c r="DH139" i="47"/>
  <c r="DH140" i="47"/>
  <c r="DG44" i="42"/>
  <c r="DG45" i="42"/>
  <c r="DG63" i="42"/>
  <c r="DH35" i="42"/>
  <c r="DH151" i="47"/>
  <c r="DG26" i="42"/>
  <c r="DH150" i="47"/>
  <c r="DI144" i="47" s="1"/>
  <c r="DI146" i="47" l="1"/>
  <c r="DH126" i="47"/>
  <c r="DI133" i="47"/>
  <c r="DH40" i="42"/>
  <c r="DG43" i="42"/>
  <c r="DH76" i="42"/>
  <c r="DG79" i="42"/>
  <c r="DH18" i="42"/>
  <c r="DH128" i="47"/>
  <c r="DH127" i="47"/>
  <c r="DI157" i="47"/>
  <c r="DH58" i="42"/>
  <c r="DG61" i="42"/>
  <c r="DG67" i="42" s="1"/>
  <c r="DG66" i="42" l="1"/>
  <c r="DG48" i="42"/>
  <c r="DG49" i="42"/>
  <c r="DG85" i="42"/>
  <c r="DG84" i="42"/>
  <c r="DI158" i="47"/>
  <c r="DI120" i="47"/>
  <c r="DI135" i="47"/>
  <c r="DI154" i="47"/>
  <c r="DI143" i="47"/>
  <c r="DI132" i="47"/>
  <c r="DH17" i="42"/>
  <c r="DH21" i="42" s="1"/>
  <c r="DG25" i="42"/>
  <c r="DG24" i="42" s="1"/>
  <c r="DG28" i="42" s="1"/>
  <c r="DG29" i="42" s="1"/>
  <c r="DI147" i="47"/>
  <c r="DI136" i="47" l="1"/>
  <c r="DI123" i="47" s="1"/>
  <c r="DI116" i="47" s="1"/>
  <c r="DI122" i="47"/>
  <c r="DI117" i="47" l="1"/>
  <c r="DI160" i="47"/>
  <c r="DI149" i="47"/>
  <c r="DI138" i="47"/>
  <c r="DI55" i="42" l="1"/>
  <c r="DI54" i="42"/>
  <c r="DI125" i="47"/>
  <c r="DI19" i="42" s="1"/>
  <c r="DI73" i="42"/>
  <c r="DI72" i="42"/>
  <c r="DI37" i="42"/>
  <c r="DI36" i="42"/>
  <c r="DI159" i="47"/>
  <c r="DI137" i="47"/>
  <c r="DI148" i="47"/>
  <c r="DI35" i="42" l="1"/>
  <c r="DI151" i="47"/>
  <c r="DH45" i="42"/>
  <c r="DI53" i="42"/>
  <c r="DI161" i="47"/>
  <c r="DJ155" i="47" s="1"/>
  <c r="DI162" i="47"/>
  <c r="DH44" i="42"/>
  <c r="DH26" i="42"/>
  <c r="DI124" i="47"/>
  <c r="DI71" i="42"/>
  <c r="DI139" i="47"/>
  <c r="DI140" i="47"/>
  <c r="DI150" i="47"/>
  <c r="DJ144" i="47" s="1"/>
  <c r="DH80" i="42"/>
  <c r="DH81" i="42"/>
  <c r="DH62" i="42"/>
  <c r="DH63" i="42"/>
  <c r="DI18" i="42" l="1"/>
  <c r="DI128" i="47"/>
  <c r="DI127" i="47"/>
  <c r="DI58" i="42"/>
  <c r="DH61" i="42"/>
  <c r="DH66" i="42" s="1"/>
  <c r="DJ146" i="47"/>
  <c r="DI126" i="47"/>
  <c r="DJ133" i="47"/>
  <c r="DJ157" i="47"/>
  <c r="DI76" i="42"/>
  <c r="DH79" i="42"/>
  <c r="DH85" i="42" s="1"/>
  <c r="DI40" i="42"/>
  <c r="DH43" i="42"/>
  <c r="DJ147" i="47" l="1"/>
  <c r="DJ132" i="47"/>
  <c r="DJ143" i="47"/>
  <c r="DJ154" i="47"/>
  <c r="DI17" i="42"/>
  <c r="DI21" i="42" s="1"/>
  <c r="DH25" i="42"/>
  <c r="DH24" i="42" s="1"/>
  <c r="DH28" i="42" s="1"/>
  <c r="DH29" i="42" s="1"/>
  <c r="DH48" i="42"/>
  <c r="DH49" i="42"/>
  <c r="DH84" i="42"/>
  <c r="DH67" i="42"/>
  <c r="DJ158" i="47"/>
  <c r="DJ135" i="47"/>
  <c r="DJ120" i="47"/>
  <c r="DJ136" i="47" l="1"/>
  <c r="DJ123" i="47" s="1"/>
  <c r="DJ116" i="47" s="1"/>
  <c r="DJ138" i="47" s="1"/>
  <c r="DJ122" i="47"/>
  <c r="DJ73" i="42" l="1"/>
  <c r="DI81" i="42" s="1"/>
  <c r="DJ72" i="42"/>
  <c r="DI80" i="42" s="1"/>
  <c r="DJ117" i="47"/>
  <c r="DJ160" i="47"/>
  <c r="DJ149" i="47"/>
  <c r="DJ125" i="47" l="1"/>
  <c r="DJ19" i="42" s="1"/>
  <c r="DI26" i="42" s="1"/>
  <c r="DJ148" i="47"/>
  <c r="DJ150" i="47" s="1"/>
  <c r="DK144" i="47" s="1"/>
  <c r="DJ159" i="47"/>
  <c r="DJ137" i="47"/>
  <c r="DJ36" i="42"/>
  <c r="DJ37" i="42"/>
  <c r="DJ55" i="42"/>
  <c r="DJ54" i="42"/>
  <c r="DI62" i="42" l="1"/>
  <c r="DK146" i="47"/>
  <c r="DI63" i="42"/>
  <c r="DI44" i="42"/>
  <c r="DJ124" i="47"/>
  <c r="DJ71" i="42"/>
  <c r="DJ139" i="47"/>
  <c r="DJ140" i="47"/>
  <c r="DJ53" i="42"/>
  <c r="DJ161" i="47"/>
  <c r="DK155" i="47" s="1"/>
  <c r="DJ162" i="47"/>
  <c r="DJ35" i="42"/>
  <c r="DJ151" i="47"/>
  <c r="DI45" i="42"/>
  <c r="DJ76" i="42" l="1"/>
  <c r="DI79" i="42"/>
  <c r="DJ126" i="47"/>
  <c r="DK133" i="47"/>
  <c r="DJ18" i="42"/>
  <c r="DJ128" i="47"/>
  <c r="DJ127" i="47"/>
  <c r="DJ40" i="42"/>
  <c r="DI43" i="42"/>
  <c r="DK147" i="47"/>
  <c r="DK157" i="47"/>
  <c r="DJ58" i="42"/>
  <c r="DI61" i="42"/>
  <c r="DI66" i="42" s="1"/>
  <c r="DI67" i="42" l="1"/>
  <c r="DI49" i="42"/>
  <c r="DI48" i="42"/>
  <c r="DJ17" i="42"/>
  <c r="DJ21" i="42" s="1"/>
  <c r="DI25" i="42"/>
  <c r="DI24" i="42" s="1"/>
  <c r="DI28" i="42" s="1"/>
  <c r="DI29" i="42" s="1"/>
  <c r="DK158" i="47"/>
  <c r="DK120" i="47"/>
  <c r="DK135" i="47"/>
  <c r="DK143" i="47"/>
  <c r="DK132" i="47"/>
  <c r="DK154" i="47"/>
  <c r="DI85" i="42"/>
  <c r="DI84" i="42"/>
  <c r="DK136" i="47" l="1"/>
  <c r="DK123" i="47" s="1"/>
  <c r="DK116" i="47" s="1"/>
  <c r="DK138" i="47" s="1"/>
  <c r="DK122" i="47"/>
  <c r="DK73" i="42" l="1"/>
  <c r="DK72" i="42"/>
  <c r="DK117" i="47"/>
  <c r="DK149" i="47"/>
  <c r="DK160" i="47"/>
  <c r="DK55" i="42" l="1"/>
  <c r="DK54" i="42"/>
  <c r="DK37" i="42"/>
  <c r="DK36" i="42"/>
  <c r="DK159" i="47"/>
  <c r="DK148" i="47"/>
  <c r="DK137" i="47"/>
  <c r="DJ80" i="42"/>
  <c r="DJ81" i="42"/>
  <c r="DK125" i="47"/>
  <c r="DK19" i="42" s="1"/>
  <c r="DK53" i="42" l="1"/>
  <c r="DK161" i="47"/>
  <c r="DL155" i="47" s="1"/>
  <c r="DK162" i="47"/>
  <c r="DK35" i="42"/>
  <c r="DK151" i="47"/>
  <c r="DJ44" i="42"/>
  <c r="DJ45" i="42"/>
  <c r="DJ62" i="42"/>
  <c r="DK71" i="42"/>
  <c r="DK124" i="47"/>
  <c r="DK139" i="47"/>
  <c r="DK140" i="47"/>
  <c r="DK150" i="47"/>
  <c r="DL144" i="47" s="1"/>
  <c r="DJ26" i="42"/>
  <c r="DJ63" i="42"/>
  <c r="DL146" i="47" l="1"/>
  <c r="DL157" i="47"/>
  <c r="DK40" i="42"/>
  <c r="DJ43" i="42"/>
  <c r="DK126" i="47"/>
  <c r="DL133" i="47"/>
  <c r="DK18" i="42"/>
  <c r="DK128" i="47"/>
  <c r="DK127" i="47"/>
  <c r="DK76" i="42"/>
  <c r="DJ79" i="42"/>
  <c r="DK58" i="42"/>
  <c r="DJ61" i="42"/>
  <c r="DJ67" i="42" s="1"/>
  <c r="DJ85" i="42" l="1"/>
  <c r="DJ84" i="42"/>
  <c r="DK17" i="42"/>
  <c r="DK21" i="42" s="1"/>
  <c r="DJ25" i="42"/>
  <c r="DJ24" i="42" s="1"/>
  <c r="DJ28" i="42" s="1"/>
  <c r="DJ29" i="42" s="1"/>
  <c r="DL120" i="47"/>
  <c r="DL135" i="47"/>
  <c r="DL143" i="47"/>
  <c r="DL154" i="47"/>
  <c r="DL132" i="47"/>
  <c r="DJ66" i="42"/>
  <c r="DL158" i="47"/>
  <c r="DL147" i="47"/>
  <c r="DJ49" i="42"/>
  <c r="DJ48" i="42"/>
  <c r="DL136" i="47" l="1"/>
  <c r="DL123" i="47" s="1"/>
  <c r="DL116" i="47" s="1"/>
  <c r="DL138" i="47" s="1"/>
  <c r="DL73" i="42" s="1"/>
  <c r="DL122" i="47"/>
  <c r="DK81" i="42" l="1"/>
  <c r="DL117" i="47"/>
  <c r="DL72" i="42"/>
  <c r="DL160" i="47"/>
  <c r="DL149" i="47"/>
  <c r="DK80" i="42" l="1"/>
  <c r="DL36" i="42"/>
  <c r="DL37" i="42"/>
  <c r="DL55" i="42"/>
  <c r="DL54" i="42"/>
  <c r="DL148" i="47"/>
  <c r="DL137" i="47"/>
  <c r="DL159" i="47"/>
  <c r="DL125" i="47"/>
  <c r="DL19" i="42" s="1"/>
  <c r="DK26" i="42" l="1"/>
  <c r="DL53" i="42"/>
  <c r="DL161" i="47"/>
  <c r="DM155" i="47" s="1"/>
  <c r="DL162" i="47"/>
  <c r="DK62" i="42"/>
  <c r="DK45" i="42"/>
  <c r="DL71" i="42"/>
  <c r="DL124" i="47"/>
  <c r="DL139" i="47"/>
  <c r="DL140" i="47"/>
  <c r="DK63" i="42"/>
  <c r="DL35" i="42"/>
  <c r="DL151" i="47"/>
  <c r="DK44" i="42"/>
  <c r="DL150" i="47"/>
  <c r="DM144" i="47" s="1"/>
  <c r="DL126" i="47" l="1"/>
  <c r="DM133" i="47"/>
  <c r="DM157" i="47"/>
  <c r="DL18" i="42"/>
  <c r="DL127" i="47"/>
  <c r="DL128" i="47"/>
  <c r="DL76" i="42"/>
  <c r="DK79" i="42"/>
  <c r="DL58" i="42"/>
  <c r="DK61" i="42"/>
  <c r="DK67" i="42" s="1"/>
  <c r="DM146" i="47"/>
  <c r="DL40" i="42"/>
  <c r="DK43" i="42"/>
  <c r="DK66" i="42" l="1"/>
  <c r="DK85" i="42"/>
  <c r="DK84" i="42"/>
  <c r="DM120" i="47"/>
  <c r="DM135" i="47"/>
  <c r="DK49" i="42"/>
  <c r="DK48" i="42"/>
  <c r="DL17" i="42"/>
  <c r="DL21" i="42" s="1"/>
  <c r="DK25" i="42"/>
  <c r="DK24" i="42" s="1"/>
  <c r="DK28" i="42" s="1"/>
  <c r="DK29" i="42" s="1"/>
  <c r="DM158" i="47"/>
  <c r="DM147" i="47"/>
  <c r="DM154" i="47"/>
  <c r="DM143" i="47"/>
  <c r="DM132" i="47"/>
  <c r="DM122" i="47" l="1"/>
  <c r="DM136" i="47"/>
  <c r="DM123" i="47" s="1"/>
  <c r="DM116" i="47" s="1"/>
  <c r="DM160" i="47" l="1"/>
  <c r="DM149" i="47"/>
  <c r="DM138" i="47"/>
  <c r="DM117" i="47"/>
  <c r="DM137" i="47" l="1"/>
  <c r="DM159" i="47"/>
  <c r="DM148" i="47"/>
  <c r="DM150" i="47" s="1"/>
  <c r="DN144" i="47" s="1"/>
  <c r="DM37" i="42"/>
  <c r="DM36" i="42"/>
  <c r="DM125" i="47"/>
  <c r="DM19" i="42" s="1"/>
  <c r="DM73" i="42"/>
  <c r="DM55" i="42"/>
  <c r="DM54" i="42"/>
  <c r="DM72" i="42"/>
  <c r="DL26" i="42" l="1"/>
  <c r="DL62" i="42"/>
  <c r="DL81" i="42"/>
  <c r="DL45" i="42"/>
  <c r="DM53" i="42"/>
  <c r="DM161" i="47"/>
  <c r="DN155" i="47" s="1"/>
  <c r="DM162" i="47"/>
  <c r="DL80" i="42"/>
  <c r="DL63" i="42"/>
  <c r="DL44" i="42"/>
  <c r="DN146" i="47"/>
  <c r="DM35" i="42"/>
  <c r="DM151" i="47"/>
  <c r="DM71" i="42"/>
  <c r="DM124" i="47"/>
  <c r="DM139" i="47"/>
  <c r="DM140" i="47"/>
  <c r="DM126" i="47" l="1"/>
  <c r="DN133" i="47"/>
  <c r="DN157" i="47"/>
  <c r="DM58" i="42"/>
  <c r="DL61" i="42"/>
  <c r="DL66" i="42" s="1"/>
  <c r="DM18" i="42"/>
  <c r="DM128" i="47"/>
  <c r="DM127" i="47"/>
  <c r="DM40" i="42"/>
  <c r="DL43" i="42"/>
  <c r="DN147" i="47"/>
  <c r="DM76" i="42"/>
  <c r="DL79" i="42"/>
  <c r="DL85" i="42" s="1"/>
  <c r="DM17" i="42" l="1"/>
  <c r="DM21" i="42" s="1"/>
  <c r="DL25" i="42"/>
  <c r="DL24" i="42" s="1"/>
  <c r="DL28" i="42" s="1"/>
  <c r="DL29" i="42" s="1"/>
  <c r="DL67" i="42"/>
  <c r="DL48" i="42"/>
  <c r="DL49" i="42"/>
  <c r="DN135" i="47"/>
  <c r="DN120" i="47"/>
  <c r="DL84" i="42"/>
  <c r="DN158" i="47"/>
  <c r="DN154" i="47"/>
  <c r="DN143" i="47"/>
  <c r="DN132" i="47"/>
  <c r="DN136" i="47" l="1"/>
  <c r="DN123" i="47" s="1"/>
  <c r="DN116" i="47" s="1"/>
  <c r="DN122" i="47"/>
  <c r="DN117" i="47" l="1"/>
  <c r="DN149" i="47"/>
  <c r="DN160" i="47"/>
  <c r="DN138" i="47"/>
  <c r="DN125" i="47" l="1"/>
  <c r="DN19" i="42" s="1"/>
  <c r="DN73" i="42"/>
  <c r="DN72" i="42"/>
  <c r="DN55" i="42"/>
  <c r="DN54" i="42"/>
  <c r="DN37" i="42"/>
  <c r="DN36" i="42"/>
  <c r="DN148" i="47"/>
  <c r="DN150" i="47" s="1"/>
  <c r="DO144" i="47" s="1"/>
  <c r="DN137" i="47"/>
  <c r="DN159" i="47"/>
  <c r="DO146" i="47" l="1"/>
  <c r="DM44" i="42"/>
  <c r="DN71" i="42"/>
  <c r="DN124" i="47"/>
  <c r="DN139" i="47"/>
  <c r="DN140" i="47"/>
  <c r="DM81" i="42"/>
  <c r="DN53" i="42"/>
  <c r="DN161" i="47"/>
  <c r="DO155" i="47" s="1"/>
  <c r="DN162" i="47"/>
  <c r="DN35" i="42"/>
  <c r="DN151" i="47"/>
  <c r="DM45" i="42"/>
  <c r="DM62" i="42"/>
  <c r="DM63" i="42"/>
  <c r="DM80" i="42"/>
  <c r="DM26" i="42"/>
  <c r="DN58" i="42" l="1"/>
  <c r="DM61" i="42"/>
  <c r="DM66" i="42" s="1"/>
  <c r="DO157" i="47"/>
  <c r="DN126" i="47"/>
  <c r="DO133" i="47"/>
  <c r="DN18" i="42"/>
  <c r="DN128" i="47"/>
  <c r="DN127" i="47"/>
  <c r="DN40" i="42"/>
  <c r="DM43" i="42"/>
  <c r="DO147" i="47"/>
  <c r="DN76" i="42"/>
  <c r="DM79" i="42"/>
  <c r="DM85" i="42" s="1"/>
  <c r="DM67" i="42" l="1"/>
  <c r="DN17" i="42"/>
  <c r="DN21" i="42" s="1"/>
  <c r="DM25" i="42"/>
  <c r="DM24" i="42" s="1"/>
  <c r="DM28" i="42" s="1"/>
  <c r="DM29" i="42" s="1"/>
  <c r="DO158" i="47"/>
  <c r="DO135" i="47"/>
  <c r="DO120" i="47"/>
  <c r="DO132" i="47"/>
  <c r="DO143" i="47"/>
  <c r="DO154" i="47"/>
  <c r="DM84" i="42"/>
  <c r="DM48" i="42"/>
  <c r="DM49" i="42"/>
  <c r="DO136" i="47" l="1"/>
  <c r="DO123" i="47" s="1"/>
  <c r="DO116" i="47" s="1"/>
  <c r="DO138" i="47" s="1"/>
  <c r="DO122" i="47"/>
  <c r="DO73" i="42" l="1"/>
  <c r="DO149" i="47"/>
  <c r="DO160" i="47"/>
  <c r="DO117" i="47"/>
  <c r="DO72" i="42"/>
  <c r="DO36" i="42" l="1"/>
  <c r="DO37" i="42"/>
  <c r="DN80" i="42"/>
  <c r="DO137" i="47"/>
  <c r="DO159" i="47"/>
  <c r="DO148" i="47"/>
  <c r="DO55" i="42"/>
  <c r="DO54" i="42"/>
  <c r="DN81" i="42"/>
  <c r="DO125" i="47"/>
  <c r="DO19" i="42" s="1"/>
  <c r="DO35" i="42" l="1"/>
  <c r="DO151" i="47"/>
  <c r="DO71" i="42"/>
  <c r="DO124" i="47"/>
  <c r="DO139" i="47"/>
  <c r="DO140" i="47"/>
  <c r="DN63" i="42"/>
  <c r="DN45" i="42"/>
  <c r="DN44" i="42"/>
  <c r="DN62" i="42"/>
  <c r="DO53" i="42"/>
  <c r="DO161" i="47"/>
  <c r="DP155" i="47" s="1"/>
  <c r="DO162" i="47"/>
  <c r="DN26" i="42"/>
  <c r="DO150" i="47"/>
  <c r="DP144" i="47" s="1"/>
  <c r="DP146" i="47" l="1"/>
  <c r="DO18" i="42"/>
  <c r="DO128" i="47"/>
  <c r="DO127" i="47"/>
  <c r="DP157" i="47"/>
  <c r="DO58" i="42"/>
  <c r="DN61" i="42"/>
  <c r="DN66" i="42" s="1"/>
  <c r="DO126" i="47"/>
  <c r="DP133" i="47"/>
  <c r="DO76" i="42"/>
  <c r="DN79" i="42"/>
  <c r="DO40" i="42"/>
  <c r="DN43" i="42"/>
  <c r="DN67" i="42" l="1"/>
  <c r="DP154" i="47"/>
  <c r="DP143" i="47"/>
  <c r="DP132" i="47"/>
  <c r="DN85" i="42"/>
  <c r="DN84" i="42"/>
  <c r="DN49" i="42"/>
  <c r="DN48" i="42"/>
  <c r="DP158" i="47"/>
  <c r="DO17" i="42"/>
  <c r="DO21" i="42" s="1"/>
  <c r="DN25" i="42"/>
  <c r="DN24" i="42" s="1"/>
  <c r="DN28" i="42" s="1"/>
  <c r="DN29" i="42" s="1"/>
  <c r="DP120" i="47"/>
  <c r="DP135" i="47"/>
  <c r="DP147" i="47"/>
  <c r="DP136" i="47" l="1"/>
  <c r="DP123" i="47" s="1"/>
  <c r="DP116" i="47" s="1"/>
  <c r="DP122" i="47"/>
  <c r="DP117" i="47" l="1"/>
  <c r="DP160" i="47"/>
  <c r="DP149" i="47"/>
  <c r="DP138" i="47"/>
  <c r="DP72" i="42" s="1"/>
  <c r="DO80" i="42" l="1"/>
  <c r="DP37" i="42"/>
  <c r="DP36" i="42"/>
  <c r="DP125" i="47"/>
  <c r="DP19" i="42" s="1"/>
  <c r="DP73" i="42"/>
  <c r="DP55" i="42"/>
  <c r="DP54" i="42"/>
  <c r="DP148" i="47"/>
  <c r="DP159" i="47"/>
  <c r="DP137" i="47"/>
  <c r="DP124" i="47" l="1"/>
  <c r="DP71" i="42"/>
  <c r="DP139" i="47"/>
  <c r="DP140" i="47"/>
  <c r="DO26" i="42"/>
  <c r="DP53" i="42"/>
  <c r="DP161" i="47"/>
  <c r="DQ155" i="47" s="1"/>
  <c r="DP162" i="47"/>
  <c r="DO63" i="42"/>
  <c r="DP35" i="42"/>
  <c r="DP151" i="47"/>
  <c r="DO62" i="42"/>
  <c r="DO81" i="42"/>
  <c r="DO44" i="42"/>
  <c r="DO45" i="42"/>
  <c r="DP150" i="47"/>
  <c r="DQ144" i="47" s="1"/>
  <c r="DQ146" i="47" l="1"/>
  <c r="DP76" i="42"/>
  <c r="DO79" i="42"/>
  <c r="DQ157" i="47"/>
  <c r="DP58" i="42"/>
  <c r="DO61" i="42"/>
  <c r="DO67" i="42" s="1"/>
  <c r="DP126" i="47"/>
  <c r="DQ133" i="47"/>
  <c r="DP40" i="42"/>
  <c r="DO43" i="42"/>
  <c r="DP18" i="42"/>
  <c r="DP127" i="47"/>
  <c r="DP128" i="47"/>
  <c r="DO85" i="42" l="1"/>
  <c r="DO84" i="42"/>
  <c r="DP17" i="42"/>
  <c r="DP21" i="42" s="1"/>
  <c r="DO25" i="42"/>
  <c r="DO24" i="42" s="1"/>
  <c r="DO28" i="42" s="1"/>
  <c r="DO29" i="42" s="1"/>
  <c r="DQ147" i="47"/>
  <c r="DO66" i="42"/>
  <c r="DQ158" i="47"/>
  <c r="DO49" i="42"/>
  <c r="DO48" i="42"/>
  <c r="DQ135" i="47"/>
  <c r="DQ120" i="47"/>
  <c r="DQ143" i="47"/>
  <c r="DQ154" i="47"/>
  <c r="DQ132" i="47"/>
  <c r="DQ122" i="47" l="1"/>
  <c r="DQ136" i="47"/>
  <c r="DQ123" i="47" s="1"/>
  <c r="DQ116" i="47" s="1"/>
  <c r="DQ160" i="47" l="1"/>
  <c r="DQ149" i="47"/>
  <c r="DQ138" i="47"/>
  <c r="DQ72" i="42" s="1"/>
  <c r="DQ117" i="47"/>
  <c r="DQ137" i="47" l="1"/>
  <c r="DQ148" i="47"/>
  <c r="DQ150" i="47" s="1"/>
  <c r="DR144" i="47" s="1"/>
  <c r="DQ159" i="47"/>
  <c r="DP80" i="42"/>
  <c r="DQ125" i="47"/>
  <c r="DQ19" i="42" s="1"/>
  <c r="DQ73" i="42"/>
  <c r="DQ37" i="42"/>
  <c r="DQ36" i="42"/>
  <c r="DQ55" i="42"/>
  <c r="DQ54" i="42"/>
  <c r="DP45" i="42" l="1"/>
  <c r="DP62" i="42"/>
  <c r="DR146" i="47"/>
  <c r="DP26" i="42"/>
  <c r="DP63" i="42"/>
  <c r="DP44" i="42"/>
  <c r="DP81" i="42"/>
  <c r="DQ35" i="42"/>
  <c r="DQ151" i="47"/>
  <c r="DQ53" i="42"/>
  <c r="DQ161" i="47"/>
  <c r="DR155" i="47" s="1"/>
  <c r="DQ162" i="47"/>
  <c r="DQ71" i="42"/>
  <c r="DQ124" i="47"/>
  <c r="DQ139" i="47"/>
  <c r="DQ140" i="47"/>
  <c r="DQ76" i="42" l="1"/>
  <c r="DP79" i="42"/>
  <c r="DR157" i="47"/>
  <c r="DQ58" i="42"/>
  <c r="DP61" i="42"/>
  <c r="DP67" i="42" s="1"/>
  <c r="DQ40" i="42"/>
  <c r="DP43" i="42"/>
  <c r="DQ126" i="47"/>
  <c r="DR133" i="47"/>
  <c r="DQ18" i="42"/>
  <c r="DQ128" i="47"/>
  <c r="DQ127" i="47"/>
  <c r="DR147" i="47"/>
  <c r="DP85" i="42" l="1"/>
  <c r="DP84" i="42"/>
  <c r="DR154" i="47"/>
  <c r="DR143" i="47"/>
  <c r="DR132" i="47"/>
  <c r="DP66" i="42"/>
  <c r="DQ17" i="42"/>
  <c r="DQ21" i="42" s="1"/>
  <c r="DP25" i="42"/>
  <c r="DP24" i="42" s="1"/>
  <c r="DP28" i="42" s="1"/>
  <c r="DP29" i="42" s="1"/>
  <c r="DR158" i="47"/>
  <c r="DR120" i="47"/>
  <c r="DR135" i="47"/>
  <c r="DP48" i="42"/>
  <c r="DP49" i="42"/>
  <c r="DR136" i="47" l="1"/>
  <c r="DR123" i="47" s="1"/>
  <c r="DR116" i="47" s="1"/>
  <c r="DR138" i="47" s="1"/>
  <c r="DR122" i="47"/>
  <c r="DR73" i="42" l="1"/>
  <c r="DR117" i="47"/>
  <c r="DR72" i="42"/>
  <c r="DR149" i="47"/>
  <c r="DR160" i="47"/>
  <c r="DR37" i="42" l="1"/>
  <c r="DR36" i="42"/>
  <c r="DR137" i="47"/>
  <c r="DR148" i="47"/>
  <c r="DR159" i="47"/>
  <c r="DR55" i="42"/>
  <c r="DR54" i="42"/>
  <c r="DQ80" i="42"/>
  <c r="DQ81" i="42"/>
  <c r="DR125" i="47"/>
  <c r="DR19" i="42" s="1"/>
  <c r="DR53" i="42" l="1"/>
  <c r="DR161" i="47"/>
  <c r="DS155" i="47" s="1"/>
  <c r="DR162" i="47"/>
  <c r="DR71" i="42"/>
  <c r="DR124" i="47"/>
  <c r="DR139" i="47"/>
  <c r="DR140" i="47"/>
  <c r="DQ45" i="42"/>
  <c r="DQ62" i="42"/>
  <c r="DQ63" i="42"/>
  <c r="DR35" i="42"/>
  <c r="DR151" i="47"/>
  <c r="DQ44" i="42"/>
  <c r="DQ26" i="42"/>
  <c r="DR150" i="47"/>
  <c r="DS144" i="47" s="1"/>
  <c r="DS146" i="47" l="1"/>
  <c r="DS133" i="47"/>
  <c r="DR126" i="47"/>
  <c r="DR18" i="42"/>
  <c r="DR128" i="47"/>
  <c r="DR127" i="47"/>
  <c r="DR76" i="42"/>
  <c r="DQ79" i="42"/>
  <c r="DS157" i="47"/>
  <c r="DR40" i="42"/>
  <c r="DQ43" i="42"/>
  <c r="DR58" i="42"/>
  <c r="DQ61" i="42"/>
  <c r="DQ66" i="42" s="1"/>
  <c r="DQ85" i="42" l="1"/>
  <c r="DQ84" i="42"/>
  <c r="DS143" i="47"/>
  <c r="DS132" i="47"/>
  <c r="DS154" i="47"/>
  <c r="DQ67" i="42"/>
  <c r="DS120" i="47"/>
  <c r="DS135" i="47"/>
  <c r="DR17" i="42"/>
  <c r="DR21" i="42" s="1"/>
  <c r="DQ25" i="42"/>
  <c r="DQ24" i="42" s="1"/>
  <c r="DQ28" i="42" s="1"/>
  <c r="DQ29" i="42" s="1"/>
  <c r="DQ49" i="42"/>
  <c r="DQ48" i="42"/>
  <c r="DS158" i="47"/>
  <c r="DS147" i="47"/>
  <c r="DS136" i="47" l="1"/>
  <c r="DS123" i="47" s="1"/>
  <c r="DS116" i="47" s="1"/>
  <c r="DS138" i="47" s="1"/>
  <c r="DS122" i="47"/>
  <c r="DS73" i="42" l="1"/>
  <c r="DS72" i="42"/>
  <c r="DS117" i="47"/>
  <c r="DS160" i="47"/>
  <c r="DS149" i="47"/>
  <c r="DS37" i="42" l="1"/>
  <c r="DS36" i="42"/>
  <c r="DS55" i="42"/>
  <c r="DS54" i="42"/>
  <c r="DR80" i="42"/>
  <c r="DS148" i="47"/>
  <c r="DS137" i="47"/>
  <c r="DS159" i="47"/>
  <c r="DR81" i="42"/>
  <c r="DS125" i="47"/>
  <c r="DS19" i="42" s="1"/>
  <c r="DS53" i="42" l="1"/>
  <c r="DS161" i="47"/>
  <c r="DT155" i="47" s="1"/>
  <c r="DS162" i="47"/>
  <c r="DS35" i="42"/>
  <c r="DS151" i="47"/>
  <c r="DS124" i="47"/>
  <c r="DS71" i="42"/>
  <c r="DS139" i="47"/>
  <c r="DS140" i="47"/>
  <c r="DR63" i="42"/>
  <c r="DR45" i="42"/>
  <c r="DR62" i="42"/>
  <c r="DR44" i="42"/>
  <c r="DR26" i="42"/>
  <c r="DS150" i="47"/>
  <c r="DT144" i="47" s="1"/>
  <c r="DT146" i="47" l="1"/>
  <c r="DS126" i="47"/>
  <c r="DT133" i="47"/>
  <c r="DS18" i="42"/>
  <c r="DS128" i="47"/>
  <c r="DS127" i="47"/>
  <c r="DS76" i="42"/>
  <c r="DR79" i="42"/>
  <c r="DS40" i="42"/>
  <c r="DR43" i="42"/>
  <c r="DT157" i="47"/>
  <c r="DS58" i="42"/>
  <c r="DR61" i="42"/>
  <c r="DR67" i="42" s="1"/>
  <c r="DR66" i="42" l="1"/>
  <c r="DT154" i="47"/>
  <c r="DT132" i="47"/>
  <c r="DT143" i="47"/>
  <c r="DS17" i="42"/>
  <c r="DS21" i="42" s="1"/>
  <c r="DR25" i="42"/>
  <c r="DR24" i="42" s="1"/>
  <c r="DR28" i="42" s="1"/>
  <c r="DR29" i="42" s="1"/>
  <c r="DT158" i="47"/>
  <c r="DT120" i="47"/>
  <c r="DT135" i="47"/>
  <c r="DR85" i="42"/>
  <c r="DR84" i="42"/>
  <c r="DR49" i="42"/>
  <c r="DR48" i="42"/>
  <c r="DT147" i="47"/>
  <c r="DT136" i="47" l="1"/>
  <c r="DT123" i="47" s="1"/>
  <c r="DT116" i="47" s="1"/>
  <c r="DT138" i="47" s="1"/>
  <c r="DT122" i="47"/>
  <c r="DT73" i="42" l="1"/>
  <c r="DT72" i="42"/>
  <c r="DT117" i="47"/>
  <c r="DT149" i="47"/>
  <c r="DT160" i="47"/>
  <c r="DT37" i="42" l="1"/>
  <c r="DT36" i="42"/>
  <c r="DT55" i="42"/>
  <c r="DT54" i="42"/>
  <c r="DT137" i="47"/>
  <c r="DT148" i="47"/>
  <c r="DT159" i="47"/>
  <c r="DS80" i="42"/>
  <c r="DS81" i="42"/>
  <c r="DT125" i="47"/>
  <c r="DT19" i="42" s="1"/>
  <c r="DT53" i="42" l="1"/>
  <c r="DT161" i="47"/>
  <c r="DU155" i="47" s="1"/>
  <c r="DT162" i="47"/>
  <c r="DT124" i="47"/>
  <c r="DT71" i="42"/>
  <c r="DT139" i="47"/>
  <c r="DT140" i="47"/>
  <c r="DS45" i="42"/>
  <c r="DT35" i="42"/>
  <c r="DT151" i="47"/>
  <c r="DS62" i="42"/>
  <c r="DS63" i="42"/>
  <c r="DS44" i="42"/>
  <c r="DS26" i="42"/>
  <c r="DT150" i="47"/>
  <c r="DU144" i="47" s="1"/>
  <c r="DT126" i="47" l="1"/>
  <c r="DU133" i="47"/>
  <c r="DT40" i="42"/>
  <c r="DS43" i="42"/>
  <c r="DT76" i="42"/>
  <c r="DS79" i="42"/>
  <c r="DU146" i="47"/>
  <c r="DU157" i="47"/>
  <c r="DT18" i="42"/>
  <c r="DT128" i="47"/>
  <c r="DT127" i="47"/>
  <c r="DT58" i="42"/>
  <c r="DS61" i="42"/>
  <c r="DS67" i="42" s="1"/>
  <c r="DS85" i="42" l="1"/>
  <c r="DS84" i="42"/>
  <c r="DS48" i="42"/>
  <c r="DS49" i="42"/>
  <c r="DU147" i="47"/>
  <c r="DU120" i="47"/>
  <c r="DU135" i="47"/>
  <c r="DU158" i="47"/>
  <c r="DS66" i="42"/>
  <c r="DT17" i="42"/>
  <c r="DT21" i="42" s="1"/>
  <c r="DS25" i="42"/>
  <c r="DS24" i="42" s="1"/>
  <c r="DS28" i="42" s="1"/>
  <c r="DS29" i="42" s="1"/>
  <c r="DU143" i="47"/>
  <c r="DU154" i="47"/>
  <c r="DU132" i="47"/>
  <c r="DU122" i="47" l="1"/>
  <c r="DU136" i="47"/>
  <c r="DU123" i="47" s="1"/>
  <c r="DU116" i="47" s="1"/>
  <c r="DU138" i="47" s="1"/>
  <c r="DU73" i="42" l="1"/>
  <c r="DT81" i="42" s="1"/>
  <c r="DU72" i="42"/>
  <c r="DT80" i="42" s="1"/>
  <c r="DU160" i="47"/>
  <c r="DU149" i="47"/>
  <c r="DU117" i="47"/>
  <c r="DU125" i="47" l="1"/>
  <c r="DU19" i="42" s="1"/>
  <c r="DT26" i="42" s="1"/>
  <c r="DU137" i="47"/>
  <c r="DU159" i="47"/>
  <c r="DU148" i="47"/>
  <c r="DU150" i="47" s="1"/>
  <c r="DV144" i="47" s="1"/>
  <c r="DU55" i="42"/>
  <c r="DU54" i="42"/>
  <c r="DU37" i="42"/>
  <c r="DU36" i="42"/>
  <c r="DT44" i="42" l="1"/>
  <c r="DT45" i="42"/>
  <c r="DT63" i="42"/>
  <c r="DV146" i="47"/>
  <c r="DT62" i="42"/>
  <c r="DU35" i="42"/>
  <c r="DU151" i="47"/>
  <c r="DU53" i="42"/>
  <c r="DU161" i="47"/>
  <c r="DV155" i="47" s="1"/>
  <c r="DU162" i="47"/>
  <c r="DU124" i="47"/>
  <c r="DU71" i="42"/>
  <c r="DU139" i="47"/>
  <c r="DU140" i="47"/>
  <c r="DU40" i="42" l="1"/>
  <c r="DT43" i="42"/>
  <c r="DU18" i="42"/>
  <c r="DU127" i="47"/>
  <c r="DU128" i="47"/>
  <c r="DV147" i="47"/>
  <c r="DU126" i="47"/>
  <c r="DV133" i="47"/>
  <c r="DU76" i="42"/>
  <c r="DT79" i="42"/>
  <c r="DV157" i="47"/>
  <c r="DU58" i="42"/>
  <c r="DT61" i="42"/>
  <c r="DT67" i="42" s="1"/>
  <c r="DT85" i="42" l="1"/>
  <c r="DT84" i="42"/>
  <c r="DV158" i="47"/>
  <c r="DV120" i="47"/>
  <c r="DV135" i="47"/>
  <c r="DT66" i="42"/>
  <c r="DU17" i="42"/>
  <c r="DU21" i="42" s="1"/>
  <c r="DT25" i="42"/>
  <c r="DT24" i="42" s="1"/>
  <c r="DT28" i="42" s="1"/>
  <c r="DT29" i="42" s="1"/>
  <c r="DT48" i="42"/>
  <c r="DT49" i="42"/>
  <c r="DV132" i="47"/>
  <c r="DV154" i="47"/>
  <c r="DV143" i="47"/>
  <c r="DV122" i="47" l="1"/>
  <c r="DV136" i="47"/>
  <c r="DV123" i="47" s="1"/>
  <c r="DV116" i="47" s="1"/>
  <c r="DV138" i="47" s="1"/>
  <c r="DV73" i="42" l="1"/>
  <c r="DV117" i="47"/>
  <c r="DV149" i="47"/>
  <c r="DV160" i="47"/>
  <c r="DV72" i="42"/>
  <c r="DU80" i="42" l="1"/>
  <c r="DV55" i="42"/>
  <c r="DV54" i="42"/>
  <c r="DV37" i="42"/>
  <c r="DV36" i="42"/>
  <c r="DV159" i="47"/>
  <c r="DV137" i="47"/>
  <c r="DV148" i="47"/>
  <c r="DU81" i="42"/>
  <c r="DV125" i="47"/>
  <c r="DV19" i="42" s="1"/>
  <c r="DV35" i="42" l="1"/>
  <c r="DV151" i="47"/>
  <c r="DV150" i="47"/>
  <c r="DW144" i="47" s="1"/>
  <c r="DV71" i="42"/>
  <c r="DV124" i="47"/>
  <c r="DV139" i="47"/>
  <c r="DV140" i="47"/>
  <c r="DU44" i="42"/>
  <c r="DV53" i="42"/>
  <c r="DV161" i="47"/>
  <c r="DW155" i="47" s="1"/>
  <c r="DV162" i="47"/>
  <c r="DU45" i="42"/>
  <c r="DU62" i="42"/>
  <c r="DU63" i="42"/>
  <c r="DU26" i="42"/>
  <c r="DV58" i="42" l="1"/>
  <c r="DU61" i="42"/>
  <c r="DU67" i="42" s="1"/>
  <c r="DV126" i="47"/>
  <c r="DW133" i="47"/>
  <c r="DV76" i="42"/>
  <c r="DU79" i="42"/>
  <c r="DW146" i="47"/>
  <c r="DW157" i="47"/>
  <c r="DV18" i="42"/>
  <c r="DV128" i="47"/>
  <c r="DV127" i="47"/>
  <c r="DV40" i="42"/>
  <c r="DU43" i="42"/>
  <c r="DW147" i="47" l="1"/>
  <c r="D146" i="47"/>
  <c r="DV17" i="42"/>
  <c r="DV21" i="42" s="1"/>
  <c r="DU25" i="42"/>
  <c r="DU24" i="42" s="1"/>
  <c r="DU28" i="42" s="1"/>
  <c r="DU29" i="42" s="1"/>
  <c r="DW158" i="47"/>
  <c r="D157" i="47"/>
  <c r="DU85" i="42"/>
  <c r="DU84" i="42"/>
  <c r="DW154" i="47"/>
  <c r="DW143" i="47"/>
  <c r="DW132" i="47"/>
  <c r="DU48" i="42"/>
  <c r="DU49" i="42"/>
  <c r="DW135" i="47"/>
  <c r="DW120" i="47"/>
  <c r="DU66" i="42"/>
  <c r="DW136" i="47" l="1"/>
  <c r="DW123" i="47" s="1"/>
  <c r="DW122" i="47"/>
  <c r="D135" i="47"/>
  <c r="DW117" i="47" l="1"/>
  <c r="D122" i="47"/>
  <c r="DW116" i="47"/>
  <c r="D123" i="47"/>
  <c r="DW149" i="47" l="1"/>
  <c r="DW160" i="47"/>
  <c r="DW138" i="47"/>
  <c r="DW137" i="47"/>
  <c r="DW159" i="47"/>
  <c r="DW148" i="47"/>
  <c r="DW53" i="42" l="1"/>
  <c r="D159" i="47"/>
  <c r="DW161" i="47"/>
  <c r="DW162" i="47"/>
  <c r="D160" i="47"/>
  <c r="DW55" i="42"/>
  <c r="DW54" i="42"/>
  <c r="DW35" i="42"/>
  <c r="D148" i="47"/>
  <c r="DW151" i="47"/>
  <c r="DW124" i="47"/>
  <c r="DW71" i="42"/>
  <c r="D137" i="47"/>
  <c r="DW139" i="47"/>
  <c r="DW140" i="47"/>
  <c r="DW125" i="47"/>
  <c r="D138" i="47"/>
  <c r="DW72" i="42"/>
  <c r="DW73" i="42"/>
  <c r="D149" i="47"/>
  <c r="DW150" i="47"/>
  <c r="DW37" i="42"/>
  <c r="DW36" i="42"/>
  <c r="DW76" i="42" l="1"/>
  <c r="D76" i="42" s="1"/>
  <c r="DW79" i="42"/>
  <c r="DV79" i="42"/>
  <c r="DW45" i="42"/>
  <c r="DV45" i="42"/>
  <c r="DW80" i="42"/>
  <c r="DV80" i="42"/>
  <c r="DW81" i="42"/>
  <c r="DV81" i="42"/>
  <c r="DW44" i="42"/>
  <c r="DV44" i="42"/>
  <c r="DW18" i="42"/>
  <c r="D124" i="47"/>
  <c r="DW127" i="47"/>
  <c r="D165" i="47" s="1"/>
  <c r="H26" i="29" s="1"/>
  <c r="DW128" i="47"/>
  <c r="DW62" i="42"/>
  <c r="DV62" i="42"/>
  <c r="DW126" i="47"/>
  <c r="DW40" i="42"/>
  <c r="DW43" i="42"/>
  <c r="DV43" i="42"/>
  <c r="DW63" i="42"/>
  <c r="DV63" i="42"/>
  <c r="D125" i="47"/>
  <c r="E125" i="47"/>
  <c r="F63" i="29" s="1"/>
  <c r="E164" i="47"/>
  <c r="E63" i="29" s="1"/>
  <c r="DW19" i="42"/>
  <c r="DW58" i="42"/>
  <c r="DW61" i="42"/>
  <c r="DV61" i="42"/>
  <c r="DW84" i="42" l="1"/>
  <c r="DW67" i="42"/>
  <c r="DV84" i="42"/>
  <c r="D63" i="29"/>
  <c r="C63" i="29" s="1"/>
  <c r="DV67" i="42"/>
  <c r="E129" i="47"/>
  <c r="D129" i="47" s="1"/>
  <c r="DW17" i="42"/>
  <c r="DW21" i="42" s="1"/>
  <c r="DV25" i="42"/>
  <c r="DV66" i="42"/>
  <c r="DV48" i="42"/>
  <c r="DV49" i="42"/>
  <c r="DW48" i="42"/>
  <c r="DW49" i="42"/>
  <c r="DW66" i="42"/>
  <c r="DV26" i="42"/>
  <c r="DW26" i="42" s="1"/>
  <c r="DV85" i="42"/>
  <c r="DW85" i="42"/>
  <c r="D86" i="42" l="1"/>
  <c r="E202" i="59" s="1"/>
  <c r="D67" i="42"/>
  <c r="D68" i="42"/>
  <c r="E64" i="29"/>
  <c r="D64" i="29" s="1"/>
  <c r="C64" i="29" s="1"/>
  <c r="DV24" i="42"/>
  <c r="DV28" i="42" s="1"/>
  <c r="DV29" i="42" s="1"/>
  <c r="D21" i="42"/>
  <c r="DW25" i="42"/>
  <c r="DW24" i="42" s="1"/>
  <c r="DW28" i="42" s="1"/>
  <c r="D66" i="42"/>
  <c r="D49" i="42"/>
  <c r="D50" i="42"/>
  <c r="D48" i="42"/>
  <c r="D28" i="42" l="1"/>
  <c r="DW29" i="42"/>
  <c r="D29" i="42" s="1"/>
  <c r="E32" i="42"/>
  <c r="F65" i="29" s="1"/>
  <c r="E31" i="42"/>
  <c r="E65" i="29" s="1"/>
  <c r="D65" i="29" l="1"/>
  <c r="C65" i="29" l="1"/>
  <c r="D62" i="29"/>
  <c r="C62" i="29" l="1"/>
  <c r="D47" i="29"/>
  <c r="D46" i="29" l="1"/>
  <c r="C47" i="29"/>
  <c r="E1" i="54" l="1"/>
  <c r="E1" i="42"/>
  <c r="E1" i="43"/>
  <c r="B1" i="51"/>
  <c r="B1" i="50"/>
  <c r="E1" i="47"/>
  <c r="E1" i="6"/>
  <c r="A1" i="32"/>
  <c r="E1" i="7"/>
  <c r="C46" i="29"/>
  <c r="E1" i="5"/>
  <c r="E1" i="55"/>
  <c r="E1" i="2"/>
  <c r="M7" i="61" l="1"/>
  <c r="L7" i="61"/>
  <c r="K7" i="61"/>
  <c r="D4" i="61" l="1"/>
  <c r="M4" i="61"/>
  <c r="F4" i="61"/>
  <c r="I4" i="61"/>
  <c r="E4" i="61"/>
  <c r="H4" i="61"/>
  <c r="J4" i="61"/>
  <c r="L4" i="61"/>
  <c r="K4" i="61"/>
  <c r="G4" i="61"/>
  <c r="F6" i="61" l="1"/>
  <c r="F48" i="61" s="1"/>
  <c r="F32" i="61"/>
  <c r="F35" i="61" s="1"/>
  <c r="H32" i="61"/>
  <c r="H35" i="61" s="1"/>
  <c r="H6" i="61"/>
  <c r="H48" i="61" s="1"/>
  <c r="J32" i="61"/>
  <c r="J35" i="61" s="1"/>
  <c r="J6" i="61"/>
  <c r="J48" i="61" s="1"/>
  <c r="I32" i="61"/>
  <c r="I35" i="61" s="1"/>
  <c r="I6" i="61"/>
  <c r="I48" i="61" s="1"/>
  <c r="E6" i="61"/>
  <c r="E48" i="61" s="1"/>
  <c r="E32" i="61"/>
  <c r="E35" i="61" s="1"/>
  <c r="L32" i="61"/>
  <c r="L35" i="61" s="1"/>
  <c r="L6" i="61"/>
  <c r="D6" i="61"/>
  <c r="D48" i="61" s="1"/>
  <c r="D32" i="61"/>
  <c r="D35" i="61" s="1"/>
  <c r="G32" i="61"/>
  <c r="G35" i="61" s="1"/>
  <c r="G6" i="61"/>
  <c r="G48" i="61" s="1"/>
  <c r="K32" i="61"/>
  <c r="K35" i="61" s="1"/>
  <c r="K6" i="61"/>
  <c r="M32" i="61"/>
  <c r="M35" i="61" s="1"/>
  <c r="M6" i="61"/>
  <c r="K48" i="61" l="1"/>
  <c r="K8" i="61"/>
  <c r="M48" i="61"/>
  <c r="M8" i="61"/>
  <c r="L48" i="61"/>
  <c r="L8" i="61"/>
  <c r="K18" i="61" l="1"/>
  <c r="L18" i="61" l="1"/>
  <c r="M18" i="61" l="1"/>
  <c r="H7" i="61" l="1"/>
  <c r="H8" i="61" s="1"/>
  <c r="J7" i="61" l="1"/>
  <c r="J8" i="61" s="1"/>
  <c r="G18" i="61"/>
  <c r="J18" i="61"/>
  <c r="E7" i="61"/>
  <c r="E8" i="61" s="1"/>
  <c r="I18" i="61"/>
  <c r="H18" i="61"/>
  <c r="D7" i="61"/>
  <c r="D8" i="61" s="1"/>
  <c r="E18" i="61"/>
  <c r="I7" i="61"/>
  <c r="I8" i="61" s="1"/>
  <c r="F7" i="61"/>
  <c r="F8" i="61" s="1"/>
  <c r="G7" i="61"/>
  <c r="G8" i="61" s="1"/>
  <c r="D18" i="61"/>
  <c r="F18" i="61"/>
  <c r="D36" i="61" l="1"/>
  <c r="D25" i="61" l="1"/>
  <c r="E36" i="61" l="1"/>
  <c r="E25" i="61" l="1"/>
  <c r="F36" i="61" l="1"/>
  <c r="F25" i="61" l="1"/>
  <c r="G36" i="61" l="1"/>
  <c r="G25" i="61" l="1"/>
  <c r="H36" i="61" l="1"/>
  <c r="H25" i="61" l="1"/>
  <c r="C72" i="61" l="1"/>
  <c r="H22" i="61"/>
  <c r="E22" i="61"/>
  <c r="F22" i="61"/>
  <c r="D22" i="61"/>
  <c r="J22" i="61"/>
  <c r="G22" i="61"/>
  <c r="I22" i="61"/>
  <c r="C71" i="61" l="1"/>
  <c r="C73" i="61" l="1"/>
  <c r="D37" i="61" l="1"/>
  <c r="D38" i="61" s="1"/>
  <c r="I36" i="61" l="1"/>
  <c r="I25" i="61" l="1"/>
  <c r="D49" i="61" l="1"/>
  <c r="D50" i="61" s="1"/>
  <c r="D9" i="61" l="1"/>
  <c r="D10" i="61" s="1"/>
  <c r="D12" i="61" s="1"/>
  <c r="D59" i="61"/>
  <c r="D39" i="61" l="1"/>
  <c r="D40" i="61" s="1"/>
  <c r="D24" i="61" l="1"/>
  <c r="D41" i="61" l="1"/>
  <c r="C64" i="61" l="1"/>
  <c r="D19" i="61"/>
  <c r="D20" i="61" s="1"/>
  <c r="D23" i="61"/>
  <c r="D26" i="61" s="1"/>
  <c r="D64" i="61" l="1"/>
  <c r="E37" i="61" l="1"/>
  <c r="E38" i="61" s="1"/>
  <c r="E49" i="61" l="1"/>
  <c r="E50" i="61" s="1"/>
  <c r="E9" i="61" l="1"/>
  <c r="E10" i="61" s="1"/>
  <c r="E12" i="61" s="1"/>
  <c r="E59" i="61"/>
  <c r="E39" i="61" l="1"/>
  <c r="E40" i="61" s="1"/>
  <c r="E24" i="61" l="1"/>
  <c r="E41" i="61" l="1"/>
  <c r="E23" i="61" l="1"/>
  <c r="E26" i="61" s="1"/>
  <c r="E64" i="61"/>
  <c r="F64" i="61" l="1"/>
  <c r="E19" i="61" l="1"/>
  <c r="E20" i="61" s="1"/>
  <c r="F37" i="61" l="1"/>
  <c r="F38" i="61" s="1"/>
  <c r="F49" i="61" l="1"/>
  <c r="F50" i="61" s="1"/>
  <c r="F9" i="61" l="1"/>
  <c r="F10" i="61" s="1"/>
  <c r="F12" i="61" s="1"/>
  <c r="F59" i="61"/>
  <c r="F39" i="61" l="1"/>
  <c r="F40" i="61" s="1"/>
  <c r="F24" i="61" l="1"/>
  <c r="F41" i="61" l="1"/>
  <c r="F23" i="61" l="1"/>
  <c r="F26" i="61" s="1"/>
  <c r="G64" i="61"/>
  <c r="F19" i="61"/>
  <c r="F20" i="61" s="1"/>
  <c r="H64" i="61" l="1"/>
  <c r="G37" i="61" l="1"/>
  <c r="G38" i="61" s="1"/>
  <c r="J36" i="61" l="1"/>
  <c r="J25" i="61" l="1"/>
  <c r="G49" i="61" l="1"/>
  <c r="G50" i="61" s="1"/>
  <c r="G9" i="61" l="1"/>
  <c r="G10" i="61" s="1"/>
  <c r="G12" i="61" s="1"/>
  <c r="G59" i="61"/>
  <c r="G39" i="61" l="1"/>
  <c r="G40" i="61" s="1"/>
  <c r="G24" i="61" l="1"/>
  <c r="G41" i="61" l="1"/>
  <c r="G19" i="61" l="1"/>
  <c r="G20" i="61" s="1"/>
  <c r="G23" i="61"/>
  <c r="G26" i="61" s="1"/>
  <c r="I64" i="61"/>
  <c r="J64" i="61" l="1"/>
  <c r="H37" i="61" l="1"/>
  <c r="H38" i="61" s="1"/>
  <c r="H49" i="61" l="1"/>
  <c r="H50" i="61" s="1"/>
  <c r="H9" i="61" l="1"/>
  <c r="H10" i="61" s="1"/>
  <c r="H12" i="61" s="1"/>
  <c r="H59" i="61"/>
  <c r="H39" i="61" l="1"/>
  <c r="H40" i="61" s="1"/>
  <c r="H24" i="61" l="1"/>
  <c r="H41" i="61" l="1"/>
  <c r="H23" i="61" l="1"/>
  <c r="H26" i="61" s="1"/>
  <c r="H19" i="61"/>
  <c r="H20" i="61" s="1"/>
  <c r="L64" i="61" l="1"/>
  <c r="K64" i="61"/>
  <c r="I59" i="61" l="1"/>
  <c r="K36" i="61" l="1"/>
  <c r="M64" i="61" l="1"/>
  <c r="N64" i="61"/>
  <c r="K25" i="61"/>
  <c r="J59" i="61" l="1"/>
  <c r="P64" i="61" l="1"/>
  <c r="O64" i="61"/>
  <c r="K59" i="61" l="1"/>
  <c r="Q64" i="61" l="1"/>
  <c r="R64" i="61"/>
  <c r="L59" i="61" l="1"/>
  <c r="L36" i="61" l="1"/>
  <c r="L25" i="61" l="1"/>
  <c r="S64" i="61" l="1"/>
  <c r="T64" i="61"/>
  <c r="I37" i="61" l="1"/>
  <c r="I38" i="61" s="1"/>
  <c r="I49" i="61" l="1"/>
  <c r="I50" i="61" s="1"/>
  <c r="I9" i="61" l="1"/>
  <c r="I10" i="61" s="1"/>
  <c r="I12" i="61" s="1"/>
  <c r="M59" i="61"/>
  <c r="I39" i="61" l="1"/>
  <c r="I40" i="61" s="1"/>
  <c r="I24" i="61" l="1"/>
  <c r="I41" i="61" l="1"/>
  <c r="I23" i="61" l="1"/>
  <c r="I26" i="61" s="1"/>
  <c r="I19" i="61"/>
  <c r="I20" i="61" s="1"/>
  <c r="V64" i="61" l="1"/>
  <c r="U64" i="61"/>
  <c r="N59" i="61" l="1"/>
  <c r="W64" i="61" l="1"/>
  <c r="X64" i="61"/>
  <c r="M36" i="61" l="1"/>
  <c r="M25" i="61"/>
  <c r="C95" i="61" l="1"/>
  <c r="O59" i="61" l="1"/>
  <c r="Y64" i="61" l="1"/>
  <c r="Z64" i="61"/>
  <c r="P59" i="61" l="1"/>
  <c r="AB64" i="61" l="1"/>
  <c r="AA64" i="61"/>
  <c r="Q59" i="61" l="1"/>
  <c r="AD64" i="61" l="1"/>
  <c r="AC64" i="61"/>
  <c r="J37" i="61" l="1"/>
  <c r="J38" i="61" s="1"/>
  <c r="J49" i="61" l="1"/>
  <c r="J50" i="61" s="1"/>
  <c r="J9" i="61" l="1"/>
  <c r="J10" i="61" s="1"/>
  <c r="J12" i="61" s="1"/>
  <c r="R59" i="61"/>
  <c r="J39" i="61" l="1"/>
  <c r="J40" i="61" s="1"/>
  <c r="J24" i="61" l="1"/>
  <c r="J41" i="61" l="1"/>
  <c r="J23" i="61" l="1"/>
  <c r="J26" i="61" s="1"/>
  <c r="J19" i="61"/>
  <c r="J20" i="61" s="1"/>
  <c r="AE64" i="61" l="1"/>
  <c r="AF64" i="61"/>
  <c r="S59" i="61" l="1"/>
  <c r="AG64" i="61" l="1"/>
  <c r="T59" i="61" l="1"/>
  <c r="U59" i="61" l="1"/>
  <c r="V59" i="61" l="1"/>
  <c r="K37" i="61" l="1"/>
  <c r="K38" i="61" s="1"/>
  <c r="K49" i="61" l="1"/>
  <c r="K50" i="61" s="1"/>
  <c r="K9" i="61" l="1"/>
  <c r="K10" i="61" s="1"/>
  <c r="K12" i="61" s="1"/>
  <c r="W59" i="61"/>
  <c r="K39" i="61" l="1"/>
  <c r="K40" i="61" s="1"/>
  <c r="K24" i="61" l="1"/>
  <c r="K41" i="61" l="1"/>
  <c r="K19" i="61" l="1"/>
  <c r="K20" i="61" s="1"/>
  <c r="K23" i="61"/>
  <c r="K26" i="61" s="1"/>
  <c r="X59" i="61" l="1"/>
  <c r="Y59" i="61" l="1"/>
  <c r="Z59" i="61" l="1"/>
  <c r="AA59" i="61" l="1"/>
  <c r="L37" i="61" l="1"/>
  <c r="L38" i="61" s="1"/>
  <c r="L49" i="61" l="1"/>
  <c r="L50" i="61" s="1"/>
  <c r="L9" i="61" l="1"/>
  <c r="L10" i="61" s="1"/>
  <c r="L12" i="61" s="1"/>
  <c r="AB59" i="61"/>
  <c r="L39" i="61" l="1"/>
  <c r="L40" i="61" s="1"/>
  <c r="L24" i="61" l="1"/>
  <c r="L41" i="61" l="1"/>
  <c r="L19" i="61" l="1"/>
  <c r="L20" i="61" s="1"/>
  <c r="L23" i="61"/>
  <c r="L26" i="61" s="1"/>
  <c r="AC59" i="61" l="1"/>
  <c r="AD59" i="61" l="1"/>
  <c r="AE59" i="61" l="1"/>
  <c r="AF59" i="61" l="1"/>
  <c r="M37" i="61" l="1"/>
  <c r="M38" i="61" s="1"/>
  <c r="M49" i="61" l="1"/>
  <c r="M50" i="61" s="1"/>
  <c r="M9" i="61" l="1"/>
  <c r="M10" i="61" s="1"/>
  <c r="M12" i="61" s="1"/>
  <c r="B54" i="61" l="1"/>
  <c r="AG59" i="61"/>
  <c r="B51" i="61"/>
  <c r="M39" i="61" l="1"/>
  <c r="M40" i="61" s="1"/>
  <c r="M24" i="61" l="1"/>
  <c r="M41" i="61" l="1"/>
  <c r="M19" i="61" l="1"/>
  <c r="M20" i="61" s="1"/>
  <c r="M23" i="61" l="1"/>
  <c r="M26" i="61" s="1"/>
  <c r="C94" i="61" l="1"/>
  <c r="C74" i="61" l="1"/>
  <c r="P45" i="62" l="1"/>
  <c r="Q45" i="62" s="1"/>
  <c r="U45" i="62" l="1"/>
  <c r="Y45" i="62" s="1"/>
  <c r="W45" i="62"/>
  <c r="AA45" i="62" s="1"/>
  <c r="V45" i="62"/>
  <c r="Z45" i="6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Ghislain Herault</author>
  </authors>
  <commentList>
    <comment ref="K7" authorId="0" shapeId="0" xr:uid="{9B60BBCF-4614-48F4-A120-5008F5806AE6}">
      <text>
        <r>
          <rPr>
            <b/>
            <sz val="9"/>
            <color indexed="81"/>
            <rFont val="Tahoma"/>
            <family val="2"/>
          </rPr>
          <t>Taux 10 ans OAT (Europe)
Taux 10 ans (T-bill)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7" authorId="0" shapeId="0" xr:uid="{DB7F1052-7E90-47CD-8A5B-67627ACCD3F4}">
      <text>
        <r>
          <rPr>
            <b/>
            <sz val="9"/>
            <color indexed="81"/>
            <rFont val="Tahoma"/>
            <family val="2"/>
          </rPr>
          <t>Ecarts de taux selon données Damodaran (CDS)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tc={44DD296A-9198-4334-A3D1-277D425EB0F0}</author>
    <author>tc={D77EEBF6-C861-49AB-B6D9-0581A6C89A9A}</author>
    <author>tc={1A334410-5265-41B3-BBDC-BD457EFEC12D}</author>
    <author>tc={977159CE-C9C2-4ECD-8A4D-772F5B7AFBBF}</author>
    <author>tc={94A77F07-D165-4126-8FE7-240C64605FA0}</author>
    <author>tc={CB97E5EB-E1C8-4F20-B2B7-0862B94F9B2A}</author>
    <author>tc={1268EEB4-B9EC-4394-8D83-CC74621492A0}</author>
  </authors>
  <commentList>
    <comment ref="I17" authorId="0" shapeId="0" xr:uid="{44DD296A-9198-4334-A3D1-277D425EB0F0}">
      <text>
        <t>[Threaded comment]
Your version of Excel allows you to read this threaded comment; however, any edits to it will get removed if the file is opened in a newer version of Excel. Learn more: https://go.microsoft.com/fwlink/?linkid=870924
Comment:
    TBD</t>
      </text>
    </comment>
    <comment ref="I34" authorId="1" shapeId="0" xr:uid="{D77EEBF6-C861-49AB-B6D9-0581A6C89A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600k€ for SS+400k€ for civil work
Reply:
    Also reveived preliminary cost estimate from provider of grid connection elaborate.
Reply:
    oh ok! </t>
      </text>
    </comment>
    <comment ref="J34" authorId="2" shapeId="0" xr:uid="{1A334410-5265-41B3-BBDC-BD457EFEC1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600k€ for SS+400k€ for civil work
Reply:
    Also reveived preliminary cost estimate from provider of grid connection elaborate.
Reply:
    oh ok! </t>
      </text>
    </comment>
    <comment ref="K34" authorId="3" shapeId="0" xr:uid="{977159CE-C9C2-4ECD-8A4D-772F5B7AFB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600k€ for SS+400k€ for civil work
Reply:
    Also reveived preliminary cost estimate from provider of grid connection elaborate.
Reply:
    oh ok! </t>
      </text>
    </comment>
    <comment ref="I35" authorId="4" shapeId="0" xr:uid="{94A77F07-D165-4126-8FE7-240C64605FA0}">
      <text>
        <t>[Threaded comment]
Your version of Excel allows you to read this threaded comment; however, any edits to it will get removed if the file is opened in a newer version of Excel. Learn more: https://go.microsoft.com/fwlink/?linkid=870924
Comment:
    300k€/km
Reply:
    We have offer from reputable company Dalekovod for this price.
Reply:
    oh ok then you can keep this cost!</t>
      </text>
    </comment>
    <comment ref="J35" authorId="5" shapeId="0" xr:uid="{CB97E5EB-E1C8-4F20-B2B7-0862B94F9B2A}">
      <text>
        <t>[Threaded comment]
Your version of Excel allows you to read this threaded comment; however, any edits to it will get removed if the file is opened in a newer version of Excel. Learn more: https://go.microsoft.com/fwlink/?linkid=870924
Comment:
    300k€/km
Reply:
    We have offer from reputable company Dalekovod for this price.
Reply:
    oh ok then you can keep this cost!</t>
      </text>
    </comment>
    <comment ref="K35" authorId="6" shapeId="0" xr:uid="{1268EEB4-B9EC-4394-8D83-CC74621492A0}">
      <text>
        <t>[Threaded comment]
Your version of Excel allows you to read this threaded comment; however, any edits to it will get removed if the file is opened in a newer version of Excel. Learn more: https://go.microsoft.com/fwlink/?linkid=870924
Comment:
    300k€/km
Reply:
    We have offer from reputable company Dalekovod for this price.
Reply:
    oh ok then you can keep this cost!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Blondot</author>
    <author>tc={F53951CF-7565-4FDB-9620-59E5D92B85CC}</author>
    <author>Diana Zysset</author>
    <author>tc={92CDA1F4-524C-4D5C-9957-00D6954A87B5}</author>
    <author>tc={CC5C98B2-4558-449A-9985-FE3F903EBF7D}</author>
    <author>tc={17849D6C-2748-43ED-BCB1-1CEF7EE82E8B}</author>
    <author>tc={F6E025BA-D410-41F2-ACEA-6122D7CBA0F1}</author>
    <author>tc={F30C82CB-D1CE-4B38-B0CB-7AFD863C7747}</author>
    <author>tc={14F7BFA9-4A5E-4721-878B-DA563C6001F8}</author>
    <author>tc={3807D588-4D7A-49A9-B6B6-DF5669D11976}</author>
    <author>tc={91E2E987-E665-45C4-9D9B-AA06F516F074}</author>
  </authors>
  <commentList>
    <comment ref="E14" authorId="0" shapeId="0" xr:uid="{7683FA88-B267-42E0-9AF5-D65E890E178B}">
      <text>
        <r>
          <rPr>
            <b/>
            <sz val="9"/>
            <color indexed="81"/>
            <rFont val="Tahoma"/>
            <family val="2"/>
          </rPr>
          <t>Thomas Blondot:</t>
        </r>
        <r>
          <rPr>
            <sz val="9"/>
            <color indexed="81"/>
            <rFont val="Tahoma"/>
            <family val="2"/>
          </rPr>
          <t xml:space="preserve">
beginning of development</t>
        </r>
      </text>
    </comment>
    <comment ref="E15" authorId="0" shapeId="0" xr:uid="{734ABBAF-9450-4D81-B79E-29C7A8189176}">
      <text>
        <r>
          <rPr>
            <b/>
            <sz val="9"/>
            <color indexed="81"/>
            <rFont val="Tahoma"/>
            <family val="2"/>
          </rPr>
          <t>Thomas Blondot
Construction duration in month</t>
        </r>
      </text>
    </comment>
    <comment ref="B16" authorId="1" shapeId="0" xr:uid="{F53951CF-7565-4FDB-9620-59E5D92B85CC}">
      <text>
        <t>[Threaded comment]
Your version of Excel allows you to read this threaded comment; however, any edits to it will get removed if the file is opened in a newer version of Excel. Learn more: https://go.microsoft.com/fwlink/?linkid=870924
Comment:
    @Marin Uzelac please correct</t>
      </text>
    </comment>
    <comment ref="E16" authorId="0" shapeId="0" xr:uid="{6782B045-0594-4D02-8BEC-3AC6F58DAAAD}">
      <text>
        <r>
          <rPr>
            <b/>
            <sz val="9"/>
            <color indexed="81"/>
            <rFont val="Tahoma"/>
            <family val="2"/>
          </rPr>
          <t>Thomas Blondot:</t>
        </r>
        <r>
          <rPr>
            <sz val="9"/>
            <color indexed="81"/>
            <rFont val="Tahoma"/>
            <family val="2"/>
          </rPr>
          <t xml:space="preserve">
COD date - default closing + 18 months</t>
        </r>
      </text>
    </comment>
    <comment ref="I39" authorId="2" shapeId="0" xr:uid="{824B15CD-CC1C-4662-8664-BBB9690A65F8}">
      <text>
        <r>
          <rPr>
            <b/>
            <sz val="9"/>
            <color indexed="81"/>
            <rFont val="Tahoma"/>
            <family val="2"/>
          </rPr>
          <t>Diana Zysset:</t>
        </r>
        <r>
          <rPr>
            <sz val="9"/>
            <color indexed="81"/>
            <rFont val="Tahoma"/>
            <family val="2"/>
          </rPr>
          <t xml:space="preserve">
Mise en forme conditionnelle en fonction budget</t>
        </r>
      </text>
    </comment>
    <comment ref="D183" authorId="3" shapeId="0" xr:uid="{92CDA1F4-524C-4D5C-9957-00D6954A87B5}">
      <text>
        <t>[Threaded comment]
Your version of Excel allows you to read this threaded comment; however, any edits to it will get removed if the file is opened in a newer version of Excel. Learn more: https://go.microsoft.com/fwlink/?linkid=870924
Comment:
    we already have a substation, what are the works needed to update? @Marin Uzelac I would think it's not going to cost 1M...</t>
      </text>
    </comment>
    <comment ref="D185" authorId="4" shapeId="0" xr:uid="{CC5C98B2-4558-449A-9985-FE3F903EBF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same, we would connect to the same OVHL, no? @Marin Uzelac </t>
      </text>
    </comment>
    <comment ref="D196" authorId="5" shapeId="0" xr:uid="{17849D6C-2748-43ED-BCB1-1CEF7EE82E8B}">
      <text>
        <t>[Threaded comment]
Your version of Excel allows you to read this threaded comment; however, any edits to it will get removed if the file is opened in a newer version of Excel. Learn more: https://go.microsoft.com/fwlink/?linkid=870924
Comment:
    @Marin Uzelac nothing?</t>
      </text>
    </comment>
    <comment ref="D201" authorId="6" shapeId="0" xr:uid="{F6E025BA-D410-41F2-ACEA-6122D7CBA0F1}">
      <text>
        <t>[Threaded comment]
Your version of Excel allows you to read this threaded comment; however, any edits to it will get removed if the file is opened in a newer version of Excel. Learn more: https://go.microsoft.com/fwlink/?linkid=870924
Comment:
    @Marin Uzelac we should alreayd have that no?</t>
      </text>
    </comment>
    <comment ref="D207" authorId="7" shapeId="0" xr:uid="{F30C82CB-D1CE-4B38-B0CB-7AFD863C77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that would be needed of course, i would expect 10-20 k @Marin Uzelac </t>
      </text>
    </comment>
    <comment ref="D220" authorId="8" shapeId="0" xr:uid="{14F7BFA9-4A5E-4721-878B-DA563C6001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again, if we have those already, maybe not needed for wind seek? @Marin Uzelac </t>
      </text>
    </comment>
    <comment ref="D223" authorId="9" shapeId="0" xr:uid="{3807D588-4D7A-49A9-B6B6-DF5669D11976}">
      <text>
        <t>[Threaded comment]
Your version of Excel allows you to read this threaded comment; however, any edits to it will get removed if the file is opened in a newer version of Excel. Learn more: https://go.microsoft.com/fwlink/?linkid=870924
Comment:
    @Marin Uzelac same... we don't need it</t>
      </text>
    </comment>
    <comment ref="D225" authorId="10" shapeId="0" xr:uid="{91E2E987-E665-45C4-9D9B-AA06F516F074}">
      <text>
        <t>[Threaded comment]
Your version of Excel allows you to read this threaded comment; however, any edits to it will get removed if the file is opened in a newer version of Excel. Learn more: https://go.microsoft.com/fwlink/?linkid=870924
Comment:
    @Marin Uzelac what was ogorje's budget? we should have access to it and have a precise estimation of those...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<sst xmlns="http://schemas.openxmlformats.org/spreadsheetml/2006/main" count="2701" uniqueCount="1713">
  <si>
    <t>P&amp;L</t>
  </si>
  <si>
    <t>in k€</t>
  </si>
  <si>
    <t>Revenues</t>
  </si>
  <si>
    <t>Operating expenses</t>
  </si>
  <si>
    <t>Local taxes</t>
  </si>
  <si>
    <t>EBITDA</t>
  </si>
  <si>
    <t>Depreciation</t>
  </si>
  <si>
    <t xml:space="preserve">EBIT   </t>
  </si>
  <si>
    <t>Financial costs</t>
  </si>
  <si>
    <t>EBT</t>
  </si>
  <si>
    <t>CIT</t>
  </si>
  <si>
    <t>Net income</t>
  </si>
  <si>
    <t>Balance Sheet</t>
  </si>
  <si>
    <t>Total Fixed Assets</t>
  </si>
  <si>
    <t>Cash and current assets</t>
  </si>
  <si>
    <t>Total Assets</t>
  </si>
  <si>
    <t>Equity</t>
  </si>
  <si>
    <t>Retained earnings</t>
  </si>
  <si>
    <t>Shareholder Loan</t>
  </si>
  <si>
    <t>Debt</t>
  </si>
  <si>
    <t>Total Liabilities</t>
  </si>
  <si>
    <t>CF statement</t>
  </si>
  <si>
    <t>CFADS</t>
  </si>
  <si>
    <t>Senior debt service</t>
  </si>
  <si>
    <t>Cash sweep</t>
  </si>
  <si>
    <t>FCF for distribution</t>
  </si>
  <si>
    <t>Net Shareholder Loan</t>
  </si>
  <si>
    <t>FCF for dividends</t>
  </si>
  <si>
    <t>Gross dividends</t>
  </si>
  <si>
    <t>Unlevered project IRR</t>
  </si>
  <si>
    <t>Unlevered Capex</t>
  </si>
  <si>
    <t>Iunlevered taxes</t>
  </si>
  <si>
    <t>Unlevered project FCF</t>
  </si>
  <si>
    <t>Project IRR</t>
  </si>
  <si>
    <t>Costs of capital</t>
  </si>
  <si>
    <t>Project NPV</t>
  </si>
  <si>
    <t>Unlevered FCF - active case</t>
  </si>
  <si>
    <t>Basaid - pasted</t>
  </si>
  <si>
    <t>Matrix - pasted</t>
  </si>
  <si>
    <t>Total</t>
  </si>
  <si>
    <t>Levered FCF - active case</t>
  </si>
  <si>
    <t>Active case</t>
  </si>
  <si>
    <t>Basaid</t>
  </si>
  <si>
    <t>Matrix</t>
  </si>
  <si>
    <t>Total Capex</t>
  </si>
  <si>
    <t>K + SHL</t>
  </si>
  <si>
    <t>Gearing FID</t>
  </si>
  <si>
    <t>Gearing Average</t>
  </si>
  <si>
    <t>LCOE calculations</t>
  </si>
  <si>
    <t>OpEx - active case</t>
  </si>
  <si>
    <t>Production P50 - active case</t>
  </si>
  <si>
    <t>Project CapEx - active case</t>
  </si>
  <si>
    <t>NPVs</t>
  </si>
  <si>
    <t>NPV Public</t>
  </si>
  <si>
    <t>NPV Private</t>
  </si>
  <si>
    <t>NPV Merchant</t>
  </si>
  <si>
    <t>NPV Equity</t>
  </si>
  <si>
    <t>NPV Debt</t>
  </si>
  <si>
    <t>Project Hurdle rate 30y</t>
  </si>
  <si>
    <t>Project IRR 30y</t>
  </si>
  <si>
    <t>Project Discount Rate 30y</t>
  </si>
  <si>
    <t>Project NPV 30y</t>
  </si>
  <si>
    <t>Equity hurdle rate 30y</t>
  </si>
  <si>
    <t>Equity IRR 30y</t>
  </si>
  <si>
    <t>Equity Discount rate 30y</t>
  </si>
  <si>
    <t>Equity NPV 30y</t>
  </si>
  <si>
    <t>% merchant revenues</t>
  </si>
  <si>
    <t>EBITDA (Average Y1-5)</t>
  </si>
  <si>
    <t>LCOE 30y P50</t>
  </si>
  <si>
    <t>Total CapEx</t>
  </si>
  <si>
    <t>Debt/Total capex at FID</t>
  </si>
  <si>
    <t xml:space="preserve">Average Debt/total capex </t>
  </si>
  <si>
    <t>Project NPV / Capex</t>
  </si>
  <si>
    <t>Equity amount (capital + SHL)</t>
  </si>
  <si>
    <t>AKUO expected Yields (Project &amp; Equity)</t>
  </si>
  <si>
    <r>
      <rPr>
        <b/>
        <u/>
        <sz val="16"/>
        <rFont val="Calibri"/>
        <family val="2"/>
        <scheme val="minor"/>
      </rPr>
      <t>Version</t>
    </r>
    <r>
      <rPr>
        <b/>
        <sz val="16"/>
        <rFont val="Calibri"/>
        <family val="2"/>
        <scheme val="minor"/>
      </rPr>
      <t xml:space="preserve"> 1.0 
@ january, 1</t>
    </r>
    <r>
      <rPr>
        <b/>
        <vertAlign val="superscript"/>
        <sz val="16"/>
        <rFont val="Calibri"/>
        <family val="2"/>
        <scheme val="minor"/>
      </rPr>
      <t>st</t>
    </r>
    <r>
      <rPr>
        <b/>
        <sz val="16"/>
        <rFont val="Calibri"/>
        <family val="2"/>
        <scheme val="minor"/>
      </rPr>
      <t xml:space="preserve">  2026</t>
    </r>
  </si>
  <si>
    <t>Base
Rate
(A)</t>
  </si>
  <si>
    <t>Risk premium</t>
  </si>
  <si>
    <t>Revenues factor</t>
  </si>
  <si>
    <r>
      <t xml:space="preserve">Unlevered
Cost of Capital
</t>
    </r>
    <r>
      <rPr>
        <sz val="11"/>
        <rFont val="Calibri"/>
        <family val="2"/>
        <scheme val="minor"/>
      </rPr>
      <t>E=A+B+(CxD)</t>
    </r>
  </si>
  <si>
    <t>Project Hurdle Rates
(HRp)</t>
  </si>
  <si>
    <t>Hurdle Rates
ARDIAN
(Acquisition BP)</t>
  </si>
  <si>
    <t>Delta</t>
  </si>
  <si>
    <t>All-In simulation
Senior debt</t>
  </si>
  <si>
    <t>Internal Market benchmark
(Datas from Regional Manager)</t>
  </si>
  <si>
    <t>CDS Rating</t>
  </si>
  <si>
    <t>CDS Market</t>
  </si>
  <si>
    <t>Volatility Factor</t>
  </si>
  <si>
    <t>Country
(B)</t>
  </si>
  <si>
    <t xml:space="preserve">Market
(C) </t>
  </si>
  <si>
    <t>Unlevered Beta
(D)</t>
  </si>
  <si>
    <t>Public
(E )</t>
  </si>
  <si>
    <t>Private PPA
(E )</t>
  </si>
  <si>
    <t>Merchant
(E )</t>
  </si>
  <si>
    <t>Public</t>
  </si>
  <si>
    <t>Private PPA</t>
  </si>
  <si>
    <t>Merchant</t>
  </si>
  <si>
    <t>Value creation Target</t>
  </si>
  <si>
    <t>HR</t>
  </si>
  <si>
    <t>CRP</t>
  </si>
  <si>
    <t>Country
code
(ISO 3166)</t>
  </si>
  <si>
    <t>Country currency</t>
  </si>
  <si>
    <t>Country currency
(ISO 4217)</t>
  </si>
  <si>
    <t>Reference
currency</t>
  </si>
  <si>
    <t>Country code AFS</t>
  </si>
  <si>
    <t>Country name (ISO)</t>
  </si>
  <si>
    <t>Regions</t>
  </si>
  <si>
    <t>OECD</t>
  </si>
  <si>
    <t>Year</t>
  </si>
  <si>
    <t>Risk free rates</t>
  </si>
  <si>
    <t>Country Risk Premium</t>
  </si>
  <si>
    <r>
      <t xml:space="preserve">ERP
</t>
    </r>
    <r>
      <rPr>
        <b/>
        <sz val="8"/>
        <rFont val="Calibri"/>
        <family val="2"/>
        <scheme val="minor"/>
      </rPr>
      <t>Damodaran</t>
    </r>
    <r>
      <rPr>
        <b/>
        <sz val="9"/>
        <rFont val="Calibri"/>
        <family val="2"/>
        <scheme val="minor"/>
      </rPr>
      <t xml:space="preserve">
</t>
    </r>
    <r>
      <rPr>
        <b/>
        <sz val="10"/>
        <rFont val="Calibri"/>
        <family val="2"/>
        <scheme val="minor"/>
      </rPr>
      <t>(01/26)</t>
    </r>
  </si>
  <si>
    <r>
      <t xml:space="preserve">Project
Discount rate
</t>
    </r>
    <r>
      <rPr>
        <sz val="11"/>
        <rFont val="Calibri"/>
        <family val="2"/>
        <scheme val="minor"/>
      </rPr>
      <t>(A + B + C x D) x (1 + E)</t>
    </r>
  </si>
  <si>
    <t>Low</t>
  </si>
  <si>
    <t>High</t>
  </si>
  <si>
    <t>Average</t>
  </si>
  <si>
    <t>Akuo -Ardian</t>
  </si>
  <si>
    <t xml:space="preserve">Bank spread
(C) </t>
  </si>
  <si>
    <t>Solar</t>
  </si>
  <si>
    <t>Wind</t>
  </si>
  <si>
    <t>Hybrid</t>
  </si>
  <si>
    <t>Storage</t>
  </si>
  <si>
    <t>US</t>
  </si>
  <si>
    <t>USD</t>
  </si>
  <si>
    <t>United States</t>
  </si>
  <si>
    <t>DO</t>
  </si>
  <si>
    <t>Dominican Republic</t>
  </si>
  <si>
    <t>LATAM</t>
  </si>
  <si>
    <t>UY</t>
  </si>
  <si>
    <t>Uruguay</t>
  </si>
  <si>
    <t>CL</t>
  </si>
  <si>
    <t>Chilian Peso</t>
  </si>
  <si>
    <t>Chile</t>
  </si>
  <si>
    <t>NZ</t>
  </si>
  <si>
    <t>New-zeland dollar</t>
  </si>
  <si>
    <t>NZD</t>
  </si>
  <si>
    <t>New Zealand</t>
  </si>
  <si>
    <t>Europe</t>
  </si>
  <si>
    <t>MU</t>
  </si>
  <si>
    <t>Mauritian rupee</t>
  </si>
  <si>
    <t>MUR</t>
  </si>
  <si>
    <t>Mauritius</t>
  </si>
  <si>
    <t>FR</t>
  </si>
  <si>
    <t>EUR</t>
  </si>
  <si>
    <t>France</t>
  </si>
  <si>
    <t>PT</t>
  </si>
  <si>
    <t>Portugal</t>
  </si>
  <si>
    <t>GR</t>
  </si>
  <si>
    <t>Greece</t>
  </si>
  <si>
    <t>BG</t>
  </si>
  <si>
    <t>Bulgaria</t>
  </si>
  <si>
    <t>PL</t>
  </si>
  <si>
    <t>Poland</t>
  </si>
  <si>
    <t>Croatia</t>
  </si>
  <si>
    <t>ME</t>
  </si>
  <si>
    <t>Montenegro</t>
  </si>
  <si>
    <t>XK</t>
  </si>
  <si>
    <t>Republic of Kosovo</t>
  </si>
  <si>
    <t>RS</t>
  </si>
  <si>
    <t>Serbia</t>
  </si>
  <si>
    <t>MK</t>
  </si>
  <si>
    <t>Macedonia</t>
  </si>
  <si>
    <t>The Republic of North Macedonia</t>
  </si>
  <si>
    <t>BA</t>
  </si>
  <si>
    <t>Bosnia and Herzegovina</t>
  </si>
  <si>
    <r>
      <rPr>
        <b/>
        <u/>
        <sz val="16"/>
        <rFont val="Calibri"/>
        <family val="2"/>
        <scheme val="minor"/>
      </rPr>
      <t>Illustrative figures</t>
    </r>
    <r>
      <rPr>
        <b/>
        <sz val="16"/>
        <rFont val="Calibri"/>
        <family val="2"/>
        <scheme val="minor"/>
      </rPr>
      <t xml:space="preserve"> : To be adjusted according the financial structure</t>
    </r>
  </si>
  <si>
    <t>Bridge unlevered to levered beta</t>
  </si>
  <si>
    <t>Cost of Equity</t>
  </si>
  <si>
    <t>Equity Hurdle Rates
(HRe)</t>
  </si>
  <si>
    <t>Tax rate
(t)</t>
  </si>
  <si>
    <t>Average Discounted Gearing
(ADG)</t>
  </si>
  <si>
    <t>Levered Beta</t>
  </si>
  <si>
    <t>Debt NPV
-----------
Equity NPV</t>
  </si>
  <si>
    <t>D x 
[1+(1-t) x ADG]</t>
  </si>
  <si>
    <r>
      <t xml:space="preserve">Cost of Equity
</t>
    </r>
    <r>
      <rPr>
        <sz val="11"/>
        <rFont val="Calibri"/>
        <family val="2"/>
        <scheme val="minor"/>
      </rPr>
      <t>(A + B + C x D) x (1 + E)</t>
    </r>
  </si>
  <si>
    <t>Project Inputs</t>
  </si>
  <si>
    <t>Financial Inputs</t>
  </si>
  <si>
    <t xml:space="preserve">Project Name </t>
  </si>
  <si>
    <t>Financial Closing</t>
  </si>
  <si>
    <t>Yield (P50 - P90)</t>
  </si>
  <si>
    <t>P90/P50 Ratio</t>
  </si>
  <si>
    <t>Gearing Ratio</t>
  </si>
  <si>
    <t>%</t>
  </si>
  <si>
    <t>Tariff (Y1)</t>
  </si>
  <si>
    <t>k€</t>
  </si>
  <si>
    <t>Turnover (Y1)</t>
  </si>
  <si>
    <t>Escalation</t>
  </si>
  <si>
    <t>Tenor</t>
  </si>
  <si>
    <t>Margin</t>
  </si>
  <si>
    <t>OpEx (Y1)</t>
  </si>
  <si>
    <t>Average Rate</t>
  </si>
  <si>
    <t>per MW</t>
  </si>
  <si>
    <t>DSCR</t>
  </si>
  <si>
    <t>per MWh</t>
  </si>
  <si>
    <t>Hard CapEx</t>
  </si>
  <si>
    <t>Turbines</t>
  </si>
  <si>
    <t>Capital</t>
  </si>
  <si>
    <t>iSHL</t>
  </si>
  <si>
    <t>EPC Contract</t>
  </si>
  <si>
    <t>Shareholder Loan Repayment</t>
  </si>
  <si>
    <t>Bid Bond</t>
  </si>
  <si>
    <t>Completion Bond</t>
  </si>
  <si>
    <t>Costs and Fees</t>
  </si>
  <si>
    <t>Share Capital</t>
  </si>
  <si>
    <t>Share Premium</t>
  </si>
  <si>
    <t>Development costs and fees</t>
  </si>
  <si>
    <t>Sources</t>
  </si>
  <si>
    <t>Uses</t>
  </si>
  <si>
    <t>Market Fees costs and fees</t>
  </si>
  <si>
    <t>Construction Supervision costs and fees</t>
  </si>
  <si>
    <t>Operation Supervision costs and fees</t>
  </si>
  <si>
    <t>VAT Facility</t>
  </si>
  <si>
    <t>Model Check</t>
  </si>
  <si>
    <t>Current Case Check</t>
  </si>
  <si>
    <t>Sizing Case Check</t>
  </si>
  <si>
    <t>Check errors in sizing scenario</t>
  </si>
  <si>
    <t>Model Balance</t>
  </si>
  <si>
    <t>Sources &amp; Uses</t>
  </si>
  <si>
    <t>Negative Cash</t>
  </si>
  <si>
    <t>CapEx Spending Profile</t>
  </si>
  <si>
    <t>OpEx</t>
  </si>
  <si>
    <t>Cash Flow Balance</t>
  </si>
  <si>
    <t>Check CapEx payment schedule</t>
  </si>
  <si>
    <t>Yield case</t>
  </si>
  <si>
    <t>Selected production scenario differs from macro scenarios</t>
  </si>
  <si>
    <t>Circular References Break</t>
  </si>
  <si>
    <t>Check iSHL over capitalization &amp; run sizing macro</t>
  </si>
  <si>
    <t>Flags</t>
  </si>
  <si>
    <t>SHL capitalization</t>
  </si>
  <si>
    <t>SHL repayment</t>
  </si>
  <si>
    <t>Distribution time shift</t>
  </si>
  <si>
    <t>Covenants</t>
  </si>
  <si>
    <t>Reserve accounts</t>
  </si>
  <si>
    <t>Debt repayment</t>
  </si>
  <si>
    <t>Sub debt capitalization</t>
  </si>
  <si>
    <t>Cash Flow Waterfall</t>
  </si>
  <si>
    <t>Dates</t>
  </si>
  <si>
    <t>Period</t>
  </si>
  <si>
    <t>Revenue</t>
  </si>
  <si>
    <t>Opex</t>
  </si>
  <si>
    <t>Income Tax</t>
  </si>
  <si>
    <t>Senior Debt Service</t>
  </si>
  <si>
    <t>Junior Debt Service</t>
  </si>
  <si>
    <t>Reserve Accounts</t>
  </si>
  <si>
    <t>SHL</t>
  </si>
  <si>
    <t>Dividends</t>
  </si>
  <si>
    <t>Cash</t>
  </si>
  <si>
    <t>Senior DSCR</t>
  </si>
  <si>
    <t>Junior DSCR</t>
  </si>
  <si>
    <t>Outstanding (scale 2)</t>
  </si>
  <si>
    <t>Principal</t>
  </si>
  <si>
    <t>Interests</t>
  </si>
  <si>
    <t>Capitalized</t>
  </si>
  <si>
    <t>Contingencies</t>
  </si>
  <si>
    <t>VAT</t>
  </si>
  <si>
    <t>WTH</t>
  </si>
  <si>
    <t>Dep.</t>
  </si>
  <si>
    <t>Comments</t>
  </si>
  <si>
    <t>Test</t>
  </si>
  <si>
    <t>Payment Schedule</t>
  </si>
  <si>
    <t>Amount</t>
  </si>
  <si>
    <t>Level</t>
  </si>
  <si>
    <t>Rate</t>
  </si>
  <si>
    <t>Appl.</t>
  </si>
  <si>
    <t>Cost</t>
  </si>
  <si>
    <t>Total Hard CapEx</t>
  </si>
  <si>
    <t>C.01</t>
  </si>
  <si>
    <t xml:space="preserve"> Production Unit </t>
  </si>
  <si>
    <t>C.01.01</t>
  </si>
  <si>
    <t>Wind Turbines</t>
  </si>
  <si>
    <t>TSA optionals</t>
  </si>
  <si>
    <t>Flow Parts</t>
  </si>
  <si>
    <t>Procurement fees</t>
  </si>
  <si>
    <t>Logistics &amp; Transport &amp; others</t>
  </si>
  <si>
    <t>C.02</t>
  </si>
  <si>
    <t>C.02.01</t>
  </si>
  <si>
    <t xml:space="preserve">Electrical BOP </t>
  </si>
  <si>
    <t>Connection to existing grid</t>
  </si>
  <si>
    <t>Civil BOP</t>
  </si>
  <si>
    <t>Grid connection</t>
  </si>
  <si>
    <t>C.03</t>
  </si>
  <si>
    <t>C.03.01</t>
  </si>
  <si>
    <t>Grid Connection Agreement</t>
  </si>
  <si>
    <t>Grid Usage Fees</t>
  </si>
  <si>
    <t>C.03.02</t>
  </si>
  <si>
    <t>C.04</t>
  </si>
  <si>
    <t>Monitoring &amp; Telecom connection</t>
  </si>
  <si>
    <t>C.04.01</t>
  </si>
  <si>
    <t>Telecom connection</t>
  </si>
  <si>
    <t>SCADA</t>
  </si>
  <si>
    <t>Energy Management System</t>
  </si>
  <si>
    <t>C.05</t>
  </si>
  <si>
    <t>Operation Investments</t>
  </si>
  <si>
    <t>C.05.01</t>
  </si>
  <si>
    <t>O&amp;M Building</t>
  </si>
  <si>
    <t>C.05.02</t>
  </si>
  <si>
    <t>Weather Station</t>
  </si>
  <si>
    <t>Temporary Access Roads</t>
  </si>
  <si>
    <t>Special vehicles and Operation equipment</t>
  </si>
  <si>
    <t>C.05.03</t>
  </si>
  <si>
    <t>E&amp;S/Mitigation measures</t>
  </si>
  <si>
    <t>C.05.04</t>
  </si>
  <si>
    <t>Local Involvement</t>
  </si>
  <si>
    <t>C.06</t>
  </si>
  <si>
    <t>Insurances</t>
  </si>
  <si>
    <t>C.06.01</t>
  </si>
  <si>
    <t>All Construction Risk : Damage and Losses (TRC)</t>
  </si>
  <si>
    <t>C.06.02</t>
  </si>
  <si>
    <t>Civil Liability (RC)</t>
  </si>
  <si>
    <t>Property damages insurance (DO)</t>
  </si>
  <si>
    <t>Delay in start-up / Anticipated Operating Losses</t>
  </si>
  <si>
    <t>C.06.03</t>
  </si>
  <si>
    <t>Marine Cargo DSU</t>
  </si>
  <si>
    <t>Others</t>
  </si>
  <si>
    <t>C.07</t>
  </si>
  <si>
    <t>Land Securing Costs</t>
  </si>
  <si>
    <t>C.07.01</t>
  </si>
  <si>
    <t>Land lease reservation/ Land acquisition/ Expropriation</t>
  </si>
  <si>
    <t xml:space="preserve">Easment </t>
  </si>
  <si>
    <t>C.07.02</t>
  </si>
  <si>
    <t>Expropriation</t>
  </si>
  <si>
    <t>C.08</t>
  </si>
  <si>
    <t xml:space="preserve"> Bank due diligence </t>
  </si>
  <si>
    <t>C.08.01</t>
  </si>
  <si>
    <t>Owners' and Lenders' Advisors</t>
  </si>
  <si>
    <t>Bank due diligence</t>
  </si>
  <si>
    <t>Technical Advisor / Appraisal</t>
  </si>
  <si>
    <t>E&amp;S Advisor</t>
  </si>
  <si>
    <t>Energy Yield Assessment for lenders</t>
  </si>
  <si>
    <t>Market Advisor</t>
  </si>
  <si>
    <t>Insurance Advisor</t>
  </si>
  <si>
    <t>Legal Advisor</t>
  </si>
  <si>
    <t>Model &amp; Tax Auditor</t>
  </si>
  <si>
    <t>C.08.02</t>
  </si>
  <si>
    <t>Travel Expenses &amp; Others</t>
  </si>
  <si>
    <t>Co-investor due diligence</t>
  </si>
  <si>
    <t>Energy Yield Assessment for co-investor</t>
  </si>
  <si>
    <t>Sponsor (AKUO) expenses during financing</t>
  </si>
  <si>
    <t>C.09</t>
  </si>
  <si>
    <t>Construction Management</t>
  </si>
  <si>
    <t>Lender's E&amp;S Monitoring</t>
  </si>
  <si>
    <t>Lender's Technical Monitoring</t>
  </si>
  <si>
    <t>Environmental and Social Monitoring</t>
  </si>
  <si>
    <t>C.10</t>
  </si>
  <si>
    <t>Commissioning</t>
  </si>
  <si>
    <t>C.10.01</t>
  </si>
  <si>
    <t>Commissioning and Inspections advisors</t>
  </si>
  <si>
    <t>Power Curve Testing</t>
  </si>
  <si>
    <t>C.10.02</t>
  </si>
  <si>
    <t xml:space="preserve">Commissioning costs and potential revenues </t>
  </si>
  <si>
    <t>C.11</t>
  </si>
  <si>
    <t>Audit&amp;Accounting&amp;Legal Fees</t>
  </si>
  <si>
    <t>C.11.01</t>
  </si>
  <si>
    <t>Auditors closing during construction</t>
  </si>
  <si>
    <t>C.11.02</t>
  </si>
  <si>
    <t>Accounting closing during construction</t>
  </si>
  <si>
    <t>C.11.03</t>
  </si>
  <si>
    <t>Legal closing during construction</t>
  </si>
  <si>
    <t>Accounting book-keeping during construction</t>
  </si>
  <si>
    <t>Bank book-keeping during construction</t>
  </si>
  <si>
    <t>C.11.04</t>
  </si>
  <si>
    <t>Legal Formalities during construction</t>
  </si>
  <si>
    <t>C.12</t>
  </si>
  <si>
    <t>C.12.01</t>
  </si>
  <si>
    <t>Akuo Construction Services</t>
  </si>
  <si>
    <t>External Construction Supervision</t>
  </si>
  <si>
    <t>C.12.02</t>
  </si>
  <si>
    <t>Geotechnical engineer</t>
  </si>
  <si>
    <t>HSE (health and safety)</t>
  </si>
  <si>
    <t>C.12.03</t>
  </si>
  <si>
    <t xml:space="preserve">Quality&amp;Quantities Control </t>
  </si>
  <si>
    <t>Communication (inauguration etc)</t>
  </si>
  <si>
    <t>C.12.04</t>
  </si>
  <si>
    <t xml:space="preserve">Others </t>
  </si>
  <si>
    <t>C.13</t>
  </si>
  <si>
    <t>C.14</t>
  </si>
  <si>
    <t xml:space="preserve"> Import taxes </t>
  </si>
  <si>
    <t>C.14.01</t>
  </si>
  <si>
    <t>Import taxes, Customs clearance costs &amp; Others</t>
  </si>
  <si>
    <t>Import taxes</t>
  </si>
  <si>
    <t>Customs clearance costs</t>
  </si>
  <si>
    <t>C.14.02</t>
  </si>
  <si>
    <t xml:space="preserve"> Taxes during construction  </t>
  </si>
  <si>
    <t>C.15</t>
  </si>
  <si>
    <t xml:space="preserve"> Project Acquisition / Project Development </t>
  </si>
  <si>
    <t>C.16</t>
  </si>
  <si>
    <t xml:space="preserve"> Project Rights </t>
  </si>
  <si>
    <t xml:space="preserve"> Akuo Development Services </t>
  </si>
  <si>
    <t>Development costs</t>
  </si>
  <si>
    <t>Project Purchase Cost</t>
  </si>
  <si>
    <t>Total Hard CapEx (Incl. Bank Tax)</t>
  </si>
  <si>
    <t>Financing Costs</t>
  </si>
  <si>
    <t>C.17</t>
  </si>
  <si>
    <t>C.17.01</t>
  </si>
  <si>
    <t>Bank Fees</t>
  </si>
  <si>
    <t>Appraisal Fee</t>
  </si>
  <si>
    <t>Structuring Fees</t>
  </si>
  <si>
    <t>Agency Fee</t>
  </si>
  <si>
    <t>C.17.02</t>
  </si>
  <si>
    <t>IDCs &amp; Commitment Fees</t>
  </si>
  <si>
    <t>IDCs LT debt</t>
  </si>
  <si>
    <t>IDCs VAT debt</t>
  </si>
  <si>
    <t>IDCSs Junior Debt</t>
  </si>
  <si>
    <t>Commitment Fees LT debt</t>
  </si>
  <si>
    <t>Commitment Fees VAT debt</t>
  </si>
  <si>
    <t>Commitment Fees Junior Debt</t>
  </si>
  <si>
    <t>C.17.03</t>
  </si>
  <si>
    <t>Equity Arrangement Fees</t>
  </si>
  <si>
    <t>C.17.04</t>
  </si>
  <si>
    <t>Transaction Management Costs</t>
  </si>
  <si>
    <t>C.18</t>
  </si>
  <si>
    <t xml:space="preserve">Reserve Accounts </t>
  </si>
  <si>
    <t>C.18.01</t>
  </si>
  <si>
    <t>DSRA</t>
  </si>
  <si>
    <t>C.18.02</t>
  </si>
  <si>
    <t>MMRA</t>
  </si>
  <si>
    <t>C.18.03</t>
  </si>
  <si>
    <t>Working Capital + Cash equivalents</t>
  </si>
  <si>
    <t>TVA Payment Schedule</t>
  </si>
  <si>
    <t>Total VAT</t>
  </si>
  <si>
    <t>Total WTH</t>
  </si>
  <si>
    <t>WTH Payment Schedule</t>
  </si>
  <si>
    <t>Inputs (repeating)</t>
  </si>
  <si>
    <t>PPA Base Tariff</t>
  </si>
  <si>
    <t>P_90-10y Average</t>
  </si>
  <si>
    <t>VAT Tax Rate</t>
  </si>
  <si>
    <t>Total WHT during Construction</t>
  </si>
  <si>
    <t>Taxes during Construction</t>
  </si>
  <si>
    <t>Scenarios</t>
  </si>
  <si>
    <t>TECHNICAL</t>
  </si>
  <si>
    <t>NA</t>
  </si>
  <si>
    <t>Added Energy Approval for repisiotioned 3 WTGs
8x7.0 MW N175</t>
  </si>
  <si>
    <t>5 WTGs from original Energy Approval</t>
  </si>
  <si>
    <t xml:space="preserve">35 MW 10% production loss due to E&amp;S </t>
  </si>
  <si>
    <t>Turbine Type</t>
  </si>
  <si>
    <t>NORDEX N175</t>
  </si>
  <si>
    <t>Capacity</t>
  </si>
  <si>
    <t>Number turbines</t>
  </si>
  <si>
    <t xml:space="preserve">Nominal capacity </t>
  </si>
  <si>
    <t>Yield P_50</t>
  </si>
  <si>
    <t>Should be reduced for bat contingencies</t>
  </si>
  <si>
    <t>Yield P_90</t>
  </si>
  <si>
    <t>CAPEX</t>
  </si>
  <si>
    <t>Production Units</t>
  </si>
  <si>
    <t>TSA Optionals</t>
  </si>
  <si>
    <t>Procurement Fees</t>
  </si>
  <si>
    <t>!</t>
  </si>
  <si>
    <t xml:space="preserve">Total BOP </t>
  </si>
  <si>
    <t>Electrical BOP</t>
  </si>
  <si>
    <t>Length of MV grid(km)</t>
  </si>
  <si>
    <t>Cost of MV grid (k€/km)</t>
  </si>
  <si>
    <t>Length of the access roads</t>
  </si>
  <si>
    <t>Access roads cost</t>
  </si>
  <si>
    <t>Civil works per platform</t>
  </si>
  <si>
    <t>Grid Connection</t>
  </si>
  <si>
    <t xml:space="preserve">Grid connection cost </t>
  </si>
  <si>
    <t>added 50€/kW, should be 0</t>
  </si>
  <si>
    <t>Transformer</t>
  </si>
  <si>
    <t>HV SS equipment</t>
  </si>
  <si>
    <t>OVHL</t>
  </si>
  <si>
    <t>Monitoring and Telecom</t>
  </si>
  <si>
    <t xml:space="preserve">Telecom </t>
  </si>
  <si>
    <t>Added Met Mast Cost</t>
  </si>
  <si>
    <t>Land securitization</t>
  </si>
  <si>
    <t>Land leases</t>
  </si>
  <si>
    <t>200k plus energy approval fee, 8,3€/kW</t>
  </si>
  <si>
    <t>Easement rights extension</t>
  </si>
  <si>
    <t>Projects Rights</t>
  </si>
  <si>
    <t>Includes Met Mast and all the development costs (bank fees, main projects)</t>
  </si>
  <si>
    <t>Akuo Development Services Agreement (% of capex)</t>
  </si>
  <si>
    <t>Case 3</t>
  </si>
  <si>
    <t>Case 4</t>
  </si>
  <si>
    <t>Case 5</t>
  </si>
  <si>
    <t>Acquisition costs if any (k€)</t>
  </si>
  <si>
    <t>BUFFER</t>
  </si>
  <si>
    <t>Akuo Construction Services (% of capex)</t>
  </si>
  <si>
    <t>OPEX</t>
  </si>
  <si>
    <t>Tehnical Management</t>
  </si>
  <si>
    <t>Asset Management Contract</t>
  </si>
  <si>
    <t>Needs an update based on new opex tool?</t>
  </si>
  <si>
    <t>Operation Management Contract</t>
  </si>
  <si>
    <t>Performance Monitoring</t>
  </si>
  <si>
    <t>Technical Inspection</t>
  </si>
  <si>
    <t>Weather Forecast Service</t>
  </si>
  <si>
    <t>Bazefield</t>
  </si>
  <si>
    <t>Onboarding Fees</t>
  </si>
  <si>
    <t>End of maintenance contract inspection</t>
  </si>
  <si>
    <t>Decomissioning Fees</t>
  </si>
  <si>
    <t>Infrastructure Maintenance</t>
  </si>
  <si>
    <t>O&amp;M preventive &amp; corrective Y1</t>
  </si>
  <si>
    <t>O&amp;M preventive &amp; corrective Y2</t>
  </si>
  <si>
    <t>O&amp;M preventive &amp; corrective Y3</t>
  </si>
  <si>
    <t>O&amp;M preventive &amp; corrective Y4</t>
  </si>
  <si>
    <t>O&amp;M preventive &amp; corrective Y5</t>
  </si>
  <si>
    <t>O&amp;M preventive &amp; corrective Y6</t>
  </si>
  <si>
    <t>O&amp;M preventive &amp; corrective Y7</t>
  </si>
  <si>
    <t>O&amp;M preventive &amp; corrective Y8</t>
  </si>
  <si>
    <t>O&amp;M preventive &amp; corrective Y9</t>
  </si>
  <si>
    <t>O&amp;M preventive &amp; corrective Y10</t>
  </si>
  <si>
    <t>O&amp;M preventive &amp; corrective Y11</t>
  </si>
  <si>
    <t>O&amp;M preventive &amp; corrective Y12</t>
  </si>
  <si>
    <t>O&amp;M preventive &amp; corrective Y13</t>
  </si>
  <si>
    <t>O&amp;M preventive &amp; corrective Y14</t>
  </si>
  <si>
    <t>O&amp;M preventive &amp; corrective Y15</t>
  </si>
  <si>
    <t>O&amp;M preventive &amp; corrective Y16</t>
  </si>
  <si>
    <t>O&amp;M preventive &amp; corrective Y17</t>
  </si>
  <si>
    <t>O&amp;M preventive &amp; corrective Y18</t>
  </si>
  <si>
    <t>O&amp;M preventive &amp; corrective Y19</t>
  </si>
  <si>
    <t>O&amp;M preventive &amp; corrective Y20</t>
  </si>
  <si>
    <t>O&amp;M preventive &amp; corrective Y21</t>
  </si>
  <si>
    <t>O&amp;M preventive &amp; corrective Y22</t>
  </si>
  <si>
    <t>O&amp;M preventive &amp; corrective Y23</t>
  </si>
  <si>
    <t>O&amp;M preventive &amp; corrective Y24</t>
  </si>
  <si>
    <t>O&amp;M preventive &amp; corrective Y25</t>
  </si>
  <si>
    <t>O&amp;M preventive &amp; corrective Y26</t>
  </si>
  <si>
    <t>O&amp;M preventive &amp; corrective Y27</t>
  </si>
  <si>
    <t>O&amp;M preventive &amp; corrective Y28</t>
  </si>
  <si>
    <t>O&amp;M preventive &amp; corrective Y29</t>
  </si>
  <si>
    <t>O&amp;M preventive &amp; corrective Y30</t>
  </si>
  <si>
    <t>Minor Maintenance</t>
  </si>
  <si>
    <t>HV Substation maintenance &amp; O&amp;M Building</t>
  </si>
  <si>
    <t>Regulatory inspections</t>
  </si>
  <si>
    <t>HSE prevention plan</t>
  </si>
  <si>
    <t>Met mast station maintenance</t>
  </si>
  <si>
    <t>Blade Maintenance</t>
  </si>
  <si>
    <t>Vehicle or Special Equipment Maintenance</t>
  </si>
  <si>
    <t>Maintain Site</t>
  </si>
  <si>
    <t>Vegetation management/clean site</t>
  </si>
  <si>
    <t>Repair Roads</t>
  </si>
  <si>
    <t>Pest Control</t>
  </si>
  <si>
    <t>Inspections</t>
  </si>
  <si>
    <t>Clean Material</t>
  </si>
  <si>
    <t>Clean Blades</t>
  </si>
  <si>
    <t>Subscription to water supply</t>
  </si>
  <si>
    <t>Security</t>
  </si>
  <si>
    <t>Surveillance system</t>
  </si>
  <si>
    <t>Surveillance patrol</t>
  </si>
  <si>
    <t>Insurance</t>
  </si>
  <si>
    <t>Price + Business Interruption (PE) + Plant coverage (DO)</t>
  </si>
  <si>
    <t>Needs revision, probably too much</t>
  </si>
  <si>
    <t>Liability Coverage (RC)</t>
  </si>
  <si>
    <t>Substation and O&amp;M Building Coverage (DO)</t>
  </si>
  <si>
    <t>Spare parts insurance</t>
  </si>
  <si>
    <t>Land Lease</t>
  </si>
  <si>
    <t>Land Leases</t>
  </si>
  <si>
    <t>1.5€/kW/y + 100k</t>
  </si>
  <si>
    <t>Property Tax</t>
  </si>
  <si>
    <t xml:space="preserve">Power expenses </t>
  </si>
  <si>
    <t>Power expenses &amp; Telecom</t>
  </si>
  <si>
    <t>Grid Usage fee</t>
  </si>
  <si>
    <t>Balancing costs</t>
  </si>
  <si>
    <t>Balancing cost €/MWh</t>
  </si>
  <si>
    <t>TBD, could be too high</t>
  </si>
  <si>
    <t>Fuel</t>
  </si>
  <si>
    <t>Auditors Closing</t>
  </si>
  <si>
    <t>Accounting Closing</t>
  </si>
  <si>
    <t>Legal Closing</t>
  </si>
  <si>
    <t>Accounting Book-keeping</t>
  </si>
  <si>
    <t>Legal Formalities</t>
  </si>
  <si>
    <t>Agency Fees</t>
  </si>
  <si>
    <t>Bonds</t>
  </si>
  <si>
    <t>Environmental&amp;Social management</t>
  </si>
  <si>
    <t>Mitigation measures</t>
  </si>
  <si>
    <t>Buffer</t>
  </si>
  <si>
    <t>Agrienergie</t>
  </si>
  <si>
    <t>Fauna&amp;Flora Monitoring</t>
  </si>
  <si>
    <t>E&amp;S Monitoring</t>
  </si>
  <si>
    <t>HSE</t>
  </si>
  <si>
    <t xml:space="preserve">Wake effect </t>
  </si>
  <si>
    <t>Wake energy loss</t>
  </si>
  <si>
    <t>REVENUES SCHEME</t>
  </si>
  <si>
    <t>PPA term</t>
  </si>
  <si>
    <t>PPA price inflation</t>
  </si>
  <si>
    <t>BaseTariff PPA (EUR)</t>
  </si>
  <si>
    <t>CPPA production (% of P50)</t>
  </si>
  <si>
    <t>Cumulated inflation</t>
  </si>
  <si>
    <t>TAX</t>
  </si>
  <si>
    <t>Property Land Tax</t>
  </si>
  <si>
    <t>Fee for Concession</t>
  </si>
  <si>
    <t>FINANCING</t>
  </si>
  <si>
    <t>Maturity</t>
  </si>
  <si>
    <t>Swap rate</t>
  </si>
  <si>
    <t>Equity case Afry curve</t>
  </si>
  <si>
    <t>Central</t>
  </si>
  <si>
    <t>Sizing case Afry curve</t>
  </si>
  <si>
    <t>MidLow</t>
  </si>
  <si>
    <t>Hedge coverage</t>
  </si>
  <si>
    <t>Gearing max</t>
  </si>
  <si>
    <t>DSCR PPA</t>
  </si>
  <si>
    <t>DSCR market</t>
  </si>
  <si>
    <t>SHL rate</t>
  </si>
  <si>
    <t>Outputs</t>
  </si>
  <si>
    <t>PPA PRICE</t>
  </si>
  <si>
    <t>PPA Hurdle rate</t>
  </si>
  <si>
    <t>Merchant Hurdle rate</t>
  </si>
  <si>
    <t>Project Hurdle rate</t>
  </si>
  <si>
    <t>Project Discount rate</t>
  </si>
  <si>
    <t xml:space="preserve">Project NPV </t>
  </si>
  <si>
    <t>Equity Hurdle rate</t>
  </si>
  <si>
    <t>Equity IRR</t>
  </si>
  <si>
    <t>Equity Discount rate</t>
  </si>
  <si>
    <t>Equity NPV</t>
  </si>
  <si>
    <t>% merchant revenues NPV</t>
  </si>
  <si>
    <t>LCOE P50</t>
  </si>
  <si>
    <t>Debt/(Debt+Equity) at FID</t>
  </si>
  <si>
    <t>NPV Debt/(NPV Debt + Equity)</t>
  </si>
  <si>
    <t>Project NPV / Unlevered Capex</t>
  </si>
  <si>
    <t>PPA</t>
  </si>
  <si>
    <t>Capex</t>
  </si>
  <si>
    <t>HARD CAPEX</t>
  </si>
  <si>
    <t>Hurdle Rate</t>
  </si>
  <si>
    <t>Budget</t>
  </si>
  <si>
    <t>Inflation</t>
  </si>
  <si>
    <t>Price Details</t>
  </si>
  <si>
    <t>B.01</t>
  </si>
  <si>
    <t>Technical Management</t>
  </si>
  <si>
    <t>B.01.1</t>
  </si>
  <si>
    <t>B.01.2</t>
  </si>
  <si>
    <t>B.01.3</t>
  </si>
  <si>
    <t>Performance monitoring</t>
  </si>
  <si>
    <t>B.01.4</t>
  </si>
  <si>
    <t xml:space="preserve">Technical Inspections </t>
  </si>
  <si>
    <t>B.01.5</t>
  </si>
  <si>
    <t>Meteorological and weather forecast service</t>
  </si>
  <si>
    <t>B.01.9</t>
  </si>
  <si>
    <t>Onboarding fees</t>
  </si>
  <si>
    <t>B.02</t>
  </si>
  <si>
    <t>B.02.1</t>
  </si>
  <si>
    <t xml:space="preserve">O&amp;M – Preventive &amp; Corrective </t>
  </si>
  <si>
    <t>B.02.2</t>
  </si>
  <si>
    <t>B.02.3</t>
  </si>
  <si>
    <t>HV Substation &amp; O&amp;M Building</t>
  </si>
  <si>
    <t>Regulatory Inspections</t>
  </si>
  <si>
    <t>B.02.4</t>
  </si>
  <si>
    <t>HSE Prevention Plan</t>
  </si>
  <si>
    <t>B.02.5</t>
  </si>
  <si>
    <t>Met Station Maintenance</t>
  </si>
  <si>
    <t>B.02.6</t>
  </si>
  <si>
    <t>B.02.7</t>
  </si>
  <si>
    <t>B.02.8</t>
  </si>
  <si>
    <t>B.02.9</t>
  </si>
  <si>
    <t>B.02.10</t>
  </si>
  <si>
    <t>B.03</t>
  </si>
  <si>
    <t>B.03.1</t>
  </si>
  <si>
    <t>B.03.2</t>
  </si>
  <si>
    <t>Repair roads</t>
  </si>
  <si>
    <t>B.03.3</t>
  </si>
  <si>
    <t>Pest control</t>
  </si>
  <si>
    <t>B.03.8</t>
  </si>
  <si>
    <t>B.03.9</t>
  </si>
  <si>
    <t>B.04</t>
  </si>
  <si>
    <t>B.04.1</t>
  </si>
  <si>
    <t>Clean Panel/Blades</t>
  </si>
  <si>
    <t>B.04.2</t>
  </si>
  <si>
    <t>B.04.3</t>
  </si>
  <si>
    <t>B.04.9</t>
  </si>
  <si>
    <t>B.05</t>
  </si>
  <si>
    <t>B.05.1</t>
  </si>
  <si>
    <t>Surveillance systems</t>
  </si>
  <si>
    <t>B.05.2</t>
  </si>
  <si>
    <t>Surveillance patrols</t>
  </si>
  <si>
    <t>B.05.3</t>
  </si>
  <si>
    <t>B.05.8</t>
  </si>
  <si>
    <t>B.05.9</t>
  </si>
  <si>
    <t>B.06</t>
  </si>
  <si>
    <t>B.06.1</t>
  </si>
  <si>
    <t>Operation All Risk with Business Interruption (OAR-BI)</t>
  </si>
  <si>
    <t>B.06.2</t>
  </si>
  <si>
    <t>Third Party Liability (TPL)</t>
  </si>
  <si>
    <t>B.06.3</t>
  </si>
  <si>
    <t>B.06.4</t>
  </si>
  <si>
    <t>Wake effect - compensation</t>
  </si>
  <si>
    <t>B.06.9</t>
  </si>
  <si>
    <t>B.07</t>
  </si>
  <si>
    <t>Lease &amp; property Tax</t>
  </si>
  <si>
    <t>B.07.1</t>
  </si>
  <si>
    <t>B.07.4</t>
  </si>
  <si>
    <t>Property tax</t>
  </si>
  <si>
    <t>B.08</t>
  </si>
  <si>
    <t>Power Expenses</t>
  </si>
  <si>
    <t>B.08.1</t>
  </si>
  <si>
    <t>Power consumption</t>
  </si>
  <si>
    <t>B.08.2</t>
  </si>
  <si>
    <t>B.08.3</t>
  </si>
  <si>
    <t>B.08.8</t>
  </si>
  <si>
    <t>B.09</t>
  </si>
  <si>
    <t>Telecom Fees</t>
  </si>
  <si>
    <t>B.09.1</t>
  </si>
  <si>
    <t>Reporting Data</t>
  </si>
  <si>
    <t>B.09.2</t>
  </si>
  <si>
    <t>Telecom Connection</t>
  </si>
  <si>
    <t>B.09.3</t>
  </si>
  <si>
    <t>B.09.4</t>
  </si>
  <si>
    <t>B.10</t>
  </si>
  <si>
    <t>B.10.1</t>
  </si>
  <si>
    <t>Auditors closing</t>
  </si>
  <si>
    <t>B.10.2</t>
  </si>
  <si>
    <t>Accounting closing</t>
  </si>
  <si>
    <t>B.10.3</t>
  </si>
  <si>
    <t>Legal closing</t>
  </si>
  <si>
    <t>B.10.4</t>
  </si>
  <si>
    <t>Accounting book-keeping</t>
  </si>
  <si>
    <t>B.10.5</t>
  </si>
  <si>
    <t>B.10.6</t>
  </si>
  <si>
    <t>B.10.7</t>
  </si>
  <si>
    <t>B.11</t>
  </si>
  <si>
    <t>B.11.1</t>
  </si>
  <si>
    <t xml:space="preserve">Agency Fee </t>
  </si>
  <si>
    <t>B.11.2</t>
  </si>
  <si>
    <t>B.11.3</t>
  </si>
  <si>
    <t>B.11.4</t>
  </si>
  <si>
    <t>B.11.5</t>
  </si>
  <si>
    <t>B.12</t>
  </si>
  <si>
    <t>B.12.1</t>
  </si>
  <si>
    <t xml:space="preserve">Mitigation measures </t>
  </si>
  <si>
    <t>B.12.2</t>
  </si>
  <si>
    <t>Agrinergie</t>
  </si>
  <si>
    <t>B.12.3</t>
  </si>
  <si>
    <t>Fauna&amp;Flaura Monitoring</t>
  </si>
  <si>
    <t>B.12.5</t>
  </si>
  <si>
    <t>E&amp;S monitoring</t>
  </si>
  <si>
    <t>B.12.6</t>
  </si>
  <si>
    <t>HSE: Montly visit + yearly visit + elect/fire/other controls</t>
  </si>
  <si>
    <t>B.12.7</t>
  </si>
  <si>
    <t>B.13</t>
  </si>
  <si>
    <t xml:space="preserve">Contingencies </t>
  </si>
  <si>
    <t>C</t>
  </si>
  <si>
    <t>Claims</t>
  </si>
  <si>
    <t>Attorney</t>
  </si>
  <si>
    <t>Not Applicable</t>
  </si>
  <si>
    <t>Technical advisor linked to the claim</t>
  </si>
  <si>
    <t>Justice Administration fees</t>
  </si>
  <si>
    <t>D</t>
  </si>
  <si>
    <t>Salary and payroll Tax</t>
  </si>
  <si>
    <t>D.01</t>
  </si>
  <si>
    <t>Salaries</t>
  </si>
  <si>
    <t>D.02</t>
  </si>
  <si>
    <t>Social charges</t>
  </si>
  <si>
    <t>D.03</t>
  </si>
  <si>
    <t xml:space="preserve">  Others  </t>
  </si>
  <si>
    <t>E</t>
  </si>
  <si>
    <t>Specific Revenues</t>
  </si>
  <si>
    <t>E.01</t>
  </si>
  <si>
    <t>Connection Repayment</t>
  </si>
  <si>
    <t>E.02</t>
  </si>
  <si>
    <t>Subsidy</t>
  </si>
  <si>
    <t>E.03</t>
  </si>
  <si>
    <t xml:space="preserve">Others  </t>
  </si>
  <si>
    <t>F</t>
  </si>
  <si>
    <t>Taxes</t>
  </si>
  <si>
    <t>F.07</t>
  </si>
  <si>
    <t>F.08</t>
  </si>
  <si>
    <t>F.09</t>
  </si>
  <si>
    <t xml:space="preserve">  TOTAL OPEX in BUDGET excl. Contingencies and Claims</t>
  </si>
  <si>
    <t xml:space="preserve">  TOTAL OPEX in BUDGET incl. Contingencies, excl. Claims</t>
  </si>
  <si>
    <t>Debts maturity</t>
  </si>
  <si>
    <t>Operating Revenues</t>
  </si>
  <si>
    <t>Project Name</t>
  </si>
  <si>
    <t>Tuhobić</t>
  </si>
  <si>
    <t>Project Company</t>
  </si>
  <si>
    <t>Akuo Energy Med</t>
  </si>
  <si>
    <t>Project Code</t>
  </si>
  <si>
    <t>TUHO</t>
  </si>
  <si>
    <t>Country</t>
  </si>
  <si>
    <t>Project Schedule</t>
  </si>
  <si>
    <t>Financial Close</t>
  </si>
  <si>
    <t>Scheduled Construction Time</t>
  </si>
  <si>
    <t>Operation Start</t>
  </si>
  <si>
    <t>Year 0</t>
  </si>
  <si>
    <t>Investment Horizon</t>
  </si>
  <si>
    <t>Project Life</t>
  </si>
  <si>
    <t>Model Horizon</t>
  </si>
  <si>
    <t>Model Period</t>
  </si>
  <si>
    <t>Semestrial</t>
  </si>
  <si>
    <t>Building Costs and Spending Profiles</t>
  </si>
  <si>
    <t>IDCs</t>
  </si>
  <si>
    <t>Commitment Fees</t>
  </si>
  <si>
    <t>Other Financial Costs</t>
  </si>
  <si>
    <t>VAT Costs</t>
  </si>
  <si>
    <t>Total CAPEX</t>
  </si>
  <si>
    <t>Technical Data &amp; Yield</t>
  </si>
  <si>
    <t>Technical Data</t>
  </si>
  <si>
    <t xml:space="preserve">Capacity </t>
  </si>
  <si>
    <t>WTG</t>
  </si>
  <si>
    <t>Number of Turbines</t>
  </si>
  <si>
    <t xml:space="preserve">Production Scenario </t>
  </si>
  <si>
    <t>P_50</t>
  </si>
  <si>
    <t>Type</t>
  </si>
  <si>
    <t xml:space="preserve">Yield Study </t>
  </si>
  <si>
    <t>Historical average</t>
  </si>
  <si>
    <t>Nominal Capacity</t>
  </si>
  <si>
    <t xml:space="preserve">Operating Hours </t>
  </si>
  <si>
    <t>Hub Height</t>
  </si>
  <si>
    <t xml:space="preserve">Production  </t>
  </si>
  <si>
    <t>Curtailment</t>
  </si>
  <si>
    <t>Discount</t>
  </si>
  <si>
    <t>Power Curve Adjustment</t>
  </si>
  <si>
    <t>Yield</t>
  </si>
  <si>
    <t>Scenario 1</t>
  </si>
  <si>
    <t>A</t>
  </si>
  <si>
    <t>XX</t>
  </si>
  <si>
    <t>B</t>
  </si>
  <si>
    <t>P_75-1y</t>
  </si>
  <si>
    <t>P_75-10y</t>
  </si>
  <si>
    <t>P_90-1y</t>
  </si>
  <si>
    <t>P_90-10y</t>
  </si>
  <si>
    <t>P_95-10y</t>
  </si>
  <si>
    <t>P_99-1y</t>
  </si>
  <si>
    <t>P_99-10y</t>
  </si>
  <si>
    <t>P90/P50</t>
  </si>
  <si>
    <t>Revenues Data</t>
  </si>
  <si>
    <t>Base Tariff</t>
  </si>
  <si>
    <t xml:space="preserve">up to </t>
  </si>
  <si>
    <t>??</t>
  </si>
  <si>
    <t>Reduced Tariff</t>
  </si>
  <si>
    <t>Production sold under cPPA (% P50)</t>
  </si>
  <si>
    <t>PPA Term</t>
  </si>
  <si>
    <t>PPA index</t>
  </si>
  <si>
    <t>Variable part</t>
  </si>
  <si>
    <t>EUR CPI</t>
  </si>
  <si>
    <t>Market Price</t>
  </si>
  <si>
    <t>Scenario</t>
  </si>
  <si>
    <t>Fixed</t>
  </si>
  <si>
    <t>if Profile</t>
  </si>
  <si>
    <t>Base Rate</t>
  </si>
  <si>
    <t>Index</t>
  </si>
  <si>
    <t>if Fixed</t>
  </si>
  <si>
    <t>Price Year 1</t>
  </si>
  <si>
    <t>Indexed Model Price</t>
  </si>
  <si>
    <t>Model Year</t>
  </si>
  <si>
    <t>€/MWh</t>
  </si>
  <si>
    <t xml:space="preserve">Market price </t>
  </si>
  <si>
    <t xml:space="preserve">Captured Prices - AFRY - Q1 2026 </t>
  </si>
  <si>
    <t>Equity scenario</t>
  </si>
  <si>
    <t>Sizing scenario</t>
  </si>
  <si>
    <t>Inflation index</t>
  </si>
  <si>
    <t xml:space="preserve">Balancing costs </t>
  </si>
  <si>
    <t>Non Recurring Item</t>
  </si>
  <si>
    <t>Payment year</t>
  </si>
  <si>
    <t>CO2 Certificates Sales</t>
  </si>
  <si>
    <t>Emission Factor FR</t>
  </si>
  <si>
    <t>CO2 price</t>
  </si>
  <si>
    <t>UNFCC's Retainer</t>
  </si>
  <si>
    <t>Operation and Maintenance Costs</t>
  </si>
  <si>
    <t>Task</t>
  </si>
  <si>
    <t>Withholding Tax</t>
  </si>
  <si>
    <t>Project Sizing</t>
  </si>
  <si>
    <t>Equity Shares</t>
  </si>
  <si>
    <t>Model Sizing</t>
  </si>
  <si>
    <t>Debt Sculpting Macro</t>
  </si>
  <si>
    <t>Target DSCR in Bank Case</t>
  </si>
  <si>
    <t>Minimum DSCR</t>
  </si>
  <si>
    <t>Base Case Scenario</t>
  </si>
  <si>
    <t>Bank Case</t>
  </si>
  <si>
    <t>Average DSCR PPA /market</t>
  </si>
  <si>
    <t>Debt Sizing</t>
  </si>
  <si>
    <t>Term of Debts Facilities</t>
  </si>
  <si>
    <t>Total Facility</t>
  </si>
  <si>
    <t>Senior Debt</t>
  </si>
  <si>
    <t>Senior Loan</t>
  </si>
  <si>
    <t>Bank 1</t>
  </si>
  <si>
    <t>Available Amount</t>
  </si>
  <si>
    <t>Last Repayment Date</t>
  </si>
  <si>
    <t>Used Amount</t>
  </si>
  <si>
    <t>Used %</t>
  </si>
  <si>
    <t>Pricing</t>
  </si>
  <si>
    <t>All-in Base Rate</t>
  </si>
  <si>
    <t>Split of Debt</t>
  </si>
  <si>
    <t>Facility Bank 1</t>
  </si>
  <si>
    <t>Facility Bank 2</t>
  </si>
  <si>
    <t>Commitment Fee</t>
  </si>
  <si>
    <t>Senior Front End Fee</t>
  </si>
  <si>
    <t>Structuring Fee</t>
  </si>
  <si>
    <t>Arrangement Fee</t>
  </si>
  <si>
    <t>Annual DSCR Increase</t>
  </si>
  <si>
    <t>Lock-up</t>
  </si>
  <si>
    <t>Min LLCR</t>
  </si>
  <si>
    <t>Indebtness</t>
  </si>
  <si>
    <t>Initial</t>
  </si>
  <si>
    <t>Operation</t>
  </si>
  <si>
    <t>Hedging</t>
  </si>
  <si>
    <t>Hedge Coverage</t>
  </si>
  <si>
    <t>Hedge Maturity</t>
  </si>
  <si>
    <t>Swap Margin</t>
  </si>
  <si>
    <t>Forward Swap Margin</t>
  </si>
  <si>
    <t>Credit Valuation Adjustment</t>
  </si>
  <si>
    <t>Refinancing</t>
  </si>
  <si>
    <t>Refinancing amount</t>
  </si>
  <si>
    <t>Year of refinancing</t>
  </si>
  <si>
    <t>Period of refinancing</t>
  </si>
  <si>
    <t xml:space="preserve">All-in </t>
  </si>
  <si>
    <t>All-in Swap</t>
  </si>
  <si>
    <t>Swap from the model (margins, forwad &amp; credit valuation)</t>
  </si>
  <si>
    <t>Swap additionnal</t>
  </si>
  <si>
    <t>Refinancing fees</t>
  </si>
  <si>
    <t>Up-front fee (% of total refinancing)</t>
  </si>
  <si>
    <t>Up-front fee (amount)</t>
  </si>
  <si>
    <t>Akuo Carbon Fund</t>
  </si>
  <si>
    <t>Max</t>
  </si>
  <si>
    <t>J-DSCR</t>
  </si>
  <si>
    <t>Junior Front End Fee</t>
  </si>
  <si>
    <t>Amount paid in certificates</t>
  </si>
  <si>
    <t>Payback period</t>
  </si>
  <si>
    <t>VAT% for VAT loan repayment</t>
  </si>
  <si>
    <t>All-In Rate</t>
  </si>
  <si>
    <t>Interest Rate</t>
  </si>
  <si>
    <t>Construction phase</t>
  </si>
  <si>
    <t>VAT collected</t>
  </si>
  <si>
    <t>Commitment fee</t>
  </si>
  <si>
    <t>L/C Facility</t>
  </si>
  <si>
    <t>L/C Fee</t>
  </si>
  <si>
    <t>Collateral</t>
  </si>
  <si>
    <t>Construction</t>
  </si>
  <si>
    <t>Floating Rate</t>
  </si>
  <si>
    <t>Buffer on external source</t>
  </si>
  <si>
    <t>Euribor 1m fixings</t>
  </si>
  <si>
    <t>Euribor 6m fixings</t>
  </si>
  <si>
    <t>Equity &amp; Shareholder Loan</t>
  </si>
  <si>
    <t>Capital at Financial close</t>
  </si>
  <si>
    <t>Amount (%)</t>
  </si>
  <si>
    <t>Shareholding</t>
  </si>
  <si>
    <t>Sponsor</t>
  </si>
  <si>
    <t>Co Investors</t>
  </si>
  <si>
    <t>Investor 1</t>
  </si>
  <si>
    <t>Investor 2</t>
  </si>
  <si>
    <t>Dividend distribution</t>
  </si>
  <si>
    <t>% SHL</t>
  </si>
  <si>
    <t>SHL Injected</t>
  </si>
  <si>
    <t>Interest rate</t>
  </si>
  <si>
    <t>IDC</t>
  </si>
  <si>
    <t>Investors</t>
  </si>
  <si>
    <t>Equity Distribution</t>
  </si>
  <si>
    <t>Equity Distribution Grace Period</t>
  </si>
  <si>
    <t>Delay Operation &amp; Distribution Flows</t>
  </si>
  <si>
    <t>Investor's Investment Date</t>
  </si>
  <si>
    <t>First Repayment Date</t>
  </si>
  <si>
    <t>First Distribution Date</t>
  </si>
  <si>
    <t xml:space="preserve">Construction </t>
  </si>
  <si>
    <t>J-DSRA</t>
  </si>
  <si>
    <t>0 months</t>
  </si>
  <si>
    <t>PPA Warranty (L/C)</t>
  </si>
  <si>
    <t>PPA Warranty (MRA)</t>
  </si>
  <si>
    <t>Initial funding</t>
  </si>
  <si>
    <t>Start</t>
  </si>
  <si>
    <t>Asset</t>
  </si>
  <si>
    <t>Croatian Depreciation rules</t>
  </si>
  <si>
    <t>Depreciation period</t>
  </si>
  <si>
    <t>% annual depreciation</t>
  </si>
  <si>
    <t>Buildings and permanent installations</t>
  </si>
  <si>
    <t>Production equipment and machinery</t>
  </si>
  <si>
    <t>Infrastructure roads and transport vehicles</t>
  </si>
  <si>
    <t xml:space="preserve">Computers and softwares </t>
  </si>
  <si>
    <t>Vehicles</t>
  </si>
  <si>
    <t>Other assets (with contractual term )</t>
  </si>
  <si>
    <t>Intangible assets</t>
  </si>
  <si>
    <t>Taxation and Accounting</t>
  </si>
  <si>
    <t>Notice: important to check changes in taxation / changes in law with the relevant team</t>
  </si>
  <si>
    <t>Corporate Income Tax</t>
  </si>
  <si>
    <t>Deductible Interests</t>
  </si>
  <si>
    <t xml:space="preserve">Losses carried forward </t>
  </si>
  <si>
    <t>Duration</t>
  </si>
  <si>
    <t>Cap</t>
  </si>
  <si>
    <t>Legal Reserve</t>
  </si>
  <si>
    <t>SHL interest rate cap applicable (foreign shareholder)</t>
  </si>
  <si>
    <t>Thin Capitalization</t>
  </si>
  <si>
    <t>Max. SHL to equity ratio 4:1</t>
  </si>
  <si>
    <t xml:space="preserve">Check </t>
  </si>
  <si>
    <t>Max. SHL interests expenses</t>
  </si>
  <si>
    <t>Max. SHL interests % of EBITDA</t>
  </si>
  <si>
    <t>on debt interests</t>
  </si>
  <si>
    <t>on SHL interests</t>
  </si>
  <si>
    <t>Until</t>
  </si>
  <si>
    <t>on dividends</t>
  </si>
  <si>
    <t>on financial revenues</t>
  </si>
  <si>
    <t xml:space="preserve">on upfront fees </t>
  </si>
  <si>
    <t>on technical services</t>
  </si>
  <si>
    <t>WHT on Senior Refinancing</t>
  </si>
  <si>
    <t>Reimbursed</t>
  </si>
  <si>
    <t>VAT Break</t>
  </si>
  <si>
    <t>Stamp Duty</t>
  </si>
  <si>
    <t>on foreign loans</t>
  </si>
  <si>
    <t>Fx</t>
  </si>
  <si>
    <t>Currency</t>
  </si>
  <si>
    <t>Exchange rate</t>
  </si>
  <si>
    <t>EUR inflation</t>
  </si>
  <si>
    <t>Other</t>
  </si>
  <si>
    <t>Cash Interest</t>
  </si>
  <si>
    <t>Interest on short term loan</t>
  </si>
  <si>
    <t>NPV revenues Public</t>
  </si>
  <si>
    <t>NPV revenues Private</t>
  </si>
  <si>
    <t>NPV revenues market</t>
  </si>
  <si>
    <t>Project Discount Rate / Hurdle Rate</t>
  </si>
  <si>
    <t xml:space="preserve">NPV Debt </t>
  </si>
  <si>
    <t>Debt NPV / Equity NPV</t>
  </si>
  <si>
    <t>Equity Discount Rate /Hurdle Rate</t>
  </si>
  <si>
    <t>Discount rate Project NPV</t>
  </si>
  <si>
    <t>Discount rate Equity NPV</t>
  </si>
  <si>
    <t>Warranties &amp; Bonds</t>
  </si>
  <si>
    <t>Name</t>
  </si>
  <si>
    <t>Calculation</t>
  </si>
  <si>
    <t>Requirement</t>
  </si>
  <si>
    <t>Notional</t>
  </si>
  <si>
    <t>Bid day</t>
  </si>
  <si>
    <t>From bid day to contract award</t>
  </si>
  <si>
    <t>Construction Completion</t>
  </si>
  <si>
    <t>From contract award to commissioning (COD + 3 months)</t>
  </si>
  <si>
    <t>Performance Bond</t>
  </si>
  <si>
    <t>PPA Life</t>
  </si>
  <si>
    <t>Tools</t>
  </si>
  <si>
    <t>Booleans</t>
  </si>
  <si>
    <t>Annual</t>
  </si>
  <si>
    <t>OK</t>
  </si>
  <si>
    <t>Pari Passu</t>
  </si>
  <si>
    <t>Profile</t>
  </si>
  <si>
    <t>Nordex</t>
  </si>
  <si>
    <t>N117-91m</t>
  </si>
  <si>
    <t>Yes</t>
  </si>
  <si>
    <t>WRONG</t>
  </si>
  <si>
    <t>Subordinated</t>
  </si>
  <si>
    <t>Scenario 2</t>
  </si>
  <si>
    <t>Vestas</t>
  </si>
  <si>
    <t>V117-117m</t>
  </si>
  <si>
    <t>No</t>
  </si>
  <si>
    <t>Market</t>
  </si>
  <si>
    <t>Trimestrial</t>
  </si>
  <si>
    <t>Variable</t>
  </si>
  <si>
    <t>Gamesa</t>
  </si>
  <si>
    <t>V126-84m</t>
  </si>
  <si>
    <t>Full Equity</t>
  </si>
  <si>
    <t>Monthly</t>
  </si>
  <si>
    <t>Constant</t>
  </si>
  <si>
    <t>GE</t>
  </si>
  <si>
    <t>V110-95m</t>
  </si>
  <si>
    <t>Hourly</t>
  </si>
  <si>
    <t>V100-80m</t>
  </si>
  <si>
    <t>G97-78m</t>
  </si>
  <si>
    <t>Graphics</t>
  </si>
  <si>
    <t>G114-80m</t>
  </si>
  <si>
    <t>Titles</t>
  </si>
  <si>
    <t>XXX</t>
  </si>
  <si>
    <t>GE116-80m</t>
  </si>
  <si>
    <t>Hardcoded values</t>
  </si>
  <si>
    <t>Data from different sheet</t>
  </si>
  <si>
    <t>Macro copy/paste</t>
  </si>
  <si>
    <t>Scenario values</t>
  </si>
  <si>
    <t>Assumption to be verified</t>
  </si>
  <si>
    <t>Model construction</t>
  </si>
  <si>
    <t>Intentionally left blank</t>
  </si>
  <si>
    <t>BoP</t>
  </si>
  <si>
    <t>EoP</t>
  </si>
  <si>
    <t>Construction Phase</t>
  </si>
  <si>
    <t>Cash Requirements</t>
  </si>
  <si>
    <t>Cumulative</t>
  </si>
  <si>
    <t>Equity Draw Downs (cumulative)</t>
  </si>
  <si>
    <t>Junior Debt Draw Downs (cumulative)</t>
  </si>
  <si>
    <t>Senior Debt Draw Downs (cumulative)</t>
  </si>
  <si>
    <t>Balance check</t>
  </si>
  <si>
    <t>Cost of Funding</t>
  </si>
  <si>
    <t>Interest</t>
  </si>
  <si>
    <t>VAT payable to Supplier</t>
  </si>
  <si>
    <t>VAT collected from Client</t>
  </si>
  <si>
    <t>VAT Repayment</t>
  </si>
  <si>
    <t>VAT Facility Requirement</t>
  </si>
  <si>
    <t>Withholding Tax Breakdown</t>
  </si>
  <si>
    <t xml:space="preserve">Bank fees </t>
  </si>
  <si>
    <t xml:space="preserve">Project </t>
  </si>
  <si>
    <t>Cash Flow</t>
  </si>
  <si>
    <t>Production Adjustment</t>
  </si>
  <si>
    <t>Production</t>
  </si>
  <si>
    <t>PPA Sales</t>
  </si>
  <si>
    <t>Production to PPA</t>
  </si>
  <si>
    <t>Tariff (indexed)</t>
  </si>
  <si>
    <t>Spot Sales</t>
  </si>
  <si>
    <t>Production to Spot</t>
  </si>
  <si>
    <t>Spot Price</t>
  </si>
  <si>
    <t>Senior Debt Refinancing Upfront-Fees</t>
  </si>
  <si>
    <t>Operating Expenses (Aft. Bank Tax)</t>
  </si>
  <si>
    <t>EBITDA Margin</t>
  </si>
  <si>
    <t>OpEx / MW</t>
  </si>
  <si>
    <t>OpEx / MWh</t>
  </si>
  <si>
    <t>Local (various) Taxes</t>
  </si>
  <si>
    <t>Interests from Cash &amp; Reserve Accounts</t>
  </si>
  <si>
    <t>Free Cash Flow for Banks</t>
  </si>
  <si>
    <t>paid in cash</t>
  </si>
  <si>
    <t>paid in DSRA</t>
  </si>
  <si>
    <t>Target</t>
  </si>
  <si>
    <t xml:space="preserve">Beginning </t>
  </si>
  <si>
    <t>Funding</t>
  </si>
  <si>
    <t>Shortfall</t>
  </si>
  <si>
    <t>End</t>
  </si>
  <si>
    <t xml:space="preserve">Free Cash Flow for Junior Debt </t>
  </si>
  <si>
    <t>Junior debt repayment and interests</t>
  </si>
  <si>
    <t>Distribution Account</t>
  </si>
  <si>
    <t>Free Cash Flow for Distribution</t>
  </si>
  <si>
    <t>Distribution Account Balance</t>
  </si>
  <si>
    <t>Free Cash Flow for Shareholder Loan</t>
  </si>
  <si>
    <t>Withholding Tax Shareholder Loan</t>
  </si>
  <si>
    <t>Free Cash Flow for dividends</t>
  </si>
  <si>
    <t>Distributable</t>
  </si>
  <si>
    <t>Net Dividends</t>
  </si>
  <si>
    <t>Gross Dividends</t>
  </si>
  <si>
    <t>Change in cash</t>
  </si>
  <si>
    <t>Average Senior DSCR</t>
  </si>
  <si>
    <t>Minimum Senior LLCR</t>
  </si>
  <si>
    <t>Average Junior DSCR</t>
  </si>
  <si>
    <t>FCFB Senior</t>
  </si>
  <si>
    <t>FCFB Junior</t>
  </si>
  <si>
    <t>Cash end of the year</t>
  </si>
  <si>
    <t>Negative cash check</t>
  </si>
  <si>
    <t>Constituted</t>
  </si>
  <si>
    <t>N-1</t>
  </si>
  <si>
    <t>Legal reserve</t>
  </si>
  <si>
    <t>Minimum Senior DSCR</t>
  </si>
  <si>
    <t>Minimum Junior DSCR</t>
  </si>
  <si>
    <t>Levelized Cost of Electricity</t>
  </si>
  <si>
    <t>Cost of ownership</t>
  </si>
  <si>
    <t>Lifetimeoutput</t>
  </si>
  <si>
    <t>LCOE</t>
  </si>
  <si>
    <t>Profit &amp; Loss</t>
  </si>
  <si>
    <t>Total Revenues</t>
  </si>
  <si>
    <t>Local Tax</t>
  </si>
  <si>
    <t>Withholding Tax on Interests</t>
  </si>
  <si>
    <t>Total Expenses</t>
  </si>
  <si>
    <t>EBIT</t>
  </si>
  <si>
    <t>Financing revenues</t>
  </si>
  <si>
    <t>Interests from Reserve Accounts</t>
  </si>
  <si>
    <t>Interests from Cash</t>
  </si>
  <si>
    <t>Financing expenses</t>
  </si>
  <si>
    <t>Senior Interests</t>
  </si>
  <si>
    <t>Senior Refinancing Interest</t>
  </si>
  <si>
    <t>Junior Interest</t>
  </si>
  <si>
    <t>Shareholder Loan Interests</t>
  </si>
  <si>
    <t>Interests on Cash</t>
  </si>
  <si>
    <t>Financial Earnings</t>
  </si>
  <si>
    <t>Earnings before tax</t>
  </si>
  <si>
    <t>Fiscal Reintegration</t>
  </si>
  <si>
    <t>Taxable Income</t>
  </si>
  <si>
    <t>- Losses N-1</t>
  </si>
  <si>
    <t>- Allocated losses</t>
  </si>
  <si>
    <t>- Losses N</t>
  </si>
  <si>
    <t>Carriable losses</t>
  </si>
  <si>
    <t>Taxable Profit N</t>
  </si>
  <si>
    <t>Net Income</t>
  </si>
  <si>
    <t>Retained Earnings</t>
  </si>
  <si>
    <t>Thin Cap Rule</t>
  </si>
  <si>
    <t xml:space="preserve">Non deductible interests SHL </t>
  </si>
  <si>
    <t>Assets</t>
  </si>
  <si>
    <t>Gross Fixed Assets</t>
  </si>
  <si>
    <t>Accumulated Depreciation</t>
  </si>
  <si>
    <t>Liabilities</t>
  </si>
  <si>
    <t>Short term loan</t>
  </si>
  <si>
    <t>Depreciation check</t>
  </si>
  <si>
    <t>Indebtness Ratio</t>
  </si>
  <si>
    <t>Indebtness Cap</t>
  </si>
  <si>
    <t>Test gearing</t>
  </si>
  <si>
    <t>Test negative equity</t>
  </si>
  <si>
    <t>Negative equity ratio</t>
  </si>
  <si>
    <t>Application of Thin capitalisation rules</t>
  </si>
  <si>
    <t>Ratio for thin capitalization compliance</t>
  </si>
  <si>
    <t xml:space="preserve">Thin capitalisation indebtness threshold </t>
  </si>
  <si>
    <t>Unlevered Depreciation</t>
  </si>
  <si>
    <t>Cumulated</t>
  </si>
  <si>
    <t>Debt Service</t>
  </si>
  <si>
    <t>Senior Debt Period</t>
  </si>
  <si>
    <t>CF for Senior Debt Repayment</t>
  </si>
  <si>
    <t>CF for Junior Debt Repayment</t>
  </si>
  <si>
    <t>Beginning</t>
  </si>
  <si>
    <t>VAT Facility Service</t>
  </si>
  <si>
    <t>Balance</t>
  </si>
  <si>
    <t>Floating Base Rate</t>
  </si>
  <si>
    <t>Fixed Base Rate</t>
  </si>
  <si>
    <t>Blended Base Rate</t>
  </si>
  <si>
    <t>Available CF</t>
  </si>
  <si>
    <t>Max Senior Debt</t>
  </si>
  <si>
    <t>Net Interests</t>
  </si>
  <si>
    <t>Gross Interests</t>
  </si>
  <si>
    <t>Senior Debt Refinancing</t>
  </si>
  <si>
    <t>Max Debt</t>
  </si>
  <si>
    <t>Senior Debt Refinancing Service</t>
  </si>
  <si>
    <t>Max Junior Debt</t>
  </si>
  <si>
    <t>Repayment test</t>
  </si>
  <si>
    <t>Net interest payment</t>
  </si>
  <si>
    <t>Interests to capitalize</t>
  </si>
  <si>
    <t>Debt Service (incl. WHT)</t>
  </si>
  <si>
    <t>Debt Service (excl. WHT)</t>
  </si>
  <si>
    <t>%outstanding principal n-1</t>
  </si>
  <si>
    <t>Overcapitalization check</t>
  </si>
  <si>
    <r>
      <t>Equity</t>
    </r>
    <r>
      <rPr>
        <b/>
        <sz val="8"/>
        <color indexed="9"/>
        <rFont val="Calibri"/>
        <family val="2"/>
        <scheme val="minor"/>
      </rPr>
      <t xml:space="preserve"> Flows</t>
    </r>
  </si>
  <si>
    <r>
      <t xml:space="preserve">Equity </t>
    </r>
    <r>
      <rPr>
        <b/>
        <u/>
        <sz val="8"/>
        <color indexed="9"/>
        <rFont val="Calibri"/>
        <family val="2"/>
        <scheme val="minor"/>
      </rPr>
      <t>Operation</t>
    </r>
    <r>
      <rPr>
        <b/>
        <sz val="8"/>
        <color indexed="9"/>
        <rFont val="Calibri"/>
        <family val="2"/>
        <scheme val="minor"/>
      </rPr>
      <t xml:space="preserve"> Flows</t>
    </r>
  </si>
  <si>
    <t>Shareholder Loan Flows</t>
  </si>
  <si>
    <t>Net Dividend Flows</t>
  </si>
  <si>
    <r>
      <t xml:space="preserve">Equity </t>
    </r>
    <r>
      <rPr>
        <b/>
        <u/>
        <sz val="8"/>
        <color indexed="9"/>
        <rFont val="Calibri"/>
        <family val="2"/>
        <scheme val="minor"/>
      </rPr>
      <t>Distribution</t>
    </r>
    <r>
      <rPr>
        <b/>
        <sz val="8"/>
        <color indexed="9"/>
        <rFont val="Calibri"/>
        <family val="2"/>
        <scheme val="minor"/>
      </rPr>
      <t xml:space="preserve"> Flows</t>
    </r>
  </si>
  <si>
    <t>Equity IRR (P90)</t>
  </si>
  <si>
    <t>Translation check</t>
  </si>
  <si>
    <t>SHL Gross Interest</t>
  </si>
  <si>
    <t>SHL Net Interest</t>
  </si>
  <si>
    <t>NPV</t>
  </si>
  <si>
    <t>SHL Gross Interests</t>
  </si>
  <si>
    <t>SHL Principal</t>
  </si>
  <si>
    <t>SHL Net Interests</t>
  </si>
  <si>
    <t>Net NPV</t>
  </si>
  <si>
    <t>NPV Opex</t>
  </si>
  <si>
    <t>Production P50</t>
  </si>
  <si>
    <t>NPV P50</t>
  </si>
  <si>
    <t>Project Capex</t>
  </si>
  <si>
    <t>Model Sizing Construction</t>
  </si>
  <si>
    <t>Interests and Taxes during Construction</t>
  </si>
  <si>
    <t>Input</t>
  </si>
  <si>
    <t>Output</t>
  </si>
  <si>
    <t>Other CapEx</t>
  </si>
  <si>
    <t>Refi FEF</t>
  </si>
  <si>
    <t>SHL principal applicable to Stamp Duty</t>
  </si>
  <si>
    <t>Model Sizing Operation</t>
  </si>
  <si>
    <t>Income tax in base case</t>
  </si>
  <si>
    <t>Income tax in bank case</t>
  </si>
  <si>
    <t>Local Taxes</t>
  </si>
  <si>
    <t>Local taxes in base case</t>
  </si>
  <si>
    <t>Local taxes in bank case</t>
  </si>
  <si>
    <t>Cash Flow for Debt Repayment</t>
  </si>
  <si>
    <t>Model Flags</t>
  </si>
  <si>
    <t>Flags Operation</t>
  </si>
  <si>
    <t>Beginning of Period</t>
  </si>
  <si>
    <t>End of Period</t>
  </si>
  <si>
    <t xml:space="preserve">Period </t>
  </si>
  <si>
    <t>Leap Februar in Annual Period</t>
  </si>
  <si>
    <t>Leap Annual Period</t>
  </si>
  <si>
    <t>Operation Period (incl. Leap)</t>
  </si>
  <si>
    <t>Operation Period (excl. Leap)</t>
  </si>
  <si>
    <t>Depreciation Period</t>
  </si>
  <si>
    <t>Senior Debt Maturity</t>
  </si>
  <si>
    <t>Senior Debt Refinancing Maturity</t>
  </si>
  <si>
    <t>Senior Debt Hedge Maturity</t>
  </si>
  <si>
    <t>First Period of Refinancing</t>
  </si>
  <si>
    <t>Senior Debt Maturity Days (%)</t>
  </si>
  <si>
    <t>Junior Debt Maturity</t>
  </si>
  <si>
    <t>Junior Debt Period</t>
  </si>
  <si>
    <t>Junior Debt Maturity Days (%)</t>
  </si>
  <si>
    <t>Equity Period</t>
  </si>
  <si>
    <t>Equity Operation Flows Period</t>
  </si>
  <si>
    <t>Equity Distribution Flows Period</t>
  </si>
  <si>
    <t>True Tax Maturity</t>
  </si>
  <si>
    <t>Flags Construction</t>
  </si>
  <si>
    <t>Month of Year</t>
  </si>
  <si>
    <t>Month of Construction</t>
  </si>
  <si>
    <t>Construction Period</t>
  </si>
  <si>
    <t>Interest Period</t>
  </si>
  <si>
    <t>IPP Development Project Budget</t>
  </si>
  <si>
    <t>ID PROJECT CARD</t>
  </si>
  <si>
    <t>BONDS</t>
  </si>
  <si>
    <t>IDENTIFICATION OF COSTS</t>
  </si>
  <si>
    <t>Y/N</t>
  </si>
  <si>
    <t>Amount (in k€)</t>
  </si>
  <si>
    <t>Bond emission date (dd/mm/yyyy)</t>
  </si>
  <si>
    <t>Project :</t>
  </si>
  <si>
    <t>Wind Seek</t>
  </si>
  <si>
    <t>forecast only</t>
  </si>
  <si>
    <t>Acronym :</t>
  </si>
  <si>
    <t>WDSK</t>
  </si>
  <si>
    <t>committed expense</t>
  </si>
  <si>
    <t>Project Manager :</t>
  </si>
  <si>
    <t>Marin Uzelac</t>
  </si>
  <si>
    <t>AKE Validation committee</t>
  </si>
  <si>
    <t xml:space="preserve">paid = date of invoice approval </t>
  </si>
  <si>
    <t>Cost controller :</t>
  </si>
  <si>
    <t>Size (MW) :</t>
  </si>
  <si>
    <t>Bucget Currency :</t>
  </si>
  <si>
    <t>FINANCING INFORMATION</t>
  </si>
  <si>
    <t>CORPORATE AUTHORIZATIONS</t>
  </si>
  <si>
    <t>Closing estimated date (dd/mm/yyyy) :</t>
  </si>
  <si>
    <t>Gearing (% of equity)</t>
  </si>
  <si>
    <r>
      <t xml:space="preserve">Total incurred expenses (cash only) </t>
    </r>
    <r>
      <rPr>
        <b/>
        <sz val="10"/>
        <rFont val="Calibri"/>
        <family val="2"/>
        <scheme val="minor"/>
      </rPr>
      <t>in k€</t>
    </r>
  </si>
  <si>
    <t>Total equity needed (k€)</t>
  </si>
  <si>
    <r>
      <t>AKE Validation committee amount (cumulated,</t>
    </r>
    <r>
      <rPr>
        <b/>
        <sz val="10"/>
        <rFont val="Calibri"/>
        <family val="2"/>
        <scheme val="minor"/>
      </rPr>
      <t xml:space="preserve"> in k€</t>
    </r>
    <r>
      <rPr>
        <sz val="10"/>
        <rFont val="Calibri"/>
        <family val="2"/>
        <scheme val="minor"/>
      </rPr>
      <t>)</t>
    </r>
  </si>
  <si>
    <t>CODIR</t>
  </si>
  <si>
    <t>AKE skin in the game (k€)</t>
  </si>
  <si>
    <t>Warning ?</t>
  </si>
  <si>
    <t xml:space="preserve">Actual equity spent by Akuo (k€) </t>
  </si>
  <si>
    <t xml:space="preserve">Expected operationnal revenues for Akuo (k€) : </t>
  </si>
  <si>
    <t>Main farm assumptions</t>
  </si>
  <si>
    <t>AKE 25y NPV (k€)</t>
  </si>
  <si>
    <t>Country cost of living (select H - High or L - Low)</t>
  </si>
  <si>
    <t>L</t>
  </si>
  <si>
    <t>Overhead line distance (KM)</t>
  </si>
  <si>
    <t>Discount rate for NPV (%)</t>
  </si>
  <si>
    <t>Number of WTG</t>
  </si>
  <si>
    <t>% of costs paid by Akuo (co dev)</t>
  </si>
  <si>
    <t>Equity IRR (%)</t>
  </si>
  <si>
    <t>Substation (select Y - Yes or N - No) ?</t>
  </si>
  <si>
    <t>Y</t>
  </si>
  <si>
    <t>Expected Energy Price €/MWH</t>
  </si>
  <si>
    <t>Expected number of hours</t>
  </si>
  <si>
    <t xml:space="preserve">Objective n° 1 : CAPEX sharing </t>
  </si>
  <si>
    <t>Objective n°2 : Cash at risk follow up</t>
  </si>
  <si>
    <r>
      <t>CAREFUL : This part is in</t>
    </r>
    <r>
      <rPr>
        <b/>
        <u/>
        <sz val="16"/>
        <color rgb="FFFF0000"/>
        <rFont val="Calibri"/>
        <family val="2"/>
        <scheme val="minor"/>
      </rPr>
      <t xml:space="preserve"> €</t>
    </r>
    <r>
      <rPr>
        <b/>
        <u/>
        <sz val="11"/>
        <color rgb="FFFF0000"/>
        <rFont val="Calibri"/>
        <family val="2"/>
        <scheme val="minor"/>
      </rPr>
      <t xml:space="preserve"> (NOT</t>
    </r>
    <r>
      <rPr>
        <b/>
        <u/>
        <sz val="12"/>
        <color rgb="FFFF0000"/>
        <rFont val="Calibri"/>
        <family val="2"/>
        <scheme val="minor"/>
      </rPr>
      <t xml:space="preserve"> k€</t>
    </r>
    <r>
      <rPr>
        <b/>
        <u/>
        <sz val="11"/>
        <color rgb="FFFF0000"/>
        <rFont val="Calibri"/>
        <family val="2"/>
        <scheme val="minor"/>
      </rPr>
      <t>)</t>
    </r>
  </si>
  <si>
    <t>CAPEX codification</t>
  </si>
  <si>
    <t xml:space="preserve">Categories </t>
  </si>
  <si>
    <t>Total budget</t>
  </si>
  <si>
    <t>% paid to Akuo ?</t>
  </si>
  <si>
    <t>Who can help you estimating this cost?</t>
  </si>
  <si>
    <t>Mandatory update of this cost (cf. IPP process)</t>
  </si>
  <si>
    <t>Total expected cash at risk until Financial closing</t>
  </si>
  <si>
    <t>Section I. Detailed costs prior to financial closing</t>
  </si>
  <si>
    <t>Costs during development phase (excl. financing &amp; M&amp;A)</t>
  </si>
  <si>
    <t>Development and structuration costs (excl financing)</t>
  </si>
  <si>
    <t>A.01</t>
  </si>
  <si>
    <t>Land leases during development</t>
  </si>
  <si>
    <t>A.01.01</t>
  </si>
  <si>
    <t xml:space="preserve">Notary &amp; legal &amp; administrative fees </t>
  </si>
  <si>
    <t>project manager</t>
  </si>
  <si>
    <t>B13  "End of development phase"</t>
  </si>
  <si>
    <t>H - 10k€ / WTG or L - 5k€ / WTG</t>
  </si>
  <si>
    <t>A.01.02</t>
  </si>
  <si>
    <t>Land acquisition before construction</t>
  </si>
  <si>
    <t>A.01.03</t>
  </si>
  <si>
    <t xml:space="preserve">Expropriation </t>
  </si>
  <si>
    <t>A.01.04</t>
  </si>
  <si>
    <t>Land preparation works for development</t>
  </si>
  <si>
    <t>A.02</t>
  </si>
  <si>
    <r>
      <t>Grid studies</t>
    </r>
    <r>
      <rPr>
        <strike/>
        <sz val="11"/>
        <color theme="1"/>
        <rFont val="Calibri"/>
        <family val="2"/>
        <scheme val="minor"/>
      </rPr>
      <t xml:space="preserve"> </t>
    </r>
  </si>
  <si>
    <t>A.02.01</t>
  </si>
  <si>
    <t>Basic grid studies</t>
  </si>
  <si>
    <t>H - 50k€ or L - 25k€</t>
  </si>
  <si>
    <t>A.02.02</t>
  </si>
  <si>
    <t>Detailed grid studies</t>
  </si>
  <si>
    <t>80k€ Fixed</t>
  </si>
  <si>
    <t>A.03</t>
  </si>
  <si>
    <t xml:space="preserve">Renewable resource </t>
  </si>
  <si>
    <t>A.03.01</t>
  </si>
  <si>
    <t>Measurement installation and maintenance</t>
  </si>
  <si>
    <t>A.03.02</t>
  </si>
  <si>
    <t>Energy yield assessment for development</t>
  </si>
  <si>
    <t>A.03.03</t>
  </si>
  <si>
    <t>Wood supply scheme</t>
  </si>
  <si>
    <t>A.04</t>
  </si>
  <si>
    <t>Environment studies and EIA</t>
  </si>
  <si>
    <t>A.04.01</t>
  </si>
  <si>
    <t>Environmental Impact Assessment</t>
  </si>
  <si>
    <t xml:space="preserve">H - 200k€ or L - 100k€ </t>
  </si>
  <si>
    <t>A.04.02</t>
  </si>
  <si>
    <t>Fauna&amp;Flora Studies (incl. Birds&amp;bats&amp;fishes)</t>
  </si>
  <si>
    <t>Additional 200k€ if project financed by development banks</t>
  </si>
  <si>
    <t>A.04.03</t>
  </si>
  <si>
    <t>Noise study</t>
  </si>
  <si>
    <t>A.04.04</t>
  </si>
  <si>
    <t>Landscape study</t>
  </si>
  <si>
    <t>A.04.05</t>
  </si>
  <si>
    <t>Shadow Studies/Flooding/Sanitary risks/Other studies</t>
  </si>
  <si>
    <t>A.04.06</t>
  </si>
  <si>
    <t>Solid transport study</t>
  </si>
  <si>
    <t>A.04.07</t>
  </si>
  <si>
    <t>HSE plan</t>
  </si>
  <si>
    <t>A.04.08</t>
  </si>
  <si>
    <t>External expert monitoring</t>
  </si>
  <si>
    <t>A.04.09</t>
  </si>
  <si>
    <t>Other studies</t>
  </si>
  <si>
    <t>A.05</t>
  </si>
  <si>
    <t>Building permit</t>
  </si>
  <si>
    <t>A.05.01</t>
  </si>
  <si>
    <t>Building permit documentation (incl Architect)</t>
  </si>
  <si>
    <t>H - 100k€ or L - 50k€</t>
  </si>
  <si>
    <t>A.05.02</t>
  </si>
  <si>
    <t>Zoning plan modification</t>
  </si>
  <si>
    <t>Warning: Please adapt to your country. As an example, design in Balkan area costs at least 300k€.</t>
  </si>
  <si>
    <t>A.05.03</t>
  </si>
  <si>
    <t>Legal&amp;administrative cost (incl bailiff costs&amp;tax)</t>
  </si>
  <si>
    <t>A.06</t>
  </si>
  <si>
    <t>Other permits</t>
  </si>
  <si>
    <t>A.06.01</t>
  </si>
  <si>
    <t>Water access right</t>
  </si>
  <si>
    <t>10k€ Fixed</t>
  </si>
  <si>
    <t>A.06.02</t>
  </si>
  <si>
    <t>Energy Approval</t>
  </si>
  <si>
    <t>A.06.03</t>
  </si>
  <si>
    <t>Legal&amp;administrative costs (incl bailiff costs&amp;tax)</t>
  </si>
  <si>
    <t>A.07</t>
  </si>
  <si>
    <t>Engineering studies</t>
  </si>
  <si>
    <t>A.07.01</t>
  </si>
  <si>
    <t>Maps&amp;Topography</t>
  </si>
  <si>
    <t>H - 25k€ / WTG or L - 10k€ / WTG</t>
  </si>
  <si>
    <t>A.07.02</t>
  </si>
  <si>
    <t>Geometer&amp;cadaster</t>
  </si>
  <si>
    <t>A.07.03</t>
  </si>
  <si>
    <t>Geotechnical study</t>
  </si>
  <si>
    <t>10k€ / WTG</t>
  </si>
  <si>
    <t>A.07.04</t>
  </si>
  <si>
    <t>Foundation study</t>
  </si>
  <si>
    <t>1k€ / WTG</t>
  </si>
  <si>
    <t>A.07.05</t>
  </si>
  <si>
    <t>Soil Studies (incl soil resistivity&amp;pollution)</t>
  </si>
  <si>
    <t>A.07.06</t>
  </si>
  <si>
    <t>Electrical design (LV, MV, HV)</t>
  </si>
  <si>
    <t>A.07.07</t>
  </si>
  <si>
    <t>Civil design (foundations, bridges…)</t>
  </si>
  <si>
    <t>A.07.08</t>
  </si>
  <si>
    <t>Earthworks design (roads,platforms ...)</t>
  </si>
  <si>
    <t>A.07.09</t>
  </si>
  <si>
    <t xml:space="preserve">Access survey </t>
  </si>
  <si>
    <t>10 k€ fixed</t>
  </si>
  <si>
    <t>A.07.10</t>
  </si>
  <si>
    <t xml:space="preserve">Interfaces studies </t>
  </si>
  <si>
    <t>A.07.11</t>
  </si>
  <si>
    <t>Other specific studies (waterway design,telecom&amp;radar…)</t>
  </si>
  <si>
    <t>A.08</t>
  </si>
  <si>
    <t>Communication and events</t>
  </si>
  <si>
    <t>A.08.01</t>
  </si>
  <si>
    <t>Project office</t>
  </si>
  <si>
    <t>A.08.02</t>
  </si>
  <si>
    <t>Communication  (website…)</t>
  </si>
  <si>
    <t>A.08.03</t>
  </si>
  <si>
    <t>Events</t>
  </si>
  <si>
    <t>A.09</t>
  </si>
  <si>
    <t>Tender costs</t>
  </si>
  <si>
    <t>A.09.01</t>
  </si>
  <si>
    <t>Bid bond costs</t>
  </si>
  <si>
    <t>Treasury</t>
  </si>
  <si>
    <t>Bond issuance</t>
  </si>
  <si>
    <t>0,5% / quarter between the bond emission date and COD</t>
  </si>
  <si>
    <t>A.09.02</t>
  </si>
  <si>
    <t>Legal&amp;administrative costs</t>
  </si>
  <si>
    <t>Legal team</t>
  </si>
  <si>
    <t>Overhead costs until Financial closing</t>
  </si>
  <si>
    <t>A.10</t>
  </si>
  <si>
    <t xml:space="preserve"> SPV corporate services, legal, accounting, auditors</t>
  </si>
  <si>
    <t>A.10.01</t>
  </si>
  <si>
    <t>Accounting</t>
  </si>
  <si>
    <t>Accounting team</t>
  </si>
  <si>
    <t>B4 "Create a SPV"</t>
  </si>
  <si>
    <t>15K€ / year during 3 years</t>
  </si>
  <si>
    <t>A.10.02</t>
  </si>
  <si>
    <t>Legal&amp;Insurance</t>
  </si>
  <si>
    <t>5k€</t>
  </si>
  <si>
    <t>A.10.03</t>
  </si>
  <si>
    <t>Auditors</t>
  </si>
  <si>
    <t>A.10.04</t>
  </si>
  <si>
    <t xml:space="preserve">Agency fees </t>
  </si>
  <si>
    <t>A.10.05</t>
  </si>
  <si>
    <t>Salary (if legal obligation)</t>
  </si>
  <si>
    <t>HR team</t>
  </si>
  <si>
    <t>A.11</t>
  </si>
  <si>
    <t xml:space="preserve"> Akuo travel expenses (if not incl. in development services agreement)</t>
  </si>
  <si>
    <t>All teams with support of the Project controller</t>
  </si>
  <si>
    <t>H - 100k€ or L - 60k€</t>
  </si>
  <si>
    <t>M&amp;A &amp; Co-developer costs</t>
  </si>
  <si>
    <t>C.13.01</t>
  </si>
  <si>
    <t>Business introducer fees</t>
  </si>
  <si>
    <t>Siganture of codev contract</t>
  </si>
  <si>
    <t>C.13.02</t>
  </si>
  <si>
    <t xml:space="preserve">Co-developer fees &amp; expenses </t>
  </si>
  <si>
    <t>C.13.02.01</t>
  </si>
  <si>
    <t>Co-developer expenses&amp;salaries (not fees)</t>
  </si>
  <si>
    <t>C.13.02.02</t>
  </si>
  <si>
    <t>Co-Developer Services Agreement</t>
  </si>
  <si>
    <t>C.13.03</t>
  </si>
  <si>
    <r>
      <t xml:space="preserve">Shares price (premium </t>
    </r>
    <r>
      <rPr>
        <u/>
        <sz val="11"/>
        <color rgb="FFFF0000"/>
        <rFont val="Calibri"/>
        <family val="2"/>
        <scheme val="minor"/>
      </rPr>
      <t>to be included only at Holdco level</t>
    </r>
    <r>
      <rPr>
        <sz val="11"/>
        <color theme="0"/>
        <rFont val="Calibri"/>
        <family val="2"/>
      </rPr>
      <t>)</t>
    </r>
  </si>
  <si>
    <t>A11b "Execute M&amp;A"</t>
  </si>
  <si>
    <t>C.13.04</t>
  </si>
  <si>
    <t>Shareholder Loan Buyout</t>
  </si>
  <si>
    <t>C.13.05</t>
  </si>
  <si>
    <t>Due diligence for project acquisition</t>
  </si>
  <si>
    <t>C.13.05.01</t>
  </si>
  <si>
    <t>Technical Advisor</t>
  </si>
  <si>
    <t>120k€ Fixed</t>
  </si>
  <si>
    <t>C.13.05.02</t>
  </si>
  <si>
    <t>C.13.05.03</t>
  </si>
  <si>
    <t xml:space="preserve">Legal Advisor </t>
  </si>
  <si>
    <t>C.13.05.04</t>
  </si>
  <si>
    <t>Finance&amp;Tax Advisor</t>
  </si>
  <si>
    <t>M&amp;A accounting &amp; tax team</t>
  </si>
  <si>
    <t>C.13.05.05</t>
  </si>
  <si>
    <t>HR Due Diligence Costs</t>
  </si>
  <si>
    <t>HR department/Legal team</t>
  </si>
  <si>
    <t>C.13.05.06</t>
  </si>
  <si>
    <t>Other Due Diligence Costs</t>
  </si>
  <si>
    <t>C.13.06</t>
  </si>
  <si>
    <t>Bridge loan costs during development phase</t>
  </si>
  <si>
    <t>Project finance</t>
  </si>
  <si>
    <t>Section II. Detailed costs due to financial closing</t>
  </si>
  <si>
    <t>Project finance costs due at closing</t>
  </si>
  <si>
    <t>C.14.01.01</t>
  </si>
  <si>
    <t>Appraisal Fee (when signing mandate)</t>
  </si>
  <si>
    <t>project finance</t>
  </si>
  <si>
    <t>C12 "Update Main Contracts"</t>
  </si>
  <si>
    <t>1M€ fixed</t>
  </si>
  <si>
    <t>C.14.01.02</t>
  </si>
  <si>
    <t>C.14.01.03</t>
  </si>
  <si>
    <t>C.14.01.04</t>
  </si>
  <si>
    <t>C.14.01.05</t>
  </si>
  <si>
    <t>C.14.01.06</t>
  </si>
  <si>
    <t>C.14.01.07</t>
  </si>
  <si>
    <t>Intern'l Legal Advisor</t>
  </si>
  <si>
    <t>+500k if country H</t>
  </si>
  <si>
    <t>C.14.01.08</t>
  </si>
  <si>
    <t xml:space="preserve">Local Legal Advisor </t>
  </si>
  <si>
    <t>C.14.01.09</t>
  </si>
  <si>
    <t>C.14.01.10</t>
  </si>
  <si>
    <t>C.14.02.01</t>
  </si>
  <si>
    <t>C.14.02.02</t>
  </si>
  <si>
    <t>C.14.02.03</t>
  </si>
  <si>
    <t>C.14.02.04</t>
  </si>
  <si>
    <t>C.14.02.05</t>
  </si>
  <si>
    <t>C.14.02.06</t>
  </si>
  <si>
    <t>C.14.02.07</t>
  </si>
  <si>
    <t>C.14.02.08</t>
  </si>
  <si>
    <t>C.14.02.09</t>
  </si>
  <si>
    <t>C.14.02.10</t>
  </si>
  <si>
    <t>C.14.03</t>
  </si>
  <si>
    <t>C.14.03.01</t>
  </si>
  <si>
    <t>Legal advisor (if external)</t>
  </si>
  <si>
    <t>200k€ fixed</t>
  </si>
  <si>
    <t>C.14.03.02</t>
  </si>
  <si>
    <t>Other (as counterexpertise of financial partners DD)</t>
  </si>
  <si>
    <t>C.14.04</t>
  </si>
  <si>
    <t>Financing Fees paid at closing to banks &amp; investors</t>
  </si>
  <si>
    <t>C.14.04.01</t>
  </si>
  <si>
    <t>1,5% of debt - gross assumption</t>
  </si>
  <si>
    <t>C.14.04.02</t>
  </si>
  <si>
    <t>15k€ / year - gross assumption</t>
  </si>
  <si>
    <t>C.14.04.03</t>
  </si>
  <si>
    <t>50k€ / year - gross assumption</t>
  </si>
  <si>
    <t>C.14.04.04</t>
  </si>
  <si>
    <t>Section III. Detailed costs after financial closing &amp; complete CAPEX</t>
  </si>
  <si>
    <t>Main contracts</t>
  </si>
  <si>
    <t>Production Unit</t>
  </si>
  <si>
    <t>C.01.01.01</t>
  </si>
  <si>
    <t>project manager/Contracting</t>
  </si>
  <si>
    <t>900k€ / MW - To be changed for small WTG's projects</t>
  </si>
  <si>
    <t>C.01.01.02</t>
  </si>
  <si>
    <t>C.01.01.02.01</t>
  </si>
  <si>
    <t>PV modules</t>
  </si>
  <si>
    <t>C.01.01.02.02</t>
  </si>
  <si>
    <t>Inverters</t>
  </si>
  <si>
    <t>C.01.01.02.03</t>
  </si>
  <si>
    <t>Structure</t>
  </si>
  <si>
    <t>C.01.01.03</t>
  </si>
  <si>
    <t>Hydro</t>
  </si>
  <si>
    <t>C.01.01.04</t>
  </si>
  <si>
    <t>Biomass</t>
  </si>
  <si>
    <t>C.01.01.04.01</t>
  </si>
  <si>
    <t>Process</t>
  </si>
  <si>
    <t>C.01.01.04.02</t>
  </si>
  <si>
    <t>Fuel Handling</t>
  </si>
  <si>
    <t>C.01.02</t>
  </si>
  <si>
    <t>Logistics &amp; Transport for production units</t>
  </si>
  <si>
    <t>if not included in Civil works main contract</t>
  </si>
  <si>
    <t>C.01.03</t>
  </si>
  <si>
    <t>Internal electrical BOP including UG cables (excl. Substation &amp;overhead line)</t>
  </si>
  <si>
    <r>
      <t>See table page 1 - H - 100k€ / KM or L - 60k€ / KM</t>
    </r>
    <r>
      <rPr>
        <sz val="10"/>
        <color theme="8"/>
        <rFont val="Calibri"/>
        <family val="2"/>
        <scheme val="minor"/>
      </rPr>
      <t xml:space="preserve"> </t>
    </r>
  </si>
  <si>
    <t>C.01.04</t>
  </si>
  <si>
    <t>Grid connection done by the BOP contractor</t>
  </si>
  <si>
    <t>C.01.04.01</t>
  </si>
  <si>
    <t>Project Substation</t>
  </si>
  <si>
    <t>See table page 1</t>
  </si>
  <si>
    <t>C.01.04.02</t>
  </si>
  <si>
    <t>Grid operator Substation (Grid Connection fee)</t>
  </si>
  <si>
    <t>C.01.04.03</t>
  </si>
  <si>
    <t>Overhead line</t>
  </si>
  <si>
    <t>H - 400k€ / KM or L - 200k€ / KM</t>
  </si>
  <si>
    <t>C.01.05</t>
  </si>
  <si>
    <t>Civil works</t>
  </si>
  <si>
    <t>C.01.05.01</t>
  </si>
  <si>
    <t>Earth Works</t>
  </si>
  <si>
    <t>See table page 1 - H - 100k€ / KM or L - 60k€ / KM - access roads</t>
  </si>
  <si>
    <t>C.01.05.02</t>
  </si>
  <si>
    <t>Civil Works</t>
  </si>
  <si>
    <t>H - 250k€ / WTG or L - 150k€ / WTG - Foundations, platforms, excavations</t>
  </si>
  <si>
    <t>C.01.05.03</t>
  </si>
  <si>
    <t>Penstock - Supply</t>
  </si>
  <si>
    <t>Warning: If piles, add 100k€ / WTG</t>
  </si>
  <si>
    <t>C.01.05.04</t>
  </si>
  <si>
    <t>Penstock -  Earth and Civil Works</t>
  </si>
  <si>
    <t>C.01.05.05</t>
  </si>
  <si>
    <t>Penstock - Installation</t>
  </si>
  <si>
    <t>C.01.05.06</t>
  </si>
  <si>
    <t>Mechanical equipments : Gates (flood, flushing, inlet, surge), Racks, Cleaning Machine</t>
  </si>
  <si>
    <t>C.01.06</t>
  </si>
  <si>
    <t>Power Storage Solution (only batteries)</t>
  </si>
  <si>
    <t>Grid connection done by the Operator</t>
  </si>
  <si>
    <t>Grid Usage Subscription fees</t>
  </si>
  <si>
    <t>project manager/Construction team</t>
  </si>
  <si>
    <t>C.02.02</t>
  </si>
  <si>
    <t>Grid operator Substation</t>
  </si>
  <si>
    <t>If no substation to build or works handled by the grid operation, please enter the expected costs</t>
  </si>
  <si>
    <t>C.02.03</t>
  </si>
  <si>
    <t>Other costs for construction</t>
  </si>
  <si>
    <t>Utilies consumption (energy, water,…)</t>
  </si>
  <si>
    <t>Construction team</t>
  </si>
  <si>
    <t>100k€ fixed</t>
  </si>
  <si>
    <t>Telecom consumption during construction</t>
  </si>
  <si>
    <t>C.03.03</t>
  </si>
  <si>
    <t>Security during construction</t>
  </si>
  <si>
    <t>C.03.04</t>
  </si>
  <si>
    <t>C.03.05</t>
  </si>
  <si>
    <t>C.03.06</t>
  </si>
  <si>
    <t>C.03.06.01</t>
  </si>
  <si>
    <t>Expert Fauna&amp;Flaura Monitoring</t>
  </si>
  <si>
    <t>C.03.06.02</t>
  </si>
  <si>
    <t>Expert Noise monitoring / Acoustic campaign</t>
  </si>
  <si>
    <t>Investments to prepare operation phase</t>
  </si>
  <si>
    <t>Networks connection &amp; subscription</t>
  </si>
  <si>
    <t>C.04.01.01</t>
  </si>
  <si>
    <t>Utilies (water, sewage,... )</t>
  </si>
  <si>
    <t>C.04.01.02</t>
  </si>
  <si>
    <t>Telecom</t>
  </si>
  <si>
    <t>50k€ fixed</t>
  </si>
  <si>
    <t>C.04.02</t>
  </si>
  <si>
    <t>Monitoring</t>
  </si>
  <si>
    <t>C.04.02.01</t>
  </si>
  <si>
    <t>Monitoring system (SCADA &amp; other)</t>
  </si>
  <si>
    <t>Asset Management</t>
  </si>
  <si>
    <t>C.04.02.02</t>
  </si>
  <si>
    <t>Energy Management System (EMS)</t>
  </si>
  <si>
    <t>?</t>
  </si>
  <si>
    <t>C.04.03</t>
  </si>
  <si>
    <t>Main operation investments</t>
  </si>
  <si>
    <t>C.04.03.01</t>
  </si>
  <si>
    <t>Production Unit Capital spare parts</t>
  </si>
  <si>
    <t>project manager/Asset Management</t>
  </si>
  <si>
    <t>C.04.03.02</t>
  </si>
  <si>
    <t>Production Unit Flow Parts (Wear and Tears)</t>
  </si>
  <si>
    <t>C.04.03.03</t>
  </si>
  <si>
    <t>Electrical Spare parts for BOP</t>
  </si>
  <si>
    <t>100k€ fixed if substation</t>
  </si>
  <si>
    <t>C.04.03.04</t>
  </si>
  <si>
    <t xml:space="preserve">Mobilisation fees </t>
  </si>
  <si>
    <t>C.04.03.05</t>
  </si>
  <si>
    <t>O&amp;M Building if park is bigger than 100MW - 100k€</t>
  </si>
  <si>
    <t>C.04.03.06</t>
  </si>
  <si>
    <t>Meteo Station</t>
  </si>
  <si>
    <t>C.04.03.07</t>
  </si>
  <si>
    <t>Special vehicles and Operation equipments specific to techno</t>
  </si>
  <si>
    <t>If snow, or specific conditions on site during operation: Add 50 k€</t>
  </si>
  <si>
    <t>C.04.03.08</t>
  </si>
  <si>
    <t>Mitigation measures (E&amp;S)</t>
  </si>
  <si>
    <t>20k if H - 0 if L</t>
  </si>
  <si>
    <t>C.04.03.09</t>
  </si>
  <si>
    <t>Agrinergy</t>
  </si>
  <si>
    <t>Agrinergy team</t>
  </si>
  <si>
    <t>C.04.03.10</t>
  </si>
  <si>
    <t>Surveillance System for Operation</t>
  </si>
  <si>
    <t>C.04.04</t>
  </si>
  <si>
    <t>C.04.04.01</t>
  </si>
  <si>
    <t>5k/WTG + 20k/ SS</t>
  </si>
  <si>
    <t>C.04.04.02</t>
  </si>
  <si>
    <t>PC testing if park is bigger than 100MW - 200k€</t>
  </si>
  <si>
    <t>C.04.04.03</t>
  </si>
  <si>
    <t xml:space="preserve">Commissioning costs (fuel, energy&amp;utilities) and potential revenues </t>
  </si>
  <si>
    <t>C.04.05</t>
  </si>
  <si>
    <t>2% Hard Capex</t>
  </si>
  <si>
    <t>Regulatory supervision - country-specific</t>
  </si>
  <si>
    <t>HSE team</t>
  </si>
  <si>
    <t>C.05.05</t>
  </si>
  <si>
    <t>C.05.06</t>
  </si>
  <si>
    <t>C.05.07</t>
  </si>
  <si>
    <t>Add market fees, potential other fees, etc</t>
  </si>
  <si>
    <t>Leases &amp; compensation during construction</t>
  </si>
  <si>
    <t>Leases during construction</t>
  </si>
  <si>
    <t>2k€ / WTG</t>
  </si>
  <si>
    <t>Compensation for loss due to business interruption</t>
  </si>
  <si>
    <t>Insurance during construction</t>
  </si>
  <si>
    <t>0,15% of the construction cost (BOP, WTG, grid connection, EPCM)</t>
  </si>
  <si>
    <t>500€ / WTG</t>
  </si>
  <si>
    <t>C.07.03</t>
  </si>
  <si>
    <t>10 k€ /WTG</t>
  </si>
  <si>
    <t>C.07.04</t>
  </si>
  <si>
    <t>0,25% of the annual revenues</t>
  </si>
  <si>
    <t>C.07.05</t>
  </si>
  <si>
    <t>7k€ /WTG</t>
  </si>
  <si>
    <t>C.07.06</t>
  </si>
  <si>
    <t>Audit, Accounting &amp; Legal Fees during construction</t>
  </si>
  <si>
    <t>50k€ fixed for 24 months</t>
  </si>
  <si>
    <t>C.08.03</t>
  </si>
  <si>
    <t>C.08.04</t>
  </si>
  <si>
    <t>C.08.05</t>
  </si>
  <si>
    <t>C.08.06</t>
  </si>
  <si>
    <t>C.08.07</t>
  </si>
  <si>
    <t>Taxes during construction (regular taxes&amp;specific country tax)</t>
  </si>
  <si>
    <t>tax department (Intl or France)</t>
  </si>
  <si>
    <t>C.09.01</t>
  </si>
  <si>
    <t>C.09.02</t>
  </si>
  <si>
    <t>C.09.03</t>
  </si>
  <si>
    <t>Others (local specific taxes, VAT NPR etc)</t>
  </si>
  <si>
    <t>Bonds costs during construction</t>
  </si>
  <si>
    <t>Performance bond costs</t>
  </si>
  <si>
    <t>treasury</t>
  </si>
  <si>
    <t xml:space="preserve">at bond issuance </t>
  </si>
  <si>
    <t>0,5% per quarter on 80% of the WTG + BOP price</t>
  </si>
  <si>
    <t>Dismantling bond costs</t>
  </si>
  <si>
    <t>Financing Costs during construction</t>
  </si>
  <si>
    <t>gross asumption - 30k€ /WTG</t>
  </si>
  <si>
    <t>IDCSs on Reserve Account</t>
  </si>
  <si>
    <t>gross asumption - 10k€ /WTG</t>
  </si>
  <si>
    <t>C.11.05</t>
  </si>
  <si>
    <t>C.11.06</t>
  </si>
  <si>
    <t xml:space="preserve">Commitment Fees on Reserve Account </t>
  </si>
  <si>
    <t>Akuo Project development</t>
  </si>
  <si>
    <t>Akuo Development Services Agreement</t>
  </si>
  <si>
    <t>5% Hard Capex</t>
  </si>
  <si>
    <t>Dev Costs</t>
  </si>
  <si>
    <t>cf above</t>
  </si>
  <si>
    <t>see detail above (section A)</t>
  </si>
  <si>
    <t>see detail above (section B)</t>
  </si>
  <si>
    <t>Reserve accounts &amp; Working Capital</t>
  </si>
  <si>
    <t>USER GUIDE : infos à remplir au cosing financier par le project finance</t>
  </si>
  <si>
    <t>C.15.01</t>
  </si>
  <si>
    <t>gross asumption - 200k€ /WTG</t>
  </si>
  <si>
    <t>C.15.02</t>
  </si>
  <si>
    <t>MMRA/other reserve accounts</t>
  </si>
  <si>
    <t>if multiples or other type, please concatenate here</t>
  </si>
  <si>
    <t>C.15.03</t>
  </si>
  <si>
    <t>Working Capital</t>
  </si>
  <si>
    <t>1) project manager/ 2) project finance</t>
  </si>
  <si>
    <t>(? including % for construction &amp; % for development &amp; % for financing)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</si>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</sst>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9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\ _€_-;\-* #,##0.00\ _€_-;_-* &quot;-&quot;??\ _€_-;_-@_-"/>
    <numFmt numFmtId="167" formatCode="_(&quot;€&quot;* #,##0_);_(&quot;€&quot;* \(#,##0\);_(&quot;€&quot;* &quot;-&quot;_);_(@_)"/>
    <numFmt numFmtId="168" formatCode="_(&quot;€&quot;* #,##0.00_);_(&quot;€&quot;* \(#,##0.00\);_(&quot;€&quot;* &quot;-&quot;??_);_(@_)"/>
    <numFmt numFmtId="169" formatCode="_-* #,##0.00\ _F_-;\-* #,##0.00\ _F_-;_-* &quot;-&quot;??\ _F_-;_-@_-"/>
    <numFmt numFmtId="170" formatCode="0.0%"/>
    <numFmt numFmtId="171" formatCode="_-* #,##0\ _F_-;\-* #,##0\ _F_-;_-* &quot;-&quot;??\ _F_-;_-@_-"/>
    <numFmt numFmtId="172" formatCode="_-* #,##0.0\ _F_-;\-* #,##0.0\ _F_-;_-* &quot;-&quot;??\ _F_-;_-@_-"/>
    <numFmt numFmtId="173" formatCode="#,##0&quot; k€&quot;"/>
    <numFmt numFmtId="174" formatCode="#,##0;\-#,##0;\-"/>
    <numFmt numFmtId="175" formatCode="#,##0;;\-"/>
    <numFmt numFmtId="176" formatCode="0.00000"/>
    <numFmt numFmtId="177" formatCode="#,##0&quot; months&quot;"/>
    <numFmt numFmtId="178" formatCode="#,##0&quot; years&quot;"/>
    <numFmt numFmtId="179" formatCode="#,##0&quot; hours&quot;"/>
    <numFmt numFmtId="180" formatCode="#,##0.00&quot; Cts/KWh&quot;"/>
    <numFmt numFmtId="181" formatCode="#,##0&quot; bps&quot;"/>
    <numFmt numFmtId="182" formatCode="&quot;M&quot;\ 0"/>
    <numFmt numFmtId="183" formatCode="#,##0&quot; k€/MW&quot;"/>
    <numFmt numFmtId="184" formatCode="&quot;Y&quot;\ 0"/>
    <numFmt numFmtId="185" formatCode="#,##0.0000"/>
    <numFmt numFmtId="186" formatCode="#,##0&quot; k$&quot;"/>
    <numFmt numFmtId="187" formatCode="0.0000%"/>
    <numFmt numFmtId="188" formatCode="#,##0.00&quot; $/MWh&quot;"/>
    <numFmt numFmtId="189" formatCode="#,##0&quot; kt CO2&quot;"/>
    <numFmt numFmtId="190" formatCode="0.000%"/>
    <numFmt numFmtId="191" formatCode="#,##0.00&quot; k€&quot;"/>
    <numFmt numFmtId="192" formatCode="_-* #,##0&quot; h&quot;\ _F_-;\-* #,##0\ _F_-;_-* &quot;-&quot;??\ _F_-;_-@_-"/>
    <numFmt numFmtId="193" formatCode="#,##0&quot; MW&quot;"/>
    <numFmt numFmtId="194" formatCode="0.000"/>
    <numFmt numFmtId="195" formatCode="#,###;\-#,###;\-"/>
    <numFmt numFmtId="196" formatCode="#,##0&quot; k€&quot;;\-#,##0&quot; k€&quot;;\-"/>
    <numFmt numFmtId="197" formatCode="0.00%;\-;"/>
    <numFmt numFmtId="198" formatCode="_-* #,##0\ _€_-;\-* #,##0\ _€_-;_-* &quot;-&quot;??\ _€_-;_-@_-"/>
    <numFmt numFmtId="199" formatCode="0.0"/>
    <numFmt numFmtId="200" formatCode="#,##0&quot; days&quot;"/>
    <numFmt numFmtId="201" formatCode="#,##0.0"/>
    <numFmt numFmtId="202" formatCode="0.0000000"/>
    <numFmt numFmtId="203" formatCode="#,##0.0_ ;\-#,##0.0\ "/>
    <numFmt numFmtId="204" formatCode="#,##0&quot; k$&quot;;\-#,##0&quot; k$&quot;;\-"/>
    <numFmt numFmtId="205" formatCode="#,##0.00&quot; kg/kWh&quot;"/>
    <numFmt numFmtId="206" formatCode="0.0000"/>
    <numFmt numFmtId="207" formatCode="&quot; &gt;= &quot;0&quot; Y&quot;"/>
    <numFmt numFmtId="208" formatCode="#,##0.0&quot; GWh&quot;"/>
    <numFmt numFmtId="209" formatCode="#,##0&quot; h&quot;;\-\ #,##0;\-"/>
    <numFmt numFmtId="210" formatCode="#,##0&quot; bps&quot;;\-\ #,##0&quot; bps&quot;;0&quot; bps&quot;"/>
    <numFmt numFmtId="211" formatCode="#,##0.0&quot; k$&quot;"/>
    <numFmt numFmtId="212" formatCode="[$-409]d\-mmm\-yy;@"/>
    <numFmt numFmtId="213" formatCode="#,##0.000000"/>
    <numFmt numFmtId="214" formatCode="#,##0&quot; k$/WTG&quot;"/>
    <numFmt numFmtId="215" formatCode="&quot;Tail &quot;0&quot;Y&quot;"/>
    <numFmt numFmtId="216" formatCode="#,##0.0000000_ ;\-#,##0.0000000\ "/>
    <numFmt numFmtId="217" formatCode="0.00%;\-;\-"/>
    <numFmt numFmtId="218" formatCode="0.00000%"/>
    <numFmt numFmtId="219" formatCode="0.00&quot; x&quot;"/>
    <numFmt numFmtId="220" formatCode="&quot;C + &quot;0&quot; years&quot;"/>
    <numFmt numFmtId="221" formatCode="#,##0.00_ ;\-#,##0.00\ "/>
    <numFmt numFmtId="222" formatCode="0.0&quot; M$&quot;"/>
    <numFmt numFmtId="223" formatCode="0.0%;;\-"/>
    <numFmt numFmtId="224" formatCode="&quot;Y &quot;0"/>
    <numFmt numFmtId="225" formatCode="0.0&quot; years&quot;"/>
    <numFmt numFmtId="226" formatCode="#,##0.00;\-#,##0.00;\-"/>
    <numFmt numFmtId="227" formatCode="#,###.000;\-#,###.000;\-"/>
    <numFmt numFmtId="228" formatCode="0%&quot; margin&quot;"/>
    <numFmt numFmtId="229" formatCode="_-* #,##0.0\ _€_-;\-* #,##0.0\ _€_-;_-* &quot;-&quot;\ _€_-;_-@_-"/>
    <numFmt numFmtId="230" formatCode="0;;\-"/>
    <numFmt numFmtId="231" formatCode="_-* #,##0\ [$€]_-;\-* #,##0\ [$€]_-;_-* &quot;-&quot;??\ [$€]_-;_-@_-"/>
    <numFmt numFmtId="232" formatCode="0%;;\-"/>
    <numFmt numFmtId="233" formatCode="#,##0.0\ _€"/>
    <numFmt numFmtId="234" formatCode="#,##0.0&quot; years&quot;"/>
    <numFmt numFmtId="235" formatCode="#,##0&quot; k$&quot;;;\-"/>
    <numFmt numFmtId="236" formatCode="&quot;x &quot;0.00"/>
    <numFmt numFmtId="237" formatCode="_-* #,##0.000\ _F_-;\-* #,##0.000\ _F_-;_-* &quot;-&quot;??\ _F_-;_-@_-"/>
    <numFmt numFmtId="238" formatCode="&quot;C + &quot;0.0&quot; years&quot;"/>
    <numFmt numFmtId="239" formatCode="_-* #,##0.00000\ _F_-;\-* #,##0.00000\ _F_-;_-* &quot;-&quot;??\ _F_-;_-@_-"/>
    <numFmt numFmtId="240" formatCode="&quot;x &quot;0.000"/>
    <numFmt numFmtId="241" formatCode="0&quot;Y tail&quot;"/>
    <numFmt numFmtId="242" formatCode="\+0.000;\-0.000;\+0.000"/>
    <numFmt numFmtId="243" formatCode="#,##0.0&quot; €/MWh&quot;;;\-"/>
    <numFmt numFmtId="244" formatCode="#,##0\ &quot;k&quot;[$zł-415]"/>
    <numFmt numFmtId="245" formatCode="0.0%;\-0.0%;\-"/>
    <numFmt numFmtId="246" formatCode="0.00%;;\-"/>
    <numFmt numFmtId="247" formatCode="#,##0&quot; kzł/MW&quot;;;\-"/>
    <numFmt numFmtId="248" formatCode="#,##0&quot; kzł&quot;;\-#,##0&quot; kzł&quot;;\-"/>
    <numFmt numFmtId="249" formatCode="#,##0.0;\-#,##0.0;\-"/>
    <numFmt numFmtId="250" formatCode="#,###.0;\-#,###.0;\-"/>
    <numFmt numFmtId="251" formatCode="_-* #,##0.00\ [$€-803]_-;\-* #,##0.00\ [$€-803]_-;_-* &quot;-&quot;??\ [$€-803]_-;_-@_-"/>
    <numFmt numFmtId="252" formatCode="#,##0.000000000000000_ ;\-#,##0.000000000000000\ "/>
    <numFmt numFmtId="253" formatCode="_-* #,##0.0000\ [$€]_-;\-* #,##0.0000\ [$€]_-;_-* &quot;-&quot;??\ [$€]_-;_-@_-"/>
    <numFmt numFmtId="254" formatCode="#,##0&quot; k$/MW&quot;"/>
    <numFmt numFmtId="255" formatCode="#,##0;\-\ #,##0;\-"/>
    <numFmt numFmtId="256" formatCode="#,##0&quot; k/MW&quot;"/>
    <numFmt numFmtId="257" formatCode="#,##0;\-#\ ##0;\-"/>
    <numFmt numFmtId="258" formatCode="#,##0&quot; k/MW&quot;;\-;\-"/>
    <numFmt numFmtId="259" formatCode="_-* #,##0.00000\ [$€]_-;\-* #,##0.00000\ [$€]_-;_-* &quot;-&quot;??\ [$€]_-;_-@_-"/>
    <numFmt numFmtId="260" formatCode="_-* #,##0.0\ [$€]_-;\-* #,##0.0\ [$€]_-;_-* &quot;-&quot;??\ [$€]_-;_-@_-"/>
    <numFmt numFmtId="261" formatCode="_-* #,##0.000\ [$€]_-;\-* #,##0.000\ [$€]_-;_-* &quot;-&quot;??\ [$€]_-;_-@_-"/>
    <numFmt numFmtId="262" formatCode="&quot;Y&quot;0"/>
    <numFmt numFmtId="263" formatCode="0.00%;\-0.00%;\-"/>
    <numFmt numFmtId="264" formatCode="0&quot; GWh&quot;"/>
    <numFmt numFmtId="265" formatCode="#,##0.00&quot; MW&quot;"/>
    <numFmt numFmtId="266" formatCode="#,##0.00&quot; k/MW&quot;;\-;\-"/>
    <numFmt numFmtId="267" formatCode="0.00\x"/>
    <numFmt numFmtId="268" formatCode="&quot;End of year &quot;0"/>
    <numFmt numFmtId="269" formatCode="0.00&quot; GWh&quot;"/>
    <numFmt numFmtId="270" formatCode="&quot;P &quot;##0"/>
    <numFmt numFmtId="271" formatCode="##0%;;\-"/>
    <numFmt numFmtId="272" formatCode="#0.0%;;\-"/>
    <numFmt numFmtId="273" formatCode="#,###,##0;;\-"/>
    <numFmt numFmtId="274" formatCode="###,##0;;\-"/>
    <numFmt numFmtId="275" formatCode="#,##0.000;\-#,##0.000;\-"/>
    <numFmt numFmtId="276" formatCode="##0&quot; days&quot;"/>
    <numFmt numFmtId="277" formatCode="&quot;Period &quot;##0"/>
    <numFmt numFmtId="278" formatCode="###,##0;\-###,##0;\-"/>
    <numFmt numFmtId="279" formatCode="###,##0&quot; GWh&quot;;;\-"/>
    <numFmt numFmtId="280" formatCode="#,##0&quot; MWh&quot;"/>
    <numFmt numFmtId="281" formatCode="##0"/>
    <numFmt numFmtId="282" formatCode="##0.0%;;\-"/>
    <numFmt numFmtId="283" formatCode="##0.00%;;\-"/>
    <numFmt numFmtId="284" formatCode="#,##0.00&quot; €/MWh&quot;;;\-"/>
    <numFmt numFmtId="285" formatCode="#,##0.00&quot; €/MWh&quot;"/>
    <numFmt numFmtId="286" formatCode="#,##0.00&quot; €/GWh&quot;"/>
    <numFmt numFmtId="287" formatCode="#,##0&quot; k€/WTG&quot;"/>
    <numFmt numFmtId="288" formatCode="#,##0.00&quot; K€/MW&quot;"/>
    <numFmt numFmtId="289" formatCode="_-* #,##0.0000000000\ [$€]_-;\-* #,##0.0000000000\ [$€]_-;_-* &quot;-&quot;??\ [$€]_-;_-@_-"/>
    <numFmt numFmtId="290" formatCode="_-* #,##0.00\ [$€]_-;\-* #,##0.00\ [$€]_-;_-* &quot;-&quot;??\ [$€]_-;_-@_-"/>
    <numFmt numFmtId="291" formatCode="#,##0.00000&quot; €/kWh&quot;;;\-"/>
    <numFmt numFmtId="292" formatCode="#,##0&quot;&quot;\ \k&quot;€&quot;"/>
    <numFmt numFmtId="293" formatCode="0\x;\-0\x;\-"/>
    <numFmt numFmtId="294" formatCode="#,##0&quot; h&quot;"/>
    <numFmt numFmtId="295" formatCode="#,##0.0000;\-#,##0.0000;\-"/>
    <numFmt numFmtId="296" formatCode="##0.000%;;\-"/>
    <numFmt numFmtId="297" formatCode="[$-40C]mmm\-yy;@"/>
    <numFmt numFmtId="298" formatCode="#,##0_ ;\-#,##0\ "/>
    <numFmt numFmtId="299" formatCode="_-* #,##0.000000\ [$€]_-;\-* #,##0.000000\ [$€]_-;_-* &quot;-&quot;??\ [$€]_-;_-@_-"/>
    <numFmt numFmtId="300" formatCode="0.0000000000%"/>
    <numFmt numFmtId="301" formatCode="0.000000%"/>
    <numFmt numFmtId="302" formatCode="0.000&quot; h&quot;"/>
    <numFmt numFmtId="303" formatCode="###,##0&quot; h&quot;;;\-"/>
    <numFmt numFmtId="304" formatCode="0%;\-0%;\-"/>
    <numFmt numFmtId="305" formatCode="#,##0.00&quot; MWp&quot;"/>
    <numFmt numFmtId="306" formatCode="#,##0.0&quot; MW&quot;"/>
    <numFmt numFmtId="307" formatCode="#,##0.0&quot; k€/y&quot;"/>
    <numFmt numFmtId="308" formatCode="#,##0&quot; k€/y&quot;"/>
    <numFmt numFmtId="309" formatCode="#,##0.0&quot; €/MWh&quot;"/>
    <numFmt numFmtId="310" formatCode="#,##0&quot; €/MWh&quot;"/>
    <numFmt numFmtId="311" formatCode="#,##0&quot; PLN&quot;"/>
    <numFmt numFmtId="312" formatCode="#,##0&quot; m&quot;"/>
    <numFmt numFmtId="313" formatCode="&quot; &gt;= &quot;0"/>
    <numFmt numFmtId="314" formatCode="0.00&quot; WTG&quot;"/>
    <numFmt numFmtId="315" formatCode="&quot;€&quot;#,##0.00_);\(&quot;€&quot;#,##0.00\)"/>
    <numFmt numFmtId="316" formatCode="#,##0.0&quot;&quot;\ \k&quot;€&quot;"/>
    <numFmt numFmtId="317" formatCode="[$$-409]#,##0"/>
    <numFmt numFmtId="318" formatCode="yyyy\-mm\-dd;@"/>
    <numFmt numFmtId="319" formatCode="[$$-C09]#,##0.0"/>
    <numFmt numFmtId="320" formatCode="#,##0.0&quot; MWh&quot;"/>
    <numFmt numFmtId="321" formatCode="#,##0&quot; k€/km&quot;"/>
    <numFmt numFmtId="322" formatCode="#,##0&quot; km&quot;"/>
    <numFmt numFmtId="323" formatCode="#,##0&quot; k€/pt&quot;"/>
    <numFmt numFmtId="324" formatCode="#,##0&quot; &quot;"/>
    <numFmt numFmtId="325" formatCode="_-* #,##0\ _€_-;\-* #,##0\ _€_-;_-* &quot;-&quot;\ _€_-;_-@_-"/>
    <numFmt numFmtId="326" formatCode="#,##0;\(#,##0\);\-"/>
    <numFmt numFmtId="327" formatCode="&quot;Y&quot;#,##0;\-#,##0;\-"/>
    <numFmt numFmtId="328" formatCode="&quot;[&quot;0%&quot;]&quot;"/>
    <numFmt numFmtId="329" formatCode="0.000%;\-0.000%;\-"/>
    <numFmt numFmtId="330" formatCode="#,##0\ &quot;€&quot;"/>
    <numFmt numFmtId="331" formatCode="#,##0\ \€"/>
  </numFmts>
  <fonts count="169"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8"/>
      <color theme="3"/>
      <name val="Cambria"/>
      <family val="2"/>
      <scheme val="major"/>
    </font>
    <font>
      <u/>
      <sz val="11"/>
      <color theme="10"/>
      <name val="Calibri"/>
      <family val="2"/>
    </font>
    <font>
      <sz val="10"/>
      <name val="ITC Officina Sans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indexed="8"/>
      <name val="Calibri"/>
      <family val="2"/>
      <scheme val="minor"/>
    </font>
    <font>
      <sz val="8"/>
      <name val="Arial"/>
      <family val="2"/>
    </font>
    <font>
      <i/>
      <sz val="8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8"/>
      <color theme="0"/>
      <name val="Calibri"/>
      <family val="2"/>
    </font>
    <font>
      <sz val="8"/>
      <color indexed="9"/>
      <name val="Calibri"/>
      <family val="2"/>
      <scheme val="minor"/>
    </font>
    <font>
      <sz val="8"/>
      <color rgb="FFFF0000"/>
      <name val="Calibri"/>
      <family val="2"/>
    </font>
    <font>
      <u/>
      <sz val="8"/>
      <color rgb="FFFF0000"/>
      <name val="Calibri"/>
      <family val="2"/>
      <scheme val="minor"/>
    </font>
    <font>
      <sz val="8"/>
      <color theme="0"/>
      <name val="Calibri"/>
      <family val="2"/>
      <scheme val="minor"/>
    </font>
    <font>
      <i/>
      <u/>
      <sz val="8"/>
      <name val="Calibri"/>
      <family val="2"/>
    </font>
    <font>
      <sz val="8"/>
      <name val="Calibri"/>
      <family val="2"/>
    </font>
    <font>
      <sz val="8"/>
      <color rgb="FFFF0000"/>
      <name val="Arial"/>
      <family val="2"/>
    </font>
    <font>
      <b/>
      <i/>
      <sz val="8"/>
      <color indexed="9"/>
      <name val="Calibri"/>
      <family val="2"/>
      <scheme val="minor"/>
    </font>
    <font>
      <sz val="8"/>
      <color rgb="FF00B050"/>
      <name val="Calibri"/>
      <family val="2"/>
      <scheme val="minor"/>
    </font>
    <font>
      <i/>
      <sz val="8"/>
      <color rgb="FF00B050"/>
      <name val="Calibri"/>
      <family val="2"/>
      <scheme val="minor"/>
    </font>
    <font>
      <b/>
      <sz val="8"/>
      <color indexed="9"/>
      <name val="Calibri"/>
      <family val="2"/>
      <scheme val="minor"/>
    </font>
    <font>
      <b/>
      <i/>
      <sz val="8"/>
      <name val="Calibri"/>
      <family val="2"/>
      <scheme val="minor"/>
    </font>
    <font>
      <u/>
      <sz val="8"/>
      <color theme="10"/>
      <name val="Calibri"/>
      <family val="2"/>
    </font>
    <font>
      <b/>
      <i/>
      <sz val="8"/>
      <color indexed="8"/>
      <name val="Calibri"/>
      <family val="2"/>
      <scheme val="minor"/>
    </font>
    <font>
      <b/>
      <sz val="8"/>
      <color indexed="63"/>
      <name val="Calibri"/>
      <family val="2"/>
      <scheme val="minor"/>
    </font>
    <font>
      <b/>
      <u/>
      <sz val="8"/>
      <color indexed="9"/>
      <name val="Calibri"/>
      <family val="2"/>
      <scheme val="minor"/>
    </font>
    <font>
      <b/>
      <sz val="8"/>
      <color rgb="FFFF0000"/>
      <name val="Calibri"/>
      <family val="2"/>
    </font>
    <font>
      <sz val="8"/>
      <color rgb="FF0070C0"/>
      <name val="Calibri"/>
      <family val="2"/>
      <scheme val="minor"/>
    </font>
    <font>
      <i/>
      <sz val="8"/>
      <color rgb="FF0070C0"/>
      <name val="Calibri"/>
      <family val="2"/>
      <scheme val="minor"/>
    </font>
    <font>
      <b/>
      <sz val="8"/>
      <color rgb="FF0070C0"/>
      <name val="Calibri"/>
      <family val="2"/>
      <scheme val="minor"/>
    </font>
    <font>
      <u/>
      <sz val="8"/>
      <color rgb="FF0070C0"/>
      <name val="Calibri"/>
      <family val="2"/>
      <scheme val="minor"/>
    </font>
    <font>
      <sz val="8"/>
      <color theme="4"/>
      <name val="Calibri"/>
      <family val="2"/>
      <scheme val="minor"/>
    </font>
    <font>
      <b/>
      <sz val="8"/>
      <color theme="4"/>
      <name val="Calibri"/>
      <family val="2"/>
      <scheme val="minor"/>
    </font>
    <font>
      <b/>
      <sz val="8"/>
      <name val="Calibri"/>
      <family val="2"/>
    </font>
    <font>
      <sz val="8"/>
      <color theme="1" tint="0.14999847407452621"/>
      <name val="Calibri"/>
      <family val="2"/>
      <scheme val="minor"/>
    </font>
    <font>
      <b/>
      <sz val="8"/>
      <color theme="1" tint="0.14999847407452621"/>
      <name val="Calibri"/>
      <family val="2"/>
      <scheme val="minor"/>
    </font>
    <font>
      <u/>
      <sz val="9"/>
      <color theme="10"/>
      <name val="Calibri"/>
      <family val="2"/>
    </font>
    <font>
      <i/>
      <sz val="8"/>
      <color theme="0"/>
      <name val="Calibri"/>
      <family val="2"/>
    </font>
    <font>
      <i/>
      <sz val="8"/>
      <name val="Calibri"/>
      <family val="2"/>
    </font>
    <font>
      <sz val="8"/>
      <color indexed="63"/>
      <name val="Calibri"/>
      <family val="2"/>
      <scheme val="minor"/>
    </font>
    <font>
      <sz val="8"/>
      <color rgb="FF0070C0"/>
      <name val="Calibri"/>
      <family val="2"/>
    </font>
    <font>
      <i/>
      <sz val="8"/>
      <color theme="4"/>
      <name val="Calibri"/>
      <family val="2"/>
      <scheme val="minor"/>
    </font>
    <font>
      <i/>
      <sz val="8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rgb="FF0070C0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i/>
      <sz val="8"/>
      <color theme="1" tint="0.499984740745262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b/>
      <sz val="8"/>
      <color rgb="FFC00000"/>
      <name val="Calibri"/>
      <family val="2"/>
      <scheme val="minor"/>
    </font>
    <font>
      <i/>
      <sz val="8"/>
      <color theme="9"/>
      <name val="Calibri"/>
      <family val="2"/>
      <scheme val="minor"/>
    </font>
    <font>
      <b/>
      <sz val="8"/>
      <color theme="9"/>
      <name val="Calibri"/>
      <family val="2"/>
      <scheme val="minor"/>
    </font>
    <font>
      <sz val="11"/>
      <color rgb="FFFF0000"/>
      <name val="Calibri"/>
      <family val="2"/>
    </font>
    <font>
      <b/>
      <sz val="8"/>
      <name val="Arial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B0F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theme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i/>
      <sz val="10"/>
      <color rgb="FF00B0F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1"/>
      <color rgb="FFFF0000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u/>
      <sz val="10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Lato"/>
      <family val="2"/>
    </font>
    <font>
      <sz val="10"/>
      <color rgb="FF3F3F76"/>
      <name val="Lato"/>
      <family val="2"/>
    </font>
    <font>
      <b/>
      <sz val="10"/>
      <color rgb="FF3F3F3F"/>
      <name val="Lato"/>
      <family val="2"/>
    </font>
    <font>
      <b/>
      <sz val="10"/>
      <color rgb="FFFA7D00"/>
      <name val="Lato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</font>
    <font>
      <b/>
      <sz val="8"/>
      <color theme="0"/>
      <name val="Arial"/>
      <family val="2"/>
    </font>
    <font>
      <b/>
      <sz val="8"/>
      <color theme="0"/>
      <name val="Calibri"/>
      <family val="2"/>
    </font>
    <font>
      <sz val="9"/>
      <name val="Calibri"/>
      <family val="2"/>
    </font>
    <font>
      <sz val="8"/>
      <color rgb="FF000000"/>
      <name val="Calibri"/>
      <family val="2"/>
    </font>
    <font>
      <sz val="10"/>
      <color theme="1" tint="0.14999847407452621"/>
      <name val="Calibri"/>
      <family val="2"/>
    </font>
    <font>
      <b/>
      <sz val="10"/>
      <color theme="1" tint="0.14999847407452621"/>
      <name val="Calibri"/>
      <family val="2"/>
    </font>
    <font>
      <b/>
      <sz val="11"/>
      <name val="Calibri"/>
      <family val="2"/>
      <scheme val="minor"/>
    </font>
    <font>
      <sz val="10"/>
      <color rgb="FF0070C0"/>
      <name val="Calibri"/>
      <family val="2"/>
      <scheme val="minor"/>
    </font>
    <font>
      <i/>
      <sz val="10"/>
      <color theme="1" tint="0.14999847407452621"/>
      <name val="Calibri"/>
      <family val="2"/>
    </font>
    <font>
      <b/>
      <i/>
      <sz val="10"/>
      <color theme="1" tint="0.1499984740745262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u/>
      <sz val="16"/>
      <name val="Calibri"/>
      <family val="2"/>
      <scheme val="minor"/>
    </font>
    <font>
      <b/>
      <vertAlign val="superscript"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</font>
    <font>
      <sz val="9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FFFFFF"/>
      <name val="Calibri"/>
      <family val="2"/>
    </font>
  </fonts>
  <fills count="7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9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3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gray125">
        <bgColor theme="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249977111117893"/>
        <bgColor theme="4"/>
      </patternFill>
    </fill>
    <fill>
      <patternFill patternType="solid">
        <fgColor theme="9" tint="-0.499984740745262"/>
        <bgColor theme="4"/>
      </patternFill>
    </fill>
    <fill>
      <patternFill patternType="solid">
        <fgColor theme="6" tint="0.59999389629810485"/>
        <bgColor theme="4"/>
      </patternFill>
    </fill>
    <fill>
      <patternFill patternType="solid">
        <fgColor theme="0" tint="-0.34998626667073579"/>
        <bgColor theme="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/>
        <bgColor theme="4"/>
      </patternFill>
    </fill>
    <fill>
      <patternFill patternType="solid">
        <fgColor theme="4"/>
        <bgColor theme="4"/>
      </patternFill>
    </fill>
    <fill>
      <patternFill patternType="solid">
        <fgColor theme="3" tint="0.499984740745262"/>
        <bgColor theme="4"/>
      </patternFill>
    </fill>
    <fill>
      <patternFill patternType="solid">
        <fgColor theme="0" tint="-0.249977111117893"/>
        <bgColor theme="4"/>
      </patternFill>
    </fill>
    <fill>
      <patternFill patternType="solid">
        <fgColor theme="9" tint="-0.249977111117893"/>
        <bgColor theme="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3"/>
        <bgColor rgb="FF000000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DashDotDot">
        <color indexed="64"/>
      </left>
      <right style="mediumDashDotDot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DashDotDot">
        <color indexed="64"/>
      </left>
      <right style="mediumDashDotDot">
        <color indexed="64"/>
      </right>
      <top style="hair">
        <color indexed="64"/>
      </top>
      <bottom style="hair">
        <color indexed="64"/>
      </bottom>
      <diagonal/>
    </border>
    <border>
      <left style="mediumDashDotDot">
        <color indexed="64"/>
      </left>
      <right style="mediumDashDotDot">
        <color indexed="64"/>
      </right>
      <top style="mediumDashDotDot">
        <color indexed="64"/>
      </top>
      <bottom style="hair">
        <color indexed="64"/>
      </bottom>
      <diagonal/>
    </border>
    <border>
      <left style="mediumDashDotDot">
        <color indexed="64"/>
      </left>
      <right style="mediumDashDotDot">
        <color indexed="64"/>
      </right>
      <top style="mediumDashDotDot">
        <color indexed="64"/>
      </top>
      <bottom style="mediumDashDotDot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4" tint="0.3999755851924192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</borders>
  <cellStyleXfs count="639">
    <xf numFmtId="231" fontId="0" fillId="0" borderId="0"/>
    <xf numFmtId="16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31" fontId="16" fillId="23" borderId="16" applyNumberFormat="0" applyAlignment="0" applyProtection="0"/>
    <xf numFmtId="231" fontId="23" fillId="0" borderId="21" applyNumberFormat="0" applyFill="0" applyAlignment="0" applyProtection="0"/>
    <xf numFmtId="231" fontId="26" fillId="0" borderId="0" applyNumberFormat="0" applyFill="0" applyBorder="0" applyAlignment="0" applyProtection="0"/>
    <xf numFmtId="231" fontId="28" fillId="27" borderId="22" applyNumberFormat="0" applyFont="0" applyAlignment="0" applyProtection="0"/>
    <xf numFmtId="231" fontId="13" fillId="10" borderId="0" applyNumberFormat="0" applyBorder="0" applyAlignment="0" applyProtection="0"/>
    <xf numFmtId="231" fontId="14" fillId="16" borderId="0" applyNumberFormat="0" applyBorder="0" applyAlignment="0" applyProtection="0"/>
    <xf numFmtId="231" fontId="13" fillId="5" borderId="0" applyNumberFormat="0" applyBorder="0" applyAlignment="0" applyProtection="0"/>
    <xf numFmtId="231" fontId="13" fillId="11" borderId="0" applyNumberFormat="0" applyBorder="0" applyAlignment="0" applyProtection="0"/>
    <xf numFmtId="231" fontId="14" fillId="17" borderId="0" applyNumberFormat="0" applyBorder="0" applyAlignment="0" applyProtection="0"/>
    <xf numFmtId="231" fontId="13" fillId="6" borderId="0" applyNumberFormat="0" applyBorder="0" applyAlignment="0" applyProtection="0"/>
    <xf numFmtId="231" fontId="13" fillId="12" borderId="0" applyNumberFormat="0" applyBorder="0" applyAlignment="0" applyProtection="0"/>
    <xf numFmtId="231" fontId="14" fillId="18" borderId="0" applyNumberFormat="0" applyBorder="0" applyAlignment="0" applyProtection="0"/>
    <xf numFmtId="231" fontId="13" fillId="7" borderId="0" applyNumberFormat="0" applyBorder="0" applyAlignment="0" applyProtection="0"/>
    <xf numFmtId="231" fontId="13" fillId="13" borderId="0" applyNumberFormat="0" applyBorder="0" applyAlignment="0" applyProtection="0"/>
    <xf numFmtId="231" fontId="14" fillId="19" borderId="0" applyNumberFormat="0" applyBorder="0" applyAlignment="0" applyProtection="0"/>
    <xf numFmtId="231" fontId="13" fillId="8" borderId="0" applyNumberFormat="0" applyBorder="0" applyAlignment="0" applyProtection="0"/>
    <xf numFmtId="231" fontId="13" fillId="14" borderId="0" applyNumberFormat="0" applyBorder="0" applyAlignment="0" applyProtection="0"/>
    <xf numFmtId="231" fontId="14" fillId="20" borderId="0" applyNumberFormat="0" applyBorder="0" applyAlignment="0" applyProtection="0"/>
    <xf numFmtId="231" fontId="13" fillId="9" borderId="0" applyNumberFormat="0" applyBorder="0" applyAlignment="0" applyProtection="0"/>
    <xf numFmtId="231" fontId="13" fillId="15" borderId="0" applyNumberFormat="0" applyBorder="0" applyAlignment="0" applyProtection="0"/>
    <xf numFmtId="231" fontId="14" fillId="21" borderId="0" applyNumberFormat="0" applyBorder="0" applyAlignment="0" applyProtection="0"/>
    <xf numFmtId="231" fontId="30" fillId="0" borderId="0" applyNumberFormat="0" applyFill="0" applyBorder="0" applyAlignment="0" applyProtection="0"/>
    <xf numFmtId="164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20" fillId="0" borderId="18" applyNumberFormat="0" applyFill="0" applyAlignment="0" applyProtection="0"/>
    <xf numFmtId="0" fontId="21" fillId="0" borderId="19" applyNumberFormat="0" applyFill="0" applyAlignment="0" applyProtection="0"/>
    <xf numFmtId="0" fontId="22" fillId="0" borderId="20" applyNumberFormat="0" applyFill="0" applyAlignment="0" applyProtection="0"/>
    <xf numFmtId="0" fontId="22" fillId="0" borderId="0" applyNumberFormat="0" applyFill="0" applyBorder="0" applyAlignment="0" applyProtection="0"/>
    <xf numFmtId="0" fontId="19" fillId="25" borderId="0" applyNumberFormat="0" applyBorder="0" applyAlignment="0" applyProtection="0"/>
    <xf numFmtId="0" fontId="15" fillId="22" borderId="0" applyNumberFormat="0" applyBorder="0" applyAlignment="0" applyProtection="0"/>
    <xf numFmtId="0" fontId="24" fillId="26" borderId="0" applyNumberFormat="0" applyBorder="0" applyAlignment="0" applyProtection="0"/>
    <xf numFmtId="0" fontId="29" fillId="32" borderId="16" applyNumberFormat="0" applyAlignment="0" applyProtection="0"/>
    <xf numFmtId="0" fontId="25" fillId="23" borderId="23" applyNumberFormat="0" applyAlignment="0" applyProtection="0"/>
    <xf numFmtId="0" fontId="17" fillId="24" borderId="17" applyNumberFormat="0" applyAlignment="0" applyProtection="0"/>
    <xf numFmtId="0" fontId="18" fillId="0" borderId="0" applyNumberFormat="0" applyFill="0" applyBorder="0" applyAlignment="0" applyProtection="0"/>
    <xf numFmtId="0" fontId="31" fillId="0" borderId="24" applyNumberFormat="0" applyFill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1" fillId="4" borderId="0" applyNumberFormat="0" applyBorder="0" applyAlignment="0" applyProtection="0"/>
    <xf numFmtId="231" fontId="36" fillId="0" borderId="0" applyNumberFormat="0" applyFill="0" applyBorder="0" applyAlignment="0" applyProtection="0"/>
    <xf numFmtId="174" fontId="32" fillId="43" borderId="0">
      <alignment horizontal="center"/>
      <protection hidden="1"/>
    </xf>
    <xf numFmtId="0" fontId="17" fillId="42" borderId="0">
      <protection hidden="1"/>
    </xf>
    <xf numFmtId="0" fontId="27" fillId="1" borderId="0">
      <alignment horizontal="center"/>
      <protection hidden="1"/>
    </xf>
    <xf numFmtId="174" fontId="27" fillId="0" borderId="0">
      <alignment horizontal="center"/>
      <protection hidden="1"/>
    </xf>
    <xf numFmtId="245" fontId="27" fillId="0" borderId="0">
      <alignment horizontal="center"/>
      <protection hidden="1"/>
    </xf>
    <xf numFmtId="231" fontId="36" fillId="0" borderId="0" applyNumberFormat="0" applyFill="0" applyBorder="0" applyAlignment="0" applyProtection="0"/>
    <xf numFmtId="165" fontId="37" fillId="0" borderId="0" applyFont="0" applyFill="0" applyBorder="0" applyAlignment="0" applyProtection="0"/>
    <xf numFmtId="165" fontId="38" fillId="0" borderId="0" applyFont="0" applyFill="0" applyBorder="0" applyAlignment="0" applyProtection="0"/>
    <xf numFmtId="0" fontId="72" fillId="0" borderId="0">
      <alignment horizontal="center"/>
      <protection hidden="1"/>
    </xf>
    <xf numFmtId="231" fontId="38" fillId="0" borderId="0"/>
    <xf numFmtId="169" fontId="12" fillId="0" borderId="0" applyFont="0" applyFill="0" applyBorder="0" applyAlignment="0" applyProtection="0"/>
    <xf numFmtId="231" fontId="12" fillId="0" borderId="0"/>
    <xf numFmtId="231" fontId="12" fillId="0" borderId="0"/>
    <xf numFmtId="9" fontId="38" fillId="0" borderId="0" applyFont="0" applyFill="0" applyBorder="0" applyAlignment="0" applyProtection="0"/>
    <xf numFmtId="0" fontId="10" fillId="0" borderId="0"/>
    <xf numFmtId="0" fontId="9" fillId="0" borderId="0"/>
    <xf numFmtId="231" fontId="12" fillId="0" borderId="0"/>
    <xf numFmtId="231" fontId="12" fillId="0" borderId="0"/>
    <xf numFmtId="231" fontId="12" fillId="0" borderId="0"/>
    <xf numFmtId="231" fontId="12" fillId="0" borderId="0"/>
    <xf numFmtId="169" fontId="12" fillId="0" borderId="0" applyFont="0" applyFill="0" applyBorder="0" applyAlignment="0" applyProtection="0"/>
    <xf numFmtId="288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231" fontId="12" fillId="0" borderId="0"/>
    <xf numFmtId="16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8" fillId="0" borderId="0" applyFont="0" applyFill="0" applyBorder="0" applyAlignment="0" applyProtection="0"/>
    <xf numFmtId="0" fontId="8" fillId="0" borderId="0"/>
    <xf numFmtId="0" fontId="8" fillId="0" borderId="0"/>
    <xf numFmtId="289" fontId="36" fillId="0" borderId="0" applyNumberFormat="0" applyFill="0" applyBorder="0" applyAlignment="0" applyProtection="0"/>
    <xf numFmtId="289" fontId="95" fillId="0" borderId="0"/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6" fillId="0" borderId="0"/>
    <xf numFmtId="166" fontId="37" fillId="0" borderId="0" applyFont="0" applyFill="0" applyBorder="0" applyAlignment="0" applyProtection="0"/>
    <xf numFmtId="166" fontId="38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88" fontId="12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7" fillId="0" borderId="0"/>
    <xf numFmtId="0" fontId="38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23" borderId="23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27" fillId="0" borderId="0"/>
    <xf numFmtId="0" fontId="12" fillId="0" borderId="0"/>
    <xf numFmtId="0" fontId="2" fillId="0" borderId="0"/>
    <xf numFmtId="0" fontId="12" fillId="0" borderId="0"/>
    <xf numFmtId="0" fontId="12" fillId="0" borderId="0"/>
    <xf numFmtId="0" fontId="2" fillId="0" borderId="0"/>
    <xf numFmtId="9" fontId="2" fillId="0" borderId="0"/>
    <xf numFmtId="0" fontId="141" fillId="32" borderId="16"/>
    <xf numFmtId="0" fontId="142" fillId="23" borderId="23"/>
    <xf numFmtId="0" fontId="143" fillId="23" borderId="16"/>
    <xf numFmtId="0" fontId="12" fillId="0" borderId="0"/>
    <xf numFmtId="0" fontId="27" fillId="0" borderId="0"/>
    <xf numFmtId="0" fontId="2" fillId="0" borderId="0"/>
    <xf numFmtId="0" fontId="12" fillId="0" borderId="0"/>
    <xf numFmtId="0" fontId="2" fillId="0" borderId="0"/>
    <xf numFmtId="0" fontId="12" fillId="0" borderId="0"/>
    <xf numFmtId="0" fontId="12" fillId="0" borderId="0"/>
    <xf numFmtId="9" fontId="2" fillId="0" borderId="0"/>
    <xf numFmtId="0" fontId="141" fillId="32" borderId="16"/>
    <xf numFmtId="0" fontId="142" fillId="23" borderId="23"/>
    <xf numFmtId="0" fontId="143" fillId="23" borderId="16"/>
    <xf numFmtId="43" fontId="2" fillId="0" borderId="0"/>
    <xf numFmtId="43" fontId="2" fillId="0" borderId="0"/>
    <xf numFmtId="0" fontId="2" fillId="0" borderId="0"/>
    <xf numFmtId="43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0" fontId="12" fillId="0" borderId="0"/>
    <xf numFmtId="43" fontId="2" fillId="0" borderId="0"/>
    <xf numFmtId="43" fontId="2" fillId="0" borderId="0"/>
    <xf numFmtId="0" fontId="2" fillId="0" borderId="0"/>
    <xf numFmtId="43" fontId="2" fillId="0" borderId="0"/>
    <xf numFmtId="43" fontId="2" fillId="0" borderId="0"/>
    <xf numFmtId="0" fontId="2" fillId="0" borderId="0"/>
    <xf numFmtId="0" fontId="145" fillId="52" borderId="8"/>
    <xf numFmtId="0" fontId="12" fillId="0" borderId="0"/>
    <xf numFmtId="0" fontId="12" fillId="31" borderId="8"/>
    <xf numFmtId="0" fontId="12" fillId="0" borderId="0"/>
    <xf numFmtId="0" fontId="2" fillId="0" borderId="41"/>
    <xf numFmtId="0" fontId="2" fillId="0" borderId="0"/>
    <xf numFmtId="9" fontId="2" fillId="0" borderId="0"/>
    <xf numFmtId="0" fontId="12" fillId="0" borderId="0"/>
    <xf numFmtId="43" fontId="2" fillId="0" borderId="0"/>
    <xf numFmtId="43" fontId="2" fillId="0" borderId="0"/>
    <xf numFmtId="0" fontId="12" fillId="0" borderId="0"/>
    <xf numFmtId="43" fontId="2" fillId="0" borderId="0"/>
    <xf numFmtId="43" fontId="2" fillId="0" borderId="0"/>
    <xf numFmtId="43" fontId="2" fillId="0" borderId="0"/>
    <xf numFmtId="319" fontId="144" fillId="0" borderId="0"/>
    <xf numFmtId="0" fontId="2" fillId="0" borderId="0"/>
    <xf numFmtId="43" fontId="2" fillId="0" borderId="0"/>
    <xf numFmtId="0" fontId="2" fillId="0" borderId="0"/>
    <xf numFmtId="43" fontId="2" fillId="0" borderId="0"/>
    <xf numFmtId="43" fontId="2" fillId="0" borderId="0"/>
    <xf numFmtId="0" fontId="2" fillId="0" borderId="41"/>
    <xf numFmtId="0" fontId="2" fillId="0" borderId="0"/>
    <xf numFmtId="9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0" fontId="2" fillId="0" borderId="0"/>
    <xf numFmtId="0" fontId="1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12" fillId="0" borderId="0"/>
    <xf numFmtId="43" fontId="2" fillId="0" borderId="0"/>
    <xf numFmtId="0" fontId="1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12" fillId="0" borderId="0"/>
    <xf numFmtId="0" fontId="96" fillId="0" borderId="0"/>
    <xf numFmtId="0" fontId="2" fillId="0" borderId="0"/>
    <xf numFmtId="0" fontId="96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12" fillId="0" borderId="0"/>
    <xf numFmtId="4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/>
    <xf numFmtId="0" fontId="27" fillId="0" borderId="0"/>
    <xf numFmtId="0" fontId="140" fillId="0" borderId="0"/>
    <xf numFmtId="0" fontId="140" fillId="0" borderId="0"/>
    <xf numFmtId="43" fontId="140" fillId="0" borderId="0"/>
    <xf numFmtId="0" fontId="140" fillId="0" borderId="0"/>
    <xf numFmtId="43" fontId="140" fillId="0" borderId="0"/>
    <xf numFmtId="0" fontId="140" fillId="0" borderId="0"/>
    <xf numFmtId="43" fontId="140" fillId="0" borderId="0"/>
    <xf numFmtId="43" fontId="140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40" fillId="0" borderId="0"/>
    <xf numFmtId="43" fontId="140" fillId="0" borderId="0"/>
    <xf numFmtId="43" fontId="140" fillId="0" borderId="0"/>
    <xf numFmtId="43" fontId="140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40" fillId="0" borderId="0"/>
    <xf numFmtId="43" fontId="140" fillId="0" borderId="0"/>
    <xf numFmtId="43" fontId="140" fillId="0" borderId="0"/>
    <xf numFmtId="43" fontId="140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40" fillId="0" borderId="0"/>
    <xf numFmtId="43" fontId="140" fillId="0" borderId="0"/>
    <xf numFmtId="43" fontId="140" fillId="0" borderId="0"/>
    <xf numFmtId="43" fontId="140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40" fillId="0" borderId="0"/>
    <xf numFmtId="43" fontId="140" fillId="0" borderId="0"/>
    <xf numFmtId="43" fontId="140" fillId="0" borderId="0"/>
    <xf numFmtId="43" fontId="140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40" fillId="0" borderId="0"/>
    <xf numFmtId="43" fontId="140" fillId="0" borderId="0"/>
    <xf numFmtId="43" fontId="140" fillId="0" borderId="0"/>
    <xf numFmtId="43" fontId="140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40" fillId="0" borderId="0"/>
    <xf numFmtId="43" fontId="140" fillId="0" borderId="0"/>
    <xf numFmtId="43" fontId="140" fillId="0" borderId="0"/>
    <xf numFmtId="43" fontId="140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40" fillId="0" borderId="0"/>
    <xf numFmtId="43" fontId="140" fillId="0" borderId="0"/>
    <xf numFmtId="43" fontId="140" fillId="0" borderId="0"/>
    <xf numFmtId="43" fontId="140" fillId="0" borderId="0"/>
    <xf numFmtId="43" fontId="2" fillId="0" borderId="0"/>
    <xf numFmtId="0" fontId="12" fillId="0" borderId="0"/>
    <xf numFmtId="0" fontId="2" fillId="0" borderId="0"/>
    <xf numFmtId="0" fontId="12" fillId="0" borderId="0"/>
    <xf numFmtId="0" fontId="96" fillId="0" borderId="0"/>
    <xf numFmtId="0" fontId="12" fillId="0" borderId="0"/>
    <xf numFmtId="0" fontId="12" fillId="0" borderId="0"/>
    <xf numFmtId="0" fontId="2" fillId="0" borderId="0"/>
    <xf numFmtId="0" fontId="96" fillId="0" borderId="0"/>
    <xf numFmtId="0" fontId="14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46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2" fillId="0" borderId="0"/>
    <xf numFmtId="43" fontId="140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50">
    <xf numFmtId="231" fontId="0" fillId="0" borderId="0" xfId="0"/>
    <xf numFmtId="231" fontId="33" fillId="0" borderId="0" xfId="0" applyFont="1"/>
    <xf numFmtId="171" fontId="40" fillId="2" borderId="0" xfId="0" applyNumberFormat="1" applyFont="1" applyFill="1" applyAlignment="1">
      <alignment horizontal="center"/>
    </xf>
    <xf numFmtId="171" fontId="33" fillId="2" borderId="0" xfId="0" applyNumberFormat="1" applyFont="1" applyFill="1"/>
    <xf numFmtId="231" fontId="33" fillId="2" borderId="0" xfId="0" applyFont="1" applyFill="1"/>
    <xf numFmtId="0" fontId="41" fillId="42" borderId="0" xfId="50" applyFont="1">
      <protection hidden="1"/>
    </xf>
    <xf numFmtId="171" fontId="33" fillId="0" borderId="0" xfId="0" applyNumberFormat="1" applyFont="1"/>
    <xf numFmtId="171" fontId="40" fillId="0" borderId="0" xfId="0" applyNumberFormat="1" applyFont="1" applyAlignment="1">
      <alignment horizontal="center"/>
    </xf>
    <xf numFmtId="177" fontId="33" fillId="0" borderId="0" xfId="0" applyNumberFormat="1" applyFont="1" applyAlignment="1">
      <alignment horizontal="center" vertical="center"/>
    </xf>
    <xf numFmtId="212" fontId="33" fillId="0" borderId="0" xfId="0" applyNumberFormat="1" applyFont="1" applyAlignment="1">
      <alignment horizontal="center"/>
    </xf>
    <xf numFmtId="212" fontId="33" fillId="0" borderId="0" xfId="0" applyNumberFormat="1" applyFont="1" applyAlignment="1">
      <alignment horizontal="center" vertical="center"/>
    </xf>
    <xf numFmtId="231" fontId="39" fillId="0" borderId="0" xfId="0" applyFont="1" applyAlignment="1">
      <alignment horizontal="left"/>
    </xf>
    <xf numFmtId="171" fontId="42" fillId="0" borderId="0" xfId="0" applyNumberFormat="1" applyFont="1" applyAlignment="1" applyProtection="1">
      <alignment horizontal="left"/>
      <protection locked="0"/>
    </xf>
    <xf numFmtId="171" fontId="43" fillId="31" borderId="0" xfId="0" applyNumberFormat="1" applyFont="1" applyFill="1" applyAlignment="1" applyProtection="1">
      <alignment horizontal="center"/>
      <protection locked="0"/>
    </xf>
    <xf numFmtId="178" fontId="33" fillId="31" borderId="0" xfId="0" applyNumberFormat="1" applyFont="1" applyFill="1" applyAlignment="1" applyProtection="1">
      <alignment horizontal="center" vertical="center"/>
      <protection locked="0"/>
    </xf>
    <xf numFmtId="177" fontId="40" fillId="0" borderId="0" xfId="0" applyNumberFormat="1" applyFont="1" applyAlignment="1">
      <alignment horizontal="center" vertical="center"/>
    </xf>
    <xf numFmtId="186" fontId="42" fillId="0" borderId="0" xfId="0" applyNumberFormat="1" applyFont="1" applyAlignment="1" applyProtection="1">
      <alignment horizontal="center" vertical="center"/>
      <protection locked="0"/>
    </xf>
    <xf numFmtId="231" fontId="33" fillId="0" borderId="0" xfId="0" applyFont="1" applyAlignment="1">
      <alignment horizontal="center" vertical="center"/>
    </xf>
    <xf numFmtId="186" fontId="42" fillId="28" borderId="0" xfId="0" applyNumberFormat="1" applyFont="1" applyFill="1" applyAlignment="1" applyProtection="1">
      <alignment horizontal="center" vertical="center"/>
      <protection locked="0"/>
    </xf>
    <xf numFmtId="182" fontId="44" fillId="0" borderId="4" xfId="0" applyNumberFormat="1" applyFont="1" applyBorder="1" applyAlignment="1">
      <alignment horizontal="center"/>
    </xf>
    <xf numFmtId="171" fontId="44" fillId="28" borderId="9" xfId="0" applyNumberFormat="1" applyFont="1" applyFill="1" applyBorder="1"/>
    <xf numFmtId="171" fontId="44" fillId="28" borderId="2" xfId="0" applyNumberFormat="1" applyFont="1" applyFill="1" applyBorder="1" applyProtection="1">
      <protection locked="0"/>
    </xf>
    <xf numFmtId="174" fontId="42" fillId="0" borderId="3" xfId="0" applyNumberFormat="1" applyFont="1" applyBorder="1" applyAlignment="1">
      <alignment horizontal="center"/>
    </xf>
    <xf numFmtId="231" fontId="33" fillId="28" borderId="0" xfId="0" applyFont="1" applyFill="1"/>
    <xf numFmtId="171" fontId="44" fillId="28" borderId="7" xfId="0" applyNumberFormat="1" applyFont="1" applyFill="1" applyBorder="1"/>
    <xf numFmtId="171" fontId="44" fillId="28" borderId="0" xfId="0" applyNumberFormat="1" applyFont="1" applyFill="1" applyProtection="1">
      <protection locked="0"/>
    </xf>
    <xf numFmtId="174" fontId="42" fillId="0" borderId="14" xfId="0" applyNumberFormat="1" applyFont="1" applyBorder="1" applyAlignment="1">
      <alignment horizontal="center"/>
    </xf>
    <xf numFmtId="171" fontId="45" fillId="28" borderId="0" xfId="0" applyNumberFormat="1" applyFont="1" applyFill="1" applyProtection="1">
      <protection locked="0"/>
    </xf>
    <xf numFmtId="171" fontId="44" fillId="28" borderId="10" xfId="0" applyNumberFormat="1" applyFont="1" applyFill="1" applyBorder="1"/>
    <xf numFmtId="171" fontId="45" fillId="28" borderId="4" xfId="0" applyNumberFormat="1" applyFont="1" applyFill="1" applyBorder="1" applyProtection="1">
      <protection locked="0"/>
    </xf>
    <xf numFmtId="174" fontId="42" fillId="0" borderId="15" xfId="0" applyNumberFormat="1" applyFont="1" applyBorder="1" applyAlignment="1">
      <alignment horizontal="center"/>
    </xf>
    <xf numFmtId="171" fontId="40" fillId="2" borderId="0" xfId="0" applyNumberFormat="1" applyFont="1" applyFill="1"/>
    <xf numFmtId="10" fontId="33" fillId="2" borderId="0" xfId="0" applyNumberFormat="1" applyFont="1" applyFill="1" applyAlignment="1">
      <alignment horizontal="center"/>
    </xf>
    <xf numFmtId="9" fontId="40" fillId="2" borderId="0" xfId="0" applyNumberFormat="1" applyFont="1" applyFill="1" applyAlignment="1">
      <alignment horizontal="center"/>
    </xf>
    <xf numFmtId="9" fontId="46" fillId="2" borderId="0" xfId="0" applyNumberFormat="1" applyFont="1" applyFill="1" applyAlignment="1">
      <alignment horizontal="center"/>
    </xf>
    <xf numFmtId="171" fontId="47" fillId="2" borderId="0" xfId="0" applyNumberFormat="1" applyFont="1" applyFill="1"/>
    <xf numFmtId="231" fontId="47" fillId="2" borderId="0" xfId="0" applyFont="1" applyFill="1"/>
    <xf numFmtId="231" fontId="47" fillId="0" borderId="0" xfId="0" applyFont="1"/>
    <xf numFmtId="191" fontId="48" fillId="0" borderId="0" xfId="0" applyNumberFormat="1" applyFont="1" applyAlignment="1">
      <alignment horizontal="center" vertical="center"/>
    </xf>
    <xf numFmtId="10" fontId="33" fillId="0" borderId="0" xfId="0" applyNumberFormat="1" applyFont="1" applyAlignment="1">
      <alignment horizontal="center"/>
    </xf>
    <xf numFmtId="9" fontId="40" fillId="0" borderId="0" xfId="0" applyNumberFormat="1" applyFont="1" applyAlignment="1">
      <alignment horizontal="center"/>
    </xf>
    <xf numFmtId="218" fontId="42" fillId="0" borderId="0" xfId="0" applyNumberFormat="1" applyFont="1" applyAlignment="1" applyProtection="1">
      <alignment horizontal="center" vertical="center"/>
      <protection locked="0"/>
    </xf>
    <xf numFmtId="231" fontId="46" fillId="0" borderId="0" xfId="0" applyFont="1" applyAlignment="1">
      <alignment horizontal="center"/>
    </xf>
    <xf numFmtId="9" fontId="46" fillId="0" borderId="0" xfId="0" applyNumberFormat="1" applyFont="1" applyAlignment="1">
      <alignment horizontal="center"/>
    </xf>
    <xf numFmtId="9" fontId="47" fillId="0" borderId="0" xfId="0" applyNumberFormat="1" applyFont="1" applyAlignment="1" applyProtection="1">
      <alignment horizontal="center"/>
      <protection locked="0"/>
    </xf>
    <xf numFmtId="9" fontId="47" fillId="0" borderId="0" xfId="0" applyNumberFormat="1" applyFont="1" applyAlignment="1">
      <alignment horizontal="center"/>
    </xf>
    <xf numFmtId="10" fontId="47" fillId="0" borderId="0" xfId="0" applyNumberFormat="1" applyFont="1"/>
    <xf numFmtId="231" fontId="41" fillId="42" borderId="0" xfId="0" applyFont="1" applyFill="1"/>
    <xf numFmtId="171" fontId="40" fillId="0" borderId="0" xfId="0" applyNumberFormat="1" applyFont="1" applyProtection="1">
      <protection locked="0"/>
    </xf>
    <xf numFmtId="208" fontId="44" fillId="0" borderId="0" xfId="0" applyNumberFormat="1" applyFont="1" applyAlignment="1">
      <alignment horizontal="center"/>
    </xf>
    <xf numFmtId="171" fontId="44" fillId="0" borderId="0" xfId="0" applyNumberFormat="1" applyFont="1"/>
    <xf numFmtId="171" fontId="33" fillId="0" borderId="0" xfId="0" applyNumberFormat="1" applyFont="1" applyAlignment="1">
      <alignment horizontal="center" vertical="center"/>
    </xf>
    <xf numFmtId="171" fontId="47" fillId="0" borderId="0" xfId="0" applyNumberFormat="1" applyFont="1"/>
    <xf numFmtId="171" fontId="48" fillId="0" borderId="4" xfId="0" applyNumberFormat="1" applyFont="1" applyBorder="1"/>
    <xf numFmtId="231" fontId="33" fillId="0" borderId="4" xfId="0" applyFont="1" applyBorder="1"/>
    <xf numFmtId="171" fontId="44" fillId="28" borderId="4" xfId="0" applyNumberFormat="1" applyFont="1" applyFill="1" applyBorder="1"/>
    <xf numFmtId="186" fontId="43" fillId="28" borderId="4" xfId="0" applyNumberFormat="1" applyFont="1" applyFill="1" applyBorder="1" applyAlignment="1" applyProtection="1">
      <alignment horizontal="center" vertical="center"/>
      <protection locked="0"/>
    </xf>
    <xf numFmtId="171" fontId="44" fillId="2" borderId="4" xfId="0" applyNumberFormat="1" applyFont="1" applyFill="1" applyBorder="1"/>
    <xf numFmtId="171" fontId="33" fillId="2" borderId="4" xfId="0" applyNumberFormat="1" applyFont="1" applyFill="1" applyBorder="1"/>
    <xf numFmtId="231" fontId="33" fillId="2" borderId="4" xfId="0" applyFont="1" applyFill="1" applyBorder="1"/>
    <xf numFmtId="171" fontId="44" fillId="2" borderId="0" xfId="0" applyNumberFormat="1" applyFont="1" applyFill="1"/>
    <xf numFmtId="171" fontId="33" fillId="2" borderId="0" xfId="0" applyNumberFormat="1" applyFont="1" applyFill="1" applyAlignment="1">
      <alignment horizontal="center" vertical="center"/>
    </xf>
    <xf numFmtId="171" fontId="40" fillId="0" borderId="0" xfId="0" applyNumberFormat="1" applyFont="1" applyAlignment="1">
      <alignment horizontal="center" vertical="center"/>
    </xf>
    <xf numFmtId="171" fontId="33" fillId="28" borderId="0" xfId="0" applyNumberFormat="1" applyFont="1" applyFill="1" applyAlignment="1">
      <alignment horizontal="center" vertical="center"/>
    </xf>
    <xf numFmtId="208" fontId="47" fillId="2" borderId="0" xfId="0" applyNumberFormat="1" applyFont="1" applyFill="1" applyAlignment="1">
      <alignment horizontal="center"/>
    </xf>
    <xf numFmtId="171" fontId="33" fillId="28" borderId="0" xfId="0" applyNumberFormat="1" applyFont="1" applyFill="1"/>
    <xf numFmtId="170" fontId="33" fillId="2" borderId="0" xfId="0" applyNumberFormat="1" applyFont="1" applyFill="1" applyAlignment="1">
      <alignment horizontal="center"/>
    </xf>
    <xf numFmtId="231" fontId="47" fillId="28" borderId="0" xfId="0" applyFont="1" applyFill="1"/>
    <xf numFmtId="208" fontId="33" fillId="2" borderId="0" xfId="0" applyNumberFormat="1" applyFont="1" applyFill="1" applyAlignment="1">
      <alignment horizontal="center"/>
    </xf>
    <xf numFmtId="171" fontId="47" fillId="28" borderId="0" xfId="0" applyNumberFormat="1" applyFont="1" applyFill="1"/>
    <xf numFmtId="171" fontId="44" fillId="28" borderId="0" xfId="0" applyNumberFormat="1" applyFont="1" applyFill="1"/>
    <xf numFmtId="179" fontId="48" fillId="0" borderId="0" xfId="0" applyNumberFormat="1" applyFont="1" applyAlignment="1" applyProtection="1">
      <alignment horizontal="center" vertical="center"/>
      <protection locked="0"/>
    </xf>
    <xf numFmtId="207" fontId="33" fillId="31" borderId="9" xfId="0" applyNumberFormat="1" applyFont="1" applyFill="1" applyBorder="1" applyAlignment="1" applyProtection="1">
      <alignment horizontal="center" vertical="center"/>
      <protection locked="0"/>
    </xf>
    <xf numFmtId="231" fontId="40" fillId="0" borderId="0" xfId="0" applyFont="1" applyAlignment="1">
      <alignment horizontal="center"/>
    </xf>
    <xf numFmtId="2" fontId="47" fillId="0" borderId="0" xfId="0" applyNumberFormat="1" applyFont="1"/>
    <xf numFmtId="171" fontId="40" fillId="0" borderId="0" xfId="0" applyNumberFormat="1" applyFont="1" applyAlignment="1">
      <alignment horizontal="left" vertical="center"/>
    </xf>
    <xf numFmtId="171" fontId="33" fillId="31" borderId="4" xfId="0" applyNumberFormat="1" applyFont="1" applyFill="1" applyBorder="1" applyAlignment="1">
      <alignment horizontal="center"/>
    </xf>
    <xf numFmtId="171" fontId="33" fillId="31" borderId="0" xfId="0" applyNumberFormat="1" applyFont="1" applyFill="1"/>
    <xf numFmtId="10" fontId="33" fillId="2" borderId="0" xfId="0" applyNumberFormat="1" applyFont="1" applyFill="1" applyAlignment="1">
      <alignment horizontal="left"/>
    </xf>
    <xf numFmtId="171" fontId="51" fillId="0" borderId="0" xfId="0" applyNumberFormat="1" applyFont="1"/>
    <xf numFmtId="231" fontId="52" fillId="0" borderId="0" xfId="0" applyFont="1"/>
    <xf numFmtId="170" fontId="51" fillId="0" borderId="0" xfId="0" applyNumberFormat="1" applyFont="1" applyAlignment="1">
      <alignment horizontal="center" vertical="center"/>
    </xf>
    <xf numFmtId="10" fontId="52" fillId="0" borderId="0" xfId="0" applyNumberFormat="1" applyFont="1"/>
    <xf numFmtId="171" fontId="52" fillId="0" borderId="0" xfId="0" applyNumberFormat="1" applyFont="1"/>
    <xf numFmtId="231" fontId="40" fillId="0" borderId="4" xfId="0" applyFont="1" applyBorder="1"/>
    <xf numFmtId="171" fontId="44" fillId="0" borderId="4" xfId="0" applyNumberFormat="1" applyFont="1" applyBorder="1"/>
    <xf numFmtId="231" fontId="47" fillId="0" borderId="4" xfId="0" applyFont="1" applyBorder="1"/>
    <xf numFmtId="171" fontId="47" fillId="2" borderId="4" xfId="0" applyNumberFormat="1" applyFont="1" applyFill="1" applyBorder="1" applyAlignment="1">
      <alignment horizontal="center"/>
    </xf>
    <xf numFmtId="180" fontId="47" fillId="2" borderId="4" xfId="0" applyNumberFormat="1" applyFont="1" applyFill="1" applyBorder="1" applyAlignment="1">
      <alignment horizontal="center" vertical="center"/>
    </xf>
    <xf numFmtId="171" fontId="47" fillId="2" borderId="4" xfId="0" applyNumberFormat="1" applyFont="1" applyFill="1" applyBorder="1"/>
    <xf numFmtId="231" fontId="47" fillId="2" borderId="4" xfId="0" applyFont="1" applyFill="1" applyBorder="1"/>
    <xf numFmtId="231" fontId="40" fillId="0" borderId="0" xfId="0" applyFont="1"/>
    <xf numFmtId="180" fontId="47" fillId="2" borderId="0" xfId="0" applyNumberFormat="1" applyFont="1" applyFill="1" applyAlignment="1">
      <alignment horizontal="center" vertical="center"/>
    </xf>
    <xf numFmtId="10" fontId="51" fillId="28" borderId="0" xfId="0" applyNumberFormat="1" applyFont="1" applyFill="1" applyAlignment="1">
      <alignment horizontal="left" vertical="center"/>
    </xf>
    <xf numFmtId="171" fontId="44" fillId="2" borderId="0" xfId="0" applyNumberFormat="1" applyFont="1" applyFill="1" applyAlignment="1">
      <alignment horizontal="left"/>
    </xf>
    <xf numFmtId="171" fontId="49" fillId="2" borderId="0" xfId="0" applyNumberFormat="1" applyFont="1" applyFill="1"/>
    <xf numFmtId="10" fontId="33" fillId="31" borderId="1" xfId="0" applyNumberFormat="1" applyFont="1" applyFill="1" applyBorder="1" applyAlignment="1">
      <alignment horizontal="center"/>
    </xf>
    <xf numFmtId="231" fontId="33" fillId="0" borderId="0" xfId="0" applyFont="1" applyAlignment="1">
      <alignment horizontal="center"/>
    </xf>
    <xf numFmtId="174" fontId="43" fillId="0" borderId="1" xfId="0" applyNumberFormat="1" applyFont="1" applyBorder="1" applyAlignment="1">
      <alignment horizontal="center"/>
    </xf>
    <xf numFmtId="14" fontId="33" fillId="0" borderId="0" xfId="0" applyNumberFormat="1" applyFont="1"/>
    <xf numFmtId="171" fontId="44" fillId="31" borderId="3" xfId="0" applyNumberFormat="1" applyFont="1" applyFill="1" applyBorder="1" applyAlignment="1">
      <alignment horizontal="center"/>
    </xf>
    <xf numFmtId="0" fontId="33" fillId="31" borderId="3" xfId="0" applyNumberFormat="1" applyFont="1" applyFill="1" applyBorder="1" applyAlignment="1">
      <alignment horizontal="center"/>
    </xf>
    <xf numFmtId="10" fontId="33" fillId="31" borderId="14" xfId="0" applyNumberFormat="1" applyFont="1" applyFill="1" applyBorder="1" applyAlignment="1">
      <alignment horizontal="center"/>
    </xf>
    <xf numFmtId="10" fontId="33" fillId="31" borderId="15" xfId="0" applyNumberFormat="1" applyFont="1" applyFill="1" applyBorder="1" applyAlignment="1">
      <alignment horizontal="center"/>
    </xf>
    <xf numFmtId="0" fontId="49" fillId="0" borderId="0" xfId="0" applyNumberFormat="1" applyFont="1" applyAlignment="1">
      <alignment horizontal="center"/>
    </xf>
    <xf numFmtId="0" fontId="49" fillId="28" borderId="0" xfId="0" applyNumberFormat="1" applyFont="1" applyFill="1" applyAlignment="1">
      <alignment horizontal="center"/>
    </xf>
    <xf numFmtId="231" fontId="50" fillId="0" borderId="0" xfId="0" applyFont="1"/>
    <xf numFmtId="199" fontId="33" fillId="28" borderId="0" xfId="0" applyNumberFormat="1" applyFont="1" applyFill="1" applyAlignment="1">
      <alignment horizontal="center" vertical="center"/>
    </xf>
    <xf numFmtId="231" fontId="33" fillId="2" borderId="0" xfId="0" applyFont="1" applyFill="1" applyAlignment="1">
      <alignment horizontal="center" vertical="center"/>
    </xf>
    <xf numFmtId="9" fontId="47" fillId="0" borderId="0" xfId="0" applyNumberFormat="1" applyFont="1"/>
    <xf numFmtId="9" fontId="47" fillId="28" borderId="0" xfId="0" applyNumberFormat="1" applyFont="1" applyFill="1" applyAlignment="1">
      <alignment horizontal="center"/>
    </xf>
    <xf numFmtId="9" fontId="47" fillId="28" borderId="0" xfId="0" applyNumberFormat="1" applyFont="1" applyFill="1" applyAlignment="1" applyProtection="1">
      <alignment horizontal="center"/>
      <protection locked="0"/>
    </xf>
    <xf numFmtId="10" fontId="33" fillId="0" borderId="0" xfId="0" applyNumberFormat="1" applyFont="1"/>
    <xf numFmtId="171" fontId="33" fillId="2" borderId="0" xfId="0" applyNumberFormat="1" applyFont="1" applyFill="1" applyAlignment="1">
      <alignment horizontal="left"/>
    </xf>
    <xf numFmtId="189" fontId="33" fillId="0" borderId="0" xfId="0" applyNumberFormat="1" applyFont="1"/>
    <xf numFmtId="184" fontId="44" fillId="2" borderId="4" xfId="0" applyNumberFormat="1" applyFont="1" applyFill="1" applyBorder="1" applyAlignment="1">
      <alignment horizontal="center"/>
    </xf>
    <xf numFmtId="171" fontId="33" fillId="2" borderId="4" xfId="0" applyNumberFormat="1" applyFont="1" applyFill="1" applyBorder="1" applyAlignment="1">
      <alignment horizontal="center"/>
    </xf>
    <xf numFmtId="184" fontId="44" fillId="2" borderId="0" xfId="0" applyNumberFormat="1" applyFont="1" applyFill="1" applyAlignment="1">
      <alignment horizontal="center"/>
    </xf>
    <xf numFmtId="171" fontId="33" fillId="28" borderId="9" xfId="0" applyNumberFormat="1" applyFont="1" applyFill="1" applyBorder="1"/>
    <xf numFmtId="171" fontId="33" fillId="2" borderId="2" xfId="0" applyNumberFormat="1" applyFont="1" applyFill="1" applyBorder="1" applyAlignment="1">
      <alignment horizontal="right"/>
    </xf>
    <xf numFmtId="10" fontId="51" fillId="0" borderId="2" xfId="0" applyNumberFormat="1" applyFont="1" applyBorder="1" applyAlignment="1">
      <alignment horizontal="center" vertical="center"/>
    </xf>
    <xf numFmtId="171" fontId="33" fillId="28" borderId="7" xfId="0" applyNumberFormat="1" applyFont="1" applyFill="1" applyBorder="1"/>
    <xf numFmtId="171" fontId="33" fillId="2" borderId="0" xfId="0" applyNumberFormat="1" applyFont="1" applyFill="1" applyAlignment="1">
      <alignment horizontal="right"/>
    </xf>
    <xf numFmtId="10" fontId="40" fillId="0" borderId="0" xfId="0" applyNumberFormat="1" applyFont="1" applyAlignment="1">
      <alignment horizontal="center" vertical="center"/>
    </xf>
    <xf numFmtId="174" fontId="43" fillId="0" borderId="5" xfId="0" applyNumberFormat="1" applyFont="1" applyBorder="1" applyAlignment="1">
      <alignment horizontal="center"/>
    </xf>
    <xf numFmtId="10" fontId="51" fillId="0" borderId="0" xfId="0" applyNumberFormat="1" applyFont="1" applyAlignment="1">
      <alignment horizontal="center" vertical="center"/>
    </xf>
    <xf numFmtId="171" fontId="33" fillId="28" borderId="7" xfId="0" applyNumberFormat="1" applyFont="1" applyFill="1" applyBorder="1" applyProtection="1">
      <protection locked="0"/>
    </xf>
    <xf numFmtId="171" fontId="33" fillId="28" borderId="10" xfId="0" applyNumberFormat="1" applyFont="1" applyFill="1" applyBorder="1" applyProtection="1">
      <protection locked="0"/>
    </xf>
    <xf numFmtId="186" fontId="40" fillId="0" borderId="4" xfId="0" applyNumberFormat="1" applyFont="1" applyBorder="1" applyAlignment="1">
      <alignment horizontal="center" vertical="center"/>
    </xf>
    <xf numFmtId="10" fontId="40" fillId="0" borderId="4" xfId="0" applyNumberFormat="1" applyFont="1" applyBorder="1" applyAlignment="1">
      <alignment horizontal="center" vertical="center"/>
    </xf>
    <xf numFmtId="174" fontId="43" fillId="0" borderId="6" xfId="0" applyNumberFormat="1" applyFont="1" applyBorder="1" applyAlignment="1">
      <alignment horizontal="center"/>
    </xf>
    <xf numFmtId="171" fontId="33" fillId="0" borderId="0" xfId="0" applyNumberFormat="1" applyFont="1" applyProtection="1">
      <protection locked="0"/>
    </xf>
    <xf numFmtId="173" fontId="48" fillId="0" borderId="0" xfId="0" applyNumberFormat="1" applyFont="1" applyAlignment="1" applyProtection="1">
      <alignment horizontal="center" vertical="center"/>
      <protection locked="0"/>
    </xf>
    <xf numFmtId="170" fontId="48" fillId="0" borderId="0" xfId="0" applyNumberFormat="1" applyFont="1" applyAlignment="1" applyProtection="1">
      <alignment horizontal="center" vertical="center"/>
      <protection locked="0"/>
    </xf>
    <xf numFmtId="231" fontId="47" fillId="0" borderId="0" xfId="0" applyFont="1" applyAlignment="1" applyProtection="1">
      <alignment horizontal="center" vertical="center"/>
      <protection locked="0"/>
    </xf>
    <xf numFmtId="231" fontId="53" fillId="0" borderId="0" xfId="0" applyFont="1"/>
    <xf numFmtId="171" fontId="40" fillId="0" borderId="0" xfId="0" applyNumberFormat="1" applyFont="1"/>
    <xf numFmtId="171" fontId="54" fillId="0" borderId="0" xfId="0" applyNumberFormat="1" applyFont="1"/>
    <xf numFmtId="231" fontId="55" fillId="0" borderId="0" xfId="0" applyFont="1"/>
    <xf numFmtId="171" fontId="33" fillId="2" borderId="9" xfId="0" applyNumberFormat="1" applyFont="1" applyFill="1" applyBorder="1"/>
    <xf numFmtId="171" fontId="33" fillId="2" borderId="2" xfId="0" applyNumberFormat="1" applyFont="1" applyFill="1" applyBorder="1"/>
    <xf numFmtId="222" fontId="47" fillId="0" borderId="0" xfId="0" applyNumberFormat="1" applyFont="1" applyAlignment="1">
      <alignment horizontal="center"/>
    </xf>
    <xf numFmtId="170" fontId="47" fillId="0" borderId="0" xfId="0" applyNumberFormat="1" applyFont="1" applyAlignment="1">
      <alignment horizontal="center"/>
    </xf>
    <xf numFmtId="171" fontId="33" fillId="2" borderId="7" xfId="0" applyNumberFormat="1" applyFont="1" applyFill="1" applyBorder="1"/>
    <xf numFmtId="170" fontId="44" fillId="0" borderId="0" xfId="0" applyNumberFormat="1" applyFont="1" applyAlignment="1">
      <alignment horizontal="center" vertical="center"/>
    </xf>
    <xf numFmtId="170" fontId="44" fillId="28" borderId="0" xfId="0" applyNumberFormat="1" applyFont="1" applyFill="1" applyAlignment="1">
      <alignment horizontal="center" vertical="center"/>
    </xf>
    <xf numFmtId="170" fontId="44" fillId="2" borderId="0" xfId="0" applyNumberFormat="1" applyFont="1" applyFill="1" applyAlignment="1">
      <alignment horizontal="center" vertical="center"/>
    </xf>
    <xf numFmtId="10" fontId="47" fillId="0" borderId="0" xfId="0" applyNumberFormat="1" applyFont="1" applyAlignment="1">
      <alignment horizontal="center"/>
    </xf>
    <xf numFmtId="231" fontId="33" fillId="0" borderId="7" xfId="0" applyFont="1" applyBorder="1"/>
    <xf numFmtId="171" fontId="33" fillId="0" borderId="10" xfId="0" applyNumberFormat="1" applyFont="1" applyBorder="1"/>
    <xf numFmtId="171" fontId="33" fillId="0" borderId="4" xfId="0" applyNumberFormat="1" applyFont="1" applyBorder="1"/>
    <xf numFmtId="170" fontId="44" fillId="0" borderId="4" xfId="0" applyNumberFormat="1" applyFont="1" applyBorder="1" applyAlignment="1">
      <alignment horizontal="center" vertical="center"/>
    </xf>
    <xf numFmtId="171" fontId="33" fillId="2" borderId="10" xfId="0" applyNumberFormat="1" applyFont="1" applyFill="1" applyBorder="1"/>
    <xf numFmtId="171" fontId="40" fillId="2" borderId="11" xfId="0" applyNumberFormat="1" applyFont="1" applyFill="1" applyBorder="1"/>
    <xf numFmtId="171" fontId="33" fillId="2" borderId="8" xfId="0" applyNumberFormat="1" applyFont="1" applyFill="1" applyBorder="1"/>
    <xf numFmtId="170" fontId="48" fillId="2" borderId="8" xfId="0" applyNumberFormat="1" applyFont="1" applyFill="1" applyBorder="1" applyAlignment="1">
      <alignment horizontal="center" vertical="center"/>
    </xf>
    <xf numFmtId="174" fontId="43" fillId="0" borderId="13" xfId="0" applyNumberFormat="1" applyFont="1" applyBorder="1" applyAlignment="1">
      <alignment horizontal="center"/>
    </xf>
    <xf numFmtId="231" fontId="47" fillId="0" borderId="0" xfId="0" applyFont="1" applyAlignment="1">
      <alignment horizontal="left"/>
    </xf>
    <xf numFmtId="253" fontId="55" fillId="0" borderId="0" xfId="0" applyNumberFormat="1" applyFont="1"/>
    <xf numFmtId="171" fontId="40" fillId="2" borderId="8" xfId="0" applyNumberFormat="1" applyFont="1" applyFill="1" applyBorder="1"/>
    <xf numFmtId="173" fontId="44" fillId="2" borderId="13" xfId="0" applyNumberFormat="1" applyFont="1" applyFill="1" applyBorder="1" applyAlignment="1">
      <alignment horizontal="center" vertical="center"/>
    </xf>
    <xf numFmtId="171" fontId="33" fillId="0" borderId="0" xfId="0" applyNumberFormat="1" applyFont="1" applyAlignment="1">
      <alignment horizontal="left"/>
    </xf>
    <xf numFmtId="171" fontId="47" fillId="0" borderId="0" xfId="0" quotePrefix="1" applyNumberFormat="1" applyFont="1"/>
    <xf numFmtId="231" fontId="56" fillId="0" borderId="0" xfId="0" applyFont="1" applyAlignment="1">
      <alignment horizontal="left"/>
    </xf>
    <xf numFmtId="169" fontId="33" fillId="2" borderId="0" xfId="0" applyNumberFormat="1" applyFont="1" applyFill="1"/>
    <xf numFmtId="171" fontId="44" fillId="2" borderId="2" xfId="0" applyNumberFormat="1" applyFont="1" applyFill="1" applyBorder="1"/>
    <xf numFmtId="231" fontId="33" fillId="0" borderId="2" xfId="0" applyFont="1" applyBorder="1"/>
    <xf numFmtId="231" fontId="33" fillId="0" borderId="12" xfId="0" applyFont="1" applyBorder="1"/>
    <xf numFmtId="171" fontId="44" fillId="2" borderId="0" xfId="0" applyNumberFormat="1" applyFont="1" applyFill="1" applyAlignment="1">
      <alignment horizontal="center"/>
    </xf>
    <xf numFmtId="171" fontId="44" fillId="0" borderId="0" xfId="0" applyNumberFormat="1" applyFont="1" applyAlignment="1">
      <alignment horizontal="center"/>
    </xf>
    <xf numFmtId="171" fontId="44" fillId="28" borderId="0" xfId="0" applyNumberFormat="1" applyFont="1" applyFill="1" applyAlignment="1">
      <alignment horizontal="center"/>
    </xf>
    <xf numFmtId="231" fontId="33" fillId="0" borderId="5" xfId="0" applyFont="1" applyBorder="1"/>
    <xf numFmtId="2" fontId="44" fillId="0" borderId="1" xfId="0" applyNumberFormat="1" applyFont="1" applyBorder="1" applyAlignment="1">
      <alignment horizontal="center"/>
    </xf>
    <xf numFmtId="231" fontId="33" fillId="0" borderId="6" xfId="0" applyFont="1" applyBorder="1"/>
    <xf numFmtId="169" fontId="33" fillId="0" borderId="0" xfId="0" applyNumberFormat="1" applyFont="1"/>
    <xf numFmtId="210" fontId="44" fillId="2" borderId="0" xfId="0" applyNumberFormat="1" applyFont="1" applyFill="1"/>
    <xf numFmtId="0" fontId="44" fillId="31" borderId="0" xfId="0" applyNumberFormat="1" applyFont="1" applyFill="1" applyAlignment="1">
      <alignment horizontal="center"/>
    </xf>
    <xf numFmtId="171" fontId="44" fillId="0" borderId="0" xfId="0" applyNumberFormat="1" applyFont="1" applyAlignment="1">
      <alignment horizontal="right"/>
    </xf>
    <xf numFmtId="181" fontId="46" fillId="0" borderId="0" xfId="0" applyNumberFormat="1" applyFont="1" applyAlignment="1">
      <alignment horizontal="center" vertical="center"/>
    </xf>
    <xf numFmtId="171" fontId="44" fillId="28" borderId="0" xfId="0" applyNumberFormat="1" applyFont="1" applyFill="1" applyAlignment="1">
      <alignment horizontal="right"/>
    </xf>
    <xf numFmtId="171" fontId="44" fillId="2" borderId="0" xfId="0" applyNumberFormat="1" applyFont="1" applyFill="1" applyAlignment="1">
      <alignment horizontal="right"/>
    </xf>
    <xf numFmtId="181" fontId="47" fillId="28" borderId="0" xfId="0" applyNumberFormat="1" applyFont="1" applyFill="1" applyAlignment="1">
      <alignment horizontal="center" vertical="center"/>
    </xf>
    <xf numFmtId="171" fontId="33" fillId="2" borderId="0" xfId="0" applyNumberFormat="1" applyFont="1" applyFill="1" applyAlignment="1">
      <alignment horizontal="center"/>
    </xf>
    <xf numFmtId="171" fontId="48" fillId="2" borderId="0" xfId="0" applyNumberFormat="1" applyFont="1" applyFill="1"/>
    <xf numFmtId="231" fontId="33" fillId="31" borderId="1" xfId="0" applyFont="1" applyFill="1" applyBorder="1" applyAlignment="1">
      <alignment horizontal="center"/>
    </xf>
    <xf numFmtId="231" fontId="44" fillId="28" borderId="0" xfId="0" applyFont="1" applyFill="1"/>
    <xf numFmtId="238" fontId="33" fillId="31" borderId="1" xfId="0" applyNumberFormat="1" applyFont="1" applyFill="1" applyBorder="1" applyAlignment="1" applyProtection="1">
      <alignment horizontal="center" vertical="center"/>
      <protection locked="0"/>
    </xf>
    <xf numFmtId="231" fontId="49" fillId="2" borderId="0" xfId="0" applyFont="1" applyFill="1"/>
    <xf numFmtId="9" fontId="43" fillId="31" borderId="1" xfId="0" applyNumberFormat="1" applyFont="1" applyFill="1" applyBorder="1" applyAlignment="1">
      <alignment horizontal="center" vertical="center"/>
    </xf>
    <xf numFmtId="186" fontId="43" fillId="0" borderId="0" xfId="0" applyNumberFormat="1" applyFont="1" applyAlignment="1">
      <alignment horizontal="center" vertical="center"/>
    </xf>
    <xf numFmtId="181" fontId="33" fillId="0" borderId="0" xfId="0" applyNumberFormat="1" applyFont="1" applyAlignment="1">
      <alignment horizontal="center" vertical="center"/>
    </xf>
    <xf numFmtId="181" fontId="40" fillId="0" borderId="0" xfId="0" applyNumberFormat="1" applyFont="1" applyAlignment="1" applyProtection="1">
      <alignment horizontal="center" vertical="center"/>
      <protection locked="0"/>
    </xf>
    <xf numFmtId="181" fontId="33" fillId="28" borderId="0" xfId="0" applyNumberFormat="1" applyFont="1" applyFill="1" applyAlignment="1">
      <alignment horizontal="center" vertical="center"/>
    </xf>
    <xf numFmtId="184" fontId="44" fillId="0" borderId="0" xfId="0" applyNumberFormat="1" applyFont="1" applyAlignment="1">
      <alignment horizontal="center"/>
    </xf>
    <xf numFmtId="10" fontId="33" fillId="28" borderId="0" xfId="0" applyNumberFormat="1" applyFont="1" applyFill="1" applyAlignment="1">
      <alignment horizontal="center" vertical="center"/>
    </xf>
    <xf numFmtId="10" fontId="33" fillId="31" borderId="1" xfId="0" applyNumberFormat="1" applyFont="1" applyFill="1" applyBorder="1" applyAlignment="1">
      <alignment horizontal="center" vertical="center"/>
    </xf>
    <xf numFmtId="10" fontId="33" fillId="0" borderId="1" xfId="0" applyNumberFormat="1" applyFont="1" applyBorder="1" applyAlignment="1">
      <alignment horizontal="center" vertical="center"/>
    </xf>
    <xf numFmtId="170" fontId="44" fillId="31" borderId="1" xfId="0" applyNumberFormat="1" applyFont="1" applyFill="1" applyBorder="1" applyAlignment="1" applyProtection="1">
      <alignment horizontal="center" vertical="center"/>
      <protection locked="0"/>
    </xf>
    <xf numFmtId="220" fontId="33" fillId="0" borderId="1" xfId="0" applyNumberFormat="1" applyFont="1" applyBorder="1" applyAlignment="1">
      <alignment horizontal="center" vertical="center"/>
    </xf>
    <xf numFmtId="240" fontId="44" fillId="31" borderId="12" xfId="0" applyNumberFormat="1" applyFont="1" applyFill="1" applyBorder="1" applyAlignment="1">
      <alignment horizontal="center"/>
    </xf>
    <xf numFmtId="242" fontId="44" fillId="31" borderId="0" xfId="0" applyNumberFormat="1" applyFont="1" applyFill="1" applyAlignment="1">
      <alignment horizontal="center"/>
    </xf>
    <xf numFmtId="10" fontId="33" fillId="0" borderId="0" xfId="0" applyNumberFormat="1" applyFont="1" applyAlignment="1">
      <alignment horizontal="center" vertical="center"/>
    </xf>
    <xf numFmtId="228" fontId="33" fillId="0" borderId="0" xfId="0" applyNumberFormat="1" applyFont="1" applyAlignment="1">
      <alignment horizontal="center"/>
    </xf>
    <xf numFmtId="215" fontId="33" fillId="31" borderId="1" xfId="0" applyNumberFormat="1" applyFont="1" applyFill="1" applyBorder="1" applyAlignment="1">
      <alignment horizontal="center"/>
    </xf>
    <xf numFmtId="212" fontId="33" fillId="0" borderId="1" xfId="0" applyNumberFormat="1" applyFont="1" applyBorder="1" applyAlignment="1">
      <alignment horizontal="center" vertical="center"/>
    </xf>
    <xf numFmtId="228" fontId="33" fillId="31" borderId="1" xfId="0" applyNumberFormat="1" applyFont="1" applyFill="1" applyBorder="1" applyAlignment="1">
      <alignment horizontal="center"/>
    </xf>
    <xf numFmtId="196" fontId="44" fillId="31" borderId="1" xfId="0" applyNumberFormat="1" applyFont="1" applyFill="1" applyBorder="1" applyAlignment="1">
      <alignment horizontal="center" vertical="center"/>
    </xf>
    <xf numFmtId="178" fontId="33" fillId="31" borderId="1" xfId="0" applyNumberFormat="1" applyFont="1" applyFill="1" applyBorder="1" applyAlignment="1" applyProtection="1">
      <alignment horizontal="center" vertical="center"/>
      <protection locked="0"/>
    </xf>
    <xf numFmtId="170" fontId="44" fillId="0" borderId="0" xfId="0" applyNumberFormat="1" applyFont="1" applyAlignment="1" applyProtection="1">
      <alignment horizontal="center" vertical="center"/>
      <protection locked="0"/>
    </xf>
    <xf numFmtId="170" fontId="43" fillId="0" borderId="0" xfId="0" applyNumberFormat="1" applyFont="1" applyAlignment="1" applyProtection="1">
      <alignment horizontal="center" vertical="center"/>
      <protection locked="0"/>
    </xf>
    <xf numFmtId="170" fontId="44" fillId="0" borderId="0" xfId="0" applyNumberFormat="1" applyFont="1"/>
    <xf numFmtId="170" fontId="33" fillId="31" borderId="1" xfId="0" applyNumberFormat="1" applyFont="1" applyFill="1" applyBorder="1" applyAlignment="1">
      <alignment horizontal="center" vertical="center"/>
    </xf>
    <xf numFmtId="186" fontId="44" fillId="0" borderId="0" xfId="0" applyNumberFormat="1" applyFont="1" applyAlignment="1">
      <alignment horizontal="center" vertical="center"/>
    </xf>
    <xf numFmtId="171" fontId="44" fillId="31" borderId="1" xfId="0" applyNumberFormat="1" applyFont="1" applyFill="1" applyBorder="1"/>
    <xf numFmtId="10" fontId="33" fillId="31" borderId="11" xfId="0" applyNumberFormat="1" applyFont="1" applyFill="1" applyBorder="1" applyAlignment="1">
      <alignment horizontal="center"/>
    </xf>
    <xf numFmtId="10" fontId="33" fillId="31" borderId="8" xfId="0" applyNumberFormat="1" applyFont="1" applyFill="1" applyBorder="1" applyAlignment="1">
      <alignment horizontal="center"/>
    </xf>
    <xf numFmtId="171" fontId="33" fillId="0" borderId="0" xfId="0" applyNumberFormat="1" applyFont="1" applyAlignment="1" applyProtection="1">
      <alignment horizontal="center"/>
      <protection locked="0"/>
    </xf>
    <xf numFmtId="170" fontId="42" fillId="2" borderId="0" xfId="0" applyNumberFormat="1" applyFont="1" applyFill="1" applyAlignment="1" applyProtection="1">
      <alignment horizontal="center" vertical="center"/>
      <protection locked="0"/>
    </xf>
    <xf numFmtId="10" fontId="33" fillId="31" borderId="13" xfId="0" applyNumberFormat="1" applyFont="1" applyFill="1" applyBorder="1" applyAlignment="1">
      <alignment horizontal="center"/>
    </xf>
    <xf numFmtId="171" fontId="33" fillId="28" borderId="4" xfId="0" applyNumberFormat="1" applyFont="1" applyFill="1" applyBorder="1"/>
    <xf numFmtId="231" fontId="33" fillId="28" borderId="4" xfId="0" applyFont="1" applyFill="1" applyBorder="1"/>
    <xf numFmtId="249" fontId="43" fillId="0" borderId="0" xfId="0" applyNumberFormat="1" applyFont="1" applyAlignment="1">
      <alignment horizontal="center"/>
    </xf>
    <xf numFmtId="10" fontId="33" fillId="28" borderId="0" xfId="0" applyNumberFormat="1" applyFont="1" applyFill="1"/>
    <xf numFmtId="170" fontId="44" fillId="28" borderId="4" xfId="0" applyNumberFormat="1" applyFont="1" applyFill="1" applyBorder="1" applyAlignment="1">
      <alignment horizontal="center" vertical="center"/>
    </xf>
    <xf numFmtId="249" fontId="43" fillId="0" borderId="4" xfId="0" applyNumberFormat="1" applyFont="1" applyBorder="1" applyAlignment="1">
      <alignment horizontal="center"/>
    </xf>
    <xf numFmtId="2" fontId="33" fillId="28" borderId="0" xfId="0" applyNumberFormat="1" applyFont="1" applyFill="1" applyAlignment="1" applyProtection="1">
      <alignment horizontal="left"/>
      <protection locked="0"/>
    </xf>
    <xf numFmtId="15" fontId="33" fillId="2" borderId="0" xfId="0" applyNumberFormat="1" applyFont="1" applyFill="1" applyAlignment="1">
      <alignment horizontal="center" vertical="center"/>
    </xf>
    <xf numFmtId="231" fontId="40" fillId="28" borderId="0" xfId="0" applyFont="1" applyFill="1" applyAlignment="1">
      <alignment horizontal="right"/>
    </xf>
    <xf numFmtId="170" fontId="48" fillId="28" borderId="0" xfId="0" applyNumberFormat="1" applyFont="1" applyFill="1" applyAlignment="1">
      <alignment horizontal="center" vertical="center"/>
    </xf>
    <xf numFmtId="231" fontId="44" fillId="2" borderId="0" xfId="0" applyFont="1" applyFill="1" applyAlignment="1" applyProtection="1">
      <alignment horizontal="center" vertical="center"/>
      <protection locked="0"/>
    </xf>
    <xf numFmtId="9" fontId="44" fillId="31" borderId="0" xfId="0" applyNumberFormat="1" applyFont="1" applyFill="1" applyAlignment="1" applyProtection="1">
      <alignment horizontal="center" vertical="center"/>
      <protection locked="0"/>
    </xf>
    <xf numFmtId="174" fontId="42" fillId="0" borderId="1" xfId="0" applyNumberFormat="1" applyFont="1" applyBorder="1" applyAlignment="1">
      <alignment horizontal="center"/>
    </xf>
    <xf numFmtId="174" fontId="33" fillId="2" borderId="0" xfId="0" applyNumberFormat="1" applyFont="1" applyFill="1" applyAlignment="1" applyProtection="1">
      <alignment horizontal="center"/>
      <protection hidden="1"/>
    </xf>
    <xf numFmtId="174" fontId="33" fillId="2" borderId="4" xfId="0" applyNumberFormat="1" applyFont="1" applyFill="1" applyBorder="1" applyAlignment="1" applyProtection="1">
      <alignment horizontal="center"/>
      <protection hidden="1"/>
    </xf>
    <xf numFmtId="239" fontId="44" fillId="2" borderId="0" xfId="0" applyNumberFormat="1" applyFont="1" applyFill="1"/>
    <xf numFmtId="10" fontId="48" fillId="0" borderId="1" xfId="0" applyNumberFormat="1" applyFont="1" applyBorder="1" applyAlignment="1">
      <alignment horizontal="center" vertical="center"/>
    </xf>
    <xf numFmtId="170" fontId="48" fillId="0" borderId="0" xfId="0" applyNumberFormat="1" applyFont="1" applyAlignment="1">
      <alignment horizontal="center" vertical="center"/>
    </xf>
    <xf numFmtId="196" fontId="44" fillId="2" borderId="0" xfId="0" applyNumberFormat="1" applyFont="1" applyFill="1" applyAlignment="1">
      <alignment horizontal="center" vertical="center"/>
    </xf>
    <xf numFmtId="10" fontId="48" fillId="0" borderId="0" xfId="0" applyNumberFormat="1" applyFont="1" applyAlignment="1">
      <alignment horizontal="center" vertical="center"/>
    </xf>
    <xf numFmtId="171" fontId="48" fillId="0" borderId="0" xfId="0" applyNumberFormat="1" applyFont="1"/>
    <xf numFmtId="177" fontId="44" fillId="0" borderId="0" xfId="0" applyNumberFormat="1" applyFont="1" applyAlignment="1" applyProtection="1">
      <alignment horizontal="left" vertical="center"/>
      <protection locked="0"/>
    </xf>
    <xf numFmtId="231" fontId="54" fillId="0" borderId="0" xfId="0" applyFont="1"/>
    <xf numFmtId="177" fontId="44" fillId="31" borderId="1" xfId="0" applyNumberFormat="1" applyFont="1" applyFill="1" applyBorder="1" applyAlignment="1" applyProtection="1">
      <alignment horizontal="center" vertical="center"/>
      <protection locked="0"/>
    </xf>
    <xf numFmtId="177" fontId="44" fillId="2" borderId="0" xfId="0" applyNumberFormat="1" applyFont="1" applyFill="1" applyAlignment="1">
      <alignment horizontal="center" vertical="center"/>
    </xf>
    <xf numFmtId="171" fontId="54" fillId="2" borderId="0" xfId="0" applyNumberFormat="1" applyFont="1" applyFill="1"/>
    <xf numFmtId="231" fontId="54" fillId="2" borderId="0" xfId="0" applyFont="1" applyFill="1"/>
    <xf numFmtId="177" fontId="44" fillId="0" borderId="0" xfId="0" applyNumberFormat="1" applyFont="1" applyAlignment="1">
      <alignment horizontal="left" vertical="center"/>
    </xf>
    <xf numFmtId="231" fontId="49" fillId="28" borderId="0" xfId="0" applyFont="1" applyFill="1" applyAlignment="1">
      <alignment horizontal="center"/>
    </xf>
    <xf numFmtId="171" fontId="45" fillId="2" borderId="0" xfId="0" applyNumberFormat="1" applyFont="1" applyFill="1"/>
    <xf numFmtId="231" fontId="49" fillId="2" borderId="0" xfId="0" applyFont="1" applyFill="1" applyAlignment="1">
      <alignment horizontal="center" vertical="center"/>
    </xf>
    <xf numFmtId="204" fontId="42" fillId="28" borderId="0" xfId="0" applyNumberFormat="1" applyFont="1" applyFill="1" applyAlignment="1">
      <alignment horizontal="center" vertical="center"/>
    </xf>
    <xf numFmtId="178" fontId="48" fillId="0" borderId="0" xfId="0" applyNumberFormat="1" applyFont="1" applyAlignment="1">
      <alignment horizontal="center"/>
    </xf>
    <xf numFmtId="231" fontId="49" fillId="0" borderId="0" xfId="0" applyFont="1" applyAlignment="1">
      <alignment horizontal="center"/>
    </xf>
    <xf numFmtId="231" fontId="49" fillId="0" borderId="0" xfId="0" applyFont="1" applyAlignment="1">
      <alignment horizontal="center" vertical="center"/>
    </xf>
    <xf numFmtId="171" fontId="40" fillId="2" borderId="7" xfId="0" applyNumberFormat="1" applyFont="1" applyFill="1" applyBorder="1"/>
    <xf numFmtId="174" fontId="33" fillId="0" borderId="3" xfId="0" applyNumberFormat="1" applyFont="1" applyBorder="1" applyAlignment="1">
      <alignment horizontal="center"/>
    </xf>
    <xf numFmtId="174" fontId="33" fillId="0" borderId="14" xfId="0" applyNumberFormat="1" applyFont="1" applyBorder="1" applyAlignment="1">
      <alignment horizontal="center"/>
    </xf>
    <xf numFmtId="165" fontId="33" fillId="2" borderId="0" xfId="0" applyNumberFormat="1" applyFont="1" applyFill="1"/>
    <xf numFmtId="174" fontId="33" fillId="31" borderId="14" xfId="0" applyNumberFormat="1" applyFont="1" applyFill="1" applyBorder="1" applyAlignment="1">
      <alignment horizontal="center"/>
    </xf>
    <xf numFmtId="174" fontId="33" fillId="0" borderId="15" xfId="0" applyNumberFormat="1" applyFont="1" applyBorder="1" applyAlignment="1">
      <alignment horizontal="center"/>
    </xf>
    <xf numFmtId="10" fontId="42" fillId="0" borderId="0" xfId="0" applyNumberFormat="1" applyFont="1" applyAlignment="1" applyProtection="1">
      <alignment horizontal="center" vertical="center"/>
      <protection locked="0"/>
    </xf>
    <xf numFmtId="17" fontId="33" fillId="0" borderId="0" xfId="0" applyNumberFormat="1" applyFont="1" applyAlignment="1">
      <alignment horizontal="center"/>
    </xf>
    <xf numFmtId="17" fontId="33" fillId="2" borderId="0" xfId="0" applyNumberFormat="1" applyFont="1" applyFill="1" applyAlignment="1">
      <alignment horizontal="center"/>
    </xf>
    <xf numFmtId="10" fontId="42" fillId="2" borderId="0" xfId="0" applyNumberFormat="1" applyFont="1" applyFill="1" applyAlignment="1" applyProtection="1">
      <alignment horizontal="center" vertical="center"/>
      <protection locked="0"/>
    </xf>
    <xf numFmtId="202" fontId="40" fillId="2" borderId="0" xfId="0" applyNumberFormat="1" applyFont="1" applyFill="1" applyAlignment="1">
      <alignment horizontal="center"/>
    </xf>
    <xf numFmtId="202" fontId="33" fillId="0" borderId="0" xfId="0" applyNumberFormat="1" applyFont="1" applyAlignment="1">
      <alignment horizontal="left"/>
    </xf>
    <xf numFmtId="184" fontId="44" fillId="31" borderId="0" xfId="0" applyNumberFormat="1" applyFont="1" applyFill="1" applyAlignment="1">
      <alignment horizontal="center"/>
    </xf>
    <xf numFmtId="171" fontId="43" fillId="2" borderId="0" xfId="0" applyNumberFormat="1" applyFont="1" applyFill="1"/>
    <xf numFmtId="171" fontId="33" fillId="0" borderId="0" xfId="0" quotePrefix="1" applyNumberFormat="1" applyFont="1"/>
    <xf numFmtId="206" fontId="33" fillId="0" borderId="0" xfId="0" applyNumberFormat="1" applyFont="1" applyAlignment="1">
      <alignment horizontal="center"/>
    </xf>
    <xf numFmtId="174" fontId="51" fillId="43" borderId="0" xfId="49" applyFont="1">
      <alignment horizontal="center"/>
      <protection hidden="1"/>
    </xf>
    <xf numFmtId="243" fontId="33" fillId="0" borderId="0" xfId="0" applyNumberFormat="1" applyFont="1" applyAlignment="1">
      <alignment horizontal="center" vertical="center"/>
    </xf>
    <xf numFmtId="243" fontId="33" fillId="28" borderId="0" xfId="0" applyNumberFormat="1" applyFont="1" applyFill="1" applyAlignment="1">
      <alignment horizontal="center" vertical="center"/>
    </xf>
    <xf numFmtId="206" fontId="47" fillId="2" borderId="0" xfId="0" quotePrefix="1" applyNumberFormat="1" applyFont="1" applyFill="1" applyAlignment="1">
      <alignment horizontal="center"/>
    </xf>
    <xf numFmtId="231" fontId="47" fillId="2" borderId="0" xfId="0" applyFont="1" applyFill="1" applyAlignment="1">
      <alignment horizontal="center"/>
    </xf>
    <xf numFmtId="170" fontId="33" fillId="0" borderId="0" xfId="0" applyNumberFormat="1" applyFont="1" applyAlignment="1">
      <alignment horizontal="center"/>
    </xf>
    <xf numFmtId="171" fontId="40" fillId="28" borderId="4" xfId="0" applyNumberFormat="1" applyFont="1" applyFill="1" applyBorder="1"/>
    <xf numFmtId="231" fontId="40" fillId="28" borderId="0" xfId="0" applyFont="1" applyFill="1"/>
    <xf numFmtId="171" fontId="40" fillId="28" borderId="0" xfId="0" applyNumberFormat="1" applyFont="1" applyFill="1" applyAlignment="1">
      <alignment horizontal="center"/>
    </xf>
    <xf numFmtId="171" fontId="40" fillId="28" borderId="0" xfId="0" applyNumberFormat="1" applyFont="1" applyFill="1"/>
    <xf numFmtId="171" fontId="40" fillId="28" borderId="4" xfId="0" applyNumberFormat="1" applyFont="1" applyFill="1" applyBorder="1" applyAlignment="1">
      <alignment horizontal="center"/>
    </xf>
    <xf numFmtId="171" fontId="33" fillId="28" borderId="0" xfId="0" applyNumberFormat="1" applyFont="1" applyFill="1" applyAlignment="1">
      <alignment horizontal="center"/>
    </xf>
    <xf numFmtId="212" fontId="33" fillId="31" borderId="1" xfId="0" applyNumberFormat="1" applyFont="1" applyFill="1" applyBorder="1" applyAlignment="1">
      <alignment horizontal="center" vertical="center"/>
    </xf>
    <xf numFmtId="200" fontId="33" fillId="0" borderId="1" xfId="0" applyNumberFormat="1" applyFont="1" applyBorder="1" applyAlignment="1">
      <alignment horizontal="center" vertical="center"/>
    </xf>
    <xf numFmtId="170" fontId="33" fillId="31" borderId="1" xfId="0" applyNumberFormat="1" applyFont="1" applyFill="1" applyBorder="1" applyAlignment="1">
      <alignment horizontal="center"/>
    </xf>
    <xf numFmtId="234" fontId="33" fillId="31" borderId="1" xfId="0" applyNumberFormat="1" applyFont="1" applyFill="1" applyBorder="1" applyAlignment="1">
      <alignment horizontal="center" vertical="center"/>
    </xf>
    <xf numFmtId="14" fontId="47" fillId="28" borderId="0" xfId="0" applyNumberFormat="1" applyFont="1" applyFill="1"/>
    <xf numFmtId="178" fontId="33" fillId="28" borderId="1" xfId="0" applyNumberFormat="1" applyFont="1" applyFill="1" applyBorder="1" applyAlignment="1">
      <alignment horizontal="center" vertical="center"/>
    </xf>
    <xf numFmtId="9" fontId="51" fillId="28" borderId="0" xfId="0" applyNumberFormat="1" applyFont="1" applyFill="1" applyAlignment="1">
      <alignment horizontal="center"/>
    </xf>
    <xf numFmtId="200" fontId="40" fillId="0" borderId="0" xfId="0" applyNumberFormat="1" applyFont="1" applyAlignment="1" applyProtection="1">
      <alignment horizontal="center" vertical="center"/>
      <protection locked="0"/>
    </xf>
    <xf numFmtId="188" fontId="33" fillId="0" borderId="0" xfId="0" applyNumberFormat="1" applyFont="1"/>
    <xf numFmtId="172" fontId="33" fillId="0" borderId="0" xfId="0" applyNumberFormat="1" applyFont="1"/>
    <xf numFmtId="0" fontId="33" fillId="0" borderId="0" xfId="0" applyNumberFormat="1" applyFont="1"/>
    <xf numFmtId="2" fontId="33" fillId="2" borderId="0" xfId="0" applyNumberFormat="1" applyFont="1" applyFill="1" applyAlignment="1" applyProtection="1">
      <alignment horizontal="center"/>
      <protection hidden="1"/>
    </xf>
    <xf numFmtId="231" fontId="57" fillId="0" borderId="0" xfId="0" applyFont="1"/>
    <xf numFmtId="190" fontId="33" fillId="0" borderId="0" xfId="0" applyNumberFormat="1" applyFont="1"/>
    <xf numFmtId="231" fontId="41" fillId="42" borderId="0" xfId="0" applyFont="1" applyFill="1" applyAlignment="1">
      <alignment horizontal="center"/>
    </xf>
    <xf numFmtId="203" fontId="33" fillId="31" borderId="0" xfId="0" applyNumberFormat="1" applyFont="1" applyFill="1" applyAlignment="1">
      <alignment horizontal="center"/>
    </xf>
    <xf numFmtId="204" fontId="33" fillId="0" borderId="0" xfId="0" applyNumberFormat="1" applyFont="1" applyAlignment="1">
      <alignment horizontal="center"/>
    </xf>
    <xf numFmtId="3" fontId="33" fillId="35" borderId="0" xfId="0" applyNumberFormat="1" applyFont="1" applyFill="1" applyAlignment="1">
      <alignment horizontal="center"/>
    </xf>
    <xf numFmtId="3" fontId="33" fillId="30" borderId="0" xfId="0" applyNumberFormat="1" applyFont="1" applyFill="1" applyAlignment="1">
      <alignment horizontal="center"/>
    </xf>
    <xf numFmtId="3" fontId="33" fillId="34" borderId="0" xfId="0" applyNumberFormat="1" applyFont="1" applyFill="1" applyAlignment="1">
      <alignment horizontal="center"/>
    </xf>
    <xf numFmtId="3" fontId="33" fillId="1" borderId="0" xfId="0" applyNumberFormat="1" applyFont="1" applyFill="1" applyAlignment="1">
      <alignment horizontal="center"/>
    </xf>
    <xf numFmtId="231" fontId="33" fillId="0" borderId="0" xfId="0" applyFont="1" applyProtection="1">
      <protection hidden="1"/>
    </xf>
    <xf numFmtId="171" fontId="33" fillId="2" borderId="0" xfId="0" applyNumberFormat="1" applyFont="1" applyFill="1" applyProtection="1">
      <protection hidden="1"/>
    </xf>
    <xf numFmtId="171" fontId="54" fillId="2" borderId="0" xfId="0" applyNumberFormat="1" applyFont="1" applyFill="1" applyProtection="1">
      <protection hidden="1"/>
    </xf>
    <xf numFmtId="231" fontId="33" fillId="0" borderId="0" xfId="0" applyFont="1" applyAlignment="1" applyProtection="1">
      <alignment horizontal="left"/>
      <protection hidden="1"/>
    </xf>
    <xf numFmtId="231" fontId="47" fillId="0" borderId="0" xfId="0" applyFont="1" applyAlignment="1" applyProtection="1">
      <alignment horizontal="left"/>
      <protection hidden="1"/>
    </xf>
    <xf numFmtId="231" fontId="46" fillId="0" borderId="0" xfId="0" applyFont="1" applyProtection="1">
      <protection hidden="1"/>
    </xf>
    <xf numFmtId="231" fontId="47" fillId="0" borderId="0" xfId="0" applyFont="1" applyProtection="1">
      <protection hidden="1"/>
    </xf>
    <xf numFmtId="171" fontId="40" fillId="2" borderId="0" xfId="0" applyNumberFormat="1" applyFont="1" applyFill="1" applyAlignment="1" applyProtection="1">
      <alignment horizontal="center"/>
      <protection hidden="1"/>
    </xf>
    <xf numFmtId="170" fontId="40" fillId="28" borderId="0" xfId="0" applyNumberFormat="1" applyFont="1" applyFill="1" applyAlignment="1" applyProtection="1">
      <alignment horizontal="center" vertical="center"/>
      <protection hidden="1"/>
    </xf>
    <xf numFmtId="231" fontId="47" fillId="0" borderId="0" xfId="0" applyFont="1" applyAlignment="1" applyProtection="1">
      <alignment horizontal="center"/>
      <protection hidden="1"/>
    </xf>
    <xf numFmtId="171" fontId="33" fillId="28" borderId="0" xfId="0" applyNumberFormat="1" applyFont="1" applyFill="1" applyProtection="1">
      <protection hidden="1"/>
    </xf>
    <xf numFmtId="171" fontId="47" fillId="2" borderId="0" xfId="0" applyNumberFormat="1" applyFont="1" applyFill="1" applyAlignment="1" applyProtection="1">
      <alignment horizontal="center"/>
      <protection hidden="1"/>
    </xf>
    <xf numFmtId="186" fontId="48" fillId="2" borderId="0" xfId="0" applyNumberFormat="1" applyFont="1" applyFill="1" applyAlignment="1" applyProtection="1">
      <alignment horizontal="center" vertical="center"/>
      <protection hidden="1"/>
    </xf>
    <xf numFmtId="231" fontId="47" fillId="28" borderId="0" xfId="0" applyFont="1" applyFill="1" applyAlignment="1" applyProtection="1">
      <alignment horizontal="right"/>
      <protection hidden="1"/>
    </xf>
    <xf numFmtId="186" fontId="47" fillId="2" borderId="0" xfId="0" applyNumberFormat="1" applyFont="1" applyFill="1" applyAlignment="1" applyProtection="1">
      <alignment horizontal="center" vertical="center"/>
      <protection hidden="1"/>
    </xf>
    <xf numFmtId="10" fontId="42" fillId="28" borderId="0" xfId="0" applyNumberFormat="1" applyFont="1" applyFill="1" applyAlignment="1" applyProtection="1">
      <alignment horizontal="center"/>
      <protection hidden="1"/>
    </xf>
    <xf numFmtId="170" fontId="42" fillId="2" borderId="0" xfId="0" applyNumberFormat="1" applyFont="1" applyFill="1" applyAlignment="1" applyProtection="1">
      <alignment horizontal="center"/>
      <protection hidden="1"/>
    </xf>
    <xf numFmtId="10" fontId="47" fillId="28" borderId="0" xfId="0" applyNumberFormat="1" applyFont="1" applyFill="1" applyAlignment="1" applyProtection="1">
      <alignment horizontal="center"/>
      <protection hidden="1"/>
    </xf>
    <xf numFmtId="171" fontId="40" fillId="28" borderId="0" xfId="0" applyNumberFormat="1" applyFont="1" applyFill="1" applyProtection="1">
      <protection hidden="1"/>
    </xf>
    <xf numFmtId="170" fontId="33" fillId="0" borderId="0" xfId="0" applyNumberFormat="1" applyFont="1" applyProtection="1">
      <protection hidden="1"/>
    </xf>
    <xf numFmtId="231" fontId="58" fillId="0" borderId="0" xfId="0" applyFont="1" applyAlignment="1" applyProtection="1">
      <alignment vertical="center"/>
      <protection hidden="1"/>
    </xf>
    <xf numFmtId="231" fontId="43" fillId="0" borderId="0" xfId="0" applyFont="1" applyProtection="1">
      <protection hidden="1"/>
    </xf>
    <xf numFmtId="174" fontId="40" fillId="0" borderId="0" xfId="52" applyFont="1">
      <alignment horizontal="center"/>
      <protection hidden="1"/>
    </xf>
    <xf numFmtId="231" fontId="59" fillId="0" borderId="0" xfId="0" applyFont="1" applyAlignment="1" applyProtection="1">
      <alignment horizontal="left" vertical="center" indent="4"/>
      <protection hidden="1"/>
    </xf>
    <xf numFmtId="231" fontId="43" fillId="0" borderId="0" xfId="0" applyFont="1" applyAlignment="1" applyProtection="1">
      <alignment horizontal="center" vertical="center"/>
      <protection hidden="1"/>
    </xf>
    <xf numFmtId="231" fontId="47" fillId="0" borderId="0" xfId="0" applyFont="1" applyAlignment="1" applyProtection="1">
      <alignment horizontal="center" vertical="center"/>
      <protection hidden="1"/>
    </xf>
    <xf numFmtId="9" fontId="47" fillId="0" borderId="0" xfId="0" applyNumberFormat="1" applyFont="1" applyAlignment="1" applyProtection="1">
      <alignment horizontal="center" vertical="center"/>
      <protection hidden="1"/>
    </xf>
    <xf numFmtId="231" fontId="40" fillId="0" borderId="0" xfId="0" applyFont="1" applyAlignment="1" applyProtection="1">
      <alignment horizontal="center"/>
      <protection hidden="1"/>
    </xf>
    <xf numFmtId="186" fontId="46" fillId="2" borderId="0" xfId="0" applyNumberFormat="1" applyFont="1" applyFill="1" applyAlignment="1" applyProtection="1">
      <alignment horizontal="center" vertical="center"/>
      <protection hidden="1"/>
    </xf>
    <xf numFmtId="171" fontId="44" fillId="2" borderId="0" xfId="0" applyNumberFormat="1" applyFont="1" applyFill="1" applyProtection="1">
      <protection hidden="1"/>
    </xf>
    <xf numFmtId="231" fontId="54" fillId="0" borderId="0" xfId="0" applyFont="1" applyProtection="1">
      <protection hidden="1"/>
    </xf>
    <xf numFmtId="1" fontId="46" fillId="0" borderId="0" xfId="0" applyNumberFormat="1" applyFont="1" applyAlignment="1" applyProtection="1">
      <alignment horizontal="center"/>
      <protection hidden="1"/>
    </xf>
    <xf numFmtId="231" fontId="46" fillId="0" borderId="0" xfId="0" applyFont="1" applyAlignment="1" applyProtection="1">
      <alignment horizontal="center"/>
      <protection hidden="1"/>
    </xf>
    <xf numFmtId="170" fontId="46" fillId="0" borderId="0" xfId="0" applyNumberFormat="1" applyFont="1" applyAlignment="1" applyProtection="1">
      <alignment horizontal="center"/>
      <protection hidden="1"/>
    </xf>
    <xf numFmtId="231" fontId="60" fillId="0" borderId="0" xfId="0" applyFont="1" applyAlignment="1" applyProtection="1">
      <alignment vertical="center"/>
      <protection hidden="1"/>
    </xf>
    <xf numFmtId="1" fontId="47" fillId="0" borderId="0" xfId="0" applyNumberFormat="1" applyFont="1" applyAlignment="1" applyProtection="1">
      <alignment horizontal="center"/>
      <protection hidden="1"/>
    </xf>
    <xf numFmtId="171" fontId="46" fillId="2" borderId="0" xfId="0" applyNumberFormat="1" applyFont="1" applyFill="1" applyAlignment="1" applyProtection="1">
      <alignment horizontal="center" vertical="center"/>
      <protection hidden="1"/>
    </xf>
    <xf numFmtId="171" fontId="61" fillId="2" borderId="0" xfId="0" applyNumberFormat="1" applyFont="1" applyFill="1" applyProtection="1">
      <protection hidden="1"/>
    </xf>
    <xf numFmtId="231" fontId="46" fillId="2" borderId="0" xfId="0" applyFont="1" applyFill="1" applyAlignment="1" applyProtection="1">
      <alignment horizontal="center" vertical="center"/>
      <protection hidden="1"/>
    </xf>
    <xf numFmtId="171" fontId="40" fillId="2" borderId="0" xfId="0" applyNumberFormat="1" applyFont="1" applyFill="1" applyProtection="1">
      <protection hidden="1"/>
    </xf>
    <xf numFmtId="231" fontId="40" fillId="0" borderId="0" xfId="0" applyFont="1" applyProtection="1">
      <protection hidden="1"/>
    </xf>
    <xf numFmtId="192" fontId="47" fillId="2" borderId="0" xfId="0" applyNumberFormat="1" applyFont="1" applyFill="1" applyAlignment="1" applyProtection="1">
      <alignment horizontal="center" vertical="center"/>
      <protection hidden="1"/>
    </xf>
    <xf numFmtId="173" fontId="48" fillId="2" borderId="0" xfId="0" applyNumberFormat="1" applyFont="1" applyFill="1" applyAlignment="1" applyProtection="1">
      <alignment horizontal="center" vertical="center"/>
      <protection hidden="1"/>
    </xf>
    <xf numFmtId="231" fontId="40" fillId="2" borderId="0" xfId="0" applyFont="1" applyFill="1" applyAlignment="1" applyProtection="1">
      <alignment horizontal="center" vertical="center"/>
      <protection hidden="1"/>
    </xf>
    <xf numFmtId="192" fontId="62" fillId="2" borderId="0" xfId="0" applyNumberFormat="1" applyFont="1" applyFill="1" applyAlignment="1" applyProtection="1">
      <alignment horizontal="center" vertical="center"/>
      <protection hidden="1"/>
    </xf>
    <xf numFmtId="171" fontId="40" fillId="2" borderId="0" xfId="0" applyNumberFormat="1" applyFont="1" applyFill="1" applyAlignment="1" applyProtection="1">
      <alignment horizontal="center" vertical="center"/>
      <protection hidden="1"/>
    </xf>
    <xf numFmtId="231" fontId="47" fillId="2" borderId="0" xfId="0" applyFont="1" applyFill="1" applyAlignment="1" applyProtection="1">
      <alignment horizontal="left" vertical="center"/>
      <protection hidden="1"/>
    </xf>
    <xf numFmtId="192" fontId="63" fillId="2" borderId="0" xfId="0" applyNumberFormat="1" applyFont="1" applyFill="1" applyAlignment="1" applyProtection="1">
      <alignment horizontal="center" vertical="center"/>
      <protection hidden="1"/>
    </xf>
    <xf numFmtId="231" fontId="44" fillId="0" borderId="0" xfId="0" applyFont="1" applyProtection="1">
      <protection hidden="1"/>
    </xf>
    <xf numFmtId="192" fontId="33" fillId="2" borderId="0" xfId="0" applyNumberFormat="1" applyFont="1" applyFill="1" applyAlignment="1" applyProtection="1">
      <alignment horizontal="center" vertical="center"/>
      <protection hidden="1"/>
    </xf>
    <xf numFmtId="184" fontId="47" fillId="2" borderId="0" xfId="0" applyNumberFormat="1" applyFont="1" applyFill="1" applyAlignment="1" applyProtection="1">
      <alignment horizontal="left"/>
      <protection hidden="1"/>
    </xf>
    <xf numFmtId="171" fontId="64" fillId="2" borderId="0" xfId="0" applyNumberFormat="1" applyFont="1" applyFill="1" applyProtection="1">
      <protection hidden="1"/>
    </xf>
    <xf numFmtId="170" fontId="64" fillId="2" borderId="0" xfId="0" applyNumberFormat="1" applyFont="1" applyFill="1" applyAlignment="1" applyProtection="1">
      <alignment horizontal="center" vertical="center"/>
      <protection hidden="1"/>
    </xf>
    <xf numFmtId="231" fontId="44" fillId="2" borderId="0" xfId="0" applyFont="1" applyFill="1" applyProtection="1">
      <protection hidden="1"/>
    </xf>
    <xf numFmtId="170" fontId="48" fillId="2" borderId="0" xfId="0" applyNumberFormat="1" applyFont="1" applyFill="1" applyAlignment="1" applyProtection="1">
      <alignment horizontal="center" vertical="center"/>
      <protection hidden="1"/>
    </xf>
    <xf numFmtId="231" fontId="48" fillId="2" borderId="0" xfId="0" applyFont="1" applyFill="1" applyAlignment="1" applyProtection="1">
      <alignment horizontal="center" vertical="center"/>
      <protection hidden="1"/>
    </xf>
    <xf numFmtId="183" fontId="64" fillId="2" borderId="0" xfId="0" applyNumberFormat="1" applyFont="1" applyFill="1" applyAlignment="1" applyProtection="1">
      <alignment horizontal="center" vertical="center"/>
      <protection hidden="1"/>
    </xf>
    <xf numFmtId="192" fontId="62" fillId="28" borderId="0" xfId="0" applyNumberFormat="1" applyFont="1" applyFill="1" applyAlignment="1" applyProtection="1">
      <alignment horizontal="center" vertical="center"/>
      <protection hidden="1"/>
    </xf>
    <xf numFmtId="231" fontId="62" fillId="2" borderId="0" xfId="0" applyFont="1" applyFill="1" applyAlignment="1" applyProtection="1">
      <alignment horizontal="center" vertical="center"/>
      <protection hidden="1"/>
    </xf>
    <xf numFmtId="170" fontId="33" fillId="0" borderId="9" xfId="0" applyNumberFormat="1" applyFont="1" applyBorder="1" applyAlignment="1" applyProtection="1">
      <alignment horizontal="left" vertical="center"/>
      <protection hidden="1"/>
    </xf>
    <xf numFmtId="171" fontId="33" fillId="0" borderId="2" xfId="0" applyNumberFormat="1" applyFont="1" applyBorder="1" applyProtection="1">
      <protection hidden="1"/>
    </xf>
    <xf numFmtId="170" fontId="33" fillId="0" borderId="2" xfId="0" applyNumberFormat="1" applyFont="1" applyBorder="1" applyAlignment="1" applyProtection="1">
      <alignment horizontal="center"/>
      <protection hidden="1"/>
    </xf>
    <xf numFmtId="174" fontId="33" fillId="0" borderId="12" xfId="0" applyNumberFormat="1" applyFont="1" applyBorder="1" applyAlignment="1" applyProtection="1">
      <alignment horizontal="right"/>
      <protection hidden="1"/>
    </xf>
    <xf numFmtId="171" fontId="33" fillId="0" borderId="9" xfId="0" applyNumberFormat="1" applyFont="1" applyBorder="1" applyProtection="1">
      <protection hidden="1"/>
    </xf>
    <xf numFmtId="171" fontId="46" fillId="2" borderId="0" xfId="0" applyNumberFormat="1" applyFont="1" applyFill="1" applyAlignment="1" applyProtection="1">
      <alignment horizontal="left" vertical="center"/>
      <protection hidden="1"/>
    </xf>
    <xf numFmtId="170" fontId="33" fillId="0" borderId="7" xfId="0" applyNumberFormat="1" applyFont="1" applyBorder="1" applyAlignment="1" applyProtection="1">
      <alignment horizontal="left" vertical="center"/>
      <protection hidden="1"/>
    </xf>
    <xf numFmtId="170" fontId="33" fillId="0" borderId="0" xfId="0" applyNumberFormat="1" applyFont="1" applyAlignment="1" applyProtection="1">
      <alignment horizontal="center"/>
      <protection hidden="1"/>
    </xf>
    <xf numFmtId="174" fontId="33" fillId="0" borderId="5" xfId="0" applyNumberFormat="1" applyFont="1" applyBorder="1" applyAlignment="1" applyProtection="1">
      <alignment horizontal="right"/>
      <protection hidden="1"/>
    </xf>
    <xf numFmtId="171" fontId="33" fillId="0" borderId="7" xfId="0" applyNumberFormat="1" applyFont="1" applyBorder="1" applyProtection="1">
      <protection hidden="1"/>
    </xf>
    <xf numFmtId="171" fontId="33" fillId="0" borderId="0" xfId="0" applyNumberFormat="1" applyFont="1" applyProtection="1">
      <protection hidden="1"/>
    </xf>
    <xf numFmtId="231" fontId="40" fillId="0" borderId="0" xfId="0" applyFont="1" applyAlignment="1" applyProtection="1">
      <alignment horizontal="left"/>
      <protection hidden="1"/>
    </xf>
    <xf numFmtId="231" fontId="33" fillId="0" borderId="10" xfId="0" applyFont="1" applyBorder="1" applyProtection="1">
      <protection hidden="1"/>
    </xf>
    <xf numFmtId="171" fontId="33" fillId="0" borderId="4" xfId="0" applyNumberFormat="1" applyFont="1" applyBorder="1" applyProtection="1">
      <protection hidden="1"/>
    </xf>
    <xf numFmtId="244" fontId="33" fillId="0" borderId="6" xfId="0" applyNumberFormat="1" applyFont="1" applyBorder="1" applyAlignment="1" applyProtection="1">
      <alignment horizontal="right"/>
      <protection hidden="1"/>
    </xf>
    <xf numFmtId="171" fontId="33" fillId="0" borderId="10" xfId="0" applyNumberFormat="1" applyFont="1" applyBorder="1" applyProtection="1">
      <protection hidden="1"/>
    </xf>
    <xf numFmtId="231" fontId="33" fillId="0" borderId="4" xfId="0" applyFont="1" applyBorder="1" applyProtection="1">
      <protection hidden="1"/>
    </xf>
    <xf numFmtId="174" fontId="33" fillId="0" borderId="6" xfId="0" applyNumberFormat="1" applyFont="1" applyBorder="1" applyAlignment="1" applyProtection="1">
      <alignment horizontal="right"/>
      <protection hidden="1"/>
    </xf>
    <xf numFmtId="192" fontId="62" fillId="0" borderId="0" xfId="0" applyNumberFormat="1" applyFont="1" applyAlignment="1" applyProtection="1">
      <alignment horizontal="center" vertical="center"/>
      <protection hidden="1"/>
    </xf>
    <xf numFmtId="231" fontId="33" fillId="28" borderId="0" xfId="0" applyFont="1" applyFill="1" applyAlignment="1" applyProtection="1">
      <alignment horizontal="center" vertical="center"/>
      <protection hidden="1"/>
    </xf>
    <xf numFmtId="231" fontId="33" fillId="0" borderId="11" xfId="0" applyFont="1" applyBorder="1" applyProtection="1">
      <protection hidden="1"/>
    </xf>
    <xf numFmtId="171" fontId="33" fillId="0" borderId="8" xfId="0" applyNumberFormat="1" applyFont="1" applyBorder="1" applyProtection="1">
      <protection hidden="1"/>
    </xf>
    <xf numFmtId="174" fontId="33" fillId="0" borderId="13" xfId="0" applyNumberFormat="1" applyFont="1" applyBorder="1" applyAlignment="1" applyProtection="1">
      <alignment horizontal="right"/>
      <protection hidden="1"/>
    </xf>
    <xf numFmtId="171" fontId="33" fillId="0" borderId="11" xfId="0" applyNumberFormat="1" applyFont="1" applyBorder="1" applyProtection="1">
      <protection hidden="1"/>
    </xf>
    <xf numFmtId="231" fontId="33" fillId="28" borderId="0" xfId="0" applyFont="1" applyFill="1" applyAlignment="1" applyProtection="1">
      <alignment horizontal="center"/>
      <protection hidden="1"/>
    </xf>
    <xf numFmtId="1" fontId="33" fillId="0" borderId="0" xfId="0" applyNumberFormat="1" applyFont="1" applyProtection="1">
      <protection hidden="1"/>
    </xf>
    <xf numFmtId="231" fontId="40" fillId="0" borderId="0" xfId="0" applyFont="1" applyAlignment="1" applyProtection="1">
      <alignment horizontal="center" vertical="center"/>
      <protection hidden="1"/>
    </xf>
    <xf numFmtId="1" fontId="33" fillId="2" borderId="0" xfId="0" applyNumberFormat="1" applyFont="1" applyFill="1" applyProtection="1">
      <protection hidden="1"/>
    </xf>
    <xf numFmtId="172" fontId="33" fillId="0" borderId="0" xfId="0" applyNumberFormat="1" applyFont="1" applyProtection="1">
      <protection hidden="1"/>
    </xf>
    <xf numFmtId="171" fontId="65" fillId="3" borderId="0" xfId="0" applyNumberFormat="1" applyFont="1" applyFill="1" applyProtection="1">
      <protection hidden="1"/>
    </xf>
    <xf numFmtId="171" fontId="33" fillId="3" borderId="0" xfId="0" applyNumberFormat="1" applyFont="1" applyFill="1" applyProtection="1">
      <protection hidden="1"/>
    </xf>
    <xf numFmtId="2" fontId="33" fillId="29" borderId="0" xfId="0" applyNumberFormat="1" applyFont="1" applyFill="1" applyAlignment="1" applyProtection="1">
      <alignment horizontal="center"/>
      <protection hidden="1"/>
    </xf>
    <xf numFmtId="10" fontId="46" fillId="28" borderId="0" xfId="0" applyNumberFormat="1" applyFont="1" applyFill="1" applyAlignment="1" applyProtection="1">
      <alignment horizontal="center"/>
      <protection hidden="1"/>
    </xf>
    <xf numFmtId="231" fontId="33" fillId="0" borderId="0" xfId="0" applyFont="1" applyAlignment="1" applyProtection="1">
      <alignment horizontal="center"/>
      <protection hidden="1"/>
    </xf>
    <xf numFmtId="10" fontId="47" fillId="28" borderId="0" xfId="0" applyNumberFormat="1" applyFont="1" applyFill="1" applyAlignment="1" applyProtection="1">
      <alignment horizontal="left"/>
      <protection hidden="1"/>
    </xf>
    <xf numFmtId="231" fontId="51" fillId="0" borderId="0" xfId="0" applyFont="1" applyProtection="1">
      <protection hidden="1"/>
    </xf>
    <xf numFmtId="1" fontId="40" fillId="2" borderId="4" xfId="0" applyNumberFormat="1" applyFont="1" applyFill="1" applyBorder="1" applyProtection="1">
      <protection hidden="1"/>
    </xf>
    <xf numFmtId="231" fontId="33" fillId="0" borderId="4" xfId="0" applyFont="1" applyBorder="1" applyAlignment="1" applyProtection="1">
      <alignment horizontal="center"/>
      <protection hidden="1"/>
    </xf>
    <xf numFmtId="231" fontId="33" fillId="0" borderId="12" xfId="0" applyFont="1" applyBorder="1" applyAlignment="1" applyProtection="1">
      <alignment horizontal="center"/>
      <protection hidden="1"/>
    </xf>
    <xf numFmtId="231" fontId="53" fillId="0" borderId="0" xfId="0" applyFont="1" applyAlignment="1" applyProtection="1">
      <alignment horizontal="center"/>
      <protection hidden="1"/>
    </xf>
    <xf numFmtId="231" fontId="33" fillId="0" borderId="5" xfId="0" applyFont="1" applyBorder="1" applyAlignment="1" applyProtection="1">
      <alignment horizontal="center"/>
      <protection hidden="1"/>
    </xf>
    <xf numFmtId="231" fontId="66" fillId="0" borderId="0" xfId="54" applyFont="1" applyBorder="1" applyAlignment="1" applyProtection="1">
      <alignment horizontal="center"/>
      <protection hidden="1"/>
    </xf>
    <xf numFmtId="231" fontId="39" fillId="0" borderId="0" xfId="0" applyFont="1" applyAlignment="1" applyProtection="1">
      <alignment horizontal="center"/>
      <protection hidden="1"/>
    </xf>
    <xf numFmtId="231" fontId="51" fillId="0" borderId="0" xfId="0" applyFont="1" applyAlignment="1" applyProtection="1">
      <alignment horizontal="left"/>
      <protection hidden="1"/>
    </xf>
    <xf numFmtId="196" fontId="49" fillId="2" borderId="0" xfId="0" applyNumberFormat="1" applyFont="1" applyFill="1" applyAlignment="1" applyProtection="1">
      <alignment horizontal="center" vertical="center"/>
      <protection hidden="1"/>
    </xf>
    <xf numFmtId="225" fontId="49" fillId="2" borderId="0" xfId="0" applyNumberFormat="1" applyFont="1" applyFill="1" applyAlignment="1" applyProtection="1">
      <alignment horizontal="center" vertical="center"/>
      <protection hidden="1"/>
    </xf>
    <xf numFmtId="231" fontId="39" fillId="0" borderId="12" xfId="0" applyFont="1" applyBorder="1" applyAlignment="1" applyProtection="1">
      <alignment horizontal="center"/>
      <protection hidden="1"/>
    </xf>
    <xf numFmtId="231" fontId="39" fillId="0" borderId="5" xfId="0" applyFont="1" applyBorder="1" applyAlignment="1" applyProtection="1">
      <alignment horizontal="center"/>
      <protection hidden="1"/>
    </xf>
    <xf numFmtId="231" fontId="33" fillId="29" borderId="0" xfId="0" applyFont="1" applyFill="1" applyAlignment="1" applyProtection="1">
      <alignment horizontal="center"/>
      <protection hidden="1"/>
    </xf>
    <xf numFmtId="231" fontId="33" fillId="2" borderId="0" xfId="0" applyFont="1" applyFill="1" applyAlignment="1" applyProtection="1">
      <alignment horizontal="center"/>
      <protection hidden="1"/>
    </xf>
    <xf numFmtId="212" fontId="33" fillId="2" borderId="0" xfId="0" applyNumberFormat="1" applyFont="1" applyFill="1" applyAlignment="1" applyProtection="1">
      <alignment horizontal="center"/>
      <protection hidden="1"/>
    </xf>
    <xf numFmtId="0" fontId="33" fillId="2" borderId="0" xfId="0" applyNumberFormat="1" applyFont="1" applyFill="1" applyAlignment="1" applyProtection="1">
      <alignment horizontal="center"/>
      <protection hidden="1"/>
    </xf>
    <xf numFmtId="4" fontId="33" fillId="0" borderId="0" xfId="0" applyNumberFormat="1" applyFont="1" applyAlignment="1" applyProtection="1">
      <alignment horizontal="center"/>
      <protection hidden="1"/>
    </xf>
    <xf numFmtId="2" fontId="33" fillId="0" borderId="0" xfId="0" applyNumberFormat="1" applyFont="1" applyAlignment="1" applyProtection="1">
      <alignment horizontal="center"/>
      <protection hidden="1"/>
    </xf>
    <xf numFmtId="174" fontId="33" fillId="0" borderId="0" xfId="0" applyNumberFormat="1" applyFont="1" applyProtection="1">
      <protection hidden="1"/>
    </xf>
    <xf numFmtId="187" fontId="33" fillId="0" borderId="0" xfId="0" applyNumberFormat="1" applyFont="1" applyProtection="1">
      <protection hidden="1"/>
    </xf>
    <xf numFmtId="231" fontId="43" fillId="0" borderId="0" xfId="0" applyFont="1" applyAlignment="1">
      <alignment horizontal="center"/>
    </xf>
    <xf numFmtId="231" fontId="43" fillId="0" borderId="0" xfId="0" applyFont="1"/>
    <xf numFmtId="231" fontId="40" fillId="0" borderId="4" xfId="0" applyFont="1" applyBorder="1" applyAlignment="1">
      <alignment horizontal="center" vertical="center" wrapText="1"/>
    </xf>
    <xf numFmtId="231" fontId="33" fillId="0" borderId="1" xfId="0" applyFont="1" applyBorder="1"/>
    <xf numFmtId="10" fontId="43" fillId="0" borderId="0" xfId="0" applyNumberFormat="1" applyFont="1" applyAlignment="1">
      <alignment horizontal="center"/>
    </xf>
    <xf numFmtId="231" fontId="42" fillId="0" borderId="0" xfId="0" applyFont="1"/>
    <xf numFmtId="3" fontId="42" fillId="0" borderId="0" xfId="0" applyNumberFormat="1" applyFont="1" applyAlignment="1">
      <alignment horizontal="center"/>
    </xf>
    <xf numFmtId="224" fontId="40" fillId="0" borderId="4" xfId="0" applyNumberFormat="1" applyFont="1" applyBorder="1" applyAlignment="1">
      <alignment horizontal="center" vertical="center" wrapText="1"/>
    </xf>
    <xf numFmtId="231" fontId="41" fillId="42" borderId="1" xfId="0" applyFont="1" applyFill="1" applyBorder="1"/>
    <xf numFmtId="174" fontId="42" fillId="0" borderId="11" xfId="0" applyNumberFormat="1" applyFont="1" applyBorder="1" applyAlignment="1">
      <alignment horizontal="center"/>
    </xf>
    <xf numFmtId="174" fontId="42" fillId="0" borderId="8" xfId="0" applyNumberFormat="1" applyFont="1" applyBorder="1" applyAlignment="1">
      <alignment horizontal="center"/>
    </xf>
    <xf numFmtId="174" fontId="42" fillId="0" borderId="13" xfId="0" applyNumberFormat="1" applyFont="1" applyBorder="1" applyAlignment="1">
      <alignment horizontal="center"/>
    </xf>
    <xf numFmtId="170" fontId="43" fillId="0" borderId="1" xfId="0" applyNumberFormat="1" applyFont="1" applyBorder="1"/>
    <xf numFmtId="231" fontId="43" fillId="0" borderId="1" xfId="0" applyFont="1" applyBorder="1"/>
    <xf numFmtId="170" fontId="43" fillId="0" borderId="1" xfId="0" quotePrefix="1" applyNumberFormat="1" applyFont="1" applyBorder="1"/>
    <xf numFmtId="174" fontId="42" fillId="0" borderId="5" xfId="0" applyNumberFormat="1" applyFont="1" applyBorder="1" applyAlignment="1">
      <alignment horizontal="center"/>
    </xf>
    <xf numFmtId="174" fontId="42" fillId="0" borderId="9" xfId="0" applyNumberFormat="1" applyFont="1" applyBorder="1" applyAlignment="1">
      <alignment horizontal="center"/>
    </xf>
    <xf numFmtId="174" fontId="42" fillId="0" borderId="2" xfId="0" applyNumberFormat="1" applyFont="1" applyBorder="1" applyAlignment="1">
      <alignment horizontal="center"/>
    </xf>
    <xf numFmtId="174" fontId="42" fillId="0" borderId="12" xfId="0" applyNumberFormat="1" applyFont="1" applyBorder="1" applyAlignment="1">
      <alignment horizontal="center"/>
    </xf>
    <xf numFmtId="174" fontId="40" fillId="0" borderId="3" xfId="0" applyNumberFormat="1" applyFont="1" applyBorder="1" applyAlignment="1">
      <alignment horizontal="center"/>
    </xf>
    <xf numFmtId="231" fontId="42" fillId="0" borderId="1" xfId="0" applyFont="1" applyBorder="1"/>
    <xf numFmtId="231" fontId="42" fillId="0" borderId="3" xfId="0" applyFont="1" applyBorder="1"/>
    <xf numFmtId="231" fontId="43" fillId="0" borderId="14" xfId="0" applyFont="1" applyBorder="1"/>
    <xf numFmtId="248" fontId="43" fillId="0" borderId="0" xfId="0" applyNumberFormat="1" applyFont="1"/>
    <xf numFmtId="231" fontId="40" fillId="0" borderId="1" xfId="0" applyFont="1" applyBorder="1"/>
    <xf numFmtId="198" fontId="42" fillId="0" borderId="0" xfId="0" applyNumberFormat="1" applyFont="1" applyAlignment="1">
      <alignment horizontal="center"/>
    </xf>
    <xf numFmtId="186" fontId="42" fillId="0" borderId="0" xfId="0" applyNumberFormat="1" applyFont="1" applyAlignment="1">
      <alignment horizontal="center"/>
    </xf>
    <xf numFmtId="198" fontId="42" fillId="0" borderId="0" xfId="0" applyNumberFormat="1" applyFont="1" applyAlignment="1">
      <alignment horizontal="center" textRotation="90"/>
    </xf>
    <xf numFmtId="204" fontId="42" fillId="0" borderId="0" xfId="0" applyNumberFormat="1" applyFont="1" applyAlignment="1">
      <alignment horizontal="center"/>
    </xf>
    <xf numFmtId="230" fontId="43" fillId="0" borderId="0" xfId="0" applyNumberFormat="1" applyFont="1" applyAlignment="1">
      <alignment horizontal="center" vertical="center"/>
    </xf>
    <xf numFmtId="220" fontId="33" fillId="0" borderId="0" xfId="0" applyNumberFormat="1" applyFont="1" applyAlignment="1">
      <alignment horizontal="center" vertical="center"/>
    </xf>
    <xf numFmtId="231" fontId="33" fillId="0" borderId="9" xfId="0" applyFont="1" applyBorder="1" applyProtection="1">
      <protection hidden="1"/>
    </xf>
    <xf numFmtId="231" fontId="33" fillId="0" borderId="2" xfId="0" applyFont="1" applyBorder="1" applyProtection="1">
      <protection hidden="1"/>
    </xf>
    <xf numFmtId="231" fontId="33" fillId="0" borderId="7" xfId="0" applyFont="1" applyBorder="1" applyProtection="1">
      <protection hidden="1"/>
    </xf>
    <xf numFmtId="231" fontId="40" fillId="0" borderId="11" xfId="0" applyFont="1" applyBorder="1" applyProtection="1">
      <protection hidden="1"/>
    </xf>
    <xf numFmtId="231" fontId="40" fillId="0" borderId="8" xfId="0" applyFont="1" applyBorder="1" applyProtection="1">
      <protection hidden="1"/>
    </xf>
    <xf numFmtId="190" fontId="33" fillId="0" borderId="0" xfId="0" applyNumberFormat="1" applyFont="1" applyProtection="1">
      <protection hidden="1"/>
    </xf>
    <xf numFmtId="231" fontId="40" fillId="0" borderId="4" xfId="0" applyFont="1" applyBorder="1" applyProtection="1">
      <protection hidden="1"/>
    </xf>
    <xf numFmtId="3" fontId="33" fillId="2" borderId="7" xfId="0" applyNumberFormat="1" applyFont="1" applyFill="1" applyBorder="1" applyAlignment="1" applyProtection="1">
      <alignment horizontal="center"/>
      <protection hidden="1"/>
    </xf>
    <xf numFmtId="3" fontId="40" fillId="2" borderId="10" xfId="0" applyNumberFormat="1" applyFont="1" applyFill="1" applyBorder="1" applyAlignment="1" applyProtection="1">
      <alignment horizontal="center"/>
      <protection hidden="1"/>
    </xf>
    <xf numFmtId="174" fontId="40" fillId="2" borderId="4" xfId="0" applyNumberFormat="1" applyFont="1" applyFill="1" applyBorder="1" applyAlignment="1" applyProtection="1">
      <alignment horizontal="center"/>
      <protection hidden="1"/>
    </xf>
    <xf numFmtId="174" fontId="33" fillId="0" borderId="0" xfId="0" applyNumberFormat="1" applyFont="1" applyAlignment="1" applyProtection="1">
      <alignment horizontal="center"/>
      <protection hidden="1"/>
    </xf>
    <xf numFmtId="186" fontId="33" fillId="0" borderId="0" xfId="0" applyNumberFormat="1" applyFont="1" applyAlignment="1" applyProtection="1">
      <alignment horizontal="center"/>
      <protection hidden="1"/>
    </xf>
    <xf numFmtId="186" fontId="51" fillId="0" borderId="0" xfId="0" applyNumberFormat="1" applyFont="1" applyAlignment="1" applyProtection="1">
      <alignment horizontal="center"/>
      <protection hidden="1"/>
    </xf>
    <xf numFmtId="186" fontId="33" fillId="2" borderId="0" xfId="0" applyNumberFormat="1" applyFont="1" applyFill="1" applyAlignment="1" applyProtection="1">
      <alignment horizontal="center" vertical="center"/>
      <protection hidden="1"/>
    </xf>
    <xf numFmtId="1" fontId="51" fillId="0" borderId="0" xfId="0" applyNumberFormat="1" applyFont="1" applyAlignment="1" applyProtection="1">
      <alignment horizontal="center"/>
      <protection hidden="1"/>
    </xf>
    <xf numFmtId="231" fontId="62" fillId="0" borderId="0" xfId="0" applyFont="1" applyProtection="1">
      <protection hidden="1"/>
    </xf>
    <xf numFmtId="196" fontId="51" fillId="0" borderId="0" xfId="0" applyNumberFormat="1" applyFont="1" applyAlignment="1" applyProtection="1">
      <alignment horizontal="center"/>
      <protection hidden="1"/>
    </xf>
    <xf numFmtId="196" fontId="33" fillId="0" borderId="0" xfId="0" applyNumberFormat="1" applyFont="1" applyAlignment="1" applyProtection="1">
      <alignment horizontal="center"/>
      <protection hidden="1"/>
    </xf>
    <xf numFmtId="186" fontId="51" fillId="2" borderId="0" xfId="0" applyNumberFormat="1" applyFont="1" applyFill="1" applyAlignment="1" applyProtection="1">
      <alignment horizontal="center" vertical="center"/>
      <protection hidden="1"/>
    </xf>
    <xf numFmtId="194" fontId="62" fillId="2" borderId="0" xfId="0" applyNumberFormat="1" applyFont="1" applyFill="1" applyAlignment="1" applyProtection="1">
      <alignment horizontal="center" vertical="center"/>
      <protection hidden="1"/>
    </xf>
    <xf numFmtId="194" fontId="47" fillId="2" borderId="0" xfId="0" applyNumberFormat="1" applyFont="1" applyFill="1" applyAlignment="1" applyProtection="1">
      <alignment horizontal="center" vertical="center"/>
      <protection hidden="1"/>
    </xf>
    <xf numFmtId="231" fontId="40" fillId="0" borderId="4" xfId="0" applyFont="1" applyBorder="1" applyAlignment="1" applyProtection="1">
      <alignment horizontal="center"/>
      <protection hidden="1"/>
    </xf>
    <xf numFmtId="10" fontId="33" fillId="0" borderId="0" xfId="0" applyNumberFormat="1" applyFont="1" applyAlignment="1" applyProtection="1">
      <alignment horizontal="center"/>
      <protection hidden="1"/>
    </xf>
    <xf numFmtId="231" fontId="33" fillId="0" borderId="0" xfId="0" quotePrefix="1" applyFont="1" applyProtection="1">
      <protection hidden="1"/>
    </xf>
    <xf numFmtId="174" fontId="47" fillId="0" borderId="0" xfId="0" applyNumberFormat="1" applyFont="1" applyAlignment="1" applyProtection="1">
      <alignment horizontal="center"/>
      <protection hidden="1"/>
    </xf>
    <xf numFmtId="174" fontId="40" fillId="2" borderId="2" xfId="0" applyNumberFormat="1" applyFont="1" applyFill="1" applyBorder="1" applyAlignment="1" applyProtection="1">
      <alignment horizontal="center"/>
      <protection hidden="1"/>
    </xf>
    <xf numFmtId="174" fontId="40" fillId="2" borderId="0" xfId="0" applyNumberFormat="1" applyFont="1" applyFill="1" applyAlignment="1" applyProtection="1">
      <alignment horizontal="center"/>
      <protection hidden="1"/>
    </xf>
    <xf numFmtId="10" fontId="40" fillId="0" borderId="0" xfId="0" applyNumberFormat="1" applyFont="1" applyAlignment="1" applyProtection="1">
      <alignment horizontal="center"/>
      <protection hidden="1"/>
    </xf>
    <xf numFmtId="3" fontId="51" fillId="2" borderId="0" xfId="0" applyNumberFormat="1" applyFont="1" applyFill="1" applyAlignment="1" applyProtection="1">
      <alignment horizontal="center"/>
      <protection hidden="1"/>
    </xf>
    <xf numFmtId="10" fontId="33" fillId="2" borderId="0" xfId="0" applyNumberFormat="1" applyFont="1" applyFill="1" applyAlignment="1" applyProtection="1">
      <alignment horizontal="center"/>
      <protection hidden="1"/>
    </xf>
    <xf numFmtId="204" fontId="51" fillId="0" borderId="0" xfId="0" applyNumberFormat="1" applyFont="1" applyProtection="1">
      <protection hidden="1"/>
    </xf>
    <xf numFmtId="174" fontId="40" fillId="28" borderId="4" xfId="0" applyNumberFormat="1" applyFont="1" applyFill="1" applyBorder="1" applyAlignment="1" applyProtection="1">
      <alignment horizontal="center"/>
      <protection hidden="1"/>
    </xf>
    <xf numFmtId="231" fontId="33" fillId="28" borderId="0" xfId="0" applyFont="1" applyFill="1" applyProtection="1">
      <protection hidden="1"/>
    </xf>
    <xf numFmtId="231" fontId="40" fillId="28" borderId="0" xfId="0" applyFont="1" applyFill="1" applyProtection="1">
      <protection hidden="1"/>
    </xf>
    <xf numFmtId="216" fontId="33" fillId="0" borderId="0" xfId="0" applyNumberFormat="1" applyFont="1" applyProtection="1">
      <protection hidden="1"/>
    </xf>
    <xf numFmtId="231" fontId="51" fillId="2" borderId="0" xfId="0" applyFont="1" applyFill="1" applyAlignment="1" applyProtection="1">
      <alignment horizontal="left"/>
      <protection hidden="1"/>
    </xf>
    <xf numFmtId="17" fontId="65" fillId="2" borderId="0" xfId="0" quotePrefix="1" applyNumberFormat="1" applyFont="1" applyFill="1" applyAlignment="1" applyProtection="1">
      <alignment horizontal="center" vertical="center"/>
      <protection hidden="1"/>
    </xf>
    <xf numFmtId="231" fontId="51" fillId="2" borderId="0" xfId="0" applyFont="1" applyFill="1" applyAlignment="1" applyProtection="1">
      <alignment horizontal="left" vertical="center"/>
      <protection hidden="1"/>
    </xf>
    <xf numFmtId="174" fontId="65" fillId="2" borderId="0" xfId="0" applyNumberFormat="1" applyFont="1" applyFill="1" applyAlignment="1" applyProtection="1">
      <alignment horizontal="center"/>
      <protection hidden="1"/>
    </xf>
    <xf numFmtId="171" fontId="47" fillId="2" borderId="0" xfId="0" applyNumberFormat="1" applyFont="1" applyFill="1" applyAlignment="1" applyProtection="1">
      <alignment horizontal="left" indent="2"/>
      <protection hidden="1"/>
    </xf>
    <xf numFmtId="185" fontId="47" fillId="2" borderId="0" xfId="0" applyNumberFormat="1" applyFont="1" applyFill="1" applyAlignment="1" applyProtection="1">
      <alignment horizontal="center"/>
      <protection hidden="1"/>
    </xf>
    <xf numFmtId="3" fontId="47" fillId="2" borderId="0" xfId="0" applyNumberFormat="1" applyFont="1" applyFill="1" applyAlignment="1" applyProtection="1">
      <alignment horizontal="center"/>
      <protection hidden="1"/>
    </xf>
    <xf numFmtId="231" fontId="47" fillId="2" borderId="0" xfId="0" applyFont="1" applyFill="1" applyProtection="1">
      <protection hidden="1"/>
    </xf>
    <xf numFmtId="171" fontId="33" fillId="2" borderId="0" xfId="0" applyNumberFormat="1" applyFont="1" applyFill="1" applyAlignment="1" applyProtection="1">
      <alignment horizontal="left" indent="2"/>
      <protection hidden="1"/>
    </xf>
    <xf numFmtId="171" fontId="33" fillId="2" borderId="0" xfId="0" applyNumberFormat="1" applyFont="1" applyFill="1" applyAlignment="1" applyProtection="1">
      <alignment horizontal="center"/>
      <protection hidden="1"/>
    </xf>
    <xf numFmtId="231" fontId="33" fillId="2" borderId="0" xfId="0" applyFont="1" applyFill="1" applyProtection="1">
      <protection hidden="1"/>
    </xf>
    <xf numFmtId="174" fontId="33" fillId="0" borderId="0" xfId="52" applyFont="1">
      <alignment horizontal="center"/>
      <protection hidden="1"/>
    </xf>
    <xf numFmtId="171" fontId="40" fillId="2" borderId="0" xfId="0" applyNumberFormat="1" applyFont="1" applyFill="1" applyAlignment="1" applyProtection="1">
      <alignment horizontal="left" indent="2"/>
      <protection hidden="1"/>
    </xf>
    <xf numFmtId="195" fontId="40" fillId="28" borderId="0" xfId="0" applyNumberFormat="1" applyFont="1" applyFill="1" applyAlignment="1" applyProtection="1">
      <alignment horizontal="center"/>
      <protection hidden="1"/>
    </xf>
    <xf numFmtId="195" fontId="33" fillId="28" borderId="0" xfId="0" applyNumberFormat="1" applyFont="1" applyFill="1" applyAlignment="1" applyProtection="1">
      <alignment horizontal="center"/>
      <protection hidden="1"/>
    </xf>
    <xf numFmtId="171" fontId="40" fillId="28" borderId="0" xfId="0" applyNumberFormat="1" applyFont="1" applyFill="1" applyAlignment="1" applyProtection="1">
      <alignment horizontal="left" indent="2"/>
      <protection hidden="1"/>
    </xf>
    <xf numFmtId="171" fontId="33" fillId="28" borderId="0" xfId="0" applyNumberFormat="1" applyFont="1" applyFill="1" applyAlignment="1" applyProtection="1">
      <alignment horizontal="left" indent="2"/>
      <protection hidden="1"/>
    </xf>
    <xf numFmtId="14" fontId="33" fillId="28" borderId="0" xfId="0" applyNumberFormat="1" applyFont="1" applyFill="1" applyProtection="1">
      <protection hidden="1"/>
    </xf>
    <xf numFmtId="3" fontId="33" fillId="0" borderId="0" xfId="0" applyNumberFormat="1" applyFont="1" applyAlignment="1" applyProtection="1">
      <alignment horizontal="center"/>
      <protection hidden="1"/>
    </xf>
    <xf numFmtId="174" fontId="51" fillId="0" borderId="0" xfId="52" applyFont="1">
      <alignment horizontal="center"/>
      <protection hidden="1"/>
    </xf>
    <xf numFmtId="4" fontId="33" fillId="2" borderId="0" xfId="0" applyNumberFormat="1" applyFont="1" applyFill="1" applyAlignment="1" applyProtection="1">
      <alignment horizontal="center"/>
      <protection hidden="1"/>
    </xf>
    <xf numFmtId="3" fontId="33" fillId="2" borderId="0" xfId="0" applyNumberFormat="1" applyFont="1" applyFill="1" applyAlignment="1" applyProtection="1">
      <alignment horizontal="center"/>
      <protection hidden="1"/>
    </xf>
    <xf numFmtId="171" fontId="51" fillId="2" borderId="0" xfId="0" applyNumberFormat="1" applyFont="1" applyFill="1" applyAlignment="1" applyProtection="1">
      <alignment horizontal="left" indent="2"/>
      <protection hidden="1"/>
    </xf>
    <xf numFmtId="9" fontId="51" fillId="28" borderId="0" xfId="0" applyNumberFormat="1" applyFont="1" applyFill="1" applyAlignment="1" applyProtection="1">
      <alignment horizontal="center"/>
      <protection hidden="1"/>
    </xf>
    <xf numFmtId="3" fontId="57" fillId="2" borderId="0" xfId="0" applyNumberFormat="1" applyFont="1" applyFill="1" applyAlignment="1" applyProtection="1">
      <alignment horizontal="center"/>
      <protection hidden="1"/>
    </xf>
    <xf numFmtId="0" fontId="47" fillId="2" borderId="0" xfId="0" applyNumberFormat="1" applyFont="1" applyFill="1" applyAlignment="1" applyProtection="1">
      <alignment horizontal="center"/>
      <protection hidden="1"/>
    </xf>
    <xf numFmtId="195" fontId="33" fillId="0" borderId="0" xfId="0" applyNumberFormat="1" applyFont="1" applyAlignment="1" applyProtection="1">
      <alignment horizontal="center"/>
      <protection hidden="1"/>
    </xf>
    <xf numFmtId="171" fontId="44" fillId="0" borderId="0" xfId="0" applyNumberFormat="1" applyFont="1" applyAlignment="1" applyProtection="1">
      <alignment horizontal="left" indent="2"/>
      <protection hidden="1"/>
    </xf>
    <xf numFmtId="171" fontId="33" fillId="0" borderId="0" xfId="0" applyNumberFormat="1" applyFont="1" applyAlignment="1" applyProtection="1">
      <alignment horizontal="center"/>
      <protection hidden="1"/>
    </xf>
    <xf numFmtId="195" fontId="40" fillId="0" borderId="0" xfId="0" applyNumberFormat="1" applyFont="1" applyAlignment="1" applyProtection="1">
      <alignment horizontal="center"/>
      <protection hidden="1"/>
    </xf>
    <xf numFmtId="3" fontId="40" fillId="2" borderId="0" xfId="0" applyNumberFormat="1" applyFont="1" applyFill="1" applyAlignment="1" applyProtection="1">
      <alignment horizontal="center"/>
      <protection hidden="1"/>
    </xf>
    <xf numFmtId="231" fontId="33" fillId="2" borderId="0" xfId="0" applyFont="1" applyFill="1" applyAlignment="1" applyProtection="1">
      <alignment horizontal="left" vertical="center" indent="2"/>
      <protection hidden="1"/>
    </xf>
    <xf numFmtId="231" fontId="40" fillId="2" borderId="0" xfId="0" applyFont="1" applyFill="1" applyAlignment="1" applyProtection="1">
      <alignment horizontal="left" vertical="center" indent="2"/>
      <protection hidden="1"/>
    </xf>
    <xf numFmtId="195" fontId="51" fillId="0" borderId="0" xfId="0" applyNumberFormat="1" applyFont="1" applyAlignment="1" applyProtection="1">
      <alignment horizontal="center"/>
      <protection hidden="1"/>
    </xf>
    <xf numFmtId="195" fontId="47" fillId="0" borderId="0" xfId="0" applyNumberFormat="1" applyFont="1" applyAlignment="1" applyProtection="1">
      <alignment horizontal="center"/>
      <protection hidden="1"/>
    </xf>
    <xf numFmtId="227" fontId="47" fillId="0" borderId="0" xfId="0" applyNumberFormat="1" applyFont="1" applyAlignment="1" applyProtection="1">
      <alignment horizontal="center"/>
      <protection hidden="1"/>
    </xf>
    <xf numFmtId="1" fontId="33" fillId="2" borderId="0" xfId="0" applyNumberFormat="1" applyFont="1" applyFill="1" applyAlignment="1" applyProtection="1">
      <alignment horizontal="center" vertical="center"/>
      <protection hidden="1"/>
    </xf>
    <xf numFmtId="3" fontId="33" fillId="2" borderId="0" xfId="0" applyNumberFormat="1" applyFont="1" applyFill="1" applyAlignment="1" applyProtection="1">
      <alignment horizontal="center" vertical="center"/>
      <protection hidden="1"/>
    </xf>
    <xf numFmtId="231" fontId="33" fillId="2" borderId="2" xfId="0" applyFont="1" applyFill="1" applyBorder="1" applyAlignment="1" applyProtection="1">
      <alignment horizontal="left" vertical="center" indent="2"/>
      <protection hidden="1"/>
    </xf>
    <xf numFmtId="172" fontId="33" fillId="2" borderId="2" xfId="0" applyNumberFormat="1" applyFont="1" applyFill="1" applyBorder="1" applyAlignment="1" applyProtection="1">
      <alignment horizontal="center" vertical="center"/>
      <protection hidden="1"/>
    </xf>
    <xf numFmtId="174" fontId="33" fillId="2" borderId="2" xfId="0" applyNumberFormat="1" applyFont="1" applyFill="1" applyBorder="1" applyAlignment="1" applyProtection="1">
      <alignment horizontal="center" vertical="center"/>
      <protection hidden="1"/>
    </xf>
    <xf numFmtId="172" fontId="33" fillId="2" borderId="0" xfId="0" applyNumberFormat="1" applyFont="1" applyFill="1" applyAlignment="1" applyProtection="1">
      <alignment horizontal="center" vertical="center"/>
      <protection hidden="1"/>
    </xf>
    <xf numFmtId="174" fontId="33" fillId="2" borderId="0" xfId="0" applyNumberFormat="1" applyFont="1" applyFill="1" applyAlignment="1" applyProtection="1">
      <alignment horizontal="center" vertical="center"/>
      <protection hidden="1"/>
    </xf>
    <xf numFmtId="231" fontId="33" fillId="0" borderId="0" xfId="0" applyFont="1" applyAlignment="1" applyProtection="1">
      <alignment horizontal="left" vertical="center" indent="2"/>
      <protection hidden="1"/>
    </xf>
    <xf numFmtId="172" fontId="33" fillId="0" borderId="0" xfId="0" applyNumberFormat="1" applyFont="1" applyAlignment="1" applyProtection="1">
      <alignment horizontal="center" vertical="center"/>
      <protection hidden="1"/>
    </xf>
    <xf numFmtId="231" fontId="33" fillId="2" borderId="4" xfId="0" applyFont="1" applyFill="1" applyBorder="1" applyAlignment="1" applyProtection="1">
      <alignment horizontal="left" vertical="center" indent="2"/>
      <protection hidden="1"/>
    </xf>
    <xf numFmtId="172" fontId="33" fillId="2" borderId="4" xfId="0" applyNumberFormat="1" applyFont="1" applyFill="1" applyBorder="1" applyAlignment="1" applyProtection="1">
      <alignment horizontal="center" vertical="center"/>
      <protection hidden="1"/>
    </xf>
    <xf numFmtId="174" fontId="33" fillId="2" borderId="4" xfId="0" applyNumberFormat="1" applyFont="1" applyFill="1" applyBorder="1" applyAlignment="1" applyProtection="1">
      <alignment horizontal="center" vertical="center"/>
      <protection hidden="1"/>
    </xf>
    <xf numFmtId="3" fontId="40" fillId="2" borderId="0" xfId="0" applyNumberFormat="1" applyFont="1" applyFill="1" applyAlignment="1" applyProtection="1">
      <alignment horizontal="left" vertical="center" indent="2"/>
      <protection hidden="1"/>
    </xf>
    <xf numFmtId="172" fontId="54" fillId="2" borderId="0" xfId="0" applyNumberFormat="1" applyFont="1" applyFill="1" applyAlignment="1" applyProtection="1">
      <alignment horizontal="center" vertical="center"/>
      <protection hidden="1"/>
    </xf>
    <xf numFmtId="174" fontId="40" fillId="0" borderId="4" xfId="0" applyNumberFormat="1" applyFont="1" applyBorder="1" applyAlignment="1" applyProtection="1">
      <alignment horizontal="center"/>
      <protection hidden="1"/>
    </xf>
    <xf numFmtId="174" fontId="51" fillId="2" borderId="0" xfId="0" applyNumberFormat="1" applyFont="1" applyFill="1" applyAlignment="1" applyProtection="1">
      <alignment horizontal="center"/>
      <protection hidden="1"/>
    </xf>
    <xf numFmtId="3" fontId="65" fillId="2" borderId="0" xfId="0" applyNumberFormat="1" applyFont="1" applyFill="1" applyAlignment="1" applyProtection="1">
      <alignment horizontal="center" vertical="center"/>
      <protection hidden="1"/>
    </xf>
    <xf numFmtId="231" fontId="53" fillId="0" borderId="0" xfId="0" applyFont="1" applyProtection="1">
      <protection hidden="1"/>
    </xf>
    <xf numFmtId="174" fontId="48" fillId="2" borderId="4" xfId="0" applyNumberFormat="1" applyFont="1" applyFill="1" applyBorder="1" applyAlignment="1" applyProtection="1">
      <alignment horizontal="center"/>
      <protection hidden="1"/>
    </xf>
    <xf numFmtId="1" fontId="33" fillId="0" borderId="0" xfId="0" applyNumberFormat="1" applyFont="1" applyAlignment="1" applyProtection="1">
      <alignment horizontal="left" vertical="center" indent="2"/>
      <protection hidden="1"/>
    </xf>
    <xf numFmtId="1" fontId="40" fillId="0" borderId="0" xfId="0" applyNumberFormat="1" applyFont="1" applyAlignment="1" applyProtection="1">
      <alignment horizontal="left" vertical="center" indent="2"/>
      <protection hidden="1"/>
    </xf>
    <xf numFmtId="1" fontId="40" fillId="0" borderId="0" xfId="0" applyNumberFormat="1" applyFont="1" applyAlignment="1" applyProtection="1">
      <alignment horizontal="center"/>
      <protection hidden="1"/>
    </xf>
    <xf numFmtId="1" fontId="40" fillId="0" borderId="0" xfId="0" applyNumberFormat="1" applyFont="1" applyAlignment="1" applyProtection="1">
      <alignment horizontal="center" vertical="center"/>
      <protection hidden="1"/>
    </xf>
    <xf numFmtId="231" fontId="33" fillId="28" borderId="0" xfId="0" applyFont="1" applyFill="1" applyAlignment="1" applyProtection="1">
      <alignment horizontal="left" vertical="center" indent="2"/>
      <protection hidden="1"/>
    </xf>
    <xf numFmtId="3" fontId="33" fillId="28" borderId="0" xfId="0" applyNumberFormat="1" applyFont="1" applyFill="1" applyAlignment="1" applyProtection="1">
      <alignment horizontal="center"/>
      <protection hidden="1"/>
    </xf>
    <xf numFmtId="231" fontId="33" fillId="28" borderId="0" xfId="0" applyFont="1" applyFill="1" applyAlignment="1" applyProtection="1">
      <alignment vertical="center"/>
      <protection hidden="1"/>
    </xf>
    <xf numFmtId="231" fontId="40" fillId="28" borderId="0" xfId="0" applyFont="1" applyFill="1" applyAlignment="1" applyProtection="1">
      <alignment horizontal="left" vertical="center" indent="2"/>
      <protection hidden="1"/>
    </xf>
    <xf numFmtId="174" fontId="33" fillId="28" borderId="0" xfId="0" applyNumberFormat="1" applyFont="1" applyFill="1" applyAlignment="1" applyProtection="1">
      <alignment horizontal="center"/>
      <protection hidden="1"/>
    </xf>
    <xf numFmtId="231" fontId="40" fillId="28" borderId="0" xfId="0" applyFont="1" applyFill="1" applyAlignment="1" applyProtection="1">
      <alignment horizontal="center"/>
      <protection hidden="1"/>
    </xf>
    <xf numFmtId="174" fontId="40" fillId="28" borderId="0" xfId="0" applyNumberFormat="1" applyFont="1" applyFill="1" applyAlignment="1" applyProtection="1">
      <alignment horizontal="center"/>
      <protection hidden="1"/>
    </xf>
    <xf numFmtId="174" fontId="47" fillId="28" borderId="0" xfId="0" applyNumberFormat="1" applyFont="1" applyFill="1" applyAlignment="1" applyProtection="1">
      <alignment horizontal="center"/>
      <protection hidden="1"/>
    </xf>
    <xf numFmtId="171" fontId="67" fillId="28" borderId="4" xfId="0" applyNumberFormat="1" applyFont="1" applyFill="1" applyBorder="1" applyProtection="1">
      <protection hidden="1"/>
    </xf>
    <xf numFmtId="1" fontId="40" fillId="28" borderId="4" xfId="0" applyNumberFormat="1" applyFont="1" applyFill="1" applyBorder="1" applyAlignment="1" applyProtection="1">
      <alignment horizontal="center"/>
      <protection hidden="1"/>
    </xf>
    <xf numFmtId="171" fontId="67" fillId="28" borderId="0" xfId="0" applyNumberFormat="1" applyFont="1" applyFill="1" applyProtection="1">
      <protection hidden="1"/>
    </xf>
    <xf numFmtId="1" fontId="40" fillId="28" borderId="0" xfId="0" applyNumberFormat="1" applyFont="1" applyFill="1" applyAlignment="1" applyProtection="1">
      <alignment horizontal="center"/>
      <protection hidden="1"/>
    </xf>
    <xf numFmtId="1" fontId="40" fillId="28" borderId="0" xfId="0" applyNumberFormat="1" applyFont="1" applyFill="1" applyAlignment="1" applyProtection="1">
      <alignment horizontal="right" vertical="center"/>
      <protection hidden="1"/>
    </xf>
    <xf numFmtId="212" fontId="51" fillId="28" borderId="0" xfId="0" applyNumberFormat="1" applyFont="1" applyFill="1" applyAlignment="1" applyProtection="1">
      <alignment horizontal="center"/>
      <protection hidden="1"/>
    </xf>
    <xf numFmtId="231" fontId="40" fillId="28" borderId="0" xfId="0" applyFont="1" applyFill="1" applyAlignment="1" applyProtection="1">
      <alignment horizontal="center" vertical="center"/>
      <protection hidden="1"/>
    </xf>
    <xf numFmtId="3" fontId="47" fillId="28" borderId="0" xfId="0" applyNumberFormat="1" applyFont="1" applyFill="1" applyAlignment="1" applyProtection="1">
      <alignment horizontal="center"/>
      <protection hidden="1"/>
    </xf>
    <xf numFmtId="213" fontId="40" fillId="0" borderId="0" xfId="0" applyNumberFormat="1" applyFont="1" applyAlignment="1" applyProtection="1">
      <alignment horizontal="center" vertical="center"/>
      <protection hidden="1"/>
    </xf>
    <xf numFmtId="219" fontId="40" fillId="0" borderId="0" xfId="0" applyNumberFormat="1" applyFont="1" applyAlignment="1" applyProtection="1">
      <alignment horizontal="center"/>
      <protection hidden="1"/>
    </xf>
    <xf numFmtId="4" fontId="48" fillId="0" borderId="0" xfId="0" applyNumberFormat="1" applyFont="1" applyAlignment="1" applyProtection="1">
      <alignment horizontal="center"/>
      <protection hidden="1"/>
    </xf>
    <xf numFmtId="2" fontId="40" fillId="28" borderId="0" xfId="0" applyNumberFormat="1" applyFont="1" applyFill="1" applyAlignment="1" applyProtection="1">
      <alignment horizontal="center"/>
      <protection hidden="1"/>
    </xf>
    <xf numFmtId="231" fontId="44" fillId="28" borderId="0" xfId="0" applyFont="1" applyFill="1" applyProtection="1">
      <protection hidden="1"/>
    </xf>
    <xf numFmtId="231" fontId="44" fillId="2" borderId="0" xfId="0" applyFont="1" applyFill="1" applyAlignment="1" applyProtection="1">
      <alignment horizontal="center" vertical="center"/>
      <protection hidden="1"/>
    </xf>
    <xf numFmtId="4" fontId="44" fillId="2" borderId="0" xfId="0" applyNumberFormat="1" applyFont="1" applyFill="1" applyAlignment="1" applyProtection="1">
      <alignment horizontal="center"/>
      <protection hidden="1"/>
    </xf>
    <xf numFmtId="3" fontId="44" fillId="2" borderId="0" xfId="0" applyNumberFormat="1" applyFont="1" applyFill="1" applyAlignment="1" applyProtection="1">
      <alignment horizontal="center"/>
      <protection hidden="1"/>
    </xf>
    <xf numFmtId="171" fontId="51" fillId="0" borderId="0" xfId="0" applyNumberFormat="1" applyFont="1" applyAlignment="1" applyProtection="1">
      <alignment vertical="center"/>
      <protection hidden="1"/>
    </xf>
    <xf numFmtId="231" fontId="57" fillId="0" borderId="0" xfId="0" applyFont="1" applyProtection="1">
      <protection hidden="1"/>
    </xf>
    <xf numFmtId="3" fontId="51" fillId="0" borderId="0" xfId="0" applyNumberFormat="1" applyFont="1" applyAlignment="1" applyProtection="1">
      <alignment horizontal="center"/>
      <protection hidden="1"/>
    </xf>
    <xf numFmtId="171" fontId="51" fillId="28" borderId="0" xfId="0" applyNumberFormat="1" applyFont="1" applyFill="1" applyAlignment="1" applyProtection="1">
      <alignment vertical="center"/>
      <protection hidden="1"/>
    </xf>
    <xf numFmtId="231" fontId="57" fillId="2" borderId="0" xfId="0" applyFont="1" applyFill="1" applyProtection="1">
      <protection hidden="1"/>
    </xf>
    <xf numFmtId="231" fontId="33" fillId="2" borderId="0" xfId="0" applyFont="1" applyFill="1" applyAlignment="1" applyProtection="1">
      <alignment vertical="center"/>
      <protection hidden="1"/>
    </xf>
    <xf numFmtId="231" fontId="33" fillId="2" borderId="0" xfId="0" applyFont="1" applyFill="1" applyAlignment="1" applyProtection="1">
      <alignment horizontal="left" vertical="center"/>
      <protection hidden="1"/>
    </xf>
    <xf numFmtId="231" fontId="51" fillId="2" borderId="0" xfId="0" applyFont="1" applyFill="1" applyAlignment="1" applyProtection="1">
      <alignment vertical="center"/>
      <protection hidden="1"/>
    </xf>
    <xf numFmtId="174" fontId="40" fillId="0" borderId="0" xfId="0" applyNumberFormat="1" applyFont="1" applyAlignment="1" applyProtection="1">
      <alignment horizontal="center"/>
      <protection hidden="1"/>
    </xf>
    <xf numFmtId="1" fontId="33" fillId="0" borderId="0" xfId="0" applyNumberFormat="1" applyFont="1" applyAlignment="1" applyProtection="1">
      <alignment horizontal="center"/>
      <protection hidden="1"/>
    </xf>
    <xf numFmtId="245" fontId="33" fillId="28" borderId="0" xfId="0" applyNumberFormat="1" applyFont="1" applyFill="1" applyAlignment="1" applyProtection="1">
      <alignment horizontal="center"/>
      <protection hidden="1"/>
    </xf>
    <xf numFmtId="9" fontId="33" fillId="0" borderId="0" xfId="0" applyNumberFormat="1" applyFont="1" applyProtection="1">
      <protection hidden="1"/>
    </xf>
    <xf numFmtId="15" fontId="65" fillId="2" borderId="0" xfId="0" applyNumberFormat="1" applyFont="1" applyFill="1" applyAlignment="1" applyProtection="1">
      <alignment horizontal="center" vertical="center"/>
      <protection hidden="1"/>
    </xf>
    <xf numFmtId="175" fontId="65" fillId="2" borderId="4" xfId="0" applyNumberFormat="1" applyFont="1" applyFill="1" applyBorder="1" applyAlignment="1" applyProtection="1">
      <alignment horizontal="center" vertical="center"/>
      <protection hidden="1"/>
    </xf>
    <xf numFmtId="231" fontId="47" fillId="0" borderId="0" xfId="0" applyFont="1" applyAlignment="1" applyProtection="1">
      <alignment vertical="center"/>
      <protection hidden="1"/>
    </xf>
    <xf numFmtId="231" fontId="54" fillId="2" borderId="4" xfId="0" applyFont="1" applyFill="1" applyBorder="1" applyAlignment="1" applyProtection="1">
      <alignment horizontal="center" vertical="center"/>
      <protection hidden="1"/>
    </xf>
    <xf numFmtId="3" fontId="47" fillId="0" borderId="0" xfId="0" applyNumberFormat="1" applyFont="1" applyAlignment="1" applyProtection="1">
      <alignment horizontal="center" vertical="center"/>
      <protection hidden="1"/>
    </xf>
    <xf numFmtId="171" fontId="33" fillId="0" borderId="0" xfId="0" applyNumberFormat="1" applyFont="1" applyAlignment="1" applyProtection="1">
      <alignment vertical="center"/>
      <protection hidden="1"/>
    </xf>
    <xf numFmtId="3" fontId="33" fillId="0" borderId="0" xfId="0" applyNumberFormat="1" applyFont="1" applyAlignment="1" applyProtection="1">
      <alignment horizontal="center" vertical="center"/>
      <protection hidden="1"/>
    </xf>
    <xf numFmtId="174" fontId="33" fillId="0" borderId="0" xfId="0" applyNumberFormat="1" applyFont="1" applyAlignment="1" applyProtection="1">
      <alignment horizontal="center" vertical="center"/>
      <protection hidden="1"/>
    </xf>
    <xf numFmtId="171" fontId="33" fillId="0" borderId="0" xfId="0" applyNumberFormat="1" applyFont="1" applyAlignment="1" applyProtection="1">
      <alignment horizontal="center" vertical="center"/>
      <protection hidden="1"/>
    </xf>
    <xf numFmtId="171" fontId="40" fillId="0" borderId="0" xfId="0" applyNumberFormat="1" applyFont="1" applyAlignment="1" applyProtection="1">
      <alignment vertical="center"/>
      <protection hidden="1"/>
    </xf>
    <xf numFmtId="174" fontId="40" fillId="0" borderId="0" xfId="0" applyNumberFormat="1" applyFont="1" applyAlignment="1" applyProtection="1">
      <alignment horizontal="center" vertical="center"/>
      <protection hidden="1"/>
    </xf>
    <xf numFmtId="174" fontId="47" fillId="0" borderId="0" xfId="0" applyNumberFormat="1" applyFont="1" applyAlignment="1" applyProtection="1">
      <alignment horizontal="center" vertical="center"/>
      <protection hidden="1"/>
    </xf>
    <xf numFmtId="231" fontId="33" fillId="0" borderId="0" xfId="0" applyFont="1" applyAlignment="1" applyProtection="1">
      <alignment vertical="center"/>
      <protection hidden="1"/>
    </xf>
    <xf numFmtId="231" fontId="40" fillId="0" borderId="0" xfId="0" applyFont="1" applyAlignment="1" applyProtection="1">
      <alignment horizontal="left" vertical="center"/>
      <protection hidden="1"/>
    </xf>
    <xf numFmtId="171" fontId="40" fillId="0" borderId="0" xfId="0" applyNumberFormat="1" applyFont="1" applyAlignment="1" applyProtection="1">
      <alignment horizontal="center" vertical="center"/>
      <protection hidden="1"/>
    </xf>
    <xf numFmtId="174" fontId="54" fillId="2" borderId="4" xfId="0" applyNumberFormat="1" applyFont="1" applyFill="1" applyBorder="1" applyAlignment="1" applyProtection="1">
      <alignment horizontal="center" vertical="center"/>
      <protection hidden="1"/>
    </xf>
    <xf numFmtId="171" fontId="33" fillId="0" borderId="0" xfId="0" applyNumberFormat="1" applyFont="1" applyAlignment="1" applyProtection="1">
      <alignment horizontal="left" vertical="center"/>
      <protection hidden="1"/>
    </xf>
    <xf numFmtId="171" fontId="40" fillId="28" borderId="0" xfId="0" applyNumberFormat="1" applyFont="1" applyFill="1" applyAlignment="1" applyProtection="1">
      <alignment horizontal="left" vertical="center"/>
      <protection hidden="1"/>
    </xf>
    <xf numFmtId="171" fontId="40" fillId="28" borderId="0" xfId="0" applyNumberFormat="1" applyFont="1" applyFill="1" applyAlignment="1" applyProtection="1">
      <alignment horizontal="center" vertical="center"/>
      <protection hidden="1"/>
    </xf>
    <xf numFmtId="3" fontId="40" fillId="0" borderId="0" xfId="0" applyNumberFormat="1" applyFont="1" applyAlignment="1" applyProtection="1">
      <alignment horizontal="center" vertical="center"/>
      <protection hidden="1"/>
    </xf>
    <xf numFmtId="231" fontId="46" fillId="0" borderId="0" xfId="0" applyFont="1" applyAlignment="1" applyProtection="1">
      <alignment horizontal="right" vertical="center"/>
      <protection hidden="1"/>
    </xf>
    <xf numFmtId="3" fontId="46" fillId="0" borderId="0" xfId="0" applyNumberFormat="1" applyFont="1" applyAlignment="1" applyProtection="1">
      <alignment horizontal="center" vertical="center"/>
      <protection hidden="1"/>
    </xf>
    <xf numFmtId="3" fontId="51" fillId="28" borderId="0" xfId="0" applyNumberFormat="1" applyFont="1" applyFill="1" applyAlignment="1" applyProtection="1">
      <alignment horizontal="center" vertical="center"/>
      <protection hidden="1"/>
    </xf>
    <xf numFmtId="170" fontId="47" fillId="0" borderId="0" xfId="0" applyNumberFormat="1" applyFont="1" applyAlignment="1" applyProtection="1">
      <alignment horizontal="center" vertical="center"/>
      <protection hidden="1"/>
    </xf>
    <xf numFmtId="3" fontId="33" fillId="0" borderId="0" xfId="0" applyNumberFormat="1" applyFont="1" applyProtection="1">
      <protection hidden="1"/>
    </xf>
    <xf numFmtId="231" fontId="33" fillId="2" borderId="0" xfId="0" applyFont="1" applyFill="1" applyAlignment="1" applyProtection="1">
      <alignment horizontal="left"/>
      <protection hidden="1"/>
    </xf>
    <xf numFmtId="231" fontId="33" fillId="2" borderId="0" xfId="0" applyFont="1" applyFill="1" applyAlignment="1" applyProtection="1">
      <alignment horizontal="left" vertical="center" indent="1"/>
      <protection hidden="1"/>
    </xf>
    <xf numFmtId="171" fontId="51" fillId="2" borderId="0" xfId="0" applyNumberFormat="1" applyFont="1" applyFill="1" applyProtection="1">
      <protection hidden="1"/>
    </xf>
    <xf numFmtId="3" fontId="48" fillId="2" borderId="4" xfId="0" applyNumberFormat="1" applyFont="1" applyFill="1" applyBorder="1" applyAlignment="1" applyProtection="1">
      <alignment horizontal="center"/>
      <protection hidden="1"/>
    </xf>
    <xf numFmtId="231" fontId="51" fillId="2" borderId="0" xfId="0" applyFont="1" applyFill="1" applyAlignment="1" applyProtection="1">
      <alignment horizontal="center"/>
      <protection hidden="1"/>
    </xf>
    <xf numFmtId="231" fontId="52" fillId="2" borderId="0" xfId="0" applyFont="1" applyFill="1" applyAlignment="1" applyProtection="1">
      <alignment horizontal="left"/>
      <protection hidden="1"/>
    </xf>
    <xf numFmtId="171" fontId="33" fillId="28" borderId="0" xfId="0" applyNumberFormat="1" applyFont="1" applyFill="1" applyAlignment="1" applyProtection="1">
      <alignment horizontal="center"/>
      <protection hidden="1"/>
    </xf>
    <xf numFmtId="0" fontId="33" fillId="1" borderId="0" xfId="51" applyFont="1">
      <alignment horizontal="center"/>
      <protection hidden="1"/>
    </xf>
    <xf numFmtId="171" fontId="40" fillId="0" borderId="0" xfId="0" applyNumberFormat="1" applyFont="1" applyProtection="1">
      <protection hidden="1"/>
    </xf>
    <xf numFmtId="171" fontId="51" fillId="0" borderId="0" xfId="0" applyNumberFormat="1" applyFont="1" applyAlignment="1" applyProtection="1">
      <alignment horizontal="left"/>
      <protection hidden="1"/>
    </xf>
    <xf numFmtId="237" fontId="33" fillId="28" borderId="0" xfId="0" applyNumberFormat="1" applyFont="1" applyFill="1" applyAlignment="1" applyProtection="1">
      <alignment horizontal="center"/>
      <protection hidden="1"/>
    </xf>
    <xf numFmtId="171" fontId="51" fillId="28" borderId="0" xfId="0" applyNumberFormat="1" applyFont="1" applyFill="1" applyProtection="1">
      <protection hidden="1"/>
    </xf>
    <xf numFmtId="3" fontId="40" fillId="0" borderId="0" xfId="0" applyNumberFormat="1" applyFont="1" applyAlignment="1" applyProtection="1">
      <alignment horizontal="center"/>
      <protection hidden="1"/>
    </xf>
    <xf numFmtId="171" fontId="33" fillId="0" borderId="0" xfId="0" applyNumberFormat="1" applyFont="1" applyAlignment="1" applyProtection="1">
      <alignment horizontal="left"/>
      <protection hidden="1"/>
    </xf>
    <xf numFmtId="2" fontId="40" fillId="0" borderId="0" xfId="0" applyNumberFormat="1" applyFont="1" applyAlignment="1" applyProtection="1">
      <alignment horizontal="center"/>
      <protection hidden="1"/>
    </xf>
    <xf numFmtId="171" fontId="44" fillId="0" borderId="0" xfId="0" applyNumberFormat="1" applyFont="1" applyProtection="1">
      <protection hidden="1"/>
    </xf>
    <xf numFmtId="231" fontId="68" fillId="0" borderId="0" xfId="0" applyFont="1" applyAlignment="1" applyProtection="1">
      <alignment horizontal="center"/>
      <protection hidden="1"/>
    </xf>
    <xf numFmtId="171" fontId="33" fillId="28" borderId="0" xfId="0" applyNumberFormat="1" applyFont="1" applyFill="1" applyAlignment="1" applyProtection="1">
      <alignment horizontal="left"/>
      <protection hidden="1"/>
    </xf>
    <xf numFmtId="174" fontId="51" fillId="0" borderId="0" xfId="0" applyNumberFormat="1" applyFont="1" applyAlignment="1" applyProtection="1">
      <alignment horizontal="center"/>
      <protection hidden="1"/>
    </xf>
    <xf numFmtId="231" fontId="51" fillId="28" borderId="0" xfId="0" applyFont="1" applyFill="1" applyProtection="1">
      <protection hidden="1"/>
    </xf>
    <xf numFmtId="10" fontId="42" fillId="0" borderId="0" xfId="0" applyNumberFormat="1" applyFont="1" applyAlignment="1" applyProtection="1">
      <alignment horizontal="center"/>
      <protection hidden="1"/>
    </xf>
    <xf numFmtId="10" fontId="46" fillId="0" borderId="0" xfId="0" applyNumberFormat="1" applyFont="1" applyAlignment="1" applyProtection="1">
      <alignment horizontal="center"/>
      <protection hidden="1"/>
    </xf>
    <xf numFmtId="170" fontId="47" fillId="0" borderId="0" xfId="0" applyNumberFormat="1" applyFont="1" applyProtection="1">
      <protection hidden="1"/>
    </xf>
    <xf numFmtId="1" fontId="51" fillId="0" borderId="0" xfId="0" applyNumberFormat="1" applyFont="1" applyProtection="1">
      <protection hidden="1"/>
    </xf>
    <xf numFmtId="212" fontId="33" fillId="28" borderId="0" xfId="0" applyNumberFormat="1" applyFont="1" applyFill="1" applyAlignment="1" applyProtection="1">
      <alignment horizontal="center"/>
      <protection hidden="1"/>
    </xf>
    <xf numFmtId="212" fontId="33" fillId="0" borderId="0" xfId="0" applyNumberFormat="1" applyFont="1" applyAlignment="1" applyProtection="1">
      <alignment horizontal="center"/>
      <protection hidden="1"/>
    </xf>
    <xf numFmtId="170" fontId="40" fillId="0" borderId="0" xfId="0" applyNumberFormat="1" applyFont="1" applyAlignment="1" applyProtection="1">
      <alignment horizontal="center"/>
      <protection hidden="1"/>
    </xf>
    <xf numFmtId="217" fontId="33" fillId="0" borderId="0" xfId="0" applyNumberFormat="1" applyFont="1" applyAlignment="1" applyProtection="1">
      <alignment horizontal="center"/>
      <protection hidden="1"/>
    </xf>
    <xf numFmtId="217" fontId="33" fillId="28" borderId="0" xfId="0" applyNumberFormat="1" applyFont="1" applyFill="1" applyAlignment="1" applyProtection="1">
      <alignment horizontal="center"/>
      <protection hidden="1"/>
    </xf>
    <xf numFmtId="197" fontId="33" fillId="28" borderId="0" xfId="0" applyNumberFormat="1" applyFont="1" applyFill="1" applyAlignment="1" applyProtection="1">
      <alignment horizontal="center"/>
      <protection hidden="1"/>
    </xf>
    <xf numFmtId="171" fontId="49" fillId="0" borderId="0" xfId="0" applyNumberFormat="1" applyFont="1" applyProtection="1">
      <protection hidden="1"/>
    </xf>
    <xf numFmtId="171" fontId="40" fillId="0" borderId="0" xfId="0" applyNumberFormat="1" applyFont="1" applyAlignment="1" applyProtection="1">
      <alignment horizontal="center"/>
      <protection hidden="1"/>
    </xf>
    <xf numFmtId="231" fontId="65" fillId="2" borderId="0" xfId="0" applyFont="1" applyFill="1" applyAlignment="1" applyProtection="1">
      <alignment horizontal="center"/>
      <protection hidden="1"/>
    </xf>
    <xf numFmtId="231" fontId="41" fillId="0" borderId="0" xfId="0" applyFont="1" applyProtection="1">
      <protection hidden="1"/>
    </xf>
    <xf numFmtId="212" fontId="51" fillId="0" borderId="4" xfId="0" applyNumberFormat="1" applyFont="1" applyBorder="1" applyAlignment="1" applyProtection="1">
      <alignment horizontal="center"/>
      <protection hidden="1"/>
    </xf>
    <xf numFmtId="231" fontId="51" fillId="0" borderId="0" xfId="0" applyFont="1" applyAlignment="1" applyProtection="1">
      <alignment horizontal="center"/>
      <protection hidden="1"/>
    </xf>
    <xf numFmtId="195" fontId="47" fillId="0" borderId="0" xfId="0" applyNumberFormat="1" applyFont="1" applyProtection="1">
      <protection hidden="1"/>
    </xf>
    <xf numFmtId="10" fontId="51" fillId="33" borderId="1" xfId="0" applyNumberFormat="1" applyFont="1" applyFill="1" applyBorder="1" applyAlignment="1" applyProtection="1">
      <alignment horizontal="center"/>
      <protection hidden="1"/>
    </xf>
    <xf numFmtId="195" fontId="52" fillId="0" borderId="0" xfId="0" applyNumberFormat="1" applyFont="1" applyAlignment="1" applyProtection="1">
      <alignment horizontal="center"/>
      <protection hidden="1"/>
    </xf>
    <xf numFmtId="10" fontId="51" fillId="0" borderId="0" xfId="0" applyNumberFormat="1" applyFont="1" applyAlignment="1" applyProtection="1">
      <alignment horizontal="center"/>
      <protection hidden="1"/>
    </xf>
    <xf numFmtId="170" fontId="33" fillId="28" borderId="0" xfId="0" applyNumberFormat="1" applyFont="1" applyFill="1" applyAlignment="1" applyProtection="1">
      <alignment horizontal="center"/>
      <protection hidden="1"/>
    </xf>
    <xf numFmtId="171" fontId="47" fillId="0" borderId="0" xfId="0" applyNumberFormat="1" applyFont="1" applyProtection="1">
      <protection hidden="1"/>
    </xf>
    <xf numFmtId="184" fontId="48" fillId="2" borderId="0" xfId="0" applyNumberFormat="1" applyFont="1" applyFill="1" applyAlignment="1" applyProtection="1">
      <alignment horizontal="center"/>
      <protection hidden="1"/>
    </xf>
    <xf numFmtId="1" fontId="47" fillId="0" borderId="0" xfId="0" applyNumberFormat="1" applyFont="1" applyProtection="1">
      <protection hidden="1"/>
    </xf>
    <xf numFmtId="1" fontId="47" fillId="2" borderId="0" xfId="0" applyNumberFormat="1" applyFont="1" applyFill="1" applyAlignment="1" applyProtection="1">
      <alignment horizontal="center"/>
      <protection hidden="1"/>
    </xf>
    <xf numFmtId="3" fontId="40" fillId="0" borderId="4" xfId="0" applyNumberFormat="1" applyFont="1" applyBorder="1" applyAlignment="1" applyProtection="1">
      <alignment horizontal="left" vertical="center" indent="1"/>
      <protection hidden="1"/>
    </xf>
    <xf numFmtId="231" fontId="55" fillId="0" borderId="4" xfId="0" applyFont="1" applyBorder="1"/>
    <xf numFmtId="252" fontId="33" fillId="0" borderId="4" xfId="0" applyNumberFormat="1" applyFont="1" applyBorder="1" applyAlignment="1" applyProtection="1">
      <alignment horizontal="center"/>
      <protection hidden="1"/>
    </xf>
    <xf numFmtId="231" fontId="59" fillId="0" borderId="0" xfId="0" applyFont="1"/>
    <xf numFmtId="3" fontId="40" fillId="0" borderId="0" xfId="0" applyNumberFormat="1" applyFont="1" applyAlignment="1" applyProtection="1">
      <alignment horizontal="left" vertical="center" indent="1"/>
      <protection hidden="1"/>
    </xf>
    <xf numFmtId="3" fontId="51" fillId="0" borderId="0" xfId="0" applyNumberFormat="1" applyFont="1" applyAlignment="1" applyProtection="1">
      <alignment horizontal="left" vertical="center" indent="1"/>
      <protection hidden="1"/>
    </xf>
    <xf numFmtId="171" fontId="33" fillId="0" borderId="4" xfId="0" applyNumberFormat="1" applyFont="1" applyBorder="1" applyAlignment="1" applyProtection="1">
      <alignment horizontal="center"/>
      <protection hidden="1"/>
    </xf>
    <xf numFmtId="178" fontId="33" fillId="28" borderId="0" xfId="0" applyNumberFormat="1" applyFont="1" applyFill="1" applyAlignment="1">
      <alignment horizontal="center" vertical="center"/>
    </xf>
    <xf numFmtId="231" fontId="33" fillId="0" borderId="0" xfId="0" quotePrefix="1" applyFont="1"/>
    <xf numFmtId="170" fontId="47" fillId="0" borderId="0" xfId="0" applyNumberFormat="1" applyFont="1"/>
    <xf numFmtId="174" fontId="33" fillId="2" borderId="7" xfId="0" applyNumberFormat="1" applyFont="1" applyFill="1" applyBorder="1" applyAlignment="1" applyProtection="1">
      <alignment horizontal="center"/>
      <protection hidden="1"/>
    </xf>
    <xf numFmtId="231" fontId="51" fillId="0" borderId="0" xfId="0" applyFont="1" applyAlignment="1">
      <alignment horizontal="left"/>
    </xf>
    <xf numFmtId="2" fontId="33" fillId="31" borderId="0" xfId="0" applyNumberFormat="1" applyFont="1" applyFill="1" applyAlignment="1">
      <alignment horizontal="center"/>
    </xf>
    <xf numFmtId="171" fontId="44" fillId="2" borderId="4" xfId="0" applyNumberFormat="1" applyFont="1" applyFill="1" applyBorder="1" applyAlignment="1">
      <alignment horizontal="center"/>
    </xf>
    <xf numFmtId="171" fontId="44" fillId="31" borderId="0" xfId="0" applyNumberFormat="1" applyFont="1" applyFill="1" applyAlignment="1" applyProtection="1">
      <alignment horizontal="center"/>
      <protection locked="0"/>
    </xf>
    <xf numFmtId="10" fontId="33" fillId="31" borderId="0" xfId="0" applyNumberFormat="1" applyFont="1" applyFill="1" applyAlignment="1">
      <alignment horizontal="center" vertical="center"/>
    </xf>
    <xf numFmtId="236" fontId="44" fillId="0" borderId="0" xfId="0" applyNumberFormat="1" applyFont="1" applyAlignment="1">
      <alignment horizontal="center"/>
    </xf>
    <xf numFmtId="221" fontId="44" fillId="31" borderId="0" xfId="0" applyNumberFormat="1" applyFont="1" applyFill="1" applyAlignment="1">
      <alignment horizontal="center"/>
    </xf>
    <xf numFmtId="236" fontId="44" fillId="31" borderId="0" xfId="0" applyNumberFormat="1" applyFont="1" applyFill="1" applyAlignment="1">
      <alignment horizontal="center"/>
    </xf>
    <xf numFmtId="241" fontId="33" fillId="31" borderId="0" xfId="0" applyNumberFormat="1" applyFont="1" applyFill="1" applyAlignment="1">
      <alignment horizontal="center"/>
    </xf>
    <xf numFmtId="181" fontId="33" fillId="31" borderId="0" xfId="0" applyNumberFormat="1" applyFont="1" applyFill="1" applyAlignment="1" applyProtection="1">
      <alignment horizontal="center" vertical="center"/>
      <protection locked="0"/>
    </xf>
    <xf numFmtId="10" fontId="71" fillId="2" borderId="0" xfId="0" applyNumberFormat="1" applyFont="1" applyFill="1" applyAlignment="1" applyProtection="1">
      <alignment horizontal="center"/>
      <protection hidden="1"/>
    </xf>
    <xf numFmtId="174" fontId="71" fillId="2" borderId="4" xfId="0" applyNumberFormat="1" applyFont="1" applyFill="1" applyBorder="1" applyAlignment="1" applyProtection="1">
      <alignment horizontal="center"/>
      <protection hidden="1"/>
    </xf>
    <xf numFmtId="171" fontId="71" fillId="2" borderId="0" xfId="0" applyNumberFormat="1" applyFont="1" applyFill="1" applyAlignment="1" applyProtection="1">
      <alignment horizontal="center"/>
      <protection hidden="1"/>
    </xf>
    <xf numFmtId="231" fontId="71" fillId="0" borderId="0" xfId="0" applyFont="1" applyProtection="1">
      <protection hidden="1"/>
    </xf>
    <xf numFmtId="169" fontId="71" fillId="28" borderId="0" xfId="0" applyNumberFormat="1" applyFont="1" applyFill="1" applyProtection="1">
      <protection hidden="1"/>
    </xf>
    <xf numFmtId="14" fontId="71" fillId="28" borderId="0" xfId="0" applyNumberFormat="1" applyFont="1" applyFill="1" applyProtection="1">
      <protection hidden="1"/>
    </xf>
    <xf numFmtId="231" fontId="71" fillId="2" borderId="0" xfId="0" applyFont="1" applyFill="1" applyProtection="1">
      <protection hidden="1"/>
    </xf>
    <xf numFmtId="171" fontId="73" fillId="2" borderId="0" xfId="0" applyNumberFormat="1" applyFont="1" applyFill="1" applyAlignment="1" applyProtection="1">
      <alignment horizontal="center"/>
      <protection hidden="1"/>
    </xf>
    <xf numFmtId="3" fontId="73" fillId="2" borderId="0" xfId="0" applyNumberFormat="1" applyFont="1" applyFill="1" applyAlignment="1" applyProtection="1">
      <alignment horizontal="center"/>
      <protection hidden="1"/>
    </xf>
    <xf numFmtId="4" fontId="71" fillId="2" borderId="0" xfId="0" applyNumberFormat="1" applyFont="1" applyFill="1" applyAlignment="1" applyProtection="1">
      <alignment horizontal="center"/>
      <protection hidden="1"/>
    </xf>
    <xf numFmtId="1" fontId="71" fillId="2" borderId="0" xfId="0" applyNumberFormat="1" applyFont="1" applyFill="1" applyAlignment="1" applyProtection="1">
      <alignment horizontal="center" vertical="center"/>
      <protection hidden="1"/>
    </xf>
    <xf numFmtId="172" fontId="71" fillId="2" borderId="0" xfId="0" applyNumberFormat="1" applyFont="1" applyFill="1" applyAlignment="1" applyProtection="1">
      <alignment horizontal="center" vertical="center"/>
      <protection hidden="1"/>
    </xf>
    <xf numFmtId="172" fontId="71" fillId="0" borderId="0" xfId="0" applyNumberFormat="1" applyFont="1" applyAlignment="1" applyProtection="1">
      <alignment horizontal="center" vertical="center"/>
      <protection hidden="1"/>
    </xf>
    <xf numFmtId="172" fontId="71" fillId="2" borderId="4" xfId="0" applyNumberFormat="1" applyFont="1" applyFill="1" applyBorder="1" applyAlignment="1" applyProtection="1">
      <alignment horizontal="center" vertical="center"/>
      <protection hidden="1"/>
    </xf>
    <xf numFmtId="231" fontId="71" fillId="0" borderId="0" xfId="0" applyFont="1" applyAlignment="1" applyProtection="1">
      <alignment horizontal="center"/>
      <protection hidden="1"/>
    </xf>
    <xf numFmtId="231" fontId="71" fillId="2" borderId="0" xfId="0" applyFont="1" applyFill="1" applyAlignment="1" applyProtection="1">
      <alignment horizontal="center"/>
      <protection hidden="1"/>
    </xf>
    <xf numFmtId="1" fontId="73" fillId="0" borderId="0" xfId="0" applyNumberFormat="1" applyFont="1" applyAlignment="1" applyProtection="1">
      <alignment horizontal="center"/>
      <protection hidden="1"/>
    </xf>
    <xf numFmtId="231" fontId="71" fillId="28" borderId="0" xfId="0" applyFont="1" applyFill="1" applyProtection="1">
      <protection hidden="1"/>
    </xf>
    <xf numFmtId="231" fontId="73" fillId="28" borderId="0" xfId="0" applyFont="1" applyFill="1" applyAlignment="1" applyProtection="1">
      <alignment horizontal="center"/>
      <protection hidden="1"/>
    </xf>
    <xf numFmtId="231" fontId="74" fillId="0" borderId="0" xfId="0" applyFont="1" applyAlignment="1" applyProtection="1">
      <alignment horizontal="left"/>
      <protection hidden="1"/>
    </xf>
    <xf numFmtId="231" fontId="72" fillId="2" borderId="0" xfId="0" applyFont="1" applyFill="1" applyAlignment="1" applyProtection="1">
      <alignment horizontal="left" vertical="center"/>
      <protection hidden="1"/>
    </xf>
    <xf numFmtId="231" fontId="71" fillId="0" borderId="0" xfId="0" applyFont="1" applyAlignment="1" applyProtection="1">
      <alignment vertical="center"/>
      <protection hidden="1"/>
    </xf>
    <xf numFmtId="171" fontId="73" fillId="0" borderId="0" xfId="0" applyNumberFormat="1" applyFont="1" applyAlignment="1" applyProtection="1">
      <alignment vertical="center"/>
      <protection hidden="1"/>
    </xf>
    <xf numFmtId="171" fontId="71" fillId="0" borderId="0" xfId="0" applyNumberFormat="1" applyFont="1" applyAlignment="1" applyProtection="1">
      <alignment vertical="center"/>
      <protection hidden="1"/>
    </xf>
    <xf numFmtId="231" fontId="73" fillId="0" borderId="0" xfId="0" applyFont="1" applyAlignment="1" applyProtection="1">
      <alignment horizontal="left" vertical="center"/>
      <protection hidden="1"/>
    </xf>
    <xf numFmtId="171" fontId="71" fillId="0" borderId="0" xfId="0" applyNumberFormat="1" applyFont="1" applyAlignment="1" applyProtection="1">
      <alignment horizontal="left" vertical="center"/>
      <protection hidden="1"/>
    </xf>
    <xf numFmtId="171" fontId="73" fillId="28" borderId="0" xfId="0" applyNumberFormat="1" applyFont="1" applyFill="1" applyAlignment="1" applyProtection="1">
      <alignment horizontal="left" vertical="center"/>
      <protection hidden="1"/>
    </xf>
    <xf numFmtId="231" fontId="73" fillId="0" borderId="0" xfId="0" applyFont="1" applyAlignment="1" applyProtection="1">
      <alignment horizontal="right" vertical="center"/>
      <protection hidden="1"/>
    </xf>
    <xf numFmtId="171" fontId="72" fillId="28" borderId="0" xfId="0" applyNumberFormat="1" applyFont="1" applyFill="1" applyAlignment="1" applyProtection="1">
      <alignment vertical="center"/>
      <protection hidden="1"/>
    </xf>
    <xf numFmtId="231" fontId="71" fillId="2" borderId="0" xfId="0" applyFont="1" applyFill="1" applyAlignment="1" applyProtection="1">
      <alignment horizontal="left"/>
      <protection hidden="1"/>
    </xf>
    <xf numFmtId="171" fontId="71" fillId="2" borderId="0" xfId="0" applyNumberFormat="1" applyFont="1" applyFill="1" applyProtection="1">
      <protection hidden="1"/>
    </xf>
    <xf numFmtId="171" fontId="73" fillId="2" borderId="0" xfId="0" applyNumberFormat="1" applyFont="1" applyFill="1" applyProtection="1">
      <protection hidden="1"/>
    </xf>
    <xf numFmtId="171" fontId="72" fillId="2" borderId="0" xfId="0" applyNumberFormat="1" applyFont="1" applyFill="1" applyProtection="1">
      <protection hidden="1"/>
    </xf>
    <xf numFmtId="171" fontId="71" fillId="28" borderId="0" xfId="0" applyNumberFormat="1" applyFont="1" applyFill="1" applyProtection="1">
      <protection hidden="1"/>
    </xf>
    <xf numFmtId="171" fontId="71" fillId="0" borderId="0" xfId="0" applyNumberFormat="1" applyFont="1" applyProtection="1">
      <protection hidden="1"/>
    </xf>
    <xf numFmtId="171" fontId="71" fillId="0" borderId="0" xfId="0" applyNumberFormat="1" applyFont="1" applyAlignment="1" applyProtection="1">
      <alignment horizontal="left"/>
      <protection hidden="1"/>
    </xf>
    <xf numFmtId="171" fontId="71" fillId="28" borderId="0" xfId="0" applyNumberFormat="1" applyFont="1" applyFill="1" applyAlignment="1" applyProtection="1">
      <alignment horizontal="left"/>
      <protection hidden="1"/>
    </xf>
    <xf numFmtId="171" fontId="73" fillId="28" borderId="0" xfId="0" applyNumberFormat="1" applyFont="1" applyFill="1" applyProtection="1">
      <protection hidden="1"/>
    </xf>
    <xf numFmtId="231" fontId="73" fillId="0" borderId="0" xfId="0" applyFont="1" applyProtection="1">
      <protection hidden="1"/>
    </xf>
    <xf numFmtId="174" fontId="71" fillId="0" borderId="9" xfId="0" applyNumberFormat="1" applyFont="1" applyBorder="1" applyAlignment="1">
      <alignment horizontal="center"/>
    </xf>
    <xf numFmtId="174" fontId="71" fillId="0" borderId="2" xfId="0" applyNumberFormat="1" applyFont="1" applyBorder="1" applyAlignment="1">
      <alignment horizontal="center"/>
    </xf>
    <xf numFmtId="174" fontId="71" fillId="0" borderId="12" xfId="0" applyNumberFormat="1" applyFont="1" applyBorder="1" applyAlignment="1">
      <alignment horizontal="center"/>
    </xf>
    <xf numFmtId="174" fontId="71" fillId="0" borderId="7" xfId="0" applyNumberFormat="1" applyFont="1" applyBorder="1" applyAlignment="1">
      <alignment horizontal="center"/>
    </xf>
    <xf numFmtId="174" fontId="71" fillId="0" borderId="0" xfId="0" applyNumberFormat="1" applyFont="1" applyAlignment="1">
      <alignment horizontal="center"/>
    </xf>
    <xf numFmtId="174" fontId="71" fillId="0" borderId="5" xfId="0" applyNumberFormat="1" applyFont="1" applyBorder="1" applyAlignment="1">
      <alignment horizontal="center"/>
    </xf>
    <xf numFmtId="174" fontId="71" fillId="0" borderId="10" xfId="0" applyNumberFormat="1" applyFont="1" applyBorder="1" applyAlignment="1">
      <alignment horizontal="center"/>
    </xf>
    <xf numFmtId="174" fontId="71" fillId="0" borderId="4" xfId="0" applyNumberFormat="1" applyFont="1" applyBorder="1" applyAlignment="1">
      <alignment horizontal="center"/>
    </xf>
    <xf numFmtId="174" fontId="71" fillId="0" borderId="6" xfId="0" applyNumberFormat="1" applyFont="1" applyBorder="1" applyAlignment="1">
      <alignment horizontal="center"/>
    </xf>
    <xf numFmtId="170" fontId="71" fillId="2" borderId="0" xfId="0" applyNumberFormat="1" applyFont="1" applyFill="1" applyAlignment="1">
      <alignment horizontal="center" wrapText="1"/>
    </xf>
    <xf numFmtId="203" fontId="71" fillId="0" borderId="0" xfId="0" applyNumberFormat="1" applyFont="1" applyAlignment="1">
      <alignment horizontal="center"/>
    </xf>
    <xf numFmtId="177" fontId="71" fillId="0" borderId="0" xfId="0" applyNumberFormat="1" applyFont="1" applyAlignment="1">
      <alignment horizontal="center" vertical="center"/>
    </xf>
    <xf numFmtId="0" fontId="71" fillId="0" borderId="0" xfId="0" applyNumberFormat="1" applyFont="1" applyAlignment="1">
      <alignment horizontal="center" vertical="center"/>
    </xf>
    <xf numFmtId="170" fontId="71" fillId="0" borderId="0" xfId="0" applyNumberFormat="1" applyFont="1" applyAlignment="1">
      <alignment horizontal="center" vertical="center"/>
    </xf>
    <xf numFmtId="220" fontId="71" fillId="0" borderId="0" xfId="0" applyNumberFormat="1" applyFont="1" applyAlignment="1">
      <alignment horizontal="center" vertical="center"/>
    </xf>
    <xf numFmtId="174" fontId="75" fillId="0" borderId="0" xfId="0" applyNumberFormat="1" applyFont="1" applyAlignment="1" applyProtection="1">
      <alignment horizontal="center" vertical="center"/>
      <protection hidden="1"/>
    </xf>
    <xf numFmtId="245" fontId="75" fillId="28" borderId="0" xfId="0" applyNumberFormat="1" applyFont="1" applyFill="1" applyAlignment="1" applyProtection="1">
      <alignment horizontal="center"/>
      <protection hidden="1"/>
    </xf>
    <xf numFmtId="9" fontId="71" fillId="0" borderId="0" xfId="0" applyNumberFormat="1" applyFont="1" applyAlignment="1" applyProtection="1">
      <alignment horizontal="center"/>
      <protection hidden="1"/>
    </xf>
    <xf numFmtId="174" fontId="75" fillId="0" borderId="0" xfId="52" applyFont="1">
      <alignment horizontal="center"/>
      <protection hidden="1"/>
    </xf>
    <xf numFmtId="231" fontId="33" fillId="28" borderId="0" xfId="0" applyFont="1" applyFill="1" applyAlignment="1">
      <alignment horizontal="left"/>
    </xf>
    <xf numFmtId="231" fontId="75" fillId="0" borderId="0" xfId="0" applyFont="1" applyProtection="1">
      <protection hidden="1"/>
    </xf>
    <xf numFmtId="10" fontId="76" fillId="0" borderId="0" xfId="0" applyNumberFormat="1" applyFont="1" applyAlignment="1" applyProtection="1">
      <alignment horizontal="center"/>
      <protection hidden="1"/>
    </xf>
    <xf numFmtId="231" fontId="41" fillId="42" borderId="0" xfId="58" applyFont="1" applyFill="1"/>
    <xf numFmtId="171" fontId="33" fillId="2" borderId="0" xfId="59" applyNumberFormat="1" applyFont="1" applyFill="1" applyBorder="1"/>
    <xf numFmtId="176" fontId="33" fillId="2" borderId="0" xfId="59" applyNumberFormat="1" applyFont="1" applyFill="1" applyBorder="1"/>
    <xf numFmtId="10" fontId="33" fillId="2" borderId="0" xfId="53" applyNumberFormat="1" applyFont="1" applyFill="1" applyAlignment="1" applyProtection="1"/>
    <xf numFmtId="231" fontId="33" fillId="2" borderId="0" xfId="53" applyNumberFormat="1" applyFont="1" applyFill="1" applyAlignment="1" applyProtection="1"/>
    <xf numFmtId="231" fontId="44" fillId="2" borderId="0" xfId="0" applyFont="1" applyFill="1"/>
    <xf numFmtId="231" fontId="44" fillId="0" borderId="0" xfId="0" applyFont="1"/>
    <xf numFmtId="186" fontId="46" fillId="0" borderId="0" xfId="0" applyNumberFormat="1" applyFont="1" applyAlignment="1">
      <alignment horizontal="center" vertical="center"/>
    </xf>
    <xf numFmtId="240" fontId="44" fillId="0" borderId="6" xfId="0" applyNumberFormat="1" applyFont="1" applyBorder="1" applyAlignment="1">
      <alignment horizontal="center"/>
    </xf>
    <xf numFmtId="171" fontId="78" fillId="2" borderId="0" xfId="59" applyNumberFormat="1" applyFont="1" applyFill="1" applyBorder="1"/>
    <xf numFmtId="171" fontId="79" fillId="2" borderId="0" xfId="59" applyNumberFormat="1" applyFont="1" applyFill="1" applyBorder="1" applyAlignment="1" applyProtection="1">
      <alignment horizontal="center"/>
    </xf>
    <xf numFmtId="231" fontId="78" fillId="0" borderId="0" xfId="0" applyFont="1"/>
    <xf numFmtId="171" fontId="78" fillId="28" borderId="0" xfId="59" applyNumberFormat="1" applyFont="1" applyFill="1" applyBorder="1"/>
    <xf numFmtId="170" fontId="79" fillId="28" borderId="0" xfId="53" applyNumberFormat="1" applyFont="1" applyFill="1" applyAlignment="1" applyProtection="1">
      <alignment horizontal="center" vertical="center"/>
    </xf>
    <xf numFmtId="0" fontId="78" fillId="2" borderId="0" xfId="59" applyNumberFormat="1" applyFont="1" applyFill="1" applyBorder="1" applyAlignment="1">
      <alignment horizontal="center"/>
    </xf>
    <xf numFmtId="178" fontId="79" fillId="0" borderId="0" xfId="60" applyNumberFormat="1" applyFont="1" applyAlignment="1">
      <alignment horizontal="center" vertical="center"/>
    </xf>
    <xf numFmtId="193" fontId="79" fillId="0" borderId="0" xfId="0" applyNumberFormat="1" applyFont="1" applyAlignment="1">
      <alignment horizontal="center" vertical="center"/>
    </xf>
    <xf numFmtId="10" fontId="78" fillId="0" borderId="0" xfId="53" applyNumberFormat="1" applyFont="1" applyProtection="1">
      <alignment horizontal="center"/>
    </xf>
    <xf numFmtId="231" fontId="78" fillId="0" borderId="0" xfId="0" applyFont="1" applyProtection="1">
      <protection hidden="1"/>
    </xf>
    <xf numFmtId="231" fontId="79" fillId="0" borderId="0" xfId="0" applyFont="1" applyAlignment="1">
      <alignment horizontal="center"/>
    </xf>
    <xf numFmtId="10" fontId="78" fillId="2" borderId="0" xfId="53" applyNumberFormat="1" applyFont="1" applyFill="1" applyProtection="1">
      <alignment horizontal="center"/>
    </xf>
    <xf numFmtId="170" fontId="79" fillId="2" borderId="0" xfId="59" applyNumberFormat="1" applyFont="1" applyFill="1" applyBorder="1" applyAlignment="1">
      <alignment horizontal="center"/>
    </xf>
    <xf numFmtId="170" fontId="79" fillId="0" borderId="0" xfId="0" applyNumberFormat="1" applyFont="1" applyAlignment="1">
      <alignment horizontal="center"/>
    </xf>
    <xf numFmtId="231" fontId="78" fillId="0" borderId="4" xfId="0" applyFont="1" applyBorder="1"/>
    <xf numFmtId="171" fontId="78" fillId="2" borderId="4" xfId="59" applyNumberFormat="1" applyFont="1" applyFill="1" applyBorder="1"/>
    <xf numFmtId="238" fontId="78" fillId="0" borderId="0" xfId="0" applyNumberFormat="1" applyFont="1" applyAlignment="1">
      <alignment horizontal="center" vertical="center"/>
    </xf>
    <xf numFmtId="10" fontId="78" fillId="2" borderId="0" xfId="59" applyNumberFormat="1" applyFont="1" applyFill="1" applyBorder="1" applyAlignment="1" applyProtection="1">
      <alignment horizontal="center"/>
    </xf>
    <xf numFmtId="181" fontId="78" fillId="0" borderId="0" xfId="0" applyNumberFormat="1" applyFont="1" applyAlignment="1">
      <alignment horizontal="center" vertical="center"/>
    </xf>
    <xf numFmtId="10" fontId="78" fillId="28" borderId="0" xfId="59" applyNumberFormat="1" applyFont="1" applyFill="1" applyBorder="1" applyAlignment="1">
      <alignment horizontal="center"/>
    </xf>
    <xf numFmtId="178" fontId="78" fillId="0" borderId="0" xfId="60" applyNumberFormat="1" applyFont="1" applyAlignment="1">
      <alignment horizontal="center" vertical="center"/>
    </xf>
    <xf numFmtId="10" fontId="78" fillId="0" borderId="0" xfId="59" applyNumberFormat="1" applyFont="1" applyFill="1" applyBorder="1" applyAlignment="1">
      <alignment horizontal="center"/>
    </xf>
    <xf numFmtId="2" fontId="78" fillId="28" borderId="0" xfId="0" applyNumberFormat="1" applyFont="1" applyFill="1" applyAlignment="1">
      <alignment horizontal="center"/>
    </xf>
    <xf numFmtId="231" fontId="78" fillId="0" borderId="0" xfId="0" applyFont="1" applyAlignment="1">
      <alignment horizontal="left" indent="1"/>
    </xf>
    <xf numFmtId="186" fontId="78" fillId="0" borderId="0" xfId="0" applyNumberFormat="1" applyFont="1" applyAlignment="1">
      <alignment horizontal="center" vertical="center"/>
    </xf>
    <xf numFmtId="238" fontId="78" fillId="0" borderId="0" xfId="0" applyNumberFormat="1" applyFont="1" applyAlignment="1" applyProtection="1">
      <alignment horizontal="center" vertical="center"/>
      <protection locked="0"/>
    </xf>
    <xf numFmtId="10" fontId="79" fillId="0" borderId="0" xfId="53" applyNumberFormat="1" applyFont="1" applyAlignment="1" applyProtection="1">
      <alignment horizontal="center" vertical="center"/>
    </xf>
    <xf numFmtId="254" fontId="78" fillId="2" borderId="0" xfId="0" applyNumberFormat="1" applyFont="1" applyFill="1" applyAlignment="1">
      <alignment horizontal="center" vertical="center"/>
    </xf>
    <xf numFmtId="170" fontId="79" fillId="2" borderId="0" xfId="53" applyNumberFormat="1" applyFont="1" applyFill="1" applyAlignment="1" applyProtection="1">
      <alignment horizontal="center" vertical="center"/>
    </xf>
    <xf numFmtId="186" fontId="43" fillId="28" borderId="0" xfId="0" applyNumberFormat="1" applyFont="1" applyFill="1" applyAlignment="1" applyProtection="1">
      <alignment horizontal="center" vertical="center"/>
      <protection locked="0"/>
    </xf>
    <xf numFmtId="181" fontId="33" fillId="31" borderId="0" xfId="0" applyNumberFormat="1" applyFont="1" applyFill="1" applyAlignment="1">
      <alignment horizontal="center" vertical="center"/>
    </xf>
    <xf numFmtId="196" fontId="44" fillId="31" borderId="0" xfId="0" applyNumberFormat="1" applyFont="1" applyFill="1" applyAlignment="1">
      <alignment horizontal="center" vertical="center"/>
    </xf>
    <xf numFmtId="225" fontId="71" fillId="2" borderId="0" xfId="0" applyNumberFormat="1" applyFont="1" applyFill="1" applyAlignment="1">
      <alignment horizontal="center" vertical="center"/>
    </xf>
    <xf numFmtId="9" fontId="43" fillId="31" borderId="0" xfId="0" applyNumberFormat="1" applyFont="1" applyFill="1" applyAlignment="1">
      <alignment horizontal="center" vertical="center"/>
    </xf>
    <xf numFmtId="171" fontId="44" fillId="31" borderId="15" xfId="0" applyNumberFormat="1" applyFont="1" applyFill="1" applyBorder="1"/>
    <xf numFmtId="170" fontId="40" fillId="28" borderId="0" xfId="0" applyNumberFormat="1" applyFont="1" applyFill="1" applyAlignment="1">
      <alignment horizontal="center"/>
    </xf>
    <xf numFmtId="249" fontId="42" fillId="0" borderId="0" xfId="0" applyNumberFormat="1" applyFont="1" applyAlignment="1">
      <alignment horizontal="center"/>
    </xf>
    <xf numFmtId="174" fontId="42" fillId="0" borderId="0" xfId="0" applyNumberFormat="1" applyFont="1" applyAlignment="1">
      <alignment horizontal="center"/>
    </xf>
    <xf numFmtId="196" fontId="42" fillId="31" borderId="0" xfId="0" applyNumberFormat="1" applyFont="1" applyFill="1" applyAlignment="1">
      <alignment horizontal="center" vertical="center"/>
    </xf>
    <xf numFmtId="204" fontId="42" fillId="0" borderId="0" xfId="0" applyNumberFormat="1" applyFont="1" applyAlignment="1">
      <alignment horizontal="center" vertical="center"/>
    </xf>
    <xf numFmtId="186" fontId="43" fillId="0" borderId="0" xfId="0" applyNumberFormat="1" applyFont="1" applyAlignment="1" applyProtection="1">
      <alignment horizontal="center" vertical="center"/>
      <protection locked="0"/>
    </xf>
    <xf numFmtId="171" fontId="33" fillId="0" borderId="0" xfId="0" applyNumberFormat="1" applyFont="1" applyAlignment="1">
      <alignment vertical="center"/>
    </xf>
    <xf numFmtId="0" fontId="47" fillId="0" borderId="0" xfId="0" applyNumberFormat="1" applyFont="1" applyAlignment="1">
      <alignment horizontal="left"/>
    </xf>
    <xf numFmtId="174" fontId="43" fillId="31" borderId="11" xfId="0" applyNumberFormat="1" applyFont="1" applyFill="1" applyBorder="1" applyAlignment="1">
      <alignment horizontal="center" vertical="center"/>
    </xf>
    <xf numFmtId="174" fontId="43" fillId="0" borderId="11" xfId="0" applyNumberFormat="1" applyFont="1" applyBorder="1" applyAlignment="1">
      <alignment horizontal="center"/>
    </xf>
    <xf numFmtId="174" fontId="43" fillId="31" borderId="11" xfId="0" applyNumberFormat="1" applyFont="1" applyFill="1" applyBorder="1" applyAlignment="1">
      <alignment horizontal="center"/>
    </xf>
    <xf numFmtId="174" fontId="43" fillId="31" borderId="9" xfId="0" applyNumberFormat="1" applyFont="1" applyFill="1" applyBorder="1" applyAlignment="1">
      <alignment horizontal="center" vertical="center"/>
    </xf>
    <xf numFmtId="229" fontId="43" fillId="0" borderId="9" xfId="0" applyNumberFormat="1" applyFont="1" applyBorder="1" applyAlignment="1">
      <alignment horizontal="center"/>
    </xf>
    <xf numFmtId="229" fontId="43" fillId="0" borderId="12" xfId="0" applyNumberFormat="1" applyFont="1" applyBorder="1" applyAlignment="1">
      <alignment horizontal="center"/>
    </xf>
    <xf numFmtId="229" fontId="43" fillId="0" borderId="7" xfId="0" applyNumberFormat="1" applyFont="1" applyBorder="1" applyAlignment="1">
      <alignment horizontal="center"/>
    </xf>
    <xf numFmtId="229" fontId="43" fillId="0" borderId="5" xfId="0" applyNumberFormat="1" applyFont="1" applyBorder="1" applyAlignment="1">
      <alignment horizontal="center"/>
    </xf>
    <xf numFmtId="229" fontId="43" fillId="0" borderId="10" xfId="0" applyNumberFormat="1" applyFont="1" applyBorder="1" applyAlignment="1">
      <alignment horizontal="center"/>
    </xf>
    <xf numFmtId="229" fontId="43" fillId="0" borderId="6" xfId="0" applyNumberFormat="1" applyFont="1" applyBorder="1" applyAlignment="1">
      <alignment horizontal="center"/>
    </xf>
    <xf numFmtId="246" fontId="43" fillId="0" borderId="9" xfId="0" applyNumberFormat="1" applyFont="1" applyBorder="1" applyAlignment="1">
      <alignment horizontal="center"/>
    </xf>
    <xf numFmtId="246" fontId="43" fillId="0" borderId="7" xfId="0" applyNumberFormat="1" applyFont="1" applyBorder="1" applyAlignment="1">
      <alignment horizontal="center"/>
    </xf>
    <xf numFmtId="246" fontId="43" fillId="0" borderId="10" xfId="0" applyNumberFormat="1" applyFont="1" applyBorder="1" applyAlignment="1">
      <alignment horizontal="center"/>
    </xf>
    <xf numFmtId="170" fontId="43" fillId="0" borderId="9" xfId="0" applyNumberFormat="1" applyFont="1" applyBorder="1" applyAlignment="1">
      <alignment horizontal="center"/>
    </xf>
    <xf numFmtId="170" fontId="43" fillId="0" borderId="12" xfId="0" applyNumberFormat="1" applyFont="1" applyBorder="1" applyAlignment="1">
      <alignment horizontal="center"/>
    </xf>
    <xf numFmtId="170" fontId="43" fillId="0" borderId="7" xfId="0" applyNumberFormat="1" applyFont="1" applyBorder="1" applyAlignment="1">
      <alignment horizontal="center"/>
    </xf>
    <xf numFmtId="170" fontId="43" fillId="0" borderId="5" xfId="0" applyNumberFormat="1" applyFont="1" applyBorder="1" applyAlignment="1">
      <alignment horizontal="center"/>
    </xf>
    <xf numFmtId="198" fontId="42" fillId="0" borderId="9" xfId="0" applyNumberFormat="1" applyFont="1" applyBorder="1" applyAlignment="1">
      <alignment horizontal="center" textRotation="90"/>
    </xf>
    <xf numFmtId="198" fontId="42" fillId="0" borderId="12" xfId="0" applyNumberFormat="1" applyFont="1" applyBorder="1" applyAlignment="1">
      <alignment horizontal="center" textRotation="90"/>
    </xf>
    <xf numFmtId="198" fontId="42" fillId="0" borderId="10" xfId="0" applyNumberFormat="1" applyFont="1" applyBorder="1" applyAlignment="1">
      <alignment horizontal="center" textRotation="90"/>
    </xf>
    <xf numFmtId="198" fontId="42" fillId="0" borderId="6" xfId="0" applyNumberFormat="1" applyFont="1" applyBorder="1" applyAlignment="1">
      <alignment horizontal="center" textRotation="90"/>
    </xf>
    <xf numFmtId="225" fontId="44" fillId="2" borderId="0" xfId="0" applyNumberFormat="1" applyFont="1" applyFill="1" applyAlignment="1" applyProtection="1">
      <alignment horizontal="center" vertical="center"/>
      <protection hidden="1"/>
    </xf>
    <xf numFmtId="170" fontId="78" fillId="28" borderId="0" xfId="53" applyNumberFormat="1" applyFont="1" applyFill="1" applyAlignment="1" applyProtection="1">
      <alignment horizontal="center" vertical="center"/>
    </xf>
    <xf numFmtId="174" fontId="72" fillId="0" borderId="0" xfId="0" applyNumberFormat="1" applyFont="1" applyAlignment="1" applyProtection="1">
      <alignment horizontal="center"/>
      <protection hidden="1"/>
    </xf>
    <xf numFmtId="217" fontId="71" fillId="0" borderId="0" xfId="0" applyNumberFormat="1" applyFont="1" applyAlignment="1" applyProtection="1">
      <alignment horizontal="center"/>
      <protection hidden="1"/>
    </xf>
    <xf numFmtId="217" fontId="71" fillId="28" borderId="4" xfId="0" applyNumberFormat="1" applyFont="1" applyFill="1" applyBorder="1" applyAlignment="1" applyProtection="1">
      <alignment horizontal="center"/>
      <protection hidden="1"/>
    </xf>
    <xf numFmtId="217" fontId="71" fillId="28" borderId="0" xfId="0" applyNumberFormat="1" applyFont="1" applyFill="1" applyAlignment="1" applyProtection="1">
      <alignment horizontal="center"/>
      <protection hidden="1"/>
    </xf>
    <xf numFmtId="174" fontId="71" fillId="0" borderId="0" xfId="0" applyNumberFormat="1" applyFont="1" applyAlignment="1" applyProtection="1">
      <alignment horizontal="center"/>
      <protection hidden="1"/>
    </xf>
    <xf numFmtId="174" fontId="71" fillId="2" borderId="0" xfId="0" applyNumberFormat="1" applyFont="1" applyFill="1" applyAlignment="1" applyProtection="1">
      <alignment horizontal="center"/>
      <protection hidden="1"/>
    </xf>
    <xf numFmtId="212" fontId="72" fillId="0" borderId="0" xfId="0" applyNumberFormat="1" applyFont="1" applyAlignment="1" applyProtection="1">
      <alignment horizontal="center"/>
      <protection hidden="1"/>
    </xf>
    <xf numFmtId="255" fontId="48" fillId="0" borderId="0" xfId="0" applyNumberFormat="1" applyFont="1" applyAlignment="1">
      <alignment horizontal="center" vertical="center"/>
    </xf>
    <xf numFmtId="255" fontId="44" fillId="0" borderId="0" xfId="0" applyNumberFormat="1" applyFont="1" applyAlignment="1">
      <alignment horizontal="center" vertical="center"/>
    </xf>
    <xf numFmtId="255" fontId="79" fillId="2" borderId="4" xfId="0" applyNumberFormat="1" applyFont="1" applyFill="1" applyBorder="1" applyAlignment="1">
      <alignment horizontal="center" vertical="center"/>
    </xf>
    <xf numFmtId="255" fontId="79" fillId="2" borderId="0" xfId="0" applyNumberFormat="1" applyFont="1" applyFill="1" applyAlignment="1">
      <alignment horizontal="center" vertical="center"/>
    </xf>
    <xf numFmtId="10" fontId="42" fillId="28" borderId="0" xfId="59" applyNumberFormat="1" applyFont="1" applyFill="1" applyBorder="1" applyAlignment="1">
      <alignment horizontal="center"/>
    </xf>
    <xf numFmtId="10" fontId="40" fillId="0" borderId="0" xfId="59" applyNumberFormat="1" applyFont="1" applyFill="1" applyBorder="1" applyAlignment="1">
      <alignment horizontal="center"/>
    </xf>
    <xf numFmtId="256" fontId="79" fillId="2" borderId="0" xfId="0" applyNumberFormat="1" applyFont="1" applyFill="1" applyAlignment="1">
      <alignment horizontal="center" vertical="center"/>
    </xf>
    <xf numFmtId="256" fontId="78" fillId="2" borderId="0" xfId="0" applyNumberFormat="1" applyFont="1" applyFill="1" applyAlignment="1">
      <alignment horizontal="center" vertical="center"/>
    </xf>
    <xf numFmtId="257" fontId="33" fillId="31" borderId="1" xfId="0" applyNumberFormat="1" applyFont="1" applyFill="1" applyBorder="1" applyAlignment="1">
      <alignment horizontal="center" vertical="center"/>
    </xf>
    <xf numFmtId="171" fontId="44" fillId="28" borderId="0" xfId="59" applyNumberFormat="1" applyFont="1" applyFill="1" applyBorder="1"/>
    <xf numFmtId="194" fontId="52" fillId="2" borderId="0" xfId="59" applyNumberFormat="1" applyFont="1" applyFill="1" applyBorder="1" applyProtection="1">
      <protection hidden="1"/>
    </xf>
    <xf numFmtId="194" fontId="52" fillId="2" borderId="4" xfId="59" applyNumberFormat="1" applyFont="1" applyFill="1" applyBorder="1" applyProtection="1">
      <protection hidden="1"/>
    </xf>
    <xf numFmtId="0" fontId="47" fillId="0" borderId="0" xfId="59" applyNumberFormat="1" applyFont="1" applyProtection="1">
      <protection hidden="1"/>
    </xf>
    <xf numFmtId="0" fontId="33" fillId="31" borderId="0" xfId="0" applyNumberFormat="1" applyFont="1" applyFill="1" applyAlignment="1">
      <alignment horizontal="center"/>
    </xf>
    <xf numFmtId="257" fontId="33" fillId="0" borderId="1" xfId="0" applyNumberFormat="1" applyFont="1" applyBorder="1" applyAlignment="1">
      <alignment horizontal="center" vertical="center"/>
    </xf>
    <xf numFmtId="176" fontId="47" fillId="2" borderId="0" xfId="0" applyNumberFormat="1" applyFont="1" applyFill="1" applyProtection="1">
      <protection hidden="1"/>
    </xf>
    <xf numFmtId="231" fontId="47" fillId="28" borderId="0" xfId="0" applyFont="1" applyFill="1" applyAlignment="1" applyProtection="1">
      <alignment horizontal="center"/>
      <protection hidden="1"/>
    </xf>
    <xf numFmtId="170" fontId="33" fillId="0" borderId="0" xfId="0" applyNumberFormat="1" applyFont="1" applyAlignment="1">
      <alignment horizontal="center" vertical="center"/>
    </xf>
    <xf numFmtId="224" fontId="33" fillId="31" borderId="9" xfId="0" applyNumberFormat="1" applyFont="1" applyFill="1" applyBorder="1" applyAlignment="1">
      <alignment horizontal="center"/>
    </xf>
    <xf numFmtId="224" fontId="44" fillId="31" borderId="10" xfId="0" applyNumberFormat="1" applyFont="1" applyFill="1" applyBorder="1" applyAlignment="1">
      <alignment horizontal="center"/>
    </xf>
    <xf numFmtId="204" fontId="43" fillId="0" borderId="6" xfId="0" applyNumberFormat="1" applyFont="1" applyBorder="1" applyAlignment="1">
      <alignment horizontal="center" vertical="center"/>
    </xf>
    <xf numFmtId="178" fontId="44" fillId="31" borderId="0" xfId="0" applyNumberFormat="1" applyFont="1" applyFill="1" applyAlignment="1">
      <alignment horizontal="center"/>
    </xf>
    <xf numFmtId="170" fontId="44" fillId="31" borderId="1" xfId="0" applyNumberFormat="1" applyFont="1" applyFill="1" applyBorder="1" applyAlignment="1">
      <alignment horizontal="center" vertical="center"/>
    </xf>
    <xf numFmtId="170" fontId="44" fillId="31" borderId="0" xfId="0" applyNumberFormat="1" applyFont="1" applyFill="1" applyAlignment="1">
      <alignment horizontal="center" vertical="center"/>
    </xf>
    <xf numFmtId="174" fontId="43" fillId="31" borderId="0" xfId="0" applyNumberFormat="1" applyFont="1" applyFill="1" applyAlignment="1">
      <alignment horizontal="center"/>
    </xf>
    <xf numFmtId="170" fontId="71" fillId="2" borderId="0" xfId="0" applyNumberFormat="1" applyFont="1" applyFill="1" applyAlignment="1" applyProtection="1">
      <alignment horizontal="center"/>
      <protection hidden="1"/>
    </xf>
    <xf numFmtId="209" fontId="71" fillId="28" borderId="0" xfId="0" applyNumberFormat="1" applyFont="1" applyFill="1" applyAlignment="1" applyProtection="1">
      <alignment horizontal="center" vertical="center"/>
      <protection hidden="1"/>
    </xf>
    <xf numFmtId="174" fontId="71" fillId="0" borderId="0" xfId="52" applyFont="1">
      <alignment horizontal="center"/>
      <protection hidden="1"/>
    </xf>
    <xf numFmtId="9" fontId="71" fillId="28" borderId="0" xfId="0" applyNumberFormat="1" applyFont="1" applyFill="1" applyAlignment="1" applyProtection="1">
      <alignment horizontal="center"/>
      <protection hidden="1"/>
    </xf>
    <xf numFmtId="195" fontId="40" fillId="0" borderId="4" xfId="0" applyNumberFormat="1" applyFont="1" applyBorder="1" applyAlignment="1" applyProtection="1">
      <alignment horizontal="center"/>
      <protection hidden="1"/>
    </xf>
    <xf numFmtId="171" fontId="44" fillId="31" borderId="1" xfId="0" applyNumberFormat="1" applyFont="1" applyFill="1" applyBorder="1" applyAlignment="1">
      <alignment horizontal="center"/>
    </xf>
    <xf numFmtId="170" fontId="47" fillId="2" borderId="0" xfId="53" applyNumberFormat="1" applyFont="1" applyFill="1" applyProtection="1">
      <alignment horizontal="center"/>
    </xf>
    <xf numFmtId="10" fontId="42" fillId="0" borderId="0" xfId="0" applyNumberFormat="1" applyFont="1" applyAlignment="1">
      <alignment horizontal="center"/>
    </xf>
    <xf numFmtId="174" fontId="43" fillId="31" borderId="9" xfId="0" applyNumberFormat="1" applyFont="1" applyFill="1" applyBorder="1" applyAlignment="1">
      <alignment horizontal="center"/>
    </xf>
    <xf numFmtId="174" fontId="43" fillId="31" borderId="1" xfId="0" applyNumberFormat="1" applyFont="1" applyFill="1" applyBorder="1" applyAlignment="1">
      <alignment horizontal="center"/>
    </xf>
    <xf numFmtId="10" fontId="40" fillId="0" borderId="1" xfId="0" applyNumberFormat="1" applyFont="1" applyBorder="1" applyAlignment="1">
      <alignment horizontal="center"/>
    </xf>
    <xf numFmtId="10" fontId="33" fillId="0" borderId="0" xfId="0" applyNumberFormat="1" applyFont="1" applyAlignment="1" applyProtection="1">
      <alignment horizontal="center" vertical="center"/>
      <protection locked="0"/>
    </xf>
    <xf numFmtId="260" fontId="33" fillId="0" borderId="0" xfId="0" applyNumberFormat="1" applyFont="1"/>
    <xf numFmtId="261" fontId="33" fillId="0" borderId="0" xfId="0" applyNumberFormat="1" applyFont="1"/>
    <xf numFmtId="201" fontId="33" fillId="2" borderId="7" xfId="0" applyNumberFormat="1" applyFont="1" applyFill="1" applyBorder="1" applyAlignment="1" applyProtection="1">
      <alignment horizontal="center"/>
      <protection hidden="1"/>
    </xf>
    <xf numFmtId="0" fontId="47" fillId="2" borderId="0" xfId="53" applyNumberFormat="1" applyFont="1" applyFill="1" applyProtection="1">
      <alignment horizontal="center"/>
    </xf>
    <xf numFmtId="3" fontId="40" fillId="2" borderId="15" xfId="0" applyNumberFormat="1" applyFont="1" applyFill="1" applyBorder="1" applyAlignment="1" applyProtection="1">
      <alignment horizontal="center"/>
      <protection hidden="1"/>
    </xf>
    <xf numFmtId="231" fontId="40" fillId="0" borderId="2" xfId="0" applyFont="1" applyBorder="1" applyAlignment="1">
      <alignment horizontal="center"/>
    </xf>
    <xf numFmtId="171" fontId="33" fillId="0" borderId="0" xfId="59" applyNumberFormat="1" applyFont="1" applyProtection="1">
      <protection hidden="1"/>
    </xf>
    <xf numFmtId="171" fontId="33" fillId="28" borderId="0" xfId="0" applyNumberFormat="1" applyFont="1" applyFill="1" applyAlignment="1" applyProtection="1">
      <alignment horizontal="left" indent="1"/>
      <protection hidden="1"/>
    </xf>
    <xf numFmtId="171" fontId="51" fillId="28" borderId="0" xfId="0" applyNumberFormat="1" applyFont="1" applyFill="1" applyAlignment="1" applyProtection="1">
      <alignment horizontal="left" indent="1"/>
      <protection hidden="1"/>
    </xf>
    <xf numFmtId="171" fontId="40" fillId="0" borderId="0" xfId="0" applyNumberFormat="1" applyFont="1" applyAlignment="1" applyProtection="1">
      <alignment horizontal="left"/>
      <protection hidden="1"/>
    </xf>
    <xf numFmtId="231" fontId="41" fillId="42" borderId="11" xfId="0" applyFont="1" applyFill="1" applyBorder="1" applyProtection="1">
      <protection hidden="1"/>
    </xf>
    <xf numFmtId="231" fontId="73" fillId="42" borderId="8" xfId="0" applyFont="1" applyFill="1" applyBorder="1" applyProtection="1">
      <protection hidden="1"/>
    </xf>
    <xf numFmtId="231" fontId="41" fillId="42" borderId="13" xfId="0" applyFont="1" applyFill="1" applyBorder="1" applyProtection="1">
      <protection hidden="1"/>
    </xf>
    <xf numFmtId="231" fontId="41" fillId="42" borderId="8" xfId="0" applyFont="1" applyFill="1" applyBorder="1" applyProtection="1">
      <protection hidden="1"/>
    </xf>
    <xf numFmtId="262" fontId="40" fillId="2" borderId="0" xfId="0" applyNumberFormat="1" applyFont="1" applyFill="1" applyAlignment="1" applyProtection="1">
      <alignment horizontal="center"/>
      <protection hidden="1"/>
    </xf>
    <xf numFmtId="171" fontId="33" fillId="0" borderId="0" xfId="59" applyNumberFormat="1" applyFont="1" applyFill="1" applyAlignment="1" applyProtection="1">
      <alignment horizontal="center"/>
      <protection hidden="1"/>
    </xf>
    <xf numFmtId="174" fontId="73" fillId="0" borderId="0" xfId="52" applyFont="1">
      <alignment horizontal="center"/>
      <protection hidden="1"/>
    </xf>
    <xf numFmtId="14" fontId="40" fillId="28" borderId="0" xfId="0" applyNumberFormat="1" applyFont="1" applyFill="1" applyProtection="1">
      <protection hidden="1"/>
    </xf>
    <xf numFmtId="255" fontId="42" fillId="2" borderId="0" xfId="0" applyNumberFormat="1" applyFont="1" applyFill="1" applyAlignment="1">
      <alignment horizontal="center" vertical="center"/>
    </xf>
    <xf numFmtId="0" fontId="33" fillId="44" borderId="13" xfId="51" applyFont="1" applyFill="1" applyBorder="1">
      <alignment horizontal="center"/>
      <protection hidden="1"/>
    </xf>
    <xf numFmtId="231" fontId="51" fillId="0" borderId="0" xfId="0" applyFont="1" applyAlignment="1" applyProtection="1">
      <alignment horizontal="left" indent="1"/>
      <protection hidden="1"/>
    </xf>
    <xf numFmtId="10" fontId="65" fillId="0" borderId="0" xfId="0" applyNumberFormat="1" applyFont="1" applyAlignment="1" applyProtection="1">
      <alignment horizontal="center"/>
      <protection hidden="1"/>
    </xf>
    <xf numFmtId="231" fontId="81" fillId="0" borderId="0" xfId="0" applyFont="1" applyProtection="1">
      <protection hidden="1"/>
    </xf>
    <xf numFmtId="171" fontId="33" fillId="0" borderId="0" xfId="0" applyNumberFormat="1" applyFont="1" applyAlignment="1" applyProtection="1">
      <alignment horizontal="left" indent="1"/>
      <protection hidden="1"/>
    </xf>
    <xf numFmtId="10" fontId="40" fillId="31" borderId="1" xfId="0" applyNumberFormat="1" applyFont="1" applyFill="1" applyBorder="1" applyAlignment="1">
      <alignment horizontal="center"/>
    </xf>
    <xf numFmtId="229" fontId="43" fillId="0" borderId="1" xfId="0" applyNumberFormat="1" applyFont="1" applyBorder="1" applyAlignment="1">
      <alignment horizontal="center"/>
    </xf>
    <xf numFmtId="171" fontId="33" fillId="31" borderId="15" xfId="0" applyNumberFormat="1" applyFont="1" applyFill="1" applyBorder="1" applyAlignment="1">
      <alignment horizontal="center"/>
    </xf>
    <xf numFmtId="208" fontId="49" fillId="0" borderId="0" xfId="0" applyNumberFormat="1" applyFont="1" applyAlignment="1">
      <alignment horizontal="center"/>
    </xf>
    <xf numFmtId="231" fontId="47" fillId="0" borderId="0" xfId="0" applyFont="1" applyAlignment="1">
      <alignment horizontal="center"/>
    </xf>
    <xf numFmtId="172" fontId="43" fillId="0" borderId="0" xfId="59" applyNumberFormat="1" applyFont="1" applyFill="1" applyBorder="1" applyAlignment="1">
      <alignment horizontal="center"/>
    </xf>
    <xf numFmtId="171" fontId="33" fillId="0" borderId="0" xfId="0" applyNumberFormat="1" applyFont="1" applyAlignment="1" applyProtection="1">
      <alignment horizontal="left" indent="2"/>
      <protection hidden="1"/>
    </xf>
    <xf numFmtId="10" fontId="40" fillId="28" borderId="4" xfId="0" applyNumberFormat="1" applyFont="1" applyFill="1" applyBorder="1" applyAlignment="1">
      <alignment horizontal="center" vertical="center"/>
    </xf>
    <xf numFmtId="263" fontId="33" fillId="31" borderId="0" xfId="53" applyNumberFormat="1" applyFont="1" applyFill="1">
      <alignment horizontal="center"/>
      <protection hidden="1"/>
    </xf>
    <xf numFmtId="171" fontId="51" fillId="2" borderId="0" xfId="0" applyNumberFormat="1" applyFont="1" applyFill="1" applyAlignment="1">
      <alignment horizontal="left" indent="2"/>
    </xf>
    <xf numFmtId="263" fontId="33" fillId="0" borderId="4" xfId="53" applyNumberFormat="1" applyFont="1" applyBorder="1">
      <alignment horizontal="center"/>
      <protection hidden="1"/>
    </xf>
    <xf numFmtId="171" fontId="33" fillId="2" borderId="0" xfId="0" applyNumberFormat="1" applyFont="1" applyFill="1" applyAlignment="1">
      <alignment horizontal="left" indent="1"/>
    </xf>
    <xf numFmtId="171" fontId="40" fillId="0" borderId="4" xfId="0" applyNumberFormat="1" applyFont="1" applyBorder="1"/>
    <xf numFmtId="3" fontId="33" fillId="2" borderId="0" xfId="0" quotePrefix="1" applyNumberFormat="1" applyFont="1" applyFill="1" applyAlignment="1" applyProtection="1">
      <alignment horizontal="center" vertical="center"/>
      <protection hidden="1"/>
    </xf>
    <xf numFmtId="171" fontId="33" fillId="0" borderId="0" xfId="59" applyNumberFormat="1" applyFont="1" applyFill="1" applyProtection="1">
      <protection hidden="1"/>
    </xf>
    <xf numFmtId="190" fontId="43" fillId="2" borderId="11" xfId="0" applyNumberFormat="1" applyFont="1" applyFill="1" applyBorder="1" applyAlignment="1" applyProtection="1">
      <alignment horizontal="center"/>
      <protection hidden="1"/>
    </xf>
    <xf numFmtId="190" fontId="43" fillId="2" borderId="8" xfId="0" applyNumberFormat="1" applyFont="1" applyFill="1" applyBorder="1" applyAlignment="1" applyProtection="1">
      <alignment horizontal="center"/>
      <protection hidden="1"/>
    </xf>
    <xf numFmtId="10" fontId="51" fillId="0" borderId="0" xfId="0" applyNumberFormat="1" applyFont="1" applyAlignment="1" applyProtection="1">
      <alignment horizontal="center" vertical="center"/>
      <protection locked="0"/>
    </xf>
    <xf numFmtId="10" fontId="51" fillId="31" borderId="0" xfId="0" applyNumberFormat="1" applyFont="1" applyFill="1" applyAlignment="1" applyProtection="1">
      <alignment horizontal="center" vertical="center"/>
      <protection locked="0"/>
    </xf>
    <xf numFmtId="231" fontId="33" fillId="28" borderId="0" xfId="0" applyFont="1" applyFill="1" applyAlignment="1">
      <alignment horizontal="center"/>
    </xf>
    <xf numFmtId="174" fontId="71" fillId="0" borderId="1" xfId="0" applyNumberFormat="1" applyFont="1" applyBorder="1" applyAlignment="1">
      <alignment horizontal="center"/>
    </xf>
    <xf numFmtId="171" fontId="33" fillId="2" borderId="0" xfId="0" quotePrefix="1" applyNumberFormat="1" applyFont="1" applyFill="1"/>
    <xf numFmtId="174" fontId="33" fillId="0" borderId="5" xfId="0" applyNumberFormat="1" applyFont="1" applyBorder="1" applyAlignment="1">
      <alignment horizontal="center"/>
    </xf>
    <xf numFmtId="174" fontId="33" fillId="0" borderId="6" xfId="0" applyNumberFormat="1" applyFont="1" applyBorder="1" applyAlignment="1">
      <alignment horizontal="center"/>
    </xf>
    <xf numFmtId="171" fontId="40" fillId="0" borderId="0" xfId="0" applyNumberFormat="1" applyFont="1" applyAlignment="1">
      <alignment horizontal="left"/>
    </xf>
    <xf numFmtId="174" fontId="33" fillId="0" borderId="12" xfId="0" applyNumberFormat="1" applyFont="1" applyBorder="1" applyAlignment="1">
      <alignment horizontal="center"/>
    </xf>
    <xf numFmtId="174" fontId="33" fillId="31" borderId="5" xfId="0" applyNumberFormat="1" applyFont="1" applyFill="1" applyBorder="1" applyAlignment="1">
      <alignment horizontal="center"/>
    </xf>
    <xf numFmtId="174" fontId="33" fillId="0" borderId="7" xfId="0" applyNumberFormat="1" applyFont="1" applyBorder="1" applyAlignment="1">
      <alignment horizontal="center"/>
    </xf>
    <xf numFmtId="174" fontId="33" fillId="0" borderId="10" xfId="0" applyNumberFormat="1" applyFont="1" applyBorder="1" applyAlignment="1">
      <alignment horizontal="center"/>
    </xf>
    <xf numFmtId="10" fontId="33" fillId="0" borderId="0" xfId="0" applyNumberFormat="1" applyFont="1" applyProtection="1">
      <protection hidden="1"/>
    </xf>
    <xf numFmtId="270" fontId="40" fillId="2" borderId="0" xfId="0" applyNumberFormat="1" applyFont="1" applyFill="1" applyAlignment="1" applyProtection="1">
      <alignment horizontal="center" vertical="center"/>
      <protection hidden="1"/>
    </xf>
    <xf numFmtId="3" fontId="33" fillId="0" borderId="0" xfId="0" applyNumberFormat="1" applyFont="1" applyAlignment="1" applyProtection="1">
      <alignment horizontal="right" vertical="center"/>
      <protection hidden="1"/>
    </xf>
    <xf numFmtId="174" fontId="72" fillId="0" borderId="0" xfId="0" applyNumberFormat="1" applyFont="1" applyAlignment="1" applyProtection="1">
      <alignment horizontal="center" vertical="center"/>
      <protection hidden="1"/>
    </xf>
    <xf numFmtId="174" fontId="76" fillId="28" borderId="0" xfId="0" applyNumberFormat="1" applyFont="1" applyFill="1" applyAlignment="1" applyProtection="1">
      <alignment horizontal="center"/>
      <protection hidden="1"/>
    </xf>
    <xf numFmtId="174" fontId="76" fillId="0" borderId="0" xfId="0" applyNumberFormat="1" applyFont="1" applyAlignment="1" applyProtection="1">
      <alignment horizontal="center"/>
      <protection hidden="1"/>
    </xf>
    <xf numFmtId="10" fontId="72" fillId="0" borderId="0" xfId="0" applyNumberFormat="1" applyFont="1" applyAlignment="1" applyProtection="1">
      <alignment horizontal="center"/>
      <protection hidden="1"/>
    </xf>
    <xf numFmtId="171" fontId="33" fillId="0" borderId="0" xfId="59" applyNumberFormat="1" applyFont="1" applyBorder="1" applyProtection="1">
      <protection hidden="1"/>
    </xf>
    <xf numFmtId="251" fontId="33" fillId="0" borderId="0" xfId="0" applyNumberFormat="1" applyFont="1" applyProtection="1">
      <protection hidden="1"/>
    </xf>
    <xf numFmtId="169" fontId="33" fillId="0" borderId="0" xfId="59" applyFont="1" applyBorder="1" applyProtection="1">
      <protection hidden="1"/>
    </xf>
    <xf numFmtId="3" fontId="40" fillId="0" borderId="0" xfId="0" applyNumberFormat="1" applyFont="1" applyProtection="1">
      <protection hidden="1"/>
    </xf>
    <xf numFmtId="231" fontId="41" fillId="42" borderId="4" xfId="0" applyFont="1" applyFill="1" applyBorder="1" applyProtection="1">
      <protection hidden="1"/>
    </xf>
    <xf numFmtId="10" fontId="47" fillId="0" borderId="0" xfId="0" applyNumberFormat="1" applyFont="1" applyAlignment="1" applyProtection="1">
      <alignment horizontal="center" vertical="center"/>
      <protection hidden="1"/>
    </xf>
    <xf numFmtId="10" fontId="33" fillId="0" borderId="0" xfId="0" applyNumberFormat="1" applyFont="1" applyAlignment="1" applyProtection="1">
      <alignment horizontal="center" vertical="center"/>
      <protection hidden="1"/>
    </xf>
    <xf numFmtId="272" fontId="33" fillId="2" borderId="0" xfId="0" applyNumberFormat="1" applyFont="1" applyFill="1" applyAlignment="1" applyProtection="1">
      <alignment horizontal="center"/>
      <protection hidden="1"/>
    </xf>
    <xf numFmtId="15" fontId="51" fillId="2" borderId="0" xfId="0" applyNumberFormat="1" applyFont="1" applyFill="1" applyAlignment="1" applyProtection="1">
      <alignment horizontal="center" vertical="center"/>
      <protection hidden="1"/>
    </xf>
    <xf numFmtId="174" fontId="51" fillId="0" borderId="0" xfId="49" applyFont="1" applyFill="1">
      <alignment horizontal="center"/>
      <protection hidden="1"/>
    </xf>
    <xf numFmtId="171" fontId="33" fillId="0" borderId="0" xfId="0" applyNumberFormat="1" applyFont="1" applyAlignment="1">
      <alignment horizontal="center"/>
    </xf>
    <xf numFmtId="231" fontId="55" fillId="0" borderId="0" xfId="0" applyFont="1" applyAlignment="1">
      <alignment horizontal="center"/>
    </xf>
    <xf numFmtId="3" fontId="33" fillId="28" borderId="10" xfId="0" applyNumberFormat="1" applyFont="1" applyFill="1" applyBorder="1" applyAlignment="1" applyProtection="1">
      <alignment horizontal="center"/>
      <protection hidden="1"/>
    </xf>
    <xf numFmtId="171" fontId="33" fillId="28" borderId="4" xfId="0" applyNumberFormat="1" applyFont="1" applyFill="1" applyBorder="1" applyAlignment="1" applyProtection="1">
      <alignment horizontal="center"/>
      <protection hidden="1"/>
    </xf>
    <xf numFmtId="273" fontId="40" fillId="0" borderId="0" xfId="59" applyNumberFormat="1" applyFont="1" applyFill="1" applyBorder="1" applyAlignment="1" applyProtection="1">
      <alignment horizontal="center"/>
      <protection hidden="1"/>
    </xf>
    <xf numFmtId="3" fontId="48" fillId="0" borderId="0" xfId="0" applyNumberFormat="1" applyFont="1" applyAlignment="1" applyProtection="1">
      <alignment horizontal="center"/>
      <protection hidden="1"/>
    </xf>
    <xf numFmtId="174" fontId="71" fillId="0" borderId="0" xfId="0" applyNumberFormat="1" applyFont="1" applyAlignment="1" applyProtection="1">
      <alignment horizontal="center" vertical="center"/>
      <protection hidden="1"/>
    </xf>
    <xf numFmtId="9" fontId="33" fillId="31" borderId="11" xfId="0" applyNumberFormat="1" applyFont="1" applyFill="1" applyBorder="1" applyAlignment="1">
      <alignment horizontal="center"/>
    </xf>
    <xf numFmtId="9" fontId="33" fillId="0" borderId="11" xfId="0" applyNumberFormat="1" applyFont="1" applyBorder="1" applyAlignment="1">
      <alignment horizontal="center"/>
    </xf>
    <xf numFmtId="186" fontId="43" fillId="0" borderId="7" xfId="0" applyNumberFormat="1" applyFont="1" applyBorder="1" applyAlignment="1">
      <alignment horizontal="center" vertical="center"/>
    </xf>
    <xf numFmtId="231" fontId="33" fillId="31" borderId="0" xfId="0" applyFont="1" applyFill="1"/>
    <xf numFmtId="274" fontId="71" fillId="0" borderId="1" xfId="59" applyNumberFormat="1" applyFont="1" applyFill="1" applyBorder="1" applyAlignment="1" applyProtection="1">
      <alignment horizontal="center" vertical="center"/>
    </xf>
    <xf numFmtId="235" fontId="40" fillId="28" borderId="0" xfId="0" applyNumberFormat="1" applyFont="1" applyFill="1" applyProtection="1">
      <protection hidden="1"/>
    </xf>
    <xf numFmtId="172" fontId="54" fillId="0" borderId="0" xfId="0" applyNumberFormat="1" applyFont="1" applyAlignment="1" applyProtection="1">
      <alignment horizontal="center" vertical="center"/>
      <protection hidden="1"/>
    </xf>
    <xf numFmtId="1" fontId="33" fillId="0" borderId="0" xfId="0" applyNumberFormat="1" applyFont="1" applyAlignment="1" applyProtection="1">
      <alignment horizontal="center" vertical="center"/>
      <protection hidden="1"/>
    </xf>
    <xf numFmtId="172" fontId="33" fillId="0" borderId="2" xfId="0" applyNumberFormat="1" applyFont="1" applyBorder="1" applyAlignment="1" applyProtection="1">
      <alignment horizontal="center" vertical="center"/>
      <protection hidden="1"/>
    </xf>
    <xf numFmtId="172" fontId="33" fillId="0" borderId="4" xfId="0" applyNumberFormat="1" applyFont="1" applyBorder="1" applyAlignment="1" applyProtection="1">
      <alignment horizontal="center" vertical="center"/>
      <protection hidden="1"/>
    </xf>
    <xf numFmtId="171" fontId="47" fillId="0" borderId="0" xfId="0" applyNumberFormat="1" applyFont="1" applyAlignment="1" applyProtection="1">
      <alignment horizontal="center"/>
      <protection hidden="1"/>
    </xf>
    <xf numFmtId="169" fontId="33" fillId="0" borderId="0" xfId="0" applyNumberFormat="1" applyFont="1" applyProtection="1">
      <protection hidden="1"/>
    </xf>
    <xf numFmtId="14" fontId="33" fillId="0" borderId="0" xfId="0" applyNumberFormat="1" applyFont="1" applyProtection="1">
      <protection hidden="1"/>
    </xf>
    <xf numFmtId="14" fontId="40" fillId="0" borderId="0" xfId="0" applyNumberFormat="1" applyFont="1" applyProtection="1">
      <protection hidden="1"/>
    </xf>
    <xf numFmtId="1" fontId="40" fillId="0" borderId="4" xfId="0" applyNumberFormat="1" applyFont="1" applyBorder="1" applyAlignment="1" applyProtection="1">
      <alignment horizontal="center"/>
      <protection hidden="1"/>
    </xf>
    <xf numFmtId="4" fontId="44" fillId="0" borderId="0" xfId="0" applyNumberFormat="1" applyFont="1" applyAlignment="1" applyProtection="1">
      <alignment horizontal="center"/>
      <protection hidden="1"/>
    </xf>
    <xf numFmtId="231" fontId="33" fillId="42" borderId="8" xfId="0" applyFont="1" applyFill="1" applyBorder="1" applyAlignment="1" applyProtection="1">
      <alignment horizontal="center"/>
      <protection hidden="1"/>
    </xf>
    <xf numFmtId="195" fontId="71" fillId="0" borderId="2" xfId="0" applyNumberFormat="1" applyFont="1" applyBorder="1" applyAlignment="1" applyProtection="1">
      <alignment horizontal="center"/>
      <protection hidden="1"/>
    </xf>
    <xf numFmtId="264" fontId="47" fillId="0" borderId="0" xfId="59" applyNumberFormat="1" applyFont="1" applyFill="1" applyBorder="1" applyAlignment="1">
      <alignment horizontal="center"/>
    </xf>
    <xf numFmtId="269" fontId="47" fillId="0" borderId="0" xfId="59" applyNumberFormat="1" applyFont="1" applyFill="1" applyBorder="1" applyAlignment="1">
      <alignment horizontal="center"/>
    </xf>
    <xf numFmtId="184" fontId="44" fillId="0" borderId="5" xfId="0" applyNumberFormat="1" applyFont="1" applyBorder="1" applyAlignment="1">
      <alignment horizontal="center"/>
    </xf>
    <xf numFmtId="237" fontId="33" fillId="2" borderId="0" xfId="0" applyNumberFormat="1" applyFont="1" applyFill="1" applyAlignment="1">
      <alignment horizontal="center" vertical="center"/>
    </xf>
    <xf numFmtId="1" fontId="33" fillId="0" borderId="0" xfId="0" applyNumberFormat="1" applyFont="1"/>
    <xf numFmtId="177" fontId="44" fillId="0" borderId="0" xfId="0" applyNumberFormat="1" applyFont="1" applyAlignment="1" applyProtection="1">
      <alignment horizontal="center" vertical="center"/>
      <protection locked="0"/>
    </xf>
    <xf numFmtId="177" fontId="44" fillId="31" borderId="15" xfId="0" applyNumberFormat="1" applyFont="1" applyFill="1" applyBorder="1" applyAlignment="1" applyProtection="1">
      <alignment horizontal="center" vertical="center"/>
      <protection locked="0"/>
    </xf>
    <xf numFmtId="177" fontId="44" fillId="0" borderId="4" xfId="0" applyNumberFormat="1" applyFont="1" applyBorder="1" applyAlignment="1" applyProtection="1">
      <alignment horizontal="center" vertical="center"/>
      <protection locked="0"/>
    </xf>
    <xf numFmtId="174" fontId="33" fillId="0" borderId="0" xfId="0" quotePrefix="1" applyNumberFormat="1" applyFont="1" applyAlignment="1" applyProtection="1">
      <alignment horizontal="center" vertical="center"/>
      <protection hidden="1"/>
    </xf>
    <xf numFmtId="275" fontId="33" fillId="0" borderId="0" xfId="0" applyNumberFormat="1" applyFont="1" applyAlignment="1" applyProtection="1">
      <alignment horizontal="center" vertical="center"/>
      <protection hidden="1"/>
    </xf>
    <xf numFmtId="231" fontId="80" fillId="28" borderId="0" xfId="54" applyFont="1" applyFill="1" applyBorder="1" applyAlignment="1">
      <alignment horizontal="center"/>
    </xf>
    <xf numFmtId="3" fontId="33" fillId="1" borderId="4" xfId="0" applyNumberFormat="1" applyFont="1" applyFill="1" applyBorder="1" applyAlignment="1">
      <alignment horizontal="center"/>
    </xf>
    <xf numFmtId="238" fontId="33" fillId="28" borderId="1" xfId="0" applyNumberFormat="1" applyFont="1" applyFill="1" applyBorder="1" applyAlignment="1" applyProtection="1">
      <alignment horizontal="center" vertical="center"/>
      <protection locked="0"/>
    </xf>
    <xf numFmtId="268" fontId="44" fillId="31" borderId="3" xfId="0" applyNumberFormat="1" applyFont="1" applyFill="1" applyBorder="1" applyAlignment="1">
      <alignment horizontal="center"/>
    </xf>
    <xf numFmtId="172" fontId="33" fillId="0" borderId="0" xfId="0" applyNumberFormat="1" applyFont="1" applyAlignment="1" applyProtection="1">
      <alignment horizontal="left" indent="1"/>
      <protection hidden="1"/>
    </xf>
    <xf numFmtId="171" fontId="33" fillId="0" borderId="0" xfId="0" applyNumberFormat="1" applyFont="1" applyAlignment="1" applyProtection="1">
      <alignment horizontal="left" indent="3"/>
      <protection hidden="1"/>
    </xf>
    <xf numFmtId="171" fontId="44" fillId="0" borderId="0" xfId="0" applyNumberFormat="1" applyFont="1" applyAlignment="1" applyProtection="1">
      <alignment horizontal="left" indent="1"/>
      <protection hidden="1"/>
    </xf>
    <xf numFmtId="231" fontId="57" fillId="42" borderId="8" xfId="0" applyFont="1" applyFill="1" applyBorder="1" applyProtection="1">
      <protection hidden="1"/>
    </xf>
    <xf numFmtId="231" fontId="83" fillId="0" borderId="0" xfId="0" applyFont="1" applyAlignment="1" applyProtection="1">
      <alignment horizontal="center"/>
      <protection hidden="1"/>
    </xf>
    <xf numFmtId="10" fontId="43" fillId="28" borderId="0" xfId="0" applyNumberFormat="1" applyFont="1" applyFill="1" applyAlignment="1" applyProtection="1">
      <alignment horizontal="center"/>
      <protection hidden="1"/>
    </xf>
    <xf numFmtId="10" fontId="43" fillId="0" borderId="0" xfId="0" applyNumberFormat="1" applyFont="1" applyAlignment="1" applyProtection="1">
      <alignment horizontal="center"/>
      <protection hidden="1"/>
    </xf>
    <xf numFmtId="10" fontId="47" fillId="0" borderId="0" xfId="0" applyNumberFormat="1" applyFont="1" applyAlignment="1" applyProtection="1">
      <alignment horizontal="center"/>
      <protection hidden="1"/>
    </xf>
    <xf numFmtId="231" fontId="84" fillId="0" borderId="0" xfId="0" applyFont="1" applyProtection="1">
      <protection hidden="1"/>
    </xf>
    <xf numFmtId="231" fontId="71" fillId="0" borderId="0" xfId="0" applyFont="1" applyAlignment="1" applyProtection="1">
      <alignment horizontal="right"/>
      <protection hidden="1"/>
    </xf>
    <xf numFmtId="10" fontId="71" fillId="0" borderId="0" xfId="0" applyNumberFormat="1" applyFont="1" applyAlignment="1" applyProtection="1">
      <alignment horizontal="center"/>
      <protection hidden="1"/>
    </xf>
    <xf numFmtId="10" fontId="73" fillId="0" borderId="0" xfId="0" applyNumberFormat="1" applyFont="1" applyAlignment="1" applyProtection="1">
      <alignment horizontal="center"/>
      <protection hidden="1"/>
    </xf>
    <xf numFmtId="212" fontId="51" fillId="2" borderId="0" xfId="0" applyNumberFormat="1" applyFont="1" applyFill="1" applyAlignment="1" applyProtection="1">
      <alignment horizontal="center"/>
      <protection hidden="1"/>
    </xf>
    <xf numFmtId="174" fontId="51" fillId="0" borderId="0" xfId="0" applyNumberFormat="1" applyFont="1" applyAlignment="1" applyProtection="1">
      <alignment horizontal="center" vertical="center"/>
      <protection hidden="1"/>
    </xf>
    <xf numFmtId="231" fontId="40" fillId="42" borderId="8" xfId="0" applyFont="1" applyFill="1" applyBorder="1" applyProtection="1">
      <protection hidden="1"/>
    </xf>
    <xf numFmtId="231" fontId="40" fillId="0" borderId="0" xfId="0" applyFont="1" applyAlignment="1" applyProtection="1">
      <alignment horizontal="right" vertical="center"/>
      <protection hidden="1"/>
    </xf>
    <xf numFmtId="195" fontId="71" fillId="0" borderId="0" xfId="0" applyNumberFormat="1" applyFont="1" applyAlignment="1" applyProtection="1">
      <alignment horizontal="center"/>
      <protection hidden="1"/>
    </xf>
    <xf numFmtId="174" fontId="73" fillId="28" borderId="0" xfId="0" applyNumberFormat="1" applyFont="1" applyFill="1" applyAlignment="1" applyProtection="1">
      <alignment horizontal="center"/>
      <protection hidden="1"/>
    </xf>
    <xf numFmtId="174" fontId="73" fillId="0" borderId="0" xfId="0" applyNumberFormat="1" applyFont="1" applyAlignment="1" applyProtection="1">
      <alignment horizontal="center"/>
      <protection hidden="1"/>
    </xf>
    <xf numFmtId="245" fontId="71" fillId="28" borderId="0" xfId="0" applyNumberFormat="1" applyFont="1" applyFill="1" applyAlignment="1" applyProtection="1">
      <alignment horizontal="center"/>
      <protection hidden="1"/>
    </xf>
    <xf numFmtId="171" fontId="33" fillId="28" borderId="0" xfId="0" applyNumberFormat="1" applyFont="1" applyFill="1" applyAlignment="1" applyProtection="1">
      <alignment vertical="center"/>
      <protection hidden="1"/>
    </xf>
    <xf numFmtId="231" fontId="71" fillId="42" borderId="4" xfId="0" applyFont="1" applyFill="1" applyBorder="1" applyProtection="1">
      <protection hidden="1"/>
    </xf>
    <xf numFmtId="231" fontId="71" fillId="0" borderId="0" xfId="0" applyFont="1" applyAlignment="1" applyProtection="1">
      <alignment horizontal="left" vertical="center"/>
      <protection hidden="1"/>
    </xf>
    <xf numFmtId="212" fontId="71" fillId="2" borderId="0" xfId="0" applyNumberFormat="1" applyFont="1" applyFill="1" applyAlignment="1" applyProtection="1">
      <alignment horizontal="center"/>
      <protection hidden="1"/>
    </xf>
    <xf numFmtId="267" fontId="71" fillId="0" borderId="0" xfId="0" applyNumberFormat="1" applyFont="1" applyAlignment="1" applyProtection="1">
      <alignment horizontal="center"/>
      <protection hidden="1"/>
    </xf>
    <xf numFmtId="171" fontId="71" fillId="0" borderId="0" xfId="0" applyNumberFormat="1" applyFont="1" applyAlignment="1" applyProtection="1">
      <alignment horizontal="center"/>
      <protection hidden="1"/>
    </xf>
    <xf numFmtId="10" fontId="71" fillId="28" borderId="0" xfId="0" applyNumberFormat="1" applyFont="1" applyFill="1" applyAlignment="1" applyProtection="1">
      <alignment horizontal="center"/>
      <protection hidden="1"/>
    </xf>
    <xf numFmtId="231" fontId="71" fillId="42" borderId="8" xfId="0" applyFont="1" applyFill="1" applyBorder="1" applyProtection="1">
      <protection hidden="1"/>
    </xf>
    <xf numFmtId="1" fontId="71" fillId="0" borderId="0" xfId="0" applyNumberFormat="1" applyFont="1" applyProtection="1">
      <protection hidden="1"/>
    </xf>
    <xf numFmtId="0" fontId="71" fillId="2" borderId="0" xfId="0" applyNumberFormat="1" applyFont="1" applyFill="1" applyAlignment="1" applyProtection="1">
      <alignment horizontal="center" vertical="center"/>
      <protection hidden="1"/>
    </xf>
    <xf numFmtId="174" fontId="71" fillId="28" borderId="0" xfId="0" applyNumberFormat="1" applyFont="1" applyFill="1" applyAlignment="1" applyProtection="1">
      <alignment horizontal="center"/>
      <protection hidden="1"/>
    </xf>
    <xf numFmtId="3" fontId="71" fillId="0" borderId="0" xfId="0" applyNumberFormat="1" applyFont="1" applyAlignment="1" applyProtection="1">
      <alignment horizontal="center" vertical="center"/>
      <protection hidden="1"/>
    </xf>
    <xf numFmtId="4" fontId="40" fillId="2" borderId="0" xfId="0" applyNumberFormat="1" applyFont="1" applyFill="1" applyAlignment="1" applyProtection="1">
      <alignment horizontal="center"/>
      <protection hidden="1"/>
    </xf>
    <xf numFmtId="231" fontId="33" fillId="28" borderId="0" xfId="0" applyFont="1" applyFill="1" applyAlignment="1" applyProtection="1">
      <alignment horizontal="left" vertical="center" indent="3"/>
      <protection hidden="1"/>
    </xf>
    <xf numFmtId="174" fontId="40" fillId="2" borderId="0" xfId="0" applyNumberFormat="1" applyFont="1" applyFill="1" applyAlignment="1" applyProtection="1">
      <alignment horizontal="center" vertical="center"/>
      <protection hidden="1"/>
    </xf>
    <xf numFmtId="231" fontId="51" fillId="2" borderId="0" xfId="0" applyFont="1" applyFill="1" applyAlignment="1" applyProtection="1">
      <alignment horizontal="left" vertical="center" indent="3"/>
      <protection hidden="1"/>
    </xf>
    <xf numFmtId="231" fontId="51" fillId="2" borderId="0" xfId="0" applyFont="1" applyFill="1" applyAlignment="1" applyProtection="1">
      <alignment horizontal="left" indent="1"/>
      <protection hidden="1"/>
    </xf>
    <xf numFmtId="231" fontId="51" fillId="2" borderId="0" xfId="0" applyFont="1" applyFill="1" applyAlignment="1" applyProtection="1">
      <alignment horizontal="left" vertical="center" indent="1"/>
      <protection hidden="1"/>
    </xf>
    <xf numFmtId="231" fontId="82" fillId="0" borderId="0" xfId="0" applyFont="1" applyAlignment="1">
      <alignment horizontal="left" indent="1"/>
    </xf>
    <xf numFmtId="203" fontId="51" fillId="0" borderId="0" xfId="0" applyNumberFormat="1" applyFont="1" applyAlignment="1">
      <alignment horizontal="center"/>
    </xf>
    <xf numFmtId="212" fontId="51" fillId="0" borderId="0" xfId="0" applyNumberFormat="1" applyFont="1" applyAlignment="1" applyProtection="1">
      <alignment horizontal="center"/>
      <protection hidden="1"/>
    </xf>
    <xf numFmtId="224" fontId="51" fillId="2" borderId="0" xfId="0" applyNumberFormat="1" applyFont="1" applyFill="1" applyAlignment="1" applyProtection="1">
      <alignment horizontal="center"/>
      <protection hidden="1"/>
    </xf>
    <xf numFmtId="270" fontId="51" fillId="2" borderId="0" xfId="0" applyNumberFormat="1" applyFont="1" applyFill="1" applyAlignment="1" applyProtection="1">
      <alignment horizontal="center" vertical="center"/>
      <protection hidden="1"/>
    </xf>
    <xf numFmtId="271" fontId="51" fillId="2" borderId="0" xfId="0" applyNumberFormat="1" applyFont="1" applyFill="1" applyAlignment="1" applyProtection="1">
      <alignment horizontal="center" vertical="center"/>
      <protection hidden="1"/>
    </xf>
    <xf numFmtId="9" fontId="51" fillId="2" borderId="0" xfId="0" applyNumberFormat="1" applyFont="1" applyFill="1" applyAlignment="1" applyProtection="1">
      <alignment horizontal="center"/>
      <protection hidden="1"/>
    </xf>
    <xf numFmtId="10" fontId="51" fillId="0" borderId="0" xfId="0" applyNumberFormat="1" applyFont="1" applyAlignment="1" applyProtection="1">
      <alignment horizontal="center" vertical="center"/>
      <protection hidden="1"/>
    </xf>
    <xf numFmtId="9" fontId="51" fillId="0" borderId="0" xfId="0" applyNumberFormat="1" applyFont="1" applyAlignment="1" applyProtection="1">
      <alignment horizontal="center"/>
      <protection hidden="1"/>
    </xf>
    <xf numFmtId="223" fontId="51" fillId="2" borderId="0" xfId="0" applyNumberFormat="1" applyFont="1" applyFill="1" applyAlignment="1" applyProtection="1">
      <alignment horizontal="center"/>
      <protection hidden="1"/>
    </xf>
    <xf numFmtId="274" fontId="42" fillId="0" borderId="11" xfId="0" applyNumberFormat="1" applyFont="1" applyBorder="1" applyAlignment="1">
      <alignment horizontal="center" vertical="center"/>
    </xf>
    <xf numFmtId="231" fontId="42" fillId="0" borderId="14" xfId="0" applyFont="1" applyBorder="1"/>
    <xf numFmtId="174" fontId="71" fillId="0" borderId="3" xfId="0" applyNumberFormat="1" applyFont="1" applyBorder="1" applyAlignment="1">
      <alignment horizontal="center"/>
    </xf>
    <xf numFmtId="174" fontId="71" fillId="0" borderId="14" xfId="0" applyNumberFormat="1" applyFont="1" applyBorder="1" applyAlignment="1">
      <alignment horizontal="center"/>
    </xf>
    <xf numFmtId="174" fontId="71" fillId="0" borderId="15" xfId="0" applyNumberFormat="1" applyFont="1" applyBorder="1" applyAlignment="1">
      <alignment horizontal="center"/>
    </xf>
    <xf numFmtId="257" fontId="33" fillId="0" borderId="0" xfId="0" applyNumberFormat="1" applyFont="1" applyAlignment="1">
      <alignment horizontal="center" vertical="center"/>
    </xf>
    <xf numFmtId="257" fontId="33" fillId="28" borderId="0" xfId="0" applyNumberFormat="1" applyFont="1" applyFill="1" applyAlignment="1">
      <alignment horizontal="center" vertical="center"/>
    </xf>
    <xf numFmtId="177" fontId="43" fillId="31" borderId="1" xfId="0" applyNumberFormat="1" applyFont="1" applyFill="1" applyBorder="1" applyAlignment="1" applyProtection="1">
      <alignment horizontal="center" vertical="center"/>
      <protection locked="0"/>
    </xf>
    <xf numFmtId="276" fontId="33" fillId="31" borderId="1" xfId="0" applyNumberFormat="1" applyFont="1" applyFill="1" applyBorder="1" applyAlignment="1">
      <alignment horizontal="center"/>
    </xf>
    <xf numFmtId="170" fontId="41" fillId="42" borderId="8" xfId="0" applyNumberFormat="1" applyFont="1" applyFill="1" applyBorder="1" applyAlignment="1" applyProtection="1">
      <alignment horizontal="center"/>
      <protection hidden="1"/>
    </xf>
    <xf numFmtId="231" fontId="33" fillId="0" borderId="0" xfId="0" applyFont="1" applyAlignment="1" applyProtection="1">
      <alignment horizontal="left" indent="1"/>
      <protection hidden="1"/>
    </xf>
    <xf numFmtId="231" fontId="33" fillId="0" borderId="0" xfId="0" applyFont="1" applyAlignment="1" applyProtection="1">
      <alignment horizontal="left" indent="2"/>
      <protection hidden="1"/>
    </xf>
    <xf numFmtId="270" fontId="65" fillId="2" borderId="0" xfId="0" applyNumberFormat="1" applyFont="1" applyFill="1" applyAlignment="1" applyProtection="1">
      <alignment horizontal="center" vertical="center"/>
      <protection hidden="1"/>
    </xf>
    <xf numFmtId="9" fontId="51" fillId="0" borderId="0" xfId="0" applyNumberFormat="1" applyFont="1" applyAlignment="1" applyProtection="1">
      <alignment horizontal="center" vertical="center"/>
      <protection hidden="1"/>
    </xf>
    <xf numFmtId="174" fontId="85" fillId="0" borderId="0" xfId="0" applyNumberFormat="1" applyFont="1" applyAlignment="1" applyProtection="1">
      <alignment horizontal="center" vertical="center"/>
      <protection hidden="1"/>
    </xf>
    <xf numFmtId="231" fontId="51" fillId="0" borderId="4" xfId="0" applyFont="1" applyBorder="1" applyProtection="1">
      <protection hidden="1"/>
    </xf>
    <xf numFmtId="174" fontId="65" fillId="0" borderId="0" xfId="0" applyNumberFormat="1" applyFont="1" applyAlignment="1" applyProtection="1">
      <alignment horizontal="center" vertical="center"/>
      <protection hidden="1"/>
    </xf>
    <xf numFmtId="174" fontId="52" fillId="0" borderId="0" xfId="0" applyNumberFormat="1" applyFont="1" applyAlignment="1" applyProtection="1">
      <alignment horizontal="center" vertical="center"/>
      <protection hidden="1"/>
    </xf>
    <xf numFmtId="10" fontId="51" fillId="2" borderId="0" xfId="0" applyNumberFormat="1" applyFont="1" applyFill="1" applyAlignment="1" applyProtection="1">
      <alignment horizontal="center" vertical="center"/>
      <protection hidden="1"/>
    </xf>
    <xf numFmtId="174" fontId="86" fillId="2" borderId="0" xfId="0" applyNumberFormat="1" applyFont="1" applyFill="1" applyAlignment="1" applyProtection="1">
      <alignment horizontal="center" vertical="center"/>
      <protection hidden="1"/>
    </xf>
    <xf numFmtId="240" fontId="44" fillId="0" borderId="0" xfId="0" applyNumberFormat="1" applyFont="1" applyAlignment="1">
      <alignment horizontal="center"/>
    </xf>
    <xf numFmtId="207" fontId="33" fillId="31" borderId="7" xfId="0" applyNumberFormat="1" applyFont="1" applyFill="1" applyBorder="1" applyAlignment="1" applyProtection="1">
      <alignment horizontal="center" vertical="center"/>
      <protection locked="0"/>
    </xf>
    <xf numFmtId="181" fontId="33" fillId="0" borderId="15" xfId="0" applyNumberFormat="1" applyFont="1" applyBorder="1" applyAlignment="1">
      <alignment horizontal="center" vertical="center"/>
    </xf>
    <xf numFmtId="207" fontId="33" fillId="0" borderId="8" xfId="0" applyNumberFormat="1" applyFont="1" applyBorder="1" applyAlignment="1" applyProtection="1">
      <alignment horizontal="center" vertical="center"/>
      <protection locked="0"/>
    </xf>
    <xf numFmtId="181" fontId="33" fillId="31" borderId="1" xfId="0" applyNumberFormat="1" applyFont="1" applyFill="1" applyBorder="1" applyAlignment="1">
      <alignment horizontal="center" vertical="center"/>
    </xf>
    <xf numFmtId="14" fontId="40" fillId="28" borderId="0" xfId="0" quotePrefix="1" applyNumberFormat="1" applyFont="1" applyFill="1" applyProtection="1">
      <protection hidden="1"/>
    </xf>
    <xf numFmtId="230" fontId="43" fillId="0" borderId="9" xfId="0" applyNumberFormat="1" applyFont="1" applyBorder="1" applyAlignment="1">
      <alignment horizontal="center" vertical="center"/>
    </xf>
    <xf numFmtId="230" fontId="43" fillId="0" borderId="2" xfId="0" applyNumberFormat="1" applyFont="1" applyBorder="1" applyAlignment="1">
      <alignment horizontal="center" vertical="center"/>
    </xf>
    <xf numFmtId="230" fontId="43" fillId="0" borderId="7" xfId="0" applyNumberFormat="1" applyFont="1" applyBorder="1" applyAlignment="1">
      <alignment horizontal="center" vertical="center"/>
    </xf>
    <xf numFmtId="230" fontId="43" fillId="0" borderId="10" xfId="0" applyNumberFormat="1" applyFont="1" applyBorder="1" applyAlignment="1">
      <alignment horizontal="center" vertical="center"/>
    </xf>
    <xf numFmtId="230" fontId="43" fillId="0" borderId="4" xfId="0" applyNumberFormat="1" applyFont="1" applyBorder="1" applyAlignment="1">
      <alignment horizontal="center" vertical="center"/>
    </xf>
    <xf numFmtId="278" fontId="40" fillId="28" borderId="0" xfId="59" applyNumberFormat="1" applyFont="1" applyFill="1" applyAlignment="1" applyProtection="1">
      <alignment horizontal="center"/>
      <protection hidden="1"/>
    </xf>
    <xf numFmtId="231" fontId="47" fillId="0" borderId="0" xfId="0" quotePrefix="1" applyFont="1" applyProtection="1">
      <protection hidden="1"/>
    </xf>
    <xf numFmtId="279" fontId="33" fillId="31" borderId="0" xfId="0" applyNumberFormat="1" applyFont="1" applyFill="1" applyAlignment="1">
      <alignment horizontal="center" vertical="center"/>
    </xf>
    <xf numFmtId="279" fontId="33" fillId="31" borderId="14" xfId="0" applyNumberFormat="1" applyFont="1" applyFill="1" applyBorder="1" applyAlignment="1">
      <alignment horizontal="center" vertical="center"/>
    </xf>
    <xf numFmtId="279" fontId="50" fillId="31" borderId="14" xfId="0" applyNumberFormat="1" applyFont="1" applyFill="1" applyBorder="1"/>
    <xf numFmtId="280" fontId="71" fillId="0" borderId="0" xfId="0" applyNumberFormat="1" applyFont="1" applyAlignment="1" applyProtection="1">
      <alignment horizontal="center" vertical="center"/>
      <protection hidden="1"/>
    </xf>
    <xf numFmtId="194" fontId="71" fillId="0" borderId="1" xfId="0" applyNumberFormat="1" applyFont="1" applyBorder="1" applyAlignment="1">
      <alignment horizontal="center"/>
    </xf>
    <xf numFmtId="277" fontId="71" fillId="0" borderId="14" xfId="0" applyNumberFormat="1" applyFont="1" applyBorder="1" applyAlignment="1">
      <alignment horizontal="center"/>
    </xf>
    <xf numFmtId="174" fontId="33" fillId="0" borderId="0" xfId="0" applyNumberFormat="1" applyFont="1" applyAlignment="1">
      <alignment horizontal="center"/>
    </xf>
    <xf numFmtId="250" fontId="71" fillId="28" borderId="0" xfId="0" applyNumberFormat="1" applyFont="1" applyFill="1" applyAlignment="1" applyProtection="1">
      <alignment horizontal="center"/>
      <protection hidden="1"/>
    </xf>
    <xf numFmtId="195" fontId="71" fillId="28" borderId="0" xfId="0" applyNumberFormat="1" applyFont="1" applyFill="1" applyAlignment="1" applyProtection="1">
      <alignment horizontal="center"/>
      <protection hidden="1"/>
    </xf>
    <xf numFmtId="195" fontId="73" fillId="0" borderId="0" xfId="0" applyNumberFormat="1" applyFont="1" applyAlignment="1" applyProtection="1">
      <alignment horizontal="center"/>
      <protection hidden="1"/>
    </xf>
    <xf numFmtId="174" fontId="71" fillId="0" borderId="2" xfId="52" applyFont="1" applyBorder="1">
      <alignment horizontal="center"/>
      <protection hidden="1"/>
    </xf>
    <xf numFmtId="226" fontId="71" fillId="0" borderId="0" xfId="52" applyNumberFormat="1" applyFont="1">
      <alignment horizontal="center"/>
      <protection hidden="1"/>
    </xf>
    <xf numFmtId="9" fontId="71" fillId="2" borderId="0" xfId="0" applyNumberFormat="1" applyFont="1" applyFill="1" applyAlignment="1" applyProtection="1">
      <alignment horizontal="center"/>
      <protection hidden="1"/>
    </xf>
    <xf numFmtId="278" fontId="73" fillId="28" borderId="0" xfId="59" applyNumberFormat="1" applyFont="1" applyFill="1" applyAlignment="1" applyProtection="1">
      <alignment horizontal="center"/>
      <protection hidden="1"/>
    </xf>
    <xf numFmtId="4" fontId="73" fillId="0" borderId="0" xfId="0" applyNumberFormat="1" applyFont="1" applyAlignment="1" applyProtection="1">
      <alignment horizontal="center"/>
      <protection hidden="1"/>
    </xf>
    <xf numFmtId="3" fontId="71" fillId="2" borderId="0" xfId="0" applyNumberFormat="1" applyFont="1" applyFill="1" applyAlignment="1" applyProtection="1">
      <alignment horizontal="center"/>
      <protection hidden="1"/>
    </xf>
    <xf numFmtId="231" fontId="70" fillId="0" borderId="0" xfId="0" applyFont="1"/>
    <xf numFmtId="217" fontId="33" fillId="28" borderId="4" xfId="0" applyNumberFormat="1" applyFont="1" applyFill="1" applyBorder="1" applyAlignment="1" applyProtection="1">
      <alignment horizontal="center"/>
      <protection hidden="1"/>
    </xf>
    <xf numFmtId="274" fontId="51" fillId="0" borderId="0" xfId="0" applyNumberFormat="1" applyFont="1" applyAlignment="1" applyProtection="1">
      <alignment horizontal="center"/>
      <protection hidden="1"/>
    </xf>
    <xf numFmtId="9" fontId="41" fillId="42" borderId="8" xfId="0" applyNumberFormat="1" applyFont="1" applyFill="1" applyBorder="1" applyAlignment="1" applyProtection="1">
      <alignment horizontal="center"/>
      <protection hidden="1"/>
    </xf>
    <xf numFmtId="181" fontId="71" fillId="0" borderId="0" xfId="0" applyNumberFormat="1" applyFont="1" applyAlignment="1" applyProtection="1">
      <alignment horizontal="center" vertical="center"/>
      <protection hidden="1"/>
    </xf>
    <xf numFmtId="181" fontId="71" fillId="28" borderId="0" xfId="0" applyNumberFormat="1" applyFont="1" applyFill="1" applyAlignment="1" applyProtection="1">
      <alignment horizontal="center" vertical="center"/>
      <protection hidden="1"/>
    </xf>
    <xf numFmtId="174" fontId="71" fillId="0" borderId="2" xfId="0" applyNumberFormat="1" applyFont="1" applyBorder="1" applyAlignment="1" applyProtection="1">
      <alignment horizontal="center"/>
      <protection hidden="1"/>
    </xf>
    <xf numFmtId="171" fontId="71" fillId="0" borderId="0" xfId="59" applyNumberFormat="1" applyFont="1" applyFill="1" applyBorder="1" applyAlignment="1">
      <alignment horizontal="center"/>
    </xf>
    <xf numFmtId="171" fontId="71" fillId="0" borderId="0" xfId="59" applyNumberFormat="1" applyFont="1" applyFill="1" applyBorder="1" applyAlignment="1" applyProtection="1">
      <alignment horizontal="center" vertical="center"/>
    </xf>
    <xf numFmtId="212" fontId="51" fillId="2" borderId="2" xfId="0" applyNumberFormat="1" applyFont="1" applyFill="1" applyBorder="1" applyAlignment="1" applyProtection="1">
      <alignment horizontal="center"/>
      <protection hidden="1"/>
    </xf>
    <xf numFmtId="231" fontId="55" fillId="0" borderId="10" xfId="0" applyFont="1" applyBorder="1"/>
    <xf numFmtId="174" fontId="33" fillId="28" borderId="10" xfId="0" applyNumberFormat="1" applyFont="1" applyFill="1" applyBorder="1" applyAlignment="1" applyProtection="1">
      <alignment horizontal="center"/>
      <protection hidden="1"/>
    </xf>
    <xf numFmtId="174" fontId="33" fillId="28" borderId="4" xfId="0" applyNumberFormat="1" applyFont="1" applyFill="1" applyBorder="1" applyAlignment="1" applyProtection="1">
      <alignment horizontal="center"/>
      <protection hidden="1"/>
    </xf>
    <xf numFmtId="274" fontId="71" fillId="0" borderId="0" xfId="0" applyNumberFormat="1" applyFont="1" applyAlignment="1">
      <alignment horizontal="center"/>
    </xf>
    <xf numFmtId="184" fontId="44" fillId="31" borderId="1" xfId="0" applyNumberFormat="1" applyFont="1" applyFill="1" applyBorder="1" applyAlignment="1">
      <alignment horizontal="center"/>
    </xf>
    <xf numFmtId="178" fontId="43" fillId="31" borderId="1" xfId="0" applyNumberFormat="1" applyFont="1" applyFill="1" applyBorder="1" applyAlignment="1" applyProtection="1">
      <alignment horizontal="center" vertical="center"/>
      <protection locked="0"/>
    </xf>
    <xf numFmtId="205" fontId="33" fillId="31" borderId="1" xfId="0" applyNumberFormat="1" applyFont="1" applyFill="1" applyBorder="1" applyAlignment="1" applyProtection="1">
      <alignment horizontal="center" vertical="center"/>
      <protection locked="0"/>
    </xf>
    <xf numFmtId="209" fontId="44" fillId="31" borderId="15" xfId="0" applyNumberFormat="1" applyFont="1" applyFill="1" applyBorder="1" applyAlignment="1" applyProtection="1">
      <alignment horizontal="center" vertical="center"/>
      <protection locked="0"/>
    </xf>
    <xf numFmtId="182" fontId="44" fillId="28" borderId="4" xfId="0" applyNumberFormat="1" applyFont="1" applyFill="1" applyBorder="1" applyAlignment="1">
      <alignment horizontal="center"/>
    </xf>
    <xf numFmtId="281" fontId="51" fillId="2" borderId="0" xfId="0" applyNumberFormat="1" applyFont="1" applyFill="1" applyAlignment="1" applyProtection="1">
      <alignment horizontal="center" vertical="center"/>
      <protection hidden="1"/>
    </xf>
    <xf numFmtId="281" fontId="49" fillId="2" borderId="0" xfId="0" applyNumberFormat="1" applyFont="1" applyFill="1" applyAlignment="1" applyProtection="1">
      <alignment horizontal="center"/>
      <protection hidden="1"/>
    </xf>
    <xf numFmtId="281" fontId="49" fillId="0" borderId="0" xfId="0" applyNumberFormat="1" applyFont="1" applyAlignment="1">
      <alignment horizontal="center"/>
    </xf>
    <xf numFmtId="178" fontId="33" fillId="0" borderId="0" xfId="0" applyNumberFormat="1" applyFont="1" applyAlignment="1" applyProtection="1">
      <alignment horizontal="center" vertical="center"/>
      <protection locked="0"/>
    </xf>
    <xf numFmtId="271" fontId="71" fillId="0" borderId="9" xfId="0" applyNumberFormat="1" applyFont="1" applyBorder="1" applyAlignment="1">
      <alignment horizontal="center"/>
    </xf>
    <xf numFmtId="271" fontId="71" fillId="0" borderId="2" xfId="0" applyNumberFormat="1" applyFont="1" applyBorder="1" applyAlignment="1">
      <alignment horizontal="center"/>
    </xf>
    <xf numFmtId="271" fontId="71" fillId="0" borderId="7" xfId="0" applyNumberFormat="1" applyFont="1" applyBorder="1" applyAlignment="1">
      <alignment horizontal="center"/>
    </xf>
    <xf numFmtId="271" fontId="71" fillId="0" borderId="0" xfId="0" applyNumberFormat="1" applyFont="1" applyAlignment="1">
      <alignment horizontal="center"/>
    </xf>
    <xf numFmtId="271" fontId="33" fillId="0" borderId="7" xfId="0" applyNumberFormat="1" applyFont="1" applyBorder="1" applyAlignment="1">
      <alignment horizontal="center"/>
    </xf>
    <xf numFmtId="271" fontId="33" fillId="0" borderId="0" xfId="0" applyNumberFormat="1" applyFont="1" applyAlignment="1">
      <alignment horizontal="center"/>
    </xf>
    <xf numFmtId="282" fontId="71" fillId="0" borderId="7" xfId="0" applyNumberFormat="1" applyFont="1" applyBorder="1" applyAlignment="1" applyProtection="1">
      <alignment horizontal="center"/>
      <protection hidden="1"/>
    </xf>
    <xf numFmtId="282" fontId="71" fillId="0" borderId="0" xfId="0" applyNumberFormat="1" applyFont="1" applyAlignment="1" applyProtection="1">
      <alignment horizontal="center"/>
      <protection hidden="1"/>
    </xf>
    <xf numFmtId="282" fontId="71" fillId="2" borderId="7" xfId="0" applyNumberFormat="1" applyFont="1" applyFill="1" applyBorder="1" applyAlignment="1" applyProtection="1">
      <alignment horizontal="center"/>
      <protection hidden="1"/>
    </xf>
    <xf numFmtId="282" fontId="71" fillId="2" borderId="0" xfId="0" applyNumberFormat="1" applyFont="1" applyFill="1" applyAlignment="1" applyProtection="1">
      <alignment horizontal="center"/>
      <protection hidden="1"/>
    </xf>
    <xf numFmtId="282" fontId="33" fillId="2" borderId="7" xfId="0" applyNumberFormat="1" applyFont="1" applyFill="1" applyBorder="1" applyAlignment="1" applyProtection="1">
      <alignment horizontal="center"/>
      <protection hidden="1"/>
    </xf>
    <xf numFmtId="282" fontId="33" fillId="2" borderId="0" xfId="0" applyNumberFormat="1" applyFont="1" applyFill="1" applyAlignment="1" applyProtection="1">
      <alignment horizontal="center"/>
      <protection hidden="1"/>
    </xf>
    <xf numFmtId="274" fontId="71" fillId="2" borderId="3" xfId="0" applyNumberFormat="1" applyFont="1" applyFill="1" applyBorder="1" applyAlignment="1" applyProtection="1">
      <alignment horizontal="center"/>
      <protection hidden="1"/>
    </xf>
    <xf numFmtId="274" fontId="71" fillId="2" borderId="14" xfId="0" applyNumberFormat="1" applyFont="1" applyFill="1" applyBorder="1" applyAlignment="1" applyProtection="1">
      <alignment horizontal="center"/>
      <protection hidden="1"/>
    </xf>
    <xf numFmtId="274" fontId="71" fillId="2" borderId="15" xfId="0" applyNumberFormat="1" applyFont="1" applyFill="1" applyBorder="1" applyAlignment="1" applyProtection="1">
      <alignment horizontal="center"/>
      <protection hidden="1"/>
    </xf>
    <xf numFmtId="283" fontId="33" fillId="2" borderId="0" xfId="0" applyNumberFormat="1" applyFont="1" applyFill="1" applyAlignment="1" applyProtection="1">
      <alignment horizontal="center"/>
      <protection hidden="1"/>
    </xf>
    <xf numFmtId="283" fontId="71" fillId="2" borderId="0" xfId="0" applyNumberFormat="1" applyFont="1" applyFill="1" applyAlignment="1" applyProtection="1">
      <alignment horizontal="center"/>
      <protection hidden="1"/>
    </xf>
    <xf numFmtId="0" fontId="33" fillId="0" borderId="0" xfId="51" applyFont="1" applyFill="1">
      <alignment horizontal="center"/>
      <protection hidden="1"/>
    </xf>
    <xf numFmtId="212" fontId="71" fillId="0" borderId="0" xfId="0" applyNumberFormat="1" applyFont="1" applyAlignment="1" applyProtection="1">
      <alignment horizontal="center"/>
      <protection hidden="1"/>
    </xf>
    <xf numFmtId="170" fontId="51" fillId="0" borderId="0" xfId="0" applyNumberFormat="1" applyFont="1" applyAlignment="1" applyProtection="1">
      <alignment horizontal="center"/>
      <protection hidden="1"/>
    </xf>
    <xf numFmtId="201" fontId="33" fillId="2" borderId="0" xfId="0" applyNumberFormat="1" applyFont="1" applyFill="1" applyAlignment="1" applyProtection="1">
      <alignment horizontal="center"/>
      <protection hidden="1"/>
    </xf>
    <xf numFmtId="231" fontId="33" fillId="28" borderId="4" xfId="0" applyFont="1" applyFill="1" applyBorder="1" applyProtection="1">
      <protection hidden="1"/>
    </xf>
    <xf numFmtId="3" fontId="40" fillId="2" borderId="4" xfId="0" applyNumberFormat="1" applyFont="1" applyFill="1" applyBorder="1" applyAlignment="1" applyProtection="1">
      <alignment horizontal="center"/>
      <protection hidden="1"/>
    </xf>
    <xf numFmtId="10" fontId="33" fillId="28" borderId="1" xfId="0" applyNumberFormat="1" applyFont="1" applyFill="1" applyBorder="1" applyAlignment="1">
      <alignment horizontal="center"/>
    </xf>
    <xf numFmtId="231" fontId="87" fillId="0" borderId="0" xfId="0" applyFont="1" applyAlignment="1">
      <alignment horizontal="center" vertical="center"/>
    </xf>
    <xf numFmtId="231" fontId="88" fillId="0" borderId="0" xfId="0" applyFont="1" applyAlignment="1">
      <alignment vertical="center"/>
    </xf>
    <xf numFmtId="231" fontId="87" fillId="0" borderId="0" xfId="0" applyFont="1" applyAlignment="1">
      <alignment vertical="center"/>
    </xf>
    <xf numFmtId="231" fontId="87" fillId="28" borderId="0" xfId="0" applyFont="1" applyFill="1" applyAlignment="1">
      <alignment vertical="center"/>
    </xf>
    <xf numFmtId="231" fontId="89" fillId="0" borderId="0" xfId="0" applyFont="1" applyProtection="1">
      <protection hidden="1"/>
    </xf>
    <xf numFmtId="231" fontId="90" fillId="0" borderId="0" xfId="0" applyFont="1" applyProtection="1">
      <protection hidden="1"/>
    </xf>
    <xf numFmtId="231" fontId="89" fillId="2" borderId="0" xfId="0" applyFont="1" applyFill="1" applyProtection="1">
      <protection hidden="1"/>
    </xf>
    <xf numFmtId="231" fontId="43" fillId="0" borderId="1" xfId="0" applyFont="1" applyBorder="1" applyAlignment="1">
      <alignment horizontal="left" vertical="center" wrapText="1"/>
    </xf>
    <xf numFmtId="0" fontId="91" fillId="0" borderId="0" xfId="63" applyFont="1" applyAlignment="1">
      <alignment wrapText="1"/>
    </xf>
    <xf numFmtId="49" fontId="92" fillId="0" borderId="1" xfId="56" quotePrefix="1" applyNumberFormat="1" applyFont="1" applyBorder="1" applyAlignment="1">
      <alignment horizontal="left" vertical="top" wrapText="1"/>
    </xf>
    <xf numFmtId="165" fontId="92" fillId="0" borderId="1" xfId="56" applyFont="1" applyBorder="1"/>
    <xf numFmtId="49" fontId="92" fillId="0" borderId="1" xfId="56" applyNumberFormat="1" applyFont="1" applyBorder="1" applyAlignment="1">
      <alignment wrapText="1"/>
    </xf>
    <xf numFmtId="165" fontId="92" fillId="0" borderId="1" xfId="56" quotePrefix="1" applyFont="1" applyBorder="1" applyAlignment="1">
      <alignment wrapText="1"/>
    </xf>
    <xf numFmtId="165" fontId="92" fillId="0" borderId="1" xfId="56" applyFont="1" applyBorder="1" applyAlignment="1">
      <alignment wrapText="1"/>
    </xf>
    <xf numFmtId="165" fontId="92" fillId="0" borderId="1" xfId="56" applyFont="1" applyFill="1" applyBorder="1"/>
    <xf numFmtId="231" fontId="40" fillId="0" borderId="0" xfId="0" applyFont="1" applyAlignment="1">
      <alignment horizontal="center" vertical="center" wrapText="1"/>
    </xf>
    <xf numFmtId="231" fontId="43" fillId="0" borderId="15" xfId="0" applyFont="1" applyBorder="1"/>
    <xf numFmtId="231" fontId="42" fillId="0" borderId="4" xfId="0" applyFont="1" applyBorder="1" applyAlignment="1">
      <alignment horizontal="center"/>
    </xf>
    <xf numFmtId="284" fontId="33" fillId="31" borderId="1" xfId="0" applyNumberFormat="1" applyFont="1" applyFill="1" applyBorder="1" applyAlignment="1">
      <alignment horizontal="center" vertical="center"/>
    </xf>
    <xf numFmtId="178" fontId="43" fillId="31" borderId="15" xfId="0" applyNumberFormat="1" applyFont="1" applyFill="1" applyBorder="1" applyAlignment="1" applyProtection="1">
      <alignment horizontal="center" vertical="center"/>
      <protection locked="0"/>
    </xf>
    <xf numFmtId="3" fontId="93" fillId="0" borderId="0" xfId="0" applyNumberFormat="1" applyFont="1" applyAlignment="1" applyProtection="1">
      <alignment horizontal="center"/>
      <protection hidden="1"/>
    </xf>
    <xf numFmtId="231" fontId="52" fillId="0" borderId="0" xfId="0" applyFont="1" applyAlignment="1" applyProtection="1">
      <alignment horizontal="left"/>
      <protection hidden="1"/>
    </xf>
    <xf numFmtId="3" fontId="33" fillId="0" borderId="0" xfId="0" applyNumberFormat="1" applyFont="1" applyAlignment="1" applyProtection="1">
      <alignment horizontal="left" vertical="center" indent="1"/>
      <protection hidden="1"/>
    </xf>
    <xf numFmtId="231" fontId="77" fillId="0" borderId="0" xfId="0" applyFont="1"/>
    <xf numFmtId="212" fontId="33" fillId="44" borderId="13" xfId="51" applyNumberFormat="1" applyFont="1" applyFill="1" applyBorder="1">
      <alignment horizontal="center"/>
      <protection hidden="1"/>
    </xf>
    <xf numFmtId="173" fontId="78" fillId="2" borderId="0" xfId="0" applyNumberFormat="1" applyFont="1" applyFill="1" applyAlignment="1">
      <alignment horizontal="center" vertical="center"/>
    </xf>
    <xf numFmtId="285" fontId="79" fillId="2" borderId="4" xfId="0" applyNumberFormat="1" applyFont="1" applyFill="1" applyBorder="1" applyAlignment="1">
      <alignment horizontal="center" vertical="center"/>
    </xf>
    <xf numFmtId="285" fontId="79" fillId="2" borderId="0" xfId="0" applyNumberFormat="1" applyFont="1" applyFill="1" applyAlignment="1">
      <alignment horizontal="center" vertical="center"/>
    </xf>
    <xf numFmtId="286" fontId="79" fillId="2" borderId="0" xfId="0" applyNumberFormat="1" applyFont="1" applyFill="1" applyAlignment="1">
      <alignment horizontal="center" vertical="center"/>
    </xf>
    <xf numFmtId="287" fontId="78" fillId="0" borderId="0" xfId="62" applyNumberFormat="1" applyFont="1" applyBorder="1" applyAlignment="1">
      <alignment horizontal="center" vertical="center"/>
    </xf>
    <xf numFmtId="196" fontId="43" fillId="0" borderId="12" xfId="0" applyNumberFormat="1" applyFont="1" applyBorder="1" applyAlignment="1">
      <alignment horizontal="center" vertical="center"/>
    </xf>
    <xf numFmtId="0" fontId="33" fillId="0" borderId="0" xfId="53" applyNumberFormat="1" applyFont="1">
      <alignment horizontal="center"/>
      <protection hidden="1"/>
    </xf>
    <xf numFmtId="178" fontId="43" fillId="0" borderId="0" xfId="0" applyNumberFormat="1" applyFont="1" applyAlignment="1" applyProtection="1">
      <alignment horizontal="center" vertical="center"/>
      <protection locked="0"/>
    </xf>
    <xf numFmtId="178" fontId="43" fillId="31" borderId="14" xfId="0" applyNumberFormat="1" applyFont="1" applyFill="1" applyBorder="1" applyAlignment="1" applyProtection="1">
      <alignment horizontal="center" vertical="center"/>
      <protection locked="0"/>
    </xf>
    <xf numFmtId="170" fontId="44" fillId="0" borderId="2" xfId="0" applyNumberFormat="1" applyFont="1" applyBorder="1" applyAlignment="1">
      <alignment horizontal="center" vertical="center"/>
    </xf>
    <xf numFmtId="245" fontId="33" fillId="0" borderId="8" xfId="53" applyFont="1" applyBorder="1">
      <alignment horizontal="center"/>
      <protection hidden="1"/>
    </xf>
    <xf numFmtId="1" fontId="33" fillId="28" borderId="0" xfId="0" applyNumberFormat="1" applyFont="1" applyFill="1"/>
    <xf numFmtId="231" fontId="54" fillId="28" borderId="0" xfId="0" applyFont="1" applyFill="1"/>
    <xf numFmtId="177" fontId="44" fillId="28" borderId="0" xfId="0" applyNumberFormat="1" applyFont="1" applyFill="1" applyAlignment="1" applyProtection="1">
      <alignment horizontal="left" vertical="center"/>
      <protection locked="0"/>
    </xf>
    <xf numFmtId="195" fontId="33" fillId="28" borderId="0" xfId="73" applyNumberFormat="1" applyFont="1" applyFill="1" applyBorder="1" applyAlignment="1">
      <alignment horizontal="center"/>
    </xf>
    <xf numFmtId="195" fontId="40" fillId="28" borderId="0" xfId="73" applyNumberFormat="1" applyFont="1" applyFill="1" applyBorder="1" applyAlignment="1">
      <alignment horizontal="center"/>
    </xf>
    <xf numFmtId="231" fontId="47" fillId="28" borderId="0" xfId="66" applyFont="1" applyFill="1"/>
    <xf numFmtId="190" fontId="79" fillId="2" borderId="0" xfId="59" applyNumberFormat="1" applyFont="1" applyFill="1" applyBorder="1" applyAlignment="1">
      <alignment horizontal="center"/>
    </xf>
    <xf numFmtId="10" fontId="47" fillId="28" borderId="0" xfId="0" applyNumberFormat="1" applyFont="1" applyFill="1"/>
    <xf numFmtId="171" fontId="33" fillId="2" borderId="1" xfId="0" applyNumberFormat="1" applyFont="1" applyFill="1" applyBorder="1" applyAlignment="1" applyProtection="1">
      <alignment vertical="center"/>
      <protection locked="0"/>
    </xf>
    <xf numFmtId="245" fontId="33" fillId="0" borderId="0" xfId="53" applyFont="1">
      <alignment horizontal="center"/>
      <protection hidden="1"/>
    </xf>
    <xf numFmtId="174" fontId="33" fillId="0" borderId="0" xfId="0" applyNumberFormat="1" applyFont="1" applyAlignment="1" applyProtection="1">
      <alignment horizontal="right"/>
      <protection hidden="1"/>
    </xf>
    <xf numFmtId="245" fontId="27" fillId="0" borderId="0" xfId="53">
      <alignment horizontal="center"/>
      <protection hidden="1"/>
    </xf>
    <xf numFmtId="170" fontId="44" fillId="0" borderId="1" xfId="0" applyNumberFormat="1" applyFont="1" applyBorder="1" applyAlignment="1">
      <alignment horizontal="center" vertical="center"/>
    </xf>
    <xf numFmtId="170" fontId="73" fillId="0" borderId="0" xfId="0" applyNumberFormat="1" applyFont="1" applyAlignment="1" applyProtection="1">
      <alignment horizontal="center"/>
      <protection hidden="1"/>
    </xf>
    <xf numFmtId="231" fontId="33" fillId="0" borderId="1" xfId="0" applyFont="1" applyBorder="1" applyAlignment="1">
      <alignment horizontal="left" vertical="center"/>
    </xf>
    <xf numFmtId="231" fontId="40" fillId="0" borderId="0" xfId="0" applyFont="1" applyAlignment="1">
      <alignment horizontal="right"/>
    </xf>
    <xf numFmtId="174" fontId="42" fillId="28" borderId="0" xfId="0" applyNumberFormat="1" applyFont="1" applyFill="1" applyAlignment="1">
      <alignment horizontal="center"/>
    </xf>
    <xf numFmtId="231" fontId="41" fillId="28" borderId="0" xfId="58" applyFont="1" applyFill="1"/>
    <xf numFmtId="171" fontId="54" fillId="28" borderId="0" xfId="0" applyNumberFormat="1" applyFont="1" applyFill="1" applyProtection="1">
      <protection hidden="1"/>
    </xf>
    <xf numFmtId="170" fontId="33" fillId="28" borderId="0" xfId="0" applyNumberFormat="1" applyFont="1" applyFill="1" applyAlignment="1" applyProtection="1">
      <alignment horizontal="right"/>
      <protection hidden="1"/>
    </xf>
    <xf numFmtId="171" fontId="51" fillId="28" borderId="0" xfId="0" applyNumberFormat="1" applyFont="1" applyFill="1" applyAlignment="1" applyProtection="1">
      <alignment horizontal="right"/>
      <protection hidden="1"/>
    </xf>
    <xf numFmtId="195" fontId="47" fillId="28" borderId="0" xfId="73" applyNumberFormat="1" applyFont="1" applyFill="1" applyBorder="1" applyAlignment="1">
      <alignment horizontal="center"/>
    </xf>
    <xf numFmtId="195" fontId="40" fillId="28" borderId="0" xfId="66" applyNumberFormat="1" applyFont="1" applyFill="1" applyAlignment="1">
      <alignment horizontal="center"/>
    </xf>
    <xf numFmtId="231" fontId="42" fillId="28" borderId="0" xfId="0" quotePrefix="1" applyFont="1" applyFill="1" applyAlignment="1">
      <alignment horizontal="center"/>
    </xf>
    <xf numFmtId="226" fontId="71" fillId="0" borderId="0" xfId="0" applyNumberFormat="1" applyFont="1" applyAlignment="1" applyProtection="1">
      <alignment horizontal="center" vertical="center"/>
      <protection hidden="1"/>
    </xf>
    <xf numFmtId="0" fontId="71" fillId="0" borderId="0" xfId="0" applyNumberFormat="1" applyFont="1" applyAlignment="1" applyProtection="1">
      <alignment horizontal="center"/>
      <protection hidden="1"/>
    </xf>
    <xf numFmtId="231" fontId="59" fillId="28" borderId="0" xfId="0" applyFont="1" applyFill="1"/>
    <xf numFmtId="231" fontId="55" fillId="28" borderId="0" xfId="0" applyFont="1" applyFill="1"/>
    <xf numFmtId="174" fontId="51" fillId="28" borderId="0" xfId="49" applyFont="1" applyFill="1">
      <alignment horizontal="center"/>
      <protection hidden="1"/>
    </xf>
    <xf numFmtId="231" fontId="41" fillId="42" borderId="11" xfId="0" applyFont="1" applyFill="1" applyBorder="1" applyAlignment="1">
      <alignment vertical="center"/>
    </xf>
    <xf numFmtId="184" fontId="44" fillId="28" borderId="0" xfId="0" applyNumberFormat="1" applyFont="1" applyFill="1" applyAlignment="1" applyProtection="1">
      <alignment horizontal="center" vertical="center"/>
      <protection locked="0"/>
    </xf>
    <xf numFmtId="171" fontId="48" fillId="28" borderId="0" xfId="0" applyNumberFormat="1" applyFont="1" applyFill="1"/>
    <xf numFmtId="174" fontId="43" fillId="28" borderId="0" xfId="0" applyNumberFormat="1" applyFont="1" applyFill="1" applyAlignment="1">
      <alignment horizontal="center"/>
    </xf>
    <xf numFmtId="249" fontId="43" fillId="28" borderId="0" xfId="0" applyNumberFormat="1" applyFont="1" applyFill="1" applyAlignment="1">
      <alignment horizontal="center"/>
    </xf>
    <xf numFmtId="249" fontId="42" fillId="28" borderId="0" xfId="0" applyNumberFormat="1" applyFont="1" applyFill="1" applyAlignment="1">
      <alignment horizontal="center"/>
    </xf>
    <xf numFmtId="174" fontId="33" fillId="0" borderId="1" xfId="0" applyNumberFormat="1" applyFont="1" applyBorder="1" applyAlignment="1">
      <alignment horizontal="center" vertical="center"/>
    </xf>
    <xf numFmtId="290" fontId="33" fillId="0" borderId="0" xfId="0" applyNumberFormat="1" applyFont="1"/>
    <xf numFmtId="175" fontId="41" fillId="45" borderId="0" xfId="76" applyNumberFormat="1" applyFont="1" applyFill="1" applyAlignment="1">
      <alignment horizontal="left" vertical="center"/>
    </xf>
    <xf numFmtId="175" fontId="73" fillId="45" borderId="0" xfId="76" applyNumberFormat="1" applyFont="1" applyFill="1" applyAlignment="1">
      <alignment horizontal="left" vertical="center"/>
    </xf>
    <xf numFmtId="171" fontId="94" fillId="45" borderId="0" xfId="95" applyNumberFormat="1" applyFont="1" applyFill="1" applyBorder="1" applyAlignment="1">
      <alignment horizontal="left"/>
    </xf>
    <xf numFmtId="0" fontId="33" fillId="0" borderId="4" xfId="76" applyFont="1" applyBorder="1"/>
    <xf numFmtId="0" fontId="33" fillId="2" borderId="4" xfId="76" applyFont="1" applyFill="1" applyBorder="1"/>
    <xf numFmtId="0" fontId="33" fillId="0" borderId="0" xfId="76" applyFont="1"/>
    <xf numFmtId="0" fontId="71" fillId="0" borderId="0" xfId="76" applyFont="1"/>
    <xf numFmtId="0" fontId="33" fillId="2" borderId="0" xfId="76" applyFont="1" applyFill="1"/>
    <xf numFmtId="174" fontId="33" fillId="0" borderId="0" xfId="95" applyNumberFormat="1" applyFont="1" applyFill="1" applyBorder="1" applyAlignment="1">
      <alignment horizontal="center"/>
    </xf>
    <xf numFmtId="173" fontId="33" fillId="0" borderId="0" xfId="95" applyNumberFormat="1" applyFont="1" applyFill="1" applyBorder="1" applyAlignment="1">
      <alignment horizontal="center"/>
    </xf>
    <xf numFmtId="280" fontId="33" fillId="0" borderId="0" xfId="95" applyNumberFormat="1" applyFont="1" applyFill="1" applyBorder="1" applyAlignment="1">
      <alignment horizontal="center"/>
    </xf>
    <xf numFmtId="173" fontId="79" fillId="2" borderId="4" xfId="0" applyNumberFormat="1" applyFont="1" applyFill="1" applyBorder="1" applyAlignment="1">
      <alignment horizontal="center" vertical="center"/>
    </xf>
    <xf numFmtId="10" fontId="33" fillId="0" borderId="15" xfId="0" applyNumberFormat="1" applyFont="1" applyBorder="1" applyAlignment="1">
      <alignment horizontal="center"/>
    </xf>
    <xf numFmtId="231" fontId="51" fillId="0" borderId="1" xfId="0" applyFont="1" applyBorder="1" applyAlignment="1">
      <alignment horizontal="right" vertical="center"/>
    </xf>
    <xf numFmtId="292" fontId="71" fillId="2" borderId="0" xfId="0" applyNumberFormat="1" applyFont="1" applyFill="1" applyAlignment="1" applyProtection="1">
      <alignment horizontal="center"/>
      <protection hidden="1"/>
    </xf>
    <xf numFmtId="231" fontId="98" fillId="0" borderId="0" xfId="0" applyFont="1" applyAlignment="1">
      <alignment horizontal="right" vertical="center"/>
    </xf>
    <xf numFmtId="174" fontId="51" fillId="28" borderId="0" xfId="49" applyFont="1" applyFill="1" applyAlignment="1">
      <alignment horizontal="left"/>
      <protection hidden="1"/>
    </xf>
    <xf numFmtId="226" fontId="51" fillId="28" borderId="0" xfId="49" applyNumberFormat="1" applyFont="1" applyFill="1">
      <alignment horizontal="center"/>
      <protection hidden="1"/>
    </xf>
    <xf numFmtId="231" fontId="41" fillId="28" borderId="0" xfId="0" applyFont="1" applyFill="1" applyProtection="1">
      <protection hidden="1"/>
    </xf>
    <xf numFmtId="231" fontId="33" fillId="31" borderId="1" xfId="0" applyFont="1" applyFill="1" applyBorder="1" applyAlignment="1">
      <alignment horizontal="center" vertical="center"/>
    </xf>
    <xf numFmtId="171" fontId="33" fillId="28" borderId="0" xfId="59" applyNumberFormat="1" applyFont="1" applyFill="1" applyBorder="1"/>
    <xf numFmtId="10" fontId="40" fillId="28" borderId="0" xfId="59" applyNumberFormat="1" applyFont="1" applyFill="1" applyBorder="1" applyAlignment="1">
      <alignment horizontal="center"/>
    </xf>
    <xf numFmtId="255" fontId="48" fillId="28" borderId="0" xfId="0" applyNumberFormat="1" applyFont="1" applyFill="1" applyAlignment="1">
      <alignment horizontal="center" vertical="center"/>
    </xf>
    <xf numFmtId="231" fontId="54" fillId="28" borderId="0" xfId="0" applyFont="1" applyFill="1" applyProtection="1">
      <protection hidden="1"/>
    </xf>
    <xf numFmtId="9" fontId="33" fillId="28" borderId="0" xfId="0" applyNumberFormat="1" applyFont="1" applyFill="1" applyAlignment="1">
      <alignment horizontal="center" vertical="center"/>
    </xf>
    <xf numFmtId="170" fontId="33" fillId="28" borderId="0" xfId="0" applyNumberFormat="1" applyFont="1" applyFill="1" applyAlignment="1">
      <alignment horizontal="center"/>
    </xf>
    <xf numFmtId="178" fontId="43" fillId="31" borderId="3" xfId="0" applyNumberFormat="1" applyFont="1" applyFill="1" applyBorder="1" applyAlignment="1" applyProtection="1">
      <alignment horizontal="center" vertical="center"/>
      <protection locked="0"/>
    </xf>
    <xf numFmtId="10" fontId="43" fillId="31" borderId="1" xfId="0" applyNumberFormat="1" applyFont="1" applyFill="1" applyBorder="1" applyAlignment="1">
      <alignment horizontal="center" vertical="center"/>
    </xf>
    <xf numFmtId="279" fontId="47" fillId="31" borderId="14" xfId="0" applyNumberFormat="1" applyFont="1" applyFill="1" applyBorder="1" applyAlignment="1">
      <alignment horizontal="center" vertical="center"/>
    </xf>
    <xf numFmtId="279" fontId="60" fillId="31" borderId="14" xfId="0" applyNumberFormat="1" applyFont="1" applyFill="1" applyBorder="1"/>
    <xf numFmtId="199" fontId="40" fillId="28" borderId="0" xfId="0" applyNumberFormat="1" applyFont="1" applyFill="1" applyAlignment="1">
      <alignment horizontal="center" vertical="center"/>
    </xf>
    <xf numFmtId="293" fontId="71" fillId="28" borderId="0" xfId="0" applyNumberFormat="1" applyFont="1" applyFill="1" applyAlignment="1" applyProtection="1">
      <alignment horizontal="center"/>
      <protection hidden="1"/>
    </xf>
    <xf numFmtId="231" fontId="96" fillId="0" borderId="0" xfId="0" applyFont="1"/>
    <xf numFmtId="9" fontId="33" fillId="0" borderId="0" xfId="0" applyNumberFormat="1" applyFont="1" applyAlignment="1" applyProtection="1">
      <alignment horizontal="center"/>
      <protection hidden="1"/>
    </xf>
    <xf numFmtId="245" fontId="33" fillId="31" borderId="12" xfId="53" applyFont="1" applyFill="1" applyBorder="1">
      <alignment horizontal="center"/>
      <protection hidden="1"/>
    </xf>
    <xf numFmtId="245" fontId="33" fillId="31" borderId="5" xfId="53" quotePrefix="1" applyFont="1" applyFill="1" applyBorder="1">
      <alignment horizontal="center"/>
      <protection hidden="1"/>
    </xf>
    <xf numFmtId="245" fontId="33" fillId="31" borderId="5" xfId="53" applyFont="1" applyFill="1" applyBorder="1">
      <alignment horizontal="center"/>
      <protection hidden="1"/>
    </xf>
    <xf numFmtId="245" fontId="33" fillId="31" borderId="6" xfId="53" applyFont="1" applyFill="1" applyBorder="1">
      <alignment horizontal="center"/>
      <protection hidden="1"/>
    </xf>
    <xf numFmtId="170" fontId="44" fillId="31" borderId="3" xfId="0" applyNumberFormat="1" applyFont="1" applyFill="1" applyBorder="1" applyAlignment="1">
      <alignment horizontal="center" vertical="center"/>
    </xf>
    <xf numFmtId="170" fontId="33" fillId="31" borderId="15" xfId="0" applyNumberFormat="1" applyFont="1" applyFill="1" applyBorder="1" applyAlignment="1" applyProtection="1">
      <alignment horizontal="center" vertical="center"/>
      <protection locked="0"/>
    </xf>
    <xf numFmtId="231" fontId="43" fillId="28" borderId="0" xfId="0" quotePrefix="1" applyFont="1" applyFill="1"/>
    <xf numFmtId="275" fontId="71" fillId="2" borderId="0" xfId="0" applyNumberFormat="1" applyFont="1" applyFill="1" applyAlignment="1" applyProtection="1">
      <alignment horizontal="center"/>
      <protection hidden="1"/>
    </xf>
    <xf numFmtId="295" fontId="40" fillId="2" borderId="0" xfId="0" applyNumberFormat="1" applyFont="1" applyFill="1" applyAlignment="1" applyProtection="1">
      <alignment horizontal="center"/>
      <protection hidden="1"/>
    </xf>
    <xf numFmtId="177" fontId="33" fillId="31" borderId="0" xfId="0" applyNumberFormat="1" applyFont="1" applyFill="1" applyAlignment="1">
      <alignment horizontal="center" vertical="center"/>
    </xf>
    <xf numFmtId="212" fontId="33" fillId="31" borderId="0" xfId="0" applyNumberFormat="1" applyFont="1" applyFill="1" applyAlignment="1" applyProtection="1">
      <alignment horizontal="center" vertical="center"/>
      <protection locked="0"/>
    </xf>
    <xf numFmtId="294" fontId="33" fillId="31" borderId="1" xfId="0" applyNumberFormat="1" applyFont="1" applyFill="1" applyBorder="1" applyAlignment="1">
      <alignment horizontal="center" vertical="center"/>
    </xf>
    <xf numFmtId="284" fontId="33" fillId="28" borderId="1" xfId="0" applyNumberFormat="1" applyFont="1" applyFill="1" applyBorder="1" applyAlignment="1">
      <alignment horizontal="center" vertical="center"/>
    </xf>
    <xf numFmtId="184" fontId="44" fillId="31" borderId="4" xfId="0" applyNumberFormat="1" applyFont="1" applyFill="1" applyBorder="1" applyAlignment="1">
      <alignment horizontal="center"/>
    </xf>
    <xf numFmtId="174" fontId="33" fillId="28" borderId="1" xfId="0" applyNumberFormat="1" applyFont="1" applyFill="1" applyBorder="1" applyAlignment="1">
      <alignment horizontal="center"/>
    </xf>
    <xf numFmtId="174" fontId="42" fillId="31" borderId="0" xfId="0" applyNumberFormat="1" applyFont="1" applyFill="1" applyAlignment="1">
      <alignment horizontal="center"/>
    </xf>
    <xf numFmtId="174" fontId="33" fillId="31" borderId="0" xfId="0" applyNumberFormat="1" applyFont="1" applyFill="1" applyAlignment="1">
      <alignment horizontal="center"/>
    </xf>
    <xf numFmtId="231" fontId="99" fillId="0" borderId="0" xfId="0" applyFont="1"/>
    <xf numFmtId="2" fontId="51" fillId="2" borderId="0" xfId="0" applyNumberFormat="1" applyFont="1" applyFill="1" applyAlignment="1" applyProtection="1">
      <alignment horizontal="left" vertical="center"/>
      <protection hidden="1"/>
    </xf>
    <xf numFmtId="291" fontId="40" fillId="2" borderId="0" xfId="0" applyNumberFormat="1" applyFont="1" applyFill="1" applyProtection="1">
      <protection hidden="1"/>
    </xf>
    <xf numFmtId="231" fontId="43" fillId="0" borderId="0" xfId="0" applyFont="1" applyAlignment="1">
      <alignment vertical="center"/>
    </xf>
    <xf numFmtId="296" fontId="51" fillId="30" borderId="0" xfId="0" applyNumberFormat="1" applyFont="1" applyFill="1" applyAlignment="1" applyProtection="1">
      <alignment horizontal="center" vertical="center"/>
      <protection hidden="1"/>
    </xf>
    <xf numFmtId="231" fontId="53" fillId="28" borderId="0" xfId="0" applyFont="1" applyFill="1"/>
    <xf numFmtId="296" fontId="51" fillId="28" borderId="0" xfId="0" applyNumberFormat="1" applyFont="1" applyFill="1" applyAlignment="1" applyProtection="1">
      <alignment horizontal="center" vertical="center"/>
      <protection hidden="1"/>
    </xf>
    <xf numFmtId="178" fontId="33" fillId="31" borderId="11" xfId="0" applyNumberFormat="1" applyFont="1" applyFill="1" applyBorder="1" applyAlignment="1" applyProtection="1">
      <alignment horizontal="center" vertical="center"/>
      <protection locked="0"/>
    </xf>
    <xf numFmtId="177" fontId="43" fillId="31" borderId="14" xfId="0" applyNumberFormat="1" applyFont="1" applyFill="1" applyBorder="1" applyAlignment="1">
      <alignment horizontal="center" vertical="center"/>
    </xf>
    <xf numFmtId="10" fontId="33" fillId="31" borderId="1" xfId="0" applyNumberFormat="1" applyFont="1" applyFill="1" applyBorder="1" applyAlignment="1" applyProtection="1">
      <alignment horizontal="center" vertical="center"/>
      <protection locked="0"/>
    </xf>
    <xf numFmtId="170" fontId="33" fillId="31" borderId="3" xfId="0" applyNumberFormat="1" applyFont="1" applyFill="1" applyBorder="1" applyAlignment="1">
      <alignment horizontal="center"/>
    </xf>
    <xf numFmtId="170" fontId="33" fillId="31" borderId="14" xfId="0" applyNumberFormat="1" applyFont="1" applyFill="1" applyBorder="1" applyAlignment="1">
      <alignment horizontal="center"/>
    </xf>
    <xf numFmtId="170" fontId="33" fillId="31" borderId="15" xfId="0" applyNumberFormat="1" applyFont="1" applyFill="1" applyBorder="1" applyAlignment="1">
      <alignment horizontal="center"/>
    </xf>
    <xf numFmtId="10" fontId="33" fillId="31" borderId="15" xfId="0" applyNumberFormat="1" applyFont="1" applyFill="1" applyBorder="1" applyAlignment="1" applyProtection="1">
      <alignment horizontal="center" vertical="center"/>
      <protection locked="0"/>
    </xf>
    <xf numFmtId="10" fontId="44" fillId="31" borderId="1" xfId="0" applyNumberFormat="1" applyFont="1" applyFill="1" applyBorder="1" applyAlignment="1">
      <alignment horizontal="center" vertical="center"/>
    </xf>
    <xf numFmtId="178" fontId="33" fillId="31" borderId="3" xfId="0" applyNumberFormat="1" applyFont="1" applyFill="1" applyBorder="1" applyAlignment="1" applyProtection="1">
      <alignment horizontal="center" vertical="center"/>
      <protection locked="0"/>
    </xf>
    <xf numFmtId="182" fontId="44" fillId="0" borderId="0" xfId="0" applyNumberFormat="1" applyFont="1" applyAlignment="1">
      <alignment horizontal="center"/>
    </xf>
    <xf numFmtId="174" fontId="71" fillId="28" borderId="1" xfId="0" applyNumberFormat="1" applyFont="1" applyFill="1" applyBorder="1" applyAlignment="1">
      <alignment horizontal="center" vertical="center"/>
    </xf>
    <xf numFmtId="210" fontId="33" fillId="31" borderId="3" xfId="0" applyNumberFormat="1" applyFont="1" applyFill="1" applyBorder="1" applyAlignment="1" applyProtection="1">
      <alignment horizontal="center" vertical="center"/>
      <protection locked="0"/>
    </xf>
    <xf numFmtId="231" fontId="33" fillId="31" borderId="1" xfId="0" applyFont="1" applyFill="1" applyBorder="1"/>
    <xf numFmtId="231" fontId="33" fillId="0" borderId="0" xfId="0" applyFont="1" applyAlignment="1">
      <alignment horizontal="left" indent="1"/>
    </xf>
    <xf numFmtId="231" fontId="40" fillId="28" borderId="0" xfId="0" applyFont="1" applyFill="1" applyAlignment="1" applyProtection="1">
      <alignment horizontal="left"/>
      <protection hidden="1"/>
    </xf>
    <xf numFmtId="231" fontId="41" fillId="28" borderId="0" xfId="0" applyFont="1" applyFill="1"/>
    <xf numFmtId="0" fontId="100" fillId="28" borderId="0" xfId="50" applyFont="1" applyFill="1">
      <protection hidden="1"/>
    </xf>
    <xf numFmtId="231" fontId="51" fillId="0" borderId="0" xfId="0" applyFont="1"/>
    <xf numFmtId="1" fontId="33" fillId="31" borderId="8" xfId="0" applyNumberFormat="1" applyFont="1" applyFill="1" applyBorder="1" applyAlignment="1">
      <alignment horizontal="center" vertical="center"/>
    </xf>
    <xf numFmtId="1" fontId="33" fillId="0" borderId="8" xfId="0" applyNumberFormat="1" applyFont="1" applyBorder="1" applyAlignment="1">
      <alignment horizontal="center" vertical="center"/>
    </xf>
    <xf numFmtId="2" fontId="40" fillId="0" borderId="0" xfId="0" applyNumberFormat="1" applyFont="1" applyAlignment="1">
      <alignment horizontal="center" vertical="center"/>
    </xf>
    <xf numFmtId="14" fontId="33" fillId="0" borderId="2" xfId="0" applyNumberFormat="1" applyFont="1" applyBorder="1"/>
    <xf numFmtId="2" fontId="33" fillId="31" borderId="2" xfId="0" applyNumberFormat="1" applyFont="1" applyFill="1" applyBorder="1" applyAlignment="1">
      <alignment horizontal="center" vertical="center"/>
    </xf>
    <xf numFmtId="14" fontId="33" fillId="0" borderId="4" xfId="0" applyNumberFormat="1" applyFont="1" applyBorder="1"/>
    <xf numFmtId="299" fontId="33" fillId="0" borderId="0" xfId="0" applyNumberFormat="1" applyFont="1" applyProtection="1">
      <protection hidden="1"/>
    </xf>
    <xf numFmtId="194" fontId="51" fillId="0" borderId="0" xfId="0" applyNumberFormat="1" applyFont="1" applyAlignment="1" applyProtection="1">
      <alignment horizontal="center"/>
      <protection hidden="1"/>
    </xf>
    <xf numFmtId="185" fontId="33" fillId="2" borderId="7" xfId="0" applyNumberFormat="1" applyFont="1" applyFill="1" applyBorder="1" applyAlignment="1" applyProtection="1">
      <alignment horizontal="center"/>
      <protection hidden="1"/>
    </xf>
    <xf numFmtId="185" fontId="33" fillId="2" borderId="0" xfId="0" applyNumberFormat="1" applyFont="1" applyFill="1" applyAlignment="1" applyProtection="1">
      <alignment horizontal="center"/>
      <protection hidden="1"/>
    </xf>
    <xf numFmtId="185" fontId="33" fillId="0" borderId="0" xfId="0" applyNumberFormat="1" applyFont="1" applyProtection="1">
      <protection hidden="1"/>
    </xf>
    <xf numFmtId="185" fontId="62" fillId="0" borderId="0" xfId="0" applyNumberFormat="1" applyFont="1" applyProtection="1">
      <protection hidden="1"/>
    </xf>
    <xf numFmtId="185" fontId="47" fillId="0" borderId="0" xfId="0" applyNumberFormat="1" applyFont="1" applyProtection="1">
      <protection hidden="1"/>
    </xf>
    <xf numFmtId="185" fontId="40" fillId="2" borderId="4" xfId="0" applyNumberFormat="1" applyFont="1" applyFill="1" applyBorder="1" applyAlignment="1" applyProtection="1">
      <alignment horizontal="center"/>
      <protection hidden="1"/>
    </xf>
    <xf numFmtId="185" fontId="33" fillId="0" borderId="4" xfId="0" applyNumberFormat="1" applyFont="1" applyBorder="1" applyProtection="1">
      <protection hidden="1"/>
    </xf>
    <xf numFmtId="300" fontId="47" fillId="28" borderId="0" xfId="0" applyNumberFormat="1" applyFont="1" applyFill="1" applyAlignment="1" applyProtection="1">
      <alignment horizontal="left"/>
      <protection hidden="1"/>
    </xf>
    <xf numFmtId="10" fontId="51" fillId="0" borderId="3" xfId="0" applyNumberFormat="1" applyFont="1" applyBorder="1" applyAlignment="1" applyProtection="1">
      <alignment horizontal="center"/>
      <protection hidden="1"/>
    </xf>
    <xf numFmtId="10" fontId="51" fillId="0" borderId="5" xfId="0" applyNumberFormat="1" applyFont="1" applyBorder="1" applyAlignment="1" applyProtection="1">
      <alignment horizontal="center"/>
      <protection hidden="1"/>
    </xf>
    <xf numFmtId="10" fontId="51" fillId="0" borderId="13" xfId="0" applyNumberFormat="1" applyFont="1" applyBorder="1" applyAlignment="1" applyProtection="1">
      <alignment horizontal="center"/>
      <protection hidden="1"/>
    </xf>
    <xf numFmtId="301" fontId="33" fillId="28" borderId="12" xfId="0" applyNumberFormat="1" applyFont="1" applyFill="1" applyBorder="1" applyAlignment="1">
      <alignment horizontal="center"/>
    </xf>
    <xf numFmtId="301" fontId="33" fillId="28" borderId="5" xfId="0" applyNumberFormat="1" applyFont="1" applyFill="1" applyBorder="1" applyAlignment="1">
      <alignment horizontal="center"/>
    </xf>
    <xf numFmtId="301" fontId="33" fillId="28" borderId="4" xfId="0" applyNumberFormat="1" applyFont="1" applyFill="1" applyBorder="1" applyAlignment="1">
      <alignment horizontal="center"/>
    </xf>
    <xf numFmtId="226" fontId="71" fillId="2" borderId="0" xfId="0" applyNumberFormat="1" applyFont="1" applyFill="1" applyAlignment="1" applyProtection="1">
      <alignment horizontal="center"/>
      <protection hidden="1"/>
    </xf>
    <xf numFmtId="226" fontId="71" fillId="0" borderId="0" xfId="57" applyNumberFormat="1" applyFont="1">
      <alignment horizontal="center"/>
      <protection hidden="1"/>
    </xf>
    <xf numFmtId="226" fontId="33" fillId="0" borderId="0" xfId="0" applyNumberFormat="1" applyFont="1" applyProtection="1">
      <protection hidden="1"/>
    </xf>
    <xf numFmtId="226" fontId="71" fillId="0" borderId="0" xfId="57" applyNumberFormat="1" applyFont="1" applyAlignment="1">
      <alignment horizontal="center" wrapText="1"/>
      <protection hidden="1"/>
    </xf>
    <xf numFmtId="275" fontId="71" fillId="0" borderId="0" xfId="0" applyNumberFormat="1" applyFont="1" applyAlignment="1" applyProtection="1">
      <alignment horizontal="center"/>
      <protection hidden="1"/>
    </xf>
    <xf numFmtId="275" fontId="33" fillId="2" borderId="0" xfId="0" applyNumberFormat="1" applyFont="1" applyFill="1" applyAlignment="1" applyProtection="1">
      <alignment horizontal="center"/>
      <protection hidden="1"/>
    </xf>
    <xf numFmtId="9" fontId="43" fillId="31" borderId="10" xfId="0" applyNumberFormat="1" applyFont="1" applyFill="1" applyBorder="1" applyAlignment="1" applyProtection="1">
      <alignment horizontal="center"/>
      <protection locked="0"/>
    </xf>
    <xf numFmtId="9" fontId="43" fillId="31" borderId="4" xfId="0" applyNumberFormat="1" applyFont="1" applyFill="1" applyBorder="1" applyAlignment="1" applyProtection="1">
      <alignment horizontal="center"/>
      <protection locked="0"/>
    </xf>
    <xf numFmtId="263" fontId="33" fillId="0" borderId="0" xfId="53" applyNumberFormat="1" applyFont="1">
      <alignment horizontal="center"/>
      <protection hidden="1"/>
    </xf>
    <xf numFmtId="290" fontId="54" fillId="0" borderId="0" xfId="0" applyNumberFormat="1" applyFont="1"/>
    <xf numFmtId="208" fontId="47" fillId="0" borderId="0" xfId="0" applyNumberFormat="1" applyFont="1"/>
    <xf numFmtId="208" fontId="47" fillId="0" borderId="0" xfId="0" applyNumberFormat="1" applyFont="1" applyAlignment="1">
      <alignment horizontal="center"/>
    </xf>
    <xf numFmtId="302" fontId="47" fillId="0" borderId="0" xfId="59" applyNumberFormat="1" applyFont="1" applyFill="1" applyBorder="1" applyAlignment="1">
      <alignment horizontal="center"/>
    </xf>
    <xf numFmtId="302" fontId="47" fillId="0" borderId="0" xfId="0" applyNumberFormat="1" applyFont="1" applyAlignment="1">
      <alignment horizontal="center"/>
    </xf>
    <xf numFmtId="302" fontId="33" fillId="2" borderId="0" xfId="0" applyNumberFormat="1" applyFont="1" applyFill="1" applyAlignment="1">
      <alignment horizontal="center"/>
    </xf>
    <xf numFmtId="170" fontId="42" fillId="28" borderId="0" xfId="59" applyNumberFormat="1" applyFont="1" applyFill="1" applyBorder="1" applyAlignment="1">
      <alignment horizontal="center"/>
    </xf>
    <xf numFmtId="170" fontId="40" fillId="0" borderId="0" xfId="59" applyNumberFormat="1" applyFont="1" applyFill="1" applyBorder="1" applyAlignment="1">
      <alignment horizontal="center"/>
    </xf>
    <xf numFmtId="170" fontId="33" fillId="28" borderId="0" xfId="59" applyNumberFormat="1" applyFont="1" applyFill="1" applyBorder="1" applyAlignment="1">
      <alignment horizontal="center"/>
    </xf>
    <xf numFmtId="10" fontId="47" fillId="31" borderId="1" xfId="0" applyNumberFormat="1" applyFont="1" applyFill="1" applyBorder="1" applyAlignment="1">
      <alignment horizontal="center" vertical="center"/>
    </xf>
    <xf numFmtId="298" fontId="47" fillId="31" borderId="1" xfId="0" applyNumberFormat="1" applyFont="1" applyFill="1" applyBorder="1" applyAlignment="1">
      <alignment horizontal="center"/>
    </xf>
    <xf numFmtId="231" fontId="33" fillId="30" borderId="0" xfId="0" applyFont="1" applyFill="1"/>
    <xf numFmtId="283" fontId="51" fillId="2" borderId="0" xfId="0" applyNumberFormat="1" applyFont="1" applyFill="1" applyAlignment="1" applyProtection="1">
      <alignment horizontal="center" vertical="center"/>
      <protection hidden="1"/>
    </xf>
    <xf numFmtId="231" fontId="43" fillId="0" borderId="0" xfId="0" applyFont="1" applyAlignment="1">
      <alignment horizontal="center" vertical="center"/>
    </xf>
    <xf numFmtId="231" fontId="33" fillId="28" borderId="0" xfId="0" applyFont="1" applyFill="1" applyAlignment="1">
      <alignment horizontal="left" vertical="center"/>
    </xf>
    <xf numFmtId="231" fontId="33" fillId="0" borderId="0" xfId="0" applyFont="1" applyAlignment="1">
      <alignment vertical="center"/>
    </xf>
    <xf numFmtId="231" fontId="40" fillId="0" borderId="3" xfId="0" applyFont="1" applyBorder="1" applyAlignment="1">
      <alignment horizontal="center" vertical="center"/>
    </xf>
    <xf numFmtId="182" fontId="33" fillId="0" borderId="0" xfId="0" applyNumberFormat="1" applyFont="1" applyAlignment="1">
      <alignment horizontal="center" vertical="center" wrapText="1"/>
    </xf>
    <xf numFmtId="231" fontId="42" fillId="0" borderId="0" xfId="0" applyFont="1" applyAlignment="1">
      <alignment vertical="center"/>
    </xf>
    <xf numFmtId="190" fontId="43" fillId="0" borderId="0" xfId="0" applyNumberFormat="1" applyFont="1" applyAlignment="1">
      <alignment vertical="center"/>
    </xf>
    <xf numFmtId="231" fontId="65" fillId="0" borderId="0" xfId="0" applyFont="1" applyAlignment="1">
      <alignment vertical="center"/>
    </xf>
    <xf numFmtId="231" fontId="40" fillId="0" borderId="0" xfId="0" applyFont="1" applyAlignment="1">
      <alignment horizontal="center" vertical="center"/>
    </xf>
    <xf numFmtId="231" fontId="33" fillId="0" borderId="10" xfId="0" applyFont="1" applyBorder="1" applyAlignment="1">
      <alignment horizontal="center" vertical="center" wrapText="1"/>
    </xf>
    <xf numFmtId="231" fontId="33" fillId="0" borderId="6" xfId="0" applyFont="1" applyBorder="1" applyAlignment="1">
      <alignment horizontal="center" vertical="center" wrapText="1"/>
    </xf>
    <xf numFmtId="231" fontId="43" fillId="0" borderId="6" xfId="0" applyFont="1" applyBorder="1" applyAlignment="1">
      <alignment horizontal="center" vertical="center"/>
    </xf>
    <xf numFmtId="231" fontId="33" fillId="0" borderId="4" xfId="0" applyFont="1" applyBorder="1" applyAlignment="1">
      <alignment horizontal="center" vertical="center" wrapText="1"/>
    </xf>
    <xf numFmtId="231" fontId="33" fillId="0" borderId="15" xfId="0" applyFont="1" applyBorder="1" applyAlignment="1">
      <alignment horizontal="center" vertical="center" wrapText="1"/>
    </xf>
    <xf numFmtId="182" fontId="48" fillId="2" borderId="0" xfId="0" applyNumberFormat="1" applyFont="1" applyFill="1" applyAlignment="1">
      <alignment horizontal="center" vertical="center"/>
    </xf>
    <xf numFmtId="182" fontId="40" fillId="0" borderId="0" xfId="0" applyNumberFormat="1" applyFont="1" applyAlignment="1">
      <alignment horizontal="center" vertical="center" wrapText="1"/>
    </xf>
    <xf numFmtId="0" fontId="41" fillId="42" borderId="0" xfId="50" applyFont="1" applyAlignment="1">
      <alignment vertical="center"/>
      <protection hidden="1"/>
    </xf>
    <xf numFmtId="174" fontId="41" fillId="42" borderId="0" xfId="50" applyNumberFormat="1" applyFont="1" applyAlignment="1">
      <alignment horizontal="center" vertical="center"/>
      <protection hidden="1"/>
    </xf>
    <xf numFmtId="258" fontId="41" fillId="42" borderId="0" xfId="0" applyNumberFormat="1" applyFont="1" applyFill="1" applyAlignment="1">
      <alignment horizontal="center" vertical="center"/>
    </xf>
    <xf numFmtId="231" fontId="33" fillId="0" borderId="0" xfId="0" applyFont="1" applyAlignment="1">
      <alignment horizontal="center" vertical="center" wrapText="1"/>
    </xf>
    <xf numFmtId="182" fontId="44" fillId="2" borderId="0" xfId="0" applyNumberFormat="1" applyFont="1" applyFill="1" applyAlignment="1">
      <alignment horizontal="center" vertical="center"/>
    </xf>
    <xf numFmtId="174" fontId="40" fillId="0" borderId="4" xfId="0" applyNumberFormat="1" applyFont="1" applyBorder="1" applyAlignment="1">
      <alignment horizontal="center" vertical="center" wrapText="1"/>
    </xf>
    <xf numFmtId="247" fontId="40" fillId="0" borderId="0" xfId="0" applyNumberFormat="1" applyFont="1" applyAlignment="1">
      <alignment horizontal="center" vertical="center" wrapText="1"/>
    </xf>
    <xf numFmtId="174" fontId="33" fillId="0" borderId="0" xfId="0" applyNumberFormat="1" applyFont="1" applyAlignment="1">
      <alignment horizontal="center" vertical="center" wrapText="1"/>
    </xf>
    <xf numFmtId="231" fontId="33" fillId="0" borderId="0" xfId="0" applyFont="1" applyAlignment="1">
      <alignment horizontal="left" vertical="center"/>
    </xf>
    <xf numFmtId="174" fontId="41" fillId="42" borderId="13" xfId="0" applyNumberFormat="1" applyFont="1" applyFill="1" applyBorder="1" applyAlignment="1">
      <alignment horizontal="center" vertical="center"/>
    </xf>
    <xf numFmtId="258" fontId="33" fillId="0" borderId="0" xfId="0" applyNumberFormat="1" applyFont="1" applyAlignment="1">
      <alignment horizontal="center" vertical="center"/>
    </xf>
    <xf numFmtId="0" fontId="40" fillId="0" borderId="4" xfId="0" applyNumberFormat="1" applyFont="1" applyBorder="1" applyAlignment="1">
      <alignment horizontal="center" vertical="center"/>
    </xf>
    <xf numFmtId="231" fontId="46" fillId="0" borderId="4" xfId="0" applyFont="1" applyBorder="1" applyAlignment="1">
      <alignment horizontal="center" vertical="center"/>
    </xf>
    <xf numFmtId="174" fontId="40" fillId="0" borderId="4" xfId="0" applyNumberFormat="1" applyFont="1" applyBorder="1" applyAlignment="1">
      <alignment horizontal="center" vertical="center"/>
    </xf>
    <xf numFmtId="174" fontId="46" fillId="0" borderId="0" xfId="0" applyNumberFormat="1" applyFont="1" applyAlignment="1">
      <alignment horizontal="center" vertical="center"/>
    </xf>
    <xf numFmtId="231" fontId="46" fillId="0" borderId="0" xfId="0" applyFont="1" applyAlignment="1">
      <alignment horizontal="center" vertical="center"/>
    </xf>
    <xf numFmtId="231" fontId="33" fillId="0" borderId="9" xfId="0" applyFont="1" applyBorder="1" applyAlignment="1">
      <alignment horizontal="center" vertical="center"/>
    </xf>
    <xf numFmtId="232" fontId="42" fillId="0" borderId="2" xfId="0" applyNumberFormat="1" applyFont="1" applyBorder="1" applyAlignment="1">
      <alignment horizontal="center" vertical="center"/>
    </xf>
    <xf numFmtId="0" fontId="43" fillId="0" borderId="0" xfId="0" applyNumberFormat="1" applyFont="1" applyAlignment="1">
      <alignment vertical="center"/>
    </xf>
    <xf numFmtId="231" fontId="33" fillId="0" borderId="11" xfId="0" applyFont="1" applyBorder="1" applyAlignment="1">
      <alignment vertical="center"/>
    </xf>
    <xf numFmtId="9" fontId="33" fillId="31" borderId="1" xfId="0" applyNumberFormat="1" applyFont="1" applyFill="1" applyBorder="1" applyAlignment="1">
      <alignment horizontal="center" vertical="center"/>
    </xf>
    <xf numFmtId="174" fontId="33" fillId="28" borderId="1" xfId="0" applyNumberFormat="1" applyFont="1" applyFill="1" applyBorder="1" applyAlignment="1">
      <alignment horizontal="center" vertical="center"/>
    </xf>
    <xf numFmtId="0" fontId="33" fillId="31" borderId="11" xfId="0" applyNumberFormat="1" applyFont="1" applyFill="1" applyBorder="1" applyAlignment="1">
      <alignment horizontal="center" vertical="center"/>
    </xf>
    <xf numFmtId="232" fontId="43" fillId="31" borderId="0" xfId="0" applyNumberFormat="1" applyFont="1" applyFill="1" applyAlignment="1">
      <alignment horizontal="center" vertical="center"/>
    </xf>
    <xf numFmtId="266" fontId="33" fillId="0" borderId="0" xfId="0" applyNumberFormat="1" applyFont="1" applyAlignment="1">
      <alignment horizontal="center" vertical="center"/>
    </xf>
    <xf numFmtId="0" fontId="33" fillId="31" borderId="10" xfId="0" applyNumberFormat="1" applyFont="1" applyFill="1" applyBorder="1" applyAlignment="1">
      <alignment horizontal="center" vertical="center"/>
    </xf>
    <xf numFmtId="9" fontId="33" fillId="0" borderId="0" xfId="0" applyNumberFormat="1" applyFont="1" applyAlignment="1">
      <alignment horizontal="center" vertical="center"/>
    </xf>
    <xf numFmtId="9" fontId="40" fillId="0" borderId="0" xfId="0" applyNumberFormat="1" applyFont="1" applyAlignment="1">
      <alignment horizontal="center" vertical="center"/>
    </xf>
    <xf numFmtId="174" fontId="40" fillId="0" borderId="0" xfId="0" applyNumberFormat="1" applyFont="1" applyAlignment="1">
      <alignment horizontal="center" vertical="center"/>
    </xf>
    <xf numFmtId="174" fontId="33" fillId="28" borderId="11" xfId="0" applyNumberFormat="1" applyFont="1" applyFill="1" applyBorder="1" applyAlignment="1">
      <alignment horizontal="center" vertical="center"/>
    </xf>
    <xf numFmtId="0" fontId="33" fillId="31" borderId="1" xfId="0" applyNumberFormat="1" applyFont="1" applyFill="1" applyBorder="1" applyAlignment="1">
      <alignment horizontal="center" vertical="center"/>
    </xf>
    <xf numFmtId="231" fontId="43" fillId="0" borderId="3" xfId="0" applyFont="1" applyBorder="1" applyAlignment="1">
      <alignment horizontal="left" vertical="center" wrapText="1"/>
    </xf>
    <xf numFmtId="170" fontId="33" fillId="28" borderId="0" xfId="0" applyNumberFormat="1" applyFont="1" applyFill="1" applyAlignment="1">
      <alignment horizontal="center" vertical="center"/>
    </xf>
    <xf numFmtId="174" fontId="33" fillId="28" borderId="0" xfId="0" applyNumberFormat="1" applyFont="1" applyFill="1" applyAlignment="1">
      <alignment horizontal="center" vertical="center"/>
    </xf>
    <xf numFmtId="211" fontId="33" fillId="28" borderId="0" xfId="0" applyNumberFormat="1" applyFont="1" applyFill="1" applyAlignment="1">
      <alignment horizontal="center" vertical="center"/>
    </xf>
    <xf numFmtId="231" fontId="33" fillId="28" borderId="0" xfId="0" applyFont="1" applyFill="1" applyAlignment="1">
      <alignment horizontal="center" vertical="center"/>
    </xf>
    <xf numFmtId="231" fontId="33" fillId="0" borderId="1" xfId="0" applyFont="1" applyBorder="1" applyAlignment="1">
      <alignment vertical="center"/>
    </xf>
    <xf numFmtId="231" fontId="33" fillId="0" borderId="4" xfId="0" applyFont="1" applyBorder="1" applyAlignment="1">
      <alignment horizontal="center" vertical="center"/>
    </xf>
    <xf numFmtId="9" fontId="40" fillId="0" borderId="4" xfId="0" applyNumberFormat="1" applyFont="1" applyBorder="1" applyAlignment="1">
      <alignment horizontal="center" vertical="center"/>
    </xf>
    <xf numFmtId="9" fontId="43" fillId="0" borderId="0" xfId="0" applyNumberFormat="1" applyFont="1" applyAlignment="1">
      <alignment vertical="center"/>
    </xf>
    <xf numFmtId="232" fontId="43" fillId="0" borderId="0" xfId="0" applyNumberFormat="1" applyFont="1" applyAlignment="1">
      <alignment horizontal="center" vertical="center"/>
    </xf>
    <xf numFmtId="231" fontId="43" fillId="28" borderId="3" xfId="0" applyFont="1" applyFill="1" applyBorder="1" applyAlignment="1">
      <alignment horizontal="left" vertical="center" wrapText="1"/>
    </xf>
    <xf numFmtId="259" fontId="33" fillId="28" borderId="0" xfId="0" applyNumberFormat="1" applyFont="1" applyFill="1" applyAlignment="1">
      <alignment horizontal="center" vertical="center"/>
    </xf>
    <xf numFmtId="259" fontId="33" fillId="0" borderId="9" xfId="0" applyNumberFormat="1" applyFont="1" applyBorder="1" applyAlignment="1">
      <alignment horizontal="center" vertical="center"/>
    </xf>
    <xf numFmtId="232" fontId="42" fillId="0" borderId="8" xfId="0" applyNumberFormat="1" applyFont="1" applyBorder="1" applyAlignment="1">
      <alignment horizontal="center" vertical="center"/>
    </xf>
    <xf numFmtId="231" fontId="40" fillId="0" borderId="4" xfId="0" applyFont="1" applyBorder="1" applyAlignment="1">
      <alignment horizontal="center" vertical="center"/>
    </xf>
    <xf numFmtId="231" fontId="43" fillId="28" borderId="0" xfId="0" applyFont="1" applyFill="1" applyAlignment="1">
      <alignment vertical="center"/>
    </xf>
    <xf numFmtId="258" fontId="33" fillId="28" borderId="0" xfId="0" applyNumberFormat="1" applyFont="1" applyFill="1" applyAlignment="1">
      <alignment horizontal="center" vertical="center"/>
    </xf>
    <xf numFmtId="0" fontId="33" fillId="28" borderId="0" xfId="0" applyNumberFormat="1" applyFont="1" applyFill="1" applyAlignment="1">
      <alignment horizontal="center" vertical="center"/>
    </xf>
    <xf numFmtId="232" fontId="43" fillId="28" borderId="0" xfId="0" applyNumberFormat="1" applyFont="1" applyFill="1" applyAlignment="1">
      <alignment horizontal="center" vertical="center"/>
    </xf>
    <xf numFmtId="231" fontId="43" fillId="0" borderId="0" xfId="0" quotePrefix="1" applyFont="1" applyAlignment="1">
      <alignment horizontal="center" vertical="center"/>
    </xf>
    <xf numFmtId="231" fontId="40" fillId="0" borderId="11" xfId="0" applyFont="1" applyBorder="1" applyAlignment="1">
      <alignment vertical="center"/>
    </xf>
    <xf numFmtId="174" fontId="40" fillId="0" borderId="13" xfId="0" applyNumberFormat="1" applyFont="1" applyBorder="1" applyAlignment="1">
      <alignment horizontal="center" vertical="center"/>
    </xf>
    <xf numFmtId="231" fontId="40" fillId="0" borderId="0" xfId="0" applyFont="1" applyAlignment="1">
      <alignment vertical="center"/>
    </xf>
    <xf numFmtId="231" fontId="41" fillId="42" borderId="0" xfId="0" applyFont="1" applyFill="1" applyAlignment="1">
      <alignment vertical="center"/>
    </xf>
    <xf numFmtId="9" fontId="33" fillId="0" borderId="0" xfId="0" applyNumberFormat="1" applyFont="1" applyAlignment="1">
      <alignment horizontal="center" vertical="center" wrapText="1"/>
    </xf>
    <xf numFmtId="247" fontId="33" fillId="28" borderId="0" xfId="0" applyNumberFormat="1" applyFont="1" applyFill="1" applyAlignment="1">
      <alignment horizontal="center" vertical="center"/>
    </xf>
    <xf numFmtId="9" fontId="43" fillId="28" borderId="0" xfId="0" applyNumberFormat="1" applyFont="1" applyFill="1" applyAlignment="1">
      <alignment vertical="center"/>
    </xf>
    <xf numFmtId="174" fontId="33" fillId="31" borderId="1" xfId="0" applyNumberFormat="1" applyFont="1" applyFill="1" applyBorder="1" applyAlignment="1">
      <alignment horizontal="center" vertical="center"/>
    </xf>
    <xf numFmtId="174" fontId="71" fillId="0" borderId="1" xfId="0" applyNumberFormat="1" applyFont="1" applyBorder="1" applyAlignment="1">
      <alignment horizontal="center" vertical="center"/>
    </xf>
    <xf numFmtId="174" fontId="33" fillId="0" borderId="0" xfId="0" applyNumberFormat="1" applyFont="1" applyAlignment="1">
      <alignment horizontal="center" vertical="center"/>
    </xf>
    <xf numFmtId="214" fontId="33" fillId="0" borderId="0" xfId="0" applyNumberFormat="1" applyFont="1" applyAlignment="1">
      <alignment horizontal="center" vertical="center"/>
    </xf>
    <xf numFmtId="233" fontId="33" fillId="0" borderId="0" xfId="0" applyNumberFormat="1" applyFont="1" applyAlignment="1">
      <alignment horizontal="center" vertical="center"/>
    </xf>
    <xf numFmtId="171" fontId="40" fillId="0" borderId="13" xfId="59" applyNumberFormat="1" applyFont="1" applyBorder="1" applyAlignment="1">
      <alignment horizontal="center" vertical="center"/>
    </xf>
    <xf numFmtId="174" fontId="43" fillId="0" borderId="0" xfId="0" applyNumberFormat="1" applyFont="1" applyAlignment="1">
      <alignment horizontal="center" vertical="center"/>
    </xf>
    <xf numFmtId="182" fontId="48" fillId="31" borderId="0" xfId="0" applyNumberFormat="1" applyFont="1" applyFill="1" applyAlignment="1">
      <alignment horizontal="center" vertical="center"/>
    </xf>
    <xf numFmtId="231" fontId="33" fillId="0" borderId="9" xfId="0" applyFont="1" applyBorder="1" applyAlignment="1">
      <alignment vertical="center"/>
    </xf>
    <xf numFmtId="174" fontId="40" fillId="28" borderId="12" xfId="0" applyNumberFormat="1" applyFont="1" applyFill="1" applyBorder="1" applyAlignment="1">
      <alignment horizontal="center" vertical="center"/>
    </xf>
    <xf numFmtId="231" fontId="42" fillId="0" borderId="0" xfId="0" applyFont="1" applyAlignment="1">
      <alignment horizontal="center" vertical="center"/>
    </xf>
    <xf numFmtId="10" fontId="43" fillId="0" borderId="0" xfId="0" applyNumberFormat="1" applyFont="1" applyAlignment="1">
      <alignment vertical="center"/>
    </xf>
    <xf numFmtId="231" fontId="40" fillId="0" borderId="10" xfId="0" applyFont="1" applyBorder="1" applyAlignment="1">
      <alignment vertical="center"/>
    </xf>
    <xf numFmtId="174" fontId="40" fillId="28" borderId="6" xfId="0" applyNumberFormat="1" applyFont="1" applyFill="1" applyBorder="1" applyAlignment="1">
      <alignment horizontal="center" vertical="center"/>
    </xf>
    <xf numFmtId="174" fontId="40" fillId="28" borderId="0" xfId="0" applyNumberFormat="1" applyFont="1" applyFill="1" applyAlignment="1">
      <alignment horizontal="center" vertical="center"/>
    </xf>
    <xf numFmtId="231" fontId="47" fillId="0" borderId="0" xfId="0" applyFont="1" applyAlignment="1">
      <alignment horizontal="center" vertical="center"/>
    </xf>
    <xf numFmtId="231" fontId="47" fillId="0" borderId="0" xfId="0" applyFont="1" applyAlignment="1">
      <alignment vertical="center"/>
    </xf>
    <xf numFmtId="9" fontId="71" fillId="0" borderId="0" xfId="0" applyNumberFormat="1" applyFont="1" applyAlignment="1">
      <alignment horizontal="center" vertical="center"/>
    </xf>
    <xf numFmtId="1" fontId="71" fillId="0" borderId="0" xfId="0" applyNumberFormat="1" applyFont="1" applyAlignment="1">
      <alignment horizontal="center" vertical="center"/>
    </xf>
    <xf numFmtId="9" fontId="47" fillId="0" borderId="0" xfId="0" applyNumberFormat="1" applyFont="1" applyAlignment="1">
      <alignment horizontal="center" vertical="center"/>
    </xf>
    <xf numFmtId="212" fontId="33" fillId="0" borderId="0" xfId="0" applyNumberFormat="1" applyFont="1" applyProtection="1">
      <protection hidden="1"/>
    </xf>
    <xf numFmtId="231" fontId="71" fillId="2" borderId="0" xfId="0" applyFont="1" applyFill="1" applyAlignment="1" applyProtection="1">
      <alignment horizontal="left" vertical="center"/>
      <protection hidden="1"/>
    </xf>
    <xf numFmtId="3" fontId="73" fillId="0" borderId="0" xfId="0" applyNumberFormat="1" applyFont="1" applyAlignment="1" applyProtection="1">
      <alignment horizontal="left" vertical="center" indent="1"/>
      <protection hidden="1"/>
    </xf>
    <xf numFmtId="3" fontId="71" fillId="0" borderId="0" xfId="0" applyNumberFormat="1" applyFont="1" applyAlignment="1" applyProtection="1">
      <alignment horizontal="left" vertical="center" indent="1"/>
      <protection hidden="1"/>
    </xf>
    <xf numFmtId="3" fontId="40" fillId="0" borderId="0" xfId="0" quotePrefix="1" applyNumberFormat="1" applyFont="1" applyAlignment="1" applyProtection="1">
      <alignment horizontal="left" vertical="center" indent="1"/>
      <protection hidden="1"/>
    </xf>
    <xf numFmtId="3" fontId="73" fillId="0" borderId="0" xfId="0" quotePrefix="1" applyNumberFormat="1" applyFont="1" applyAlignment="1" applyProtection="1">
      <alignment horizontal="left" vertical="center" indent="1"/>
      <protection hidden="1"/>
    </xf>
    <xf numFmtId="3" fontId="33" fillId="0" borderId="0" xfId="0" applyNumberFormat="1" applyFont="1" applyAlignment="1" applyProtection="1">
      <alignment vertical="center"/>
      <protection hidden="1"/>
    </xf>
    <xf numFmtId="3" fontId="71" fillId="0" borderId="0" xfId="0" applyNumberFormat="1" applyFont="1" applyAlignment="1" applyProtection="1">
      <alignment vertical="center"/>
      <protection hidden="1"/>
    </xf>
    <xf numFmtId="3" fontId="44" fillId="28" borderId="0" xfId="0" applyNumberFormat="1" applyFont="1" applyFill="1" applyAlignment="1" applyProtection="1">
      <alignment horizontal="left" vertical="center" indent="1"/>
      <protection hidden="1"/>
    </xf>
    <xf numFmtId="170" fontId="71" fillId="0" borderId="0" xfId="0" applyNumberFormat="1" applyFont="1" applyAlignment="1" applyProtection="1">
      <alignment horizontal="center" vertical="center"/>
      <protection hidden="1"/>
    </xf>
    <xf numFmtId="3" fontId="44" fillId="0" borderId="0" xfId="0" applyNumberFormat="1" applyFont="1" applyAlignment="1" applyProtection="1">
      <alignment horizontal="left" vertical="center" indent="1"/>
      <protection hidden="1"/>
    </xf>
    <xf numFmtId="3" fontId="49" fillId="0" borderId="0" xfId="0" applyNumberFormat="1" applyFont="1" applyAlignment="1" applyProtection="1">
      <alignment horizontal="left" vertical="center" indent="1"/>
      <protection hidden="1"/>
    </xf>
    <xf numFmtId="226" fontId="47" fillId="0" borderId="0" xfId="0" applyNumberFormat="1" applyFont="1" applyAlignment="1" applyProtection="1">
      <alignment horizontal="center"/>
      <protection hidden="1"/>
    </xf>
    <xf numFmtId="3" fontId="33" fillId="0" borderId="0" xfId="0" quotePrefix="1" applyNumberFormat="1" applyFont="1" applyAlignment="1" applyProtection="1">
      <alignment horizontal="left" vertical="center" indent="1"/>
      <protection hidden="1"/>
    </xf>
    <xf numFmtId="9" fontId="71" fillId="0" borderId="0" xfId="0" applyNumberFormat="1" applyFont="1" applyAlignment="1" applyProtection="1">
      <alignment horizontal="center" vertical="center"/>
      <protection hidden="1"/>
    </xf>
    <xf numFmtId="245" fontId="51" fillId="28" borderId="0" xfId="53" applyFont="1" applyFill="1">
      <alignment horizontal="center"/>
      <protection hidden="1"/>
    </xf>
    <xf numFmtId="10" fontId="71" fillId="0" borderId="0" xfId="0" applyNumberFormat="1" applyFont="1" applyAlignment="1" applyProtection="1">
      <alignment horizontal="center" vertical="center"/>
      <protection hidden="1"/>
    </xf>
    <xf numFmtId="3" fontId="40" fillId="0" borderId="0" xfId="0" applyNumberFormat="1" applyFont="1" applyAlignment="1" applyProtection="1">
      <alignment horizontal="left" vertical="center"/>
      <protection hidden="1"/>
    </xf>
    <xf numFmtId="3" fontId="73" fillId="0" borderId="0" xfId="0" applyNumberFormat="1" applyFont="1" applyAlignment="1" applyProtection="1">
      <alignment horizontal="left" vertical="center"/>
      <protection hidden="1"/>
    </xf>
    <xf numFmtId="3" fontId="51" fillId="0" borderId="0" xfId="0" applyNumberFormat="1" applyFont="1" applyAlignment="1" applyProtection="1">
      <alignment vertical="center"/>
      <protection hidden="1"/>
    </xf>
    <xf numFmtId="231" fontId="40" fillId="2" borderId="0" xfId="0" applyFont="1" applyFill="1" applyProtection="1">
      <protection hidden="1"/>
    </xf>
    <xf numFmtId="304" fontId="33" fillId="0" borderId="0" xfId="53" applyNumberFormat="1" applyFont="1">
      <alignment horizontal="center"/>
      <protection hidden="1"/>
    </xf>
    <xf numFmtId="231" fontId="101" fillId="0" borderId="0" xfId="0" applyFont="1"/>
    <xf numFmtId="231" fontId="59" fillId="28" borderId="0" xfId="0" applyFont="1" applyFill="1" applyAlignment="1">
      <alignment vertical="center"/>
    </xf>
    <xf numFmtId="231" fontId="59" fillId="0" borderId="0" xfId="0" applyFont="1" applyAlignment="1">
      <alignment vertical="center"/>
    </xf>
    <xf numFmtId="231" fontId="55" fillId="0" borderId="0" xfId="0" applyFont="1" applyAlignment="1">
      <alignment vertical="center"/>
    </xf>
    <xf numFmtId="231" fontId="53" fillId="42" borderId="0" xfId="0" applyFont="1" applyFill="1"/>
    <xf numFmtId="298" fontId="59" fillId="31" borderId="0" xfId="0" applyNumberFormat="1" applyFont="1" applyFill="1" applyAlignment="1">
      <alignment horizontal="center"/>
    </xf>
    <xf numFmtId="298" fontId="59" fillId="28" borderId="4" xfId="0" applyNumberFormat="1" applyFont="1" applyFill="1" applyBorder="1" applyAlignment="1">
      <alignment horizontal="center"/>
    </xf>
    <xf numFmtId="298" fontId="59" fillId="28" borderId="0" xfId="0" applyNumberFormat="1" applyFont="1" applyFill="1" applyAlignment="1">
      <alignment horizontal="center"/>
    </xf>
    <xf numFmtId="231" fontId="102" fillId="28" borderId="0" xfId="0" applyFont="1" applyFill="1" applyAlignment="1">
      <alignment horizontal="center" vertical="center"/>
    </xf>
    <xf numFmtId="0" fontId="55" fillId="28" borderId="0" xfId="0" applyNumberFormat="1" applyFont="1" applyFill="1"/>
    <xf numFmtId="305" fontId="33" fillId="29" borderId="0" xfId="53" applyNumberFormat="1" applyFont="1" applyFill="1">
      <alignment horizontal="center"/>
      <protection hidden="1"/>
    </xf>
    <xf numFmtId="169" fontId="55" fillId="0" borderId="0" xfId="59" applyFont="1"/>
    <xf numFmtId="209" fontId="33" fillId="0" borderId="14" xfId="0" applyNumberFormat="1" applyFont="1" applyBorder="1" applyAlignment="1">
      <alignment horizontal="center" vertical="center"/>
    </xf>
    <xf numFmtId="209" fontId="33" fillId="29" borderId="0" xfId="0" applyNumberFormat="1" applyFont="1" applyFill="1" applyAlignment="1">
      <alignment horizontal="center" vertical="center"/>
    </xf>
    <xf numFmtId="9" fontId="33" fillId="0" borderId="14" xfId="53" applyNumberFormat="1" applyFont="1" applyBorder="1">
      <alignment horizontal="center"/>
      <protection hidden="1"/>
    </xf>
    <xf numFmtId="9" fontId="33" fillId="0" borderId="0" xfId="53" applyNumberFormat="1" applyFont="1">
      <alignment horizontal="center"/>
      <protection hidden="1"/>
    </xf>
    <xf numFmtId="171" fontId="55" fillId="0" borderId="0" xfId="59" applyNumberFormat="1" applyFont="1"/>
    <xf numFmtId="173" fontId="59" fillId="28" borderId="14" xfId="0" applyNumberFormat="1" applyFont="1" applyFill="1" applyBorder="1" applyAlignment="1">
      <alignment horizontal="center"/>
    </xf>
    <xf numFmtId="173" fontId="43" fillId="29" borderId="0" xfId="0" applyNumberFormat="1" applyFont="1" applyFill="1" applyAlignment="1">
      <alignment horizontal="center" vertical="center"/>
    </xf>
    <xf numFmtId="245" fontId="33" fillId="0" borderId="14" xfId="53" applyFont="1" applyBorder="1">
      <alignment horizontal="center"/>
      <protection hidden="1"/>
    </xf>
    <xf numFmtId="170" fontId="33" fillId="29" borderId="0" xfId="53" applyNumberFormat="1" applyFont="1" applyFill="1">
      <alignment horizontal="center"/>
      <protection hidden="1"/>
    </xf>
    <xf numFmtId="173" fontId="43" fillId="0" borderId="0" xfId="0" applyNumberFormat="1" applyFont="1" applyAlignment="1">
      <alignment horizontal="center" vertical="center"/>
    </xf>
    <xf numFmtId="178" fontId="33" fillId="0" borderId="0" xfId="0" applyNumberFormat="1" applyFont="1"/>
    <xf numFmtId="307" fontId="33" fillId="29" borderId="0" xfId="53" applyNumberFormat="1" applyFont="1" applyFill="1">
      <alignment horizontal="center"/>
      <protection hidden="1"/>
    </xf>
    <xf numFmtId="308" fontId="33" fillId="0" borderId="14" xfId="53" applyNumberFormat="1" applyFont="1" applyBorder="1">
      <alignment horizontal="center"/>
      <protection hidden="1"/>
    </xf>
    <xf numFmtId="308" fontId="33" fillId="0" borderId="0" xfId="53" applyNumberFormat="1" applyFont="1">
      <alignment horizontal="center"/>
      <protection hidden="1"/>
    </xf>
    <xf numFmtId="225" fontId="33" fillId="0" borderId="14" xfId="53" applyNumberFormat="1" applyFont="1" applyBorder="1">
      <alignment horizontal="center"/>
      <protection hidden="1"/>
    </xf>
    <xf numFmtId="225" fontId="33" fillId="29" borderId="0" xfId="53" applyNumberFormat="1" applyFont="1" applyFill="1">
      <alignment horizontal="center"/>
      <protection hidden="1"/>
    </xf>
    <xf numFmtId="309" fontId="33" fillId="28" borderId="14" xfId="53" applyNumberFormat="1" applyFont="1" applyFill="1" applyBorder="1">
      <alignment horizontal="center"/>
      <protection hidden="1"/>
    </xf>
    <xf numFmtId="310" fontId="33" fillId="29" borderId="0" xfId="53" applyNumberFormat="1" applyFont="1" applyFill="1">
      <alignment horizontal="center"/>
      <protection hidden="1"/>
    </xf>
    <xf numFmtId="9" fontId="59" fillId="0" borderId="14" xfId="0" applyNumberFormat="1" applyFont="1" applyBorder="1" applyAlignment="1">
      <alignment horizontal="center"/>
    </xf>
    <xf numFmtId="170" fontId="33" fillId="0" borderId="0" xfId="53" applyNumberFormat="1" applyFont="1">
      <alignment horizontal="center"/>
      <protection hidden="1"/>
    </xf>
    <xf numFmtId="311" fontId="33" fillId="0" borderId="14" xfId="53" applyNumberFormat="1" applyFont="1" applyBorder="1">
      <alignment horizontal="center"/>
      <protection hidden="1"/>
    </xf>
    <xf numFmtId="311" fontId="33" fillId="0" borderId="0" xfId="53" applyNumberFormat="1" applyFont="1">
      <alignment horizontal="center"/>
      <protection hidden="1"/>
    </xf>
    <xf numFmtId="220" fontId="33" fillId="0" borderId="14" xfId="53" applyNumberFormat="1" applyFont="1" applyBorder="1">
      <alignment horizontal="center"/>
      <protection hidden="1"/>
    </xf>
    <xf numFmtId="220" fontId="33" fillId="29" borderId="0" xfId="53" applyNumberFormat="1" applyFont="1" applyFill="1">
      <alignment horizontal="center"/>
      <protection hidden="1"/>
    </xf>
    <xf numFmtId="181" fontId="33" fillId="0" borderId="14" xfId="0" applyNumberFormat="1" applyFont="1" applyBorder="1" applyAlignment="1" applyProtection="1">
      <alignment horizontal="center" vertical="center"/>
      <protection locked="0"/>
    </xf>
    <xf numFmtId="181" fontId="33" fillId="29" borderId="0" xfId="0" applyNumberFormat="1" applyFont="1" applyFill="1" applyAlignment="1" applyProtection="1">
      <alignment horizontal="center" vertical="center"/>
      <protection locked="0"/>
    </xf>
    <xf numFmtId="219" fontId="59" fillId="0" borderId="14" xfId="0" applyNumberFormat="1" applyFont="1" applyBorder="1" applyAlignment="1">
      <alignment horizontal="center"/>
    </xf>
    <xf numFmtId="219" fontId="59" fillId="29" borderId="0" xfId="0" applyNumberFormat="1" applyFont="1" applyFill="1" applyAlignment="1">
      <alignment horizontal="center"/>
    </xf>
    <xf numFmtId="245" fontId="33" fillId="29" borderId="0" xfId="53" applyFont="1" applyFill="1">
      <alignment horizontal="center"/>
      <protection hidden="1"/>
    </xf>
    <xf numFmtId="177" fontId="59" fillId="0" borderId="15" xfId="0" applyNumberFormat="1" applyFont="1" applyBorder="1" applyAlignment="1">
      <alignment horizontal="center"/>
    </xf>
    <xf numFmtId="298" fontId="59" fillId="0" borderId="0" xfId="0" applyNumberFormat="1" applyFont="1" applyAlignment="1">
      <alignment horizontal="center"/>
    </xf>
    <xf numFmtId="231" fontId="59" fillId="28" borderId="4" xfId="0" applyFont="1" applyFill="1" applyBorder="1"/>
    <xf numFmtId="245" fontId="103" fillId="0" borderId="3" xfId="53" applyFont="1" applyBorder="1">
      <alignment horizontal="center"/>
      <protection hidden="1"/>
    </xf>
    <xf numFmtId="245" fontId="52" fillId="0" borderId="0" xfId="53" applyFont="1" applyAlignment="1">
      <alignment horizontal="right"/>
      <protection hidden="1"/>
    </xf>
    <xf numFmtId="245" fontId="103" fillId="0" borderId="14" xfId="53" applyFont="1" applyBorder="1">
      <alignment horizontal="center"/>
      <protection hidden="1"/>
    </xf>
    <xf numFmtId="173" fontId="82" fillId="0" borderId="14" xfId="0" applyNumberFormat="1" applyFont="1" applyBorder="1" applyAlignment="1">
      <alignment horizontal="center"/>
    </xf>
    <xf numFmtId="173" fontId="105" fillId="0" borderId="0" xfId="0" applyNumberFormat="1" applyFont="1" applyAlignment="1">
      <alignment horizontal="center" vertical="center"/>
    </xf>
    <xf numFmtId="169" fontId="59" fillId="0" borderId="0" xfId="59" applyFont="1"/>
    <xf numFmtId="0" fontId="59" fillId="0" borderId="0" xfId="0" applyNumberFormat="1" applyFont="1"/>
    <xf numFmtId="265" fontId="43" fillId="35" borderId="0" xfId="0" applyNumberFormat="1" applyFont="1" applyFill="1" applyAlignment="1">
      <alignment horizontal="center" vertical="center"/>
    </xf>
    <xf numFmtId="303" fontId="33" fillId="35" borderId="0" xfId="0" applyNumberFormat="1" applyFont="1" applyFill="1" applyAlignment="1">
      <alignment horizontal="center" vertical="center"/>
    </xf>
    <xf numFmtId="284" fontId="33" fillId="35" borderId="1" xfId="0" applyNumberFormat="1" applyFont="1" applyFill="1" applyBorder="1" applyAlignment="1">
      <alignment horizontal="center" vertical="center"/>
    </xf>
    <xf numFmtId="199" fontId="33" fillId="0" borderId="0" xfId="0" applyNumberFormat="1" applyFont="1"/>
    <xf numFmtId="2" fontId="33" fillId="35" borderId="0" xfId="0" applyNumberFormat="1" applyFont="1" applyFill="1" applyAlignment="1">
      <alignment horizontal="center"/>
    </xf>
    <xf numFmtId="10" fontId="40" fillId="35" borderId="1" xfId="0" applyNumberFormat="1" applyFont="1" applyFill="1" applyBorder="1" applyAlignment="1">
      <alignment horizontal="center"/>
    </xf>
    <xf numFmtId="174" fontId="43" fillId="35" borderId="11" xfId="0" applyNumberFormat="1" applyFont="1" applyFill="1" applyBorder="1" applyAlignment="1">
      <alignment horizontal="center"/>
    </xf>
    <xf numFmtId="174" fontId="43" fillId="35" borderId="1" xfId="0" applyNumberFormat="1" applyFont="1" applyFill="1" applyBorder="1" applyAlignment="1">
      <alignment horizontal="center"/>
    </xf>
    <xf numFmtId="174" fontId="33" fillId="35" borderId="11" xfId="0" applyNumberFormat="1" applyFont="1" applyFill="1" applyBorder="1" applyAlignment="1">
      <alignment horizontal="center"/>
    </xf>
    <xf numFmtId="174" fontId="71" fillId="35" borderId="1" xfId="0" applyNumberFormat="1" applyFont="1" applyFill="1" applyBorder="1" applyAlignment="1">
      <alignment horizontal="center" vertical="center"/>
    </xf>
    <xf numFmtId="9" fontId="33" fillId="35" borderId="1" xfId="0" applyNumberFormat="1" applyFont="1" applyFill="1" applyBorder="1" applyAlignment="1">
      <alignment horizontal="center" vertical="center"/>
    </xf>
    <xf numFmtId="234" fontId="40" fillId="35" borderId="15" xfId="0" applyNumberFormat="1" applyFont="1" applyFill="1" applyBorder="1" applyAlignment="1" applyProtection="1">
      <alignment horizontal="center" vertical="center"/>
      <protection locked="0"/>
    </xf>
    <xf numFmtId="238" fontId="33" fillId="35" borderId="1" xfId="0" applyNumberFormat="1" applyFont="1" applyFill="1" applyBorder="1" applyAlignment="1" applyProtection="1">
      <alignment horizontal="center" vertical="center"/>
      <protection locked="0"/>
    </xf>
    <xf numFmtId="10" fontId="33" fillId="35" borderId="0" xfId="0" applyNumberFormat="1" applyFont="1" applyFill="1" applyAlignment="1">
      <alignment horizontal="center" vertical="center"/>
    </xf>
    <xf numFmtId="10" fontId="33" fillId="35" borderId="14" xfId="0" applyNumberFormat="1" applyFont="1" applyFill="1" applyBorder="1" applyAlignment="1">
      <alignment horizontal="center"/>
    </xf>
    <xf numFmtId="245" fontId="40" fillId="35" borderId="0" xfId="53" applyFont="1" applyFill="1">
      <alignment horizontal="center"/>
      <protection hidden="1"/>
    </xf>
    <xf numFmtId="169" fontId="73" fillId="28" borderId="0" xfId="0" applyNumberFormat="1" applyFont="1" applyFill="1" applyProtection="1">
      <protection hidden="1"/>
    </xf>
    <xf numFmtId="169" fontId="40" fillId="28" borderId="0" xfId="0" applyNumberFormat="1" applyFont="1" applyFill="1" applyProtection="1">
      <protection hidden="1"/>
    </xf>
    <xf numFmtId="169" fontId="40" fillId="0" borderId="0" xfId="0" applyNumberFormat="1" applyFont="1" applyProtection="1">
      <protection hidden="1"/>
    </xf>
    <xf numFmtId="171" fontId="43" fillId="0" borderId="0" xfId="0" applyNumberFormat="1" applyFont="1"/>
    <xf numFmtId="171" fontId="103" fillId="2" borderId="0" xfId="0" applyNumberFormat="1" applyFont="1" applyFill="1"/>
    <xf numFmtId="2" fontId="40" fillId="0" borderId="1" xfId="0" applyNumberFormat="1" applyFont="1" applyBorder="1" applyAlignment="1">
      <alignment horizontal="center"/>
    </xf>
    <xf numFmtId="263" fontId="33" fillId="0" borderId="1" xfId="53" quotePrefix="1" applyNumberFormat="1" applyFont="1" applyBorder="1">
      <alignment horizontal="center"/>
      <protection hidden="1"/>
    </xf>
    <xf numFmtId="2" fontId="33" fillId="0" borderId="1" xfId="0" applyNumberFormat="1" applyFont="1" applyBorder="1" applyAlignment="1">
      <alignment horizontal="center"/>
    </xf>
    <xf numFmtId="174" fontId="71" fillId="28" borderId="13" xfId="0" applyNumberFormat="1" applyFont="1" applyFill="1" applyBorder="1" applyAlignment="1">
      <alignment horizontal="center" vertical="center"/>
    </xf>
    <xf numFmtId="250" fontId="33" fillId="28" borderId="0" xfId="0" applyNumberFormat="1" applyFont="1" applyFill="1" applyAlignment="1" applyProtection="1">
      <alignment horizontal="center"/>
      <protection hidden="1"/>
    </xf>
    <xf numFmtId="181" fontId="33" fillId="35" borderId="0" xfId="0" applyNumberFormat="1" applyFont="1" applyFill="1" applyAlignment="1" applyProtection="1">
      <alignment horizontal="center" vertical="center"/>
      <protection locked="0"/>
    </xf>
    <xf numFmtId="181" fontId="33" fillId="35" borderId="0" xfId="0" applyNumberFormat="1" applyFont="1" applyFill="1" applyAlignment="1">
      <alignment horizontal="center" vertical="center"/>
    </xf>
    <xf numFmtId="199" fontId="33" fillId="31" borderId="0" xfId="0" applyNumberFormat="1" applyFont="1" applyFill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312" fontId="33" fillId="31" borderId="15" xfId="0" applyNumberFormat="1" applyFont="1" applyFill="1" applyBorder="1" applyAlignment="1">
      <alignment horizontal="center" vertical="center"/>
    </xf>
    <xf numFmtId="313" fontId="33" fillId="31" borderId="4" xfId="0" applyNumberFormat="1" applyFont="1" applyFill="1" applyBorder="1" applyAlignment="1" applyProtection="1">
      <alignment horizontal="center" vertical="center"/>
      <protection locked="0"/>
    </xf>
    <xf numFmtId="170" fontId="44" fillId="31" borderId="0" xfId="0" applyNumberFormat="1" applyFont="1" applyFill="1" applyAlignment="1">
      <alignment horizontal="center"/>
    </xf>
    <xf numFmtId="314" fontId="33" fillId="35" borderId="3" xfId="0" applyNumberFormat="1" applyFont="1" applyFill="1" applyBorder="1" applyAlignment="1">
      <alignment horizontal="center"/>
    </xf>
    <xf numFmtId="265" fontId="43" fillId="35" borderId="14" xfId="0" applyNumberFormat="1" applyFont="1" applyFill="1" applyBorder="1" applyAlignment="1">
      <alignment horizontal="center" vertical="center"/>
    </xf>
    <xf numFmtId="10" fontId="33" fillId="31" borderId="0" xfId="0" applyNumberFormat="1" applyFont="1" applyFill="1" applyAlignment="1">
      <alignment horizontal="center"/>
    </xf>
    <xf numFmtId="9" fontId="44" fillId="31" borderId="0" xfId="0" applyNumberFormat="1" applyFont="1" applyFill="1" applyAlignment="1">
      <alignment horizontal="center"/>
    </xf>
    <xf numFmtId="312" fontId="33" fillId="31" borderId="0" xfId="0" applyNumberFormat="1" applyFont="1" applyFill="1" applyAlignment="1">
      <alignment horizontal="center" vertical="center"/>
    </xf>
    <xf numFmtId="0" fontId="106" fillId="0" borderId="0" xfId="101" applyFont="1" applyAlignment="1">
      <alignment vertical="center"/>
    </xf>
    <xf numFmtId="315" fontId="106" fillId="0" borderId="0" xfId="102" applyNumberFormat="1" applyFont="1" applyAlignment="1">
      <alignment vertical="center"/>
    </xf>
    <xf numFmtId="0" fontId="106" fillId="0" borderId="0" xfId="101" applyFont="1" applyAlignment="1">
      <alignment horizontal="center" vertical="center"/>
    </xf>
    <xf numFmtId="315" fontId="106" fillId="0" borderId="0" xfId="102" applyNumberFormat="1" applyFont="1" applyFill="1" applyAlignment="1">
      <alignment vertical="center"/>
    </xf>
    <xf numFmtId="9" fontId="106" fillId="0" borderId="0" xfId="103" applyFont="1" applyAlignment="1">
      <alignment horizontal="center" vertical="center"/>
    </xf>
    <xf numFmtId="0" fontId="107" fillId="0" borderId="0" xfId="101" applyFont="1" applyAlignment="1">
      <alignment vertical="center"/>
    </xf>
    <xf numFmtId="315" fontId="108" fillId="47" borderId="25" xfId="102" applyNumberFormat="1" applyFont="1" applyFill="1" applyBorder="1" applyAlignment="1">
      <alignment vertical="center"/>
    </xf>
    <xf numFmtId="0" fontId="17" fillId="47" borderId="26" xfId="101" applyFont="1" applyFill="1" applyBorder="1" applyAlignment="1">
      <alignment horizontal="center" vertical="center"/>
    </xf>
    <xf numFmtId="9" fontId="108" fillId="47" borderId="25" xfId="103" applyFont="1" applyFill="1" applyBorder="1" applyAlignment="1">
      <alignment horizontal="center" vertical="center"/>
    </xf>
    <xf numFmtId="316" fontId="108" fillId="47" borderId="25" xfId="102" applyNumberFormat="1" applyFont="1" applyFill="1" applyBorder="1" applyAlignment="1">
      <alignment vertical="center"/>
    </xf>
    <xf numFmtId="0" fontId="17" fillId="47" borderId="25" xfId="101" applyFont="1" applyFill="1" applyBorder="1" applyAlignment="1">
      <alignment vertical="center"/>
    </xf>
    <xf numFmtId="0" fontId="17" fillId="47" borderId="25" xfId="101" applyFont="1" applyFill="1" applyBorder="1" applyAlignment="1">
      <alignment horizontal="left" vertical="center"/>
    </xf>
    <xf numFmtId="0" fontId="17" fillId="47" borderId="27" xfId="101" applyFont="1" applyFill="1" applyBorder="1" applyAlignment="1">
      <alignment vertical="center"/>
    </xf>
    <xf numFmtId="316" fontId="106" fillId="0" borderId="0" xfId="102" applyNumberFormat="1" applyFont="1" applyAlignment="1">
      <alignment vertical="center"/>
    </xf>
    <xf numFmtId="49" fontId="106" fillId="0" borderId="0" xfId="101" applyNumberFormat="1" applyFont="1" applyAlignment="1">
      <alignment vertical="center"/>
    </xf>
    <xf numFmtId="0" fontId="109" fillId="0" borderId="0" xfId="100" applyFont="1" applyAlignment="1">
      <alignment horizontal="center" vertical="center"/>
    </xf>
    <xf numFmtId="0" fontId="109" fillId="0" borderId="0" xfId="100" applyFont="1" applyAlignment="1">
      <alignment horizontal="left" vertical="center"/>
    </xf>
    <xf numFmtId="0" fontId="106" fillId="0" borderId="0" xfId="101" applyFont="1"/>
    <xf numFmtId="315" fontId="106" fillId="0" borderId="0" xfId="102" applyNumberFormat="1" applyFont="1"/>
    <xf numFmtId="315" fontId="106" fillId="0" borderId="0" xfId="102" applyNumberFormat="1" applyFont="1" applyFill="1"/>
    <xf numFmtId="9" fontId="106" fillId="0" borderId="0" xfId="103" applyFont="1" applyAlignment="1">
      <alignment horizontal="center"/>
    </xf>
    <xf numFmtId="316" fontId="106" fillId="0" borderId="0" xfId="102" applyNumberFormat="1" applyFont="1"/>
    <xf numFmtId="0" fontId="106" fillId="0" borderId="0" xfId="101" applyFont="1" applyAlignment="1">
      <alignment horizontal="center"/>
    </xf>
    <xf numFmtId="0" fontId="31" fillId="0" borderId="0" xfId="101" applyFont="1" applyAlignment="1">
      <alignment vertical="center"/>
    </xf>
    <xf numFmtId="315" fontId="108" fillId="47" borderId="0" xfId="102" applyNumberFormat="1" applyFont="1" applyFill="1" applyAlignment="1">
      <alignment vertical="center"/>
    </xf>
    <xf numFmtId="0" fontId="17" fillId="47" borderId="28" xfId="101" applyFont="1" applyFill="1" applyBorder="1" applyAlignment="1">
      <alignment horizontal="center" vertical="center"/>
    </xf>
    <xf numFmtId="9" fontId="108" fillId="47" borderId="0" xfId="103" applyFont="1" applyFill="1" applyAlignment="1">
      <alignment horizontal="center" vertical="center"/>
    </xf>
    <xf numFmtId="316" fontId="108" fillId="47" borderId="0" xfId="102" applyNumberFormat="1" applyFont="1" applyFill="1" applyAlignment="1">
      <alignment vertical="center"/>
    </xf>
    <xf numFmtId="0" fontId="17" fillId="47" borderId="0" xfId="101" applyFont="1" applyFill="1" applyAlignment="1">
      <alignment vertical="center"/>
    </xf>
    <xf numFmtId="0" fontId="17" fillId="47" borderId="0" xfId="101" applyFont="1" applyFill="1" applyAlignment="1">
      <alignment horizontal="left" vertical="center"/>
    </xf>
    <xf numFmtId="315" fontId="106" fillId="0" borderId="0" xfId="102" applyNumberFormat="1" applyFont="1" applyFill="1" applyBorder="1" applyAlignment="1">
      <alignment vertical="center"/>
    </xf>
    <xf numFmtId="317" fontId="106" fillId="0" borderId="28" xfId="101" applyNumberFormat="1" applyFont="1" applyBorder="1" applyAlignment="1">
      <alignment horizontal="center" vertical="center"/>
    </xf>
    <xf numFmtId="9" fontId="106" fillId="0" borderId="0" xfId="103" applyFont="1" applyFill="1" applyBorder="1" applyAlignment="1">
      <alignment horizontal="center" vertical="center"/>
    </xf>
    <xf numFmtId="316" fontId="106" fillId="0" borderId="0" xfId="102" applyNumberFormat="1" applyFont="1" applyFill="1" applyBorder="1" applyAlignment="1">
      <alignment vertical="center"/>
    </xf>
    <xf numFmtId="315" fontId="106" fillId="48" borderId="0" xfId="102" applyNumberFormat="1" applyFont="1" applyFill="1" applyAlignment="1">
      <alignment vertical="center"/>
    </xf>
    <xf numFmtId="315" fontId="110" fillId="0" borderId="0" xfId="102" applyNumberFormat="1" applyFont="1" applyFill="1" applyAlignment="1">
      <alignment vertical="center"/>
    </xf>
    <xf numFmtId="9" fontId="106" fillId="48" borderId="0" xfId="103" applyFont="1" applyFill="1" applyAlignment="1">
      <alignment horizontal="center" vertical="center"/>
    </xf>
    <xf numFmtId="316" fontId="106" fillId="48" borderId="0" xfId="102" applyNumberFormat="1" applyFont="1" applyFill="1" applyAlignment="1">
      <alignment vertical="center"/>
    </xf>
    <xf numFmtId="0" fontId="111" fillId="0" borderId="0" xfId="101" applyFont="1" applyAlignment="1">
      <alignment vertical="center"/>
    </xf>
    <xf numFmtId="0" fontId="111" fillId="0" borderId="28" xfId="101" applyFont="1" applyBorder="1" applyAlignment="1">
      <alignment horizontal="center" vertical="center"/>
    </xf>
    <xf numFmtId="0" fontId="111" fillId="0" borderId="0" xfId="101" applyFont="1" applyAlignment="1">
      <alignment horizontal="center" vertical="center"/>
    </xf>
    <xf numFmtId="317" fontId="112" fillId="0" borderId="28" xfId="101" applyNumberFormat="1" applyFont="1" applyBorder="1" applyAlignment="1">
      <alignment horizontal="center" vertical="center"/>
    </xf>
    <xf numFmtId="315" fontId="111" fillId="0" borderId="0" xfId="102" applyNumberFormat="1" applyFont="1" applyFill="1" applyBorder="1" applyAlignment="1">
      <alignment vertical="center"/>
    </xf>
    <xf numFmtId="9" fontId="111" fillId="0" borderId="0" xfId="103" applyFont="1" applyFill="1" applyBorder="1" applyAlignment="1">
      <alignment horizontal="center" vertical="center"/>
    </xf>
    <xf numFmtId="316" fontId="111" fillId="0" borderId="0" xfId="102" applyNumberFormat="1" applyFont="1" applyFill="1" applyBorder="1" applyAlignment="1">
      <alignment vertical="center"/>
    </xf>
    <xf numFmtId="0" fontId="113" fillId="0" borderId="0" xfId="101" applyFont="1" applyAlignment="1">
      <alignment horizontal="center" vertical="center"/>
    </xf>
    <xf numFmtId="315" fontId="111" fillId="31" borderId="0" xfId="102" applyNumberFormat="1" applyFont="1" applyFill="1" applyBorder="1" applyAlignment="1">
      <alignment vertical="center"/>
    </xf>
    <xf numFmtId="0" fontId="111" fillId="31" borderId="28" xfId="101" applyFont="1" applyFill="1" applyBorder="1" applyAlignment="1">
      <alignment horizontal="center" vertical="center"/>
    </xf>
    <xf numFmtId="315" fontId="31" fillId="0" borderId="0" xfId="102" applyNumberFormat="1" applyFont="1" applyFill="1" applyBorder="1" applyAlignment="1">
      <alignment vertical="center"/>
    </xf>
    <xf numFmtId="9" fontId="111" fillId="31" borderId="0" xfId="103" applyFont="1" applyFill="1" applyBorder="1" applyAlignment="1">
      <alignment horizontal="center" vertical="center"/>
    </xf>
    <xf numFmtId="316" fontId="111" fillId="31" borderId="0" xfId="102" applyNumberFormat="1" applyFont="1" applyFill="1" applyBorder="1" applyAlignment="1">
      <alignment vertical="center"/>
    </xf>
    <xf numFmtId="0" fontId="106" fillId="31" borderId="0" xfId="101" applyFont="1" applyFill="1" applyAlignment="1">
      <alignment vertical="center"/>
    </xf>
    <xf numFmtId="0" fontId="111" fillId="31" borderId="0" xfId="101" applyFont="1" applyFill="1" applyAlignment="1">
      <alignment horizontal="center" vertical="center"/>
    </xf>
    <xf numFmtId="0" fontId="114" fillId="28" borderId="28" xfId="101" applyFont="1" applyFill="1" applyBorder="1" applyAlignment="1">
      <alignment horizontal="center" vertical="center"/>
    </xf>
    <xf numFmtId="315" fontId="109" fillId="0" borderId="0" xfId="102" applyNumberFormat="1" applyFont="1" applyFill="1" applyAlignment="1">
      <alignment horizontal="left" vertical="center"/>
    </xf>
    <xf numFmtId="0" fontId="109" fillId="0" borderId="28" xfId="100" applyFont="1" applyBorder="1" applyAlignment="1">
      <alignment horizontal="left" vertical="center"/>
    </xf>
    <xf numFmtId="9" fontId="109" fillId="0" borderId="0" xfId="103" applyFont="1" applyFill="1" applyAlignment="1">
      <alignment horizontal="center" vertical="center"/>
    </xf>
    <xf numFmtId="316" fontId="109" fillId="0" borderId="0" xfId="102" applyNumberFormat="1" applyFont="1" applyFill="1" applyAlignment="1">
      <alignment horizontal="left" vertical="center"/>
    </xf>
    <xf numFmtId="0" fontId="110" fillId="0" borderId="0" xfId="101" applyFont="1" applyAlignment="1">
      <alignment horizontal="left" vertical="center"/>
    </xf>
    <xf numFmtId="9" fontId="110" fillId="48" borderId="0" xfId="103" applyFont="1" applyFill="1" applyAlignment="1">
      <alignment horizontal="center" vertical="center"/>
    </xf>
    <xf numFmtId="0" fontId="106" fillId="0" borderId="28" xfId="101" applyFont="1" applyBorder="1" applyAlignment="1">
      <alignment horizontal="center" vertical="center"/>
    </xf>
    <xf numFmtId="0" fontId="109" fillId="0" borderId="0" xfId="101" applyFont="1" applyAlignment="1">
      <alignment vertical="center"/>
    </xf>
    <xf numFmtId="0" fontId="112" fillId="28" borderId="28" xfId="101" applyFont="1" applyFill="1" applyBorder="1" applyAlignment="1">
      <alignment horizontal="center" vertical="center"/>
    </xf>
    <xf numFmtId="0" fontId="112" fillId="0" borderId="28" xfId="101" applyFont="1" applyBorder="1" applyAlignment="1">
      <alignment horizontal="center" vertical="center"/>
    </xf>
    <xf numFmtId="0" fontId="115" fillId="0" borderId="0" xfId="100" applyFont="1" applyAlignment="1">
      <alignment horizontal="center" vertical="center"/>
    </xf>
    <xf numFmtId="0" fontId="106" fillId="28" borderId="28" xfId="101" applyFont="1" applyFill="1" applyBorder="1" applyAlignment="1">
      <alignment horizontal="center" vertical="center"/>
    </xf>
    <xf numFmtId="0" fontId="106" fillId="0" borderId="0" xfId="101" applyFont="1" applyAlignment="1">
      <alignment horizontal="left" vertical="center"/>
    </xf>
    <xf numFmtId="317" fontId="112" fillId="28" borderId="28" xfId="101" applyNumberFormat="1" applyFont="1" applyFill="1" applyBorder="1" applyAlignment="1">
      <alignment horizontal="center" vertical="center"/>
    </xf>
    <xf numFmtId="315" fontId="111" fillId="0" borderId="0" xfId="102" applyNumberFormat="1" applyFont="1" applyAlignment="1">
      <alignment vertical="center"/>
    </xf>
    <xf numFmtId="315" fontId="111" fillId="0" borderId="0" xfId="102" applyNumberFormat="1" applyFont="1" applyFill="1" applyAlignment="1">
      <alignment vertical="center"/>
    </xf>
    <xf numFmtId="9" fontId="111" fillId="0" borderId="0" xfId="103" applyFont="1" applyAlignment="1">
      <alignment horizontal="center" vertical="center"/>
    </xf>
    <xf numFmtId="316" fontId="111" fillId="0" borderId="0" xfId="102" applyNumberFormat="1" applyFont="1" applyAlignment="1">
      <alignment vertical="center"/>
    </xf>
    <xf numFmtId="315" fontId="111" fillId="48" borderId="0" xfId="102" applyNumberFormat="1" applyFont="1" applyFill="1" applyAlignment="1">
      <alignment vertical="center"/>
    </xf>
    <xf numFmtId="315" fontId="116" fillId="0" borderId="0" xfId="102" applyNumberFormat="1" applyFont="1" applyFill="1" applyAlignment="1">
      <alignment vertical="center"/>
    </xf>
    <xf numFmtId="0" fontId="111" fillId="28" borderId="28" xfId="101" applyFont="1" applyFill="1" applyBorder="1" applyAlignment="1">
      <alignment horizontal="center" vertical="center"/>
    </xf>
    <xf numFmtId="316" fontId="111" fillId="48" borderId="0" xfId="102" applyNumberFormat="1" applyFont="1" applyFill="1" applyAlignment="1">
      <alignment vertical="center"/>
    </xf>
    <xf numFmtId="315" fontId="110" fillId="48" borderId="0" xfId="102" applyNumberFormat="1" applyFont="1" applyFill="1" applyAlignment="1">
      <alignment vertical="center"/>
    </xf>
    <xf numFmtId="317" fontId="106" fillId="28" borderId="28" xfId="101" applyNumberFormat="1" applyFont="1" applyFill="1" applyBorder="1" applyAlignment="1">
      <alignment horizontal="center" vertical="center"/>
    </xf>
    <xf numFmtId="316" fontId="110" fillId="48" borderId="0" xfId="102" applyNumberFormat="1" applyFont="1" applyFill="1" applyAlignment="1">
      <alignment vertical="center"/>
    </xf>
    <xf numFmtId="0" fontId="110" fillId="0" borderId="0" xfId="101" applyFont="1" applyAlignment="1">
      <alignment horizontal="left" vertical="center" indent="1"/>
    </xf>
    <xf numFmtId="0" fontId="117" fillId="0" borderId="0" xfId="100" applyFont="1" applyAlignment="1">
      <alignment horizontal="left" vertical="center" indent="1"/>
    </xf>
    <xf numFmtId="0" fontId="118" fillId="0" borderId="0" xfId="100" applyFont="1" applyAlignment="1">
      <alignment horizontal="left" vertical="center"/>
    </xf>
    <xf numFmtId="9" fontId="106" fillId="0" borderId="0" xfId="103" applyFont="1" applyFill="1" applyAlignment="1">
      <alignment horizontal="center" vertical="center"/>
    </xf>
    <xf numFmtId="316" fontId="106" fillId="0" borderId="0" xfId="102" applyNumberFormat="1" applyFont="1" applyFill="1" applyAlignment="1">
      <alignment vertical="center"/>
    </xf>
    <xf numFmtId="317" fontId="119" fillId="0" borderId="28" xfId="101" applyNumberFormat="1" applyFont="1" applyBorder="1" applyAlignment="1">
      <alignment horizontal="center" vertical="center"/>
    </xf>
    <xf numFmtId="316" fontId="106" fillId="48" borderId="0" xfId="102" applyNumberFormat="1" applyFont="1" applyFill="1" applyAlignment="1">
      <alignment horizontal="center" vertical="center"/>
    </xf>
    <xf numFmtId="0" fontId="114" fillId="0" borderId="28" xfId="101" applyFont="1" applyBorder="1" applyAlignment="1">
      <alignment horizontal="center" vertical="center"/>
    </xf>
    <xf numFmtId="0" fontId="110" fillId="0" borderId="0" xfId="101" applyFont="1" applyAlignment="1">
      <alignment vertical="center"/>
    </xf>
    <xf numFmtId="0" fontId="118" fillId="0" borderId="0" xfId="100" applyFont="1" applyAlignment="1">
      <alignment horizontal="center" vertical="center"/>
    </xf>
    <xf numFmtId="317" fontId="120" fillId="28" borderId="28" xfId="101" applyNumberFormat="1" applyFont="1" applyFill="1" applyBorder="1" applyAlignment="1">
      <alignment horizontal="center" vertical="center"/>
    </xf>
    <xf numFmtId="0" fontId="113" fillId="0" borderId="0" xfId="100" applyFont="1" applyAlignment="1">
      <alignment horizontal="center" vertical="center"/>
    </xf>
    <xf numFmtId="317" fontId="120" fillId="0" borderId="28" xfId="101" applyNumberFormat="1" applyFont="1" applyBorder="1" applyAlignment="1">
      <alignment horizontal="center" vertical="center"/>
    </xf>
    <xf numFmtId="0" fontId="116" fillId="0" borderId="0" xfId="101" applyFont="1" applyAlignment="1">
      <alignment vertical="center"/>
    </xf>
    <xf numFmtId="0" fontId="116" fillId="0" borderId="28" xfId="101" applyFont="1" applyBorder="1" applyAlignment="1">
      <alignment horizontal="center" vertical="center"/>
    </xf>
    <xf numFmtId="0" fontId="117" fillId="0" borderId="0" xfId="101" applyFont="1" applyAlignment="1">
      <alignment horizontal="left" vertical="center" indent="2"/>
    </xf>
    <xf numFmtId="0" fontId="117" fillId="0" borderId="0" xfId="100" applyFont="1" applyAlignment="1">
      <alignment horizontal="center" vertical="center"/>
    </xf>
    <xf numFmtId="0" fontId="117" fillId="0" borderId="0" xfId="100" applyFont="1" applyAlignment="1">
      <alignment horizontal="left" vertical="center" indent="3"/>
    </xf>
    <xf numFmtId="315" fontId="110" fillId="0" borderId="0" xfId="102" applyNumberFormat="1" applyFont="1" applyAlignment="1">
      <alignment vertical="center"/>
    </xf>
    <xf numFmtId="9" fontId="110" fillId="0" borderId="0" xfId="103" applyFont="1" applyAlignment="1">
      <alignment horizontal="center" vertical="center"/>
    </xf>
    <xf numFmtId="316" fontId="110" fillId="0" borderId="0" xfId="102" applyNumberFormat="1" applyFont="1" applyAlignment="1">
      <alignment vertical="center"/>
    </xf>
    <xf numFmtId="0" fontId="117" fillId="0" borderId="0" xfId="101" applyFont="1" applyAlignment="1">
      <alignment horizontal="left" vertical="center" indent="1"/>
    </xf>
    <xf numFmtId="0" fontId="117" fillId="0" borderId="0" xfId="100" applyFont="1" applyAlignment="1">
      <alignment horizontal="left" vertical="center" indent="4"/>
    </xf>
    <xf numFmtId="9" fontId="110" fillId="0" borderId="0" xfId="103" applyFont="1" applyFill="1" applyAlignment="1">
      <alignment horizontal="center" vertical="center"/>
    </xf>
    <xf numFmtId="0" fontId="118" fillId="0" borderId="0" xfId="101" applyFont="1" applyAlignment="1">
      <alignment vertical="center"/>
    </xf>
    <xf numFmtId="0" fontId="111" fillId="0" borderId="0" xfId="101" applyFont="1" applyAlignment="1">
      <alignment vertical="center" wrapText="1"/>
    </xf>
    <xf numFmtId="315" fontId="111" fillId="0" borderId="0" xfId="102" applyNumberFormat="1" applyFont="1" applyAlignment="1">
      <alignment vertical="center" wrapText="1"/>
    </xf>
    <xf numFmtId="0" fontId="111" fillId="0" borderId="28" xfId="101" applyFont="1" applyBorder="1" applyAlignment="1">
      <alignment horizontal="center" vertical="center" wrapText="1"/>
    </xf>
    <xf numFmtId="315" fontId="111" fillId="0" borderId="0" xfId="102" applyNumberFormat="1" applyFont="1" applyFill="1" applyAlignment="1">
      <alignment vertical="center" wrapText="1"/>
    </xf>
    <xf numFmtId="9" fontId="111" fillId="0" borderId="0" xfId="103" applyFont="1" applyAlignment="1">
      <alignment horizontal="center" vertical="center" wrapText="1"/>
    </xf>
    <xf numFmtId="316" fontId="111" fillId="0" borderId="0" xfId="102" applyNumberFormat="1" applyFont="1" applyAlignment="1">
      <alignment vertical="center" wrapText="1"/>
    </xf>
    <xf numFmtId="0" fontId="122" fillId="0" borderId="0" xfId="101" applyFont="1" applyAlignment="1">
      <alignment horizontal="center" vertical="center" wrapText="1"/>
    </xf>
    <xf numFmtId="0" fontId="111" fillId="0" borderId="0" xfId="101" applyFont="1" applyAlignment="1">
      <alignment horizontal="left" vertical="center"/>
    </xf>
    <xf numFmtId="0" fontId="123" fillId="0" borderId="0" xfId="101" applyFont="1" applyAlignment="1">
      <alignment vertical="center"/>
    </xf>
    <xf numFmtId="315" fontId="123" fillId="0" borderId="0" xfId="102" applyNumberFormat="1" applyFont="1" applyAlignment="1">
      <alignment vertical="center"/>
    </xf>
    <xf numFmtId="0" fontId="123" fillId="0" borderId="28" xfId="101" applyFont="1" applyBorder="1" applyAlignment="1">
      <alignment horizontal="center" vertical="center"/>
    </xf>
    <xf numFmtId="315" fontId="123" fillId="0" borderId="0" xfId="102" applyNumberFormat="1" applyFont="1" applyFill="1" applyAlignment="1">
      <alignment vertical="center"/>
    </xf>
    <xf numFmtId="9" fontId="123" fillId="0" borderId="0" xfId="103" applyFont="1" applyAlignment="1">
      <alignment horizontal="center" vertical="center"/>
    </xf>
    <xf numFmtId="316" fontId="123" fillId="0" borderId="0" xfId="102" applyNumberFormat="1" applyFont="1" applyAlignment="1">
      <alignment vertical="center"/>
    </xf>
    <xf numFmtId="0" fontId="124" fillId="0" borderId="0" xfId="101" applyFont="1" applyAlignment="1">
      <alignment horizontal="left" vertical="center"/>
    </xf>
    <xf numFmtId="49" fontId="110" fillId="0" borderId="0" xfId="101" applyNumberFormat="1" applyFont="1" applyAlignment="1">
      <alignment horizontal="left" vertical="center" indent="1"/>
    </xf>
    <xf numFmtId="317" fontId="106" fillId="0" borderId="28" xfId="101" applyNumberFormat="1" applyFont="1" applyBorder="1" applyAlignment="1">
      <alignment vertical="center"/>
    </xf>
    <xf numFmtId="0" fontId="106" fillId="0" borderId="28" xfId="101" applyFont="1" applyBorder="1"/>
    <xf numFmtId="0" fontId="106" fillId="0" borderId="0" xfId="101" applyFont="1" applyAlignment="1">
      <alignment horizontal="left"/>
    </xf>
    <xf numFmtId="49" fontId="106" fillId="0" borderId="0" xfId="101" applyNumberFormat="1" applyFont="1" applyAlignment="1">
      <alignment horizontal="left" vertical="center"/>
    </xf>
    <xf numFmtId="0" fontId="117" fillId="0" borderId="0" xfId="100" applyFont="1" applyAlignment="1">
      <alignment horizontal="left" vertical="center"/>
    </xf>
    <xf numFmtId="316" fontId="110" fillId="0" borderId="0" xfId="101" applyNumberFormat="1" applyFont="1" applyAlignment="1">
      <alignment horizontal="left" vertical="center" indent="1"/>
    </xf>
    <xf numFmtId="0" fontId="110" fillId="0" borderId="0" xfId="101" applyFont="1" applyAlignment="1">
      <alignment horizontal="left" vertical="center" indent="2"/>
    </xf>
    <xf numFmtId="0" fontId="115" fillId="0" borderId="0" xfId="101" applyFont="1" applyAlignment="1">
      <alignment vertical="center"/>
    </xf>
    <xf numFmtId="317" fontId="110" fillId="0" borderId="28" xfId="101" applyNumberFormat="1" applyFont="1" applyBorder="1" applyAlignment="1">
      <alignment horizontal="center" vertical="center"/>
    </xf>
    <xf numFmtId="0" fontId="127" fillId="0" borderId="0" xfId="100" applyFont="1" applyAlignment="1">
      <alignment horizontal="left" vertical="center"/>
    </xf>
    <xf numFmtId="49" fontId="111" fillId="0" borderId="0" xfId="101" applyNumberFormat="1" applyFont="1" applyAlignment="1">
      <alignment vertical="center"/>
    </xf>
    <xf numFmtId="317" fontId="111" fillId="0" borderId="0" xfId="101" applyNumberFormat="1" applyFont="1" applyAlignment="1">
      <alignment vertical="center"/>
    </xf>
    <xf numFmtId="0" fontId="111" fillId="0" borderId="28" xfId="101" applyFont="1" applyBorder="1" applyAlignment="1">
      <alignment vertical="center"/>
    </xf>
    <xf numFmtId="9" fontId="111" fillId="0" borderId="0" xfId="103" applyFont="1" applyFill="1" applyAlignment="1">
      <alignment horizontal="center" vertical="center"/>
    </xf>
    <xf numFmtId="0" fontId="123" fillId="0" borderId="29" xfId="101" applyFont="1" applyBorder="1" applyAlignment="1">
      <alignment horizontal="center" vertical="center"/>
    </xf>
    <xf numFmtId="0" fontId="128" fillId="0" borderId="0" xfId="101" applyFont="1" applyAlignment="1">
      <alignment vertical="center"/>
    </xf>
    <xf numFmtId="297" fontId="107" fillId="0" borderId="0" xfId="101" applyNumberFormat="1" applyFont="1" applyAlignment="1">
      <alignment vertical="center" wrapText="1"/>
    </xf>
    <xf numFmtId="297" fontId="107" fillId="0" borderId="0" xfId="102" applyNumberFormat="1" applyFont="1" applyFill="1" applyAlignment="1">
      <alignment horizontal="center" vertical="center" wrapText="1"/>
    </xf>
    <xf numFmtId="315" fontId="107" fillId="0" borderId="0" xfId="102" applyNumberFormat="1" applyFont="1" applyFill="1" applyAlignment="1">
      <alignment horizontal="center" vertical="center" wrapText="1"/>
    </xf>
    <xf numFmtId="0" fontId="107" fillId="0" borderId="30" xfId="101" applyFont="1" applyBorder="1" applyAlignment="1">
      <alignment horizontal="center" vertical="center" wrapText="1"/>
    </xf>
    <xf numFmtId="315" fontId="130" fillId="0" borderId="0" xfId="102" applyNumberFormat="1" applyFont="1" applyAlignment="1">
      <alignment vertical="center"/>
    </xf>
    <xf numFmtId="0" fontId="133" fillId="0" borderId="0" xfId="101" applyFont="1" applyAlignment="1">
      <alignment vertical="center"/>
    </xf>
    <xf numFmtId="315" fontId="134" fillId="0" borderId="0" xfId="102" applyNumberFormat="1" applyFont="1" applyAlignment="1">
      <alignment vertical="center"/>
    </xf>
    <xf numFmtId="315" fontId="134" fillId="0" borderId="0" xfId="102" applyNumberFormat="1" applyFont="1" applyFill="1" applyAlignment="1">
      <alignment vertical="center"/>
    </xf>
    <xf numFmtId="0" fontId="123" fillId="0" borderId="0" xfId="101" applyFont="1" applyAlignment="1">
      <alignment horizontal="center" vertical="center"/>
    </xf>
    <xf numFmtId="9" fontId="134" fillId="0" borderId="0" xfId="103" applyFont="1" applyAlignment="1">
      <alignment horizontal="center" vertical="center"/>
    </xf>
    <xf numFmtId="0" fontId="106" fillId="0" borderId="6" xfId="101" applyFont="1" applyBorder="1" applyAlignment="1">
      <alignment vertical="center"/>
    </xf>
    <xf numFmtId="0" fontId="106" fillId="0" borderId="4" xfId="101" applyFont="1" applyBorder="1" applyAlignment="1">
      <alignment vertical="center"/>
    </xf>
    <xf numFmtId="315" fontId="111" fillId="0" borderId="4" xfId="102" applyNumberFormat="1" applyFont="1" applyBorder="1" applyAlignment="1">
      <alignment vertical="center"/>
    </xf>
    <xf numFmtId="0" fontId="106" fillId="0" borderId="4" xfId="101" applyFont="1" applyBorder="1" applyAlignment="1">
      <alignment horizontal="center" vertical="center"/>
    </xf>
    <xf numFmtId="0" fontId="114" fillId="0" borderId="32" xfId="102" applyNumberFormat="1" applyFont="1" applyFill="1" applyBorder="1" applyAlignment="1">
      <alignment vertical="center"/>
    </xf>
    <xf numFmtId="315" fontId="114" fillId="0" borderId="33" xfId="102" applyNumberFormat="1" applyFont="1" applyFill="1" applyBorder="1" applyAlignment="1">
      <alignment vertical="center"/>
    </xf>
    <xf numFmtId="9" fontId="114" fillId="0" borderId="33" xfId="103" applyFont="1" applyBorder="1" applyAlignment="1">
      <alignment horizontal="center" vertical="center"/>
    </xf>
    <xf numFmtId="315" fontId="114" fillId="0" borderId="33" xfId="102" applyNumberFormat="1" applyFont="1" applyFill="1" applyBorder="1" applyAlignment="1">
      <alignment horizontal="center" vertical="center"/>
    </xf>
    <xf numFmtId="0" fontId="114" fillId="0" borderId="34" xfId="101" applyFont="1" applyBorder="1" applyAlignment="1">
      <alignment horizontal="center" vertical="center"/>
    </xf>
    <xf numFmtId="0" fontId="106" fillId="0" borderId="5" xfId="101" applyFont="1" applyBorder="1" applyAlignment="1">
      <alignment vertical="center"/>
    </xf>
    <xf numFmtId="315" fontId="111" fillId="0" borderId="0" xfId="102" applyNumberFormat="1" applyFont="1" applyBorder="1" applyAlignment="1">
      <alignment vertical="center"/>
    </xf>
    <xf numFmtId="0" fontId="111" fillId="0" borderId="0" xfId="102" applyNumberFormat="1" applyFont="1" applyBorder="1" applyAlignment="1">
      <alignment vertical="center"/>
    </xf>
    <xf numFmtId="315" fontId="111" fillId="0" borderId="35" xfId="102" applyNumberFormat="1" applyFont="1" applyFill="1" applyBorder="1" applyAlignment="1">
      <alignment vertical="center"/>
    </xf>
    <xf numFmtId="9" fontId="111" fillId="0" borderId="0" xfId="103" applyFont="1" applyBorder="1" applyAlignment="1">
      <alignment horizontal="center" vertical="center"/>
    </xf>
    <xf numFmtId="0" fontId="114" fillId="0" borderId="0" xfId="102" applyNumberFormat="1" applyFont="1" applyBorder="1" applyAlignment="1">
      <alignment horizontal="center" vertical="center"/>
    </xf>
    <xf numFmtId="0" fontId="114" fillId="0" borderId="36" xfId="101" applyFont="1" applyBorder="1" applyAlignment="1">
      <alignment horizontal="center" vertical="center"/>
    </xf>
    <xf numFmtId="9" fontId="106" fillId="48" borderId="0" xfId="103" applyFont="1" applyFill="1" applyBorder="1" applyAlignment="1">
      <alignment vertical="center"/>
    </xf>
    <xf numFmtId="9" fontId="114" fillId="0" borderId="35" xfId="102" applyNumberFormat="1" applyFont="1" applyFill="1" applyBorder="1" applyAlignment="1">
      <alignment vertical="center"/>
    </xf>
    <xf numFmtId="315" fontId="114" fillId="0" borderId="0" xfId="102" applyNumberFormat="1" applyFont="1" applyFill="1" applyBorder="1" applyAlignment="1">
      <alignment vertical="center"/>
    </xf>
    <xf numFmtId="0" fontId="111" fillId="0" borderId="0" xfId="103" applyNumberFormat="1" applyFont="1" applyBorder="1" applyAlignment="1">
      <alignment horizontal="center" vertical="center"/>
    </xf>
    <xf numFmtId="0" fontId="114" fillId="0" borderId="37" xfId="102" applyNumberFormat="1" applyFont="1" applyFill="1" applyBorder="1" applyAlignment="1">
      <alignment vertical="center"/>
    </xf>
    <xf numFmtId="315" fontId="114" fillId="0" borderId="38" xfId="102" applyNumberFormat="1" applyFont="1" applyFill="1" applyBorder="1" applyAlignment="1">
      <alignment vertical="center"/>
    </xf>
    <xf numFmtId="9" fontId="111" fillId="0" borderId="38" xfId="103" applyFont="1" applyBorder="1" applyAlignment="1">
      <alignment horizontal="center" vertical="center"/>
    </xf>
    <xf numFmtId="315" fontId="114" fillId="0" borderId="38" xfId="102" applyNumberFormat="1" applyFont="1" applyBorder="1" applyAlignment="1">
      <alignment horizontal="center" vertical="center"/>
    </xf>
    <xf numFmtId="0" fontId="114" fillId="0" borderId="39" xfId="101" applyFont="1" applyBorder="1" applyAlignment="1">
      <alignment horizontal="center" vertical="center"/>
    </xf>
    <xf numFmtId="0" fontId="111" fillId="46" borderId="40" xfId="101" applyFont="1" applyFill="1" applyBorder="1" applyAlignment="1">
      <alignment vertical="center"/>
    </xf>
    <xf numFmtId="315" fontId="111" fillId="0" borderId="0" xfId="102" applyNumberFormat="1" applyFont="1" applyBorder="1" applyAlignment="1">
      <alignment horizontal="center" vertical="center"/>
    </xf>
    <xf numFmtId="318" fontId="111" fillId="0" borderId="0" xfId="102" applyNumberFormat="1" applyFont="1" applyBorder="1" applyAlignment="1">
      <alignment vertical="center"/>
    </xf>
    <xf numFmtId="315" fontId="111" fillId="48" borderId="0" xfId="102" applyNumberFormat="1" applyFont="1" applyFill="1" applyBorder="1" applyAlignment="1">
      <alignment horizontal="center" vertical="center"/>
    </xf>
    <xf numFmtId="0" fontId="109" fillId="0" borderId="0" xfId="101" applyFont="1" applyAlignment="1">
      <alignment horizontal="center" vertical="center"/>
    </xf>
    <xf numFmtId="14" fontId="106" fillId="0" borderId="0" xfId="101" applyNumberFormat="1" applyFont="1" applyAlignment="1">
      <alignment horizontal="center" vertical="center"/>
    </xf>
    <xf numFmtId="14" fontId="111" fillId="0" borderId="0" xfId="103" applyNumberFormat="1" applyFont="1" applyBorder="1" applyAlignment="1">
      <alignment horizontal="center" vertical="center"/>
    </xf>
    <xf numFmtId="14" fontId="106" fillId="48" borderId="0" xfId="102" applyNumberFormat="1" applyFont="1" applyFill="1" applyBorder="1" applyAlignment="1">
      <alignment vertical="center"/>
    </xf>
    <xf numFmtId="14" fontId="110" fillId="0" borderId="0" xfId="102" applyNumberFormat="1" applyFont="1" applyFill="1" applyAlignment="1">
      <alignment vertical="center"/>
    </xf>
    <xf numFmtId="0" fontId="107" fillId="0" borderId="0" xfId="101" applyFont="1" applyAlignment="1">
      <alignment horizontal="left" vertical="center"/>
    </xf>
    <xf numFmtId="0" fontId="106" fillId="48" borderId="0" xfId="102" applyNumberFormat="1" applyFont="1" applyFill="1" applyBorder="1" applyAlignment="1">
      <alignment vertical="center"/>
    </xf>
    <xf numFmtId="315" fontId="106" fillId="0" borderId="0" xfId="102" applyNumberFormat="1" applyFont="1" applyBorder="1" applyAlignment="1">
      <alignment vertical="center"/>
    </xf>
    <xf numFmtId="315" fontId="106" fillId="48" borderId="0" xfId="102" applyNumberFormat="1" applyFont="1" applyFill="1" applyBorder="1" applyAlignment="1">
      <alignment vertical="center"/>
    </xf>
    <xf numFmtId="315" fontId="106" fillId="49" borderId="0" xfId="102" applyNumberFormat="1" applyFont="1" applyFill="1" applyBorder="1" applyAlignment="1">
      <alignment vertical="center"/>
    </xf>
    <xf numFmtId="315" fontId="111" fillId="50" borderId="0" xfId="102" applyNumberFormat="1" applyFont="1" applyFill="1" applyBorder="1" applyAlignment="1">
      <alignment vertical="center"/>
    </xf>
    <xf numFmtId="315" fontId="118" fillId="0" borderId="0" xfId="102" applyNumberFormat="1" applyFont="1" applyFill="1" applyBorder="1" applyAlignment="1">
      <alignment vertical="center"/>
    </xf>
    <xf numFmtId="315" fontId="123" fillId="0" borderId="2" xfId="102" applyNumberFormat="1" applyFont="1" applyBorder="1" applyAlignment="1">
      <alignment vertical="center"/>
    </xf>
    <xf numFmtId="0" fontId="134" fillId="0" borderId="2" xfId="101" applyFont="1" applyBorder="1" applyAlignment="1">
      <alignment vertical="center"/>
    </xf>
    <xf numFmtId="315" fontId="107" fillId="0" borderId="2" xfId="102" applyNumberFormat="1" applyFont="1" applyFill="1" applyBorder="1" applyAlignment="1">
      <alignment vertical="center"/>
    </xf>
    <xf numFmtId="9" fontId="107" fillId="0" borderId="2" xfId="103" applyFont="1" applyBorder="1" applyAlignment="1">
      <alignment horizontal="center" vertical="center"/>
    </xf>
    <xf numFmtId="0" fontId="107" fillId="0" borderId="2" xfId="101" applyFont="1" applyBorder="1" applyAlignment="1">
      <alignment vertical="center"/>
    </xf>
    <xf numFmtId="0" fontId="123" fillId="0" borderId="2" xfId="101" applyFont="1" applyBorder="1" applyAlignment="1">
      <alignment horizontal="center" vertical="center"/>
    </xf>
    <xf numFmtId="315" fontId="106" fillId="0" borderId="4" xfId="102" applyNumberFormat="1" applyFont="1" applyFill="1" applyBorder="1" applyAlignment="1">
      <alignment vertical="center"/>
    </xf>
    <xf numFmtId="0" fontId="135" fillId="0" borderId="0" xfId="101" applyFont="1" applyAlignment="1">
      <alignment horizontal="center" vertical="center"/>
    </xf>
    <xf numFmtId="315" fontId="136" fillId="0" borderId="0" xfId="102" applyNumberFormat="1" applyFont="1" applyFill="1" applyBorder="1" applyAlignment="1">
      <alignment vertical="center"/>
    </xf>
    <xf numFmtId="0" fontId="135" fillId="0" borderId="0" xfId="101" applyFont="1" applyAlignment="1">
      <alignment vertical="center"/>
    </xf>
    <xf numFmtId="14" fontId="111" fillId="0" borderId="0" xfId="101" applyNumberFormat="1" applyFont="1" applyAlignment="1">
      <alignment vertical="center"/>
    </xf>
    <xf numFmtId="0" fontId="106" fillId="51" borderId="0" xfId="101" applyFont="1" applyFill="1" applyAlignment="1">
      <alignment vertical="center"/>
    </xf>
    <xf numFmtId="0" fontId="110" fillId="51" borderId="0" xfId="101" applyFont="1" applyFill="1" applyAlignment="1">
      <alignment horizontal="left" vertical="center" indent="1"/>
    </xf>
    <xf numFmtId="0" fontId="110" fillId="51" borderId="0" xfId="101" applyFont="1" applyFill="1" applyAlignment="1">
      <alignment vertical="center"/>
    </xf>
    <xf numFmtId="170" fontId="44" fillId="35" borderId="0" xfId="0" applyNumberFormat="1" applyFont="1" applyFill="1" applyAlignment="1" applyProtection="1">
      <alignment horizontal="center" vertical="center"/>
      <protection locked="0"/>
    </xf>
    <xf numFmtId="10" fontId="44" fillId="35" borderId="1" xfId="0" applyNumberFormat="1" applyFont="1" applyFill="1" applyBorder="1" applyAlignment="1" applyProtection="1">
      <alignment horizontal="center" vertical="center"/>
      <protection locked="0"/>
    </xf>
    <xf numFmtId="231" fontId="59" fillId="0" borderId="0" xfId="0" quotePrefix="1" applyFont="1"/>
    <xf numFmtId="307" fontId="33" fillId="0" borderId="14" xfId="53" applyNumberFormat="1" applyFont="1" applyBorder="1">
      <alignment horizontal="center"/>
      <protection hidden="1"/>
    </xf>
    <xf numFmtId="304" fontId="33" fillId="0" borderId="14" xfId="53" applyNumberFormat="1" applyFont="1" applyBorder="1">
      <alignment horizontal="center"/>
      <protection hidden="1"/>
    </xf>
    <xf numFmtId="298" fontId="59" fillId="46" borderId="0" xfId="0" applyNumberFormat="1" applyFont="1" applyFill="1" applyAlignment="1">
      <alignment horizontal="center" wrapText="1"/>
    </xf>
    <xf numFmtId="245" fontId="26" fillId="0" borderId="0" xfId="53" applyFont="1">
      <alignment horizontal="center"/>
      <protection hidden="1"/>
    </xf>
    <xf numFmtId="280" fontId="33" fillId="29" borderId="0" xfId="53" applyNumberFormat="1" applyFont="1" applyFill="1">
      <alignment horizontal="center"/>
      <protection hidden="1"/>
    </xf>
    <xf numFmtId="320" fontId="33" fillId="0" borderId="14" xfId="53" applyNumberFormat="1" applyFont="1" applyBorder="1">
      <alignment horizontal="center"/>
      <protection hidden="1"/>
    </xf>
    <xf numFmtId="165" fontId="92" fillId="0" borderId="14" xfId="56" applyFont="1" applyBorder="1"/>
    <xf numFmtId="171" fontId="40" fillId="28" borderId="0" xfId="59" applyNumberFormat="1" applyFont="1" applyFill="1" applyBorder="1"/>
    <xf numFmtId="171" fontId="48" fillId="28" borderId="0" xfId="59" applyNumberFormat="1" applyFont="1" applyFill="1" applyBorder="1"/>
    <xf numFmtId="171" fontId="40" fillId="0" borderId="0" xfId="59" applyNumberFormat="1" applyFont="1" applyFill="1" applyBorder="1"/>
    <xf numFmtId="178" fontId="52" fillId="28" borderId="0" xfId="0" applyNumberFormat="1" applyFont="1" applyFill="1" applyAlignment="1">
      <alignment horizontal="center" vertical="center"/>
    </xf>
    <xf numFmtId="178" fontId="52" fillId="0" borderId="0" xfId="0" applyNumberFormat="1" applyFont="1" applyAlignment="1">
      <alignment horizontal="center" vertical="center"/>
    </xf>
    <xf numFmtId="231" fontId="52" fillId="2" borderId="0" xfId="0" applyFont="1" applyFill="1" applyProtection="1">
      <protection hidden="1"/>
    </xf>
    <xf numFmtId="231" fontId="52" fillId="28" borderId="0" xfId="0" applyFont="1" applyFill="1" applyProtection="1">
      <protection hidden="1"/>
    </xf>
    <xf numFmtId="321" fontId="43" fillId="29" borderId="0" xfId="0" applyNumberFormat="1" applyFont="1" applyFill="1" applyAlignment="1">
      <alignment horizontal="center" vertical="center"/>
    </xf>
    <xf numFmtId="321" fontId="59" fillId="28" borderId="14" xfId="0" applyNumberFormat="1" applyFont="1" applyFill="1" applyBorder="1" applyAlignment="1">
      <alignment horizontal="center"/>
    </xf>
    <xf numFmtId="323" fontId="43" fillId="29" borderId="0" xfId="0" applyNumberFormat="1" applyFont="1" applyFill="1" applyAlignment="1">
      <alignment horizontal="center" vertical="center"/>
    </xf>
    <xf numFmtId="324" fontId="33" fillId="0" borderId="3" xfId="53" applyNumberFormat="1" applyFont="1" applyBorder="1">
      <alignment horizontal="center"/>
      <protection hidden="1"/>
    </xf>
    <xf numFmtId="324" fontId="33" fillId="29" borderId="0" xfId="53" applyNumberFormat="1" applyFont="1" applyFill="1">
      <alignment horizontal="center"/>
      <protection hidden="1"/>
    </xf>
    <xf numFmtId="231" fontId="53" fillId="28" borderId="4" xfId="0" applyFont="1" applyFill="1" applyBorder="1"/>
    <xf numFmtId="231" fontId="147" fillId="28" borderId="4" xfId="0" applyFont="1" applyFill="1" applyBorder="1"/>
    <xf numFmtId="231" fontId="55" fillId="28" borderId="4" xfId="0" applyFont="1" applyFill="1" applyBorder="1"/>
    <xf numFmtId="265" fontId="33" fillId="0" borderId="14" xfId="53" applyNumberFormat="1" applyFont="1" applyBorder="1">
      <alignment horizontal="center"/>
      <protection hidden="1"/>
    </xf>
    <xf numFmtId="265" fontId="33" fillId="0" borderId="3" xfId="53" applyNumberFormat="1" applyFont="1" applyBorder="1">
      <alignment horizontal="center"/>
      <protection hidden="1"/>
    </xf>
    <xf numFmtId="231" fontId="148" fillId="42" borderId="0" xfId="0" applyFont="1" applyFill="1" applyAlignment="1">
      <alignment horizontal="center" vertical="center"/>
    </xf>
    <xf numFmtId="231" fontId="149" fillId="42" borderId="0" xfId="0" applyFont="1" applyFill="1"/>
    <xf numFmtId="306" fontId="41" fillId="42" borderId="14" xfId="53" applyNumberFormat="1" applyFont="1" applyFill="1" applyBorder="1">
      <alignment horizontal="center"/>
      <protection hidden="1"/>
    </xf>
    <xf numFmtId="306" fontId="41" fillId="42" borderId="0" xfId="53" applyNumberFormat="1" applyFont="1" applyFill="1">
      <alignment horizontal="center"/>
      <protection hidden="1"/>
    </xf>
    <xf numFmtId="231" fontId="148" fillId="53" borderId="0" xfId="0" applyFont="1" applyFill="1" applyAlignment="1">
      <alignment horizontal="center" vertical="center"/>
    </xf>
    <xf numFmtId="231" fontId="53" fillId="53" borderId="0" xfId="0" applyFont="1" applyFill="1"/>
    <xf numFmtId="306" fontId="57" fillId="53" borderId="14" xfId="53" applyNumberFormat="1" applyFont="1" applyFill="1" applyBorder="1">
      <alignment horizontal="center"/>
      <protection hidden="1"/>
    </xf>
    <xf numFmtId="306" fontId="57" fillId="53" borderId="0" xfId="53" applyNumberFormat="1" applyFont="1" applyFill="1">
      <alignment horizontal="center"/>
      <protection hidden="1"/>
    </xf>
    <xf numFmtId="322" fontId="43" fillId="29" borderId="0" xfId="0" applyNumberFormat="1" applyFont="1" applyFill="1" applyAlignment="1">
      <alignment horizontal="center" vertical="center"/>
    </xf>
    <xf numFmtId="170" fontId="43" fillId="28" borderId="1" xfId="0" quotePrefix="1" applyNumberFormat="1" applyFont="1" applyFill="1" applyBorder="1"/>
    <xf numFmtId="173" fontId="42" fillId="29" borderId="0" xfId="0" applyNumberFormat="1" applyFont="1" applyFill="1" applyAlignment="1">
      <alignment horizontal="center" vertical="center"/>
    </xf>
    <xf numFmtId="309" fontId="33" fillId="0" borderId="14" xfId="53" applyNumberFormat="1" applyFont="1" applyBorder="1">
      <alignment horizontal="center"/>
      <protection hidden="1"/>
    </xf>
    <xf numFmtId="309" fontId="33" fillId="29" borderId="0" xfId="53" applyNumberFormat="1" applyFont="1" applyFill="1">
      <alignment horizontal="center"/>
      <protection hidden="1"/>
    </xf>
    <xf numFmtId="307" fontId="33" fillId="28" borderId="14" xfId="53" applyNumberFormat="1" applyFont="1" applyFill="1" applyBorder="1">
      <alignment horizontal="center"/>
      <protection hidden="1"/>
    </xf>
    <xf numFmtId="322" fontId="59" fillId="28" borderId="14" xfId="0" applyNumberFormat="1" applyFont="1" applyFill="1" applyBorder="1" applyAlignment="1">
      <alignment horizontal="center"/>
    </xf>
    <xf numFmtId="323" fontId="59" fillId="28" borderId="14" xfId="0" applyNumberFormat="1" applyFont="1" applyFill="1" applyBorder="1" applyAlignment="1">
      <alignment horizontal="center"/>
    </xf>
    <xf numFmtId="169" fontId="55" fillId="34" borderId="0" xfId="59" applyFont="1" applyFill="1"/>
    <xf numFmtId="171" fontId="55" fillId="30" borderId="0" xfId="59" applyNumberFormat="1" applyFont="1" applyFill="1"/>
    <xf numFmtId="231" fontId="59" fillId="30" borderId="0" xfId="0" applyFont="1" applyFill="1"/>
    <xf numFmtId="169" fontId="55" fillId="30" borderId="0" xfId="59" applyFont="1" applyFill="1"/>
    <xf numFmtId="2" fontId="33" fillId="31" borderId="0" xfId="0" applyNumberFormat="1" applyFont="1" applyFill="1" applyAlignment="1">
      <alignment horizontal="center" vertical="center"/>
    </xf>
    <xf numFmtId="231" fontId="96" fillId="0" borderId="1" xfId="0" applyFont="1" applyBorder="1"/>
    <xf numFmtId="260" fontId="96" fillId="28" borderId="1" xfId="0" applyNumberFormat="1" applyFont="1" applyFill="1" applyBorder="1"/>
    <xf numFmtId="231" fontId="59" fillId="34" borderId="0" xfId="0" applyFont="1" applyFill="1"/>
    <xf numFmtId="169" fontId="59" fillId="34" borderId="0" xfId="59" applyFont="1" applyFill="1"/>
    <xf numFmtId="171" fontId="59" fillId="34" borderId="0" xfId="59" applyNumberFormat="1" applyFont="1" applyFill="1"/>
    <xf numFmtId="191" fontId="43" fillId="34" borderId="0" xfId="0" applyNumberFormat="1" applyFont="1" applyFill="1" applyAlignment="1">
      <alignment horizontal="center" vertical="center"/>
    </xf>
    <xf numFmtId="173" fontId="42" fillId="30" borderId="0" xfId="0" applyNumberFormat="1" applyFont="1" applyFill="1" applyAlignment="1">
      <alignment horizontal="center" vertical="center"/>
    </xf>
    <xf numFmtId="231" fontId="47" fillId="30" borderId="0" xfId="0" applyFont="1" applyFill="1"/>
    <xf numFmtId="231" fontId="150" fillId="0" borderId="0" xfId="0" applyFont="1" applyAlignment="1">
      <alignment horizontal="center" vertical="center"/>
    </xf>
    <xf numFmtId="1" fontId="33" fillId="2" borderId="0" xfId="0" applyNumberFormat="1" applyFont="1" applyFill="1" applyAlignment="1">
      <alignment horizontal="center"/>
    </xf>
    <xf numFmtId="231" fontId="152" fillId="0" borderId="0" xfId="0" applyFont="1"/>
    <xf numFmtId="231" fontId="153" fillId="0" borderId="0" xfId="0" applyFont="1"/>
    <xf numFmtId="184" fontId="108" fillId="42" borderId="4" xfId="0" applyNumberFormat="1" applyFont="1" applyFill="1" applyBorder="1" applyAlignment="1">
      <alignment horizontal="center"/>
    </xf>
    <xf numFmtId="184" fontId="108" fillId="54" borderId="4" xfId="0" applyNumberFormat="1" applyFont="1" applyFill="1" applyBorder="1" applyAlignment="1">
      <alignment horizontal="center"/>
    </xf>
    <xf numFmtId="325" fontId="152" fillId="0" borderId="0" xfId="0" applyNumberFormat="1" applyFont="1"/>
    <xf numFmtId="326" fontId="152" fillId="0" borderId="0" xfId="0" applyNumberFormat="1" applyFont="1"/>
    <xf numFmtId="231" fontId="152" fillId="31" borderId="8" xfId="0" applyFont="1" applyFill="1" applyBorder="1"/>
    <xf numFmtId="325" fontId="152" fillId="31" borderId="8" xfId="0" applyNumberFormat="1" applyFont="1" applyFill="1" applyBorder="1"/>
    <xf numFmtId="326" fontId="152" fillId="31" borderId="8" xfId="0" applyNumberFormat="1" applyFont="1" applyFill="1" applyBorder="1"/>
    <xf numFmtId="231" fontId="153" fillId="31" borderId="8" xfId="0" applyFont="1" applyFill="1" applyBorder="1"/>
    <xf numFmtId="325" fontId="153" fillId="31" borderId="8" xfId="0" applyNumberFormat="1" applyFont="1" applyFill="1" applyBorder="1"/>
    <xf numFmtId="326" fontId="153" fillId="31" borderId="8" xfId="0" applyNumberFormat="1" applyFont="1" applyFill="1" applyBorder="1"/>
    <xf numFmtId="231" fontId="152" fillId="0" borderId="4" xfId="0" applyFont="1" applyBorder="1"/>
    <xf numFmtId="325" fontId="152" fillId="0" borderId="4" xfId="0" applyNumberFormat="1" applyFont="1" applyBorder="1"/>
    <xf numFmtId="326" fontId="152" fillId="0" borderId="4" xfId="0" applyNumberFormat="1" applyFont="1" applyBorder="1"/>
    <xf numFmtId="231" fontId="153" fillId="55" borderId="1" xfId="0" applyFont="1" applyFill="1" applyBorder="1"/>
    <xf numFmtId="245" fontId="154" fillId="55" borderId="13" xfId="53" applyFont="1" applyFill="1" applyBorder="1">
      <alignment horizontal="center"/>
      <protection hidden="1"/>
    </xf>
    <xf numFmtId="231" fontId="153" fillId="56" borderId="1" xfId="0" applyFont="1" applyFill="1" applyBorder="1"/>
    <xf numFmtId="171" fontId="154" fillId="56" borderId="13" xfId="59" applyNumberFormat="1" applyFont="1" applyFill="1" applyBorder="1" applyAlignment="1" applyProtection="1">
      <alignment horizontal="center"/>
      <protection hidden="1"/>
    </xf>
    <xf numFmtId="327" fontId="40" fillId="2" borderId="0" xfId="0" applyNumberFormat="1" applyFont="1" applyFill="1" applyAlignment="1" applyProtection="1">
      <alignment horizontal="center"/>
      <protection hidden="1"/>
    </xf>
    <xf numFmtId="174" fontId="155" fillId="0" borderId="0" xfId="0" applyNumberFormat="1" applyFont="1" applyAlignment="1" applyProtection="1">
      <alignment horizontal="center"/>
      <protection hidden="1"/>
    </xf>
    <xf numFmtId="231" fontId="156" fillId="0" borderId="0" xfId="0" applyFont="1"/>
    <xf numFmtId="174" fontId="117" fillId="43" borderId="0" xfId="49" applyFont="1">
      <alignment horizontal="center"/>
      <protection hidden="1"/>
    </xf>
    <xf numFmtId="174" fontId="106" fillId="0" borderId="0" xfId="0" applyNumberFormat="1" applyFont="1" applyAlignment="1" applyProtection="1">
      <alignment horizontal="center"/>
      <protection hidden="1"/>
    </xf>
    <xf numFmtId="231" fontId="153" fillId="0" borderId="4" xfId="0" applyFont="1" applyBorder="1"/>
    <xf numFmtId="231" fontId="153" fillId="0" borderId="11" xfId="0" applyFont="1" applyBorder="1"/>
    <xf numFmtId="231" fontId="157" fillId="0" borderId="1" xfId="0" applyFont="1" applyBorder="1"/>
    <xf numFmtId="231" fontId="157" fillId="0" borderId="13" xfId="0" applyFont="1" applyBorder="1"/>
    <xf numFmtId="9" fontId="155" fillId="0" borderId="0" xfId="0" applyNumberFormat="1" applyFont="1" applyAlignment="1" applyProtection="1">
      <alignment horizontal="center"/>
      <protection hidden="1"/>
    </xf>
    <xf numFmtId="9" fontId="117" fillId="43" borderId="0" xfId="49" applyNumberFormat="1" applyFont="1">
      <alignment horizontal="center"/>
      <protection hidden="1"/>
    </xf>
    <xf numFmtId="231" fontId="158" fillId="46" borderId="39" xfId="0" applyFont="1" applyFill="1" applyBorder="1"/>
    <xf numFmtId="231" fontId="158" fillId="46" borderId="42" xfId="0" applyFont="1" applyFill="1" applyBorder="1"/>
    <xf numFmtId="231" fontId="158" fillId="46" borderId="36" xfId="0" applyFont="1" applyFill="1" applyBorder="1"/>
    <xf numFmtId="231" fontId="159" fillId="46" borderId="36" xfId="0" applyFont="1" applyFill="1" applyBorder="1"/>
    <xf numFmtId="231" fontId="158" fillId="46" borderId="34" xfId="0" applyFont="1" applyFill="1" applyBorder="1"/>
    <xf numFmtId="0" fontId="160" fillId="0" borderId="4" xfId="636" applyFont="1" applyBorder="1" applyAlignment="1">
      <alignment vertical="center"/>
    </xf>
    <xf numFmtId="0" fontId="27" fillId="0" borderId="0" xfId="636" applyFont="1" applyAlignment="1">
      <alignment vertical="center"/>
    </xf>
    <xf numFmtId="0" fontId="27" fillId="0" borderId="4" xfId="636" applyFont="1" applyBorder="1" applyAlignment="1">
      <alignment vertical="center"/>
    </xf>
    <xf numFmtId="0" fontId="27" fillId="0" borderId="4" xfId="636" applyFont="1" applyBorder="1" applyAlignment="1">
      <alignment horizontal="center" vertical="center"/>
    </xf>
    <xf numFmtId="170" fontId="96" fillId="0" borderId="0" xfId="637" applyNumberFormat="1" applyFont="1" applyAlignment="1">
      <alignment vertical="center"/>
    </xf>
    <xf numFmtId="0" fontId="27" fillId="0" borderId="0" xfId="636" applyFont="1" applyAlignment="1">
      <alignment horizontal="center" vertical="center"/>
    </xf>
    <xf numFmtId="0" fontId="161" fillId="0" borderId="0" xfId="636" applyFont="1" applyAlignment="1">
      <alignment vertical="center" wrapText="1"/>
    </xf>
    <xf numFmtId="0" fontId="161" fillId="0" borderId="43" xfId="636" applyFont="1" applyBorder="1" applyAlignment="1">
      <alignment vertical="center" wrapText="1"/>
    </xf>
    <xf numFmtId="0" fontId="154" fillId="58" borderId="44" xfId="636" applyFont="1" applyFill="1" applyBorder="1" applyAlignment="1">
      <alignment horizontal="center" vertical="center" wrapText="1"/>
    </xf>
    <xf numFmtId="0" fontId="154" fillId="58" borderId="0" xfId="636" applyFont="1" applyFill="1" applyAlignment="1">
      <alignment horizontal="center" vertical="center" wrapText="1"/>
    </xf>
    <xf numFmtId="0" fontId="154" fillId="58" borderId="45" xfId="636" applyFont="1" applyFill="1" applyBorder="1" applyAlignment="1">
      <alignment horizontal="center" vertical="center" wrapText="1"/>
    </xf>
    <xf numFmtId="170" fontId="27" fillId="47" borderId="0" xfId="637" applyNumberFormat="1" applyFont="1" applyFill="1" applyBorder="1" applyAlignment="1">
      <alignment horizontal="center" vertical="center" wrapText="1"/>
    </xf>
    <xf numFmtId="0" fontId="27" fillId="57" borderId="43" xfId="636" applyFont="1" applyFill="1" applyBorder="1" applyAlignment="1">
      <alignment horizontal="center" vertical="center" wrapText="1"/>
    </xf>
    <xf numFmtId="0" fontId="154" fillId="58" borderId="48" xfId="636" applyFont="1" applyFill="1" applyBorder="1" applyAlignment="1">
      <alignment horizontal="center" vertical="center" wrapText="1"/>
    </xf>
    <xf numFmtId="0" fontId="154" fillId="58" borderId="49" xfId="636" applyFont="1" applyFill="1" applyBorder="1" applyAlignment="1">
      <alignment horizontal="center" vertical="center" wrapText="1"/>
    </xf>
    <xf numFmtId="0" fontId="154" fillId="58" borderId="50" xfId="636" applyFont="1" applyFill="1" applyBorder="1" applyAlignment="1">
      <alignment horizontal="center" vertical="center" wrapText="1"/>
    </xf>
    <xf numFmtId="0" fontId="154" fillId="61" borderId="45" xfId="636" applyFont="1" applyFill="1" applyBorder="1" applyAlignment="1">
      <alignment horizontal="center" vertical="center" wrapText="1"/>
    </xf>
    <xf numFmtId="170" fontId="27" fillId="47" borderId="51" xfId="637" applyNumberFormat="1" applyFont="1" applyFill="1" applyBorder="1" applyAlignment="1">
      <alignment horizontal="center" vertical="center" wrapText="1"/>
    </xf>
    <xf numFmtId="0" fontId="40" fillId="58" borderId="46" xfId="636" applyFont="1" applyFill="1" applyBorder="1" applyAlignment="1">
      <alignment horizontal="center" vertical="center" wrapText="1"/>
    </xf>
    <xf numFmtId="0" fontId="27" fillId="0" borderId="47" xfId="636" applyFont="1" applyBorder="1" applyAlignment="1">
      <alignment vertical="center"/>
    </xf>
    <xf numFmtId="0" fontId="27" fillId="0" borderId="47" xfId="636" applyFont="1" applyBorder="1" applyAlignment="1">
      <alignment horizontal="center" vertical="center"/>
    </xf>
    <xf numFmtId="0" fontId="27" fillId="0" borderId="50" xfId="636" applyFont="1" applyBorder="1" applyAlignment="1">
      <alignment vertical="center"/>
    </xf>
    <xf numFmtId="0" fontId="154" fillId="0" borderId="52" xfId="636" applyFont="1" applyBorder="1" applyAlignment="1">
      <alignment vertical="center" wrapText="1"/>
    </xf>
    <xf numFmtId="0" fontId="154" fillId="0" borderId="51" xfId="638" applyNumberFormat="1" applyFont="1" applyBorder="1" applyAlignment="1">
      <alignment horizontal="center" vertical="center" wrapText="1"/>
    </xf>
    <xf numFmtId="0" fontId="154" fillId="0" borderId="53" xfId="638" applyNumberFormat="1" applyFont="1" applyBorder="1" applyAlignment="1">
      <alignment horizontal="center" vertical="center" wrapText="1"/>
    </xf>
    <xf numFmtId="170" fontId="154" fillId="0" borderId="51" xfId="637" applyNumberFormat="1" applyFont="1" applyBorder="1" applyAlignment="1">
      <alignment vertical="center" wrapText="1"/>
    </xf>
    <xf numFmtId="170" fontId="96" fillId="0" borderId="51" xfId="637" applyNumberFormat="1" applyFont="1" applyBorder="1" applyAlignment="1">
      <alignment vertical="center"/>
    </xf>
    <xf numFmtId="9" fontId="154" fillId="62" borderId="52" xfId="636" applyNumberFormat="1" applyFont="1" applyFill="1" applyBorder="1" applyAlignment="1">
      <alignment horizontal="center" vertical="center" wrapText="1"/>
    </xf>
    <xf numFmtId="0" fontId="154" fillId="63" borderId="54" xfId="636" applyFont="1" applyFill="1" applyBorder="1" applyAlignment="1">
      <alignment horizontal="center" vertical="center" wrapText="1"/>
    </xf>
    <xf numFmtId="0" fontId="154" fillId="63" borderId="55" xfId="636" applyFont="1" applyFill="1" applyBorder="1" applyAlignment="1">
      <alignment horizontal="center" vertical="center" wrapText="1"/>
    </xf>
    <xf numFmtId="0" fontId="154" fillId="64" borderId="56" xfId="636" applyFont="1" applyFill="1" applyBorder="1" applyAlignment="1">
      <alignment horizontal="center" vertical="center" wrapText="1"/>
    </xf>
    <xf numFmtId="0" fontId="154" fillId="63" borderId="57" xfId="636" applyFont="1" applyFill="1" applyBorder="1" applyAlignment="1">
      <alignment horizontal="center" vertical="center" wrapText="1"/>
    </xf>
    <xf numFmtId="0" fontId="154" fillId="63" borderId="51" xfId="636" applyFont="1" applyFill="1" applyBorder="1" applyAlignment="1">
      <alignment horizontal="center" vertical="center" wrapText="1"/>
    </xf>
    <xf numFmtId="0" fontId="118" fillId="65" borderId="51" xfId="636" applyFont="1" applyFill="1" applyBorder="1" applyAlignment="1">
      <alignment horizontal="center" vertical="center" wrapText="1"/>
    </xf>
    <xf numFmtId="14" fontId="33" fillId="65" borderId="51" xfId="636" applyNumberFormat="1" applyFont="1" applyFill="1" applyBorder="1" applyAlignment="1">
      <alignment horizontal="center" vertical="center" wrapText="1"/>
    </xf>
    <xf numFmtId="4" fontId="109" fillId="65" borderId="51" xfId="636" applyNumberFormat="1" applyFont="1" applyFill="1" applyBorder="1" applyAlignment="1">
      <alignment horizontal="center" vertical="center"/>
    </xf>
    <xf numFmtId="9" fontId="118" fillId="65" borderId="51" xfId="637" applyFont="1" applyFill="1" applyBorder="1" applyAlignment="1">
      <alignment horizontal="center" vertical="center" wrapText="1"/>
    </xf>
    <xf numFmtId="328" fontId="118" fillId="65" borderId="51" xfId="637" applyNumberFormat="1" applyFont="1" applyFill="1" applyBorder="1" applyAlignment="1">
      <alignment horizontal="center" vertical="center" wrapText="1"/>
    </xf>
    <xf numFmtId="0" fontId="164" fillId="66" borderId="53" xfId="636" applyFont="1" applyFill="1" applyBorder="1" applyAlignment="1">
      <alignment horizontal="center" vertical="center" wrapText="1"/>
    </xf>
    <xf numFmtId="0" fontId="118" fillId="67" borderId="51" xfId="636" applyFont="1" applyFill="1" applyBorder="1" applyAlignment="1">
      <alignment horizontal="center" vertical="center" wrapText="1"/>
    </xf>
    <xf numFmtId="0" fontId="27" fillId="0" borderId="0" xfId="636" applyFont="1" applyAlignment="1">
      <alignment horizontal="center" vertical="center" wrapText="1"/>
    </xf>
    <xf numFmtId="170" fontId="96" fillId="0" borderId="0" xfId="637" applyNumberFormat="1" applyFont="1" applyAlignment="1">
      <alignment horizontal="center" vertical="center" wrapText="1"/>
    </xf>
    <xf numFmtId="0" fontId="154" fillId="65" borderId="51" xfId="636" applyFont="1" applyFill="1" applyBorder="1" applyAlignment="1">
      <alignment horizontal="center" vertical="center" wrapText="1"/>
    </xf>
    <xf numFmtId="0" fontId="154" fillId="60" borderId="51" xfId="636" applyFont="1" applyFill="1" applyBorder="1" applyAlignment="1">
      <alignment horizontal="center" vertical="center" wrapText="1"/>
    </xf>
    <xf numFmtId="0" fontId="154" fillId="60" borderId="53" xfId="636" applyFont="1" applyFill="1" applyBorder="1" applyAlignment="1">
      <alignment horizontal="center" vertical="center" wrapText="1"/>
    </xf>
    <xf numFmtId="0" fontId="27" fillId="0" borderId="57" xfId="636" applyFont="1" applyBorder="1" applyAlignment="1">
      <alignment horizontal="center" vertical="center"/>
    </xf>
    <xf numFmtId="0" fontId="27" fillId="0" borderId="57" xfId="636" applyFont="1" applyBorder="1" applyAlignment="1">
      <alignment vertical="center"/>
    </xf>
    <xf numFmtId="0" fontId="27" fillId="0" borderId="51" xfId="636" applyFont="1" applyBorder="1" applyAlignment="1">
      <alignment horizontal="center" vertical="center"/>
    </xf>
    <xf numFmtId="0" fontId="27" fillId="0" borderId="51" xfId="636" applyFont="1" applyBorder="1" applyAlignment="1">
      <alignment vertical="center"/>
    </xf>
    <xf numFmtId="170" fontId="27" fillId="0" borderId="51" xfId="637" applyNumberFormat="1" applyFont="1" applyBorder="1" applyAlignment="1">
      <alignment horizontal="center" vertical="center"/>
    </xf>
    <xf numFmtId="10" fontId="27" fillId="0" borderId="51" xfId="637" applyNumberFormat="1" applyFont="1" applyBorder="1" applyAlignment="1">
      <alignment horizontal="center" vertical="center"/>
    </xf>
    <xf numFmtId="199" fontId="27" fillId="0" borderId="51" xfId="637" applyNumberFormat="1" applyFont="1" applyBorder="1" applyAlignment="1">
      <alignment horizontal="center" vertical="center"/>
    </xf>
    <xf numFmtId="2" fontId="27" fillId="0" borderId="51" xfId="637" applyNumberFormat="1" applyFont="1" applyBorder="1" applyAlignment="1">
      <alignment horizontal="right" vertical="center" indent="1"/>
    </xf>
    <xf numFmtId="9" fontId="27" fillId="0" borderId="51" xfId="637" applyFont="1" applyBorder="1" applyAlignment="1">
      <alignment horizontal="center" vertical="center"/>
    </xf>
    <xf numFmtId="170" fontId="96" fillId="68" borderId="51" xfId="637" applyNumberFormat="1" applyFont="1" applyFill="1" applyBorder="1" applyAlignment="1">
      <alignment horizontal="right" vertical="center" indent="1"/>
    </xf>
    <xf numFmtId="170" fontId="96" fillId="69" borderId="51" xfId="637" applyNumberFormat="1" applyFont="1" applyFill="1" applyBorder="1" applyAlignment="1">
      <alignment horizontal="right" vertical="center" indent="1"/>
    </xf>
    <xf numFmtId="10" fontId="96" fillId="0" borderId="0" xfId="637" applyNumberFormat="1" applyFont="1" applyAlignment="1">
      <alignment vertical="center"/>
    </xf>
    <xf numFmtId="10" fontId="96" fillId="0" borderId="0" xfId="637" applyNumberFormat="1" applyFont="1" applyAlignment="1">
      <alignment horizontal="center" vertical="center" wrapText="1"/>
    </xf>
    <xf numFmtId="170" fontId="96" fillId="0" borderId="0" xfId="637" applyNumberFormat="1" applyFont="1" applyFill="1" applyAlignment="1">
      <alignment vertical="center"/>
    </xf>
    <xf numFmtId="170" fontId="96" fillId="0" borderId="51" xfId="637" applyNumberFormat="1" applyFont="1" applyBorder="1" applyAlignment="1">
      <alignment horizontal="center" vertical="center"/>
    </xf>
    <xf numFmtId="170" fontId="96" fillId="55" borderId="51" xfId="637" applyNumberFormat="1" applyFont="1" applyFill="1" applyBorder="1" applyAlignment="1">
      <alignment horizontal="right" vertical="center" indent="1"/>
    </xf>
    <xf numFmtId="10" fontId="96" fillId="0" borderId="0" xfId="637" applyNumberFormat="1" applyFont="1" applyFill="1" applyAlignment="1">
      <alignment vertical="center"/>
    </xf>
    <xf numFmtId="10" fontId="96" fillId="69" borderId="0" xfId="637" applyNumberFormat="1" applyFont="1" applyFill="1" applyAlignment="1">
      <alignment vertical="center"/>
    </xf>
    <xf numFmtId="0" fontId="27" fillId="0" borderId="58" xfId="636" applyFont="1" applyBorder="1" applyAlignment="1">
      <alignment horizontal="center" vertical="center"/>
    </xf>
    <xf numFmtId="0" fontId="27" fillId="0" borderId="58" xfId="636" applyFont="1" applyBorder="1" applyAlignment="1">
      <alignment vertical="center"/>
    </xf>
    <xf numFmtId="0" fontId="27" fillId="0" borderId="59" xfId="636" applyFont="1" applyBorder="1" applyAlignment="1">
      <alignment horizontal="center" vertical="center"/>
    </xf>
    <xf numFmtId="0" fontId="27" fillId="0" borderId="59" xfId="636" applyFont="1" applyBorder="1" applyAlignment="1">
      <alignment vertical="center"/>
    </xf>
    <xf numFmtId="170" fontId="27" fillId="0" borderId="59" xfId="637" applyNumberFormat="1" applyFont="1" applyBorder="1" applyAlignment="1">
      <alignment horizontal="center" vertical="center"/>
    </xf>
    <xf numFmtId="10" fontId="27" fillId="0" borderId="59" xfId="637" applyNumberFormat="1" applyFont="1" applyBorder="1" applyAlignment="1">
      <alignment horizontal="center" vertical="center"/>
    </xf>
    <xf numFmtId="199" fontId="27" fillId="0" borderId="59" xfId="637" applyNumberFormat="1" applyFont="1" applyBorder="1" applyAlignment="1">
      <alignment horizontal="center" vertical="center"/>
    </xf>
    <xf numFmtId="2" fontId="27" fillId="0" borderId="59" xfId="637" applyNumberFormat="1" applyFont="1" applyBorder="1" applyAlignment="1">
      <alignment horizontal="right" vertical="center" indent="1"/>
    </xf>
    <xf numFmtId="9" fontId="27" fillId="0" borderId="59" xfId="637" applyFont="1" applyBorder="1" applyAlignment="1">
      <alignment horizontal="center" vertical="center"/>
    </xf>
    <xf numFmtId="170" fontId="96" fillId="68" borderId="59" xfId="637" applyNumberFormat="1" applyFont="1" applyFill="1" applyBorder="1" applyAlignment="1">
      <alignment horizontal="right" vertical="center" indent="1"/>
    </xf>
    <xf numFmtId="170" fontId="96" fillId="69" borderId="59" xfId="637" applyNumberFormat="1" applyFont="1" applyFill="1" applyBorder="1" applyAlignment="1">
      <alignment horizontal="right" vertical="center" indent="1"/>
    </xf>
    <xf numFmtId="170" fontId="96" fillId="0" borderId="59" xfId="637" applyNumberFormat="1" applyFont="1" applyBorder="1" applyAlignment="1">
      <alignment horizontal="center" vertical="center"/>
    </xf>
    <xf numFmtId="170" fontId="96" fillId="55" borderId="59" xfId="637" applyNumberFormat="1" applyFont="1" applyFill="1" applyBorder="1" applyAlignment="1">
      <alignment horizontal="right" vertical="center" indent="1"/>
    </xf>
    <xf numFmtId="170" fontId="27" fillId="0" borderId="45" xfId="636" applyNumberFormat="1" applyFont="1" applyBorder="1" applyAlignment="1">
      <alignment vertical="center"/>
    </xf>
    <xf numFmtId="170" fontId="27" fillId="0" borderId="50" xfId="637" applyNumberFormat="1" applyFont="1" applyBorder="1" applyAlignment="1">
      <alignment horizontal="center" vertical="center"/>
    </xf>
    <xf numFmtId="199" fontId="27" fillId="0" borderId="50" xfId="637" applyNumberFormat="1" applyFont="1" applyBorder="1" applyAlignment="1">
      <alignment horizontal="center" vertical="center"/>
    </xf>
    <xf numFmtId="2" fontId="27" fillId="0" borderId="50" xfId="637" applyNumberFormat="1" applyFont="1" applyBorder="1" applyAlignment="1">
      <alignment horizontal="right" vertical="center" indent="1"/>
    </xf>
    <xf numFmtId="9" fontId="27" fillId="0" borderId="50" xfId="637" applyFont="1" applyBorder="1" applyAlignment="1">
      <alignment horizontal="center" vertical="center"/>
    </xf>
    <xf numFmtId="170" fontId="96" fillId="68" borderId="50" xfId="637" applyNumberFormat="1" applyFont="1" applyFill="1" applyBorder="1" applyAlignment="1">
      <alignment horizontal="right" vertical="center" indent="1"/>
    </xf>
    <xf numFmtId="170" fontId="96" fillId="69" borderId="50" xfId="637" applyNumberFormat="1" applyFont="1" applyFill="1" applyBorder="1" applyAlignment="1">
      <alignment horizontal="right" vertical="center" indent="1"/>
    </xf>
    <xf numFmtId="170" fontId="96" fillId="0" borderId="50" xfId="637" applyNumberFormat="1" applyFont="1" applyBorder="1" applyAlignment="1">
      <alignment horizontal="center" vertical="center"/>
    </xf>
    <xf numFmtId="170" fontId="96" fillId="55" borderId="50" xfId="637" applyNumberFormat="1" applyFont="1" applyFill="1" applyBorder="1" applyAlignment="1">
      <alignment horizontal="right" vertical="center" indent="1"/>
    </xf>
    <xf numFmtId="170" fontId="27" fillId="0" borderId="53" xfId="636" applyNumberFormat="1" applyFont="1" applyBorder="1" applyAlignment="1">
      <alignment vertical="center"/>
    </xf>
    <xf numFmtId="0" fontId="27" fillId="0" borderId="50" xfId="636" applyFont="1" applyBorder="1" applyAlignment="1">
      <alignment horizontal="center" vertical="center"/>
    </xf>
    <xf numFmtId="10" fontId="27" fillId="0" borderId="50" xfId="637" applyNumberFormat="1" applyFont="1" applyBorder="1" applyAlignment="1">
      <alignment horizontal="center" vertical="center"/>
    </xf>
    <xf numFmtId="0" fontId="27" fillId="0" borderId="60" xfId="636" applyFont="1" applyBorder="1" applyAlignment="1">
      <alignment horizontal="center" vertical="center"/>
    </xf>
    <xf numFmtId="0" fontId="27" fillId="0" borderId="60" xfId="636" applyFont="1" applyBorder="1" applyAlignment="1">
      <alignment vertical="center"/>
    </xf>
    <xf numFmtId="0" fontId="27" fillId="0" borderId="48" xfId="636" applyFont="1" applyBorder="1" applyAlignment="1">
      <alignment horizontal="center" vertical="center"/>
    </xf>
    <xf numFmtId="0" fontId="27" fillId="0" borderId="48" xfId="636" applyFont="1" applyBorder="1" applyAlignment="1">
      <alignment vertical="center"/>
    </xf>
    <xf numFmtId="170" fontId="27" fillId="0" borderId="48" xfId="637" applyNumberFormat="1" applyFont="1" applyBorder="1" applyAlignment="1">
      <alignment horizontal="center" vertical="center"/>
    </xf>
    <xf numFmtId="10" fontId="27" fillId="0" borderId="48" xfId="637" applyNumberFormat="1" applyFont="1" applyBorder="1" applyAlignment="1">
      <alignment horizontal="center" vertical="center"/>
    </xf>
    <xf numFmtId="199" fontId="27" fillId="0" borderId="48" xfId="637" applyNumberFormat="1" applyFont="1" applyBorder="1" applyAlignment="1">
      <alignment horizontal="center" vertical="center"/>
    </xf>
    <xf numFmtId="2" fontId="27" fillId="0" borderId="48" xfId="637" applyNumberFormat="1" applyFont="1" applyBorder="1" applyAlignment="1">
      <alignment horizontal="right" vertical="center" indent="1"/>
    </xf>
    <xf numFmtId="9" fontId="27" fillId="0" borderId="48" xfId="637" applyFont="1" applyBorder="1" applyAlignment="1">
      <alignment horizontal="center" vertical="center"/>
    </xf>
    <xf numFmtId="170" fontId="96" fillId="68" borderId="48" xfId="637" applyNumberFormat="1" applyFont="1" applyFill="1" applyBorder="1" applyAlignment="1">
      <alignment horizontal="right" vertical="center" indent="1"/>
    </xf>
    <xf numFmtId="170" fontId="96" fillId="69" borderId="48" xfId="637" applyNumberFormat="1" applyFont="1" applyFill="1" applyBorder="1" applyAlignment="1">
      <alignment horizontal="right" vertical="center" indent="1"/>
    </xf>
    <xf numFmtId="10" fontId="96" fillId="70" borderId="0" xfId="637" applyNumberFormat="1" applyFont="1" applyFill="1" applyAlignment="1">
      <alignment vertical="center"/>
    </xf>
    <xf numFmtId="170" fontId="96" fillId="0" borderId="48" xfId="637" applyNumberFormat="1" applyFont="1" applyBorder="1" applyAlignment="1">
      <alignment horizontal="center" vertical="center"/>
    </xf>
    <xf numFmtId="170" fontId="96" fillId="55" borderId="61" xfId="637" applyNumberFormat="1" applyFont="1" applyFill="1" applyBorder="1" applyAlignment="1">
      <alignment horizontal="right" vertical="center" indent="1"/>
    </xf>
    <xf numFmtId="170" fontId="96" fillId="55" borderId="48" xfId="637" applyNumberFormat="1" applyFont="1" applyFill="1" applyBorder="1" applyAlignment="1">
      <alignment horizontal="right" vertical="center" indent="1"/>
    </xf>
    <xf numFmtId="0" fontId="154" fillId="0" borderId="62" xfId="636" applyFont="1" applyBorder="1" applyAlignment="1">
      <alignment horizontal="center" vertical="center"/>
    </xf>
    <xf numFmtId="0" fontId="154" fillId="0" borderId="25" xfId="636" applyFont="1" applyBorder="1" applyAlignment="1">
      <alignment horizontal="center" vertical="center"/>
    </xf>
    <xf numFmtId="0" fontId="154" fillId="0" borderId="25" xfId="636" applyFont="1" applyBorder="1" applyAlignment="1">
      <alignment vertical="center"/>
    </xf>
    <xf numFmtId="0" fontId="154" fillId="0" borderId="63" xfId="636" applyFont="1" applyBorder="1" applyAlignment="1">
      <alignment vertical="center"/>
    </xf>
    <xf numFmtId="0" fontId="154" fillId="0" borderId="64" xfId="636" applyFont="1" applyBorder="1" applyAlignment="1">
      <alignment horizontal="center" vertical="center"/>
    </xf>
    <xf numFmtId="0" fontId="154" fillId="0" borderId="64" xfId="636" applyFont="1" applyBorder="1" applyAlignment="1">
      <alignment vertical="center"/>
    </xf>
    <xf numFmtId="170" fontId="154" fillId="0" borderId="64" xfId="637" applyNumberFormat="1" applyFont="1" applyBorder="1" applyAlignment="1">
      <alignment horizontal="center" vertical="center"/>
    </xf>
    <xf numFmtId="10" fontId="154" fillId="0" borderId="64" xfId="637" applyNumberFormat="1" applyFont="1" applyBorder="1" applyAlignment="1">
      <alignment horizontal="center" vertical="center"/>
    </xf>
    <xf numFmtId="199" fontId="154" fillId="0" borderId="64" xfId="637" applyNumberFormat="1" applyFont="1" applyBorder="1" applyAlignment="1">
      <alignment horizontal="center" vertical="center"/>
    </xf>
    <xf numFmtId="2" fontId="154" fillId="0" borderId="64" xfId="637" applyNumberFormat="1" applyFont="1" applyBorder="1" applyAlignment="1">
      <alignment horizontal="right" vertical="center" indent="1"/>
    </xf>
    <xf numFmtId="10" fontId="122" fillId="30" borderId="64" xfId="637" applyNumberFormat="1" applyFont="1" applyFill="1" applyBorder="1" applyAlignment="1">
      <alignment horizontal="center" vertical="center"/>
    </xf>
    <xf numFmtId="9" fontId="154" fillId="0" borderId="64" xfId="637" applyFont="1" applyBorder="1" applyAlignment="1">
      <alignment horizontal="center" vertical="center"/>
    </xf>
    <xf numFmtId="170" fontId="165" fillId="68" borderId="64" xfId="637" applyNumberFormat="1" applyFont="1" applyFill="1" applyBorder="1" applyAlignment="1">
      <alignment horizontal="right" vertical="center" indent="1"/>
    </xf>
    <xf numFmtId="170" fontId="165" fillId="30" borderId="64" xfId="637" applyNumberFormat="1" applyFont="1" applyFill="1" applyBorder="1" applyAlignment="1">
      <alignment horizontal="right" vertical="center" indent="1"/>
    </xf>
    <xf numFmtId="10" fontId="165" fillId="0" borderId="25" xfId="637" applyNumberFormat="1" applyFont="1" applyBorder="1" applyAlignment="1">
      <alignment vertical="center"/>
    </xf>
    <xf numFmtId="10" fontId="165" fillId="0" borderId="25" xfId="637" applyNumberFormat="1" applyFont="1" applyBorder="1" applyAlignment="1">
      <alignment horizontal="center" vertical="center" wrapText="1"/>
    </xf>
    <xf numFmtId="10" fontId="165" fillId="69" borderId="25" xfId="637" applyNumberFormat="1" applyFont="1" applyFill="1" applyBorder="1" applyAlignment="1">
      <alignment vertical="center"/>
    </xf>
    <xf numFmtId="10" fontId="165" fillId="0" borderId="25" xfId="637" applyNumberFormat="1" applyFont="1" applyFill="1" applyBorder="1" applyAlignment="1">
      <alignment vertical="center"/>
    </xf>
    <xf numFmtId="170" fontId="165" fillId="0" borderId="25" xfId="637" applyNumberFormat="1" applyFont="1" applyBorder="1" applyAlignment="1">
      <alignment horizontal="center" vertical="center" wrapText="1"/>
    </xf>
    <xf numFmtId="170" fontId="165" fillId="0" borderId="64" xfId="637" applyNumberFormat="1" applyFont="1" applyBorder="1" applyAlignment="1">
      <alignment horizontal="center" vertical="center"/>
    </xf>
    <xf numFmtId="170" fontId="165" fillId="55" borderId="64" xfId="637" applyNumberFormat="1" applyFont="1" applyFill="1" applyBorder="1" applyAlignment="1">
      <alignment horizontal="right" vertical="center" indent="1"/>
    </xf>
    <xf numFmtId="170" fontId="154" fillId="0" borderId="53" xfId="636" applyNumberFormat="1" applyFont="1" applyBorder="1" applyAlignment="1">
      <alignment vertical="center"/>
    </xf>
    <xf numFmtId="0" fontId="154" fillId="58" borderId="51" xfId="636" applyFont="1" applyFill="1" applyBorder="1" applyAlignment="1">
      <alignment horizontal="center" vertical="center" wrapText="1"/>
    </xf>
    <xf numFmtId="0" fontId="118" fillId="57" borderId="51" xfId="636" applyFont="1" applyFill="1" applyBorder="1" applyAlignment="1">
      <alignment horizontal="center" vertical="center" wrapText="1"/>
    </xf>
    <xf numFmtId="0" fontId="33" fillId="57" borderId="51" xfId="636" applyFont="1" applyFill="1" applyBorder="1" applyAlignment="1">
      <alignment horizontal="center" vertical="center" wrapText="1"/>
    </xf>
    <xf numFmtId="0" fontId="154" fillId="0" borderId="52" xfId="638" applyNumberFormat="1" applyFont="1" applyBorder="1" applyAlignment="1">
      <alignment horizontal="center" vertical="center" wrapText="1"/>
    </xf>
    <xf numFmtId="0" fontId="166" fillId="65" borderId="51" xfId="636" applyFont="1" applyFill="1" applyBorder="1" applyAlignment="1">
      <alignment horizontal="center" vertical="center" wrapText="1"/>
    </xf>
    <xf numFmtId="2" fontId="96" fillId="0" borderId="51" xfId="637" applyNumberFormat="1" applyFont="1" applyBorder="1" applyAlignment="1">
      <alignment horizontal="right" vertical="center" indent="1"/>
    </xf>
    <xf numFmtId="9" fontId="96" fillId="0" borderId="51" xfId="637" applyFont="1" applyBorder="1" applyAlignment="1">
      <alignment horizontal="center" vertical="center"/>
    </xf>
    <xf numFmtId="9" fontId="32" fillId="0" borderId="51" xfId="637" applyFont="1" applyBorder="1" applyAlignment="1">
      <alignment horizontal="center"/>
    </xf>
    <xf numFmtId="2" fontId="32" fillId="68" borderId="51" xfId="637" applyNumberFormat="1" applyFont="1" applyFill="1" applyBorder="1" applyAlignment="1">
      <alignment horizontal="right" vertical="center" indent="1"/>
    </xf>
    <xf numFmtId="170" fontId="32" fillId="68" borderId="51" xfId="637" applyNumberFormat="1" applyFont="1" applyFill="1" applyBorder="1" applyAlignment="1">
      <alignment horizontal="right" vertical="center" indent="1"/>
    </xf>
    <xf numFmtId="170" fontId="32" fillId="69" borderId="51" xfId="637" applyNumberFormat="1" applyFont="1" applyFill="1" applyBorder="1" applyAlignment="1">
      <alignment horizontal="right" vertical="center" indent="1"/>
    </xf>
    <xf numFmtId="9" fontId="32" fillId="0" borderId="51" xfId="637" applyFont="1" applyBorder="1" applyAlignment="1">
      <alignment horizontal="center" vertical="center"/>
    </xf>
    <xf numFmtId="2" fontId="96" fillId="0" borderId="59" xfId="637" applyNumberFormat="1" applyFont="1" applyBorder="1" applyAlignment="1">
      <alignment horizontal="right" vertical="center" indent="1"/>
    </xf>
    <xf numFmtId="9" fontId="96" fillId="0" borderId="59" xfId="637" applyFont="1" applyBorder="1" applyAlignment="1">
      <alignment horizontal="center" vertical="center"/>
    </xf>
    <xf numFmtId="9" fontId="32" fillId="0" borderId="59" xfId="637" applyFont="1" applyBorder="1" applyAlignment="1">
      <alignment horizontal="center" vertical="center"/>
    </xf>
    <xf numFmtId="2" fontId="32" fillId="68" borderId="59" xfId="637" applyNumberFormat="1" applyFont="1" applyFill="1" applyBorder="1" applyAlignment="1">
      <alignment horizontal="right" vertical="center" indent="1"/>
    </xf>
    <xf numFmtId="170" fontId="32" fillId="68" borderId="59" xfId="637" applyNumberFormat="1" applyFont="1" applyFill="1" applyBorder="1" applyAlignment="1">
      <alignment horizontal="right" vertical="center" indent="1"/>
    </xf>
    <xf numFmtId="170" fontId="32" fillId="69" borderId="59" xfId="637" applyNumberFormat="1" applyFont="1" applyFill="1" applyBorder="1" applyAlignment="1">
      <alignment horizontal="right" vertical="center" indent="1"/>
    </xf>
    <xf numFmtId="2" fontId="96" fillId="0" borderId="50" xfId="637" applyNumberFormat="1" applyFont="1" applyBorder="1" applyAlignment="1">
      <alignment horizontal="right" vertical="center" indent="1"/>
    </xf>
    <xf numFmtId="9" fontId="96" fillId="0" borderId="50" xfId="637" applyFont="1" applyBorder="1" applyAlignment="1">
      <alignment horizontal="center" vertical="center"/>
    </xf>
    <xf numFmtId="9" fontId="32" fillId="0" borderId="50" xfId="637" applyFont="1" applyBorder="1" applyAlignment="1">
      <alignment horizontal="center" vertical="center"/>
    </xf>
    <xf numFmtId="2" fontId="32" fillId="68" borderId="50" xfId="637" applyNumberFormat="1" applyFont="1" applyFill="1" applyBorder="1" applyAlignment="1">
      <alignment horizontal="right" vertical="center" indent="1"/>
    </xf>
    <xf numFmtId="170" fontId="32" fillId="68" borderId="50" xfId="637" applyNumberFormat="1" applyFont="1" applyFill="1" applyBorder="1" applyAlignment="1">
      <alignment horizontal="right" vertical="center" indent="1"/>
    </xf>
    <xf numFmtId="170" fontId="32" fillId="69" borderId="50" xfId="637" applyNumberFormat="1" applyFont="1" applyFill="1" applyBorder="1" applyAlignment="1">
      <alignment horizontal="right" vertical="center" indent="1"/>
    </xf>
    <xf numFmtId="2" fontId="96" fillId="0" borderId="48" xfId="637" applyNumberFormat="1" applyFont="1" applyBorder="1" applyAlignment="1">
      <alignment horizontal="right" vertical="center" indent="1"/>
    </xf>
    <xf numFmtId="9" fontId="96" fillId="0" borderId="48" xfId="637" applyFont="1" applyBorder="1" applyAlignment="1">
      <alignment horizontal="center" vertical="center"/>
    </xf>
    <xf numFmtId="9" fontId="32" fillId="0" borderId="48" xfId="637" applyFont="1" applyBorder="1" applyAlignment="1">
      <alignment horizontal="center" vertical="center"/>
    </xf>
    <xf numFmtId="2" fontId="32" fillId="68" borderId="48" xfId="637" applyNumberFormat="1" applyFont="1" applyFill="1" applyBorder="1" applyAlignment="1">
      <alignment horizontal="right" vertical="center" indent="1"/>
    </xf>
    <xf numFmtId="170" fontId="32" fillId="68" borderId="48" xfId="637" applyNumberFormat="1" applyFont="1" applyFill="1" applyBorder="1" applyAlignment="1">
      <alignment horizontal="right" vertical="center" indent="1"/>
    </xf>
    <xf numFmtId="170" fontId="32" fillId="69" borderId="48" xfId="637" applyNumberFormat="1" applyFont="1" applyFill="1" applyBorder="1" applyAlignment="1">
      <alignment horizontal="right" vertical="center" indent="1"/>
    </xf>
    <xf numFmtId="2" fontId="165" fillId="0" borderId="64" xfId="637" applyNumberFormat="1" applyFont="1" applyBorder="1" applyAlignment="1">
      <alignment horizontal="right" vertical="center" indent="1"/>
    </xf>
    <xf numFmtId="9" fontId="165" fillId="0" borderId="64" xfId="637" applyFont="1" applyBorder="1" applyAlignment="1">
      <alignment horizontal="center" vertical="center"/>
    </xf>
    <xf numFmtId="9" fontId="167" fillId="0" borderId="64" xfId="637" applyFont="1" applyBorder="1" applyAlignment="1">
      <alignment horizontal="center" vertical="center"/>
    </xf>
    <xf numFmtId="2" fontId="167" fillId="68" borderId="64" xfId="637" applyNumberFormat="1" applyFont="1" applyFill="1" applyBorder="1" applyAlignment="1">
      <alignment horizontal="right" vertical="center" indent="1"/>
    </xf>
    <xf numFmtId="170" fontId="167" fillId="68" borderId="64" xfId="637" applyNumberFormat="1" applyFont="1" applyFill="1" applyBorder="1" applyAlignment="1">
      <alignment horizontal="right" vertical="center" indent="1"/>
    </xf>
    <xf numFmtId="170" fontId="167" fillId="30" borderId="64" xfId="637" applyNumberFormat="1" applyFont="1" applyFill="1" applyBorder="1" applyAlignment="1">
      <alignment horizontal="right" vertical="center" indent="1"/>
    </xf>
    <xf numFmtId="170" fontId="165" fillId="0" borderId="25" xfId="637" applyNumberFormat="1" applyFont="1" applyBorder="1" applyAlignment="1">
      <alignment vertical="center"/>
    </xf>
    <xf numFmtId="9" fontId="32" fillId="0" borderId="51" xfId="637" applyFont="1" applyBorder="1" applyAlignment="1">
      <alignment horizontal="center" vertical="top"/>
    </xf>
    <xf numFmtId="245" fontId="33" fillId="31" borderId="0" xfId="53" applyFont="1" applyFill="1">
      <alignment horizontal="center"/>
      <protection hidden="1"/>
    </xf>
    <xf numFmtId="329" fontId="27" fillId="0" borderId="0" xfId="53" applyNumberFormat="1">
      <alignment horizontal="center"/>
      <protection hidden="1"/>
    </xf>
    <xf numFmtId="245" fontId="40" fillId="31" borderId="0" xfId="53" applyFont="1" applyFill="1">
      <alignment horizontal="center"/>
      <protection hidden="1"/>
    </xf>
    <xf numFmtId="171" fontId="40" fillId="31" borderId="0" xfId="59" applyNumberFormat="1" applyFont="1" applyFill="1" applyAlignment="1">
      <alignment horizontal="center"/>
    </xf>
    <xf numFmtId="10" fontId="40" fillId="31" borderId="0" xfId="0" applyNumberFormat="1" applyFont="1" applyFill="1" applyAlignment="1">
      <alignment horizontal="center"/>
    </xf>
    <xf numFmtId="2" fontId="49" fillId="28" borderId="0" xfId="0" applyNumberFormat="1" applyFont="1" applyFill="1" applyAlignment="1">
      <alignment horizontal="center"/>
    </xf>
    <xf numFmtId="231" fontId="109" fillId="28" borderId="9" xfId="0" applyFont="1" applyFill="1" applyBorder="1"/>
    <xf numFmtId="245" fontId="52" fillId="0" borderId="2" xfId="53" applyFont="1" applyBorder="1" applyAlignment="1">
      <alignment horizontal="right"/>
      <protection hidden="1"/>
    </xf>
    <xf numFmtId="231" fontId="59" fillId="0" borderId="2" xfId="0" applyFont="1" applyBorder="1"/>
    <xf numFmtId="173" fontId="42" fillId="46" borderId="12" xfId="0" applyNumberFormat="1" applyFont="1" applyFill="1" applyBorder="1" applyAlignment="1">
      <alignment horizontal="center" vertical="center"/>
    </xf>
    <xf numFmtId="231" fontId="109" fillId="28" borderId="7" xfId="0" applyFont="1" applyFill="1" applyBorder="1"/>
    <xf numFmtId="173" fontId="42" fillId="46" borderId="5" xfId="0" applyNumberFormat="1" applyFont="1" applyFill="1" applyBorder="1" applyAlignment="1">
      <alignment horizontal="center" vertical="center"/>
    </xf>
    <xf numFmtId="173" fontId="105" fillId="46" borderId="5" xfId="0" applyNumberFormat="1" applyFont="1" applyFill="1" applyBorder="1" applyAlignment="1">
      <alignment horizontal="center" vertical="center"/>
    </xf>
    <xf numFmtId="231" fontId="109" fillId="28" borderId="10" xfId="0" applyFont="1" applyFill="1" applyBorder="1"/>
    <xf numFmtId="245" fontId="52" fillId="0" borderId="4" xfId="53" applyFont="1" applyBorder="1" applyAlignment="1">
      <alignment horizontal="right"/>
      <protection hidden="1"/>
    </xf>
    <xf numFmtId="231" fontId="59" fillId="0" borderId="4" xfId="0" applyFont="1" applyBorder="1"/>
    <xf numFmtId="173" fontId="105" fillId="46" borderId="6" xfId="0" applyNumberFormat="1" applyFont="1" applyFill="1" applyBorder="1" applyAlignment="1">
      <alignment horizontal="center" vertical="center"/>
    </xf>
    <xf numFmtId="245" fontId="33" fillId="46" borderId="2" xfId="53" applyFont="1" applyFill="1" applyBorder="1">
      <alignment horizontal="center"/>
      <protection hidden="1"/>
    </xf>
    <xf numFmtId="245" fontId="33" fillId="46" borderId="12" xfId="53" applyFont="1" applyFill="1" applyBorder="1">
      <alignment horizontal="center"/>
      <protection hidden="1"/>
    </xf>
    <xf numFmtId="231" fontId="118" fillId="28" borderId="7" xfId="0" applyFont="1" applyFill="1" applyBorder="1"/>
    <xf numFmtId="245" fontId="33" fillId="46" borderId="0" xfId="53" applyFont="1" applyFill="1">
      <alignment horizontal="center"/>
      <protection hidden="1"/>
    </xf>
    <xf numFmtId="245" fontId="33" fillId="46" borderId="5" xfId="53" applyFont="1" applyFill="1" applyBorder="1">
      <alignment horizontal="center"/>
      <protection hidden="1"/>
    </xf>
    <xf numFmtId="231" fontId="59" fillId="0" borderId="7" xfId="0" applyFont="1" applyBorder="1"/>
    <xf numFmtId="231" fontId="118" fillId="28" borderId="10" xfId="0" applyFont="1" applyFill="1" applyBorder="1"/>
    <xf numFmtId="245" fontId="33" fillId="46" borderId="6" xfId="53" applyFont="1" applyFill="1" applyBorder="1">
      <alignment horizontal="center"/>
      <protection hidden="1"/>
    </xf>
    <xf numFmtId="290" fontId="33" fillId="0" borderId="0" xfId="0" applyNumberFormat="1" applyFont="1" applyProtection="1">
      <protection hidden="1"/>
    </xf>
    <xf numFmtId="14" fontId="33" fillId="35" borderId="0" xfId="0" applyNumberFormat="1" applyFont="1" applyFill="1"/>
    <xf numFmtId="231" fontId="33" fillId="35" borderId="0" xfId="0" applyFont="1" applyFill="1"/>
    <xf numFmtId="330" fontId="59" fillId="0" borderId="0" xfId="0" applyNumberFormat="1" applyFont="1"/>
    <xf numFmtId="173" fontId="59" fillId="28" borderId="15" xfId="0" applyNumberFormat="1" applyFont="1" applyFill="1" applyBorder="1" applyAlignment="1">
      <alignment horizontal="center"/>
    </xf>
    <xf numFmtId="173" fontId="43" fillId="46" borderId="4" xfId="0" applyNumberFormat="1" applyFont="1" applyFill="1" applyBorder="1" applyAlignment="1">
      <alignment horizontal="center" vertical="center"/>
    </xf>
    <xf numFmtId="173" fontId="43" fillId="46" borderId="0" xfId="0" applyNumberFormat="1" applyFont="1" applyFill="1" applyAlignment="1">
      <alignment horizontal="center" vertical="center"/>
    </xf>
    <xf numFmtId="245" fontId="104" fillId="0" borderId="3" xfId="53" applyFont="1" applyBorder="1">
      <alignment horizontal="center"/>
      <protection hidden="1"/>
    </xf>
    <xf numFmtId="245" fontId="40" fillId="46" borderId="0" xfId="53" applyFont="1" applyFill="1">
      <alignment horizontal="center"/>
      <protection hidden="1"/>
    </xf>
    <xf numFmtId="173" fontId="77" fillId="28" borderId="15" xfId="0" applyNumberFormat="1" applyFont="1" applyFill="1" applyBorder="1" applyAlignment="1">
      <alignment horizontal="center"/>
    </xf>
    <xf numFmtId="231" fontId="77" fillId="0" borderId="4" xfId="0" applyFont="1" applyBorder="1"/>
    <xf numFmtId="245" fontId="40" fillId="46" borderId="4" xfId="53" applyFont="1" applyFill="1" applyBorder="1">
      <alignment horizontal="center"/>
      <protection hidden="1"/>
    </xf>
    <xf numFmtId="173" fontId="42" fillId="46" borderId="4" xfId="0" applyNumberFormat="1" applyFont="1" applyFill="1" applyBorder="1" applyAlignment="1">
      <alignment horizontal="center" vertical="center"/>
    </xf>
    <xf numFmtId="245" fontId="104" fillId="0" borderId="14" xfId="53" applyFont="1" applyBorder="1">
      <alignment horizontal="center"/>
      <protection hidden="1"/>
    </xf>
    <xf numFmtId="231" fontId="77" fillId="0" borderId="15" xfId="0" applyFont="1" applyBorder="1"/>
    <xf numFmtId="173" fontId="43" fillId="46" borderId="2" xfId="0" applyNumberFormat="1" applyFont="1" applyFill="1" applyBorder="1" applyAlignment="1">
      <alignment horizontal="center" vertical="center"/>
    </xf>
    <xf numFmtId="330" fontId="59" fillId="28" borderId="14" xfId="0" applyNumberFormat="1" applyFont="1" applyFill="1" applyBorder="1" applyAlignment="1">
      <alignment horizontal="center"/>
    </xf>
    <xf numFmtId="330" fontId="43" fillId="46" borderId="0" xfId="0" applyNumberFormat="1" applyFont="1" applyFill="1" applyAlignment="1">
      <alignment horizontal="center" vertical="center"/>
    </xf>
    <xf numFmtId="231" fontId="96" fillId="0" borderId="0" xfId="0" applyFont="1" applyAlignment="1">
      <alignment horizontal="center"/>
    </xf>
    <xf numFmtId="231" fontId="168" fillId="0" borderId="0" xfId="0" applyFont="1"/>
    <xf numFmtId="331" fontId="59" fillId="0" borderId="0" xfId="0" applyNumberFormat="1" applyFont="1" applyAlignment="1">
      <alignment horizontal="center"/>
    </xf>
    <xf numFmtId="3" fontId="59" fillId="0" borderId="0" xfId="0" applyNumberFormat="1" applyFont="1" applyAlignment="1">
      <alignment horizontal="center"/>
    </xf>
    <xf numFmtId="2" fontId="27" fillId="0" borderId="0" xfId="53" applyNumberFormat="1">
      <alignment horizontal="center"/>
      <protection hidden="1"/>
    </xf>
    <xf numFmtId="263" fontId="27" fillId="0" borderId="0" xfId="53" applyNumberFormat="1">
      <alignment horizontal="center"/>
      <protection hidden="1"/>
    </xf>
    <xf numFmtId="298" fontId="151" fillId="71" borderId="0" xfId="0" applyNumberFormat="1" applyFont="1" applyFill="1" applyAlignment="1">
      <alignment horizontal="center" vertical="center"/>
    </xf>
    <xf numFmtId="0" fontId="154" fillId="65" borderId="53" xfId="636" applyFont="1" applyFill="1" applyBorder="1" applyAlignment="1">
      <alignment horizontal="center" vertical="center" wrapText="1"/>
    </xf>
    <xf numFmtId="0" fontId="154" fillId="65" borderId="52" xfId="636" applyFont="1" applyFill="1" applyBorder="1" applyAlignment="1">
      <alignment horizontal="center" vertical="center" wrapText="1"/>
    </xf>
    <xf numFmtId="0" fontId="154" fillId="65" borderId="57" xfId="636" applyFont="1" applyFill="1" applyBorder="1" applyAlignment="1">
      <alignment horizontal="center" vertical="center" wrapText="1"/>
    </xf>
    <xf numFmtId="0" fontId="161" fillId="0" borderId="0" xfId="636" applyFont="1" applyAlignment="1">
      <alignment horizontal="center" vertical="center" wrapText="1"/>
    </xf>
    <xf numFmtId="0" fontId="154" fillId="57" borderId="46" xfId="636" applyFont="1" applyFill="1" applyBorder="1" applyAlignment="1">
      <alignment horizontal="center" vertical="center" wrapText="1"/>
    </xf>
    <xf numFmtId="0" fontId="154" fillId="57" borderId="47" xfId="636" applyFont="1" applyFill="1" applyBorder="1" applyAlignment="1">
      <alignment horizontal="center" vertical="center" wrapText="1"/>
    </xf>
    <xf numFmtId="0" fontId="154" fillId="58" borderId="45" xfId="636" applyFont="1" applyFill="1" applyBorder="1" applyAlignment="1">
      <alignment horizontal="center" vertical="center" wrapText="1"/>
    </xf>
    <xf numFmtId="0" fontId="154" fillId="58" borderId="46" xfId="636" applyFont="1" applyFill="1" applyBorder="1" applyAlignment="1">
      <alignment horizontal="center" vertical="center" wrapText="1"/>
    </xf>
    <xf numFmtId="0" fontId="154" fillId="58" borderId="47" xfId="636" applyFont="1" applyFill="1" applyBorder="1" applyAlignment="1">
      <alignment horizontal="center" vertical="center" wrapText="1"/>
    </xf>
    <xf numFmtId="0" fontId="154" fillId="59" borderId="44" xfId="636" applyFont="1" applyFill="1" applyBorder="1" applyAlignment="1">
      <alignment horizontal="center" vertical="center" wrapText="1"/>
    </xf>
    <xf numFmtId="0" fontId="154" fillId="59" borderId="0" xfId="636" applyFont="1" applyFill="1" applyAlignment="1">
      <alignment horizontal="center" vertical="center" wrapText="1"/>
    </xf>
    <xf numFmtId="0" fontId="154" fillId="59" borderId="45" xfId="636" applyFont="1" applyFill="1" applyBorder="1" applyAlignment="1">
      <alignment horizontal="center" vertical="center" wrapText="1"/>
    </xf>
    <xf numFmtId="0" fontId="154" fillId="59" borderId="46" xfId="636" applyFont="1" applyFill="1" applyBorder="1" applyAlignment="1">
      <alignment horizontal="center" vertical="center" wrapText="1"/>
    </xf>
    <xf numFmtId="170" fontId="27" fillId="47" borderId="44" xfId="637" applyNumberFormat="1" applyFont="1" applyFill="1" applyBorder="1" applyAlignment="1">
      <alignment horizontal="center" vertical="center" wrapText="1"/>
    </xf>
    <xf numFmtId="170" fontId="27" fillId="47" borderId="0" xfId="637" applyNumberFormat="1" applyFont="1" applyFill="1" applyBorder="1" applyAlignment="1">
      <alignment horizontal="center" vertical="center" wrapText="1"/>
    </xf>
    <xf numFmtId="170" fontId="27" fillId="47" borderId="45" xfId="637" applyNumberFormat="1" applyFont="1" applyFill="1" applyBorder="1" applyAlignment="1">
      <alignment horizontal="center" vertical="center" wrapText="1"/>
    </xf>
    <xf numFmtId="170" fontId="27" fillId="47" borderId="46" xfId="637" applyNumberFormat="1" applyFont="1" applyFill="1" applyBorder="1" applyAlignment="1">
      <alignment horizontal="center" vertical="center" wrapText="1"/>
    </xf>
    <xf numFmtId="0" fontId="154" fillId="60" borderId="44" xfId="636" applyFont="1" applyFill="1" applyBorder="1" applyAlignment="1">
      <alignment horizontal="center" vertical="center" wrapText="1"/>
    </xf>
    <xf numFmtId="0" fontId="154" fillId="60" borderId="0" xfId="636" applyFont="1" applyFill="1" applyAlignment="1">
      <alignment horizontal="center" vertical="center" wrapText="1"/>
    </xf>
    <xf numFmtId="0" fontId="154" fillId="60" borderId="45" xfId="636" applyFont="1" applyFill="1" applyBorder="1" applyAlignment="1">
      <alignment horizontal="center" vertical="center" wrapText="1"/>
    </xf>
    <xf numFmtId="0" fontId="154" fillId="60" borderId="46" xfId="636" applyFont="1" applyFill="1" applyBorder="1" applyAlignment="1">
      <alignment horizontal="center" vertical="center" wrapText="1"/>
    </xf>
    <xf numFmtId="9" fontId="154" fillId="55" borderId="52" xfId="636" applyNumberFormat="1" applyFont="1" applyFill="1" applyBorder="1" applyAlignment="1">
      <alignment horizontal="center" vertical="center" wrapText="1"/>
    </xf>
    <xf numFmtId="0" fontId="154" fillId="55" borderId="52" xfId="636" applyFont="1" applyFill="1" applyBorder="1" applyAlignment="1">
      <alignment horizontal="center" vertical="center" wrapText="1"/>
    </xf>
    <xf numFmtId="0" fontId="27" fillId="0" borderId="0" xfId="636" applyFont="1" applyAlignment="1">
      <alignment horizontal="center" vertical="center"/>
    </xf>
    <xf numFmtId="0" fontId="154" fillId="57" borderId="43" xfId="636" applyFont="1" applyFill="1" applyBorder="1" applyAlignment="1">
      <alignment horizontal="center" vertical="center" wrapText="1"/>
    </xf>
    <xf numFmtId="0" fontId="154" fillId="58" borderId="44" xfId="636" applyFont="1" applyFill="1" applyBorder="1" applyAlignment="1">
      <alignment horizontal="center" vertical="center" wrapText="1"/>
    </xf>
    <xf numFmtId="0" fontId="154" fillId="58" borderId="0" xfId="636" applyFont="1" applyFill="1" applyAlignment="1">
      <alignment horizontal="center" vertical="center" wrapText="1"/>
    </xf>
    <xf numFmtId="0" fontId="154" fillId="58" borderId="43" xfId="636" applyFont="1" applyFill="1" applyBorder="1" applyAlignment="1">
      <alignment horizontal="center" vertical="center" wrapText="1"/>
    </xf>
    <xf numFmtId="231" fontId="40" fillId="0" borderId="9" xfId="0" applyFont="1" applyBorder="1" applyAlignment="1">
      <alignment horizontal="center" vertical="center"/>
    </xf>
    <xf numFmtId="231" fontId="40" fillId="0" borderId="12" xfId="0" applyFont="1" applyBorder="1" applyAlignment="1">
      <alignment horizontal="center" vertical="center"/>
    </xf>
    <xf numFmtId="231" fontId="40" fillId="28" borderId="9" xfId="0" applyFont="1" applyFill="1" applyBorder="1" applyAlignment="1">
      <alignment horizontal="center" vertical="center" wrapText="1"/>
    </xf>
    <xf numFmtId="231" fontId="40" fillId="28" borderId="12" xfId="0" applyFont="1" applyFill="1" applyBorder="1" applyAlignment="1">
      <alignment horizontal="center" vertical="center" wrapText="1"/>
    </xf>
    <xf numFmtId="231" fontId="40" fillId="28" borderId="9" xfId="0" applyFont="1" applyFill="1" applyBorder="1" applyAlignment="1">
      <alignment horizontal="center" vertical="center"/>
    </xf>
    <xf numFmtId="231" fontId="40" fillId="28" borderId="12" xfId="0" applyFont="1" applyFill="1" applyBorder="1" applyAlignment="1">
      <alignment horizontal="center" vertical="center"/>
    </xf>
    <xf numFmtId="0" fontId="129" fillId="0" borderId="27" xfId="99" applyFont="1" applyBorder="1" applyAlignment="1">
      <alignment horizontal="center" vertical="top" wrapText="1"/>
    </xf>
    <xf numFmtId="0" fontId="129" fillId="0" borderId="25" xfId="99" applyFont="1" applyBorder="1" applyAlignment="1">
      <alignment horizontal="center" vertical="top"/>
    </xf>
    <xf numFmtId="0" fontId="129" fillId="0" borderId="31" xfId="99" applyFont="1" applyBorder="1" applyAlignment="1">
      <alignment horizontal="center" vertical="top"/>
    </xf>
    <xf numFmtId="0" fontId="129" fillId="0" borderId="27" xfId="99" applyFont="1" applyBorder="1" applyAlignment="1">
      <alignment horizontal="left" vertical="top" wrapText="1"/>
    </xf>
    <xf numFmtId="0" fontId="129" fillId="0" borderId="25" xfId="99" applyFont="1" applyBorder="1" applyAlignment="1">
      <alignment horizontal="left" vertical="top" wrapText="1"/>
    </xf>
    <xf numFmtId="0" fontId="129" fillId="0" borderId="31" xfId="99" applyFont="1" applyBorder="1" applyAlignment="1">
      <alignment horizontal="left" vertical="top" wrapText="1"/>
    </xf>
    <xf numFmtId="0" fontId="137" fillId="0" borderId="27" xfId="101" applyFont="1" applyBorder="1" applyAlignment="1">
      <alignment horizontal="center" vertical="center"/>
    </xf>
    <xf numFmtId="0" fontId="137" fillId="0" borderId="31" xfId="101" applyFont="1" applyBorder="1" applyAlignment="1">
      <alignment horizontal="center" vertical="center"/>
    </xf>
  </cellXfs>
  <cellStyles count="639">
    <cellStyle name="20% - Accent1" xfId="47" builtinId="30" hidden="1"/>
    <cellStyle name="20% - Accent2" xfId="9" builtinId="34" hidden="1"/>
    <cellStyle name="20% - Accent3" xfId="12" builtinId="38" hidden="1"/>
    <cellStyle name="20% - Accent4" xfId="15" builtinId="42" hidden="1"/>
    <cellStyle name="20% - Accent5" xfId="18" builtinId="46" hidden="1"/>
    <cellStyle name="20% - Accent6" xfId="21" builtinId="50" hidden="1"/>
    <cellStyle name="40% - Accent1" xfId="7" builtinId="31" hidden="1"/>
    <cellStyle name="40% - Accent2" xfId="10" builtinId="35" hidden="1"/>
    <cellStyle name="40% - Accent3" xfId="13" builtinId="39" hidden="1"/>
    <cellStyle name="40% - Accent4" xfId="16" builtinId="43" hidden="1"/>
    <cellStyle name="40% - Accent5" xfId="19" builtinId="47" hidden="1"/>
    <cellStyle name="40% - Accent6" xfId="22" builtinId="51" hidden="1"/>
    <cellStyle name="60% - Accent1" xfId="8" builtinId="32" hidden="1"/>
    <cellStyle name="60% - Accent2" xfId="11" builtinId="36" hidden="1"/>
    <cellStyle name="60% - Accent3" xfId="14" builtinId="40" hidden="1"/>
    <cellStyle name="60% - Accent4" xfId="17" builtinId="44" hidden="1"/>
    <cellStyle name="60% - Accent5" xfId="20" builtinId="48" hidden="1"/>
    <cellStyle name="60% - Accent6" xfId="23" builtinId="52" hidden="1"/>
    <cellStyle name="Accent1" xfId="41" builtinId="29" hidden="1"/>
    <cellStyle name="Accent2" xfId="42" builtinId="33" hidden="1"/>
    <cellStyle name="Accent3" xfId="43" builtinId="37" hidden="1"/>
    <cellStyle name="Accent4" xfId="44" builtinId="41" hidden="1"/>
    <cellStyle name="Accent5" xfId="45" builtinId="45" hidden="1"/>
    <cellStyle name="Accent6" xfId="46" builtinId="49" hidden="1"/>
    <cellStyle name="Bad" xfId="34" builtinId="27" hidden="1"/>
    <cellStyle name="Blank" xfId="51" xr:uid="{00000000-0005-0000-0000-000019000000}"/>
    <cellStyle name="Blank cells" xfId="161" xr:uid="{0C94D0B5-55E1-46AB-9F86-D90CFDBC493F}"/>
    <cellStyle name="Calculation" xfId="3" builtinId="22" hidden="1"/>
    <cellStyle name="Calculation 2" xfId="141" xr:uid="{9F843FAB-3751-4406-B276-C0EF7CA6A6AE}"/>
    <cellStyle name="Calculation 3" xfId="130" xr:uid="{A9F69143-9138-46D1-9159-CC55ED457826}"/>
    <cellStyle name="Check Cell" xfId="38" builtinId="23" hidden="1"/>
    <cellStyle name="Comma" xfId="1" builtinId="3" hidden="1"/>
    <cellStyle name="Comma" xfId="59" builtinId="3"/>
    <cellStyle name="Comma [0]" xfId="25" builtinId="6" hidden="1"/>
    <cellStyle name="Comma 10" xfId="148" xr:uid="{555A7624-44ED-4AB1-B71A-3706BC90E838}"/>
    <cellStyle name="Comma 10 2" xfId="248" xr:uid="{426081D9-E857-4A55-A184-6A053EA7C8BD}"/>
    <cellStyle name="Comma 10 2 2" xfId="354" xr:uid="{434E07C5-C4FE-4104-BB59-05D56087CF1D}"/>
    <cellStyle name="Comma 10 2 2 2" xfId="566" xr:uid="{013A62B0-7DAA-4B5A-BC75-168C3432001A}"/>
    <cellStyle name="Comma 10 2 3" xfId="460" xr:uid="{965ECB04-577D-40A6-96FB-532F43027F76}"/>
    <cellStyle name="Comma 10 3" xfId="301" xr:uid="{3BA82710-F8DA-4105-8ED6-210335F7F93D}"/>
    <cellStyle name="Comma 10 3 2" xfId="513" xr:uid="{D3C2C0E8-2C6D-4B83-923D-060C59CDDF63}"/>
    <cellStyle name="Comma 10 4" xfId="407" xr:uid="{2B7FE319-66DF-4C25-B136-5978BAC82107}"/>
    <cellStyle name="Comma 2" xfId="102" xr:uid="{F06BE6F6-B052-4E4C-97C4-D26C23C3FD0A}"/>
    <cellStyle name="Comma 2 10" xfId="635" xr:uid="{9BE9BC77-BDDF-4A29-B1E6-AE00399C7F2F}"/>
    <cellStyle name="Comma 2 11" xfId="145" xr:uid="{64153727-FBE4-41E7-9A2E-FD94D4E1A99D}"/>
    <cellStyle name="Comma 2 2" xfId="149" xr:uid="{460F6C99-E1D7-4A56-9E8D-9016C30CA70E}"/>
    <cellStyle name="Comma 2 2 2" xfId="193" xr:uid="{8284F0F5-A0B5-44B9-B458-876F7828A177}"/>
    <cellStyle name="Comma 2 2 2 2" xfId="217" xr:uid="{A79EABD6-DC42-4C88-827E-E87351951DBC}"/>
    <cellStyle name="Comma 2 2 2 2 2" xfId="286" xr:uid="{792E78C2-C18A-4558-B48D-33B9B9A47E75}"/>
    <cellStyle name="Comma 2 2 2 2 2 2" xfId="392" xr:uid="{938C34BD-9CA3-4428-8385-48FA3ADB14C2}"/>
    <cellStyle name="Comma 2 2 2 2 2 2 2" xfId="604" xr:uid="{6028AD9A-A41D-4232-8845-5E6F2866A811}"/>
    <cellStyle name="Comma 2 2 2 2 2 3" xfId="498" xr:uid="{CF204081-270B-4F8B-917F-2D9DF2464FDA}"/>
    <cellStyle name="Comma 2 2 2 2 3" xfId="339" xr:uid="{5AC590FA-2C49-460D-AA14-B21C4C6D7DC6}"/>
    <cellStyle name="Comma 2 2 2 2 3 2" xfId="551" xr:uid="{184AE3D4-6AAF-4F79-8912-2A7B9C46EF3E}"/>
    <cellStyle name="Comma 2 2 2 2 4" xfId="445" xr:uid="{250BF0D6-65E0-47F4-9457-961AC9C8CCEB}"/>
    <cellStyle name="Comma 2 2 2 3" xfId="271" xr:uid="{6FA3EA08-6B46-4717-8395-E280E15DCCBE}"/>
    <cellStyle name="Comma 2 2 2 3 2" xfId="377" xr:uid="{58CE2CCC-DF0E-43D0-8CE5-ABFF09A727CB}"/>
    <cellStyle name="Comma 2 2 2 3 2 2" xfId="589" xr:uid="{0CCBBE5B-6581-4630-9E07-5D60524CB247}"/>
    <cellStyle name="Comma 2 2 2 3 3" xfId="483" xr:uid="{16C34D6F-38A9-4EF4-9E24-B7E7846B9A7C}"/>
    <cellStyle name="Comma 2 2 2 4" xfId="324" xr:uid="{D5779C3E-EF0F-4E6D-8DF6-2E08B9B869B5}"/>
    <cellStyle name="Comma 2 2 2 4 2" xfId="536" xr:uid="{831630D7-9922-4FE6-AAA7-D92AB4A3E419}"/>
    <cellStyle name="Comma 2 2 2 5" xfId="430" xr:uid="{AE22056C-C0AB-4DDD-A773-24A1A823CB41}"/>
    <cellStyle name="Comma 2 2 3" xfId="186" xr:uid="{29EA9073-CCCD-4904-95E0-3D9AA3C087C7}"/>
    <cellStyle name="Comma 2 2 3 2" xfId="267" xr:uid="{EC26591D-ED98-4CDB-A9BB-2C28336B4DFD}"/>
    <cellStyle name="Comma 2 2 3 2 2" xfId="373" xr:uid="{087016D6-9E33-4FA0-BE33-F0304285C53E}"/>
    <cellStyle name="Comma 2 2 3 2 2 2" xfId="585" xr:uid="{3A64F2FA-2331-4EC7-8052-6040822DE6AE}"/>
    <cellStyle name="Comma 2 2 3 2 3" xfId="479" xr:uid="{4924A957-299F-4F72-9328-BECEA4C20836}"/>
    <cellStyle name="Comma 2 2 3 3" xfId="320" xr:uid="{D0316887-3BAE-482B-B540-E9B66D9555C0}"/>
    <cellStyle name="Comma 2 2 3 3 2" xfId="532" xr:uid="{2A00CFA4-0F83-457F-8CD0-C7A3F4768492}"/>
    <cellStyle name="Comma 2 2 3 4" xfId="426" xr:uid="{1F177C95-0AFD-494E-ADB0-4E0158A005CB}"/>
    <cellStyle name="Comma 2 2 4" xfId="213" xr:uid="{483E99C8-C7B8-4E46-AFD6-168DF6D27DCF}"/>
    <cellStyle name="Comma 2 2 4 2" xfId="282" xr:uid="{C9D56E9D-117A-4BE7-89EF-D54489A2CF78}"/>
    <cellStyle name="Comma 2 2 4 2 2" xfId="388" xr:uid="{977E1C58-EA26-4087-98B5-D224D3572E86}"/>
    <cellStyle name="Comma 2 2 4 2 2 2" xfId="600" xr:uid="{A199088F-9E10-47E8-8615-39EDC36E2092}"/>
    <cellStyle name="Comma 2 2 4 2 3" xfId="494" xr:uid="{2BA41EAC-8A59-4711-AC7A-21FEE0228D2E}"/>
    <cellStyle name="Comma 2 2 4 3" xfId="335" xr:uid="{A2C510BC-6E71-4E2D-9EAC-5C8A09568BB2}"/>
    <cellStyle name="Comma 2 2 4 3 2" xfId="547" xr:uid="{29224A56-C7D1-48AB-84A3-28B824A330A0}"/>
    <cellStyle name="Comma 2 2 4 4" xfId="441" xr:uid="{2C72DA49-DDCA-4B3B-ABCD-CEEACCE1B333}"/>
    <cellStyle name="Comma 2 2 5" xfId="249" xr:uid="{21A4916D-A57D-4904-8DB4-961DF326EB24}"/>
    <cellStyle name="Comma 2 2 5 2" xfId="355" xr:uid="{0F6F6DD1-5BE9-47FA-AF53-39E659C140AE}"/>
    <cellStyle name="Comma 2 2 5 2 2" xfId="567" xr:uid="{1ADFACF0-5538-4163-95ED-CF087670D46F}"/>
    <cellStyle name="Comma 2 2 5 3" xfId="461" xr:uid="{3C7E9460-807F-4A2E-B1A2-F75715227C2B}"/>
    <cellStyle name="Comma 2 2 6" xfId="302" xr:uid="{168B0375-C6D1-41E9-9674-35F7B6E6A529}"/>
    <cellStyle name="Comma 2 2 6 2" xfId="514" xr:uid="{E0405D58-527E-45CE-B100-EF827D079ED0}"/>
    <cellStyle name="Comma 2 2 7" xfId="408" xr:uid="{75D21495-7360-4C1D-B7B6-3A0BBB31EAE8}"/>
    <cellStyle name="Comma 2 3" xfId="151" xr:uid="{6C614864-1E7D-4B40-9D68-ACDD7C8AE7B3}"/>
    <cellStyle name="Comma 2 3 2" xfId="201" xr:uid="{0E0DBDC0-022D-43AC-9026-1B381472A6B5}"/>
    <cellStyle name="Comma 2 3 2 2" xfId="277" xr:uid="{3E88F46E-D30F-4337-AD52-18577D28B2B4}"/>
    <cellStyle name="Comma 2 3 2 2 2" xfId="383" xr:uid="{A0D6DDC3-019C-4BAC-94E2-4442BC413DA6}"/>
    <cellStyle name="Comma 2 3 2 2 2 2" xfId="595" xr:uid="{F4DA33A6-764A-43D8-A088-AC76695C5814}"/>
    <cellStyle name="Comma 2 3 2 2 3" xfId="489" xr:uid="{9AD94FCC-CDF4-49FB-A8DB-AF92251C44F3}"/>
    <cellStyle name="Comma 2 3 2 3" xfId="330" xr:uid="{46A3AEF0-E1CC-4BC1-947D-45B615AF52D4}"/>
    <cellStyle name="Comma 2 3 2 3 2" xfId="542" xr:uid="{F600A188-69B2-465F-9F4A-DEB12EFF6067}"/>
    <cellStyle name="Comma 2 3 2 4" xfId="436" xr:uid="{91F78FF6-CC5F-4590-B33A-7DB5D92195CE}"/>
    <cellStyle name="Comma 2 3 3" xfId="187" xr:uid="{12540A24-565B-4936-9337-54C5FB1F6E21}"/>
    <cellStyle name="Comma 2 3 3 2" xfId="268" xr:uid="{7D974DFC-5BB0-4D49-AC21-B0E91E607A33}"/>
    <cellStyle name="Comma 2 3 3 2 2" xfId="374" xr:uid="{42C5066E-C1BD-49EB-9A57-1F95AB74E25C}"/>
    <cellStyle name="Comma 2 3 3 2 2 2" xfId="586" xr:uid="{600C93C8-065E-4B52-81C0-35E6DDD9B119}"/>
    <cellStyle name="Comma 2 3 3 2 3" xfId="480" xr:uid="{2B6DE9B6-E8AC-431C-A188-597EF4407911}"/>
    <cellStyle name="Comma 2 3 3 3" xfId="321" xr:uid="{C4FE1565-8766-4FE4-8DB3-C9D5C2B658E7}"/>
    <cellStyle name="Comma 2 3 3 3 2" xfId="533" xr:uid="{1933E39C-3DE2-4F7A-BE63-FE3AA782BB80}"/>
    <cellStyle name="Comma 2 3 3 4" xfId="427" xr:uid="{6848C4FE-F335-414B-93F9-3D163762D079}"/>
    <cellStyle name="Comma 2 3 4" xfId="218" xr:uid="{83E8CC49-E8FF-46B3-AC19-8F5747419A02}"/>
    <cellStyle name="Comma 2 3 4 2" xfId="287" xr:uid="{12C6701F-1B4A-4C9D-83D2-D5825AA194BB}"/>
    <cellStyle name="Comma 2 3 4 2 2" xfId="393" xr:uid="{3549796C-6FBC-4A77-BE24-FC44A082D075}"/>
    <cellStyle name="Comma 2 3 4 2 2 2" xfId="605" xr:uid="{57F36202-4966-42F1-A98D-A954B95F40FA}"/>
    <cellStyle name="Comma 2 3 4 2 3" xfId="499" xr:uid="{02B5AE11-F403-4158-940D-29EE5A015047}"/>
    <cellStyle name="Comma 2 3 4 3" xfId="340" xr:uid="{427A0E1C-2B3E-4A35-8E17-C5AEFCA098F3}"/>
    <cellStyle name="Comma 2 3 4 3 2" xfId="552" xr:uid="{4E5C091E-11BB-424F-8487-A542495187D7}"/>
    <cellStyle name="Comma 2 3 4 4" xfId="446" xr:uid="{C33577A6-9459-410B-8091-DFAE22C1547D}"/>
    <cellStyle name="Comma 2 3 5" xfId="251" xr:uid="{B4329B79-640C-414C-AEB7-7A6B5DF89107}"/>
    <cellStyle name="Comma 2 3 5 2" xfId="357" xr:uid="{20A68254-3183-4496-9DD9-D8EF894856F3}"/>
    <cellStyle name="Comma 2 3 5 2 2" xfId="569" xr:uid="{CDB8E851-1041-43E2-AB37-1B6D58FFBED4}"/>
    <cellStyle name="Comma 2 3 5 3" xfId="463" xr:uid="{9A6DFFE2-E476-4237-AEC3-4F04EAF223BD}"/>
    <cellStyle name="Comma 2 3 6" xfId="304" xr:uid="{E1535E3C-005D-466D-BF06-08B9581CC739}"/>
    <cellStyle name="Comma 2 3 6 2" xfId="516" xr:uid="{527A71BC-2713-4FCB-9FA4-7FD985CFE69A}"/>
    <cellStyle name="Comma 2 3 7" xfId="410" xr:uid="{7CAED6C2-0FC6-47B4-A076-6C314B8A8C3B}"/>
    <cellStyle name="Comma 2 4" xfId="172" xr:uid="{4E34871A-7058-41C5-B65F-EA0CA74DA92E}"/>
    <cellStyle name="Comma 2 4 2" xfId="200" xr:uid="{5FEA81C1-498B-446D-92DB-BBEA8327AABC}"/>
    <cellStyle name="Comma 2 4 2 2" xfId="276" xr:uid="{CE3FA5CA-D543-4CC0-B58D-E4FC3D3AB7CB}"/>
    <cellStyle name="Comma 2 4 2 2 2" xfId="382" xr:uid="{9F449429-3B82-42A5-B6D9-AD6EDA3B77F4}"/>
    <cellStyle name="Comma 2 4 2 2 2 2" xfId="594" xr:uid="{99618B31-EC2D-4FD4-8495-4C11C030408C}"/>
    <cellStyle name="Comma 2 4 2 2 3" xfId="488" xr:uid="{D1EC60A6-F4C7-48A0-9351-FAB3C5A4A2A5}"/>
    <cellStyle name="Comma 2 4 2 3" xfId="329" xr:uid="{0EB4980F-A1D6-4CF8-89B7-96A85BFC70B6}"/>
    <cellStyle name="Comma 2 4 2 3 2" xfId="541" xr:uid="{8950ED20-5A69-4E4C-8D27-3C05F99B38CC}"/>
    <cellStyle name="Comma 2 4 2 4" xfId="435" xr:uid="{BD02E9A7-904C-4CED-9ECE-0B968DF7FC09}"/>
    <cellStyle name="Comma 2 4 3" xfId="185" xr:uid="{30E9D676-AF7A-4F2F-A6E9-8D25E184BE59}"/>
    <cellStyle name="Comma 2 4 3 2" xfId="266" xr:uid="{DE8BCE80-6082-47A7-991D-A9A4506E54E9}"/>
    <cellStyle name="Comma 2 4 3 2 2" xfId="372" xr:uid="{9A5DF5E3-3DBA-4290-A142-AE7314337DAF}"/>
    <cellStyle name="Comma 2 4 3 2 2 2" xfId="584" xr:uid="{10C65B23-ACAF-4804-82B4-8DDDF1CD6077}"/>
    <cellStyle name="Comma 2 4 3 2 3" xfId="478" xr:uid="{E8FD0586-5F08-4D91-A0A2-B9F9004A470C}"/>
    <cellStyle name="Comma 2 4 3 3" xfId="319" xr:uid="{D22BA480-EC90-403A-B06E-B0C58C016631}"/>
    <cellStyle name="Comma 2 4 3 3 2" xfId="531" xr:uid="{BCF25B10-0872-46F7-AFB5-2B927CE5D4DF}"/>
    <cellStyle name="Comma 2 4 3 4" xfId="425" xr:uid="{333DDD24-326F-4257-B8D3-9D278B2C5F72}"/>
    <cellStyle name="Comma 2 4 4" xfId="259" xr:uid="{2D2CAD1F-0618-4137-91CD-5FF4D8E0EDC4}"/>
    <cellStyle name="Comma 2 4 4 2" xfId="365" xr:uid="{66814107-85C0-44DA-90C9-0C9DD410E26D}"/>
    <cellStyle name="Comma 2 4 4 2 2" xfId="577" xr:uid="{30B7D9F7-43ED-4328-A469-244C0E7AF0D4}"/>
    <cellStyle name="Comma 2 4 4 3" xfId="471" xr:uid="{17BB97D7-58C2-4004-94ED-7629FF70170B}"/>
    <cellStyle name="Comma 2 4 5" xfId="312" xr:uid="{E9A407F8-E44B-4986-BF8E-A6BE2698BBDF}"/>
    <cellStyle name="Comma 2 4 5 2" xfId="524" xr:uid="{B96925EC-102F-4577-ABBD-06620E9519E9}"/>
    <cellStyle name="Comma 2 4 6" xfId="418" xr:uid="{84299290-56FF-4AA2-B391-5C1F42666234}"/>
    <cellStyle name="Comma 2 5" xfId="169" xr:uid="{88559D88-7323-44EF-A7FD-F39BE8AC6755}"/>
    <cellStyle name="Comma 2 5 2" xfId="257" xr:uid="{B4D40317-BCF2-4DC3-AF60-D34F3B714A81}"/>
    <cellStyle name="Comma 2 5 2 2" xfId="363" xr:uid="{B0CEEF65-B6A2-44AE-BA23-7CE988C72F7F}"/>
    <cellStyle name="Comma 2 5 2 2 2" xfId="575" xr:uid="{42F41543-9612-4184-9460-B1BA923DB7E9}"/>
    <cellStyle name="Comma 2 5 2 3" xfId="469" xr:uid="{5CBA89E3-43EE-4D95-A9A2-491D16B23644}"/>
    <cellStyle name="Comma 2 5 3" xfId="310" xr:uid="{7ACC8465-C445-4A1C-920A-9446EF4A794B}"/>
    <cellStyle name="Comma 2 5 3 2" xfId="522" xr:uid="{4A1CCBCF-E285-4665-95B0-8525F6B4EDB9}"/>
    <cellStyle name="Comma 2 5 4" xfId="416" xr:uid="{16D6909F-AAFC-4FD9-B7E5-3F2187DB7748}"/>
    <cellStyle name="Comma 2 6" xfId="214" xr:uid="{C755B739-AFEB-4B82-BDF1-C27BABA7317C}"/>
    <cellStyle name="Comma 2 6 2" xfId="283" xr:uid="{6460183C-789C-4D34-AA48-37D860C963B9}"/>
    <cellStyle name="Comma 2 6 2 2" xfId="389" xr:uid="{7F00BC27-E4FC-4B4A-A690-1B79291A80FA}"/>
    <cellStyle name="Comma 2 6 2 2 2" xfId="601" xr:uid="{66A1EE7D-4B3C-44E5-9E7D-1F2F898D4F13}"/>
    <cellStyle name="Comma 2 6 2 3" xfId="495" xr:uid="{AE3A48F5-AA6C-446C-AB4E-10CE95974B03}"/>
    <cellStyle name="Comma 2 6 3" xfId="336" xr:uid="{0CBD4896-14A7-42F2-A56C-FFA2BB1B3BF8}"/>
    <cellStyle name="Comma 2 6 3 2" xfId="548" xr:uid="{FDC71550-10CB-4C3A-AA3A-F1F0F0FFC117}"/>
    <cellStyle name="Comma 2 6 4" xfId="442" xr:uid="{6A30C32D-A7DD-4B37-B341-0BFDE9F63858}"/>
    <cellStyle name="Comma 2 7" xfId="246" xr:uid="{865974CD-AF6E-4C55-9AD1-29D07596EB56}"/>
    <cellStyle name="Comma 2 7 2" xfId="352" xr:uid="{137A3812-837A-4084-82E5-60A594660287}"/>
    <cellStyle name="Comma 2 7 2 2" xfId="564" xr:uid="{D388A441-0BD3-425F-A66A-3FCC7D61FEC5}"/>
    <cellStyle name="Comma 2 7 3" xfId="458" xr:uid="{5BAFF33B-F30D-4A0D-B12B-D45CFB065A97}"/>
    <cellStyle name="Comma 2 8" xfId="299" xr:uid="{F070B0A1-844C-42F1-9647-F3712259F175}"/>
    <cellStyle name="Comma 2 8 2" xfId="511" xr:uid="{EC7560CA-2C48-4694-BC1B-444AE4DF687A}"/>
    <cellStyle name="Comma 2 9" xfId="405" xr:uid="{E7E68D04-8894-4D12-BF39-051793E6E97C}"/>
    <cellStyle name="Comma 3" xfId="158" xr:uid="{98F9D89D-E64D-4EF0-B7ED-344888F5D471}"/>
    <cellStyle name="Comma 3 2" xfId="194" xr:uid="{BBCC47BD-9FDF-43F6-A014-3961A203B02D}"/>
    <cellStyle name="Comma 3 2 2" xfId="272" xr:uid="{DECB7B25-E5AA-4148-8C28-38393FA044AA}"/>
    <cellStyle name="Comma 3 2 2 2" xfId="378" xr:uid="{4BEC0596-774D-4BFA-9910-C814E8BCC51D}"/>
    <cellStyle name="Comma 3 2 2 2 2" xfId="590" xr:uid="{C2BB978F-DD4E-49BA-932E-E05BA2A40E6A}"/>
    <cellStyle name="Comma 3 2 2 3" xfId="484" xr:uid="{3CC5F322-A57F-48F5-BA65-40A91447C2C8}"/>
    <cellStyle name="Comma 3 2 3" xfId="325" xr:uid="{5D4E2914-C1B5-41CF-955A-CE96E30BB0BA}"/>
    <cellStyle name="Comma 3 2 3 2" xfId="537" xr:uid="{71032DCC-9BEB-4B2D-B9A7-61649CD7B377}"/>
    <cellStyle name="Comma 3 2 4" xfId="431" xr:uid="{2A736262-54A7-4DCF-9B76-D95EEF76AA55}"/>
    <cellStyle name="Comma 3 3" xfId="179" xr:uid="{2623B543-A4DF-4E44-BA4C-A10AB40B2DC3}"/>
    <cellStyle name="Comma 3 3 2" xfId="263" xr:uid="{18215E68-4D14-4EC3-BDE7-2F29BE62430F}"/>
    <cellStyle name="Comma 3 3 2 2" xfId="369" xr:uid="{640BA2BE-10BD-4D48-B622-DC7FD28F2461}"/>
    <cellStyle name="Comma 3 3 2 2 2" xfId="581" xr:uid="{0612DB57-B5D5-45C8-B700-08EC28245345}"/>
    <cellStyle name="Comma 3 3 2 3" xfId="475" xr:uid="{FF0731A9-C23A-4846-994C-DF5ADD867F09}"/>
    <cellStyle name="Comma 3 3 3" xfId="316" xr:uid="{CE2489F6-F5E6-4D95-887C-3AAB75281FB1}"/>
    <cellStyle name="Comma 3 3 3 2" xfId="528" xr:uid="{271C7D2E-3CAE-438E-BA45-2C33E09C45A4}"/>
    <cellStyle name="Comma 3 3 4" xfId="422" xr:uid="{C887D82E-AE0D-4686-AEA8-D51F484C5FDA}"/>
    <cellStyle name="Comma 3 4" xfId="212" xr:uid="{BD5FEA91-0B88-4CB6-BA5E-88FB8939101A}"/>
    <cellStyle name="Comma 3 4 2" xfId="281" xr:uid="{CC31735D-B717-4CD7-9FFD-FEE397D5F28E}"/>
    <cellStyle name="Comma 3 4 2 2" xfId="387" xr:uid="{C5B3D771-78E1-4440-90DD-5466E9982E13}"/>
    <cellStyle name="Comma 3 4 2 2 2" xfId="599" xr:uid="{410C66BB-9957-49EB-AAB6-FE0B20259F55}"/>
    <cellStyle name="Comma 3 4 2 3" xfId="493" xr:uid="{E04BD89C-04B4-4187-8227-25DA7DC5720C}"/>
    <cellStyle name="Comma 3 4 3" xfId="334" xr:uid="{9EBC4CF3-74BB-4A91-997B-A09E535D9DAF}"/>
    <cellStyle name="Comma 3 4 3 2" xfId="546" xr:uid="{24AAE95C-6C6E-4F06-A57D-6E7CD7EECD53}"/>
    <cellStyle name="Comma 3 4 4" xfId="440" xr:uid="{2E203908-5A7B-4843-9E1D-F735A836B0B5}"/>
    <cellStyle name="Comma 3 5" xfId="255" xr:uid="{A2EF87DC-D4D9-451B-A494-CBD8DB6193F9}"/>
    <cellStyle name="Comma 3 5 2" xfId="361" xr:uid="{A33FBC94-873A-4B59-837D-6B6FAB2CC92A}"/>
    <cellStyle name="Comma 3 5 2 2" xfId="573" xr:uid="{5DA44557-8AAC-4CE0-BBFB-F90BFF8280F1}"/>
    <cellStyle name="Comma 3 5 3" xfId="467" xr:uid="{9511588C-2513-4982-82F1-07802960706E}"/>
    <cellStyle name="Comma 3 6" xfId="308" xr:uid="{560EA0E3-6575-4786-884C-752A43A4FCD8}"/>
    <cellStyle name="Comma 3 6 2" xfId="520" xr:uid="{3470AB5B-1DE7-42CF-B431-0CFFC22598E2}"/>
    <cellStyle name="Comma 3 7" xfId="414" xr:uid="{21B7DF0A-9C81-4A4A-86E0-0890B35D35FA}"/>
    <cellStyle name="Comma 4" xfId="168" xr:uid="{D248DD2E-6F92-467F-A178-B3877FCA1B65}"/>
    <cellStyle name="Comma 4 2" xfId="173" xr:uid="{CE17BAD9-066D-4FF3-A595-9123E7D3BAE6}"/>
    <cellStyle name="Comma 4 2 2" xfId="202" xr:uid="{CF42AFF9-BF8E-4CA6-8021-0DA04F113FE5}"/>
    <cellStyle name="Comma 4 2 2 2" xfId="278" xr:uid="{BD28E54C-DD59-4B78-9962-C3904B53622B}"/>
    <cellStyle name="Comma 4 2 2 2 2" xfId="384" xr:uid="{2E7F3D9D-3E3A-4A92-BAEF-51E3E1FB0780}"/>
    <cellStyle name="Comma 4 2 2 2 2 2" xfId="596" xr:uid="{946C867B-E12E-4A7B-BB69-2BEDA5D00E04}"/>
    <cellStyle name="Comma 4 2 2 2 3" xfId="490" xr:uid="{3DAD10EE-038A-45D6-8D49-80DFDA6BBB49}"/>
    <cellStyle name="Comma 4 2 2 3" xfId="331" xr:uid="{DC7D0179-4E55-48B5-B9F9-1D91D22A1144}"/>
    <cellStyle name="Comma 4 2 2 3 2" xfId="543" xr:uid="{B521979D-4353-45E3-812B-5E49CD924480}"/>
    <cellStyle name="Comma 4 2 2 4" xfId="437" xr:uid="{195EA652-5950-4DE9-B540-15E851AB182D}"/>
    <cellStyle name="Comma 4 2 3" xfId="188" xr:uid="{023D26F1-40E3-4FCC-BC8C-C59887D5DD58}"/>
    <cellStyle name="Comma 4 2 3 2" xfId="269" xr:uid="{FA371771-2F1D-4E1B-B6CC-1596BDD1F407}"/>
    <cellStyle name="Comma 4 2 3 2 2" xfId="375" xr:uid="{A8EDB27E-7193-417A-8194-1CB6FF095D27}"/>
    <cellStyle name="Comma 4 2 3 2 2 2" xfId="587" xr:uid="{3A7DB022-8DC9-43A9-91FB-6594DEAC37B6}"/>
    <cellStyle name="Comma 4 2 3 2 3" xfId="481" xr:uid="{713DA2C0-D822-4F51-8DF8-A735B7AB01FC}"/>
    <cellStyle name="Comma 4 2 3 3" xfId="322" xr:uid="{4AB14999-80F9-4D21-97D8-96D7F8616D6C}"/>
    <cellStyle name="Comma 4 2 3 3 2" xfId="534" xr:uid="{B26CF19E-BBC3-4148-8353-AE2C8B51A965}"/>
    <cellStyle name="Comma 4 2 3 4" xfId="428" xr:uid="{7A9C31AB-A040-4553-8677-12DD1B1E4311}"/>
    <cellStyle name="Comma 4 2 4" xfId="260" xr:uid="{8452526F-1438-4712-B016-BA9468D5B411}"/>
    <cellStyle name="Comma 4 2 4 2" xfId="366" xr:uid="{FA8428E0-60AC-47DA-A52D-A248779982E5}"/>
    <cellStyle name="Comma 4 2 4 2 2" xfId="578" xr:uid="{0468590B-F0CD-4D1A-9716-7300A47F0D57}"/>
    <cellStyle name="Comma 4 2 4 3" xfId="472" xr:uid="{84612B72-0394-4998-812D-8C1BA55C310A}"/>
    <cellStyle name="Comma 4 2 5" xfId="313" xr:uid="{D5918C69-0590-4304-BBC6-2BF95FEB7415}"/>
    <cellStyle name="Comma 4 2 5 2" xfId="525" xr:uid="{5A61E4B3-7F1F-4AF3-8C0F-20735045FD3F}"/>
    <cellStyle name="Comma 4 2 6" xfId="419" xr:uid="{F60411F9-835C-4488-BE82-CF0221A09C6A}"/>
    <cellStyle name="Comma 4 3" xfId="197" xr:uid="{06D0A792-2D67-4768-8A41-2792364EF816}"/>
    <cellStyle name="Comma 4 3 2" xfId="274" xr:uid="{F04784E1-386A-4B06-BDF0-A6372E573FC8}"/>
    <cellStyle name="Comma 4 3 2 2" xfId="380" xr:uid="{4F8AADFD-50BA-453F-A35B-0EF3CAB97B61}"/>
    <cellStyle name="Comma 4 3 2 2 2" xfId="592" xr:uid="{7E76EC7B-BC5C-403D-89B1-AD0D7B026047}"/>
    <cellStyle name="Comma 4 3 2 3" xfId="486" xr:uid="{26591C8F-E767-4CE5-AA8E-76D773B51A69}"/>
    <cellStyle name="Comma 4 3 3" xfId="327" xr:uid="{A09041D6-3A8C-40CE-B39A-9DAEDFB85D7B}"/>
    <cellStyle name="Comma 4 3 3 2" xfId="539" xr:uid="{9DA78997-FD1C-4D80-BF59-FEEABA843F4F}"/>
    <cellStyle name="Comma 4 3 4" xfId="433" xr:uid="{46B51557-ABC9-42BF-9450-60ADEDFCDA8A}"/>
    <cellStyle name="Comma 4 4" xfId="183" xr:uid="{ADB3D2DF-4E59-456B-8F0E-37E36C8F34EC}"/>
    <cellStyle name="Comma 4 4 2" xfId="264" xr:uid="{7E769A94-D458-4546-A0C7-50DE374386DC}"/>
    <cellStyle name="Comma 4 4 2 2" xfId="370" xr:uid="{5C0CD56A-7242-4AFE-A196-B5326303F29B}"/>
    <cellStyle name="Comma 4 4 2 2 2" xfId="582" xr:uid="{03A62D18-D710-4F7D-A135-D1FC383A466C}"/>
    <cellStyle name="Comma 4 4 2 3" xfId="476" xr:uid="{9A91D516-3BBC-4183-926A-5309BA982B7B}"/>
    <cellStyle name="Comma 4 4 3" xfId="317" xr:uid="{E9C56060-292A-4665-99B7-933E78AA5F0D}"/>
    <cellStyle name="Comma 4 4 3 2" xfId="529" xr:uid="{DA982DAC-740E-44E4-9813-BCABB305E703}"/>
    <cellStyle name="Comma 4 4 4" xfId="423" xr:uid="{92B66D15-DA08-4B33-93E2-D0BB17F93CCD}"/>
    <cellStyle name="Comma 4 5" xfId="216" xr:uid="{E4E14C35-C588-4E27-99E8-199B787CBF92}"/>
    <cellStyle name="Comma 4 5 2" xfId="285" xr:uid="{38B94403-F431-4634-A46D-F7852AEBF830}"/>
    <cellStyle name="Comma 4 5 2 2" xfId="391" xr:uid="{081F33E2-9A1B-400D-9F46-94910239AD70}"/>
    <cellStyle name="Comma 4 5 2 2 2" xfId="603" xr:uid="{ADF9C86E-0796-44E5-8AAD-1AAAE2CADB8A}"/>
    <cellStyle name="Comma 4 5 2 3" xfId="497" xr:uid="{9C8D7A90-0C74-45B5-8D18-A24B1CCF4025}"/>
    <cellStyle name="Comma 4 5 3" xfId="338" xr:uid="{FAE47A49-79EA-417B-BFC5-9FBB9C3C12FD}"/>
    <cellStyle name="Comma 4 5 3 2" xfId="550" xr:uid="{4B5F3944-D0C8-4AED-8FF9-38EECC95FF9A}"/>
    <cellStyle name="Comma 4 5 4" xfId="444" xr:uid="{C2E77CF7-99D9-4A4A-9544-3A67AB67C980}"/>
    <cellStyle name="Comma 4 6" xfId="256" xr:uid="{75225C74-C382-4E09-AF90-446161FDE026}"/>
    <cellStyle name="Comma 4 6 2" xfId="362" xr:uid="{A94AB160-6BA5-40BF-96AA-9B5B3D4FFED4}"/>
    <cellStyle name="Comma 4 6 2 2" xfId="574" xr:uid="{57726730-B70A-41D9-9FE4-FC40CC49ED72}"/>
    <cellStyle name="Comma 4 6 3" xfId="468" xr:uid="{1CA6901A-BA2E-42C8-BC1B-11A81F12D073}"/>
    <cellStyle name="Comma 4 7" xfId="309" xr:uid="{94B6C7FA-330E-4FBC-87C7-10CF6B298D6D}"/>
    <cellStyle name="Comma 4 7 2" xfId="521" xr:uid="{907435BA-F96D-4FF6-8B29-FE9711F36936}"/>
    <cellStyle name="Comma 4 8" xfId="415" xr:uid="{5C060441-AE65-4DEC-B4B3-ECD333986B56}"/>
    <cellStyle name="Comma 5" xfId="171" xr:uid="{C1A44660-B33F-47B5-9AFE-57C157CEA4A7}"/>
    <cellStyle name="Comma 5 2" xfId="176" xr:uid="{848F303F-634C-460A-889B-8CFF303E97C3}"/>
    <cellStyle name="Comma 5 2 2" xfId="199" xr:uid="{E5DB85B1-99EB-4CB0-974B-2B55D0336C48}"/>
    <cellStyle name="Comma 5 2 2 2" xfId="275" xr:uid="{252D3F30-A991-4075-ABE7-6BC023341B4B}"/>
    <cellStyle name="Comma 5 2 2 2 2" xfId="381" xr:uid="{AD6552B4-B9CB-4FF3-96EB-A34CCB51CD75}"/>
    <cellStyle name="Comma 5 2 2 2 2 2" xfId="593" xr:uid="{C15CC372-7652-4F89-9E16-554D0E86F614}"/>
    <cellStyle name="Comma 5 2 2 2 3" xfId="487" xr:uid="{D906D254-1E97-4632-A1AE-B4F29DB45050}"/>
    <cellStyle name="Comma 5 2 2 3" xfId="328" xr:uid="{79FD85C3-F900-49CB-BDCC-FC8859D412A1}"/>
    <cellStyle name="Comma 5 2 2 3 2" xfId="540" xr:uid="{23D63E15-15BC-47ED-A2DC-93EA81B4F833}"/>
    <cellStyle name="Comma 5 2 2 4" xfId="434" xr:uid="{D7A731B6-971B-403C-9978-325D74E2E0B6}"/>
    <cellStyle name="Comma 5 2 3" xfId="261" xr:uid="{A633E178-A215-4BC9-988A-61A695C6EA34}"/>
    <cellStyle name="Comma 5 2 3 2" xfId="367" xr:uid="{0E4434D0-602E-4C2A-AE8C-CA1B5CBB1B4F}"/>
    <cellStyle name="Comma 5 2 3 2 2" xfId="579" xr:uid="{CA3851D1-E1FA-4352-BDCE-ECAD55A32051}"/>
    <cellStyle name="Comma 5 2 3 3" xfId="473" xr:uid="{3D85D940-DFF6-4A95-9306-BD5DB1EAC9DF}"/>
    <cellStyle name="Comma 5 2 4" xfId="314" xr:uid="{EBCAC5AC-F4AA-4015-9782-894D979B0D31}"/>
    <cellStyle name="Comma 5 2 4 2" xfId="526" xr:uid="{4A23A5B2-F57B-4A3F-BA9D-85E2DF104ED8}"/>
    <cellStyle name="Comma 5 2 5" xfId="420" xr:uid="{120164AE-5486-4AAC-B399-CF192E1F5274}"/>
    <cellStyle name="Comma 5 3" xfId="195" xr:uid="{FBFABF8E-6CBD-4868-AFA3-4EE77972DE4B}"/>
    <cellStyle name="Comma 5 3 2" xfId="273" xr:uid="{539AD20C-97E0-460D-9EA3-DE375AFD4FC1}"/>
    <cellStyle name="Comma 5 3 2 2" xfId="379" xr:uid="{122FDFEE-A8EA-48A8-B06F-B21641385C50}"/>
    <cellStyle name="Comma 5 3 2 2 2" xfId="591" xr:uid="{D6AE20BA-C880-41EC-9C93-FB850AFDFD99}"/>
    <cellStyle name="Comma 5 3 2 3" xfId="485" xr:uid="{3A8A076B-1073-49AC-8F64-56B0808D2D26}"/>
    <cellStyle name="Comma 5 3 3" xfId="326" xr:uid="{75CC2230-6FF2-4707-93F9-AFC31D0D515A}"/>
    <cellStyle name="Comma 5 3 3 2" xfId="538" xr:uid="{32933565-6D7D-4BE2-861B-E930D8934C89}"/>
    <cellStyle name="Comma 5 3 4" xfId="432" xr:uid="{A79F59EB-559F-4EAA-98B3-A9F12F0A8091}"/>
    <cellStyle name="Comma 5 4" xfId="184" xr:uid="{BF021CE6-F35D-44E2-B970-34AC9B7FCA44}"/>
    <cellStyle name="Comma 5 4 2" xfId="265" xr:uid="{DEFF5FC8-1D24-4A34-8B75-F8BF70FD8860}"/>
    <cellStyle name="Comma 5 4 2 2" xfId="371" xr:uid="{F113B44A-552F-47BE-B34F-9B7A47E461FA}"/>
    <cellStyle name="Comma 5 4 2 2 2" xfId="583" xr:uid="{9E1B223F-593A-48BF-B7FA-ED4D6FA71924}"/>
    <cellStyle name="Comma 5 4 2 3" xfId="477" xr:uid="{9E633795-C7BE-42D2-A5F7-4FE54A02A9D0}"/>
    <cellStyle name="Comma 5 4 3" xfId="318" xr:uid="{B27D52CD-B6FB-4BD0-B788-2243CF2D470A}"/>
    <cellStyle name="Comma 5 4 3 2" xfId="530" xr:uid="{65A224DB-F9AB-4E51-9FCE-5762BD80B58E}"/>
    <cellStyle name="Comma 5 4 4" xfId="424" xr:uid="{2DF69964-E773-4B38-92CB-1C8FDCA16BC2}"/>
    <cellStyle name="Comma 5 5" xfId="157" xr:uid="{4F73AC19-12D4-4E18-AC49-F768644F9C87}"/>
    <cellStyle name="Comma 5 5 2" xfId="254" xr:uid="{C50D8022-B7D6-477A-AF7D-72DC6A85AF68}"/>
    <cellStyle name="Comma 5 5 2 2" xfId="360" xr:uid="{FAE69436-E073-4C5C-901C-AC4AD082E413}"/>
    <cellStyle name="Comma 5 5 2 2 2" xfId="572" xr:uid="{4E9F4355-7746-4EF3-9F3D-EB408C77A551}"/>
    <cellStyle name="Comma 5 5 2 3" xfId="466" xr:uid="{732CDFBA-275A-4687-8CB9-4CD7F77F48D9}"/>
    <cellStyle name="Comma 5 5 3" xfId="307" xr:uid="{58E7267F-8D0B-4CDE-922D-2BC91B2DB891}"/>
    <cellStyle name="Comma 5 5 3 2" xfId="519" xr:uid="{C8AECD5D-E586-4F41-AE42-DF07205B507F}"/>
    <cellStyle name="Comma 5 5 4" xfId="413" xr:uid="{3901BDA4-09A7-4935-9CE9-5DAEA4F99293}"/>
    <cellStyle name="Comma 5 6" xfId="258" xr:uid="{E5F04A0D-9A63-4464-93B5-6D33154B7C19}"/>
    <cellStyle name="Comma 5 6 2" xfId="364" xr:uid="{AF96D9C9-384A-43AE-A98E-26DDB0FEF995}"/>
    <cellStyle name="Comma 5 6 2 2" xfId="576" xr:uid="{9FD33268-A015-4515-B643-38DF9F6E5088}"/>
    <cellStyle name="Comma 5 6 3" xfId="470" xr:uid="{4895D6CF-AD69-4F18-98AE-EDC36DDE27AC}"/>
    <cellStyle name="Comma 5 7" xfId="311" xr:uid="{AA0C6C37-E9B1-4809-B426-48F4AAB6F4C6}"/>
    <cellStyle name="Comma 5 7 2" xfId="523" xr:uid="{662C4611-15DC-42DF-B562-06B41C167DCB}"/>
    <cellStyle name="Comma 5 8" xfId="417" xr:uid="{074D0C3A-00C3-469D-AA6A-88938FA93999}"/>
    <cellStyle name="Comma 6" xfId="155" xr:uid="{8BA50A0D-1579-460D-BD88-58E67194A588}"/>
    <cellStyle name="Comma 6 2" xfId="192" xr:uid="{A2D24498-AB58-40C6-ADA5-91F2D5D2CE36}"/>
    <cellStyle name="Comma 6 2 2" xfId="238" xr:uid="{F9DEB85F-B6DB-41BC-BD33-A031D20EA28F}"/>
    <cellStyle name="Comma 6 2 2 2" xfId="292" xr:uid="{CF6F70A1-CD20-4104-A626-843C6E3B53DC}"/>
    <cellStyle name="Comma 6 2 2 2 2" xfId="398" xr:uid="{A4673702-3519-4CA4-8FB7-BD4EB5868FEC}"/>
    <cellStyle name="Comma 6 2 2 2 2 2" xfId="610" xr:uid="{E44E6910-2684-458C-B1A3-B2C78CE752E8}"/>
    <cellStyle name="Comma 6 2 2 2 3" xfId="504" xr:uid="{7E507C47-7C6B-494F-A319-9FA8F1834E86}"/>
    <cellStyle name="Comma 6 2 2 3" xfId="345" xr:uid="{0EF499A0-9801-483D-9E11-D84AB380BAF8}"/>
    <cellStyle name="Comma 6 2 2 3 2" xfId="557" xr:uid="{231037D5-7372-45BD-A5CF-D59861ACF7A4}"/>
    <cellStyle name="Comma 6 2 2 4" xfId="451" xr:uid="{CAB2B006-84B6-48A0-8B8B-F28E207E24F4}"/>
    <cellStyle name="Comma 6 2 3" xfId="270" xr:uid="{1674CEB2-D6A6-4424-AEEA-82F437F8C09D}"/>
    <cellStyle name="Comma 6 2 3 2" xfId="376" xr:uid="{2A1E39BA-FEC8-48B2-946A-EBE85D6525C3}"/>
    <cellStyle name="Comma 6 2 3 2 2" xfId="588" xr:uid="{3FF31463-37F8-452D-BBEF-19FACF9BE379}"/>
    <cellStyle name="Comma 6 2 3 3" xfId="482" xr:uid="{0CF4AD70-B6EC-4F0C-B5A0-55052BE05217}"/>
    <cellStyle name="Comma 6 2 4" xfId="323" xr:uid="{68A62717-734D-4A49-86E6-23AA02A8DD64}"/>
    <cellStyle name="Comma 6 2 4 2" xfId="535" xr:uid="{3AEE5F20-F112-460F-993B-7BE0E09D21B4}"/>
    <cellStyle name="Comma 6 2 5" xfId="429" xr:uid="{307AD209-10A1-45BA-BC88-D5AA64C65D5E}"/>
    <cellStyle name="Comma 6 3" xfId="240" xr:uid="{779F7161-FA3A-43D3-8FEE-2EBC14B51018}"/>
    <cellStyle name="Comma 6 3 2" xfId="293" xr:uid="{B8908228-9DDE-482B-8E31-BB846CABFF03}"/>
    <cellStyle name="Comma 6 3 2 2" xfId="399" xr:uid="{E059DAB8-D5B8-40CC-82C8-E5B0EC8C62B9}"/>
    <cellStyle name="Comma 6 3 2 2 2" xfId="611" xr:uid="{15A189D2-F21F-449C-89D2-506EBEED9D19}"/>
    <cellStyle name="Comma 6 3 2 3" xfId="505" xr:uid="{E950C1B6-796F-4A0F-924A-9F1EBC2EEBAC}"/>
    <cellStyle name="Comma 6 3 3" xfId="346" xr:uid="{F8A2DBEF-EC5A-4820-ADB4-0E6DEB8A64AB}"/>
    <cellStyle name="Comma 6 3 3 2" xfId="558" xr:uid="{10C3E9FE-4F50-4E09-B72D-D3B87A4C2EF1}"/>
    <cellStyle name="Comma 6 3 4" xfId="452" xr:uid="{3D74D866-6B81-4B47-8A84-72EB7A2CFCEF}"/>
    <cellStyle name="Comma 6 4" xfId="241" xr:uid="{70591ECD-5E79-4F01-B06D-CF046778B9FA}"/>
    <cellStyle name="Comma 6 4 2" xfId="294" xr:uid="{7E0C738B-1E8D-4526-89EB-3B34AA6112C7}"/>
    <cellStyle name="Comma 6 4 2 2" xfId="400" xr:uid="{83F1AE23-D86B-4028-8346-B2AFFF005278}"/>
    <cellStyle name="Comma 6 4 2 2 2" xfId="612" xr:uid="{58AD6546-AD28-4FEF-9344-5841CB68A36C}"/>
    <cellStyle name="Comma 6 4 2 3" xfId="506" xr:uid="{B2E332DD-8362-4006-AE37-94B8B0B394F8}"/>
    <cellStyle name="Comma 6 4 3" xfId="347" xr:uid="{17878462-25CE-4A95-A69C-56A56BB46EBA}"/>
    <cellStyle name="Comma 6 4 3 2" xfId="559" xr:uid="{BC4D612C-2CC4-421F-AE8A-BA6C3B3520D7}"/>
    <cellStyle name="Comma 6 4 4" xfId="453" xr:uid="{0135234B-1815-41F5-A324-7D947F351675}"/>
    <cellStyle name="Comma 6 5" xfId="236" xr:uid="{18566AEB-5E2E-473C-BE45-10475EBC0336}"/>
    <cellStyle name="Comma 6 5 2" xfId="291" xr:uid="{D0C012E0-5599-45C0-8053-D14C0814B51C}"/>
    <cellStyle name="Comma 6 5 2 2" xfId="397" xr:uid="{56743844-DE9B-4CF3-A8FD-43160481DC0F}"/>
    <cellStyle name="Comma 6 5 2 2 2" xfId="609" xr:uid="{C58CBA95-6507-433B-9BE0-AE787C5C66BB}"/>
    <cellStyle name="Comma 6 5 2 3" xfId="503" xr:uid="{61922B2E-4944-4D6E-96D4-B5A93976BFC4}"/>
    <cellStyle name="Comma 6 5 3" xfId="344" xr:uid="{6CE6ABA5-12D5-454C-A463-394298D064DE}"/>
    <cellStyle name="Comma 6 5 3 2" xfId="556" xr:uid="{E5E178AE-FD65-4392-985B-57A688992786}"/>
    <cellStyle name="Comma 6 5 4" xfId="450" xr:uid="{9991587C-E7BA-4AAA-9B08-08B767CE4C19}"/>
    <cellStyle name="Comma 6 6" xfId="253" xr:uid="{421D40A9-CDE0-4ABF-8910-EF62FCCA0BAB}"/>
    <cellStyle name="Comma 6 6 2" xfId="359" xr:uid="{F4E74D5B-6D68-48C0-B5DF-35C11CD0D010}"/>
    <cellStyle name="Comma 6 6 2 2" xfId="571" xr:uid="{9D7B1054-EC7D-40BB-8155-BAEB9AFCA890}"/>
    <cellStyle name="Comma 6 6 3" xfId="465" xr:uid="{750631C0-F7E8-42C3-98B6-13ED1914D7CD}"/>
    <cellStyle name="Comma 6 7" xfId="306" xr:uid="{5EE067DF-D3EF-4780-AD00-6489C2072018}"/>
    <cellStyle name="Comma 6 7 2" xfId="518" xr:uid="{97CDD13F-C1F8-4DB7-8A1D-D8EA1AC8FDB7}"/>
    <cellStyle name="Comma 6 8" xfId="412" xr:uid="{4B8BA304-A8EF-4454-8167-9EB121ADE7E0}"/>
    <cellStyle name="Comma 7" xfId="178" xr:uid="{4A71A97A-B023-4642-A54D-5C6FC45D8A87}"/>
    <cellStyle name="Comma 7 2" xfId="262" xr:uid="{C7DD3DB5-E707-4A87-ADED-B230FF2B24E2}"/>
    <cellStyle name="Comma 7 2 2" xfId="368" xr:uid="{406F86C4-1686-4140-BC01-094326A51141}"/>
    <cellStyle name="Comma 7 2 2 2" xfId="580" xr:uid="{BDD6209E-945E-441A-8FAD-F28EF2AFE12D}"/>
    <cellStyle name="Comma 7 2 3" xfId="474" xr:uid="{41171701-C070-4B7C-BC5D-6981B5202103}"/>
    <cellStyle name="Comma 7 3" xfId="315" xr:uid="{4B267FFF-121F-485F-ACEC-1FFC482176E8}"/>
    <cellStyle name="Comma 7 3 2" xfId="527" xr:uid="{CA706682-BFD9-4DC2-8170-2B26581D21BB}"/>
    <cellStyle name="Comma 7 4" xfId="421" xr:uid="{129F6E56-4E3E-4286-9BC4-42F3F98C4D15}"/>
    <cellStyle name="Comma 8" xfId="106" xr:uid="{02D19A19-B965-44FE-B85D-599063E5FCFE}"/>
    <cellStyle name="Comma 8 10" xfId="402" xr:uid="{8BC67E6F-A28C-4FEF-93A7-B255D4D1E018}"/>
    <cellStyle name="Comma 8 11" xfId="627" xr:uid="{A1E4B48B-AC7D-47AE-A6B7-2E4A8017B993}"/>
    <cellStyle name="Comma 8 2" xfId="150" xr:uid="{7941A9E8-E998-4AB5-A874-D6032D1EEB4E}"/>
    <cellStyle name="Comma 8 2 2" xfId="211" xr:uid="{B1EB2943-41D8-4D34-A891-345354DC5070}"/>
    <cellStyle name="Comma 8 2 2 2" xfId="280" xr:uid="{F5BA296A-7A53-4118-B48B-B206F643C6F4}"/>
    <cellStyle name="Comma 8 2 2 2 2" xfId="386" xr:uid="{AF040A75-CFBA-476C-A690-09F7ED93E367}"/>
    <cellStyle name="Comma 8 2 2 2 2 2" xfId="598" xr:uid="{A98A7B27-336E-4619-AD8B-3C4C29A97A1E}"/>
    <cellStyle name="Comma 8 2 2 2 3" xfId="492" xr:uid="{797A4B75-5986-4A47-8917-16BB4FA64A33}"/>
    <cellStyle name="Comma 8 2 2 3" xfId="333" xr:uid="{356351CD-9434-48E7-9195-3CB78A91FF44}"/>
    <cellStyle name="Comma 8 2 2 3 2" xfId="545" xr:uid="{BAAD93F6-115B-4124-A92D-E25FBDD8FAEF}"/>
    <cellStyle name="Comma 8 2 2 4" xfId="439" xr:uid="{F7FC5F33-299A-4FDF-BB04-5CFA359268E3}"/>
    <cellStyle name="Comma 8 2 3" xfId="232" xr:uid="{242C60A2-4974-442F-BD18-20FF28680D34}"/>
    <cellStyle name="Comma 8 2 3 2" xfId="290" xr:uid="{265F9A66-AAB8-4BA4-A1BA-8B0CFD270505}"/>
    <cellStyle name="Comma 8 2 3 2 2" xfId="396" xr:uid="{778EF707-5735-43AE-A69F-C1CD458965C2}"/>
    <cellStyle name="Comma 8 2 3 2 2 2" xfId="608" xr:uid="{435CB0F1-FDC5-4398-B3E9-7210C0746462}"/>
    <cellStyle name="Comma 8 2 3 2 3" xfId="502" xr:uid="{C0018C0A-0CA0-4A06-A340-FDFD3D9109E5}"/>
    <cellStyle name="Comma 8 2 3 3" xfId="343" xr:uid="{57712904-3790-4D5C-AD53-EE17EA5E1CAF}"/>
    <cellStyle name="Comma 8 2 3 3 2" xfId="555" xr:uid="{D7750011-42E0-4554-8157-19F47448370E}"/>
    <cellStyle name="Comma 8 2 3 4" xfId="449" xr:uid="{1BB53D2B-2D91-4195-8E4A-B8347A5B8D83}"/>
    <cellStyle name="Comma 8 2 4" xfId="250" xr:uid="{F23CA2CF-0EC6-49E1-99DC-4500CE7A4C34}"/>
    <cellStyle name="Comma 8 2 4 2" xfId="356" xr:uid="{6FC58157-690D-4B4C-826C-DE9C01CC42E3}"/>
    <cellStyle name="Comma 8 2 4 2 2" xfId="568" xr:uid="{B214C44B-BDA4-49DA-A364-0731C272A313}"/>
    <cellStyle name="Comma 8 2 4 3" xfId="462" xr:uid="{1BFBC48A-4051-43E1-9E67-6C9967177AA2}"/>
    <cellStyle name="Comma 8 2 5" xfId="303" xr:uid="{8760008D-8EF9-4B98-BF58-CC1382E5FB2F}"/>
    <cellStyle name="Comma 8 2 5 2" xfId="515" xr:uid="{16A95255-1376-4FE3-9174-460CDA299D6F}"/>
    <cellStyle name="Comma 8 2 6" xfId="409" xr:uid="{4EA4379A-E590-4046-A5DB-4231CF4EA023}"/>
    <cellStyle name="Comma 8 3" xfId="143" xr:uid="{A4279F73-2B24-4EC4-8391-5B516EDF1D91}"/>
    <cellStyle name="Comma 8 3 2" xfId="215" xr:uid="{6C261113-6AF9-4781-BC4D-344F488F86C1}"/>
    <cellStyle name="Comma 8 3 2 2" xfId="284" xr:uid="{0284F1BF-FD6B-409C-98AE-F9F2243B23B9}"/>
    <cellStyle name="Comma 8 3 2 2 2" xfId="390" xr:uid="{8C01EE56-31FB-4CFC-AD23-2586C6FD6AC6}"/>
    <cellStyle name="Comma 8 3 2 2 2 2" xfId="602" xr:uid="{6F938BD4-4C31-4271-9FC1-FF367CD414FA}"/>
    <cellStyle name="Comma 8 3 2 2 3" xfId="496" xr:uid="{7274F8A7-AFB8-49D6-8F6F-190B0380C184}"/>
    <cellStyle name="Comma 8 3 2 3" xfId="337" xr:uid="{09B82719-15CE-4FCE-B189-728E887497C6}"/>
    <cellStyle name="Comma 8 3 2 3 2" xfId="549" xr:uid="{259404CC-F29A-451E-BB10-D45C3FBB1E6E}"/>
    <cellStyle name="Comma 8 3 2 4" xfId="443" xr:uid="{52CAFF7A-006A-415E-B295-2755DC091FD7}"/>
    <cellStyle name="Comma 8 3 3" xfId="245" xr:uid="{6142998C-C2FA-442F-AACC-19EBDCB3D976}"/>
    <cellStyle name="Comma 8 3 3 2" xfId="351" xr:uid="{89CCECBB-29C3-4951-AD7A-EE1E581FF629}"/>
    <cellStyle name="Comma 8 3 3 2 2" xfId="563" xr:uid="{42200AC2-D2D4-42B8-BD67-FB572C2D755E}"/>
    <cellStyle name="Comma 8 3 3 3" xfId="457" xr:uid="{5B96424C-27C5-49C5-9774-173B13E545A4}"/>
    <cellStyle name="Comma 8 3 4" xfId="298" xr:uid="{BBB584DA-BD7D-4386-9833-6FAAAFFBF031}"/>
    <cellStyle name="Comma 8 3 4 2" xfId="510" xr:uid="{BF74830F-3480-42B3-AADC-49BCB5EF9356}"/>
    <cellStyle name="Comma 8 3 5" xfId="404" xr:uid="{36AA8577-AF56-4E81-B45B-1CA5F01DDDFF}"/>
    <cellStyle name="Comma 8 4" xfId="142" xr:uid="{B505B757-60F7-4A96-930A-C2C1A314924D}"/>
    <cellStyle name="Comma 8 4 2" xfId="244" xr:uid="{59A57E2D-0A50-431E-A896-19FAFFCD46C3}"/>
    <cellStyle name="Comma 8 4 2 2" xfId="350" xr:uid="{1D3EB88B-E256-431E-970A-8657D0112FB6}"/>
    <cellStyle name="Comma 8 4 2 2 2" xfId="562" xr:uid="{3514E069-24F4-4098-889B-474ED5150E46}"/>
    <cellStyle name="Comma 8 4 2 3" xfId="456" xr:uid="{90A7B7FE-EA0E-4DC5-A316-AC8A2E09E0ED}"/>
    <cellStyle name="Comma 8 4 3" xfId="297" xr:uid="{4A298122-36BD-4E38-8E93-E9D930A3CE85}"/>
    <cellStyle name="Comma 8 4 3 2" xfId="509" xr:uid="{A4647915-4AB0-4887-B95E-BE9A29103A03}"/>
    <cellStyle name="Comma 8 4 4" xfId="403" xr:uid="{C966B225-E317-4D12-A298-84A664B4081F}"/>
    <cellStyle name="Comma 8 5" xfId="210" xr:uid="{AA620713-6153-41D5-A403-5B9E3F6C2759}"/>
    <cellStyle name="Comma 8 5 2" xfId="279" xr:uid="{A892024B-3303-461B-AD13-D2F9D41E3BB6}"/>
    <cellStyle name="Comma 8 5 2 2" xfId="385" xr:uid="{F4E0C49D-2394-4274-9799-F0FDF7838DD2}"/>
    <cellStyle name="Comma 8 5 2 2 2" xfId="597" xr:uid="{AF639C51-E800-45F3-8F1A-6D89B543E3D3}"/>
    <cellStyle name="Comma 8 5 2 3" xfId="491" xr:uid="{08B89DFB-C778-448F-9C35-B9BF5558CCCB}"/>
    <cellStyle name="Comma 8 5 3" xfId="332" xr:uid="{D2107CEE-8DE1-4D34-BEB3-68C46FE12AD8}"/>
    <cellStyle name="Comma 8 5 3 2" xfId="544" xr:uid="{72214993-D6E5-4C0A-903C-F54704ECE5F6}"/>
    <cellStyle name="Comma 8 5 4" xfId="438" xr:uid="{AABA0447-00B1-4629-A09F-7FACF26DCF87}"/>
    <cellStyle name="Comma 8 6" xfId="221" xr:uid="{88B1BE15-0D08-4041-B011-1E4EE8DDE407}"/>
    <cellStyle name="Comma 8 6 2" xfId="289" xr:uid="{412AAAA3-FF33-43A6-A16E-5345D91149D5}"/>
    <cellStyle name="Comma 8 6 2 2" xfId="395" xr:uid="{53368261-C2E4-4D3C-94CD-410F468B61BC}"/>
    <cellStyle name="Comma 8 6 2 2 2" xfId="607" xr:uid="{FBBA66CF-E377-4B3B-8BF1-5321175B80B1}"/>
    <cellStyle name="Comma 8 6 2 3" xfId="501" xr:uid="{21FD313B-68F9-4B8B-98A3-AD4ACE3FEE4E}"/>
    <cellStyle name="Comma 8 6 3" xfId="342" xr:uid="{05B59F1E-D46E-44E2-AAF6-5947CB2E0BB7}"/>
    <cellStyle name="Comma 8 6 3 2" xfId="554" xr:uid="{1D8087F0-D023-45D3-9CBE-F9F4F4816E27}"/>
    <cellStyle name="Comma 8 6 4" xfId="448" xr:uid="{085A9477-7DF6-4532-9C05-2EAF24510DF3}"/>
    <cellStyle name="Comma 8 7" xfId="242" xr:uid="{85CE7980-CB25-4170-8188-83A166C5059F}"/>
    <cellStyle name="Comma 8 7 2" xfId="295" xr:uid="{5467AB86-13CB-418E-A32A-7519EC679AC4}"/>
    <cellStyle name="Comma 8 7 2 2" xfId="401" xr:uid="{71D15546-1CCF-4AB9-89CE-31592AEEECF7}"/>
    <cellStyle name="Comma 8 7 2 2 2" xfId="613" xr:uid="{F763C496-C22A-437F-AF41-869DBA8E6256}"/>
    <cellStyle name="Comma 8 7 2 3" xfId="507" xr:uid="{DB03E601-D479-418C-8B92-41DCAC468178}"/>
    <cellStyle name="Comma 8 7 3" xfId="348" xr:uid="{7D24BD15-06FD-4CA9-A472-66AE37131E80}"/>
    <cellStyle name="Comma 8 7 3 2" xfId="560" xr:uid="{28DB041A-4D13-4CD4-AAEA-69912DD505D2}"/>
    <cellStyle name="Comma 8 7 4" xfId="454" xr:uid="{DCA72267-691A-4B7E-A136-86DE68B98B55}"/>
    <cellStyle name="Comma 8 8" xfId="243" xr:uid="{B4968C0B-347A-4B15-8636-F8D0815AC54A}"/>
    <cellStyle name="Comma 8 8 2" xfId="349" xr:uid="{867E7C82-5522-4156-A360-3B51CBB0A26E}"/>
    <cellStyle name="Comma 8 8 2 2" xfId="561" xr:uid="{69C1BFE9-BCB6-4BA4-BAC8-6B2CA264A5B2}"/>
    <cellStyle name="Comma 8 8 3" xfId="455" xr:uid="{C3A946E7-DDEF-498D-AAC7-7118D4C9D314}"/>
    <cellStyle name="Comma 8 9" xfId="296" xr:uid="{B83916CE-21A8-4B1F-BE36-DF9474570C09}"/>
    <cellStyle name="Comma 8 9 2" xfId="508" xr:uid="{605DCC1E-F0E4-4250-A835-A88429025984}"/>
    <cellStyle name="Comma 9" xfId="147" xr:uid="{6406E312-9FDF-4855-A863-7E0F98A11BED}"/>
    <cellStyle name="Comma 9 2" xfId="154" xr:uid="{F9D10BB1-3EB0-401C-A80E-18C83FEE51D8}"/>
    <cellStyle name="Comma 9 2 2" xfId="252" xr:uid="{0E115CF8-CD07-423F-BC00-8A37A7D59625}"/>
    <cellStyle name="Comma 9 2 2 2" xfId="358" xr:uid="{B415ADF0-55DF-492D-9216-E6636EFF55ED}"/>
    <cellStyle name="Comma 9 2 2 2 2" xfId="570" xr:uid="{9AF5D44E-E9E8-4360-B110-1AE97F155D27}"/>
    <cellStyle name="Comma 9 2 2 3" xfId="464" xr:uid="{2889EDB3-28B6-4102-901C-A9AC3F9EE9C1}"/>
    <cellStyle name="Comma 9 2 3" xfId="305" xr:uid="{0C444A03-9584-4381-BA0B-5B903EBA479F}"/>
    <cellStyle name="Comma 9 2 3 2" xfId="517" xr:uid="{088FE2C7-3D06-4269-9FB7-FD7907DF4702}"/>
    <cellStyle name="Comma 9 2 4" xfId="411" xr:uid="{F39C412D-5FA4-40D9-8557-A945D165ADC6}"/>
    <cellStyle name="Comma 9 3" xfId="247" xr:uid="{D6A9E006-76BC-45B3-8D55-0A67CDD91212}"/>
    <cellStyle name="Comma 9 3 2" xfId="353" xr:uid="{915CF468-DDAB-4212-8927-F4FA817684C0}"/>
    <cellStyle name="Comma 9 3 2 2" xfId="565" xr:uid="{CE61C9AB-738C-4A87-98BF-F8F6A213BF97}"/>
    <cellStyle name="Comma 9 3 3" xfId="459" xr:uid="{50D025CA-1B39-4EBB-9F53-BFD3ADEEF011}"/>
    <cellStyle name="Comma 9 4" xfId="300" xr:uid="{E5EF3352-67D0-432D-AF1D-F2581E1B7BE9}"/>
    <cellStyle name="Comma 9 4 2" xfId="512" xr:uid="{B59B62D6-D8CB-4FD9-A48B-E3296D4DAAEA}"/>
    <cellStyle name="Comma 9 5" xfId="406" xr:uid="{9D79D867-880C-48F5-A020-CB86976EFBD9}"/>
    <cellStyle name="Currency" xfId="26" builtinId="4" hidden="1"/>
    <cellStyle name="Currency [0]" xfId="27" builtinId="7" hidden="1"/>
    <cellStyle name="Data" xfId="164" xr:uid="{B7CBCC4F-FE29-43A0-BC5C-47333699F678}"/>
    <cellStyle name="Data 2" xfId="180" xr:uid="{D99618D2-CA45-4288-B0BF-4A2BF1D96415}"/>
    <cellStyle name="Data series name" xfId="162" xr:uid="{6426FA88-77FA-4D64-805D-74B2C68917DE}"/>
    <cellStyle name="Explanatory Text" xfId="39" builtinId="53" hidden="1"/>
    <cellStyle name="ExternData" xfId="57" xr:uid="{00000000-0005-0000-0000-00001E000000}"/>
    <cellStyle name="Good" xfId="33" builtinId="26" hidden="1"/>
    <cellStyle name="Heading" xfId="160" xr:uid="{8BC6BFFE-5D77-44A1-8EA2-9CC8A6AFC7FD}"/>
    <cellStyle name="Heading 1" xfId="29" builtinId="16" hidden="1"/>
    <cellStyle name="Heading 2" xfId="30" builtinId="17" hidden="1"/>
    <cellStyle name="Heading 3" xfId="31" builtinId="18" hidden="1"/>
    <cellStyle name="Heading 4" xfId="32" builtinId="19" hidden="1"/>
    <cellStyle name="Hyperlink" xfId="24" builtinId="8" hidden="1"/>
    <cellStyle name="Hyperlink" xfId="48" builtinId="8" hidden="1"/>
    <cellStyle name="Hyperlink" xfId="54" builtinId="8"/>
    <cellStyle name="Hyperlink 2" xfId="626" xr:uid="{AC212B7A-F21B-4583-84A3-79AA92969A13}"/>
    <cellStyle name="Input" xfId="36" builtinId="20" hidden="1"/>
    <cellStyle name="Input 2" xfId="139" xr:uid="{EE366044-5CE6-45FC-B445-DC4C3BACFD62}"/>
    <cellStyle name="Input 3" xfId="128" xr:uid="{F3E54C32-4C0E-4628-9D82-489E580A76D1}"/>
    <cellStyle name="Komma 2" xfId="219" xr:uid="{53D7676A-EDD4-47B1-8ACC-67290E784F75}"/>
    <cellStyle name="Komma 2 2" xfId="288" xr:uid="{3292E29C-5F7E-441E-BDAC-ACD937509BFE}"/>
    <cellStyle name="Komma 2 2 2" xfId="394" xr:uid="{8D5B8DE4-914B-4B78-85B1-5530F3586F0C}"/>
    <cellStyle name="Komma 2 2 2 2" xfId="606" xr:uid="{41B52211-A430-417E-B825-65ADDA4B9700}"/>
    <cellStyle name="Komma 2 2 3" xfId="500" xr:uid="{1192D5B5-6620-46B8-960A-ADB9C7A9001C}"/>
    <cellStyle name="Komma 2 3" xfId="341" xr:uid="{474F8CBC-0B27-48A0-B660-0B54534FCD4D}"/>
    <cellStyle name="Komma 2 3 2" xfId="553" xr:uid="{EE3334D2-FA6E-49E7-828C-4DDE298C9A39}"/>
    <cellStyle name="Komma 2 4" xfId="447" xr:uid="{2D4634B0-BA85-4706-838F-F491FC50B203}"/>
    <cellStyle name="Lien hypertexte 2" xfId="82" xr:uid="{AC9DE6F7-0AAD-40CE-9FC0-AB9F0C29E9F2}"/>
    <cellStyle name="Linked Cell" xfId="4" builtinId="24" hidden="1"/>
    <cellStyle name="Macro" xfId="49" xr:uid="{00000000-0005-0000-0000-000023000000}"/>
    <cellStyle name="Milliers 10" xfId="70" xr:uid="{00000000-0005-0000-0000-000027000000}"/>
    <cellStyle name="Milliers 11 4" xfId="69" xr:uid="{00000000-0005-0000-0000-000028000000}"/>
    <cellStyle name="Milliers 18" xfId="56" xr:uid="{00000000-0005-0000-0000-000029000000}"/>
    <cellStyle name="Milliers 18 2" xfId="79" xr:uid="{00000000-0005-0000-0000-00002A000000}"/>
    <cellStyle name="Milliers 18 2 2" xfId="89" xr:uid="{00000000-0005-0000-0000-00002A000000}"/>
    <cellStyle name="Milliers 2" xfId="93" xr:uid="{37756405-8E29-480C-B786-77538581C1C3}"/>
    <cellStyle name="Milliers 2 2 2 2 3" xfId="75" xr:uid="{00000000-0005-0000-0000-00002B000000}"/>
    <cellStyle name="Milliers 2 5 2" xfId="55" xr:uid="{00000000-0005-0000-0000-00002C000000}"/>
    <cellStyle name="Milliers 2 5 2 2" xfId="78" xr:uid="{00000000-0005-0000-0000-00002D000000}"/>
    <cellStyle name="Milliers 2 5 2 2 2" xfId="88" xr:uid="{00000000-0005-0000-0000-00002D000000}"/>
    <cellStyle name="Milliers 22 2 2" xfId="73" xr:uid="{00000000-0005-0000-0000-00002E000000}"/>
    <cellStyle name="Milliers 3" xfId="638" xr:uid="{51FD6AA6-F78A-424B-95CD-F769FE080102}"/>
    <cellStyle name="Milliers 5" xfId="95" xr:uid="{37959E09-BD95-4CE2-A51E-25A1D9AA1419}"/>
    <cellStyle name="Milliers 6" xfId="97" xr:uid="{93C7C686-E8B8-4956-84CF-88E8B852CF0A}"/>
    <cellStyle name="Neutral" xfId="35" builtinId="28" hidden="1"/>
    <cellStyle name="Normal" xfId="0" builtinId="0" customBuiltin="1"/>
    <cellStyle name="Normal 10" xfId="114" xr:uid="{1E8ABE2E-6003-4F75-8B2C-4308B91897FF}"/>
    <cellStyle name="Normal 10 10" xfId="115" xr:uid="{6B32E204-8AE1-43A6-BF37-B90A671E60E1}"/>
    <cellStyle name="Normal 10 10 2" xfId="118" xr:uid="{E8D20B1F-0895-4C86-95F5-ED8483FC737C}"/>
    <cellStyle name="Normal 10 2" xfId="108" xr:uid="{DA1F9A15-A6B7-4623-B8D9-AFD9B04F5A97}"/>
    <cellStyle name="Normal 10 2 2" xfId="117" xr:uid="{DC8DD6F8-F61F-40F8-9E34-ADF9386EFEF4}"/>
    <cellStyle name="Normal 10 2 2 2" xfId="111" xr:uid="{7D450E0D-E304-4D21-A8CA-DEE0EC88F41F}"/>
    <cellStyle name="Normal 10 2 2 2 9" xfId="227" xr:uid="{17E16553-029D-41C0-82E3-499F619F51B2}"/>
    <cellStyle name="Normal 10 2 2 3" xfId="177" xr:uid="{E3EC1943-46D7-46A5-AFF3-EF61261545AC}"/>
    <cellStyle name="Normal 10 2 2 7" xfId="109" xr:uid="{AADDBD44-D465-4EB2-B190-3BEE631B6061}"/>
    <cellStyle name="Normal 10 2 2 7 5" xfId="225" xr:uid="{451402AA-986B-4C7D-8B0B-0B04B67D5FEB}"/>
    <cellStyle name="Normal 10 2 2 9" xfId="229" xr:uid="{7B8CBA43-41EE-41D9-AB38-FA75A9F3ECA4}"/>
    <cellStyle name="Normal 10 2 3" xfId="190" xr:uid="{57F92D82-DF14-4415-94F7-74DEF5772458}"/>
    <cellStyle name="Normal 10 2 4" xfId="156" xr:uid="{4999EA21-8CC5-4828-9A84-C6FE52AB3CC8}"/>
    <cellStyle name="Normal 10 2 5" xfId="224" xr:uid="{1C1B363F-F8A8-4D20-86A8-047EFCEFDF93}"/>
    <cellStyle name="Normal 10 3" xfId="624" xr:uid="{C7176B41-8783-4386-B3E9-44C80236EA56}"/>
    <cellStyle name="Normal 11" xfId="203" xr:uid="{0803F1D9-754A-42CA-AC64-177919BF2E93}"/>
    <cellStyle name="Normal 11 2" xfId="222" xr:uid="{90EEF921-704B-43E2-B4B4-D3A7B0B23177}"/>
    <cellStyle name="Normal 12" xfId="614" xr:uid="{DBA9391D-9648-46BF-9A01-6D1CA83395D5}"/>
    <cellStyle name="Normal 12 2" xfId="223" xr:uid="{4C12816D-4324-4889-8722-47E25FD7286A}"/>
    <cellStyle name="Normal 13" xfId="174" xr:uid="{7C86A9DB-13D4-4CEF-8364-BFE738C5A2AD}"/>
    <cellStyle name="Normal 14" xfId="618" xr:uid="{F142E2B5-77F2-4307-9184-1722768E8AFD}"/>
    <cellStyle name="Normal 15" xfId="628" xr:uid="{94C8B748-4168-49B2-AB3D-910870F6A3AE}"/>
    <cellStyle name="Normal 16" xfId="104" xr:uid="{6EE7DD33-47A3-45A9-ABA4-176EF8C11B68}"/>
    <cellStyle name="Normal 17" xfId="60" xr:uid="{00000000-0005-0000-0000-000033000000}"/>
    <cellStyle name="Normal 17 2 2" xfId="175" xr:uid="{26438519-113D-4A2A-8E96-55C2753E0660}"/>
    <cellStyle name="Normal 17 2 2 2" xfId="189" xr:uid="{8C276EE9-51BC-4477-AE40-D2E7E0BFABEE}"/>
    <cellStyle name="Normal 17 2 7" xfId="74" xr:uid="{00000000-0005-0000-0000-000034000000}"/>
    <cellStyle name="Normal 17 7" xfId="66" xr:uid="{00000000-0005-0000-0000-000035000000}"/>
    <cellStyle name="Normal 18" xfId="230" xr:uid="{5D68094A-1B46-404C-A2A0-E421E145997F}"/>
    <cellStyle name="Normal 19" xfId="207" xr:uid="{846B5656-D7CA-408E-BBEC-50AE5F7BEF39}"/>
    <cellStyle name="Normal 2" xfId="64" xr:uid="{00000000-0005-0000-0000-000036000000}"/>
    <cellStyle name="Normal 2 12" xfId="228" xr:uid="{AE5F6746-AC6B-44F0-9AF8-25110F9F26CE}"/>
    <cellStyle name="Normal 2 2" xfId="76" xr:uid="{00000000-0005-0000-0000-000037000000}"/>
    <cellStyle name="Normal 2 2 10 3" xfId="67" xr:uid="{00000000-0005-0000-0000-000038000000}"/>
    <cellStyle name="Normal 2 2 2" xfId="99" xr:uid="{D4F86268-A1DB-4323-B770-E30EB518004C}"/>
    <cellStyle name="Normal 2 2 2 2" xfId="615" xr:uid="{22BF9C69-AB5F-4D15-8B44-0117A97DA207}"/>
    <cellStyle name="Normal 2 2 2 3" xfId="630" xr:uid="{CAA93E7E-56A3-48E4-8836-F631C90212F3}"/>
    <cellStyle name="Normal 2 2 2 3 2" xfId="61" xr:uid="{00000000-0005-0000-0000-000039000000}"/>
    <cellStyle name="Normal 2 2 2 4" xfId="159" xr:uid="{B073067E-73B8-4867-ABFE-464EC223B8CA}"/>
    <cellStyle name="Normal 2 2 3" xfId="204" xr:uid="{9EC67E2C-EC10-47E1-B143-F5E55AF1430C}"/>
    <cellStyle name="Normal 2 2 4" xfId="205" xr:uid="{1D09061E-CD4E-481E-A809-FADCF0C34DFF}"/>
    <cellStyle name="Normal 2 2 5" xfId="146" xr:uid="{71CB46E3-BD4D-4417-A213-0BF3302396ED}"/>
    <cellStyle name="Normal 2 23 2" xfId="165" xr:uid="{EEBF0D2D-3774-43FE-906D-1D643FFE43DD}"/>
    <cellStyle name="Normal 2 23 2 2" xfId="181" xr:uid="{123270DD-4EBB-4949-8AEE-683981FE132E}"/>
    <cellStyle name="Normal 2 3" xfId="81" xr:uid="{00000000-0005-0000-0000-00003A000000}"/>
    <cellStyle name="Normal 2 3 2" xfId="91" xr:uid="{00000000-0005-0000-0000-00003A000000}"/>
    <cellStyle name="Normal 2 3 3" xfId="135" xr:uid="{D598C2F8-0DE6-4CBC-A33F-BD382ADD549F}"/>
    <cellStyle name="Normal 2 4" xfId="83" xr:uid="{11A66B1B-4274-4B68-9F9D-32BB6CE2EA8C}"/>
    <cellStyle name="Normal 2 4 11" xfId="65" xr:uid="{00000000-0005-0000-0000-00003B000000}"/>
    <cellStyle name="Normal 2 4 2" xfId="123" xr:uid="{0FC41264-787A-4C87-8431-B6973A471D99}"/>
    <cellStyle name="Normal 2 5" xfId="87" xr:uid="{00000000-0005-0000-0000-000036000000}"/>
    <cellStyle name="Normal 2 5 2" xfId="622" xr:uid="{925355F7-3E27-4B30-8B47-AB60242E23C4}"/>
    <cellStyle name="Normal 2 6" xfId="112" xr:uid="{35C409F3-A73F-4D89-B736-4C01DC854F38}"/>
    <cellStyle name="Normal 20" xfId="209" xr:uid="{22707680-09DE-4B9B-A20B-F886EBB13DC7}"/>
    <cellStyle name="Normal 28" xfId="105" xr:uid="{4F2F1630-754E-4EB4-921A-490FD93E8FD1}"/>
    <cellStyle name="Normal 28 2" xfId="625" xr:uid="{F46DEDC0-432B-447E-AB11-4882D6039E8A}"/>
    <cellStyle name="Normal 3" xfId="84" xr:uid="{5C6A3B37-5542-477B-9C8D-823CCFF6BFB4}"/>
    <cellStyle name="Normal 3 2" xfId="132" xr:uid="{F4E84F65-2E6C-4987-9768-8187523460FE}"/>
    <cellStyle name="Normal 3 2 2" xfId="153" xr:uid="{0C97D960-7F7F-4FFF-BD97-224DCA36D6B6}"/>
    <cellStyle name="Normal 3 3" xfId="134" xr:uid="{D7D2143F-8ACE-4AF0-9F77-3F2A7F13D070}"/>
    <cellStyle name="Normal 3 3 2" xfId="206" xr:uid="{DBB30230-F9C7-4CF8-8FE2-2D6DE00C1E88}"/>
    <cellStyle name="Normal 3 4" xfId="122" xr:uid="{8D9B4BA8-A959-462A-A5A8-C9549A827B4C}"/>
    <cellStyle name="Normal 3 5" xfId="121" xr:uid="{5A4875CD-4D46-4CC0-9903-F79ACA868268}"/>
    <cellStyle name="Normal 3 6" xfId="616" xr:uid="{A0CE8A95-B254-4380-8871-F0E9FEFB7A4D}"/>
    <cellStyle name="Normal 3 7" xfId="619" xr:uid="{A0C162BB-5C3D-48C9-B6C2-781CF6DAB749}"/>
    <cellStyle name="Normal 3 8" xfId="629" xr:uid="{F8EBEB13-ED98-46BF-98CD-9237C3DC0140}"/>
    <cellStyle name="Normal 3 9" xfId="107" xr:uid="{42F2EB36-8B5C-4123-B1D1-2D790FA43655}"/>
    <cellStyle name="Normal 4" xfId="92" xr:uid="{868E5D40-7454-4EB9-B2C4-889E7A20D836}"/>
    <cellStyle name="Normal 4 2" xfId="96" xr:uid="{6E313B3E-A6E2-4CC1-9012-FDAA0ACF0800}"/>
    <cellStyle name="Normal 4 2 2" xfId="167" xr:uid="{E1CE7863-97CF-4EBC-8DCE-A4DF68EE2008}"/>
    <cellStyle name="Normal 4 2 3" xfId="136" xr:uid="{E3E7B7B6-6F08-4A46-ADCB-9CD89ADC0751}"/>
    <cellStyle name="Normal 4 3" xfId="124" xr:uid="{8D0DA8E0-5743-4E5C-A4E1-E5F63E63F922}"/>
    <cellStyle name="Normal 4 4" xfId="152" xr:uid="{E2CEA63F-D4E7-454D-BCEF-8C0865DCDD56}"/>
    <cellStyle name="Normal 4 5" xfId="234" xr:uid="{DC331FFB-860A-488B-A49A-DEAF42B574CC}"/>
    <cellStyle name="Normal 4 6" xfId="119" xr:uid="{8842C04D-9B76-49D5-B389-A19855D87D9C}"/>
    <cellStyle name="Normal 5" xfId="101" xr:uid="{86030550-72FF-4D70-B3C6-68E8325DBC3D}"/>
    <cellStyle name="Normal 5 2" xfId="131" xr:uid="{F1021CC4-B3E0-4F9B-AE24-1B61481FE3A0}"/>
    <cellStyle name="Normal 5 3" xfId="137" xr:uid="{90FDE122-15E1-4E50-BB14-0780BDE930CE}"/>
    <cellStyle name="Normal 5 4" xfId="125" xr:uid="{54EA29CE-9C83-4CB0-BF8A-307716489F1F}"/>
    <cellStyle name="Normal 5 5" xfId="120" xr:uid="{FA49F14D-5246-487C-BE64-FFD26FAF42C3}"/>
    <cellStyle name="Normal 5 6" xfId="617" xr:uid="{225B9845-F5B3-4CB6-AABA-18E44C613C38}"/>
    <cellStyle name="Normal 5 6 2" xfId="621" xr:uid="{888B2BDB-A337-4EDF-B47C-60A74A4DA34F}"/>
    <cellStyle name="Normal 5 7" xfId="116" xr:uid="{2386A4DC-989B-4B67-B76F-5FFC0E306FEC}"/>
    <cellStyle name="Normal 5 8" xfId="636" xr:uid="{AC909964-5B08-4B94-84A5-B8147A13090D}"/>
    <cellStyle name="Normal 59" xfId="100" xr:uid="{CE5BF075-1626-40BC-8F2C-6FE1ED875FF3}"/>
    <cellStyle name="Normal 6" xfId="133" xr:uid="{61D1F407-6A23-42F1-A9DD-EA164231B050}"/>
    <cellStyle name="Normal 6 2" xfId="58" xr:uid="{00000000-0005-0000-0000-00003C000000}"/>
    <cellStyle name="Normal 6 2 2" xfId="237" xr:uid="{7B359F89-4938-4E6D-91F9-581231F291DC}"/>
    <cellStyle name="Normal 6 2 3" xfId="198" xr:uid="{2F7B5213-E578-4C63-BE4F-E4AF0F83772A}"/>
    <cellStyle name="Normal 6 3" xfId="170" xr:uid="{A7346D39-9420-4FC8-8C12-92704CA8B7A1}"/>
    <cellStyle name="Normal 6 3 2" xfId="239" xr:uid="{6F701137-0FE2-4EE3-8383-3276BC3F2EF2}"/>
    <cellStyle name="Normal 6 4" xfId="220" xr:uid="{E38FF241-F792-4B97-B33B-D5661505D5BF}"/>
    <cellStyle name="Normal 6 5" xfId="235" xr:uid="{8D3B03DF-C6D8-4F24-8A19-0425392F0749}"/>
    <cellStyle name="Normal 6 6" xfId="620" xr:uid="{56106DAA-AF84-4BA3-8A7D-47592E41F397}"/>
    <cellStyle name="Normal 67" xfId="63" xr:uid="{00000000-0005-0000-0000-00003D000000}"/>
    <cellStyle name="Normal 67 2" xfId="68" xr:uid="{00000000-0005-0000-0000-00003E000000}"/>
    <cellStyle name="Normal 67 3" xfId="80" xr:uid="{00000000-0005-0000-0000-00003F000000}"/>
    <cellStyle name="Normal 67 3 2" xfId="90" xr:uid="{00000000-0005-0000-0000-00003F000000}"/>
    <cellStyle name="Normal 67 4" xfId="86" xr:uid="{00000000-0005-0000-0000-00003D000000}"/>
    <cellStyle name="Normal 7" xfId="110" xr:uid="{15A29E99-2CBC-4033-BD96-63149852E4F5}"/>
    <cellStyle name="Normal 7 2" xfId="191" xr:uid="{2A8C0980-70AC-441D-89C7-97C11DCC5669}"/>
    <cellStyle name="Normal 7 3" xfId="231" xr:uid="{B6CA2117-EF01-41F4-A56D-6DFB03A6136E}"/>
    <cellStyle name="Normal 7 4" xfId="631" xr:uid="{84274634-E23C-4584-9082-E021278B8045}"/>
    <cellStyle name="Normal 7 9" xfId="226" xr:uid="{20380921-D929-4E4E-BDA9-D71AE651AFB3}"/>
    <cellStyle name="Normal 8" xfId="163" xr:uid="{5852CF20-B8F8-4032-8324-8C2BB4A7C8F8}"/>
    <cellStyle name="Normal 8 2" xfId="633" xr:uid="{8B5E3F85-7244-410F-8CD7-E093B625883B}"/>
    <cellStyle name="Normal 9" xfId="144" xr:uid="{CC39FD74-CA63-4607-88A8-7736AA528DCA}"/>
    <cellStyle name="Normal 9 2" xfId="196" xr:uid="{BD585FD8-BBF0-4B1A-A0FF-03BC1E21C4C3}"/>
    <cellStyle name="Normal 9 3" xfId="634" xr:uid="{C8466764-3050-4B6A-86BF-7404B0BB2350}"/>
    <cellStyle name="Note" xfId="6" builtinId="10" hidden="1"/>
    <cellStyle name="Number" xfId="52" xr:uid="{00000000-0005-0000-0000-000040000000}"/>
    <cellStyle name="Output" xfId="37" builtinId="21" hidden="1"/>
    <cellStyle name="Output 2" xfId="113" xr:uid="{32CFA079-3756-482F-8A0B-41E9B4B15EDD}"/>
    <cellStyle name="Output 2 2" xfId="140" xr:uid="{E225DC97-B2BF-408B-A915-22E25F0A9FFE}"/>
    <cellStyle name="Output 3" xfId="129" xr:uid="{45326887-93F3-4D20-84F0-C6BB6F0612E7}"/>
    <cellStyle name="Percent" xfId="2" builtinId="5" hidden="1"/>
    <cellStyle name="Percent" xfId="53" builtinId="5"/>
    <cellStyle name="Percent 2" xfId="103" xr:uid="{2EE467E8-E5A2-4CF8-BBB5-D58749706939}"/>
    <cellStyle name="Percent 2 2" xfId="138" xr:uid="{A5D2754F-71F6-42CB-AD19-97A76E2D6AF2}"/>
    <cellStyle name="Percent 3" xfId="127" xr:uid="{A9B7948B-5568-4ADA-A38E-E7754F705671}"/>
    <cellStyle name="Percent 4" xfId="623" xr:uid="{040A40AD-34C6-4A54-92CF-E9E1EEEC824C}"/>
    <cellStyle name="Percent 7" xfId="208" xr:uid="{293300E1-5DB9-4174-B690-3257DCC8B262}"/>
    <cellStyle name="Percent 90" xfId="166" xr:uid="{457BF077-C399-4F7C-91A9-18694FAAD5F1}"/>
    <cellStyle name="Percent 90 2" xfId="182" xr:uid="{53B4F00A-EF9D-4800-B24D-2A3B67D40594}"/>
    <cellStyle name="Pourcentage 10 2" xfId="77" xr:uid="{00000000-0005-0000-0000-000043000000}"/>
    <cellStyle name="Pourcentage 10 4" xfId="62" xr:uid="{00000000-0005-0000-0000-000044000000}"/>
    <cellStyle name="Pourcentage 12 2 2" xfId="72" xr:uid="{00000000-0005-0000-0000-000045000000}"/>
    <cellStyle name="Pourcentage 14 2 2" xfId="71" xr:uid="{00000000-0005-0000-0000-000046000000}"/>
    <cellStyle name="Pourcentage 2" xfId="85" xr:uid="{41D16615-80C6-4286-963D-871D8A098EEA}"/>
    <cellStyle name="Pourcentage 3" xfId="94" xr:uid="{6395559A-283D-4176-BB57-5EFD74D0EB8E}"/>
    <cellStyle name="Pourcentage 4" xfId="98" xr:uid="{A85AAEAD-BA95-4B7B-9525-6E9886767131}"/>
    <cellStyle name="Pourcentage 4 2" xfId="637" xr:uid="{5AE3327C-9C3F-4D97-9A5C-42BA5B30EFD6}"/>
    <cellStyle name="Standard 2" xfId="126" xr:uid="{898E5C3A-6DC6-49EC-B032-6308AA4B01B6}"/>
    <cellStyle name="Standard 2 2" xfId="632" xr:uid="{66A462C3-1934-48DA-BDA5-85C777DB4CC4}"/>
    <cellStyle name="Standard 3" xfId="233" xr:uid="{E6750D1B-8352-4494-8E8D-6E4E66ACC001}"/>
    <cellStyle name="Title" xfId="28" builtinId="15" hidden="1"/>
    <cellStyle name="Title" xfId="50" builtinId="15" customBuiltin="1"/>
    <cellStyle name="Total" xfId="40" builtinId="25" hidden="1"/>
    <cellStyle name="Warning Text" xfId="5" builtinId="11" hidden="1"/>
  </cellStyles>
  <dxfs count="24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1499679555650502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lor theme="0" tint="-0.1499679555650502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 tint="-0.1499679555650502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 tint="-0.1499679555650502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 tint="-0.1499679555650502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 tint="-0.1499679555650502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 tint="-0.14996795556505021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ndense val="0"/>
        <extend val="0"/>
        <color indexed="9"/>
      </font>
    </dxf>
    <dxf>
      <font>
        <color theme="0" tint="-0.14996795556505021"/>
      </font>
      <border>
        <left/>
        <right/>
        <top/>
        <bottom/>
        <vertical/>
        <horizontal/>
      </border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 val="0"/>
        <i/>
        <condense val="0"/>
        <extend val="0"/>
        <color indexed="22"/>
      </font>
    </dxf>
    <dxf>
      <font>
        <b/>
        <i val="0"/>
        <condense val="0"/>
        <extend val="0"/>
      </font>
    </dxf>
    <dxf>
      <font>
        <condense val="0"/>
        <extend val="0"/>
        <color indexed="9"/>
      </font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5B94AE"/>
        </patternFill>
      </fill>
      <border>
        <left/>
        <right/>
        <top/>
        <bottom style="thin">
          <color auto="1"/>
        </bottom>
        <vertical style="hair">
          <color theme="0" tint="-0.34998626667073579"/>
        </vertical>
      </border>
    </dxf>
    <dxf>
      <fill>
        <patternFill>
          <bgColor theme="0"/>
        </patternFill>
      </fill>
      <border>
        <left style="thin">
          <color theme="0" tint="-0.34998626667073579"/>
        </left>
        <right style="thin">
          <color theme="0" tint="-0.499984740745262"/>
        </right>
        <top style="thin">
          <color theme="0" tint="-0.24994659260841701"/>
        </top>
        <bottom style="thin">
          <color theme="0" tint="-0.499984740745262"/>
        </bottom>
        <vertical style="dotted">
          <color theme="0" tint="-0.499984740745262"/>
        </vertical>
        <horizontal style="dotted">
          <color theme="0" tint="-0.499984740745262"/>
        </horizontal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  <name val="Calibri Light"/>
        <family val="2"/>
        <scheme val="major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7" defaultTableStyle="TableStyleMedium9" defaultPivotStyle="PivotStyleLight16">
    <tableStyle name="Invisible" pivot="0" table="0" count="0" xr9:uid="{7AB9005B-055C-40FA-B0B7-87BEA9AD85F1}"/>
    <tableStyle name="PivotStyleLight16 2" table="0" count="11" xr9:uid="{45513E7B-8538-48DA-9B0D-B8ADFD687D85}">
      <tableStyleElement type="headerRow" dxfId="245"/>
      <tableStyleElement type="totalRow" dxfId="244"/>
      <tableStyleElement type="firstRowStripe" dxfId="243"/>
      <tableStyleElement type="firstColumnStripe" dxfId="242"/>
      <tableStyleElement type="firstSubtotalColumn" dxfId="241"/>
      <tableStyleElement type="firstSubtotalRow" dxfId="240"/>
      <tableStyleElement type="secondSubtotalRow" dxfId="239"/>
      <tableStyleElement type="firstRowSubheading" dxfId="238"/>
      <tableStyleElement type="secondRowSubheading" dxfId="237"/>
      <tableStyleElement type="pageFieldLabels" dxfId="236"/>
      <tableStyleElement type="pageFieldValues" dxfId="235"/>
    </tableStyle>
    <tableStyle name="PivotStyleLight16 3" table="0" count="11" xr9:uid="{98210EB2-7EF5-48DD-B4D8-E50098C50134}">
      <tableStyleElement type="headerRow" dxfId="234"/>
      <tableStyleElement type="totalRow" dxfId="233"/>
      <tableStyleElement type="firstRowStripe" dxfId="232"/>
      <tableStyleElement type="firstColumnStripe" dxfId="231"/>
      <tableStyleElement type="firstSubtotalColumn" dxfId="230"/>
      <tableStyleElement type="firstSubtotalRow" dxfId="229"/>
      <tableStyleElement type="secondSubtotalRow" dxfId="228"/>
      <tableStyleElement type="firstRowSubheading" dxfId="227"/>
      <tableStyleElement type="secondRowSubheading" dxfId="226"/>
      <tableStyleElement type="pageFieldLabels" dxfId="225"/>
      <tableStyleElement type="pageFieldValues" dxfId="224"/>
    </tableStyle>
    <tableStyle name="PivotStyleLight16 4" table="0" count="11" xr9:uid="{0A48803E-ED70-47F2-B853-80E9A0E567B1}">
      <tableStyleElement type="headerRow" dxfId="223"/>
      <tableStyleElement type="totalRow" dxfId="222"/>
      <tableStyleElement type="firstRowStripe" dxfId="221"/>
      <tableStyleElement type="firstColumnStripe" dxfId="220"/>
      <tableStyleElement type="firstSubtotalColumn" dxfId="219"/>
      <tableStyleElement type="firstSubtotalRow" dxfId="218"/>
      <tableStyleElement type="secondSubtotalRow" dxfId="217"/>
      <tableStyleElement type="firstRowSubheading" dxfId="216"/>
      <tableStyleElement type="secondRowSubheading" dxfId="215"/>
      <tableStyleElement type="pageFieldLabels" dxfId="214"/>
      <tableStyleElement type="pageFieldValues" dxfId="213"/>
    </tableStyle>
    <tableStyle name="Custom LatoDark" pivot="0" table="0" count="2" xr9:uid="{72E786BC-489F-4EB6-B3F2-848BAC864F5A}">
      <tableStyleElement type="wholeTable" dxfId="212"/>
      <tableStyleElement type="headerRow" dxfId="211"/>
    </tableStyle>
    <tableStyle name="ETI PivotTable Style" table="0" count="1" xr9:uid="{F613425D-ABE9-4A8E-A2B4-A2A873038DF1}">
      <tableStyleElement type="pageFieldValues" dxfId="210"/>
    </tableStyle>
    <tableStyle name="Input_Table" pivot="0" count="1" xr9:uid="{20AC1D01-09E5-4E3B-A16E-9582E6075400}">
      <tableStyleElement type="headerRow" dxfId="209"/>
    </tableStyle>
  </tableStyles>
  <colors>
    <mruColors>
      <color rgb="FFFF0000"/>
      <color rgb="FF000000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9.xml"/><Relationship Id="rId21" Type="http://schemas.openxmlformats.org/officeDocument/2006/relationships/externalLink" Target="externalLinks/externalLink4.xml"/><Relationship Id="rId42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30.xml"/><Relationship Id="rId63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51.xml"/><Relationship Id="rId84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7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41.xml"/><Relationship Id="rId74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62.xml"/><Relationship Id="rId10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3.xml"/><Relationship Id="rId95" Type="http://schemas.openxmlformats.org/officeDocument/2006/relationships/theme" Target="theme/theme1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31.xml"/><Relationship Id="rId64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52.xml"/><Relationship Id="rId80" Type="http://schemas.openxmlformats.org/officeDocument/2006/relationships/externalLink" Target="externalLinks/externalLink63.xml"/><Relationship Id="rId85" Type="http://schemas.openxmlformats.org/officeDocument/2006/relationships/externalLink" Target="externalLinks/externalLink68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21.xml"/><Relationship Id="rId59" Type="http://schemas.openxmlformats.org/officeDocument/2006/relationships/externalLink" Target="externalLinks/externalLink42.xml"/><Relationship Id="rId103" Type="http://schemas.openxmlformats.org/officeDocument/2006/relationships/customXml" Target="../customXml/item3.xml"/><Relationship Id="rId20" Type="http://schemas.openxmlformats.org/officeDocument/2006/relationships/externalLink" Target="externalLinks/externalLink3.xml"/><Relationship Id="rId41" Type="http://schemas.openxmlformats.org/officeDocument/2006/relationships/externalLink" Target="externalLinks/externalLink24.xml"/><Relationship Id="rId54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45.xml"/><Relationship Id="rId70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66.xml"/><Relationship Id="rId88" Type="http://schemas.openxmlformats.org/officeDocument/2006/relationships/externalLink" Target="externalLinks/externalLink71.xml"/><Relationship Id="rId91" Type="http://schemas.openxmlformats.org/officeDocument/2006/relationships/externalLink" Target="externalLinks/externalLink74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19.xml"/><Relationship Id="rId49" Type="http://schemas.openxmlformats.org/officeDocument/2006/relationships/externalLink" Target="externalLinks/externalLink32.xml"/><Relationship Id="rId57" Type="http://schemas.openxmlformats.org/officeDocument/2006/relationships/externalLink" Target="externalLinks/externalLink40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4.xml"/><Relationship Id="rId44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35.xml"/><Relationship Id="rId60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56.xml"/><Relationship Id="rId78" Type="http://schemas.openxmlformats.org/officeDocument/2006/relationships/externalLink" Target="externalLinks/externalLink61.xml"/><Relationship Id="rId81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69.xml"/><Relationship Id="rId94" Type="http://schemas.openxmlformats.org/officeDocument/2006/relationships/externalLink" Target="externalLinks/externalLink77.xml"/><Relationship Id="rId99" Type="http://schemas.microsoft.com/office/2017/10/relationships/person" Target="persons/person.xml"/><Relationship Id="rId10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9" Type="http://schemas.openxmlformats.org/officeDocument/2006/relationships/externalLink" Target="externalLinks/externalLink22.xml"/><Relationship Id="rId34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38.xml"/><Relationship Id="rId76" Type="http://schemas.openxmlformats.org/officeDocument/2006/relationships/externalLink" Target="externalLinks/externalLink59.xml"/><Relationship Id="rId97" Type="http://schemas.openxmlformats.org/officeDocument/2006/relationships/sharedStrings" Target="sharedStrings.xml"/><Relationship Id="rId10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4.xml"/><Relationship Id="rId92" Type="http://schemas.openxmlformats.org/officeDocument/2006/relationships/externalLink" Target="externalLinks/externalLink7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2.xml"/><Relationship Id="rId24" Type="http://schemas.openxmlformats.org/officeDocument/2006/relationships/externalLink" Target="externalLinks/externalLink7.xml"/><Relationship Id="rId40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28.xml"/><Relationship Id="rId66" Type="http://schemas.openxmlformats.org/officeDocument/2006/relationships/externalLink" Target="externalLinks/externalLink49.xml"/><Relationship Id="rId87" Type="http://schemas.openxmlformats.org/officeDocument/2006/relationships/externalLink" Target="externalLinks/externalLink70.xml"/><Relationship Id="rId61" Type="http://schemas.openxmlformats.org/officeDocument/2006/relationships/externalLink" Target="externalLinks/externalLink44.xml"/><Relationship Id="rId82" Type="http://schemas.openxmlformats.org/officeDocument/2006/relationships/externalLink" Target="externalLinks/externalLink65.xml"/><Relationship Id="rId19" Type="http://schemas.openxmlformats.org/officeDocument/2006/relationships/externalLink" Target="externalLinks/externalLink2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8.xml"/><Relationship Id="rId56" Type="http://schemas.openxmlformats.org/officeDocument/2006/relationships/externalLink" Target="externalLinks/externalLink39.xml"/><Relationship Id="rId77" Type="http://schemas.openxmlformats.org/officeDocument/2006/relationships/externalLink" Target="externalLinks/externalLink60.xml"/><Relationship Id="rId100" Type="http://schemas.openxmlformats.org/officeDocument/2006/relationships/calcChain" Target="calcChain.xml"/><Relationship Id="rId105" Type="http://schemas.microsoft.com/office/2006/relationships/vbaProject" Target="vbaProject.bin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4.xml"/><Relationship Id="rId72" Type="http://schemas.openxmlformats.org/officeDocument/2006/relationships/externalLink" Target="externalLinks/externalLink55.xml"/><Relationship Id="rId93" Type="http://schemas.openxmlformats.org/officeDocument/2006/relationships/externalLink" Target="externalLinks/externalLink76.xml"/><Relationship Id="rId98" Type="http://schemas.openxmlformats.org/officeDocument/2006/relationships/sheetMetadata" Target="metadata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8.xml"/><Relationship Id="rId46" Type="http://schemas.openxmlformats.org/officeDocument/2006/relationships/externalLink" Target="externalLinks/externalLink29.xml"/><Relationship Id="rId67" Type="http://schemas.openxmlformats.org/officeDocument/2006/relationships/externalLink" Target="externalLinks/externalLink50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latin typeface="+mn-lt"/>
              </a:defRPr>
            </a:pPr>
            <a:r>
              <a:rPr lang="en-US" sz="1100" b="1">
                <a:latin typeface="+mn-lt"/>
              </a:rPr>
              <a:t>DSCR profile</a:t>
            </a:r>
          </a:p>
        </c:rich>
      </c:tx>
      <c:layout>
        <c:manualLayout>
          <c:xMode val="edge"/>
          <c:yMode val="edge"/>
          <c:x val="0.43013854515034011"/>
          <c:y val="1.434544366164756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0262548628340329E-2"/>
          <c:y val="0.23254113783722241"/>
          <c:w val="0.96423017107309483"/>
          <c:h val="0.54502331044235919"/>
        </c:manualLayout>
      </c:layout>
      <c:lineChart>
        <c:grouping val="standard"/>
        <c:varyColors val="0"/>
        <c:ser>
          <c:idx val="1"/>
          <c:order val="0"/>
          <c:tx>
            <c:strRef>
              <c:f>Outputs!$B$86</c:f>
              <c:strCache>
                <c:ptCount val="1"/>
                <c:pt idx="0">
                  <c:v> Senior DSCR 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circle"/>
            <c:size val="6"/>
            <c:spPr>
              <a:solidFill>
                <a:schemeClr val="tx2"/>
              </a:solidFill>
              <a:ln w="19050">
                <a:solidFill>
                  <a:schemeClr val="tx2"/>
                </a:solidFill>
              </a:ln>
            </c:spPr>
          </c:marker>
          <c:dLbls>
            <c:spPr>
              <a:ln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Outputs!$D$75:$X$75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Outputs!$D$86:$X$86</c:f>
              <c:numCache>
                <c:formatCode>0.00</c:formatCode>
                <c:ptCount val="21"/>
                <c:pt idx="0">
                  <c:v>#N/A</c:v>
                </c:pt>
                <c:pt idx="1">
                  <c:v>1.4510000000000001</c:v>
                </c:pt>
                <c:pt idx="2">
                  <c:v>1.4510000000000001</c:v>
                </c:pt>
                <c:pt idx="3">
                  <c:v>1.4550000000000001</c:v>
                </c:pt>
                <c:pt idx="4">
                  <c:v>1.4550000000000001</c:v>
                </c:pt>
                <c:pt idx="5">
                  <c:v>1.4550000000000001</c:v>
                </c:pt>
                <c:pt idx="6">
                  <c:v>1.4610000000000001</c:v>
                </c:pt>
                <c:pt idx="7">
                  <c:v>1.4610000000000001</c:v>
                </c:pt>
                <c:pt idx="8">
                  <c:v>1.46</c:v>
                </c:pt>
                <c:pt idx="9">
                  <c:v>1.4590000000000001</c:v>
                </c:pt>
                <c:pt idx="10">
                  <c:v>1.4590000000000001</c:v>
                </c:pt>
                <c:pt idx="11">
                  <c:v>1.46</c:v>
                </c:pt>
                <c:pt idx="12">
                  <c:v>1.46</c:v>
                </c:pt>
                <c:pt idx="13">
                  <c:v>2.0840000000000001</c:v>
                </c:pt>
                <c:pt idx="14">
                  <c:v>1.8220000000000001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49-4907-8294-C5B8D16B5624}"/>
            </c:ext>
          </c:extLst>
        </c:ser>
        <c:ser>
          <c:idx val="0"/>
          <c:order val="1"/>
          <c:tx>
            <c:strRef>
              <c:f>Outputs!$B$87</c:f>
              <c:strCache>
                <c:ptCount val="1"/>
                <c:pt idx="0">
                  <c:v> Junior DSCR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8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>
                    <a:latin typeface="+mn-lt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Outputs!$D$75:$X$75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Outputs!$D$87:$X$87</c:f>
              <c:numCache>
                <c:formatCode>0.00</c:formatCode>
                <c:ptCount val="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49-4907-8294-C5B8D16B5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593376"/>
        <c:axId val="446524624"/>
      </c:lineChart>
      <c:dateAx>
        <c:axId val="521593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en-US"/>
          </a:p>
        </c:txPr>
        <c:crossAx val="446524624"/>
        <c:crosses val="autoZero"/>
        <c:auto val="1"/>
        <c:lblOffset val="100"/>
        <c:baseTimeUnit val="years"/>
        <c:majorUnit val="1"/>
        <c:majorTimeUnit val="years"/>
        <c:minorUnit val="1"/>
        <c:minorTimeUnit val="years"/>
      </c:dateAx>
      <c:valAx>
        <c:axId val="446524624"/>
        <c:scaling>
          <c:orientation val="minMax"/>
          <c:max val="2.5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21593376"/>
        <c:crosses val="autoZero"/>
        <c:crossBetween val="between"/>
        <c:minorUnit val="4.0891802836239305E-2"/>
      </c:valAx>
      <c:spPr>
        <a:solidFill>
          <a:srgbClr val="FFFFFF"/>
        </a:solidFill>
        <a:ln w="12700">
          <a:noFill/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96" verticalDpi="96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fr-FR" sz="1100"/>
              <a:t>Cash Flow Waterfall</a:t>
            </a:r>
          </a:p>
        </c:rich>
      </c:tx>
      <c:layout>
        <c:manualLayout>
          <c:xMode val="edge"/>
          <c:yMode val="edge"/>
          <c:x val="0.39207635810229602"/>
          <c:y val="7.700350140536003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5.8352538691284282E-2"/>
          <c:y val="8.6386012937431825E-2"/>
          <c:w val="0.92238817708762011"/>
          <c:h val="0.6338249457848919"/>
        </c:manualLayout>
      </c:layout>
      <c:areaChart>
        <c:grouping val="stacked"/>
        <c:varyColors val="0"/>
        <c:ser>
          <c:idx val="0"/>
          <c:order val="1"/>
          <c:tx>
            <c:strRef>
              <c:f>Outputs!$B$77</c:f>
              <c:strCache>
                <c:ptCount val="1"/>
                <c:pt idx="0">
                  <c:v> Opex </c:v>
                </c:pt>
              </c:strCache>
            </c:strRef>
          </c:tx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Outputs!$D$77:$AC$77</c:f>
              <c:numCache>
                <c:formatCode>#,##0;\-#,##0;\-</c:formatCode>
                <c:ptCount val="26"/>
                <c:pt idx="0">
                  <c:v>0</c:v>
                </c:pt>
                <c:pt idx="1">
                  <c:v>1998.047</c:v>
                </c:pt>
                <c:pt idx="2">
                  <c:v>2029.8332200000004</c:v>
                </c:pt>
                <c:pt idx="3">
                  <c:v>2147.0551643999997</c:v>
                </c:pt>
                <c:pt idx="4">
                  <c:v>2180.1255476879996</c:v>
                </c:pt>
                <c:pt idx="5">
                  <c:v>2213.8573386417602</c:v>
                </c:pt>
                <c:pt idx="6">
                  <c:v>2378.0077654145953</c:v>
                </c:pt>
                <c:pt idx="7">
                  <c:v>2413.1023207228873</c:v>
                </c:pt>
                <c:pt idx="8">
                  <c:v>2448.8987671373443</c:v>
                </c:pt>
                <c:pt idx="9">
                  <c:v>2485.4111424800922</c:v>
                </c:pt>
                <c:pt idx="10">
                  <c:v>2522.6537653296932</c:v>
                </c:pt>
                <c:pt idx="11">
                  <c:v>2603.0412406362871</c:v>
                </c:pt>
                <c:pt idx="12">
                  <c:v>2641.7884654490126</c:v>
                </c:pt>
                <c:pt idx="13">
                  <c:v>2681.3106347579933</c:v>
                </c:pt>
                <c:pt idx="14">
                  <c:v>2721.6232474531535</c:v>
                </c:pt>
                <c:pt idx="15">
                  <c:v>2734.7691626252836</c:v>
                </c:pt>
                <c:pt idx="16">
                  <c:v>2827.0309458777892</c:v>
                </c:pt>
                <c:pt idx="17">
                  <c:v>2869.2403647953447</c:v>
                </c:pt>
                <c:pt idx="18">
                  <c:v>2912.2939720912518</c:v>
                </c:pt>
                <c:pt idx="19">
                  <c:v>2956.2086515330766</c:v>
                </c:pt>
                <c:pt idx="20">
                  <c:v>3001.001624563738</c:v>
                </c:pt>
                <c:pt idx="21">
                  <c:v>3125.9904570550134</c:v>
                </c:pt>
                <c:pt idx="22">
                  <c:v>3172.5930661961133</c:v>
                </c:pt>
                <c:pt idx="23">
                  <c:v>3220.1277275200355</c:v>
                </c:pt>
                <c:pt idx="24">
                  <c:v>3268.6130820704357</c:v>
                </c:pt>
                <c:pt idx="25">
                  <c:v>3318.0681437118446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D-4461-8BD7-666A677FB0D5}"/>
            </c:ext>
          </c:extLst>
        </c:ser>
        <c:ser>
          <c:idx val="4"/>
          <c:order val="2"/>
          <c:tx>
            <c:strRef>
              <c:f>Outputs!$B$78</c:f>
              <c:strCache>
                <c:ptCount val="1"/>
                <c:pt idx="0">
                  <c:v> Income Tax </c:v>
                </c:pt>
              </c:strCache>
            </c:strRef>
          </c:tx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Outputs!$D$78:$AC$78</c:f>
              <c:numCache>
                <c:formatCode>#,##0;\-#,##0;\-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120.18903737619021</c:v>
                </c:pt>
                <c:pt idx="14">
                  <c:v>955.23760410781665</c:v>
                </c:pt>
                <c:pt idx="15">
                  <c:v>1084.5403223093383</c:v>
                </c:pt>
                <c:pt idx="16">
                  <c:v>1224.5048310629597</c:v>
                </c:pt>
                <c:pt idx="17">
                  <c:v>1436.2108260505472</c:v>
                </c:pt>
                <c:pt idx="18">
                  <c:v>1644.9309083308406</c:v>
                </c:pt>
                <c:pt idx="19">
                  <c:v>1811.2505523385669</c:v>
                </c:pt>
                <c:pt idx="20">
                  <c:v>1871.3233075530482</c:v>
                </c:pt>
                <c:pt idx="21">
                  <c:v>2554.4030081300975</c:v>
                </c:pt>
                <c:pt idx="22">
                  <c:v>2614.3126746846992</c:v>
                </c:pt>
                <c:pt idx="23">
                  <c:v>2688.0604773263935</c:v>
                </c:pt>
                <c:pt idx="24">
                  <c:v>2741.4297212273209</c:v>
                </c:pt>
                <c:pt idx="25">
                  <c:v>2795.529463251868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5D-4461-8BD7-666A677FB0D5}"/>
            </c:ext>
          </c:extLst>
        </c:ser>
        <c:ser>
          <c:idx val="1"/>
          <c:order val="3"/>
          <c:tx>
            <c:strRef>
              <c:f>Outputs!$B$79</c:f>
              <c:strCache>
                <c:ptCount val="1"/>
                <c:pt idx="0">
                  <c:v> Senior Debt Service </c:v>
                </c:pt>
              </c:strCache>
            </c:strRef>
          </c:tx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Outputs!$D$79:$AC$79</c:f>
              <c:numCache>
                <c:formatCode>#,##0;\-#,##0;\-</c:formatCode>
                <c:ptCount val="26"/>
                <c:pt idx="0">
                  <c:v>0</c:v>
                </c:pt>
                <c:pt idx="1">
                  <c:v>4267.8006013458726</c:v>
                </c:pt>
                <c:pt idx="2">
                  <c:v>4324.9308267298629</c:v>
                </c:pt>
                <c:pt idx="3">
                  <c:v>4313.3986151138524</c:v>
                </c:pt>
                <c:pt idx="4">
                  <c:v>4374.5773844245095</c:v>
                </c:pt>
                <c:pt idx="5">
                  <c:v>4426.3391180651997</c:v>
                </c:pt>
                <c:pt idx="6">
                  <c:v>4416.1329170931713</c:v>
                </c:pt>
                <c:pt idx="7">
                  <c:v>4510.9369921017023</c:v>
                </c:pt>
                <c:pt idx="8">
                  <c:v>4613.2330652770688</c:v>
                </c:pt>
                <c:pt idx="9">
                  <c:v>4723.0653932492778</c:v>
                </c:pt>
                <c:pt idx="10">
                  <c:v>4829.9207844475959</c:v>
                </c:pt>
                <c:pt idx="11">
                  <c:v>4898.5119501365461</c:v>
                </c:pt>
                <c:pt idx="12">
                  <c:v>5010.1108558059432</c:v>
                </c:pt>
                <c:pt idx="13">
                  <c:v>5798.2629827888086</c:v>
                </c:pt>
                <c:pt idx="14">
                  <c:v>5674.1257502567605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5D-4461-8BD7-666A677FB0D5}"/>
            </c:ext>
          </c:extLst>
        </c:ser>
        <c:ser>
          <c:idx val="8"/>
          <c:order val="4"/>
          <c:tx>
            <c:strRef>
              <c:f>Outputs!$B$80</c:f>
              <c:strCache>
                <c:ptCount val="1"/>
                <c:pt idx="0">
                  <c:v> Junior Debt Service </c:v>
                </c:pt>
              </c:strCache>
            </c:strRef>
          </c:tx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Outputs!$D$80:$AC$80</c:f>
              <c:numCache>
                <c:formatCode>#,##0;\-#,##0;\-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5D-4461-8BD7-666A677FB0D5}"/>
            </c:ext>
          </c:extLst>
        </c:ser>
        <c:ser>
          <c:idx val="7"/>
          <c:order val="5"/>
          <c:tx>
            <c:strRef>
              <c:f>Outputs!$B$81</c:f>
              <c:strCache>
                <c:ptCount val="1"/>
                <c:pt idx="0">
                  <c:v> Reserve Accounts </c:v>
                </c:pt>
              </c:strCache>
            </c:strRef>
          </c:tx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Outputs!$D$81:$AC$81</c:f>
              <c:numCache>
                <c:formatCode>#,##0;\-#,##0;\-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5D-4461-8BD7-666A677FB0D5}"/>
            </c:ext>
          </c:extLst>
        </c:ser>
        <c:ser>
          <c:idx val="2"/>
          <c:order val="6"/>
          <c:tx>
            <c:strRef>
              <c:f>Outputs!$B$82</c:f>
              <c:strCache>
                <c:ptCount val="1"/>
                <c:pt idx="0">
                  <c:v> SHL </c:v>
                </c:pt>
              </c:strCache>
            </c:strRef>
          </c:tx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Outputs!$D$82:$AC$82</c:f>
              <c:numCache>
                <c:formatCode>#,##0;\-#,##0;\-</c:formatCode>
                <c:ptCount val="26"/>
                <c:pt idx="0">
                  <c:v>0</c:v>
                </c:pt>
                <c:pt idx="1">
                  <c:v>1923.4379657273453</c:v>
                </c:pt>
                <c:pt idx="2">
                  <c:v>1949.943103293278</c:v>
                </c:pt>
                <c:pt idx="3">
                  <c:v>1963.1727134592129</c:v>
                </c:pt>
                <c:pt idx="4">
                  <c:v>1991.4106190104785</c:v>
                </c:pt>
                <c:pt idx="5">
                  <c:v>2016.1663231970383</c:v>
                </c:pt>
                <c:pt idx="6">
                  <c:v>2036.9524929943136</c:v>
                </c:pt>
                <c:pt idx="7">
                  <c:v>2078.283346187533</c:v>
                </c:pt>
                <c:pt idx="8">
                  <c:v>2122.5691197779497</c:v>
                </c:pt>
                <c:pt idx="9">
                  <c:v>2169.8287555068423</c:v>
                </c:pt>
                <c:pt idx="10">
                  <c:v>2216.0659072836456</c:v>
                </c:pt>
                <c:pt idx="11">
                  <c:v>2254.2336154293198</c:v>
                </c:pt>
                <c:pt idx="12">
                  <c:v>2302.5009810712372</c:v>
                </c:pt>
                <c:pt idx="13">
                  <c:v>6400.6725850770099</c:v>
                </c:pt>
                <c:pt idx="14">
                  <c:v>5660.8455061822697</c:v>
                </c:pt>
                <c:pt idx="15">
                  <c:v>11367.177439065377</c:v>
                </c:pt>
                <c:pt idx="16">
                  <c:v>11303.047663059251</c:v>
                </c:pt>
                <c:pt idx="17">
                  <c:v>11514.800697154107</c:v>
                </c:pt>
                <c:pt idx="18">
                  <c:v>11214.93767383786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5D-4461-8BD7-666A677FB0D5}"/>
            </c:ext>
          </c:extLst>
        </c:ser>
        <c:ser>
          <c:idx val="5"/>
          <c:order val="7"/>
          <c:tx>
            <c:strRef>
              <c:f>Outputs!$B$83</c:f>
              <c:strCache>
                <c:ptCount val="1"/>
                <c:pt idx="0">
                  <c:v> Dividends </c:v>
                </c:pt>
              </c:strCache>
            </c:strRef>
          </c:tx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Outputs!$D$83:$AC$83</c:f>
              <c:numCache>
                <c:formatCode>#,##0;\-#,##0;\-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421.18373374004841</c:v>
                </c:pt>
                <c:pt idx="19">
                  <c:v>11793.268476128356</c:v>
                </c:pt>
                <c:pt idx="20">
                  <c:v>11516.933249883208</c:v>
                </c:pt>
                <c:pt idx="21">
                  <c:v>11636.72481481489</c:v>
                </c:pt>
                <c:pt idx="22">
                  <c:v>11909.646629119186</c:v>
                </c:pt>
                <c:pt idx="23">
                  <c:v>12245.608841153571</c:v>
                </c:pt>
                <c:pt idx="24">
                  <c:v>12488.735396702243</c:v>
                </c:pt>
                <c:pt idx="25">
                  <c:v>12735.189777036288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5D-4461-8BD7-666A677FB0D5}"/>
            </c:ext>
          </c:extLst>
        </c:ser>
        <c:ser>
          <c:idx val="3"/>
          <c:order val="8"/>
          <c:tx>
            <c:strRef>
              <c:f>Outputs!$B$84</c:f>
              <c:strCache>
                <c:ptCount val="1"/>
                <c:pt idx="0">
                  <c:v> Cash </c:v>
                </c:pt>
              </c:strCache>
            </c:strRef>
          </c:tx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Outputs!$D$84:$AC$84</c:f>
              <c:numCache>
                <c:formatCode>#,##0;\-#,##0;\-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550.00000000000637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5D-4461-8BD7-666A677FB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879824"/>
        <c:axId val="521880216"/>
      </c:areaChart>
      <c:lineChart>
        <c:grouping val="stacked"/>
        <c:varyColors val="0"/>
        <c:ser>
          <c:idx val="6"/>
          <c:order val="0"/>
          <c:tx>
            <c:strRef>
              <c:f>Outputs!$B$76</c:f>
              <c:strCache>
                <c:ptCount val="1"/>
                <c:pt idx="0">
                  <c:v> Revenue </c:v>
                </c:pt>
              </c:strCache>
            </c:strRef>
          </c:tx>
          <c:spPr>
            <a:ln w="19050">
              <a:solidFill>
                <a:schemeClr val="tx2">
                  <a:lumMod val="7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Outputs!$D$76:$AC$76</c:f>
              <c:numCache>
                <c:formatCode>#,##0;\-#,##0;\-</c:formatCode>
                <c:ptCount val="26"/>
                <c:pt idx="0">
                  <c:v>0</c:v>
                </c:pt>
                <c:pt idx="1">
                  <c:v>8189.2855670732179</c:v>
                </c:pt>
                <c:pt idx="2">
                  <c:v>8304.7071500231414</c:v>
                </c:pt>
                <c:pt idx="3">
                  <c:v>8423.626492973066</c:v>
                </c:pt>
                <c:pt idx="4">
                  <c:v>8546.1135511229877</c:v>
                </c:pt>
                <c:pt idx="5">
                  <c:v>8656.3627799039987</c:v>
                </c:pt>
                <c:pt idx="6">
                  <c:v>8831.0931755020811</c:v>
                </c:pt>
                <c:pt idx="7">
                  <c:v>9002.322659012123</c:v>
                </c:pt>
                <c:pt idx="8">
                  <c:v>9184.7009521923628</c:v>
                </c:pt>
                <c:pt idx="9">
                  <c:v>9378.3052912362109</c:v>
                </c:pt>
                <c:pt idx="10">
                  <c:v>9568.6404570609338</c:v>
                </c:pt>
                <c:pt idx="11">
                  <c:v>9755.7868062021516</c:v>
                </c:pt>
                <c:pt idx="12">
                  <c:v>9954.4003023261939</c:v>
                </c:pt>
                <c:pt idx="13">
                  <c:v>15000.435240000003</c:v>
                </c:pt>
                <c:pt idx="14">
                  <c:v>15011.832107999999</c:v>
                </c:pt>
                <c:pt idx="15">
                  <c:v>15186.486924000001</c:v>
                </c:pt>
                <c:pt idx="16">
                  <c:v>15354.58344</c:v>
                </c:pt>
                <c:pt idx="17">
                  <c:v>15820.251888000001</c:v>
                </c:pt>
                <c:pt idx="18">
                  <c:v>16193.346288000001</c:v>
                </c:pt>
                <c:pt idx="19">
                  <c:v>16560.72768</c:v>
                </c:pt>
                <c:pt idx="20">
                  <c:v>16939.258181999998</c:v>
                </c:pt>
                <c:pt idx="21">
                  <c:v>17322.618280000002</c:v>
                </c:pt>
                <c:pt idx="22">
                  <c:v>17702.052369999998</c:v>
                </c:pt>
                <c:pt idx="23">
                  <c:v>18159.297046</c:v>
                </c:pt>
                <c:pt idx="24">
                  <c:v>18504.278200000001</c:v>
                </c:pt>
                <c:pt idx="25">
                  <c:v>18854.287384000003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5D-4461-8BD7-666A677FB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879824"/>
        <c:axId val="521880216"/>
      </c:lineChart>
      <c:dateAx>
        <c:axId val="521879824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low"/>
        <c:spPr>
          <a:ln>
            <a:noFill/>
          </a:ln>
        </c:spPr>
        <c:txPr>
          <a:bodyPr rot="0" vert="horz"/>
          <a:lstStyle/>
          <a:p>
            <a:pPr>
              <a:defRPr sz="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21880216"/>
        <c:crosses val="autoZero"/>
        <c:auto val="1"/>
        <c:lblOffset val="100"/>
        <c:baseTimeUnit val="days"/>
        <c:majorUnit val="1"/>
        <c:majorTimeUnit val="years"/>
        <c:minorUnit val="1"/>
        <c:minorTimeUnit val="years"/>
      </c:dateAx>
      <c:valAx>
        <c:axId val="521880216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52187982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4.5692012213831887E-2"/>
          <c:y val="0.79678655092491901"/>
          <c:w val="0.92923452855398991"/>
          <c:h val="0.17953900070215556"/>
        </c:manualLayout>
      </c:layout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0"/>
    <c:dispBlanksAs val="zero"/>
    <c:showDLblsOverMax val="0"/>
  </c:chart>
  <c:spPr>
    <a:ln>
      <a:noFill/>
    </a:ln>
  </c:sp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Senior Debt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Outputs!$B$90</c:f>
              <c:strCache>
                <c:ptCount val="1"/>
                <c:pt idx="0">
                  <c:v> Principal </c:v>
                </c:pt>
              </c:strCache>
            </c:strRef>
          </c:tx>
          <c:invertIfNegative val="0"/>
          <c:cat>
            <c:numRef>
              <c:f>Outputs!$D$75:$X$75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Outputs!$D$90:$X$90</c:f>
              <c:numCache>
                <c:formatCode>#,##0;\-#,##0;\-</c:formatCode>
                <c:ptCount val="21"/>
                <c:pt idx="0">
                  <c:v>0</c:v>
                </c:pt>
                <c:pt idx="1">
                  <c:v>1677.0522065484795</c:v>
                </c:pt>
                <c:pt idx="2">
                  <c:v>1837.740202083771</c:v>
                </c:pt>
                <c:pt idx="3">
                  <c:v>1931.9653285864993</c:v>
                </c:pt>
                <c:pt idx="4">
                  <c:v>2118.9776958009834</c:v>
                </c:pt>
                <c:pt idx="5">
                  <c:v>2301.2780532920165</c:v>
                </c:pt>
                <c:pt idx="6">
                  <c:v>2431.8393351320442</c:v>
                </c:pt>
                <c:pt idx="7">
                  <c:v>2671.8889374223963</c:v>
                </c:pt>
                <c:pt idx="8">
                  <c:v>2944.4445157911614</c:v>
                </c:pt>
                <c:pt idx="9">
                  <c:v>3236.2396122438122</c:v>
                </c:pt>
                <c:pt idx="10">
                  <c:v>3542.8812850425061</c:v>
                </c:pt>
                <c:pt idx="11">
                  <c:v>3826.4858293523416</c:v>
                </c:pt>
                <c:pt idx="12">
                  <c:v>4177.0603654168408</c:v>
                </c:pt>
                <c:pt idx="13">
                  <c:v>5232.885359571319</c:v>
                </c:pt>
                <c:pt idx="14">
                  <c:v>5427.7918418317067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2-4D38-AA4D-69E129D614BA}"/>
            </c:ext>
          </c:extLst>
        </c:ser>
        <c:ser>
          <c:idx val="1"/>
          <c:order val="1"/>
          <c:tx>
            <c:strRef>
              <c:f>Outputs!$B$91</c:f>
              <c:strCache>
                <c:ptCount val="1"/>
                <c:pt idx="0">
                  <c:v> Interests </c:v>
                </c:pt>
              </c:strCache>
            </c:strRef>
          </c:tx>
          <c:invertIfNegative val="0"/>
          <c:cat>
            <c:numRef>
              <c:f>Outputs!$D$75:$X$75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Outputs!$D$91:$X$91</c:f>
              <c:numCache>
                <c:formatCode>#,##0;\-#,##0;\-</c:formatCode>
                <c:ptCount val="21"/>
                <c:pt idx="0">
                  <c:v>0</c:v>
                </c:pt>
                <c:pt idx="1">
                  <c:v>2590.7483947973933</c:v>
                </c:pt>
                <c:pt idx="2">
                  <c:v>2487.1906246460921</c:v>
                </c:pt>
                <c:pt idx="3">
                  <c:v>2381.4332865273536</c:v>
                </c:pt>
                <c:pt idx="4">
                  <c:v>2255.5996886235262</c:v>
                </c:pt>
                <c:pt idx="5">
                  <c:v>2125.0610647731837</c:v>
                </c:pt>
                <c:pt idx="6">
                  <c:v>1984.2935819611275</c:v>
                </c:pt>
                <c:pt idx="7">
                  <c:v>1839.0480546793065</c:v>
                </c:pt>
                <c:pt idx="8">
                  <c:v>1668.7885494859072</c:v>
                </c:pt>
                <c:pt idx="9">
                  <c:v>1486.8257810054656</c:v>
                </c:pt>
                <c:pt idx="10">
                  <c:v>1287.0394994050896</c:v>
                </c:pt>
                <c:pt idx="11">
                  <c:v>1072.0261207842041</c:v>
                </c:pt>
                <c:pt idx="12">
                  <c:v>833.05049038910181</c:v>
                </c:pt>
                <c:pt idx="13">
                  <c:v>565.37762321748994</c:v>
                </c:pt>
                <c:pt idx="14">
                  <c:v>246.33390842505347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F2-4D38-AA4D-69E129D61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1813656"/>
        <c:axId val="521504072"/>
      </c:barChart>
      <c:lineChart>
        <c:grouping val="standard"/>
        <c:varyColors val="0"/>
        <c:ser>
          <c:idx val="2"/>
          <c:order val="2"/>
          <c:tx>
            <c:strRef>
              <c:f>Outputs!$B$89</c:f>
              <c:strCache>
                <c:ptCount val="1"/>
                <c:pt idx="0">
                  <c:v> Outstanding (scale 2) </c:v>
                </c:pt>
              </c:strCache>
            </c:strRef>
          </c:tx>
          <c:spPr>
            <a:ln w="19050">
              <a:solidFill>
                <a:schemeClr val="tx2"/>
              </a:solidFill>
              <a:prstDash val="dash"/>
            </a:ln>
          </c:spPr>
          <c:marker>
            <c:symbol val="none"/>
          </c:marker>
          <c:val>
            <c:numRef>
              <c:f>Outputs!$D$89:$X$89</c:f>
              <c:numCache>
                <c:formatCode>#,##0;\-#,##0;\-</c:formatCode>
                <c:ptCount val="21"/>
                <c:pt idx="0">
                  <c:v>43358.530568115879</c:v>
                </c:pt>
                <c:pt idx="1">
                  <c:v>41681.478361567395</c:v>
                </c:pt>
                <c:pt idx="2">
                  <c:v>39843.738159483626</c:v>
                </c:pt>
                <c:pt idx="3">
                  <c:v>37911.772830897127</c:v>
                </c:pt>
                <c:pt idx="4">
                  <c:v>35792.795135096145</c:v>
                </c:pt>
                <c:pt idx="5">
                  <c:v>33491.51708180413</c:v>
                </c:pt>
                <c:pt idx="6">
                  <c:v>31059.677746672085</c:v>
                </c:pt>
                <c:pt idx="7">
                  <c:v>28387.788809249691</c:v>
                </c:pt>
                <c:pt idx="8">
                  <c:v>25443.344293458529</c:v>
                </c:pt>
                <c:pt idx="9">
                  <c:v>22207.104681214718</c:v>
                </c:pt>
                <c:pt idx="10">
                  <c:v>18664.223396172212</c:v>
                </c:pt>
                <c:pt idx="11">
                  <c:v>14837.737566819869</c:v>
                </c:pt>
                <c:pt idx="12">
                  <c:v>10660.677201403027</c:v>
                </c:pt>
                <c:pt idx="13">
                  <c:v>5427.7918418317076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2-4D38-AA4D-69E129D61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3629792"/>
        <c:axId val="521504464"/>
      </c:lineChart>
      <c:catAx>
        <c:axId val="5218136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1504072"/>
        <c:crosses val="autoZero"/>
        <c:auto val="1"/>
        <c:lblAlgn val="ctr"/>
        <c:lblOffset val="100"/>
        <c:tickLblSkip val="5"/>
        <c:noMultiLvlLbl val="0"/>
      </c:catAx>
      <c:valAx>
        <c:axId val="52150407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1813656"/>
        <c:crosses val="autoZero"/>
        <c:crossBetween val="between"/>
      </c:valAx>
      <c:valAx>
        <c:axId val="521504464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3629792"/>
        <c:crosses val="max"/>
        <c:crossBetween val="between"/>
      </c:valAx>
      <c:catAx>
        <c:axId val="523629792"/>
        <c:scaling>
          <c:orientation val="minMax"/>
        </c:scaling>
        <c:delete val="1"/>
        <c:axPos val="b"/>
        <c:majorTickMark val="out"/>
        <c:minorTickMark val="none"/>
        <c:tickLblPos val="nextTo"/>
        <c:crossAx val="521504464"/>
        <c:crosses val="autoZero"/>
        <c:auto val="1"/>
        <c:lblAlgn val="ctr"/>
        <c:lblOffset val="100"/>
        <c:noMultiLvlLbl val="0"/>
      </c:catAx>
      <c:spPr>
        <a:noFill/>
      </c:spPr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0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Junior Debt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Outputs!$B$94</c:f>
              <c:strCache>
                <c:ptCount val="1"/>
                <c:pt idx="0">
                  <c:v> Principal </c:v>
                </c:pt>
              </c:strCache>
            </c:strRef>
          </c:tx>
          <c:invertIfNegative val="0"/>
          <c:cat>
            <c:numRef>
              <c:f>Outputs!$D$75:$X$75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Outputs!$D$94:$X$94</c:f>
              <c:numCache>
                <c:formatCode>#,##0;\-#,##0;\-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0-4E65-9267-8B06AA775DDF}"/>
            </c:ext>
          </c:extLst>
        </c:ser>
        <c:ser>
          <c:idx val="1"/>
          <c:order val="1"/>
          <c:tx>
            <c:strRef>
              <c:f>Outputs!$B$95</c:f>
              <c:strCache>
                <c:ptCount val="1"/>
                <c:pt idx="0">
                  <c:v> Interests </c:v>
                </c:pt>
              </c:strCache>
            </c:strRef>
          </c:tx>
          <c:invertIfNegative val="0"/>
          <c:cat>
            <c:numRef>
              <c:f>Outputs!$D$75:$X$75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Outputs!$D$95:$X$95</c:f>
              <c:numCache>
                <c:formatCode>#,##0;\-#,##0;\-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20-4E65-9267-8B06AA775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1396736"/>
        <c:axId val="521397128"/>
      </c:barChart>
      <c:lineChart>
        <c:grouping val="standard"/>
        <c:varyColors val="0"/>
        <c:ser>
          <c:idx val="2"/>
          <c:order val="2"/>
          <c:tx>
            <c:strRef>
              <c:f>Outputs!$B$93</c:f>
              <c:strCache>
                <c:ptCount val="1"/>
                <c:pt idx="0">
                  <c:v> Outstanding (scale 2) </c:v>
                </c:pt>
              </c:strCache>
            </c:strRef>
          </c:tx>
          <c:spPr>
            <a:ln>
              <a:solidFill>
                <a:schemeClr val="tx2"/>
              </a:solidFill>
              <a:prstDash val="dash"/>
            </a:ln>
          </c:spPr>
          <c:marker>
            <c:symbol val="none"/>
          </c:marker>
          <c:val>
            <c:numRef>
              <c:f>Outputs!$D$93:$X$93</c:f>
              <c:numCache>
                <c:formatCode>#,##0;\-#,##0;\-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20-4E65-9267-8B06AA775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112184"/>
        <c:axId val="519111792"/>
      </c:lineChart>
      <c:catAx>
        <c:axId val="5213967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1397128"/>
        <c:crosses val="autoZero"/>
        <c:auto val="1"/>
        <c:lblAlgn val="ctr"/>
        <c:lblOffset val="100"/>
        <c:tickLblSkip val="5"/>
        <c:noMultiLvlLbl val="0"/>
      </c:catAx>
      <c:valAx>
        <c:axId val="52139712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21396736"/>
        <c:crosses val="autoZero"/>
        <c:crossBetween val="between"/>
      </c:valAx>
      <c:valAx>
        <c:axId val="519111792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19112184"/>
        <c:crosses val="max"/>
        <c:crossBetween val="between"/>
      </c:valAx>
      <c:catAx>
        <c:axId val="519112184"/>
        <c:scaling>
          <c:orientation val="minMax"/>
        </c:scaling>
        <c:delete val="1"/>
        <c:axPos val="b"/>
        <c:majorTickMark val="out"/>
        <c:minorTickMark val="none"/>
        <c:tickLblPos val="nextTo"/>
        <c:crossAx val="519111792"/>
        <c:crosses val="autoZero"/>
        <c:auto val="1"/>
        <c:lblAlgn val="ctr"/>
        <c:lblOffset val="100"/>
        <c:noMultiLvlLbl val="0"/>
      </c:catAx>
      <c:spPr>
        <a:noFill/>
      </c:spPr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0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Shareholder Loan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Outputs!$B$98</c:f>
              <c:strCache>
                <c:ptCount val="1"/>
                <c:pt idx="0">
                  <c:v> Principal </c:v>
                </c:pt>
              </c:strCache>
            </c:strRef>
          </c:tx>
          <c:invertIfNegative val="0"/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Outputs!$D$98:$AC$98</c:f>
              <c:numCache>
                <c:formatCode>#,##0;\-#,##0;\-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2962.6607169983081</c:v>
                </c:pt>
                <c:pt idx="14">
                  <c:v>2465.8620923565645</c:v>
                </c:pt>
                <c:pt idx="15">
                  <c:v>8482.6996504396484</c:v>
                </c:pt>
                <c:pt idx="16">
                  <c:v>9120.315745872811</c:v>
                </c:pt>
                <c:pt idx="17">
                  <c:v>10084.75416748293</c:v>
                </c:pt>
                <c:pt idx="18">
                  <c:v>10614.406364130886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9-4073-9177-6D65DAA4EE5B}"/>
            </c:ext>
          </c:extLst>
        </c:ser>
        <c:ser>
          <c:idx val="1"/>
          <c:order val="1"/>
          <c:tx>
            <c:strRef>
              <c:f>Outputs!$B$99</c:f>
              <c:strCache>
                <c:ptCount val="1"/>
                <c:pt idx="0">
                  <c:v> Interests </c:v>
                </c:pt>
              </c:strCache>
            </c:strRef>
          </c:tx>
          <c:invertIfNegative val="0"/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Outputs!$D$99:$AC$99</c:f>
              <c:numCache>
                <c:formatCode>#,##0;\-#,##0;\-</c:formatCode>
                <c:ptCount val="26"/>
                <c:pt idx="0">
                  <c:v>0</c:v>
                </c:pt>
                <c:pt idx="1">
                  <c:v>1923.4379657273453</c:v>
                </c:pt>
                <c:pt idx="2">
                  <c:v>1949.943103293278</c:v>
                </c:pt>
                <c:pt idx="3">
                  <c:v>1963.1727134592131</c:v>
                </c:pt>
                <c:pt idx="4">
                  <c:v>1991.4106190104787</c:v>
                </c:pt>
                <c:pt idx="5">
                  <c:v>2016.1663231970381</c:v>
                </c:pt>
                <c:pt idx="6">
                  <c:v>2036.9524929943136</c:v>
                </c:pt>
                <c:pt idx="7">
                  <c:v>2078.283346187533</c:v>
                </c:pt>
                <c:pt idx="8">
                  <c:v>2122.5691197779497</c:v>
                </c:pt>
                <c:pt idx="9">
                  <c:v>2169.8287555068418</c:v>
                </c:pt>
                <c:pt idx="10">
                  <c:v>2216.0659072836452</c:v>
                </c:pt>
                <c:pt idx="11">
                  <c:v>2254.2336154293198</c:v>
                </c:pt>
                <c:pt idx="12">
                  <c:v>2302.5009810712372</c:v>
                </c:pt>
                <c:pt idx="13">
                  <c:v>3438.0118680787018</c:v>
                </c:pt>
                <c:pt idx="14">
                  <c:v>3194.9834138257052</c:v>
                </c:pt>
                <c:pt idx="15">
                  <c:v>2884.4777886257298</c:v>
                </c:pt>
                <c:pt idx="16">
                  <c:v>2182.7319171864401</c:v>
                </c:pt>
                <c:pt idx="17">
                  <c:v>1430.0465296711773</c:v>
                </c:pt>
                <c:pt idx="18">
                  <c:v>600.53130970697305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79-4073-9177-6D65DAA4EE5B}"/>
            </c:ext>
          </c:extLst>
        </c:ser>
        <c:ser>
          <c:idx val="3"/>
          <c:order val="3"/>
          <c:tx>
            <c:strRef>
              <c:f>Outputs!$B$100</c:f>
              <c:strCache>
                <c:ptCount val="1"/>
                <c:pt idx="0">
                  <c:v> Capitalized 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cat>
            <c:numRef>
              <c:f>Outputs!$D$75:$AC$75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Outputs!$D$100:$AC$100</c:f>
              <c:numCache>
                <c:formatCode>#,##0;\-#,##0;\-</c:formatCode>
                <c:ptCount val="26"/>
                <c:pt idx="0">
                  <c:v>3568.6878026481627</c:v>
                </c:pt>
                <c:pt idx="1">
                  <c:v>706.72764290192799</c:v>
                </c:pt>
                <c:pt idx="2">
                  <c:v>737.36133766785542</c:v>
                </c:pt>
                <c:pt idx="3">
                  <c:v>791.71303353712733</c:v>
                </c:pt>
                <c:pt idx="4">
                  <c:v>819.83683107898719</c:v>
                </c:pt>
                <c:pt idx="5">
                  <c:v>861.48464305774155</c:v>
                </c:pt>
                <c:pt idx="6">
                  <c:v>910.57983170618172</c:v>
                </c:pt>
                <c:pt idx="7">
                  <c:v>951.16803650608927</c:v>
                </c:pt>
                <c:pt idx="8">
                  <c:v>975.16941287715622</c:v>
                </c:pt>
                <c:pt idx="9">
                  <c:v>1006.5383669729124</c:v>
                </c:pt>
                <c:pt idx="10">
                  <c:v>1041.5099565819362</c:v>
                </c:pt>
                <c:pt idx="11">
                  <c:v>1096.9049041953347</c:v>
                </c:pt>
                <c:pt idx="12">
                  <c:v>1127.8407196036496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79-4073-9177-6D65DAA4E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9198968"/>
        <c:axId val="99792976"/>
      </c:barChart>
      <c:lineChart>
        <c:grouping val="standard"/>
        <c:varyColors val="0"/>
        <c:ser>
          <c:idx val="2"/>
          <c:order val="2"/>
          <c:tx>
            <c:strRef>
              <c:f>Outputs!$B$97</c:f>
              <c:strCache>
                <c:ptCount val="1"/>
                <c:pt idx="0">
                  <c:v> Outstanding (scale 2) </c:v>
                </c:pt>
              </c:strCache>
            </c:strRef>
          </c:tx>
          <c:spPr>
            <a:ln w="19050">
              <a:solidFill>
                <a:schemeClr val="tx2"/>
              </a:solidFill>
              <a:prstDash val="dash"/>
            </a:ln>
          </c:spPr>
          <c:marker>
            <c:symbol val="none"/>
          </c:marker>
          <c:val>
            <c:numRef>
              <c:f>Outputs!$D$97:$AC$97</c:f>
              <c:numCache>
                <c:formatCode>#,##0;\-#,##0;\-</c:formatCode>
                <c:ptCount val="26"/>
                <c:pt idx="0">
                  <c:v>29135.176217946093</c:v>
                </c:pt>
                <c:pt idx="1">
                  <c:v>33410.59166349619</c:v>
                </c:pt>
                <c:pt idx="2">
                  <c:v>34147.953001164045</c:v>
                </c:pt>
                <c:pt idx="3">
                  <c:v>34939.666034701171</c:v>
                </c:pt>
                <c:pt idx="4">
                  <c:v>35759.502865780159</c:v>
                </c:pt>
                <c:pt idx="5">
                  <c:v>36620.987508837898</c:v>
                </c:pt>
                <c:pt idx="6">
                  <c:v>37531.567340544076</c:v>
                </c:pt>
                <c:pt idx="7">
                  <c:v>38482.735377050165</c:v>
                </c:pt>
                <c:pt idx="8">
                  <c:v>39457.904789927321</c:v>
                </c:pt>
                <c:pt idx="9">
                  <c:v>40464.443156900234</c:v>
                </c:pt>
                <c:pt idx="10">
                  <c:v>41505.953113482166</c:v>
                </c:pt>
                <c:pt idx="11">
                  <c:v>42602.858017677499</c:v>
                </c:pt>
                <c:pt idx="12">
                  <c:v>43730.698737281149</c:v>
                </c:pt>
                <c:pt idx="13">
                  <c:v>40768.038020282838</c:v>
                </c:pt>
                <c:pt idx="14">
                  <c:v>38302.175927926277</c:v>
                </c:pt>
                <c:pt idx="15">
                  <c:v>29819.476277486629</c:v>
                </c:pt>
                <c:pt idx="16">
                  <c:v>20699.160531613816</c:v>
                </c:pt>
                <c:pt idx="17">
                  <c:v>10614.406364130886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79-4073-9177-6D65DAA4E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856528"/>
        <c:axId val="99793368"/>
      </c:lineChart>
      <c:catAx>
        <c:axId val="519198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99792976"/>
        <c:crosses val="autoZero"/>
        <c:auto val="1"/>
        <c:lblAlgn val="ctr"/>
        <c:lblOffset val="100"/>
        <c:tickLblSkip val="5"/>
        <c:noMultiLvlLbl val="0"/>
      </c:catAx>
      <c:valAx>
        <c:axId val="99792976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519198968"/>
        <c:crosses val="autoZero"/>
        <c:crossBetween val="between"/>
      </c:valAx>
      <c:valAx>
        <c:axId val="99793368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64856528"/>
        <c:crosses val="max"/>
        <c:crossBetween val="between"/>
      </c:valAx>
      <c:catAx>
        <c:axId val="464856528"/>
        <c:scaling>
          <c:orientation val="minMax"/>
        </c:scaling>
        <c:delete val="1"/>
        <c:axPos val="b"/>
        <c:majorTickMark val="out"/>
        <c:minorTickMark val="none"/>
        <c:tickLblPos val="nextTo"/>
        <c:crossAx val="99793368"/>
        <c:crosses val="autoZero"/>
        <c:auto val="1"/>
        <c:lblAlgn val="ctr"/>
        <c:lblOffset val="100"/>
        <c:noMultiLvlLbl val="0"/>
      </c:catAx>
      <c:spPr>
        <a:noFill/>
      </c:spPr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0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Scenarios!$R$192</c:f>
              <c:strCache>
                <c:ptCount val="1"/>
                <c:pt idx="0">
                  <c:v> Project IRR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Scenarios!$Q$192:$Q$214</c15:sqref>
                  </c15:fullRef>
                </c:ext>
              </c:extLst>
              <c:f>Scenarios!$Q$193:$Q$214</c:f>
              <c:strCache>
                <c:ptCount val="22"/>
                <c:pt idx="0">
                  <c:v>56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60</c:v>
                </c:pt>
                <c:pt idx="5">
                  <c:v>61</c:v>
                </c:pt>
                <c:pt idx="6">
                  <c:v>62</c:v>
                </c:pt>
                <c:pt idx="7">
                  <c:v>63</c:v>
                </c:pt>
                <c:pt idx="8">
                  <c:v>64</c:v>
                </c:pt>
                <c:pt idx="9">
                  <c:v>65</c:v>
                </c:pt>
                <c:pt idx="10">
                  <c:v>66</c:v>
                </c:pt>
                <c:pt idx="11">
                  <c:v>67</c:v>
                </c:pt>
                <c:pt idx="12">
                  <c:v>68</c:v>
                </c:pt>
                <c:pt idx="13">
                  <c:v>69</c:v>
                </c:pt>
                <c:pt idx="14">
                  <c:v>70</c:v>
                </c:pt>
                <c:pt idx="15">
                  <c:v>71</c:v>
                </c:pt>
                <c:pt idx="16">
                  <c:v>72</c:v>
                </c:pt>
                <c:pt idx="17">
                  <c:v>73</c:v>
                </c:pt>
                <c:pt idx="18">
                  <c:v>74</c:v>
                </c:pt>
                <c:pt idx="19">
                  <c:v>75</c:v>
                </c:pt>
                <c:pt idx="20">
                  <c:v>76 €</c:v>
                </c:pt>
                <c:pt idx="21">
                  <c:v>77 €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Scenarios!$R$193:$R$214</c15:sqref>
                  </c15:fullRef>
                </c:ext>
              </c:extLst>
              <c:f>Scenarios!$R$194:$R$214</c:f>
              <c:numCache>
                <c:formatCode>0.0%;\-0.0%;\-</c:formatCode>
                <c:ptCount val="21"/>
                <c:pt idx="0">
                  <c:v>8.7999999999999995E-2</c:v>
                </c:pt>
                <c:pt idx="1">
                  <c:v>8.8999999999999996E-2</c:v>
                </c:pt>
                <c:pt idx="2">
                  <c:v>0.09</c:v>
                </c:pt>
                <c:pt idx="3">
                  <c:v>9.0999999999999998E-2</c:v>
                </c:pt>
                <c:pt idx="4">
                  <c:v>9.1999999999999998E-2</c:v>
                </c:pt>
                <c:pt idx="5">
                  <c:v>9.2999999999999999E-2</c:v>
                </c:pt>
                <c:pt idx="6">
                  <c:v>9.4E-2</c:v>
                </c:pt>
                <c:pt idx="7">
                  <c:v>9.5000000000000001E-2</c:v>
                </c:pt>
                <c:pt idx="8">
                  <c:v>9.6000000000000002E-2</c:v>
                </c:pt>
                <c:pt idx="9">
                  <c:v>9.7000000000000003E-2</c:v>
                </c:pt>
                <c:pt idx="10">
                  <c:v>9.8000000000000004E-2</c:v>
                </c:pt>
                <c:pt idx="11">
                  <c:v>9.9000000000000005E-2</c:v>
                </c:pt>
                <c:pt idx="12">
                  <c:v>0.1</c:v>
                </c:pt>
                <c:pt idx="13">
                  <c:v>0.10100000000000001</c:v>
                </c:pt>
                <c:pt idx="14">
                  <c:v>0.10199999999999999</c:v>
                </c:pt>
                <c:pt idx="15">
                  <c:v>0.10299999999999999</c:v>
                </c:pt>
                <c:pt idx="16">
                  <c:v>0.104</c:v>
                </c:pt>
                <c:pt idx="17">
                  <c:v>0.105</c:v>
                </c:pt>
                <c:pt idx="18">
                  <c:v>0.106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81-4A57-9B3F-017C931A40EE}"/>
            </c:ext>
          </c:extLst>
        </c:ser>
        <c:ser>
          <c:idx val="3"/>
          <c:order val="2"/>
          <c:tx>
            <c:strRef>
              <c:f>Scenarios!$T$192</c:f>
              <c:strCache>
                <c:ptCount val="1"/>
                <c:pt idx="0">
                  <c:v> PPA Hurdle rate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368667367258730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386-45F6-8FD7-E40DE9031D1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386-45F6-8FD7-E40DE9031D1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386-45F6-8FD7-E40DE9031D1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386-45F6-8FD7-E40DE9031D1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386-45F6-8FD7-E40DE9031D1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386-45F6-8FD7-E40DE9031D1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386-45F6-8FD7-E40DE9031D1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386-45F6-8FD7-E40DE9031D1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386-45F6-8FD7-E40DE9031D1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386-45F6-8FD7-E40DE9031D1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386-45F6-8FD7-E40DE9031D1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386-45F6-8FD7-E40DE9031D1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386-45F6-8FD7-E40DE9031D1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386-45F6-8FD7-E40DE9031D17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86-45F6-8FD7-E40DE9031D1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86-45F6-8FD7-E40DE9031D17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86-45F6-8FD7-E40DE9031D17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86-45F6-8FD7-E40DE9031D17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86-45F6-8FD7-E40DE9031D17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386-45F6-8FD7-E40DE9031D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Scenarios!$Q$192:$Q$214</c15:sqref>
                  </c15:fullRef>
                </c:ext>
              </c:extLst>
              <c:f>Scenarios!$Q$193:$Q$214</c:f>
              <c:strCache>
                <c:ptCount val="22"/>
                <c:pt idx="0">
                  <c:v>56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60</c:v>
                </c:pt>
                <c:pt idx="5">
                  <c:v>61</c:v>
                </c:pt>
                <c:pt idx="6">
                  <c:v>62</c:v>
                </c:pt>
                <c:pt idx="7">
                  <c:v>63</c:v>
                </c:pt>
                <c:pt idx="8">
                  <c:v>64</c:v>
                </c:pt>
                <c:pt idx="9">
                  <c:v>65</c:v>
                </c:pt>
                <c:pt idx="10">
                  <c:v>66</c:v>
                </c:pt>
                <c:pt idx="11">
                  <c:v>67</c:v>
                </c:pt>
                <c:pt idx="12">
                  <c:v>68</c:v>
                </c:pt>
                <c:pt idx="13">
                  <c:v>69</c:v>
                </c:pt>
                <c:pt idx="14">
                  <c:v>70</c:v>
                </c:pt>
                <c:pt idx="15">
                  <c:v>71</c:v>
                </c:pt>
                <c:pt idx="16">
                  <c:v>72</c:v>
                </c:pt>
                <c:pt idx="17">
                  <c:v>73</c:v>
                </c:pt>
                <c:pt idx="18">
                  <c:v>74</c:v>
                </c:pt>
                <c:pt idx="19">
                  <c:v>75</c:v>
                </c:pt>
                <c:pt idx="20">
                  <c:v>76 €</c:v>
                </c:pt>
                <c:pt idx="21">
                  <c:v>77 €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Scenarios!$T$193:$T$214</c15:sqref>
                  </c15:fullRef>
                </c:ext>
              </c:extLst>
              <c:f>Scenarios!$T$194:$T$214</c:f>
              <c:numCache>
                <c:formatCode>0.0%;\-0.0%;\-</c:formatCode>
                <c:ptCount val="21"/>
                <c:pt idx="0">
                  <c:v>7.3999999999999996E-2</c:v>
                </c:pt>
                <c:pt idx="1">
                  <c:v>7.3999999999999996E-2</c:v>
                </c:pt>
                <c:pt idx="2">
                  <c:v>7.3999999999999996E-2</c:v>
                </c:pt>
                <c:pt idx="3">
                  <c:v>7.3999999999999996E-2</c:v>
                </c:pt>
                <c:pt idx="4">
                  <c:v>7.3999999999999996E-2</c:v>
                </c:pt>
                <c:pt idx="5">
                  <c:v>7.3999999999999996E-2</c:v>
                </c:pt>
                <c:pt idx="6">
                  <c:v>7.3999999999999996E-2</c:v>
                </c:pt>
                <c:pt idx="7">
                  <c:v>7.3999999999999996E-2</c:v>
                </c:pt>
                <c:pt idx="8">
                  <c:v>7.3999999999999996E-2</c:v>
                </c:pt>
                <c:pt idx="9">
                  <c:v>7.3999999999999996E-2</c:v>
                </c:pt>
                <c:pt idx="10">
                  <c:v>7.3999999999999996E-2</c:v>
                </c:pt>
                <c:pt idx="11">
                  <c:v>7.3999999999999996E-2</c:v>
                </c:pt>
                <c:pt idx="12">
                  <c:v>7.3999999999999996E-2</c:v>
                </c:pt>
                <c:pt idx="13">
                  <c:v>7.3999999999999996E-2</c:v>
                </c:pt>
                <c:pt idx="14">
                  <c:v>7.3999999999999996E-2</c:v>
                </c:pt>
                <c:pt idx="15">
                  <c:v>7.3999999999999996E-2</c:v>
                </c:pt>
                <c:pt idx="16">
                  <c:v>7.3999999999999996E-2</c:v>
                </c:pt>
                <c:pt idx="17">
                  <c:v>7.3999999999999996E-2</c:v>
                </c:pt>
                <c:pt idx="18">
                  <c:v>7.3999999999999996E-2</c:v>
                </c:pt>
                <c:pt idx="19">
                  <c:v>7.3999999999999996E-2</c:v>
                </c:pt>
                <c:pt idx="20">
                  <c:v>7.3999999999999996E-2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81-4A57-9B3F-017C931A40EE}"/>
            </c:ext>
          </c:extLst>
        </c:ser>
        <c:ser>
          <c:idx val="4"/>
          <c:order val="3"/>
          <c:tx>
            <c:strRef>
              <c:f>Scenarios!$U$192</c:f>
              <c:strCache>
                <c:ptCount val="1"/>
                <c:pt idx="0">
                  <c:v> Merchant Hurdle rate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86-45F6-8FD7-E40DE9031D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Scenarios!$Q$192:$Q$214</c15:sqref>
                  </c15:fullRef>
                </c:ext>
              </c:extLst>
              <c:f>Scenarios!$Q$193:$Q$214</c:f>
              <c:strCache>
                <c:ptCount val="22"/>
                <c:pt idx="0">
                  <c:v>56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60</c:v>
                </c:pt>
                <c:pt idx="5">
                  <c:v>61</c:v>
                </c:pt>
                <c:pt idx="6">
                  <c:v>62</c:v>
                </c:pt>
                <c:pt idx="7">
                  <c:v>63</c:v>
                </c:pt>
                <c:pt idx="8">
                  <c:v>64</c:v>
                </c:pt>
                <c:pt idx="9">
                  <c:v>65</c:v>
                </c:pt>
                <c:pt idx="10">
                  <c:v>66</c:v>
                </c:pt>
                <c:pt idx="11">
                  <c:v>67</c:v>
                </c:pt>
                <c:pt idx="12">
                  <c:v>68</c:v>
                </c:pt>
                <c:pt idx="13">
                  <c:v>69</c:v>
                </c:pt>
                <c:pt idx="14">
                  <c:v>70</c:v>
                </c:pt>
                <c:pt idx="15">
                  <c:v>71</c:v>
                </c:pt>
                <c:pt idx="16">
                  <c:v>72</c:v>
                </c:pt>
                <c:pt idx="17">
                  <c:v>73</c:v>
                </c:pt>
                <c:pt idx="18">
                  <c:v>74</c:v>
                </c:pt>
                <c:pt idx="19">
                  <c:v>75</c:v>
                </c:pt>
                <c:pt idx="20">
                  <c:v>76 €</c:v>
                </c:pt>
                <c:pt idx="21">
                  <c:v>77 €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Scenarios!$U$193:$U$214</c15:sqref>
                  </c15:fullRef>
                </c:ext>
              </c:extLst>
              <c:f>Scenarios!$U$194:$U$214</c:f>
              <c:numCache>
                <c:formatCode>0.0%;\-0.0%;\-</c:formatCode>
                <c:ptCount val="21"/>
                <c:pt idx="0">
                  <c:v>7.8E-2</c:v>
                </c:pt>
                <c:pt idx="1">
                  <c:v>7.8E-2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81-4A57-9B3F-017C931A40EE}"/>
            </c:ext>
          </c:extLst>
        </c:ser>
        <c:ser>
          <c:idx val="0"/>
          <c:order val="4"/>
          <c:tx>
            <c:v>Merchant IRR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8.569309066545967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386-45F6-8FD7-E40DE9031D1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386-45F6-8FD7-E40DE9031D1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386-45F6-8FD7-E40DE9031D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Scenarios!$Q$193:$Q$214</c15:sqref>
                  </c15:fullRef>
                </c:ext>
              </c:extLst>
              <c:f>Scenarios!$Q$194:$Q$214</c:f>
              <c:numCache>
                <c:formatCode>#,##0</c:formatCode>
                <c:ptCount val="21"/>
                <c:pt idx="0">
                  <c:v>57</c:v>
                </c:pt>
                <c:pt idx="1">
                  <c:v>58</c:v>
                </c:pt>
                <c:pt idx="2">
                  <c:v>59</c:v>
                </c:pt>
                <c:pt idx="3">
                  <c:v>60</c:v>
                </c:pt>
                <c:pt idx="4">
                  <c:v>61</c:v>
                </c:pt>
                <c:pt idx="5">
                  <c:v>62</c:v>
                </c:pt>
                <c:pt idx="6">
                  <c:v>63</c:v>
                </c:pt>
                <c:pt idx="7">
                  <c:v>64</c:v>
                </c:pt>
                <c:pt idx="8">
                  <c:v>65</c:v>
                </c:pt>
                <c:pt idx="9">
                  <c:v>66</c:v>
                </c:pt>
                <c:pt idx="10">
                  <c:v>67</c:v>
                </c:pt>
                <c:pt idx="11">
                  <c:v>68</c:v>
                </c:pt>
                <c:pt idx="12">
                  <c:v>69</c:v>
                </c:pt>
                <c:pt idx="13">
                  <c:v>70</c:v>
                </c:pt>
                <c:pt idx="14">
                  <c:v>71</c:v>
                </c:pt>
                <c:pt idx="15">
                  <c:v>72</c:v>
                </c:pt>
                <c:pt idx="16">
                  <c:v>73</c:v>
                </c:pt>
                <c:pt idx="17">
                  <c:v>74</c:v>
                </c:pt>
                <c:pt idx="18">
                  <c:v>75</c:v>
                </c:pt>
                <c:pt idx="19" formatCode="#,##0\ \€">
                  <c:v>76</c:v>
                </c:pt>
                <c:pt idx="20" formatCode="#,##0\ \€">
                  <c:v>77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Scenarios!$V$193:$V$196</c15:sqref>
                  </c15:fullRef>
                </c:ext>
              </c:extLst>
              <c:f>Scenarios!$V$194:$V$196</c:f>
              <c:numCache>
                <c:formatCode>0.0%;\-0.0%;\-</c:formatCode>
                <c:ptCount val="3"/>
                <c:pt idx="0">
                  <c:v>0.128</c:v>
                </c:pt>
                <c:pt idx="1">
                  <c:v>0.128</c:v>
                </c:pt>
                <c:pt idx="2">
                  <c:v>0.128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386-45F6-8FD7-E40DE9031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186064"/>
        <c:axId val="289061520"/>
      </c:lineChart>
      <c:lineChart>
        <c:grouping val="standard"/>
        <c:varyColors val="0"/>
        <c:ser>
          <c:idx val="2"/>
          <c:order val="1"/>
          <c:tx>
            <c:strRef>
              <c:f>Scenarios!$S$192</c:f>
              <c:strCache>
                <c:ptCount val="1"/>
                <c:pt idx="0">
                  <c:v> Project NPV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Scenarios!$Q$193:$Q$214</c15:sqref>
                  </c15:fullRef>
                </c:ext>
              </c:extLst>
              <c:f>Scenarios!$Q$194:$Q$214</c:f>
              <c:numCache>
                <c:formatCode>#,##0</c:formatCode>
                <c:ptCount val="21"/>
                <c:pt idx="0">
                  <c:v>57</c:v>
                </c:pt>
                <c:pt idx="1">
                  <c:v>58</c:v>
                </c:pt>
                <c:pt idx="2">
                  <c:v>59</c:v>
                </c:pt>
                <c:pt idx="3">
                  <c:v>60</c:v>
                </c:pt>
                <c:pt idx="4">
                  <c:v>61</c:v>
                </c:pt>
                <c:pt idx="5">
                  <c:v>62</c:v>
                </c:pt>
                <c:pt idx="6">
                  <c:v>63</c:v>
                </c:pt>
                <c:pt idx="7">
                  <c:v>64</c:v>
                </c:pt>
                <c:pt idx="8">
                  <c:v>65</c:v>
                </c:pt>
                <c:pt idx="9">
                  <c:v>66</c:v>
                </c:pt>
                <c:pt idx="10">
                  <c:v>67</c:v>
                </c:pt>
                <c:pt idx="11">
                  <c:v>68</c:v>
                </c:pt>
                <c:pt idx="12">
                  <c:v>69</c:v>
                </c:pt>
                <c:pt idx="13">
                  <c:v>70</c:v>
                </c:pt>
                <c:pt idx="14">
                  <c:v>71</c:v>
                </c:pt>
                <c:pt idx="15">
                  <c:v>72</c:v>
                </c:pt>
                <c:pt idx="16">
                  <c:v>73</c:v>
                </c:pt>
                <c:pt idx="17">
                  <c:v>74</c:v>
                </c:pt>
                <c:pt idx="18">
                  <c:v>75</c:v>
                </c:pt>
                <c:pt idx="19" formatCode="#,##0\ \€">
                  <c:v>76</c:v>
                </c:pt>
                <c:pt idx="20" formatCode="#,##0\ \€">
                  <c:v>77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Scenarios!$S$193:$S$214</c15:sqref>
                  </c15:fullRef>
                </c:ext>
              </c:extLst>
              <c:f>Scenarios!$S$194:$S$214</c:f>
              <c:numCache>
                <c:formatCode>#,##0_ ;\-#,##0\ </c:formatCode>
                <c:ptCount val="21"/>
                <c:pt idx="0">
                  <c:v>26097</c:v>
                </c:pt>
                <c:pt idx="1">
                  <c:v>27129</c:v>
                </c:pt>
                <c:pt idx="2">
                  <c:v>28161</c:v>
                </c:pt>
                <c:pt idx="3">
                  <c:v>29193</c:v>
                </c:pt>
                <c:pt idx="4">
                  <c:v>30224</c:v>
                </c:pt>
                <c:pt idx="5">
                  <c:v>31255</c:v>
                </c:pt>
                <c:pt idx="6">
                  <c:v>32285</c:v>
                </c:pt>
                <c:pt idx="7">
                  <c:v>33316</c:v>
                </c:pt>
                <c:pt idx="8">
                  <c:v>34346</c:v>
                </c:pt>
                <c:pt idx="9">
                  <c:v>35376</c:v>
                </c:pt>
                <c:pt idx="10">
                  <c:v>36405</c:v>
                </c:pt>
                <c:pt idx="11">
                  <c:v>37435</c:v>
                </c:pt>
                <c:pt idx="12">
                  <c:v>38464</c:v>
                </c:pt>
                <c:pt idx="13">
                  <c:v>39493</c:v>
                </c:pt>
                <c:pt idx="14">
                  <c:v>40552</c:v>
                </c:pt>
                <c:pt idx="15">
                  <c:v>41551</c:v>
                </c:pt>
                <c:pt idx="16">
                  <c:v>42579</c:v>
                </c:pt>
                <c:pt idx="17">
                  <c:v>43608</c:v>
                </c:pt>
                <c:pt idx="18">
                  <c:v>44636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81-4A57-9B3F-017C931A4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737408"/>
        <c:axId val="560736928"/>
      </c:lineChart>
      <c:catAx>
        <c:axId val="29618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PPA Price [€]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061520"/>
        <c:crosses val="autoZero"/>
        <c:auto val="1"/>
        <c:lblAlgn val="ctr"/>
        <c:lblOffset val="100"/>
        <c:noMultiLvlLbl val="0"/>
      </c:catAx>
      <c:valAx>
        <c:axId val="289061520"/>
        <c:scaling>
          <c:orientation val="minMax"/>
          <c:max val="0.13"/>
          <c:min val="7.0000000000000007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Project IRR[%]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;\-0.0%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86064"/>
        <c:crosses val="autoZero"/>
        <c:crossBetween val="between"/>
      </c:valAx>
      <c:valAx>
        <c:axId val="560736928"/>
        <c:scaling>
          <c:orientation val="minMax"/>
          <c:min val="15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Project NPV [k</a:t>
                </a:r>
                <a:r>
                  <a:rPr lang="en-US" sz="800" b="0" i="0" u="none" strike="noStrike" kern="1200" baseline="0" dirty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€</a:t>
                </a:r>
                <a:r>
                  <a:rPr lang="hr-HR" sz="800" b="0" i="0" u="none" strike="noStrike" kern="1200" baseline="0" dirty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 ;\-#,##0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737408"/>
        <c:crosses val="max"/>
        <c:crossBetween val="between"/>
      </c:valAx>
      <c:catAx>
        <c:axId val="560737408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560736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Scenarios!$Q$245:$R$245</c:f>
              <c:strCache>
                <c:ptCount val="2"/>
                <c:pt idx="0">
                  <c:v> PPA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Scenarios!$S$243:$U$243</c:f>
              <c:numCache>
                <c:formatCode>0.00</c:formatCode>
                <c:ptCount val="3"/>
                <c:pt idx="0" formatCode="0.0%;\-0.0%;\-">
                  <c:v>-0.2</c:v>
                </c:pt>
                <c:pt idx="1">
                  <c:v>0</c:v>
                </c:pt>
                <c:pt idx="2" formatCode="0.0%;\-0.0%;\-">
                  <c:v>0.2</c:v>
                </c:pt>
              </c:numCache>
            </c:numRef>
          </c:cat>
          <c:val>
            <c:numRef>
              <c:f>Scenarios!$S$245:$U$245</c:f>
              <c:numCache>
                <c:formatCode>0.0%;\-0.0%;\-</c:formatCode>
                <c:ptCount val="3"/>
                <c:pt idx="0" formatCode="0.00%;\-0.00%;\-">
                  <c:v>0.08</c:v>
                </c:pt>
                <c:pt idx="1">
                  <c:v>9.0999999999999998E-2</c:v>
                </c:pt>
                <c:pt idx="2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1E-42C4-910A-6D0A8A3C0AF0}"/>
            </c:ext>
          </c:extLst>
        </c:ser>
        <c:ser>
          <c:idx val="3"/>
          <c:order val="1"/>
          <c:tx>
            <c:strRef>
              <c:f>Scenarios!$Q$247:$R$247</c:f>
              <c:strCache>
                <c:ptCount val="2"/>
                <c:pt idx="0">
                  <c:v> HARD CAPEX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Scenarios!$S$243:$U$243</c:f>
              <c:numCache>
                <c:formatCode>0.00</c:formatCode>
                <c:ptCount val="3"/>
                <c:pt idx="0" formatCode="0.0%;\-0.0%;\-">
                  <c:v>-0.2</c:v>
                </c:pt>
                <c:pt idx="1">
                  <c:v>0</c:v>
                </c:pt>
                <c:pt idx="2" formatCode="0.0%;\-0.0%;\-">
                  <c:v>0.2</c:v>
                </c:pt>
              </c:numCache>
            </c:numRef>
          </c:cat>
          <c:val>
            <c:numRef>
              <c:f>Scenarios!$S$247:$U$247</c:f>
              <c:numCache>
                <c:formatCode>0.0%;\-0.0%;\-</c:formatCode>
                <c:ptCount val="3"/>
                <c:pt idx="0">
                  <c:v>0.112</c:v>
                </c:pt>
                <c:pt idx="1">
                  <c:v>9.0999999999999998E-2</c:v>
                </c:pt>
                <c:pt idx="2">
                  <c:v>7.5999999999999998E-2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1E-42C4-910A-6D0A8A3C0AF0}"/>
            </c:ext>
          </c:extLst>
        </c:ser>
        <c:ser>
          <c:idx val="5"/>
          <c:order val="2"/>
          <c:tx>
            <c:strRef>
              <c:f>Scenarios!$Q$249:$R$249</c:f>
              <c:strCache>
                <c:ptCount val="2"/>
                <c:pt idx="0">
                  <c:v> OPEX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Scenarios!$S$243:$U$243</c:f>
              <c:numCache>
                <c:formatCode>0.00</c:formatCode>
                <c:ptCount val="3"/>
                <c:pt idx="0" formatCode="0.0%;\-0.0%;\-">
                  <c:v>-0.2</c:v>
                </c:pt>
                <c:pt idx="1">
                  <c:v>0</c:v>
                </c:pt>
                <c:pt idx="2" formatCode="0.0%;\-0.0%;\-">
                  <c:v>0.2</c:v>
                </c:pt>
              </c:numCache>
            </c:numRef>
          </c:cat>
          <c:val>
            <c:numRef>
              <c:f>Scenarios!$S$249:$U$249</c:f>
              <c:numCache>
                <c:formatCode>0.0%;\-0.0%;\-</c:formatCode>
                <c:ptCount val="3"/>
                <c:pt idx="0">
                  <c:v>9.6000000000000002E-2</c:v>
                </c:pt>
                <c:pt idx="1">
                  <c:v>9.0999999999999998E-2</c:v>
                </c:pt>
                <c:pt idx="2">
                  <c:v>8.6999999999999994E-2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1E-42C4-910A-6D0A8A3C0AF0}"/>
            </c:ext>
          </c:extLst>
        </c:ser>
        <c:ser>
          <c:idx val="6"/>
          <c:order val="3"/>
          <c:tx>
            <c:strRef>
              <c:f>Scenarios!$Q$250:$R$250</c:f>
              <c:strCache>
                <c:ptCount val="2"/>
                <c:pt idx="0">
                  <c:v> Hurdle Rate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Scenarios!$S$243:$U$243</c:f>
              <c:numCache>
                <c:formatCode>0.00</c:formatCode>
                <c:ptCount val="3"/>
                <c:pt idx="0" formatCode="0.0%;\-0.0%;\-">
                  <c:v>-0.2</c:v>
                </c:pt>
                <c:pt idx="1">
                  <c:v>0</c:v>
                </c:pt>
                <c:pt idx="2" formatCode="0.0%;\-0.0%;\-">
                  <c:v>0.2</c:v>
                </c:pt>
              </c:numCache>
            </c:numRef>
          </c:cat>
          <c:val>
            <c:numRef>
              <c:f>Scenarios!$S$250:$U$250</c:f>
              <c:numCache>
                <c:formatCode>0.0%;\-0.0%;\-</c:formatCode>
                <c:ptCount val="3"/>
                <c:pt idx="0">
                  <c:v>7.3999999999999996E-2</c:v>
                </c:pt>
                <c:pt idx="1">
                  <c:v>7.3999999999999996E-2</c:v>
                </c:pt>
                <c:pt idx="2">
                  <c:v>7.3999999999999996E-2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1E-42C4-910A-6D0A8A3C0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8285664"/>
        <c:axId val="393768736"/>
      </c:lineChart>
      <c:catAx>
        <c:axId val="368285664"/>
        <c:scaling>
          <c:orientation val="minMax"/>
        </c:scaling>
        <c:delete val="0"/>
        <c:axPos val="b"/>
        <c:numFmt formatCode="0.0%;\-0.0%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768736"/>
        <c:crosses val="autoZero"/>
        <c:auto val="1"/>
        <c:lblAlgn val="ctr"/>
        <c:lblOffset val="100"/>
        <c:noMultiLvlLbl val="0"/>
      </c:catAx>
      <c:valAx>
        <c:axId val="393768736"/>
        <c:scaling>
          <c:orientation val="minMax"/>
          <c:min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r-HR"/>
                  <a:t>Project IRR[%]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;\-0.00%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285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33617</xdr:colOff>
      <xdr:row>30</xdr:row>
      <xdr:rowOff>29765</xdr:rowOff>
    </xdr:from>
    <xdr:to>
      <xdr:col>15</xdr:col>
      <xdr:colOff>678656</xdr:colOff>
      <xdr:row>46</xdr:row>
      <xdr:rowOff>172640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A68FE83-5E5E-440C-9F1B-0041C84EAB35}"/>
            </a:ext>
          </a:extLst>
        </xdr:cNvPr>
        <xdr:cNvSpPr/>
      </xdr:nvSpPr>
      <xdr:spPr>
        <a:xfrm>
          <a:off x="3951567" y="7757715"/>
          <a:ext cx="645039" cy="3101975"/>
        </a:xfrm>
        <a:prstGeom prst="rect">
          <a:avLst/>
        </a:prstGeom>
        <a:noFill/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111760</xdr:colOff>
      <xdr:row>0</xdr:row>
      <xdr:rowOff>114300</xdr:rowOff>
    </xdr:from>
    <xdr:to>
      <xdr:col>15</xdr:col>
      <xdr:colOff>237664</xdr:colOff>
      <xdr:row>34</xdr:row>
      <xdr:rowOff>86995</xdr:rowOff>
    </xdr:to>
    <xdr:grpSp>
      <xdr:nvGrpSpPr>
        <xdr:cNvPr id="4" name="Grou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6312535" y="114300"/>
          <a:ext cx="5526579" cy="4506595"/>
          <a:chOff x="4526881" y="1263715"/>
          <a:chExt cx="9725495" cy="4536172"/>
        </a:xfrm>
      </xdr:grpSpPr>
      <xdr:graphicFrame macro="">
        <xdr:nvGraphicFramePr>
          <xdr:cNvPr id="5088347" name="Chart 7">
            <a:extLst>
              <a:ext uri="{FF2B5EF4-FFF2-40B4-BE49-F238E27FC236}">
                <a16:creationId xmlns:a16="http://schemas.microsoft.com/office/drawing/2014/main" id="{00000000-0008-0000-0000-00005BA44D00}"/>
              </a:ext>
            </a:extLst>
          </xdr:cNvPr>
          <xdr:cNvGraphicFramePr>
            <a:graphicFrameLocks/>
          </xdr:cNvGraphicFramePr>
        </xdr:nvGraphicFramePr>
        <xdr:xfrm>
          <a:off x="4611746" y="4069187"/>
          <a:ext cx="9640630" cy="17307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088348" name="Chart 81">
            <a:extLst>
              <a:ext uri="{FF2B5EF4-FFF2-40B4-BE49-F238E27FC236}">
                <a16:creationId xmlns:a16="http://schemas.microsoft.com/office/drawing/2014/main" id="{00000000-0008-0000-0000-00005CA44D00}"/>
              </a:ext>
            </a:extLst>
          </xdr:cNvPr>
          <xdr:cNvGraphicFramePr>
            <a:graphicFrameLocks/>
          </xdr:cNvGraphicFramePr>
        </xdr:nvGraphicFramePr>
        <xdr:xfrm>
          <a:off x="4526881" y="1263715"/>
          <a:ext cx="9370596" cy="27501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298450</xdr:colOff>
          <xdr:row>6</xdr:row>
          <xdr:rowOff>0</xdr:rowOff>
        </xdr:from>
        <xdr:to>
          <xdr:col>256</xdr:col>
          <xdr:colOff>304800</xdr:colOff>
          <xdr:row>7</xdr:row>
          <xdr:rowOff>114300</xdr:rowOff>
        </xdr:to>
        <xdr:sp macro="" textlink="">
          <xdr:nvSpPr>
            <xdr:cNvPr id="42073" name="CommandButton9" hidden="1">
              <a:extLst>
                <a:ext uri="{63B3BB69-23CF-44E3-9099-C40C66FF867C}">
                  <a14:compatExt spid="_x0000_s42073"/>
                </a:ext>
                <a:ext uri="{FF2B5EF4-FFF2-40B4-BE49-F238E27FC236}">
                  <a16:creationId xmlns:a16="http://schemas.microsoft.com/office/drawing/2014/main" id="{00000000-0008-0000-0200-000059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298450</xdr:colOff>
          <xdr:row>10</xdr:row>
          <xdr:rowOff>69850</xdr:rowOff>
        </xdr:from>
        <xdr:to>
          <xdr:col>256</xdr:col>
          <xdr:colOff>304800</xdr:colOff>
          <xdr:row>12</xdr:row>
          <xdr:rowOff>38100</xdr:rowOff>
        </xdr:to>
        <xdr:sp macro="" textlink="">
          <xdr:nvSpPr>
            <xdr:cNvPr id="42080" name="CommandButton8" hidden="1">
              <a:extLst>
                <a:ext uri="{63B3BB69-23CF-44E3-9099-C40C66FF867C}">
                  <a14:compatExt spid="_x0000_s42080"/>
                </a:ext>
                <a:ext uri="{FF2B5EF4-FFF2-40B4-BE49-F238E27FC236}">
                  <a16:creationId xmlns:a16="http://schemas.microsoft.com/office/drawing/2014/main" id="{00000000-0008-0000-0200-000060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298450</xdr:colOff>
          <xdr:row>7</xdr:row>
          <xdr:rowOff>0</xdr:rowOff>
        </xdr:from>
        <xdr:to>
          <xdr:col>256</xdr:col>
          <xdr:colOff>304800</xdr:colOff>
          <xdr:row>8</xdr:row>
          <xdr:rowOff>114300</xdr:rowOff>
        </xdr:to>
        <xdr:sp macro="" textlink="">
          <xdr:nvSpPr>
            <xdr:cNvPr id="42081" name="CommandButton13" hidden="1">
              <a:extLst>
                <a:ext uri="{63B3BB69-23CF-44E3-9099-C40C66FF867C}">
                  <a14:compatExt spid="_x0000_s42081"/>
                </a:ext>
                <a:ext uri="{FF2B5EF4-FFF2-40B4-BE49-F238E27FC236}">
                  <a16:creationId xmlns:a16="http://schemas.microsoft.com/office/drawing/2014/main" id="{00000000-0008-0000-0200-000061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298450</xdr:colOff>
          <xdr:row>10</xdr:row>
          <xdr:rowOff>69850</xdr:rowOff>
        </xdr:from>
        <xdr:to>
          <xdr:col>256</xdr:col>
          <xdr:colOff>304800</xdr:colOff>
          <xdr:row>12</xdr:row>
          <xdr:rowOff>38100</xdr:rowOff>
        </xdr:to>
        <xdr:sp macro="" textlink="">
          <xdr:nvSpPr>
            <xdr:cNvPr id="42082" name="CommandButton14" hidden="1">
              <a:extLst>
                <a:ext uri="{63B3BB69-23CF-44E3-9099-C40C66FF867C}">
                  <a14:compatExt spid="_x0000_s42082"/>
                </a:ext>
                <a:ext uri="{FF2B5EF4-FFF2-40B4-BE49-F238E27FC236}">
                  <a16:creationId xmlns:a16="http://schemas.microsoft.com/office/drawing/2014/main" id="{00000000-0008-0000-0200-000062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255</xdr:col>
          <xdr:colOff>565150</xdr:colOff>
          <xdr:row>13</xdr:row>
          <xdr:rowOff>88900</xdr:rowOff>
        </xdr:from>
        <xdr:to>
          <xdr:col>256</xdr:col>
          <xdr:colOff>552450</xdr:colOff>
          <xdr:row>15</xdr:row>
          <xdr:rowOff>107950</xdr:rowOff>
        </xdr:to>
        <xdr:sp macro="" textlink="">
          <xdr:nvSpPr>
            <xdr:cNvPr id="42083" name="OptionButton4" hidden="1">
              <a:extLst>
                <a:ext uri="{63B3BB69-23CF-44E3-9099-C40C66FF867C}">
                  <a14:compatExt spid="_x0000_s42083"/>
                </a:ext>
                <a:ext uri="{FF2B5EF4-FFF2-40B4-BE49-F238E27FC236}">
                  <a16:creationId xmlns:a16="http://schemas.microsoft.com/office/drawing/2014/main" id="{00000000-0008-0000-0200-000063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255</xdr:col>
          <xdr:colOff>565150</xdr:colOff>
          <xdr:row>9</xdr:row>
          <xdr:rowOff>76200</xdr:rowOff>
        </xdr:from>
        <xdr:to>
          <xdr:col>256</xdr:col>
          <xdr:colOff>552450</xdr:colOff>
          <xdr:row>11</xdr:row>
          <xdr:rowOff>88900</xdr:rowOff>
        </xdr:to>
        <xdr:sp macro="" textlink="">
          <xdr:nvSpPr>
            <xdr:cNvPr id="42085" name="OptionButton6" hidden="1">
              <a:extLst>
                <a:ext uri="{63B3BB69-23CF-44E3-9099-C40C66FF867C}">
                  <a14:compatExt spid="_x0000_s42085"/>
                </a:ext>
                <a:ext uri="{FF2B5EF4-FFF2-40B4-BE49-F238E27FC236}">
                  <a16:creationId xmlns:a16="http://schemas.microsoft.com/office/drawing/2014/main" id="{00000000-0008-0000-0200-000065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298450</xdr:colOff>
          <xdr:row>2</xdr:row>
          <xdr:rowOff>31750</xdr:rowOff>
        </xdr:from>
        <xdr:to>
          <xdr:col>256</xdr:col>
          <xdr:colOff>304800</xdr:colOff>
          <xdr:row>4</xdr:row>
          <xdr:rowOff>0</xdr:rowOff>
        </xdr:to>
        <xdr:sp macro="" textlink="">
          <xdr:nvSpPr>
            <xdr:cNvPr id="42086" name="TextBox5" hidden="1">
              <a:extLst>
                <a:ext uri="{63B3BB69-23CF-44E3-9099-C40C66FF867C}">
                  <a14:compatExt spid="_x0000_s42086"/>
                </a:ext>
                <a:ext uri="{FF2B5EF4-FFF2-40B4-BE49-F238E27FC236}">
                  <a16:creationId xmlns:a16="http://schemas.microsoft.com/office/drawing/2014/main" id="{00000000-0008-0000-0200-000066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298450</xdr:colOff>
          <xdr:row>4</xdr:row>
          <xdr:rowOff>107950</xdr:rowOff>
        </xdr:from>
        <xdr:to>
          <xdr:col>256</xdr:col>
          <xdr:colOff>304800</xdr:colOff>
          <xdr:row>6</xdr:row>
          <xdr:rowOff>76200</xdr:rowOff>
        </xdr:to>
        <xdr:sp macro="" textlink="">
          <xdr:nvSpPr>
            <xdr:cNvPr id="42087" name="TextBox6" hidden="1">
              <a:extLst>
                <a:ext uri="{63B3BB69-23CF-44E3-9099-C40C66FF867C}">
                  <a14:compatExt spid="_x0000_s42087"/>
                </a:ext>
                <a:ext uri="{FF2B5EF4-FFF2-40B4-BE49-F238E27FC236}">
                  <a16:creationId xmlns:a16="http://schemas.microsoft.com/office/drawing/2014/main" id="{00000000-0008-0000-0200-000067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298450</xdr:colOff>
          <xdr:row>9</xdr:row>
          <xdr:rowOff>69850</xdr:rowOff>
        </xdr:from>
        <xdr:to>
          <xdr:col>256</xdr:col>
          <xdr:colOff>304800</xdr:colOff>
          <xdr:row>11</xdr:row>
          <xdr:rowOff>38100</xdr:rowOff>
        </xdr:to>
        <xdr:sp macro="" textlink="">
          <xdr:nvSpPr>
            <xdr:cNvPr id="42088" name="TextBox7" hidden="1">
              <a:extLst>
                <a:ext uri="{63B3BB69-23CF-44E3-9099-C40C66FF867C}">
                  <a14:compatExt spid="_x0000_s42088"/>
                </a:ext>
                <a:ext uri="{FF2B5EF4-FFF2-40B4-BE49-F238E27FC236}">
                  <a16:creationId xmlns:a16="http://schemas.microsoft.com/office/drawing/2014/main" id="{00000000-0008-0000-0200-000068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298450</xdr:colOff>
          <xdr:row>10</xdr:row>
          <xdr:rowOff>0</xdr:rowOff>
        </xdr:from>
        <xdr:to>
          <xdr:col>256</xdr:col>
          <xdr:colOff>304800</xdr:colOff>
          <xdr:row>11</xdr:row>
          <xdr:rowOff>114300</xdr:rowOff>
        </xdr:to>
        <xdr:sp macro="" textlink="">
          <xdr:nvSpPr>
            <xdr:cNvPr id="42089" name="TextBox8" hidden="1">
              <a:extLst>
                <a:ext uri="{63B3BB69-23CF-44E3-9099-C40C66FF867C}">
                  <a14:compatExt spid="_x0000_s42089"/>
                </a:ext>
                <a:ext uri="{FF2B5EF4-FFF2-40B4-BE49-F238E27FC236}">
                  <a16:creationId xmlns:a16="http://schemas.microsoft.com/office/drawing/2014/main" id="{00000000-0008-0000-0200-000069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298450</xdr:colOff>
          <xdr:row>10</xdr:row>
          <xdr:rowOff>69850</xdr:rowOff>
        </xdr:from>
        <xdr:to>
          <xdr:col>256</xdr:col>
          <xdr:colOff>304800</xdr:colOff>
          <xdr:row>12</xdr:row>
          <xdr:rowOff>57150</xdr:rowOff>
        </xdr:to>
        <xdr:sp macro="" textlink="">
          <xdr:nvSpPr>
            <xdr:cNvPr id="42114" name="CommandButton15" hidden="1">
              <a:extLst>
                <a:ext uri="{63B3BB69-23CF-44E3-9099-C40C66FF867C}">
                  <a14:compatExt spid="_x0000_s42114"/>
                </a:ext>
                <a:ext uri="{FF2B5EF4-FFF2-40B4-BE49-F238E27FC236}">
                  <a16:creationId xmlns:a16="http://schemas.microsoft.com/office/drawing/2014/main" id="{00000000-0008-0000-0200-000082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298450</xdr:colOff>
          <xdr:row>10</xdr:row>
          <xdr:rowOff>69850</xdr:rowOff>
        </xdr:from>
        <xdr:to>
          <xdr:col>256</xdr:col>
          <xdr:colOff>304800</xdr:colOff>
          <xdr:row>12</xdr:row>
          <xdr:rowOff>57150</xdr:rowOff>
        </xdr:to>
        <xdr:sp macro="" textlink="">
          <xdr:nvSpPr>
            <xdr:cNvPr id="42115" name="CommandButton16" hidden="1">
              <a:extLst>
                <a:ext uri="{63B3BB69-23CF-44E3-9099-C40C66FF867C}">
                  <a14:compatExt spid="_x0000_s42115"/>
                </a:ext>
                <a:ext uri="{FF2B5EF4-FFF2-40B4-BE49-F238E27FC236}">
                  <a16:creationId xmlns:a16="http://schemas.microsoft.com/office/drawing/2014/main" id="{00000000-0008-0000-0200-000083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298450</xdr:colOff>
          <xdr:row>10</xdr:row>
          <xdr:rowOff>69850</xdr:rowOff>
        </xdr:from>
        <xdr:to>
          <xdr:col>256</xdr:col>
          <xdr:colOff>304800</xdr:colOff>
          <xdr:row>12</xdr:row>
          <xdr:rowOff>57150</xdr:rowOff>
        </xdr:to>
        <xdr:sp macro="" textlink="">
          <xdr:nvSpPr>
            <xdr:cNvPr id="42116" name="CommandButton17" hidden="1">
              <a:extLst>
                <a:ext uri="{63B3BB69-23CF-44E3-9099-C40C66FF867C}">
                  <a14:compatExt spid="_x0000_s42116"/>
                </a:ext>
                <a:ext uri="{FF2B5EF4-FFF2-40B4-BE49-F238E27FC236}">
                  <a16:creationId xmlns:a16="http://schemas.microsoft.com/office/drawing/2014/main" id="{00000000-0008-0000-0200-000084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298450</xdr:colOff>
          <xdr:row>10</xdr:row>
          <xdr:rowOff>69850</xdr:rowOff>
        </xdr:from>
        <xdr:to>
          <xdr:col>256</xdr:col>
          <xdr:colOff>304800</xdr:colOff>
          <xdr:row>12</xdr:row>
          <xdr:rowOff>57150</xdr:rowOff>
        </xdr:to>
        <xdr:sp macro="" textlink="">
          <xdr:nvSpPr>
            <xdr:cNvPr id="42117" name="CommandButton18" hidden="1">
              <a:extLst>
                <a:ext uri="{63B3BB69-23CF-44E3-9099-C40C66FF867C}">
                  <a14:compatExt spid="_x0000_s42117"/>
                </a:ext>
                <a:ext uri="{FF2B5EF4-FFF2-40B4-BE49-F238E27FC236}">
                  <a16:creationId xmlns:a16="http://schemas.microsoft.com/office/drawing/2014/main" id="{00000000-0008-0000-0200-000085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298450</xdr:colOff>
          <xdr:row>10</xdr:row>
          <xdr:rowOff>69850</xdr:rowOff>
        </xdr:from>
        <xdr:to>
          <xdr:col>256</xdr:col>
          <xdr:colOff>304800</xdr:colOff>
          <xdr:row>12</xdr:row>
          <xdr:rowOff>57150</xdr:rowOff>
        </xdr:to>
        <xdr:sp macro="" textlink="">
          <xdr:nvSpPr>
            <xdr:cNvPr id="42118" name="CommandButton19" hidden="1">
              <a:extLst>
                <a:ext uri="{63B3BB69-23CF-44E3-9099-C40C66FF867C}">
                  <a14:compatExt spid="_x0000_s42118"/>
                </a:ext>
                <a:ext uri="{FF2B5EF4-FFF2-40B4-BE49-F238E27FC236}">
                  <a16:creationId xmlns:a16="http://schemas.microsoft.com/office/drawing/2014/main" id="{00000000-0008-0000-0200-000086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298450</xdr:colOff>
          <xdr:row>10</xdr:row>
          <xdr:rowOff>69850</xdr:rowOff>
        </xdr:from>
        <xdr:to>
          <xdr:col>256</xdr:col>
          <xdr:colOff>304800</xdr:colOff>
          <xdr:row>12</xdr:row>
          <xdr:rowOff>57150</xdr:rowOff>
        </xdr:to>
        <xdr:sp macro="" textlink="">
          <xdr:nvSpPr>
            <xdr:cNvPr id="42119" name="CommandButton20" hidden="1">
              <a:extLst>
                <a:ext uri="{63B3BB69-23CF-44E3-9099-C40C66FF867C}">
                  <a14:compatExt spid="_x0000_s42119"/>
                </a:ext>
                <a:ext uri="{FF2B5EF4-FFF2-40B4-BE49-F238E27FC236}">
                  <a16:creationId xmlns:a16="http://schemas.microsoft.com/office/drawing/2014/main" id="{00000000-0008-0000-0200-000087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256</xdr:col>
          <xdr:colOff>298450</xdr:colOff>
          <xdr:row>10</xdr:row>
          <xdr:rowOff>69850</xdr:rowOff>
        </xdr:from>
        <xdr:to>
          <xdr:col>256</xdr:col>
          <xdr:colOff>304800</xdr:colOff>
          <xdr:row>12</xdr:row>
          <xdr:rowOff>57150</xdr:rowOff>
        </xdr:to>
        <xdr:sp macro="" textlink="">
          <xdr:nvSpPr>
            <xdr:cNvPr id="42120" name="CommandButton21" hidden="1">
              <a:extLst>
                <a:ext uri="{63B3BB69-23CF-44E3-9099-C40C66FF867C}">
                  <a14:compatExt spid="_x0000_s42120"/>
                </a:ext>
                <a:ext uri="{FF2B5EF4-FFF2-40B4-BE49-F238E27FC236}">
                  <a16:creationId xmlns:a16="http://schemas.microsoft.com/office/drawing/2014/main" id="{00000000-0008-0000-0200-000088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>
    <xdr:from>
      <xdr:col>16</xdr:col>
      <xdr:colOff>44450</xdr:colOff>
      <xdr:row>0</xdr:row>
      <xdr:rowOff>0</xdr:rowOff>
    </xdr:from>
    <xdr:to>
      <xdr:col>21</xdr:col>
      <xdr:colOff>523875</xdr:colOff>
      <xdr:row>37</xdr:row>
      <xdr:rowOff>112059</xdr:rowOff>
    </xdr:to>
    <xdr:grpSp>
      <xdr:nvGrpSpPr>
        <xdr:cNvPr id="3" name="Grou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2150725" y="0"/>
          <a:ext cx="5375275" cy="5046009"/>
          <a:chOff x="13830300" y="0"/>
          <a:chExt cx="6997700" cy="6868459"/>
        </a:xfrm>
      </xdr:grpSpPr>
      <xdr:graphicFrame macro="">
        <xdr:nvGraphicFramePr>
          <xdr:cNvPr id="21" name="Graphique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GraphicFramePr>
            <a:graphicFrameLocks/>
          </xdr:cNvGraphicFramePr>
        </xdr:nvGraphicFramePr>
        <xdr:xfrm>
          <a:off x="13830300" y="0"/>
          <a:ext cx="6967071" cy="24809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22" name="Graphique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GraphicFramePr>
            <a:graphicFrameLocks/>
          </xdr:cNvGraphicFramePr>
        </xdr:nvGraphicFramePr>
        <xdr:xfrm>
          <a:off x="13843001" y="2374900"/>
          <a:ext cx="6705600" cy="228375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23" name="Graphiqu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GraphicFramePr>
            <a:graphicFrameLocks/>
          </xdr:cNvGraphicFramePr>
        </xdr:nvGraphicFramePr>
        <xdr:xfrm>
          <a:off x="13830301" y="4557059"/>
          <a:ext cx="6997699" cy="2311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19</xdr:col>
      <xdr:colOff>306712</xdr:colOff>
      <xdr:row>37</xdr:row>
      <xdr:rowOff>64767</xdr:rowOff>
    </xdr:from>
    <xdr:to>
      <xdr:col>20</xdr:col>
      <xdr:colOff>10842</xdr:colOff>
      <xdr:row>41</xdr:row>
      <xdr:rowOff>79823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4965687" y="5351142"/>
          <a:ext cx="704255" cy="5865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PPA Term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641350</xdr:colOff>
          <xdr:row>47</xdr:row>
          <xdr:rowOff>146050</xdr:rowOff>
        </xdr:from>
        <xdr:to>
          <xdr:col>1</xdr:col>
          <xdr:colOff>1098550</xdr:colOff>
          <xdr:row>49</xdr:row>
          <xdr:rowOff>0</xdr:rowOff>
        </xdr:to>
        <xdr:sp macro="" textlink="">
          <xdr:nvSpPr>
            <xdr:cNvPr id="42121" name="bt_prodcase" hidden="1">
              <a:extLst>
                <a:ext uri="{63B3BB69-23CF-44E3-9099-C40C66FF867C}">
                  <a14:compatExt spid="_x0000_s42121"/>
                </a:ext>
                <a:ext uri="{FF2B5EF4-FFF2-40B4-BE49-F238E27FC236}">
                  <a16:creationId xmlns:a16="http://schemas.microsoft.com/office/drawing/2014/main" id="{00000000-0008-0000-0200-000089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P_50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76200</xdr:colOff>
          <xdr:row>1</xdr:row>
          <xdr:rowOff>31750</xdr:rowOff>
        </xdr:from>
        <xdr:to>
          <xdr:col>4</xdr:col>
          <xdr:colOff>876300</xdr:colOff>
          <xdr:row>2</xdr:row>
          <xdr:rowOff>184150</xdr:rowOff>
        </xdr:to>
        <xdr:sp macro="" textlink="">
          <xdr:nvSpPr>
            <xdr:cNvPr id="62465" name="Button 2" hidden="1">
              <a:extLst>
                <a:ext uri="{63B3BB69-23CF-44E3-9099-C40C66FF867C}">
                  <a14:compatExt spid="_x0000_s62465"/>
                </a:ext>
                <a:ext uri="{FF2B5EF4-FFF2-40B4-BE49-F238E27FC236}">
                  <a16:creationId xmlns:a16="http://schemas.microsoft.com/office/drawing/2014/main" id="{00000000-0008-0000-0400-000001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Sizing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380999</xdr:colOff>
      <xdr:row>215</xdr:row>
      <xdr:rowOff>57149</xdr:rowOff>
    </xdr:from>
    <xdr:to>
      <xdr:col>23</xdr:col>
      <xdr:colOff>358588</xdr:colOff>
      <xdr:row>239</xdr:row>
      <xdr:rowOff>134470</xdr:rowOff>
    </xdr:to>
    <xdr:graphicFrame macro="">
      <xdr:nvGraphicFramePr>
        <xdr:cNvPr id="57" name="Chart 2">
          <a:extLst>
            <a:ext uri="{FF2B5EF4-FFF2-40B4-BE49-F238E27FC236}">
              <a16:creationId xmlns:a16="http://schemas.microsoft.com/office/drawing/2014/main" id="{570E7C31-29A7-2C4D-2811-440FC3488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806824</xdr:colOff>
      <xdr:row>251</xdr:row>
      <xdr:rowOff>124385</xdr:rowOff>
    </xdr:from>
    <xdr:to>
      <xdr:col>20</xdr:col>
      <xdr:colOff>582706</xdr:colOff>
      <xdr:row>278</xdr:row>
      <xdr:rowOff>78441</xdr:rowOff>
    </xdr:to>
    <xdr:graphicFrame macro="">
      <xdr:nvGraphicFramePr>
        <xdr:cNvPr id="56" name="Chart 1">
          <a:extLst>
            <a:ext uri="{FF2B5EF4-FFF2-40B4-BE49-F238E27FC236}">
              <a16:creationId xmlns:a16="http://schemas.microsoft.com/office/drawing/2014/main" id="{7574924D-129F-5FA0-AC29-03B6E84BA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222250</xdr:colOff>
          <xdr:row>158</xdr:row>
          <xdr:rowOff>107950</xdr:rowOff>
        </xdr:from>
        <xdr:to>
          <xdr:col>3</xdr:col>
          <xdr:colOff>755650</xdr:colOff>
          <xdr:row>160</xdr:row>
          <xdr:rowOff>38100</xdr:rowOff>
        </xdr:to>
        <xdr:sp macro="" textlink="">
          <xdr:nvSpPr>
            <xdr:cNvPr id="43010" name="Button 2" hidden="1">
              <a:extLst>
                <a:ext uri="{63B3BB69-23CF-44E3-9099-C40C66FF867C}">
                  <a14:compatExt spid="_x0000_s43010"/>
                </a:ext>
                <a:ext uri="{FF2B5EF4-FFF2-40B4-BE49-F238E27FC236}">
                  <a16:creationId xmlns:a16="http://schemas.microsoft.com/office/drawing/2014/main" id="{00000000-0008-0000-0600-000002A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Sizing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172667</xdr:colOff>
      <xdr:row>12</xdr:row>
      <xdr:rowOff>112024</xdr:rowOff>
    </xdr:from>
    <xdr:to>
      <xdr:col>7</xdr:col>
      <xdr:colOff>3632570</xdr:colOff>
      <xdr:row>24</xdr:row>
      <xdr:rowOff>142874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5439992" y="2398024"/>
          <a:ext cx="583353" cy="23168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u="sng"/>
            <a:t>FAQ</a:t>
          </a:r>
          <a:r>
            <a:rPr lang="fr-FR" sz="1100" b="1" u="sng" baseline="0"/>
            <a:t>:</a:t>
          </a:r>
        </a:p>
        <a:p>
          <a:endParaRPr lang="fr-FR" sz="1100" b="1" u="sng" baseline="0"/>
        </a:p>
        <a:p>
          <a:pPr algn="l"/>
          <a:r>
            <a:rPr lang="fr-FR" sz="1100" b="0" u="none" baseline="0">
              <a:solidFill>
                <a:srgbClr val="FF0000"/>
              </a:solidFill>
            </a:rPr>
            <a:t>*</a:t>
          </a:r>
          <a:r>
            <a:rPr lang="fr-FR" sz="1100" b="0" u="none" baseline="0"/>
            <a:t> </a:t>
          </a:r>
          <a:r>
            <a:rPr lang="fr-FR" sz="1100" b="0" u="sng" baseline="0"/>
            <a:t>Please fill the Main Farm assumption table</a:t>
          </a:r>
          <a:endParaRPr lang="fr-FR" sz="1100" b="1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fr-FR" sz="1100" b="0" u="sng" baseline="0"/>
        </a:p>
        <a:p>
          <a:r>
            <a:rPr lang="fr-FR" sz="1100" b="0" u="none" baseline="0">
              <a:solidFill>
                <a:srgbClr val="FF0000"/>
              </a:solidFill>
            </a:rPr>
            <a:t>*</a:t>
          </a:r>
          <a:r>
            <a:rPr lang="fr-FR" sz="1100" b="0" u="none" baseline="0"/>
            <a:t> </a:t>
          </a:r>
          <a:r>
            <a:rPr lang="fr-FR" sz="1100" b="0" u="sng" baseline="0"/>
            <a:t>More details can be found in the column H "comments". The figures can be copy/paste directly in the IPP developement budget and the last BP template.</a:t>
          </a:r>
        </a:p>
        <a:p>
          <a:endParaRPr lang="fr-FR" sz="1100" b="0" u="none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fr-F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OPEX tab need to be adapted to your specific BP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 b="0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0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fr-FR" sz="1100" b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small projects (&lt;20MW), some optimizations should be made</a:t>
          </a:r>
          <a:endParaRPr lang="fr-FR">
            <a:effectLst/>
          </a:endParaRPr>
        </a:p>
        <a:p>
          <a:endParaRPr lang="fr-FR" sz="1100" b="0" u="none" baseline="0"/>
        </a:p>
        <a:p>
          <a:endParaRPr lang="fr-FR" sz="1100" b="0" u="sng" baseline="0"/>
        </a:p>
        <a:p>
          <a:endParaRPr lang="fr-FR" sz="1100" b="1" u="none" baseline="0"/>
        </a:p>
        <a:p>
          <a:endParaRPr lang="fr-FR" sz="1100" b="1" u="none" baseline="0">
            <a:solidFill>
              <a:srgbClr val="FF0000"/>
            </a:solidFill>
          </a:endParaRPr>
        </a:p>
        <a:p>
          <a:r>
            <a:rPr lang="fr-FR" sz="1100" b="1" u="none" baseline="0">
              <a:solidFill>
                <a:srgbClr val="FF0000"/>
              </a:solidFill>
            </a:rPr>
            <a:t>	</a:t>
          </a:r>
          <a:r>
            <a:rPr lang="fr-FR" sz="1100" b="0" u="none"/>
            <a:t> </a:t>
          </a:r>
        </a:p>
      </xdr:txBody>
    </xdr:sp>
    <xdr:clientData/>
  </xdr:twoCellAnchor>
  <xdr:oneCellAnchor>
    <xdr:from>
      <xdr:col>0</xdr:col>
      <xdr:colOff>124354</xdr:colOff>
      <xdr:row>0</xdr:row>
      <xdr:rowOff>71438</xdr:rowOff>
    </xdr:from>
    <xdr:ext cx="3053123" cy="717176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354" y="71438"/>
          <a:ext cx="3053123" cy="71717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fm\EXCELD\Ca%20Stat-Vtes\Ca-2002\Tdb-CA\TAB10-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mb.frparnas10.fr.kworld.kpmg.com\datadir01\1996\SEPTACTZ\ACTZ-B.XLW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forge.dom\root\THERMI\Cog&#233;T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forge.dom\root\Storage\private\Documents%20and%20Settings\lav\Mes%20documents\Mod&#232;les%20D&amp;T\ACHBUD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roupe\hyperion\budget\cloture%20des%20comptes\cl&#244;tures%20mensuelles\septembre\ROMAIN\NEGOCE\GLOBAL\cloture%20des%20comptes\cl&#244;tures%20mensuelles\cl&#244;tures%20mensuelles\12604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forge.dom\root\Documents%20and%20Settings\gplancho\Local%20Settings\Temporary%20Internet%20Files\Content.Outlook\TS105NTV\windows\Temporary%20Internet%20Files\OLK2363\pret%20telegestion%20agirest%2010ans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cfs01\accounting\_fredh\_CLOSE_LV\2004\empt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blns001vf\dicaprio\TEMP\cache\OLK7D\Caroline%20Mode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t0hf1\Desktop\Tras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OMMUN\PD\1999\REPORTING\07\Synthese\8eme\8eme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dnpfs009\shared\TEMP\DCF%20BASE%20CASE%20220202_AI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roupe\Controle_Gestion\Donn&#233;es_Communes\BUSINESS%20FINANCE%20-%20DOCUMENTS%20DE%20TRAVAIL\BCS%202007\Final%20run_31032008\Analysis\HYB%20P&amp;L_20080401_manually%20adjusted%20for%20exceptional.xls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personal/hansen_akuoenergy_com/Documents/Documents/Greece/Adriani/S_Greek_Adriani%20(Drama%20E)_Financial%20Model_07_01_2026_.xlsm" TargetMode="External"/><Relationship Id="rId2" Type="http://schemas.openxmlformats.org/officeDocument/2006/relationships/externalLinkPath" Target="https://akuoenergy-my.sharepoint.com/personal/hansen_akuoenergy_com/Documents/Documents/Greece/Adriani/S_Greek_Adriani%20(Drama%20E)_Financial%20Model_07_01_2026_.xlsm" TargetMode="External"/><Relationship Id="rId1" Type="http://schemas.openxmlformats.org/officeDocument/2006/relationships/externalLinkPath" Target="/personal/hansen_akuoenergy_com/Documents/Documents/Greece/Adriani/S_Greek_Adriani%20(Drama%20E)_Financial%20Model_07_01_2026_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lotures%202004\INSERT\41%20Clients\GESTION%20COMMERCIALE\12%20(D&#233;cembre)\Synth&#232;se%20CA%20%20&#224;%20122004%20V3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kuoenergy-my.sharepoint.com/personal/hansen_akuoenergy_com/Documents/Documents/Basaid/Financial%20Model/Copie_W-Portfolio_SRB_03-04-26_Financial%20Model_vF.xlsm" TargetMode="External"/><Relationship Id="rId1" Type="http://schemas.openxmlformats.org/officeDocument/2006/relationships/externalLinkPath" Target="https://akuoenergy-my.sharepoint.com/personal/hansen_akuoenergy_com/Documents/Documents/Basaid/Financial%20Model/Copie_W-Portfolio_SRB_03-04-26_Financial%20Model_vF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es%20Documents\asf2000\MES%20DOCUMENTS\Laridja\Tableaux%20de%20bord\Soci&#233;t&#233;s%20industrielles\ASSELIN\Marche%20des%20affaires\ASF-AFR%200698.xls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CORP&amp;CONSO/Documents%20partages/General/Valorisation/2.%20AFS%20Valuation/2024.12.31/AFS_COMBINED_DDM_31122024.xlsx" TargetMode="External"/><Relationship Id="rId2" Type="http://schemas.openxmlformats.org/officeDocument/2006/relationships/externalLinkPath" Target="https://akuoenergy.sharepoint.com/sites/CORP&amp;CONSO/Documents%20partages/General/Valorisation/2.%20AFS%20Valuation/2024.12.31/AFS_COMBINED_DDM_31122024.xlsx" TargetMode="External"/><Relationship Id="rId1" Type="http://schemas.openxmlformats.org/officeDocument/2006/relationships/externalLinkPath" Target="/sites/CORP&amp;CONSO/Documents%20partages/General/Valorisation/2.%20AFS%20Valuation/2024.12.31/AFS_COMBINED_DDM_31122024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businessactivities/GREECE/DRAMA%20EXPANSION%20(M&amp;A)/IPP/ADMIN/PROJECT%20FINANCE/FINANCIAL%20MODEL/S_Greek_Drama%20Expansion%20v121125_revised%20CAPEX_2711_CHN_StoragevFreco.xlsm" TargetMode="External"/><Relationship Id="rId2" Type="http://schemas.openxmlformats.org/officeDocument/2006/relationships/externalLinkPath" Target="https://akuoenergy.sharepoint.com/sites/businessactivities/GREECE/DRAMA%20EXPANSION%20(M&amp;A)/IPP/ADMIN/PROJECT%20FINANCE/FINANCIAL%20MODEL/S_Greek_Drama%20Expansion%20v121125_revised%20CAPEX_2711_CHN_StoragevFreco.xlsm" TargetMode="External"/><Relationship Id="rId1" Type="http://schemas.openxmlformats.org/officeDocument/2006/relationships/externalLinkPath" Target="/sites/businessactivities/GREECE/DRAMA%20EXPANSION%20(M&amp;A)/IPP/ADMIN/PROJECT%20FINANCE/FINANCIAL%20MODEL/S_Greek_Drama%20Expansion%20v121125_revised%20CAPEX_2711_CHN_StoragevFreco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HUNGARY\telmkt\cf%20model%20noki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DPA303\ib_Admin$\@MFCA%20Team\Marion\699B6E40.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mb.frparnas10.fr.kworld.kpmg.com\datadir01\Fichiers\PERSO\Villers\Tnf\TNF120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forge.dom\root\Assystem\2013%2002%20Profil\1.%20Sources%20Excel\2013%2002%20Profil%20Assystem%20&amp;%20DCI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forge.dom\root\Assystem\2013%2002%20Profil\1.%20Sources%20Excel\Bloomberg%20Assystem%20Analysi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DRH\adrh_12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RPLDFSR11\Folders_Audit\Methodology%20Training\Guides%20MT%20France\MT%20France%202007\2.0%20Assistant%20confirm&#233;%202007\07%20Modules%20fran&#231;ais\Imp&#244;ts%20et%20taxes%202007\DEROUSSE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rporate%20Finance\D&#233;veloppement\C\Chateauform'\2015%2002%20XX%20-%20Pr&#233;sentation%20placement%20priv&#233;\2.%20Documents%20re&#231;us\2015%2003%2012%20-%20El&#233;ments%20compl&#233;mentaires%202\BP%202015%202020%20Janv%20201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forge.dom\root\Corporate%20Finance\Missions%20cotees\NSC%20Groupe\1.%20Documents%20de%20travail\2.%20Valo\DCF\BP%20v1.6%20-%20(23.03.2011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forge.dom\root\Nt-ser2\CAE\GiuseppeM\Giuseppe%20M\Tableau\Classeur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vfil01\services\Documents%20and%20Settings\agraj\Local%20Settings\Temporary%20Internet%20Files\OLK128\Ecr%20JLL%202008-12-3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s-m-01nas\BusinessModel\BP05\Matt's%20Links\Cell%20C%20Citi%20Model_24_01_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~1\Frank\LOCALS~1\Temp\070630%20Pln0708_GLS%20France%20Opco.xls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ASSETMANAGEMENTOPERATIONS/INTERFACE%20%20PERFORMANCE/04.%20Interfaces/00.%20Project%20reviews/01.%20Projects/Greece/Adriani/SOLAR%20OPEX%20Tool%20-%20Adriani-%20hybrid.xlsm" TargetMode="External"/><Relationship Id="rId2" Type="http://schemas.openxmlformats.org/officeDocument/2006/relationships/externalLinkPath" Target="https://akuoenergy.sharepoint.com/sites/ASSETMANAGEMENTOPERATIONS/INTERFACE%20%20PERFORMANCE/04.%20Interfaces/00.%20Project%20reviews/01.%20Projects/Greece/Adriani/SOLAR%20OPEX%20Tool%20-%20Adriani-%20hybrid.xlsm" TargetMode="External"/><Relationship Id="rId1" Type="http://schemas.openxmlformats.org/officeDocument/2006/relationships/externalLinkPath" Target="/sites/ASSETMANAGEMENTOPERATIONS/INTERFACE%20%20PERFORMANCE/04.%20Interfaces/00.%20Project%20reviews/01.%20Projects/Greece/Adriani/SOLAR%20OPEX%20Tool%20-%20Adriani-%20hybrid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vfil01\services\BUDGET%202015-16\1%20-%20CA\CA%20&amp;%20REDEVANCES%20Budget%202015-20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forge.dom\root\Documents%20and%20Settings\SEN\Local%20Settings\Temporary%20Internet%20Files\OLKE\Copie%20de%20Master%20PL%20final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T-BP-Fixe25X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forge.dom\root\Sandrine%20Canot\RESULTATS%20MENSUELS\REX\2004\BUDGET2004%20-%20ASF-REX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lotures%202003\ICVC%202003\41%20Clients\GESTION%20COMMERCIALE\12%20(D&#233;cembre)\Synth&#232;se%20CA%20%20&#224;%20122003%20v2%2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MINO\Costi\BILANCI\CONSOLID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maquaire\Bureau\Copie%20SM%2027102006\Stephane.maquaire%20sur%20'lev1-svg1H.5.p1'%20(H)\D&#233;veloppement\Evolution%20du%20portefeuille%20et%20impact%20du%20d&#233;veloppemen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DPA303\ib_Admin$\@Team%20phd\Vieux%20Pitchs%20et%20Mandats\Sweet\Valo\Comparables\Bonus\Team%20YQ\Acapulco\Comparables\Multiples%20boursiers%20ISP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.C.D\Gestion%20entreprises\4%20Suivi%20des%20participations\APB\2%20suivi\d&#233;pouillement%20annuel\1d&#233;pouillement%20consolid&#233;%20group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&#232;le%20de%20tr&#233;sorerie\Mod&#232;le%20de%20tr&#233;sorerie\Exposium-Mod&#232;le%20de%20tr&#233;sorerie%2004-0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1.%20CDG\Planning\2006\2006%20Budgets\Sep06\PDC%20092006\Transformer\Import%20plan%20de%20charge\EXPORT%20PLAN%20DE%20CHAR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forge.dom\root\Icv_nt3\snetto$\Mes%20documents\Reporting%202002\Budget%202002\Covenants\ICV%20-%20Projet%20covenants%20-%2024%20April%202002%20LAST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DPA303\ib_Admin$\temp\Rentokil%20Personne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DPA303\ib_Admin$\Aff82\IT\OnePager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fm\Exceld\Budget\Budget2003\CA-2003\CA-MENSUEL-2003\CA-NSoja-mensualisation%202003B-v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abresa\COURBES%20SALONS%202004\COURBES%20SALONS%202001\shebdo0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un\SARAH\Cash%20Flow%20Sport%20+\CASH%20FLOW%20GLOBAL\Cash%20flow%20global99%2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RPLDFSR11\Folders_Audit\Methodology%20Training\Guides%20MT%20France\MT%20France%202007\2.0%20Assistant%20confirm&#233;%202007\07%20Modules%20fran&#231;ais\Imp&#244;ts%20et%20taxes%202007\31E4%20gauge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ran&#231;ois%20Vigne\Kheops\Actionnariat%20Keller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abresa\COURBES%20SALONS%202004\suivi%20hebdo%20MM04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gl-my.sharepoint.com/Users/pagnihotri/Desktop/Today/Extra%20Templates/Users/klafrance/AppData/Local/Microsoft/Windows/Temporary%20Internet%20Files/Content.Outlook/Z0YU64X9/MSG%20Worksheet%20-%20CIQPC.xlsm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lients%20&amp;%20Prospects\Econocom\2022_11_P2P_OLV_CG\Pitch\Riders\2020%2008%2007%20-%20SPP%20Share%20price%20performance%20-%20moyenne%20mobile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G1927\AppData\Local\Capital%20IQ\Office%20Plug-in\Templates\SPCIQ%20Excel%20Plug-In%20Tools\SPCIQ%20Identifier%20Converter.xlsm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forge.dom\root\Corporate%20Finance\D&#233;veloppement\H\H3%20Pharma\Documents%20de%20travail\2.%20Modelling%20&amp;%20Research\H3%20Pharma%20-%20Debt%20Capacity%20Analysis%20-%2010.07.2013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forge.dom\root\Corporate%20Finance\Missions\Armor\1-%20Documents%20de%20travail\2.%20Valorisation\Modele%20LBO\Mod&#232;le%20LBO%20Armor%2014.04.08%20post%20call%20(entr&#233;e%20flexible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vfil01\services\finance\gestion\Reporting%202013-14\CA\CA%20Tdb%20Diffusion\TdB%20EUROPE%20-%20DBRW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forge.dom\root\Documents%20and%20Settings\tar.AFORGE\Bureau\Meilleurtaux\Tableau%20r&#233;cap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lio\Desktop\Divers\CALCULETTE%20ELENI%20GROUP%20-%20Bremart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G1927\Desktop\CG1927\Support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forge.dom\root\Documents%20and%20Settings\FR007346\My%20Documents\PWC\Missions\FRIGOR\Datas\Cadrage%20marges\PWC%20Cadrages%20marge%20Combi%20Norm&amp;Bret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tilities\@%20Amoc\06.%20Valuation\Amoc%20Stock%20Graph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mb.frparnas10.fr.kworld.kpmg.com\datadir01\fichiers\PERSO\Villers\CARTON\CARTON120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ject%20LAB\8.%20M&amp;A\6.%20BioAccess\2015%2002%2002%20-%20LAB%20-%20Financial%20Model%20-%20BioAccess%20v10%20-%20Cas%20avec%20partenaires.xls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vfil01\services\finance\gestion\BUDGET%202014-15\Remises%20conditionnelles\Forecast%2013-14%20et%20Budget%2014-15%20-%20Remises%20conditionelles,%20RFA%20et%20Coop&#233;ration%20comle%20%20-%20envoi.xlsx" TargetMode="External"/></Relationships>
</file>

<file path=xl/externalLinks/_rels/externalLink6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CORP&amp;CONSO/Documents%20partages/General/Valorisation/AWEO/31.12.2022/Completed__FUJIN%20(1601)%20.xlsm" TargetMode="External"/><Relationship Id="rId2" Type="http://schemas.openxmlformats.org/officeDocument/2006/relationships/externalLinkPath" Target="https://akuoenergy.sharepoint.com/sites/CORP&amp;CONSO/Documents%20partages/General/Valorisation/AWEO/31.12.2022/Completed__FUJIN%20(1601)%20.xlsm" TargetMode="External"/><Relationship Id="rId1" Type="http://schemas.openxmlformats.org/officeDocument/2006/relationships/externalLinkPath" Target="/sites/CORP&amp;CONSO/Documents%20partages/General/Valorisation/AWEO/31.12.2022/Completed__FUJIN%20(1601)%20.xlsm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xl027:100/Doc/Werkdocumenten/XxxVnbxx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.4.8.26\BusinessModel\BP06\Jun%2006\Base_August%202006\BP06%20JHAdj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orate%20Finance\Missions\Insert\Documents%20de%20travail\Management%20presentation\Documents%20and%20Settings\PIsierte\Local%20Settings\Temporary%20Internet%20Files\OLK50\SPBUDGIC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ndrine\frais%20generaux\064fg%20services%20g&#233;n&#233;raux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forge.dom\root\Icv_nt3\snetto$\ERP%20SDGP22A%20-%20ICVC\Budget%20&amp;%20Bus%20Plan\2002\MBP%20Versions%20budgets%202002\Model%20Bus%20plan%20V1\MBP2\020110.E&amp;Y%20GB%20BdLBase.ICVC%20MBP2%20budget%202002%20.V1e%20pour%20cds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Profiles\giuseppem\Temporary%20Internet%20Files\OLK5\REX\2002\ASF_REX%202002.12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vstore\costi\DOCUME~1\BISETT~1\IMPOST~1\Temp\FILATURA.XLS" TargetMode="External"/></Relationships>
</file>

<file path=xl/externalLinks/_rels/externalLink7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hn\AppData\Roaming\Microsoft\Excel\2025%20AKUO%20expected%20yield%20v2026_01_06%20(4)%20(version%202).xlsb" TargetMode="External"/><Relationship Id="rId1" Type="http://schemas.openxmlformats.org/officeDocument/2006/relationships/externalLinkPath" Target="file:///C:\Users\cahn\AppData\Roaming\Microsoft\Excel\2025%20AKUO%20expected%20yield%20v2026_01_06%20(4)%20(version%202).xlsb" TargetMode="External"/></Relationships>
</file>

<file path=xl/externalLinks/_rels/externalLink7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personal/herault_akuoenergy_com/Documents/Documents/00%20Akuo/03%20Finance/01%20Financement/banque_de_france_espace_declarants_codes_iso_pays_monnaies_03_2019.xlsx" TargetMode="External"/><Relationship Id="rId2" Type="http://schemas.openxmlformats.org/officeDocument/2006/relationships/externalLinkPath" Target="https://akuoenergy-my.sharepoint.com/personal/herault_akuoenergy_com/Documents/Documents/00%20Akuo/03%20Finance/01%20Financement/banque_de_france_espace_declarants_codes_iso_pays_monnaies_03_2019.xlsx" TargetMode="External"/><Relationship Id="rId1" Type="http://schemas.openxmlformats.org/officeDocument/2006/relationships/externalLinkPath" Target="/personal/herault_akuoenergy_com/Documents/Documents/00%20Akuo/03%20Finance/01%20Financement/banque_de_france_espace_declarants_codes_iso_pays_monnaies_03_2019.xlsx" TargetMode="External"/></Relationships>
</file>

<file path=xl/externalLinks/_rels/externalLink7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personal/uzelac_akuoenergy_com/Documents/Desktop/TOOLKIT/Wind/W_AKE_CAPEX-OPEX%20Estimation_V2.xlsm" TargetMode="External"/><Relationship Id="rId2" Type="http://schemas.openxmlformats.org/officeDocument/2006/relationships/externalLinkPath" Target="https://akuoenergy-my.sharepoint.com/personal/uzelac_akuoenergy_com/Documents/Desktop/TOOLKIT/Wind/W_AKE_CAPEX-OPEX%20Estimation_V2.xlsm" TargetMode="External"/><Relationship Id="rId1" Type="http://schemas.openxmlformats.org/officeDocument/2006/relationships/externalLinkPath" Target="/personal/uzelac_akuoenergy_com/Documents/Desktop/TOOLKIT/Wind/W_AKE_CAPEX-OPEX%20Estimation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 CA"/>
      <sheetName val="BOY"/>
      <sheetName val="Reel 01"/>
      <sheetName val="Bud 02"/>
      <sheetName val="Reel 02"/>
      <sheetName val="NSF"/>
      <sheetName val="CA 2000-2002"/>
      <sheetName val="evol Bu02 vs R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BP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météo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. Data Table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Trash"/>
      <sheetName val="A"/>
      <sheetName val="suivi cash flow par affaire"/>
      <sheetName val="Input"/>
      <sheetName val="datas"/>
      <sheetName val="OMC"/>
      <sheetName val="DCF"/>
      <sheetName val="BackUp"/>
      <sheetName val="Amphenol"/>
      <sheetName val="Assumptions"/>
      <sheetName val="Staffing Comps"/>
      <sheetName val="#REF"/>
      <sheetName val="synthgraph DCF"/>
      <sheetName val="Données Spéc."/>
      <sheetName val="compsge"/>
      <sheetName val="Notes"/>
      <sheetName val="LBO"/>
      <sheetName val="WACC"/>
      <sheetName val="AVP"/>
      <sheetName val="Consensus Fnac"/>
      <sheetName val="Synergies"/>
      <sheetName val="Consensus Kesa"/>
      <sheetName val="&gt;&gt;Merger Model&gt;&gt;"/>
      <sheetName val="Inputs"/>
      <sheetName val="Accretion-dilution"/>
      <sheetName val="Contribution"/>
      <sheetName val="Gearing"/>
      <sheetName val="Sensitivities"/>
      <sheetName val="Consolidated"/>
      <sheetName val="Proforma"/>
      <sheetName val="&gt;&gt;LBO Model&gt;&gt; "/>
      <sheetName val="dfd2"/>
      <sheetName val="Acquiror Finsum"/>
      <sheetName val="Target Finsum"/>
      <sheetName val="ABB"/>
      <sheetName val="DV et capital"/>
      <sheetName val="Terra"/>
      <sheetName val="Syracuse"/>
      <sheetName val="Paramètres"/>
      <sheetName val="DDETABLE"/>
      <sheetName val="First Page"/>
      <sheetName val="Actionnariat simplifié"/>
      <sheetName val="Multiples Boursiers"/>
      <sheetName val="Comp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SPA"/>
      <sheetName val="GENLIS"/>
      <sheetName val="ASM incentive"/>
      <sheetName val="Affect des zones"/>
      <sheetName val="REPART"/>
      <sheetName val="THPK"/>
      <sheetName val="TO VARIANCE"/>
      <sheetName val="MARGIN VARIANCE "/>
      <sheetName val="Act vs B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P&amp;L HY07"/>
      <sheetName val="CdA"/>
      <sheetName val="CdA (2)"/>
      <sheetName val="Table"/>
      <sheetName val="P&amp;L HY 2006 reconciliation"/>
      <sheetName val="Graph"/>
      <sheetName val="P&amp;L_HY07"/>
      <sheetName val="CdA_(2)"/>
      <sheetName val="P&amp;L_HY_2006_reconcili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puts"/>
      <sheetName val="Scenarios"/>
      <sheetName val="Inputs"/>
      <sheetName val="CapEx"/>
      <sheetName val="OpEx"/>
      <sheetName val="IDC"/>
      <sheetName val="P&amp;L"/>
      <sheetName val="FID deck outputs"/>
      <sheetName val="CF"/>
      <sheetName val="BS"/>
      <sheetName val="Dep&amp;WC"/>
      <sheetName val="DS"/>
      <sheetName val="Eq"/>
      <sheetName val="Macro"/>
      <sheetName val="Flags"/>
      <sheetName val="Cash@ris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CA 12-2004"/>
      <sheetName val="Rapprochement CA stat-Compta"/>
      <sheetName val="CAMPAGNE CUMUL 2004 (PiD)"/>
      <sheetName val="FACTURE MANUELLE 2004 (PiD)"/>
      <sheetName val="ca 2004 au 31-12-04 (JB)"/>
      <sheetName val="Semaine 53"/>
      <sheetName val="Semaine 53 (2)"/>
      <sheetName val="CA Autres produits 2004 (JB)"/>
      <sheetName val="Stat. Top et Sacs 2004 (JB)"/>
      <sheetName val="Balance INSERT"/>
      <sheetName val="Balance PPX"/>
      <sheetName val="INS-N°419700-31122004 "/>
      <sheetName val="INS-N°487000-31122004"/>
      <sheetName val="INS-N°418100-31122004 "/>
      <sheetName val="assumptions"/>
      <sheetName val="abonnement"/>
      <sheetName val="budget ca promotion icvc"/>
      <sheetName val="Gastos Fijos"/>
      <sheetName val="Synthèse_CA_12-2004"/>
      <sheetName val="Rapprochement_CA_stat-Compta"/>
      <sheetName val="CAMPAGNE_CUMUL_2004_(PiD)"/>
      <sheetName val="FACTURE_MANUELLE_2004_(PiD)"/>
      <sheetName val="ca_2004_au_31-12-04_(JB)"/>
      <sheetName val="Semaine_53"/>
      <sheetName val="Semaine_53_(2)"/>
      <sheetName val="CA_Autres_produits_2004_(JB)"/>
      <sheetName val="Stat__Top_et_Sacs_2004_(JB)"/>
      <sheetName val="Balance_INSERT"/>
      <sheetName val="Balance_PPX"/>
      <sheetName val="INS-N°419700-31122004_"/>
      <sheetName val="INS-N°418100-31122004_"/>
      <sheetName val="budget_ca_promotion_icvc"/>
      <sheetName val="Gastos_Fijos"/>
      <sheetName val="Synthèse_CA_12-20041"/>
      <sheetName val="Rapprochement_CA_stat-Compta1"/>
      <sheetName val="CAMPAGNE_CUMUL_2004_(PiD)1"/>
      <sheetName val="FACTURE_MANUELLE_2004_(PiD)1"/>
      <sheetName val="ca_2004_au_31-12-04_(JB)1"/>
      <sheetName val="Semaine_531"/>
      <sheetName val="Semaine_53_(2)1"/>
      <sheetName val="CA_Autres_produits_2004_(JB)1"/>
      <sheetName val="Stat__Top_et_Sacs_2004_(JB)1"/>
      <sheetName val="Balance_INSERT1"/>
      <sheetName val="Balance_PPX1"/>
      <sheetName val="INS-N°419700-31122004_1"/>
      <sheetName val="INS-N°418100-31122004_1"/>
      <sheetName val="budget_ca_promotion_icvc1"/>
      <sheetName val="Gastos_Fijos1"/>
      <sheetName val="Synthèse_CA_12-20042"/>
      <sheetName val="Rapprochement_CA_stat-Compta2"/>
      <sheetName val="CAMPAGNE_CUMUL_2004_(PiD)2"/>
      <sheetName val="FACTURE_MANUELLE_2004_(PiD)2"/>
      <sheetName val="ca_2004_au_31-12-04_(JB)2"/>
      <sheetName val="Semaine_532"/>
      <sheetName val="Semaine_53_(2)2"/>
      <sheetName val="CA_Autres_produits_2004_(JB)2"/>
      <sheetName val="Stat__Top_et_Sacs_2004_(JB)2"/>
      <sheetName val="Balance_INSERT2"/>
      <sheetName val="Balance_PPX2"/>
      <sheetName val="INS-N°419700-31122004_2"/>
      <sheetName val="INS-N°418100-31122004_2"/>
      <sheetName val="budget_ca_promotion_icvc2"/>
      <sheetName val="Gastos_Fijos2"/>
      <sheetName val="Synthèse_CA_12-20043"/>
      <sheetName val="Rapprochement_CA_stat-Compta3"/>
      <sheetName val="CAMPAGNE_CUMUL_2004_(PiD)3"/>
      <sheetName val="FACTURE_MANUELLE_2004_(PiD)3"/>
      <sheetName val="ca_2004_au_31-12-04_(JB)3"/>
      <sheetName val="Semaine_533"/>
      <sheetName val="Semaine_53_(2)3"/>
      <sheetName val="CA_Autres_produits_2004_(JB)3"/>
      <sheetName val="Stat__Top_et_Sacs_2004_(JB)3"/>
      <sheetName val="Balance_INSERT3"/>
      <sheetName val="Balance_PPX3"/>
      <sheetName val="INS-N°419700-31122004_3"/>
      <sheetName val="INS-N°418100-31122004_3"/>
      <sheetName val="budget_ca_promotion_icvc3"/>
      <sheetName val="Gastos_Fijos3"/>
      <sheetName val="Synthèse_CA_12-20044"/>
      <sheetName val="Rapprochement_CA_stat-Compta4"/>
      <sheetName val="CAMPAGNE_CUMUL_2004_(PiD)4"/>
      <sheetName val="FACTURE_MANUELLE_2004_(PiD)4"/>
      <sheetName val="ca_2004_au_31-12-04_(JB)4"/>
      <sheetName val="Semaine_534"/>
      <sheetName val="Semaine_53_(2)4"/>
      <sheetName val="CA_Autres_produits_2004_(JB)4"/>
      <sheetName val="Stat__Top_et_Sacs_2004_(JB)4"/>
      <sheetName val="Balance_INSERT4"/>
      <sheetName val="Balance_PPX4"/>
      <sheetName val="INS-N°419700-31122004_4"/>
      <sheetName val="INS-N°418100-31122004_4"/>
      <sheetName val="budget_ca_promotion_icvc4"/>
      <sheetName val="Gastos_Fijos4"/>
      <sheetName val="Synthèse_CA_12-20045"/>
      <sheetName val="Rapprochement_CA_stat-Compta5"/>
      <sheetName val="CAMPAGNE_CUMUL_2004_(PiD)5"/>
      <sheetName val="FACTURE_MANUELLE_2004_(PiD)5"/>
      <sheetName val="ca_2004_au_31-12-04_(JB)5"/>
      <sheetName val="Semaine_535"/>
      <sheetName val="Semaine_53_(2)5"/>
      <sheetName val="CA_Autres_produits_2004_(JB)5"/>
      <sheetName val="Stat__Top_et_Sacs_2004_(JB)5"/>
      <sheetName val="Balance_INSERT5"/>
      <sheetName val="Balance_PPX5"/>
      <sheetName val="INS-N°419700-31122004_5"/>
      <sheetName val="INS-N°418100-31122004_5"/>
      <sheetName val="budget_ca_promotion_icvc5"/>
      <sheetName val="Gastos_Fijos5"/>
      <sheetName val="Synthèse_CA_12-20046"/>
      <sheetName val="Rapprochement_CA_stat-Compta6"/>
      <sheetName val="CAMPAGNE_CUMUL_2004_(PiD)6"/>
      <sheetName val="FACTURE_MANUELLE_2004_(PiD)6"/>
      <sheetName val="ca_2004_au_31-12-04_(JB)6"/>
      <sheetName val="Semaine_536"/>
      <sheetName val="Semaine_53_(2)6"/>
      <sheetName val="CA_Autres_produits_2004_(JB)6"/>
      <sheetName val="Stat__Top_et_Sacs_2004_(JB)6"/>
      <sheetName val="Balance_INSERT6"/>
      <sheetName val="Balance_PPX6"/>
      <sheetName val="INS-N°419700-31122004_6"/>
      <sheetName val="INS-N°418100-31122004_6"/>
      <sheetName val="budget_ca_promotion_icvc6"/>
      <sheetName val="Gastos_Fijos6"/>
      <sheetName val="Synthèse_CA_12-20047"/>
      <sheetName val="Rapprochement_CA_stat-Compta7"/>
      <sheetName val="CAMPAGNE_CUMUL_2004_(PiD)7"/>
      <sheetName val="FACTURE_MANUELLE_2004_(PiD)7"/>
      <sheetName val="ca_2004_au_31-12-04_(JB)7"/>
      <sheetName val="Semaine_537"/>
      <sheetName val="Semaine_53_(2)7"/>
      <sheetName val="CA_Autres_produits_2004_(JB)7"/>
      <sheetName val="Stat__Top_et_Sacs_2004_(JB)7"/>
      <sheetName val="Balance_INSERT7"/>
      <sheetName val="Balance_PPX7"/>
      <sheetName val="INS-N°419700-31122004_7"/>
      <sheetName val="INS-N°418100-31122004_7"/>
      <sheetName val="budget_ca_promotion_icvc7"/>
      <sheetName val="Gastos_Fijos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er Guide"/>
      <sheetName val="FID deck outputs"/>
      <sheetName val="Discount rate NPV"/>
      <sheetName val="Outputs"/>
      <sheetName val="Scenarios"/>
      <sheetName val="CapEx"/>
      <sheetName val="Inputs"/>
      <sheetName val="OpEx"/>
      <sheetName val="IDC"/>
      <sheetName val="CF"/>
      <sheetName val="P&amp;L"/>
      <sheetName val="BS"/>
      <sheetName val="Dep"/>
      <sheetName val="DS"/>
      <sheetName val="DS-S"/>
      <sheetName val="Eq-S"/>
      <sheetName val="Combined CF and PL"/>
      <sheetName val="Portfolio"/>
      <sheetName val="Flow of funds - Basaid Wind-SPA"/>
      <sheetName val="Cash sweep mecanism"/>
      <sheetName val="Combined KPIs"/>
      <sheetName val="Macro"/>
    </sheetNames>
    <sheetDataSet>
      <sheetData sheetId="0" refreshError="1"/>
      <sheetData sheetId="1"/>
      <sheetData sheetId="2"/>
      <sheetData sheetId="3">
        <row r="37">
          <cell r="L37">
            <v>15000</v>
          </cell>
        </row>
        <row r="38">
          <cell r="L38">
            <v>31606.520088980586</v>
          </cell>
        </row>
        <row r="42">
          <cell r="L42">
            <v>131416.48784393485</v>
          </cell>
        </row>
      </sheetData>
      <sheetData sheetId="4">
        <row r="7">
          <cell r="E7" t="str">
            <v>BASAID</v>
          </cell>
        </row>
        <row r="183">
          <cell r="E183">
            <v>0.64535256683827458</v>
          </cell>
        </row>
        <row r="184">
          <cell r="E184">
            <v>0.49990026551908845</v>
          </cell>
        </row>
      </sheetData>
      <sheetData sheetId="5">
        <row r="53">
          <cell r="C53">
            <v>500</v>
          </cell>
        </row>
        <row r="108">
          <cell r="C108">
            <v>126595.05816161615</v>
          </cell>
        </row>
      </sheetData>
      <sheetData sheetId="6">
        <row r="62">
          <cell r="A62" t="str">
            <v>P_50</v>
          </cell>
        </row>
        <row r="63">
          <cell r="A63" t="str">
            <v>P_75-10y</v>
          </cell>
        </row>
        <row r="64">
          <cell r="A64" t="str">
            <v>P_90-10y</v>
          </cell>
        </row>
        <row r="65">
          <cell r="A65" t="str">
            <v>P90/P50</v>
          </cell>
        </row>
        <row r="84">
          <cell r="E84">
            <v>0</v>
          </cell>
          <cell r="F84">
            <v>0</v>
          </cell>
        </row>
        <row r="112">
          <cell r="D112">
            <v>0</v>
          </cell>
        </row>
        <row r="219">
          <cell r="D219">
            <v>1.2</v>
          </cell>
        </row>
        <row r="346">
          <cell r="D346" t="b">
            <v>0</v>
          </cell>
        </row>
        <row r="402">
          <cell r="D402">
            <v>31606.520088980586</v>
          </cell>
        </row>
        <row r="481">
          <cell r="D481">
            <v>0.15</v>
          </cell>
        </row>
        <row r="580">
          <cell r="D580">
            <v>0</v>
          </cell>
        </row>
        <row r="581">
          <cell r="D581">
            <v>29396.818645492778</v>
          </cell>
        </row>
        <row r="582">
          <cell r="D582">
            <v>220591.7699136814</v>
          </cell>
        </row>
        <row r="584">
          <cell r="D584">
            <v>8.3025584245451922E-2</v>
          </cell>
        </row>
        <row r="588">
          <cell r="D588">
            <v>0.99960114163621738</v>
          </cell>
        </row>
        <row r="610">
          <cell r="O610" t="str">
            <v>BASAID</v>
          </cell>
        </row>
      </sheetData>
      <sheetData sheetId="7" refreshError="1"/>
      <sheetData sheetId="8" refreshError="1"/>
      <sheetData sheetId="9">
        <row r="3">
          <cell r="E3">
            <v>0</v>
          </cell>
          <cell r="F3">
            <v>1</v>
          </cell>
          <cell r="G3">
            <v>2</v>
          </cell>
          <cell r="H3">
            <v>3</v>
          </cell>
          <cell r="I3">
            <v>4</v>
          </cell>
          <cell r="J3">
            <v>5</v>
          </cell>
          <cell r="K3">
            <v>6</v>
          </cell>
          <cell r="L3">
            <v>7</v>
          </cell>
          <cell r="M3">
            <v>8</v>
          </cell>
          <cell r="N3">
            <v>9</v>
          </cell>
          <cell r="O3">
            <v>10</v>
          </cell>
          <cell r="P3">
            <v>11</v>
          </cell>
          <cell r="Q3">
            <v>12</v>
          </cell>
          <cell r="R3">
            <v>13</v>
          </cell>
          <cell r="S3">
            <v>14</v>
          </cell>
          <cell r="T3">
            <v>15</v>
          </cell>
          <cell r="U3">
            <v>16</v>
          </cell>
          <cell r="V3">
            <v>17</v>
          </cell>
          <cell r="W3">
            <v>18</v>
          </cell>
          <cell r="X3">
            <v>19</v>
          </cell>
          <cell r="Y3">
            <v>20</v>
          </cell>
          <cell r="Z3">
            <v>21</v>
          </cell>
          <cell r="AA3">
            <v>22</v>
          </cell>
          <cell r="AB3">
            <v>23</v>
          </cell>
          <cell r="AC3">
            <v>24</v>
          </cell>
          <cell r="AD3">
            <v>25</v>
          </cell>
          <cell r="AE3">
            <v>26</v>
          </cell>
          <cell r="AF3">
            <v>27</v>
          </cell>
          <cell r="AG3">
            <v>28</v>
          </cell>
          <cell r="AH3">
            <v>29</v>
          </cell>
          <cell r="AI3">
            <v>30</v>
          </cell>
        </row>
        <row r="103">
          <cell r="F103">
            <v>-9848.9284674150658</v>
          </cell>
          <cell r="G103">
            <v>-8003.9582297178331</v>
          </cell>
          <cell r="H103">
            <v>-8259.0531162380466</v>
          </cell>
          <cell r="I103">
            <v>-8470.0435197904462</v>
          </cell>
          <cell r="J103">
            <v>-8467.8546370069998</v>
          </cell>
          <cell r="O103">
            <v>-8569.5406400471584</v>
          </cell>
          <cell r="T103">
            <v>-8092.4121696626808</v>
          </cell>
          <cell r="Y103">
            <v>0</v>
          </cell>
          <cell r="AD103">
            <v>0</v>
          </cell>
          <cell r="AI103">
            <v>0</v>
          </cell>
        </row>
        <row r="118">
          <cell r="F118">
            <v>-24.824696411018799</v>
          </cell>
          <cell r="G118">
            <v>-24.824696411018799</v>
          </cell>
          <cell r="H118">
            <v>-24.824696411018799</v>
          </cell>
          <cell r="I118">
            <v>-24.824696411018799</v>
          </cell>
          <cell r="J118">
            <v>-24.824696411018799</v>
          </cell>
          <cell r="O118">
            <v>-24.824696411018799</v>
          </cell>
          <cell r="T118">
            <v>-24.824696411018799</v>
          </cell>
          <cell r="Y118">
            <v>0</v>
          </cell>
          <cell r="AD118">
            <v>0</v>
          </cell>
          <cell r="AI118">
            <v>0</v>
          </cell>
        </row>
        <row r="152"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O152">
            <v>0</v>
          </cell>
          <cell r="T152">
            <v>0</v>
          </cell>
          <cell r="Y152">
            <v>0</v>
          </cell>
          <cell r="AD152">
            <v>0</v>
          </cell>
          <cell r="AI152">
            <v>0</v>
          </cell>
        </row>
        <row r="161">
          <cell r="F161">
            <v>-6985.6920546800975</v>
          </cell>
          <cell r="G161">
            <v>-5797.2148421634338</v>
          </cell>
          <cell r="H161">
            <v>-6138.1697735778471</v>
          </cell>
          <cell r="I161">
            <v>-6207.464089852192</v>
          </cell>
          <cell r="J161">
            <v>-6223.2812063950842</v>
          </cell>
          <cell r="O161">
            <v>0</v>
          </cell>
          <cell r="T161">
            <v>0</v>
          </cell>
          <cell r="Y161">
            <v>0</v>
          </cell>
          <cell r="AD161">
            <v>0</v>
          </cell>
          <cell r="AI161">
            <v>0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O174">
            <v>5945.1785413200614</v>
          </cell>
          <cell r="T174">
            <v>7266.0554271224264</v>
          </cell>
          <cell r="Y174">
            <v>16391.812716161734</v>
          </cell>
          <cell r="AD174">
            <v>18005.860684203843</v>
          </cell>
          <cell r="AI174">
            <v>19281.772557101016</v>
          </cell>
        </row>
        <row r="184">
          <cell r="B184">
            <v>9.4718012213706973E-2</v>
          </cell>
          <cell r="E184">
            <v>-126095.05816161615</v>
          </cell>
          <cell r="F184">
            <v>15392.046779172213</v>
          </cell>
          <cell r="G184">
            <v>12935.182184878133</v>
          </cell>
          <cell r="H184">
            <v>13587.297988803864</v>
          </cell>
          <cell r="I184">
            <v>13934.695578434617</v>
          </cell>
          <cell r="J184">
            <v>14026.218568086766</v>
          </cell>
          <cell r="K184">
            <v>14244.439075722285</v>
          </cell>
          <cell r="L184">
            <v>14702.623063686175</v>
          </cell>
          <cell r="M184">
            <v>14807.126106324997</v>
          </cell>
          <cell r="N184">
            <v>14494.139074172517</v>
          </cell>
          <cell r="O184">
            <v>14278.79192448787</v>
          </cell>
          <cell r="P184">
            <v>15429.792977434132</v>
          </cell>
          <cell r="Q184">
            <v>15477.715805551921</v>
          </cell>
          <cell r="R184">
            <v>15490.488893930979</v>
          </cell>
          <cell r="S184">
            <v>15571.267416720855</v>
          </cell>
          <cell r="T184">
            <v>15431.010358854403</v>
          </cell>
          <cell r="U184">
            <v>15582.672204144294</v>
          </cell>
          <cell r="V184">
            <v>15735.218094645588</v>
          </cell>
          <cell r="W184">
            <v>16115.264442803778</v>
          </cell>
          <cell r="X184">
            <v>16464.563530837437</v>
          </cell>
          <cell r="Y184">
            <v>16534.857966161733</v>
          </cell>
          <cell r="Z184">
            <v>16941.055006819093</v>
          </cell>
          <cell r="AA184">
            <v>17348.37950134982</v>
          </cell>
          <cell r="AB184">
            <v>17455.117266601868</v>
          </cell>
          <cell r="AC184">
            <v>17771.107313112054</v>
          </cell>
          <cell r="AD184">
            <v>18148.905934203842</v>
          </cell>
          <cell r="AE184">
            <v>18528.523161561825</v>
          </cell>
          <cell r="AF184">
            <v>18903.523826377168</v>
          </cell>
          <cell r="AG184">
            <v>19173.053055177457</v>
          </cell>
          <cell r="AH184">
            <v>19321.589953522893</v>
          </cell>
          <cell r="AI184">
            <v>19524.817807101055</v>
          </cell>
        </row>
        <row r="185">
          <cell r="B185">
            <v>17500.831377136255</v>
          </cell>
        </row>
      </sheetData>
      <sheetData sheetId="10">
        <row r="6">
          <cell r="F6">
            <v>21445.91970617725</v>
          </cell>
          <cell r="G6">
            <v>18734.058872879286</v>
          </cell>
          <cell r="H6">
            <v>19696.787218350193</v>
          </cell>
          <cell r="I6">
            <v>20114.225496723491</v>
          </cell>
          <cell r="J6">
            <v>20434.406862500142</v>
          </cell>
          <cell r="O6">
            <v>21153.654172968083</v>
          </cell>
          <cell r="T6">
            <v>22772.487887431485</v>
          </cell>
          <cell r="Y6">
            <v>24728.39386869517</v>
          </cell>
          <cell r="AD6">
            <v>27445.084085023089</v>
          </cell>
          <cell r="AI6">
            <v>29659.479626111421</v>
          </cell>
        </row>
        <row r="8">
          <cell r="F8">
            <v>3657.2766632790872</v>
          </cell>
          <cell r="G8">
            <v>3850.9071644447463</v>
          </cell>
          <cell r="H8">
            <v>4061.5028464736151</v>
          </cell>
          <cell r="I8">
            <v>4085.3004782224984</v>
          </cell>
          <cell r="J8">
            <v>4312.870138526032</v>
          </cell>
          <cell r="O8">
            <v>4810.2843238162068</v>
          </cell>
          <cell r="T8">
            <v>5148.878939024863</v>
          </cell>
          <cell r="Y8">
            <v>5836.9909116916851</v>
          </cell>
          <cell r="AD8">
            <v>6730.1131656171292</v>
          </cell>
          <cell r="AI8">
            <v>7401.1008562381476</v>
          </cell>
        </row>
        <row r="9">
          <cell r="F9">
            <v>445.77835070506802</v>
          </cell>
          <cell r="G9">
            <v>430.71595070506805</v>
          </cell>
          <cell r="H9">
            <v>415.65355070506808</v>
          </cell>
          <cell r="I9">
            <v>400.59115070506806</v>
          </cell>
          <cell r="J9">
            <v>385.52875070506803</v>
          </cell>
          <cell r="O9">
            <v>310.21675070506797</v>
          </cell>
          <cell r="T9">
            <v>234.90475070506793</v>
          </cell>
          <cell r="Y9">
            <v>159.59275070506794</v>
          </cell>
          <cell r="AD9">
            <v>84.280750705067987</v>
          </cell>
          <cell r="AI9">
            <v>8.9687507050679685</v>
          </cell>
        </row>
        <row r="11">
          <cell r="F11">
            <v>4639.8148797785907</v>
          </cell>
          <cell r="G11">
            <v>4639.8148797785907</v>
          </cell>
          <cell r="H11">
            <v>4639.8148797785907</v>
          </cell>
          <cell r="I11">
            <v>4639.8148797785907</v>
          </cell>
          <cell r="J11">
            <v>4639.8148797785907</v>
          </cell>
          <cell r="O11">
            <v>4639.8148797785907</v>
          </cell>
          <cell r="T11">
            <v>4639.8148797785907</v>
          </cell>
          <cell r="Y11">
            <v>4085.4619387205389</v>
          </cell>
          <cell r="AD11">
            <v>4085.4619387205389</v>
          </cell>
          <cell r="AI11">
            <v>4085.4619387205389</v>
          </cell>
        </row>
        <row r="14">
          <cell r="F14">
            <v>12703.049812414505</v>
          </cell>
          <cell r="G14">
            <v>9812.6208779508815</v>
          </cell>
          <cell r="H14">
            <v>10579.815941392919</v>
          </cell>
          <cell r="I14">
            <v>10988.518988017335</v>
          </cell>
          <cell r="J14">
            <v>11096.193093490452</v>
          </cell>
          <cell r="O14">
            <v>11393.338218668217</v>
          </cell>
          <cell r="T14">
            <v>12748.889317922964</v>
          </cell>
          <cell r="Y14">
            <v>14646.348267577878</v>
          </cell>
          <cell r="AD14">
            <v>16545.228229980352</v>
          </cell>
          <cell r="AI14">
            <v>18163.948080447666</v>
          </cell>
        </row>
        <row r="29">
          <cell r="F29">
            <v>-7619.4139624741356</v>
          </cell>
          <cell r="G29">
            <v>-7329.7353517206166</v>
          </cell>
          <cell r="H29">
            <v>-6886.1380040864715</v>
          </cell>
          <cell r="I29">
            <v>-6347.067539066963</v>
          </cell>
          <cell r="J29">
            <v>-5726.6316027375015</v>
          </cell>
          <cell r="O29">
            <v>-2414.0979971175088</v>
          </cell>
          <cell r="T29">
            <v>-365.63120412653842</v>
          </cell>
          <cell r="Y29">
            <v>0</v>
          </cell>
          <cell r="AD29">
            <v>0</v>
          </cell>
          <cell r="AI29">
            <v>0</v>
          </cell>
        </row>
        <row r="43">
          <cell r="F43">
            <v>483.41947368691268</v>
          </cell>
          <cell r="G43">
            <v>626.43798943718753</v>
          </cell>
          <cell r="H43">
            <v>797.58323494459717</v>
          </cell>
          <cell r="I43">
            <v>926.00156174226936</v>
          </cell>
          <cell r="J43">
            <v>1020.0474334559385</v>
          </cell>
          <cell r="O43">
            <v>1493.609220668571</v>
          </cell>
          <cell r="T43">
            <v>2005.4119045054285</v>
          </cell>
          <cell r="Y43">
            <v>2339.9974901366818</v>
          </cell>
          <cell r="AD43">
            <v>2624.8294844970524</v>
          </cell>
          <cell r="AI43">
            <v>2867.6374620671495</v>
          </cell>
        </row>
      </sheetData>
      <sheetData sheetId="11">
        <row r="9">
          <cell r="F9">
            <v>126793.69033876638</v>
          </cell>
          <cell r="G9">
            <v>122153.87545898779</v>
          </cell>
          <cell r="H9">
            <v>117514.06057920921</v>
          </cell>
          <cell r="I9">
            <v>112874.24569943061</v>
          </cell>
          <cell r="J9">
            <v>108234.43081965201</v>
          </cell>
          <cell r="O9">
            <v>85035.356420759068</v>
          </cell>
          <cell r="T9">
            <v>61836.282021866122</v>
          </cell>
          <cell r="Y9">
            <v>40854.619387205341</v>
          </cell>
          <cell r="AD9">
            <v>20427.309693602612</v>
          </cell>
          <cell r="AI9">
            <v>0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O16">
            <v>0</v>
          </cell>
          <cell r="T16">
            <v>0</v>
          </cell>
          <cell r="Y16">
            <v>0</v>
          </cell>
          <cell r="AD16">
            <v>0</v>
          </cell>
          <cell r="AI16">
            <v>100.00000000004002</v>
          </cell>
        </row>
        <row r="22">
          <cell r="F22">
            <v>15000</v>
          </cell>
          <cell r="G22">
            <v>15000</v>
          </cell>
          <cell r="H22">
            <v>15000</v>
          </cell>
          <cell r="I22">
            <v>15000</v>
          </cell>
          <cell r="J22">
            <v>15000</v>
          </cell>
          <cell r="O22">
            <v>15000</v>
          </cell>
          <cell r="T22">
            <v>15000</v>
          </cell>
          <cell r="Y22">
            <v>100</v>
          </cell>
          <cell r="AD22">
            <v>100</v>
          </cell>
          <cell r="AI22">
            <v>100</v>
          </cell>
        </row>
        <row r="24">
          <cell r="F24">
            <v>-348.71066147888814</v>
          </cell>
          <cell r="G24">
            <v>1507.7368753141893</v>
          </cell>
          <cell r="H24">
            <v>4403.8315776760392</v>
          </cell>
          <cell r="I24">
            <v>8119.2814648841413</v>
          </cell>
          <cell r="J24">
            <v>12468.795522181154</v>
          </cell>
          <cell r="O24">
            <v>34228.442773315226</v>
          </cell>
          <cell r="T24">
            <v>46836.282021866093</v>
          </cell>
          <cell r="Y24">
            <v>40754.619387205348</v>
          </cell>
          <cell r="AD24">
            <v>20327.309693602649</v>
          </cell>
          <cell r="AI24">
            <v>0</v>
          </cell>
        </row>
        <row r="25">
          <cell r="F25">
            <v>31606.520088980586</v>
          </cell>
          <cell r="G25">
            <v>29204.135896136941</v>
          </cell>
          <cell r="H25">
            <v>25514.019394369643</v>
          </cell>
          <cell r="I25">
            <v>21427.009722352213</v>
          </cell>
          <cell r="J25">
            <v>16962.67334552083</v>
          </cell>
          <cell r="O25">
            <v>0</v>
          </cell>
          <cell r="T25">
            <v>0</v>
          </cell>
          <cell r="Y25">
            <v>0</v>
          </cell>
          <cell r="AD25">
            <v>0</v>
          </cell>
          <cell r="AI25">
            <v>0</v>
          </cell>
        </row>
        <row r="26">
          <cell r="C26">
            <v>531405.94131024834</v>
          </cell>
        </row>
        <row r="27">
          <cell r="F27">
            <v>697.19897074906748</v>
          </cell>
          <cell r="G27">
            <v>0</v>
          </cell>
          <cell r="H27">
            <v>0</v>
          </cell>
          <cell r="I27">
            <v>0</v>
          </cell>
        </row>
        <row r="29">
          <cell r="C29">
            <v>531193.98560599296</v>
          </cell>
          <cell r="F29">
            <v>79838.681940515613</v>
          </cell>
          <cell r="G29">
            <v>76442.00268753666</v>
          </cell>
          <cell r="H29">
            <v>72596.209607163517</v>
          </cell>
          <cell r="I29">
            <v>68327.95451219425</v>
          </cell>
          <cell r="J29">
            <v>63802.961951950034</v>
          </cell>
          <cell r="O29">
            <v>35806.913647443835</v>
          </cell>
          <cell r="T29">
            <v>9.0949470177292824E-12</v>
          </cell>
          <cell r="Y29">
            <v>9.0949470177292824E-12</v>
          </cell>
          <cell r="AD29">
            <v>9.0949470177292824E-12</v>
          </cell>
          <cell r="AI29">
            <v>9.0949470177292824E-12</v>
          </cell>
        </row>
      </sheetData>
      <sheetData sheetId="12">
        <row r="31">
          <cell r="G31">
            <v>4337.4119387205392</v>
          </cell>
          <cell r="H31">
            <v>4337.4119387205392</v>
          </cell>
          <cell r="I31">
            <v>4337.4119387205392</v>
          </cell>
          <cell r="J31">
            <v>4337.4119387205392</v>
          </cell>
          <cell r="K31">
            <v>4337.4119387205392</v>
          </cell>
          <cell r="P31">
            <v>4337.4119387205392</v>
          </cell>
          <cell r="U31">
            <v>4337.4119387205392</v>
          </cell>
          <cell r="Z31">
            <v>4085.4619387205389</v>
          </cell>
          <cell r="AE31">
            <v>4085.4619387205389</v>
          </cell>
          <cell r="AJ31">
            <v>4085.4619387205389</v>
          </cell>
        </row>
      </sheetData>
      <sheetData sheetId="13" refreshError="1"/>
      <sheetData sheetId="14" refreshError="1"/>
      <sheetData sheetId="15">
        <row r="110">
          <cell r="E110">
            <v>-48606.520088980586</v>
          </cell>
          <cell r="F110">
            <v>0</v>
          </cell>
          <cell r="G110">
            <v>4126.7915845721027</v>
          </cell>
          <cell r="H110">
            <v>2874.783250497484</v>
          </cell>
          <cell r="I110">
            <v>2754.289433708157</v>
          </cell>
          <cell r="J110">
            <v>3043.8595315550419</v>
          </cell>
          <cell r="K110">
            <v>3068.5016783580072</v>
          </cell>
          <cell r="L110">
            <v>3069.8114761290885</v>
          </cell>
          <cell r="M110">
            <v>3104.4383305016063</v>
          </cell>
          <cell r="N110">
            <v>3103.1155604490564</v>
          </cell>
          <cell r="O110">
            <v>3109.227075358654</v>
          </cell>
          <cell r="P110">
            <v>3114.2096235702334</v>
          </cell>
          <cell r="Q110">
            <v>3073.9888187594206</v>
          </cell>
          <cell r="R110">
            <v>3206.5573710228314</v>
          </cell>
          <cell r="S110">
            <v>3286.5021933934145</v>
          </cell>
          <cell r="T110">
            <v>3179.6110336005704</v>
          </cell>
          <cell r="U110">
            <v>3256.1604435930503</v>
          </cell>
          <cell r="V110">
            <v>3703.0738058195648</v>
          </cell>
          <cell r="W110">
            <v>2500.1773602593066</v>
          </cell>
          <cell r="X110">
            <v>2807.7686000754898</v>
          </cell>
          <cell r="Y110">
            <v>2323.2558708383776</v>
          </cell>
          <cell r="Z110">
            <v>3341.7692100318432</v>
          </cell>
          <cell r="AA110">
            <v>3365.5398800064117</v>
          </cell>
          <cell r="AB110">
            <v>3373.5626342801679</v>
          </cell>
          <cell r="AC110">
            <v>3416.6870439579875</v>
          </cell>
          <cell r="AD110">
            <v>3405.0627634433495</v>
          </cell>
          <cell r="AE110">
            <v>3433.9014780579364</v>
          </cell>
          <cell r="AF110">
            <v>3394.9808491000344</v>
          </cell>
          <cell r="AG110">
            <v>3414.8465267085944</v>
          </cell>
          <cell r="AH110">
            <v>3431.5878207675387</v>
          </cell>
          <cell r="AI110">
            <v>-349.54300941335168</v>
          </cell>
        </row>
        <row r="134">
          <cell r="F134">
            <v>4103.0550139841553</v>
          </cell>
          <cell r="G134">
            <v>4281.6231151498141</v>
          </cell>
          <cell r="H134">
            <v>4477.1563971786836</v>
          </cell>
          <cell r="I134">
            <v>4485.8916289275667</v>
          </cell>
          <cell r="J134">
            <v>4698.3988892310999</v>
          </cell>
          <cell r="K134">
            <v>4714.0021813139547</v>
          </cell>
          <cell r="L134">
            <v>4803.7908079624003</v>
          </cell>
          <cell r="M134">
            <v>4858.5829958819886</v>
          </cell>
          <cell r="N134">
            <v>4871.8746719953579</v>
          </cell>
          <cell r="O134">
            <v>5120.5010745212749</v>
          </cell>
          <cell r="P134">
            <v>4862.6147664894506</v>
          </cell>
          <cell r="Q134">
            <v>4922.9925715063255</v>
          </cell>
          <cell r="R134">
            <v>4982.6592341528831</v>
          </cell>
          <cell r="S134">
            <v>5048.0313779559765</v>
          </cell>
          <cell r="T134">
            <v>5383.7836897299312</v>
          </cell>
          <cell r="U134">
            <v>5309.0587617638048</v>
          </cell>
          <cell r="V134">
            <v>5388.5799394322539</v>
          </cell>
          <cell r="W134">
            <v>5481.5195534000086</v>
          </cell>
          <cell r="X134">
            <v>5574.2605620565491</v>
          </cell>
          <cell r="Y134">
            <v>5996.5836623967534</v>
          </cell>
          <cell r="Z134">
            <v>6103.2636321283699</v>
          </cell>
          <cell r="AA134">
            <v>6211.961085406956</v>
          </cell>
          <cell r="AB134">
            <v>6583.1148604263926</v>
          </cell>
          <cell r="AC134">
            <v>6695.7515511987249</v>
          </cell>
          <cell r="AD134">
            <v>6814.3939163221976</v>
          </cell>
          <cell r="AE134">
            <v>6935.3709770357164</v>
          </cell>
          <cell r="AF134">
            <v>7058.3287126421546</v>
          </cell>
          <cell r="AG134">
            <v>7177.0675699383464</v>
          </cell>
          <cell r="AH134">
            <v>7290.6727400441887</v>
          </cell>
          <cell r="AI134">
            <v>7410.0696069432151</v>
          </cell>
        </row>
        <row r="135">
          <cell r="F135">
            <v>201201.32472705946</v>
          </cell>
          <cell r="G135">
            <v>201201.32472705946</v>
          </cell>
          <cell r="H135">
            <v>201201.32472705946</v>
          </cell>
          <cell r="I135">
            <v>201201.32472705946</v>
          </cell>
          <cell r="J135">
            <v>201201.32472705946</v>
          </cell>
          <cell r="K135">
            <v>201201.32472705946</v>
          </cell>
          <cell r="L135">
            <v>201201.32472705946</v>
          </cell>
          <cell r="M135">
            <v>201201.32472705946</v>
          </cell>
          <cell r="N135">
            <v>201201.32472705946</v>
          </cell>
          <cell r="O135">
            <v>201201.32472705946</v>
          </cell>
          <cell r="P135">
            <v>201201.32472705946</v>
          </cell>
          <cell r="Q135">
            <v>201201.32472705946</v>
          </cell>
          <cell r="R135">
            <v>201201.32472705946</v>
          </cell>
          <cell r="S135">
            <v>201201.32472705946</v>
          </cell>
          <cell r="T135">
            <v>201201.32472705946</v>
          </cell>
          <cell r="U135">
            <v>201201.32472705946</v>
          </cell>
          <cell r="V135">
            <v>201201.32472705946</v>
          </cell>
          <cell r="W135">
            <v>201201.32472705946</v>
          </cell>
          <cell r="X135">
            <v>201201.32472705946</v>
          </cell>
          <cell r="Y135">
            <v>201201.32472705946</v>
          </cell>
          <cell r="Z135">
            <v>201201.32472705946</v>
          </cell>
          <cell r="AA135">
            <v>201201.32472705946</v>
          </cell>
          <cell r="AB135">
            <v>201201.32472705946</v>
          </cell>
          <cell r="AC135">
            <v>201201.32472705946</v>
          </cell>
          <cell r="AD135">
            <v>201201.32472705946</v>
          </cell>
          <cell r="AE135">
            <v>201201.32472705946</v>
          </cell>
          <cell r="AF135">
            <v>201201.32472705946</v>
          </cell>
          <cell r="AG135">
            <v>201201.32472705946</v>
          </cell>
          <cell r="AH135">
            <v>201201.32472705946</v>
          </cell>
          <cell r="AI135">
            <v>201201.32472705946</v>
          </cell>
        </row>
        <row r="137">
          <cell r="E137">
            <v>126095.05816161615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opératoire"/>
      <sheetName val="Données"/>
      <sheetName val="Cdes nouvelles"/>
      <sheetName val="Cdes annulées"/>
      <sheetName val="Cdes facturées"/>
      <sheetName val="Carnet"/>
      <sheetName val="Cdes terminées"/>
      <sheetName val="REX"/>
      <sheetName val="TdB"/>
      <sheetName val="Tab MAF"/>
      <sheetName val="Tab NAT"/>
      <sheetName val="Graphes"/>
      <sheetName val="Graphe 1"/>
      <sheetName val="Graphe 2"/>
      <sheetName val="Graphe 3"/>
      <sheetName val="Graphe 4"/>
      <sheetName val="Module1"/>
      <sheetName val="Module2"/>
      <sheetName val="Module4"/>
      <sheetName val="150101 cash group icva&amp;c"/>
      <sheetName val="Package"/>
      <sheetName val="Summary"/>
      <sheetName val="s&amp;p - credit peers"/>
      <sheetName val="housing"/>
      <sheetName val="usuarios recurrentes"/>
      <sheetName val="Ingresos"/>
      <sheetName val="Mode_opératoire"/>
      <sheetName val="Cdes_nouvelles"/>
      <sheetName val="Cdes_annulées"/>
      <sheetName val="Cdes_facturées"/>
      <sheetName val="Cdes_terminées"/>
      <sheetName val="Tab_MAF"/>
      <sheetName val="Tab_NAT"/>
      <sheetName val="Graphe_1"/>
      <sheetName val="Graphe_2"/>
      <sheetName val="Graphe_3"/>
      <sheetName val="Graphe_4"/>
      <sheetName val="150101_cash_group_icva&amp;c"/>
      <sheetName val="s&amp;p_-_credit_peers"/>
      <sheetName val="usuarios_recurrentes"/>
      <sheetName val="Mode_opératoire1"/>
      <sheetName val="Cdes_nouvelles1"/>
      <sheetName val="Cdes_annulées1"/>
      <sheetName val="Cdes_facturées1"/>
      <sheetName val="Cdes_terminées1"/>
      <sheetName val="Tab_MAF1"/>
      <sheetName val="Tab_NAT1"/>
      <sheetName val="Graphe_11"/>
      <sheetName val="Graphe_21"/>
      <sheetName val="Graphe_31"/>
      <sheetName val="Graphe_41"/>
      <sheetName val="150101_cash_group_icva&amp;c1"/>
      <sheetName val="s&amp;p_-_credit_peers1"/>
      <sheetName val="usuarios_recurrentes1"/>
      <sheetName val="Mode_opératoire2"/>
      <sheetName val="Cdes_nouvelles2"/>
      <sheetName val="Cdes_annulées2"/>
      <sheetName val="Cdes_facturées2"/>
      <sheetName val="Cdes_terminées2"/>
      <sheetName val="Tab_MAF2"/>
      <sheetName val="Tab_NAT2"/>
      <sheetName val="Graphe_12"/>
      <sheetName val="Graphe_22"/>
      <sheetName val="Graphe_32"/>
      <sheetName val="Graphe_42"/>
      <sheetName val="150101_cash_group_icva&amp;c2"/>
      <sheetName val="s&amp;p_-_credit_peers2"/>
      <sheetName val="usuarios_recurrentes2"/>
      <sheetName val="Mode_opératoire3"/>
      <sheetName val="Cdes_nouvelles3"/>
      <sheetName val="Cdes_annulées3"/>
      <sheetName val="Cdes_facturées3"/>
      <sheetName val="Cdes_terminées3"/>
      <sheetName val="Tab_MAF3"/>
      <sheetName val="Tab_NAT3"/>
      <sheetName val="Graphe_13"/>
      <sheetName val="Graphe_23"/>
      <sheetName val="Graphe_33"/>
      <sheetName val="Graphe_43"/>
      <sheetName val="150101_cash_group_icva&amp;c3"/>
      <sheetName val="s&amp;p_-_credit_peers3"/>
      <sheetName val="usuarios_recurrentes3"/>
      <sheetName val="Mode_opératoire4"/>
      <sheetName val="Cdes_nouvelles4"/>
      <sheetName val="Cdes_annulées4"/>
      <sheetName val="Cdes_facturées4"/>
      <sheetName val="Cdes_terminées4"/>
      <sheetName val="Tab_MAF4"/>
      <sheetName val="Tab_NAT4"/>
      <sheetName val="Graphe_14"/>
      <sheetName val="Graphe_24"/>
      <sheetName val="Graphe_34"/>
      <sheetName val="Graphe_44"/>
      <sheetName val="150101_cash_group_icva&amp;c4"/>
      <sheetName val="s&amp;p_-_credit_peers4"/>
      <sheetName val="usuarios_recurrentes4"/>
      <sheetName val="Mode_opératoire5"/>
      <sheetName val="Cdes_nouvelles5"/>
      <sheetName val="Cdes_annulées5"/>
      <sheetName val="Cdes_facturées5"/>
      <sheetName val="Cdes_terminées5"/>
      <sheetName val="Tab_MAF5"/>
      <sheetName val="Tab_NAT5"/>
      <sheetName val="Graphe_15"/>
      <sheetName val="Graphe_25"/>
      <sheetName val="Graphe_35"/>
      <sheetName val="Graphe_45"/>
      <sheetName val="150101_cash_group_icva&amp;c5"/>
      <sheetName val="s&amp;p_-_credit_peers5"/>
      <sheetName val="usuarios_recurrentes5"/>
      <sheetName val="Mode_opératoire6"/>
      <sheetName val="Cdes_nouvelles6"/>
      <sheetName val="Cdes_annulées6"/>
      <sheetName val="Cdes_facturées6"/>
      <sheetName val="Cdes_terminées6"/>
      <sheetName val="Tab_MAF6"/>
      <sheetName val="Tab_NAT6"/>
      <sheetName val="Graphe_16"/>
      <sheetName val="Graphe_26"/>
      <sheetName val="Graphe_36"/>
      <sheetName val="Graphe_46"/>
      <sheetName val="150101_cash_group_icva&amp;c6"/>
      <sheetName val="s&amp;p_-_credit_peers6"/>
      <sheetName val="usuarios_recurrentes6"/>
      <sheetName val="Mode_opératoire7"/>
      <sheetName val="Cdes_nouvelles7"/>
      <sheetName val="Cdes_annulées7"/>
      <sheetName val="Cdes_facturées7"/>
      <sheetName val="Cdes_terminées7"/>
      <sheetName val="Tab_MAF7"/>
      <sheetName val="Tab_NAT7"/>
      <sheetName val="Graphe_17"/>
      <sheetName val="Graphe_27"/>
      <sheetName val="Graphe_37"/>
      <sheetName val="Graphe_47"/>
      <sheetName val="150101_cash_group_icva&amp;c7"/>
      <sheetName val="s&amp;p_-_credit_peers7"/>
      <sheetName val="usuarios_recurrentes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raft"/>
      <sheetName val="Output (2)"/>
      <sheetName val="Tableau"/>
      <sheetName val="KP"/>
      <sheetName val="Fred"/>
      <sheetName val="Output"/>
      <sheetName val="Bridge"/>
      <sheetName val="TCD Techno"/>
      <sheetName val="TCD Region Akuo"/>
      <sheetName val="TCD Region Comm. Ext"/>
      <sheetName val="TCD Project"/>
      <sheetName val="CRP"/>
      <sheetName val="Time Value N-1"/>
      <sheetName val="Screenshot"/>
      <sheetName val="Other detail"/>
      <sheetName val="Import Valsight &gt;&gt;&gt;"/>
      <sheetName val="Synthèse Valsight"/>
      <sheetName val="Comparaison Flux &amp; Taux"/>
      <sheetName val="Détails Valsight"/>
      <sheetName val="Sensibilités Prod &amp; Curve"/>
      <sheetName val="Synthèse Valsight Total"/>
      <sheetName val="Old Inputs &gt;&gt;&gt;"/>
      <sheetName val="Data 2023"/>
      <sheetName val="Parameters"/>
      <sheetName val="Discount rate"/>
      <sheetName val="Discount rate AKDB"/>
      <sheetName val="Detention"/>
      <sheetName val="Old Calculation &gt;&gt;&gt;"/>
      <sheetName val="(1)"/>
      <sheetName val="(2)"/>
      <sheetName val="(3)"/>
      <sheetName val="Discounts"/>
      <sheetName val="PPA Flow Disc."/>
      <sheetName val="PostPPA"/>
      <sheetName val="Post PPA Flow Disc."/>
      <sheetName val="Residual value Disc."/>
      <sheetName val="Forecast"/>
      <sheetName val="Data 2021"/>
      <sheetName val="2021"/>
      <sheetName val="2022"/>
      <sheetName val="Ec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scount rate NPV"/>
      <sheetName val="Outputs"/>
      <sheetName val="Scenarios"/>
      <sheetName val="FID deck outputs"/>
      <sheetName val="CapEx"/>
      <sheetName val="OpEx"/>
      <sheetName val="Inputs"/>
      <sheetName val="IDC"/>
      <sheetName val="P&amp;L"/>
      <sheetName val="CF"/>
      <sheetName val="BS"/>
      <sheetName val="Dep&amp;WC"/>
      <sheetName val="DS"/>
      <sheetName val="Eq"/>
      <sheetName val="Macro"/>
      <sheetName val="Flags"/>
      <sheetName val="Cash@ris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Workings"/>
      <sheetName val="Output"/>
      <sheetName val="Sensitivities"/>
      <sheetName val="Summary"/>
      <sheetName val="Debt&amp;Margin"/>
      <sheetName val="Graph data"/>
      <sheetName val="Ch1-Subs&amp;Debt"/>
      <sheetName val="Ch2-Repayments "/>
      <sheetName val="Ch3-Margin-Lever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ETABL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mun5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"/>
      <sheetName val="DataH"/>
      <sheetName val="Ratings"/>
      <sheetName val="VAL Graphs"/>
      <sheetName val="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  <sheetName val="Riepilogo"/>
      <sheetName val="1_Sit"/>
      <sheetName val="2_Pat"/>
      <sheetName val="Pat_stampa"/>
      <sheetName val="3_Eco"/>
      <sheetName val="Eco_stampa"/>
      <sheetName val="Banche"/>
      <sheetName val="Riprese fiscali"/>
      <sheetName val="Irap"/>
      <sheetName val="differite"/>
      <sheetName val="Riserva disponibile"/>
      <sheetName val="R-ECO"/>
      <sheetName val="R-PAT"/>
      <sheetName val="R-FIN"/>
      <sheetName val="R-SPEC"/>
      <sheetName val="PR-A"/>
      <sheetName val="FI-AA Gestionali"/>
      <sheetName val="SCORTE"/>
      <sheetName val="MM-Gestionali"/>
      <sheetName val="adrh_127"/>
      <sheetName val="2 Pat ingl."/>
      <sheetName val="3 Eco ingl."/>
      <sheetName val="R-INCOME STATEMENT"/>
      <sheetName val="R-BALANCE SHEET"/>
      <sheetName val="R-STATEMENT OF CASH-FLOWS"/>
      <sheetName val="Pat_LMil."/>
      <sheetName val="Pat_LMil.Euro"/>
      <sheetName val="Eco_LMil."/>
      <sheetName val="Eco_LMil.Euro"/>
      <sheetName val="FIN_EURO"/>
      <sheetName val="conti"/>
      <sheetName val="gruppi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gauge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BP Complet"/>
      <sheetName val="capex intensity"/>
      <sheetName val="synthèse format naxicap"/>
      <sheetName val="Synthèse pour restit"/>
      <sheetName val="Synthèse contrats de gestion"/>
      <sheetName val="Synthèse Cross"/>
      <sheetName val="Modelisation du ramp up"/>
      <sheetName val="Synthèse Pays Bail"/>
      <sheetName val="TO"/>
      <sheetName val="TC TO"/>
      <sheetName val="Trésorerie"/>
      <sheetName val="Cash"/>
      <sheetName val="Invest"/>
      <sheetName val="Chiffres clés Pays"/>
      <sheetName val="Equipe"/>
      <sheetName val="Mémo"/>
      <sheetName val="CAF"/>
      <sheetName val="CM"/>
      <sheetName val="Sythèse marques"/>
      <sheetName val="bridge CA et RCAI sites"/>
      <sheetName val="Graphes"/>
      <sheetName val="Prix moyen à la nuité"/>
      <sheetName val="Bilan et P&amp;L"/>
      <sheetName val="synthèse Cashflow"/>
      <sheetName val="Cash Flow statement"/>
      <sheetName val="Moyennes utilisées pour project"/>
      <sheetName val="Variations structures Pays"/>
      <sheetName val="Hypothèses frais de structure"/>
      <sheetName val="P&amp;L"/>
      <sheetName val="Moyenne par chambre"/>
      <sheetName val="BDD structure et invest"/>
      <sheetName val="Ouvretures par pays"/>
      <sheetName val=" BDD maisons"/>
      <sheetName val="Hypothèses"/>
      <sheetName val="Chiffres clés"/>
      <sheetName val="MdF"/>
      <sheetName val="Synthèse P&amp;L Maisons bp"/>
      <sheetName val="Budget 2014 complété"/>
      <sheetName val="contrib ad sur ramp up"/>
      <sheetName val="nouvelles maisons à ouvrir"/>
      <sheetName val="berlin"/>
      <sheetName val="budingen"/>
      <sheetName val="hackhausen"/>
      <sheetName val="birstein"/>
      <sheetName val="hemmersbach"/>
      <sheetName val="City Madrid"/>
      <sheetName val="Royaumont"/>
      <sheetName val="Chateauneuf"/>
      <sheetName val="krickenbeck"/>
      <sheetName val="cely"/>
      <sheetName val="NE"/>
      <sheetName val="NO"/>
      <sheetName val="MA"/>
      <sheetName val="EC"/>
      <sheetName val="FI"/>
      <sheetName val="RO"/>
      <sheetName val="FO"/>
      <sheetName val="PR"/>
      <sheetName val="CR"/>
      <sheetName val="RY"/>
      <sheetName val="BE"/>
      <sheetName val="MR"/>
      <sheetName val="ME"/>
      <sheetName val="RC"/>
      <sheetName val="RQ"/>
      <sheetName val="GA"/>
      <sheetName val="GU"/>
      <sheetName val="FA"/>
      <sheetName val="MO"/>
      <sheetName val="VA"/>
      <sheetName val="SU"/>
      <sheetName val="BH"/>
      <sheetName val="TR"/>
      <sheetName val="PO"/>
      <sheetName val="RI"/>
      <sheetName val="SD"/>
      <sheetName val="BS"/>
      <sheetName val="CE"/>
      <sheetName val="CH"/>
      <sheetName val="CH2"/>
      <sheetName val="CP"/>
      <sheetName val="AM"/>
      <sheetName val="MD"/>
      <sheetName val="LA"/>
      <sheetName val="MI"/>
      <sheetName val="PV"/>
      <sheetName val="RM"/>
      <sheetName val="FE"/>
      <sheetName val="CO"/>
      <sheetName val="GR"/>
      <sheetName val="AH"/>
      <sheetName val="VE"/>
      <sheetName val="LW"/>
      <sheetName val="HE"/>
      <sheetName val="abonn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 Wuxi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l data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ment"/>
      <sheetName val="P&amp;L"/>
      <sheetName val="Volume"/>
      <sheetName val="Staff_Costs"/>
      <sheetName val="Balance Sheet"/>
      <sheetName val="Fixed Assets"/>
      <sheetName val="Working Capital"/>
      <sheetName val="Other Assets &amp; Liabilities"/>
      <sheetName val="Net Debt"/>
      <sheetName val="Capital &amp; Reserves"/>
      <sheetName val="Intercompany"/>
      <sheetName val="Acquisitions &amp; Disposals"/>
      <sheetName val="Cash Flow"/>
      <sheetName val="Macro"/>
      <sheetName val="Bulles Individuelles 1"/>
      <sheetName val="Bilan conso"/>
      <sheetName val="Bilan vision d'ensem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serguide"/>
      <sheetName val="Global inputs"/>
      <sheetName val="Detailed inputs"/>
      <sheetName val="OPEX output"/>
      <sheetName val="InverterFailureRate"/>
      <sheetName val="Bid Table Assumption"/>
      <sheetName val="OPEX FranceMainland"/>
      <sheetName val="Sensitivities"/>
      <sheetName val="OPEX analysis"/>
      <sheetName val="List"/>
      <sheetName val="ASM&amp;OPS Pricing"/>
      <sheetName val="projects"/>
      <sheetName val="json"/>
      <sheetName val="OPS Costing manual"/>
      <sheetName val="CountriesAssumptions"/>
      <sheetName val="MAINT-Assumptions"/>
      <sheetName val="MAINT-Standard Struct (&lt;2,5m)"/>
      <sheetName val="MAINT-High Struct (&gt;2,5m)"/>
      <sheetName val="OPEX SPV and oth. depts."/>
      <sheetName val="OtherInterpolationCurve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E ASI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volume"/>
      <sheetName val="price"/>
      <sheetName val="revenue"/>
      <sheetName val="Costs"/>
      <sheetName val="Capex"/>
      <sheetName val="WC"/>
      <sheetName val="Trans Val"/>
      <sheetName val="Comps Val"/>
      <sheetName val="ValSummary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GEN"/>
      <sheetName val="Plan comptable Général"/>
    </sheetNames>
    <sheetDataSet>
      <sheetData sheetId="0" refreshError="1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CA 12-2003"/>
      <sheetName val="CAMPAGNE CUMUL 2003 (PiD)"/>
      <sheetName val="FACTURE MANUELLE 2003 (PiD)"/>
      <sheetName val="ca 2003 au 31-12-03 (JB)"/>
      <sheetName val="Semaine 52"/>
      <sheetName val="CA Autres produits 2003 (JB)"/>
      <sheetName val="Stat. Top et Sacs 2003 (JB)"/>
      <sheetName val="Balance ICVC"/>
      <sheetName val="Balance PPX"/>
      <sheetName val="ca 2004 au 31-12-04 (JB)"/>
      <sheetName val="CH2"/>
      <sheetName val="CR"/>
      <sheetName val="EC"/>
      <sheetName val="FI"/>
      <sheetName val="MA"/>
      <sheetName val="FO"/>
      <sheetName val="PR"/>
      <sheetName val="RC"/>
      <sheetName val="NE"/>
      <sheetName val="NO"/>
      <sheetName val="RO"/>
      <sheetName val="RY"/>
      <sheetName val="assumptions"/>
      <sheetName val="capex"/>
      <sheetName val="hipotesis"/>
      <sheetName val="CCOBRAR"/>
      <sheetName val="rrhh"/>
      <sheetName val="gastos fijos"/>
      <sheetName val="Synthèse_CA_12-2003"/>
      <sheetName val="CAMPAGNE_CUMUL_2003_(PiD)"/>
      <sheetName val="FACTURE_MANUELLE_2003_(PiD)"/>
      <sheetName val="ca_2003_au_31-12-03_(JB)"/>
      <sheetName val="Semaine_52"/>
      <sheetName val="CA_Autres_produits_2003_(JB)"/>
      <sheetName val="Stat__Top_et_Sacs_2003_(JB)"/>
      <sheetName val="Balance_ICVC"/>
      <sheetName val="Balance_PPX"/>
      <sheetName val="ca_2004_au_31-12-04_(JB)"/>
      <sheetName val="gastos_fijos"/>
      <sheetName val="Synthèse_CA_12-20031"/>
      <sheetName val="CAMPAGNE_CUMUL_2003_(PiD)1"/>
      <sheetName val="FACTURE_MANUELLE_2003_(PiD)1"/>
      <sheetName val="ca_2003_au_31-12-03_(JB)1"/>
      <sheetName val="Semaine_521"/>
      <sheetName val="CA_Autres_produits_2003_(JB)1"/>
      <sheetName val="Stat__Top_et_Sacs_2003_(JB)1"/>
      <sheetName val="Balance_ICVC1"/>
      <sheetName val="Balance_PPX1"/>
      <sheetName val="ca_2004_au_31-12-04_(JB)1"/>
      <sheetName val="gastos_fijos1"/>
      <sheetName val="Synthèse_CA_12-20032"/>
      <sheetName val="CAMPAGNE_CUMUL_2003_(PiD)2"/>
      <sheetName val="FACTURE_MANUELLE_2003_(PiD)2"/>
      <sheetName val="ca_2003_au_31-12-03_(JB)2"/>
      <sheetName val="Semaine_522"/>
      <sheetName val="CA_Autres_produits_2003_(JB)2"/>
      <sheetName val="Stat__Top_et_Sacs_2003_(JB)2"/>
      <sheetName val="Balance_ICVC2"/>
      <sheetName val="Balance_PPX2"/>
      <sheetName val="ca_2004_au_31-12-04_(JB)2"/>
      <sheetName val="gastos_fijos2"/>
      <sheetName val="Synthèse_CA_12-20033"/>
      <sheetName val="CAMPAGNE_CUMUL_2003_(PiD)3"/>
      <sheetName val="FACTURE_MANUELLE_2003_(PiD)3"/>
      <sheetName val="ca_2003_au_31-12-03_(JB)3"/>
      <sheetName val="Semaine_523"/>
      <sheetName val="CA_Autres_produits_2003_(JB)3"/>
      <sheetName val="Stat__Top_et_Sacs_2003_(JB)3"/>
      <sheetName val="Balance_ICVC3"/>
      <sheetName val="Balance_PPX3"/>
      <sheetName val="ca_2004_au_31-12-04_(JB)3"/>
      <sheetName val="gastos_fijos3"/>
      <sheetName val="Synthèse_CA_12-20034"/>
      <sheetName val="CAMPAGNE_CUMUL_2003_(PiD)4"/>
      <sheetName val="FACTURE_MANUELLE_2003_(PiD)4"/>
      <sheetName val="ca_2003_au_31-12-03_(JB)4"/>
      <sheetName val="Semaine_524"/>
      <sheetName val="CA_Autres_produits_2003_(JB)4"/>
      <sheetName val="Stat__Top_et_Sacs_2003_(JB)4"/>
      <sheetName val="Balance_ICVC4"/>
      <sheetName val="Balance_PPX4"/>
      <sheetName val="ca_2004_au_31-12-04_(JB)4"/>
      <sheetName val="gastos_fijos4"/>
      <sheetName val="Synthèse_CA_12-20035"/>
      <sheetName val="CAMPAGNE_CUMUL_2003_(PiD)5"/>
      <sheetName val="FACTURE_MANUELLE_2003_(PiD)5"/>
      <sheetName val="ca_2003_au_31-12-03_(JB)5"/>
      <sheetName val="Semaine_525"/>
      <sheetName val="CA_Autres_produits_2003_(JB)5"/>
      <sheetName val="Stat__Top_et_Sacs_2003_(JB)5"/>
      <sheetName val="Balance_ICVC5"/>
      <sheetName val="Balance_PPX5"/>
      <sheetName val="ca_2004_au_31-12-04_(JB)5"/>
      <sheetName val="gastos_fijos5"/>
      <sheetName val="Synthèse_CA_12-20036"/>
      <sheetName val="CAMPAGNE_CUMUL_2003_(PiD)6"/>
      <sheetName val="FACTURE_MANUELLE_2003_(PiD)6"/>
      <sheetName val="ca_2003_au_31-12-03_(JB)6"/>
      <sheetName val="Semaine_526"/>
      <sheetName val="CA_Autres_produits_2003_(JB)6"/>
      <sheetName val="Stat__Top_et_Sacs_2003_(JB)6"/>
      <sheetName val="Balance_ICVC6"/>
      <sheetName val="Balance_PPX6"/>
      <sheetName val="ca_2004_au_31-12-04_(JB)6"/>
      <sheetName val="gastos_fijos6"/>
      <sheetName val="Synthèse_CA_12-20037"/>
      <sheetName val="CAMPAGNE_CUMUL_2003_(PiD)7"/>
      <sheetName val="FACTURE_MANUELLE_2003_(PiD)7"/>
      <sheetName val="ca_2003_au_31-12-03_(JB)7"/>
      <sheetName val="Semaine_527"/>
      <sheetName val="CA_Autres_produits_2003_(JB)7"/>
      <sheetName val="Stat__Top_et_Sacs_2003_(JB)7"/>
      <sheetName val="Balance_ICVC7"/>
      <sheetName val="Balance_PPX7"/>
      <sheetName val="ca_2004_au_31-12-04_(JB)7"/>
      <sheetName val="gastos_fijos7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spetto di consolidamento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éveloppement"/>
      <sheetName val="Graph 1996-2006"/>
      <sheetName val="Graph 1996-2006 Détail"/>
      <sheetName val="Graph 1996-2006 Détail (2)"/>
      <sheetName val="Graph 1996-2006 (2)"/>
      <sheetName val="Graph 1996-2006 MB"/>
      <sheetName val="1996 2006 CA année"/>
      <sheetName val="1996 2011 CA"/>
      <sheetName val="1996 2011 MB"/>
      <sheetName val="Bouclage avec les chiffres 2000"/>
      <sheetName val="Construction des chiffres 1999"/>
      <sheetName val="Construction des chiffres 1998"/>
      <sheetName val="Construction des chiffres 1997"/>
      <sheetName val="Construction des chiffres 1996"/>
      <sheetName val="CA portfolio"/>
      <sheetName val="Feuil1"/>
      <sheetName val="99"/>
      <sheetName val="98"/>
      <sheetName val="Base new"/>
      <sheetName val="97 CA"/>
      <sheetName val="96 CA"/>
      <sheetName val="97baseCA"/>
      <sheetName val="96 MB"/>
      <sheetName val="96baseCA"/>
      <sheetName val="97 MB"/>
      <sheetName val="97baseALL"/>
      <sheetName val="grafagro"/>
      <sheetName val="grafcol"/>
      <sheetName val="grafcdv"/>
      <sheetName val="grafag"/>
      <sheetName val="grafurb"/>
      <sheetName val="Graph_1996-2006"/>
      <sheetName val="Graph_1996-2006_Détail"/>
      <sheetName val="Graph_1996-2006_Détail_(2)"/>
      <sheetName val="Graph_1996-2006_(2)"/>
      <sheetName val="Graph_1996-2006_MB"/>
      <sheetName val="1996_2006_CA_année"/>
      <sheetName val="1996_2011_CA"/>
      <sheetName val="1996_2011_MB"/>
      <sheetName val="Bouclage_avec_les_chiffres_2000"/>
      <sheetName val="Construction_des_chiffres_1999"/>
      <sheetName val="Construction_des_chiffres_1998"/>
      <sheetName val="Construction_des_chiffres_1997"/>
      <sheetName val="Construction_des_chiffres_1996"/>
      <sheetName val="CA_portfolio"/>
      <sheetName val="Base_new"/>
      <sheetName val="97_CA"/>
      <sheetName val="96_CA"/>
      <sheetName val="96_MB"/>
      <sheetName val="97_MB"/>
      <sheetName val="Graph_1996-20061"/>
      <sheetName val="Graph_1996-2006_Détail1"/>
      <sheetName val="Graph_1996-2006_Détail_(2)1"/>
      <sheetName val="Graph_1996-2006_(2)1"/>
      <sheetName val="Graph_1996-2006_MB1"/>
      <sheetName val="1996_2006_CA_année1"/>
      <sheetName val="1996_2011_CA1"/>
      <sheetName val="1996_2011_MB1"/>
      <sheetName val="Bouclage_avec_les_chiffres_2001"/>
      <sheetName val="Construction_des_chiffres_19991"/>
      <sheetName val="Construction_des_chiffres_19981"/>
      <sheetName val="Construction_des_chiffres_19971"/>
      <sheetName val="Construction_des_chiffres_19961"/>
      <sheetName val="CA_portfolio1"/>
      <sheetName val="Base_new1"/>
      <sheetName val="97_CA1"/>
      <sheetName val="96_CA1"/>
      <sheetName val="96_MB1"/>
      <sheetName val="97_MB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datas"/>
    </sheetNames>
    <sheetDataSet>
      <sheetData sheetId="0" refreshError="1"/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"/>
      <sheetName val="Bilan"/>
      <sheetName val="BFR"/>
      <sheetName val="Fiche"/>
      <sheetName val="CR pré"/>
      <sheetName val="Bilan pré"/>
      <sheetName val="Plan f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1 P&amp;L"/>
      <sheetName val="H2 Fbil"/>
      <sheetName val="H3 Bila"/>
      <sheetName val="H4 TVA"/>
      <sheetName val="H5 Lois"/>
      <sheetName val="H6 Liss"/>
      <sheetName val="H7 Vir"/>
      <sheetName val="S1 CF"/>
      <sheetName val="S2 Bil"/>
      <sheetName val="S3 TVA"/>
      <sheetName val="I1 Exploit."/>
      <sheetName val="I2 Flux Bil."/>
      <sheetName val="Lissage 04-06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Renseignement"/>
      <sheetName val="Export rvo contrat"/>
      <sheetName val="Export sal base"/>
      <sheetName val="Export nb j travaillés"/>
      <sheetName val="Export tps travail"/>
      <sheetName val="Export Affectation"/>
      <sheetName val="Export WMAT"/>
      <sheetName val="EXPORT PLAN DE CHARGE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osal in EUR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ing Comps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MC"/>
      <sheetName val="DCF"/>
      <sheetName val="BackU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urs ouvrés"/>
      <sheetName val="synthese"/>
      <sheetName val="ca 4Net"/>
      <sheetName val="ca stw20"/>
      <sheetName val="ca nvtis net"/>
      <sheetName val="histo"/>
      <sheetName val="XL-CAMOIS02"/>
      <sheetName val="XL-CAMOIS01"/>
      <sheetName val="XL-CAMOIS00"/>
      <sheetName val="XL-CAMOIS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C2001"/>
      <sheetName val="manut"/>
      <sheetName val="Sits"/>
      <sheetName val="TPG"/>
      <sheetName val="SVF"/>
      <sheetName val="Mahana"/>
      <sheetName val="SMT"/>
      <sheetName val="pack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 cash flow par affaire"/>
      <sheetName val="suivi en Kilos.."/>
      <sheetName val="bilan"/>
      <sheetName val="bilan en kilos"/>
      <sheetName val="situation fin"/>
      <sheetName val="CHF - pense bête"/>
      <sheetName val="Feuil9"/>
      <sheetName val="Feuil16"/>
      <sheetName val="Feuil10"/>
      <sheetName val="Feuil11"/>
      <sheetName val="Feuil12"/>
      <sheetName val="Feuil13"/>
      <sheetName val="Feuil14"/>
      <sheetName val="Feuil15"/>
      <sheetName val="Consig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gauge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éments clés"/>
      <sheetName val="Actionnariat simplifié"/>
      <sheetName val="Actionnariat"/>
      <sheetName val="Dirigeants"/>
      <sheetName val="Keller Group Plc ORD-1"/>
      <sheetName val="Revenue"/>
      <sheetName val="Cover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C 04"/>
      <sheetName val="sial chine 04"/>
      <sheetName val="PTC04"/>
      <sheetName val="interbake 04"/>
      <sheetName val="cabling"/>
      <sheetName val="MOF"/>
      <sheetName val="CAR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Q_LinkingNames"/>
      <sheetName val="_CIQHiddenCacheSheet"/>
      <sheetName val="Worksheet"/>
      <sheetName val="Public Debt"/>
      <sheetName val="Data"/>
      <sheetName val="Calc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Cours de bourse (2)"/>
      <sheetName val="Cours de bourse"/>
      <sheetName val="VWAP"/>
      <sheetName val="VWAP - Output"/>
      <sheetName val="UPSLIDE_UndoFormatting"/>
      <sheetName val="UPSLIDE_Undo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People"/>
      <sheetName val="Language Index"/>
      <sheetName val="SPCIQ Identifier Converter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P - Credit peers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e"/>
      <sheetName val="Summary"/>
    </sheetNames>
    <sheetDataSet>
      <sheetData sheetId="0" refreshError="1"/>
      <sheetData sheetId="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is"/>
    </sheetNames>
    <sheetDataSet>
      <sheetData sheetId="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illeurtaux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</sheetNames>
    <sheetDataSet>
      <sheetData sheetId="0"/>
      <sheetData sheetId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Z - to keep"/>
      <sheetName val="Football Field - to keep"/>
      <sheetName val="JZ"/>
      <sheetName val="Macabacus"/>
      <sheetName val="Glossary"/>
      <sheetName val="CFs From BNB -&gt;"/>
      <sheetName val="Pilot"/>
      <sheetName val="BS_Immo"/>
      <sheetName val="IS_Immo"/>
      <sheetName val="CFS_Imm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oc"/>
      <sheetName val="Tables Amoc"/>
      <sheetName val="Market"/>
      <sheetName val="Tables Market"/>
      <sheetName val="Description Index"/>
      <sheetName val="Currency"/>
      <sheetName val="Sharehol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mo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Important Notice"/>
      <sheetName val="Color Code"/>
      <sheetName val="Assumptions"/>
      <sheetName val="Bio-Access"/>
      <sheetName val="Deal Scenario"/>
      <sheetName val="Financing Scénario"/>
      <sheetName val="Sources &amp; Uses"/>
      <sheetName val="Calculation"/>
      <sheetName val="Output"/>
      <sheetName val="TRI S.Eimer"/>
      <sheetName val="TRI du fonds"/>
      <sheetName val="Debt capacity"/>
      <sheetName val="--&gt; Current structure"/>
      <sheetName val="Debt Structure"/>
      <sheetName val="Debt Schedule"/>
      <sheetName val="Output wo. refinancing"/>
      <sheetName val="Other output (1)"/>
      <sheetName val="Other output (2)"/>
      <sheetName val="--&gt; Appendices"/>
      <sheetName val="Credit comps"/>
      <sheetName val="S&amp;P - Large cap"/>
      <sheetName val="Emissions du secteur"/>
      <sheetName val="Revenue by lab"/>
      <sheetName val="Shareholders"/>
      <sheetName val="Pending points"/>
      <sheetName val="Feuil2"/>
      <sheetName val="WACC"/>
      <sheetName val="DCF Wuxi"/>
      <sheetName val="ControlsH"/>
      <sheetName val="DataH"/>
      <sheetName val="Ratings"/>
      <sheetName val="VAL Graphs"/>
      <sheetName val="Overview"/>
      <sheetName val="budget ca promotion icvc"/>
      <sheetName val="Cover_Page"/>
      <sheetName val="Important_Notice"/>
      <sheetName val="Color_Code"/>
      <sheetName val="Deal_Scenario"/>
      <sheetName val="Financing_Scénario"/>
      <sheetName val="Sources_&amp;_Uses"/>
      <sheetName val="TRI_S_Eimer"/>
      <sheetName val="TRI_du_fonds"/>
      <sheetName val="Debt_capacity"/>
      <sheetName val="--&gt;_Current_structure"/>
      <sheetName val="Debt_Structure"/>
      <sheetName val="Debt_Schedule"/>
      <sheetName val="Output_wo__refinancing"/>
      <sheetName val="Other_output_(1)"/>
      <sheetName val="Other_output_(2)"/>
      <sheetName val="--&gt;_Appendices"/>
      <sheetName val="Credit_comps"/>
      <sheetName val="S&amp;P_-_Large_cap"/>
      <sheetName val="Emissions_du_secteur"/>
      <sheetName val="Revenue_by_lab"/>
      <sheetName val="Pending_points"/>
      <sheetName val="DCF_Wuxi"/>
      <sheetName val="VAL_Graphs"/>
      <sheetName val="budget_ca_promotion_icvc"/>
      <sheetName val="Cover_Page1"/>
      <sheetName val="Important_Notice1"/>
      <sheetName val="Color_Code1"/>
      <sheetName val="Deal_Scenario1"/>
      <sheetName val="Financing_Scénario1"/>
      <sheetName val="Sources_&amp;_Uses1"/>
      <sheetName val="TRI_S_Eimer1"/>
      <sheetName val="TRI_du_fonds1"/>
      <sheetName val="Debt_capacity1"/>
      <sheetName val="--&gt;_Current_structure1"/>
      <sheetName val="Debt_Structure1"/>
      <sheetName val="Debt_Schedule1"/>
      <sheetName val="Output_wo__refinancing1"/>
      <sheetName val="Other_output_(1)1"/>
      <sheetName val="Other_output_(2)1"/>
      <sheetName val="--&gt;_Appendices1"/>
      <sheetName val="Credit_comps1"/>
      <sheetName val="S&amp;P_-_Large_cap1"/>
      <sheetName val="Emissions_du_secteur1"/>
      <sheetName val="Revenue_by_lab1"/>
      <sheetName val="Pending_points1"/>
      <sheetName val="DCF_Wuxi1"/>
      <sheetName val="VAL_Graphs1"/>
      <sheetName val="budget_ca_promotion_icvc1"/>
      <sheetName val="Cover_Page2"/>
      <sheetName val="Important_Notice2"/>
      <sheetName val="Color_Code2"/>
      <sheetName val="Deal_Scenario2"/>
      <sheetName val="Financing_Scénario2"/>
      <sheetName val="Sources_&amp;_Uses2"/>
      <sheetName val="TRI_S_Eimer2"/>
      <sheetName val="TRI_du_fonds2"/>
      <sheetName val="Debt_capacity2"/>
      <sheetName val="--&gt;_Current_structure2"/>
      <sheetName val="Debt_Structure2"/>
      <sheetName val="Debt_Schedule2"/>
      <sheetName val="Output_wo__refinancing2"/>
      <sheetName val="Other_output_(1)2"/>
      <sheetName val="Other_output_(2)2"/>
      <sheetName val="--&gt;_Appendices2"/>
      <sheetName val="Credit_comps2"/>
      <sheetName val="S&amp;P_-_Large_cap2"/>
      <sheetName val="Emissions_du_secteur2"/>
      <sheetName val="Revenue_by_lab2"/>
      <sheetName val="Pending_points2"/>
      <sheetName val="DCF_Wuxi2"/>
      <sheetName val="VAL_Graphs2"/>
      <sheetName val="budget_ca_promotion_icvc2"/>
      <sheetName val="Cover_Page3"/>
      <sheetName val="Important_Notice3"/>
      <sheetName val="Color_Code3"/>
      <sheetName val="Deal_Scenario3"/>
      <sheetName val="Financing_Scénario3"/>
      <sheetName val="Sources_&amp;_Uses3"/>
      <sheetName val="TRI_S_Eimer3"/>
      <sheetName val="TRI_du_fonds3"/>
      <sheetName val="Debt_capacity3"/>
      <sheetName val="--&gt;_Current_structure3"/>
      <sheetName val="Debt_Structure3"/>
      <sheetName val="Debt_Schedule3"/>
      <sheetName val="Output_wo__refinancing3"/>
      <sheetName val="Other_output_(1)3"/>
      <sheetName val="Other_output_(2)3"/>
      <sheetName val="--&gt;_Appendices3"/>
      <sheetName val="Credit_comps3"/>
      <sheetName val="S&amp;P_-_Large_cap3"/>
      <sheetName val="Emissions_du_secteur3"/>
      <sheetName val="Revenue_by_lab3"/>
      <sheetName val="Pending_points3"/>
      <sheetName val="DCF_Wuxi3"/>
      <sheetName val="VAL_Graphs3"/>
      <sheetName val="budget_ca_promotion_icvc3"/>
      <sheetName val="Cover_Page4"/>
      <sheetName val="Important_Notice4"/>
      <sheetName val="Color_Code4"/>
      <sheetName val="Deal_Scenario4"/>
      <sheetName val="Financing_Scénario4"/>
      <sheetName val="Sources_&amp;_Uses4"/>
      <sheetName val="TRI_S_Eimer4"/>
      <sheetName val="TRI_du_fonds4"/>
      <sheetName val="Debt_capacity4"/>
      <sheetName val="--&gt;_Current_structure4"/>
      <sheetName val="Debt_Structure4"/>
      <sheetName val="Debt_Schedule4"/>
      <sheetName val="Output_wo__refinancing4"/>
      <sheetName val="Other_output_(1)4"/>
      <sheetName val="Other_output_(2)4"/>
      <sheetName val="--&gt;_Appendices4"/>
      <sheetName val="Credit_comps4"/>
      <sheetName val="S&amp;P_-_Large_cap4"/>
      <sheetName val="Emissions_du_secteur4"/>
      <sheetName val="Revenue_by_lab4"/>
      <sheetName val="Pending_points4"/>
      <sheetName val="DCF_Wuxi4"/>
      <sheetName val="VAL_Graphs4"/>
      <sheetName val="budget_ca_promotion_icvc4"/>
      <sheetName val="Cover_Page5"/>
      <sheetName val="Important_Notice5"/>
      <sheetName val="Color_Code5"/>
      <sheetName val="Deal_Scenario5"/>
      <sheetName val="Financing_Scénario5"/>
      <sheetName val="Sources_&amp;_Uses5"/>
      <sheetName val="TRI_S_Eimer5"/>
      <sheetName val="TRI_du_fonds5"/>
      <sheetName val="Debt_capacity5"/>
      <sheetName val="--&gt;_Current_structure5"/>
      <sheetName val="Debt_Structure5"/>
      <sheetName val="Debt_Schedule5"/>
      <sheetName val="Output_wo__refinancing5"/>
      <sheetName val="Other_output_(1)5"/>
      <sheetName val="Other_output_(2)5"/>
      <sheetName val="--&gt;_Appendices5"/>
      <sheetName val="Credit_comps5"/>
      <sheetName val="S&amp;P_-_Large_cap5"/>
      <sheetName val="Emissions_du_secteur5"/>
      <sheetName val="Revenue_by_lab5"/>
      <sheetName val="Pending_points5"/>
      <sheetName val="DCF_Wuxi5"/>
      <sheetName val="VAL_Graphs5"/>
      <sheetName val="budget_ca_promotion_icvc5"/>
      <sheetName val="Cover_Page6"/>
      <sheetName val="Important_Notice6"/>
      <sheetName val="Color_Code6"/>
      <sheetName val="Deal_Scenario6"/>
      <sheetName val="Financing_Scénario6"/>
      <sheetName val="Sources_&amp;_Uses6"/>
      <sheetName val="TRI_S_Eimer6"/>
      <sheetName val="TRI_du_fonds6"/>
      <sheetName val="Debt_capacity6"/>
      <sheetName val="--&gt;_Current_structure6"/>
      <sheetName val="Debt_Structure6"/>
      <sheetName val="Debt_Schedule6"/>
      <sheetName val="Output_wo__refinancing6"/>
      <sheetName val="Other_output_(1)6"/>
      <sheetName val="Other_output_(2)6"/>
      <sheetName val="--&gt;_Appendices6"/>
      <sheetName val="Credit_comps6"/>
      <sheetName val="S&amp;P_-_Large_cap6"/>
      <sheetName val="Emissions_du_secteur6"/>
      <sheetName val="Revenue_by_lab6"/>
      <sheetName val="Pending_points6"/>
      <sheetName val="DCF_Wuxi6"/>
      <sheetName val="VAL_Graphs6"/>
      <sheetName val="budget_ca_promotion_icvc6"/>
      <sheetName val="Cover_Page7"/>
      <sheetName val="Important_Notice7"/>
      <sheetName val="Color_Code7"/>
      <sheetName val="Deal_Scenario7"/>
      <sheetName val="Financing_Scénario7"/>
      <sheetName val="Sources_&amp;_Uses7"/>
      <sheetName val="TRI_S_Eimer7"/>
      <sheetName val="TRI_du_fonds7"/>
      <sheetName val="Debt_capacity7"/>
      <sheetName val="--&gt;_Current_structure7"/>
      <sheetName val="Debt_Structure7"/>
      <sheetName val="Debt_Schedule7"/>
      <sheetName val="Output_wo__refinancing7"/>
      <sheetName val="Other_output_(1)7"/>
      <sheetName val="Other_output_(2)7"/>
      <sheetName val="--&gt;_Appendices7"/>
      <sheetName val="Credit_comps7"/>
      <sheetName val="S&amp;P_-_Large_cap7"/>
      <sheetName val="Emissions_du_secteur7"/>
      <sheetName val="Revenue_by_lab7"/>
      <sheetName val="Pending_points7"/>
      <sheetName val="DCF_Wuxi7"/>
      <sheetName val="VAL_Graphs7"/>
      <sheetName val="budget_ca_promotion_icvc7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NCE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cenario"/>
      <sheetName val="Scenario_PPA"/>
      <sheetName val="Follow-up"/>
      <sheetName val="Output"/>
      <sheetName val="Inputs TI"/>
      <sheetName val="Inputs TD"/>
      <sheetName val="Indexation"/>
      <sheetName val="Graph"/>
      <sheetName val="RUL"/>
      <sheetName val="FOMA"/>
      <sheetName val="ENPO"/>
      <sheetName val="VIG"/>
      <sheetName val="ROY II"/>
      <sheetName val="HoldCo"/>
      <sheetName val="DS"/>
      <sheetName val="Novation"/>
      <sheetName val="Sizing"/>
      <sheetName val="VIG Debt"/>
      <sheetName val="Appendix"/>
      <sheetName val="Feuil1"/>
      <sheetName val="AFS"/>
      <sheetName val="PWP_A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houd"/>
      <sheetName val="BL"/>
      <sheetName val="RR"/>
      <sheetName val="A"/>
      <sheetName val="B"/>
      <sheetName val="C"/>
      <sheetName val="D"/>
      <sheetName val="1"/>
      <sheetName val="2"/>
      <sheetName val="A1"/>
      <sheetName val="A40"/>
      <sheetName val="A4 BTW"/>
      <sheetName val="A411 451"/>
      <sheetName val="A44"/>
      <sheetName val="A45"/>
      <sheetName val="A490 492"/>
      <sheetName val="A5"/>
      <sheetName val="R61"/>
      <sheetName val="R613a"/>
      <sheetName val="R618"/>
      <sheetName val="R62LnSt"/>
      <sheetName val="R62"/>
      <sheetName val="R63"/>
      <sheetName val="R64"/>
      <sheetName val="R65"/>
      <sheetName val="R7 BTW"/>
      <sheetName val="R70"/>
      <sheetName val="R74"/>
      <sheetName val="W"/>
      <sheetName val="R67 771"/>
      <sheetName val="Doc"/>
      <sheetName val="VB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nomicInputs"/>
      <sheetName val="Sensitivities"/>
      <sheetName val="Staffing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_LANGUE"/>
      <sheetName val="SIG_VOCABLE"/>
      <sheetName val="SPBUDGIC"/>
      <sheetName val="Détails conso"/>
      <sheetName val="Package"/>
      <sheetName val="Summary"/>
      <sheetName val="Détails_conso"/>
      <sheetName val="hypothèses"/>
      <sheetName val="Proposal in EUR"/>
      <sheetName val="Indices"/>
      <sheetName val="Données GEN"/>
      <sheetName val="Plan comptable Général"/>
      <sheetName val="CH2"/>
      <sheetName val="CR"/>
      <sheetName val="EC"/>
      <sheetName val="FI"/>
      <sheetName val="MA"/>
      <sheetName val="FO"/>
      <sheetName val="PR"/>
      <sheetName val="RC"/>
      <sheetName val="NE"/>
      <sheetName val="NO"/>
      <sheetName val="RO"/>
      <sheetName val="RY"/>
      <sheetName val="mpr"/>
      <sheetName val="Import BI CA PCR"/>
      <sheetName val="Détails_conso1"/>
      <sheetName val="Proposal_in_EUR"/>
      <sheetName val="Données_GEN"/>
      <sheetName val="Plan_comptable_Général"/>
      <sheetName val="Import_BI_CA_PCR"/>
      <sheetName val="Détails_conso2"/>
      <sheetName val="Proposal_in_EUR1"/>
      <sheetName val="Données_GEN1"/>
      <sheetName val="Plan_comptable_Général1"/>
      <sheetName val="Import_BI_CA_PCR1"/>
      <sheetName val="Détails_conso3"/>
      <sheetName val="Proposal_in_EUR2"/>
      <sheetName val="Données_GEN2"/>
      <sheetName val="Plan_comptable_Général2"/>
      <sheetName val="Import_BI_CA_PCR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 factures 2003 2004"/>
      <sheetName val="Services généraux"/>
      <sheetName val="ModifAnalytiqueFacture"/>
      <sheetName val="PROVISIONS"/>
      <sheetName val="grafSIAL"/>
      <sheetName val="Liste_factures_2003_2004"/>
      <sheetName val="Services_généraux"/>
      <sheetName val="Liste_factures_2003_20041"/>
      <sheetName val="Services_généraux1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thèses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opératoire"/>
      <sheetName val="P. de Garde"/>
      <sheetName val="TdB REX C"/>
      <sheetName val="TdB REX M"/>
      <sheetName val="CAE P CA mars 2002"/>
      <sheetName val="CAE P CA septembre 2002"/>
      <sheetName val="Base CAE"/>
      <sheetName val="CAE P"/>
      <sheetName val="Suivi sections"/>
      <sheetName val="Heures"/>
      <sheetName val="BASE CONCEPT"/>
      <sheetName val="Base MAF"/>
      <sheetName val="SIG P CA mars 2002 (FRF)"/>
      <sheetName val="SIG P CA mars 2002"/>
      <sheetName val="SIG P CA septembre 2002"/>
      <sheetName val="SIG P"/>
      <sheetName val="Base SIG"/>
      <sheetName val="Base REX"/>
      <sheetName val="Base BILAN"/>
      <sheetName val="BALANCE"/>
      <sheetName val="PLAN COMPTABLE MODELE"/>
      <sheetName val="PLAN COMPTABLE"/>
      <sheetName val="TdB FIN"/>
      <sheetName val="Financement"/>
      <sheetName val="Réalisable &amp; disponible"/>
      <sheetName val="Graphes"/>
      <sheetName val="Proposal in EUR"/>
      <sheetName val="Feuil2"/>
      <sheetName val="evolution du PIB"/>
      <sheetName val="150101 cash group icva&amp;c"/>
      <sheetName val="Mode_opératoire"/>
      <sheetName val="P__de_Garde"/>
      <sheetName val="TdB_REX_C"/>
      <sheetName val="TdB_REX_M"/>
      <sheetName val="CAE_P_CA_mars_2002"/>
      <sheetName val="CAE_P_CA_septembre_2002"/>
      <sheetName val="Base_CAE"/>
      <sheetName val="CAE_P"/>
      <sheetName val="Suivi_sections"/>
      <sheetName val="BASE_CONCEPT"/>
      <sheetName val="Base_MAF"/>
      <sheetName val="SIG_P_CA_mars_2002_(FRF)"/>
      <sheetName val="SIG_P_CA_mars_2002"/>
      <sheetName val="SIG_P_CA_septembre_2002"/>
      <sheetName val="SIG_P"/>
      <sheetName val="Base_SIG"/>
      <sheetName val="Base_REX"/>
      <sheetName val="Base_BILAN"/>
      <sheetName val="PLAN_COMPTABLE_MODELE"/>
      <sheetName val="PLAN_COMPTABLE"/>
      <sheetName val="TdB_FIN"/>
      <sheetName val="Réalisable_&amp;_disponible"/>
      <sheetName val="Proposal_in_EUR"/>
      <sheetName val="evolution_du_PIB"/>
      <sheetName val="150101_cash_group_icva&amp;c"/>
      <sheetName val="Mode_opératoire1"/>
      <sheetName val="P__de_Garde1"/>
      <sheetName val="TdB_REX_C1"/>
      <sheetName val="TdB_REX_M1"/>
      <sheetName val="CAE_P_CA_mars_20021"/>
      <sheetName val="CAE_P_CA_septembre_20021"/>
      <sheetName val="Base_CAE1"/>
      <sheetName val="CAE_P1"/>
      <sheetName val="Suivi_sections1"/>
      <sheetName val="BASE_CONCEPT1"/>
      <sheetName val="Base_MAF1"/>
      <sheetName val="SIG_P_CA_mars_2002_(FRF)1"/>
      <sheetName val="SIG_P_CA_mars_20021"/>
      <sheetName val="SIG_P_CA_septembre_20021"/>
      <sheetName val="SIG_P1"/>
      <sheetName val="Base_SIG1"/>
      <sheetName val="Base_REX1"/>
      <sheetName val="Base_BILAN1"/>
      <sheetName val="PLAN_COMPTABLE_MODELE1"/>
      <sheetName val="PLAN_COMPTABLE1"/>
      <sheetName val="TdB_FIN1"/>
      <sheetName val="Réalisable_&amp;_disponible1"/>
      <sheetName val="Proposal_in_EUR1"/>
      <sheetName val="evolution_du_PIB1"/>
      <sheetName val="150101_cash_group_icva&amp;c1"/>
      <sheetName val="Mode_opératoire2"/>
      <sheetName val="P__de_Garde2"/>
      <sheetName val="TdB_REX_C2"/>
      <sheetName val="TdB_REX_M2"/>
      <sheetName val="CAE_P_CA_mars_20022"/>
      <sheetName val="CAE_P_CA_septembre_20022"/>
      <sheetName val="Base_CAE2"/>
      <sheetName val="CAE_P2"/>
      <sheetName val="Suivi_sections2"/>
      <sheetName val="BASE_CONCEPT2"/>
      <sheetName val="Base_MAF2"/>
      <sheetName val="SIG_P_CA_mars_2002_(FRF)2"/>
      <sheetName val="SIG_P_CA_mars_20022"/>
      <sheetName val="SIG_P_CA_septembre_20022"/>
      <sheetName val="SIG_P2"/>
      <sheetName val="Base_SIG2"/>
      <sheetName val="Base_REX2"/>
      <sheetName val="Base_BILAN2"/>
      <sheetName val="PLAN_COMPTABLE_MODELE2"/>
      <sheetName val="PLAN_COMPTABLE2"/>
      <sheetName val="TdB_FIN2"/>
      <sheetName val="Réalisable_&amp;_disponible2"/>
      <sheetName val="Proposal_in_EUR2"/>
      <sheetName val="evolution_du_PIB2"/>
      <sheetName val="150101_cash_group_icva&amp;c2"/>
      <sheetName val="Mode_opératoire3"/>
      <sheetName val="P__de_Garde3"/>
      <sheetName val="TdB_REX_C3"/>
      <sheetName val="TdB_REX_M3"/>
      <sheetName val="CAE_P_CA_mars_20023"/>
      <sheetName val="CAE_P_CA_septembre_20023"/>
      <sheetName val="Base_CAE3"/>
      <sheetName val="CAE_P3"/>
      <sheetName val="Suivi_sections3"/>
      <sheetName val="BASE_CONCEPT3"/>
      <sheetName val="Base_MAF3"/>
      <sheetName val="SIG_P_CA_mars_2002_(FRF)3"/>
      <sheetName val="SIG_P_CA_mars_20023"/>
      <sheetName val="SIG_P_CA_septembre_20023"/>
      <sheetName val="SIG_P3"/>
      <sheetName val="Base_SIG3"/>
      <sheetName val="Base_REX3"/>
      <sheetName val="Base_BILAN3"/>
      <sheetName val="PLAN_COMPTABLE_MODELE3"/>
      <sheetName val="PLAN_COMPTABLE3"/>
      <sheetName val="TdB_FIN3"/>
      <sheetName val="Réalisable_&amp;_disponible3"/>
      <sheetName val="Proposal_in_EUR3"/>
      <sheetName val="evolution_du_PIB3"/>
      <sheetName val="150101_cash_group_icva&amp;c3"/>
      <sheetName val="Mode_opératoire4"/>
      <sheetName val="P__de_Garde4"/>
      <sheetName val="TdB_REX_C4"/>
      <sheetName val="TdB_REX_M4"/>
      <sheetName val="CAE_P_CA_mars_20024"/>
      <sheetName val="CAE_P_CA_septembre_20024"/>
      <sheetName val="Base_CAE4"/>
      <sheetName val="CAE_P4"/>
      <sheetName val="Suivi_sections4"/>
      <sheetName val="BASE_CONCEPT4"/>
      <sheetName val="Base_MAF4"/>
      <sheetName val="SIG_P_CA_mars_2002_(FRF)4"/>
      <sheetName val="SIG_P_CA_mars_20024"/>
      <sheetName val="SIG_P_CA_septembre_20024"/>
      <sheetName val="SIG_P4"/>
      <sheetName val="Base_SIG4"/>
      <sheetName val="Base_REX4"/>
      <sheetName val="Base_BILAN4"/>
      <sheetName val="PLAN_COMPTABLE_MODELE4"/>
      <sheetName val="PLAN_COMPTABLE4"/>
      <sheetName val="TdB_FIN4"/>
      <sheetName val="Réalisable_&amp;_disponible4"/>
      <sheetName val="Proposal_in_EUR4"/>
      <sheetName val="evolution_du_PIB4"/>
      <sheetName val="150101_cash_group_icva&amp;c4"/>
      <sheetName val="Mode_opératoire5"/>
      <sheetName val="P__de_Garde5"/>
      <sheetName val="TdB_REX_C5"/>
      <sheetName val="TdB_REX_M5"/>
      <sheetName val="CAE_P_CA_mars_20025"/>
      <sheetName val="CAE_P_CA_septembre_20025"/>
      <sheetName val="Base_CAE5"/>
      <sheetName val="CAE_P5"/>
      <sheetName val="Suivi_sections5"/>
      <sheetName val="BASE_CONCEPT5"/>
      <sheetName val="Base_MAF5"/>
      <sheetName val="SIG_P_CA_mars_2002_(FRF)5"/>
      <sheetName val="SIG_P_CA_mars_20025"/>
      <sheetName val="SIG_P_CA_septembre_20025"/>
      <sheetName val="SIG_P5"/>
      <sheetName val="Base_SIG5"/>
      <sheetName val="Base_REX5"/>
      <sheetName val="Base_BILAN5"/>
      <sheetName val="PLAN_COMPTABLE_MODELE5"/>
      <sheetName val="PLAN_COMPTABLE5"/>
      <sheetName val="TdB_FIN5"/>
      <sheetName val="Réalisable_&amp;_disponible5"/>
      <sheetName val="Proposal_in_EUR5"/>
      <sheetName val="evolution_du_PIB5"/>
      <sheetName val="150101_cash_group_icva&amp;c5"/>
      <sheetName val="Mode_opératoire6"/>
      <sheetName val="P__de_Garde6"/>
      <sheetName val="TdB_REX_C6"/>
      <sheetName val="TdB_REX_M6"/>
      <sheetName val="CAE_P_CA_mars_20026"/>
      <sheetName val="CAE_P_CA_septembre_20026"/>
      <sheetName val="Base_CAE6"/>
      <sheetName val="CAE_P6"/>
      <sheetName val="Suivi_sections6"/>
      <sheetName val="BASE_CONCEPT6"/>
      <sheetName val="Base_MAF6"/>
      <sheetName val="SIG_P_CA_mars_2002_(FRF)6"/>
      <sheetName val="SIG_P_CA_mars_20026"/>
      <sheetName val="SIG_P_CA_septembre_20026"/>
      <sheetName val="SIG_P6"/>
      <sheetName val="Base_SIG6"/>
      <sheetName val="Base_REX6"/>
      <sheetName val="Base_BILAN6"/>
      <sheetName val="PLAN_COMPTABLE_MODELE6"/>
      <sheetName val="PLAN_COMPTABLE6"/>
      <sheetName val="TdB_FIN6"/>
      <sheetName val="Réalisable_&amp;_disponible6"/>
      <sheetName val="Proposal_in_EUR6"/>
      <sheetName val="evolution_du_PIB6"/>
      <sheetName val="150101_cash_group_icva&amp;c6"/>
      <sheetName val="Mode_opératoire7"/>
      <sheetName val="P__de_Garde7"/>
      <sheetName val="TdB_REX_C7"/>
      <sheetName val="TdB_REX_M7"/>
      <sheetName val="CAE_P_CA_mars_20027"/>
      <sheetName val="CAE_P_CA_septembre_20027"/>
      <sheetName val="Base_CAE7"/>
      <sheetName val="CAE_P7"/>
      <sheetName val="Suivi_sections7"/>
      <sheetName val="BASE_CONCEPT7"/>
      <sheetName val="Base_MAF7"/>
      <sheetName val="SIG_P_CA_mars_2002_(FRF)7"/>
      <sheetName val="SIG_P_CA_mars_20027"/>
      <sheetName val="SIG_P_CA_septembre_20027"/>
      <sheetName val="SIG_P7"/>
      <sheetName val="Base_SIG7"/>
      <sheetName val="Base_REX7"/>
      <sheetName val="Base_BILAN7"/>
      <sheetName val="PLAN_COMPTABLE_MODELE7"/>
      <sheetName val="PLAN_COMPTABLE7"/>
      <sheetName val="TdB_FIN7"/>
      <sheetName val="Réalisable_&amp;_disponible7"/>
      <sheetName val="Proposal_in_EUR7"/>
      <sheetName val="evolution_du_PIB7"/>
      <sheetName val="150101_cash_group_icva&amp;c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o Economico"/>
    </sheetNames>
    <sheetDataSet>
      <sheetData sheetId="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Methodology"/>
      <sheetName val="Discount rate NPV"/>
      <sheetName val="Sources&gt;&gt;"/>
      <sheetName val="ERP"/>
      <sheetName val="Dollar 10y"/>
      <sheetName val="Euro 10y"/>
      <sheetName val="Damodaran betas"/>
      <sheetName val="Bêtas"/>
      <sheetName val="Bétas"/>
      <sheetName val="Business Model SP"/>
      <sheetName val="Sensitivities&gt;&gt;"/>
      <sheetName val="Structure Cost Impact"/>
      <sheetName val="PPA vs Merch."/>
      <sheetName val="FiDDeck&gt;&gt;"/>
      <sheetName val="Mkt Feedback"/>
      <sheetName val="Visas table"/>
    </sheetNames>
    <sheetDataSet>
      <sheetData sheetId="0"/>
      <sheetData sheetId="1"/>
      <sheetData sheetId="2"/>
      <sheetData sheetId="3">
        <row r="5">
          <cell r="B5" t="str">
            <v>Reference
currency</v>
          </cell>
          <cell r="C5" t="str">
            <v>Rate</v>
          </cell>
        </row>
        <row r="6">
          <cell r="B6" t="str">
            <v>EUR</v>
          </cell>
          <cell r="C6">
            <v>2.7381927803030309E-2</v>
          </cell>
          <cell r="F6">
            <v>4.24E-2</v>
          </cell>
        </row>
        <row r="7">
          <cell r="B7" t="str">
            <v>USD</v>
          </cell>
          <cell r="C7">
            <v>3.9589763779527574E-2</v>
          </cell>
        </row>
      </sheetData>
      <sheetData sheetId="4">
        <row r="6">
          <cell r="E6">
            <v>1.5233781316153723</v>
          </cell>
        </row>
        <row r="29">
          <cell r="F29">
            <v>8.4143494654719708E-2</v>
          </cell>
        </row>
        <row r="32">
          <cell r="G32">
            <v>6.3E-3</v>
          </cell>
        </row>
        <row r="39">
          <cell r="G39">
            <v>7.2999999999999992E-3</v>
          </cell>
        </row>
        <row r="47">
          <cell r="G47">
            <v>8.8000000000000005E-3</v>
          </cell>
        </row>
        <row r="53">
          <cell r="F53">
            <v>3.8952503854626126E-2</v>
          </cell>
        </row>
        <row r="61">
          <cell r="G61">
            <v>5.0000000000000001E-3</v>
          </cell>
        </row>
        <row r="66">
          <cell r="G66">
            <v>6.0999999999999995E-3</v>
          </cell>
        </row>
        <row r="96">
          <cell r="F96">
            <v>4.6560414763732787E-2</v>
          </cell>
        </row>
        <row r="101">
          <cell r="F101">
            <v>2.8453586800058932E-2</v>
          </cell>
        </row>
        <row r="105">
          <cell r="F105">
            <v>5.827659756375704E-2</v>
          </cell>
        </row>
        <row r="112">
          <cell r="G112">
            <v>8.9999999999999998E-4</v>
          </cell>
        </row>
        <row r="124">
          <cell r="G124">
            <v>8.6E-3</v>
          </cell>
        </row>
        <row r="125">
          <cell r="G125">
            <v>3.0999999999999995E-3</v>
          </cell>
        </row>
        <row r="132">
          <cell r="G132">
            <v>1.8200000000000001E-2</v>
          </cell>
        </row>
        <row r="160">
          <cell r="G160">
            <v>3.0000000000000001E-3</v>
          </cell>
        </row>
        <row r="161">
          <cell r="G161">
            <v>6.3E-3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uGtu1at-BE-K_MhWSyTX19R1xNJ5Qy9Ep-3QVSskCz9sfRiJ9YemQ4Xwyt1ufI0Z" itemId="012JBMM75XP7SV365NKFDJ7GVXAZO7ZMCH">
      <xxl21:absoluteUrl r:id="rId2"/>
      <xxl21:relativeUrl r:id="rId3"/>
    </xxl21:alternateUrls>
    <sheetNames>
      <sheetName val="Codes_ISO_pays_monnaies"/>
      <sheetName val="Codes_ISO_Organisations_interna"/>
    </sheetNames>
    <sheetDataSet>
      <sheetData sheetId="0">
        <row r="6">
          <cell r="A6" t="str">
            <v>AD</v>
          </cell>
          <cell r="B6" t="str">
            <v>ANDORRE</v>
          </cell>
          <cell r="C6" t="str">
            <v>Euro</v>
          </cell>
          <cell r="D6" t="str">
            <v>EUR</v>
          </cell>
        </row>
        <row r="7">
          <cell r="A7" t="str">
            <v>AE</v>
          </cell>
          <cell r="B7" t="str">
            <v>EMIRATS ARABES UNIS</v>
          </cell>
          <cell r="C7" t="str">
            <v>Dirham des émirats arabes unis</v>
          </cell>
          <cell r="D7" t="str">
            <v>AED</v>
          </cell>
        </row>
        <row r="8">
          <cell r="A8" t="str">
            <v>AF</v>
          </cell>
          <cell r="B8" t="str">
            <v>AFGHANISTAN</v>
          </cell>
          <cell r="C8" t="str">
            <v>Afghani</v>
          </cell>
          <cell r="D8" t="str">
            <v>AFN</v>
          </cell>
        </row>
        <row r="9">
          <cell r="A9" t="str">
            <v>AG</v>
          </cell>
          <cell r="B9" t="str">
            <v>ANTIGUA-et-BARBUDA ( y. c. Redonda)</v>
          </cell>
          <cell r="C9" t="str">
            <v>Dollar des Caraïbes de l'Est</v>
          </cell>
          <cell r="D9" t="str">
            <v>XCD</v>
          </cell>
        </row>
        <row r="10">
          <cell r="A10" t="str">
            <v>AI</v>
          </cell>
          <cell r="B10" t="str">
            <v>ANGUILLA</v>
          </cell>
          <cell r="C10" t="str">
            <v>Dollar des Caraïbes de l'Est</v>
          </cell>
          <cell r="D10" t="str">
            <v>XCD</v>
          </cell>
        </row>
        <row r="11">
          <cell r="A11" t="str">
            <v>AL</v>
          </cell>
          <cell r="B11" t="str">
            <v>ALBANIE</v>
          </cell>
          <cell r="C11" t="str">
            <v>Lek</v>
          </cell>
          <cell r="D11" t="str">
            <v>ALL</v>
          </cell>
        </row>
        <row r="12">
          <cell r="A12" t="str">
            <v>AM</v>
          </cell>
          <cell r="B12" t="str">
            <v>ARMENIE</v>
          </cell>
          <cell r="C12" t="str">
            <v>Dram</v>
          </cell>
          <cell r="D12" t="str">
            <v>AMD</v>
          </cell>
        </row>
        <row r="13">
          <cell r="A13" t="str">
            <v>AO</v>
          </cell>
          <cell r="B13" t="str">
            <v>ANGOLA (incl. Cabinda)</v>
          </cell>
          <cell r="C13" t="str">
            <v>Kwanza</v>
          </cell>
          <cell r="D13" t="str">
            <v>AOA</v>
          </cell>
        </row>
        <row r="14">
          <cell r="A14" t="str">
            <v>AQ</v>
          </cell>
          <cell r="B14" t="str">
            <v>REGIONS POLAIRES</v>
          </cell>
          <cell r="C14"/>
          <cell r="D14"/>
        </row>
        <row r="15">
          <cell r="A15" t="str">
            <v>AR</v>
          </cell>
          <cell r="B15" t="str">
            <v>ARGENTINE</v>
          </cell>
          <cell r="C15" t="str">
            <v>Peso</v>
          </cell>
          <cell r="D15" t="str">
            <v>ARS</v>
          </cell>
        </row>
        <row r="16">
          <cell r="A16" t="str">
            <v>AS</v>
          </cell>
          <cell r="B16" t="str">
            <v>SAMOA AMERICAINES</v>
          </cell>
          <cell r="C16" t="str">
            <v>Dollar des Etats-unis</v>
          </cell>
          <cell r="D16" t="str">
            <v>USD</v>
          </cell>
        </row>
        <row r="17">
          <cell r="A17" t="str">
            <v>AT</v>
          </cell>
          <cell r="B17" t="str">
            <v>AUTRICHE</v>
          </cell>
          <cell r="C17" t="str">
            <v>Euro</v>
          </cell>
          <cell r="D17" t="str">
            <v>EUR</v>
          </cell>
        </row>
        <row r="18">
          <cell r="A18" t="str">
            <v>AU</v>
          </cell>
          <cell r="B18" t="str">
            <v>AUSTRALIE</v>
          </cell>
          <cell r="C18" t="str">
            <v>Dollar australien</v>
          </cell>
          <cell r="D18" t="str">
            <v>AUD</v>
          </cell>
        </row>
        <row r="19">
          <cell r="A19" t="str">
            <v>AW</v>
          </cell>
          <cell r="B19" t="str">
            <v>ARUBA</v>
          </cell>
          <cell r="C19" t="str">
            <v>Florin d'Aruba</v>
          </cell>
          <cell r="D19" t="str">
            <v>AWG</v>
          </cell>
        </row>
        <row r="20">
          <cell r="A20" t="str">
            <v>AX</v>
          </cell>
          <cell r="B20" t="str">
            <v>ÎLES ALAND</v>
          </cell>
          <cell r="C20" t="str">
            <v>Euro</v>
          </cell>
          <cell r="D20" t="str">
            <v>EUR</v>
          </cell>
        </row>
        <row r="21">
          <cell r="A21" t="str">
            <v>AZ</v>
          </cell>
          <cell r="B21" t="str">
            <v>AZERBAIDJAN</v>
          </cell>
          <cell r="C21" t="str">
            <v>Manat azerbaïdjanais</v>
          </cell>
          <cell r="D21" t="str">
            <v>AZN</v>
          </cell>
        </row>
        <row r="22">
          <cell r="A22" t="str">
            <v>BA</v>
          </cell>
          <cell r="B22" t="str">
            <v>BOSNIE-HERZEGOVINE</v>
          </cell>
          <cell r="C22" t="str">
            <v>Mark bosniaque convertible</v>
          </cell>
          <cell r="D22" t="str">
            <v>BAM</v>
          </cell>
        </row>
        <row r="23">
          <cell r="A23" t="str">
            <v>BB</v>
          </cell>
          <cell r="B23" t="str">
            <v>BARBADE (La)</v>
          </cell>
          <cell r="C23" t="str">
            <v>Dollar de Barbade</v>
          </cell>
          <cell r="D23" t="str">
            <v>BBD</v>
          </cell>
        </row>
        <row r="24">
          <cell r="A24" t="str">
            <v>BD</v>
          </cell>
          <cell r="B24" t="str">
            <v>BANGLADESH</v>
          </cell>
          <cell r="C24" t="str">
            <v>Taka</v>
          </cell>
          <cell r="D24" t="str">
            <v>BDT</v>
          </cell>
        </row>
        <row r="25">
          <cell r="A25" t="str">
            <v>BE</v>
          </cell>
          <cell r="B25" t="str">
            <v>BELGIQUE</v>
          </cell>
          <cell r="C25" t="str">
            <v>Euro</v>
          </cell>
          <cell r="D25" t="str">
            <v>EUR</v>
          </cell>
        </row>
        <row r="26">
          <cell r="A26" t="str">
            <v>BF</v>
          </cell>
          <cell r="B26" t="str">
            <v>BURKINA FASO</v>
          </cell>
          <cell r="C26" t="str">
            <v>Franc CFA - BCEAO</v>
          </cell>
          <cell r="D26" t="str">
            <v>XOF</v>
          </cell>
        </row>
        <row r="27">
          <cell r="A27" t="str">
            <v>BG</v>
          </cell>
          <cell r="B27" t="str">
            <v>BULGARIE</v>
          </cell>
          <cell r="C27" t="str">
            <v>Lev</v>
          </cell>
          <cell r="D27" t="str">
            <v>BGN</v>
          </cell>
        </row>
        <row r="28">
          <cell r="A28" t="str">
            <v>BH</v>
          </cell>
          <cell r="B28" t="str">
            <v>BAHREIN</v>
          </cell>
          <cell r="C28" t="str">
            <v>Dinar de Bahreïn</v>
          </cell>
          <cell r="D28" t="str">
            <v>BHD</v>
          </cell>
        </row>
        <row r="29">
          <cell r="A29" t="str">
            <v>BI</v>
          </cell>
          <cell r="B29" t="str">
            <v>BURUNDI</v>
          </cell>
          <cell r="C29" t="str">
            <v>Franc du Burundi</v>
          </cell>
          <cell r="D29" t="str">
            <v>BIF</v>
          </cell>
        </row>
        <row r="30">
          <cell r="A30" t="str">
            <v>BJ</v>
          </cell>
          <cell r="B30" t="str">
            <v>BENIN</v>
          </cell>
          <cell r="C30" t="str">
            <v>Franc CFA - BCEAO</v>
          </cell>
          <cell r="D30" t="str">
            <v>XOF</v>
          </cell>
        </row>
        <row r="31">
          <cell r="A31" t="str">
            <v>BL</v>
          </cell>
          <cell r="B31" t="str">
            <v>SAINT BARTHELEMY</v>
          </cell>
          <cell r="C31" t="str">
            <v>Euro</v>
          </cell>
          <cell r="D31" t="str">
            <v>EUR</v>
          </cell>
        </row>
        <row r="32">
          <cell r="A32" t="str">
            <v>BM</v>
          </cell>
          <cell r="B32" t="str">
            <v>BERMUDES</v>
          </cell>
          <cell r="C32" t="str">
            <v>Dollar des Bermudes</v>
          </cell>
          <cell r="D32" t="str">
            <v>BMD</v>
          </cell>
        </row>
        <row r="33">
          <cell r="A33" t="str">
            <v>BN</v>
          </cell>
          <cell r="B33" t="str">
            <v>BRUNEI DARUSSALAM</v>
          </cell>
          <cell r="C33" t="str">
            <v>Dollar de Brunéi</v>
          </cell>
          <cell r="D33" t="str">
            <v>BND</v>
          </cell>
        </row>
        <row r="34">
          <cell r="A34" t="str">
            <v>BO</v>
          </cell>
          <cell r="B34" t="str">
            <v>BOLIVIE</v>
          </cell>
          <cell r="C34" t="str">
            <v>Boliviano</v>
          </cell>
          <cell r="D34" t="str">
            <v>BOB</v>
          </cell>
        </row>
        <row r="35">
          <cell r="A35" t="str">
            <v>BQ</v>
          </cell>
          <cell r="B35" t="str">
            <v>BONAIRE,Saint-Eustache et Saba</v>
          </cell>
          <cell r="C35" t="str">
            <v>Dollar des Etats-unis</v>
          </cell>
          <cell r="D35" t="str">
            <v>USD</v>
          </cell>
        </row>
        <row r="36">
          <cell r="A36" t="str">
            <v>BR</v>
          </cell>
          <cell r="B36" t="str">
            <v>BRESIL</v>
          </cell>
          <cell r="C36" t="str">
            <v>Real</v>
          </cell>
          <cell r="D36" t="str">
            <v>BRL</v>
          </cell>
        </row>
        <row r="37">
          <cell r="A37" t="str">
            <v>BS</v>
          </cell>
          <cell r="B37" t="str">
            <v>BAHAMAS</v>
          </cell>
          <cell r="C37" t="str">
            <v>Dollar des Bahamas</v>
          </cell>
          <cell r="D37" t="str">
            <v>BSD</v>
          </cell>
        </row>
        <row r="38">
          <cell r="A38" t="str">
            <v>BT</v>
          </cell>
          <cell r="B38" t="str">
            <v>BHOUTAN</v>
          </cell>
          <cell r="C38" t="str">
            <v>Ngultrum</v>
          </cell>
          <cell r="D38" t="str">
            <v>BTN</v>
          </cell>
        </row>
        <row r="39">
          <cell r="A39" t="str">
            <v>BV</v>
          </cell>
          <cell r="B39" t="str">
            <v>BOUVET (Île)</v>
          </cell>
          <cell r="C39" t="str">
            <v>Couronne norvégienne</v>
          </cell>
          <cell r="D39" t="str">
            <v>NOK</v>
          </cell>
        </row>
        <row r="40">
          <cell r="A40" t="str">
            <v>BW</v>
          </cell>
          <cell r="B40" t="str">
            <v>BOTSWANA</v>
          </cell>
          <cell r="C40" t="str">
            <v>Pula</v>
          </cell>
          <cell r="D40" t="str">
            <v>BWP</v>
          </cell>
        </row>
        <row r="41">
          <cell r="A41" t="str">
            <v>BY</v>
          </cell>
          <cell r="B41" t="str">
            <v>BIELORUSSIE</v>
          </cell>
          <cell r="C41" t="str">
            <v>Rouble biélorusse</v>
          </cell>
          <cell r="D41" t="str">
            <v>BYN</v>
          </cell>
        </row>
        <row r="42">
          <cell r="A42" t="str">
            <v>BZ</v>
          </cell>
          <cell r="B42" t="str">
            <v>BELIZE</v>
          </cell>
          <cell r="C42" t="str">
            <v>Dollar de Belize</v>
          </cell>
          <cell r="D42" t="str">
            <v>BZD</v>
          </cell>
        </row>
        <row r="43">
          <cell r="A43" t="str">
            <v>CA</v>
          </cell>
          <cell r="B43" t="str">
            <v>CANADA</v>
          </cell>
          <cell r="C43" t="str">
            <v>Dollar canadien</v>
          </cell>
          <cell r="D43" t="str">
            <v>CAD</v>
          </cell>
        </row>
        <row r="44">
          <cell r="A44" t="str">
            <v>CC</v>
          </cell>
          <cell r="B44" t="str">
            <v>COCOS (Îles) KEELING</v>
          </cell>
          <cell r="C44" t="str">
            <v>Dollar australien</v>
          </cell>
          <cell r="D44" t="str">
            <v>AUD</v>
          </cell>
        </row>
        <row r="45">
          <cell r="A45" t="str">
            <v>CD</v>
          </cell>
          <cell r="B45" t="str">
            <v>CONGO (La République démocratique du)</v>
          </cell>
          <cell r="C45" t="str">
            <v>FRANC DU CONGO DEMOCRATIQUE</v>
          </cell>
          <cell r="D45" t="str">
            <v>CDF</v>
          </cell>
        </row>
        <row r="46">
          <cell r="A46" t="str">
            <v>CF</v>
          </cell>
          <cell r="B46" t="str">
            <v>CENTRAFRICAINE (République)</v>
          </cell>
          <cell r="C46" t="str">
            <v>Franc CFA - BEAC</v>
          </cell>
          <cell r="D46" t="str">
            <v>XAF</v>
          </cell>
        </row>
        <row r="47">
          <cell r="A47" t="str">
            <v>CG</v>
          </cell>
          <cell r="B47" t="str">
            <v>CONGO</v>
          </cell>
          <cell r="C47" t="str">
            <v>Franc CFA - BEAC</v>
          </cell>
          <cell r="D47" t="str">
            <v>XAF</v>
          </cell>
        </row>
        <row r="48">
          <cell r="A48" t="str">
            <v>CH</v>
          </cell>
          <cell r="B48" t="str">
            <v>SUISSE</v>
          </cell>
          <cell r="C48" t="str">
            <v>Franc suisse</v>
          </cell>
          <cell r="D48" t="str">
            <v>CHF</v>
          </cell>
        </row>
        <row r="49">
          <cell r="A49" t="str">
            <v>CI</v>
          </cell>
          <cell r="B49" t="str">
            <v>COTE D'IVOIRE</v>
          </cell>
          <cell r="C49" t="str">
            <v>Franc CFA - BCEAO</v>
          </cell>
          <cell r="D49" t="str">
            <v>XOF</v>
          </cell>
        </row>
        <row r="50">
          <cell r="A50" t="str">
            <v>CK</v>
          </cell>
          <cell r="B50" t="str">
            <v>ILES COOK</v>
          </cell>
          <cell r="C50" t="str">
            <v>Dollar néo-zélandais</v>
          </cell>
          <cell r="D50" t="str">
            <v>NZD</v>
          </cell>
        </row>
        <row r="51">
          <cell r="A51" t="str">
            <v>CL</v>
          </cell>
          <cell r="B51" t="str">
            <v>CHILI</v>
          </cell>
          <cell r="C51" t="str">
            <v>Unité d'investissement</v>
          </cell>
          <cell r="D51" t="str">
            <v>CLF</v>
          </cell>
        </row>
        <row r="52">
          <cell r="A52" t="str">
            <v>CM</v>
          </cell>
          <cell r="B52" t="str">
            <v>CAMEROUN</v>
          </cell>
          <cell r="C52" t="str">
            <v>Franc CFA - BEAC</v>
          </cell>
          <cell r="D52" t="str">
            <v>XAF</v>
          </cell>
        </row>
        <row r="53">
          <cell r="A53" t="str">
            <v>CN</v>
          </cell>
          <cell r="B53" t="str">
            <v>CHINE</v>
          </cell>
          <cell r="C53" t="str">
            <v>Yuan Ren-Min-Bi</v>
          </cell>
          <cell r="D53" t="str">
            <v>CNY</v>
          </cell>
        </row>
        <row r="54">
          <cell r="A54" t="str">
            <v>CO</v>
          </cell>
          <cell r="B54" t="str">
            <v>COLOMBIE</v>
          </cell>
          <cell r="C54" t="str">
            <v>Peso colombien</v>
          </cell>
          <cell r="D54" t="str">
            <v>COP</v>
          </cell>
        </row>
        <row r="55">
          <cell r="A55" t="str">
            <v>CR</v>
          </cell>
          <cell r="B55" t="str">
            <v>COSTA RICA</v>
          </cell>
          <cell r="C55" t="str">
            <v>Colon de Costa Rica</v>
          </cell>
          <cell r="D55" t="str">
            <v>CRC</v>
          </cell>
        </row>
        <row r="56">
          <cell r="A56" t="str">
            <v>CU</v>
          </cell>
          <cell r="B56" t="str">
            <v>CUBA</v>
          </cell>
          <cell r="C56" t="str">
            <v>Peso Convertible</v>
          </cell>
          <cell r="D56" t="str">
            <v>CUC</v>
          </cell>
        </row>
        <row r="57">
          <cell r="A57" t="str">
            <v>CV</v>
          </cell>
          <cell r="B57" t="str">
            <v>CAP-VERT</v>
          </cell>
          <cell r="C57" t="str">
            <v>Escudo du Cap-Vert</v>
          </cell>
          <cell r="D57" t="str">
            <v>CVE</v>
          </cell>
        </row>
        <row r="58">
          <cell r="A58" t="str">
            <v>CW</v>
          </cell>
          <cell r="B58" t="str">
            <v>CURACAO</v>
          </cell>
          <cell r="C58" t="str">
            <v>Florin des Antilles</v>
          </cell>
          <cell r="D58" t="str">
            <v>ANG</v>
          </cell>
        </row>
        <row r="59">
          <cell r="A59" t="str">
            <v>CX</v>
          </cell>
          <cell r="B59" t="str">
            <v>ILE CHRISTMAS</v>
          </cell>
          <cell r="C59" t="str">
            <v>Dollar australien</v>
          </cell>
          <cell r="D59" t="str">
            <v>AUD</v>
          </cell>
        </row>
        <row r="60">
          <cell r="A60" t="str">
            <v>CY</v>
          </cell>
          <cell r="B60" t="str">
            <v>CHYPRE</v>
          </cell>
          <cell r="C60" t="str">
            <v>Euro</v>
          </cell>
          <cell r="D60" t="str">
            <v>EUR</v>
          </cell>
        </row>
        <row r="61">
          <cell r="A61" t="str">
            <v>CZ</v>
          </cell>
          <cell r="B61" t="str">
            <v>TCHEQUE (la République)</v>
          </cell>
          <cell r="C61" t="str">
            <v>Couronne tchèque</v>
          </cell>
          <cell r="D61" t="str">
            <v>CZK</v>
          </cell>
        </row>
        <row r="62">
          <cell r="A62" t="str">
            <v>DE</v>
          </cell>
          <cell r="B62" t="str">
            <v>ALLEMAGNE</v>
          </cell>
          <cell r="C62" t="str">
            <v>Euro</v>
          </cell>
          <cell r="D62" t="str">
            <v>EUR</v>
          </cell>
        </row>
        <row r="63">
          <cell r="A63" t="str">
            <v>DJ</v>
          </cell>
          <cell r="B63" t="str">
            <v>DJIBOUTI</v>
          </cell>
          <cell r="C63" t="str">
            <v>Franc de Djibouti</v>
          </cell>
          <cell r="D63" t="str">
            <v>DJF</v>
          </cell>
        </row>
        <row r="64">
          <cell r="A64" t="str">
            <v>DK</v>
          </cell>
          <cell r="B64" t="str">
            <v>DANEMARK</v>
          </cell>
          <cell r="C64" t="str">
            <v>Couronne danoise</v>
          </cell>
          <cell r="D64" t="str">
            <v>DKK</v>
          </cell>
        </row>
        <row r="65">
          <cell r="A65" t="str">
            <v>DM</v>
          </cell>
          <cell r="B65" t="str">
            <v>DOMINIQUE</v>
          </cell>
          <cell r="C65" t="str">
            <v>Dollar des Caraïbes de l'Est</v>
          </cell>
          <cell r="D65" t="str">
            <v>XCD</v>
          </cell>
        </row>
        <row r="66">
          <cell r="A66" t="str">
            <v>DO</v>
          </cell>
          <cell r="B66" t="str">
            <v>DOMINICAINE (République)</v>
          </cell>
          <cell r="C66" t="str">
            <v>Peso dominicain</v>
          </cell>
          <cell r="D66" t="str">
            <v>DOP</v>
          </cell>
        </row>
        <row r="67">
          <cell r="A67" t="str">
            <v>DZ</v>
          </cell>
          <cell r="B67" t="str">
            <v>ALGERIE</v>
          </cell>
          <cell r="C67" t="str">
            <v>Dinar algérien</v>
          </cell>
          <cell r="D67" t="str">
            <v>DZD</v>
          </cell>
        </row>
        <row r="68">
          <cell r="A68" t="str">
            <v>EC</v>
          </cell>
          <cell r="B68" t="str">
            <v>EQUATEUR (incl. les Àles Galapagos)</v>
          </cell>
          <cell r="C68" t="str">
            <v>Dollar des Etats-unis</v>
          </cell>
          <cell r="D68" t="str">
            <v>USD</v>
          </cell>
        </row>
        <row r="69">
          <cell r="A69" t="str">
            <v>EE</v>
          </cell>
          <cell r="B69" t="str">
            <v>ESTONIE</v>
          </cell>
          <cell r="C69" t="str">
            <v>Euro</v>
          </cell>
          <cell r="D69" t="str">
            <v>EUR</v>
          </cell>
        </row>
        <row r="70">
          <cell r="A70" t="str">
            <v>EG</v>
          </cell>
          <cell r="B70" t="str">
            <v>EGYPTE</v>
          </cell>
          <cell r="C70" t="str">
            <v>Livre égyptienne</v>
          </cell>
          <cell r="D70" t="str">
            <v>EGP</v>
          </cell>
        </row>
        <row r="71">
          <cell r="A71" t="str">
            <v>EH</v>
          </cell>
          <cell r="B71" t="str">
            <v>SAHARA OCCIDENTAL</v>
          </cell>
          <cell r="C71" t="str">
            <v>Dirham marocain</v>
          </cell>
          <cell r="D71" t="str">
            <v>MAD</v>
          </cell>
        </row>
        <row r="72">
          <cell r="A72" t="str">
            <v>ER</v>
          </cell>
          <cell r="B72" t="str">
            <v>ERYTHREE</v>
          </cell>
          <cell r="C72" t="str">
            <v>Nafka</v>
          </cell>
          <cell r="D72" t="str">
            <v>ERN</v>
          </cell>
        </row>
        <row r="73">
          <cell r="A73" t="str">
            <v>ES</v>
          </cell>
          <cell r="B73" t="str">
            <v>CANARIES (Îles)</v>
          </cell>
          <cell r="C73" t="str">
            <v>Euro</v>
          </cell>
          <cell r="D73" t="str">
            <v>EUR</v>
          </cell>
        </row>
        <row r="74">
          <cell r="A74" t="str">
            <v>ES</v>
          </cell>
          <cell r="B74" t="str">
            <v>CEUTA ET MELILLA</v>
          </cell>
          <cell r="C74" t="str">
            <v>Euro</v>
          </cell>
          <cell r="D74" t="str">
            <v>EUR</v>
          </cell>
        </row>
        <row r="75">
          <cell r="A75" t="str">
            <v>ES</v>
          </cell>
          <cell r="B75" t="str">
            <v>ESPAGNE (incl. les Baléares)</v>
          </cell>
          <cell r="C75" t="str">
            <v>Euro</v>
          </cell>
          <cell r="D75" t="str">
            <v>EUR</v>
          </cell>
        </row>
        <row r="76">
          <cell r="A76" t="str">
            <v>ET</v>
          </cell>
          <cell r="B76" t="str">
            <v>ETHIOPIE</v>
          </cell>
          <cell r="C76" t="str">
            <v>Birr éthiopien</v>
          </cell>
          <cell r="D76" t="str">
            <v>ETB</v>
          </cell>
        </row>
        <row r="77">
          <cell r="A77" t="str">
            <v>FI</v>
          </cell>
          <cell r="B77" t="str">
            <v>FINLANDE</v>
          </cell>
          <cell r="C77" t="str">
            <v>Euro</v>
          </cell>
          <cell r="D77" t="str">
            <v>EUR</v>
          </cell>
        </row>
        <row r="78">
          <cell r="A78" t="str">
            <v>FJ</v>
          </cell>
          <cell r="B78" t="str">
            <v>FIDJI</v>
          </cell>
          <cell r="C78" t="str">
            <v>Dollar des Fidji</v>
          </cell>
          <cell r="D78" t="str">
            <v>FJD</v>
          </cell>
        </row>
        <row r="79">
          <cell r="A79" t="str">
            <v>FK</v>
          </cell>
          <cell r="B79" t="str">
            <v>FALKLAND (Îles)</v>
          </cell>
          <cell r="C79" t="str">
            <v>Livre de Falkland</v>
          </cell>
          <cell r="D79" t="str">
            <v>FKP</v>
          </cell>
        </row>
        <row r="80">
          <cell r="A80" t="str">
            <v>FM</v>
          </cell>
          <cell r="B80" t="str">
            <v>MICRONESIE (Etats fédérés de)</v>
          </cell>
          <cell r="C80" t="str">
            <v>Dollar des Etats-unis</v>
          </cell>
          <cell r="D80" t="str">
            <v>USD</v>
          </cell>
        </row>
        <row r="81">
          <cell r="A81" t="str">
            <v>FO</v>
          </cell>
          <cell r="B81" t="str">
            <v>FÉROE (Îles)</v>
          </cell>
          <cell r="C81" t="str">
            <v>Couronne danoise</v>
          </cell>
          <cell r="D81" t="str">
            <v>DKK</v>
          </cell>
        </row>
        <row r="82">
          <cell r="A82" t="str">
            <v>FR</v>
          </cell>
          <cell r="B82" t="str">
            <v>FRANCE</v>
          </cell>
          <cell r="C82" t="str">
            <v>Euro</v>
          </cell>
          <cell r="D82" t="str">
            <v>EUR</v>
          </cell>
        </row>
        <row r="83">
          <cell r="A83" t="str">
            <v>GA</v>
          </cell>
          <cell r="B83" t="str">
            <v>GABON</v>
          </cell>
          <cell r="C83" t="str">
            <v>Franc CFA - BEAC</v>
          </cell>
          <cell r="D83" t="str">
            <v>XAF</v>
          </cell>
        </row>
        <row r="84">
          <cell r="A84" t="str">
            <v>GB</v>
          </cell>
          <cell r="B84" t="str">
            <v>ROYAUME-UNI (y c. Iles anglo-normandes...)</v>
          </cell>
          <cell r="C84" t="str">
            <v>Livre sterling</v>
          </cell>
          <cell r="D84" t="str">
            <v>GBP</v>
          </cell>
        </row>
        <row r="85">
          <cell r="A85" t="str">
            <v>GD</v>
          </cell>
          <cell r="B85" t="str">
            <v>GRENADE (incl. Grenadines du sud)</v>
          </cell>
          <cell r="C85" t="str">
            <v>Dollar des Caraïbes occidentales</v>
          </cell>
          <cell r="D85" t="str">
            <v>XCD</v>
          </cell>
        </row>
        <row r="86">
          <cell r="A86" t="str">
            <v>GE</v>
          </cell>
          <cell r="B86" t="str">
            <v>GEORGIE</v>
          </cell>
          <cell r="C86" t="str">
            <v>Lari</v>
          </cell>
          <cell r="D86" t="str">
            <v>GEL</v>
          </cell>
        </row>
        <row r="87">
          <cell r="A87" t="str">
            <v>GG</v>
          </cell>
          <cell r="B87" t="str">
            <v>GUERNESEY</v>
          </cell>
          <cell r="C87" t="str">
            <v>Livre sterling</v>
          </cell>
          <cell r="D87" t="str">
            <v>GBP</v>
          </cell>
        </row>
        <row r="88">
          <cell r="A88" t="str">
            <v>GH</v>
          </cell>
          <cell r="B88" t="str">
            <v>GHANA</v>
          </cell>
          <cell r="C88" t="str">
            <v>Cedi</v>
          </cell>
          <cell r="D88" t="str">
            <v>GHS</v>
          </cell>
        </row>
        <row r="89">
          <cell r="A89" t="str">
            <v>GI</v>
          </cell>
          <cell r="B89" t="str">
            <v>GIBRALTAR</v>
          </cell>
          <cell r="C89" t="str">
            <v>Livre de Gibraltar</v>
          </cell>
          <cell r="D89" t="str">
            <v>GIP</v>
          </cell>
        </row>
        <row r="90">
          <cell r="A90" t="str">
            <v>GL</v>
          </cell>
          <cell r="B90" t="str">
            <v>GROENLAND</v>
          </cell>
          <cell r="C90" t="str">
            <v>Couronne danoise</v>
          </cell>
          <cell r="D90" t="str">
            <v>DKK</v>
          </cell>
        </row>
        <row r="91">
          <cell r="A91" t="str">
            <v>GM</v>
          </cell>
          <cell r="B91" t="str">
            <v>GAMBIE</v>
          </cell>
          <cell r="C91" t="str">
            <v>Dalasie</v>
          </cell>
          <cell r="D91" t="str">
            <v>GMD</v>
          </cell>
        </row>
        <row r="92">
          <cell r="A92" t="str">
            <v>GN</v>
          </cell>
          <cell r="B92" t="str">
            <v>GUINEE</v>
          </cell>
          <cell r="C92" t="str">
            <v>Franc guinéen</v>
          </cell>
          <cell r="D92" t="str">
            <v>GNF</v>
          </cell>
        </row>
        <row r="93">
          <cell r="A93" t="str">
            <v>GQ</v>
          </cell>
          <cell r="B93" t="str">
            <v>GUINEE EQUATORIALE</v>
          </cell>
          <cell r="C93" t="str">
            <v>Franc CFA - BEAC</v>
          </cell>
          <cell r="D93" t="str">
            <v>XAF</v>
          </cell>
        </row>
        <row r="94">
          <cell r="A94" t="str">
            <v>GR</v>
          </cell>
          <cell r="B94" t="str">
            <v>GRECE</v>
          </cell>
          <cell r="C94" t="str">
            <v>Euro</v>
          </cell>
          <cell r="D94" t="str">
            <v>EUR</v>
          </cell>
        </row>
        <row r="95">
          <cell r="A95" t="str">
            <v>GS</v>
          </cell>
          <cell r="B95" t="str">
            <v>GEORGIE DU SUD ET ILES SANDWICH DU SUD</v>
          </cell>
          <cell r="C95" t="str">
            <v>Livre sterling</v>
          </cell>
          <cell r="D95" t="str">
            <v>GBP</v>
          </cell>
        </row>
        <row r="96">
          <cell r="A96" t="str">
            <v>GT</v>
          </cell>
          <cell r="B96" t="str">
            <v>GUATEMALA</v>
          </cell>
          <cell r="C96" t="str">
            <v>Quetzal</v>
          </cell>
          <cell r="D96" t="str">
            <v>GTQ</v>
          </cell>
        </row>
        <row r="97">
          <cell r="A97" t="str">
            <v>GU</v>
          </cell>
          <cell r="B97" t="str">
            <v>GUAM</v>
          </cell>
          <cell r="C97" t="str">
            <v>Dollar des Etats-unis</v>
          </cell>
          <cell r="D97" t="str">
            <v>USD</v>
          </cell>
        </row>
        <row r="98">
          <cell r="A98" t="str">
            <v>GW</v>
          </cell>
          <cell r="B98" t="str">
            <v>GUINEE-BISSAO</v>
          </cell>
          <cell r="C98" t="str">
            <v>Franc CFA - BCEAO</v>
          </cell>
          <cell r="D98" t="str">
            <v>XOF</v>
          </cell>
        </row>
        <row r="99">
          <cell r="A99" t="str">
            <v>GY</v>
          </cell>
          <cell r="B99" t="str">
            <v>GUYANA</v>
          </cell>
          <cell r="C99" t="str">
            <v>Dollar de Guyane</v>
          </cell>
          <cell r="D99" t="str">
            <v>GYD</v>
          </cell>
        </row>
        <row r="100">
          <cell r="A100" t="str">
            <v>HK</v>
          </cell>
          <cell r="B100" t="str">
            <v>HONG-KONG</v>
          </cell>
          <cell r="C100" t="str">
            <v>Dollar de Hong-Kong</v>
          </cell>
          <cell r="D100" t="str">
            <v>HKD</v>
          </cell>
        </row>
        <row r="101">
          <cell r="A101" t="str">
            <v>HM</v>
          </cell>
          <cell r="B101" t="str">
            <v>HEARD ET MC DONALD (Îles)</v>
          </cell>
          <cell r="C101" t="str">
            <v>Dollar australien</v>
          </cell>
          <cell r="D101" t="str">
            <v>AUD</v>
          </cell>
        </row>
        <row r="102">
          <cell r="A102" t="str">
            <v>HN</v>
          </cell>
          <cell r="B102" t="str">
            <v>HONDURAS</v>
          </cell>
          <cell r="C102" t="str">
            <v>Lempira</v>
          </cell>
          <cell r="D102" t="str">
            <v>HNL</v>
          </cell>
        </row>
        <row r="103">
          <cell r="A103" t="str">
            <v>HR</v>
          </cell>
          <cell r="B103" t="str">
            <v>CROATIE</v>
          </cell>
          <cell r="C103" t="str">
            <v>Kuna</v>
          </cell>
          <cell r="D103" t="str">
            <v>HRK</v>
          </cell>
        </row>
        <row r="104">
          <cell r="A104" t="str">
            <v>HT</v>
          </cell>
          <cell r="B104" t="str">
            <v>HAITI</v>
          </cell>
          <cell r="C104" t="str">
            <v>Gourde</v>
          </cell>
          <cell r="D104" t="str">
            <v>HTG</v>
          </cell>
        </row>
        <row r="105">
          <cell r="A105" t="str">
            <v>HU</v>
          </cell>
          <cell r="B105" t="str">
            <v>HONGRIE</v>
          </cell>
          <cell r="C105" t="str">
            <v>Forint</v>
          </cell>
          <cell r="D105" t="str">
            <v>HUF</v>
          </cell>
        </row>
        <row r="106">
          <cell r="A106" t="str">
            <v>ID</v>
          </cell>
          <cell r="B106" t="str">
            <v>INDONESIE</v>
          </cell>
          <cell r="C106" t="str">
            <v>Rupiah</v>
          </cell>
          <cell r="D106" t="str">
            <v>IDR</v>
          </cell>
        </row>
        <row r="107">
          <cell r="A107" t="str">
            <v>IE</v>
          </cell>
          <cell r="B107" t="str">
            <v>IRLANDE</v>
          </cell>
          <cell r="C107" t="str">
            <v>Euro</v>
          </cell>
          <cell r="D107" t="str">
            <v>EUR</v>
          </cell>
        </row>
        <row r="108">
          <cell r="A108" t="str">
            <v>IL</v>
          </cell>
          <cell r="B108" t="str">
            <v>ISRAEL</v>
          </cell>
          <cell r="C108" t="str">
            <v>Sheqel</v>
          </cell>
          <cell r="D108" t="str">
            <v>ILS</v>
          </cell>
        </row>
        <row r="109">
          <cell r="A109" t="str">
            <v>IM</v>
          </cell>
          <cell r="B109" t="str">
            <v>MAN (île de)</v>
          </cell>
          <cell r="C109" t="str">
            <v>Livre sterling</v>
          </cell>
          <cell r="D109" t="str">
            <v>GBP</v>
          </cell>
        </row>
        <row r="110">
          <cell r="A110" t="str">
            <v>IN</v>
          </cell>
          <cell r="B110" t="str">
            <v>INDE (incl. le Sikkim)</v>
          </cell>
          <cell r="C110" t="str">
            <v>Roupie indienne</v>
          </cell>
          <cell r="D110" t="str">
            <v>INR</v>
          </cell>
        </row>
        <row r="111">
          <cell r="A111" t="str">
            <v>IO</v>
          </cell>
          <cell r="B111" t="str">
            <v>TERRITOIRE BRITANNIQUE DE L'OCEAN INDIEN - Archipel CHAGOS inclus</v>
          </cell>
          <cell r="C111" t="str">
            <v>Dollar des Etats-unis</v>
          </cell>
          <cell r="D111" t="str">
            <v>USD</v>
          </cell>
        </row>
        <row r="112">
          <cell r="A112" t="str">
            <v>IQ</v>
          </cell>
          <cell r="B112" t="str">
            <v>IRAQ</v>
          </cell>
          <cell r="C112" t="str">
            <v>Dinar iraquien</v>
          </cell>
          <cell r="D112" t="str">
            <v>IQD</v>
          </cell>
        </row>
        <row r="113">
          <cell r="A113" t="str">
            <v>IR</v>
          </cell>
          <cell r="B113" t="str">
            <v>IRAN (République islamique d')</v>
          </cell>
          <cell r="C113" t="str">
            <v>Rial iranien</v>
          </cell>
          <cell r="D113" t="str">
            <v>IRR</v>
          </cell>
        </row>
        <row r="114">
          <cell r="A114" t="str">
            <v>IS</v>
          </cell>
          <cell r="B114" t="str">
            <v>ISLANDE</v>
          </cell>
          <cell r="C114" t="str">
            <v>Couronne islandaise</v>
          </cell>
          <cell r="D114" t="str">
            <v>ISK</v>
          </cell>
        </row>
        <row r="115">
          <cell r="A115" t="str">
            <v>IT</v>
          </cell>
          <cell r="B115" t="str">
            <v>ITALIE</v>
          </cell>
          <cell r="C115" t="str">
            <v>Euro</v>
          </cell>
          <cell r="D115" t="str">
            <v>EUR</v>
          </cell>
        </row>
        <row r="116">
          <cell r="A116" t="str">
            <v>JE</v>
          </cell>
          <cell r="B116" t="str">
            <v>JERSEY</v>
          </cell>
          <cell r="C116" t="str">
            <v>Livre sterling</v>
          </cell>
          <cell r="D116" t="str">
            <v>GBP</v>
          </cell>
        </row>
        <row r="117">
          <cell r="A117" t="str">
            <v>JM</v>
          </cell>
          <cell r="B117" t="str">
            <v>JAMAIQUE</v>
          </cell>
          <cell r="C117" t="str">
            <v>Dollar jamaïcain</v>
          </cell>
          <cell r="D117" t="str">
            <v>JMD</v>
          </cell>
        </row>
        <row r="118">
          <cell r="A118" t="str">
            <v>JO</v>
          </cell>
          <cell r="B118" t="str">
            <v>JORDANIE</v>
          </cell>
          <cell r="C118" t="str">
            <v>Dinar jordanien</v>
          </cell>
          <cell r="D118" t="str">
            <v>JOD</v>
          </cell>
        </row>
        <row r="119">
          <cell r="A119" t="str">
            <v>JP</v>
          </cell>
          <cell r="B119" t="str">
            <v>JAPON</v>
          </cell>
          <cell r="C119" t="str">
            <v>Yen</v>
          </cell>
          <cell r="D119" t="str">
            <v>JPY</v>
          </cell>
        </row>
        <row r="120">
          <cell r="A120" t="str">
            <v>KE</v>
          </cell>
          <cell r="B120" t="str">
            <v>KENYA</v>
          </cell>
          <cell r="C120" t="str">
            <v>Shilling du Kenya</v>
          </cell>
          <cell r="D120" t="str">
            <v>KES</v>
          </cell>
        </row>
        <row r="121">
          <cell r="A121" t="str">
            <v>KG</v>
          </cell>
          <cell r="B121" t="str">
            <v>KIRGHIZISTAN</v>
          </cell>
          <cell r="C121" t="str">
            <v>Som</v>
          </cell>
          <cell r="D121" t="str">
            <v>KGS</v>
          </cell>
        </row>
        <row r="122">
          <cell r="A122" t="str">
            <v>KH</v>
          </cell>
          <cell r="B122" t="str">
            <v>CAMBODGE</v>
          </cell>
          <cell r="C122" t="str">
            <v>Riel</v>
          </cell>
          <cell r="D122" t="str">
            <v>KHR</v>
          </cell>
        </row>
        <row r="123">
          <cell r="A123" t="str">
            <v>KI</v>
          </cell>
          <cell r="B123" t="str">
            <v>KIRIBATI</v>
          </cell>
          <cell r="C123" t="str">
            <v>Dollar australien</v>
          </cell>
          <cell r="D123" t="str">
            <v>AUD</v>
          </cell>
        </row>
        <row r="124">
          <cell r="A124" t="str">
            <v>KM</v>
          </cell>
          <cell r="B124" t="str">
            <v>COMORES (Grande-Comore, Anjouan et Mohéli)</v>
          </cell>
          <cell r="C124" t="str">
            <v>Franc des Comores</v>
          </cell>
          <cell r="D124" t="str">
            <v>KMF</v>
          </cell>
        </row>
        <row r="125">
          <cell r="A125" t="str">
            <v>KN</v>
          </cell>
          <cell r="B125" t="str">
            <v>SAINT-KITTS ET NEVIS</v>
          </cell>
          <cell r="C125" t="str">
            <v>Dollar des Caraïbes orientales</v>
          </cell>
          <cell r="D125" t="str">
            <v>XCD</v>
          </cell>
        </row>
        <row r="126">
          <cell r="A126" t="str">
            <v>KP</v>
          </cell>
          <cell r="B126" t="str">
            <v>COREE DU NORD (République populaire démocratique)</v>
          </cell>
          <cell r="C126" t="str">
            <v>Won de la Corée du Nord</v>
          </cell>
          <cell r="D126" t="str">
            <v>KPW</v>
          </cell>
        </row>
        <row r="127">
          <cell r="A127" t="str">
            <v>KR</v>
          </cell>
          <cell r="B127" t="str">
            <v>COREE (République de )</v>
          </cell>
          <cell r="C127" t="str">
            <v>Won</v>
          </cell>
          <cell r="D127" t="str">
            <v>KRW</v>
          </cell>
        </row>
        <row r="128">
          <cell r="A128" t="str">
            <v>KW</v>
          </cell>
          <cell r="B128" t="str">
            <v>KOWEIT</v>
          </cell>
          <cell r="C128" t="str">
            <v>Dinar koweïtien</v>
          </cell>
          <cell r="D128" t="str">
            <v>KWD</v>
          </cell>
        </row>
        <row r="129">
          <cell r="A129" t="str">
            <v>KY</v>
          </cell>
          <cell r="B129" t="str">
            <v>CAIMANES (Îles)</v>
          </cell>
          <cell r="C129" t="str">
            <v>Dollar des îles Caïmanes</v>
          </cell>
          <cell r="D129" t="str">
            <v>KYD</v>
          </cell>
        </row>
        <row r="130">
          <cell r="A130" t="str">
            <v>KZ</v>
          </cell>
          <cell r="B130" t="str">
            <v>KAZAKHSTAN</v>
          </cell>
          <cell r="C130" t="str">
            <v>Tenge</v>
          </cell>
          <cell r="D130" t="str">
            <v>KZT</v>
          </cell>
        </row>
        <row r="131">
          <cell r="A131" t="str">
            <v>LA</v>
          </cell>
          <cell r="B131" t="str">
            <v>LAOS (République populaire démocratique)</v>
          </cell>
          <cell r="C131" t="str">
            <v>Kip</v>
          </cell>
          <cell r="D131" t="str">
            <v>LAK</v>
          </cell>
        </row>
        <row r="132">
          <cell r="A132" t="str">
            <v>LB</v>
          </cell>
          <cell r="B132" t="str">
            <v>LIBAN</v>
          </cell>
          <cell r="C132" t="str">
            <v>Livre libanaise</v>
          </cell>
          <cell r="D132" t="str">
            <v>LBP</v>
          </cell>
        </row>
        <row r="133">
          <cell r="A133" t="str">
            <v>LC</v>
          </cell>
          <cell r="B133" t="str">
            <v>SAINTE LUCIE</v>
          </cell>
          <cell r="C133" t="str">
            <v>Dollar des Caraïbes orientales</v>
          </cell>
          <cell r="D133" t="str">
            <v>XCD</v>
          </cell>
        </row>
        <row r="134">
          <cell r="A134" t="str">
            <v>LI</v>
          </cell>
          <cell r="B134" t="str">
            <v>LIECHTENSTEIN</v>
          </cell>
          <cell r="C134" t="str">
            <v>Franc suisse</v>
          </cell>
          <cell r="D134" t="str">
            <v>CHF</v>
          </cell>
        </row>
        <row r="135">
          <cell r="A135" t="str">
            <v>LK</v>
          </cell>
          <cell r="B135" t="str">
            <v>SRI LANKA (ex Ceylan)</v>
          </cell>
          <cell r="C135" t="str">
            <v>Roupie de Sri Lanka</v>
          </cell>
          <cell r="D135" t="str">
            <v>LKR</v>
          </cell>
        </row>
        <row r="136">
          <cell r="A136" t="str">
            <v>LR</v>
          </cell>
          <cell r="B136" t="str">
            <v>LIBERIA</v>
          </cell>
          <cell r="C136" t="str">
            <v>Dollar libérien</v>
          </cell>
          <cell r="D136" t="str">
            <v>LRD</v>
          </cell>
        </row>
        <row r="137">
          <cell r="A137" t="str">
            <v>LS</v>
          </cell>
          <cell r="B137" t="str">
            <v>LESOTHO</v>
          </cell>
          <cell r="C137" t="str">
            <v>Loti</v>
          </cell>
          <cell r="D137" t="str">
            <v>LSL</v>
          </cell>
        </row>
        <row r="138">
          <cell r="A138" t="str">
            <v>LT</v>
          </cell>
          <cell r="B138" t="str">
            <v>LITUANIE</v>
          </cell>
          <cell r="C138" t="str">
            <v>Euro</v>
          </cell>
          <cell r="D138" t="str">
            <v>EUR</v>
          </cell>
        </row>
        <row r="139">
          <cell r="A139" t="str">
            <v>LU</v>
          </cell>
          <cell r="B139" t="str">
            <v>LUXEMBOURG</v>
          </cell>
          <cell r="C139" t="str">
            <v>Euro</v>
          </cell>
          <cell r="D139" t="str">
            <v>EUR</v>
          </cell>
        </row>
        <row r="140">
          <cell r="A140" t="str">
            <v>LV</v>
          </cell>
          <cell r="B140" t="str">
            <v>LETTONIE</v>
          </cell>
          <cell r="C140" t="str">
            <v>Euro</v>
          </cell>
          <cell r="D140" t="str">
            <v>EUR</v>
          </cell>
        </row>
        <row r="141">
          <cell r="A141" t="str">
            <v>LY</v>
          </cell>
          <cell r="B141" t="str">
            <v>LIBYE</v>
          </cell>
          <cell r="C141" t="str">
            <v>Dinar libyen</v>
          </cell>
          <cell r="D141" t="str">
            <v>LYD</v>
          </cell>
        </row>
        <row r="142">
          <cell r="A142" t="str">
            <v>MA</v>
          </cell>
          <cell r="B142" t="str">
            <v>MAROC</v>
          </cell>
          <cell r="C142" t="str">
            <v>Dirham marocain</v>
          </cell>
          <cell r="D142" t="str">
            <v>MAD</v>
          </cell>
        </row>
        <row r="143">
          <cell r="A143" t="str">
            <v>MD</v>
          </cell>
          <cell r="B143" t="str">
            <v>MOLDAVIE (République de Moldavie)</v>
          </cell>
          <cell r="C143" t="str">
            <v>Leu de Moldave</v>
          </cell>
          <cell r="D143" t="str">
            <v>MDL</v>
          </cell>
        </row>
        <row r="144">
          <cell r="A144" t="str">
            <v>ME</v>
          </cell>
          <cell r="B144" t="str">
            <v>MONTÉNÉGRO</v>
          </cell>
          <cell r="C144" t="str">
            <v>Euro</v>
          </cell>
          <cell r="D144" t="str">
            <v>EUR</v>
          </cell>
        </row>
        <row r="145">
          <cell r="A145" t="str">
            <v>MF</v>
          </cell>
          <cell r="B145" t="str">
            <v>SAINT MARTIN</v>
          </cell>
          <cell r="C145" t="str">
            <v>Euro</v>
          </cell>
          <cell r="D145" t="str">
            <v>EUR</v>
          </cell>
        </row>
        <row r="146">
          <cell r="A146" t="str">
            <v>MG</v>
          </cell>
          <cell r="B146" t="str">
            <v>MADAGASCAR (Malagasy)</v>
          </cell>
          <cell r="C146" t="str">
            <v>Ariary malgache</v>
          </cell>
          <cell r="D146" t="str">
            <v>MGA</v>
          </cell>
        </row>
        <row r="147">
          <cell r="A147" t="str">
            <v>MH</v>
          </cell>
          <cell r="B147" t="str">
            <v>MARSHALL (Îles)</v>
          </cell>
          <cell r="C147" t="str">
            <v>Dollar des Etats-unis</v>
          </cell>
          <cell r="D147" t="str">
            <v>USD</v>
          </cell>
        </row>
        <row r="148">
          <cell r="A148" t="str">
            <v>MK</v>
          </cell>
          <cell r="B148" t="str">
            <v>MACÉDOINE (ancienne république yougoslave de)</v>
          </cell>
          <cell r="C148" t="str">
            <v>Denar</v>
          </cell>
          <cell r="D148" t="str">
            <v>MKD</v>
          </cell>
        </row>
        <row r="149">
          <cell r="A149" t="str">
            <v>ML</v>
          </cell>
          <cell r="B149" t="str">
            <v>MALI</v>
          </cell>
          <cell r="C149" t="str">
            <v>Franc CFA - BCEAO</v>
          </cell>
          <cell r="D149" t="str">
            <v>XOF</v>
          </cell>
        </row>
        <row r="150">
          <cell r="A150" t="str">
            <v>MM</v>
          </cell>
          <cell r="B150" t="str">
            <v>MYANMAR (anc. Birmanie)</v>
          </cell>
          <cell r="C150" t="str">
            <v>Kyat</v>
          </cell>
          <cell r="D150" t="str">
            <v>MMK</v>
          </cell>
        </row>
        <row r="151">
          <cell r="A151" t="str">
            <v>MN</v>
          </cell>
          <cell r="B151" t="str">
            <v>MONGOLIE</v>
          </cell>
          <cell r="C151" t="str">
            <v>Tugrik</v>
          </cell>
          <cell r="D151" t="str">
            <v>MNT</v>
          </cell>
        </row>
        <row r="152">
          <cell r="A152" t="str">
            <v>MO</v>
          </cell>
          <cell r="B152" t="str">
            <v>MACAO</v>
          </cell>
          <cell r="C152" t="str">
            <v>Pataca</v>
          </cell>
          <cell r="D152" t="str">
            <v>MOP</v>
          </cell>
        </row>
        <row r="153">
          <cell r="A153" t="str">
            <v>MP</v>
          </cell>
          <cell r="B153" t="str">
            <v>MARIANNES DU NORD (îles)</v>
          </cell>
          <cell r="C153" t="str">
            <v>Dollar des Etats-unis</v>
          </cell>
          <cell r="D153" t="str">
            <v>USD</v>
          </cell>
        </row>
        <row r="154">
          <cell r="A154" t="str">
            <v>MR</v>
          </cell>
          <cell r="B154" t="str">
            <v>MAURITANIE</v>
          </cell>
          <cell r="C154" t="str">
            <v>Ouguiya</v>
          </cell>
          <cell r="D154" t="str">
            <v>MRU</v>
          </cell>
        </row>
        <row r="155">
          <cell r="A155" t="str">
            <v>MS</v>
          </cell>
          <cell r="B155" t="str">
            <v>MONTSERRAT</v>
          </cell>
          <cell r="C155" t="str">
            <v>Dollar des Caraïbes de l'Est</v>
          </cell>
          <cell r="D155" t="str">
            <v>XCD</v>
          </cell>
        </row>
        <row r="156">
          <cell r="A156" t="str">
            <v>MT</v>
          </cell>
          <cell r="B156" t="str">
            <v>MALTE</v>
          </cell>
          <cell r="C156" t="str">
            <v>Euro</v>
          </cell>
          <cell r="D156" t="str">
            <v>EUR</v>
          </cell>
        </row>
        <row r="157">
          <cell r="A157" t="str">
            <v>MU</v>
          </cell>
          <cell r="B157" t="str">
            <v>MAURICE</v>
          </cell>
          <cell r="C157" t="str">
            <v>Roupie mauricienne</v>
          </cell>
          <cell r="D157" t="str">
            <v>MUR</v>
          </cell>
        </row>
        <row r="158">
          <cell r="A158" t="str">
            <v>MV</v>
          </cell>
          <cell r="B158" t="str">
            <v>MALDIVES</v>
          </cell>
          <cell r="C158" t="str">
            <v>Rufiyaa</v>
          </cell>
          <cell r="D158" t="str">
            <v>MVR</v>
          </cell>
        </row>
        <row r="159">
          <cell r="A159" t="str">
            <v>MW</v>
          </cell>
          <cell r="B159" t="str">
            <v>MALAWI</v>
          </cell>
          <cell r="C159" t="str">
            <v>Kwacha</v>
          </cell>
          <cell r="D159" t="str">
            <v>MWK</v>
          </cell>
        </row>
        <row r="160">
          <cell r="A160" t="str">
            <v>MX</v>
          </cell>
          <cell r="B160" t="str">
            <v>MEXIQUE</v>
          </cell>
          <cell r="C160" t="str">
            <v>Peso mexicain</v>
          </cell>
          <cell r="D160" t="str">
            <v>MXN</v>
          </cell>
        </row>
        <row r="161">
          <cell r="A161" t="str">
            <v>MY</v>
          </cell>
          <cell r="B161" t="str">
            <v>MALAISIE (Malaisie, Sarawak et Sabah)</v>
          </cell>
          <cell r="C161" t="str">
            <v>Ringgit de Malaisie</v>
          </cell>
          <cell r="D161" t="str">
            <v>MYR</v>
          </cell>
        </row>
        <row r="162">
          <cell r="A162" t="str">
            <v>MZ</v>
          </cell>
          <cell r="B162" t="str">
            <v>MOZAMBIQUE</v>
          </cell>
          <cell r="C162" t="str">
            <v>Nouveau metical</v>
          </cell>
          <cell r="D162" t="str">
            <v>MZN</v>
          </cell>
        </row>
        <row r="163">
          <cell r="A163" t="str">
            <v>NA</v>
          </cell>
          <cell r="B163" t="str">
            <v>NAMIBIE</v>
          </cell>
          <cell r="C163" t="str">
            <v>Dollar namibien</v>
          </cell>
          <cell r="D163" t="str">
            <v>NAD</v>
          </cell>
        </row>
        <row r="164">
          <cell r="A164" t="str">
            <v>NC</v>
          </cell>
          <cell r="B164" t="str">
            <v>NOUVELLE-CALEDONIE</v>
          </cell>
          <cell r="C164" t="str">
            <v>Franc CFP</v>
          </cell>
          <cell r="D164" t="str">
            <v>XPF</v>
          </cell>
        </row>
        <row r="165">
          <cell r="A165" t="str">
            <v>NE</v>
          </cell>
          <cell r="B165" t="str">
            <v>NIGER</v>
          </cell>
          <cell r="C165" t="str">
            <v>Franc CFA (émis par la BCEAO)</v>
          </cell>
          <cell r="D165" t="str">
            <v>XOF</v>
          </cell>
        </row>
        <row r="166">
          <cell r="A166" t="str">
            <v>NF</v>
          </cell>
          <cell r="B166" t="str">
            <v>NORFOLK (Îles)</v>
          </cell>
          <cell r="C166" t="str">
            <v>Dollar australien</v>
          </cell>
          <cell r="D166" t="str">
            <v>AUD</v>
          </cell>
        </row>
        <row r="167">
          <cell r="A167" t="str">
            <v>NG</v>
          </cell>
          <cell r="B167" t="str">
            <v>NIGERIA</v>
          </cell>
          <cell r="C167" t="str">
            <v>Naira</v>
          </cell>
          <cell r="D167" t="str">
            <v>NGN</v>
          </cell>
        </row>
        <row r="168">
          <cell r="A168" t="str">
            <v>NI</v>
          </cell>
          <cell r="B168" t="str">
            <v>NICARAGUA</v>
          </cell>
          <cell r="C168" t="str">
            <v>Cordoba oro</v>
          </cell>
          <cell r="D168" t="str">
            <v>NIO</v>
          </cell>
        </row>
        <row r="169">
          <cell r="A169" t="str">
            <v>NL</v>
          </cell>
          <cell r="B169" t="str">
            <v>PAYS-BAS</v>
          </cell>
          <cell r="C169" t="str">
            <v>Euro</v>
          </cell>
          <cell r="D169" t="str">
            <v>EUR</v>
          </cell>
        </row>
        <row r="170">
          <cell r="A170" t="str">
            <v>NO</v>
          </cell>
          <cell r="B170" t="str">
            <v>NORVEGE</v>
          </cell>
          <cell r="C170" t="str">
            <v>Couronne norvégienne</v>
          </cell>
          <cell r="D170" t="str">
            <v>NOK</v>
          </cell>
        </row>
        <row r="171">
          <cell r="A171" t="str">
            <v>NP</v>
          </cell>
          <cell r="B171" t="str">
            <v>NEPAL</v>
          </cell>
          <cell r="C171" t="str">
            <v>Roupie Népalaise</v>
          </cell>
          <cell r="D171" t="str">
            <v>NPR</v>
          </cell>
        </row>
        <row r="172">
          <cell r="A172" t="str">
            <v>NR</v>
          </cell>
          <cell r="B172" t="str">
            <v>NAURU</v>
          </cell>
          <cell r="C172" t="str">
            <v>Dollar Australien</v>
          </cell>
          <cell r="D172" t="str">
            <v>AUD</v>
          </cell>
        </row>
        <row r="173">
          <cell r="A173" t="str">
            <v>NU</v>
          </cell>
          <cell r="B173" t="str">
            <v>NIUE</v>
          </cell>
          <cell r="C173" t="str">
            <v>Dollar néo-zélandais</v>
          </cell>
          <cell r="D173" t="str">
            <v>NZD</v>
          </cell>
        </row>
        <row r="174">
          <cell r="A174" t="str">
            <v>NZ</v>
          </cell>
          <cell r="B174" t="str">
            <v>NOUVELLE-ZELANDE</v>
          </cell>
          <cell r="C174" t="str">
            <v>Dollar néo-zélandais</v>
          </cell>
          <cell r="D174" t="str">
            <v>NZD</v>
          </cell>
        </row>
        <row r="175">
          <cell r="A175" t="str">
            <v>OM</v>
          </cell>
          <cell r="B175" t="str">
            <v>OMAN</v>
          </cell>
          <cell r="C175" t="str">
            <v>Rial Omani</v>
          </cell>
          <cell r="D175" t="str">
            <v>OMR</v>
          </cell>
        </row>
        <row r="176">
          <cell r="A176" t="str">
            <v>PA</v>
          </cell>
          <cell r="B176" t="str">
            <v>PANAMA</v>
          </cell>
          <cell r="C176" t="str">
            <v>Balboa</v>
          </cell>
          <cell r="D176" t="str">
            <v>PAB</v>
          </cell>
        </row>
        <row r="177">
          <cell r="A177" t="str">
            <v>PE</v>
          </cell>
          <cell r="B177" t="str">
            <v>PEROU</v>
          </cell>
          <cell r="C177" t="str">
            <v>Nouveau sol</v>
          </cell>
          <cell r="D177" t="str">
            <v>PEN</v>
          </cell>
        </row>
        <row r="178">
          <cell r="A178" t="str">
            <v>PF</v>
          </cell>
          <cell r="B178" t="str">
            <v>POLYNESIE FRANCAISE</v>
          </cell>
          <cell r="C178" t="str">
            <v>Franc du Pacifique</v>
          </cell>
          <cell r="D178" t="str">
            <v>XPF</v>
          </cell>
        </row>
        <row r="179">
          <cell r="A179" t="str">
            <v>PG</v>
          </cell>
          <cell r="B179" t="str">
            <v>PAPOUASIE-NOUVELLE-GUINEE</v>
          </cell>
          <cell r="C179" t="str">
            <v>Kina</v>
          </cell>
          <cell r="D179" t="str">
            <v>PGK</v>
          </cell>
        </row>
        <row r="180">
          <cell r="A180" t="str">
            <v>PH</v>
          </cell>
          <cell r="B180" t="str">
            <v>PHILIPPINES</v>
          </cell>
          <cell r="C180" t="str">
            <v>Peso philippin</v>
          </cell>
          <cell r="D180" t="str">
            <v>PHP</v>
          </cell>
        </row>
        <row r="181">
          <cell r="A181" t="str">
            <v>PK</v>
          </cell>
          <cell r="B181" t="str">
            <v>PAKISTAN</v>
          </cell>
          <cell r="C181" t="str">
            <v>Roupie pakistanaise</v>
          </cell>
          <cell r="D181" t="str">
            <v>PKR</v>
          </cell>
        </row>
        <row r="182">
          <cell r="A182" t="str">
            <v>PL</v>
          </cell>
          <cell r="B182" t="str">
            <v>POLOGNE</v>
          </cell>
          <cell r="C182" t="str">
            <v>Zloty</v>
          </cell>
          <cell r="D182" t="str">
            <v>PLN</v>
          </cell>
        </row>
        <row r="183">
          <cell r="A183" t="str">
            <v>PN</v>
          </cell>
          <cell r="B183" t="str">
            <v>PITCAIRN</v>
          </cell>
          <cell r="C183" t="str">
            <v>Dollar néo-zélandais</v>
          </cell>
          <cell r="D183" t="str">
            <v>NZD</v>
          </cell>
        </row>
        <row r="184">
          <cell r="A184" t="str">
            <v>PR</v>
          </cell>
          <cell r="B184" t="str">
            <v>PORTO-RICO</v>
          </cell>
          <cell r="C184" t="str">
            <v>Dollar des États-Unis</v>
          </cell>
          <cell r="D184" t="str">
            <v>USD</v>
          </cell>
        </row>
        <row r="185">
          <cell r="A185" t="str">
            <v>PS</v>
          </cell>
          <cell r="B185" t="str">
            <v>PALESTINIEN OCCUPE (Territoire)</v>
          </cell>
          <cell r="C185"/>
          <cell r="D185"/>
        </row>
        <row r="186">
          <cell r="A186" t="str">
            <v>PT</v>
          </cell>
          <cell r="B186" t="str">
            <v>PORTUGAL (incl. les Açores et Madère)</v>
          </cell>
          <cell r="C186" t="str">
            <v>Euro</v>
          </cell>
          <cell r="D186" t="str">
            <v>EUR</v>
          </cell>
        </row>
        <row r="187">
          <cell r="A187" t="str">
            <v>PW</v>
          </cell>
          <cell r="B187" t="str">
            <v>PALAU</v>
          </cell>
          <cell r="C187" t="str">
            <v>Dollar des Etats-unis</v>
          </cell>
          <cell r="D187" t="str">
            <v>USD</v>
          </cell>
        </row>
        <row r="188">
          <cell r="A188" t="str">
            <v>PY</v>
          </cell>
          <cell r="B188" t="str">
            <v>PARAGUAY</v>
          </cell>
          <cell r="C188" t="str">
            <v>Guarani</v>
          </cell>
          <cell r="D188" t="str">
            <v>PYG</v>
          </cell>
        </row>
        <row r="189">
          <cell r="A189" t="str">
            <v>QA</v>
          </cell>
          <cell r="B189" t="str">
            <v>QATAR</v>
          </cell>
          <cell r="C189" t="str">
            <v>Riyal du Qatar</v>
          </cell>
          <cell r="D189" t="str">
            <v>QAR</v>
          </cell>
        </row>
        <row r="190">
          <cell r="A190" t="str">
            <v>RO</v>
          </cell>
          <cell r="B190" t="str">
            <v>ROUMANIE</v>
          </cell>
          <cell r="C190" t="str">
            <v>Nouveau Leu</v>
          </cell>
          <cell r="D190" t="str">
            <v>RON</v>
          </cell>
        </row>
        <row r="191">
          <cell r="A191" t="str">
            <v>RS</v>
          </cell>
          <cell r="B191" t="str">
            <v>SERBIE</v>
          </cell>
          <cell r="C191" t="str">
            <v>Dinar Serbe</v>
          </cell>
          <cell r="D191" t="str">
            <v>RSD</v>
          </cell>
        </row>
        <row r="192">
          <cell r="A192" t="str">
            <v>RU</v>
          </cell>
          <cell r="B192" t="str">
            <v>RUSSIE (Fédération de)</v>
          </cell>
          <cell r="C192" t="str">
            <v>Rouble russe (nouveau)</v>
          </cell>
          <cell r="D192" t="str">
            <v>RUB</v>
          </cell>
        </row>
        <row r="193">
          <cell r="A193" t="str">
            <v>RW</v>
          </cell>
          <cell r="B193" t="str">
            <v>RWANDA</v>
          </cell>
          <cell r="C193" t="str">
            <v>Franc du Rwanda</v>
          </cell>
          <cell r="D193" t="str">
            <v>RWF</v>
          </cell>
        </row>
        <row r="194">
          <cell r="A194" t="str">
            <v>SA</v>
          </cell>
          <cell r="B194" t="str">
            <v>ARABIE SAOUDITE</v>
          </cell>
          <cell r="C194" t="str">
            <v>Riyal saoudien</v>
          </cell>
          <cell r="D194" t="str">
            <v>SAR</v>
          </cell>
        </row>
        <row r="195">
          <cell r="A195" t="str">
            <v>SB</v>
          </cell>
          <cell r="B195" t="str">
            <v>SALOMON (Îles)</v>
          </cell>
          <cell r="C195" t="str">
            <v>Dollar des îles Salomon</v>
          </cell>
          <cell r="D195" t="str">
            <v>SBD</v>
          </cell>
        </row>
        <row r="196">
          <cell r="A196" t="str">
            <v>SC</v>
          </cell>
          <cell r="B196" t="str">
            <v>SEYCHELLES et dépendances</v>
          </cell>
          <cell r="C196" t="str">
            <v>Roupie des Seychelles</v>
          </cell>
          <cell r="D196" t="str">
            <v>SCR</v>
          </cell>
        </row>
        <row r="197">
          <cell r="A197" t="str">
            <v>SD</v>
          </cell>
          <cell r="B197" t="str">
            <v>SOUDAN</v>
          </cell>
          <cell r="C197" t="str">
            <v>Livre soudanaise</v>
          </cell>
          <cell r="D197" t="str">
            <v>SDG</v>
          </cell>
        </row>
        <row r="198">
          <cell r="A198" t="str">
            <v>SE</v>
          </cell>
          <cell r="B198" t="str">
            <v>SUEDE</v>
          </cell>
          <cell r="C198" t="str">
            <v>Couronne suédoise</v>
          </cell>
          <cell r="D198" t="str">
            <v>SEK</v>
          </cell>
        </row>
        <row r="199">
          <cell r="A199" t="str">
            <v>SG</v>
          </cell>
          <cell r="B199" t="str">
            <v>SINGAPOUR</v>
          </cell>
          <cell r="C199" t="str">
            <v>Dollar de Singapour</v>
          </cell>
          <cell r="D199" t="str">
            <v>SGD</v>
          </cell>
        </row>
        <row r="200">
          <cell r="A200" t="str">
            <v>SH</v>
          </cell>
          <cell r="B200" t="str">
            <v>SAINTE HELENE et dépendances</v>
          </cell>
          <cell r="C200" t="str">
            <v>Livre de Sainte-Hélène</v>
          </cell>
          <cell r="D200" t="str">
            <v>SHP</v>
          </cell>
        </row>
        <row r="201">
          <cell r="A201" t="str">
            <v>SI</v>
          </cell>
          <cell r="B201" t="str">
            <v>SLOVENIE</v>
          </cell>
          <cell r="C201" t="str">
            <v>Euro</v>
          </cell>
          <cell r="D201" t="str">
            <v>EUR</v>
          </cell>
        </row>
        <row r="202">
          <cell r="A202" t="str">
            <v>SJ</v>
          </cell>
          <cell r="B202" t="str">
            <v>SWALBARD ET ILES JAN MAYEN</v>
          </cell>
          <cell r="C202" t="str">
            <v>Couronne norvégienne</v>
          </cell>
          <cell r="D202" t="str">
            <v>NOK</v>
          </cell>
        </row>
        <row r="203">
          <cell r="A203" t="str">
            <v>SK</v>
          </cell>
          <cell r="B203" t="str">
            <v>SLOVAQUIE</v>
          </cell>
          <cell r="C203" t="str">
            <v>Euro</v>
          </cell>
          <cell r="D203" t="str">
            <v>EUR</v>
          </cell>
        </row>
        <row r="204">
          <cell r="A204" t="str">
            <v>SL</v>
          </cell>
          <cell r="B204" t="str">
            <v>SIERRA LEONE</v>
          </cell>
          <cell r="C204" t="str">
            <v>Leone</v>
          </cell>
          <cell r="D204" t="str">
            <v>SLL</v>
          </cell>
        </row>
        <row r="205">
          <cell r="A205" t="str">
            <v>SM</v>
          </cell>
          <cell r="B205" t="str">
            <v>SAINT-MARIN</v>
          </cell>
          <cell r="C205" t="str">
            <v>Euro</v>
          </cell>
          <cell r="D205" t="str">
            <v>EUR</v>
          </cell>
        </row>
        <row r="206">
          <cell r="A206" t="str">
            <v>SN</v>
          </cell>
          <cell r="B206" t="str">
            <v>SENEGAL</v>
          </cell>
          <cell r="C206" t="str">
            <v>Franc CFA - BCEAO</v>
          </cell>
          <cell r="D206" t="str">
            <v>XOF</v>
          </cell>
        </row>
        <row r="207">
          <cell r="A207" t="str">
            <v>SO</v>
          </cell>
          <cell r="B207" t="str">
            <v>SOMALIE</v>
          </cell>
          <cell r="C207" t="str">
            <v>Shilling Somalien</v>
          </cell>
          <cell r="D207" t="str">
            <v>SOS</v>
          </cell>
        </row>
        <row r="208">
          <cell r="A208" t="str">
            <v>SR</v>
          </cell>
          <cell r="B208" t="str">
            <v>SURINAME</v>
          </cell>
          <cell r="C208" t="str">
            <v>Florin du suriname</v>
          </cell>
          <cell r="D208" t="str">
            <v>SRD</v>
          </cell>
        </row>
        <row r="209">
          <cell r="A209" t="str">
            <v>SS</v>
          </cell>
          <cell r="B209" t="str">
            <v>SUD SOUDAN</v>
          </cell>
          <cell r="C209" t="str">
            <v>Livre sud Soudanaise</v>
          </cell>
          <cell r="D209" t="str">
            <v>SSP</v>
          </cell>
        </row>
        <row r="210">
          <cell r="A210" t="str">
            <v>ST</v>
          </cell>
          <cell r="B210" t="str">
            <v>SAO TOME ET PRINCIPE</v>
          </cell>
          <cell r="C210" t="str">
            <v>Dobra</v>
          </cell>
          <cell r="D210" t="str">
            <v>STN</v>
          </cell>
        </row>
        <row r="211">
          <cell r="A211" t="str">
            <v>SV</v>
          </cell>
          <cell r="B211" t="str">
            <v>SALVADOR</v>
          </cell>
          <cell r="C211" t="str">
            <v>Colon salvadorien</v>
          </cell>
          <cell r="D211" t="str">
            <v>SVC</v>
          </cell>
        </row>
        <row r="212">
          <cell r="A212" t="str">
            <v>SX</v>
          </cell>
          <cell r="B212" t="str">
            <v>SAINT-MARTIN (partie néerlandaise)</v>
          </cell>
          <cell r="C212" t="str">
            <v>Florin des Antilles</v>
          </cell>
          <cell r="D212" t="str">
            <v>ANG</v>
          </cell>
        </row>
        <row r="213">
          <cell r="A213" t="str">
            <v>SY</v>
          </cell>
          <cell r="B213" t="str">
            <v>SYRIE (République arabe syrienne)</v>
          </cell>
          <cell r="C213" t="str">
            <v>Livre syrienne</v>
          </cell>
          <cell r="D213" t="str">
            <v>SYP</v>
          </cell>
        </row>
        <row r="214">
          <cell r="A214" t="str">
            <v>SZ</v>
          </cell>
          <cell r="B214" t="str">
            <v>SWAZILAND</v>
          </cell>
          <cell r="C214" t="str">
            <v>Lilangeni</v>
          </cell>
          <cell r="D214" t="str">
            <v>SZL</v>
          </cell>
        </row>
        <row r="215">
          <cell r="A215" t="str">
            <v>TC</v>
          </cell>
          <cell r="B215" t="str">
            <v>TURKS ET CAÏQUES (îles)</v>
          </cell>
          <cell r="C215" t="str">
            <v>Dollar des Etats-unis</v>
          </cell>
          <cell r="D215" t="str">
            <v>USD</v>
          </cell>
        </row>
        <row r="216">
          <cell r="A216" t="str">
            <v>TD</v>
          </cell>
          <cell r="B216" t="str">
            <v>TCHAD</v>
          </cell>
          <cell r="C216" t="str">
            <v>Franc CFA - BEAC</v>
          </cell>
          <cell r="D216" t="str">
            <v>XAF</v>
          </cell>
        </row>
        <row r="217">
          <cell r="A217" t="str">
            <v>TF</v>
          </cell>
          <cell r="B217" t="str">
            <v>TERRES AUSTRALES ET ANTARCTIQUES FRANCAISES</v>
          </cell>
          <cell r="C217" t="str">
            <v>Euro</v>
          </cell>
          <cell r="D217" t="str">
            <v>EUR</v>
          </cell>
        </row>
        <row r="218">
          <cell r="A218" t="str">
            <v>TG</v>
          </cell>
          <cell r="B218" t="str">
            <v>TOGO</v>
          </cell>
          <cell r="C218" t="str">
            <v>Franc CFA - BCEAO</v>
          </cell>
          <cell r="D218" t="str">
            <v>XOF</v>
          </cell>
        </row>
        <row r="219">
          <cell r="A219" t="str">
            <v>TH</v>
          </cell>
          <cell r="B219" t="str">
            <v>THAILANDE</v>
          </cell>
          <cell r="C219" t="str">
            <v>Baht</v>
          </cell>
          <cell r="D219" t="str">
            <v>THB</v>
          </cell>
        </row>
        <row r="220">
          <cell r="A220" t="str">
            <v>TJ</v>
          </cell>
          <cell r="B220" t="str">
            <v>TADJIKISTAN</v>
          </cell>
          <cell r="C220" t="str">
            <v>Somoni</v>
          </cell>
          <cell r="D220" t="str">
            <v>TJS</v>
          </cell>
        </row>
        <row r="221">
          <cell r="A221" t="str">
            <v>TK</v>
          </cell>
          <cell r="B221" t="str">
            <v>TOKELAU</v>
          </cell>
          <cell r="C221" t="str">
            <v>Dollar néo-zélandais</v>
          </cell>
          <cell r="D221" t="str">
            <v>NZD</v>
          </cell>
        </row>
        <row r="222">
          <cell r="A222" t="str">
            <v>TL</v>
          </cell>
          <cell r="B222" t="str">
            <v>TIMOR LESTE</v>
          </cell>
          <cell r="C222" t="str">
            <v>Rupiah</v>
          </cell>
          <cell r="D222" t="str">
            <v>IDR</v>
          </cell>
        </row>
        <row r="223">
          <cell r="A223" t="str">
            <v>TM</v>
          </cell>
          <cell r="B223" t="str">
            <v>TURKMENISTAN</v>
          </cell>
          <cell r="C223" t="str">
            <v xml:space="preserve">Manat </v>
          </cell>
          <cell r="D223" t="str">
            <v>TMT</v>
          </cell>
        </row>
        <row r="224">
          <cell r="A224" t="str">
            <v>TN</v>
          </cell>
          <cell r="B224" t="str">
            <v>TUNISIE</v>
          </cell>
          <cell r="C224" t="str">
            <v>Dinar tunisien</v>
          </cell>
          <cell r="D224" t="str">
            <v>TND</v>
          </cell>
        </row>
        <row r="225">
          <cell r="A225" t="str">
            <v>TO</v>
          </cell>
          <cell r="B225" t="str">
            <v>TONGA (les)</v>
          </cell>
          <cell r="C225" t="str">
            <v>Pa'anga</v>
          </cell>
          <cell r="D225" t="str">
            <v>TOP</v>
          </cell>
        </row>
        <row r="226">
          <cell r="A226" t="str">
            <v>TR</v>
          </cell>
          <cell r="B226" t="str">
            <v>TURQUIE</v>
          </cell>
          <cell r="C226" t="str">
            <v>Nouvelle Livre turque</v>
          </cell>
          <cell r="D226" t="str">
            <v>TRY</v>
          </cell>
        </row>
        <row r="227">
          <cell r="A227" t="str">
            <v>TT</v>
          </cell>
          <cell r="B227" t="str">
            <v>TRINITE-ET-TOBAGO</v>
          </cell>
          <cell r="C227" t="str">
            <v>Dollar de Trinité et de Tobago</v>
          </cell>
          <cell r="D227" t="str">
            <v>TTD</v>
          </cell>
        </row>
        <row r="228">
          <cell r="A228" t="str">
            <v>TV</v>
          </cell>
          <cell r="B228" t="str">
            <v>TUVALU</v>
          </cell>
          <cell r="C228" t="str">
            <v>Dollar australien</v>
          </cell>
          <cell r="D228" t="str">
            <v>AUD</v>
          </cell>
        </row>
        <row r="229">
          <cell r="A229" t="str">
            <v>TW</v>
          </cell>
          <cell r="B229" t="str">
            <v>TAIWAN</v>
          </cell>
          <cell r="C229" t="str">
            <v>Nouveau dollar de Taïwan</v>
          </cell>
          <cell r="D229" t="str">
            <v>TWD</v>
          </cell>
        </row>
        <row r="230">
          <cell r="A230" t="str">
            <v>TZ</v>
          </cell>
          <cell r="B230" t="str">
            <v>TANZANIE (République unie de)</v>
          </cell>
          <cell r="C230" t="str">
            <v>Shilling tanzanien</v>
          </cell>
          <cell r="D230" t="str">
            <v>TZS</v>
          </cell>
        </row>
        <row r="231">
          <cell r="A231" t="str">
            <v>UA</v>
          </cell>
          <cell r="B231" t="str">
            <v>UKRAINE</v>
          </cell>
          <cell r="C231" t="str">
            <v>Hryvnia</v>
          </cell>
          <cell r="D231" t="str">
            <v>UAH</v>
          </cell>
        </row>
        <row r="232">
          <cell r="A232" t="str">
            <v>UG</v>
          </cell>
          <cell r="B232" t="str">
            <v>OUGANDA</v>
          </cell>
          <cell r="C232" t="str">
            <v>Shilling ougandais</v>
          </cell>
          <cell r="D232" t="str">
            <v>UGX</v>
          </cell>
        </row>
        <row r="233">
          <cell r="A233" t="str">
            <v>UM</v>
          </cell>
          <cell r="B233" t="str">
            <v>ILES MINEURES ELOIGNEES DES ETATS-UNIS</v>
          </cell>
          <cell r="C233" t="str">
            <v>Dollar des Etats-unis</v>
          </cell>
          <cell r="D233" t="str">
            <v>USD</v>
          </cell>
        </row>
        <row r="234">
          <cell r="A234" t="str">
            <v>US</v>
          </cell>
          <cell r="B234" t="str">
            <v>ETATS-UNIS d'Amérique</v>
          </cell>
          <cell r="C234" t="str">
            <v>Dollar des États-Unis</v>
          </cell>
          <cell r="D234" t="str">
            <v>USD</v>
          </cell>
        </row>
        <row r="235">
          <cell r="A235" t="str">
            <v>UY</v>
          </cell>
          <cell r="B235" t="str">
            <v>URUGUAY</v>
          </cell>
          <cell r="C235" t="str">
            <v>Nouveau Peso uruguayen</v>
          </cell>
          <cell r="D235" t="str">
            <v>UYU</v>
          </cell>
        </row>
        <row r="236">
          <cell r="A236" t="str">
            <v>UZ</v>
          </cell>
          <cell r="B236" t="str">
            <v>OUZBEKISTAN</v>
          </cell>
          <cell r="C236" t="str">
            <v>Soum ouzbek</v>
          </cell>
          <cell r="D236" t="str">
            <v>UZS</v>
          </cell>
        </row>
        <row r="237">
          <cell r="A237" t="str">
            <v>VA</v>
          </cell>
          <cell r="B237" t="str">
            <v>VATICAN (État de la Cité du)</v>
          </cell>
          <cell r="C237" t="str">
            <v>Euro</v>
          </cell>
          <cell r="D237" t="str">
            <v>EUR</v>
          </cell>
        </row>
        <row r="238">
          <cell r="A238" t="str">
            <v>VC</v>
          </cell>
          <cell r="B238" t="str">
            <v>SAINT VINCENT (y.c. Grenadines du nord)</v>
          </cell>
          <cell r="C238" t="str">
            <v>Dollar des Caraïbes orientales</v>
          </cell>
          <cell r="D238" t="str">
            <v>XCD</v>
          </cell>
        </row>
        <row r="239">
          <cell r="A239" t="str">
            <v>VE</v>
          </cell>
          <cell r="B239" t="str">
            <v>VENEZUELA</v>
          </cell>
          <cell r="C239" t="str">
            <v>Bolivar fuerté</v>
          </cell>
          <cell r="D239" t="str">
            <v>VEF</v>
          </cell>
        </row>
        <row r="240">
          <cell r="A240" t="str">
            <v>VG</v>
          </cell>
          <cell r="B240" t="str">
            <v>VIERGES BRITANNIQUES (Îles)</v>
          </cell>
          <cell r="C240" t="str">
            <v>Dollar des Caraïbes orientales</v>
          </cell>
          <cell r="D240" t="str">
            <v>XCD</v>
          </cell>
        </row>
        <row r="241">
          <cell r="A241" t="str">
            <v>VI</v>
          </cell>
          <cell r="B241" t="str">
            <v>VIERGES DES ETATS-UNIS (Îles)</v>
          </cell>
          <cell r="C241" t="str">
            <v>Dollar des États-Unis</v>
          </cell>
          <cell r="D241" t="str">
            <v>USD</v>
          </cell>
        </row>
        <row r="242">
          <cell r="A242" t="str">
            <v>VN</v>
          </cell>
          <cell r="B242" t="str">
            <v>VIET NAM</v>
          </cell>
          <cell r="C242" t="str">
            <v>Dong</v>
          </cell>
          <cell r="D242" t="str">
            <v>VND</v>
          </cell>
        </row>
        <row r="243">
          <cell r="A243" t="str">
            <v>VU</v>
          </cell>
          <cell r="B243" t="str">
            <v>VANUATU (ex-Nouvelles Hébrides)</v>
          </cell>
          <cell r="C243" t="str">
            <v>Vatu</v>
          </cell>
          <cell r="D243" t="str">
            <v>VUV</v>
          </cell>
        </row>
        <row r="244">
          <cell r="A244" t="str">
            <v>WF</v>
          </cell>
          <cell r="B244" t="str">
            <v>WALLIS ET FUTUNA</v>
          </cell>
          <cell r="C244" t="str">
            <v>Franc CFP</v>
          </cell>
          <cell r="D244" t="str">
            <v>XPF</v>
          </cell>
        </row>
        <row r="245">
          <cell r="A245" t="str">
            <v>WS</v>
          </cell>
          <cell r="B245" t="str">
            <v>SAMOA</v>
          </cell>
          <cell r="C245" t="str">
            <v>Tala</v>
          </cell>
          <cell r="D245" t="str">
            <v>WST</v>
          </cell>
        </row>
        <row r="246">
          <cell r="A246" t="str">
            <v>XG</v>
          </cell>
          <cell r="B246" t="str">
            <v>GAZA AND JERICHO</v>
          </cell>
          <cell r="C246" t="str">
            <v>Sheqel</v>
          </cell>
          <cell r="D246" t="str">
            <v>ILS</v>
          </cell>
        </row>
        <row r="247">
          <cell r="A247" t="str">
            <v>XK</v>
          </cell>
          <cell r="B247" t="str">
            <v>KOSOVO</v>
          </cell>
          <cell r="C247" t="str">
            <v>Euro</v>
          </cell>
          <cell r="D247" t="str">
            <v>EUR</v>
          </cell>
        </row>
        <row r="248">
          <cell r="A248" t="str">
            <v>XZ</v>
          </cell>
          <cell r="B248" t="str">
            <v>ZONE FRANC (Etats africains de la )</v>
          </cell>
          <cell r="C248" t="str">
            <v>Franc CFA</v>
          </cell>
          <cell r="D248" t="str">
            <v>CFA</v>
          </cell>
        </row>
        <row r="249">
          <cell r="A249" t="str">
            <v>YE</v>
          </cell>
          <cell r="B249" t="str">
            <v>YEMEN</v>
          </cell>
          <cell r="C249" t="str">
            <v>Riyal yéménite</v>
          </cell>
          <cell r="D249" t="str">
            <v>YER</v>
          </cell>
        </row>
        <row r="250">
          <cell r="A250" t="str">
            <v>ZA</v>
          </cell>
          <cell r="B250" t="str">
            <v>AFRIQUE DU SUD</v>
          </cell>
          <cell r="C250" t="str">
            <v>Rand</v>
          </cell>
          <cell r="D250" t="str">
            <v>ZAR</v>
          </cell>
        </row>
        <row r="251">
          <cell r="A251" t="str">
            <v>ZM</v>
          </cell>
          <cell r="B251" t="str">
            <v>ZAMBIE</v>
          </cell>
          <cell r="C251" t="str">
            <v>Kwacha de Zambie (nouveau)</v>
          </cell>
          <cell r="D251" t="str">
            <v>ZMW</v>
          </cell>
        </row>
        <row r="252">
          <cell r="A252" t="str">
            <v>ZW</v>
          </cell>
          <cell r="B252" t="str">
            <v>ZIMBABWE</v>
          </cell>
          <cell r="C252" t="str">
            <v>Dollar du Zimbabwe</v>
          </cell>
          <cell r="D252" t="str">
            <v>ZWL</v>
          </cell>
        </row>
        <row r="253">
          <cell r="A253"/>
          <cell r="B253"/>
          <cell r="C253" t="str">
            <v>Peso chilien</v>
          </cell>
          <cell r="D253" t="str">
            <v>CLP</v>
          </cell>
        </row>
        <row r="254">
          <cell r="A254"/>
          <cell r="B254"/>
          <cell r="C254" t="str">
            <v>Peso cubain</v>
          </cell>
          <cell r="D254" t="str">
            <v>CUP</v>
          </cell>
        </row>
        <row r="255">
          <cell r="A255"/>
          <cell r="B255" t="str">
            <v>OR MONETAIRE</v>
          </cell>
          <cell r="C255" t="str">
            <v>Opérations sur or</v>
          </cell>
          <cell r="D255" t="str">
            <v>XAU</v>
          </cell>
        </row>
        <row r="256">
          <cell r="A256"/>
          <cell r="B256"/>
          <cell r="C256" t="str">
            <v>Bolivar soberano</v>
          </cell>
          <cell r="D256" t="str">
            <v>VES</v>
          </cell>
        </row>
      </sheetData>
      <sheetData sheetId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PEX"/>
      <sheetName val="OPEX"/>
      <sheetName val="Feuille de Calcul"/>
    </sheetNames>
    <sheetDataSet>
      <sheetData sheetId="0"/>
      <sheetData sheetId="1"/>
      <sheetData sheetId="2">
        <row r="34">
          <cell r="L34">
            <v>43040</v>
          </cell>
          <cell r="M34">
            <v>43070</v>
          </cell>
          <cell r="N34">
            <v>43101</v>
          </cell>
          <cell r="O34">
            <v>43132</v>
          </cell>
          <cell r="P34">
            <v>43160</v>
          </cell>
          <cell r="Q34">
            <v>43191</v>
          </cell>
          <cell r="R34">
            <v>43221</v>
          </cell>
          <cell r="S34">
            <v>43252</v>
          </cell>
          <cell r="T34">
            <v>43282</v>
          </cell>
          <cell r="U34">
            <v>43313</v>
          </cell>
          <cell r="V34">
            <v>43344</v>
          </cell>
          <cell r="W34">
            <v>43374</v>
          </cell>
          <cell r="X34">
            <v>43405</v>
          </cell>
          <cell r="Y34">
            <v>43435</v>
          </cell>
          <cell r="Z34">
            <v>43466</v>
          </cell>
          <cell r="AA34">
            <v>43497</v>
          </cell>
          <cell r="AB34">
            <v>43525</v>
          </cell>
          <cell r="AC34">
            <v>43556</v>
          </cell>
          <cell r="AD34">
            <v>43586</v>
          </cell>
          <cell r="AE34">
            <v>43617</v>
          </cell>
          <cell r="AF34">
            <v>43647</v>
          </cell>
          <cell r="AG34">
            <v>43678</v>
          </cell>
          <cell r="AH34">
            <v>43709</v>
          </cell>
          <cell r="AI34">
            <v>43739</v>
          </cell>
          <cell r="AJ34">
            <v>43770</v>
          </cell>
          <cell r="AK34">
            <v>43800</v>
          </cell>
          <cell r="AL34">
            <v>43831</v>
          </cell>
          <cell r="AM34">
            <v>43862</v>
          </cell>
          <cell r="AN34">
            <v>43891</v>
          </cell>
          <cell r="AO34">
            <v>43922</v>
          </cell>
          <cell r="AP34">
            <v>43952</v>
          </cell>
          <cell r="AQ34">
            <v>43983</v>
          </cell>
          <cell r="AR34">
            <v>44013</v>
          </cell>
          <cell r="AS34">
            <v>44044</v>
          </cell>
          <cell r="AT34">
            <v>44075</v>
          </cell>
          <cell r="AU34">
            <v>44105</v>
          </cell>
        </row>
        <row r="35">
          <cell r="L35">
            <v>0.2</v>
          </cell>
          <cell r="M35">
            <v>0.2</v>
          </cell>
          <cell r="N35">
            <v>0.2</v>
          </cell>
          <cell r="O35">
            <v>0.2</v>
          </cell>
          <cell r="P35">
            <v>0.2</v>
          </cell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U35"/>
        </row>
        <row r="37">
          <cell r="N37"/>
          <cell r="O37"/>
          <cell r="P37"/>
          <cell r="Q37">
            <v>0.5</v>
          </cell>
          <cell r="R37">
            <v>0.5</v>
          </cell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U37"/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Z38"/>
          <cell r="AA38"/>
          <cell r="AB38"/>
          <cell r="AC38"/>
          <cell r="AD38"/>
          <cell r="AE38">
            <v>1</v>
          </cell>
          <cell r="AF38"/>
          <cell r="AG38"/>
          <cell r="AH38"/>
          <cell r="AI38"/>
          <cell r="AU38"/>
        </row>
        <row r="39">
          <cell r="L39"/>
          <cell r="S39">
            <v>0.1</v>
          </cell>
          <cell r="T39">
            <v>0.1</v>
          </cell>
          <cell r="U39">
            <v>0.1</v>
          </cell>
          <cell r="V39">
            <v>0.1</v>
          </cell>
          <cell r="W39">
            <v>0.1</v>
          </cell>
          <cell r="X39">
            <v>0.1</v>
          </cell>
          <cell r="Y39">
            <v>0.1</v>
          </cell>
          <cell r="Z39">
            <v>0.1</v>
          </cell>
          <cell r="AA39">
            <v>0.1</v>
          </cell>
          <cell r="AB39">
            <v>0.1</v>
          </cell>
          <cell r="AC39"/>
          <cell r="AD39"/>
          <cell r="AE39"/>
          <cell r="AF39"/>
          <cell r="AG39"/>
          <cell r="AH39"/>
          <cell r="AI39"/>
          <cell r="AU39"/>
        </row>
        <row r="40">
          <cell r="L40"/>
          <cell r="M40"/>
          <cell r="N40"/>
          <cell r="O40"/>
          <cell r="P40"/>
          <cell r="Q40"/>
          <cell r="W40"/>
          <cell r="X40"/>
          <cell r="Y40"/>
          <cell r="Z40"/>
          <cell r="AA40">
            <v>0.2</v>
          </cell>
          <cell r="AB40">
            <v>0.2</v>
          </cell>
          <cell r="AC40">
            <v>0.2</v>
          </cell>
          <cell r="AD40">
            <v>0.2</v>
          </cell>
          <cell r="AE40">
            <v>0.2</v>
          </cell>
          <cell r="AF40"/>
          <cell r="AG40"/>
          <cell r="AH40"/>
          <cell r="AI40"/>
          <cell r="AU40"/>
        </row>
        <row r="41">
          <cell r="L41"/>
          <cell r="M41"/>
          <cell r="N41"/>
          <cell r="O41"/>
          <cell r="P41"/>
          <cell r="Q41"/>
          <cell r="R41"/>
          <cell r="S41"/>
          <cell r="T41"/>
          <cell r="X41"/>
          <cell r="Y41"/>
          <cell r="Z41"/>
          <cell r="AA41">
            <v>0.3</v>
          </cell>
          <cell r="AB41"/>
          <cell r="AC41">
            <v>0.7</v>
          </cell>
          <cell r="AD41"/>
          <cell r="AE41"/>
          <cell r="AF41"/>
          <cell r="AG41"/>
          <cell r="AH41"/>
          <cell r="AI41"/>
          <cell r="AU41"/>
        </row>
        <row r="42"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>
            <v>0.1</v>
          </cell>
          <cell r="W42">
            <v>0.1</v>
          </cell>
          <cell r="X42"/>
          <cell r="Y42">
            <v>0.1</v>
          </cell>
          <cell r="Z42">
            <v>0.1</v>
          </cell>
          <cell r="AA42">
            <v>0.1</v>
          </cell>
          <cell r="AB42">
            <v>0.1</v>
          </cell>
          <cell r="AC42">
            <v>0.1</v>
          </cell>
          <cell r="AD42">
            <v>0.1</v>
          </cell>
          <cell r="AE42">
            <v>0.1</v>
          </cell>
          <cell r="AF42"/>
          <cell r="AG42"/>
          <cell r="AH42">
            <v>0.1</v>
          </cell>
          <cell r="AI42"/>
          <cell r="AU42"/>
        </row>
        <row r="48">
          <cell r="L48"/>
          <cell r="M48">
            <v>0.05</v>
          </cell>
          <cell r="O48">
            <v>0.05</v>
          </cell>
          <cell r="P48"/>
          <cell r="Q48">
            <v>0.05</v>
          </cell>
          <cell r="R48"/>
          <cell r="S48">
            <v>0.05</v>
          </cell>
          <cell r="T48"/>
          <cell r="U48">
            <v>0.05</v>
          </cell>
          <cell r="V48"/>
          <cell r="W48">
            <v>0.1</v>
          </cell>
          <cell r="X48"/>
          <cell r="Y48">
            <v>0.05</v>
          </cell>
          <cell r="Z48"/>
          <cell r="AA48">
            <v>0.05</v>
          </cell>
          <cell r="AB48"/>
          <cell r="AC48">
            <v>0.05</v>
          </cell>
          <cell r="AD48"/>
          <cell r="AE48">
            <v>0.05</v>
          </cell>
          <cell r="AF48"/>
          <cell r="AG48">
            <v>0.05</v>
          </cell>
          <cell r="AH48"/>
          <cell r="AI48">
            <v>0.1</v>
          </cell>
          <cell r="AK48">
            <v>0.05</v>
          </cell>
          <cell r="AM48">
            <v>0.05</v>
          </cell>
          <cell r="AO48">
            <v>0.05</v>
          </cell>
          <cell r="AQ48">
            <v>0.05</v>
          </cell>
          <cell r="AS48">
            <v>0.05</v>
          </cell>
          <cell r="AU48">
            <v>0.05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in Uzelac" id="{0E0924BE-4826-4374-A5E0-80CF3913361C}" userId="uzelac@akuoenergy.com" providerId="PeoplePicker"/>
  <person displayName="Domagoj Leko" id="{B213A350-754E-44A7-B1F6-C8D5751A588B}" userId="S::leko@akuoenergy.com::2c00b724-0133-4660-b5ab-32a3e746a625" providerId="AD"/>
  <person displayName="Jeanne Dumas" id="{F6CC9601-E538-475D-8CDE-76E41E6E6C7D}" userId="S::dumas@akuoenergy.com::3065413c-0d55-49bc-b59e-e2eac1637e4d" providerId="AD"/>
  <person displayName="Marin Uzelac" id="{5C417DB6-F900-4151-8B6C-10C98727EF6A}" userId="S::uzelac@akuoenergy.com::7367ae27-62b8-49b3-bd83-581685f56e67" providerId="AD"/>
  <person displayName="Gamze Yilmaz" id="{C3AB44A8-15E8-4D07-AE37-A14E5C51F3DE}" userId="S::yilmaz@akuoenergy.com::9b291d83-f72a-464d-8ae9-5a84f3ea1cbb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7" dT="2026-03-06T08:39:24.13" personId="{B213A350-754E-44A7-B1F6-C8D5751A588B}" id="{44DD296A-9198-4334-A3D1-277D425EB0F0}">
    <text>TBD</text>
  </threadedComment>
  <threadedComment ref="I34" dT="2026-02-26T16:05:57.39" personId="{F6CC9601-E538-475D-8CDE-76E41E6E6C7D}" id="{D77EEBF6-C861-49AB-B6D9-0581A6C89A9A}">
    <text>600k€ for SS+400k€ for civil work</text>
  </threadedComment>
  <threadedComment ref="I34" dT="2026-02-27T07:55:53.72" personId="{5C417DB6-F900-4151-8B6C-10C98727EF6A}" id="{CB064D60-707E-4803-8CDF-48A04C932AAB}" parentId="{D77EEBF6-C861-49AB-B6D9-0581A6C89A9A}">
    <text>Also reveived preliminary cost estimate from provider of grid connection elaborate.</text>
  </threadedComment>
  <threadedComment ref="I34" dT="2026-02-27T08:40:45.91" personId="{F6CC9601-E538-475D-8CDE-76E41E6E6C7D}" id="{B1C90216-9A14-46CC-9469-C4F17F61B9CE}" parentId="{D77EEBF6-C861-49AB-B6D9-0581A6C89A9A}">
    <text xml:space="preserve">oh ok! </text>
  </threadedComment>
  <threadedComment ref="J34" dT="2026-02-26T16:05:57.39" personId="{F6CC9601-E538-475D-8CDE-76E41E6E6C7D}" id="{1A334410-5265-41B3-BBDC-BD457EFEC12D}">
    <text>600k€ for SS+400k€ for civil work</text>
  </threadedComment>
  <threadedComment ref="J34" dT="2026-02-27T07:55:53.72" personId="{5C417DB6-F900-4151-8B6C-10C98727EF6A}" id="{9EFCDB79-EC91-4554-B92A-E1F9711E0D2C}" parentId="{1A334410-5265-41B3-BBDC-BD457EFEC12D}">
    <text>Also reveived preliminary cost estimate from provider of grid connection elaborate.</text>
  </threadedComment>
  <threadedComment ref="J34" dT="2026-02-27T08:40:45.91" personId="{F6CC9601-E538-475D-8CDE-76E41E6E6C7D}" id="{3FA09B21-881C-4985-B721-C823C205CA18}" parentId="{1A334410-5265-41B3-BBDC-BD457EFEC12D}">
    <text xml:space="preserve">oh ok! </text>
  </threadedComment>
  <threadedComment ref="K34" dT="2026-02-26T16:05:57.39" personId="{F6CC9601-E538-475D-8CDE-76E41E6E6C7D}" id="{977159CE-C9C2-4ECD-8A4D-772F5B7AFBBF}">
    <text>600k€ for SS+400k€ for civil work</text>
  </threadedComment>
  <threadedComment ref="K34" dT="2026-02-27T07:55:53.72" personId="{5C417DB6-F900-4151-8B6C-10C98727EF6A}" id="{EB0BF441-A442-47B9-AE36-3E566A838855}" parentId="{977159CE-C9C2-4ECD-8A4D-772F5B7AFBBF}">
    <text>Also reveived preliminary cost estimate from provider of grid connection elaborate.</text>
  </threadedComment>
  <threadedComment ref="K34" dT="2026-02-27T08:40:45.91" personId="{F6CC9601-E538-475D-8CDE-76E41E6E6C7D}" id="{DD4CBECF-F1AE-42DF-9875-262E5D90EC71}" parentId="{977159CE-C9C2-4ECD-8A4D-772F5B7AFBBF}">
    <text xml:space="preserve">oh ok! </text>
  </threadedComment>
  <threadedComment ref="I35" dT="2026-02-26T15:38:23.28" personId="{F6CC9601-E538-475D-8CDE-76E41E6E6C7D}" id="{94A77F07-D165-4126-8FE7-240C64605FA0}">
    <text>300k€/km</text>
  </threadedComment>
  <threadedComment ref="I35" dT="2026-02-27T07:54:28.86" personId="{5C417DB6-F900-4151-8B6C-10C98727EF6A}" id="{F21799D7-8316-4409-9FC7-D5162DD17FD7}" parentId="{94A77F07-D165-4126-8FE7-240C64605FA0}">
    <text>We have offer from reputable company Dalekovod for this price.</text>
  </threadedComment>
  <threadedComment ref="I35" dT="2026-02-27T08:39:57.12" personId="{F6CC9601-E538-475D-8CDE-76E41E6E6C7D}" id="{F380C9D9-A668-4EDF-99F6-9DC22493BEAD}" parentId="{94A77F07-D165-4126-8FE7-240C64605FA0}">
    <text>oh ok then you can keep this cost!</text>
  </threadedComment>
  <threadedComment ref="J35" dT="2026-02-26T15:38:23.28" personId="{F6CC9601-E538-475D-8CDE-76E41E6E6C7D}" id="{CB97E5EB-E1C8-4F20-B2B7-0862B94F9B2A}">
    <text>300k€/km</text>
  </threadedComment>
  <threadedComment ref="J35" dT="2026-02-27T07:54:28.86" personId="{5C417DB6-F900-4151-8B6C-10C98727EF6A}" id="{299CF8F5-2E71-4990-B149-E921778AE35E}" parentId="{CB97E5EB-E1C8-4F20-B2B7-0862B94F9B2A}">
    <text>We have offer from reputable company Dalekovod for this price.</text>
  </threadedComment>
  <threadedComment ref="J35" dT="2026-02-27T08:39:57.12" personId="{F6CC9601-E538-475D-8CDE-76E41E6E6C7D}" id="{AC0DBCBA-6B19-4F58-9291-76E23DD46582}" parentId="{CB97E5EB-E1C8-4F20-B2B7-0862B94F9B2A}">
    <text>oh ok then you can keep this cost!</text>
  </threadedComment>
  <threadedComment ref="K35" dT="2026-02-26T15:38:23.28" personId="{F6CC9601-E538-475D-8CDE-76E41E6E6C7D}" id="{1268EEB4-B9EC-4394-8D83-CC74621492A0}">
    <text>300k€/km</text>
  </threadedComment>
  <threadedComment ref="K35" dT="2026-02-27T07:54:28.86" personId="{5C417DB6-F900-4151-8B6C-10C98727EF6A}" id="{F494AA4D-774B-4E4E-9200-A9691D0EAD4A}" parentId="{1268EEB4-B9EC-4394-8D83-CC74621492A0}">
    <text>We have offer from reputable company Dalekovod for this price.</text>
  </threadedComment>
  <threadedComment ref="K35" dT="2026-02-27T08:39:57.12" personId="{F6CC9601-E538-475D-8CDE-76E41E6E6C7D}" id="{4E1E0848-81FC-4704-88BA-E9946F76AE76}" parentId="{1268EEB4-B9EC-4394-8D83-CC74621492A0}">
    <text>oh ok then you can keep this cost!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6" dT="2024-04-08T09:51:15.20" personId="{C3AB44A8-15E8-4D07-AE37-A14E5C51F3DE}" id="{F53951CF-7565-4FDB-9620-59E5D92B85CC}">
    <text>@Marin Uzelac please correct</text>
    <mentions>
      <mention mentionpersonId="{0E0924BE-4826-4374-A5E0-80CF3913361C}" mentionId="{D94F585C-E04F-46E1-A72C-F872E36461CC}" startIndex="0" length="13"/>
    </mentions>
  </threadedComment>
  <threadedComment ref="D183" dT="2024-04-08T09:58:44.11" personId="{C3AB44A8-15E8-4D07-AE37-A14E5C51F3DE}" id="{92CDA1F4-524C-4D5C-9957-00D6954A87B5}">
    <text>we already have a substation, what are the works needed to update? @Marin Uzelac I would think it's not going to cost 1M...</text>
    <mentions>
      <mention mentionpersonId="{0E0924BE-4826-4374-A5E0-80CF3913361C}" mentionId="{7066DF45-16B3-4784-847D-1DC210128FD6}" startIndex="67" length="13"/>
    </mentions>
  </threadedComment>
  <threadedComment ref="D185" dT="2024-04-08T09:59:00.36" personId="{C3AB44A8-15E8-4D07-AE37-A14E5C51F3DE}" id="{CC5C98B2-4558-449A-9985-FE3F903EBF7D}">
    <text xml:space="preserve">same, we would connect to the same OVHL, no? @Marin Uzelac </text>
    <mentions>
      <mention mentionpersonId="{0E0924BE-4826-4374-A5E0-80CF3913361C}" mentionId="{C956CE95-E9BD-4DE0-950C-6ED9D01A8C19}" startIndex="45" length="13"/>
    </mentions>
  </threadedComment>
  <threadedComment ref="D196" dT="2024-04-08T09:59:45.82" personId="{C3AB44A8-15E8-4D07-AE37-A14E5C51F3DE}" id="{17849D6C-2748-43ED-BCB1-1CEF7EE82E8B}">
    <text>@Marin Uzelac nothing?</text>
    <mentions>
      <mention mentionpersonId="{0E0924BE-4826-4374-A5E0-80CF3913361C}" mentionId="{577FA9E9-AB3F-4514-B022-ED9588C40ECF}" startIndex="0" length="13"/>
    </mentions>
  </threadedComment>
  <threadedComment ref="D201" dT="2024-04-08T10:00:02.10" personId="{C3AB44A8-15E8-4D07-AE37-A14E5C51F3DE}" id="{F6E025BA-D410-41F2-ACEA-6122D7CBA0F1}">
    <text>@Marin Uzelac we should alreayd have that no?</text>
    <mentions>
      <mention mentionpersonId="{0E0924BE-4826-4374-A5E0-80CF3913361C}" mentionId="{49D3752D-973C-478E-BCB6-581B8F4E758A}" startIndex="0" length="13"/>
    </mentions>
  </threadedComment>
  <threadedComment ref="D207" dT="2024-04-08T10:01:28.37" personId="{C3AB44A8-15E8-4D07-AE37-A14E5C51F3DE}" id="{F30C82CB-D1CE-4B38-B0CB-7AFD863C7747}">
    <text xml:space="preserve">that would be needed of course, i would expect 10-20 k @Marin Uzelac </text>
    <mentions>
      <mention mentionpersonId="{0E0924BE-4826-4374-A5E0-80CF3913361C}" mentionId="{7BD29C5E-B4C3-4BCF-A63C-9664C5D46DDC}" startIndex="55" length="13"/>
    </mentions>
  </threadedComment>
  <threadedComment ref="D220" dT="2024-04-08T10:01:48.49" personId="{C3AB44A8-15E8-4D07-AE37-A14E5C51F3DE}" id="{14F7BFA9-4A5E-4721-878B-DA563C6001F8}">
    <text xml:space="preserve">again, if we have those already, maybe not needed for wind seek? @Marin Uzelac </text>
    <mentions>
      <mention mentionpersonId="{0E0924BE-4826-4374-A5E0-80CF3913361C}" mentionId="{0C6694F1-E934-413B-BC66-2D7AB30FA695}" startIndex="65" length="13"/>
    </mentions>
  </threadedComment>
  <threadedComment ref="D223" dT="2024-04-08T10:02:00.51" personId="{C3AB44A8-15E8-4D07-AE37-A14E5C51F3DE}" id="{3807D588-4D7A-49A9-B6B6-DF5669D11976}">
    <text>@Marin Uzelac same... we don't need it</text>
    <mentions>
      <mention mentionpersonId="{0E0924BE-4826-4374-A5E0-80CF3913361C}" mentionId="{EDEBDA46-A7C1-4E26-970A-84CC9DF6117A}" startIndex="0" length="13"/>
    </mentions>
  </threadedComment>
  <threadedComment ref="D225" dT="2024-04-08T10:02:25.70" personId="{C3AB44A8-15E8-4D07-AE37-A14E5C51F3DE}" id="{91E2E987-E665-45C4-9D9B-AA06F516F074}">
    <text>@Marin Uzelac what was ogorje's budget? we should have access to it and have a precise estimation of those...</text>
    <mentions>
      <mention mentionpersonId="{0E0924BE-4826-4374-A5E0-80CF3913361C}" mentionId="{B3B959A9-DE52-4FF1-855A-9839760276F1}" startIndex="0" length="13"/>
    </mentions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7.xml"/><Relationship Id="rId18" Type="http://schemas.openxmlformats.org/officeDocument/2006/relationships/control" Target="../activeX/activeX12.xml"/><Relationship Id="rId13" Type="http://schemas.openxmlformats.org/officeDocument/2006/relationships/control" Target="../activeX/activeX8.xml"/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2.vml"/><Relationship Id="rId21" Type="http://schemas.openxmlformats.org/officeDocument/2006/relationships/image" Target="../media/image4.emf"/><Relationship Id="rId25" Type="http://schemas.openxmlformats.org/officeDocument/2006/relationships/control" Target="../activeX/activeX16.xml"/><Relationship Id="rId17" Type="http://schemas.openxmlformats.org/officeDocument/2006/relationships/control" Target="../activeX/activeX11.xml"/><Relationship Id="rId12" Type="http://schemas.openxmlformats.org/officeDocument/2006/relationships/control" Target="../activeX/activeX7.xml"/><Relationship Id="rId7" Type="http://schemas.openxmlformats.org/officeDocument/2006/relationships/control" Target="../activeX/activeX2.xml"/><Relationship Id="rId2" Type="http://schemas.openxmlformats.org/officeDocument/2006/relationships/drawing" Target="../drawings/drawing2.xml"/><Relationship Id="rId20" Type="http://schemas.openxmlformats.org/officeDocument/2006/relationships/control" Target="../activeX/activeX13.xml"/><Relationship Id="rId16" Type="http://schemas.openxmlformats.org/officeDocument/2006/relationships/control" Target="../activeX/activeX10.xml"/><Relationship Id="rId1" Type="http://schemas.openxmlformats.org/officeDocument/2006/relationships/printerSettings" Target="../printerSettings/printerSettings2.bin"/><Relationship Id="rId24" Type="http://schemas.openxmlformats.org/officeDocument/2006/relationships/control" Target="../activeX/activeX15.xml"/><Relationship Id="rId6" Type="http://schemas.openxmlformats.org/officeDocument/2006/relationships/image" Target="../media/image1.emf"/><Relationship Id="rId11" Type="http://schemas.openxmlformats.org/officeDocument/2006/relationships/control" Target="../activeX/activeX6.xml"/><Relationship Id="rId23" Type="http://schemas.openxmlformats.org/officeDocument/2006/relationships/image" Target="../media/image5.emf"/><Relationship Id="rId15" Type="http://schemas.openxmlformats.org/officeDocument/2006/relationships/control" Target="../activeX/activeX9.xml"/><Relationship Id="rId5" Type="http://schemas.openxmlformats.org/officeDocument/2006/relationships/control" Target="../activeX/activeX1.xml"/><Relationship Id="rId19" Type="http://schemas.openxmlformats.org/officeDocument/2006/relationships/image" Target="../media/image3.emf"/><Relationship Id="rId10" Type="http://schemas.openxmlformats.org/officeDocument/2006/relationships/control" Target="../activeX/activeX5.xml"/><Relationship Id="rId4" Type="http://schemas.openxmlformats.org/officeDocument/2006/relationships/vmlDrawing" Target="../drawings/vmlDrawing3.vml"/><Relationship Id="rId22" Type="http://schemas.openxmlformats.org/officeDocument/2006/relationships/control" Target="../activeX/activeX14.xml"/><Relationship Id="rId14" Type="http://schemas.openxmlformats.org/officeDocument/2006/relationships/image" Target="../media/image2.emf"/><Relationship Id="rId9" Type="http://schemas.openxmlformats.org/officeDocument/2006/relationships/control" Target="../activeX/activeX4.xml"/><Relationship Id="rId27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C24C-0DB8-4646-BE3C-1577B59B16BC}">
  <sheetPr codeName="Feuil5"/>
  <dimension ref="A1:AL113"/>
  <sheetViews>
    <sheetView showGridLines="0" zoomScale="71" zoomScaleNormal="110" workbookViewId="0">
      <selection activeCell="A46" sqref="A46:M54"/>
    </sheetView>
  </sheetViews>
  <sheetFormatPr defaultColWidth="10.85546875" defaultRowHeight="12.95"/>
  <cols>
    <col min="1" max="1" width="32.5703125" style="1760" bestFit="1" customWidth="1"/>
    <col min="2" max="2" width="10.5703125" style="1760" customWidth="1"/>
    <col min="3" max="3" width="9.85546875" style="1760" customWidth="1"/>
    <col min="4" max="13" width="10.140625" style="1760" customWidth="1"/>
    <col min="14" max="16384" width="10.85546875" style="1760"/>
  </cols>
  <sheetData>
    <row r="1" spans="1:13">
      <c r="A1" s="1760" t="s">
        <v>0</v>
      </c>
    </row>
    <row r="2" spans="1:13">
      <c r="B2" s="1761" t="s">
        <v>1</v>
      </c>
      <c r="C2" s="1762">
        <v>0</v>
      </c>
      <c r="D2" s="1762">
        <v>1</v>
      </c>
      <c r="E2" s="1762">
        <v>2</v>
      </c>
      <c r="F2" s="1762">
        <v>3</v>
      </c>
      <c r="G2" s="1762">
        <v>4</v>
      </c>
      <c r="H2" s="1762">
        <v>5</v>
      </c>
      <c r="I2" s="1763">
        <v>10</v>
      </c>
      <c r="J2" s="1763">
        <v>15</v>
      </c>
      <c r="K2" s="1763">
        <v>20</v>
      </c>
      <c r="L2" s="1763">
        <v>25</v>
      </c>
      <c r="M2" s="1763">
        <v>30</v>
      </c>
    </row>
    <row r="3" spans="1:13">
      <c r="A3" s="1760" t="s">
        <v>2</v>
      </c>
      <c r="C3" s="1764"/>
      <c r="D3" s="1765">
        <f>'[15]P&amp;L'!F6</f>
        <v>21445.91970617725</v>
      </c>
      <c r="E3" s="1765">
        <f>'[15]P&amp;L'!G6</f>
        <v>18734.058872879286</v>
      </c>
      <c r="F3" s="1765">
        <f>'[15]P&amp;L'!H6</f>
        <v>19696.787218350193</v>
      </c>
      <c r="G3" s="1765">
        <f>'[15]P&amp;L'!I6</f>
        <v>20114.225496723491</v>
      </c>
      <c r="H3" s="1765">
        <f>'[15]P&amp;L'!J6</f>
        <v>20434.406862500142</v>
      </c>
      <c r="I3" s="1765">
        <f>'[15]P&amp;L'!O6</f>
        <v>21153.654172968083</v>
      </c>
      <c r="J3" s="1765">
        <f>'[15]P&amp;L'!T6</f>
        <v>22772.487887431485</v>
      </c>
      <c r="K3" s="1765">
        <f>'[15]P&amp;L'!Y6</f>
        <v>24728.39386869517</v>
      </c>
      <c r="L3" s="1765">
        <f>'[15]P&amp;L'!AD6</f>
        <v>27445.084085023089</v>
      </c>
      <c r="M3" s="1765">
        <f>'[15]P&amp;L'!AI6</f>
        <v>29659.479626111421</v>
      </c>
    </row>
    <row r="4" spans="1:13">
      <c r="A4" s="1760" t="s">
        <v>3</v>
      </c>
      <c r="C4" s="1764"/>
      <c r="D4" s="1765">
        <f>-'[15]P&amp;L'!F8</f>
        <v>-3657.2766632790872</v>
      </c>
      <c r="E4" s="1765">
        <f>-'[15]P&amp;L'!G8</f>
        <v>-3850.9071644447463</v>
      </c>
      <c r="F4" s="1765">
        <f>-'[15]P&amp;L'!H8</f>
        <v>-4061.5028464736151</v>
      </c>
      <c r="G4" s="1765">
        <f>-'[15]P&amp;L'!I8</f>
        <v>-4085.3004782224984</v>
      </c>
      <c r="H4" s="1765">
        <f>-'[15]P&amp;L'!J8</f>
        <v>-4312.870138526032</v>
      </c>
      <c r="I4" s="1765">
        <f>-'[15]P&amp;L'!O8</f>
        <v>-4810.2843238162068</v>
      </c>
      <c r="J4" s="1765">
        <f>-'[15]P&amp;L'!T8</f>
        <v>-5148.878939024863</v>
      </c>
      <c r="K4" s="1765">
        <f>-'[15]P&amp;L'!Y8</f>
        <v>-5836.9909116916851</v>
      </c>
      <c r="L4" s="1765">
        <f>-'[15]P&amp;L'!AD8</f>
        <v>-6730.1131656171292</v>
      </c>
      <c r="M4" s="1765">
        <f>-'[15]P&amp;L'!AI8</f>
        <v>-7401.1008562381476</v>
      </c>
    </row>
    <row r="5" spans="1:13">
      <c r="A5" s="1760" t="s">
        <v>4</v>
      </c>
      <c r="C5" s="1764"/>
      <c r="D5" s="1765">
        <f>-'[15]P&amp;L'!F9</f>
        <v>-445.77835070506802</v>
      </c>
      <c r="E5" s="1765">
        <f>-'[15]P&amp;L'!G9</f>
        <v>-430.71595070506805</v>
      </c>
      <c r="F5" s="1765">
        <f>-'[15]P&amp;L'!H9</f>
        <v>-415.65355070506808</v>
      </c>
      <c r="G5" s="1765">
        <f>-'[15]P&amp;L'!I9</f>
        <v>-400.59115070506806</v>
      </c>
      <c r="H5" s="1765">
        <f>-'[15]P&amp;L'!J9</f>
        <v>-385.52875070506803</v>
      </c>
      <c r="I5" s="1765">
        <f>-'[15]P&amp;L'!O9</f>
        <v>-310.21675070506797</v>
      </c>
      <c r="J5" s="1765">
        <f>-'[15]P&amp;L'!T9</f>
        <v>-234.90475070506793</v>
      </c>
      <c r="K5" s="1765">
        <f>-'[15]P&amp;L'!Y9</f>
        <v>-159.59275070506794</v>
      </c>
      <c r="L5" s="1765">
        <f>-'[15]P&amp;L'!AD9</f>
        <v>-84.280750705067987</v>
      </c>
      <c r="M5" s="1765">
        <f>-'[15]P&amp;L'!AI9</f>
        <v>-8.9687507050679685</v>
      </c>
    </row>
    <row r="6" spans="1:13">
      <c r="A6" s="1766" t="s">
        <v>5</v>
      </c>
      <c r="B6" s="1766"/>
      <c r="C6" s="1767"/>
      <c r="D6" s="1768">
        <f>D3+D5+D4</f>
        <v>17342.864692193096</v>
      </c>
      <c r="E6" s="1768">
        <f t="shared" ref="E6:M6" si="0">E3+E5+E4</f>
        <v>14452.435757729472</v>
      </c>
      <c r="F6" s="1768">
        <f t="shared" si="0"/>
        <v>15219.63082117151</v>
      </c>
      <c r="G6" s="1768">
        <f t="shared" si="0"/>
        <v>15628.333867795924</v>
      </c>
      <c r="H6" s="1768">
        <f t="shared" si="0"/>
        <v>15736.007973269043</v>
      </c>
      <c r="I6" s="1768">
        <f t="shared" si="0"/>
        <v>16033.153098446808</v>
      </c>
      <c r="J6" s="1768">
        <f t="shared" si="0"/>
        <v>17388.704197701554</v>
      </c>
      <c r="K6" s="1768">
        <f t="shared" si="0"/>
        <v>18731.810206298414</v>
      </c>
      <c r="L6" s="1768">
        <f t="shared" si="0"/>
        <v>20630.690168700894</v>
      </c>
      <c r="M6" s="1768">
        <f t="shared" si="0"/>
        <v>22249.410019168205</v>
      </c>
    </row>
    <row r="7" spans="1:13">
      <c r="A7" s="1760" t="s">
        <v>6</v>
      </c>
      <c r="C7" s="1764"/>
      <c r="D7" s="1765">
        <f>-'[15]P&amp;L'!F11</f>
        <v>-4639.8148797785907</v>
      </c>
      <c r="E7" s="1765">
        <f>-'[15]P&amp;L'!G11</f>
        <v>-4639.8148797785907</v>
      </c>
      <c r="F7" s="1765">
        <f>-'[15]P&amp;L'!H11</f>
        <v>-4639.8148797785907</v>
      </c>
      <c r="G7" s="1765">
        <f>-'[15]P&amp;L'!I11</f>
        <v>-4639.8148797785907</v>
      </c>
      <c r="H7" s="1765">
        <f>-'[15]P&amp;L'!J11</f>
        <v>-4639.8148797785907</v>
      </c>
      <c r="I7" s="1765">
        <f>-'[15]P&amp;L'!O11</f>
        <v>-4639.8148797785907</v>
      </c>
      <c r="J7" s="1765">
        <f>-'[15]P&amp;L'!T11</f>
        <v>-4639.8148797785907</v>
      </c>
      <c r="K7" s="1765">
        <f>-'[15]P&amp;L'!Y11</f>
        <v>-4085.4619387205389</v>
      </c>
      <c r="L7" s="1765">
        <f>-'[15]P&amp;L'!AD11</f>
        <v>-4085.4619387205389</v>
      </c>
      <c r="M7" s="1765">
        <f>-'[15]P&amp;L'!AI11</f>
        <v>-4085.4619387205389</v>
      </c>
    </row>
    <row r="8" spans="1:13">
      <c r="A8" s="1760" t="s">
        <v>7</v>
      </c>
      <c r="C8" s="1764"/>
      <c r="D8" s="1765">
        <f t="shared" ref="D8:M8" si="1">D7+D6</f>
        <v>12703.049812414505</v>
      </c>
      <c r="E8" s="1765">
        <f t="shared" si="1"/>
        <v>9812.6208779508815</v>
      </c>
      <c r="F8" s="1765">
        <f t="shared" si="1"/>
        <v>10579.815941392919</v>
      </c>
      <c r="G8" s="1765">
        <f t="shared" si="1"/>
        <v>10988.518988017333</v>
      </c>
      <c r="H8" s="1765">
        <f t="shared" si="1"/>
        <v>11096.193093490452</v>
      </c>
      <c r="I8" s="1765">
        <f t="shared" si="1"/>
        <v>11393.338218668217</v>
      </c>
      <c r="J8" s="1765">
        <f t="shared" si="1"/>
        <v>12748.889317922964</v>
      </c>
      <c r="K8" s="1765">
        <f t="shared" si="1"/>
        <v>14646.348267577876</v>
      </c>
      <c r="L8" s="1765">
        <f t="shared" si="1"/>
        <v>16545.228229980356</v>
      </c>
      <c r="M8" s="1765">
        <f t="shared" si="1"/>
        <v>18163.948080447666</v>
      </c>
    </row>
    <row r="9" spans="1:13">
      <c r="A9" s="1760" t="s">
        <v>8</v>
      </c>
      <c r="C9" s="1764"/>
      <c r="D9" s="1765">
        <f>'[15]P&amp;L'!F29</f>
        <v>-7619.4139624741356</v>
      </c>
      <c r="E9" s="1765">
        <f>'[15]P&amp;L'!G29</f>
        <v>-7329.7353517206166</v>
      </c>
      <c r="F9" s="1765">
        <f>'[15]P&amp;L'!H29</f>
        <v>-6886.1380040864715</v>
      </c>
      <c r="G9" s="1765">
        <f>'[15]P&amp;L'!I29</f>
        <v>-6347.067539066963</v>
      </c>
      <c r="H9" s="1765">
        <f>'[15]P&amp;L'!J29</f>
        <v>-5726.6316027375015</v>
      </c>
      <c r="I9" s="1765">
        <f>'[15]P&amp;L'!O29</f>
        <v>-2414.0979971175088</v>
      </c>
      <c r="J9" s="1765">
        <f>'[15]P&amp;L'!T29</f>
        <v>-365.63120412653842</v>
      </c>
      <c r="K9" s="1765">
        <f>'[15]P&amp;L'!Y29</f>
        <v>0</v>
      </c>
      <c r="L9" s="1765">
        <f>'[15]P&amp;L'!AD29</f>
        <v>0</v>
      </c>
      <c r="M9" s="1765">
        <f>'[15]P&amp;L'!AI29</f>
        <v>0</v>
      </c>
    </row>
    <row r="10" spans="1:13">
      <c r="A10" s="1766" t="s">
        <v>9</v>
      </c>
      <c r="B10" s="1766"/>
      <c r="C10" s="1767"/>
      <c r="D10" s="1768">
        <f t="shared" ref="D10:M10" si="2">D9+D8</f>
        <v>5083.6358499403696</v>
      </c>
      <c r="E10" s="1768">
        <f t="shared" si="2"/>
        <v>2482.885526230265</v>
      </c>
      <c r="F10" s="1768">
        <f t="shared" si="2"/>
        <v>3693.6779373064473</v>
      </c>
      <c r="G10" s="1768">
        <f t="shared" si="2"/>
        <v>4641.4514489503699</v>
      </c>
      <c r="H10" s="1768">
        <f t="shared" si="2"/>
        <v>5369.5614907529507</v>
      </c>
      <c r="I10" s="1768">
        <f t="shared" si="2"/>
        <v>8979.2402215507082</v>
      </c>
      <c r="J10" s="1768">
        <f t="shared" si="2"/>
        <v>12383.258113796424</v>
      </c>
      <c r="K10" s="1768">
        <f t="shared" si="2"/>
        <v>14646.348267577876</v>
      </c>
      <c r="L10" s="1768">
        <f t="shared" si="2"/>
        <v>16545.228229980356</v>
      </c>
      <c r="M10" s="1768">
        <f t="shared" si="2"/>
        <v>18163.948080447666</v>
      </c>
    </row>
    <row r="11" spans="1:13">
      <c r="A11" s="1760" t="s">
        <v>10</v>
      </c>
      <c r="C11" s="1764"/>
      <c r="D11" s="1765">
        <f>-'[15]P&amp;L'!F43</f>
        <v>-483.41947368691268</v>
      </c>
      <c r="E11" s="1765">
        <f>-'[15]P&amp;L'!G43</f>
        <v>-626.43798943718753</v>
      </c>
      <c r="F11" s="1765">
        <f>-'[15]P&amp;L'!H43</f>
        <v>-797.58323494459717</v>
      </c>
      <c r="G11" s="1765">
        <f>-'[15]P&amp;L'!I43</f>
        <v>-926.00156174226936</v>
      </c>
      <c r="H11" s="1765">
        <f>-'[15]P&amp;L'!J43</f>
        <v>-1020.0474334559385</v>
      </c>
      <c r="I11" s="1765">
        <f>-'[15]P&amp;L'!O43</f>
        <v>-1493.609220668571</v>
      </c>
      <c r="J11" s="1765">
        <f>-'[15]P&amp;L'!T43</f>
        <v>-2005.4119045054285</v>
      </c>
      <c r="K11" s="1765">
        <f>-'[15]P&amp;L'!Y43</f>
        <v>-2339.9974901366818</v>
      </c>
      <c r="L11" s="1765">
        <f>-'[15]P&amp;L'!AD43</f>
        <v>-2624.8294844970524</v>
      </c>
      <c r="M11" s="1765">
        <f>-'[15]P&amp;L'!AI43</f>
        <v>-2867.6374620671495</v>
      </c>
    </row>
    <row r="12" spans="1:13" s="1761" customFormat="1">
      <c r="A12" s="1769" t="s">
        <v>11</v>
      </c>
      <c r="B12" s="1769"/>
      <c r="C12" s="1770"/>
      <c r="D12" s="1771">
        <f t="shared" ref="D12:M12" si="3">D11+D10</f>
        <v>4600.2163762534565</v>
      </c>
      <c r="E12" s="1771">
        <f t="shared" si="3"/>
        <v>1856.4475367930775</v>
      </c>
      <c r="F12" s="1771">
        <f t="shared" si="3"/>
        <v>2896.0947023618501</v>
      </c>
      <c r="G12" s="1771">
        <f t="shared" si="3"/>
        <v>3715.4498872081003</v>
      </c>
      <c r="H12" s="1771">
        <f t="shared" si="3"/>
        <v>4349.5140572970122</v>
      </c>
      <c r="I12" s="1771">
        <f t="shared" si="3"/>
        <v>7485.6310008821374</v>
      </c>
      <c r="J12" s="1771">
        <f t="shared" si="3"/>
        <v>10377.846209290996</v>
      </c>
      <c r="K12" s="1771">
        <f t="shared" si="3"/>
        <v>12306.350777441194</v>
      </c>
      <c r="L12" s="1771">
        <f t="shared" si="3"/>
        <v>13920.398745483304</v>
      </c>
      <c r="M12" s="1771">
        <f t="shared" si="3"/>
        <v>15296.310618380518</v>
      </c>
    </row>
    <row r="16" spans="1:13">
      <c r="A16" s="1760" t="s">
        <v>12</v>
      </c>
    </row>
    <row r="17" spans="1:13">
      <c r="B17" s="1761" t="s">
        <v>1</v>
      </c>
      <c r="C17" s="1762">
        <v>0</v>
      </c>
      <c r="D17" s="1762">
        <v>1</v>
      </c>
      <c r="E17" s="1762">
        <v>2</v>
      </c>
      <c r="F17" s="1762">
        <v>3</v>
      </c>
      <c r="G17" s="1762">
        <v>4</v>
      </c>
      <c r="H17" s="1762">
        <v>5</v>
      </c>
      <c r="I17" s="1763">
        <v>10</v>
      </c>
      <c r="J17" s="1763">
        <v>15</v>
      </c>
      <c r="K17" s="1763">
        <v>20</v>
      </c>
      <c r="L17" s="1763">
        <v>25</v>
      </c>
      <c r="M17" s="1763">
        <v>30</v>
      </c>
    </row>
    <row r="18" spans="1:13">
      <c r="A18" s="1760" t="s">
        <v>13</v>
      </c>
      <c r="C18" s="1764"/>
      <c r="D18" s="1765">
        <f>[15]BS!F9</f>
        <v>126793.69033876638</v>
      </c>
      <c r="E18" s="1765">
        <f>[15]BS!G9</f>
        <v>122153.87545898779</v>
      </c>
      <c r="F18" s="1765">
        <f>[15]BS!H9</f>
        <v>117514.06057920921</v>
      </c>
      <c r="G18" s="1765">
        <f>[15]BS!I9</f>
        <v>112874.24569943061</v>
      </c>
      <c r="H18" s="1765">
        <f>[15]BS!J9</f>
        <v>108234.43081965201</v>
      </c>
      <c r="I18" s="1765">
        <f>[15]BS!O9</f>
        <v>85035.356420759068</v>
      </c>
      <c r="J18" s="1765">
        <f>[15]BS!T9</f>
        <v>61836.282021866122</v>
      </c>
      <c r="K18" s="1765">
        <f>[15]BS!Y9</f>
        <v>40854.619387205341</v>
      </c>
      <c r="L18" s="1765">
        <f>[15]BS!AD9</f>
        <v>20427.309693602612</v>
      </c>
      <c r="M18" s="1765">
        <f>[15]BS!AI9</f>
        <v>0</v>
      </c>
    </row>
    <row r="19" spans="1:13">
      <c r="A19" s="1760" t="s">
        <v>14</v>
      </c>
      <c r="C19" s="1764"/>
      <c r="D19" s="1765">
        <f>[15]BS!F16</f>
        <v>0</v>
      </c>
      <c r="E19" s="1765">
        <f>[15]BS!G16</f>
        <v>0</v>
      </c>
      <c r="F19" s="1765">
        <f>[15]BS!H16</f>
        <v>0</v>
      </c>
      <c r="G19" s="1765">
        <f>[15]BS!I16</f>
        <v>0</v>
      </c>
      <c r="H19" s="1765">
        <f>[15]BS!J16</f>
        <v>0</v>
      </c>
      <c r="I19" s="1765">
        <f>[15]BS!O16</f>
        <v>0</v>
      </c>
      <c r="J19" s="1765">
        <f>[15]BS!T16</f>
        <v>0</v>
      </c>
      <c r="K19" s="1765">
        <f>[15]BS!Y16</f>
        <v>0</v>
      </c>
      <c r="L19" s="1765">
        <f>[15]BS!AD16</f>
        <v>0</v>
      </c>
      <c r="M19" s="1765">
        <f>[15]BS!AI16</f>
        <v>100.00000000004002</v>
      </c>
    </row>
    <row r="20" spans="1:13" s="1761" customFormat="1">
      <c r="A20" s="1769" t="s">
        <v>15</v>
      </c>
      <c r="B20" s="1769"/>
      <c r="C20" s="1770"/>
      <c r="D20" s="1771">
        <f>D19+D18</f>
        <v>126793.69033876638</v>
      </c>
      <c r="E20" s="1771">
        <f t="shared" ref="E20:M20" si="4">E19+E18</f>
        <v>122153.87545898779</v>
      </c>
      <c r="F20" s="1771">
        <f t="shared" si="4"/>
        <v>117514.06057920921</v>
      </c>
      <c r="G20" s="1771">
        <f t="shared" si="4"/>
        <v>112874.24569943061</v>
      </c>
      <c r="H20" s="1771">
        <f t="shared" si="4"/>
        <v>108234.43081965201</v>
      </c>
      <c r="I20" s="1771">
        <f t="shared" si="4"/>
        <v>85035.356420759068</v>
      </c>
      <c r="J20" s="1771">
        <f t="shared" si="4"/>
        <v>61836.282021866122</v>
      </c>
      <c r="K20" s="1771">
        <f t="shared" si="4"/>
        <v>40854.619387205341</v>
      </c>
      <c r="L20" s="1771">
        <f t="shared" si="4"/>
        <v>20427.309693602612</v>
      </c>
      <c r="M20" s="1771">
        <f t="shared" si="4"/>
        <v>100.00000000004002</v>
      </c>
    </row>
    <row r="21" spans="1:13">
      <c r="C21" s="1764"/>
      <c r="D21" s="1765"/>
      <c r="E21" s="1765"/>
      <c r="F21" s="1765"/>
      <c r="G21" s="1765"/>
      <c r="H21" s="1765"/>
      <c r="I21" s="1765"/>
      <c r="J21" s="1765"/>
      <c r="K21" s="1765"/>
      <c r="L21" s="1765"/>
      <c r="M21" s="1765"/>
    </row>
    <row r="22" spans="1:13">
      <c r="A22" s="1760" t="s">
        <v>16</v>
      </c>
      <c r="C22" s="1764"/>
      <c r="D22" s="1765">
        <f>[15]BS!F22</f>
        <v>15000</v>
      </c>
      <c r="E22" s="1765">
        <f>[15]BS!G22</f>
        <v>15000</v>
      </c>
      <c r="F22" s="1765">
        <f>[15]BS!H22</f>
        <v>15000</v>
      </c>
      <c r="G22" s="1765">
        <f>[15]BS!I22</f>
        <v>15000</v>
      </c>
      <c r="H22" s="1765">
        <f>[15]BS!J22</f>
        <v>15000</v>
      </c>
      <c r="I22" s="1765">
        <f>[15]BS!O22</f>
        <v>15000</v>
      </c>
      <c r="J22" s="1765">
        <f>[15]BS!T22</f>
        <v>15000</v>
      </c>
      <c r="K22" s="1765">
        <f>[15]BS!Y22</f>
        <v>100</v>
      </c>
      <c r="L22" s="1765">
        <f>[15]BS!AD22</f>
        <v>100</v>
      </c>
      <c r="M22" s="1765">
        <f>[15]BS!AI22</f>
        <v>100</v>
      </c>
    </row>
    <row r="23" spans="1:13">
      <c r="A23" s="1760" t="s">
        <v>17</v>
      </c>
      <c r="C23" s="1764"/>
      <c r="D23" s="1765">
        <f>[15]BS!F24</f>
        <v>-348.71066147888814</v>
      </c>
      <c r="E23" s="1765">
        <f>[15]BS!G24</f>
        <v>1507.7368753141893</v>
      </c>
      <c r="F23" s="1765">
        <f>[15]BS!H24</f>
        <v>4403.8315776760392</v>
      </c>
      <c r="G23" s="1765">
        <f>[15]BS!I24</f>
        <v>8119.2814648841413</v>
      </c>
      <c r="H23" s="1765">
        <f>[15]BS!J24</f>
        <v>12468.795522181154</v>
      </c>
      <c r="I23" s="1765">
        <f>[15]BS!O24</f>
        <v>34228.442773315226</v>
      </c>
      <c r="J23" s="1765">
        <f>[15]BS!T24</f>
        <v>46836.282021866093</v>
      </c>
      <c r="K23" s="1765">
        <f>[15]BS!Y24</f>
        <v>40754.619387205348</v>
      </c>
      <c r="L23" s="1765">
        <f>[15]BS!AD24</f>
        <v>20327.309693602649</v>
      </c>
      <c r="M23" s="1765">
        <f>[15]BS!AI24</f>
        <v>0</v>
      </c>
    </row>
    <row r="24" spans="1:13">
      <c r="A24" s="1760" t="s">
        <v>18</v>
      </c>
      <c r="C24" s="1764"/>
      <c r="D24" s="1765">
        <f>[15]BS!F25+[15]BS!F27</f>
        <v>32303.719059729654</v>
      </c>
      <c r="E24" s="1765">
        <f>[15]BS!G25+[15]BS!G27</f>
        <v>29204.135896136941</v>
      </c>
      <c r="F24" s="1765">
        <f>[15]BS!H25+[15]BS!H27</f>
        <v>25514.019394369643</v>
      </c>
      <c r="G24" s="1765">
        <f>[15]BS!I25+[15]BS!I27</f>
        <v>21427.009722352213</v>
      </c>
      <c r="H24" s="1765">
        <f>[15]BS!J25</f>
        <v>16962.67334552083</v>
      </c>
      <c r="I24" s="1765">
        <f>[15]BS!O25</f>
        <v>0</v>
      </c>
      <c r="J24" s="1765">
        <f>[15]BS!T25</f>
        <v>0</v>
      </c>
      <c r="K24" s="1765">
        <f>[15]BS!Y25</f>
        <v>0</v>
      </c>
      <c r="L24" s="1765">
        <f>[15]BS!AD25</f>
        <v>0</v>
      </c>
      <c r="M24" s="1765">
        <f>[15]BS!AI25</f>
        <v>0</v>
      </c>
    </row>
    <row r="25" spans="1:13">
      <c r="A25" s="1760" t="s">
        <v>19</v>
      </c>
      <c r="C25" s="1764"/>
      <c r="D25" s="1765">
        <f>[15]BS!F29</f>
        <v>79838.681940515613</v>
      </c>
      <c r="E25" s="1765">
        <f>[15]BS!G29</f>
        <v>76442.00268753666</v>
      </c>
      <c r="F25" s="1765">
        <f>[15]BS!H29</f>
        <v>72596.209607163517</v>
      </c>
      <c r="G25" s="1765">
        <f>[15]BS!I29</f>
        <v>68327.95451219425</v>
      </c>
      <c r="H25" s="1765">
        <f>[15]BS!J29</f>
        <v>63802.961951950034</v>
      </c>
      <c r="I25" s="1765">
        <f>[15]BS!O29</f>
        <v>35806.913647443835</v>
      </c>
      <c r="J25" s="1765">
        <f>[15]BS!T29</f>
        <v>9.0949470177292824E-12</v>
      </c>
      <c r="K25" s="1765">
        <f>[15]BS!Y29</f>
        <v>9.0949470177292824E-12</v>
      </c>
      <c r="L25" s="1765">
        <f>[15]BS!AD29</f>
        <v>9.0949470177292824E-12</v>
      </c>
      <c r="M25" s="1765">
        <f>[15]BS!AI29</f>
        <v>9.0949470177292824E-12</v>
      </c>
    </row>
    <row r="26" spans="1:13" s="1761" customFormat="1">
      <c r="A26" s="1769" t="s">
        <v>20</v>
      </c>
      <c r="B26" s="1769"/>
      <c r="C26" s="1770"/>
      <c r="D26" s="1771">
        <f>SUM(D22:D25)</f>
        <v>126793.69033876638</v>
      </c>
      <c r="E26" s="1771">
        <f t="shared" ref="E26:M26" si="5">SUM(E22:E25)</f>
        <v>122153.87545898779</v>
      </c>
      <c r="F26" s="1771">
        <f t="shared" si="5"/>
        <v>117514.0605792092</v>
      </c>
      <c r="G26" s="1771">
        <f t="shared" si="5"/>
        <v>112874.24569943061</v>
      </c>
      <c r="H26" s="1771">
        <f t="shared" si="5"/>
        <v>108234.43081965201</v>
      </c>
      <c r="I26" s="1771">
        <f t="shared" si="5"/>
        <v>85035.356420759053</v>
      </c>
      <c r="J26" s="1771">
        <f t="shared" si="5"/>
        <v>61836.2820218661</v>
      </c>
      <c r="K26" s="1771">
        <f t="shared" si="5"/>
        <v>40854.619387205355</v>
      </c>
      <c r="L26" s="1771">
        <f t="shared" si="5"/>
        <v>20427.309693602656</v>
      </c>
      <c r="M26" s="1771">
        <f t="shared" si="5"/>
        <v>100.00000000000909</v>
      </c>
    </row>
    <row r="30" spans="1:13">
      <c r="A30" s="1760" t="s">
        <v>21</v>
      </c>
    </row>
    <row r="31" spans="1:13">
      <c r="B31" s="1761" t="s">
        <v>1</v>
      </c>
      <c r="C31" s="1762">
        <v>0</v>
      </c>
      <c r="D31" s="1762">
        <v>1</v>
      </c>
      <c r="E31" s="1762">
        <v>2</v>
      </c>
      <c r="F31" s="1762">
        <v>3</v>
      </c>
      <c r="G31" s="1762">
        <v>4</v>
      </c>
      <c r="H31" s="1762">
        <v>5</v>
      </c>
      <c r="I31" s="1763">
        <v>10</v>
      </c>
      <c r="J31" s="1763">
        <v>15</v>
      </c>
      <c r="K31" s="1763">
        <v>20</v>
      </c>
      <c r="L31" s="1763">
        <v>25</v>
      </c>
      <c r="M31" s="1763">
        <v>30</v>
      </c>
    </row>
    <row r="32" spans="1:13">
      <c r="A32" s="1760" t="s">
        <v>5</v>
      </c>
      <c r="C32" s="1764"/>
      <c r="D32" s="1765">
        <f>D3+D4</f>
        <v>17788.643042898162</v>
      </c>
      <c r="E32" s="1765">
        <f t="shared" ref="E32:M32" si="6">E3+E4</f>
        <v>14883.15170843454</v>
      </c>
      <c r="F32" s="1765">
        <f t="shared" si="6"/>
        <v>15635.284371876578</v>
      </c>
      <c r="G32" s="1765">
        <f t="shared" si="6"/>
        <v>16028.925018500993</v>
      </c>
      <c r="H32" s="1765">
        <f t="shared" si="6"/>
        <v>16121.53672397411</v>
      </c>
      <c r="I32" s="1765">
        <f t="shared" si="6"/>
        <v>16343.369849151877</v>
      </c>
      <c r="J32" s="1765">
        <f t="shared" si="6"/>
        <v>17623.608948406621</v>
      </c>
      <c r="K32" s="1765">
        <f t="shared" si="6"/>
        <v>18891.402957003484</v>
      </c>
      <c r="L32" s="1765">
        <f t="shared" si="6"/>
        <v>20714.970919405961</v>
      </c>
      <c r="M32" s="1765">
        <f t="shared" si="6"/>
        <v>22258.378769873274</v>
      </c>
    </row>
    <row r="33" spans="1:13">
      <c r="A33" s="1760" t="s">
        <v>4</v>
      </c>
      <c r="C33" s="1764"/>
      <c r="D33" s="1765">
        <f>D5</f>
        <v>-445.77835070506802</v>
      </c>
      <c r="E33" s="1765">
        <f t="shared" ref="E33:M33" si="7">E5</f>
        <v>-430.71595070506805</v>
      </c>
      <c r="F33" s="1765">
        <f t="shared" si="7"/>
        <v>-415.65355070506808</v>
      </c>
      <c r="G33" s="1765">
        <f t="shared" si="7"/>
        <v>-400.59115070506806</v>
      </c>
      <c r="H33" s="1765">
        <f t="shared" si="7"/>
        <v>-385.52875070506803</v>
      </c>
      <c r="I33" s="1765">
        <f t="shared" si="7"/>
        <v>-310.21675070506797</v>
      </c>
      <c r="J33" s="1765">
        <f t="shared" si="7"/>
        <v>-234.90475070506793</v>
      </c>
      <c r="K33" s="1765">
        <f t="shared" si="7"/>
        <v>-159.59275070506794</v>
      </c>
      <c r="L33" s="1765">
        <f t="shared" si="7"/>
        <v>-84.280750705067987</v>
      </c>
      <c r="M33" s="1765">
        <f t="shared" si="7"/>
        <v>-8.9687507050679685</v>
      </c>
    </row>
    <row r="34" spans="1:13">
      <c r="A34" s="1772" t="s">
        <v>10</v>
      </c>
      <c r="B34" s="1772"/>
      <c r="C34" s="1773"/>
      <c r="D34" s="1774">
        <f>D11</f>
        <v>-483.41947368691268</v>
      </c>
      <c r="E34" s="1774">
        <f t="shared" ref="E34:M34" si="8">E11</f>
        <v>-626.43798943718753</v>
      </c>
      <c r="F34" s="1774">
        <f t="shared" si="8"/>
        <v>-797.58323494459717</v>
      </c>
      <c r="G34" s="1774">
        <f t="shared" si="8"/>
        <v>-926.00156174226936</v>
      </c>
      <c r="H34" s="1774">
        <f t="shared" si="8"/>
        <v>-1020.0474334559385</v>
      </c>
      <c r="I34" s="1774">
        <f t="shared" si="8"/>
        <v>-1493.609220668571</v>
      </c>
      <c r="J34" s="1774">
        <f t="shared" si="8"/>
        <v>-2005.4119045054285</v>
      </c>
      <c r="K34" s="1774">
        <f t="shared" si="8"/>
        <v>-2339.9974901366818</v>
      </c>
      <c r="L34" s="1774">
        <f t="shared" si="8"/>
        <v>-2624.8294844970524</v>
      </c>
      <c r="M34" s="1774">
        <f t="shared" si="8"/>
        <v>-2867.6374620671495</v>
      </c>
    </row>
    <row r="35" spans="1:13">
      <c r="A35" s="1760" t="s">
        <v>22</v>
      </c>
      <c r="C35" s="1764"/>
      <c r="D35" s="1765">
        <f>SUM(D32:D34)</f>
        <v>16859.445218506182</v>
      </c>
      <c r="E35" s="1765">
        <f t="shared" ref="E35:M35" si="9">SUM(E32:E34)</f>
        <v>13825.997768292285</v>
      </c>
      <c r="F35" s="1765">
        <f t="shared" si="9"/>
        <v>14422.047586226912</v>
      </c>
      <c r="G35" s="1765">
        <f t="shared" si="9"/>
        <v>14702.332306053657</v>
      </c>
      <c r="H35" s="1765">
        <f t="shared" si="9"/>
        <v>14715.960539813103</v>
      </c>
      <c r="I35" s="1765">
        <f t="shared" si="9"/>
        <v>14539.543877778238</v>
      </c>
      <c r="J35" s="1765">
        <f t="shared" si="9"/>
        <v>15383.292293196126</v>
      </c>
      <c r="K35" s="1765">
        <f t="shared" si="9"/>
        <v>16391.812716161734</v>
      </c>
      <c r="L35" s="1765">
        <f t="shared" si="9"/>
        <v>18005.860684203843</v>
      </c>
      <c r="M35" s="1765">
        <f t="shared" si="9"/>
        <v>19381.772557101056</v>
      </c>
    </row>
    <row r="36" spans="1:13">
      <c r="A36" s="1760" t="s">
        <v>23</v>
      </c>
      <c r="C36" s="1764"/>
      <c r="D36" s="1765">
        <f>[15]CF!F103</f>
        <v>-9848.9284674150658</v>
      </c>
      <c r="E36" s="1765">
        <f>[15]CF!G103</f>
        <v>-8003.9582297178331</v>
      </c>
      <c r="F36" s="1765">
        <f>[15]CF!H103</f>
        <v>-8259.0531162380466</v>
      </c>
      <c r="G36" s="1765">
        <f>[15]CF!I103</f>
        <v>-8470.0435197904462</v>
      </c>
      <c r="H36" s="1765">
        <f>[15]CF!J103</f>
        <v>-8467.8546370069998</v>
      </c>
      <c r="I36" s="1765">
        <f>[15]CF!O103</f>
        <v>-8569.5406400471584</v>
      </c>
      <c r="J36" s="1765">
        <f>[15]CF!T103</f>
        <v>-8092.4121696626808</v>
      </c>
      <c r="K36" s="1765">
        <f>[15]CF!Y103</f>
        <v>0</v>
      </c>
      <c r="L36" s="1765">
        <f>[15]CF!AD103</f>
        <v>0</v>
      </c>
      <c r="M36" s="1765">
        <f>[15]CF!AI103</f>
        <v>0</v>
      </c>
    </row>
    <row r="37" spans="1:13">
      <c r="A37" s="1772" t="s">
        <v>24</v>
      </c>
      <c r="B37" s="1772"/>
      <c r="C37" s="1773"/>
      <c r="D37" s="1774">
        <f>[15]CF!F152+[15]CF!F118</f>
        <v>-24.824696411018799</v>
      </c>
      <c r="E37" s="1774">
        <f>[15]CF!G152+[15]CF!G118</f>
        <v>-24.824696411018799</v>
      </c>
      <c r="F37" s="1774">
        <f>[15]CF!H152+[15]CF!H118</f>
        <v>-24.824696411018799</v>
      </c>
      <c r="G37" s="1774">
        <f>[15]CF!I152+[15]CF!I118</f>
        <v>-24.824696411018799</v>
      </c>
      <c r="H37" s="1774">
        <f>[15]CF!J152+[15]CF!J118</f>
        <v>-24.824696411018799</v>
      </c>
      <c r="I37" s="1774">
        <f>[15]CF!O152+[15]CF!O118</f>
        <v>-24.824696411018799</v>
      </c>
      <c r="J37" s="1774">
        <f>[15]CF!T152+[15]CF!T118</f>
        <v>-24.824696411018799</v>
      </c>
      <c r="K37" s="1774">
        <f>[15]CF!Y152+[15]CF!Y118</f>
        <v>0</v>
      </c>
      <c r="L37" s="1774">
        <f>[15]CF!AD152+[15]CF!AD118</f>
        <v>0</v>
      </c>
      <c r="M37" s="1774">
        <f>[15]CF!AI152+[15]CF!AI118</f>
        <v>0</v>
      </c>
    </row>
    <row r="38" spans="1:13">
      <c r="A38" s="1760" t="s">
        <v>25</v>
      </c>
      <c r="C38" s="1764"/>
      <c r="D38" s="1765">
        <f>SUM(D35:D37)+C38</f>
        <v>6985.6920546800975</v>
      </c>
      <c r="E38" s="1765">
        <f t="shared" ref="E38:M38" si="10">SUM(E35:E37)</f>
        <v>5797.2148421634338</v>
      </c>
      <c r="F38" s="1765">
        <f t="shared" si="10"/>
        <v>6138.1697735778471</v>
      </c>
      <c r="G38" s="1765">
        <f t="shared" si="10"/>
        <v>6207.464089852192</v>
      </c>
      <c r="H38" s="1765">
        <f t="shared" si="10"/>
        <v>6223.2812063950842</v>
      </c>
      <c r="I38" s="1765">
        <f t="shared" si="10"/>
        <v>5945.1785413200614</v>
      </c>
      <c r="J38" s="1765">
        <f t="shared" si="10"/>
        <v>7266.0554271224264</v>
      </c>
      <c r="K38" s="1765">
        <f t="shared" si="10"/>
        <v>16391.812716161734</v>
      </c>
      <c r="L38" s="1765">
        <f t="shared" si="10"/>
        <v>18005.860684203843</v>
      </c>
      <c r="M38" s="1765">
        <f t="shared" si="10"/>
        <v>19381.772557101056</v>
      </c>
    </row>
    <row r="39" spans="1:13">
      <c r="A39" s="1760" t="s">
        <v>26</v>
      </c>
      <c r="C39" s="1764"/>
      <c r="D39" s="1765">
        <f>[15]CF!F161</f>
        <v>-6985.6920546800975</v>
      </c>
      <c r="E39" s="1765">
        <f>[15]CF!G161</f>
        <v>-5797.2148421634338</v>
      </c>
      <c r="F39" s="1765">
        <f>[15]CF!H161</f>
        <v>-6138.1697735778471</v>
      </c>
      <c r="G39" s="1765">
        <f>[15]CF!I161</f>
        <v>-6207.464089852192</v>
      </c>
      <c r="H39" s="1765">
        <f>[15]CF!J161</f>
        <v>-6223.2812063950842</v>
      </c>
      <c r="I39" s="1765">
        <f>[15]CF!O161</f>
        <v>0</v>
      </c>
      <c r="J39" s="1765">
        <f>[15]CF!T161</f>
        <v>0</v>
      </c>
      <c r="K39" s="1765">
        <f>[15]CF!Y161</f>
        <v>0</v>
      </c>
      <c r="L39" s="1765">
        <f>[15]CF!AD161</f>
        <v>0</v>
      </c>
      <c r="M39" s="1765">
        <f>[15]CF!AI161</f>
        <v>0</v>
      </c>
    </row>
    <row r="40" spans="1:13">
      <c r="A40" s="1760" t="s">
        <v>27</v>
      </c>
      <c r="C40" s="1764"/>
      <c r="D40" s="1765">
        <f>D39+D38</f>
        <v>0</v>
      </c>
      <c r="E40" s="1765">
        <f t="shared" ref="E40:M40" si="11">E39+E38</f>
        <v>0</v>
      </c>
      <c r="F40" s="1765">
        <f t="shared" si="11"/>
        <v>0</v>
      </c>
      <c r="G40" s="1765">
        <f t="shared" si="11"/>
        <v>0</v>
      </c>
      <c r="H40" s="1765">
        <f t="shared" si="11"/>
        <v>0</v>
      </c>
      <c r="I40" s="1765">
        <f t="shared" si="11"/>
        <v>5945.1785413200614</v>
      </c>
      <c r="J40" s="1765">
        <f t="shared" si="11"/>
        <v>7266.0554271224264</v>
      </c>
      <c r="K40" s="1765">
        <f t="shared" si="11"/>
        <v>16391.812716161734</v>
      </c>
      <c r="L40" s="1765">
        <f t="shared" si="11"/>
        <v>18005.860684203843</v>
      </c>
      <c r="M40" s="1765">
        <f t="shared" si="11"/>
        <v>19381.772557101056</v>
      </c>
    </row>
    <row r="41" spans="1:13" s="1761" customFormat="1">
      <c r="A41" s="1769" t="s">
        <v>28</v>
      </c>
      <c r="B41" s="1769"/>
      <c r="C41" s="1770"/>
      <c r="D41" s="1771">
        <f>[15]CF!F174</f>
        <v>0</v>
      </c>
      <c r="E41" s="1771">
        <f>[15]CF!G174</f>
        <v>0</v>
      </c>
      <c r="F41" s="1771">
        <f>[15]CF!H174</f>
        <v>0</v>
      </c>
      <c r="G41" s="1771">
        <f>[15]CF!I174</f>
        <v>0</v>
      </c>
      <c r="H41" s="1771">
        <f>[15]CF!J174</f>
        <v>0</v>
      </c>
      <c r="I41" s="1771">
        <f>[15]CF!O174</f>
        <v>5945.1785413200614</v>
      </c>
      <c r="J41" s="1771">
        <f>[15]CF!T174</f>
        <v>7266.0554271224264</v>
      </c>
      <c r="K41" s="1771">
        <f>[15]CF!Y174</f>
        <v>16391.812716161734</v>
      </c>
      <c r="L41" s="1771">
        <f>[15]CF!AD174</f>
        <v>18005.860684203843</v>
      </c>
      <c r="M41" s="1771">
        <f>[15]CF!AI174</f>
        <v>19281.772557101016</v>
      </c>
    </row>
    <row r="45" spans="1:13">
      <c r="A45" s="1760" t="s">
        <v>29</v>
      </c>
    </row>
    <row r="46" spans="1:13">
      <c r="B46" s="1761" t="s">
        <v>1</v>
      </c>
      <c r="C46" s="1762">
        <v>0</v>
      </c>
      <c r="D46" s="1762">
        <v>1</v>
      </c>
      <c r="E46" s="1762">
        <v>2</v>
      </c>
      <c r="F46" s="1762">
        <v>3</v>
      </c>
      <c r="G46" s="1762">
        <v>4</v>
      </c>
      <c r="H46" s="1762">
        <v>5</v>
      </c>
      <c r="I46" s="1763">
        <v>10</v>
      </c>
      <c r="J46" s="1763">
        <v>15</v>
      </c>
      <c r="K46" s="1763">
        <v>20</v>
      </c>
      <c r="L46" s="1763">
        <v>25</v>
      </c>
      <c r="M46" s="1763">
        <v>30</v>
      </c>
    </row>
    <row r="47" spans="1:13">
      <c r="A47" s="1760" t="s">
        <v>30</v>
      </c>
      <c r="C47" s="1765">
        <f>-[15]CapEx!C108+[15]CapEx!C53</f>
        <v>-126095.05816161615</v>
      </c>
      <c r="D47" s="1765"/>
      <c r="E47" s="1765"/>
      <c r="F47" s="1765"/>
      <c r="G47" s="1765"/>
      <c r="H47" s="1765"/>
      <c r="I47" s="1765"/>
      <c r="J47" s="1765"/>
      <c r="K47" s="1765"/>
      <c r="L47" s="1765"/>
      <c r="M47" s="1765"/>
    </row>
    <row r="48" spans="1:13">
      <c r="A48" s="1760" t="s">
        <v>5</v>
      </c>
      <c r="C48" s="1765"/>
      <c r="D48" s="1765">
        <f>D6</f>
        <v>17342.864692193096</v>
      </c>
      <c r="E48" s="1765">
        <f t="shared" ref="E48:M48" si="12">E6</f>
        <v>14452.435757729472</v>
      </c>
      <c r="F48" s="1765">
        <f t="shared" si="12"/>
        <v>15219.63082117151</v>
      </c>
      <c r="G48" s="1765">
        <f t="shared" si="12"/>
        <v>15628.333867795924</v>
      </c>
      <c r="H48" s="1765">
        <f t="shared" si="12"/>
        <v>15736.007973269043</v>
      </c>
      <c r="I48" s="1765">
        <f t="shared" si="12"/>
        <v>16033.153098446808</v>
      </c>
      <c r="J48" s="1765">
        <f t="shared" si="12"/>
        <v>17388.704197701554</v>
      </c>
      <c r="K48" s="1765">
        <f t="shared" si="12"/>
        <v>18731.810206298414</v>
      </c>
      <c r="L48" s="1765">
        <f t="shared" si="12"/>
        <v>20630.690168700894</v>
      </c>
      <c r="M48" s="1765">
        <f t="shared" si="12"/>
        <v>22249.410019168205</v>
      </c>
    </row>
    <row r="49" spans="1:38">
      <c r="A49" s="1760" t="s">
        <v>31</v>
      </c>
      <c r="C49" s="1765"/>
      <c r="D49" s="1765">
        <f>-[15]Inputs!$D$481*('[15]P&amp;L'!F14+'[15]P&amp;L'!F11-[15]Dep!G31)</f>
        <v>-1950.8179130208835</v>
      </c>
      <c r="E49" s="1765">
        <f>-[15]Inputs!$D$481*('[15]P&amp;L'!G14+'[15]P&amp;L'!G11-[15]Dep!H31)</f>
        <v>-1517.2535728513399</v>
      </c>
      <c r="F49" s="1765">
        <f>-[15]Inputs!$D$481*('[15]P&amp;L'!H14+'[15]P&amp;L'!H11-[15]Dep!I31)</f>
        <v>-1632.3328323676456</v>
      </c>
      <c r="G49" s="1765">
        <f>-[15]Inputs!$D$481*('[15]P&amp;L'!I14+'[15]P&amp;L'!I11-[15]Dep!J31)</f>
        <v>-1693.6382893613079</v>
      </c>
      <c r="H49" s="1765">
        <f>-[15]Inputs!$D$481*('[15]P&amp;L'!J14+'[15]P&amp;L'!J11-[15]Dep!K31)</f>
        <v>-1709.7894051822755</v>
      </c>
      <c r="I49" s="1765">
        <f>-[15]Inputs!$D$481*('[15]P&amp;L'!O14+'[15]P&amp;L'!O11-[15]Dep!P31)</f>
        <v>-1754.3611739589403</v>
      </c>
      <c r="J49" s="1765">
        <f>-[15]Inputs!$D$481*('[15]P&amp;L'!T14+'[15]P&amp;L'!T11-[15]Dep!U31)</f>
        <v>-1957.6938388471522</v>
      </c>
      <c r="K49" s="1765">
        <f>-[15]Inputs!$D$481*('[15]P&amp;L'!Y14+'[15]P&amp;L'!Y11-[15]Dep!Z31)</f>
        <v>-2196.9522401366817</v>
      </c>
      <c r="L49" s="1765">
        <f>-[15]Inputs!$D$481*('[15]P&amp;L'!AD14+'[15]P&amp;L'!AD11-[15]Dep!AE31)</f>
        <v>-2481.7842344970527</v>
      </c>
      <c r="M49" s="1765">
        <f>-[15]Inputs!$D$481*('[15]P&amp;L'!AI14+'[15]P&amp;L'!AI11-[15]Dep!AJ31)</f>
        <v>-2724.5922120671498</v>
      </c>
    </row>
    <row r="50" spans="1:38" s="1761" customFormat="1">
      <c r="A50" s="1769" t="s">
        <v>32</v>
      </c>
      <c r="B50" s="1769"/>
      <c r="C50" s="1771">
        <f>SUM(C47:C49)</f>
        <v>-126095.05816161615</v>
      </c>
      <c r="D50" s="1771">
        <f t="shared" ref="D50:M50" si="13">SUM(D47:D49)</f>
        <v>15392.046779172213</v>
      </c>
      <c r="E50" s="1771">
        <f t="shared" si="13"/>
        <v>12935.182184878133</v>
      </c>
      <c r="F50" s="1771">
        <f t="shared" si="13"/>
        <v>13587.297988803864</v>
      </c>
      <c r="G50" s="1771">
        <f t="shared" si="13"/>
        <v>13934.695578434616</v>
      </c>
      <c r="H50" s="1771">
        <f t="shared" si="13"/>
        <v>14026.218568086768</v>
      </c>
      <c r="I50" s="1771">
        <f t="shared" si="13"/>
        <v>14278.791924487869</v>
      </c>
      <c r="J50" s="1771">
        <f t="shared" si="13"/>
        <v>15431.010358854403</v>
      </c>
      <c r="K50" s="1771">
        <f t="shared" si="13"/>
        <v>16534.857966161733</v>
      </c>
      <c r="L50" s="1771">
        <f t="shared" si="13"/>
        <v>18148.905934203842</v>
      </c>
      <c r="M50" s="1771">
        <f t="shared" si="13"/>
        <v>19524.817807101055</v>
      </c>
    </row>
    <row r="51" spans="1:38" ht="14.45">
      <c r="A51" s="1775" t="s">
        <v>33</v>
      </c>
      <c r="B51" s="1776">
        <f>[15]CF!B184</f>
        <v>9.4718012213706973E-2</v>
      </c>
    </row>
    <row r="53" spans="1:38" ht="14.45">
      <c r="A53" s="1760" t="s">
        <v>34</v>
      </c>
      <c r="B53" s="1150">
        <f>[15]Inputs!D584</f>
        <v>8.3025584245451922E-2</v>
      </c>
    </row>
    <row r="54" spans="1:38" ht="14.45">
      <c r="A54" s="1777" t="s">
        <v>35</v>
      </c>
      <c r="B54" s="1778">
        <f>[15]CF!B185</f>
        <v>17500.831377136255</v>
      </c>
    </row>
    <row r="58" spans="1:38">
      <c r="C58" s="475">
        <f>[15]CF!E3</f>
        <v>0</v>
      </c>
      <c r="D58" s="864">
        <f>[15]CF!F3</f>
        <v>1</v>
      </c>
      <c r="E58" s="864">
        <f>[15]CF!G3</f>
        <v>2</v>
      </c>
      <c r="F58" s="864">
        <f>[15]CF!H3</f>
        <v>3</v>
      </c>
      <c r="G58" s="864">
        <f>[15]CF!I3</f>
        <v>4</v>
      </c>
      <c r="H58" s="864">
        <f>[15]CF!J3</f>
        <v>5</v>
      </c>
      <c r="I58" s="864">
        <f>[15]CF!K3</f>
        <v>6</v>
      </c>
      <c r="J58" s="864">
        <f>[15]CF!L3</f>
        <v>7</v>
      </c>
      <c r="K58" s="864">
        <f>[15]CF!M3</f>
        <v>8</v>
      </c>
      <c r="L58" s="864">
        <f>[15]CF!N3</f>
        <v>9</v>
      </c>
      <c r="M58" s="864">
        <f>[15]CF!O3</f>
        <v>10</v>
      </c>
      <c r="N58" s="864">
        <f>[15]CF!P3</f>
        <v>11</v>
      </c>
      <c r="O58" s="864">
        <f>[15]CF!Q3</f>
        <v>12</v>
      </c>
      <c r="P58" s="864">
        <f>[15]CF!R3</f>
        <v>13</v>
      </c>
      <c r="Q58" s="864">
        <f>[15]CF!S3</f>
        <v>14</v>
      </c>
      <c r="R58" s="864">
        <f>[15]CF!T3</f>
        <v>15</v>
      </c>
      <c r="S58" s="864">
        <f>[15]CF!U3</f>
        <v>16</v>
      </c>
      <c r="T58" s="864">
        <f>[15]CF!V3</f>
        <v>17</v>
      </c>
      <c r="U58" s="864">
        <f>[15]CF!W3</f>
        <v>18</v>
      </c>
      <c r="V58" s="864">
        <f>[15]CF!X3</f>
        <v>19</v>
      </c>
      <c r="W58" s="864">
        <f>[15]CF!Y3</f>
        <v>20</v>
      </c>
      <c r="X58" s="864">
        <f>[15]CF!Z3</f>
        <v>21</v>
      </c>
      <c r="Y58" s="864">
        <f>[15]CF!AA3</f>
        <v>22</v>
      </c>
      <c r="Z58" s="864">
        <f>[15]CF!AB3</f>
        <v>23</v>
      </c>
      <c r="AA58" s="864">
        <f>[15]CF!AC3</f>
        <v>24</v>
      </c>
      <c r="AB58" s="864">
        <f>[15]CF!AD3</f>
        <v>25</v>
      </c>
      <c r="AC58" s="864">
        <f>[15]CF!AE3</f>
        <v>26</v>
      </c>
      <c r="AD58" s="864">
        <f>[15]CF!AF3</f>
        <v>27</v>
      </c>
      <c r="AE58" s="1779">
        <f>[15]CF!AG3</f>
        <v>28</v>
      </c>
      <c r="AF58" s="864">
        <f>[15]CF!AH3</f>
        <v>29</v>
      </c>
      <c r="AG58" s="864">
        <f>[15]CF!AI3</f>
        <v>30</v>
      </c>
      <c r="AH58" s="864"/>
      <c r="AI58" s="864"/>
      <c r="AJ58" s="864"/>
      <c r="AK58" s="864"/>
      <c r="AL58" s="864"/>
    </row>
    <row r="59" spans="1:38">
      <c r="A59" s="1760" t="s">
        <v>36</v>
      </c>
      <c r="C59" s="1780">
        <f>[15]CF!E184</f>
        <v>-126095.05816161615</v>
      </c>
      <c r="D59" s="1780">
        <f>[15]CF!F184</f>
        <v>15392.046779172213</v>
      </c>
      <c r="E59" s="1780">
        <f>[15]CF!G184</f>
        <v>12935.182184878133</v>
      </c>
      <c r="F59" s="1780">
        <f>[15]CF!H184</f>
        <v>13587.297988803864</v>
      </c>
      <c r="G59" s="1780">
        <f>[15]CF!I184</f>
        <v>13934.695578434617</v>
      </c>
      <c r="H59" s="1780">
        <f>[15]CF!J184</f>
        <v>14026.218568086766</v>
      </c>
      <c r="I59" s="1780">
        <f>[15]CF!K184</f>
        <v>14244.439075722285</v>
      </c>
      <c r="J59" s="1780">
        <f>[15]CF!L184</f>
        <v>14702.623063686175</v>
      </c>
      <c r="K59" s="1780">
        <f>[15]CF!M184</f>
        <v>14807.126106324997</v>
      </c>
      <c r="L59" s="1780">
        <f>[15]CF!N184</f>
        <v>14494.139074172517</v>
      </c>
      <c r="M59" s="1780">
        <f>[15]CF!O184</f>
        <v>14278.79192448787</v>
      </c>
      <c r="N59" s="1780">
        <f>[15]CF!P184</f>
        <v>15429.792977434132</v>
      </c>
      <c r="O59" s="1780">
        <f>[15]CF!Q184</f>
        <v>15477.715805551921</v>
      </c>
      <c r="P59" s="1780">
        <f>[15]CF!R184</f>
        <v>15490.488893930979</v>
      </c>
      <c r="Q59" s="1780">
        <f>[15]CF!S184</f>
        <v>15571.267416720855</v>
      </c>
      <c r="R59" s="1780">
        <f>[15]CF!T184</f>
        <v>15431.010358854403</v>
      </c>
      <c r="S59" s="1780">
        <f>[15]CF!U184</f>
        <v>15582.672204144294</v>
      </c>
      <c r="T59" s="1780">
        <f>[15]CF!V184</f>
        <v>15735.218094645588</v>
      </c>
      <c r="U59" s="1780">
        <f>[15]CF!W184</f>
        <v>16115.264442803778</v>
      </c>
      <c r="V59" s="1780">
        <f>[15]CF!X184</f>
        <v>16464.563530837437</v>
      </c>
      <c r="W59" s="1780">
        <f>[15]CF!Y184</f>
        <v>16534.857966161733</v>
      </c>
      <c r="X59" s="1780">
        <f>[15]CF!Z184</f>
        <v>16941.055006819093</v>
      </c>
      <c r="Y59" s="1780">
        <f>[15]CF!AA184</f>
        <v>17348.37950134982</v>
      </c>
      <c r="Z59" s="1780">
        <f>[15]CF!AB184</f>
        <v>17455.117266601868</v>
      </c>
      <c r="AA59" s="1780">
        <f>[15]CF!AC184</f>
        <v>17771.107313112054</v>
      </c>
      <c r="AB59" s="1780">
        <f>[15]CF!AD184</f>
        <v>18148.905934203842</v>
      </c>
      <c r="AC59" s="1780">
        <f>[15]CF!AE184</f>
        <v>18528.523161561825</v>
      </c>
      <c r="AD59" s="1780">
        <f>[15]CF!AF184</f>
        <v>18903.523826377168</v>
      </c>
      <c r="AE59" s="1780">
        <f>[15]CF!AG184</f>
        <v>19173.053055177457</v>
      </c>
      <c r="AF59" s="1780">
        <f>[15]CF!AH184</f>
        <v>19321.589953522893</v>
      </c>
      <c r="AG59" s="1780">
        <f>[15]CF!AI184</f>
        <v>19524.817807101055</v>
      </c>
    </row>
    <row r="60" spans="1:38" s="1782" customFormat="1">
      <c r="A60" s="1781" t="s">
        <v>37</v>
      </c>
      <c r="B60" s="1760"/>
      <c r="C60" s="1782">
        <v>-126105.05816161615</v>
      </c>
      <c r="D60" s="1782">
        <v>12759.722924920898</v>
      </c>
      <c r="E60" s="1782">
        <v>13515.277152775514</v>
      </c>
      <c r="F60" s="1782">
        <v>14663.999898779892</v>
      </c>
      <c r="G60" s="1782">
        <v>15308.089238656577</v>
      </c>
      <c r="H60" s="1782">
        <v>15849.133674689185</v>
      </c>
      <c r="I60" s="1782">
        <v>15701.180867421474</v>
      </c>
      <c r="J60" s="1782">
        <v>15535.778709170052</v>
      </c>
      <c r="K60" s="1782">
        <v>16314.161775988154</v>
      </c>
      <c r="L60" s="1782">
        <v>16012.039946551287</v>
      </c>
      <c r="M60" s="1782">
        <v>15003.662957722436</v>
      </c>
      <c r="N60" s="1782">
        <v>15665.57624407778</v>
      </c>
      <c r="O60" s="1782">
        <v>15668.44573905682</v>
      </c>
      <c r="P60" s="1782">
        <v>15651.772876634923</v>
      </c>
      <c r="Q60" s="1782">
        <v>15758.345183302972</v>
      </c>
      <c r="R60" s="1782">
        <v>15624.810700700402</v>
      </c>
      <c r="S60" s="1782">
        <v>15826.60950974443</v>
      </c>
      <c r="T60" s="1782">
        <v>15731.033646977599</v>
      </c>
      <c r="U60" s="1782">
        <v>15789.203685117667</v>
      </c>
      <c r="V60" s="1782">
        <v>16080.603514711807</v>
      </c>
      <c r="W60" s="1782">
        <v>16115.961142954053</v>
      </c>
      <c r="X60" s="1782">
        <v>16422.995729429393</v>
      </c>
      <c r="Y60" s="1782">
        <v>16852.747173967793</v>
      </c>
      <c r="Z60" s="1782">
        <v>16904.601107469345</v>
      </c>
      <c r="AA60" s="1782">
        <v>17011.900370288502</v>
      </c>
      <c r="AB60" s="1782">
        <v>17110.61673687007</v>
      </c>
      <c r="AC60" s="1782">
        <v>17321.430285947667</v>
      </c>
      <c r="AD60" s="1782">
        <v>17401.737316706167</v>
      </c>
      <c r="AE60" s="1782">
        <v>17591.794457795091</v>
      </c>
      <c r="AF60" s="1782">
        <v>17862.807170323194</v>
      </c>
      <c r="AG60" s="1782">
        <v>18250.3183162762</v>
      </c>
    </row>
    <row r="61" spans="1:38" s="1782" customFormat="1">
      <c r="A61" s="1781" t="s">
        <v>38</v>
      </c>
      <c r="B61" s="1760"/>
      <c r="C61" s="1782">
        <v>-134298.99428282829</v>
      </c>
      <c r="D61" s="1782">
        <v>17925.381144669227</v>
      </c>
      <c r="E61" s="1782">
        <v>12174.597297563863</v>
      </c>
      <c r="F61" s="1782">
        <v>12508.606152299371</v>
      </c>
      <c r="G61" s="1782">
        <v>12894.042058224022</v>
      </c>
      <c r="H61" s="1782">
        <v>13131.532032768488</v>
      </c>
      <c r="I61" s="1782">
        <v>13280.555893754481</v>
      </c>
      <c r="J61" s="1782">
        <v>13400.817390320761</v>
      </c>
      <c r="K61" s="1782">
        <v>13801.62723455169</v>
      </c>
      <c r="L61" s="1782">
        <v>13888.164732527428</v>
      </c>
      <c r="M61" s="1782">
        <v>13685.960563431399</v>
      </c>
      <c r="N61" s="1782">
        <v>14340.270908447405</v>
      </c>
      <c r="O61" s="1782">
        <v>14526.763610530634</v>
      </c>
      <c r="P61" s="1782">
        <v>14710.809975337612</v>
      </c>
      <c r="Q61" s="1782">
        <v>14936.170480971641</v>
      </c>
      <c r="R61" s="1782">
        <v>14924.732488983094</v>
      </c>
      <c r="S61" s="1782">
        <v>19184.836240882742</v>
      </c>
      <c r="T61" s="1782">
        <v>19031.788371424966</v>
      </c>
      <c r="U61" s="1782">
        <v>19138.044031803995</v>
      </c>
      <c r="V61" s="1782">
        <v>19491.774080108997</v>
      </c>
      <c r="W61" s="1782">
        <v>19629.83453879385</v>
      </c>
      <c r="X61" s="1782">
        <v>20004.061200459273</v>
      </c>
      <c r="Y61" s="1782">
        <v>20521.357603902921</v>
      </c>
      <c r="Z61" s="1782">
        <v>20658.661490547263</v>
      </c>
      <c r="AA61" s="1782">
        <v>20803.010840113686</v>
      </c>
      <c r="AB61" s="1782">
        <v>20937.812811423461</v>
      </c>
      <c r="AC61" s="1782">
        <v>21203.392664694013</v>
      </c>
      <c r="AD61" s="1782">
        <v>21317.680090372043</v>
      </c>
      <c r="AE61" s="1782">
        <v>21560.034225980253</v>
      </c>
      <c r="AF61" s="1782">
        <v>21896.984380722013</v>
      </c>
      <c r="AG61" s="1782">
        <v>22369.866151288075</v>
      </c>
    </row>
    <row r="62" spans="1:38">
      <c r="A62" s="1760" t="s">
        <v>39</v>
      </c>
      <c r="C62" s="1783">
        <f>SUM(C60:C61)</f>
        <v>-260404.05244444445</v>
      </c>
      <c r="D62" s="1783">
        <f t="shared" ref="D62:AG62" si="14">SUM(D60:D61)</f>
        <v>30685.104069590125</v>
      </c>
      <c r="E62" s="1783">
        <f t="shared" si="14"/>
        <v>25689.874450339375</v>
      </c>
      <c r="F62" s="1783">
        <f t="shared" si="14"/>
        <v>27172.606051079263</v>
      </c>
      <c r="G62" s="1783">
        <f t="shared" si="14"/>
        <v>28202.131296880601</v>
      </c>
      <c r="H62" s="1783">
        <f t="shared" si="14"/>
        <v>28980.665707457672</v>
      </c>
      <c r="I62" s="1783">
        <f t="shared" si="14"/>
        <v>28981.736761175955</v>
      </c>
      <c r="J62" s="1783">
        <f t="shared" si="14"/>
        <v>28936.596099490813</v>
      </c>
      <c r="K62" s="1783">
        <f t="shared" si="14"/>
        <v>30115.789010539844</v>
      </c>
      <c r="L62" s="1783">
        <f t="shared" si="14"/>
        <v>29900.204679078714</v>
      </c>
      <c r="M62" s="1783">
        <f t="shared" si="14"/>
        <v>28689.623521153837</v>
      </c>
      <c r="N62" s="1783">
        <f t="shared" si="14"/>
        <v>30005.847152525184</v>
      </c>
      <c r="O62" s="1783">
        <f t="shared" si="14"/>
        <v>30195.209349587454</v>
      </c>
      <c r="P62" s="1783">
        <f t="shared" si="14"/>
        <v>30362.582851972533</v>
      </c>
      <c r="Q62" s="1783">
        <f t="shared" si="14"/>
        <v>30694.515664274615</v>
      </c>
      <c r="R62" s="1783">
        <f t="shared" si="14"/>
        <v>30549.543189683496</v>
      </c>
      <c r="S62" s="1783">
        <f t="shared" si="14"/>
        <v>35011.445750627172</v>
      </c>
      <c r="T62" s="1783">
        <f t="shared" si="14"/>
        <v>34762.822018402563</v>
      </c>
      <c r="U62" s="1783">
        <f t="shared" si="14"/>
        <v>34927.247716921658</v>
      </c>
      <c r="V62" s="1783">
        <f t="shared" si="14"/>
        <v>35572.377594820806</v>
      </c>
      <c r="W62" s="1783">
        <f t="shared" si="14"/>
        <v>35745.795681747899</v>
      </c>
      <c r="X62" s="1783">
        <f t="shared" si="14"/>
        <v>36427.056929888669</v>
      </c>
      <c r="Y62" s="1783">
        <f t="shared" si="14"/>
        <v>37374.104777870714</v>
      </c>
      <c r="Z62" s="1783">
        <f t="shared" si="14"/>
        <v>37563.262598016605</v>
      </c>
      <c r="AA62" s="1783">
        <f t="shared" si="14"/>
        <v>37814.911210402192</v>
      </c>
      <c r="AB62" s="1783">
        <f t="shared" si="14"/>
        <v>38048.429548293527</v>
      </c>
      <c r="AC62" s="1783">
        <f t="shared" si="14"/>
        <v>38524.822950641683</v>
      </c>
      <c r="AD62" s="1783">
        <f t="shared" si="14"/>
        <v>38719.41740707821</v>
      </c>
      <c r="AE62" s="1783">
        <f t="shared" si="14"/>
        <v>39151.82868377534</v>
      </c>
      <c r="AF62" s="1783">
        <f t="shared" si="14"/>
        <v>39759.791551045208</v>
      </c>
      <c r="AG62" s="1783">
        <f t="shared" si="14"/>
        <v>40620.184467564279</v>
      </c>
    </row>
    <row r="64" spans="1:38">
      <c r="A64" s="1760" t="s">
        <v>40</v>
      </c>
      <c r="C64" s="1780">
        <f>'[15]Eq-S'!E110</f>
        <v>-48606.520088980586</v>
      </c>
      <c r="D64" s="1780">
        <f>'[15]Eq-S'!F110</f>
        <v>0</v>
      </c>
      <c r="E64" s="1780">
        <f>'[15]Eq-S'!G110</f>
        <v>4126.7915845721027</v>
      </c>
      <c r="F64" s="1780">
        <f>'[15]Eq-S'!H110</f>
        <v>2874.783250497484</v>
      </c>
      <c r="G64" s="1780">
        <f>'[15]Eq-S'!I110</f>
        <v>2754.289433708157</v>
      </c>
      <c r="H64" s="1780">
        <f>'[15]Eq-S'!J110</f>
        <v>3043.8595315550419</v>
      </c>
      <c r="I64" s="1780">
        <f>'[15]Eq-S'!K110</f>
        <v>3068.5016783580072</v>
      </c>
      <c r="J64" s="1780">
        <f>'[15]Eq-S'!L110</f>
        <v>3069.8114761290885</v>
      </c>
      <c r="K64" s="1780">
        <f>'[15]Eq-S'!M110</f>
        <v>3104.4383305016063</v>
      </c>
      <c r="L64" s="1780">
        <f>'[15]Eq-S'!N110</f>
        <v>3103.1155604490564</v>
      </c>
      <c r="M64" s="1780">
        <f>'[15]Eq-S'!O110</f>
        <v>3109.227075358654</v>
      </c>
      <c r="N64" s="1780">
        <f>'[15]Eq-S'!P110</f>
        <v>3114.2096235702334</v>
      </c>
      <c r="O64" s="1780">
        <f>'[15]Eq-S'!Q110</f>
        <v>3073.9888187594206</v>
      </c>
      <c r="P64" s="1780">
        <f>'[15]Eq-S'!R110</f>
        <v>3206.5573710228314</v>
      </c>
      <c r="Q64" s="1780">
        <f>'[15]Eq-S'!S110</f>
        <v>3286.5021933934145</v>
      </c>
      <c r="R64" s="1780">
        <f>'[15]Eq-S'!T110</f>
        <v>3179.6110336005704</v>
      </c>
      <c r="S64" s="1780">
        <f>'[15]Eq-S'!U110</f>
        <v>3256.1604435930503</v>
      </c>
      <c r="T64" s="1780">
        <f>'[15]Eq-S'!V110</f>
        <v>3703.0738058195648</v>
      </c>
      <c r="U64" s="1780">
        <f>'[15]Eq-S'!W110</f>
        <v>2500.1773602593066</v>
      </c>
      <c r="V64" s="1780">
        <f>'[15]Eq-S'!X110</f>
        <v>2807.7686000754898</v>
      </c>
      <c r="W64" s="1780">
        <f>'[15]Eq-S'!Y110</f>
        <v>2323.2558708383776</v>
      </c>
      <c r="X64" s="1780">
        <f>'[15]Eq-S'!Z110</f>
        <v>3341.7692100318432</v>
      </c>
      <c r="Y64" s="1780">
        <f>'[15]Eq-S'!AA110</f>
        <v>3365.5398800064117</v>
      </c>
      <c r="Z64" s="1780">
        <f>'[15]Eq-S'!AB110</f>
        <v>3373.5626342801679</v>
      </c>
      <c r="AA64" s="1780">
        <f>'[15]Eq-S'!AC110</f>
        <v>3416.6870439579875</v>
      </c>
      <c r="AB64" s="1780">
        <f>'[15]Eq-S'!AD110</f>
        <v>3405.0627634433495</v>
      </c>
      <c r="AC64" s="1780">
        <f>'[15]Eq-S'!AE110</f>
        <v>3433.9014780579364</v>
      </c>
      <c r="AD64" s="1780">
        <f>'[15]Eq-S'!AF110</f>
        <v>3394.9808491000344</v>
      </c>
      <c r="AE64" s="1780">
        <f>'[15]Eq-S'!AG110</f>
        <v>3414.8465267085944</v>
      </c>
      <c r="AF64" s="1780">
        <f>'[15]Eq-S'!AH110</f>
        <v>3431.5878207675387</v>
      </c>
      <c r="AG64" s="1780">
        <f>'[15]Eq-S'!AI110</f>
        <v>-349.54300941335168</v>
      </c>
    </row>
    <row r="65" spans="1:33">
      <c r="A65" s="1781" t="s">
        <v>37</v>
      </c>
      <c r="C65" s="1782">
        <v>-56595.093433181319</v>
      </c>
      <c r="D65" s="1782">
        <v>0</v>
      </c>
      <c r="E65" s="1782">
        <v>2178.2741402732622</v>
      </c>
      <c r="F65" s="1782">
        <v>2252.1071820725315</v>
      </c>
      <c r="G65" s="1782">
        <v>2097.1546943313897</v>
      </c>
      <c r="H65" s="1782">
        <v>2445.4556366689994</v>
      </c>
      <c r="I65" s="1782">
        <v>2347.587649390251</v>
      </c>
      <c r="J65" s="1782">
        <v>2584.6249289326697</v>
      </c>
      <c r="K65" s="1782">
        <v>2589.9867326336785</v>
      </c>
      <c r="L65" s="1782">
        <v>2636.588965006521</v>
      </c>
      <c r="M65" s="1782">
        <v>2692.7277575450503</v>
      </c>
      <c r="N65" s="1782">
        <v>2594.7860067594797</v>
      </c>
      <c r="O65" s="1782">
        <v>2714.038768563752</v>
      </c>
      <c r="P65" s="1782">
        <v>2518.1171630578428</v>
      </c>
      <c r="Q65" s="1782">
        <v>2381.7067849506711</v>
      </c>
      <c r="R65" s="1782">
        <v>2697.2539959832407</v>
      </c>
      <c r="S65" s="1782">
        <v>2856.3814126825305</v>
      </c>
      <c r="T65" s="1782">
        <v>2597.1022391434567</v>
      </c>
      <c r="U65" s="1782">
        <v>1696.9715837359581</v>
      </c>
      <c r="V65" s="1782">
        <v>3516.6619661873501</v>
      </c>
      <c r="W65" s="1782">
        <v>-681.04168803329185</v>
      </c>
      <c r="X65" s="1782">
        <v>7796.2972290345624</v>
      </c>
      <c r="Y65" s="1782">
        <v>4761.8274867039199</v>
      </c>
      <c r="Z65" s="1782">
        <v>18055.374413207377</v>
      </c>
      <c r="AA65" s="1782">
        <v>679.05204334229347</v>
      </c>
      <c r="AB65" s="1782">
        <v>7381.6363947948548</v>
      </c>
      <c r="AC65" s="1782">
        <v>7412.6997487035869</v>
      </c>
      <c r="AD65" s="1782">
        <v>7391.4095577799308</v>
      </c>
      <c r="AE65" s="1782">
        <v>7576.6358908970187</v>
      </c>
      <c r="AF65" s="1782">
        <v>7328.3443487751974</v>
      </c>
      <c r="AG65" s="1782">
        <v>7375.2014468205352</v>
      </c>
    </row>
    <row r="66" spans="1:33">
      <c r="A66" s="1781" t="s">
        <v>38</v>
      </c>
      <c r="C66" s="1782">
        <v>-39454.499160815045</v>
      </c>
      <c r="D66" s="1782">
        <v>0</v>
      </c>
      <c r="E66" s="1782">
        <v>4418.9790231706475</v>
      </c>
      <c r="F66" s="1782">
        <v>2296.5089153497165</v>
      </c>
      <c r="G66" s="1782">
        <v>2198.9918158821806</v>
      </c>
      <c r="H66" s="1782">
        <v>2356.911208005331</v>
      </c>
      <c r="I66" s="1782">
        <v>2295.4812197159326</v>
      </c>
      <c r="J66" s="1782">
        <v>2380.0389906350183</v>
      </c>
      <c r="K66" s="1782">
        <v>2312.2934656998805</v>
      </c>
      <c r="L66" s="1782">
        <v>2422.1433546065787</v>
      </c>
      <c r="M66" s="1782">
        <v>2381.5333433346173</v>
      </c>
      <c r="N66" s="1782">
        <v>2423.2680104001365</v>
      </c>
      <c r="O66" s="1782">
        <v>2403.7859746135946</v>
      </c>
      <c r="P66" s="1782">
        <v>2403.1308003100989</v>
      </c>
      <c r="Q66" s="1782">
        <v>1982.242666473288</v>
      </c>
      <c r="R66" s="1782">
        <v>3458.1272207883903</v>
      </c>
      <c r="S66" s="1782">
        <v>1853.963951936493</v>
      </c>
      <c r="T66" s="1782">
        <v>2333.5934153363228</v>
      </c>
      <c r="U66" s="1782">
        <v>2377.7535986087464</v>
      </c>
      <c r="V66" s="1782">
        <v>2250.936289827388</v>
      </c>
      <c r="W66" s="1782">
        <v>2138.9743771184426</v>
      </c>
      <c r="X66" s="1782">
        <v>2326.609421351779</v>
      </c>
      <c r="Y66" s="1782">
        <v>2264.8921728786931</v>
      </c>
      <c r="Z66" s="1782">
        <v>2350.5227844938136</v>
      </c>
      <c r="AA66" s="1782">
        <v>2262.9923370906213</v>
      </c>
      <c r="AB66" s="1782">
        <v>2412.8427667517385</v>
      </c>
      <c r="AC66" s="1782">
        <v>2340.8105010789122</v>
      </c>
      <c r="AD66" s="1782">
        <v>2445.7138519077198</v>
      </c>
      <c r="AE66" s="1782">
        <v>2397.7381232542039</v>
      </c>
      <c r="AF66" s="1782">
        <v>2453.8580733094891</v>
      </c>
      <c r="AG66" s="1782">
        <v>606.59925920298792</v>
      </c>
    </row>
    <row r="67" spans="1:33">
      <c r="A67" s="1760" t="s">
        <v>39</v>
      </c>
      <c r="C67" s="1783">
        <f>SUM(C65:C66)</f>
        <v>-96049.592593996364</v>
      </c>
      <c r="D67" s="1783">
        <f t="shared" ref="D67:AG67" si="15">SUM(D65:D66)</f>
        <v>0</v>
      </c>
      <c r="E67" s="1783">
        <f t="shared" si="15"/>
        <v>6597.2531634439092</v>
      </c>
      <c r="F67" s="1783">
        <f t="shared" si="15"/>
        <v>4548.6160974222475</v>
      </c>
      <c r="G67" s="1783">
        <f t="shared" si="15"/>
        <v>4296.1465102135699</v>
      </c>
      <c r="H67" s="1783">
        <f t="shared" si="15"/>
        <v>4802.3668446743304</v>
      </c>
      <c r="I67" s="1783">
        <f t="shared" si="15"/>
        <v>4643.0688691061841</v>
      </c>
      <c r="J67" s="1783">
        <f t="shared" si="15"/>
        <v>4964.663919567688</v>
      </c>
      <c r="K67" s="1783">
        <f t="shared" si="15"/>
        <v>4902.2801983335594</v>
      </c>
      <c r="L67" s="1783">
        <f t="shared" si="15"/>
        <v>5058.7323196131001</v>
      </c>
      <c r="M67" s="1783">
        <f t="shared" si="15"/>
        <v>5074.2611008796675</v>
      </c>
      <c r="N67" s="1783">
        <f t="shared" si="15"/>
        <v>5018.0540171596167</v>
      </c>
      <c r="O67" s="1783">
        <f t="shared" si="15"/>
        <v>5117.824743177347</v>
      </c>
      <c r="P67" s="1783">
        <f t="shared" si="15"/>
        <v>4921.2479633679413</v>
      </c>
      <c r="Q67" s="1783">
        <f t="shared" si="15"/>
        <v>4363.9494514239595</v>
      </c>
      <c r="R67" s="1783">
        <f t="shared" si="15"/>
        <v>6155.3812167716314</v>
      </c>
      <c r="S67" s="1783">
        <f t="shared" si="15"/>
        <v>4710.3453646190237</v>
      </c>
      <c r="T67" s="1783">
        <f t="shared" si="15"/>
        <v>4930.6956544797795</v>
      </c>
      <c r="U67" s="1783">
        <f t="shared" si="15"/>
        <v>4074.7251823447045</v>
      </c>
      <c r="V67" s="1783">
        <f t="shared" si="15"/>
        <v>5767.5982560147386</v>
      </c>
      <c r="W67" s="1783">
        <f t="shared" si="15"/>
        <v>1457.9326890851507</v>
      </c>
      <c r="X67" s="1783">
        <f t="shared" si="15"/>
        <v>10122.906650386341</v>
      </c>
      <c r="Y67" s="1783">
        <f t="shared" si="15"/>
        <v>7026.7196595826135</v>
      </c>
      <c r="Z67" s="1783">
        <f t="shared" si="15"/>
        <v>20405.89719770119</v>
      </c>
      <c r="AA67" s="1783">
        <f t="shared" si="15"/>
        <v>2942.0443804329147</v>
      </c>
      <c r="AB67" s="1783">
        <f t="shared" si="15"/>
        <v>9794.4791615465929</v>
      </c>
      <c r="AC67" s="1783">
        <f t="shared" si="15"/>
        <v>9753.5102497824992</v>
      </c>
      <c r="AD67" s="1783">
        <f t="shared" si="15"/>
        <v>9837.1234096876506</v>
      </c>
      <c r="AE67" s="1783">
        <f t="shared" si="15"/>
        <v>9974.3740141512226</v>
      </c>
      <c r="AF67" s="1783">
        <f t="shared" si="15"/>
        <v>9782.202422084687</v>
      </c>
      <c r="AG67" s="1783">
        <f t="shared" si="15"/>
        <v>7981.8007060235232</v>
      </c>
    </row>
    <row r="68" spans="1:33">
      <c r="C68" s="1783"/>
      <c r="D68" s="1783"/>
      <c r="E68" s="1783"/>
      <c r="F68" s="1783"/>
      <c r="G68" s="1783"/>
      <c r="H68" s="1783"/>
      <c r="I68" s="1783"/>
      <c r="J68" s="1783"/>
      <c r="K68" s="1783"/>
      <c r="L68" s="1783"/>
      <c r="M68" s="1783"/>
      <c r="N68" s="1783"/>
      <c r="O68" s="1783"/>
      <c r="P68" s="1783"/>
      <c r="Q68" s="1783"/>
      <c r="R68" s="1783"/>
      <c r="S68" s="1783"/>
      <c r="T68" s="1783"/>
      <c r="U68" s="1783"/>
      <c r="V68" s="1783"/>
      <c r="W68" s="1783"/>
      <c r="X68" s="1783"/>
      <c r="Y68" s="1783"/>
      <c r="Z68" s="1783"/>
      <c r="AA68" s="1783"/>
      <c r="AB68" s="1783"/>
      <c r="AC68" s="1783"/>
      <c r="AD68" s="1783"/>
      <c r="AE68" s="1783"/>
      <c r="AF68" s="1783"/>
      <c r="AG68" s="1783"/>
    </row>
    <row r="70" spans="1:33">
      <c r="A70" s="1784"/>
      <c r="B70" s="1772"/>
      <c r="C70" s="1785" t="s">
        <v>41</v>
      </c>
      <c r="D70" s="1786" t="s">
        <v>42</v>
      </c>
      <c r="E70" s="1787" t="s">
        <v>43</v>
      </c>
    </row>
    <row r="71" spans="1:33">
      <c r="A71" s="1760" t="s">
        <v>44</v>
      </c>
      <c r="C71" s="1780">
        <f>[15]Outputs!$L$42</f>
        <v>131416.48784393485</v>
      </c>
      <c r="D71" s="1782">
        <v>130910.50831326509</v>
      </c>
      <c r="E71" s="1782">
        <v>142413.45972581493</v>
      </c>
    </row>
    <row r="72" spans="1:33">
      <c r="A72" s="1760" t="s">
        <v>45</v>
      </c>
      <c r="C72" s="1780">
        <f>[15]Outputs!$L$37+[15]Outputs!$L$38</f>
        <v>46606.520088980586</v>
      </c>
      <c r="D72" s="1782">
        <v>52595.093433181319</v>
      </c>
      <c r="E72" s="1782">
        <v>39454.499160815045</v>
      </c>
    </row>
    <row r="73" spans="1:33">
      <c r="A73" s="1760" t="s">
        <v>46</v>
      </c>
      <c r="C73" s="1788">
        <f>[15]Scenarios!$E$183</f>
        <v>0.64535256683827458</v>
      </c>
      <c r="D73" s="1789">
        <v>0.59823627521693856</v>
      </c>
      <c r="E73" s="1789">
        <v>0.72295807406985402</v>
      </c>
    </row>
    <row r="74" spans="1:33">
      <c r="A74" s="1760" t="s">
        <v>47</v>
      </c>
      <c r="C74" s="1788">
        <f>[15]Scenarios!$E$184</f>
        <v>0.49990026551908845</v>
      </c>
      <c r="D74" s="1789">
        <v>0.35515086133997542</v>
      </c>
      <c r="E74" s="1789">
        <v>0.62292298153783821</v>
      </c>
    </row>
    <row r="76" spans="1:33">
      <c r="A76" s="1761" t="s">
        <v>48</v>
      </c>
    </row>
    <row r="77" spans="1:33">
      <c r="A77" s="1761"/>
    </row>
    <row r="78" spans="1:33">
      <c r="A78" s="1760" t="s">
        <v>49</v>
      </c>
      <c r="C78" s="1780"/>
      <c r="D78" s="1780">
        <f>'[15]Eq-S'!F134</f>
        <v>4103.0550139841553</v>
      </c>
      <c r="E78" s="1780">
        <f>'[15]Eq-S'!G134</f>
        <v>4281.6231151498141</v>
      </c>
      <c r="F78" s="1780">
        <f>'[15]Eq-S'!H134</f>
        <v>4477.1563971786836</v>
      </c>
      <c r="G78" s="1780">
        <f>'[15]Eq-S'!I134</f>
        <v>4485.8916289275667</v>
      </c>
      <c r="H78" s="1780">
        <f>'[15]Eq-S'!J134</f>
        <v>4698.3988892310999</v>
      </c>
      <c r="I78" s="1780">
        <f>'[15]Eq-S'!K134</f>
        <v>4714.0021813139547</v>
      </c>
      <c r="J78" s="1780">
        <f>'[15]Eq-S'!L134</f>
        <v>4803.7908079624003</v>
      </c>
      <c r="K78" s="1780">
        <f>'[15]Eq-S'!M134</f>
        <v>4858.5829958819886</v>
      </c>
      <c r="L78" s="1780">
        <f>'[15]Eq-S'!N134</f>
        <v>4871.8746719953579</v>
      </c>
      <c r="M78" s="1780">
        <f>'[15]Eq-S'!O134</f>
        <v>5120.5010745212749</v>
      </c>
      <c r="N78" s="1780">
        <f>'[15]Eq-S'!P134</f>
        <v>4862.6147664894506</v>
      </c>
      <c r="O78" s="1780">
        <f>'[15]Eq-S'!Q134</f>
        <v>4922.9925715063255</v>
      </c>
      <c r="P78" s="1780">
        <f>'[15]Eq-S'!R134</f>
        <v>4982.6592341528831</v>
      </c>
      <c r="Q78" s="1780">
        <f>'[15]Eq-S'!S134</f>
        <v>5048.0313779559765</v>
      </c>
      <c r="R78" s="1780">
        <f>'[15]Eq-S'!T134</f>
        <v>5383.7836897299312</v>
      </c>
      <c r="S78" s="1780">
        <f>'[15]Eq-S'!U134</f>
        <v>5309.0587617638048</v>
      </c>
      <c r="T78" s="1780">
        <f>'[15]Eq-S'!V134</f>
        <v>5388.5799394322539</v>
      </c>
      <c r="U78" s="1780">
        <f>'[15]Eq-S'!W134</f>
        <v>5481.5195534000086</v>
      </c>
      <c r="V78" s="1780">
        <f>'[15]Eq-S'!X134</f>
        <v>5574.2605620565491</v>
      </c>
      <c r="W78" s="1780">
        <f>'[15]Eq-S'!Y134</f>
        <v>5996.5836623967534</v>
      </c>
      <c r="X78" s="1780">
        <f>'[15]Eq-S'!Z134</f>
        <v>6103.2636321283699</v>
      </c>
      <c r="Y78" s="1780">
        <f>'[15]Eq-S'!AA134</f>
        <v>6211.961085406956</v>
      </c>
      <c r="Z78" s="1780">
        <f>'[15]Eq-S'!AB134</f>
        <v>6583.1148604263926</v>
      </c>
      <c r="AA78" s="1780">
        <f>'[15]Eq-S'!AC134</f>
        <v>6695.7515511987249</v>
      </c>
      <c r="AB78" s="1780">
        <f>'[15]Eq-S'!AD134</f>
        <v>6814.3939163221976</v>
      </c>
      <c r="AC78" s="1780">
        <f>'[15]Eq-S'!AE134</f>
        <v>6935.3709770357164</v>
      </c>
      <c r="AD78" s="1780">
        <f>'[15]Eq-S'!AF134</f>
        <v>7058.3287126421546</v>
      </c>
      <c r="AE78" s="1780">
        <f>'[15]Eq-S'!AG134</f>
        <v>7177.0675699383464</v>
      </c>
      <c r="AF78" s="1780">
        <f>'[15]Eq-S'!AH134</f>
        <v>7290.6727400441887</v>
      </c>
      <c r="AG78" s="1780">
        <f>'[15]Eq-S'!AI134</f>
        <v>7410.0696069432151</v>
      </c>
    </row>
    <row r="79" spans="1:33">
      <c r="A79" s="1781" t="s">
        <v>37</v>
      </c>
      <c r="C79" s="1782"/>
      <c r="D79" s="1782">
        <v>4833.1625431412967</v>
      </c>
      <c r="E79" s="1782">
        <v>4990.1197021847665</v>
      </c>
      <c r="F79" s="1782">
        <v>5152.9223473695847</v>
      </c>
      <c r="G79" s="1782">
        <v>5207.6211320566435</v>
      </c>
      <c r="H79" s="1782">
        <v>5482.9426697989629</v>
      </c>
      <c r="I79" s="1782">
        <v>5466.0647388302859</v>
      </c>
      <c r="J79" s="1782">
        <v>5497.4812388900837</v>
      </c>
      <c r="K79" s="1782">
        <v>5640.0554224625294</v>
      </c>
      <c r="L79" s="1782">
        <v>5658.2794486162911</v>
      </c>
      <c r="M79" s="1782">
        <v>5822.3013868885209</v>
      </c>
      <c r="N79" s="1782">
        <v>4874.1683581091092</v>
      </c>
      <c r="O79" s="1782">
        <v>4931.7564830554738</v>
      </c>
      <c r="P79" s="1782">
        <v>4989.5998670146655</v>
      </c>
      <c r="Q79" s="1782">
        <v>5056.5691491383895</v>
      </c>
      <c r="R79" s="1782">
        <v>5392.7377194426144</v>
      </c>
      <c r="S79" s="1782">
        <v>5321.1172474364976</v>
      </c>
      <c r="T79" s="1782">
        <v>5385.2748490511922</v>
      </c>
      <c r="U79" s="1782">
        <v>5458.284041345998</v>
      </c>
      <c r="V79" s="1782">
        <v>5547.4399566007105</v>
      </c>
      <c r="W79" s="1782">
        <v>5967.5997871525533</v>
      </c>
      <c r="X79" s="1782">
        <v>6068.1396668419393</v>
      </c>
      <c r="Y79" s="1782">
        <v>6178.2257857556751</v>
      </c>
      <c r="Z79" s="1782">
        <v>6545.9811811001591</v>
      </c>
      <c r="AA79" s="1782">
        <v>6645.6958419225812</v>
      </c>
      <c r="AB79" s="1782">
        <v>6747.0575720918614</v>
      </c>
      <c r="AC79" s="1782">
        <v>6857.5823926641797</v>
      </c>
      <c r="AD79" s="1782">
        <v>6962.2928444280897</v>
      </c>
      <c r="AE79" s="1782">
        <v>7076.1108294201713</v>
      </c>
      <c r="AF79" s="1782">
        <v>7197.29964127107</v>
      </c>
      <c r="AG79" s="1782">
        <v>7328.1072383481069</v>
      </c>
    </row>
    <row r="80" spans="1:33">
      <c r="A80" s="1781" t="s">
        <v>38</v>
      </c>
      <c r="C80" s="1782"/>
      <c r="D80" s="1782">
        <v>4337.7578197705416</v>
      </c>
      <c r="E80" s="1782">
        <v>4474.9073264090321</v>
      </c>
      <c r="F80" s="1782">
        <v>4820.566143122267</v>
      </c>
      <c r="G80" s="1782">
        <v>4865.1362176051107</v>
      </c>
      <c r="H80" s="1782">
        <v>5122.7228119827905</v>
      </c>
      <c r="I80" s="1782">
        <v>5104.0981921662105</v>
      </c>
      <c r="J80" s="1782">
        <v>5133.4627667239347</v>
      </c>
      <c r="K80" s="1782">
        <v>5263.4005867438209</v>
      </c>
      <c r="L80" s="1782">
        <v>5280.9347986639177</v>
      </c>
      <c r="M80" s="1782">
        <v>5403.9348087719582</v>
      </c>
      <c r="N80" s="1782">
        <v>4821.6062449982637</v>
      </c>
      <c r="O80" s="1782">
        <v>4874.9405765008541</v>
      </c>
      <c r="P80" s="1782">
        <v>4928.2518355469292</v>
      </c>
      <c r="Q80" s="1782">
        <v>4991.847655945905</v>
      </c>
      <c r="R80" s="1782">
        <v>5334.630570552963</v>
      </c>
      <c r="S80" s="1782">
        <v>5223.3858647563011</v>
      </c>
      <c r="T80" s="1782">
        <v>5281.7638303953772</v>
      </c>
      <c r="U80" s="1782">
        <v>5321.2169438776637</v>
      </c>
      <c r="V80" s="1782">
        <v>5407.3329815730176</v>
      </c>
      <c r="W80" s="1782">
        <v>5781.8010582862498</v>
      </c>
      <c r="X80" s="1782">
        <v>5878.4265432576367</v>
      </c>
      <c r="Y80" s="1782">
        <v>5985.698733545265</v>
      </c>
      <c r="Z80" s="1782">
        <v>6322.6907460343973</v>
      </c>
      <c r="AA80" s="1782">
        <v>6415.582526362351</v>
      </c>
      <c r="AB80" s="1782">
        <v>6509.8810392268133</v>
      </c>
      <c r="AC80" s="1782">
        <v>6614.3151132588619</v>
      </c>
      <c r="AD80" s="1782">
        <v>6711.4598518061466</v>
      </c>
      <c r="AE80" s="1782">
        <v>6818.6546066156006</v>
      </c>
      <c r="AF80" s="1782">
        <v>6933.8692928734481</v>
      </c>
      <c r="AG80" s="1782">
        <v>7059.706642106984</v>
      </c>
    </row>
    <row r="81" spans="1:33" s="1781" customFormat="1"/>
    <row r="82" spans="1:33">
      <c r="A82" s="1760" t="s">
        <v>50</v>
      </c>
      <c r="C82" s="1780"/>
      <c r="D82" s="1780">
        <f>'[15]Eq-S'!F135</f>
        <v>201201.32472705946</v>
      </c>
      <c r="E82" s="1780">
        <f>'[15]Eq-S'!G135</f>
        <v>201201.32472705946</v>
      </c>
      <c r="F82" s="1780">
        <f>'[15]Eq-S'!H135</f>
        <v>201201.32472705946</v>
      </c>
      <c r="G82" s="1780">
        <f>'[15]Eq-S'!I135</f>
        <v>201201.32472705946</v>
      </c>
      <c r="H82" s="1780">
        <f>'[15]Eq-S'!J135</f>
        <v>201201.32472705946</v>
      </c>
      <c r="I82" s="1780">
        <f>'[15]Eq-S'!K135</f>
        <v>201201.32472705946</v>
      </c>
      <c r="J82" s="1780">
        <f>'[15]Eq-S'!L135</f>
        <v>201201.32472705946</v>
      </c>
      <c r="K82" s="1780">
        <f>'[15]Eq-S'!M135</f>
        <v>201201.32472705946</v>
      </c>
      <c r="L82" s="1780">
        <f>'[15]Eq-S'!N135</f>
        <v>201201.32472705946</v>
      </c>
      <c r="M82" s="1780">
        <f>'[15]Eq-S'!O135</f>
        <v>201201.32472705946</v>
      </c>
      <c r="N82" s="1780">
        <f>'[15]Eq-S'!P135</f>
        <v>201201.32472705946</v>
      </c>
      <c r="O82" s="1780">
        <f>'[15]Eq-S'!Q135</f>
        <v>201201.32472705946</v>
      </c>
      <c r="P82" s="1780">
        <f>'[15]Eq-S'!R135</f>
        <v>201201.32472705946</v>
      </c>
      <c r="Q82" s="1780">
        <f>'[15]Eq-S'!S135</f>
        <v>201201.32472705946</v>
      </c>
      <c r="R82" s="1780">
        <f>'[15]Eq-S'!T135</f>
        <v>201201.32472705946</v>
      </c>
      <c r="S82" s="1780">
        <f>'[15]Eq-S'!U135</f>
        <v>201201.32472705946</v>
      </c>
      <c r="T82" s="1780">
        <f>'[15]Eq-S'!V135</f>
        <v>201201.32472705946</v>
      </c>
      <c r="U82" s="1780">
        <f>'[15]Eq-S'!W135</f>
        <v>201201.32472705946</v>
      </c>
      <c r="V82" s="1780">
        <f>'[15]Eq-S'!X135</f>
        <v>201201.32472705946</v>
      </c>
      <c r="W82" s="1780">
        <f>'[15]Eq-S'!Y135</f>
        <v>201201.32472705946</v>
      </c>
      <c r="X82" s="1780">
        <f>'[15]Eq-S'!Z135</f>
        <v>201201.32472705946</v>
      </c>
      <c r="Y82" s="1780">
        <f>'[15]Eq-S'!AA135</f>
        <v>201201.32472705946</v>
      </c>
      <c r="Z82" s="1780">
        <f>'[15]Eq-S'!AB135</f>
        <v>201201.32472705946</v>
      </c>
      <c r="AA82" s="1780">
        <f>'[15]Eq-S'!AC135</f>
        <v>201201.32472705946</v>
      </c>
      <c r="AB82" s="1780">
        <f>'[15]Eq-S'!AD135</f>
        <v>201201.32472705946</v>
      </c>
      <c r="AC82" s="1780">
        <f>'[15]Eq-S'!AE135</f>
        <v>201201.32472705946</v>
      </c>
      <c r="AD82" s="1780">
        <f>'[15]Eq-S'!AF135</f>
        <v>201201.32472705946</v>
      </c>
      <c r="AE82" s="1780">
        <f>'[15]Eq-S'!AG135</f>
        <v>201201.32472705946</v>
      </c>
      <c r="AF82" s="1780">
        <f>'[15]Eq-S'!AH135</f>
        <v>201201.32472705946</v>
      </c>
      <c r="AG82" s="1780">
        <f>'[15]Eq-S'!AI135</f>
        <v>201201.32472705946</v>
      </c>
    </row>
    <row r="83" spans="1:33">
      <c r="A83" s="1781" t="s">
        <v>37</v>
      </c>
      <c r="C83" s="1782"/>
      <c r="D83" s="1782">
        <v>201201.32472705946</v>
      </c>
      <c r="E83" s="1782">
        <v>201201.32472705946</v>
      </c>
      <c r="F83" s="1782">
        <v>201201.32472705946</v>
      </c>
      <c r="G83" s="1782">
        <v>201201.32472705946</v>
      </c>
      <c r="H83" s="1782">
        <v>201201.32472705946</v>
      </c>
      <c r="I83" s="1782">
        <v>201201.32472705946</v>
      </c>
      <c r="J83" s="1782">
        <v>201201.32472705946</v>
      </c>
      <c r="K83" s="1782">
        <v>201201.32472705946</v>
      </c>
      <c r="L83" s="1782">
        <v>201201.32472705946</v>
      </c>
      <c r="M83" s="1782">
        <v>201201.32472705946</v>
      </c>
      <c r="N83" s="1782">
        <v>201201.32472705946</v>
      </c>
      <c r="O83" s="1782">
        <v>201201.32472705946</v>
      </c>
      <c r="P83" s="1782">
        <v>201201.32472705946</v>
      </c>
      <c r="Q83" s="1782">
        <v>201201.32472705946</v>
      </c>
      <c r="R83" s="1782">
        <v>201201.32472705946</v>
      </c>
      <c r="S83" s="1782">
        <v>201201.32472705946</v>
      </c>
      <c r="T83" s="1782">
        <v>201201.32472705946</v>
      </c>
      <c r="U83" s="1782">
        <v>201201.32472705946</v>
      </c>
      <c r="V83" s="1782">
        <v>201201.32472705946</v>
      </c>
      <c r="W83" s="1782">
        <v>201201.32472705946</v>
      </c>
      <c r="X83" s="1782">
        <v>201201.32472705946</v>
      </c>
      <c r="Y83" s="1782">
        <v>201201.32472705946</v>
      </c>
      <c r="Z83" s="1782">
        <v>201201.32472705946</v>
      </c>
      <c r="AA83" s="1782">
        <v>201201.32472705946</v>
      </c>
      <c r="AB83" s="1782">
        <v>201201.32472705946</v>
      </c>
      <c r="AC83" s="1782">
        <v>201201.32472705946</v>
      </c>
      <c r="AD83" s="1782">
        <v>201201.32472705946</v>
      </c>
      <c r="AE83" s="1782">
        <v>201201.32472705946</v>
      </c>
      <c r="AF83" s="1782">
        <v>201201.32472705946</v>
      </c>
      <c r="AG83" s="1782">
        <v>201201.32472705946</v>
      </c>
    </row>
    <row r="84" spans="1:33">
      <c r="A84" s="1781" t="s">
        <v>38</v>
      </c>
      <c r="C84" s="1782"/>
      <c r="D84" s="1782">
        <v>233939.93279051685</v>
      </c>
      <c r="E84" s="1782">
        <v>233939.93279051685</v>
      </c>
      <c r="F84" s="1782">
        <v>233939.93279051685</v>
      </c>
      <c r="G84" s="1782">
        <v>233939.93279051685</v>
      </c>
      <c r="H84" s="1782">
        <v>233939.93279051685</v>
      </c>
      <c r="I84" s="1782">
        <v>233939.93279051685</v>
      </c>
      <c r="J84" s="1782">
        <v>233939.93279051685</v>
      </c>
      <c r="K84" s="1782">
        <v>233939.93279051685</v>
      </c>
      <c r="L84" s="1782">
        <v>233939.93279051685</v>
      </c>
      <c r="M84" s="1782">
        <v>233939.93279051685</v>
      </c>
      <c r="N84" s="1782">
        <v>233939.93279051685</v>
      </c>
      <c r="O84" s="1782">
        <v>233939.93279051685</v>
      </c>
      <c r="P84" s="1782">
        <v>233939.93279051685</v>
      </c>
      <c r="Q84" s="1782">
        <v>233939.93279051685</v>
      </c>
      <c r="R84" s="1782">
        <v>233939.93279051685</v>
      </c>
      <c r="S84" s="1782">
        <v>233939.93279051685</v>
      </c>
      <c r="T84" s="1782">
        <v>233939.93279051685</v>
      </c>
      <c r="U84" s="1782">
        <v>233939.93279051685</v>
      </c>
      <c r="V84" s="1782">
        <v>233939.93279051685</v>
      </c>
      <c r="W84" s="1782">
        <v>233939.93279051685</v>
      </c>
      <c r="X84" s="1782">
        <v>233939.93279051685</v>
      </c>
      <c r="Y84" s="1782">
        <v>233939.93279051685</v>
      </c>
      <c r="Z84" s="1782">
        <v>233939.93279051685</v>
      </c>
      <c r="AA84" s="1782">
        <v>233939.93279051685</v>
      </c>
      <c r="AB84" s="1782">
        <v>233939.93279051685</v>
      </c>
      <c r="AC84" s="1782">
        <v>233939.93279051685</v>
      </c>
      <c r="AD84" s="1782">
        <v>233939.93279051685</v>
      </c>
      <c r="AE84" s="1782">
        <v>233939.93279051685</v>
      </c>
      <c r="AF84" s="1782">
        <v>233939.93279051685</v>
      </c>
      <c r="AG84" s="1782">
        <v>233939.93279051685</v>
      </c>
    </row>
    <row r="86" spans="1:33">
      <c r="A86" s="1760" t="s">
        <v>51</v>
      </c>
      <c r="C86" s="1780">
        <f>'[15]Eq-S'!E137</f>
        <v>126095.05816161615</v>
      </c>
    </row>
    <row r="87" spans="1:33">
      <c r="A87" s="1781" t="s">
        <v>37</v>
      </c>
      <c r="C87" s="1782">
        <v>126105.05816161615</v>
      </c>
    </row>
    <row r="88" spans="1:33">
      <c r="A88" s="1781" t="s">
        <v>38</v>
      </c>
      <c r="C88" s="1782">
        <v>134298.99428282829</v>
      </c>
    </row>
    <row r="90" spans="1:33">
      <c r="A90" s="1784" t="s">
        <v>52</v>
      </c>
      <c r="B90" s="1772"/>
      <c r="C90" s="1785" t="s">
        <v>41</v>
      </c>
      <c r="D90" s="1786" t="s">
        <v>42</v>
      </c>
      <c r="E90" s="1787" t="s">
        <v>43</v>
      </c>
    </row>
    <row r="91" spans="1:33">
      <c r="A91" s="1760" t="s">
        <v>53</v>
      </c>
      <c r="C91" s="1780">
        <f>[15]Inputs!$D$580</f>
        <v>0</v>
      </c>
      <c r="D91" s="1782">
        <v>0</v>
      </c>
      <c r="E91" s="1782">
        <v>109332.03248069457</v>
      </c>
    </row>
    <row r="92" spans="1:33">
      <c r="A92" s="1760" t="s">
        <v>54</v>
      </c>
      <c r="C92" s="1780">
        <f>[15]Inputs!$D$581</f>
        <v>29396.818645492778</v>
      </c>
      <c r="D92" s="1782">
        <v>0</v>
      </c>
      <c r="E92" s="1782">
        <v>114251.83270987011</v>
      </c>
    </row>
    <row r="93" spans="1:33">
      <c r="A93" s="1760" t="s">
        <v>55</v>
      </c>
      <c r="C93" s="1780">
        <f>[15]Inputs!$D$582</f>
        <v>220591.7699136814</v>
      </c>
      <c r="D93" s="1782">
        <v>263174.5436847005</v>
      </c>
      <c r="E93" s="1782">
        <v>145875.13073969117</v>
      </c>
    </row>
    <row r="94" spans="1:33">
      <c r="A94" s="1760" t="s">
        <v>56</v>
      </c>
      <c r="C94" s="1780">
        <f>[15]BS!$C$26</f>
        <v>531405.94131024834</v>
      </c>
      <c r="D94" s="1782">
        <v>674130.9233119979</v>
      </c>
      <c r="E94" s="1782">
        <v>434664.99863641942</v>
      </c>
    </row>
    <row r="95" spans="1:33">
      <c r="A95" s="1760" t="s">
        <v>57</v>
      </c>
      <c r="C95" s="1780">
        <f>[15]BS!$C$29</f>
        <v>531193.98560599296</v>
      </c>
      <c r="D95" s="1782">
        <v>371277.81323810417</v>
      </c>
      <c r="E95" s="1782">
        <v>718057.06437638216</v>
      </c>
    </row>
    <row r="97" spans="1:1" ht="13.5" thickBot="1"/>
    <row r="98" spans="1:1">
      <c r="A98" s="1790" t="s">
        <v>58</v>
      </c>
    </row>
    <row r="99" spans="1:1">
      <c r="A99" s="1791" t="s">
        <v>59</v>
      </c>
    </row>
    <row r="100" spans="1:1">
      <c r="A100" s="1791" t="s">
        <v>60</v>
      </c>
    </row>
    <row r="101" spans="1:1">
      <c r="A101" s="1792" t="s">
        <v>61</v>
      </c>
    </row>
    <row r="102" spans="1:1">
      <c r="A102" s="1792" t="s">
        <v>62</v>
      </c>
    </row>
    <row r="103" spans="1:1">
      <c r="A103" s="1792" t="s">
        <v>63</v>
      </c>
    </row>
    <row r="104" spans="1:1">
      <c r="A104" s="1792" t="s">
        <v>64</v>
      </c>
    </row>
    <row r="105" spans="1:1">
      <c r="A105" s="1792" t="s">
        <v>65</v>
      </c>
    </row>
    <row r="106" spans="1:1">
      <c r="A106" s="1792" t="s">
        <v>66</v>
      </c>
    </row>
    <row r="107" spans="1:1">
      <c r="A107" s="1793" t="s">
        <v>67</v>
      </c>
    </row>
    <row r="108" spans="1:1">
      <c r="A108" s="1792" t="s">
        <v>68</v>
      </c>
    </row>
    <row r="109" spans="1:1">
      <c r="A109" s="1793" t="s">
        <v>69</v>
      </c>
    </row>
    <row r="110" spans="1:1">
      <c r="A110" s="1791" t="s">
        <v>70</v>
      </c>
    </row>
    <row r="111" spans="1:1">
      <c r="A111" s="1792" t="s">
        <v>71</v>
      </c>
    </row>
    <row r="112" spans="1:1">
      <c r="A112" s="1792" t="s">
        <v>72</v>
      </c>
    </row>
    <row r="113" spans="1:1" ht="13.5" thickBot="1">
      <c r="A113" s="1794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E636-EFD7-430A-8FAF-5962C1F36165}">
  <sheetPr codeName="Feuil7">
    <tabColor theme="5"/>
    <pageSetUpPr fitToPage="1"/>
  </sheetPr>
  <dimension ref="A1:AW48"/>
  <sheetViews>
    <sheetView showGridLines="0" topLeftCell="A5" zoomScale="70" zoomScaleNormal="70" workbookViewId="0">
      <selection activeCell="P43" sqref="P43"/>
    </sheetView>
  </sheetViews>
  <sheetFormatPr defaultColWidth="10.85546875" defaultRowHeight="14.45" outlineLevelCol="3"/>
  <cols>
    <col min="1" max="1" width="8.85546875" style="1796" customWidth="1"/>
    <col min="2" max="2" width="24.85546875" style="1796" hidden="1" customWidth="1" outlineLevel="1"/>
    <col min="3" max="4" width="12.85546875" style="1796" hidden="1" customWidth="1" outlineLevel="1"/>
    <col min="5" max="5" width="17.85546875" style="1796" hidden="1" customWidth="1" outlineLevel="1"/>
    <col min="6" max="6" width="26.85546875" style="1796" customWidth="1" collapsed="1"/>
    <col min="7" max="7" width="8.85546875" style="1796" hidden="1" customWidth="1" outlineLevel="2"/>
    <col min="8" max="8" width="8.85546875" style="1800" hidden="1" customWidth="1" outlineLevel="2"/>
    <col min="9" max="9" width="8.85546875" style="1796" hidden="1" customWidth="1" outlineLevel="2"/>
    <col min="10" max="10" width="2.85546875" style="1796" customWidth="1" outlineLevel="1" collapsed="1"/>
    <col min="11" max="11" width="8.85546875" style="1796" customWidth="1" outlineLevel="2"/>
    <col min="12" max="14" width="8.85546875" style="1796" hidden="1" customWidth="1" outlineLevel="3"/>
    <col min="15" max="15" width="8.85546875" style="1796" customWidth="1" outlineLevel="2" collapsed="1"/>
    <col min="16" max="16" width="10.85546875" style="1796" customWidth="1" outlineLevel="2"/>
    <col min="17" max="20" width="8.85546875" style="1796" customWidth="1" outlineLevel="2"/>
    <col min="21" max="23" width="8.85546875" style="1796" customWidth="1" outlineLevel="1"/>
    <col min="24" max="24" width="10.85546875" style="1796" customWidth="1" outlineLevel="1"/>
    <col min="25" max="27" width="8.85546875" style="1796" customWidth="1" outlineLevel="1"/>
    <col min="28" max="28" width="2.85546875" style="1796" customWidth="1"/>
    <col min="29" max="29" width="8.85546875" style="1799" customWidth="1"/>
    <col min="30" max="31" width="10.85546875" style="1799"/>
    <col min="32" max="32" width="2.85546875" style="1796" customWidth="1"/>
    <col min="33" max="39" width="8.85546875" style="1799" customWidth="1"/>
    <col min="40" max="40" width="10.85546875" style="1799"/>
    <col min="41" max="41" width="8.85546875" style="1796" hidden="1" customWidth="1" outlineLevel="1"/>
    <col min="42" max="42" width="16.85546875" style="1796" hidden="1" customWidth="1" outlineLevel="1"/>
    <col min="43" max="43" width="2.85546875" style="1796" hidden="1" customWidth="1" outlineLevel="1"/>
    <col min="44" max="47" width="8.85546875" style="1796" hidden="1" customWidth="1" outlineLevel="1"/>
    <col min="48" max="48" width="2.85546875" style="1796" hidden="1" customWidth="1" outlineLevel="1"/>
    <col min="49" max="49" width="10.85546875" style="1796" collapsed="1"/>
    <col min="50" max="16384" width="10.85546875" style="1796"/>
  </cols>
  <sheetData>
    <row r="1" spans="1:47" ht="18.600000000000001">
      <c r="A1" s="1795" t="s">
        <v>74</v>
      </c>
      <c r="C1" s="1797"/>
      <c r="D1" s="1797"/>
      <c r="F1" s="1797"/>
      <c r="G1" s="1797"/>
      <c r="H1" s="1798"/>
      <c r="I1" s="1797"/>
      <c r="J1" s="1797"/>
      <c r="K1" s="1797"/>
      <c r="L1" s="1797"/>
      <c r="M1" s="1797"/>
      <c r="N1" s="1797"/>
      <c r="O1" s="1797"/>
      <c r="P1" s="1797"/>
      <c r="Q1" s="1797"/>
      <c r="R1" s="1797"/>
      <c r="S1" s="1797"/>
      <c r="T1" s="1797"/>
      <c r="U1" s="1797"/>
      <c r="V1" s="1797"/>
      <c r="W1" s="1797"/>
      <c r="X1" s="1797"/>
      <c r="Y1" s="1797"/>
      <c r="Z1" s="1797"/>
      <c r="AA1" s="1797"/>
      <c r="AO1" s="1797"/>
      <c r="AP1" s="1797"/>
      <c r="AQ1" s="1797"/>
      <c r="AR1" s="1797"/>
      <c r="AS1" s="1797"/>
      <c r="AT1" s="1797"/>
      <c r="AU1" s="1797"/>
    </row>
    <row r="3" spans="1:47">
      <c r="K3" s="2031"/>
      <c r="L3" s="2031"/>
      <c r="M3" s="2031"/>
      <c r="N3" s="2031"/>
      <c r="O3" s="2031"/>
      <c r="P3" s="2031"/>
      <c r="Q3" s="2031"/>
      <c r="R3" s="2031"/>
      <c r="S3" s="2031"/>
      <c r="T3" s="2031"/>
    </row>
    <row r="4" spans="1:47" ht="30" customHeight="1">
      <c r="A4" s="2011" t="s">
        <v>75</v>
      </c>
      <c r="B4" s="2011"/>
      <c r="C4" s="2011"/>
      <c r="D4" s="2011"/>
      <c r="E4" s="2011"/>
      <c r="F4" s="2011"/>
      <c r="G4" s="1801"/>
      <c r="H4" s="1801"/>
      <c r="I4" s="1802"/>
      <c r="K4" s="2032" t="s">
        <v>76</v>
      </c>
      <c r="L4" s="2033" t="s">
        <v>77</v>
      </c>
      <c r="M4" s="2034"/>
      <c r="N4" s="2034"/>
      <c r="O4" s="2034"/>
      <c r="P4" s="2034"/>
      <c r="Q4" s="2035"/>
      <c r="R4" s="2014" t="s">
        <v>78</v>
      </c>
      <c r="S4" s="2015"/>
      <c r="T4" s="2016"/>
      <c r="U4" s="2014" t="s">
        <v>79</v>
      </c>
      <c r="V4" s="2015"/>
      <c r="W4" s="2016"/>
      <c r="Y4" s="2017" t="s">
        <v>80</v>
      </c>
      <c r="Z4" s="2018"/>
      <c r="AA4" s="2018"/>
      <c r="AC4" s="2021" t="s">
        <v>81</v>
      </c>
      <c r="AD4" s="2022"/>
      <c r="AE4" s="2022"/>
      <c r="AG4" s="1806"/>
      <c r="AI4" s="2023" t="s">
        <v>82</v>
      </c>
      <c r="AJ4" s="2024"/>
      <c r="AP4" s="1804" t="s">
        <v>83</v>
      </c>
      <c r="AR4" s="2025" t="s">
        <v>84</v>
      </c>
      <c r="AS4" s="2026"/>
      <c r="AT4" s="2026"/>
      <c r="AU4" s="2026"/>
    </row>
    <row r="5" spans="1:47" ht="43.5">
      <c r="A5" s="2011"/>
      <c r="B5" s="2011"/>
      <c r="C5" s="2011"/>
      <c r="D5" s="2011"/>
      <c r="E5" s="2011"/>
      <c r="F5" s="2011"/>
      <c r="G5" s="1801"/>
      <c r="H5" s="1801"/>
      <c r="I5" s="1802"/>
      <c r="K5" s="2013"/>
      <c r="L5" s="1807" t="s">
        <v>85</v>
      </c>
      <c r="M5" s="1807" t="s">
        <v>86</v>
      </c>
      <c r="N5" s="1807" t="s">
        <v>87</v>
      </c>
      <c r="O5" s="1808" t="s">
        <v>88</v>
      </c>
      <c r="P5" s="1808" t="s">
        <v>89</v>
      </c>
      <c r="Q5" s="1809" t="s">
        <v>90</v>
      </c>
      <c r="R5" s="1803" t="s">
        <v>91</v>
      </c>
      <c r="S5" s="1803" t="s">
        <v>92</v>
      </c>
      <c r="T5" s="1803" t="s">
        <v>93</v>
      </c>
      <c r="U5" s="1810" t="s">
        <v>94</v>
      </c>
      <c r="V5" s="1805" t="s">
        <v>95</v>
      </c>
      <c r="W5" s="1805" t="s">
        <v>96</v>
      </c>
      <c r="X5" s="1811" t="s">
        <v>97</v>
      </c>
      <c r="Y5" s="2019"/>
      <c r="Z5" s="2020"/>
      <c r="AA5" s="2020"/>
      <c r="AC5" s="2023"/>
      <c r="AD5" s="2024"/>
      <c r="AE5" s="2024"/>
      <c r="AG5" s="1806"/>
      <c r="AI5" s="1812" t="s">
        <v>98</v>
      </c>
      <c r="AJ5" s="1812" t="s">
        <v>99</v>
      </c>
      <c r="AP5" s="1813"/>
      <c r="AR5" s="2027"/>
      <c r="AS5" s="2028"/>
      <c r="AT5" s="2028"/>
      <c r="AU5" s="2028"/>
    </row>
    <row r="6" spans="1:47" ht="15" customHeight="1">
      <c r="A6" s="1814"/>
      <c r="F6" s="1814"/>
      <c r="G6" s="1814"/>
      <c r="H6" s="1815"/>
      <c r="I6" s="1816"/>
      <c r="K6" s="1817"/>
      <c r="L6" s="1817"/>
      <c r="M6" s="1817"/>
      <c r="N6" s="1817"/>
      <c r="O6" s="1817"/>
      <c r="P6" s="1817"/>
      <c r="Q6" s="1818"/>
      <c r="R6" s="1818"/>
      <c r="S6" s="1818"/>
      <c r="T6" s="1818"/>
      <c r="U6" s="1818"/>
      <c r="V6" s="1818"/>
      <c r="W6" s="1818"/>
      <c r="X6" s="1819"/>
      <c r="Y6" s="1817"/>
      <c r="Z6" s="1817"/>
      <c r="AA6" s="1817"/>
      <c r="AB6" s="1817"/>
      <c r="AC6" s="1820"/>
      <c r="AD6" s="1821"/>
      <c r="AE6" s="1821"/>
      <c r="AF6" s="1817"/>
      <c r="AG6" s="1820"/>
      <c r="AO6" s="1817"/>
      <c r="AP6" s="1822">
        <v>0.35</v>
      </c>
      <c r="AR6" s="2029"/>
      <c r="AS6" s="2030"/>
      <c r="AT6" s="2030"/>
      <c r="AU6" s="2030"/>
    </row>
    <row r="7" spans="1:47" s="1835" customFormat="1" ht="57.95">
      <c r="A7" s="1823" t="s">
        <v>100</v>
      </c>
      <c r="B7" s="1824" t="s">
        <v>101</v>
      </c>
      <c r="C7" s="1824" t="s">
        <v>102</v>
      </c>
      <c r="D7" s="1824" t="s">
        <v>103</v>
      </c>
      <c r="E7" s="1825" t="s">
        <v>104</v>
      </c>
      <c r="F7" s="1823" t="s">
        <v>105</v>
      </c>
      <c r="G7" s="1826" t="s">
        <v>106</v>
      </c>
      <c r="H7" s="1826" t="s">
        <v>107</v>
      </c>
      <c r="I7" s="1827" t="s">
        <v>108</v>
      </c>
      <c r="J7" s="1796"/>
      <c r="K7" s="1828" t="s">
        <v>109</v>
      </c>
      <c r="L7" s="1829">
        <v>46023</v>
      </c>
      <c r="M7" s="1829">
        <v>46023</v>
      </c>
      <c r="N7" s="1830">
        <f>+[75]ERP!E6</f>
        <v>1.5233781316153723</v>
      </c>
      <c r="O7" s="1828" t="s">
        <v>110</v>
      </c>
      <c r="P7" s="1828" t="s">
        <v>111</v>
      </c>
      <c r="Q7" s="1828">
        <v>0.49</v>
      </c>
      <c r="R7" s="1831">
        <v>0</v>
      </c>
      <c r="S7" s="1832">
        <v>0.05</v>
      </c>
      <c r="T7" s="1832">
        <v>0.1</v>
      </c>
      <c r="U7" s="2008" t="s">
        <v>112</v>
      </c>
      <c r="V7" s="2009"/>
      <c r="W7" s="2010"/>
      <c r="X7" s="1833"/>
      <c r="Y7" s="1834" t="s">
        <v>94</v>
      </c>
      <c r="Z7" s="1834" t="s">
        <v>95</v>
      </c>
      <c r="AA7" s="1834" t="s">
        <v>96</v>
      </c>
      <c r="AC7" s="1812" t="s">
        <v>113</v>
      </c>
      <c r="AD7" s="1812" t="s">
        <v>114</v>
      </c>
      <c r="AE7" s="1812" t="s">
        <v>115</v>
      </c>
      <c r="AG7" s="1812" t="s">
        <v>99</v>
      </c>
      <c r="AH7" s="1799"/>
      <c r="AI7" s="1812" t="s">
        <v>116</v>
      </c>
      <c r="AJ7" s="1812" t="s">
        <v>116</v>
      </c>
      <c r="AK7" s="1799"/>
      <c r="AL7" s="1799"/>
      <c r="AM7" s="1799"/>
      <c r="AN7" s="1836"/>
      <c r="AO7" s="1828" t="s">
        <v>117</v>
      </c>
      <c r="AP7" s="1837" t="s">
        <v>118</v>
      </c>
      <c r="AR7" s="1838" t="s">
        <v>118</v>
      </c>
      <c r="AS7" s="1838" t="s">
        <v>119</v>
      </c>
      <c r="AT7" s="1838" t="s">
        <v>120</v>
      </c>
      <c r="AU7" s="1839" t="s">
        <v>121</v>
      </c>
    </row>
    <row r="8" spans="1:47">
      <c r="A8" s="1840" t="s">
        <v>122</v>
      </c>
      <c r="B8" s="1800" t="str">
        <f>VLOOKUP(A8,[76]Codes_ISO_pays_monnaies!$A$6:$D$256,3,FALSE)</f>
        <v>Dollar des États-Unis</v>
      </c>
      <c r="C8" s="1800" t="str">
        <f>VLOOKUP(A8,[76]Codes_ISO_pays_monnaies!$A$6:$D$256,4,FALSE)</f>
        <v>USD</v>
      </c>
      <c r="D8" s="1800" t="s">
        <v>123</v>
      </c>
      <c r="E8" s="1796" t="s">
        <v>124</v>
      </c>
      <c r="F8" s="1841" t="s">
        <v>124</v>
      </c>
      <c r="G8" s="1841" t="s">
        <v>122</v>
      </c>
      <c r="H8" s="1842" t="s">
        <v>107</v>
      </c>
      <c r="I8" s="1843">
        <v>2025</v>
      </c>
      <c r="K8" s="1844">
        <f>VLOOKUP(D8,'[75]Sources&gt;&gt;'!$B$5:$C$7,2,FALSE)</f>
        <v>3.9589763779527574E-2</v>
      </c>
      <c r="L8" s="1844"/>
      <c r="M8" s="1845">
        <f>+[75]ERP!G160</f>
        <v>3.0000000000000001E-3</v>
      </c>
      <c r="N8" s="1846">
        <f>$N$7</f>
        <v>1.5233781316153723</v>
      </c>
      <c r="O8" s="1844">
        <f>IF(M8&lt;&gt;0,(M8*N8),L8)</f>
        <v>4.5701343948461167E-3</v>
      </c>
      <c r="P8" s="1844">
        <f>+'[75]Sources&gt;&gt;'!$F$6</f>
        <v>4.24E-2</v>
      </c>
      <c r="Q8" s="1847">
        <f>+$Q$7</f>
        <v>0.49</v>
      </c>
      <c r="R8" s="1848">
        <f>+R$7</f>
        <v>0</v>
      </c>
      <c r="S8" s="1848">
        <f t="shared" ref="S8:T24" si="0">+S$7</f>
        <v>0.05</v>
      </c>
      <c r="T8" s="1848">
        <f t="shared" si="0"/>
        <v>0.1</v>
      </c>
      <c r="U8" s="1849">
        <f>($K8+$O8+$P8*$Q8)*(1+R8)</f>
        <v>6.4935898174373688E-2</v>
      </c>
      <c r="V8" s="1849">
        <f t="shared" ref="V8:W24" si="1">($K8+$O8+$P8*$Q8)*(1+S8)</f>
        <v>6.8182693083092369E-2</v>
      </c>
      <c r="W8" s="1849">
        <f t="shared" si="1"/>
        <v>7.1429487991811064E-2</v>
      </c>
      <c r="X8" s="1848">
        <v>0.15</v>
      </c>
      <c r="Y8" s="1850">
        <f>U8*(1+$X8)</f>
        <v>7.4676282900529731E-2</v>
      </c>
      <c r="Z8" s="1850">
        <f t="shared" ref="Z8:AA24" si="2">V8*(1+$X8)</f>
        <v>7.8410097045556224E-2</v>
      </c>
      <c r="AA8" s="1850">
        <f t="shared" si="2"/>
        <v>8.2143911190582716E-2</v>
      </c>
      <c r="AC8" s="1851"/>
      <c r="AD8" s="1852"/>
      <c r="AE8" s="1852"/>
      <c r="AG8" s="1851"/>
      <c r="AJ8" s="1853"/>
      <c r="AN8" s="1836"/>
      <c r="AO8" s="1854">
        <f t="shared" ref="AO8:AO24" si="3">+P8*$AP$6</f>
        <v>1.4839999999999999E-2</v>
      </c>
      <c r="AP8" s="1849">
        <f t="shared" ref="AP8:AP24" si="4">$K8+($O8+$AO8)*Q8</f>
        <v>4.9100729633002174E-2</v>
      </c>
      <c r="AR8" s="1855">
        <v>0.09</v>
      </c>
      <c r="AS8" s="1855">
        <v>0.1</v>
      </c>
      <c r="AT8" s="1855"/>
      <c r="AU8" s="1855"/>
    </row>
    <row r="9" spans="1:47">
      <c r="A9" s="1840" t="s">
        <v>125</v>
      </c>
      <c r="B9" s="1800" t="str">
        <f>VLOOKUP(A9,[76]Codes_ISO_pays_monnaies!$A$6:$D$256,3,FALSE)</f>
        <v>Peso dominicain</v>
      </c>
      <c r="C9" s="1800" t="str">
        <f>VLOOKUP(A9,[76]Codes_ISO_pays_monnaies!$A$6:$D$256,4,FALSE)</f>
        <v>DOP</v>
      </c>
      <c r="D9" s="1800" t="s">
        <v>123</v>
      </c>
      <c r="E9" s="1796" t="s">
        <v>126</v>
      </c>
      <c r="F9" s="1841" t="s">
        <v>126</v>
      </c>
      <c r="G9" s="1841" t="s">
        <v>127</v>
      </c>
      <c r="H9" s="1842"/>
      <c r="I9" s="1843">
        <v>2025</v>
      </c>
      <c r="K9" s="1844">
        <f>VLOOKUP(D9,'[75]Sources&gt;&gt;'!$B$5:$C$7,2,FALSE)</f>
        <v>3.9589763779527574E-2</v>
      </c>
      <c r="L9" s="1844">
        <f>+[75]ERP!F53</f>
        <v>3.8952503854626126E-2</v>
      </c>
      <c r="M9" s="1846"/>
      <c r="N9" s="1846">
        <f t="shared" ref="N9:N24" si="5">$N$7</f>
        <v>1.5233781316153723</v>
      </c>
      <c r="O9" s="1844">
        <f t="shared" ref="O9:O24" si="6">IF(M9&lt;&gt;0,(M9*N9),L9)</f>
        <v>3.8952503854626126E-2</v>
      </c>
      <c r="P9" s="1844">
        <f>+'[75]Sources&gt;&gt;'!$F$6</f>
        <v>4.24E-2</v>
      </c>
      <c r="Q9" s="1847">
        <f t="shared" ref="Q9:Q24" si="7">+$Q$7</f>
        <v>0.49</v>
      </c>
      <c r="R9" s="1848">
        <f t="shared" ref="R9:R24" si="8">+R$7</f>
        <v>0</v>
      </c>
      <c r="S9" s="1848">
        <f t="shared" si="0"/>
        <v>0.05</v>
      </c>
      <c r="T9" s="1848">
        <f t="shared" si="0"/>
        <v>0.1</v>
      </c>
      <c r="U9" s="1849">
        <f t="shared" ref="U9:U24" si="9">($K9+$O9+$P9*$Q9)*(1+R9)</f>
        <v>9.9318267634153704E-2</v>
      </c>
      <c r="V9" s="1849">
        <f t="shared" si="1"/>
        <v>0.1042841810158614</v>
      </c>
      <c r="W9" s="1849">
        <f t="shared" si="1"/>
        <v>0.10925009439756908</v>
      </c>
      <c r="X9" s="1848">
        <v>0.15</v>
      </c>
      <c r="Y9" s="1850">
        <f t="shared" ref="Y9:Y24" si="10">U9*(1+$X9)</f>
        <v>0.11421600777927675</v>
      </c>
      <c r="Z9" s="1850">
        <f t="shared" si="2"/>
        <v>0.1199268081682406</v>
      </c>
      <c r="AA9" s="1850">
        <f t="shared" si="2"/>
        <v>0.12563760855720443</v>
      </c>
      <c r="AC9" s="1851">
        <v>0.11</v>
      </c>
      <c r="AD9" s="1852">
        <f>+AC9+1.5%</f>
        <v>0.125</v>
      </c>
      <c r="AE9" s="1852">
        <f>AVERAGE(AC9:AD9)</f>
        <v>0.11749999999999999</v>
      </c>
      <c r="AG9" s="1851">
        <v>2.4299999999999999E-2</v>
      </c>
      <c r="AH9" s="1851"/>
      <c r="AI9" s="1856">
        <f>Z9-AE9</f>
        <v>2.4268081682406045E-3</v>
      </c>
      <c r="AJ9" s="1856">
        <f>O9-AG9</f>
        <v>1.4652503854626128E-2</v>
      </c>
      <c r="AK9" s="1851"/>
      <c r="AL9" s="1851"/>
      <c r="AM9" s="1851"/>
      <c r="AN9" s="1836"/>
      <c r="AO9" s="1854">
        <f t="shared" si="3"/>
        <v>1.4839999999999999E-2</v>
      </c>
      <c r="AP9" s="1849">
        <f t="shared" si="4"/>
        <v>6.5948090668294379E-2</v>
      </c>
      <c r="AR9" s="1855">
        <v>0.11</v>
      </c>
      <c r="AS9" s="1855">
        <v>0.12</v>
      </c>
      <c r="AT9" s="1855"/>
      <c r="AU9" s="1855"/>
    </row>
    <row r="10" spans="1:47" ht="15" customHeight="1">
      <c r="A10" s="1840" t="s">
        <v>128</v>
      </c>
      <c r="B10" s="1800" t="str">
        <f>VLOOKUP(A10,[76]Codes_ISO_pays_monnaies!$A$6:$D$256,3,FALSE)</f>
        <v>Nouveau Peso uruguayen</v>
      </c>
      <c r="C10" s="1800" t="str">
        <f>VLOOKUP(A10,[76]Codes_ISO_pays_monnaies!$A$6:$D$256,4,FALSE)</f>
        <v>UYU</v>
      </c>
      <c r="D10" s="1800" t="s">
        <v>123</v>
      </c>
      <c r="E10" s="1796" t="s">
        <v>129</v>
      </c>
      <c r="F10" s="1841" t="s">
        <v>129</v>
      </c>
      <c r="G10" s="1841" t="s">
        <v>127</v>
      </c>
      <c r="H10" s="1842"/>
      <c r="I10" s="1843">
        <v>2025</v>
      </c>
      <c r="K10" s="1844">
        <f>VLOOKUP(D10,'[75]Sources&gt;&gt;'!$B$5:$C$7,2,FALSE)</f>
        <v>3.9589763779527574E-2</v>
      </c>
      <c r="L10" s="1844"/>
      <c r="M10" s="1845">
        <f>+[75]ERP!G161</f>
        <v>6.3E-3</v>
      </c>
      <c r="N10" s="1846">
        <f t="shared" si="5"/>
        <v>1.5233781316153723</v>
      </c>
      <c r="O10" s="1844">
        <f t="shared" si="6"/>
        <v>9.5972822291768446E-3</v>
      </c>
      <c r="P10" s="1844">
        <f>+'[75]Sources&gt;&gt;'!$F$6</f>
        <v>4.24E-2</v>
      </c>
      <c r="Q10" s="1847">
        <f t="shared" si="7"/>
        <v>0.49</v>
      </c>
      <c r="R10" s="1848">
        <f t="shared" si="8"/>
        <v>0</v>
      </c>
      <c r="S10" s="1848">
        <f t="shared" si="0"/>
        <v>0.05</v>
      </c>
      <c r="T10" s="1848">
        <f t="shared" si="0"/>
        <v>0.1</v>
      </c>
      <c r="U10" s="1849">
        <f t="shared" si="9"/>
        <v>6.9963046008704413E-2</v>
      </c>
      <c r="V10" s="1849">
        <f t="shared" si="1"/>
        <v>7.3461198309139636E-2</v>
      </c>
      <c r="W10" s="1849">
        <f t="shared" si="1"/>
        <v>7.6959350609574859E-2</v>
      </c>
      <c r="X10" s="1848">
        <v>0.15</v>
      </c>
      <c r="Y10" s="1850">
        <f t="shared" si="10"/>
        <v>8.0457502910010067E-2</v>
      </c>
      <c r="Z10" s="1850">
        <f t="shared" si="2"/>
        <v>8.4480378055510577E-2</v>
      </c>
      <c r="AA10" s="1850">
        <f t="shared" si="2"/>
        <v>8.8503253201011087E-2</v>
      </c>
      <c r="AC10" s="1851">
        <v>0.10100000000000001</v>
      </c>
      <c r="AD10" s="1852">
        <f>+AC10+1.5%</f>
        <v>0.11600000000000001</v>
      </c>
      <c r="AE10" s="1852">
        <f t="shared" ref="AE10:AE23" si="11">AVERAGE(AC10:AD10)</f>
        <v>0.10850000000000001</v>
      </c>
      <c r="AG10" s="1851">
        <v>7.4999999999999997E-3</v>
      </c>
      <c r="AH10" s="1851"/>
      <c r="AI10" s="1857">
        <f>Z10-AE10</f>
        <v>-2.4019621944489436E-2</v>
      </c>
      <c r="AJ10" s="1856">
        <f>O10-AG10</f>
        <v>2.0972822291768448E-3</v>
      </c>
      <c r="AK10" s="1851"/>
      <c r="AL10" s="1851"/>
      <c r="AM10" s="1851"/>
      <c r="AN10" s="1836"/>
      <c r="AO10" s="1854">
        <f t="shared" si="3"/>
        <v>1.4839999999999999E-2</v>
      </c>
      <c r="AP10" s="1849">
        <f t="shared" si="4"/>
        <v>5.1564032071824223E-2</v>
      </c>
      <c r="AR10" s="1855">
        <v>0.1</v>
      </c>
      <c r="AS10" s="1855">
        <v>0.11</v>
      </c>
      <c r="AT10" s="1855"/>
      <c r="AU10" s="1855"/>
    </row>
    <row r="11" spans="1:47">
      <c r="A11" s="1858" t="s">
        <v>130</v>
      </c>
      <c r="B11" s="1798" t="s">
        <v>131</v>
      </c>
      <c r="C11" s="1798" t="str">
        <f>VLOOKUP(A11,[76]Codes_ISO_pays_monnaies!$A$6:$D$256,4,FALSE)</f>
        <v>CLF</v>
      </c>
      <c r="D11" s="1798" t="s">
        <v>123</v>
      </c>
      <c r="E11" s="1797" t="s">
        <v>132</v>
      </c>
      <c r="F11" s="1859" t="s">
        <v>132</v>
      </c>
      <c r="G11" s="1859" t="s">
        <v>127</v>
      </c>
      <c r="H11" s="1860" t="s">
        <v>107</v>
      </c>
      <c r="I11" s="1861">
        <v>2025</v>
      </c>
      <c r="J11" s="1797"/>
      <c r="K11" s="1862">
        <f>VLOOKUP(D11,'[75]Sources&gt;&gt;'!$B$5:$C$7,2,FALSE)</f>
        <v>3.9589763779527574E-2</v>
      </c>
      <c r="L11" s="1862"/>
      <c r="M11" s="1863">
        <f>+[75]ERP!G39</f>
        <v>7.2999999999999992E-3</v>
      </c>
      <c r="N11" s="1864">
        <f t="shared" si="5"/>
        <v>1.5233781316153723</v>
      </c>
      <c r="O11" s="1862">
        <f t="shared" si="6"/>
        <v>1.1120660360792217E-2</v>
      </c>
      <c r="P11" s="1862">
        <f>+'[75]Sources&gt;&gt;'!$F$6</f>
        <v>4.24E-2</v>
      </c>
      <c r="Q11" s="1865">
        <f t="shared" si="7"/>
        <v>0.49</v>
      </c>
      <c r="R11" s="1866">
        <f t="shared" si="8"/>
        <v>0</v>
      </c>
      <c r="S11" s="1866">
        <f t="shared" si="0"/>
        <v>0.05</v>
      </c>
      <c r="T11" s="1866">
        <f t="shared" si="0"/>
        <v>0.1</v>
      </c>
      <c r="U11" s="1867">
        <f t="shared" si="9"/>
        <v>7.148642414031979E-2</v>
      </c>
      <c r="V11" s="1867">
        <f t="shared" si="1"/>
        <v>7.5060745347335783E-2</v>
      </c>
      <c r="W11" s="1867">
        <f t="shared" si="1"/>
        <v>7.8635066554351776E-2</v>
      </c>
      <c r="X11" s="1848">
        <v>0.15</v>
      </c>
      <c r="Y11" s="1868">
        <f t="shared" si="10"/>
        <v>8.2209387761367755E-2</v>
      </c>
      <c r="Z11" s="1868">
        <f t="shared" si="2"/>
        <v>8.6319857149436144E-2</v>
      </c>
      <c r="AA11" s="1868">
        <f t="shared" si="2"/>
        <v>9.0430326537504532E-2</v>
      </c>
      <c r="AC11" s="1851">
        <v>9.6000000000000002E-2</v>
      </c>
      <c r="AD11" s="1852">
        <f>+AC11+1.5%</f>
        <v>0.111</v>
      </c>
      <c r="AE11" s="1852">
        <f t="shared" si="11"/>
        <v>0.10350000000000001</v>
      </c>
      <c r="AG11" s="1851">
        <v>7.7000000000000002E-3</v>
      </c>
      <c r="AH11" s="1851"/>
      <c r="AI11" s="1857">
        <f>Z11-AE11</f>
        <v>-1.7180142850563865E-2</v>
      </c>
      <c r="AJ11" s="1856">
        <f>O11-AG11</f>
        <v>3.4206603607922163E-3</v>
      </c>
      <c r="AK11" s="1851"/>
      <c r="AL11" s="1851"/>
      <c r="AM11" s="1851"/>
      <c r="AN11" s="1836"/>
      <c r="AO11" s="1869">
        <f t="shared" si="3"/>
        <v>1.4839999999999999E-2</v>
      </c>
      <c r="AP11" s="1867">
        <f t="shared" si="4"/>
        <v>5.2310487356315757E-2</v>
      </c>
      <c r="AR11" s="1870">
        <v>0.1</v>
      </c>
      <c r="AS11" s="1870">
        <v>0.11</v>
      </c>
      <c r="AT11" s="1870"/>
      <c r="AU11" s="1870"/>
    </row>
    <row r="12" spans="1:47">
      <c r="A12" s="1815" t="s">
        <v>133</v>
      </c>
      <c r="B12" s="1800" t="s">
        <v>134</v>
      </c>
      <c r="C12" s="1800" t="s">
        <v>135</v>
      </c>
      <c r="D12" s="1800" t="s">
        <v>123</v>
      </c>
      <c r="E12" s="1796" t="s">
        <v>136</v>
      </c>
      <c r="F12" s="1814" t="s">
        <v>136</v>
      </c>
      <c r="G12" s="1814" t="s">
        <v>137</v>
      </c>
      <c r="H12" s="1815" t="s">
        <v>107</v>
      </c>
      <c r="I12" s="1816">
        <v>2025</v>
      </c>
      <c r="J12" s="1871"/>
      <c r="K12" s="1872">
        <f>VLOOKUP(D12,'[75]Sources&gt;&gt;'!$B$5:$C$7,2,FALSE)</f>
        <v>3.9589763779527574E-2</v>
      </c>
      <c r="L12" s="1872"/>
      <c r="M12" s="1845">
        <f>+[75]ERP!G112</f>
        <v>8.9999999999999998E-4</v>
      </c>
      <c r="N12" s="1873">
        <f t="shared" si="5"/>
        <v>1.5233781316153723</v>
      </c>
      <c r="O12" s="1872">
        <f t="shared" si="6"/>
        <v>1.3710403184538349E-3</v>
      </c>
      <c r="P12" s="1872">
        <f>+'[75]Sources&gt;&gt;'!$F$6</f>
        <v>4.24E-2</v>
      </c>
      <c r="Q12" s="1874">
        <f t="shared" si="7"/>
        <v>0.49</v>
      </c>
      <c r="R12" s="1875">
        <f t="shared" si="8"/>
        <v>0</v>
      </c>
      <c r="S12" s="1875">
        <f t="shared" si="0"/>
        <v>0.05</v>
      </c>
      <c r="T12" s="1875">
        <f t="shared" si="0"/>
        <v>0.1</v>
      </c>
      <c r="U12" s="1876">
        <f t="shared" si="9"/>
        <v>6.1736804097981407E-2</v>
      </c>
      <c r="V12" s="1876">
        <f t="shared" si="1"/>
        <v>6.4823644302880484E-2</v>
      </c>
      <c r="W12" s="1876">
        <f t="shared" si="1"/>
        <v>6.7910484507779548E-2</v>
      </c>
      <c r="X12" s="1848">
        <v>0.15</v>
      </c>
      <c r="Y12" s="1877">
        <f t="shared" si="10"/>
        <v>7.0997324712678611E-2</v>
      </c>
      <c r="Z12" s="1877">
        <f t="shared" si="2"/>
        <v>7.4547190948312553E-2</v>
      </c>
      <c r="AA12" s="1877">
        <f t="shared" si="2"/>
        <v>7.8097057183946481E-2</v>
      </c>
      <c r="AC12" s="1851"/>
      <c r="AD12" s="1852"/>
      <c r="AE12" s="1852"/>
      <c r="AG12" s="1851"/>
      <c r="AH12" s="1851"/>
      <c r="AI12" s="1851"/>
      <c r="AJ12" s="1856"/>
      <c r="AK12" s="1851"/>
      <c r="AL12" s="1851"/>
      <c r="AM12" s="1851"/>
      <c r="AN12" s="1836"/>
      <c r="AO12" s="1878">
        <f t="shared" si="3"/>
        <v>1.4839999999999999E-2</v>
      </c>
      <c r="AP12" s="1876">
        <f t="shared" si="4"/>
        <v>4.7533173535569954E-2</v>
      </c>
      <c r="AR12" s="1879"/>
      <c r="AS12" s="1879"/>
      <c r="AT12" s="1879"/>
      <c r="AU12" s="1879"/>
    </row>
    <row r="13" spans="1:47">
      <c r="A13" s="1840" t="s">
        <v>138</v>
      </c>
      <c r="B13" s="1800" t="s">
        <v>139</v>
      </c>
      <c r="C13" s="1800" t="s">
        <v>140</v>
      </c>
      <c r="D13" s="1800" t="s">
        <v>123</v>
      </c>
      <c r="E13" s="1796" t="s">
        <v>141</v>
      </c>
      <c r="F13" s="1796" t="s">
        <v>141</v>
      </c>
      <c r="G13" s="1841" t="s">
        <v>137</v>
      </c>
      <c r="H13" s="1840"/>
      <c r="I13" s="1843">
        <v>2025</v>
      </c>
      <c r="J13" s="1880"/>
      <c r="K13" s="1844">
        <f>VLOOKUP(D13,'[75]Sources&gt;&gt;'!$B$5:$C$7,2,FALSE)</f>
        <v>3.9589763779527574E-2</v>
      </c>
      <c r="L13" s="1844">
        <f>+[75]ERP!F101</f>
        <v>2.8453586800058932E-2</v>
      </c>
      <c r="M13" s="1845"/>
      <c r="N13" s="1846">
        <f t="shared" si="5"/>
        <v>1.5233781316153723</v>
      </c>
      <c r="O13" s="1844">
        <f t="shared" si="6"/>
        <v>2.8453586800058932E-2</v>
      </c>
      <c r="P13" s="1844">
        <f>+'[75]Sources&gt;&gt;'!$F$6</f>
        <v>4.24E-2</v>
      </c>
      <c r="Q13" s="1847">
        <f t="shared" si="7"/>
        <v>0.49</v>
      </c>
      <c r="R13" s="1848">
        <f t="shared" si="8"/>
        <v>0</v>
      </c>
      <c r="S13" s="1848">
        <f t="shared" si="0"/>
        <v>0.05</v>
      </c>
      <c r="T13" s="1848">
        <f t="shared" si="0"/>
        <v>0.1</v>
      </c>
      <c r="U13" s="1849">
        <f t="shared" si="9"/>
        <v>8.8819350579586509E-2</v>
      </c>
      <c r="V13" s="1849">
        <f t="shared" si="1"/>
        <v>9.3260318108565832E-2</v>
      </c>
      <c r="W13" s="1849">
        <f t="shared" si="1"/>
        <v>9.7701285637545168E-2</v>
      </c>
      <c r="X13" s="1848">
        <v>0.15</v>
      </c>
      <c r="Y13" s="1850">
        <f t="shared" si="10"/>
        <v>0.10214225316652448</v>
      </c>
      <c r="Z13" s="1850">
        <f t="shared" si="2"/>
        <v>0.1072493658248507</v>
      </c>
      <c r="AA13" s="1850">
        <f t="shared" si="2"/>
        <v>0.11235647848317694</v>
      </c>
      <c r="AC13" s="1851">
        <v>0.1</v>
      </c>
      <c r="AD13" s="1852">
        <f t="shared" ref="AD13:AD23" si="12">+AC13+1.5%</f>
        <v>0.115</v>
      </c>
      <c r="AE13" s="1852">
        <f t="shared" si="11"/>
        <v>0.10750000000000001</v>
      </c>
      <c r="AG13" s="1851"/>
      <c r="AH13" s="1851"/>
      <c r="AI13" s="1851">
        <f>Z13-AE13</f>
        <v>-2.506341751493113E-4</v>
      </c>
      <c r="AJ13" s="1856"/>
      <c r="AK13" s="1851"/>
      <c r="AL13" s="1851"/>
      <c r="AM13" s="1851"/>
      <c r="AN13" s="1836"/>
      <c r="AO13" s="1854">
        <f t="shared" si="3"/>
        <v>1.4839999999999999E-2</v>
      </c>
      <c r="AP13" s="1849">
        <f t="shared" si="4"/>
        <v>6.0803621311556449E-2</v>
      </c>
      <c r="AR13" s="1855"/>
      <c r="AS13" s="1855"/>
      <c r="AT13" s="1855"/>
      <c r="AU13" s="1855"/>
    </row>
    <row r="14" spans="1:47">
      <c r="A14" s="1840" t="s">
        <v>142</v>
      </c>
      <c r="B14" s="1800" t="str">
        <f>VLOOKUP(A14,[76]Codes_ISO_pays_monnaies!$A$6:$D$256,3,FALSE)</f>
        <v>Euro</v>
      </c>
      <c r="C14" s="1800" t="str">
        <f>VLOOKUP(A14,[76]Codes_ISO_pays_monnaies!$A$6:$D$256,4,FALSE)</f>
        <v>EUR</v>
      </c>
      <c r="D14" s="1800" t="s">
        <v>143</v>
      </c>
      <c r="E14" s="1796" t="s">
        <v>144</v>
      </c>
      <c r="F14" s="1841" t="s">
        <v>144</v>
      </c>
      <c r="G14" s="1841" t="s">
        <v>144</v>
      </c>
      <c r="H14" s="1842" t="s">
        <v>107</v>
      </c>
      <c r="I14" s="1843">
        <v>2025</v>
      </c>
      <c r="K14" s="1844">
        <f>VLOOKUP(D14,'[75]Sources&gt;&gt;'!$B$5:$C$7,2,FALSE)</f>
        <v>2.7381927803030309E-2</v>
      </c>
      <c r="L14" s="1844"/>
      <c r="M14" s="1845">
        <f>+[75]ERP!G61</f>
        <v>5.0000000000000001E-3</v>
      </c>
      <c r="N14" s="1846">
        <f t="shared" si="5"/>
        <v>1.5233781316153723</v>
      </c>
      <c r="O14" s="1844">
        <f t="shared" si="6"/>
        <v>7.6168906580768615E-3</v>
      </c>
      <c r="P14" s="1844">
        <f>+'[75]Sources&gt;&gt;'!$F$6</f>
        <v>4.24E-2</v>
      </c>
      <c r="Q14" s="1847">
        <f t="shared" si="7"/>
        <v>0.49</v>
      </c>
      <c r="R14" s="1848">
        <f t="shared" si="8"/>
        <v>0</v>
      </c>
      <c r="S14" s="1848">
        <f t="shared" si="0"/>
        <v>0.05</v>
      </c>
      <c r="T14" s="1848">
        <f t="shared" si="0"/>
        <v>0.1</v>
      </c>
      <c r="U14" s="1849">
        <f t="shared" si="9"/>
        <v>5.577481846110717E-2</v>
      </c>
      <c r="V14" s="1849">
        <f t="shared" si="1"/>
        <v>5.8563559384162529E-2</v>
      </c>
      <c r="W14" s="1849">
        <f t="shared" si="1"/>
        <v>6.1352300307217895E-2</v>
      </c>
      <c r="X14" s="1848">
        <v>0.15</v>
      </c>
      <c r="Y14" s="1850">
        <f t="shared" si="10"/>
        <v>6.4141041230273241E-2</v>
      </c>
      <c r="Z14" s="1850">
        <f t="shared" si="2"/>
        <v>6.7348093291786898E-2</v>
      </c>
      <c r="AA14" s="1850">
        <f t="shared" si="2"/>
        <v>7.0555145353300569E-2</v>
      </c>
      <c r="AC14" s="1851">
        <v>6.5000000000000002E-2</v>
      </c>
      <c r="AD14" s="1852">
        <f t="shared" si="12"/>
        <v>0.08</v>
      </c>
      <c r="AE14" s="1852">
        <f t="shared" si="11"/>
        <v>7.2500000000000009E-2</v>
      </c>
      <c r="AG14" s="1851"/>
      <c r="AH14" s="1851"/>
      <c r="AI14" s="1851">
        <f>Z14-AE14</f>
        <v>-5.1519067082131109E-3</v>
      </c>
      <c r="AJ14" s="1856"/>
      <c r="AK14" s="1851"/>
      <c r="AL14" s="1851"/>
      <c r="AM14" s="1851"/>
      <c r="AN14" s="1836"/>
      <c r="AO14" s="1854">
        <f t="shared" si="3"/>
        <v>1.4839999999999999E-2</v>
      </c>
      <c r="AP14" s="1849">
        <f t="shared" si="4"/>
        <v>3.8385804225487971E-2</v>
      </c>
      <c r="AR14" s="1855">
        <v>0.06</v>
      </c>
      <c r="AS14" s="1855">
        <v>7.0000000000000007E-2</v>
      </c>
      <c r="AT14" s="1855"/>
      <c r="AU14" s="1855"/>
    </row>
    <row r="15" spans="1:47">
      <c r="A15" s="1840" t="s">
        <v>145</v>
      </c>
      <c r="B15" s="1800" t="str">
        <f>VLOOKUP(A15,[76]Codes_ISO_pays_monnaies!$A$6:$D$256,3,FALSE)</f>
        <v>Euro</v>
      </c>
      <c r="C15" s="1800" t="str">
        <f>VLOOKUP(A15,[76]Codes_ISO_pays_monnaies!$A$6:$D$256,4,FALSE)</f>
        <v>EUR</v>
      </c>
      <c r="D15" s="1800" t="s">
        <v>143</v>
      </c>
      <c r="E15" s="1796" t="s">
        <v>146</v>
      </c>
      <c r="F15" s="1841" t="s">
        <v>146</v>
      </c>
      <c r="G15" s="1841" t="s">
        <v>137</v>
      </c>
      <c r="H15" s="1842" t="s">
        <v>107</v>
      </c>
      <c r="I15" s="1843">
        <v>2025</v>
      </c>
      <c r="K15" s="1844">
        <f>VLOOKUP(D15,'[75]Sources&gt;&gt;'!$B$5:$C$7,2,FALSE)</f>
        <v>2.7381927803030309E-2</v>
      </c>
      <c r="L15" s="1844"/>
      <c r="M15" s="1845">
        <f>+[75]ERP!G125</f>
        <v>3.0999999999999995E-3</v>
      </c>
      <c r="N15" s="1846">
        <f t="shared" si="5"/>
        <v>1.5233781316153723</v>
      </c>
      <c r="O15" s="1844">
        <f t="shared" si="6"/>
        <v>4.7224722080076529E-3</v>
      </c>
      <c r="P15" s="1844">
        <f>+'[75]Sources&gt;&gt;'!$F$6</f>
        <v>4.24E-2</v>
      </c>
      <c r="Q15" s="1847">
        <f t="shared" si="7"/>
        <v>0.49</v>
      </c>
      <c r="R15" s="1848">
        <f t="shared" si="8"/>
        <v>0</v>
      </c>
      <c r="S15" s="1848">
        <f t="shared" si="0"/>
        <v>0.05</v>
      </c>
      <c r="T15" s="1848">
        <f t="shared" si="0"/>
        <v>0.1</v>
      </c>
      <c r="U15" s="1849">
        <f t="shared" si="9"/>
        <v>5.2880400011037956E-2</v>
      </c>
      <c r="V15" s="1849">
        <f t="shared" si="1"/>
        <v>5.5524420011589859E-2</v>
      </c>
      <c r="W15" s="1849">
        <f t="shared" si="1"/>
        <v>5.8168440012141755E-2</v>
      </c>
      <c r="X15" s="1848">
        <v>0.15</v>
      </c>
      <c r="Y15" s="1850">
        <f t="shared" si="10"/>
        <v>6.0812460012693643E-2</v>
      </c>
      <c r="Z15" s="1850">
        <f t="shared" si="2"/>
        <v>6.3853083013328329E-2</v>
      </c>
      <c r="AA15" s="1850">
        <f t="shared" si="2"/>
        <v>6.6893706013963009E-2</v>
      </c>
      <c r="AC15" s="1851">
        <v>7.1499999999999994E-2</v>
      </c>
      <c r="AD15" s="1852">
        <f t="shared" si="12"/>
        <v>8.6499999999999994E-2</v>
      </c>
      <c r="AE15" s="1852">
        <f t="shared" si="11"/>
        <v>7.8999999999999987E-2</v>
      </c>
      <c r="AG15" s="1851">
        <v>2.3E-3</v>
      </c>
      <c r="AH15" s="1851"/>
      <c r="AI15" s="1857">
        <f>Z15-AE15</f>
        <v>-1.5146916986671657E-2</v>
      </c>
      <c r="AJ15" s="1856">
        <f>O15-AG15</f>
        <v>2.4224722080076529E-3</v>
      </c>
      <c r="AK15" s="1851"/>
      <c r="AL15" s="1851"/>
      <c r="AM15" s="1851"/>
      <c r="AN15" s="1836"/>
      <c r="AO15" s="1854">
        <f t="shared" si="3"/>
        <v>1.4839999999999999E-2</v>
      </c>
      <c r="AP15" s="1849">
        <f t="shared" si="4"/>
        <v>3.696753918495406E-2</v>
      </c>
      <c r="AR15" s="1855">
        <v>7.4999999999999997E-2</v>
      </c>
      <c r="AS15" s="1855">
        <v>8.5000000000000006E-2</v>
      </c>
      <c r="AT15" s="1855"/>
      <c r="AU15" s="1855"/>
    </row>
    <row r="16" spans="1:47">
      <c r="A16" s="1840" t="s">
        <v>147</v>
      </c>
      <c r="B16" s="1800" t="str">
        <f>VLOOKUP(A16,[76]Codes_ISO_pays_monnaies!$A$6:$D$256,3,FALSE)</f>
        <v>Euro</v>
      </c>
      <c r="C16" s="1800" t="str">
        <f>VLOOKUP(A16,[76]Codes_ISO_pays_monnaies!$A$6:$D$256,4,FALSE)</f>
        <v>EUR</v>
      </c>
      <c r="D16" s="1800" t="s">
        <v>143</v>
      </c>
      <c r="E16" s="1796" t="s">
        <v>148</v>
      </c>
      <c r="F16" s="1841" t="s">
        <v>148</v>
      </c>
      <c r="G16" s="1841" t="s">
        <v>137</v>
      </c>
      <c r="H16" s="1842" t="s">
        <v>107</v>
      </c>
      <c r="I16" s="1843">
        <v>2025</v>
      </c>
      <c r="K16" s="1844">
        <f>VLOOKUP(D16,'[75]Sources&gt;&gt;'!$B$5:$C$7,2,FALSE)</f>
        <v>2.7381927803030309E-2</v>
      </c>
      <c r="L16" s="1844"/>
      <c r="M16" s="1845">
        <f>+[75]ERP!G66</f>
        <v>6.0999999999999995E-3</v>
      </c>
      <c r="N16" s="1846">
        <f t="shared" si="5"/>
        <v>1.5233781316153723</v>
      </c>
      <c r="O16" s="1844">
        <f t="shared" si="6"/>
        <v>9.2926066028537705E-3</v>
      </c>
      <c r="P16" s="1844">
        <f>+'[75]Sources&gt;&gt;'!$F$6</f>
        <v>4.24E-2</v>
      </c>
      <c r="Q16" s="1847">
        <f t="shared" si="7"/>
        <v>0.49</v>
      </c>
      <c r="R16" s="1848">
        <f t="shared" si="8"/>
        <v>0</v>
      </c>
      <c r="S16" s="1848">
        <f t="shared" si="0"/>
        <v>0.05</v>
      </c>
      <c r="T16" s="1848">
        <f t="shared" si="0"/>
        <v>0.1</v>
      </c>
      <c r="U16" s="1849">
        <f t="shared" si="9"/>
        <v>5.7450534405884074E-2</v>
      </c>
      <c r="V16" s="1849">
        <f t="shared" si="1"/>
        <v>6.032306112617828E-2</v>
      </c>
      <c r="W16" s="1849">
        <f t="shared" si="1"/>
        <v>6.3195587846472487E-2</v>
      </c>
      <c r="X16" s="1848">
        <v>0.15</v>
      </c>
      <c r="Y16" s="1850">
        <f t="shared" si="10"/>
        <v>6.6068114566766686E-2</v>
      </c>
      <c r="Z16" s="1850">
        <f t="shared" si="2"/>
        <v>6.9371520295105016E-2</v>
      </c>
      <c r="AA16" s="1850">
        <f t="shared" si="2"/>
        <v>7.2674926023443359E-2</v>
      </c>
      <c r="AC16" s="1851">
        <v>7.4999999999999997E-2</v>
      </c>
      <c r="AD16" s="1852">
        <f t="shared" si="12"/>
        <v>0.09</v>
      </c>
      <c r="AE16" s="1852">
        <f t="shared" si="11"/>
        <v>8.249999999999999E-2</v>
      </c>
      <c r="AG16" s="1851">
        <v>9.4000000000000004E-3</v>
      </c>
      <c r="AH16" s="1851"/>
      <c r="AI16" s="1857">
        <f>Z16-AE16</f>
        <v>-1.3128479704894974E-2</v>
      </c>
      <c r="AJ16" s="1856">
        <f>O16-AG16</f>
        <v>-1.0739339714622986E-4</v>
      </c>
      <c r="AK16" s="1851"/>
      <c r="AL16" s="1851"/>
      <c r="AM16" s="1851"/>
      <c r="AN16" s="1836"/>
      <c r="AO16" s="1854">
        <f t="shared" si="3"/>
        <v>1.4839999999999999E-2</v>
      </c>
      <c r="AP16" s="1849">
        <f t="shared" si="4"/>
        <v>3.9206905038428656E-2</v>
      </c>
      <c r="AR16" s="1855">
        <v>0.08</v>
      </c>
      <c r="AS16" s="1855">
        <v>0.09</v>
      </c>
      <c r="AT16" s="1855"/>
      <c r="AU16" s="1855"/>
    </row>
    <row r="17" spans="1:47">
      <c r="A17" s="1840" t="s">
        <v>149</v>
      </c>
      <c r="B17" s="1800" t="str">
        <f>VLOOKUP(A17,[76]Codes_ISO_pays_monnaies!$A$6:$D$256,3,FALSE)</f>
        <v>Lev</v>
      </c>
      <c r="C17" s="1800" t="str">
        <f>VLOOKUP(A17,[76]Codes_ISO_pays_monnaies!$A$6:$D$256,4,FALSE)</f>
        <v>BGN</v>
      </c>
      <c r="D17" s="1800" t="s">
        <v>143</v>
      </c>
      <c r="E17" s="1796" t="s">
        <v>150</v>
      </c>
      <c r="F17" s="1841" t="s">
        <v>150</v>
      </c>
      <c r="G17" s="1841" t="s">
        <v>137</v>
      </c>
      <c r="H17" s="1842"/>
      <c r="I17" s="1843">
        <v>2025</v>
      </c>
      <c r="K17" s="1844">
        <f>VLOOKUP(D17,'[75]Sources&gt;&gt;'!$B$5:$C$7,2,FALSE)</f>
        <v>2.7381927803030309E-2</v>
      </c>
      <c r="L17" s="1844"/>
      <c r="M17" s="1845">
        <f>+[75]ERP!G32</f>
        <v>6.3E-3</v>
      </c>
      <c r="N17" s="1846">
        <f t="shared" si="5"/>
        <v>1.5233781316153723</v>
      </c>
      <c r="O17" s="1844">
        <f t="shared" si="6"/>
        <v>9.5972822291768446E-3</v>
      </c>
      <c r="P17" s="1844">
        <f>+'[75]Sources&gt;&gt;'!$F$6</f>
        <v>4.24E-2</v>
      </c>
      <c r="Q17" s="1847">
        <f t="shared" si="7"/>
        <v>0.49</v>
      </c>
      <c r="R17" s="1848">
        <f t="shared" si="8"/>
        <v>0</v>
      </c>
      <c r="S17" s="1848">
        <f t="shared" si="0"/>
        <v>0.05</v>
      </c>
      <c r="T17" s="1848">
        <f t="shared" si="0"/>
        <v>0.1</v>
      </c>
      <c r="U17" s="1849">
        <f t="shared" si="9"/>
        <v>5.7755210032207155E-2</v>
      </c>
      <c r="V17" s="1849">
        <f t="shared" si="1"/>
        <v>6.0642970533817515E-2</v>
      </c>
      <c r="W17" s="1849">
        <f t="shared" si="1"/>
        <v>6.3530731035427876E-2</v>
      </c>
      <c r="X17" s="1848">
        <v>0.15</v>
      </c>
      <c r="Y17" s="1850">
        <f t="shared" si="10"/>
        <v>6.6418491537038229E-2</v>
      </c>
      <c r="Z17" s="1850">
        <f t="shared" si="2"/>
        <v>6.9739416113890132E-2</v>
      </c>
      <c r="AA17" s="1850">
        <f t="shared" si="2"/>
        <v>7.3060340690742048E-2</v>
      </c>
      <c r="AC17" s="1851"/>
      <c r="AD17" s="1852"/>
      <c r="AE17" s="1852"/>
      <c r="AG17" s="1851"/>
      <c r="AH17" s="1851"/>
      <c r="AI17" s="1851"/>
      <c r="AJ17" s="1856"/>
      <c r="AK17" s="1851"/>
      <c r="AL17" s="1851"/>
      <c r="AM17" s="1851"/>
      <c r="AN17" s="1836"/>
      <c r="AO17" s="1854">
        <f t="shared" si="3"/>
        <v>1.4839999999999999E-2</v>
      </c>
      <c r="AP17" s="1849">
        <f t="shared" si="4"/>
        <v>3.9356196095326965E-2</v>
      </c>
      <c r="AR17" s="1855"/>
      <c r="AS17" s="1855"/>
      <c r="AT17" s="1855"/>
      <c r="AU17" s="1855"/>
    </row>
    <row r="18" spans="1:47" ht="15" thickBot="1">
      <c r="A18" s="1858" t="s">
        <v>151</v>
      </c>
      <c r="B18" s="1798" t="str">
        <f>VLOOKUP(A18,[76]Codes_ISO_pays_monnaies!$A$6:$D$256,3,FALSE)</f>
        <v>Zloty</v>
      </c>
      <c r="C18" s="1798" t="str">
        <f>VLOOKUP(A18,[76]Codes_ISO_pays_monnaies!$A$6:$D$256,4,FALSE)</f>
        <v>PLN</v>
      </c>
      <c r="D18" s="1798" t="s">
        <v>143</v>
      </c>
      <c r="E18" s="1797" t="s">
        <v>152</v>
      </c>
      <c r="F18" s="1859" t="s">
        <v>152</v>
      </c>
      <c r="G18" s="1859" t="s">
        <v>137</v>
      </c>
      <c r="H18" s="1860" t="s">
        <v>107</v>
      </c>
      <c r="I18" s="1861">
        <v>2025</v>
      </c>
      <c r="J18" s="1797"/>
      <c r="K18" s="1862">
        <f>VLOOKUP(D18,'[75]Sources&gt;&gt;'!$B$5:$C$7,2,FALSE)</f>
        <v>2.7381927803030309E-2</v>
      </c>
      <c r="L18" s="1862"/>
      <c r="M18" s="1863">
        <f>+[75]ERP!G124</f>
        <v>8.6E-3</v>
      </c>
      <c r="N18" s="1864">
        <f t="shared" si="5"/>
        <v>1.5233781316153723</v>
      </c>
      <c r="O18" s="1862">
        <f t="shared" si="6"/>
        <v>1.3101051931892201E-2</v>
      </c>
      <c r="P18" s="1862">
        <f>+'[75]Sources&gt;&gt;'!$F$6</f>
        <v>4.24E-2</v>
      </c>
      <c r="Q18" s="1865">
        <f t="shared" si="7"/>
        <v>0.49</v>
      </c>
      <c r="R18" s="1866">
        <f t="shared" si="8"/>
        <v>0</v>
      </c>
      <c r="S18" s="1866">
        <f t="shared" si="0"/>
        <v>0.05</v>
      </c>
      <c r="T18" s="1866">
        <f t="shared" si="0"/>
        <v>0.1</v>
      </c>
      <c r="U18" s="1867">
        <f t="shared" si="9"/>
        <v>6.1258979734922517E-2</v>
      </c>
      <c r="V18" s="1867">
        <f t="shared" si="1"/>
        <v>6.4321928721668642E-2</v>
      </c>
      <c r="W18" s="1867">
        <f t="shared" si="1"/>
        <v>6.7384877708414767E-2</v>
      </c>
      <c r="X18" s="1848">
        <v>0.15</v>
      </c>
      <c r="Y18" s="1868">
        <f t="shared" si="10"/>
        <v>7.0447826695160892E-2</v>
      </c>
      <c r="Z18" s="1868">
        <f t="shared" si="2"/>
        <v>7.3970218029918933E-2</v>
      </c>
      <c r="AA18" s="1868">
        <f t="shared" si="2"/>
        <v>7.7492609364676973E-2</v>
      </c>
      <c r="AC18" s="1851">
        <v>7.85E-2</v>
      </c>
      <c r="AD18" s="1852">
        <f t="shared" si="12"/>
        <v>9.35E-2</v>
      </c>
      <c r="AE18" s="1852">
        <f t="shared" si="11"/>
        <v>8.5999999999999993E-2</v>
      </c>
      <c r="AG18" s="1851">
        <v>6.4000000000000003E-3</v>
      </c>
      <c r="AH18" s="1851"/>
      <c r="AI18" s="1857">
        <f>Z18-AE18</f>
        <v>-1.202978197008106E-2</v>
      </c>
      <c r="AJ18" s="1856">
        <f>O18-AG18</f>
        <v>6.701051931892201E-3</v>
      </c>
      <c r="AK18" s="1851"/>
      <c r="AL18" s="1851"/>
      <c r="AM18" s="1851"/>
      <c r="AN18" s="1836"/>
      <c r="AO18" s="1869">
        <f t="shared" si="3"/>
        <v>1.4839999999999999E-2</v>
      </c>
      <c r="AP18" s="1867">
        <f t="shared" si="4"/>
        <v>4.1073043249657486E-2</v>
      </c>
      <c r="AR18" s="1870">
        <v>8.5000000000000006E-2</v>
      </c>
      <c r="AS18" s="1870">
        <v>0.09</v>
      </c>
      <c r="AT18" s="1870"/>
      <c r="AU18" s="1870"/>
    </row>
    <row r="19" spans="1:47" s="1900" customFormat="1" ht="15" thickBot="1">
      <c r="A19" s="1898" t="s">
        <v>98</v>
      </c>
      <c r="B19" s="1899" t="str">
        <f>VLOOKUP(A19,[76]Codes_ISO_pays_monnaies!$A$6:$D$256,3,FALSE)</f>
        <v>Kuna</v>
      </c>
      <c r="C19" s="1899" t="str">
        <f>VLOOKUP(A19,[76]Codes_ISO_pays_monnaies!$A$6:$D$256,4,FALSE)</f>
        <v>HRK</v>
      </c>
      <c r="D19" s="1899" t="s">
        <v>143</v>
      </c>
      <c r="E19" s="1900" t="s">
        <v>153</v>
      </c>
      <c r="F19" s="1901" t="s">
        <v>153</v>
      </c>
      <c r="G19" s="1901" t="s">
        <v>137</v>
      </c>
      <c r="H19" s="1902"/>
      <c r="I19" s="1903">
        <v>2025</v>
      </c>
      <c r="K19" s="1904">
        <f>VLOOKUP(D19,'[75]Sources&gt;&gt;'!$B$5:$C$7,2,FALSE)</f>
        <v>2.7381927803030309E-2</v>
      </c>
      <c r="L19" s="1904"/>
      <c r="M19" s="1905">
        <f>+[75]ERP!G47</f>
        <v>8.8000000000000005E-3</v>
      </c>
      <c r="N19" s="1906">
        <f t="shared" si="5"/>
        <v>1.5233781316153723</v>
      </c>
      <c r="O19" s="1904">
        <f t="shared" si="6"/>
        <v>1.3405727558215277E-2</v>
      </c>
      <c r="P19" s="1904">
        <f>+'[75]Sources&gt;&gt;'!$F$6</f>
        <v>4.24E-2</v>
      </c>
      <c r="Q19" s="1907">
        <f t="shared" si="7"/>
        <v>0.49</v>
      </c>
      <c r="R19" s="1908">
        <f t="shared" si="8"/>
        <v>0</v>
      </c>
      <c r="S19" s="1908">
        <f t="shared" si="0"/>
        <v>0.05</v>
      </c>
      <c r="T19" s="1909">
        <f t="shared" si="0"/>
        <v>0.1</v>
      </c>
      <c r="U19" s="1910">
        <f t="shared" si="9"/>
        <v>6.1563655361245584E-2</v>
      </c>
      <c r="V19" s="1910">
        <f t="shared" si="1"/>
        <v>6.4641838129307863E-2</v>
      </c>
      <c r="W19" s="1910">
        <f t="shared" si="1"/>
        <v>6.7720020897370142E-2</v>
      </c>
      <c r="X19" s="1909">
        <v>0.15</v>
      </c>
      <c r="Y19" s="1911">
        <f t="shared" si="10"/>
        <v>7.0798203665432421E-2</v>
      </c>
      <c r="Z19" s="1911">
        <f t="shared" si="2"/>
        <v>7.4338113848704035E-2</v>
      </c>
      <c r="AA19" s="1911">
        <f t="shared" si="2"/>
        <v>7.7878024031975662E-2</v>
      </c>
      <c r="AC19" s="1912">
        <v>7.8E-2</v>
      </c>
      <c r="AD19" s="1913">
        <f t="shared" si="12"/>
        <v>9.2999999999999999E-2</v>
      </c>
      <c r="AE19" s="1913">
        <f t="shared" si="11"/>
        <v>8.5499999999999993E-2</v>
      </c>
      <c r="AG19" s="1912">
        <v>1.0200000000000001E-2</v>
      </c>
      <c r="AH19" s="1912"/>
      <c r="AI19" s="1914">
        <f>Z19-AE19</f>
        <v>-1.1161886151295958E-2</v>
      </c>
      <c r="AJ19" s="1915">
        <f>O19-AG19</f>
        <v>3.2057275582152763E-3</v>
      </c>
      <c r="AK19" s="1912"/>
      <c r="AL19" s="1912"/>
      <c r="AM19" s="1912"/>
      <c r="AN19" s="1916"/>
      <c r="AO19" s="1917">
        <f t="shared" si="3"/>
        <v>1.4839999999999999E-2</v>
      </c>
      <c r="AP19" s="1910">
        <f t="shared" si="4"/>
        <v>4.1222334306555794E-2</v>
      </c>
      <c r="AR19" s="1918">
        <v>0.1</v>
      </c>
      <c r="AS19" s="1918">
        <v>0.11</v>
      </c>
      <c r="AT19" s="1918"/>
      <c r="AU19" s="1918"/>
    </row>
    <row r="20" spans="1:47">
      <c r="A20" s="1840" t="s">
        <v>154</v>
      </c>
      <c r="B20" s="1800" t="str">
        <f>VLOOKUP(A20,[76]Codes_ISO_pays_monnaies!$A$6:$D$256,3,FALSE)</f>
        <v>Euro</v>
      </c>
      <c r="C20" s="1800" t="str">
        <f>VLOOKUP(A20,[76]Codes_ISO_pays_monnaies!$A$6:$D$256,4,FALSE)</f>
        <v>EUR</v>
      </c>
      <c r="D20" s="1800" t="s">
        <v>143</v>
      </c>
      <c r="E20" s="1796" t="s">
        <v>155</v>
      </c>
      <c r="F20" s="1841" t="s">
        <v>155</v>
      </c>
      <c r="G20" s="1841" t="s">
        <v>137</v>
      </c>
      <c r="H20" s="1842"/>
      <c r="I20" s="1843">
        <v>2025</v>
      </c>
      <c r="K20" s="1844">
        <f>VLOOKUP(D20,'[75]Sources&gt;&gt;'!$B$5:$C$7,2,FALSE)</f>
        <v>2.7381927803030309E-2</v>
      </c>
      <c r="L20" s="1844">
        <f>+[75]ERP!F105</f>
        <v>5.827659756375704E-2</v>
      </c>
      <c r="M20" s="1845"/>
      <c r="N20" s="1846">
        <f t="shared" si="5"/>
        <v>1.5233781316153723</v>
      </c>
      <c r="O20" s="1844">
        <f t="shared" si="6"/>
        <v>5.827659756375704E-2</v>
      </c>
      <c r="P20" s="1844">
        <f>+'[75]Sources&gt;&gt;'!$F$6</f>
        <v>4.24E-2</v>
      </c>
      <c r="Q20" s="1847">
        <f t="shared" si="7"/>
        <v>0.49</v>
      </c>
      <c r="R20" s="1848">
        <f t="shared" si="8"/>
        <v>0</v>
      </c>
      <c r="S20" s="1848">
        <f t="shared" si="0"/>
        <v>0.05</v>
      </c>
      <c r="T20" s="1848">
        <f t="shared" si="0"/>
        <v>0.1</v>
      </c>
      <c r="U20" s="1849">
        <f t="shared" si="9"/>
        <v>0.10643452536678735</v>
      </c>
      <c r="V20" s="1849">
        <f t="shared" si="1"/>
        <v>0.11175625163512673</v>
      </c>
      <c r="W20" s="1849">
        <f t="shared" si="1"/>
        <v>0.11707797790346609</v>
      </c>
      <c r="X20" s="1848">
        <v>0.15</v>
      </c>
      <c r="Y20" s="1850">
        <f t="shared" si="10"/>
        <v>0.12239970417180544</v>
      </c>
      <c r="Z20" s="1850">
        <f t="shared" si="2"/>
        <v>0.12851968938039574</v>
      </c>
      <c r="AA20" s="1850">
        <f t="shared" si="2"/>
        <v>0.13463967458898599</v>
      </c>
      <c r="AC20" s="1851"/>
      <c r="AD20" s="1852"/>
      <c r="AE20" s="1852"/>
      <c r="AG20" s="1851"/>
      <c r="AH20" s="1851"/>
      <c r="AI20" s="1851"/>
      <c r="AJ20" s="1856"/>
      <c r="AK20" s="1851"/>
      <c r="AL20" s="1851"/>
      <c r="AM20" s="1851"/>
      <c r="AN20" s="1836"/>
      <c r="AO20" s="1854">
        <f t="shared" si="3"/>
        <v>1.4839999999999999E-2</v>
      </c>
      <c r="AP20" s="1849">
        <f t="shared" si="4"/>
        <v>6.3209060609271256E-2</v>
      </c>
      <c r="AR20" s="1879">
        <v>0.1</v>
      </c>
      <c r="AS20" s="1879">
        <v>0.11</v>
      </c>
      <c r="AT20" s="1855"/>
      <c r="AU20" s="1855"/>
    </row>
    <row r="21" spans="1:47">
      <c r="A21" s="1883" t="s">
        <v>156</v>
      </c>
      <c r="B21" s="1800" t="str">
        <f>VLOOKUP(A21,[76]Codes_ISO_pays_monnaies!$A$6:$D$256,3,FALSE)</f>
        <v>Euro</v>
      </c>
      <c r="C21" s="1800" t="str">
        <f>VLOOKUP(A21,[76]Codes_ISO_pays_monnaies!$A$6:$D$256,4,FALSE)</f>
        <v>EUR</v>
      </c>
      <c r="D21" s="1800" t="s">
        <v>143</v>
      </c>
      <c r="E21" s="1796" t="s">
        <v>157</v>
      </c>
      <c r="F21" s="1884" t="s">
        <v>157</v>
      </c>
      <c r="G21" s="1884" t="s">
        <v>137</v>
      </c>
      <c r="H21" s="1885"/>
      <c r="I21" s="1886">
        <v>2025</v>
      </c>
      <c r="K21" s="1887">
        <f>VLOOKUP(D21,'[75]Sources&gt;&gt;'!$B$5:$C$7,2,FALSE)</f>
        <v>2.7381927803030309E-2</v>
      </c>
      <c r="L21" s="1887">
        <f>+L20</f>
        <v>5.827659756375704E-2</v>
      </c>
      <c r="M21" s="1888"/>
      <c r="N21" s="1889">
        <f t="shared" si="5"/>
        <v>1.5233781316153723</v>
      </c>
      <c r="O21" s="1887">
        <f t="shared" si="6"/>
        <v>5.827659756375704E-2</v>
      </c>
      <c r="P21" s="1887">
        <f>+'[75]Sources&gt;&gt;'!$F$6</f>
        <v>4.24E-2</v>
      </c>
      <c r="Q21" s="1890">
        <f t="shared" si="7"/>
        <v>0.49</v>
      </c>
      <c r="R21" s="1891">
        <f t="shared" si="8"/>
        <v>0</v>
      </c>
      <c r="S21" s="1891">
        <f t="shared" si="0"/>
        <v>0.05</v>
      </c>
      <c r="T21" s="1891">
        <f t="shared" si="0"/>
        <v>0.1</v>
      </c>
      <c r="U21" s="1892">
        <f t="shared" si="9"/>
        <v>0.10643452536678735</v>
      </c>
      <c r="V21" s="1892">
        <f t="shared" si="1"/>
        <v>0.11175625163512673</v>
      </c>
      <c r="W21" s="1892">
        <f t="shared" si="1"/>
        <v>0.11707797790346609</v>
      </c>
      <c r="X21" s="1891">
        <v>0.15</v>
      </c>
      <c r="Y21" s="1893">
        <f t="shared" si="10"/>
        <v>0.12239970417180544</v>
      </c>
      <c r="Z21" s="1893">
        <f t="shared" si="2"/>
        <v>0.12851968938039574</v>
      </c>
      <c r="AA21" s="1893">
        <f t="shared" si="2"/>
        <v>0.13463967458898599</v>
      </c>
      <c r="AC21" s="1851">
        <v>9.9000000000000005E-2</v>
      </c>
      <c r="AD21" s="1852">
        <f t="shared" si="12"/>
        <v>0.114</v>
      </c>
      <c r="AE21" s="1852">
        <f t="shared" si="11"/>
        <v>0.10650000000000001</v>
      </c>
      <c r="AG21" s="1851">
        <v>3.0599999999999999E-2</v>
      </c>
      <c r="AH21" s="1851"/>
      <c r="AI21" s="1894">
        <f>Z21-AE21</f>
        <v>2.2019689380395724E-2</v>
      </c>
      <c r="AJ21" s="1856">
        <f>O21-AG21</f>
        <v>2.7676597563757042E-2</v>
      </c>
      <c r="AK21" s="1851"/>
      <c r="AL21" s="1851"/>
      <c r="AM21" s="1851"/>
      <c r="AN21" s="1836"/>
      <c r="AO21" s="1895">
        <f t="shared" si="3"/>
        <v>1.4839999999999999E-2</v>
      </c>
      <c r="AP21" s="1892">
        <f t="shared" si="4"/>
        <v>6.3209060609271256E-2</v>
      </c>
      <c r="AR21" s="1896">
        <v>0.1</v>
      </c>
      <c r="AS21" s="1896">
        <v>0.11</v>
      </c>
      <c r="AT21" s="1897"/>
      <c r="AU21" s="1897"/>
    </row>
    <row r="22" spans="1:47">
      <c r="A22" s="1883" t="s">
        <v>158</v>
      </c>
      <c r="B22" s="1800" t="str">
        <f>VLOOKUP(A22,[76]Codes_ISO_pays_monnaies!$A$6:$D$256,3,FALSE)</f>
        <v>Dinar Serbe</v>
      </c>
      <c r="C22" s="1800" t="str">
        <f>VLOOKUP(A22,[76]Codes_ISO_pays_monnaies!$A$6:$D$256,4,FALSE)</f>
        <v>RSD</v>
      </c>
      <c r="D22" s="1800" t="s">
        <v>143</v>
      </c>
      <c r="E22" s="1796" t="s">
        <v>159</v>
      </c>
      <c r="F22" s="1884" t="s">
        <v>159</v>
      </c>
      <c r="G22" s="1884" t="s">
        <v>137</v>
      </c>
      <c r="H22" s="1885"/>
      <c r="I22" s="1886">
        <v>2025</v>
      </c>
      <c r="K22" s="1887">
        <f>VLOOKUP(D22,'[75]Sources&gt;&gt;'!$B$5:$C$7,2,FALSE)</f>
        <v>2.7381927803030309E-2</v>
      </c>
      <c r="L22" s="1887"/>
      <c r="M22" s="1888">
        <f>+[75]ERP!G132</f>
        <v>1.8200000000000001E-2</v>
      </c>
      <c r="N22" s="1889">
        <f t="shared" si="5"/>
        <v>1.5233781316153723</v>
      </c>
      <c r="O22" s="1887">
        <f t="shared" si="6"/>
        <v>2.7725481995399776E-2</v>
      </c>
      <c r="P22" s="1887">
        <f>+'[75]Sources&gt;&gt;'!$F$6</f>
        <v>4.24E-2</v>
      </c>
      <c r="Q22" s="1890">
        <f t="shared" si="7"/>
        <v>0.49</v>
      </c>
      <c r="R22" s="1891">
        <f t="shared" si="8"/>
        <v>0</v>
      </c>
      <c r="S22" s="1891">
        <f t="shared" si="0"/>
        <v>0.05</v>
      </c>
      <c r="T22" s="1891">
        <f t="shared" si="0"/>
        <v>0.1</v>
      </c>
      <c r="U22" s="1892">
        <f t="shared" si="9"/>
        <v>7.5883409798430085E-2</v>
      </c>
      <c r="V22" s="1892">
        <f t="shared" si="1"/>
        <v>7.967758028835159E-2</v>
      </c>
      <c r="W22" s="1892">
        <f t="shared" si="1"/>
        <v>8.3471750778273096E-2</v>
      </c>
      <c r="X22" s="1891">
        <v>0.15</v>
      </c>
      <c r="Y22" s="1893">
        <f t="shared" si="10"/>
        <v>8.7265921268194588E-2</v>
      </c>
      <c r="Z22" s="1893">
        <f t="shared" si="2"/>
        <v>9.1629217331604326E-2</v>
      </c>
      <c r="AA22" s="1893">
        <f t="shared" si="2"/>
        <v>9.5992513395014051E-2</v>
      </c>
      <c r="AC22" s="1851">
        <v>9.9000000000000005E-2</v>
      </c>
      <c r="AD22" s="1852">
        <f t="shared" si="12"/>
        <v>0.114</v>
      </c>
      <c r="AE22" s="1852">
        <f t="shared" si="11"/>
        <v>0.10650000000000001</v>
      </c>
      <c r="AG22" s="1851">
        <v>3.0599999999999999E-2</v>
      </c>
      <c r="AH22" s="1851"/>
      <c r="AI22" s="1894">
        <f>Z22-AE22</f>
        <v>-1.4870782668395685E-2</v>
      </c>
      <c r="AJ22" s="1856">
        <f>O22-AG22</f>
        <v>-2.8745180046002225E-3</v>
      </c>
      <c r="AK22" s="1851"/>
      <c r="AL22" s="1851"/>
      <c r="AM22" s="1851"/>
      <c r="AN22" s="1836"/>
      <c r="AO22" s="1895">
        <f t="shared" si="3"/>
        <v>1.4839999999999999E-2</v>
      </c>
      <c r="AP22" s="1892">
        <f t="shared" si="4"/>
        <v>4.8239013980776201E-2</v>
      </c>
      <c r="AR22" s="1896">
        <v>0.1</v>
      </c>
      <c r="AS22" s="1896">
        <v>0.11</v>
      </c>
      <c r="AT22" s="1897"/>
      <c r="AU22" s="1897"/>
    </row>
    <row r="23" spans="1:47">
      <c r="A23" s="1815" t="s">
        <v>160</v>
      </c>
      <c r="B23" s="1800" t="str">
        <f>VLOOKUP(A23,[76]Codes_ISO_pays_monnaies!$A$6:$D$256,3,FALSE)</f>
        <v>Denar</v>
      </c>
      <c r="C23" s="1800" t="str">
        <f>VLOOKUP(A23,[76]Codes_ISO_pays_monnaies!$A$6:$D$256,4,FALSE)</f>
        <v>MKD</v>
      </c>
      <c r="D23" s="1800" t="s">
        <v>143</v>
      </c>
      <c r="E23" s="1796" t="s">
        <v>161</v>
      </c>
      <c r="F23" s="1814" t="s">
        <v>162</v>
      </c>
      <c r="G23" s="1814" t="s">
        <v>137</v>
      </c>
      <c r="H23" s="1881"/>
      <c r="I23" s="1816">
        <v>2025</v>
      </c>
      <c r="K23" s="1872">
        <f>VLOOKUP(D23,'[75]Sources&gt;&gt;'!$B$5:$C$7,2,FALSE)</f>
        <v>2.7381927803030309E-2</v>
      </c>
      <c r="L23" s="1872">
        <f>+[75]ERP!F96</f>
        <v>4.6560414763732787E-2</v>
      </c>
      <c r="M23" s="1882"/>
      <c r="N23" s="1873">
        <f t="shared" si="5"/>
        <v>1.5233781316153723</v>
      </c>
      <c r="O23" s="1872">
        <f t="shared" si="6"/>
        <v>4.6560414763732787E-2</v>
      </c>
      <c r="P23" s="1872">
        <f>+'[75]Sources&gt;&gt;'!$F$6</f>
        <v>4.24E-2</v>
      </c>
      <c r="Q23" s="1874">
        <f t="shared" si="7"/>
        <v>0.49</v>
      </c>
      <c r="R23" s="1875">
        <f t="shared" si="8"/>
        <v>0</v>
      </c>
      <c r="S23" s="1875">
        <f t="shared" si="0"/>
        <v>0.05</v>
      </c>
      <c r="T23" s="1875">
        <f t="shared" si="0"/>
        <v>0.1</v>
      </c>
      <c r="U23" s="1876">
        <f t="shared" si="9"/>
        <v>9.4718342566763106E-2</v>
      </c>
      <c r="V23" s="1876">
        <f t="shared" si="1"/>
        <v>9.9454259695101271E-2</v>
      </c>
      <c r="W23" s="1876">
        <f t="shared" si="1"/>
        <v>0.10419017682343942</v>
      </c>
      <c r="X23" s="1875">
        <v>0.15</v>
      </c>
      <c r="Y23" s="1877">
        <f t="shared" si="10"/>
        <v>0.10892609395177756</v>
      </c>
      <c r="Z23" s="1877">
        <f t="shared" si="2"/>
        <v>0.11437239864936645</v>
      </c>
      <c r="AA23" s="1877">
        <f t="shared" si="2"/>
        <v>0.11981870334695532</v>
      </c>
      <c r="AC23" s="1851">
        <v>9.9000000000000005E-2</v>
      </c>
      <c r="AD23" s="1852">
        <f t="shared" si="12"/>
        <v>0.114</v>
      </c>
      <c r="AE23" s="1852">
        <f t="shared" si="11"/>
        <v>0.10650000000000001</v>
      </c>
      <c r="AG23" s="1851">
        <f>+AG22</f>
        <v>3.0599999999999999E-2</v>
      </c>
      <c r="AH23" s="1851"/>
      <c r="AI23" s="1856">
        <f>Z23-AE23</f>
        <v>7.8723986493664383E-3</v>
      </c>
      <c r="AJ23" s="1856">
        <f>O23-AG23</f>
        <v>1.5960414763732788E-2</v>
      </c>
      <c r="AK23" s="1851"/>
      <c r="AL23" s="1851"/>
      <c r="AM23" s="1851"/>
      <c r="AN23" s="1836"/>
      <c r="AO23" s="1878">
        <f t="shared" si="3"/>
        <v>1.4839999999999999E-2</v>
      </c>
      <c r="AP23" s="1876">
        <f t="shared" si="4"/>
        <v>5.7468131037259375E-2</v>
      </c>
      <c r="AR23" s="1879">
        <v>0.1</v>
      </c>
      <c r="AS23" s="1879">
        <v>0.11</v>
      </c>
      <c r="AT23" s="1879"/>
      <c r="AU23" s="1879"/>
    </row>
    <row r="24" spans="1:47">
      <c r="A24" s="1840" t="s">
        <v>163</v>
      </c>
      <c r="B24" s="1800" t="str">
        <f>VLOOKUP(A24,[76]Codes_ISO_pays_monnaies!$A$6:$D$256,3,FALSE)</f>
        <v>Mark bosniaque convertible</v>
      </c>
      <c r="C24" s="1800" t="str">
        <f>VLOOKUP(A24,[76]Codes_ISO_pays_monnaies!$A$6:$D$256,4,FALSE)</f>
        <v>BAM</v>
      </c>
      <c r="D24" s="1800" t="s">
        <v>143</v>
      </c>
      <c r="E24" s="1796" t="s">
        <v>164</v>
      </c>
      <c r="F24" s="1841" t="s">
        <v>164</v>
      </c>
      <c r="G24" s="1841" t="s">
        <v>137</v>
      </c>
      <c r="H24" s="1840"/>
      <c r="I24" s="1843">
        <v>2025</v>
      </c>
      <c r="J24" s="1919"/>
      <c r="K24" s="1844">
        <f>VLOOKUP(D24,'[75]Sources&gt;&gt;'!$B$5:$C$7,2,FALSE)</f>
        <v>2.7381927803030309E-2</v>
      </c>
      <c r="L24" s="1844">
        <f>+[75]ERP!F29</f>
        <v>8.4143494654719708E-2</v>
      </c>
      <c r="M24" s="1845"/>
      <c r="N24" s="1846">
        <f t="shared" si="5"/>
        <v>1.5233781316153723</v>
      </c>
      <c r="O24" s="1844">
        <f t="shared" si="6"/>
        <v>8.4143494654719708E-2</v>
      </c>
      <c r="P24" s="1844">
        <f>+'[75]Sources&gt;&gt;'!$F$6</f>
        <v>4.24E-2</v>
      </c>
      <c r="Q24" s="1847">
        <f t="shared" si="7"/>
        <v>0.49</v>
      </c>
      <c r="R24" s="1848">
        <f t="shared" si="8"/>
        <v>0</v>
      </c>
      <c r="S24" s="1848">
        <f t="shared" si="0"/>
        <v>0.05</v>
      </c>
      <c r="T24" s="1848">
        <f t="shared" si="0"/>
        <v>0.1</v>
      </c>
      <c r="U24" s="1849">
        <f t="shared" si="9"/>
        <v>0.13230142245775001</v>
      </c>
      <c r="V24" s="1849">
        <f t="shared" si="1"/>
        <v>0.13891649358063751</v>
      </c>
      <c r="W24" s="1849">
        <f t="shared" si="1"/>
        <v>0.14553156470352502</v>
      </c>
      <c r="X24" s="1848">
        <v>0.15</v>
      </c>
      <c r="Y24" s="1850">
        <f t="shared" si="10"/>
        <v>0.1521466358264125</v>
      </c>
      <c r="Z24" s="1850">
        <f t="shared" si="2"/>
        <v>0.15975396761773314</v>
      </c>
      <c r="AA24" s="1850">
        <f t="shared" si="2"/>
        <v>0.16736129940905375</v>
      </c>
      <c r="AC24" s="1851"/>
      <c r="AD24" s="1852"/>
      <c r="AE24" s="1852"/>
      <c r="AG24" s="1851"/>
      <c r="AH24" s="1851"/>
      <c r="AI24" s="1851"/>
      <c r="AJ24" s="1851"/>
      <c r="AK24" s="1851"/>
      <c r="AL24" s="1851"/>
      <c r="AM24" s="1851"/>
      <c r="AN24" s="1836"/>
      <c r="AO24" s="1854">
        <f t="shared" si="3"/>
        <v>1.4839999999999999E-2</v>
      </c>
      <c r="AP24" s="1849">
        <f t="shared" si="4"/>
        <v>7.5883840183842963E-2</v>
      </c>
      <c r="AR24" s="1879">
        <v>0.1</v>
      </c>
      <c r="AS24" s="1879">
        <v>0.11</v>
      </c>
      <c r="AT24" s="1855"/>
      <c r="AU24" s="1855"/>
    </row>
    <row r="25" spans="1:47" ht="15" customHeight="1">
      <c r="AD25" s="1836"/>
      <c r="AE25" s="1836"/>
      <c r="AN25" s="1836"/>
    </row>
    <row r="27" spans="1:47" ht="21" customHeight="1">
      <c r="A27" s="2011" t="s">
        <v>165</v>
      </c>
      <c r="B27" s="2011"/>
      <c r="C27" s="2011"/>
      <c r="D27" s="2011"/>
      <c r="E27" s="2011"/>
      <c r="F27" s="2011"/>
      <c r="G27" s="1801"/>
      <c r="H27" s="1801"/>
      <c r="I27" s="1802"/>
      <c r="K27" s="2012" t="s">
        <v>166</v>
      </c>
      <c r="L27" s="2012"/>
      <c r="M27" s="2012"/>
      <c r="N27" s="2012"/>
      <c r="O27" s="2012"/>
      <c r="P27" s="2012"/>
      <c r="Q27" s="2013"/>
      <c r="R27" s="2014" t="s">
        <v>78</v>
      </c>
      <c r="S27" s="2015"/>
      <c r="T27" s="2016"/>
      <c r="U27" s="2014" t="s">
        <v>167</v>
      </c>
      <c r="V27" s="2015"/>
      <c r="W27" s="2016"/>
      <c r="Y27" s="2017" t="s">
        <v>168</v>
      </c>
      <c r="Z27" s="2018"/>
      <c r="AA27" s="2018"/>
    </row>
    <row r="28" spans="1:47" ht="43.5">
      <c r="A28" s="2011"/>
      <c r="B28" s="2011"/>
      <c r="C28" s="2011"/>
      <c r="D28" s="2011"/>
      <c r="E28" s="2011"/>
      <c r="F28" s="2011"/>
      <c r="G28" s="1801"/>
      <c r="H28" s="1801"/>
      <c r="I28" s="1802"/>
      <c r="K28" s="1920" t="s">
        <v>90</v>
      </c>
      <c r="L28" s="1920"/>
      <c r="M28" s="1920"/>
      <c r="N28" s="1920"/>
      <c r="O28" s="1921" t="s">
        <v>169</v>
      </c>
      <c r="P28" s="1922" t="s">
        <v>170</v>
      </c>
      <c r="Q28" s="1920" t="s">
        <v>171</v>
      </c>
      <c r="R28" s="1920" t="s">
        <v>91</v>
      </c>
      <c r="S28" s="1920" t="s">
        <v>92</v>
      </c>
      <c r="T28" s="1920" t="s">
        <v>93</v>
      </c>
      <c r="U28" s="1920" t="s">
        <v>94</v>
      </c>
      <c r="V28" s="1920" t="s">
        <v>95</v>
      </c>
      <c r="W28" s="1920" t="s">
        <v>96</v>
      </c>
      <c r="X28" s="1811" t="str">
        <f>X5</f>
        <v>Value creation Target</v>
      </c>
      <c r="Y28" s="2019"/>
      <c r="Z28" s="2020"/>
      <c r="AA28" s="2020"/>
    </row>
    <row r="29" spans="1:47">
      <c r="A29" s="1814"/>
      <c r="F29" s="1814"/>
      <c r="G29" s="1814"/>
      <c r="H29" s="1815"/>
      <c r="I29" s="1816"/>
      <c r="K29" s="1818"/>
      <c r="L29" s="1923"/>
      <c r="M29" s="1923"/>
      <c r="N29" s="1923"/>
      <c r="O29" s="1817"/>
      <c r="P29" s="1817"/>
      <c r="Q29" s="1817"/>
      <c r="R29" s="1818"/>
      <c r="S29" s="1818"/>
      <c r="T29" s="1818"/>
      <c r="U29" s="1818"/>
      <c r="V29" s="1818"/>
      <c r="W29" s="1818"/>
      <c r="X29" s="1819"/>
      <c r="Y29" s="1817"/>
      <c r="Z29" s="1817"/>
      <c r="AA29" s="1817"/>
    </row>
    <row r="30" spans="1:47" ht="57.95">
      <c r="A30" s="1823" t="s">
        <v>100</v>
      </c>
      <c r="B30" s="1824" t="s">
        <v>101</v>
      </c>
      <c r="C30" s="1824" t="s">
        <v>102</v>
      </c>
      <c r="D30" s="1824" t="s">
        <v>103</v>
      </c>
      <c r="E30" s="1825" t="s">
        <v>104</v>
      </c>
      <c r="F30" s="1823" t="s">
        <v>105</v>
      </c>
      <c r="G30" s="1826" t="s">
        <v>106</v>
      </c>
      <c r="H30" s="1826" t="s">
        <v>107</v>
      </c>
      <c r="I30" s="1827" t="s">
        <v>108</v>
      </c>
      <c r="K30" s="1828">
        <f>+Q7</f>
        <v>0.49</v>
      </c>
      <c r="L30" s="1828"/>
      <c r="M30" s="1828"/>
      <c r="N30" s="1828"/>
      <c r="O30" s="1837" t="s">
        <v>10</v>
      </c>
      <c r="P30" s="1924" t="s">
        <v>172</v>
      </c>
      <c r="Q30" s="1828" t="s">
        <v>173</v>
      </c>
      <c r="R30" s="1831">
        <v>0</v>
      </c>
      <c r="S30" s="1832">
        <v>0.05</v>
      </c>
      <c r="T30" s="1832">
        <v>0.1</v>
      </c>
      <c r="U30" s="2008" t="s">
        <v>174</v>
      </c>
      <c r="V30" s="2009"/>
      <c r="W30" s="2010"/>
      <c r="X30" s="1833"/>
      <c r="Y30" s="1834" t="s">
        <v>94</v>
      </c>
      <c r="Z30" s="1834" t="s">
        <v>95</v>
      </c>
      <c r="AA30" s="1834" t="s">
        <v>96</v>
      </c>
    </row>
    <row r="31" spans="1:47">
      <c r="A31" s="1840" t="s">
        <v>122</v>
      </c>
      <c r="B31" s="1800" t="str">
        <f>VLOOKUP(A31,[76]Codes_ISO_pays_monnaies!$A$6:$D$256,3,FALSE)</f>
        <v>Dollar des États-Unis</v>
      </c>
      <c r="C31" s="1800" t="str">
        <f>VLOOKUP(A31,[76]Codes_ISO_pays_monnaies!$A$6:$D$256,4,FALSE)</f>
        <v>USD</v>
      </c>
      <c r="D31" s="1800" t="s">
        <v>123</v>
      </c>
      <c r="E31" s="1796" t="s">
        <v>124</v>
      </c>
      <c r="F31" s="1841" t="s">
        <v>124</v>
      </c>
      <c r="G31" s="1841" t="s">
        <v>122</v>
      </c>
      <c r="H31" s="1842" t="s">
        <v>107</v>
      </c>
      <c r="I31" s="1843">
        <v>2025</v>
      </c>
      <c r="K31" s="1925">
        <f>+Q8</f>
        <v>0.49</v>
      </c>
      <c r="L31" s="1925"/>
      <c r="M31" s="1925"/>
      <c r="N31" s="1925"/>
      <c r="O31" s="1926">
        <v>0.25600000000000001</v>
      </c>
      <c r="P31" s="1927">
        <v>1.4</v>
      </c>
      <c r="Q31" s="1928">
        <f>K31*(1+(1-O31)*P31)</f>
        <v>1.0003839999999999</v>
      </c>
      <c r="R31" s="1848">
        <f>+R$7</f>
        <v>0</v>
      </c>
      <c r="S31" s="1848">
        <f t="shared" ref="S31:T47" si="13">+S$7</f>
        <v>0.05</v>
      </c>
      <c r="T31" s="1848">
        <f t="shared" si="13"/>
        <v>0.1</v>
      </c>
      <c r="U31" s="1929">
        <f t="shared" ref="U31:W46" si="14">($K8+$O8+$P8*$Q31)*(1+R31)</f>
        <v>8.6576179774373679E-2</v>
      </c>
      <c r="V31" s="1929">
        <f t="shared" si="14"/>
        <v>9.0904988763092373E-2</v>
      </c>
      <c r="W31" s="1929">
        <f t="shared" si="14"/>
        <v>9.5233797751811053E-2</v>
      </c>
      <c r="X31" s="1848">
        <f t="shared" ref="X31:X47" si="15">X8</f>
        <v>0.15</v>
      </c>
      <c r="Y31" s="1930">
        <f t="shared" ref="Y31:AA47" si="16">U31*(1+$X31)</f>
        <v>9.9562606740529719E-2</v>
      </c>
      <c r="Z31" s="1930">
        <f t="shared" si="16"/>
        <v>0.10454073707755622</v>
      </c>
      <c r="AA31" s="1930">
        <f t="shared" si="16"/>
        <v>0.10951886741458271</v>
      </c>
    </row>
    <row r="32" spans="1:47">
      <c r="A32" s="1840" t="s">
        <v>125</v>
      </c>
      <c r="B32" s="1800" t="str">
        <f>VLOOKUP(A32,[76]Codes_ISO_pays_monnaies!$A$6:$D$256,3,FALSE)</f>
        <v>Peso dominicain</v>
      </c>
      <c r="C32" s="1800" t="str">
        <f>VLOOKUP(A32,[76]Codes_ISO_pays_monnaies!$A$6:$D$256,4,FALSE)</f>
        <v>DOP</v>
      </c>
      <c r="D32" s="1800" t="s">
        <v>123</v>
      </c>
      <c r="E32" s="1796" t="s">
        <v>126</v>
      </c>
      <c r="F32" s="1841" t="s">
        <v>126</v>
      </c>
      <c r="G32" s="1841" t="s">
        <v>127</v>
      </c>
      <c r="H32" s="1842"/>
      <c r="I32" s="1843">
        <v>2025</v>
      </c>
      <c r="K32" s="1925">
        <f t="shared" ref="K32:K47" si="17">+Q9</f>
        <v>0.49</v>
      </c>
      <c r="L32" s="1925"/>
      <c r="M32" s="1925"/>
      <c r="N32" s="1925"/>
      <c r="O32" s="1926">
        <v>0.27</v>
      </c>
      <c r="P32" s="1931">
        <v>1.4</v>
      </c>
      <c r="Q32" s="1928">
        <f t="shared" ref="Q32:Q47" si="18">K32*(1+(1-O32)*P32)</f>
        <v>0.99078000000000011</v>
      </c>
      <c r="R32" s="1848">
        <f t="shared" ref="R32:R47" si="19">+R$7</f>
        <v>0</v>
      </c>
      <c r="S32" s="1848">
        <f t="shared" si="13"/>
        <v>0.05</v>
      </c>
      <c r="T32" s="1848">
        <f t="shared" si="13"/>
        <v>0.1</v>
      </c>
      <c r="U32" s="1929">
        <f t="shared" si="14"/>
        <v>0.12055133963415371</v>
      </c>
      <c r="V32" s="1929">
        <f t="shared" si="14"/>
        <v>0.12657890661586141</v>
      </c>
      <c r="W32" s="1929">
        <f t="shared" si="14"/>
        <v>0.13260647359756908</v>
      </c>
      <c r="X32" s="1848">
        <f t="shared" si="15"/>
        <v>0.15</v>
      </c>
      <c r="Y32" s="1930">
        <f t="shared" si="16"/>
        <v>0.13863404057927675</v>
      </c>
      <c r="Z32" s="1930">
        <f t="shared" si="16"/>
        <v>0.14556574260824059</v>
      </c>
      <c r="AA32" s="1930">
        <f t="shared" si="16"/>
        <v>0.15249744463720444</v>
      </c>
    </row>
    <row r="33" spans="1:38" s="1799" customFormat="1">
      <c r="A33" s="1840" t="s">
        <v>128</v>
      </c>
      <c r="B33" s="1800" t="str">
        <f>VLOOKUP(A33,[76]Codes_ISO_pays_monnaies!$A$6:$D$256,3,FALSE)</f>
        <v>Nouveau Peso uruguayen</v>
      </c>
      <c r="C33" s="1800" t="str">
        <f>VLOOKUP(A33,[76]Codes_ISO_pays_monnaies!$A$6:$D$256,4,FALSE)</f>
        <v>UYU</v>
      </c>
      <c r="D33" s="1800" t="s">
        <v>123</v>
      </c>
      <c r="E33" s="1796" t="s">
        <v>129</v>
      </c>
      <c r="F33" s="1841" t="s">
        <v>129</v>
      </c>
      <c r="G33" s="1841" t="s">
        <v>127</v>
      </c>
      <c r="H33" s="1842"/>
      <c r="I33" s="1843">
        <v>2025</v>
      </c>
      <c r="J33" s="1796"/>
      <c r="K33" s="1925">
        <f t="shared" si="17"/>
        <v>0.49</v>
      </c>
      <c r="L33" s="1925"/>
      <c r="M33" s="1925"/>
      <c r="N33" s="1925"/>
      <c r="O33" s="1926">
        <v>0.25</v>
      </c>
      <c r="P33" s="1931">
        <v>1.4</v>
      </c>
      <c r="Q33" s="1928">
        <f t="shared" si="18"/>
        <v>1.0044999999999999</v>
      </c>
      <c r="R33" s="1848">
        <f t="shared" si="19"/>
        <v>0</v>
      </c>
      <c r="S33" s="1848">
        <f t="shared" si="13"/>
        <v>0.05</v>
      </c>
      <c r="T33" s="1848">
        <f t="shared" si="13"/>
        <v>0.1</v>
      </c>
      <c r="U33" s="1929">
        <f t="shared" si="14"/>
        <v>9.1777846008704422E-2</v>
      </c>
      <c r="V33" s="1929">
        <f t="shared" si="14"/>
        <v>9.6366738309139652E-2</v>
      </c>
      <c r="W33" s="1929">
        <f t="shared" si="14"/>
        <v>0.10095563060957487</v>
      </c>
      <c r="X33" s="1848">
        <f t="shared" si="15"/>
        <v>0.15</v>
      </c>
      <c r="Y33" s="1930">
        <f t="shared" si="16"/>
        <v>0.10554452291001008</v>
      </c>
      <c r="Z33" s="1930">
        <f t="shared" si="16"/>
        <v>0.11082174905551059</v>
      </c>
      <c r="AA33" s="1930">
        <f t="shared" si="16"/>
        <v>0.11609897520101109</v>
      </c>
      <c r="AB33" s="1796"/>
      <c r="AF33" s="1796"/>
    </row>
    <row r="34" spans="1:38" s="1799" customFormat="1">
      <c r="A34" s="1858" t="s">
        <v>130</v>
      </c>
      <c r="B34" s="1798" t="s">
        <v>131</v>
      </c>
      <c r="C34" s="1798" t="str">
        <f>VLOOKUP(A34,[76]Codes_ISO_pays_monnaies!$A$6:$D$256,4,FALSE)</f>
        <v>CLF</v>
      </c>
      <c r="D34" s="1798" t="s">
        <v>123</v>
      </c>
      <c r="E34" s="1797" t="s">
        <v>132</v>
      </c>
      <c r="F34" s="1859" t="s">
        <v>132</v>
      </c>
      <c r="G34" s="1859" t="s">
        <v>127</v>
      </c>
      <c r="H34" s="1860" t="s">
        <v>107</v>
      </c>
      <c r="I34" s="1861">
        <v>2025</v>
      </c>
      <c r="J34" s="1797"/>
      <c r="K34" s="1932">
        <f t="shared" si="17"/>
        <v>0.49</v>
      </c>
      <c r="L34" s="1932"/>
      <c r="M34" s="1932"/>
      <c r="N34" s="1932"/>
      <c r="O34" s="1933">
        <v>0.25</v>
      </c>
      <c r="P34" s="1934">
        <v>1.4</v>
      </c>
      <c r="Q34" s="1935">
        <f t="shared" si="18"/>
        <v>1.0044999999999999</v>
      </c>
      <c r="R34" s="1866">
        <f t="shared" si="19"/>
        <v>0</v>
      </c>
      <c r="S34" s="1866">
        <f t="shared" si="13"/>
        <v>0.05</v>
      </c>
      <c r="T34" s="1866">
        <f t="shared" si="13"/>
        <v>0.1</v>
      </c>
      <c r="U34" s="1936">
        <f t="shared" si="14"/>
        <v>9.3301224140319786E-2</v>
      </c>
      <c r="V34" s="1936">
        <f t="shared" si="14"/>
        <v>9.7966285347335785E-2</v>
      </c>
      <c r="W34" s="1936">
        <f t="shared" si="14"/>
        <v>0.10263134655435177</v>
      </c>
      <c r="X34" s="1848">
        <f t="shared" si="15"/>
        <v>0.15</v>
      </c>
      <c r="Y34" s="1937">
        <f t="shared" si="16"/>
        <v>0.10729640776136774</v>
      </c>
      <c r="Z34" s="1937">
        <f t="shared" si="16"/>
        <v>0.11266122814943615</v>
      </c>
      <c r="AA34" s="1937">
        <f t="shared" si="16"/>
        <v>0.11802604853750452</v>
      </c>
      <c r="AB34" s="1796"/>
      <c r="AF34" s="1796"/>
    </row>
    <row r="35" spans="1:38" s="1799" customFormat="1">
      <c r="A35" s="1815" t="s">
        <v>133</v>
      </c>
      <c r="B35" s="1800" t="s">
        <v>134</v>
      </c>
      <c r="C35" s="1800" t="s">
        <v>135</v>
      </c>
      <c r="D35" s="1800" t="s">
        <v>123</v>
      </c>
      <c r="E35" s="1796" t="s">
        <v>136</v>
      </c>
      <c r="F35" s="1814" t="s">
        <v>136</v>
      </c>
      <c r="G35" s="1814" t="s">
        <v>137</v>
      </c>
      <c r="H35" s="1815" t="s">
        <v>107</v>
      </c>
      <c r="I35" s="1816">
        <v>2025</v>
      </c>
      <c r="J35" s="1871"/>
      <c r="K35" s="1938">
        <f t="shared" si="17"/>
        <v>0.49</v>
      </c>
      <c r="L35" s="1938"/>
      <c r="M35" s="1938"/>
      <c r="N35" s="1938"/>
      <c r="O35" s="1939">
        <v>0.28000000000000003</v>
      </c>
      <c r="P35" s="1940">
        <v>1.4</v>
      </c>
      <c r="Q35" s="1941">
        <f t="shared" si="18"/>
        <v>0.98392000000000002</v>
      </c>
      <c r="R35" s="1875">
        <f t="shared" si="19"/>
        <v>0</v>
      </c>
      <c r="S35" s="1875">
        <f t="shared" si="13"/>
        <v>0.05</v>
      </c>
      <c r="T35" s="1875">
        <f t="shared" si="13"/>
        <v>0.1</v>
      </c>
      <c r="U35" s="1942">
        <f t="shared" si="14"/>
        <v>8.2679012097981411E-2</v>
      </c>
      <c r="V35" s="1942">
        <f t="shared" si="14"/>
        <v>8.6812962702880483E-2</v>
      </c>
      <c r="W35" s="1942">
        <f t="shared" si="14"/>
        <v>9.0946913307779556E-2</v>
      </c>
      <c r="X35" s="1848">
        <f t="shared" si="15"/>
        <v>0.15</v>
      </c>
      <c r="Y35" s="1943">
        <f t="shared" si="16"/>
        <v>9.5080863912678615E-2</v>
      </c>
      <c r="Z35" s="1943">
        <f t="shared" si="16"/>
        <v>9.9834907108312554E-2</v>
      </c>
      <c r="AA35" s="1943">
        <f t="shared" si="16"/>
        <v>0.10458895030394648</v>
      </c>
      <c r="AB35" s="1796"/>
      <c r="AF35" s="1796"/>
    </row>
    <row r="36" spans="1:38" s="1799" customFormat="1">
      <c r="A36" s="1840" t="s">
        <v>138</v>
      </c>
      <c r="B36" s="1800" t="s">
        <v>139</v>
      </c>
      <c r="C36" s="1800" t="s">
        <v>140</v>
      </c>
      <c r="D36" s="1800" t="s">
        <v>123</v>
      </c>
      <c r="E36" s="1796" t="s">
        <v>141</v>
      </c>
      <c r="F36" s="1796" t="s">
        <v>141</v>
      </c>
      <c r="G36" s="1841" t="s">
        <v>137</v>
      </c>
      <c r="H36" s="1840"/>
      <c r="I36" s="1843">
        <v>2025</v>
      </c>
      <c r="J36" s="1880"/>
      <c r="K36" s="1925">
        <f t="shared" si="17"/>
        <v>0.49</v>
      </c>
      <c r="L36" s="1925"/>
      <c r="M36" s="1925"/>
      <c r="N36" s="1925"/>
      <c r="O36" s="1926">
        <v>0.15</v>
      </c>
      <c r="P36" s="1931">
        <v>1.4</v>
      </c>
      <c r="Q36" s="1928">
        <f t="shared" si="18"/>
        <v>1.0730999999999999</v>
      </c>
      <c r="R36" s="1848">
        <f t="shared" si="19"/>
        <v>0</v>
      </c>
      <c r="S36" s="1848">
        <f t="shared" si="13"/>
        <v>0.05</v>
      </c>
      <c r="T36" s="1848">
        <f t="shared" si="13"/>
        <v>0.1</v>
      </c>
      <c r="U36" s="1929">
        <f t="shared" si="14"/>
        <v>0.11354279057958649</v>
      </c>
      <c r="V36" s="1929">
        <f t="shared" si="14"/>
        <v>0.11921993010856582</v>
      </c>
      <c r="W36" s="1929">
        <f t="shared" si="14"/>
        <v>0.12489706963754516</v>
      </c>
      <c r="X36" s="1848">
        <f t="shared" si="15"/>
        <v>0.15</v>
      </c>
      <c r="Y36" s="1930">
        <f t="shared" si="16"/>
        <v>0.13057420916652446</v>
      </c>
      <c r="Z36" s="1930">
        <f t="shared" si="16"/>
        <v>0.13710291962485069</v>
      </c>
      <c r="AA36" s="1930">
        <f t="shared" si="16"/>
        <v>0.14363163008317692</v>
      </c>
      <c r="AB36" s="1796"/>
      <c r="AF36" s="1796"/>
    </row>
    <row r="37" spans="1:38" s="1799" customFormat="1">
      <c r="A37" s="1840" t="s">
        <v>142</v>
      </c>
      <c r="B37" s="1800" t="str">
        <f>VLOOKUP(A37,[76]Codes_ISO_pays_monnaies!$A$6:$D$256,3,FALSE)</f>
        <v>Euro</v>
      </c>
      <c r="C37" s="1800" t="str">
        <f>VLOOKUP(A37,[76]Codes_ISO_pays_monnaies!$A$6:$D$256,4,FALSE)</f>
        <v>EUR</v>
      </c>
      <c r="D37" s="1800" t="s">
        <v>143</v>
      </c>
      <c r="E37" s="1796" t="s">
        <v>144</v>
      </c>
      <c r="F37" s="1841" t="s">
        <v>144</v>
      </c>
      <c r="G37" s="1841" t="s">
        <v>144</v>
      </c>
      <c r="H37" s="1842" t="s">
        <v>107</v>
      </c>
      <c r="I37" s="1843">
        <v>2025</v>
      </c>
      <c r="J37" s="1796"/>
      <c r="K37" s="1925">
        <f t="shared" si="17"/>
        <v>0.49</v>
      </c>
      <c r="L37" s="1925"/>
      <c r="M37" s="1925"/>
      <c r="N37" s="1925"/>
      <c r="O37" s="1926">
        <v>0.25</v>
      </c>
      <c r="P37" s="1931">
        <v>1.4</v>
      </c>
      <c r="Q37" s="1928">
        <f t="shared" si="18"/>
        <v>1.0044999999999999</v>
      </c>
      <c r="R37" s="1848">
        <f t="shared" si="19"/>
        <v>0</v>
      </c>
      <c r="S37" s="1848">
        <f t="shared" si="13"/>
        <v>0.05</v>
      </c>
      <c r="T37" s="1848">
        <f t="shared" si="13"/>
        <v>0.1</v>
      </c>
      <c r="U37" s="1929">
        <f t="shared" si="14"/>
        <v>7.7589618461107165E-2</v>
      </c>
      <c r="V37" s="1929">
        <f t="shared" si="14"/>
        <v>8.1469099384162524E-2</v>
      </c>
      <c r="W37" s="1929">
        <f t="shared" si="14"/>
        <v>8.5348580307217883E-2</v>
      </c>
      <c r="X37" s="1848">
        <f t="shared" si="15"/>
        <v>0.15</v>
      </c>
      <c r="Y37" s="1930">
        <f t="shared" si="16"/>
        <v>8.9228061230273228E-2</v>
      </c>
      <c r="Z37" s="1930">
        <f t="shared" si="16"/>
        <v>9.36894642917869E-2</v>
      </c>
      <c r="AA37" s="1930">
        <f t="shared" si="16"/>
        <v>9.8150867353300558E-2</v>
      </c>
      <c r="AB37" s="1796"/>
      <c r="AE37" s="1799">
        <f>25%*8.7%+75%*9.6%</f>
        <v>9.375E-2</v>
      </c>
      <c r="AF37" s="1796"/>
    </row>
    <row r="38" spans="1:38" s="1799" customFormat="1">
      <c r="A38" s="1840" t="s">
        <v>145</v>
      </c>
      <c r="B38" s="1800" t="str">
        <f>VLOOKUP(A38,[76]Codes_ISO_pays_monnaies!$A$6:$D$256,3,FALSE)</f>
        <v>Euro</v>
      </c>
      <c r="C38" s="1800" t="str">
        <f>VLOOKUP(A38,[76]Codes_ISO_pays_monnaies!$A$6:$D$256,4,FALSE)</f>
        <v>EUR</v>
      </c>
      <c r="D38" s="1800" t="s">
        <v>143</v>
      </c>
      <c r="E38" s="1796" t="s">
        <v>146</v>
      </c>
      <c r="F38" s="1841" t="s">
        <v>146</v>
      </c>
      <c r="G38" s="1841" t="s">
        <v>137</v>
      </c>
      <c r="H38" s="1842" t="s">
        <v>107</v>
      </c>
      <c r="I38" s="1843">
        <v>2025</v>
      </c>
      <c r="J38" s="1796"/>
      <c r="K38" s="1925">
        <f t="shared" si="17"/>
        <v>0.49</v>
      </c>
      <c r="L38" s="1925"/>
      <c r="M38" s="1925"/>
      <c r="N38" s="1925"/>
      <c r="O38" s="1926">
        <v>0.3</v>
      </c>
      <c r="P38" s="1931">
        <v>1.4</v>
      </c>
      <c r="Q38" s="1928">
        <f t="shared" si="18"/>
        <v>0.97019999999999995</v>
      </c>
      <c r="R38" s="1848">
        <f t="shared" si="19"/>
        <v>0</v>
      </c>
      <c r="S38" s="1848">
        <f t="shared" si="13"/>
        <v>0.05</v>
      </c>
      <c r="T38" s="1848">
        <f t="shared" si="13"/>
        <v>0.1</v>
      </c>
      <c r="U38" s="1929">
        <f t="shared" si="14"/>
        <v>7.3240880011037957E-2</v>
      </c>
      <c r="V38" s="1929">
        <f t="shared" si="14"/>
        <v>7.6902924011589852E-2</v>
      </c>
      <c r="W38" s="1929">
        <f t="shared" si="14"/>
        <v>8.0564968012141761E-2</v>
      </c>
      <c r="X38" s="1848">
        <f t="shared" si="15"/>
        <v>0.15</v>
      </c>
      <c r="Y38" s="1930">
        <f t="shared" si="16"/>
        <v>8.4227012012693642E-2</v>
      </c>
      <c r="Z38" s="1930">
        <f t="shared" si="16"/>
        <v>8.8438362613328325E-2</v>
      </c>
      <c r="AA38" s="1930">
        <f t="shared" si="16"/>
        <v>9.2649713213963023E-2</v>
      </c>
      <c r="AB38" s="1796"/>
      <c r="AF38" s="1796"/>
    </row>
    <row r="39" spans="1:38" s="1799" customFormat="1">
      <c r="A39" s="1840" t="s">
        <v>147</v>
      </c>
      <c r="B39" s="1800" t="str">
        <f>VLOOKUP(A39,[76]Codes_ISO_pays_monnaies!$A$6:$D$256,3,FALSE)</f>
        <v>Euro</v>
      </c>
      <c r="C39" s="1800" t="str">
        <f>VLOOKUP(A39,[76]Codes_ISO_pays_monnaies!$A$6:$D$256,4,FALSE)</f>
        <v>EUR</v>
      </c>
      <c r="D39" s="1800" t="s">
        <v>143</v>
      </c>
      <c r="E39" s="1796" t="s">
        <v>148</v>
      </c>
      <c r="F39" s="1841" t="s">
        <v>148</v>
      </c>
      <c r="G39" s="1841" t="s">
        <v>137</v>
      </c>
      <c r="H39" s="1842" t="s">
        <v>107</v>
      </c>
      <c r="I39" s="1843">
        <v>2025</v>
      </c>
      <c r="J39" s="1796"/>
      <c r="K39" s="1925">
        <f t="shared" si="17"/>
        <v>0.49</v>
      </c>
      <c r="L39" s="1925"/>
      <c r="M39" s="1925"/>
      <c r="N39" s="1925"/>
      <c r="O39" s="1926">
        <v>0.22</v>
      </c>
      <c r="P39" s="1931">
        <v>1.4</v>
      </c>
      <c r="Q39" s="1928">
        <f t="shared" si="18"/>
        <v>1.0250799999999998</v>
      </c>
      <c r="R39" s="1848">
        <f t="shared" si="19"/>
        <v>0</v>
      </c>
      <c r="S39" s="1848">
        <f t="shared" si="13"/>
        <v>0.05</v>
      </c>
      <c r="T39" s="1848">
        <f t="shared" si="13"/>
        <v>0.1</v>
      </c>
      <c r="U39" s="1929">
        <f t="shared" si="14"/>
        <v>8.0137926405884075E-2</v>
      </c>
      <c r="V39" s="1929">
        <f t="shared" si="14"/>
        <v>8.4144822726178278E-2</v>
      </c>
      <c r="W39" s="1929">
        <f t="shared" si="14"/>
        <v>8.8151719046472496E-2</v>
      </c>
      <c r="X39" s="1848">
        <f t="shared" si="15"/>
        <v>0.15</v>
      </c>
      <c r="Y39" s="1930">
        <f t="shared" si="16"/>
        <v>9.2158615366766672E-2</v>
      </c>
      <c r="Z39" s="1930">
        <f t="shared" si="16"/>
        <v>9.6766546135105019E-2</v>
      </c>
      <c r="AA39" s="1930">
        <f t="shared" si="16"/>
        <v>0.10137447690344337</v>
      </c>
      <c r="AB39" s="1796"/>
      <c r="AF39" s="1796"/>
      <c r="AL39" s="1851"/>
    </row>
    <row r="40" spans="1:38" s="1799" customFormat="1">
      <c r="A40" s="1840" t="s">
        <v>149</v>
      </c>
      <c r="B40" s="1800" t="str">
        <f>VLOOKUP(A40,[76]Codes_ISO_pays_monnaies!$A$6:$D$256,3,FALSE)</f>
        <v>Lev</v>
      </c>
      <c r="C40" s="1800" t="str">
        <f>VLOOKUP(A40,[76]Codes_ISO_pays_monnaies!$A$6:$D$256,4,FALSE)</f>
        <v>BGN</v>
      </c>
      <c r="D40" s="1800" t="s">
        <v>143</v>
      </c>
      <c r="E40" s="1796" t="s">
        <v>150</v>
      </c>
      <c r="F40" s="1841" t="s">
        <v>150</v>
      </c>
      <c r="G40" s="1841" t="s">
        <v>137</v>
      </c>
      <c r="H40" s="1842"/>
      <c r="I40" s="1843">
        <v>2025</v>
      </c>
      <c r="J40" s="1796"/>
      <c r="K40" s="1925">
        <f t="shared" si="17"/>
        <v>0.49</v>
      </c>
      <c r="L40" s="1925"/>
      <c r="M40" s="1925"/>
      <c r="N40" s="1925"/>
      <c r="O40" s="1926">
        <v>0.1</v>
      </c>
      <c r="P40" s="1931">
        <v>1.4</v>
      </c>
      <c r="Q40" s="1928">
        <f t="shared" si="18"/>
        <v>1.1073999999999999</v>
      </c>
      <c r="R40" s="1848">
        <f t="shared" si="19"/>
        <v>0</v>
      </c>
      <c r="S40" s="1848">
        <f t="shared" si="13"/>
        <v>0.05</v>
      </c>
      <c r="T40" s="1848">
        <f t="shared" si="13"/>
        <v>0.1</v>
      </c>
      <c r="U40" s="1929">
        <f t="shared" si="14"/>
        <v>8.3932970032207149E-2</v>
      </c>
      <c r="V40" s="1929">
        <f t="shared" si="14"/>
        <v>8.8129618533817511E-2</v>
      </c>
      <c r="W40" s="1929">
        <f t="shared" si="14"/>
        <v>9.2326267035427872E-2</v>
      </c>
      <c r="X40" s="1848">
        <f t="shared" si="15"/>
        <v>0.15</v>
      </c>
      <c r="Y40" s="1930">
        <f t="shared" si="16"/>
        <v>9.652291553703822E-2</v>
      </c>
      <c r="Z40" s="1930">
        <f t="shared" si="16"/>
        <v>0.10134906131389013</v>
      </c>
      <c r="AA40" s="1930">
        <f t="shared" si="16"/>
        <v>0.10617520709074205</v>
      </c>
      <c r="AB40" s="1796"/>
      <c r="AF40" s="1796"/>
    </row>
    <row r="41" spans="1:38" s="1799" customFormat="1" ht="15" thickBot="1">
      <c r="A41" s="1858" t="s">
        <v>151</v>
      </c>
      <c r="B41" s="1798" t="str">
        <f>VLOOKUP(A41,[76]Codes_ISO_pays_monnaies!$A$6:$D$256,3,FALSE)</f>
        <v>Zloty</v>
      </c>
      <c r="C41" s="1798" t="str">
        <f>VLOOKUP(A41,[76]Codes_ISO_pays_monnaies!$A$6:$D$256,4,FALSE)</f>
        <v>PLN</v>
      </c>
      <c r="D41" s="1798" t="s">
        <v>143</v>
      </c>
      <c r="E41" s="1797" t="s">
        <v>152</v>
      </c>
      <c r="F41" s="1859" t="s">
        <v>152</v>
      </c>
      <c r="G41" s="1859" t="s">
        <v>137</v>
      </c>
      <c r="H41" s="1860" t="s">
        <v>107</v>
      </c>
      <c r="I41" s="1861">
        <v>2025</v>
      </c>
      <c r="J41" s="1797"/>
      <c r="K41" s="1932">
        <f t="shared" si="17"/>
        <v>0.49</v>
      </c>
      <c r="L41" s="1932"/>
      <c r="M41" s="1932"/>
      <c r="N41" s="1932"/>
      <c r="O41" s="1933">
        <v>0.19</v>
      </c>
      <c r="P41" s="1934">
        <v>1.4</v>
      </c>
      <c r="Q41" s="1935">
        <f t="shared" si="18"/>
        <v>1.04566</v>
      </c>
      <c r="R41" s="1866">
        <f t="shared" si="19"/>
        <v>0</v>
      </c>
      <c r="S41" s="1866">
        <f t="shared" si="13"/>
        <v>0.05</v>
      </c>
      <c r="T41" s="1866">
        <f t="shared" si="13"/>
        <v>0.1</v>
      </c>
      <c r="U41" s="1936">
        <f t="shared" si="14"/>
        <v>8.4818963734922509E-2</v>
      </c>
      <c r="V41" s="1936">
        <f t="shared" si="14"/>
        <v>8.9059911921668636E-2</v>
      </c>
      <c r="W41" s="1936">
        <f t="shared" si="14"/>
        <v>9.3300860108414763E-2</v>
      </c>
      <c r="X41" s="1848">
        <f t="shared" si="15"/>
        <v>0.15</v>
      </c>
      <c r="Y41" s="1937">
        <f t="shared" si="16"/>
        <v>9.7541808295160876E-2</v>
      </c>
      <c r="Z41" s="1937">
        <f t="shared" si="16"/>
        <v>0.10241889870991892</v>
      </c>
      <c r="AA41" s="1937">
        <f t="shared" si="16"/>
        <v>0.10729598912467697</v>
      </c>
      <c r="AB41" s="1796"/>
      <c r="AF41" s="1796"/>
    </row>
    <row r="42" spans="1:38" s="1956" customFormat="1" ht="15" thickBot="1">
      <c r="A42" s="1898" t="s">
        <v>98</v>
      </c>
      <c r="B42" s="1899" t="str">
        <f>VLOOKUP(A42,[76]Codes_ISO_pays_monnaies!$A$6:$D$256,3,FALSE)</f>
        <v>Kuna</v>
      </c>
      <c r="C42" s="1899" t="str">
        <f>VLOOKUP(A42,[76]Codes_ISO_pays_monnaies!$A$6:$D$256,4,FALSE)</f>
        <v>HRK</v>
      </c>
      <c r="D42" s="1899" t="s">
        <v>143</v>
      </c>
      <c r="E42" s="1900" t="s">
        <v>153</v>
      </c>
      <c r="F42" s="1901" t="s">
        <v>153</v>
      </c>
      <c r="G42" s="1901" t="s">
        <v>137</v>
      </c>
      <c r="H42" s="1902"/>
      <c r="I42" s="1903">
        <v>2025</v>
      </c>
      <c r="J42" s="1900"/>
      <c r="K42" s="1950">
        <f t="shared" si="17"/>
        <v>0.49</v>
      </c>
      <c r="L42" s="1950"/>
      <c r="M42" s="1950"/>
      <c r="N42" s="1950"/>
      <c r="O42" s="1951">
        <v>0.18</v>
      </c>
      <c r="P42" s="1952">
        <f ca="1">Inputs!D449</f>
        <v>1.2142496637283315</v>
      </c>
      <c r="Q42" s="1953">
        <f t="shared" ca="1" si="18"/>
        <v>0.97788551488604369</v>
      </c>
      <c r="R42" s="1908">
        <f t="shared" si="19"/>
        <v>0</v>
      </c>
      <c r="S42" s="1908">
        <f t="shared" si="13"/>
        <v>0.05</v>
      </c>
      <c r="T42" s="1909">
        <f t="shared" si="13"/>
        <v>0.1</v>
      </c>
      <c r="U42" s="1954">
        <f t="shared" ca="1" si="14"/>
        <v>8.2250001192413838E-2</v>
      </c>
      <c r="V42" s="1954">
        <f t="shared" ca="1" si="14"/>
        <v>8.636250125203454E-2</v>
      </c>
      <c r="W42" s="1954">
        <f t="shared" ca="1" si="14"/>
        <v>9.0475001311655229E-2</v>
      </c>
      <c r="X42" s="1909">
        <f t="shared" si="15"/>
        <v>0.15</v>
      </c>
      <c r="Y42" s="1955">
        <f t="shared" ca="1" si="16"/>
        <v>9.4587501371275903E-2</v>
      </c>
      <c r="Z42" s="1955">
        <f t="shared" ca="1" si="16"/>
        <v>9.9316876439839719E-2</v>
      </c>
      <c r="AA42" s="1955">
        <f t="shared" ca="1" si="16"/>
        <v>0.10404625150840351</v>
      </c>
      <c r="AB42" s="1900"/>
      <c r="AF42" s="1900"/>
    </row>
    <row r="43" spans="1:38" s="1799" customFormat="1">
      <c r="A43" s="1840" t="s">
        <v>154</v>
      </c>
      <c r="B43" s="1800" t="str">
        <f>VLOOKUP(A43,[76]Codes_ISO_pays_monnaies!$A$6:$D$256,3,FALSE)</f>
        <v>Euro</v>
      </c>
      <c r="C43" s="1800" t="str">
        <f>VLOOKUP(A43,[76]Codes_ISO_pays_monnaies!$A$6:$D$256,4,FALSE)</f>
        <v>EUR</v>
      </c>
      <c r="D43" s="1800" t="s">
        <v>143</v>
      </c>
      <c r="E43" s="1796" t="s">
        <v>155</v>
      </c>
      <c r="F43" s="1841" t="s">
        <v>155</v>
      </c>
      <c r="G43" s="1841" t="s">
        <v>137</v>
      </c>
      <c r="H43" s="1842"/>
      <c r="I43" s="1843">
        <v>2025</v>
      </c>
      <c r="J43" s="1796"/>
      <c r="K43" s="1925">
        <f t="shared" si="17"/>
        <v>0.49</v>
      </c>
      <c r="L43" s="1925"/>
      <c r="M43" s="1925"/>
      <c r="N43" s="1925"/>
      <c r="O43" s="1926">
        <v>0.15</v>
      </c>
      <c r="P43" s="1931">
        <v>1.4</v>
      </c>
      <c r="Q43" s="1928">
        <f t="shared" si="18"/>
        <v>1.0730999999999999</v>
      </c>
      <c r="R43" s="1848">
        <f t="shared" si="19"/>
        <v>0</v>
      </c>
      <c r="S43" s="1848">
        <f t="shared" si="13"/>
        <v>0.05</v>
      </c>
      <c r="T43" s="1848">
        <f t="shared" si="13"/>
        <v>0.1</v>
      </c>
      <c r="U43" s="1929">
        <f t="shared" si="14"/>
        <v>0.13115796536678734</v>
      </c>
      <c r="V43" s="1929">
        <f t="shared" si="14"/>
        <v>0.13771586363512672</v>
      </c>
      <c r="W43" s="1929">
        <f t="shared" si="14"/>
        <v>0.14427376190346608</v>
      </c>
      <c r="X43" s="1848">
        <f t="shared" si="15"/>
        <v>0.15</v>
      </c>
      <c r="Y43" s="1930">
        <f t="shared" si="16"/>
        <v>0.15083166017180544</v>
      </c>
      <c r="Z43" s="1930">
        <f t="shared" si="16"/>
        <v>0.15837324318039572</v>
      </c>
      <c r="AA43" s="1930">
        <f t="shared" si="16"/>
        <v>0.16591482618898598</v>
      </c>
      <c r="AB43" s="1796"/>
      <c r="AF43" s="1796"/>
    </row>
    <row r="44" spans="1:38" s="1799" customFormat="1">
      <c r="A44" s="1883" t="s">
        <v>156</v>
      </c>
      <c r="B44" s="1800" t="str">
        <f>VLOOKUP(A44,[76]Codes_ISO_pays_monnaies!$A$6:$D$256,3,FALSE)</f>
        <v>Euro</v>
      </c>
      <c r="C44" s="1800" t="str">
        <f>VLOOKUP(A44,[76]Codes_ISO_pays_monnaies!$A$6:$D$256,4,FALSE)</f>
        <v>EUR</v>
      </c>
      <c r="D44" s="1800" t="s">
        <v>143</v>
      </c>
      <c r="E44" s="1796" t="s">
        <v>157</v>
      </c>
      <c r="F44" s="1884" t="s">
        <v>157</v>
      </c>
      <c r="G44" s="1884" t="s">
        <v>137</v>
      </c>
      <c r="H44" s="1885"/>
      <c r="I44" s="1886">
        <v>2025</v>
      </c>
      <c r="J44" s="1796"/>
      <c r="K44" s="1944">
        <f t="shared" si="17"/>
        <v>0.49</v>
      </c>
      <c r="L44" s="1944"/>
      <c r="M44" s="1944"/>
      <c r="N44" s="1944"/>
      <c r="O44" s="1945">
        <v>0.1</v>
      </c>
      <c r="P44" s="1946">
        <v>1.4</v>
      </c>
      <c r="Q44" s="1947">
        <f t="shared" si="18"/>
        <v>1.1073999999999999</v>
      </c>
      <c r="R44" s="1891">
        <f t="shared" si="19"/>
        <v>0</v>
      </c>
      <c r="S44" s="1891">
        <f t="shared" si="13"/>
        <v>0.05</v>
      </c>
      <c r="T44" s="1891">
        <f t="shared" si="13"/>
        <v>0.1</v>
      </c>
      <c r="U44" s="1948">
        <f t="shared" si="14"/>
        <v>0.13261228536678735</v>
      </c>
      <c r="V44" s="1948">
        <f t="shared" si="14"/>
        <v>0.13924289963512673</v>
      </c>
      <c r="W44" s="1948">
        <f t="shared" si="14"/>
        <v>0.14587351390346609</v>
      </c>
      <c r="X44" s="1891">
        <f t="shared" si="15"/>
        <v>0.15</v>
      </c>
      <c r="Y44" s="1949">
        <f t="shared" si="16"/>
        <v>0.15250412817180545</v>
      </c>
      <c r="Z44" s="1949">
        <f t="shared" si="16"/>
        <v>0.16012933458039574</v>
      </c>
      <c r="AA44" s="1949">
        <f t="shared" si="16"/>
        <v>0.16775454098898598</v>
      </c>
      <c r="AB44" s="1796"/>
      <c r="AF44" s="1796"/>
    </row>
    <row r="45" spans="1:38" s="1799" customFormat="1">
      <c r="A45" s="1883" t="s">
        <v>158</v>
      </c>
      <c r="B45" s="1800" t="str">
        <f>VLOOKUP(A45,[76]Codes_ISO_pays_monnaies!$A$6:$D$256,3,FALSE)</f>
        <v>Dinar Serbe</v>
      </c>
      <c r="C45" s="1800" t="str">
        <f>VLOOKUP(A45,[76]Codes_ISO_pays_monnaies!$A$6:$D$256,4,FALSE)</f>
        <v>RSD</v>
      </c>
      <c r="D45" s="1800" t="s">
        <v>143</v>
      </c>
      <c r="E45" s="1796" t="s">
        <v>159</v>
      </c>
      <c r="F45" s="1884" t="s">
        <v>159</v>
      </c>
      <c r="G45" s="1884" t="s">
        <v>137</v>
      </c>
      <c r="H45" s="1885"/>
      <c r="I45" s="1886">
        <v>2025</v>
      </c>
      <c r="J45" s="1796"/>
      <c r="K45" s="1944">
        <f t="shared" si="17"/>
        <v>0.49</v>
      </c>
      <c r="L45" s="1944"/>
      <c r="M45" s="1944"/>
      <c r="N45" s="1944"/>
      <c r="O45" s="1945">
        <v>0.15</v>
      </c>
      <c r="P45" s="1946">
        <f>[15]Inputs!D588</f>
        <v>0.99960114163621738</v>
      </c>
      <c r="Q45" s="1947">
        <f t="shared" si="18"/>
        <v>0.90633387549148448</v>
      </c>
      <c r="R45" s="1891">
        <f t="shared" si="19"/>
        <v>0</v>
      </c>
      <c r="S45" s="1891">
        <f t="shared" si="13"/>
        <v>0.05</v>
      </c>
      <c r="T45" s="1891">
        <f t="shared" si="13"/>
        <v>0.1</v>
      </c>
      <c r="U45" s="1948">
        <f t="shared" si="14"/>
        <v>9.3535966119269023E-2</v>
      </c>
      <c r="V45" s="1948">
        <f t="shared" si="14"/>
        <v>9.8212764425232482E-2</v>
      </c>
      <c r="W45" s="1948">
        <f t="shared" si="14"/>
        <v>0.10288956273119593</v>
      </c>
      <c r="X45" s="1891">
        <f t="shared" si="15"/>
        <v>0.15</v>
      </c>
      <c r="Y45" s="1949">
        <f t="shared" si="16"/>
        <v>0.10756636103715937</v>
      </c>
      <c r="Z45" s="1949">
        <f t="shared" si="16"/>
        <v>0.11294467908901734</v>
      </c>
      <c r="AA45" s="1949">
        <f t="shared" si="16"/>
        <v>0.11832299714087531</v>
      </c>
      <c r="AB45" s="1796"/>
      <c r="AF45" s="1796"/>
    </row>
    <row r="46" spans="1:38" s="1799" customFormat="1">
      <c r="A46" s="1815" t="s">
        <v>160</v>
      </c>
      <c r="B46" s="1800" t="str">
        <f>VLOOKUP(A46,[76]Codes_ISO_pays_monnaies!$A$6:$D$256,3,FALSE)</f>
        <v>Denar</v>
      </c>
      <c r="C46" s="1800" t="str">
        <f>VLOOKUP(A46,[76]Codes_ISO_pays_monnaies!$A$6:$D$256,4,FALSE)</f>
        <v>MKD</v>
      </c>
      <c r="D46" s="1800" t="s">
        <v>143</v>
      </c>
      <c r="E46" s="1796" t="s">
        <v>161</v>
      </c>
      <c r="F46" s="1814" t="s">
        <v>162</v>
      </c>
      <c r="G46" s="1814" t="s">
        <v>137</v>
      </c>
      <c r="H46" s="1881"/>
      <c r="I46" s="1816">
        <v>2025</v>
      </c>
      <c r="J46" s="1796"/>
      <c r="K46" s="1938">
        <f t="shared" si="17"/>
        <v>0.49</v>
      </c>
      <c r="L46" s="1938"/>
      <c r="M46" s="1938"/>
      <c r="N46" s="1938"/>
      <c r="O46" s="1939">
        <v>0.1</v>
      </c>
      <c r="P46" s="1940">
        <v>1.4</v>
      </c>
      <c r="Q46" s="1941">
        <f t="shared" si="18"/>
        <v>1.1073999999999999</v>
      </c>
      <c r="R46" s="1875">
        <f t="shared" si="19"/>
        <v>0</v>
      </c>
      <c r="S46" s="1875">
        <f t="shared" si="13"/>
        <v>0.05</v>
      </c>
      <c r="T46" s="1875">
        <f t="shared" si="13"/>
        <v>0.1</v>
      </c>
      <c r="U46" s="1942">
        <f t="shared" si="14"/>
        <v>0.1208961025667631</v>
      </c>
      <c r="V46" s="1942">
        <f t="shared" si="14"/>
        <v>0.12694090769510127</v>
      </c>
      <c r="W46" s="1942">
        <f t="shared" si="14"/>
        <v>0.13298571282343943</v>
      </c>
      <c r="X46" s="1875">
        <f t="shared" si="15"/>
        <v>0.15</v>
      </c>
      <c r="Y46" s="1943">
        <f t="shared" si="16"/>
        <v>0.13903051795177757</v>
      </c>
      <c r="Z46" s="1943">
        <f t="shared" si="16"/>
        <v>0.14598204384936644</v>
      </c>
      <c r="AA46" s="1943">
        <f t="shared" si="16"/>
        <v>0.15293356974695535</v>
      </c>
      <c r="AB46" s="1796"/>
      <c r="AF46" s="1796"/>
    </row>
    <row r="47" spans="1:38" s="1799" customFormat="1">
      <c r="A47" s="1840" t="s">
        <v>163</v>
      </c>
      <c r="B47" s="1800" t="str">
        <f>VLOOKUP(A47,[76]Codes_ISO_pays_monnaies!$A$6:$D$256,3,FALSE)</f>
        <v>Mark bosniaque convertible</v>
      </c>
      <c r="C47" s="1800" t="str">
        <f>VLOOKUP(A47,[76]Codes_ISO_pays_monnaies!$A$6:$D$256,4,FALSE)</f>
        <v>BAM</v>
      </c>
      <c r="D47" s="1800" t="s">
        <v>143</v>
      </c>
      <c r="E47" s="1796" t="s">
        <v>164</v>
      </c>
      <c r="F47" s="1841" t="s">
        <v>164</v>
      </c>
      <c r="G47" s="1841" t="s">
        <v>137</v>
      </c>
      <c r="H47" s="1840"/>
      <c r="I47" s="1843">
        <v>2025</v>
      </c>
      <c r="J47" s="1919"/>
      <c r="K47" s="1925">
        <f t="shared" si="17"/>
        <v>0.49</v>
      </c>
      <c r="L47" s="1925"/>
      <c r="M47" s="1925"/>
      <c r="N47" s="1925"/>
      <c r="O47" s="1926">
        <v>0.1</v>
      </c>
      <c r="P47" s="1957">
        <v>1.4</v>
      </c>
      <c r="Q47" s="1928">
        <f t="shared" si="18"/>
        <v>1.1073999999999999</v>
      </c>
      <c r="R47" s="1848">
        <f t="shared" si="19"/>
        <v>0</v>
      </c>
      <c r="S47" s="1848">
        <f t="shared" si="13"/>
        <v>0.05</v>
      </c>
      <c r="T47" s="1848">
        <f t="shared" si="13"/>
        <v>0.1</v>
      </c>
      <c r="U47" s="1929">
        <f t="shared" ref="U47:W47" si="20">($K24+$O24+$P24*$Q47)*(1+R47)</f>
        <v>0.15847918245775</v>
      </c>
      <c r="V47" s="1929">
        <f t="shared" si="20"/>
        <v>0.16640314158063751</v>
      </c>
      <c r="W47" s="1929">
        <f t="shared" si="20"/>
        <v>0.17432710070352503</v>
      </c>
      <c r="X47" s="1848">
        <f t="shared" si="15"/>
        <v>0.15</v>
      </c>
      <c r="Y47" s="1930">
        <f t="shared" si="16"/>
        <v>0.18225105982641249</v>
      </c>
      <c r="Z47" s="1930">
        <f t="shared" si="16"/>
        <v>0.19136361281773312</v>
      </c>
      <c r="AA47" s="1930">
        <f t="shared" si="16"/>
        <v>0.20047616580905378</v>
      </c>
      <c r="AB47" s="1796"/>
      <c r="AF47" s="1796"/>
    </row>
    <row r="48" spans="1:38" s="1799" customFormat="1">
      <c r="A48" s="1796"/>
      <c r="B48" s="1796"/>
      <c r="C48" s="1796"/>
      <c r="D48" s="1796"/>
      <c r="E48" s="1796"/>
      <c r="F48" s="1796"/>
      <c r="G48" s="1796"/>
      <c r="H48" s="1800"/>
      <c r="I48" s="1796"/>
      <c r="J48" s="1796"/>
      <c r="K48" s="1796"/>
      <c r="L48" s="1796"/>
      <c r="M48" s="1796"/>
      <c r="N48" s="1796"/>
      <c r="O48" s="1796"/>
      <c r="P48" s="1796"/>
      <c r="Q48" s="1796"/>
      <c r="R48" s="1796"/>
      <c r="S48" s="1796"/>
      <c r="T48" s="1796"/>
      <c r="U48" s="1796"/>
      <c r="V48" s="1796"/>
      <c r="W48" s="1796"/>
      <c r="X48" s="1796"/>
      <c r="Y48" s="1796"/>
      <c r="Z48" s="1796"/>
      <c r="AA48" s="1796"/>
      <c r="AB48" s="1796"/>
      <c r="AF48" s="1796"/>
    </row>
  </sheetData>
  <mergeCells count="19">
    <mergeCell ref="AR4:AU5"/>
    <mergeCell ref="AR6:AU6"/>
    <mergeCell ref="K3:Q3"/>
    <mergeCell ref="R3:T3"/>
    <mergeCell ref="A4:F5"/>
    <mergeCell ref="K4:K5"/>
    <mergeCell ref="L4:Q4"/>
    <mergeCell ref="R4:T4"/>
    <mergeCell ref="Y27:AA28"/>
    <mergeCell ref="U4:W4"/>
    <mergeCell ref="Y4:AA5"/>
    <mergeCell ref="AC4:AE5"/>
    <mergeCell ref="AI4:AJ4"/>
    <mergeCell ref="U30:W30"/>
    <mergeCell ref="U7:W7"/>
    <mergeCell ref="A27:F28"/>
    <mergeCell ref="K27:Q27"/>
    <mergeCell ref="R27:T27"/>
    <mergeCell ref="U27:W27"/>
  </mergeCells>
  <pageMargins left="0.23622047244094491" right="0.23622047244094491" top="0.74803149606299213" bottom="0.74803149606299213" header="0.31496062992125984" footer="0.31496062992125984"/>
  <pageSetup paperSize="9" scale="36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_outputs">
    <outlinePr summaryBelow="0"/>
    <pageSetUpPr fitToPage="1"/>
  </sheetPr>
  <dimension ref="B1:AL115"/>
  <sheetViews>
    <sheetView showGridLines="0" view="pageBreakPreview" zoomScale="104" zoomScaleNormal="100" zoomScaleSheetLayoutView="100" workbookViewId="0">
      <selection activeCell="A32" sqref="A32"/>
    </sheetView>
  </sheetViews>
  <sheetFormatPr defaultColWidth="11.42578125" defaultRowHeight="10.5" outlineLevelRow="1"/>
  <cols>
    <col min="1" max="1" width="2.42578125" style="303" customWidth="1"/>
    <col min="2" max="2" width="21.5703125" style="303" customWidth="1"/>
    <col min="3" max="3" width="11.5703125" style="303" customWidth="1"/>
    <col min="4" max="4" width="12.5703125" style="303" customWidth="1"/>
    <col min="5" max="5" width="8.140625" style="303" customWidth="1"/>
    <col min="6" max="6" width="17.5703125" style="303" customWidth="1"/>
    <col min="7" max="7" width="6.5703125" style="303" customWidth="1"/>
    <col min="8" max="8" width="12.5703125" style="303" customWidth="1"/>
    <col min="9" max="9" width="5.5703125" style="303" customWidth="1"/>
    <col min="10" max="13" width="12.5703125" style="303" customWidth="1"/>
    <col min="14" max="14" width="12.5703125" style="333" customWidth="1"/>
    <col min="15" max="15" width="12.5703125" style="303" customWidth="1"/>
    <col min="16" max="16" width="7.5703125" style="303" bestFit="1" customWidth="1"/>
    <col min="17" max="17" width="15" style="303" customWidth="1"/>
    <col min="18" max="18" width="12.42578125" style="303" customWidth="1"/>
    <col min="19" max="20" width="15" style="303" customWidth="1"/>
    <col min="21" max="21" width="16" style="303" customWidth="1"/>
    <col min="22" max="23" width="15" style="303" customWidth="1"/>
    <col min="24" max="16384" width="11.42578125" style="303"/>
  </cols>
  <sheetData>
    <row r="1" spans="2:26"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5"/>
      <c r="O1" s="304"/>
      <c r="R1" s="306"/>
      <c r="S1" s="307"/>
      <c r="W1" s="308"/>
      <c r="X1" s="309"/>
    </row>
    <row r="2" spans="2:26">
      <c r="B2" s="731" t="s">
        <v>175</v>
      </c>
      <c r="C2" s="731"/>
      <c r="D2" s="731"/>
      <c r="E2" s="732"/>
      <c r="F2" s="731" t="s">
        <v>176</v>
      </c>
      <c r="G2" s="731"/>
      <c r="H2" s="731"/>
      <c r="I2" s="304"/>
      <c r="J2" s="1156"/>
      <c r="K2" s="1156"/>
      <c r="L2" s="1156"/>
      <c r="M2" s="1156"/>
      <c r="N2" s="1156"/>
      <c r="O2" s="1156"/>
      <c r="R2" s="306"/>
      <c r="S2" s="307"/>
      <c r="W2" s="309"/>
      <c r="X2" s="309"/>
    </row>
    <row r="3" spans="2:26">
      <c r="B3" s="740" t="s">
        <v>177</v>
      </c>
      <c r="C3" s="740"/>
      <c r="D3" s="741" t="str">
        <f>Inputs!D2</f>
        <v>Tuhobić</v>
      </c>
      <c r="E3" s="740"/>
      <c r="F3" s="742"/>
      <c r="G3" s="742"/>
      <c r="H3" s="742"/>
      <c r="I3" s="304"/>
      <c r="J3" s="313"/>
      <c r="K3" s="313"/>
      <c r="L3" s="313"/>
      <c r="M3" s="313"/>
      <c r="N3" s="1157"/>
      <c r="O3" s="1158"/>
      <c r="P3" s="311"/>
      <c r="R3" s="306"/>
      <c r="S3" s="307"/>
      <c r="T3" s="312"/>
      <c r="U3" s="312"/>
      <c r="V3" s="312"/>
    </row>
    <row r="4" spans="2:26">
      <c r="B4" s="743"/>
      <c r="C4" s="743"/>
      <c r="D4" s="744"/>
      <c r="E4" s="745"/>
      <c r="F4" s="303" t="s">
        <v>178</v>
      </c>
      <c r="H4" s="10">
        <f>Inputs!D9</f>
        <v>46934</v>
      </c>
      <c r="I4" s="304"/>
      <c r="J4" s="481"/>
      <c r="K4" s="313"/>
      <c r="L4" s="1143"/>
      <c r="M4" s="481"/>
      <c r="N4" s="1143"/>
      <c r="O4" s="1157"/>
      <c r="P4" s="311"/>
      <c r="R4" s="306"/>
      <c r="S4" s="307"/>
      <c r="T4" s="312"/>
      <c r="U4" s="312"/>
      <c r="V4" s="312"/>
    </row>
    <row r="5" spans="2:26">
      <c r="B5" s="742" t="str">
        <f>Inputs!A51</f>
        <v xml:space="preserve">Capacity </v>
      </c>
      <c r="C5" s="742"/>
      <c r="D5" s="747">
        <f>Inputs!D51</f>
        <v>35</v>
      </c>
      <c r="E5" s="748"/>
      <c r="F5" s="303" t="str">
        <f>Inputs!A11</f>
        <v>Operation Start</v>
      </c>
      <c r="H5" s="10">
        <f>Inputs!D11</f>
        <v>47482</v>
      </c>
      <c r="I5" s="304"/>
      <c r="J5" s="481"/>
      <c r="K5" s="1159"/>
      <c r="L5" s="481"/>
      <c r="M5" s="1159"/>
      <c r="N5" s="481"/>
      <c r="O5" s="1157"/>
      <c r="P5" s="315"/>
      <c r="Q5" s="316"/>
      <c r="R5" s="312"/>
      <c r="S5" s="312"/>
      <c r="T5" s="317"/>
      <c r="U5" s="317"/>
      <c r="V5" s="312"/>
      <c r="W5" s="309"/>
      <c r="X5" s="309"/>
      <c r="Y5" s="309"/>
    </row>
    <row r="6" spans="2:26">
      <c r="B6" s="742" t="s">
        <v>179</v>
      </c>
      <c r="C6" s="749"/>
      <c r="D6" s="750" t="str">
        <f>ROUND(Inputs!D67,0)&amp;"h - "&amp;ROUND(Inputs!D71,0)&amp;"h"</f>
        <v>4164h - 3620h</v>
      </c>
      <c r="E6" s="751"/>
      <c r="F6" s="742" t="str">
        <f>Inputs!A14</f>
        <v>Investment Horizon</v>
      </c>
      <c r="G6" s="742"/>
      <c r="H6" s="746">
        <f>Inputs!D14</f>
        <v>30</v>
      </c>
      <c r="I6" s="304"/>
      <c r="J6" s="481"/>
      <c r="K6" s="1159"/>
      <c r="L6" s="481"/>
      <c r="M6" s="1159"/>
      <c r="N6" s="481"/>
      <c r="O6" s="1157"/>
      <c r="P6" s="319"/>
      <c r="Q6" s="316"/>
      <c r="R6" s="320"/>
      <c r="S6" s="320"/>
      <c r="T6" s="317"/>
      <c r="U6" s="317"/>
      <c r="V6" s="312"/>
      <c r="W6" s="309"/>
      <c r="X6" s="309"/>
      <c r="Y6" s="309"/>
    </row>
    <row r="7" spans="2:26">
      <c r="B7" s="742" t="s">
        <v>180</v>
      </c>
      <c r="C7" s="742"/>
      <c r="D7" s="753">
        <f>Inputs!C71</f>
        <v>0</v>
      </c>
      <c r="E7" s="742"/>
      <c r="F7" s="742"/>
      <c r="G7" s="742"/>
      <c r="H7" s="742"/>
      <c r="I7" s="304"/>
      <c r="J7" s="481"/>
      <c r="K7" s="313"/>
      <c r="L7" s="1144"/>
      <c r="M7" s="1142"/>
      <c r="N7" s="1142"/>
      <c r="O7" s="1157"/>
      <c r="P7" s="315"/>
      <c r="Q7" s="316"/>
      <c r="R7" s="320"/>
      <c r="S7" s="320"/>
      <c r="T7" s="317"/>
      <c r="U7" s="317"/>
      <c r="V7" s="312"/>
      <c r="W7" s="309"/>
      <c r="X7" s="309"/>
      <c r="Y7" s="309"/>
    </row>
    <row r="8" spans="2:26">
      <c r="B8" s="749"/>
      <c r="C8" s="749"/>
      <c r="D8" s="749"/>
      <c r="E8" s="742"/>
      <c r="F8" s="740" t="s">
        <v>181</v>
      </c>
      <c r="G8" s="740" t="s">
        <v>182</v>
      </c>
      <c r="H8" s="1145" t="str">
        <f ca="1">ROUND(K40*100,1)&amp;" / "&amp;ROUND(SUM(K37:K39)*100,1)</f>
        <v>59,4 / 40,6</v>
      </c>
      <c r="I8" s="304"/>
      <c r="J8" s="481"/>
      <c r="K8" s="313"/>
      <c r="L8" s="1142"/>
      <c r="M8" s="1144"/>
      <c r="N8" s="1142"/>
      <c r="O8" s="1157"/>
      <c r="Q8" s="316"/>
      <c r="R8" s="320"/>
      <c r="S8" s="320"/>
      <c r="T8" s="317"/>
      <c r="U8" s="317"/>
      <c r="V8" s="312"/>
      <c r="W8" s="309"/>
    </row>
    <row r="9" spans="2:26">
      <c r="B9" s="754" t="s">
        <v>183</v>
      </c>
      <c r="C9" s="754"/>
      <c r="D9" s="1129">
        <f>Inputs!D81</f>
        <v>60</v>
      </c>
      <c r="E9" s="751"/>
      <c r="F9" s="742"/>
      <c r="G9" s="742" t="s">
        <v>184</v>
      </c>
      <c r="H9" s="752" t="str">
        <f ca="1">ROUND(L40/1000,0)&amp;" / "&amp;ROUND(SUM(L37:L39)/1000,0)</f>
        <v>43 / 30</v>
      </c>
      <c r="I9" s="304"/>
      <c r="J9" s="313"/>
      <c r="K9" s="1143"/>
      <c r="L9" s="1142"/>
      <c r="M9" s="1161"/>
      <c r="N9" s="1142"/>
      <c r="O9" s="1161"/>
      <c r="R9" s="320"/>
      <c r="S9" s="320"/>
      <c r="U9" s="322"/>
    </row>
    <row r="10" spans="2:26">
      <c r="B10" s="742" t="s">
        <v>185</v>
      </c>
      <c r="C10" s="742"/>
      <c r="D10" s="816">
        <f>SUMIF(CF!$G$3:$DW$3,1,CF!$G$20:$DW$20)</f>
        <v>8189.2855670732179</v>
      </c>
      <c r="E10" s="751"/>
      <c r="F10" s="742"/>
      <c r="G10" s="742"/>
      <c r="H10" s="742"/>
      <c r="I10" s="304"/>
      <c r="J10" s="1159"/>
      <c r="K10" s="481"/>
      <c r="L10" s="1160"/>
      <c r="M10" s="386"/>
      <c r="N10" s="1162"/>
      <c r="O10" s="386"/>
      <c r="R10" s="320"/>
      <c r="S10" s="323"/>
      <c r="T10" s="324"/>
      <c r="U10" s="324"/>
      <c r="V10" s="324"/>
      <c r="W10" s="324"/>
      <c r="X10" s="324"/>
      <c r="Y10" s="324"/>
      <c r="Z10" s="324"/>
    </row>
    <row r="11" spans="2:26">
      <c r="B11" s="742" t="s">
        <v>186</v>
      </c>
      <c r="C11" s="742"/>
      <c r="D11" s="757">
        <f>Inputs!D86</f>
        <v>0.02</v>
      </c>
      <c r="E11" s="751"/>
      <c r="F11" s="755" t="str">
        <f>J40</f>
        <v>Senior Debt</v>
      </c>
      <c r="G11" s="755"/>
      <c r="H11" s="815">
        <f ca="1">L40</f>
        <v>43359.273782220902</v>
      </c>
      <c r="I11" s="304"/>
      <c r="J11" s="1159"/>
      <c r="K11" s="481"/>
      <c r="L11" s="313"/>
      <c r="M11" s="313"/>
      <c r="N11" s="1157"/>
      <c r="O11" s="313"/>
      <c r="R11" s="320"/>
      <c r="S11" s="326"/>
      <c r="T11" s="327"/>
      <c r="U11" s="327"/>
      <c r="V11" s="327"/>
      <c r="X11" s="327"/>
      <c r="Y11" s="327"/>
      <c r="Z11" s="327"/>
    </row>
    <row r="12" spans="2:26">
      <c r="B12" s="742" t="str">
        <f>Inputs!A84</f>
        <v>PPA Term</v>
      </c>
      <c r="C12" s="742"/>
      <c r="D12" s="760">
        <f>Inputs!D84</f>
        <v>12</v>
      </c>
      <c r="E12" s="759"/>
      <c r="F12" s="742" t="s">
        <v>187</v>
      </c>
      <c r="G12" s="742"/>
      <c r="H12" s="756">
        <f>Inputs!D179</f>
        <v>14</v>
      </c>
      <c r="I12" s="304"/>
      <c r="J12" s="304"/>
      <c r="K12" s="304"/>
      <c r="L12" s="304"/>
      <c r="M12" s="304"/>
      <c r="N12" s="305"/>
      <c r="O12" s="304"/>
      <c r="R12" s="317"/>
      <c r="S12" s="326"/>
      <c r="T12" s="328"/>
      <c r="U12" s="329"/>
      <c r="V12" s="328"/>
      <c r="W12" s="309"/>
      <c r="X12" s="328"/>
      <c r="Y12" s="328"/>
      <c r="Z12" s="328"/>
    </row>
    <row r="13" spans="2:26">
      <c r="B13" s="749"/>
      <c r="C13" s="749"/>
      <c r="D13" s="749"/>
      <c r="E13" s="761"/>
      <c r="F13" s="742" t="s">
        <v>188</v>
      </c>
      <c r="G13" s="742"/>
      <c r="H13" s="758">
        <f>Inputs!D186</f>
        <v>265</v>
      </c>
      <c r="I13" s="304"/>
      <c r="J13" s="304"/>
      <c r="K13" s="304"/>
      <c r="L13" s="304"/>
      <c r="M13" s="304"/>
      <c r="N13" s="305"/>
      <c r="O13" s="304"/>
      <c r="R13" s="317"/>
      <c r="S13" s="326"/>
      <c r="T13" s="328"/>
      <c r="U13" s="328"/>
      <c r="V13" s="328"/>
      <c r="W13" s="309"/>
      <c r="X13" s="328"/>
      <c r="Y13" s="328"/>
      <c r="Z13" s="328"/>
    </row>
    <row r="14" spans="2:26">
      <c r="B14" s="754" t="s">
        <v>189</v>
      </c>
      <c r="C14" s="754"/>
      <c r="D14" s="815">
        <f>-1*SUMIF(CF!$G$3:$DW$3,1,CF!$G$38:$DW$38)</f>
        <v>1998.047</v>
      </c>
      <c r="E14" s="761"/>
      <c r="F14" s="740" t="s">
        <v>190</v>
      </c>
      <c r="G14" s="742"/>
      <c r="H14" s="757">
        <f>DS!D41</f>
        <v>5.9499999999999949E-2</v>
      </c>
      <c r="I14" s="304"/>
      <c r="J14" s="304"/>
      <c r="K14" s="304"/>
      <c r="L14" s="304"/>
      <c r="M14" s="304"/>
      <c r="N14" s="305"/>
      <c r="O14" s="304"/>
      <c r="S14" s="326"/>
      <c r="T14" s="327"/>
      <c r="U14" s="327"/>
      <c r="V14" s="327"/>
      <c r="X14" s="327"/>
      <c r="Y14" s="327"/>
      <c r="Z14" s="327"/>
    </row>
    <row r="15" spans="2:26">
      <c r="B15" s="763" t="s">
        <v>191</v>
      </c>
      <c r="C15" s="742"/>
      <c r="D15" s="819">
        <f>CF!D42</f>
        <v>1.6558951915619645E-2</v>
      </c>
      <c r="E15" s="761"/>
      <c r="F15" s="743" t="s">
        <v>192</v>
      </c>
      <c r="G15" s="743"/>
      <c r="H15" s="762" t="str">
        <f>Inputs!C160&amp;" in "&amp;Inputs!A160</f>
        <v>1.2 in P_90-10y</v>
      </c>
      <c r="I15" s="304"/>
      <c r="J15" s="304"/>
      <c r="K15" s="304"/>
      <c r="L15" s="304"/>
      <c r="M15" s="304"/>
      <c r="N15" s="305"/>
      <c r="O15" s="304"/>
      <c r="R15" s="317"/>
      <c r="S15" s="326"/>
      <c r="T15" s="327"/>
      <c r="U15" s="327"/>
      <c r="V15" s="327"/>
      <c r="X15" s="327"/>
      <c r="Y15" s="327"/>
      <c r="Z15" s="327"/>
    </row>
    <row r="16" spans="2:26">
      <c r="B16" s="763" t="s">
        <v>193</v>
      </c>
      <c r="C16" s="742"/>
      <c r="D16" s="1130">
        <f>CF!D43</f>
        <v>19.36662978348231</v>
      </c>
      <c r="E16" s="761"/>
      <c r="F16" s="742"/>
      <c r="G16" s="742"/>
      <c r="H16" s="742"/>
      <c r="I16" s="304"/>
      <c r="J16" s="304"/>
      <c r="K16" s="304"/>
      <c r="L16" s="304"/>
      <c r="M16" s="304"/>
      <c r="N16" s="305"/>
      <c r="O16" s="304"/>
      <c r="S16" s="309"/>
      <c r="T16" s="328"/>
      <c r="U16" s="328"/>
      <c r="V16" s="328"/>
      <c r="X16" s="327"/>
      <c r="Y16" s="327"/>
      <c r="Z16" s="327"/>
    </row>
    <row r="17" spans="2:30">
      <c r="B17" s="740"/>
      <c r="C17" s="740"/>
      <c r="D17" s="1131"/>
      <c r="E17" s="764"/>
      <c r="F17" s="754" t="str">
        <f>J39</f>
        <v>Akuo Carbon Fund</v>
      </c>
      <c r="G17" s="754"/>
      <c r="H17" s="1187" t="str">
        <f ca="1">IF(Inputs!$C$238,L39,"n.a.")</f>
        <v>n.a.</v>
      </c>
      <c r="I17" s="304"/>
      <c r="J17" s="304"/>
      <c r="K17" s="304"/>
      <c r="L17" s="304"/>
      <c r="M17" s="304"/>
      <c r="N17" s="305"/>
      <c r="O17" s="304"/>
      <c r="P17" s="315"/>
      <c r="R17" s="330"/>
      <c r="S17" s="331"/>
    </row>
    <row r="18" spans="2:30">
      <c r="B18" s="742" t="s">
        <v>186</v>
      </c>
      <c r="C18" s="742"/>
      <c r="D18" s="766">
        <f>Inputs!D88</f>
        <v>0.02</v>
      </c>
      <c r="E18" s="764"/>
      <c r="F18" s="742" t="str">
        <f>F12</f>
        <v>Tenor</v>
      </c>
      <c r="G18" s="742"/>
      <c r="H18" s="756" t="str">
        <f>IF(Inputs!$C$238,Inputs!D242,"n.a.")</f>
        <v>n.a.</v>
      </c>
      <c r="I18" s="304"/>
      <c r="J18" s="304"/>
      <c r="K18" s="304"/>
      <c r="L18" s="304"/>
      <c r="M18" s="304"/>
      <c r="R18" s="331"/>
      <c r="S18" s="334"/>
    </row>
    <row r="19" spans="2:30">
      <c r="B19" s="749"/>
      <c r="C19" s="749"/>
      <c r="D19" s="749"/>
      <c r="E19" s="740"/>
      <c r="F19" s="742" t="str">
        <f>F13</f>
        <v>Margin</v>
      </c>
      <c r="G19" s="742"/>
      <c r="H19" s="758" t="str">
        <f>IF(Inputs!$C$238,Inputs!D241,"n.a.")</f>
        <v>n.a.</v>
      </c>
      <c r="I19" s="304"/>
      <c r="J19" s="304"/>
      <c r="K19" s="304"/>
      <c r="L19" s="304"/>
      <c r="M19" s="304"/>
      <c r="R19" s="335"/>
      <c r="S19" s="334"/>
    </row>
    <row r="20" spans="2:30">
      <c r="B20" s="754" t="s">
        <v>69</v>
      </c>
      <c r="C20" s="754"/>
      <c r="D20" s="815">
        <f ca="1">O42</f>
        <v>72993.706786061972</v>
      </c>
      <c r="E20" s="740"/>
      <c r="F20" s="740" t="str">
        <f>F14</f>
        <v>Average Rate</v>
      </c>
      <c r="G20" s="765"/>
      <c r="H20" s="757">
        <f>DS!D98</f>
        <v>7.909474285714288E-2</v>
      </c>
      <c r="I20" s="304"/>
      <c r="J20" s="304"/>
      <c r="K20" s="304"/>
      <c r="L20" s="304"/>
      <c r="M20" s="304"/>
      <c r="R20" s="336"/>
      <c r="S20" s="335"/>
    </row>
    <row r="21" spans="2:30">
      <c r="B21" s="763" t="s">
        <v>191</v>
      </c>
      <c r="C21" s="742"/>
      <c r="D21" s="820">
        <f ca="1">D20/D5</f>
        <v>2085.5344796017707</v>
      </c>
      <c r="E21" s="740"/>
      <c r="F21" s="742" t="str">
        <f>F15</f>
        <v>DSCR</v>
      </c>
      <c r="G21" s="742"/>
      <c r="H21" s="762" t="str">
        <f>IF(Inputs!$C$238,Inputs!$D$245&amp;" in "&amp;Inputs!C165,"n.a.")</f>
        <v>n.a.</v>
      </c>
      <c r="I21" s="304"/>
      <c r="J21" s="304"/>
      <c r="K21" s="304"/>
      <c r="L21" s="304"/>
      <c r="M21" s="304"/>
      <c r="R21" s="335"/>
      <c r="S21" s="335"/>
    </row>
    <row r="22" spans="2:30">
      <c r="B22" s="742" t="s">
        <v>194</v>
      </c>
      <c r="C22" s="742"/>
      <c r="D22" s="816">
        <f>O37</f>
        <v>70691.539444444439</v>
      </c>
      <c r="E22" s="740"/>
      <c r="F22" s="742"/>
      <c r="G22" s="742"/>
      <c r="H22" s="742"/>
      <c r="I22" s="304"/>
      <c r="J22" s="304"/>
      <c r="K22" s="304"/>
      <c r="L22" s="304"/>
      <c r="M22" s="304"/>
      <c r="Q22" s="337"/>
      <c r="R22" s="338"/>
      <c r="S22" s="309"/>
    </row>
    <row r="23" spans="2:30">
      <c r="B23" s="742" t="s">
        <v>195</v>
      </c>
      <c r="C23" s="742"/>
      <c r="D23" s="816">
        <f>CapEx!C6</f>
        <v>35000</v>
      </c>
      <c r="E23" s="740"/>
      <c r="F23" s="755" t="s">
        <v>16</v>
      </c>
      <c r="G23" s="754"/>
      <c r="H23" s="815">
        <f ca="1">SUM(L37:L38)</f>
        <v>29635.176217946093</v>
      </c>
      <c r="I23" s="313"/>
      <c r="J23" s="313"/>
      <c r="K23" s="313"/>
      <c r="L23" s="313"/>
      <c r="M23" s="313"/>
      <c r="Q23" s="339"/>
      <c r="R23" s="338"/>
      <c r="S23" s="309"/>
    </row>
    <row r="24" spans="2:30">
      <c r="B24" s="763" t="str">
        <f>B21</f>
        <v>per MW</v>
      </c>
      <c r="C24" s="742"/>
      <c r="D24" s="820">
        <f>D23/D5</f>
        <v>1000</v>
      </c>
      <c r="E24" s="740"/>
      <c r="F24" s="740" t="s">
        <v>196</v>
      </c>
      <c r="G24" s="768"/>
      <c r="H24" s="1128">
        <f ca="1">L37</f>
        <v>500</v>
      </c>
      <c r="I24" s="304"/>
      <c r="J24" s="340"/>
      <c r="K24" s="305"/>
      <c r="L24" s="305"/>
      <c r="M24" s="305"/>
      <c r="N24" s="305"/>
      <c r="Q24" s="341"/>
      <c r="R24" s="338"/>
      <c r="S24" s="309"/>
    </row>
    <row r="25" spans="2:30">
      <c r="B25" s="763"/>
      <c r="C25" s="742"/>
      <c r="D25" s="1132"/>
      <c r="E25" s="740"/>
      <c r="F25" s="740" t="s">
        <v>197</v>
      </c>
      <c r="G25" s="768"/>
      <c r="H25" s="805">
        <f>Inputs!F311</f>
        <v>0.08</v>
      </c>
      <c r="I25" s="304"/>
      <c r="J25" s="305"/>
      <c r="K25" s="305"/>
      <c r="L25" s="305"/>
      <c r="M25" s="305"/>
      <c r="N25" s="305"/>
      <c r="O25" s="342"/>
      <c r="P25" s="343"/>
      <c r="Q25" s="341"/>
      <c r="R25" s="334"/>
      <c r="S25" s="344"/>
    </row>
    <row r="26" spans="2:30">
      <c r="B26" s="742" t="s">
        <v>198</v>
      </c>
      <c r="C26" s="742"/>
      <c r="D26" s="816">
        <f>SUM(CapEx!C13:C16)</f>
        <v>13560</v>
      </c>
      <c r="E26" s="740"/>
      <c r="F26" s="303" t="s">
        <v>199</v>
      </c>
      <c r="H26" s="804">
        <f ca="1">DS!D165</f>
        <v>17.520164383561642</v>
      </c>
      <c r="I26" s="304"/>
      <c r="J26" s="305"/>
      <c r="K26" s="305"/>
      <c r="L26" s="305"/>
      <c r="M26" s="305"/>
      <c r="N26" s="305"/>
      <c r="O26" s="342"/>
      <c r="P26" s="343"/>
      <c r="Q26" s="346"/>
      <c r="R26" s="347"/>
      <c r="S26" s="347"/>
    </row>
    <row r="27" spans="2:30" s="351" customFormat="1">
      <c r="B27" s="763" t="str">
        <f>B21</f>
        <v>per MW</v>
      </c>
      <c r="C27" s="742"/>
      <c r="D27" s="820">
        <f>D26/D5</f>
        <v>387.42857142857144</v>
      </c>
      <c r="E27" s="740"/>
      <c r="F27" s="742"/>
      <c r="G27" s="742"/>
      <c r="H27" s="742"/>
      <c r="I27" s="332"/>
      <c r="J27" s="332"/>
      <c r="K27" s="332"/>
      <c r="L27" s="332"/>
      <c r="M27" s="332"/>
      <c r="N27" s="310"/>
      <c r="O27" s="348"/>
      <c r="P27" s="346"/>
      <c r="Q27" s="349"/>
      <c r="R27" s="350"/>
      <c r="S27" s="347"/>
      <c r="T27" s="303"/>
      <c r="U27" s="303"/>
      <c r="V27" s="303"/>
      <c r="W27" s="303"/>
      <c r="X27" s="303"/>
      <c r="Y27" s="303"/>
      <c r="Z27" s="303"/>
      <c r="AA27" s="303"/>
      <c r="AB27" s="303"/>
      <c r="AC27" s="303"/>
      <c r="AD27" s="303"/>
    </row>
    <row r="28" spans="2:30" s="333" customFormat="1">
      <c r="B28" s="763"/>
      <c r="C28" s="742"/>
      <c r="D28" s="767"/>
      <c r="E28" s="740"/>
      <c r="F28" s="303" t="s">
        <v>200</v>
      </c>
      <c r="G28" s="825"/>
      <c r="H28" s="868">
        <f>Inputs!I458</f>
        <v>0</v>
      </c>
      <c r="I28" s="305"/>
      <c r="J28" s="305"/>
      <c r="K28" s="305"/>
      <c r="L28" s="305"/>
      <c r="M28" s="305"/>
      <c r="N28" s="330"/>
      <c r="O28" s="352"/>
      <c r="P28" s="352"/>
      <c r="Q28" s="353"/>
      <c r="R28" s="352"/>
      <c r="T28" s="303"/>
      <c r="U28" s="303"/>
      <c r="V28" s="303"/>
      <c r="W28" s="303"/>
      <c r="X28" s="303"/>
      <c r="Y28" s="303"/>
      <c r="Z28" s="303"/>
      <c r="AA28" s="303"/>
      <c r="AB28" s="303"/>
      <c r="AC28" s="303"/>
      <c r="AD28" s="303"/>
    </row>
    <row r="29" spans="2:30" s="333" customFormat="1">
      <c r="B29" s="731"/>
      <c r="C29" s="731"/>
      <c r="D29" s="731"/>
      <c r="E29" s="740"/>
      <c r="F29" s="303" t="s">
        <v>201</v>
      </c>
      <c r="G29" s="825"/>
      <c r="H29" s="816">
        <f>Inputs!I459</f>
        <v>0</v>
      </c>
      <c r="I29" s="305"/>
      <c r="J29" s="305"/>
      <c r="K29" s="305"/>
      <c r="L29" s="305"/>
      <c r="M29" s="305"/>
      <c r="N29" s="330"/>
      <c r="O29" s="352"/>
      <c r="P29" s="352"/>
      <c r="Q29" s="353"/>
      <c r="R29" s="352"/>
      <c r="T29" s="303"/>
      <c r="U29" s="303"/>
      <c r="V29" s="303"/>
      <c r="W29" s="303"/>
      <c r="X29" s="303"/>
      <c r="Y29" s="303"/>
      <c r="Z29" s="303"/>
      <c r="AA29" s="303"/>
      <c r="AB29" s="303"/>
      <c r="AC29" s="303"/>
      <c r="AD29" s="303"/>
    </row>
    <row r="30" spans="2:30" s="333" customFormat="1">
      <c r="B30" s="343"/>
      <c r="C30" s="303"/>
      <c r="D30" s="303"/>
      <c r="E30" s="740"/>
      <c r="F30" s="309"/>
      <c r="G30" s="828"/>
      <c r="H30" s="829"/>
      <c r="I30" s="305"/>
      <c r="J30" s="305"/>
      <c r="K30" s="305"/>
      <c r="L30" s="305"/>
      <c r="M30" s="305"/>
      <c r="N30" s="330"/>
      <c r="O30" s="352"/>
      <c r="P30" s="352"/>
      <c r="Q30" s="353"/>
      <c r="R30" s="352"/>
      <c r="T30" s="303"/>
      <c r="U30" s="303"/>
      <c r="V30" s="303"/>
      <c r="W30" s="303"/>
      <c r="X30" s="303"/>
      <c r="Y30" s="303"/>
      <c r="Z30" s="303"/>
      <c r="AA30" s="303"/>
      <c r="AB30" s="303"/>
      <c r="AC30" s="303"/>
      <c r="AD30" s="303"/>
    </row>
    <row r="31" spans="2:30">
      <c r="B31" s="1713"/>
      <c r="C31" s="1715"/>
      <c r="D31" s="1289"/>
      <c r="E31" s="733"/>
      <c r="F31" s="731" t="s">
        <v>202</v>
      </c>
      <c r="G31" s="731"/>
      <c r="H31" s="731"/>
      <c r="I31" s="304"/>
      <c r="J31" s="354"/>
      <c r="K31" s="305"/>
      <c r="L31" s="355"/>
      <c r="M31" s="305"/>
      <c r="N31" s="305"/>
      <c r="Q31" s="353"/>
      <c r="R31" s="333"/>
    </row>
    <row r="32" spans="2:30" s="356" customFormat="1">
      <c r="B32" s="1714"/>
      <c r="C32" s="1716"/>
      <c r="D32" s="1290"/>
      <c r="E32" s="734"/>
      <c r="F32" s="1"/>
      <c r="G32" s="1"/>
      <c r="H32" s="1"/>
      <c r="I32" s="332"/>
      <c r="J32" s="332"/>
      <c r="K32" s="332"/>
      <c r="L32" s="345"/>
      <c r="M32" s="332"/>
      <c r="N32" s="305"/>
      <c r="O32" s="304"/>
      <c r="P32" s="303"/>
      <c r="Q32" s="353"/>
      <c r="R32" s="303"/>
      <c r="T32" s="303"/>
      <c r="U32" s="303"/>
      <c r="V32" s="303"/>
      <c r="W32" s="303"/>
      <c r="X32" s="303"/>
      <c r="Y32" s="303"/>
      <c r="Z32" s="303"/>
      <c r="AA32" s="303"/>
      <c r="AB32" s="303"/>
      <c r="AC32" s="303"/>
      <c r="AD32" s="303"/>
    </row>
    <row r="33" spans="2:30" s="356" customFormat="1">
      <c r="B33" s="1712"/>
      <c r="C33" s="1718"/>
      <c r="D33" s="816"/>
      <c r="E33" s="844"/>
      <c r="F33" s="735" t="s">
        <v>203</v>
      </c>
      <c r="G33" s="1"/>
      <c r="H33" s="814">
        <f ca="1">L37</f>
        <v>500</v>
      </c>
      <c r="I33" s="332"/>
      <c r="J33" s="332"/>
      <c r="K33" s="332"/>
      <c r="L33" s="345"/>
      <c r="M33" s="332"/>
      <c r="N33" s="305"/>
      <c r="O33" s="304"/>
      <c r="P33" s="303"/>
      <c r="Q33" s="353"/>
      <c r="R33" s="303"/>
      <c r="T33" s="303"/>
      <c r="U33" s="303"/>
      <c r="V33" s="303"/>
      <c r="W33" s="303"/>
      <c r="X33" s="303"/>
      <c r="Y33" s="303"/>
      <c r="Z33" s="303"/>
      <c r="AA33" s="303"/>
      <c r="AB33" s="303"/>
      <c r="AC33" s="303"/>
      <c r="AD33" s="303"/>
    </row>
    <row r="34" spans="2:30" s="356" customFormat="1">
      <c r="C34" s="1717"/>
      <c r="D34" s="816"/>
      <c r="E34" s="844"/>
      <c r="F34" s="735" t="s">
        <v>204</v>
      </c>
      <c r="G34" s="1"/>
      <c r="H34" s="814">
        <f>Inputs!D296</f>
        <v>0</v>
      </c>
      <c r="I34" s="332"/>
      <c r="J34" s="332"/>
      <c r="K34" s="332"/>
      <c r="L34" s="357"/>
      <c r="M34" s="332"/>
      <c r="N34" s="310"/>
      <c r="O34" s="348"/>
      <c r="P34" s="346"/>
      <c r="Q34" s="353"/>
      <c r="R34" s="358"/>
    </row>
    <row r="35" spans="2:30" s="333" customFormat="1">
      <c r="B35" s="481"/>
      <c r="C35" s="481"/>
      <c r="D35" s="1291"/>
      <c r="E35" s="844"/>
      <c r="I35" s="332"/>
      <c r="J35" s="332"/>
      <c r="K35" s="305"/>
      <c r="L35" s="359"/>
      <c r="M35" s="305"/>
      <c r="N35" s="330"/>
      <c r="Q35" s="353"/>
      <c r="R35" s="330"/>
      <c r="S35" s="330"/>
      <c r="T35" s="330"/>
      <c r="U35" s="330"/>
      <c r="V35" s="330"/>
      <c r="X35" s="330"/>
    </row>
    <row r="36" spans="2:30">
      <c r="E36" s="844"/>
      <c r="F36" s="735" t="s">
        <v>205</v>
      </c>
      <c r="G36" s="738"/>
      <c r="H36" s="813">
        <f>CapEx!C95</f>
        <v>2739.15</v>
      </c>
      <c r="J36" s="5" t="s">
        <v>206</v>
      </c>
      <c r="K36" s="5"/>
      <c r="L36" s="5"/>
      <c r="M36" s="5" t="s">
        <v>207</v>
      </c>
      <c r="N36" s="5"/>
      <c r="O36" s="5"/>
      <c r="Q36" s="353"/>
      <c r="R36" s="347"/>
      <c r="S36" s="347"/>
      <c r="T36" s="347"/>
      <c r="U36" s="360"/>
      <c r="V36" s="347"/>
      <c r="X36" s="361"/>
    </row>
    <row r="37" spans="2:30">
      <c r="B37" s="481"/>
      <c r="C37" s="481"/>
      <c r="D37" s="1198"/>
      <c r="E37" s="844"/>
      <c r="F37" s="303" t="s">
        <v>208</v>
      </c>
      <c r="H37" s="813">
        <f>CapEx!C96</f>
        <v>2000</v>
      </c>
      <c r="I37" s="903"/>
      <c r="J37" s="362" t="str">
        <f>Inputs!A148</f>
        <v>Equity Shares</v>
      </c>
      <c r="K37" s="364">
        <f ca="1">Inputs!C148</f>
        <v>6.8498358436683351E-3</v>
      </c>
      <c r="L37" s="365">
        <f ca="1">Inputs!D148</f>
        <v>500</v>
      </c>
      <c r="M37" s="366" t="str">
        <f>Inputs!E148</f>
        <v>CAPEX</v>
      </c>
      <c r="N37" s="363"/>
      <c r="O37" s="365">
        <f>Inputs!G148</f>
        <v>70691.539444444439</v>
      </c>
      <c r="R37" s="347"/>
      <c r="S37" s="347"/>
      <c r="T37" s="347"/>
      <c r="U37" s="347"/>
      <c r="V37" s="347"/>
      <c r="X37" s="361"/>
    </row>
    <row r="38" spans="2:30">
      <c r="B38" s="1196"/>
      <c r="C38" s="481"/>
      <c r="D38" s="1198"/>
      <c r="F38" s="735" t="s">
        <v>209</v>
      </c>
      <c r="G38" s="736"/>
      <c r="H38" s="813">
        <f>CapEx!C80</f>
        <v>1742.25</v>
      </c>
      <c r="I38" s="903"/>
      <c r="J38" s="368" t="str">
        <f>Inputs!A149</f>
        <v>Shareholder Loan</v>
      </c>
      <c r="K38" s="369">
        <f ca="1">Inputs!C149</f>
        <v>0.3991423487385608</v>
      </c>
      <c r="L38" s="370">
        <f ca="1">Inputs!D149</f>
        <v>29135.176217946093</v>
      </c>
      <c r="M38" s="371" t="str">
        <f>Inputs!E149</f>
        <v>IDCs</v>
      </c>
      <c r="N38" s="372"/>
      <c r="O38" s="370">
        <f>Inputs!G149</f>
        <v>1519.5639355026769</v>
      </c>
      <c r="Q38" s="367"/>
      <c r="R38" s="347"/>
      <c r="S38" s="347"/>
      <c r="T38" s="347"/>
      <c r="U38" s="360"/>
      <c r="V38" s="347"/>
      <c r="X38" s="361"/>
    </row>
    <row r="39" spans="2:30" s="333" customFormat="1">
      <c r="B39" s="1196"/>
      <c r="C39" s="1199"/>
      <c r="D39" s="1197"/>
      <c r="E39" s="844"/>
      <c r="F39" s="303" t="str">
        <f>"Total "&amp;CapEx!B87</f>
        <v>Total Contingencies</v>
      </c>
      <c r="G39" s="303"/>
      <c r="H39" s="813">
        <f>CapEx!C87</f>
        <v>3036.9449999999997</v>
      </c>
      <c r="I39" s="903"/>
      <c r="J39" s="368" t="str">
        <f>Inputs!A150</f>
        <v>Akuo Carbon Fund</v>
      </c>
      <c r="K39" s="369">
        <f ca="1">Inputs!C150</f>
        <v>0</v>
      </c>
      <c r="L39" s="370">
        <f ca="1">Inputs!D150</f>
        <v>0</v>
      </c>
      <c r="M39" s="371" t="str">
        <f>Inputs!E151</f>
        <v>Bank Fees</v>
      </c>
      <c r="N39" s="372"/>
      <c r="O39" s="370">
        <f>Inputs!G151+Inputs!G150</f>
        <v>633.82365217274071</v>
      </c>
      <c r="P39" s="303"/>
      <c r="Q39" s="349"/>
      <c r="R39" s="350"/>
      <c r="S39" s="347"/>
      <c r="T39" s="347"/>
      <c r="U39" s="347"/>
      <c r="V39" s="347"/>
      <c r="X39" s="361"/>
    </row>
    <row r="40" spans="2:30">
      <c r="B40" s="481"/>
      <c r="C40" s="481"/>
      <c r="D40" s="481"/>
      <c r="E40" s="853"/>
      <c r="F40" s="735" t="s">
        <v>210</v>
      </c>
      <c r="G40" s="241"/>
      <c r="H40" s="813">
        <f>OpEx!C4</f>
        <v>138</v>
      </c>
      <c r="I40" s="903"/>
      <c r="J40" s="368" t="str">
        <f>Inputs!A151</f>
        <v>Senior Debt</v>
      </c>
      <c r="K40" s="369">
        <f ca="1">Inputs!C151</f>
        <v>0.59400781541777092</v>
      </c>
      <c r="L40" s="370">
        <f ca="1">Inputs!D151</f>
        <v>43359.273782220902</v>
      </c>
      <c r="M40" s="371" t="str">
        <f>Inputs!E152</f>
        <v xml:space="preserve">Reserve Accounts </v>
      </c>
      <c r="N40" s="372"/>
      <c r="O40" s="370">
        <f>Inputs!G152</f>
        <v>0</v>
      </c>
      <c r="P40" s="373"/>
      <c r="R40" s="343"/>
      <c r="S40" s="373"/>
      <c r="U40" s="343"/>
      <c r="V40" s="373"/>
    </row>
    <row r="41" spans="2:30">
      <c r="B41" s="1196"/>
      <c r="C41" s="656"/>
      <c r="D41" s="1197"/>
      <c r="E41" s="853"/>
      <c r="J41" s="374"/>
      <c r="K41" s="375"/>
      <c r="L41" s="376"/>
      <c r="M41" s="377" t="str">
        <f>Inputs!E153</f>
        <v>VAT Costs</v>
      </c>
      <c r="N41" s="375"/>
      <c r="O41" s="379">
        <f ca="1">Inputs!G153</f>
        <v>148.77975394210847</v>
      </c>
      <c r="P41" s="330"/>
      <c r="Q41" s="310"/>
      <c r="R41" s="330"/>
      <c r="S41" s="330"/>
      <c r="T41" s="310"/>
      <c r="U41" s="330"/>
      <c r="V41" s="330"/>
      <c r="W41" s="310"/>
    </row>
    <row r="42" spans="2:30">
      <c r="B42" s="1196"/>
      <c r="C42" s="1199"/>
      <c r="D42" s="1197"/>
      <c r="J42" s="382" t="s">
        <v>39</v>
      </c>
      <c r="K42" s="383"/>
      <c r="L42" s="384">
        <f ca="1">Inputs!D154</f>
        <v>72994.450000166995</v>
      </c>
      <c r="M42" s="385" t="str">
        <f>Inputs!E154</f>
        <v>Total</v>
      </c>
      <c r="N42" s="383"/>
      <c r="O42" s="384">
        <f ca="1">Inputs!G154</f>
        <v>72993.706786061972</v>
      </c>
      <c r="P42" s="380"/>
      <c r="Q42" s="381"/>
      <c r="R42" s="347"/>
      <c r="S42" s="347"/>
      <c r="T42" s="381"/>
      <c r="U42" s="352"/>
      <c r="V42" s="352"/>
      <c r="W42" s="381"/>
    </row>
    <row r="43" spans="2:30">
      <c r="B43" s="481"/>
      <c r="C43" s="481"/>
      <c r="D43" s="1197"/>
      <c r="E43" s="304"/>
      <c r="J43" s="382" t="s">
        <v>211</v>
      </c>
      <c r="K43" s="1138"/>
      <c r="L43" s="384">
        <f ca="1">Inputs!D155</f>
        <v>3361.5090166666664</v>
      </c>
      <c r="M43" s="387"/>
      <c r="N43" s="387"/>
      <c r="O43" s="387"/>
      <c r="P43" s="380"/>
      <c r="Q43" s="381"/>
      <c r="R43" s="817"/>
      <c r="S43" s="817"/>
      <c r="T43" s="817"/>
      <c r="U43" s="352"/>
      <c r="V43" s="352"/>
      <c r="W43" s="381"/>
    </row>
    <row r="44" spans="2:30">
      <c r="B44" s="822"/>
      <c r="C44" s="1200"/>
      <c r="D44" s="1198"/>
      <c r="E44" s="304"/>
      <c r="K44" s="1148"/>
      <c r="L44" s="1149"/>
      <c r="M44" s="387"/>
      <c r="N44" s="387"/>
      <c r="O44" s="387"/>
      <c r="P44" s="380"/>
      <c r="Q44" s="381"/>
      <c r="R44" s="817"/>
      <c r="S44" s="817"/>
      <c r="T44" s="817"/>
      <c r="U44" s="352"/>
      <c r="V44" s="352"/>
      <c r="W44" s="381"/>
    </row>
    <row r="45" spans="2:30">
      <c r="O45" s="380"/>
      <c r="P45" s="380"/>
      <c r="Q45" s="381"/>
      <c r="R45" s="818"/>
      <c r="S45" s="818"/>
      <c r="T45" s="818"/>
      <c r="U45" s="352"/>
      <c r="V45" s="352"/>
      <c r="W45" s="381"/>
    </row>
    <row r="46" spans="2:30" collapsed="1">
      <c r="B46" s="389" t="s">
        <v>212</v>
      </c>
      <c r="C46" s="823">
        <f ca="1">D46</f>
        <v>11028.671357008972</v>
      </c>
      <c r="D46" s="386">
        <f ca="1">SUM(D47:D48)</f>
        <v>11028.671357008972</v>
      </c>
      <c r="E46" s="389"/>
      <c r="F46" s="304"/>
      <c r="G46" s="372"/>
      <c r="H46" s="390"/>
      <c r="J46" s="387"/>
      <c r="K46" s="330"/>
      <c r="N46" s="303"/>
      <c r="R46" s="818"/>
      <c r="S46" s="1283"/>
      <c r="T46" s="818"/>
    </row>
    <row r="47" spans="2:30" hidden="1" outlineLevel="1">
      <c r="B47" s="389" t="s">
        <v>213</v>
      </c>
      <c r="C47" s="823">
        <f ca="1">D47</f>
        <v>11028.671030043708</v>
      </c>
      <c r="D47" s="386">
        <f ca="1">SUM(D50,D62,D67)</f>
        <v>11028.671030043708</v>
      </c>
      <c r="E47" s="389"/>
      <c r="F47" s="304"/>
      <c r="G47" s="372"/>
      <c r="H47" s="390"/>
      <c r="J47" s="387"/>
      <c r="K47" s="330"/>
      <c r="N47" s="303"/>
      <c r="R47" s="241"/>
      <c r="S47" s="1283"/>
      <c r="T47" s="241"/>
    </row>
    <row r="48" spans="2:30" hidden="1" outlineLevel="1">
      <c r="B48" s="389" t="s">
        <v>214</v>
      </c>
      <c r="C48" s="823">
        <f>D48</f>
        <v>3.2696526505943569E-4</v>
      </c>
      <c r="D48" s="393">
        <v>3.2696526505943569E-4</v>
      </c>
      <c r="E48" s="397" t="s">
        <v>215</v>
      </c>
      <c r="F48" s="395"/>
      <c r="G48" s="395"/>
      <c r="J48" s="335"/>
      <c r="K48" s="387"/>
      <c r="L48" s="394"/>
      <c r="M48" s="309"/>
      <c r="N48" s="303"/>
      <c r="R48" s="818"/>
      <c r="S48" s="818"/>
      <c r="T48" s="818"/>
    </row>
    <row r="49" spans="2:20" hidden="1" outlineLevel="1">
      <c r="B49" s="343"/>
      <c r="D49" s="395"/>
      <c r="F49" s="395"/>
      <c r="G49" s="395"/>
      <c r="J49" s="396"/>
      <c r="K49" s="389"/>
      <c r="L49" s="396"/>
      <c r="M49" s="1039"/>
      <c r="N49" s="303"/>
    </row>
    <row r="50" spans="2:20" hidden="1" outlineLevel="1">
      <c r="B50" s="398" t="s">
        <v>216</v>
      </c>
      <c r="C50" s="824">
        <f ca="1">D50</f>
        <v>0.83631335680811236</v>
      </c>
      <c r="D50" s="399">
        <f ca="1">SUM(D51:D60)</f>
        <v>0.83631335680811236</v>
      </c>
      <c r="E50" s="395"/>
      <c r="F50" s="389"/>
      <c r="G50" s="389"/>
      <c r="J50" s="396"/>
      <c r="K50" s="395"/>
      <c r="L50" s="396"/>
      <c r="M50" s="1039"/>
      <c r="N50" s="303"/>
      <c r="R50" s="737"/>
      <c r="S50" s="737"/>
      <c r="T50" s="737"/>
    </row>
    <row r="51" spans="2:20" hidden="1" outlineLevel="1">
      <c r="B51" s="389" t="s">
        <v>12</v>
      </c>
      <c r="C51" s="823">
        <f t="shared" ref="C51:C58" ca="1" si="0">D51</f>
        <v>1.5734258340671659E-10</v>
      </c>
      <c r="D51" s="400">
        <f ca="1">SUM(E51)</f>
        <v>1.5734258340671659E-10</v>
      </c>
      <c r="E51" s="393">
        <f ca="1">test_balancesheet</f>
        <v>1.5734258340671659E-10</v>
      </c>
      <c r="F51" s="395"/>
      <c r="G51" s="395"/>
      <c r="J51" s="396"/>
      <c r="K51" s="395"/>
      <c r="L51" s="309"/>
      <c r="M51" s="1039"/>
      <c r="R51" s="813"/>
      <c r="S51" s="813"/>
      <c r="T51" s="813"/>
    </row>
    <row r="52" spans="2:20" hidden="1" outlineLevel="1">
      <c r="B52" s="389" t="s">
        <v>217</v>
      </c>
      <c r="C52" s="823">
        <f t="shared" ca="1" si="0"/>
        <v>0.74321410502307117</v>
      </c>
      <c r="D52" s="402">
        <f ca="1">SUM(E52:H52)</f>
        <v>0.74321410502307117</v>
      </c>
      <c r="E52" s="393">
        <f ca="1">test_sourcesuses</f>
        <v>0.74321410502307117</v>
      </c>
      <c r="F52" s="395">
        <f ca="1">(ABS(Inputs!G154-CapEx!C123)&gt;precision)*1</f>
        <v>0</v>
      </c>
      <c r="G52" s="395">
        <f ca="1">test_funding</f>
        <v>0</v>
      </c>
      <c r="H52" s="395">
        <f ca="1">test_sources</f>
        <v>0</v>
      </c>
      <c r="J52" s="1267"/>
      <c r="K52" s="389"/>
      <c r="L52" s="309"/>
      <c r="M52" s="1039"/>
      <c r="R52" s="813"/>
      <c r="S52" s="813"/>
      <c r="T52" s="813"/>
    </row>
    <row r="53" spans="2:20" hidden="1" outlineLevel="1">
      <c r="B53" s="389" t="s">
        <v>218</v>
      </c>
      <c r="C53" s="823">
        <f t="shared" ca="1" si="0"/>
        <v>0</v>
      </c>
      <c r="D53" s="402">
        <f ca="1">SUM(E53:G53)</f>
        <v>0</v>
      </c>
      <c r="E53" s="393">
        <f ca="1">test_negativecash1</f>
        <v>0</v>
      </c>
      <c r="F53" s="395">
        <f ca="1">test_negativecash2</f>
        <v>0</v>
      </c>
      <c r="G53" s="395">
        <f ca="1">test_negativecash3</f>
        <v>0</v>
      </c>
      <c r="H53" s="395"/>
      <c r="K53" s="395"/>
      <c r="L53" s="309"/>
      <c r="M53" s="1039"/>
      <c r="N53" s="308"/>
    </row>
    <row r="54" spans="2:20" hidden="1" outlineLevel="1">
      <c r="B54" s="389" t="s">
        <v>219</v>
      </c>
      <c r="C54" s="823">
        <f t="shared" si="0"/>
        <v>2.2204460492503131E-15</v>
      </c>
      <c r="D54" s="402">
        <f>SUM(E54)</f>
        <v>2.2204460492503131E-15</v>
      </c>
      <c r="E54" s="393">
        <f>test_capexspending</f>
        <v>2.2204460492503131E-15</v>
      </c>
      <c r="F54" s="395"/>
      <c r="G54" s="395"/>
      <c r="H54" s="395"/>
      <c r="I54" s="395"/>
      <c r="J54" s="395"/>
      <c r="N54" s="303"/>
    </row>
    <row r="55" spans="2:20" hidden="1" outlineLevel="1">
      <c r="B55" s="389" t="s">
        <v>220</v>
      </c>
      <c r="C55" s="823">
        <f>D55</f>
        <v>0</v>
      </c>
      <c r="D55" s="402">
        <f>SUM(E55)</f>
        <v>0</v>
      </c>
      <c r="E55" s="393">
        <f>test_opex</f>
        <v>0</v>
      </c>
      <c r="F55" s="395"/>
      <c r="G55" s="395"/>
      <c r="H55" s="395"/>
      <c r="I55" s="395"/>
      <c r="J55" s="395"/>
      <c r="N55" s="303"/>
    </row>
    <row r="56" spans="2:20" hidden="1" outlineLevel="1">
      <c r="B56" s="389" t="s">
        <v>221</v>
      </c>
      <c r="C56" s="823">
        <f t="shared" ca="1" si="0"/>
        <v>0</v>
      </c>
      <c r="D56" s="402">
        <f ca="1">SUM(E56)</f>
        <v>0</v>
      </c>
      <c r="E56" s="393">
        <f ca="1">test_cfbalance</f>
        <v>0</v>
      </c>
      <c r="F56" s="395">
        <f ca="1">CF!B116</f>
        <v>0</v>
      </c>
      <c r="G56" s="1124"/>
      <c r="H56" s="395"/>
      <c r="I56" s="395"/>
      <c r="J56" s="395"/>
      <c r="K56" s="330"/>
      <c r="N56" s="303"/>
    </row>
    <row r="57" spans="2:20" hidden="1" outlineLevel="1">
      <c r="B57" s="389" t="s">
        <v>6</v>
      </c>
      <c r="C57" s="823">
        <f t="shared" ca="1" si="0"/>
        <v>1.4551915228366852E-11</v>
      </c>
      <c r="D57" s="402">
        <f ca="1">SUM(E57:F57)</f>
        <v>1.4551915228366852E-11</v>
      </c>
      <c r="E57" s="393">
        <f ca="1">test_bsdepcheck</f>
        <v>0</v>
      </c>
      <c r="F57" s="395">
        <f ca="1">test_dep</f>
        <v>1.4551915228366852E-11</v>
      </c>
      <c r="G57" s="660" t="s">
        <v>222</v>
      </c>
      <c r="H57" s="395"/>
      <c r="I57" s="395"/>
      <c r="J57" s="395"/>
      <c r="K57" s="330"/>
      <c r="N57" s="303"/>
    </row>
    <row r="58" spans="2:20" hidden="1" outlineLevel="1">
      <c r="B58" s="389" t="s">
        <v>223</v>
      </c>
      <c r="C58" s="823">
        <f t="shared" si="0"/>
        <v>0</v>
      </c>
      <c r="D58" s="402">
        <f>SUM(E58)</f>
        <v>0</v>
      </c>
      <c r="E58" s="393">
        <f>test_scenario</f>
        <v>0</v>
      </c>
      <c r="F58" s="405" t="s">
        <v>224</v>
      </c>
      <c r="G58" s="395"/>
      <c r="H58" s="395"/>
      <c r="I58" s="395"/>
      <c r="J58" s="395"/>
      <c r="N58" s="303"/>
    </row>
    <row r="59" spans="2:20" hidden="1" outlineLevel="1">
      <c r="B59" s="389" t="s">
        <v>225</v>
      </c>
      <c r="C59" s="823">
        <f ca="1">D59</f>
        <v>9.3099251613144432E-2</v>
      </c>
      <c r="D59" s="402">
        <f ca="1">SUM(E59:M59)/9</f>
        <v>9.3099251613144432E-2</v>
      </c>
      <c r="E59" s="393">
        <f ca="1">test_IDCs</f>
        <v>0.74321410503307561</v>
      </c>
      <c r="F59" s="395">
        <f ca="1">test_sdfef</f>
        <v>9.4679159485224318E-2</v>
      </c>
      <c r="G59" s="395">
        <f ca="1">test_jdfef</f>
        <v>0</v>
      </c>
      <c r="H59" s="395">
        <f ca="1">test_dsra1</f>
        <v>0</v>
      </c>
      <c r="I59" s="395">
        <f ca="1">test_jdsra</f>
        <v>0</v>
      </c>
      <c r="J59" s="395">
        <f ca="1">test_refifef</f>
        <v>0</v>
      </c>
      <c r="K59" s="395">
        <f ca="1">test_CIT</f>
        <v>0</v>
      </c>
      <c r="L59" s="395">
        <f>test_localtax</f>
        <v>0</v>
      </c>
      <c r="M59" s="395">
        <f ca="1">test_FCFdebt</f>
        <v>0</v>
      </c>
      <c r="N59" s="395">
        <f ca="1">test_stampduty</f>
        <v>9.4679159485240234</v>
      </c>
      <c r="O59" s="397" t="s">
        <v>226</v>
      </c>
    </row>
    <row r="60" spans="2:20" hidden="1" outlineLevel="1">
      <c r="B60" s="389" t="s">
        <v>227</v>
      </c>
      <c r="C60" s="823">
        <f>D60</f>
        <v>0</v>
      </c>
      <c r="D60" s="402">
        <f>SUM(E60)</f>
        <v>0</v>
      </c>
      <c r="E60" s="393">
        <f>test_opperiod</f>
        <v>0</v>
      </c>
      <c r="F60" s="403"/>
      <c r="G60" s="403"/>
      <c r="H60" s="403"/>
      <c r="I60" s="403"/>
      <c r="J60" s="403"/>
      <c r="K60" s="403"/>
      <c r="L60" s="403"/>
      <c r="M60" s="397"/>
    </row>
    <row r="61" spans="2:20" hidden="1" outlineLevel="1">
      <c r="B61" s="389"/>
      <c r="C61" s="389"/>
      <c r="D61" s="395"/>
      <c r="E61" s="404"/>
      <c r="F61" s="404"/>
      <c r="G61" s="404"/>
      <c r="H61" s="404"/>
      <c r="I61" s="404"/>
      <c r="J61" s="404"/>
      <c r="K61" s="404"/>
      <c r="L61" s="404"/>
      <c r="M61" s="404"/>
      <c r="N61" s="303"/>
    </row>
    <row r="62" spans="2:20" hidden="1" outlineLevel="1">
      <c r="B62" s="398" t="s">
        <v>16</v>
      </c>
      <c r="C62" s="824">
        <f ca="1">D62</f>
        <v>11027.834716686901</v>
      </c>
      <c r="D62" s="399">
        <f ca="1">SUM(D63:D65)</f>
        <v>11027.834716686901</v>
      </c>
      <c r="E62" s="404"/>
      <c r="F62" s="404"/>
      <c r="G62" s="404"/>
      <c r="H62" s="404"/>
      <c r="I62" s="404"/>
      <c r="J62" s="404"/>
      <c r="K62" s="404"/>
      <c r="L62" s="404"/>
      <c r="M62" s="404"/>
      <c r="N62" s="303"/>
    </row>
    <row r="63" spans="2:20" hidden="1" outlineLevel="1">
      <c r="B63" s="389" t="s">
        <v>228</v>
      </c>
      <c r="C63" s="823">
        <f ca="1">D63</f>
        <v>11027.834716686899</v>
      </c>
      <c r="D63" s="400">
        <f ca="1">SUM(E63:F63)</f>
        <v>11027.834716686899</v>
      </c>
      <c r="E63" s="393">
        <f ca="1">test_shlovercap1</f>
        <v>1</v>
      </c>
      <c r="F63" s="395">
        <f ca="1">test_shlovercap2*(Production_Scenario=base_scenario)</f>
        <v>11026.834716686899</v>
      </c>
      <c r="G63" s="395"/>
      <c r="H63" s="395"/>
      <c r="I63" s="395"/>
      <c r="J63" s="395"/>
      <c r="N63" s="303"/>
    </row>
    <row r="64" spans="2:20" hidden="1" outlineLevel="1">
      <c r="B64" s="389" t="s">
        <v>229</v>
      </c>
      <c r="C64" s="823">
        <f ca="1">D64</f>
        <v>1.8189894035458565E-12</v>
      </c>
      <c r="D64" s="402">
        <f ca="1">SUM(E64)</f>
        <v>1.8189894035458565E-12</v>
      </c>
      <c r="E64" s="393">
        <f ca="1">test_shlrepayment</f>
        <v>1.8189894035458565E-12</v>
      </c>
      <c r="F64" s="403"/>
      <c r="G64" s="407"/>
      <c r="H64" s="404"/>
      <c r="I64" s="404"/>
      <c r="J64" s="404"/>
      <c r="K64" s="404"/>
      <c r="L64" s="404"/>
      <c r="N64" s="303"/>
    </row>
    <row r="65" spans="2:38" hidden="1" outlineLevel="1">
      <c r="B65" s="389" t="s">
        <v>230</v>
      </c>
      <c r="C65" s="823">
        <f ca="1">D65</f>
        <v>0</v>
      </c>
      <c r="D65" s="402">
        <f ca="1">SUM(E65:F65)</f>
        <v>0</v>
      </c>
      <c r="E65" s="393">
        <f ca="1">test_eqbalance</f>
        <v>0</v>
      </c>
      <c r="F65" s="395">
        <f ca="1">test_eqtranslation</f>
        <v>0</v>
      </c>
      <c r="G65" s="395"/>
      <c r="H65" s="395"/>
      <c r="I65" s="395"/>
      <c r="J65" s="395"/>
      <c r="N65" s="303"/>
    </row>
    <row r="66" spans="2:38" hidden="1" outlineLevel="1">
      <c r="B66" s="389"/>
      <c r="C66" s="389"/>
      <c r="D66" s="395"/>
      <c r="E66" s="404"/>
      <c r="F66" s="404"/>
      <c r="G66" s="404"/>
      <c r="H66" s="404"/>
      <c r="I66" s="404"/>
      <c r="J66" s="404"/>
      <c r="K66" s="404"/>
      <c r="L66" s="404"/>
      <c r="M66" s="404"/>
      <c r="N66" s="303"/>
    </row>
    <row r="67" spans="2:38" hidden="1" outlineLevel="1">
      <c r="B67" s="398" t="s">
        <v>19</v>
      </c>
      <c r="C67" s="824">
        <f ca="1">D67</f>
        <v>0</v>
      </c>
      <c r="D67" s="399">
        <f ca="1">SUM(D68:D71)</f>
        <v>0</v>
      </c>
      <c r="E67" s="404"/>
      <c r="F67" s="404"/>
      <c r="G67" s="404"/>
      <c r="H67" s="404"/>
      <c r="I67" s="404"/>
      <c r="J67" s="404"/>
      <c r="K67" s="404"/>
      <c r="L67" s="404"/>
      <c r="M67" s="404"/>
      <c r="N67" s="303"/>
    </row>
    <row r="68" spans="2:38" hidden="1" outlineLevel="1">
      <c r="B68" s="389" t="s">
        <v>231</v>
      </c>
      <c r="C68" s="823">
        <f ca="1">D68</f>
        <v>0</v>
      </c>
      <c r="D68" s="408">
        <f ca="1">SUM(E68:I68)</f>
        <v>0</v>
      </c>
      <c r="E68" s="393">
        <f ca="1">test_mindscr</f>
        <v>0</v>
      </c>
      <c r="F68" s="395">
        <f ca="1">test_minllcr</f>
        <v>0</v>
      </c>
      <c r="G68" s="395">
        <f ca="1">test_minjdscr</f>
        <v>0</v>
      </c>
      <c r="H68" s="395">
        <f ca="1">test_gearing1</f>
        <v>0</v>
      </c>
      <c r="I68" s="395">
        <f ca="1">test_gearing2</f>
        <v>0</v>
      </c>
      <c r="J68" s="404">
        <f ca="1">BS!E39</f>
        <v>34</v>
      </c>
      <c r="K68" s="404"/>
      <c r="L68" s="404"/>
      <c r="N68" s="303"/>
    </row>
    <row r="69" spans="2:38" hidden="1" outlineLevel="1">
      <c r="B69" s="389" t="s">
        <v>232</v>
      </c>
      <c r="C69" s="823">
        <f ca="1">D69</f>
        <v>0</v>
      </c>
      <c r="D69" s="409">
        <f ca="1">SUM(E69:F69)</f>
        <v>0</v>
      </c>
      <c r="E69" s="393">
        <f ca="1">test_dsra2</f>
        <v>0</v>
      </c>
      <c r="F69" s="395"/>
      <c r="G69" s="404"/>
      <c r="H69" s="404"/>
      <c r="I69" s="404"/>
      <c r="J69" s="404"/>
      <c r="K69" s="404"/>
      <c r="L69" s="404"/>
      <c r="N69" s="303"/>
    </row>
    <row r="70" spans="2:38" hidden="1" outlineLevel="1">
      <c r="B70" s="389" t="s">
        <v>233</v>
      </c>
      <c r="C70" s="823">
        <f ca="1">D70</f>
        <v>0</v>
      </c>
      <c r="D70" s="409">
        <f ca="1">SUM(E70:H70)</f>
        <v>0</v>
      </c>
      <c r="E70" s="393">
        <f ca="1">test_vatfacility</f>
        <v>0</v>
      </c>
      <c r="F70" s="395">
        <f ca="1">test_sdbalance</f>
        <v>0</v>
      </c>
      <c r="G70" s="395">
        <f ca="1">test_jdfunding</f>
        <v>0</v>
      </c>
      <c r="H70" s="395">
        <f ca="1">test_jdprincipal</f>
        <v>0</v>
      </c>
      <c r="J70" s="401"/>
      <c r="N70" s="303"/>
    </row>
    <row r="71" spans="2:38" hidden="1" outlineLevel="1" collapsed="1">
      <c r="B71" s="389" t="s">
        <v>234</v>
      </c>
      <c r="C71" s="823">
        <f ca="1">D71</f>
        <v>0</v>
      </c>
      <c r="D71" s="402">
        <f ca="1">SUM(E71)</f>
        <v>0</v>
      </c>
      <c r="E71" s="393">
        <f ca="1">test_jdrepayment</f>
        <v>0</v>
      </c>
      <c r="G71" s="406"/>
      <c r="H71" s="406"/>
      <c r="I71" s="401"/>
      <c r="J71" s="404"/>
      <c r="K71" s="401"/>
      <c r="N71" s="303"/>
    </row>
    <row r="72" spans="2:38" hidden="1" outlineLevel="1">
      <c r="E72" s="395"/>
      <c r="F72" s="395"/>
      <c r="G72" s="395"/>
      <c r="H72" s="395"/>
      <c r="I72" s="395"/>
      <c r="J72" s="395"/>
    </row>
    <row r="73" spans="2:38" hidden="1" outlineLevel="1">
      <c r="B73" s="391" t="s">
        <v>235</v>
      </c>
      <c r="C73" s="392"/>
      <c r="D73" s="410"/>
      <c r="E73" s="395"/>
      <c r="F73" s="395"/>
      <c r="G73" s="395"/>
      <c r="H73" s="395"/>
      <c r="I73" s="395"/>
      <c r="J73" s="395"/>
    </row>
    <row r="74" spans="2:38" hidden="1" outlineLevel="1">
      <c r="B74" s="303" t="s">
        <v>236</v>
      </c>
      <c r="C74" s="411"/>
      <c r="D74" s="412">
        <f>SUMIF(Flags!$G$8:$DW$8,D$75*Flags!$B$7,Flags!$G$6:$DW$6)</f>
        <v>47483</v>
      </c>
      <c r="E74" s="412">
        <f>SUMIF(Flags!$G$8:$DW$8,E$75*Flags!$B$7,Flags!$G$6:$DW$6)</f>
        <v>47848</v>
      </c>
      <c r="F74" s="412">
        <f>SUMIF(Flags!$G$8:$DW$8,F$75*Flags!$B$7,Flags!$G$6:$DW$6)</f>
        <v>48213</v>
      </c>
      <c r="G74" s="412">
        <f>SUMIF(Flags!$G$8:$DW$8,G$75*Flags!$B$7,Flags!$G$6:$DW$6)</f>
        <v>48579</v>
      </c>
      <c r="H74" s="412">
        <f>SUMIF(Flags!$G$8:$DW$8,H$75*Flags!$B$7,Flags!$G$6:$DW$6)</f>
        <v>48944</v>
      </c>
      <c r="I74" s="412">
        <f>SUMIF(Flags!$G$8:$DW$8,I$75*Flags!$B$7,Flags!$G$6:$DW$6)</f>
        <v>49309</v>
      </c>
      <c r="J74" s="412">
        <f>SUMIF(Flags!$G$8:$DW$8,J$75*Flags!$B$7,Flags!$G$6:$DW$6)</f>
        <v>49674</v>
      </c>
      <c r="K74" s="412">
        <f>SUMIF(Flags!$G$8:$DW$8,K$75*Flags!$B$7,Flags!$G$6:$DW$6)</f>
        <v>50040</v>
      </c>
      <c r="L74" s="412">
        <f>SUMIF(Flags!$G$8:$DW$8,L$75*Flags!$B$7,Flags!$G$6:$DW$6)</f>
        <v>50405</v>
      </c>
      <c r="M74" s="412">
        <f>SUMIF(Flags!$G$8:$DW$8,M$75*Flags!$B$7,Flags!$G$6:$DW$6)</f>
        <v>50770</v>
      </c>
      <c r="N74" s="412">
        <f>SUMIF(Flags!$G$8:$DW$8,N$75*Flags!$B$7,Flags!$G$6:$DW$6)</f>
        <v>51135</v>
      </c>
      <c r="O74" s="412">
        <f>SUMIF(Flags!$G$8:$DW$8,O$75*Flags!$B$7,Flags!$G$6:$DW$6)</f>
        <v>51501</v>
      </c>
      <c r="P74" s="412">
        <f>SUMIF(Flags!$G$8:$DW$8,P$75*Flags!$B$7,Flags!$G$6:$DW$6)</f>
        <v>51866</v>
      </c>
      <c r="Q74" s="412">
        <f>SUMIF(Flags!$G$8:$DW$8,Q$75*Flags!$B$7,Flags!$G$6:$DW$6)</f>
        <v>52231</v>
      </c>
      <c r="R74" s="412">
        <f>SUMIF(Flags!$G$8:$DW$8,R$75*Flags!$B$7,Flags!$G$6:$DW$6)</f>
        <v>52596</v>
      </c>
      <c r="S74" s="412">
        <f>SUMIF(Flags!$G$8:$DW$8,S$75*Flags!$B$7,Flags!$G$6:$DW$6)</f>
        <v>52962</v>
      </c>
      <c r="T74" s="412">
        <f>SUMIF(Flags!$G$8:$DW$8,T$75*Flags!$B$7,Flags!$G$6:$DW$6)</f>
        <v>53327</v>
      </c>
      <c r="U74" s="412">
        <f>SUMIF(Flags!$G$8:$DW$8,U$75*Flags!$B$7,Flags!$G$6:$DW$6)</f>
        <v>53692</v>
      </c>
      <c r="V74" s="412">
        <f>SUMIF(Flags!$G$8:$DW$8,V$75*Flags!$B$7,Flags!$G$6:$DW$6)</f>
        <v>54057</v>
      </c>
      <c r="W74" s="412">
        <f>SUMIF(Flags!$G$8:$DW$8,W$75*Flags!$B$7,Flags!$G$6:$DW$6)</f>
        <v>54423</v>
      </c>
      <c r="X74" s="412">
        <f>SUMIF(Flags!$G$8:$DW$8,X$75*Flags!$B$7,Flags!$G$6:$DW$6)</f>
        <v>54788</v>
      </c>
      <c r="Y74" s="412">
        <f>SUMIF(Flags!$G$8:$DW$8,Y$75*Flags!$B$7,Flags!$G$6:$DW$6)</f>
        <v>55153</v>
      </c>
      <c r="Z74" s="412">
        <f>SUMIF(Flags!$G$8:$DW$8,Z$75*Flags!$B$7,Flags!$G$6:$DW$6)</f>
        <v>55518</v>
      </c>
      <c r="AA74" s="412">
        <f>SUMIF(Flags!$G$8:$DW$8,AA$75*Flags!$B$7,Flags!$G$6:$DW$6)</f>
        <v>55884</v>
      </c>
      <c r="AB74" s="412">
        <f>SUMIF(Flags!$G$8:$DW$8,AB$75*Flags!$B$7,Flags!$G$6:$DW$6)</f>
        <v>56249</v>
      </c>
      <c r="AC74" s="412">
        <f>SUMIF(Flags!$G$8:$DW$8,AC$75*Flags!$B$7,Flags!$G$6:$DW$6)</f>
        <v>56614</v>
      </c>
      <c r="AD74" s="411"/>
      <c r="AE74" s="411"/>
      <c r="AF74" s="411"/>
      <c r="AG74" s="411"/>
      <c r="AH74" s="411"/>
      <c r="AI74" s="411"/>
      <c r="AJ74" s="411"/>
      <c r="AK74" s="411"/>
      <c r="AL74" s="411"/>
    </row>
    <row r="75" spans="2:38" hidden="1" outlineLevel="1">
      <c r="B75" s="303" t="s">
        <v>237</v>
      </c>
      <c r="C75" s="411"/>
      <c r="D75" s="413">
        <v>0</v>
      </c>
      <c r="E75" s="413">
        <f>D75+1</f>
        <v>1</v>
      </c>
      <c r="F75" s="413">
        <f t="shared" ref="F75:AC75" si="1">E75+1</f>
        <v>2</v>
      </c>
      <c r="G75" s="413">
        <f t="shared" si="1"/>
        <v>3</v>
      </c>
      <c r="H75" s="413">
        <f t="shared" si="1"/>
        <v>4</v>
      </c>
      <c r="I75" s="413">
        <f t="shared" si="1"/>
        <v>5</v>
      </c>
      <c r="J75" s="413">
        <f t="shared" si="1"/>
        <v>6</v>
      </c>
      <c r="K75" s="413">
        <f t="shared" si="1"/>
        <v>7</v>
      </c>
      <c r="L75" s="413">
        <f t="shared" si="1"/>
        <v>8</v>
      </c>
      <c r="M75" s="413">
        <f t="shared" si="1"/>
        <v>9</v>
      </c>
      <c r="N75" s="413">
        <f t="shared" si="1"/>
        <v>10</v>
      </c>
      <c r="O75" s="413">
        <f t="shared" si="1"/>
        <v>11</v>
      </c>
      <c r="P75" s="413">
        <f t="shared" si="1"/>
        <v>12</v>
      </c>
      <c r="Q75" s="413">
        <f t="shared" si="1"/>
        <v>13</v>
      </c>
      <c r="R75" s="413">
        <f t="shared" si="1"/>
        <v>14</v>
      </c>
      <c r="S75" s="413">
        <f t="shared" si="1"/>
        <v>15</v>
      </c>
      <c r="T75" s="413">
        <f t="shared" si="1"/>
        <v>16</v>
      </c>
      <c r="U75" s="413">
        <f t="shared" si="1"/>
        <v>17</v>
      </c>
      <c r="V75" s="413">
        <f t="shared" si="1"/>
        <v>18</v>
      </c>
      <c r="W75" s="413">
        <f t="shared" si="1"/>
        <v>19</v>
      </c>
      <c r="X75" s="413">
        <f t="shared" si="1"/>
        <v>20</v>
      </c>
      <c r="Y75" s="413">
        <f t="shared" si="1"/>
        <v>21</v>
      </c>
      <c r="Z75" s="413">
        <f t="shared" si="1"/>
        <v>22</v>
      </c>
      <c r="AA75" s="413">
        <f t="shared" si="1"/>
        <v>23</v>
      </c>
      <c r="AB75" s="413">
        <f t="shared" si="1"/>
        <v>24</v>
      </c>
      <c r="AC75" s="413">
        <f t="shared" si="1"/>
        <v>25</v>
      </c>
      <c r="AD75" s="411"/>
      <c r="AE75" s="411"/>
      <c r="AF75" s="411"/>
      <c r="AG75" s="411"/>
      <c r="AH75" s="411"/>
      <c r="AI75" s="411"/>
      <c r="AJ75" s="411"/>
      <c r="AK75" s="411"/>
      <c r="AL75" s="411"/>
    </row>
    <row r="76" spans="2:38" hidden="1" outlineLevel="1">
      <c r="B76" s="303" t="s">
        <v>238</v>
      </c>
      <c r="C76" s="414"/>
      <c r="D76" s="232">
        <f ca="1">(SUMIF(CF!$G$3:$DW$3,D$75,CF!$G$20:$DW$20)+SUMIF(CF!$G$3:$DW$3,D$75,CF!$G$66:$DW$66))*(D$75&gt;0)</f>
        <v>0</v>
      </c>
      <c r="E76" s="232">
        <f ca="1">(SUMIF(CF!$G$3:$DW$3,E$75,CF!$G$20:$DW$20)+SUMIF(CF!$G$3:$DW$3,E$75,CF!$G$66:$DW$66))*(E$75&gt;0)</f>
        <v>8189.2855670732179</v>
      </c>
      <c r="F76" s="232">
        <f ca="1">(SUMIF(CF!$G$3:$DW$3,F$75,CF!$G$20:$DW$20)+SUMIF(CF!$G$3:$DW$3,F$75,CF!$G$66:$DW$66))*(F$75&gt;0)</f>
        <v>8304.7071500231414</v>
      </c>
      <c r="G76" s="232">
        <f ca="1">(SUMIF(CF!$G$3:$DW$3,G$75,CF!$G$20:$DW$20)+SUMIF(CF!$G$3:$DW$3,G$75,CF!$G$66:$DW$66))*(G$75&gt;0)</f>
        <v>8423.626492973066</v>
      </c>
      <c r="H76" s="232">
        <f ca="1">(SUMIF(CF!$G$3:$DW$3,H$75,CF!$G$20:$DW$20)+SUMIF(CF!$G$3:$DW$3,H$75,CF!$G$66:$DW$66))*(H$75&gt;0)</f>
        <v>8546.1135511229877</v>
      </c>
      <c r="I76" s="232">
        <f ca="1">(SUMIF(CF!$G$3:$DW$3,I$75,CF!$G$20:$DW$20)+SUMIF(CF!$G$3:$DW$3,I$75,CF!$G$66:$DW$66))*(I$75&gt;0)</f>
        <v>8656.3627799039987</v>
      </c>
      <c r="J76" s="232">
        <f ca="1">(SUMIF(CF!$G$3:$DW$3,J$75,CF!$G$20:$DW$20)+SUMIF(CF!$G$3:$DW$3,J$75,CF!$G$66:$DW$66))*(J$75&gt;0)</f>
        <v>8831.0931755020811</v>
      </c>
      <c r="K76" s="232">
        <f ca="1">(SUMIF(CF!$G$3:$DW$3,K$75,CF!$G$20:$DW$20)+SUMIF(CF!$G$3:$DW$3,K$75,CF!$G$66:$DW$66))*(K$75&gt;0)</f>
        <v>9002.322659012123</v>
      </c>
      <c r="L76" s="232">
        <f ca="1">(SUMIF(CF!$G$3:$DW$3,L$75,CF!$G$20:$DW$20)+SUMIF(CF!$G$3:$DW$3,L$75,CF!$G$66:$DW$66))*(L$75&gt;0)</f>
        <v>9184.7009521923628</v>
      </c>
      <c r="M76" s="232">
        <f ca="1">(SUMIF(CF!$G$3:$DW$3,M$75,CF!$G$20:$DW$20)+SUMIF(CF!$G$3:$DW$3,M$75,CF!$G$66:$DW$66))*(M$75&gt;0)</f>
        <v>9378.3052912362109</v>
      </c>
      <c r="N76" s="232">
        <f ca="1">(SUMIF(CF!$G$3:$DW$3,N$75,CF!$G$20:$DW$20)+SUMIF(CF!$G$3:$DW$3,N$75,CF!$G$66:$DW$66))*(N$75&gt;0)</f>
        <v>9568.6404570609338</v>
      </c>
      <c r="O76" s="232">
        <f ca="1">(SUMIF(CF!$G$3:$DW$3,O$75,CF!$G$20:$DW$20)+SUMIF(CF!$G$3:$DW$3,O$75,CF!$G$66:$DW$66))*(O$75&gt;0)</f>
        <v>9755.7868062021516</v>
      </c>
      <c r="P76" s="232">
        <f ca="1">(SUMIF(CF!$G$3:$DW$3,P$75,CF!$G$20:$DW$20)+SUMIF(CF!$G$3:$DW$3,P$75,CF!$G$66:$DW$66))*(P$75&gt;0)</f>
        <v>9954.4003023261939</v>
      </c>
      <c r="Q76" s="232">
        <f ca="1">(SUMIF(CF!$G$3:$DW$3,Q$75,CF!$G$20:$DW$20)+SUMIF(CF!$G$3:$DW$3,Q$75,CF!$G$66:$DW$66))*(Q$75&gt;0)</f>
        <v>15000.435240000003</v>
      </c>
      <c r="R76" s="232">
        <f ca="1">(SUMIF(CF!$G$3:$DW$3,R$75,CF!$G$20:$DW$20)+SUMIF(CF!$G$3:$DW$3,R$75,CF!$G$66:$DW$66))*(R$75&gt;0)</f>
        <v>15011.832107999999</v>
      </c>
      <c r="S76" s="232">
        <f ca="1">(SUMIF(CF!$G$3:$DW$3,S$75,CF!$G$20:$DW$20)+SUMIF(CF!$G$3:$DW$3,S$75,CF!$G$66:$DW$66))*(S$75&gt;0)</f>
        <v>15186.486924000001</v>
      </c>
      <c r="T76" s="232">
        <f ca="1">(SUMIF(CF!$G$3:$DW$3,T$75,CF!$G$20:$DW$20)+SUMIF(CF!$G$3:$DW$3,T$75,CF!$G$66:$DW$66))*(T$75&gt;0)</f>
        <v>15354.58344</v>
      </c>
      <c r="U76" s="232">
        <f ca="1">(SUMIF(CF!$G$3:$DW$3,U$75,CF!$G$20:$DW$20)+SUMIF(CF!$G$3:$DW$3,U$75,CF!$G$66:$DW$66))*(U$75&gt;0)</f>
        <v>15820.251888000001</v>
      </c>
      <c r="V76" s="232">
        <f ca="1">(SUMIF(CF!$G$3:$DW$3,V$75,CF!$G$20:$DW$20)+SUMIF(CF!$G$3:$DW$3,V$75,CF!$G$66:$DW$66))*(V$75&gt;0)</f>
        <v>16193.346288000001</v>
      </c>
      <c r="W76" s="232">
        <f ca="1">(SUMIF(CF!$G$3:$DW$3,W$75,CF!$G$20:$DW$20)+SUMIF(CF!$G$3:$DW$3,W$75,CF!$G$66:$DW$66))*(W$75&gt;0)</f>
        <v>16560.72768</v>
      </c>
      <c r="X76" s="232">
        <f ca="1">(SUMIF(CF!$G$3:$DW$3,X$75,CF!$G$20:$DW$20)+SUMIF(CF!$G$3:$DW$3,X$75,CF!$G$66:$DW$66))*(X$75&gt;0)</f>
        <v>16939.258181999998</v>
      </c>
      <c r="Y76" s="232">
        <f ca="1">(SUMIF(CF!$G$3:$DW$3,Y$75,CF!$G$20:$DW$20)+SUMIF(CF!$G$3:$DW$3,Y$75,CF!$G$66:$DW$66))*(Y$75&gt;0)</f>
        <v>17322.618280000002</v>
      </c>
      <c r="Z76" s="232">
        <f ca="1">(SUMIF(CF!$G$3:$DW$3,Z$75,CF!$G$20:$DW$20)+SUMIF(CF!$G$3:$DW$3,Z$75,CF!$G$66:$DW$66))*(Z$75&gt;0)</f>
        <v>17702.052369999998</v>
      </c>
      <c r="AA76" s="232">
        <f ca="1">(SUMIF(CF!$G$3:$DW$3,AA$75,CF!$G$20:$DW$20)+SUMIF(CF!$G$3:$DW$3,AA$75,CF!$G$66:$DW$66))*(AA$75&gt;0)</f>
        <v>18159.297046</v>
      </c>
      <c r="AB76" s="232">
        <f ca="1">(SUMIF(CF!$G$3:$DW$3,AB$75,CF!$G$20:$DW$20)+SUMIF(CF!$G$3:$DW$3,AB$75,CF!$G$66:$DW$66))*(AB$75&gt;0)</f>
        <v>18504.278200000001</v>
      </c>
      <c r="AC76" s="232">
        <f ca="1">(SUMIF(CF!$G$3:$DW$3,AC$75,CF!$G$20:$DW$20)+SUMIF(CF!$G$3:$DW$3,AC$75,CF!$G$66:$DW$66))*(AC$75&gt;0)</f>
        <v>18854.287384000003</v>
      </c>
      <c r="AD76" s="232"/>
      <c r="AE76" s="232"/>
      <c r="AF76" s="232"/>
      <c r="AG76" s="232"/>
      <c r="AH76" s="232"/>
      <c r="AI76" s="232"/>
      <c r="AJ76" s="232"/>
      <c r="AK76" s="232"/>
      <c r="AL76" s="232"/>
    </row>
    <row r="77" spans="2:38" hidden="1" outlineLevel="1">
      <c r="B77" s="303" t="s">
        <v>239</v>
      </c>
      <c r="D77" s="232">
        <f ca="1">(-SUMIF(CF!$G$3:$DW$3,D$75,CF!$G$38:$DW$38)-SUMIF(Macro!$G$33:$DW$33,D$75,Macro!$G$43:$DW$43)-SUMIF(CF!$G$3:$DW$3,D$75,CF!$G$66:$DW$66))*(D$75&gt;0)</f>
        <v>0</v>
      </c>
      <c r="E77" s="232">
        <f ca="1">(-SUMIF(CF!$G$3:$DW$3,E$75,CF!$G$38:$DW$38)-SUMIF(Macro!$G$33:$DW$33,E$75,Macro!$G$43:$DW$43)-SUMIF(CF!$G$3:$DW$3,E$75,CF!$G$66:$DW$66))*(E$75&gt;0)</f>
        <v>1998.047</v>
      </c>
      <c r="F77" s="232">
        <f ca="1">(-SUMIF(CF!$G$3:$DW$3,F$75,CF!$G$38:$DW$38)-SUMIF(Macro!$G$33:$DW$33,F$75,Macro!$G$43:$DW$43)-SUMIF(CF!$G$3:$DW$3,F$75,CF!$G$66:$DW$66))*(F$75&gt;0)</f>
        <v>2029.8332200000004</v>
      </c>
      <c r="G77" s="232">
        <f ca="1">(-SUMIF(CF!$G$3:$DW$3,G$75,CF!$G$38:$DW$38)-SUMIF(Macro!$G$33:$DW$33,G$75,Macro!$G$43:$DW$43)-SUMIF(CF!$G$3:$DW$3,G$75,CF!$G$66:$DW$66))*(G$75&gt;0)</f>
        <v>2147.0551643999997</v>
      </c>
      <c r="H77" s="232">
        <f ca="1">(-SUMIF(CF!$G$3:$DW$3,H$75,CF!$G$38:$DW$38)-SUMIF(Macro!$G$33:$DW$33,H$75,Macro!$G$43:$DW$43)-SUMIF(CF!$G$3:$DW$3,H$75,CF!$G$66:$DW$66))*(H$75&gt;0)</f>
        <v>2180.1255476879996</v>
      </c>
      <c r="I77" s="232">
        <f ca="1">(-SUMIF(CF!$G$3:$DW$3,I$75,CF!$G$38:$DW$38)-SUMIF(Macro!$G$33:$DW$33,I$75,Macro!$G$43:$DW$43)-SUMIF(CF!$G$3:$DW$3,I$75,CF!$G$66:$DW$66))*(I$75&gt;0)</f>
        <v>2213.8573386417602</v>
      </c>
      <c r="J77" s="232">
        <f ca="1">(-SUMIF(CF!$G$3:$DW$3,J$75,CF!$G$38:$DW$38)-SUMIF(Macro!$G$33:$DW$33,J$75,Macro!$G$43:$DW$43)-SUMIF(CF!$G$3:$DW$3,J$75,CF!$G$66:$DW$66))*(J$75&gt;0)</f>
        <v>2378.0077654145953</v>
      </c>
      <c r="K77" s="232">
        <f ca="1">(-SUMIF(CF!$G$3:$DW$3,K$75,CF!$G$38:$DW$38)-SUMIF(Macro!$G$33:$DW$33,K$75,Macro!$G$43:$DW$43)-SUMIF(CF!$G$3:$DW$3,K$75,CF!$G$66:$DW$66))*(K$75&gt;0)</f>
        <v>2413.1023207228873</v>
      </c>
      <c r="L77" s="232">
        <f ca="1">(-SUMIF(CF!$G$3:$DW$3,L$75,CF!$G$38:$DW$38)-SUMIF(Macro!$G$33:$DW$33,L$75,Macro!$G$43:$DW$43)-SUMIF(CF!$G$3:$DW$3,L$75,CF!$G$66:$DW$66))*(L$75&gt;0)</f>
        <v>2448.8987671373443</v>
      </c>
      <c r="M77" s="232">
        <f ca="1">(-SUMIF(CF!$G$3:$DW$3,M$75,CF!$G$38:$DW$38)-SUMIF(Macro!$G$33:$DW$33,M$75,Macro!$G$43:$DW$43)-SUMIF(CF!$G$3:$DW$3,M$75,CF!$G$66:$DW$66))*(M$75&gt;0)</f>
        <v>2485.4111424800922</v>
      </c>
      <c r="N77" s="232">
        <f ca="1">(-SUMIF(CF!$G$3:$DW$3,N$75,CF!$G$38:$DW$38)-SUMIF(Macro!$G$33:$DW$33,N$75,Macro!$G$43:$DW$43)-SUMIF(CF!$G$3:$DW$3,N$75,CF!$G$66:$DW$66))*(N$75&gt;0)</f>
        <v>2522.6537653296932</v>
      </c>
      <c r="O77" s="232">
        <f ca="1">(-SUMIF(CF!$G$3:$DW$3,O$75,CF!$G$38:$DW$38)-SUMIF(Macro!$G$33:$DW$33,O$75,Macro!$G$43:$DW$43)-SUMIF(CF!$G$3:$DW$3,O$75,CF!$G$66:$DW$66))*(O$75&gt;0)</f>
        <v>2603.0412406362871</v>
      </c>
      <c r="P77" s="232">
        <f ca="1">(-SUMIF(CF!$G$3:$DW$3,P$75,CF!$G$38:$DW$38)-SUMIF(Macro!$G$33:$DW$33,P$75,Macro!$G$43:$DW$43)-SUMIF(CF!$G$3:$DW$3,P$75,CF!$G$66:$DW$66))*(P$75&gt;0)</f>
        <v>2641.7884654490126</v>
      </c>
      <c r="Q77" s="232">
        <f ca="1">(-SUMIF(CF!$G$3:$DW$3,Q$75,CF!$G$38:$DW$38)-SUMIF(Macro!$G$33:$DW$33,Q$75,Macro!$G$43:$DW$43)-SUMIF(CF!$G$3:$DW$3,Q$75,CF!$G$66:$DW$66))*(Q$75&gt;0)</f>
        <v>2681.3106347579933</v>
      </c>
      <c r="R77" s="232">
        <f ca="1">(-SUMIF(CF!$G$3:$DW$3,R$75,CF!$G$38:$DW$38)-SUMIF(Macro!$G$33:$DW$33,R$75,Macro!$G$43:$DW$43)-SUMIF(CF!$G$3:$DW$3,R$75,CF!$G$66:$DW$66))*(R$75&gt;0)</f>
        <v>2721.6232474531535</v>
      </c>
      <c r="S77" s="232">
        <f ca="1">(-SUMIF(CF!$G$3:$DW$3,S$75,CF!$G$38:$DW$38)-SUMIF(Macro!$G$33:$DW$33,S$75,Macro!$G$43:$DW$43)-SUMIF(CF!$G$3:$DW$3,S$75,CF!$G$66:$DW$66))*(S$75&gt;0)</f>
        <v>2734.7691626252836</v>
      </c>
      <c r="T77" s="232">
        <f ca="1">(-SUMIF(CF!$G$3:$DW$3,T$75,CF!$G$38:$DW$38)-SUMIF(Macro!$G$33:$DW$33,T$75,Macro!$G$43:$DW$43)-SUMIF(CF!$G$3:$DW$3,T$75,CF!$G$66:$DW$66))*(T$75&gt;0)</f>
        <v>2827.0309458777892</v>
      </c>
      <c r="U77" s="232">
        <f ca="1">(-SUMIF(CF!$G$3:$DW$3,U$75,CF!$G$38:$DW$38)-SUMIF(Macro!$G$33:$DW$33,U$75,Macro!$G$43:$DW$43)-SUMIF(CF!$G$3:$DW$3,U$75,CF!$G$66:$DW$66))*(U$75&gt;0)</f>
        <v>2869.2403647953447</v>
      </c>
      <c r="V77" s="232">
        <f ca="1">(-SUMIF(CF!$G$3:$DW$3,V$75,CF!$G$38:$DW$38)-SUMIF(Macro!$G$33:$DW$33,V$75,Macro!$G$43:$DW$43)-SUMIF(CF!$G$3:$DW$3,V$75,CF!$G$66:$DW$66))*(V$75&gt;0)</f>
        <v>2912.2939720912518</v>
      </c>
      <c r="W77" s="232">
        <f ca="1">(-SUMIF(CF!$G$3:$DW$3,W$75,CF!$G$38:$DW$38)-SUMIF(Macro!$G$33:$DW$33,W$75,Macro!$G$43:$DW$43)-SUMIF(CF!$G$3:$DW$3,W$75,CF!$G$66:$DW$66))*(W$75&gt;0)</f>
        <v>2956.2086515330766</v>
      </c>
      <c r="X77" s="232">
        <f ca="1">(-SUMIF(CF!$G$3:$DW$3,X$75,CF!$G$38:$DW$38)-SUMIF(Macro!$G$33:$DW$33,X$75,Macro!$G$43:$DW$43)-SUMIF(CF!$G$3:$DW$3,X$75,CF!$G$66:$DW$66))*(X$75&gt;0)</f>
        <v>3001.001624563738</v>
      </c>
      <c r="Y77" s="232">
        <f ca="1">(-SUMIF(CF!$G$3:$DW$3,Y$75,CF!$G$38:$DW$38)-SUMIF(Macro!$G$33:$DW$33,Y$75,Macro!$G$43:$DW$43)-SUMIF(CF!$G$3:$DW$3,Y$75,CF!$G$66:$DW$66))*(Y$75&gt;0)</f>
        <v>3125.9904570550134</v>
      </c>
      <c r="Z77" s="232">
        <f ca="1">(-SUMIF(CF!$G$3:$DW$3,Z$75,CF!$G$38:$DW$38)-SUMIF(Macro!$G$33:$DW$33,Z$75,Macro!$G$43:$DW$43)-SUMIF(CF!$G$3:$DW$3,Z$75,CF!$G$66:$DW$66))*(Z$75&gt;0)</f>
        <v>3172.5930661961133</v>
      </c>
      <c r="AA77" s="232">
        <f ca="1">(-SUMIF(CF!$G$3:$DW$3,AA$75,CF!$G$38:$DW$38)-SUMIF(Macro!$G$33:$DW$33,AA$75,Macro!$G$43:$DW$43)-SUMIF(CF!$G$3:$DW$3,AA$75,CF!$G$66:$DW$66))*(AA$75&gt;0)</f>
        <v>3220.1277275200355</v>
      </c>
      <c r="AB77" s="232">
        <f ca="1">(-SUMIF(CF!$G$3:$DW$3,AB$75,CF!$G$38:$DW$38)-SUMIF(Macro!$G$33:$DW$33,AB$75,Macro!$G$43:$DW$43)-SUMIF(CF!$G$3:$DW$3,AB$75,CF!$G$66:$DW$66))*(AB$75&gt;0)</f>
        <v>3268.6130820704357</v>
      </c>
      <c r="AC77" s="232">
        <f ca="1">(-SUMIF(CF!$G$3:$DW$3,AC$75,CF!$G$38:$DW$38)-SUMIF(Macro!$G$33:$DW$33,AC$75,Macro!$G$43:$DW$43)-SUMIF(CF!$G$3:$DW$3,AC$75,CF!$G$66:$DW$66))*(AC$75&gt;0)</f>
        <v>3318.0681437118446</v>
      </c>
      <c r="AD77" s="232"/>
      <c r="AE77" s="232"/>
      <c r="AF77" s="232"/>
      <c r="AG77" s="232"/>
      <c r="AH77" s="232"/>
      <c r="AI77" s="232"/>
      <c r="AJ77" s="232"/>
      <c r="AK77" s="232"/>
      <c r="AL77" s="232"/>
    </row>
    <row r="78" spans="2:38" hidden="1" outlineLevel="1">
      <c r="B78" s="303" t="s">
        <v>240</v>
      </c>
      <c r="D78" s="232">
        <f>-SUMIF(CF!$G$3:$DW$3,D$75,CF!$G$67:$DW$67)*(D$75&gt;0)</f>
        <v>0</v>
      </c>
      <c r="E78" s="232">
        <f>-SUMIF(CF!$G$3:$DW$3,E$75,CF!$G$67:$DW$67)*(E$75&gt;0)</f>
        <v>0</v>
      </c>
      <c r="F78" s="232">
        <f>-SUMIF(CF!$G$3:$DW$3,F$75,CF!$G$67:$DW$67)*(F$75&gt;0)</f>
        <v>0</v>
      </c>
      <c r="G78" s="232">
        <f>-SUMIF(CF!$G$3:$DW$3,G$75,CF!$G$67:$DW$67)*(G$75&gt;0)</f>
        <v>0</v>
      </c>
      <c r="H78" s="232">
        <f>-SUMIF(CF!$G$3:$DW$3,H$75,CF!$G$67:$DW$67)*(H$75&gt;0)</f>
        <v>0</v>
      </c>
      <c r="I78" s="232">
        <f>-SUMIF(CF!$G$3:$DW$3,I$75,CF!$G$67:$DW$67)*(I$75&gt;0)</f>
        <v>0</v>
      </c>
      <c r="J78" s="232">
        <f>-SUMIF(CF!$G$3:$DW$3,J$75,CF!$G$67:$DW$67)*(J$75&gt;0)</f>
        <v>0</v>
      </c>
      <c r="K78" s="232">
        <f>-SUMIF(CF!$G$3:$DW$3,K$75,CF!$G$67:$DW$67)*(K$75&gt;0)</f>
        <v>0</v>
      </c>
      <c r="L78" s="232">
        <f>-SUMIF(CF!$G$3:$DW$3,L$75,CF!$G$67:$DW$67)*(L$75&gt;0)</f>
        <v>0</v>
      </c>
      <c r="M78" s="232">
        <f>-SUMIF(CF!$G$3:$DW$3,M$75,CF!$G$67:$DW$67)*(M$75&gt;0)</f>
        <v>0</v>
      </c>
      <c r="N78" s="232">
        <f>-SUMIF(CF!$G$3:$DW$3,N$75,CF!$G$67:$DW$67)*(N$75&gt;0)</f>
        <v>0</v>
      </c>
      <c r="O78" s="232">
        <f>-SUMIF(CF!$G$3:$DW$3,O$75,CF!$G$67:$DW$67)*(O$75&gt;0)</f>
        <v>0</v>
      </c>
      <c r="P78" s="232">
        <f>-SUMIF(CF!$G$3:$DW$3,P$75,CF!$G$67:$DW$67)*(P$75&gt;0)</f>
        <v>0</v>
      </c>
      <c r="Q78" s="232">
        <f>-SUMIF(CF!$G$3:$DW$3,Q$75,CF!$G$67:$DW$67)*(Q$75&gt;0)</f>
        <v>120.18903737619021</v>
      </c>
      <c r="R78" s="232">
        <f>-SUMIF(CF!$G$3:$DW$3,R$75,CF!$G$67:$DW$67)*(R$75&gt;0)</f>
        <v>955.23760410781665</v>
      </c>
      <c r="S78" s="232">
        <f>-SUMIF(CF!$G$3:$DW$3,S$75,CF!$G$67:$DW$67)*(S$75&gt;0)</f>
        <v>1084.5403223093383</v>
      </c>
      <c r="T78" s="232">
        <f>-SUMIF(CF!$G$3:$DW$3,T$75,CF!$G$67:$DW$67)*(T$75&gt;0)</f>
        <v>1224.5048310629597</v>
      </c>
      <c r="U78" s="232">
        <f>-SUMIF(CF!$G$3:$DW$3,U$75,CF!$G$67:$DW$67)*(U$75&gt;0)</f>
        <v>1436.2108260505472</v>
      </c>
      <c r="V78" s="232">
        <f>-SUMIF(CF!$G$3:$DW$3,V$75,CF!$G$67:$DW$67)*(V$75&gt;0)</f>
        <v>1644.9309083308406</v>
      </c>
      <c r="W78" s="232">
        <f>-SUMIF(CF!$G$3:$DW$3,W$75,CF!$G$67:$DW$67)*(W$75&gt;0)</f>
        <v>1811.2505523385669</v>
      </c>
      <c r="X78" s="232">
        <f>-SUMIF(CF!$G$3:$DW$3,X$75,CF!$G$67:$DW$67)*(X$75&gt;0)</f>
        <v>1871.3233075530482</v>
      </c>
      <c r="Y78" s="232">
        <f>-SUMIF(CF!$G$3:$DW$3,Y$75,CF!$G$67:$DW$67)*(Y$75&gt;0)</f>
        <v>2554.4030081300975</v>
      </c>
      <c r="Z78" s="232">
        <f>-SUMIF(CF!$G$3:$DW$3,Z$75,CF!$G$67:$DW$67)*(Z$75&gt;0)</f>
        <v>2614.3126746846992</v>
      </c>
      <c r="AA78" s="232">
        <f>-SUMIF(CF!$G$3:$DW$3,AA$75,CF!$G$67:$DW$67)*(AA$75&gt;0)</f>
        <v>2688.0604773263935</v>
      </c>
      <c r="AB78" s="232">
        <f>-SUMIF(CF!$G$3:$DW$3,AB$75,CF!$G$67:$DW$67)*(AB$75&gt;0)</f>
        <v>2741.4297212273209</v>
      </c>
      <c r="AC78" s="232">
        <f>-SUMIF(CF!$G$3:$DW$3,AC$75,CF!$G$67:$DW$67)*(AC$75&gt;0)</f>
        <v>2795.529463251868</v>
      </c>
      <c r="AD78" s="232"/>
      <c r="AE78" s="232"/>
      <c r="AF78" s="232"/>
      <c r="AG78" s="232"/>
      <c r="AH78" s="232"/>
      <c r="AI78" s="232"/>
      <c r="AJ78" s="232"/>
      <c r="AK78" s="232"/>
      <c r="AL78" s="232"/>
    </row>
    <row r="79" spans="2:38" hidden="1" outlineLevel="1">
      <c r="B79" s="303" t="s">
        <v>241</v>
      </c>
      <c r="D79" s="232">
        <f ca="1">(-SUMIF(CF!$G$3:$DW$3,D$75,CF!$G$73:$DW$73)-SUMIF(CF!$G$3:$DW$3,D$75,CF!$G$70:$DW$70)-SUMIF(CF!$G$3:$DW$3,D$75,CF!$G$82:$DW$82))*(D$75&gt;0)</f>
        <v>0</v>
      </c>
      <c r="E79" s="232">
        <f ca="1">(-SUMIF(CF!$G$3:$DW$3,E$75,CF!$G$73:$DW$73)-SUMIF(CF!$G$3:$DW$3,E$75,CF!$G$70:$DW$70)-SUMIF(CF!$G$3:$DW$3,E$75,CF!$G$82:$DW$82))*(E$75&gt;0)</f>
        <v>4267.8006013458726</v>
      </c>
      <c r="F79" s="232">
        <f ca="1">(-SUMIF(CF!$G$3:$DW$3,F$75,CF!$G$73:$DW$73)-SUMIF(CF!$G$3:$DW$3,F$75,CF!$G$70:$DW$70)-SUMIF(CF!$G$3:$DW$3,F$75,CF!$G$82:$DW$82))*(F$75&gt;0)</f>
        <v>4324.9308267298629</v>
      </c>
      <c r="G79" s="232">
        <f ca="1">(-SUMIF(CF!$G$3:$DW$3,G$75,CF!$G$73:$DW$73)-SUMIF(CF!$G$3:$DW$3,G$75,CF!$G$70:$DW$70)-SUMIF(CF!$G$3:$DW$3,G$75,CF!$G$82:$DW$82))*(G$75&gt;0)</f>
        <v>4313.3986151138524</v>
      </c>
      <c r="H79" s="232">
        <f ca="1">(-SUMIF(CF!$G$3:$DW$3,H$75,CF!$G$73:$DW$73)-SUMIF(CF!$G$3:$DW$3,H$75,CF!$G$70:$DW$70)-SUMIF(CF!$G$3:$DW$3,H$75,CF!$G$82:$DW$82))*(H$75&gt;0)</f>
        <v>4374.5773844245095</v>
      </c>
      <c r="I79" s="232">
        <f ca="1">(-SUMIF(CF!$G$3:$DW$3,I$75,CF!$G$73:$DW$73)-SUMIF(CF!$G$3:$DW$3,I$75,CF!$G$70:$DW$70)-SUMIF(CF!$G$3:$DW$3,I$75,CF!$G$82:$DW$82))*(I$75&gt;0)</f>
        <v>4426.3391180651997</v>
      </c>
      <c r="J79" s="232">
        <f ca="1">(-SUMIF(CF!$G$3:$DW$3,J$75,CF!$G$73:$DW$73)-SUMIF(CF!$G$3:$DW$3,J$75,CF!$G$70:$DW$70)-SUMIF(CF!$G$3:$DW$3,J$75,CF!$G$82:$DW$82))*(J$75&gt;0)</f>
        <v>4416.1329170931713</v>
      </c>
      <c r="K79" s="232">
        <f ca="1">(-SUMIF(CF!$G$3:$DW$3,K$75,CF!$G$73:$DW$73)-SUMIF(CF!$G$3:$DW$3,K$75,CF!$G$70:$DW$70)-SUMIF(CF!$G$3:$DW$3,K$75,CF!$G$82:$DW$82))*(K$75&gt;0)</f>
        <v>4510.9369921017023</v>
      </c>
      <c r="L79" s="232">
        <f ca="1">(-SUMIF(CF!$G$3:$DW$3,L$75,CF!$G$73:$DW$73)-SUMIF(CF!$G$3:$DW$3,L$75,CF!$G$70:$DW$70)-SUMIF(CF!$G$3:$DW$3,L$75,CF!$G$82:$DW$82))*(L$75&gt;0)</f>
        <v>4613.2330652770688</v>
      </c>
      <c r="M79" s="232">
        <f ca="1">(-SUMIF(CF!$G$3:$DW$3,M$75,CF!$G$73:$DW$73)-SUMIF(CF!$G$3:$DW$3,M$75,CF!$G$70:$DW$70)-SUMIF(CF!$G$3:$DW$3,M$75,CF!$G$82:$DW$82))*(M$75&gt;0)</f>
        <v>4723.0653932492778</v>
      </c>
      <c r="N79" s="232">
        <f ca="1">(-SUMIF(CF!$G$3:$DW$3,N$75,CF!$G$73:$DW$73)-SUMIF(CF!$G$3:$DW$3,N$75,CF!$G$70:$DW$70)-SUMIF(CF!$G$3:$DW$3,N$75,CF!$G$82:$DW$82))*(N$75&gt;0)</f>
        <v>4829.9207844475959</v>
      </c>
      <c r="O79" s="232">
        <f ca="1">(-SUMIF(CF!$G$3:$DW$3,O$75,CF!$G$73:$DW$73)-SUMIF(CF!$G$3:$DW$3,O$75,CF!$G$70:$DW$70)-SUMIF(CF!$G$3:$DW$3,O$75,CF!$G$82:$DW$82))*(O$75&gt;0)</f>
        <v>4898.5119501365461</v>
      </c>
      <c r="P79" s="232">
        <f ca="1">(-SUMIF(CF!$G$3:$DW$3,P$75,CF!$G$73:$DW$73)-SUMIF(CF!$G$3:$DW$3,P$75,CF!$G$70:$DW$70)-SUMIF(CF!$G$3:$DW$3,P$75,CF!$G$82:$DW$82))*(P$75&gt;0)</f>
        <v>5010.1108558059432</v>
      </c>
      <c r="Q79" s="232">
        <f ca="1">(-SUMIF(CF!$G$3:$DW$3,Q$75,CF!$G$73:$DW$73)-SUMIF(CF!$G$3:$DW$3,Q$75,CF!$G$70:$DW$70)-SUMIF(CF!$G$3:$DW$3,Q$75,CF!$G$82:$DW$82))*(Q$75&gt;0)</f>
        <v>5798.2629827888086</v>
      </c>
      <c r="R79" s="232">
        <f ca="1">(-SUMIF(CF!$G$3:$DW$3,R$75,CF!$G$73:$DW$73)-SUMIF(CF!$G$3:$DW$3,R$75,CF!$G$70:$DW$70)-SUMIF(CF!$G$3:$DW$3,R$75,CF!$G$82:$DW$82))*(R$75&gt;0)</f>
        <v>5674.1257502567605</v>
      </c>
      <c r="S79" s="232">
        <f ca="1">(-SUMIF(CF!$G$3:$DW$3,S$75,CF!$G$73:$DW$73)-SUMIF(CF!$G$3:$DW$3,S$75,CF!$G$70:$DW$70)-SUMIF(CF!$G$3:$DW$3,S$75,CF!$G$82:$DW$82))*(S$75&gt;0)</f>
        <v>0</v>
      </c>
      <c r="T79" s="232">
        <f ca="1">(-SUMIF(CF!$G$3:$DW$3,T$75,CF!$G$73:$DW$73)-SUMIF(CF!$G$3:$DW$3,T$75,CF!$G$70:$DW$70)-SUMIF(CF!$G$3:$DW$3,T$75,CF!$G$82:$DW$82))*(T$75&gt;0)</f>
        <v>0</v>
      </c>
      <c r="U79" s="232">
        <f ca="1">(-SUMIF(CF!$G$3:$DW$3,U$75,CF!$G$73:$DW$73)-SUMIF(CF!$G$3:$DW$3,U$75,CF!$G$70:$DW$70)-SUMIF(CF!$G$3:$DW$3,U$75,CF!$G$82:$DW$82))*(U$75&gt;0)</f>
        <v>0</v>
      </c>
      <c r="V79" s="232">
        <f ca="1">(-SUMIF(CF!$G$3:$DW$3,V$75,CF!$G$73:$DW$73)-SUMIF(CF!$G$3:$DW$3,V$75,CF!$G$70:$DW$70)-SUMIF(CF!$G$3:$DW$3,V$75,CF!$G$82:$DW$82))*(V$75&gt;0)</f>
        <v>0</v>
      </c>
      <c r="W79" s="232">
        <f ca="1">(-SUMIF(CF!$G$3:$DW$3,W$75,CF!$G$73:$DW$73)-SUMIF(CF!$G$3:$DW$3,W$75,CF!$G$70:$DW$70)-SUMIF(CF!$G$3:$DW$3,W$75,CF!$G$82:$DW$82))*(W$75&gt;0)</f>
        <v>0</v>
      </c>
      <c r="X79" s="232">
        <f ca="1">(-SUMIF(CF!$G$3:$DW$3,X$75,CF!$G$73:$DW$73)-SUMIF(CF!$G$3:$DW$3,X$75,CF!$G$70:$DW$70)-SUMIF(CF!$G$3:$DW$3,X$75,CF!$G$82:$DW$82))*(X$75&gt;0)</f>
        <v>0</v>
      </c>
      <c r="Y79" s="232">
        <f ca="1">(-SUMIF(CF!$G$3:$DW$3,Y$75,CF!$G$73:$DW$73)-SUMIF(CF!$G$3:$DW$3,Y$75,CF!$G$70:$DW$70)-SUMIF(CF!$G$3:$DW$3,Y$75,CF!$G$82:$DW$82))*(Y$75&gt;0)</f>
        <v>0</v>
      </c>
      <c r="Z79" s="232">
        <f ca="1">(-SUMIF(CF!$G$3:$DW$3,Z$75,CF!$G$73:$DW$73)-SUMIF(CF!$G$3:$DW$3,Z$75,CF!$G$70:$DW$70)-SUMIF(CF!$G$3:$DW$3,Z$75,CF!$G$82:$DW$82))*(Z$75&gt;0)</f>
        <v>0</v>
      </c>
      <c r="AA79" s="232">
        <f ca="1">(-SUMIF(CF!$G$3:$DW$3,AA$75,CF!$G$73:$DW$73)-SUMIF(CF!$G$3:$DW$3,AA$75,CF!$G$70:$DW$70)-SUMIF(CF!$G$3:$DW$3,AA$75,CF!$G$82:$DW$82))*(AA$75&gt;0)</f>
        <v>0</v>
      </c>
      <c r="AB79" s="232">
        <f ca="1">(-SUMIF(CF!$G$3:$DW$3,AB$75,CF!$G$73:$DW$73)-SUMIF(CF!$G$3:$DW$3,AB$75,CF!$G$70:$DW$70)-SUMIF(CF!$G$3:$DW$3,AB$75,CF!$G$82:$DW$82))*(AB$75&gt;0)</f>
        <v>0</v>
      </c>
      <c r="AC79" s="232">
        <f ca="1">(-SUMIF(CF!$G$3:$DW$3,AC$75,CF!$G$73:$DW$73)-SUMIF(CF!$G$3:$DW$3,AC$75,CF!$G$70:$DW$70)-SUMIF(CF!$G$3:$DW$3,AC$75,CF!$G$82:$DW$82))*(AC$75&gt;0)</f>
        <v>0</v>
      </c>
      <c r="AD79" s="232"/>
      <c r="AE79" s="232"/>
      <c r="AF79" s="232"/>
      <c r="AG79" s="232"/>
      <c r="AH79" s="232"/>
      <c r="AI79" s="232"/>
      <c r="AJ79" s="232"/>
      <c r="AK79" s="232"/>
      <c r="AL79" s="232"/>
    </row>
    <row r="80" spans="2:38" hidden="1" outlineLevel="1">
      <c r="B80" s="303" t="s">
        <v>242</v>
      </c>
      <c r="D80" s="232">
        <f ca="1">-SUMIF(CF!$G$3:$DW$3,D$75,CF!$G$85:$DW$85)*(D$75&gt;0)</f>
        <v>0</v>
      </c>
      <c r="E80" s="232">
        <f ca="1">-SUMIF(CF!$G$3:$DW$3,E$75,CF!$G$85:$DW$85)*(E$75&gt;0)</f>
        <v>0</v>
      </c>
      <c r="F80" s="232">
        <f ca="1">-SUMIF(CF!$G$3:$DW$3,F$75,CF!$G$85:$DW$85)*(F$75&gt;0)</f>
        <v>0</v>
      </c>
      <c r="G80" s="232">
        <f ca="1">-SUMIF(CF!$G$3:$DW$3,G$75,CF!$G$85:$DW$85)*(G$75&gt;0)</f>
        <v>0</v>
      </c>
      <c r="H80" s="232">
        <f ca="1">-SUMIF(CF!$G$3:$DW$3,H$75,CF!$G$85:$DW$85)*(H$75&gt;0)</f>
        <v>0</v>
      </c>
      <c r="I80" s="232">
        <f ca="1">-SUMIF(CF!$G$3:$DW$3,I$75,CF!$G$85:$DW$85)*(I$75&gt;0)</f>
        <v>0</v>
      </c>
      <c r="J80" s="232">
        <f ca="1">-SUMIF(CF!$G$3:$DW$3,J$75,CF!$G$85:$DW$85)*(J$75&gt;0)</f>
        <v>0</v>
      </c>
      <c r="K80" s="232">
        <f ca="1">-SUMIF(CF!$G$3:$DW$3,K$75,CF!$G$85:$DW$85)*(K$75&gt;0)</f>
        <v>0</v>
      </c>
      <c r="L80" s="232">
        <f ca="1">-SUMIF(CF!$G$3:$DW$3,L$75,CF!$G$85:$DW$85)*(L$75&gt;0)</f>
        <v>0</v>
      </c>
      <c r="M80" s="232">
        <f ca="1">-SUMIF(CF!$G$3:$DW$3,M$75,CF!$G$85:$DW$85)*(M$75&gt;0)</f>
        <v>0</v>
      </c>
      <c r="N80" s="232">
        <f ca="1">-SUMIF(CF!$G$3:$DW$3,N$75,CF!$G$85:$DW$85)*(N$75&gt;0)</f>
        <v>0</v>
      </c>
      <c r="O80" s="232">
        <f ca="1">-SUMIF(CF!$G$3:$DW$3,O$75,CF!$G$85:$DW$85)*(O$75&gt;0)</f>
        <v>0</v>
      </c>
      <c r="P80" s="232">
        <f ca="1">-SUMIF(CF!$G$3:$DW$3,P$75,CF!$G$85:$DW$85)*(P$75&gt;0)</f>
        <v>0</v>
      </c>
      <c r="Q80" s="232">
        <f ca="1">-SUMIF(CF!$G$3:$DW$3,Q$75,CF!$G$85:$DW$85)*(Q$75&gt;0)</f>
        <v>0</v>
      </c>
      <c r="R80" s="232">
        <f ca="1">-SUMIF(CF!$G$3:$DW$3,R$75,CF!$G$85:$DW$85)*(R$75&gt;0)</f>
        <v>0</v>
      </c>
      <c r="S80" s="232">
        <f ca="1">-SUMIF(CF!$G$3:$DW$3,S$75,CF!$G$85:$DW$85)*(S$75&gt;0)</f>
        <v>0</v>
      </c>
      <c r="T80" s="232">
        <f ca="1">-SUMIF(CF!$G$3:$DW$3,T$75,CF!$G$85:$DW$85)*(T$75&gt;0)</f>
        <v>0</v>
      </c>
      <c r="U80" s="232">
        <f ca="1">-SUMIF(CF!$G$3:$DW$3,U$75,CF!$G$85:$DW$85)*(U$75&gt;0)</f>
        <v>0</v>
      </c>
      <c r="V80" s="232">
        <f ca="1">-SUMIF(CF!$G$3:$DW$3,V$75,CF!$G$85:$DW$85)*(V$75&gt;0)</f>
        <v>0</v>
      </c>
      <c r="W80" s="232">
        <f ca="1">-SUMIF(CF!$G$3:$DW$3,W$75,CF!$G$85:$DW$85)*(W$75&gt;0)</f>
        <v>0</v>
      </c>
      <c r="X80" s="232">
        <f ca="1">-SUMIF(CF!$G$3:$DW$3,X$75,CF!$G$85:$DW$85)*(X$75&gt;0)</f>
        <v>0</v>
      </c>
      <c r="Y80" s="232">
        <f ca="1">-SUMIF(CF!$G$3:$DW$3,Y$75,CF!$G$85:$DW$85)*(Y$75&gt;0)</f>
        <v>0</v>
      </c>
      <c r="Z80" s="232">
        <f ca="1">-SUMIF(CF!$G$3:$DW$3,Z$75,CF!$G$85:$DW$85)*(Z$75&gt;0)</f>
        <v>0</v>
      </c>
      <c r="AA80" s="232">
        <f ca="1">-SUMIF(CF!$G$3:$DW$3,AA$75,CF!$G$85:$DW$85)*(AA$75&gt;0)</f>
        <v>0</v>
      </c>
      <c r="AB80" s="232">
        <f ca="1">-SUMIF(CF!$G$3:$DW$3,AB$75,CF!$G$85:$DW$85)*(AB$75&gt;0)</f>
        <v>0</v>
      </c>
      <c r="AC80" s="232">
        <f ca="1">-SUMIF(CF!$G$3:$DW$3,AC$75,CF!$G$85:$DW$85)*(AC$75&gt;0)</f>
        <v>0</v>
      </c>
      <c r="AD80" s="232"/>
      <c r="AE80" s="232"/>
      <c r="AF80" s="232"/>
      <c r="AG80" s="232"/>
      <c r="AH80" s="232"/>
      <c r="AI80" s="232"/>
      <c r="AJ80" s="232"/>
      <c r="AK80" s="232"/>
      <c r="AL80" s="232"/>
    </row>
    <row r="81" spans="2:38" hidden="1" outlineLevel="1">
      <c r="B81" s="303" t="s">
        <v>243</v>
      </c>
      <c r="D81" s="232">
        <f ca="1">MAX(+SUMIF(CF!$G$3:$DW$3,D$75,CF!$G$82:$DW$82)+SUMIF(CF!$G$3:$DW$3,D$75,CF!$G$96:$DW$96),0)*(D$75&gt;0)</f>
        <v>0</v>
      </c>
      <c r="E81" s="232">
        <f ca="1">MAX(+SUMIF(CF!$G$3:$DW$3,E$75,CF!$G$82:$DW$82)+SUMIF(CF!$G$3:$DW$3,E$75,CF!$G$96:$DW$96),0)*(E$75&gt;0)</f>
        <v>0</v>
      </c>
      <c r="F81" s="232">
        <f ca="1">MAX(+SUMIF(CF!$G$3:$DW$3,F$75,CF!$G$82:$DW$82)+SUMIF(CF!$G$3:$DW$3,F$75,CF!$G$96:$DW$96),0)*(F$75&gt;0)</f>
        <v>0</v>
      </c>
      <c r="G81" s="232">
        <f ca="1">MAX(+SUMIF(CF!$G$3:$DW$3,G$75,CF!$G$82:$DW$82)+SUMIF(CF!$G$3:$DW$3,G$75,CF!$G$96:$DW$96),0)*(G$75&gt;0)</f>
        <v>0</v>
      </c>
      <c r="H81" s="232">
        <f ca="1">MAX(+SUMIF(CF!$G$3:$DW$3,H$75,CF!$G$82:$DW$82)+SUMIF(CF!$G$3:$DW$3,H$75,CF!$G$96:$DW$96),0)*(H$75&gt;0)</f>
        <v>0</v>
      </c>
      <c r="I81" s="232">
        <f ca="1">MAX(+SUMIF(CF!$G$3:$DW$3,I$75,CF!$G$82:$DW$82)+SUMIF(CF!$G$3:$DW$3,I$75,CF!$G$96:$DW$96),0)*(I$75&gt;0)</f>
        <v>0</v>
      </c>
      <c r="J81" s="232">
        <f ca="1">MAX(+SUMIF(CF!$G$3:$DW$3,J$75,CF!$G$82:$DW$82)+SUMIF(CF!$G$3:$DW$3,J$75,CF!$G$96:$DW$96),0)*(J$75&gt;0)</f>
        <v>0</v>
      </c>
      <c r="K81" s="232">
        <f ca="1">MAX(+SUMIF(CF!$G$3:$DW$3,K$75,CF!$G$82:$DW$82)+SUMIF(CF!$G$3:$DW$3,K$75,CF!$G$96:$DW$96),0)*(K$75&gt;0)</f>
        <v>0</v>
      </c>
      <c r="L81" s="232">
        <f ca="1">MAX(+SUMIF(CF!$G$3:$DW$3,L$75,CF!$G$82:$DW$82)+SUMIF(CF!$G$3:$DW$3,L$75,CF!$G$96:$DW$96),0)*(L$75&gt;0)</f>
        <v>0</v>
      </c>
      <c r="M81" s="232">
        <f ca="1">MAX(+SUMIF(CF!$G$3:$DW$3,M$75,CF!$G$82:$DW$82)+SUMIF(CF!$G$3:$DW$3,M$75,CF!$G$96:$DW$96),0)*(M$75&gt;0)</f>
        <v>0</v>
      </c>
      <c r="N81" s="232">
        <f ca="1">MAX(+SUMIF(CF!$G$3:$DW$3,N$75,CF!$G$82:$DW$82)+SUMIF(CF!$G$3:$DW$3,N$75,CF!$G$96:$DW$96),0)*(N$75&gt;0)</f>
        <v>0</v>
      </c>
      <c r="O81" s="232">
        <f ca="1">MAX(+SUMIF(CF!$G$3:$DW$3,O$75,CF!$G$82:$DW$82)+SUMIF(CF!$G$3:$DW$3,O$75,CF!$G$96:$DW$96),0)*(O$75&gt;0)</f>
        <v>0</v>
      </c>
      <c r="P81" s="232">
        <f ca="1">MAX(+SUMIF(CF!$G$3:$DW$3,P$75,CF!$G$82:$DW$82)+SUMIF(CF!$G$3:$DW$3,P$75,CF!$G$96:$DW$96),0)*(P$75&gt;0)</f>
        <v>0</v>
      </c>
      <c r="Q81" s="232">
        <f ca="1">MAX(+SUMIF(CF!$G$3:$DW$3,Q$75,CF!$G$82:$DW$82)+SUMIF(CF!$G$3:$DW$3,Q$75,CF!$G$96:$DW$96),0)*(Q$75&gt;0)</f>
        <v>0</v>
      </c>
      <c r="R81" s="232">
        <f ca="1">MAX(+SUMIF(CF!$G$3:$DW$3,R$75,CF!$G$82:$DW$82)+SUMIF(CF!$G$3:$DW$3,R$75,CF!$G$96:$DW$96),0)*(R$75&gt;0)</f>
        <v>0</v>
      </c>
      <c r="S81" s="232">
        <f ca="1">MAX(+SUMIF(CF!$G$3:$DW$3,S$75,CF!$G$82:$DW$82)+SUMIF(CF!$G$3:$DW$3,S$75,CF!$G$96:$DW$96),0)*(S$75&gt;0)</f>
        <v>0</v>
      </c>
      <c r="T81" s="232">
        <f ca="1">MAX(+SUMIF(CF!$G$3:$DW$3,T$75,CF!$G$82:$DW$82)+SUMIF(CF!$G$3:$DW$3,T$75,CF!$G$96:$DW$96),0)*(T$75&gt;0)</f>
        <v>0</v>
      </c>
      <c r="U81" s="232">
        <f ca="1">MAX(+SUMIF(CF!$G$3:$DW$3,U$75,CF!$G$82:$DW$82)+SUMIF(CF!$G$3:$DW$3,U$75,CF!$G$96:$DW$96),0)*(U$75&gt;0)</f>
        <v>0</v>
      </c>
      <c r="V81" s="232">
        <f ca="1">MAX(+SUMIF(CF!$G$3:$DW$3,V$75,CF!$G$82:$DW$82)+SUMIF(CF!$G$3:$DW$3,V$75,CF!$G$96:$DW$96),0)*(V$75&gt;0)</f>
        <v>0</v>
      </c>
      <c r="W81" s="232">
        <f ca="1">MAX(+SUMIF(CF!$G$3:$DW$3,W$75,CF!$G$82:$DW$82)+SUMIF(CF!$G$3:$DW$3,W$75,CF!$G$96:$DW$96),0)*(W$75&gt;0)</f>
        <v>0</v>
      </c>
      <c r="X81" s="232">
        <f ca="1">MAX(+SUMIF(CF!$G$3:$DW$3,X$75,CF!$G$82:$DW$82)+SUMIF(CF!$G$3:$DW$3,X$75,CF!$G$96:$DW$96),0)*(X$75&gt;0)</f>
        <v>0</v>
      </c>
      <c r="Y81" s="232">
        <f ca="1">MAX(+SUMIF(CF!$G$3:$DW$3,Y$75,CF!$G$82:$DW$82)+SUMIF(CF!$G$3:$DW$3,Y$75,CF!$G$96:$DW$96),0)*(Y$75&gt;0)</f>
        <v>0</v>
      </c>
      <c r="Z81" s="232">
        <f ca="1">MAX(+SUMIF(CF!$G$3:$DW$3,Z$75,CF!$G$82:$DW$82)+SUMIF(CF!$G$3:$DW$3,Z$75,CF!$G$96:$DW$96),0)*(Z$75&gt;0)</f>
        <v>0</v>
      </c>
      <c r="AA81" s="232">
        <f ca="1">MAX(+SUMIF(CF!$G$3:$DW$3,AA$75,CF!$G$82:$DW$82)+SUMIF(CF!$G$3:$DW$3,AA$75,CF!$G$96:$DW$96),0)*(AA$75&gt;0)</f>
        <v>0</v>
      </c>
      <c r="AB81" s="232">
        <f ca="1">MAX(+SUMIF(CF!$G$3:$DW$3,AB$75,CF!$G$82:$DW$82)+SUMIF(CF!$G$3:$DW$3,AB$75,CF!$G$96:$DW$96),0)*(AB$75&gt;0)</f>
        <v>0</v>
      </c>
      <c r="AC81" s="232">
        <f ca="1">MAX(+SUMIF(CF!$G$3:$DW$3,AC$75,CF!$G$82:$DW$82)+SUMIF(CF!$G$3:$DW$3,AC$75,CF!$G$96:$DW$96),0)*(AC$75&gt;0)</f>
        <v>0</v>
      </c>
      <c r="AD81" s="232"/>
      <c r="AE81" s="232"/>
      <c r="AF81" s="232"/>
      <c r="AG81" s="232"/>
      <c r="AH81" s="232"/>
      <c r="AI81" s="232"/>
      <c r="AJ81" s="232"/>
      <c r="AK81" s="232"/>
      <c r="AL81" s="232"/>
    </row>
    <row r="82" spans="2:38" hidden="1" outlineLevel="1">
      <c r="B82" s="303" t="s">
        <v>244</v>
      </c>
      <c r="D82" s="232">
        <f ca="1">(-SUMIF(CF!$G$3:$DW$3,D$75,CF!$G$103:$DW$103)-SUMIF(CF!$G$3:$DW$3,D$75,CF!$G$104:$DW$104))*(D$75&gt;0)</f>
        <v>0</v>
      </c>
      <c r="E82" s="232">
        <f ca="1">(-SUMIF(CF!$G$3:$DW$3,E$75,CF!$G$103:$DW$103)-SUMIF(CF!$G$3:$DW$3,E$75,CF!$G$104:$DW$104))*(E$75&gt;0)</f>
        <v>1923.4379657273453</v>
      </c>
      <c r="F82" s="232">
        <f ca="1">(-SUMIF(CF!$G$3:$DW$3,F$75,CF!$G$103:$DW$103)-SUMIF(CF!$G$3:$DW$3,F$75,CF!$G$104:$DW$104))*(F$75&gt;0)</f>
        <v>1949.943103293278</v>
      </c>
      <c r="G82" s="232">
        <f ca="1">(-SUMIF(CF!$G$3:$DW$3,G$75,CF!$G$103:$DW$103)-SUMIF(CF!$G$3:$DW$3,G$75,CF!$G$104:$DW$104))*(G$75&gt;0)</f>
        <v>1963.1727134592129</v>
      </c>
      <c r="H82" s="232">
        <f ca="1">(-SUMIF(CF!$G$3:$DW$3,H$75,CF!$G$103:$DW$103)-SUMIF(CF!$G$3:$DW$3,H$75,CF!$G$104:$DW$104))*(H$75&gt;0)</f>
        <v>1991.4106190104785</v>
      </c>
      <c r="I82" s="232">
        <f ca="1">(-SUMIF(CF!$G$3:$DW$3,I$75,CF!$G$103:$DW$103)-SUMIF(CF!$G$3:$DW$3,I$75,CF!$G$104:$DW$104))*(I$75&gt;0)</f>
        <v>2016.1663231970383</v>
      </c>
      <c r="J82" s="232">
        <f ca="1">(-SUMIF(CF!$G$3:$DW$3,J$75,CF!$G$103:$DW$103)-SUMIF(CF!$G$3:$DW$3,J$75,CF!$G$104:$DW$104))*(J$75&gt;0)</f>
        <v>2036.9524929943136</v>
      </c>
      <c r="K82" s="232">
        <f ca="1">(-SUMIF(CF!$G$3:$DW$3,K$75,CF!$G$103:$DW$103)-SUMIF(CF!$G$3:$DW$3,K$75,CF!$G$104:$DW$104))*(K$75&gt;0)</f>
        <v>2078.283346187533</v>
      </c>
      <c r="L82" s="232">
        <f ca="1">(-SUMIF(CF!$G$3:$DW$3,L$75,CF!$G$103:$DW$103)-SUMIF(CF!$G$3:$DW$3,L$75,CF!$G$104:$DW$104))*(L$75&gt;0)</f>
        <v>2122.5691197779497</v>
      </c>
      <c r="M82" s="232">
        <f ca="1">(-SUMIF(CF!$G$3:$DW$3,M$75,CF!$G$103:$DW$103)-SUMIF(CF!$G$3:$DW$3,M$75,CF!$G$104:$DW$104))*(M$75&gt;0)</f>
        <v>2169.8287555068423</v>
      </c>
      <c r="N82" s="232">
        <f ca="1">(-SUMIF(CF!$G$3:$DW$3,N$75,CF!$G$103:$DW$103)-SUMIF(CF!$G$3:$DW$3,N$75,CF!$G$104:$DW$104))*(N$75&gt;0)</f>
        <v>2216.0659072836456</v>
      </c>
      <c r="O82" s="232">
        <f ca="1">(-SUMIF(CF!$G$3:$DW$3,O$75,CF!$G$103:$DW$103)-SUMIF(CF!$G$3:$DW$3,O$75,CF!$G$104:$DW$104))*(O$75&gt;0)</f>
        <v>2254.2336154293198</v>
      </c>
      <c r="P82" s="232">
        <f ca="1">(-SUMIF(CF!$G$3:$DW$3,P$75,CF!$G$103:$DW$103)-SUMIF(CF!$G$3:$DW$3,P$75,CF!$G$104:$DW$104))*(P$75&gt;0)</f>
        <v>2302.5009810712372</v>
      </c>
      <c r="Q82" s="232">
        <f ca="1">(-SUMIF(CF!$G$3:$DW$3,Q$75,CF!$G$103:$DW$103)-SUMIF(CF!$G$3:$DW$3,Q$75,CF!$G$104:$DW$104))*(Q$75&gt;0)</f>
        <v>6400.6725850770099</v>
      </c>
      <c r="R82" s="232">
        <f ca="1">(-SUMIF(CF!$G$3:$DW$3,R$75,CF!$G$103:$DW$103)-SUMIF(CF!$G$3:$DW$3,R$75,CF!$G$104:$DW$104))*(R$75&gt;0)</f>
        <v>5660.8455061822697</v>
      </c>
      <c r="S82" s="232">
        <f ca="1">(-SUMIF(CF!$G$3:$DW$3,S$75,CF!$G$103:$DW$103)-SUMIF(CF!$G$3:$DW$3,S$75,CF!$G$104:$DW$104))*(S$75&gt;0)</f>
        <v>11367.177439065377</v>
      </c>
      <c r="T82" s="232">
        <f ca="1">(-SUMIF(CF!$G$3:$DW$3,T$75,CF!$G$103:$DW$103)-SUMIF(CF!$G$3:$DW$3,T$75,CF!$G$104:$DW$104))*(T$75&gt;0)</f>
        <v>11303.047663059251</v>
      </c>
      <c r="U82" s="232">
        <f ca="1">(-SUMIF(CF!$G$3:$DW$3,U$75,CF!$G$103:$DW$103)-SUMIF(CF!$G$3:$DW$3,U$75,CF!$G$104:$DW$104))*(U$75&gt;0)</f>
        <v>11514.800697154107</v>
      </c>
      <c r="V82" s="232">
        <f ca="1">(-SUMIF(CF!$G$3:$DW$3,V$75,CF!$G$103:$DW$103)-SUMIF(CF!$G$3:$DW$3,V$75,CF!$G$104:$DW$104))*(V$75&gt;0)</f>
        <v>11214.93767383786</v>
      </c>
      <c r="W82" s="232">
        <f ca="1">(-SUMIF(CF!$G$3:$DW$3,W$75,CF!$G$103:$DW$103)-SUMIF(CF!$G$3:$DW$3,W$75,CF!$G$104:$DW$104))*(W$75&gt;0)</f>
        <v>0</v>
      </c>
      <c r="X82" s="232">
        <f ca="1">(-SUMIF(CF!$G$3:$DW$3,X$75,CF!$G$103:$DW$103)-SUMIF(CF!$G$3:$DW$3,X$75,CF!$G$104:$DW$104))*(X$75&gt;0)</f>
        <v>0</v>
      </c>
      <c r="Y82" s="232">
        <f ca="1">(-SUMIF(CF!$G$3:$DW$3,Y$75,CF!$G$103:$DW$103)-SUMIF(CF!$G$3:$DW$3,Y$75,CF!$G$104:$DW$104))*(Y$75&gt;0)</f>
        <v>0</v>
      </c>
      <c r="Z82" s="232">
        <f ca="1">(-SUMIF(CF!$G$3:$DW$3,Z$75,CF!$G$103:$DW$103)-SUMIF(CF!$G$3:$DW$3,Z$75,CF!$G$104:$DW$104))*(Z$75&gt;0)</f>
        <v>0</v>
      </c>
      <c r="AA82" s="232">
        <f ca="1">(-SUMIF(CF!$G$3:$DW$3,AA$75,CF!$G$103:$DW$103)-SUMIF(CF!$G$3:$DW$3,AA$75,CF!$G$104:$DW$104))*(AA$75&gt;0)</f>
        <v>0</v>
      </c>
      <c r="AB82" s="232">
        <f ca="1">(-SUMIF(CF!$G$3:$DW$3,AB$75,CF!$G$103:$DW$103)-SUMIF(CF!$G$3:$DW$3,AB$75,CF!$G$104:$DW$104))*(AB$75&gt;0)</f>
        <v>0</v>
      </c>
      <c r="AC82" s="232">
        <f ca="1">(-SUMIF(CF!$G$3:$DW$3,AC$75,CF!$G$103:$DW$103)-SUMIF(CF!$G$3:$DW$3,AC$75,CF!$G$104:$DW$104))*(AC$75&gt;0)</f>
        <v>0</v>
      </c>
      <c r="AD82" s="232"/>
      <c r="AE82" s="232"/>
      <c r="AF82" s="232"/>
      <c r="AG82" s="232"/>
      <c r="AH82" s="232"/>
      <c r="AI82" s="232"/>
      <c r="AJ82" s="232"/>
      <c r="AK82" s="232"/>
      <c r="AL82" s="232"/>
    </row>
    <row r="83" spans="2:38" hidden="1" outlineLevel="1">
      <c r="B83" s="303" t="s">
        <v>245</v>
      </c>
      <c r="D83" s="232">
        <f ca="1">SUMIF(CF!$G$3:$DW$3,D$75,CF!$G$120:$DW$120)*(D$75&gt;0)</f>
        <v>0</v>
      </c>
      <c r="E83" s="232">
        <f ca="1">SUMIF(CF!$G$3:$DW$3,E$75,CF!$G$120:$DW$120)*(E$75&gt;0)</f>
        <v>0</v>
      </c>
      <c r="F83" s="232">
        <f ca="1">SUMIF(CF!$G$3:$DW$3,F$75,CF!$G$120:$DW$120)*(F$75&gt;0)</f>
        <v>0</v>
      </c>
      <c r="G83" s="232">
        <f ca="1">SUMIF(CF!$G$3:$DW$3,G$75,CF!$G$120:$DW$120)*(G$75&gt;0)</f>
        <v>0</v>
      </c>
      <c r="H83" s="232">
        <f ca="1">SUMIF(CF!$G$3:$DW$3,H$75,CF!$G$120:$DW$120)*(H$75&gt;0)</f>
        <v>0</v>
      </c>
      <c r="I83" s="232">
        <f ca="1">SUMIF(CF!$G$3:$DW$3,I$75,CF!$G$120:$DW$120)*(I$75&gt;0)</f>
        <v>0</v>
      </c>
      <c r="J83" s="232">
        <f ca="1">SUMIF(CF!$G$3:$DW$3,J$75,CF!$G$120:$DW$120)*(J$75&gt;0)</f>
        <v>0</v>
      </c>
      <c r="K83" s="232">
        <f ca="1">SUMIF(CF!$G$3:$DW$3,K$75,CF!$G$120:$DW$120)*(K$75&gt;0)</f>
        <v>0</v>
      </c>
      <c r="L83" s="232">
        <f ca="1">SUMIF(CF!$G$3:$DW$3,L$75,CF!$G$120:$DW$120)*(L$75&gt;0)</f>
        <v>0</v>
      </c>
      <c r="M83" s="232">
        <f ca="1">SUMIF(CF!$G$3:$DW$3,M$75,CF!$G$120:$DW$120)*(M$75&gt;0)</f>
        <v>0</v>
      </c>
      <c r="N83" s="232">
        <f ca="1">SUMIF(CF!$G$3:$DW$3,N$75,CF!$G$120:$DW$120)*(N$75&gt;0)</f>
        <v>0</v>
      </c>
      <c r="O83" s="232">
        <f ca="1">SUMIF(CF!$G$3:$DW$3,O$75,CF!$G$120:$DW$120)*(O$75&gt;0)</f>
        <v>0</v>
      </c>
      <c r="P83" s="232">
        <f ca="1">SUMIF(CF!$G$3:$DW$3,P$75,CF!$G$120:$DW$120)*(P$75&gt;0)</f>
        <v>0</v>
      </c>
      <c r="Q83" s="232">
        <f ca="1">SUMIF(CF!$G$3:$DW$3,Q$75,CF!$G$120:$DW$120)*(Q$75&gt;0)</f>
        <v>0</v>
      </c>
      <c r="R83" s="232">
        <f ca="1">SUMIF(CF!$G$3:$DW$3,R$75,CF!$G$120:$DW$120)*(R$75&gt;0)</f>
        <v>0</v>
      </c>
      <c r="S83" s="232">
        <f ca="1">SUMIF(CF!$G$3:$DW$3,S$75,CF!$G$120:$DW$120)*(S$75&gt;0)</f>
        <v>0</v>
      </c>
      <c r="T83" s="232">
        <f ca="1">SUMIF(CF!$G$3:$DW$3,T$75,CF!$G$120:$DW$120)*(T$75&gt;0)</f>
        <v>0</v>
      </c>
      <c r="U83" s="232">
        <f ca="1">SUMIF(CF!$G$3:$DW$3,U$75,CF!$G$120:$DW$120)*(U$75&gt;0)</f>
        <v>0</v>
      </c>
      <c r="V83" s="232">
        <f ca="1">SUMIF(CF!$G$3:$DW$3,V$75,CF!$G$120:$DW$120)*(V$75&gt;0)</f>
        <v>421.18373374004841</v>
      </c>
      <c r="W83" s="232">
        <f ca="1">SUMIF(CF!$G$3:$DW$3,W$75,CF!$G$120:$DW$120)*(W$75&gt;0)</f>
        <v>11793.268476128356</v>
      </c>
      <c r="X83" s="232">
        <f ca="1">SUMIF(CF!$G$3:$DW$3,X$75,CF!$G$120:$DW$120)*(X$75&gt;0)</f>
        <v>11516.933249883208</v>
      </c>
      <c r="Y83" s="232">
        <f ca="1">SUMIF(CF!$G$3:$DW$3,Y$75,CF!$G$120:$DW$120)*(Y$75&gt;0)</f>
        <v>11636.72481481489</v>
      </c>
      <c r="Z83" s="232">
        <f ca="1">SUMIF(CF!$G$3:$DW$3,Z$75,CF!$G$120:$DW$120)*(Z$75&gt;0)</f>
        <v>11909.646629119186</v>
      </c>
      <c r="AA83" s="232">
        <f ca="1">SUMIF(CF!$G$3:$DW$3,AA$75,CF!$G$120:$DW$120)*(AA$75&gt;0)</f>
        <v>12245.608841153571</v>
      </c>
      <c r="AB83" s="232">
        <f ca="1">SUMIF(CF!$G$3:$DW$3,AB$75,CF!$G$120:$DW$120)*(AB$75&gt;0)</f>
        <v>12488.735396702243</v>
      </c>
      <c r="AC83" s="232">
        <f ca="1">SUMIF(CF!$G$3:$DW$3,AC$75,CF!$G$120:$DW$120)*(AC$75&gt;0)</f>
        <v>12735.189777036288</v>
      </c>
      <c r="AD83" s="232"/>
      <c r="AE83" s="232"/>
      <c r="AF83" s="232"/>
      <c r="AG83" s="232"/>
      <c r="AH83" s="232"/>
      <c r="AI83" s="232"/>
      <c r="AJ83" s="232"/>
      <c r="AK83" s="232"/>
      <c r="AL83" s="232"/>
    </row>
    <row r="84" spans="2:38" hidden="1" outlineLevel="1">
      <c r="B84" s="303" t="s">
        <v>246</v>
      </c>
      <c r="D84" s="232">
        <f ca="1">(SUMIF(CF!$G$3:$DW$3,D$75,CF!$G$122:$DW$122)+SUMIF(CF!$G$3:$DW$3,D$75,CF!$G$100:$DW$100))*(D$75&gt;0)</f>
        <v>0</v>
      </c>
      <c r="E84" s="232">
        <f ca="1">(SUMIF(CF!$G$3:$DW$3,E$75,CF!$G$122:$DW$122)+SUMIF(CF!$G$3:$DW$3,E$75,CF!$G$100:$DW$100))*(E$75&gt;0)</f>
        <v>0</v>
      </c>
      <c r="F84" s="232">
        <f ca="1">(SUMIF(CF!$G$3:$DW$3,F$75,CF!$G$122:$DW$122)+SUMIF(CF!$G$3:$DW$3,F$75,CF!$G$100:$DW$100))*(F$75&gt;0)</f>
        <v>0</v>
      </c>
      <c r="G84" s="232">
        <f ca="1">(SUMIF(CF!$G$3:$DW$3,G$75,CF!$G$122:$DW$122)+SUMIF(CF!$G$3:$DW$3,G$75,CF!$G$100:$DW$100))*(G$75&gt;0)</f>
        <v>0</v>
      </c>
      <c r="H84" s="232">
        <f ca="1">(SUMIF(CF!$G$3:$DW$3,H$75,CF!$G$122:$DW$122)+SUMIF(CF!$G$3:$DW$3,H$75,CF!$G$100:$DW$100))*(H$75&gt;0)</f>
        <v>0</v>
      </c>
      <c r="I84" s="232">
        <f ca="1">(SUMIF(CF!$G$3:$DW$3,I$75,CF!$G$122:$DW$122)+SUMIF(CF!$G$3:$DW$3,I$75,CF!$G$100:$DW$100))*(I$75&gt;0)</f>
        <v>0</v>
      </c>
      <c r="J84" s="232">
        <f ca="1">(SUMIF(CF!$G$3:$DW$3,J$75,CF!$G$122:$DW$122)+SUMIF(CF!$G$3:$DW$3,J$75,CF!$G$100:$DW$100))*(J$75&gt;0)</f>
        <v>0</v>
      </c>
      <c r="K84" s="232">
        <f ca="1">(SUMIF(CF!$G$3:$DW$3,K$75,CF!$G$122:$DW$122)+SUMIF(CF!$G$3:$DW$3,K$75,CF!$G$100:$DW$100))*(K$75&gt;0)</f>
        <v>0</v>
      </c>
      <c r="L84" s="232">
        <f ca="1">(SUMIF(CF!$G$3:$DW$3,L$75,CF!$G$122:$DW$122)+SUMIF(CF!$G$3:$DW$3,L$75,CF!$G$100:$DW$100))*(L$75&gt;0)</f>
        <v>0</v>
      </c>
      <c r="M84" s="232">
        <f ca="1">(SUMIF(CF!$G$3:$DW$3,M$75,CF!$G$122:$DW$122)+SUMIF(CF!$G$3:$DW$3,M$75,CF!$G$100:$DW$100))*(M$75&gt;0)</f>
        <v>0</v>
      </c>
      <c r="N84" s="232">
        <f ca="1">(SUMIF(CF!$G$3:$DW$3,N$75,CF!$G$122:$DW$122)+SUMIF(CF!$G$3:$DW$3,N$75,CF!$G$100:$DW$100))*(N$75&gt;0)</f>
        <v>0</v>
      </c>
      <c r="O84" s="232">
        <f ca="1">(SUMIF(CF!$G$3:$DW$3,O$75,CF!$G$122:$DW$122)+SUMIF(CF!$G$3:$DW$3,O$75,CF!$G$100:$DW$100))*(O$75&gt;0)</f>
        <v>0</v>
      </c>
      <c r="P84" s="232">
        <f ca="1">(SUMIF(CF!$G$3:$DW$3,P$75,CF!$G$122:$DW$122)+SUMIF(CF!$G$3:$DW$3,P$75,CF!$G$100:$DW$100))*(P$75&gt;0)</f>
        <v>0</v>
      </c>
      <c r="Q84" s="232">
        <f ca="1">(SUMIF(CF!$G$3:$DW$3,Q$75,CF!$G$122:$DW$122)+SUMIF(CF!$G$3:$DW$3,Q$75,CF!$G$100:$DW$100))*(Q$75&gt;0)</f>
        <v>0</v>
      </c>
      <c r="R84" s="232">
        <f ca="1">(SUMIF(CF!$G$3:$DW$3,R$75,CF!$G$122:$DW$122)+SUMIF(CF!$G$3:$DW$3,R$75,CF!$G$100:$DW$100))*(R$75&gt;0)</f>
        <v>0</v>
      </c>
      <c r="S84" s="232">
        <f ca="1">(SUMIF(CF!$G$3:$DW$3,S$75,CF!$G$122:$DW$122)+SUMIF(CF!$G$3:$DW$3,S$75,CF!$G$100:$DW$100))*(S$75&gt;0)</f>
        <v>0</v>
      </c>
      <c r="T84" s="232">
        <f ca="1">(SUMIF(CF!$G$3:$DW$3,T$75,CF!$G$122:$DW$122)+SUMIF(CF!$G$3:$DW$3,T$75,CF!$G$100:$DW$100))*(T$75&gt;0)</f>
        <v>0</v>
      </c>
      <c r="U84" s="232">
        <f ca="1">(SUMIF(CF!$G$3:$DW$3,U$75,CF!$G$122:$DW$122)+SUMIF(CF!$G$3:$DW$3,U$75,CF!$G$100:$DW$100))*(U$75&gt;0)</f>
        <v>0</v>
      </c>
      <c r="V84" s="232">
        <f ca="1">(SUMIF(CF!$G$3:$DW$3,V$75,CF!$G$122:$DW$122)+SUMIF(CF!$G$3:$DW$3,V$75,CF!$G$100:$DW$100))*(V$75&gt;0)</f>
        <v>0</v>
      </c>
      <c r="W84" s="232">
        <f ca="1">(SUMIF(CF!$G$3:$DW$3,W$75,CF!$G$122:$DW$122)+SUMIF(CF!$G$3:$DW$3,W$75,CF!$G$100:$DW$100))*(W$75&gt;0)</f>
        <v>0</v>
      </c>
      <c r="X84" s="232">
        <f ca="1">(SUMIF(CF!$G$3:$DW$3,X$75,CF!$G$122:$DW$122)+SUMIF(CF!$G$3:$DW$3,X$75,CF!$G$100:$DW$100))*(X$75&gt;0)</f>
        <v>550.00000000000637</v>
      </c>
      <c r="Y84" s="232">
        <f ca="1">(SUMIF(CF!$G$3:$DW$3,Y$75,CF!$G$122:$DW$122)+SUMIF(CF!$G$3:$DW$3,Y$75,CF!$G$100:$DW$100))*(Y$75&gt;0)</f>
        <v>0</v>
      </c>
      <c r="Z84" s="232">
        <f ca="1">(SUMIF(CF!$G$3:$DW$3,Z$75,CF!$G$122:$DW$122)+SUMIF(CF!$G$3:$DW$3,Z$75,CF!$G$100:$DW$100))*(Z$75&gt;0)</f>
        <v>0</v>
      </c>
      <c r="AA84" s="232">
        <f ca="1">(SUMIF(CF!$G$3:$DW$3,AA$75,CF!$G$122:$DW$122)+SUMIF(CF!$G$3:$DW$3,AA$75,CF!$G$100:$DW$100))*(AA$75&gt;0)</f>
        <v>0</v>
      </c>
      <c r="AB84" s="232">
        <f ca="1">(SUMIF(CF!$G$3:$DW$3,AB$75,CF!$G$122:$DW$122)+SUMIF(CF!$G$3:$DW$3,AB$75,CF!$G$100:$DW$100))*(AB$75&gt;0)</f>
        <v>0</v>
      </c>
      <c r="AC84" s="232">
        <f ca="1">(SUMIF(CF!$G$3:$DW$3,AC$75,CF!$G$122:$DW$122)+SUMIF(CF!$G$3:$DW$3,AC$75,CF!$G$100:$DW$100))*(AC$75&gt;0)</f>
        <v>0</v>
      </c>
    </row>
    <row r="85" spans="2:38" hidden="1" outlineLevel="1">
      <c r="D85" s="232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  <c r="AA85" s="232"/>
      <c r="AB85" s="232"/>
      <c r="AC85" s="232"/>
    </row>
    <row r="86" spans="2:38" hidden="1" outlineLevel="1">
      <c r="B86" s="303" t="s">
        <v>247</v>
      </c>
      <c r="D86" s="415" t="e">
        <f ca="1">IFERROR(ROUND(-SUMIF(CF!$G$4:$DW$4,D$75*CF!$B$3,CF!$G$132:$DW$132)/SUMIF(CF!$G$4:$DW$4,D$75*CF!$B$3,CF!$G$70:$DW$70),3),NA())</f>
        <v>#N/A</v>
      </c>
      <c r="E86" s="415">
        <f ca="1">IFERROR(ROUND(-SUMIF(CF!$G$4:$DW$4,E$75*CF!$B$3,CF!$G$132:$DW$132)/SUMIF(CF!$G$4:$DW$4,E$75*CF!$B$3,CF!$G$70:$DW$70),3),NA())</f>
        <v>1.4510000000000001</v>
      </c>
      <c r="F86" s="415">
        <f ca="1">IFERROR(ROUND(-SUMIF(CF!$G$4:$DW$4,F$75*CF!$B$3,CF!$G$132:$DW$132)/SUMIF(CF!$G$4:$DW$4,F$75*CF!$B$3,CF!$G$70:$DW$70),3),NA())</f>
        <v>1.4510000000000001</v>
      </c>
      <c r="G86" s="415">
        <f ca="1">IFERROR(ROUND(-SUMIF(CF!$G$4:$DW$4,G$75*CF!$B$3,CF!$G$132:$DW$132)/SUMIF(CF!$G$4:$DW$4,G$75*CF!$B$3,CF!$G$70:$DW$70),3),NA())</f>
        <v>1.4550000000000001</v>
      </c>
      <c r="H86" s="415">
        <f ca="1">IFERROR(ROUND(-SUMIF(CF!$G$4:$DW$4,H$75*CF!$B$3,CF!$G$132:$DW$132)/SUMIF(CF!$G$4:$DW$4,H$75*CF!$B$3,CF!$G$70:$DW$70),3),NA())</f>
        <v>1.4550000000000001</v>
      </c>
      <c r="I86" s="415">
        <f ca="1">IFERROR(ROUND(-SUMIF(CF!$G$4:$DW$4,I$75*CF!$B$3,CF!$G$132:$DW$132)/SUMIF(CF!$G$4:$DW$4,I$75*CF!$B$3,CF!$G$70:$DW$70),3),NA())</f>
        <v>1.4550000000000001</v>
      </c>
      <c r="J86" s="415">
        <f ca="1">IFERROR(ROUND(-SUMIF(CF!$G$4:$DW$4,J$75*CF!$B$3,CF!$G$132:$DW$132)/SUMIF(CF!$G$4:$DW$4,J$75*CF!$B$3,CF!$G$70:$DW$70),3),NA())</f>
        <v>1.4610000000000001</v>
      </c>
      <c r="K86" s="415">
        <f ca="1">IFERROR(ROUND(-SUMIF(CF!$G$4:$DW$4,K$75*CF!$B$3,CF!$G$132:$DW$132)/SUMIF(CF!$G$4:$DW$4,K$75*CF!$B$3,CF!$G$70:$DW$70),3),NA())</f>
        <v>1.4610000000000001</v>
      </c>
      <c r="L86" s="415">
        <f ca="1">IFERROR(ROUND(-SUMIF(CF!$G$4:$DW$4,L$75*CF!$B$3,CF!$G$132:$DW$132)/SUMIF(CF!$G$4:$DW$4,L$75*CF!$B$3,CF!$G$70:$DW$70),3),NA())</f>
        <v>1.46</v>
      </c>
      <c r="M86" s="415">
        <f ca="1">IFERROR(ROUND(-SUMIF(CF!$G$4:$DW$4,M$75*CF!$B$3,CF!$G$132:$DW$132)/SUMIF(CF!$G$4:$DW$4,M$75*CF!$B$3,CF!$G$70:$DW$70),3),NA())</f>
        <v>1.4590000000000001</v>
      </c>
      <c r="N86" s="415">
        <f ca="1">IFERROR(ROUND(-SUMIF(CF!$G$4:$DW$4,N$75*CF!$B$3,CF!$G$132:$DW$132)/SUMIF(CF!$G$4:$DW$4,N$75*CF!$B$3,CF!$G$70:$DW$70),3),NA())</f>
        <v>1.4590000000000001</v>
      </c>
      <c r="O86" s="415">
        <f ca="1">IFERROR(ROUND(-SUMIF(CF!$G$4:$DW$4,O$75*CF!$B$3,CF!$G$132:$DW$132)/SUMIF(CF!$G$4:$DW$4,O$75*CF!$B$3,CF!$G$70:$DW$70),3),NA())</f>
        <v>1.46</v>
      </c>
      <c r="P86" s="415">
        <f ca="1">IFERROR(ROUND(-SUMIF(CF!$G$4:$DW$4,P$75*CF!$B$3,CF!$G$132:$DW$132)/SUMIF(CF!$G$4:$DW$4,P$75*CF!$B$3,CF!$G$70:$DW$70),3),NA())</f>
        <v>1.46</v>
      </c>
      <c r="Q86" s="415">
        <f ca="1">IFERROR(ROUND(-SUMIF(CF!$G$4:$DW$4,Q$75*CF!$B$3,CF!$G$132:$DW$132)/SUMIF(CF!$G$4:$DW$4,Q$75*CF!$B$3,CF!$G$70:$DW$70),3),NA())</f>
        <v>2.0840000000000001</v>
      </c>
      <c r="R86" s="415">
        <f ca="1">IFERROR(ROUND(-SUMIF(CF!$G$4:$DW$4,R$75*CF!$B$3,CF!$G$132:$DW$132)/SUMIF(CF!$G$4:$DW$4,R$75*CF!$B$3,CF!$G$70:$DW$70),3),NA())</f>
        <v>1.8220000000000001</v>
      </c>
      <c r="S86" s="415" t="e">
        <f ca="1">IFERROR(ROUND(-SUMIF(CF!$G$4:$DW$4,S$75*CF!$B$3,CF!$G$132:$DW$132)/SUMIF(CF!$G$4:$DW$4,S$75*CF!$B$3,CF!$G$70:$DW$70),3),NA())</f>
        <v>#N/A</v>
      </c>
      <c r="T86" s="415" t="e">
        <f ca="1">IFERROR(ROUND(-SUMIF(CF!$G$4:$DW$4,T$75*CF!$B$3,CF!$G$132:$DW$132)/SUMIF(CF!$G$4:$DW$4,T$75*CF!$B$3,CF!$G$70:$DW$70),3),NA())</f>
        <v>#N/A</v>
      </c>
      <c r="U86" s="415" t="e">
        <f ca="1">IFERROR(ROUND(-SUMIF(CF!$G$4:$DW$4,U$75*CF!$B$3,CF!$G$132:$DW$132)/SUMIF(CF!$G$4:$DW$4,U$75*CF!$B$3,CF!$G$70:$DW$70),3),NA())</f>
        <v>#N/A</v>
      </c>
      <c r="V86" s="415" t="e">
        <f ca="1">IFERROR(ROUND(-SUMIF(CF!$G$4:$DW$4,V$75*CF!$B$3,CF!$G$132:$DW$132)/SUMIF(CF!$G$4:$DW$4,V$75*CF!$B$3,CF!$G$70:$DW$70),3),NA())</f>
        <v>#N/A</v>
      </c>
      <c r="W86" s="415" t="e">
        <f ca="1">IFERROR(ROUND(-SUMIF(CF!$G$4:$DW$4,W$75*CF!$B$3,CF!$G$132:$DW$132)/SUMIF(CF!$G$4:$DW$4,W$75*CF!$B$3,CF!$G$70:$DW$70),3),NA())</f>
        <v>#N/A</v>
      </c>
      <c r="X86" s="415" t="e">
        <f ca="1">IFERROR(ROUND(-SUMIF(CF!$G$4:$DW$4,X$75*CF!$B$3,CF!$G$132:$DW$132)/SUMIF(CF!$G$4:$DW$4,X$75*CF!$B$3,CF!$G$70:$DW$70),3),NA())</f>
        <v>#N/A</v>
      </c>
      <c r="Y86" s="415" t="e">
        <f ca="1">IFERROR(ROUND(-SUMIF(CF!$G$4:$DW$4,Y$75*CF!$B$3,CF!$G$132:$DW$132)/SUMIF(CF!$G$4:$DW$4,Y$75*CF!$B$3,CF!$G$70:$DW$70),3),NA())</f>
        <v>#N/A</v>
      </c>
      <c r="Z86" s="415" t="e">
        <f ca="1">IFERROR(ROUND(-SUMIF(CF!$G$4:$DW$4,Z$75*CF!$B$3,CF!$G$132:$DW$132)/SUMIF(CF!$G$4:$DW$4,Z$75*CF!$B$3,CF!$G$70:$DW$70),3),NA())</f>
        <v>#N/A</v>
      </c>
      <c r="AA86" s="415" t="e">
        <f ca="1">IFERROR(ROUND(-SUMIF(CF!$G$4:$DW$4,AA$75*CF!$B$3,CF!$G$132:$DW$132)/SUMIF(CF!$G$4:$DW$4,AA$75*CF!$B$3,CF!$G$70:$DW$70),3),NA())</f>
        <v>#N/A</v>
      </c>
      <c r="AB86" s="415" t="e">
        <f ca="1">IFERROR(ROUND(-SUMIF(CF!$G$4:$DW$4,AB$75*CF!$B$3,CF!$G$132:$DW$132)/SUMIF(CF!$G$4:$DW$4,AB$75*CF!$B$3,CF!$G$70:$DW$70),3),NA())</f>
        <v>#N/A</v>
      </c>
      <c r="AC86" s="415" t="e">
        <f ca="1">IFERROR(ROUND(-SUMIF(CF!$G$4:$DW$4,AC$75*CF!$B$3,CF!$G$132:$DW$132)/SUMIF(CF!$G$4:$DW$4,AC$75*CF!$B$3,CF!$G$70:$DW$70),3),NA())</f>
        <v>#N/A</v>
      </c>
    </row>
    <row r="87" spans="2:38" hidden="1" outlineLevel="1">
      <c r="B87" s="303" t="s">
        <v>248</v>
      </c>
      <c r="D87" s="415" t="e">
        <f ca="1">IF(Inputs!$C$238,IFERROR(ROUND(-SUMIF(CF!$G$4:$DW$4,D$75*CF!$B$3,CF!$G$133:$DW$133)/SUM(SUMIF(CF!$G$4:$DW$4,D$75*CF!$B$3,CF!$G$70:$DW$70),SUMIF(CF!$G$4:$DW$4,D$75*CF!$B$3,CF!$G$85:$DW$85)),3),NA()),NA())</f>
        <v>#N/A</v>
      </c>
      <c r="E87" s="415" t="e">
        <f ca="1">IF(Inputs!$C$238,IFERROR(ROUND(-SUMIF(CF!$G$4:$DW$4,E$75*CF!$B$3,CF!$G$133:$DW$133)/SUM(SUMIF(CF!$G$4:$DW$4,E$75*CF!$B$3,CF!$G$70:$DW$70),SUMIF(CF!$G$4:$DW$4,E$75*CF!$B$3,CF!$G$85:$DW$85)),3),NA()),NA())</f>
        <v>#N/A</v>
      </c>
      <c r="F87" s="415" t="e">
        <f ca="1">IF(Inputs!$C$238,IFERROR(ROUND(-SUMIF(CF!$G$4:$DW$4,F$75*CF!$B$3,CF!$G$133:$DW$133)/SUM(SUMIF(CF!$G$4:$DW$4,F$75*CF!$B$3,CF!$G$70:$DW$70),SUMIF(CF!$G$4:$DW$4,F$75*CF!$B$3,CF!$G$85:$DW$85)),3),NA()),NA())</f>
        <v>#N/A</v>
      </c>
      <c r="G87" s="415" t="e">
        <f ca="1">IF(Inputs!$C$238,IFERROR(ROUND(-SUMIF(CF!$G$4:$DW$4,G$75*CF!$B$3,CF!$G$133:$DW$133)/SUM(SUMIF(CF!$G$4:$DW$4,G$75*CF!$B$3,CF!$G$70:$DW$70),SUMIF(CF!$G$4:$DW$4,G$75*CF!$B$3,CF!$G$85:$DW$85)),3),NA()),NA())</f>
        <v>#N/A</v>
      </c>
      <c r="H87" s="415" t="e">
        <f ca="1">IF(Inputs!$C$238,IFERROR(ROUND(-SUMIF(CF!$G$4:$DW$4,H$75*CF!$B$3,CF!$G$133:$DW$133)/SUM(SUMIF(CF!$G$4:$DW$4,H$75*CF!$B$3,CF!$G$70:$DW$70),SUMIF(CF!$G$4:$DW$4,H$75*CF!$B$3,CF!$G$85:$DW$85)),3),NA()),NA())</f>
        <v>#N/A</v>
      </c>
      <c r="I87" s="415" t="e">
        <f ca="1">IF(Inputs!$C$238,IFERROR(ROUND(-SUMIF(CF!$G$4:$DW$4,I$75*CF!$B$3,CF!$G$133:$DW$133)/SUM(SUMIF(CF!$G$4:$DW$4,I$75*CF!$B$3,CF!$G$70:$DW$70),SUMIF(CF!$G$4:$DW$4,I$75*CF!$B$3,CF!$G$85:$DW$85)),3),NA()),NA())</f>
        <v>#N/A</v>
      </c>
      <c r="J87" s="415" t="e">
        <f ca="1">IF(Inputs!$C$238,IFERROR(ROUND(-SUMIF(CF!$G$4:$DW$4,J$75*CF!$B$3,CF!$G$133:$DW$133)/SUM(SUMIF(CF!$G$4:$DW$4,J$75*CF!$B$3,CF!$G$70:$DW$70),SUMIF(CF!$G$4:$DW$4,J$75*CF!$B$3,CF!$G$85:$DW$85)),3),NA()),NA())</f>
        <v>#N/A</v>
      </c>
      <c r="K87" s="415" t="e">
        <f ca="1">IF(Inputs!$C$238,IFERROR(ROUND(-SUMIF(CF!$G$4:$DW$4,K$75*CF!$B$3,CF!$G$133:$DW$133)/SUM(SUMIF(CF!$G$4:$DW$4,K$75*CF!$B$3,CF!$G$70:$DW$70),SUMIF(CF!$G$4:$DW$4,K$75*CF!$B$3,CF!$G$85:$DW$85)),3),NA()),NA())</f>
        <v>#N/A</v>
      </c>
      <c r="L87" s="415" t="e">
        <f ca="1">IF(Inputs!$C$238,IFERROR(ROUND(-SUMIF(CF!$G$4:$DW$4,L$75*CF!$B$3,CF!$G$133:$DW$133)/SUM(SUMIF(CF!$G$4:$DW$4,L$75*CF!$B$3,CF!$G$70:$DW$70),SUMIF(CF!$G$4:$DW$4,L$75*CF!$B$3,CF!$G$85:$DW$85)),3),NA()),NA())</f>
        <v>#N/A</v>
      </c>
      <c r="M87" s="415" t="e">
        <f ca="1">IF(Inputs!$C$238,IFERROR(ROUND(-SUMIF(CF!$G$4:$DW$4,M$75*CF!$B$3,CF!$G$133:$DW$133)/SUM(SUMIF(CF!$G$4:$DW$4,M$75*CF!$B$3,CF!$G$70:$DW$70),SUMIF(CF!$G$4:$DW$4,M$75*CF!$B$3,CF!$G$85:$DW$85)),3),NA()),NA())</f>
        <v>#N/A</v>
      </c>
      <c r="N87" s="415" t="e">
        <f ca="1">IF(Inputs!$C$238,IFERROR(ROUND(-SUMIF(CF!$G$4:$DW$4,N$75*CF!$B$3,CF!$G$133:$DW$133)/SUM(SUMIF(CF!$G$4:$DW$4,N$75*CF!$B$3,CF!$G$70:$DW$70),SUMIF(CF!$G$4:$DW$4,N$75*CF!$B$3,CF!$G$85:$DW$85)),3),NA()),NA())</f>
        <v>#N/A</v>
      </c>
      <c r="O87" s="415" t="e">
        <f ca="1">IF(Inputs!$C$238,IFERROR(ROUND(-SUMIF(CF!$G$4:$DW$4,O$75*CF!$B$3,CF!$G$133:$DW$133)/SUM(SUMIF(CF!$G$4:$DW$4,O$75*CF!$B$3,CF!$G$70:$DW$70),SUMIF(CF!$G$4:$DW$4,O$75*CF!$B$3,CF!$G$85:$DW$85)),3),NA()),NA())</f>
        <v>#N/A</v>
      </c>
      <c r="P87" s="415" t="e">
        <f ca="1">IF(Inputs!$C$238,IFERROR(ROUND(-SUMIF(CF!$G$4:$DW$4,P$75*CF!$B$3,CF!$G$133:$DW$133)/SUM(SUMIF(CF!$G$4:$DW$4,P$75*CF!$B$3,CF!$G$70:$DW$70),SUMIF(CF!$G$4:$DW$4,P$75*CF!$B$3,CF!$G$85:$DW$85)),3),NA()),NA())</f>
        <v>#N/A</v>
      </c>
      <c r="Q87" s="415" t="e">
        <f ca="1">IF(Inputs!$C$238,IFERROR(ROUND(-SUMIF(CF!$G$4:$DW$4,Q$75*CF!$B$3,CF!$G$133:$DW$133)/SUM(SUMIF(CF!$G$4:$DW$4,Q$75*CF!$B$3,CF!$G$70:$DW$70),SUMIF(CF!$G$4:$DW$4,Q$75*CF!$B$3,CF!$G$85:$DW$85)),3),NA()),NA())</f>
        <v>#N/A</v>
      </c>
      <c r="R87" s="415" t="e">
        <f ca="1">IF(Inputs!$C$238,IFERROR(ROUND(-SUMIF(CF!$G$4:$DW$4,R$75*CF!$B$3,CF!$G$133:$DW$133)/SUM(SUMIF(CF!$G$4:$DW$4,R$75*CF!$B$3,CF!$G$70:$DW$70),SUMIF(CF!$G$4:$DW$4,R$75*CF!$B$3,CF!$G$85:$DW$85)),3),NA()),NA())</f>
        <v>#N/A</v>
      </c>
      <c r="S87" s="415" t="e">
        <f ca="1">IF(Inputs!$C$238,IFERROR(ROUND(-SUMIF(CF!$G$4:$DW$4,S$75*CF!$B$3,CF!$G$133:$DW$133)/SUM(SUMIF(CF!$G$4:$DW$4,S$75*CF!$B$3,CF!$G$70:$DW$70),SUMIF(CF!$G$4:$DW$4,S$75*CF!$B$3,CF!$G$85:$DW$85)),3),NA()),NA())</f>
        <v>#N/A</v>
      </c>
      <c r="T87" s="415" t="e">
        <f ca="1">IF(Inputs!$C$238,IFERROR(ROUND(-SUMIF(CF!$G$4:$DW$4,T$75*CF!$B$3,CF!$G$133:$DW$133)/SUM(SUMIF(CF!$G$4:$DW$4,T$75*CF!$B$3,CF!$G$70:$DW$70),SUMIF(CF!$G$4:$DW$4,T$75*CF!$B$3,CF!$G$85:$DW$85)),3),NA()),NA())</f>
        <v>#N/A</v>
      </c>
      <c r="U87" s="415" t="e">
        <f ca="1">IF(Inputs!$C$238,IFERROR(ROUND(-SUMIF(CF!$G$4:$DW$4,U$75*CF!$B$3,CF!$G$133:$DW$133)/SUM(SUMIF(CF!$G$4:$DW$4,U$75*CF!$B$3,CF!$G$70:$DW$70),SUMIF(CF!$G$4:$DW$4,U$75*CF!$B$3,CF!$G$85:$DW$85)),3),NA()),NA())</f>
        <v>#N/A</v>
      </c>
      <c r="V87" s="415" t="e">
        <f ca="1">IF(Inputs!$C$238,IFERROR(ROUND(-SUMIF(CF!$G$4:$DW$4,V$75*CF!$B$3,CF!$G$133:$DW$133)/SUM(SUMIF(CF!$G$4:$DW$4,V$75*CF!$B$3,CF!$G$70:$DW$70),SUMIF(CF!$G$4:$DW$4,V$75*CF!$B$3,CF!$G$85:$DW$85)),3),NA()),NA())</f>
        <v>#N/A</v>
      </c>
      <c r="W87" s="415" t="e">
        <f ca="1">IF(Inputs!$C$238,IFERROR(ROUND(-SUMIF(CF!$G$4:$DW$4,W$75*CF!$B$3,CF!$G$133:$DW$133)/SUM(SUMIF(CF!$G$4:$DW$4,W$75*CF!$B$3,CF!$G$70:$DW$70),SUMIF(CF!$G$4:$DW$4,W$75*CF!$B$3,CF!$G$85:$DW$85)),3),NA()),NA())</f>
        <v>#N/A</v>
      </c>
      <c r="X87" s="415" t="e">
        <f ca="1">IF(Inputs!$C$238,IFERROR(ROUND(-SUMIF(CF!$G$4:$DW$4,X$75*CF!$B$3,CF!$G$133:$DW$133)/SUM(SUMIF(CF!$G$4:$DW$4,X$75*CF!$B$3,CF!$G$70:$DW$70),SUMIF(CF!$G$4:$DW$4,X$75*CF!$B$3,CF!$G$85:$DW$85)),3),NA()),NA())</f>
        <v>#N/A</v>
      </c>
      <c r="Y87" s="415" t="e">
        <f ca="1">IF(Inputs!$C$238,IFERROR(ROUND(-SUMIF(CF!$G$4:$DW$4,Y$75*CF!$B$3,CF!$G$133:$DW$133)/SUM(SUMIF(CF!$G$4:$DW$4,Y$75*CF!$B$3,CF!$G$70:$DW$70),SUMIF(CF!$G$4:$DW$4,Y$75*CF!$B$3,CF!$G$85:$DW$85)),3),NA()),NA())</f>
        <v>#N/A</v>
      </c>
      <c r="Z87" s="415" t="e">
        <f ca="1">IF(Inputs!$C$238,IFERROR(ROUND(-SUMIF(CF!$G$4:$DW$4,Z$75*CF!$B$3,CF!$G$133:$DW$133)/SUM(SUMIF(CF!$G$4:$DW$4,Z$75*CF!$B$3,CF!$G$70:$DW$70),SUMIF(CF!$G$4:$DW$4,Z$75*CF!$B$3,CF!$G$85:$DW$85)),3),NA()),NA())</f>
        <v>#N/A</v>
      </c>
      <c r="AA87" s="415" t="e">
        <f ca="1">IF(Inputs!$C$238,IFERROR(ROUND(-SUMIF(CF!$G$4:$DW$4,AA$75*CF!$B$3,CF!$G$133:$DW$133)/SUM(SUMIF(CF!$G$4:$DW$4,AA$75*CF!$B$3,CF!$G$70:$DW$70),SUMIF(CF!$G$4:$DW$4,AA$75*CF!$B$3,CF!$G$85:$DW$85)),3),NA()),NA())</f>
        <v>#N/A</v>
      </c>
      <c r="AB87" s="415" t="e">
        <f ca="1">IF(Inputs!$C$238,IFERROR(ROUND(-SUMIF(CF!$G$4:$DW$4,AB$75*CF!$B$3,CF!$G$133:$DW$133)/SUM(SUMIF(CF!$G$4:$DW$4,AB$75*CF!$B$3,CF!$G$70:$DW$70),SUMIF(CF!$G$4:$DW$4,AB$75*CF!$B$3,CF!$G$85:$DW$85)),3),NA()),NA())</f>
        <v>#N/A</v>
      </c>
      <c r="AC87" s="415" t="e">
        <f ca="1">IF(Inputs!$C$238,IFERROR(ROUND(-SUMIF(CF!$G$4:$DW$4,AC$75*CF!$B$3,CF!$G$133:$DW$133)/SUM(SUMIF(CF!$G$4:$DW$4,AC$75*CF!$B$3,CF!$G$70:$DW$70),SUMIF(CF!$G$4:$DW$4,AC$75*CF!$B$3,CF!$G$85:$DW$85)),3),NA()),NA())</f>
        <v>#N/A</v>
      </c>
    </row>
    <row r="88" spans="2:38" hidden="1" outlineLevel="1">
      <c r="B88" s="343" t="str">
        <f>J40</f>
        <v>Senior Debt</v>
      </c>
      <c r="D88" s="415"/>
      <c r="E88" s="415"/>
      <c r="F88" s="415"/>
      <c r="G88" s="415"/>
      <c r="H88" s="415"/>
      <c r="I88" s="415"/>
      <c r="J88" s="415"/>
      <c r="K88" s="415"/>
      <c r="L88" s="415"/>
      <c r="M88" s="415"/>
      <c r="N88" s="415"/>
      <c r="O88" s="415"/>
      <c r="P88" s="415"/>
      <c r="Q88" s="415"/>
      <c r="R88" s="415"/>
      <c r="S88" s="415"/>
      <c r="T88" s="415"/>
      <c r="U88" s="415"/>
      <c r="V88" s="415"/>
      <c r="W88" s="415"/>
      <c r="X88" s="415"/>
      <c r="Y88" s="415"/>
      <c r="Z88" s="415"/>
      <c r="AA88" s="415"/>
      <c r="AB88" s="415"/>
      <c r="AC88" s="415"/>
    </row>
    <row r="89" spans="2:38" hidden="1" outlineLevel="1">
      <c r="B89" s="303" t="str">
        <f>B97</f>
        <v>Outstanding (scale 2)</v>
      </c>
      <c r="D89" s="232">
        <f ca="1">SUMIF(DS!$G$4:$DW$4,D75*DS!$B$3,DS!$G$53:$DW$53)+SUMIF(DS!$G$4:$DW$4,D75*DS!$B$3,DS!$G$88:$DW$88)</f>
        <v>43358.530568115879</v>
      </c>
      <c r="E89" s="232">
        <f ca="1">SUMIF(DS!$G$4:$DW$4,E75*DS!$B$3,DS!$G$53:$DW$53)+SUMIF(DS!$G$4:$DW$4,E75*DS!$B$3,DS!$G$88:$DW$88)</f>
        <v>41681.478361567395</v>
      </c>
      <c r="F89" s="232">
        <f ca="1">SUMIF(DS!$G$4:$DW$4,F75*DS!$B$3,DS!$G$53:$DW$53)+SUMIF(DS!$G$4:$DW$4,F75*DS!$B$3,DS!$G$88:$DW$88)</f>
        <v>39843.738159483626</v>
      </c>
      <c r="G89" s="232">
        <f ca="1">SUMIF(DS!$G$4:$DW$4,G75*DS!$B$3,DS!$G$53:$DW$53)+SUMIF(DS!$G$4:$DW$4,G75*DS!$B$3,DS!$G$88:$DW$88)</f>
        <v>37911.772830897127</v>
      </c>
      <c r="H89" s="232">
        <f ca="1">SUMIF(DS!$G$4:$DW$4,H75*DS!$B$3,DS!$G$53:$DW$53)+SUMIF(DS!$G$4:$DW$4,H75*DS!$B$3,DS!$G$88:$DW$88)</f>
        <v>35792.795135096145</v>
      </c>
      <c r="I89" s="232">
        <f ca="1">SUMIF(DS!$G$4:$DW$4,I75*DS!$B$3,DS!$G$53:$DW$53)+SUMIF(DS!$G$4:$DW$4,I75*DS!$B$3,DS!$G$88:$DW$88)</f>
        <v>33491.51708180413</v>
      </c>
      <c r="J89" s="232">
        <f ca="1">SUMIF(DS!$G$4:$DW$4,J75*DS!$B$3,DS!$G$53:$DW$53)+SUMIF(DS!$G$4:$DW$4,J75*DS!$B$3,DS!$G$88:$DW$88)</f>
        <v>31059.677746672085</v>
      </c>
      <c r="K89" s="232">
        <f ca="1">SUMIF(DS!$G$4:$DW$4,K75*DS!$B$3,DS!$G$53:$DW$53)+SUMIF(DS!$G$4:$DW$4,K75*DS!$B$3,DS!$G$88:$DW$88)</f>
        <v>28387.788809249691</v>
      </c>
      <c r="L89" s="232">
        <f ca="1">SUMIF(DS!$G$4:$DW$4,L75*DS!$B$3,DS!$G$53:$DW$53)+SUMIF(DS!$G$4:$DW$4,L75*DS!$B$3,DS!$G$88:$DW$88)</f>
        <v>25443.344293458529</v>
      </c>
      <c r="M89" s="232">
        <f ca="1">SUMIF(DS!$G$4:$DW$4,M75*DS!$B$3,DS!$G$53:$DW$53)+SUMIF(DS!$G$4:$DW$4,M75*DS!$B$3,DS!$G$88:$DW$88)</f>
        <v>22207.104681214718</v>
      </c>
      <c r="N89" s="232">
        <f ca="1">SUMIF(DS!$G$4:$DW$4,N75*DS!$B$3,DS!$G$53:$DW$53)+SUMIF(DS!$G$4:$DW$4,N75*DS!$B$3,DS!$G$88:$DW$88)</f>
        <v>18664.223396172212</v>
      </c>
      <c r="O89" s="232">
        <f ca="1">SUMIF(DS!$G$4:$DW$4,O75*DS!$B$3,DS!$G$53:$DW$53)+SUMIF(DS!$G$4:$DW$4,O75*DS!$B$3,DS!$G$88:$DW$88)</f>
        <v>14837.737566819869</v>
      </c>
      <c r="P89" s="232">
        <f ca="1">SUMIF(DS!$G$4:$DW$4,P75*DS!$B$3,DS!$G$53:$DW$53)+SUMIF(DS!$G$4:$DW$4,P75*DS!$B$3,DS!$G$88:$DW$88)</f>
        <v>10660.677201403027</v>
      </c>
      <c r="Q89" s="232">
        <f ca="1">SUMIF(DS!$G$4:$DW$4,Q75*DS!$B$3,DS!$G$53:$DW$53)+SUMIF(DS!$G$4:$DW$4,Q75*DS!$B$3,DS!$G$88:$DW$88)</f>
        <v>5427.7918418317076</v>
      </c>
      <c r="R89" s="232">
        <f ca="1">SUMIF(DS!$G$4:$DW$4,R75*DS!$B$3,DS!$G$53:$DW$53)+SUMIF(DS!$G$4:$DW$4,R75*DS!$B$3,DS!$G$88:$DW$88)</f>
        <v>0</v>
      </c>
      <c r="S89" s="232">
        <f ca="1">SUMIF(DS!$G$4:$DW$4,S75*DS!$B$3,DS!$G$53:$DW$53)+SUMIF(DS!$G$4:$DW$4,S75*DS!$B$3,DS!$G$88:$DW$88)</f>
        <v>0</v>
      </c>
      <c r="T89" s="232">
        <f ca="1">SUMIF(DS!$G$4:$DW$4,T75*DS!$B$3,DS!$G$53:$DW$53)+SUMIF(DS!$G$4:$DW$4,T75*DS!$B$3,DS!$G$88:$DW$88)</f>
        <v>0</v>
      </c>
      <c r="U89" s="232">
        <f ca="1">SUMIF(DS!$G$4:$DW$4,U75*DS!$B$3,DS!$G$53:$DW$53)+SUMIF(DS!$G$4:$DW$4,U75*DS!$B$3,DS!$G$88:$DW$88)</f>
        <v>0</v>
      </c>
      <c r="V89" s="232">
        <f ca="1">SUMIF(DS!$G$4:$DW$4,V75*DS!$B$3,DS!$G$53:$DW$53)+SUMIF(DS!$G$4:$DW$4,V75*DS!$B$3,DS!$G$88:$DW$88)</f>
        <v>0</v>
      </c>
      <c r="W89" s="232">
        <f ca="1">SUMIF(DS!$G$4:$DW$4,W75*DS!$B$3,DS!$G$53:$DW$53)+SUMIF(DS!$G$4:$DW$4,W75*DS!$B$3,DS!$G$88:$DW$88)</f>
        <v>0</v>
      </c>
      <c r="X89" s="232">
        <f ca="1">SUMIF(DS!$G$4:$DW$4,X75*DS!$B$3,DS!$G$53:$DW$53)+SUMIF(DS!$G$4:$DW$4,X75*DS!$B$3,DS!$G$88:$DW$88)</f>
        <v>0</v>
      </c>
      <c r="Y89" s="232">
        <f ca="1">SUMIF(DS!$G$4:$DW$4,Y75*DS!$B$3,DS!$G$53:$DW$53)+SUMIF(DS!$G$4:$DW$4,Y75*DS!$B$3,DS!$G$88:$DW$88)</f>
        <v>0</v>
      </c>
      <c r="Z89" s="232">
        <f ca="1">SUMIF(DS!$G$4:$DW$4,Z75*DS!$B$3,DS!$G$53:$DW$53)+SUMIF(DS!$G$4:$DW$4,Z75*DS!$B$3,DS!$G$88:$DW$88)</f>
        <v>0</v>
      </c>
      <c r="AA89" s="232">
        <f ca="1">SUMIF(DS!$G$4:$DW$4,AA75*DS!$B$3,DS!$G$53:$DW$53)+SUMIF(DS!$G$4:$DW$4,AA75*DS!$B$3,DS!$G$88:$DW$88)</f>
        <v>0</v>
      </c>
      <c r="AB89" s="232">
        <f ca="1">SUMIF(DS!$G$4:$DW$4,AB75*DS!$B$3,DS!$G$53:$DW$53)+SUMIF(DS!$G$4:$DW$4,AB75*DS!$B$3,DS!$G$88:$DW$88)</f>
        <v>0</v>
      </c>
      <c r="AC89" s="232">
        <f ca="1">SUMIF(DS!$G$4:$DW$4,AC75*DS!$B$3,DS!$G$53:$DW$53)+SUMIF(DS!$G$4:$DW$4,AC75*DS!$B$3,DS!$G$88:$DW$88)</f>
        <v>0</v>
      </c>
    </row>
    <row r="90" spans="2:38" hidden="1" outlineLevel="1">
      <c r="B90" s="303" t="str">
        <f>B98</f>
        <v>Principal</v>
      </c>
      <c r="D90" s="232">
        <f ca="1">SUMIF(DS!$G$3:$DW$3,D75,DS!$G$49:$DW$49)+SUMIF(DS!$G$3:$DW$3,D75,DS!$G$84:$DW$84)</f>
        <v>0</v>
      </c>
      <c r="E90" s="232">
        <f ca="1">SUMIF(DS!$G$3:$DW$3,E75,DS!$G$49:$DW$49)+SUMIF(DS!$G$3:$DW$3,E75,DS!$G$84:$DW$84)</f>
        <v>1677.0522065484795</v>
      </c>
      <c r="F90" s="232">
        <f ca="1">SUMIF(DS!$G$3:$DW$3,F75,DS!$G$49:$DW$49)+SUMIF(DS!$G$3:$DW$3,F75,DS!$G$84:$DW$84)</f>
        <v>1837.740202083771</v>
      </c>
      <c r="G90" s="232">
        <f ca="1">SUMIF(DS!$G$3:$DW$3,G75,DS!$G$49:$DW$49)+SUMIF(DS!$G$3:$DW$3,G75,DS!$G$84:$DW$84)</f>
        <v>1931.9653285864993</v>
      </c>
      <c r="H90" s="232">
        <f ca="1">SUMIF(DS!$G$3:$DW$3,H75,DS!$G$49:$DW$49)+SUMIF(DS!$G$3:$DW$3,H75,DS!$G$84:$DW$84)</f>
        <v>2118.9776958009834</v>
      </c>
      <c r="I90" s="232">
        <f ca="1">SUMIF(DS!$G$3:$DW$3,I75,DS!$G$49:$DW$49)+SUMIF(DS!$G$3:$DW$3,I75,DS!$G$84:$DW$84)</f>
        <v>2301.2780532920165</v>
      </c>
      <c r="J90" s="232">
        <f ca="1">SUMIF(DS!$G$3:$DW$3,J75,DS!$G$49:$DW$49)+SUMIF(DS!$G$3:$DW$3,J75,DS!$G$84:$DW$84)</f>
        <v>2431.8393351320442</v>
      </c>
      <c r="K90" s="232">
        <f ca="1">SUMIF(DS!$G$3:$DW$3,K75,DS!$G$49:$DW$49)+SUMIF(DS!$G$3:$DW$3,K75,DS!$G$84:$DW$84)</f>
        <v>2671.8889374223963</v>
      </c>
      <c r="L90" s="232">
        <f ca="1">SUMIF(DS!$G$3:$DW$3,L75,DS!$G$49:$DW$49)+SUMIF(DS!$G$3:$DW$3,L75,DS!$G$84:$DW$84)</f>
        <v>2944.4445157911614</v>
      </c>
      <c r="M90" s="232">
        <f ca="1">SUMIF(DS!$G$3:$DW$3,M75,DS!$G$49:$DW$49)+SUMIF(DS!$G$3:$DW$3,M75,DS!$G$84:$DW$84)</f>
        <v>3236.2396122438122</v>
      </c>
      <c r="N90" s="232">
        <f ca="1">SUMIF(DS!$G$3:$DW$3,N75,DS!$G$49:$DW$49)+SUMIF(DS!$G$3:$DW$3,N75,DS!$G$84:$DW$84)</f>
        <v>3542.8812850425061</v>
      </c>
      <c r="O90" s="232">
        <f ca="1">SUMIF(DS!$G$3:$DW$3,O75,DS!$G$49:$DW$49)+SUMIF(DS!$G$3:$DW$3,O75,DS!$G$84:$DW$84)</f>
        <v>3826.4858293523416</v>
      </c>
      <c r="P90" s="232">
        <f ca="1">SUMIF(DS!$G$3:$DW$3,P75,DS!$G$49:$DW$49)+SUMIF(DS!$G$3:$DW$3,P75,DS!$G$84:$DW$84)</f>
        <v>4177.0603654168408</v>
      </c>
      <c r="Q90" s="232">
        <f ca="1">SUMIF(DS!$G$3:$DW$3,Q75,DS!$G$49:$DW$49)+SUMIF(DS!$G$3:$DW$3,Q75,DS!$G$84:$DW$84)</f>
        <v>5232.885359571319</v>
      </c>
      <c r="R90" s="232">
        <f ca="1">SUMIF(DS!$G$3:$DW$3,R75,DS!$G$49:$DW$49)+SUMIF(DS!$G$3:$DW$3,R75,DS!$G$84:$DW$84)</f>
        <v>5427.7918418317067</v>
      </c>
      <c r="S90" s="232">
        <f ca="1">SUMIF(DS!$G$3:$DW$3,S75,DS!$G$49:$DW$49)+SUMIF(DS!$G$3:$DW$3,S75,DS!$G$84:$DW$84)</f>
        <v>0</v>
      </c>
      <c r="T90" s="232">
        <f ca="1">SUMIF(DS!$G$3:$DW$3,T75,DS!$G$49:$DW$49)+SUMIF(DS!$G$3:$DW$3,T75,DS!$G$84:$DW$84)</f>
        <v>0</v>
      </c>
      <c r="U90" s="232">
        <f ca="1">SUMIF(DS!$G$3:$DW$3,U75,DS!$G$49:$DW$49)+SUMIF(DS!$G$3:$DW$3,U75,DS!$G$84:$DW$84)</f>
        <v>0</v>
      </c>
      <c r="V90" s="232">
        <f ca="1">SUMIF(DS!$G$3:$DW$3,V75,DS!$G$49:$DW$49)+SUMIF(DS!$G$3:$DW$3,V75,DS!$G$84:$DW$84)</f>
        <v>0</v>
      </c>
      <c r="W90" s="232">
        <f ca="1">SUMIF(DS!$G$3:$DW$3,W75,DS!$G$49:$DW$49)+SUMIF(DS!$G$3:$DW$3,W75,DS!$G$84:$DW$84)</f>
        <v>0</v>
      </c>
      <c r="X90" s="232">
        <f ca="1">SUMIF(DS!$G$3:$DW$3,X75,DS!$G$49:$DW$49)+SUMIF(DS!$G$3:$DW$3,X75,DS!$G$84:$DW$84)</f>
        <v>0</v>
      </c>
      <c r="Y90" s="232">
        <f ca="1">SUMIF(DS!$G$3:$DW$3,Y75,DS!$G$49:$DW$49)+SUMIF(DS!$G$3:$DW$3,Y75,DS!$G$84:$DW$84)</f>
        <v>0</v>
      </c>
      <c r="Z90" s="232">
        <f ca="1">SUMIF(DS!$G$3:$DW$3,Z75,DS!$G$49:$DW$49)+SUMIF(DS!$G$3:$DW$3,Z75,DS!$G$84:$DW$84)</f>
        <v>0</v>
      </c>
      <c r="AA90" s="232">
        <f ca="1">SUMIF(DS!$G$3:$DW$3,AA75,DS!$G$49:$DW$49)+SUMIF(DS!$G$3:$DW$3,AA75,DS!$G$84:$DW$84)</f>
        <v>0</v>
      </c>
      <c r="AB90" s="232">
        <f ca="1">SUMIF(DS!$G$3:$DW$3,AB75,DS!$G$49:$DW$49)+SUMIF(DS!$G$3:$DW$3,AB75,DS!$G$84:$DW$84)</f>
        <v>0</v>
      </c>
      <c r="AC90" s="232">
        <f ca="1">SUMIF(DS!$G$3:$DW$3,AC75,DS!$G$49:$DW$49)+SUMIF(DS!$G$3:$DW$3,AC75,DS!$G$84:$DW$84)</f>
        <v>0</v>
      </c>
    </row>
    <row r="91" spans="2:38" hidden="1" outlineLevel="1">
      <c r="B91" s="303" t="str">
        <f>B99</f>
        <v>Interests</v>
      </c>
      <c r="D91" s="232">
        <f ca="1">SUMIF(DS!$G$3:$DW$3,D75,DS!$G$50:$DW$50)+SUMIF(DS!$G$3:$DW$3,D75,DS!$G$85:$DW$85)</f>
        <v>0</v>
      </c>
      <c r="E91" s="232">
        <f ca="1">SUMIF(DS!$G$3:$DW$3,E75,DS!$G$50:$DW$50)+SUMIF(DS!$G$3:$DW$3,E75,DS!$G$85:$DW$85)</f>
        <v>2590.7483947973933</v>
      </c>
      <c r="F91" s="232">
        <f ca="1">SUMIF(DS!$G$3:$DW$3,F75,DS!$G$50:$DW$50)+SUMIF(DS!$G$3:$DW$3,F75,DS!$G$85:$DW$85)</f>
        <v>2487.1906246460921</v>
      </c>
      <c r="G91" s="232">
        <f ca="1">SUMIF(DS!$G$3:$DW$3,G75,DS!$G$50:$DW$50)+SUMIF(DS!$G$3:$DW$3,G75,DS!$G$85:$DW$85)</f>
        <v>2381.4332865273536</v>
      </c>
      <c r="H91" s="232">
        <f ca="1">SUMIF(DS!$G$3:$DW$3,H75,DS!$G$50:$DW$50)+SUMIF(DS!$G$3:$DW$3,H75,DS!$G$85:$DW$85)</f>
        <v>2255.5996886235262</v>
      </c>
      <c r="I91" s="232">
        <f ca="1">SUMIF(DS!$G$3:$DW$3,I75,DS!$G$50:$DW$50)+SUMIF(DS!$G$3:$DW$3,I75,DS!$G$85:$DW$85)</f>
        <v>2125.0610647731837</v>
      </c>
      <c r="J91" s="232">
        <f ca="1">SUMIF(DS!$G$3:$DW$3,J75,DS!$G$50:$DW$50)+SUMIF(DS!$G$3:$DW$3,J75,DS!$G$85:$DW$85)</f>
        <v>1984.2935819611275</v>
      </c>
      <c r="K91" s="232">
        <f ca="1">SUMIF(DS!$G$3:$DW$3,K75,DS!$G$50:$DW$50)+SUMIF(DS!$G$3:$DW$3,K75,DS!$G$85:$DW$85)</f>
        <v>1839.0480546793065</v>
      </c>
      <c r="L91" s="232">
        <f ca="1">SUMIF(DS!$G$3:$DW$3,L75,DS!$G$50:$DW$50)+SUMIF(DS!$G$3:$DW$3,L75,DS!$G$85:$DW$85)</f>
        <v>1668.7885494859072</v>
      </c>
      <c r="M91" s="232">
        <f ca="1">SUMIF(DS!$G$3:$DW$3,M75,DS!$G$50:$DW$50)+SUMIF(DS!$G$3:$DW$3,M75,DS!$G$85:$DW$85)</f>
        <v>1486.8257810054656</v>
      </c>
      <c r="N91" s="232">
        <f ca="1">SUMIF(DS!$G$3:$DW$3,N75,DS!$G$50:$DW$50)+SUMIF(DS!$G$3:$DW$3,N75,DS!$G$85:$DW$85)</f>
        <v>1287.0394994050896</v>
      </c>
      <c r="O91" s="232">
        <f ca="1">SUMIF(DS!$G$3:$DW$3,O75,DS!$G$50:$DW$50)+SUMIF(DS!$G$3:$DW$3,O75,DS!$G$85:$DW$85)</f>
        <v>1072.0261207842041</v>
      </c>
      <c r="P91" s="232">
        <f ca="1">SUMIF(DS!$G$3:$DW$3,P75,DS!$G$50:$DW$50)+SUMIF(DS!$G$3:$DW$3,P75,DS!$G$85:$DW$85)</f>
        <v>833.05049038910181</v>
      </c>
      <c r="Q91" s="232">
        <f ca="1">SUMIF(DS!$G$3:$DW$3,Q75,DS!$G$50:$DW$50)+SUMIF(DS!$G$3:$DW$3,Q75,DS!$G$85:$DW$85)</f>
        <v>565.37762321748994</v>
      </c>
      <c r="R91" s="232">
        <f ca="1">SUMIF(DS!$G$3:$DW$3,R75,DS!$G$50:$DW$50)+SUMIF(DS!$G$3:$DW$3,R75,DS!$G$85:$DW$85)</f>
        <v>246.33390842505347</v>
      </c>
      <c r="S91" s="232">
        <f ca="1">SUMIF(DS!$G$3:$DW$3,S75,DS!$G$50:$DW$50)+SUMIF(DS!$G$3:$DW$3,S75,DS!$G$85:$DW$85)</f>
        <v>0</v>
      </c>
      <c r="T91" s="232">
        <f ca="1">SUMIF(DS!$G$3:$DW$3,T75,DS!$G$50:$DW$50)+SUMIF(DS!$G$3:$DW$3,T75,DS!$G$85:$DW$85)</f>
        <v>0</v>
      </c>
      <c r="U91" s="232">
        <f ca="1">SUMIF(DS!$G$3:$DW$3,U75,DS!$G$50:$DW$50)+SUMIF(DS!$G$3:$DW$3,U75,DS!$G$85:$DW$85)</f>
        <v>0</v>
      </c>
      <c r="V91" s="232">
        <f ca="1">SUMIF(DS!$G$3:$DW$3,V75,DS!$G$50:$DW$50)+SUMIF(DS!$G$3:$DW$3,V75,DS!$G$85:$DW$85)</f>
        <v>0</v>
      </c>
      <c r="W91" s="232">
        <f ca="1">SUMIF(DS!$G$3:$DW$3,W75,DS!$G$50:$DW$50)+SUMIF(DS!$G$3:$DW$3,W75,DS!$G$85:$DW$85)</f>
        <v>0</v>
      </c>
      <c r="X91" s="232">
        <f ca="1">SUMIF(DS!$G$3:$DW$3,X75,DS!$G$50:$DW$50)+SUMIF(DS!$G$3:$DW$3,X75,DS!$G$85:$DW$85)</f>
        <v>0</v>
      </c>
      <c r="Y91" s="232">
        <f ca="1">SUMIF(DS!$G$3:$DW$3,Y75,DS!$G$50:$DW$50)+SUMIF(DS!$G$3:$DW$3,Y75,DS!$G$85:$DW$85)</f>
        <v>0</v>
      </c>
      <c r="Z91" s="232">
        <f ca="1">SUMIF(DS!$G$3:$DW$3,Z75,DS!$G$50:$DW$50)+SUMIF(DS!$G$3:$DW$3,Z75,DS!$G$85:$DW$85)</f>
        <v>0</v>
      </c>
      <c r="AA91" s="232">
        <f ca="1">SUMIF(DS!$G$3:$DW$3,AA75,DS!$G$50:$DW$50)+SUMIF(DS!$G$3:$DW$3,AA75,DS!$G$85:$DW$85)</f>
        <v>0</v>
      </c>
      <c r="AB91" s="232">
        <f ca="1">SUMIF(DS!$G$3:$DW$3,AB75,DS!$G$50:$DW$50)+SUMIF(DS!$G$3:$DW$3,AB75,DS!$G$85:$DW$85)</f>
        <v>0</v>
      </c>
      <c r="AC91" s="232">
        <f ca="1">SUMIF(DS!$G$3:$DW$3,AC75,DS!$G$50:$DW$50)+SUMIF(DS!$G$3:$DW$3,AC75,DS!$G$85:$DW$85)</f>
        <v>0</v>
      </c>
    </row>
    <row r="92" spans="2:38" hidden="1" outlineLevel="1">
      <c r="B92" s="343" t="str">
        <f>J39</f>
        <v>Akuo Carbon Fund</v>
      </c>
      <c r="D92" s="232"/>
      <c r="E92" s="232"/>
      <c r="F92" s="232"/>
      <c r="G92" s="232"/>
      <c r="H92" s="232"/>
      <c r="I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  <c r="AA92" s="232"/>
      <c r="AB92" s="232"/>
      <c r="AC92" s="232"/>
    </row>
    <row r="93" spans="2:38" hidden="1" outlineLevel="1">
      <c r="B93" s="303" t="str">
        <f>B97</f>
        <v>Outstanding (scale 2)</v>
      </c>
      <c r="D93" s="232">
        <f ca="1">SUMIF(DS!$G$4:$DW$4,D$75*DS!$B$3,DS!$G$110:$DW$110)</f>
        <v>0</v>
      </c>
      <c r="E93" s="232">
        <f ca="1">SUMIF(DS!$G$4:$DW$4,E$75*DS!$B$3,DS!$G$110:$DW$110)</f>
        <v>0</v>
      </c>
      <c r="F93" s="232">
        <f ca="1">SUMIF(DS!$G$4:$DW$4,F$75*DS!$B$3,DS!$G$110:$DW$110)</f>
        <v>0</v>
      </c>
      <c r="G93" s="232">
        <f ca="1">SUMIF(DS!$G$4:$DW$4,G$75*DS!$B$3,DS!$G$110:$DW$110)</f>
        <v>0</v>
      </c>
      <c r="H93" s="232">
        <f ca="1">SUMIF(DS!$G$4:$DW$4,H$75*DS!$B$3,DS!$G$110:$DW$110)</f>
        <v>0</v>
      </c>
      <c r="I93" s="232">
        <f ca="1">SUMIF(DS!$G$4:$DW$4,I$75*DS!$B$3,DS!$G$110:$DW$110)</f>
        <v>0</v>
      </c>
      <c r="J93" s="232">
        <f ca="1">SUMIF(DS!$G$4:$DW$4,J$75*DS!$B$3,DS!$G$110:$DW$110)</f>
        <v>0</v>
      </c>
      <c r="K93" s="232">
        <f ca="1">SUMIF(DS!$G$4:$DW$4,K$75*DS!$B$3,DS!$G$110:$DW$110)</f>
        <v>0</v>
      </c>
      <c r="L93" s="232">
        <f ca="1">SUMIF(DS!$G$4:$DW$4,L$75*DS!$B$3,DS!$G$110:$DW$110)</f>
        <v>0</v>
      </c>
      <c r="M93" s="232">
        <f ca="1">SUMIF(DS!$G$4:$DW$4,M$75*DS!$B$3,DS!$G$110:$DW$110)</f>
        <v>0</v>
      </c>
      <c r="N93" s="232">
        <f ca="1">SUMIF(DS!$G$4:$DW$4,N$75*DS!$B$3,DS!$G$110:$DW$110)</f>
        <v>0</v>
      </c>
      <c r="O93" s="232">
        <f ca="1">SUMIF(DS!$G$4:$DW$4,O$75*DS!$B$3,DS!$G$110:$DW$110)</f>
        <v>0</v>
      </c>
      <c r="P93" s="232">
        <f ca="1">SUMIF(DS!$G$4:$DW$4,P$75*DS!$B$3,DS!$G$110:$DW$110)</f>
        <v>0</v>
      </c>
      <c r="Q93" s="232">
        <f ca="1">SUMIF(DS!$G$4:$DW$4,Q$75*DS!$B$3,DS!$G$110:$DW$110)</f>
        <v>0</v>
      </c>
      <c r="R93" s="232">
        <f ca="1">SUMIF(DS!$G$4:$DW$4,R$75*DS!$B$3,DS!$G$110:$DW$110)</f>
        <v>0</v>
      </c>
      <c r="S93" s="232">
        <f ca="1">SUMIF(DS!$G$4:$DW$4,S$75*DS!$B$3,DS!$G$110:$DW$110)</f>
        <v>0</v>
      </c>
      <c r="T93" s="232">
        <f ca="1">SUMIF(DS!$G$4:$DW$4,T$75*DS!$B$3,DS!$G$110:$DW$110)</f>
        <v>0</v>
      </c>
      <c r="U93" s="232">
        <f ca="1">SUMIF(DS!$G$4:$DW$4,U$75*DS!$B$3,DS!$G$110:$DW$110)</f>
        <v>0</v>
      </c>
      <c r="V93" s="232">
        <f ca="1">SUMIF(DS!$G$4:$DW$4,V$75*DS!$B$3,DS!$G$110:$DW$110)</f>
        <v>0</v>
      </c>
      <c r="W93" s="232">
        <f ca="1">SUMIF(DS!$G$4:$DW$4,W$75*DS!$B$3,DS!$G$110:$DW$110)</f>
        <v>0</v>
      </c>
      <c r="X93" s="232">
        <f ca="1">SUMIF(DS!$G$4:$DW$4,X$75*DS!$B$3,DS!$G$110:$DW$110)</f>
        <v>0</v>
      </c>
      <c r="Y93" s="232">
        <f ca="1">SUMIF(DS!$G$4:$DW$4,Y$75*DS!$B$3,DS!$G$110:$DW$110)</f>
        <v>0</v>
      </c>
      <c r="Z93" s="232">
        <f ca="1">SUMIF(DS!$G$4:$DW$4,Z$75*DS!$B$3,DS!$G$110:$DW$110)</f>
        <v>0</v>
      </c>
      <c r="AA93" s="232">
        <f ca="1">SUMIF(DS!$G$4:$DW$4,AA$75*DS!$B$3,DS!$G$110:$DW$110)</f>
        <v>0</v>
      </c>
      <c r="AB93" s="232">
        <f ca="1">SUMIF(DS!$G$4:$DW$4,AB$75*DS!$B$3,DS!$G$110:$DW$110)</f>
        <v>0</v>
      </c>
      <c r="AC93" s="232">
        <f ca="1">SUMIF(DS!$G$4:$DW$4,AC$75*DS!$B$3,DS!$G$110:$DW$110)</f>
        <v>0</v>
      </c>
    </row>
    <row r="94" spans="2:38" hidden="1" outlineLevel="1">
      <c r="B94" s="303" t="str">
        <f>B98</f>
        <v>Principal</v>
      </c>
      <c r="D94" s="232">
        <f ca="1">SUMIF(DS!$G$3:$DW$3,D$75,DS!$G$106:$DW$106)</f>
        <v>0</v>
      </c>
      <c r="E94" s="232">
        <f ca="1">SUMIF(DS!$G$3:$DW$3,E$75,DS!$G$106:$DW$106)</f>
        <v>0</v>
      </c>
      <c r="F94" s="232">
        <f ca="1">SUMIF(DS!$G$3:$DW$3,F$75,DS!$G$106:$DW$106)</f>
        <v>0</v>
      </c>
      <c r="G94" s="232">
        <f ca="1">SUMIF(DS!$G$3:$DW$3,G$75,DS!$G$106:$DW$106)</f>
        <v>0</v>
      </c>
      <c r="H94" s="232">
        <f ca="1">SUMIF(DS!$G$3:$DW$3,H$75,DS!$G$106:$DW$106)</f>
        <v>0</v>
      </c>
      <c r="I94" s="232">
        <f ca="1">SUMIF(DS!$G$3:$DW$3,I$75,DS!$G$106:$DW$106)</f>
        <v>0</v>
      </c>
      <c r="J94" s="232">
        <f ca="1">SUMIF(DS!$G$3:$DW$3,J$75,DS!$G$106:$DW$106)</f>
        <v>0</v>
      </c>
      <c r="K94" s="232">
        <f ca="1">SUMIF(DS!$G$3:$DW$3,K$75,DS!$G$106:$DW$106)</f>
        <v>0</v>
      </c>
      <c r="L94" s="232">
        <f ca="1">SUMIF(DS!$G$3:$DW$3,L$75,DS!$G$106:$DW$106)</f>
        <v>0</v>
      </c>
      <c r="M94" s="232">
        <f ca="1">SUMIF(DS!$G$3:$DW$3,M$75,DS!$G$106:$DW$106)</f>
        <v>0</v>
      </c>
      <c r="N94" s="232">
        <f ca="1">SUMIF(DS!$G$3:$DW$3,N$75,DS!$G$106:$DW$106)</f>
        <v>0</v>
      </c>
      <c r="O94" s="232">
        <f ca="1">SUMIF(DS!$G$3:$DW$3,O$75,DS!$G$106:$DW$106)</f>
        <v>0</v>
      </c>
      <c r="P94" s="232">
        <f ca="1">SUMIF(DS!$G$3:$DW$3,P$75,DS!$G$106:$DW$106)</f>
        <v>0</v>
      </c>
      <c r="Q94" s="232">
        <f ca="1">SUMIF(DS!$G$3:$DW$3,Q$75,DS!$G$106:$DW$106)</f>
        <v>0</v>
      </c>
      <c r="R94" s="232">
        <f ca="1">SUMIF(DS!$G$3:$DW$3,R$75,DS!$G$106:$DW$106)</f>
        <v>0</v>
      </c>
      <c r="S94" s="232">
        <f ca="1">SUMIF(DS!$G$3:$DW$3,S$75,DS!$G$106:$DW$106)</f>
        <v>0</v>
      </c>
      <c r="T94" s="232">
        <f ca="1">SUMIF(DS!$G$3:$DW$3,T$75,DS!$G$106:$DW$106)</f>
        <v>0</v>
      </c>
      <c r="U94" s="232">
        <f ca="1">SUMIF(DS!$G$3:$DW$3,U$75,DS!$G$106:$DW$106)</f>
        <v>0</v>
      </c>
      <c r="V94" s="232">
        <f ca="1">SUMIF(DS!$G$3:$DW$3,V$75,DS!$G$106:$DW$106)</f>
        <v>0</v>
      </c>
      <c r="W94" s="232">
        <f ca="1">SUMIF(DS!$G$3:$DW$3,W$75,DS!$G$106:$DW$106)</f>
        <v>0</v>
      </c>
      <c r="X94" s="232">
        <f ca="1">SUMIF(DS!$G$3:$DW$3,X$75,DS!$G$106:$DW$106)</f>
        <v>0</v>
      </c>
      <c r="Y94" s="232">
        <f ca="1">SUMIF(DS!$G$3:$DW$3,Y$75,DS!$G$106:$DW$106)</f>
        <v>0</v>
      </c>
      <c r="Z94" s="232">
        <f ca="1">SUMIF(DS!$G$3:$DW$3,Z$75,DS!$G$106:$DW$106)</f>
        <v>0</v>
      </c>
      <c r="AA94" s="232">
        <f ca="1">SUMIF(DS!$G$3:$DW$3,AA$75,DS!$G$106:$DW$106)</f>
        <v>0</v>
      </c>
      <c r="AB94" s="232">
        <f ca="1">SUMIF(DS!$G$3:$DW$3,AB$75,DS!$G$106:$DW$106)</f>
        <v>0</v>
      </c>
      <c r="AC94" s="232">
        <f ca="1">SUMIF(DS!$G$3:$DW$3,AC$75,DS!$G$106:$DW$106)</f>
        <v>0</v>
      </c>
    </row>
    <row r="95" spans="2:38" hidden="1" outlineLevel="1">
      <c r="B95" s="303" t="str">
        <f>B99</f>
        <v>Interests</v>
      </c>
      <c r="D95" s="232">
        <f ca="1">SUMIF(DS!$G$3:$DW$3,D$75,DS!$G$109:$DW$109)</f>
        <v>0</v>
      </c>
      <c r="E95" s="232">
        <f ca="1">SUMIF(DS!$G$3:$DW$3,E$75,DS!$G$109:$DW$109)</f>
        <v>0</v>
      </c>
      <c r="F95" s="232">
        <f ca="1">SUMIF(DS!$G$3:$DW$3,F$75,DS!$G$109:$DW$109)</f>
        <v>0</v>
      </c>
      <c r="G95" s="232">
        <f ca="1">SUMIF(DS!$G$3:$DW$3,G$75,DS!$G$109:$DW$109)</f>
        <v>0</v>
      </c>
      <c r="H95" s="232">
        <f ca="1">SUMIF(DS!$G$3:$DW$3,H$75,DS!$G$109:$DW$109)</f>
        <v>0</v>
      </c>
      <c r="I95" s="232">
        <f ca="1">SUMIF(DS!$G$3:$DW$3,I$75,DS!$G$109:$DW$109)</f>
        <v>0</v>
      </c>
      <c r="J95" s="232">
        <f ca="1">SUMIF(DS!$G$3:$DW$3,J$75,DS!$G$109:$DW$109)</f>
        <v>0</v>
      </c>
      <c r="K95" s="232">
        <f ca="1">SUMIF(DS!$G$3:$DW$3,K$75,DS!$G$109:$DW$109)</f>
        <v>0</v>
      </c>
      <c r="L95" s="232">
        <f ca="1">SUMIF(DS!$G$3:$DW$3,L$75,DS!$G$109:$DW$109)</f>
        <v>0</v>
      </c>
      <c r="M95" s="232">
        <f ca="1">SUMIF(DS!$G$3:$DW$3,M$75,DS!$G$109:$DW$109)</f>
        <v>0</v>
      </c>
      <c r="N95" s="232">
        <f ca="1">SUMIF(DS!$G$3:$DW$3,N$75,DS!$G$109:$DW$109)</f>
        <v>0</v>
      </c>
      <c r="O95" s="232">
        <f ca="1">SUMIF(DS!$G$3:$DW$3,O$75,DS!$G$109:$DW$109)</f>
        <v>0</v>
      </c>
      <c r="P95" s="232">
        <f ca="1">SUMIF(DS!$G$3:$DW$3,P$75,DS!$G$109:$DW$109)</f>
        <v>0</v>
      </c>
      <c r="Q95" s="232">
        <f ca="1">SUMIF(DS!$G$3:$DW$3,Q$75,DS!$G$109:$DW$109)</f>
        <v>0</v>
      </c>
      <c r="R95" s="232">
        <f ca="1">SUMIF(DS!$G$3:$DW$3,R$75,DS!$G$109:$DW$109)</f>
        <v>0</v>
      </c>
      <c r="S95" s="232">
        <f ca="1">SUMIF(DS!$G$3:$DW$3,S$75,DS!$G$109:$DW$109)</f>
        <v>0</v>
      </c>
      <c r="T95" s="232">
        <f ca="1">SUMIF(DS!$G$3:$DW$3,T$75,DS!$G$109:$DW$109)</f>
        <v>0</v>
      </c>
      <c r="U95" s="232">
        <f ca="1">SUMIF(DS!$G$3:$DW$3,U$75,DS!$G$109:$DW$109)</f>
        <v>0</v>
      </c>
      <c r="V95" s="232">
        <f ca="1">SUMIF(DS!$G$3:$DW$3,V$75,DS!$G$109:$DW$109)</f>
        <v>0</v>
      </c>
      <c r="W95" s="232">
        <f ca="1">SUMIF(DS!$G$3:$DW$3,W$75,DS!$G$109:$DW$109)</f>
        <v>0</v>
      </c>
      <c r="X95" s="232">
        <f ca="1">SUMIF(DS!$G$3:$DW$3,X$75,DS!$G$109:$DW$109)</f>
        <v>0</v>
      </c>
      <c r="Y95" s="232">
        <f ca="1">SUMIF(DS!$G$3:$DW$3,Y$75,DS!$G$109:$DW$109)</f>
        <v>0</v>
      </c>
      <c r="Z95" s="232">
        <f ca="1">SUMIF(DS!$G$3:$DW$3,Z$75,DS!$G$109:$DW$109)</f>
        <v>0</v>
      </c>
      <c r="AA95" s="232">
        <f ca="1">SUMIF(DS!$G$3:$DW$3,AA$75,DS!$G$109:$DW$109)</f>
        <v>0</v>
      </c>
      <c r="AB95" s="232">
        <f ca="1">SUMIF(DS!$G$3:$DW$3,AB$75,DS!$G$109:$DW$109)</f>
        <v>0</v>
      </c>
      <c r="AC95" s="232">
        <f ca="1">SUMIF(DS!$G$3:$DW$3,AC$75,DS!$G$109:$DW$109)</f>
        <v>0</v>
      </c>
    </row>
    <row r="96" spans="2:38" hidden="1" outlineLevel="1">
      <c r="B96" s="343" t="s">
        <v>18</v>
      </c>
      <c r="D96" s="232"/>
      <c r="E96" s="415"/>
      <c r="F96" s="415"/>
      <c r="G96" s="415"/>
      <c r="H96" s="415"/>
      <c r="I96" s="415"/>
      <c r="J96" s="415"/>
      <c r="K96" s="415"/>
      <c r="L96" s="415"/>
      <c r="M96" s="415"/>
      <c r="N96" s="415"/>
      <c r="O96" s="415"/>
      <c r="P96" s="415"/>
      <c r="Q96" s="415"/>
      <c r="R96" s="415"/>
      <c r="S96" s="415"/>
      <c r="T96" s="415"/>
      <c r="U96" s="415"/>
      <c r="V96" s="415"/>
      <c r="W96" s="415"/>
      <c r="X96" s="415"/>
      <c r="Y96" s="415"/>
      <c r="Z96" s="415"/>
      <c r="AA96" s="415"/>
      <c r="AB96" s="415"/>
      <c r="AC96" s="415"/>
    </row>
    <row r="97" spans="2:29" hidden="1" outlineLevel="1">
      <c r="B97" s="303" t="s">
        <v>249</v>
      </c>
      <c r="D97" s="232">
        <f ca="1">IF(D75=0,$L$38,SUMIF(DS!$G$4:$DW$4,D$75*DS!$B$3,DS!$G$126:$DW$126))</f>
        <v>29135.176217946093</v>
      </c>
      <c r="E97" s="232">
        <f ca="1">IF(E75=0,$L$38,SUMIF(DS!$G$4:$DW$4,E$75*DS!$B$3,DS!$G$126:$DW$126))</f>
        <v>33410.59166349619</v>
      </c>
      <c r="F97" s="232">
        <f ca="1">IF(F75=0,$L$38,SUMIF(DS!$G$4:$DW$4,F$75*DS!$B$3,DS!$G$126:$DW$126))</f>
        <v>34147.953001164045</v>
      </c>
      <c r="G97" s="232">
        <f ca="1">IF(G75=0,$L$38,SUMIF(DS!$G$4:$DW$4,G$75*DS!$B$3,DS!$G$126:$DW$126))</f>
        <v>34939.666034701171</v>
      </c>
      <c r="H97" s="232">
        <f ca="1">IF(H75=0,$L$38,SUMIF(DS!$G$4:$DW$4,H$75*DS!$B$3,DS!$G$126:$DW$126))</f>
        <v>35759.502865780159</v>
      </c>
      <c r="I97" s="232">
        <f ca="1">IF(I75=0,$L$38,SUMIF(DS!$G$4:$DW$4,I$75*DS!$B$3,DS!$G$126:$DW$126))</f>
        <v>36620.987508837898</v>
      </c>
      <c r="J97" s="232">
        <f ca="1">IF(J75=0,$L$38,SUMIF(DS!$G$4:$DW$4,J$75*DS!$B$3,DS!$G$126:$DW$126))</f>
        <v>37531.567340544076</v>
      </c>
      <c r="K97" s="232">
        <f ca="1">IF(K75=0,$L$38,SUMIF(DS!$G$4:$DW$4,K$75*DS!$B$3,DS!$G$126:$DW$126))</f>
        <v>38482.735377050165</v>
      </c>
      <c r="L97" s="232">
        <f ca="1">IF(L75=0,$L$38,SUMIF(DS!$G$4:$DW$4,L$75*DS!$B$3,DS!$G$126:$DW$126))</f>
        <v>39457.904789927321</v>
      </c>
      <c r="M97" s="232">
        <f ca="1">IF(M75=0,$L$38,SUMIF(DS!$G$4:$DW$4,M$75*DS!$B$3,DS!$G$126:$DW$126))</f>
        <v>40464.443156900234</v>
      </c>
      <c r="N97" s="232">
        <f ca="1">IF(N75=0,$L$38,SUMIF(DS!$G$4:$DW$4,N$75*DS!$B$3,DS!$G$126:$DW$126))</f>
        <v>41505.953113482166</v>
      </c>
      <c r="O97" s="232">
        <f ca="1">IF(O75=0,$L$38,SUMIF(DS!$G$4:$DW$4,O$75*DS!$B$3,DS!$G$126:$DW$126))</f>
        <v>42602.858017677499</v>
      </c>
      <c r="P97" s="232">
        <f ca="1">IF(P75=0,$L$38,SUMIF(DS!$G$4:$DW$4,P$75*DS!$B$3,DS!$G$126:$DW$126))</f>
        <v>43730.698737281149</v>
      </c>
      <c r="Q97" s="232">
        <f ca="1">IF(Q75=0,$L$38,SUMIF(DS!$G$4:$DW$4,Q$75*DS!$B$3,DS!$G$126:$DW$126))</f>
        <v>40768.038020282838</v>
      </c>
      <c r="R97" s="232">
        <f ca="1">IF(R75=0,$L$38,SUMIF(DS!$G$4:$DW$4,R$75*DS!$B$3,DS!$G$126:$DW$126))</f>
        <v>38302.175927926277</v>
      </c>
      <c r="S97" s="232">
        <f ca="1">IF(S75=0,$L$38,SUMIF(DS!$G$4:$DW$4,S$75*DS!$B$3,DS!$G$126:$DW$126))</f>
        <v>29819.476277486629</v>
      </c>
      <c r="T97" s="232">
        <f ca="1">IF(T75=0,$L$38,SUMIF(DS!$G$4:$DW$4,T$75*DS!$B$3,DS!$G$126:$DW$126))</f>
        <v>20699.160531613816</v>
      </c>
      <c r="U97" s="232">
        <f ca="1">IF(U75=0,$L$38,SUMIF(DS!$G$4:$DW$4,U$75*DS!$B$3,DS!$G$126:$DW$126))</f>
        <v>10614.406364130886</v>
      </c>
      <c r="V97" s="232">
        <f ca="1">IF(V75=0,$L$38,SUMIF(DS!$G$4:$DW$4,V$75*DS!$B$3,DS!$G$126:$DW$126))</f>
        <v>0</v>
      </c>
      <c r="W97" s="232">
        <f ca="1">IF(W75=0,$L$38,SUMIF(DS!$G$4:$DW$4,W$75*DS!$B$3,DS!$G$126:$DW$126))</f>
        <v>0</v>
      </c>
      <c r="X97" s="232">
        <f ca="1">IF(X75=0,$L$38,SUMIF(DS!$G$4:$DW$4,X$75*DS!$B$3,DS!$G$126:$DW$126))</f>
        <v>0</v>
      </c>
      <c r="Y97" s="232">
        <f ca="1">IF(Y75=0,$L$38,SUMIF(DS!$G$4:$DW$4,Y$75*DS!$B$3,DS!$G$126:$DW$126))</f>
        <v>0</v>
      </c>
      <c r="Z97" s="232">
        <f ca="1">IF(Z75=0,$L$38,SUMIF(DS!$G$4:$DW$4,Z$75*DS!$B$3,DS!$G$126:$DW$126))</f>
        <v>0</v>
      </c>
      <c r="AA97" s="232">
        <f ca="1">IF(AA75=0,$L$38,SUMIF(DS!$G$4:$DW$4,AA$75*DS!$B$3,DS!$G$126:$DW$126))</f>
        <v>0</v>
      </c>
      <c r="AB97" s="232">
        <f ca="1">IF(AB75=0,$L$38,SUMIF(DS!$G$4:$DW$4,AB$75*DS!$B$3,DS!$G$126:$DW$126))</f>
        <v>0</v>
      </c>
      <c r="AC97" s="232">
        <f ca="1">IF(AC75=0,$L$38,SUMIF(DS!$G$4:$DW$4,AC$75*DS!$B$3,DS!$G$126:$DW$126))</f>
        <v>0</v>
      </c>
    </row>
    <row r="98" spans="2:29" hidden="1" outlineLevel="1">
      <c r="B98" s="303" t="s">
        <v>250</v>
      </c>
      <c r="D98" s="232">
        <f ca="1">SUMIF(DS!$G$3:$DW$3,D$75,DS!$G$124:$DW$124)</f>
        <v>0</v>
      </c>
      <c r="E98" s="232">
        <f ca="1">SUMIF(DS!$G$3:$DW$3,E$75,DS!$G$124:$DW$124)</f>
        <v>0</v>
      </c>
      <c r="F98" s="232">
        <f ca="1">SUMIF(DS!$G$3:$DW$3,F$75,DS!$G$124:$DW$124)</f>
        <v>0</v>
      </c>
      <c r="G98" s="232">
        <f ca="1">SUMIF(DS!$G$3:$DW$3,G$75,DS!$G$124:$DW$124)</f>
        <v>0</v>
      </c>
      <c r="H98" s="232">
        <f ca="1">SUMIF(DS!$G$3:$DW$3,H$75,DS!$G$124:$DW$124)</f>
        <v>0</v>
      </c>
      <c r="I98" s="232">
        <f ca="1">SUMIF(DS!$G$3:$DW$3,I$75,DS!$G$124:$DW$124)</f>
        <v>0</v>
      </c>
      <c r="J98" s="232">
        <f ca="1">SUMIF(DS!$G$3:$DW$3,J$75,DS!$G$124:$DW$124)</f>
        <v>0</v>
      </c>
      <c r="K98" s="232">
        <f ca="1">SUMIF(DS!$G$3:$DW$3,K$75,DS!$G$124:$DW$124)</f>
        <v>0</v>
      </c>
      <c r="L98" s="232">
        <f ca="1">SUMIF(DS!$G$3:$DW$3,L$75,DS!$G$124:$DW$124)</f>
        <v>0</v>
      </c>
      <c r="M98" s="232">
        <f ca="1">SUMIF(DS!$G$3:$DW$3,M$75,DS!$G$124:$DW$124)</f>
        <v>0</v>
      </c>
      <c r="N98" s="232">
        <f ca="1">SUMIF(DS!$G$3:$DW$3,N$75,DS!$G$124:$DW$124)</f>
        <v>0</v>
      </c>
      <c r="O98" s="232">
        <f ca="1">SUMIF(DS!$G$3:$DW$3,O$75,DS!$G$124:$DW$124)</f>
        <v>0</v>
      </c>
      <c r="P98" s="232">
        <f ca="1">SUMIF(DS!$G$3:$DW$3,P$75,DS!$G$124:$DW$124)</f>
        <v>0</v>
      </c>
      <c r="Q98" s="232">
        <f ca="1">SUMIF(DS!$G$3:$DW$3,Q$75,DS!$G$124:$DW$124)</f>
        <v>2962.6607169983081</v>
      </c>
      <c r="R98" s="232">
        <f ca="1">SUMIF(DS!$G$3:$DW$3,R$75,DS!$G$124:$DW$124)</f>
        <v>2465.8620923565645</v>
      </c>
      <c r="S98" s="232">
        <f ca="1">SUMIF(DS!$G$3:$DW$3,S$75,DS!$G$124:$DW$124)</f>
        <v>8482.6996504396484</v>
      </c>
      <c r="T98" s="232">
        <f ca="1">SUMIF(DS!$G$3:$DW$3,T$75,DS!$G$124:$DW$124)</f>
        <v>9120.315745872811</v>
      </c>
      <c r="U98" s="232">
        <f ca="1">SUMIF(DS!$G$3:$DW$3,U$75,DS!$G$124:$DW$124)</f>
        <v>10084.75416748293</v>
      </c>
      <c r="V98" s="232">
        <f ca="1">SUMIF(DS!$G$3:$DW$3,V$75,DS!$G$124:$DW$124)</f>
        <v>10614.406364130886</v>
      </c>
      <c r="W98" s="232">
        <f ca="1">SUMIF(DS!$G$3:$DW$3,W$75,DS!$G$124:$DW$124)</f>
        <v>0</v>
      </c>
      <c r="X98" s="232">
        <f ca="1">SUMIF(DS!$G$3:$DW$3,X$75,DS!$G$124:$DW$124)</f>
        <v>0</v>
      </c>
      <c r="Y98" s="232">
        <f ca="1">SUMIF(DS!$G$3:$DW$3,Y$75,DS!$G$124:$DW$124)</f>
        <v>0</v>
      </c>
      <c r="Z98" s="232">
        <f ca="1">SUMIF(DS!$G$3:$DW$3,Z$75,DS!$G$124:$DW$124)</f>
        <v>0</v>
      </c>
      <c r="AA98" s="232">
        <f ca="1">SUMIF(DS!$G$3:$DW$3,AA$75,DS!$G$124:$DW$124)</f>
        <v>0</v>
      </c>
      <c r="AB98" s="232">
        <f ca="1">SUMIF(DS!$G$3:$DW$3,AB$75,DS!$G$124:$DW$124)</f>
        <v>0</v>
      </c>
      <c r="AC98" s="232">
        <f ca="1">SUMIF(DS!$G$3:$DW$3,AC$75,DS!$G$124:$DW$124)</f>
        <v>0</v>
      </c>
    </row>
    <row r="99" spans="2:29" hidden="1" outlineLevel="1">
      <c r="B99" s="303" t="s">
        <v>251</v>
      </c>
      <c r="D99" s="232">
        <f ca="1">(SUMIF(DS!$G$3:$DW$3,D$75,DS!$G$122:$DW$122)-D100)*(D75&gt;0)</f>
        <v>0</v>
      </c>
      <c r="E99" s="232">
        <f ca="1">(SUMIF(DS!$G$3:$DW$3,E$75,DS!$G$122:$DW$122)-E100)*(E75&gt;0)</f>
        <v>1923.4379657273453</v>
      </c>
      <c r="F99" s="232">
        <f ca="1">(SUMIF(DS!$G$3:$DW$3,F$75,DS!$G$122:$DW$122)-F100)*(F75&gt;0)</f>
        <v>1949.943103293278</v>
      </c>
      <c r="G99" s="232">
        <f ca="1">(SUMIF(DS!$G$3:$DW$3,G$75,DS!$G$122:$DW$122)-G100)*(G75&gt;0)</f>
        <v>1963.1727134592131</v>
      </c>
      <c r="H99" s="232">
        <f ca="1">(SUMIF(DS!$G$3:$DW$3,H$75,DS!$G$122:$DW$122)-H100)*(H75&gt;0)</f>
        <v>1991.4106190104787</v>
      </c>
      <c r="I99" s="232">
        <f ca="1">(SUMIF(DS!$G$3:$DW$3,I$75,DS!$G$122:$DW$122)-I100)*(I75&gt;0)</f>
        <v>2016.1663231970381</v>
      </c>
      <c r="J99" s="232">
        <f ca="1">(SUMIF(DS!$G$3:$DW$3,J$75,DS!$G$122:$DW$122)-J100)*(J75&gt;0)</f>
        <v>2036.9524929943136</v>
      </c>
      <c r="K99" s="232">
        <f ca="1">(SUMIF(DS!$G$3:$DW$3,K$75,DS!$G$122:$DW$122)-K100)*(K75&gt;0)</f>
        <v>2078.283346187533</v>
      </c>
      <c r="L99" s="232">
        <f ca="1">(SUMIF(DS!$G$3:$DW$3,L$75,DS!$G$122:$DW$122)-L100)*(L75&gt;0)</f>
        <v>2122.5691197779497</v>
      </c>
      <c r="M99" s="232">
        <f ca="1">(SUMIF(DS!$G$3:$DW$3,M$75,DS!$G$122:$DW$122)-M100)*(M75&gt;0)</f>
        <v>2169.8287555068418</v>
      </c>
      <c r="N99" s="232">
        <f ca="1">(SUMIF(DS!$G$3:$DW$3,N$75,DS!$G$122:$DW$122)-N100)*(N75&gt;0)</f>
        <v>2216.0659072836452</v>
      </c>
      <c r="O99" s="232">
        <f ca="1">(SUMIF(DS!$G$3:$DW$3,O$75,DS!$G$122:$DW$122)-O100)*(O75&gt;0)</f>
        <v>2254.2336154293198</v>
      </c>
      <c r="P99" s="232">
        <f ca="1">(SUMIF(DS!$G$3:$DW$3,P$75,DS!$G$122:$DW$122)-P100)*(P75&gt;0)</f>
        <v>2302.5009810712372</v>
      </c>
      <c r="Q99" s="232">
        <f ca="1">(SUMIF(DS!$G$3:$DW$3,Q$75,DS!$G$122:$DW$122)-Q100)*(Q75&gt;0)</f>
        <v>3438.0118680787018</v>
      </c>
      <c r="R99" s="232">
        <f ca="1">(SUMIF(DS!$G$3:$DW$3,R$75,DS!$G$122:$DW$122)-R100)*(R75&gt;0)</f>
        <v>3194.9834138257052</v>
      </c>
      <c r="S99" s="232">
        <f ca="1">(SUMIF(DS!$G$3:$DW$3,S$75,DS!$G$122:$DW$122)-S100)*(S75&gt;0)</f>
        <v>2884.4777886257298</v>
      </c>
      <c r="T99" s="232">
        <f ca="1">(SUMIF(DS!$G$3:$DW$3,T$75,DS!$G$122:$DW$122)-T100)*(T75&gt;0)</f>
        <v>2182.7319171864401</v>
      </c>
      <c r="U99" s="232">
        <f ca="1">(SUMIF(DS!$G$3:$DW$3,U$75,DS!$G$122:$DW$122)-U100)*(U75&gt;0)</f>
        <v>1430.0465296711773</v>
      </c>
      <c r="V99" s="232">
        <f ca="1">(SUMIF(DS!$G$3:$DW$3,V$75,DS!$G$122:$DW$122)-V100)*(V75&gt;0)</f>
        <v>600.53130970697305</v>
      </c>
      <c r="W99" s="232">
        <f ca="1">(SUMIF(DS!$G$3:$DW$3,W$75,DS!$G$122:$DW$122)-W100)*(W75&gt;0)</f>
        <v>0</v>
      </c>
      <c r="X99" s="232">
        <f ca="1">(SUMIF(DS!$G$3:$DW$3,X$75,DS!$G$122:$DW$122)-X100)*(X75&gt;0)</f>
        <v>0</v>
      </c>
      <c r="Y99" s="232">
        <f ca="1">(SUMIF(DS!$G$3:$DW$3,Y$75,DS!$G$122:$DW$122)-Y100)*(Y75&gt;0)</f>
        <v>0</v>
      </c>
      <c r="Z99" s="232">
        <f ca="1">(SUMIF(DS!$G$3:$DW$3,Z$75,DS!$G$122:$DW$122)-Z100)*(Z75&gt;0)</f>
        <v>0</v>
      </c>
      <c r="AA99" s="232">
        <f ca="1">(SUMIF(DS!$G$3:$DW$3,AA$75,DS!$G$122:$DW$122)-AA100)*(AA75&gt;0)</f>
        <v>0</v>
      </c>
      <c r="AB99" s="232">
        <f ca="1">(SUMIF(DS!$G$3:$DW$3,AB$75,DS!$G$122:$DW$122)-AB100)*(AB75&gt;0)</f>
        <v>0</v>
      </c>
      <c r="AC99" s="232">
        <f ca="1">(SUMIF(DS!$G$3:$DW$3,AC$75,DS!$G$122:$DW$122)-AC100)*(AC75&gt;0)</f>
        <v>0</v>
      </c>
    </row>
    <row r="100" spans="2:29" hidden="1" outlineLevel="1">
      <c r="B100" s="303" t="s">
        <v>252</v>
      </c>
      <c r="D100" s="232">
        <f ca="1">SUMIF(DS!$G$3:$DW$3,D$75,DS!$G$125:$DW$125)</f>
        <v>3568.6878026481627</v>
      </c>
      <c r="E100" s="232">
        <f ca="1">SUMIF(DS!$G$3:$DW$3,E$75,DS!$G$125:$DW$125)</f>
        <v>706.72764290192799</v>
      </c>
      <c r="F100" s="232">
        <f ca="1">SUMIF(DS!$G$3:$DW$3,F$75,DS!$G$125:$DW$125)</f>
        <v>737.36133766785542</v>
      </c>
      <c r="G100" s="232">
        <f ca="1">SUMIF(DS!$G$3:$DW$3,G$75,DS!$G$125:$DW$125)</f>
        <v>791.71303353712733</v>
      </c>
      <c r="H100" s="232">
        <f ca="1">SUMIF(DS!$G$3:$DW$3,H$75,DS!$G$125:$DW$125)</f>
        <v>819.83683107898719</v>
      </c>
      <c r="I100" s="232">
        <f ca="1">SUMIF(DS!$G$3:$DW$3,I$75,DS!$G$125:$DW$125)</f>
        <v>861.48464305774155</v>
      </c>
      <c r="J100" s="232">
        <f ca="1">SUMIF(DS!$G$3:$DW$3,J$75,DS!$G$125:$DW$125)</f>
        <v>910.57983170618172</v>
      </c>
      <c r="K100" s="232">
        <f ca="1">SUMIF(DS!$G$3:$DW$3,K$75,DS!$G$125:$DW$125)</f>
        <v>951.16803650608927</v>
      </c>
      <c r="L100" s="232">
        <f ca="1">SUMIF(DS!$G$3:$DW$3,L$75,DS!$G$125:$DW$125)</f>
        <v>975.16941287715622</v>
      </c>
      <c r="M100" s="232">
        <f ca="1">SUMIF(DS!$G$3:$DW$3,M$75,DS!$G$125:$DW$125)</f>
        <v>1006.5383669729124</v>
      </c>
      <c r="N100" s="232">
        <f ca="1">SUMIF(DS!$G$3:$DW$3,N$75,DS!$G$125:$DW$125)</f>
        <v>1041.5099565819362</v>
      </c>
      <c r="O100" s="232">
        <f ca="1">SUMIF(DS!$G$3:$DW$3,O$75,DS!$G$125:$DW$125)</f>
        <v>1096.9049041953347</v>
      </c>
      <c r="P100" s="232">
        <f ca="1">SUMIF(DS!$G$3:$DW$3,P$75,DS!$G$125:$DW$125)</f>
        <v>1127.8407196036496</v>
      </c>
      <c r="Q100" s="232">
        <f ca="1">SUMIF(DS!$G$3:$DW$3,Q$75,DS!$G$125:$DW$125)</f>
        <v>0</v>
      </c>
      <c r="R100" s="232">
        <f ca="1">SUMIF(DS!$G$3:$DW$3,R$75,DS!$G$125:$DW$125)</f>
        <v>0</v>
      </c>
      <c r="S100" s="232">
        <f ca="1">SUMIF(DS!$G$3:$DW$3,S$75,DS!$G$125:$DW$125)</f>
        <v>0</v>
      </c>
      <c r="T100" s="232">
        <f ca="1">SUMIF(DS!$G$3:$DW$3,T$75,DS!$G$125:$DW$125)</f>
        <v>0</v>
      </c>
      <c r="U100" s="232">
        <f ca="1">SUMIF(DS!$G$3:$DW$3,U$75,DS!$G$125:$DW$125)</f>
        <v>0</v>
      </c>
      <c r="V100" s="232">
        <f ca="1">SUMIF(DS!$G$3:$DW$3,V$75,DS!$G$125:$DW$125)</f>
        <v>0</v>
      </c>
      <c r="W100" s="232">
        <f ca="1">SUMIF(DS!$G$3:$DW$3,W$75,DS!$G$125:$DW$125)</f>
        <v>0</v>
      </c>
      <c r="X100" s="232">
        <f ca="1">SUMIF(DS!$G$3:$DW$3,X$75,DS!$G$125:$DW$125)</f>
        <v>0</v>
      </c>
      <c r="Y100" s="232">
        <f ca="1">SUMIF(DS!$G$3:$DW$3,Y$75,DS!$G$125:$DW$125)</f>
        <v>0</v>
      </c>
      <c r="Z100" s="232">
        <f ca="1">SUMIF(DS!$G$3:$DW$3,Z$75,DS!$G$125:$DW$125)</f>
        <v>0</v>
      </c>
      <c r="AA100" s="232">
        <f ca="1">SUMIF(DS!$G$3:$DW$3,AA$75,DS!$G$125:$DW$125)</f>
        <v>0</v>
      </c>
      <c r="AB100" s="232">
        <f ca="1">SUMIF(DS!$G$3:$DW$3,AB$75,DS!$G$125:$DW$125)</f>
        <v>0</v>
      </c>
      <c r="AC100" s="232">
        <f ca="1">SUMIF(DS!$G$3:$DW$3,AC$75,DS!$G$125:$DW$125)</f>
        <v>0</v>
      </c>
    </row>
    <row r="101" spans="2:29" hidden="1" outlineLevel="1"/>
    <row r="102" spans="2:29">
      <c r="D102" s="416"/>
      <c r="E102" s="416"/>
      <c r="F102" s="416"/>
      <c r="G102" s="416"/>
      <c r="H102" s="416"/>
      <c r="I102" s="416"/>
      <c r="J102" s="416"/>
      <c r="K102" s="416"/>
      <c r="L102" s="416"/>
      <c r="M102" s="416"/>
      <c r="N102" s="416"/>
      <c r="O102" s="416"/>
      <c r="P102" s="416"/>
      <c r="Q102" s="416"/>
      <c r="R102" s="416"/>
      <c r="S102" s="416"/>
      <c r="T102" s="416"/>
      <c r="U102" s="416"/>
      <c r="V102" s="416"/>
      <c r="W102" s="416"/>
      <c r="X102" s="416"/>
      <c r="Y102" s="416"/>
      <c r="Z102" s="416"/>
      <c r="AA102" s="416"/>
      <c r="AB102" s="416"/>
      <c r="AC102" s="416"/>
    </row>
    <row r="108" spans="2:29">
      <c r="H108" s="417"/>
    </row>
    <row r="109" spans="2:29">
      <c r="H109" s="417"/>
    </row>
    <row r="110" spans="2:29">
      <c r="H110" s="417"/>
    </row>
    <row r="113" spans="8:8">
      <c r="H113" s="417"/>
    </row>
    <row r="114" spans="8:8">
      <c r="H114" s="417"/>
    </row>
    <row r="115" spans="8:8">
      <c r="H115" s="417"/>
    </row>
  </sheetData>
  <sheetProtection selectLockedCells="1"/>
  <phoneticPr fontId="0" type="noConversion"/>
  <hyperlinks>
    <hyperlink ref="L59" location="test_localtax" display="test_localtax" xr:uid="{00000000-0004-0000-0000-000000000000}"/>
    <hyperlink ref="G52" location="test_funding" display="test_funding" xr:uid="{00000000-0004-0000-0000-000001000000}"/>
    <hyperlink ref="E59" location="test_IDCs" display="test_IDCs" xr:uid="{00000000-0004-0000-0000-000002000000}"/>
    <hyperlink ref="E51" location="test_balancesheet" display="test_balancesheet" xr:uid="{00000000-0004-0000-0000-000003000000}"/>
    <hyperlink ref="K59" location="test_CIT" display="test_CIT" xr:uid="{00000000-0004-0000-0000-000004000000}"/>
    <hyperlink ref="H59" location="test_dsra1" display="test_dsra1" xr:uid="{00000000-0004-0000-0000-000005000000}"/>
    <hyperlink ref="F65" location="test_eqtranslation" display="test_eqtranslation" xr:uid="{00000000-0004-0000-0000-000006000000}"/>
    <hyperlink ref="F57" location="test_dep" display="test_dep" xr:uid="{00000000-0004-0000-0000-000007000000}"/>
    <hyperlink ref="E52" location="test_sourcesuses" display="test_sourcesuses" xr:uid="{00000000-0004-0000-0000-000008000000}"/>
    <hyperlink ref="E69" location="test_dsra2" display="test_dsra2" xr:uid="{00000000-0004-0000-0000-000009000000}"/>
    <hyperlink ref="G53" location="test_negativecash3" display="test_negativecash3" xr:uid="{00000000-0004-0000-0000-00000B000000}"/>
    <hyperlink ref="H68" location="test_gearing1" display="test_gearing1" xr:uid="{00000000-0004-0000-0000-00000C000000}"/>
    <hyperlink ref="E54" location="test_capexspending" display="test_capexspending" xr:uid="{00000000-0004-0000-0000-00000D000000}"/>
    <hyperlink ref="E56" location="test_cfbalance" display="test_cfbalance" xr:uid="{00000000-0004-0000-0000-00000E000000}"/>
    <hyperlink ref="E65" location="test_eqbalance" display="test_eqbalance" xr:uid="{00000000-0004-0000-0000-00000F000000}"/>
    <hyperlink ref="H52" location="test_sources" display="test_sources" xr:uid="{00000000-0004-0000-0000-000010000000}"/>
    <hyperlink ref="E57" location="test_bsdepcheck" display="test_bsdepcheck" xr:uid="{00000000-0004-0000-0000-000011000000}"/>
    <hyperlink ref="E68" location="test_mindscr" display="test_mindscr" xr:uid="{00000000-0004-0000-0000-000012000000}"/>
    <hyperlink ref="F68" location="test_minllcr" display="test_minllcr" xr:uid="{00000000-0004-0000-0000-000013000000}"/>
    <hyperlink ref="H70" location="test_jdprincipal" display="test_jdprincipal" xr:uid="{00000000-0004-0000-0000-000014000000}"/>
    <hyperlink ref="G70" location="test_jdfunding" display="test_jdfunding" xr:uid="{00000000-0004-0000-0000-000015000000}"/>
    <hyperlink ref="F59" location="test_sdfef" display="test_sdfef" xr:uid="{00000000-0004-0000-0000-000016000000}"/>
    <hyperlink ref="I59" location="test_jdsra" display="test_jdsra" xr:uid="{00000000-0004-0000-0000-000017000000}"/>
    <hyperlink ref="J59" location="test_refifef" display="test_refifef" xr:uid="{00000000-0004-0000-0000-000018000000}"/>
    <hyperlink ref="E58" location="test_scenario" display="test_scenario" xr:uid="{00000000-0004-0000-0000-000019000000}"/>
    <hyperlink ref="F70" location="test_sdbalance" display="test_sdbalance" xr:uid="{00000000-0004-0000-0000-00001A000000}"/>
    <hyperlink ref="F53" location="test_negativecash2" display="test_negativecash2" xr:uid="{00000000-0004-0000-0000-00001B000000}"/>
    <hyperlink ref="E63" location="test_shlovercap1" display="test_shlovercap1" xr:uid="{00000000-0004-0000-0000-00001C000000}"/>
    <hyperlink ref="E71" location="test_jdrepayment" display="test_jdrepayment" xr:uid="{00000000-0004-0000-0000-00001D000000}"/>
    <hyperlink ref="E55" location="test_opex" display="test_opex" xr:uid="{00000000-0004-0000-0000-00001E000000}"/>
    <hyperlink ref="I68" location="test_gearing2" display="test_gearing2" xr:uid="{00000000-0004-0000-0000-00001F000000}"/>
    <hyperlink ref="G59" location="test_jdfef" display="test_jdfef" xr:uid="{00000000-0004-0000-0000-000020000000}"/>
    <hyperlink ref="E53" location="test_negativecash1" display="test_negativecash1" xr:uid="{00000000-0004-0000-0000-000022000000}"/>
    <hyperlink ref="F63" location="test_shlovercap2" display="test_shlovercap2" xr:uid="{00000000-0004-0000-0000-000023000000}"/>
    <hyperlink ref="E64" location="test_shlrepayment" display="test_shlrepayment" xr:uid="{00000000-0004-0000-0000-000024000000}"/>
    <hyperlink ref="E70" location="test_vatfacility" display="test_vatfacility" xr:uid="{00000000-0004-0000-0000-000025000000}"/>
    <hyperlink ref="M59" location="test_FCFdebt" display="test_FCFdebt" xr:uid="{00000000-0004-0000-0000-000026000000}"/>
    <hyperlink ref="E60" location="test_opperiod" display="test_opperiod" xr:uid="{00000000-0004-0000-0000-000027000000}"/>
    <hyperlink ref="G68" location="test_minjdscr" display="test_minjdscr" xr:uid="{00000000-0004-0000-0000-000028000000}"/>
  </hyperlinks>
  <pageMargins left="0.47244094488188981" right="0.19685039370078741" top="1.0236220472440944" bottom="1.0236220472440944" header="0.51181102362204722" footer="0.51181102362204722"/>
  <pageSetup paperSize="9" scale="77" orientation="landscape" r:id="rId1"/>
  <headerFooter alignWithMargins="0">
    <oddHeader>&amp;L&amp;F - &amp;A&amp;C&amp;G&amp;RConfidential</oddHeader>
    <oddFooter>&amp;LPrepared by Akuo Energy - &amp;D&amp;R&amp;P / &amp;N</oddFooter>
  </headerFooter>
  <cellWatches>
    <cellWatch r="D41"/>
  </cellWatches>
  <ignoredErrors>
    <ignoredError sqref="D53 D64" formula="1"/>
  </ignoredErrors>
  <drawing r:id="rId2"/>
  <legacyDrawing r:id="rId3"/>
  <legacyDrawingHF r:id="rId4"/>
  <controls>
    <mc:AlternateContent xmlns:mc="http://schemas.openxmlformats.org/markup-compatibility/2006">
      <mc:Choice Requires="x14">
        <control shapeId="42073" r:id="rId26" name="CommandButton9">
          <controlPr defaultSize="0" print="0" autoLine="0" r:id="rId23">
            <anchor moveWithCells="1">
              <from>
                <xdr:col>256</xdr:col>
                <xdr:colOff>298450</xdr:colOff>
                <xdr:row>6</xdr:row>
                <xdr:rowOff>0</xdr:rowOff>
              </from>
              <to>
                <xdr:col>256</xdr:col>
                <xdr:colOff>304800</xdr:colOff>
                <xdr:row>7</xdr:row>
                <xdr:rowOff>114300</xdr:rowOff>
              </to>
            </anchor>
          </controlPr>
        </control>
      </mc:Choice>
      <mc:Fallback>
        <control shapeId="42073" r:id="rId26" name="CommandButton9"/>
      </mc:Fallback>
    </mc:AlternateContent>
    <mc:AlternateContent xmlns:mc="http://schemas.openxmlformats.org/markup-compatibility/2006">
      <mc:Choice Requires="x14">
        <control shapeId="42080" r:id="rId25" name="CommandButton8">
          <controlPr defaultSize="0" print="0" autoLine="0" r:id="rId23">
            <anchor moveWithCells="1">
              <from>
                <xdr:col>256</xdr:col>
                <xdr:colOff>298450</xdr:colOff>
                <xdr:row>10</xdr:row>
                <xdr:rowOff>69850</xdr:rowOff>
              </from>
              <to>
                <xdr:col>256</xdr:col>
                <xdr:colOff>304800</xdr:colOff>
                <xdr:row>12</xdr:row>
                <xdr:rowOff>38100</xdr:rowOff>
              </to>
            </anchor>
          </controlPr>
        </control>
      </mc:Choice>
      <mc:Fallback>
        <control shapeId="42080" r:id="rId25" name="CommandButton8"/>
      </mc:Fallback>
    </mc:AlternateContent>
    <mc:AlternateContent xmlns:mc="http://schemas.openxmlformats.org/markup-compatibility/2006">
      <mc:Choice Requires="x14">
        <control shapeId="42081" r:id="rId24" name="CommandButton13">
          <controlPr defaultSize="0" print="0" autoLine="0" r:id="rId23">
            <anchor moveWithCells="1">
              <from>
                <xdr:col>256</xdr:col>
                <xdr:colOff>298450</xdr:colOff>
                <xdr:row>7</xdr:row>
                <xdr:rowOff>0</xdr:rowOff>
              </from>
              <to>
                <xdr:col>256</xdr:col>
                <xdr:colOff>304800</xdr:colOff>
                <xdr:row>8</xdr:row>
                <xdr:rowOff>114300</xdr:rowOff>
              </to>
            </anchor>
          </controlPr>
        </control>
      </mc:Choice>
      <mc:Fallback>
        <control shapeId="42081" r:id="rId24" name="CommandButton13"/>
      </mc:Fallback>
    </mc:AlternateContent>
    <mc:AlternateContent xmlns:mc="http://schemas.openxmlformats.org/markup-compatibility/2006">
      <mc:Choice Requires="x14">
        <control shapeId="42082" r:id="rId22" name="CommandButton14">
          <controlPr defaultSize="0" print="0" autoLine="0" r:id="rId23">
            <anchor moveWithCells="1">
              <from>
                <xdr:col>256</xdr:col>
                <xdr:colOff>298450</xdr:colOff>
                <xdr:row>10</xdr:row>
                <xdr:rowOff>69850</xdr:rowOff>
              </from>
              <to>
                <xdr:col>256</xdr:col>
                <xdr:colOff>304800</xdr:colOff>
                <xdr:row>12</xdr:row>
                <xdr:rowOff>38100</xdr:rowOff>
              </to>
            </anchor>
          </controlPr>
        </control>
      </mc:Choice>
      <mc:Fallback>
        <control shapeId="42082" r:id="rId22" name="CommandButton14"/>
      </mc:Fallback>
    </mc:AlternateContent>
    <mc:AlternateContent xmlns:mc="http://schemas.openxmlformats.org/markup-compatibility/2006">
      <mc:Choice Requires="x14">
        <control shapeId="42083" r:id="rId20" name="OptionButton4">
          <controlPr defaultSize="0" print="0" autoLine="0" r:id="rId21">
            <anchor>
              <from>
                <xdr:col>255</xdr:col>
                <xdr:colOff>565150</xdr:colOff>
                <xdr:row>13</xdr:row>
                <xdr:rowOff>88900</xdr:rowOff>
              </from>
              <to>
                <xdr:col>256</xdr:col>
                <xdr:colOff>552450</xdr:colOff>
                <xdr:row>15</xdr:row>
                <xdr:rowOff>107950</xdr:rowOff>
              </to>
            </anchor>
          </controlPr>
        </control>
      </mc:Choice>
      <mc:Fallback>
        <control shapeId="42083" r:id="rId20" name="OptionButton4"/>
      </mc:Fallback>
    </mc:AlternateContent>
    <mc:AlternateContent xmlns:mc="http://schemas.openxmlformats.org/markup-compatibility/2006">
      <mc:Choice Requires="x14">
        <control shapeId="42085" r:id="rId18" name="OptionButton6">
          <controlPr defaultSize="0" print="0" autoLine="0" r:id="rId19">
            <anchor>
              <from>
                <xdr:col>255</xdr:col>
                <xdr:colOff>565150</xdr:colOff>
                <xdr:row>9</xdr:row>
                <xdr:rowOff>76200</xdr:rowOff>
              </from>
              <to>
                <xdr:col>256</xdr:col>
                <xdr:colOff>552450</xdr:colOff>
                <xdr:row>11</xdr:row>
                <xdr:rowOff>88900</xdr:rowOff>
              </to>
            </anchor>
          </controlPr>
        </control>
      </mc:Choice>
      <mc:Fallback>
        <control shapeId="42085" r:id="rId18" name="OptionButton6"/>
      </mc:Fallback>
    </mc:AlternateContent>
    <mc:AlternateContent xmlns:mc="http://schemas.openxmlformats.org/markup-compatibility/2006">
      <mc:Choice Requires="x14">
        <control shapeId="42086" r:id="rId17" name="TextBox5">
          <controlPr defaultSize="0" print="0" autoLine="0" r:id="rId14">
            <anchor moveWithCells="1">
              <from>
                <xdr:col>256</xdr:col>
                <xdr:colOff>298450</xdr:colOff>
                <xdr:row>2</xdr:row>
                <xdr:rowOff>31750</xdr:rowOff>
              </from>
              <to>
                <xdr:col>256</xdr:col>
                <xdr:colOff>304800</xdr:colOff>
                <xdr:row>4</xdr:row>
                <xdr:rowOff>0</xdr:rowOff>
              </to>
            </anchor>
          </controlPr>
        </control>
      </mc:Choice>
      <mc:Fallback>
        <control shapeId="42086" r:id="rId17" name="TextBox5"/>
      </mc:Fallback>
    </mc:AlternateContent>
    <mc:AlternateContent xmlns:mc="http://schemas.openxmlformats.org/markup-compatibility/2006">
      <mc:Choice Requires="x14">
        <control shapeId="42087" r:id="rId16" name="TextBox6">
          <controlPr defaultSize="0" print="0" autoLine="0" r:id="rId14">
            <anchor moveWithCells="1">
              <from>
                <xdr:col>256</xdr:col>
                <xdr:colOff>298450</xdr:colOff>
                <xdr:row>4</xdr:row>
                <xdr:rowOff>107950</xdr:rowOff>
              </from>
              <to>
                <xdr:col>256</xdr:col>
                <xdr:colOff>304800</xdr:colOff>
                <xdr:row>6</xdr:row>
                <xdr:rowOff>76200</xdr:rowOff>
              </to>
            </anchor>
          </controlPr>
        </control>
      </mc:Choice>
      <mc:Fallback>
        <control shapeId="42087" r:id="rId16" name="TextBox6"/>
      </mc:Fallback>
    </mc:AlternateContent>
    <mc:AlternateContent xmlns:mc="http://schemas.openxmlformats.org/markup-compatibility/2006">
      <mc:Choice Requires="x14">
        <control shapeId="42088" r:id="rId15" name="TextBox7">
          <controlPr defaultSize="0" print="0" autoLine="0" r:id="rId14">
            <anchor moveWithCells="1">
              <from>
                <xdr:col>256</xdr:col>
                <xdr:colOff>298450</xdr:colOff>
                <xdr:row>9</xdr:row>
                <xdr:rowOff>69850</xdr:rowOff>
              </from>
              <to>
                <xdr:col>256</xdr:col>
                <xdr:colOff>304800</xdr:colOff>
                <xdr:row>11</xdr:row>
                <xdr:rowOff>38100</xdr:rowOff>
              </to>
            </anchor>
          </controlPr>
        </control>
      </mc:Choice>
      <mc:Fallback>
        <control shapeId="42088" r:id="rId15" name="TextBox7"/>
      </mc:Fallback>
    </mc:AlternateContent>
    <mc:AlternateContent xmlns:mc="http://schemas.openxmlformats.org/markup-compatibility/2006">
      <mc:Choice Requires="x14">
        <control shapeId="42089" r:id="rId13" name="TextBox8">
          <controlPr defaultSize="0" print="0" autoLine="0" r:id="rId14">
            <anchor moveWithCells="1">
              <from>
                <xdr:col>256</xdr:col>
                <xdr:colOff>298450</xdr:colOff>
                <xdr:row>10</xdr:row>
                <xdr:rowOff>0</xdr:rowOff>
              </from>
              <to>
                <xdr:col>256</xdr:col>
                <xdr:colOff>304800</xdr:colOff>
                <xdr:row>11</xdr:row>
                <xdr:rowOff>114300</xdr:rowOff>
              </to>
            </anchor>
          </controlPr>
        </control>
      </mc:Choice>
      <mc:Fallback>
        <control shapeId="42089" r:id="rId13" name="TextBox8"/>
      </mc:Fallback>
    </mc:AlternateContent>
    <mc:AlternateContent xmlns:mc="http://schemas.openxmlformats.org/markup-compatibility/2006">
      <mc:Choice Requires="x14">
        <control shapeId="42114" r:id="rId12" name="CommandButton15">
          <controlPr defaultSize="0" print="0" autoLine="0" r:id="rId6">
            <anchor moveWithCells="1">
              <from>
                <xdr:col>256</xdr:col>
                <xdr:colOff>298450</xdr:colOff>
                <xdr:row>10</xdr:row>
                <xdr:rowOff>69850</xdr:rowOff>
              </from>
              <to>
                <xdr:col>256</xdr:col>
                <xdr:colOff>304800</xdr:colOff>
                <xdr:row>12</xdr:row>
                <xdr:rowOff>57150</xdr:rowOff>
              </to>
            </anchor>
          </controlPr>
        </control>
      </mc:Choice>
      <mc:Fallback>
        <control shapeId="42114" r:id="rId12" name="CommandButton15"/>
      </mc:Fallback>
    </mc:AlternateContent>
    <mc:AlternateContent xmlns:mc="http://schemas.openxmlformats.org/markup-compatibility/2006">
      <mc:Choice Requires="x14">
        <control shapeId="42115" r:id="rId11" name="CommandButton16">
          <controlPr defaultSize="0" print="0" autoLine="0" r:id="rId6">
            <anchor moveWithCells="1">
              <from>
                <xdr:col>256</xdr:col>
                <xdr:colOff>298450</xdr:colOff>
                <xdr:row>10</xdr:row>
                <xdr:rowOff>69850</xdr:rowOff>
              </from>
              <to>
                <xdr:col>256</xdr:col>
                <xdr:colOff>304800</xdr:colOff>
                <xdr:row>12</xdr:row>
                <xdr:rowOff>57150</xdr:rowOff>
              </to>
            </anchor>
          </controlPr>
        </control>
      </mc:Choice>
      <mc:Fallback>
        <control shapeId="42115" r:id="rId11" name="CommandButton16"/>
      </mc:Fallback>
    </mc:AlternateContent>
    <mc:AlternateContent xmlns:mc="http://schemas.openxmlformats.org/markup-compatibility/2006">
      <mc:Choice Requires="x14">
        <control shapeId="42116" r:id="rId10" name="CommandButton17">
          <controlPr defaultSize="0" print="0" autoLine="0" r:id="rId6">
            <anchor moveWithCells="1">
              <from>
                <xdr:col>256</xdr:col>
                <xdr:colOff>298450</xdr:colOff>
                <xdr:row>10</xdr:row>
                <xdr:rowOff>69850</xdr:rowOff>
              </from>
              <to>
                <xdr:col>256</xdr:col>
                <xdr:colOff>304800</xdr:colOff>
                <xdr:row>12</xdr:row>
                <xdr:rowOff>57150</xdr:rowOff>
              </to>
            </anchor>
          </controlPr>
        </control>
      </mc:Choice>
      <mc:Fallback>
        <control shapeId="42116" r:id="rId10" name="CommandButton17"/>
      </mc:Fallback>
    </mc:AlternateContent>
    <mc:AlternateContent xmlns:mc="http://schemas.openxmlformats.org/markup-compatibility/2006">
      <mc:Choice Requires="x14">
        <control shapeId="42117" r:id="rId9" name="CommandButton18">
          <controlPr defaultSize="0" print="0" autoLine="0" r:id="rId6">
            <anchor moveWithCells="1">
              <from>
                <xdr:col>256</xdr:col>
                <xdr:colOff>298450</xdr:colOff>
                <xdr:row>10</xdr:row>
                <xdr:rowOff>69850</xdr:rowOff>
              </from>
              <to>
                <xdr:col>256</xdr:col>
                <xdr:colOff>304800</xdr:colOff>
                <xdr:row>12</xdr:row>
                <xdr:rowOff>57150</xdr:rowOff>
              </to>
            </anchor>
          </controlPr>
        </control>
      </mc:Choice>
      <mc:Fallback>
        <control shapeId="42117" r:id="rId9" name="CommandButton18"/>
      </mc:Fallback>
    </mc:AlternateContent>
    <mc:AlternateContent xmlns:mc="http://schemas.openxmlformats.org/markup-compatibility/2006">
      <mc:Choice Requires="x14">
        <control shapeId="42118" r:id="rId8" name="CommandButton19">
          <controlPr defaultSize="0" print="0" autoLine="0" r:id="rId6">
            <anchor moveWithCells="1">
              <from>
                <xdr:col>256</xdr:col>
                <xdr:colOff>298450</xdr:colOff>
                <xdr:row>10</xdr:row>
                <xdr:rowOff>69850</xdr:rowOff>
              </from>
              <to>
                <xdr:col>256</xdr:col>
                <xdr:colOff>304800</xdr:colOff>
                <xdr:row>12</xdr:row>
                <xdr:rowOff>57150</xdr:rowOff>
              </to>
            </anchor>
          </controlPr>
        </control>
      </mc:Choice>
      <mc:Fallback>
        <control shapeId="42118" r:id="rId8" name="CommandButton19"/>
      </mc:Fallback>
    </mc:AlternateContent>
    <mc:AlternateContent xmlns:mc="http://schemas.openxmlformats.org/markup-compatibility/2006">
      <mc:Choice Requires="x14">
        <control shapeId="42119" r:id="rId7" name="CommandButton20">
          <controlPr defaultSize="0" print="0" autoLine="0" r:id="rId6">
            <anchor moveWithCells="1">
              <from>
                <xdr:col>256</xdr:col>
                <xdr:colOff>298450</xdr:colOff>
                <xdr:row>10</xdr:row>
                <xdr:rowOff>69850</xdr:rowOff>
              </from>
              <to>
                <xdr:col>256</xdr:col>
                <xdr:colOff>304800</xdr:colOff>
                <xdr:row>12</xdr:row>
                <xdr:rowOff>57150</xdr:rowOff>
              </to>
            </anchor>
          </controlPr>
        </control>
      </mc:Choice>
      <mc:Fallback>
        <control shapeId="42119" r:id="rId7" name="CommandButton20"/>
      </mc:Fallback>
    </mc:AlternateContent>
    <mc:AlternateContent xmlns:mc="http://schemas.openxmlformats.org/markup-compatibility/2006">
      <mc:Choice Requires="x14">
        <control shapeId="42120" r:id="rId5" name="CommandButton21">
          <controlPr defaultSize="0" print="0" autoLine="0" r:id="rId6">
            <anchor moveWithCells="1">
              <from>
                <xdr:col>256</xdr:col>
                <xdr:colOff>298450</xdr:colOff>
                <xdr:row>10</xdr:row>
                <xdr:rowOff>69850</xdr:rowOff>
              </from>
              <to>
                <xdr:col>256</xdr:col>
                <xdr:colOff>304800</xdr:colOff>
                <xdr:row>12</xdr:row>
                <xdr:rowOff>57150</xdr:rowOff>
              </to>
            </anchor>
          </controlPr>
        </control>
      </mc:Choice>
      <mc:Fallback>
        <control shapeId="42120" r:id="rId5" name="CommandButton21"/>
      </mc:Fallback>
    </mc:AlternateContent>
    <mc:AlternateContent xmlns:mc="http://schemas.openxmlformats.org/markup-compatibility/2006">
      <mc:Choice Requires="x14">
        <control shapeId="42121" r:id="rId27" name="bt_prodcase">
          <controlPr defaultSize="0" print="0" autoFill="0" autoPict="0" macro="[0]!ProdCase">
            <anchor moveWithCells="1" sizeWithCells="1">
              <from>
                <xdr:col>1</xdr:col>
                <xdr:colOff>641350</xdr:colOff>
                <xdr:row>47</xdr:row>
                <xdr:rowOff>146050</xdr:rowOff>
              </from>
              <to>
                <xdr:col>1</xdr:col>
                <xdr:colOff>1098550</xdr:colOff>
                <xdr:row>49</xdr:row>
                <xdr:rowOff>0</xdr:rowOff>
              </to>
            </anchor>
          </controlPr>
        </control>
      </mc:Choice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5" id="{117ABDFB-8FAB-441C-9B6F-0EA4CB0DCE07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E50</xm:sqref>
        </x14:conditionalFormatting>
        <x14:conditionalFormatting xmlns:xm="http://schemas.microsoft.com/office/excel/2006/main">
          <x14:cfRule type="iconSet" priority="369" id="{9000EFF1-D5AD-48B6-BB5B-E8F945DC59B2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E72:J73 K50:K51 F48:G49</xm:sqref>
        </x14:conditionalFormatting>
        <x14:conditionalFormatting xmlns:xm="http://schemas.microsoft.com/office/excel/2006/main">
          <x14:cfRule type="iconSet" priority="371" id="{6B908BEB-89A0-463D-A735-CCD30C0723AD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D49</xm:sqref>
        </x14:conditionalFormatting>
        <x14:conditionalFormatting xmlns:xm="http://schemas.microsoft.com/office/excel/2006/main">
          <x14:cfRule type="iconSet" priority="373" id="{0D8DE7A6-5B0F-49A7-8664-9251AF3B3EAF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D73</xm:sqref>
        </x14:conditionalFormatting>
        <x14:conditionalFormatting xmlns:xm="http://schemas.microsoft.com/office/excel/2006/main">
          <x14:cfRule type="iconSet" priority="374" id="{E2B0F5AC-B1A8-455A-9994-A90B1AB24257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H64:L64</xm:sqref>
        </x14:conditionalFormatting>
        <x14:conditionalFormatting xmlns:xm="http://schemas.microsoft.com/office/excel/2006/main">
          <x14:cfRule type="iconSet" priority="375" id="{F08573A9-53B5-409F-8322-48C90C3E200A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D50</xm:sqref>
        </x14:conditionalFormatting>
        <x14:conditionalFormatting xmlns:xm="http://schemas.microsoft.com/office/excel/2006/main">
          <x14:cfRule type="iconSet" priority="376" id="{714CE8E8-793A-4865-9EFF-59EB6FBFDD04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D63 D58 F58:J58</xm:sqref>
        </x14:conditionalFormatting>
        <x14:conditionalFormatting xmlns:xm="http://schemas.microsoft.com/office/excel/2006/main">
          <x14:cfRule type="iconSet" priority="388" id="{8BB8775F-DF10-463A-9BD2-418DE1BA2994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E66 E59:E62</xm:sqref>
        </x14:conditionalFormatting>
        <x14:conditionalFormatting xmlns:xm="http://schemas.microsoft.com/office/excel/2006/main">
          <x14:cfRule type="iconSet" priority="390" id="{D1EF2CB8-8637-4FA6-8409-447A2FE3061F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D62</xm:sqref>
        </x14:conditionalFormatting>
        <x14:conditionalFormatting xmlns:xm="http://schemas.microsoft.com/office/excel/2006/main">
          <x14:cfRule type="iconSet" priority="394" id="{BD3134EF-3F2A-4DEC-BF90-6E07E077E387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F64</xm:sqref>
        </x14:conditionalFormatting>
        <x14:conditionalFormatting xmlns:xm="http://schemas.microsoft.com/office/excel/2006/main">
          <x14:cfRule type="iconSet" priority="395" id="{68C38BE4-AFAD-4595-97F8-8581A9E30401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D67:F67 K53 I60 M61:M62 F66 H66:I67 M66:M67 H61:I62 H57:J57 D51:D54 F54:J54 D55:J56 D64:D66 G65:J65 F51:G51 F52:H53 D57:E57 D59:D61 F60:F62</xm:sqref>
        </x14:conditionalFormatting>
        <x14:conditionalFormatting xmlns:xm="http://schemas.microsoft.com/office/excel/2006/main">
          <x14:cfRule type="iconSet" priority="413" id="{42F716B5-CEC6-4766-943A-92C49C5D9048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D71</xm:sqref>
        </x14:conditionalFormatting>
        <x14:conditionalFormatting xmlns:xm="http://schemas.microsoft.com/office/excel/2006/main">
          <x14:cfRule type="iconSet" priority="414" id="{9E6F2D7B-6330-4B08-A59D-CB4A105501EB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I71:K71 F53 D68:D70 J70 G69:L69 J68:L68</xm:sqref>
        </x14:conditionalFormatting>
        <x14:conditionalFormatting xmlns:xm="http://schemas.microsoft.com/office/excel/2006/main">
          <x14:cfRule type="iconSet" priority="419" id="{42659430-BFFF-498D-94C2-720A387E9C64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G60</xm:sqref>
        </x14:conditionalFormatting>
        <x14:conditionalFormatting xmlns:xm="http://schemas.microsoft.com/office/excel/2006/main">
          <x14:cfRule type="iconSet" priority="420" id="{06F756EB-96D7-44BA-9778-6037D6DE29C9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D48</xm:sqref>
        </x14:conditionalFormatting>
        <x14:conditionalFormatting xmlns:xm="http://schemas.microsoft.com/office/excel/2006/main">
          <x14:cfRule type="iconSet" priority="422" id="{DAC5BE06-DC4F-4C15-ACCF-8952749A0681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D46:D47 H30</xm:sqref>
        </x14:conditionalFormatting>
        <x14:conditionalFormatting xmlns:xm="http://schemas.microsoft.com/office/excel/2006/main">
          <x14:cfRule type="iconSet" priority="530" id="{0F183EBF-4371-4590-8974-26BAE0F98D49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K61:K62 K66:K67</xm:sqref>
        </x14:conditionalFormatting>
        <x14:conditionalFormatting xmlns:xm="http://schemas.microsoft.com/office/excel/2006/main">
          <x14:cfRule type="iconSet" priority="532" id="{2C84FD61-395F-4255-836B-F5B02DC00807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L66:L67 L60:L62</xm:sqref>
        </x14:conditionalFormatting>
        <x14:conditionalFormatting xmlns:xm="http://schemas.microsoft.com/office/excel/2006/main">
          <x14:cfRule type="iconSet" priority="535" id="{E55268B7-F8F0-4E74-938D-1F4A49F90E05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J61:J62 J66:J67</xm:sqref>
        </x14:conditionalFormatting>
        <x14:conditionalFormatting xmlns:xm="http://schemas.microsoft.com/office/excel/2006/main">
          <x14:cfRule type="iconSet" priority="537" id="{4B367936-AD6F-4663-AC70-BE4D71FD06AD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G61:G62 H60 G66:G67</xm:sqref>
        </x14:conditionalFormatting>
        <x14:conditionalFormatting xmlns:xm="http://schemas.microsoft.com/office/excel/2006/main">
          <x14:cfRule type="iconSet" priority="27" id="{5DB6C3F5-89E0-4A52-B41C-3AB616C497FF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E52</xm:sqref>
        </x14:conditionalFormatting>
        <x14:conditionalFormatting xmlns:xm="http://schemas.microsoft.com/office/excel/2006/main">
          <x14:cfRule type="iconSet" priority="26" id="{175BD4F4-ED76-4F48-9BFF-1A9A25959A9F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E53:E54</xm:sqref>
        </x14:conditionalFormatting>
        <x14:conditionalFormatting xmlns:xm="http://schemas.microsoft.com/office/excel/2006/main">
          <x14:cfRule type="iconSet" priority="25" id="{9B361EDC-A402-4F36-B0C9-1725E163D8E7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E58</xm:sqref>
        </x14:conditionalFormatting>
        <x14:conditionalFormatting xmlns:xm="http://schemas.microsoft.com/office/excel/2006/main">
          <x14:cfRule type="iconSet" priority="13" id="{30C18EF6-1C7D-4F35-B5DB-A1270E4FB387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E63:E65</xm:sqref>
        </x14:conditionalFormatting>
        <x14:conditionalFormatting xmlns:xm="http://schemas.microsoft.com/office/excel/2006/main">
          <x14:cfRule type="iconSet" priority="12" id="{B0DE4341-0561-4B26-B832-632EBF21C06B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E68:E71</xm:sqref>
        </x14:conditionalFormatting>
        <x14:conditionalFormatting xmlns:xm="http://schemas.microsoft.com/office/excel/2006/main">
          <x14:cfRule type="iconSet" priority="10" id="{E35FC708-B9EE-4082-B54C-7F83D1541CCC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F59:M59</xm:sqref>
        </x14:conditionalFormatting>
        <x14:conditionalFormatting xmlns:xm="http://schemas.microsoft.com/office/excel/2006/main">
          <x14:cfRule type="iconSet" priority="9" id="{268FC4D0-041B-4FA4-AC8B-BA9D00EC14BA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F63</xm:sqref>
        </x14:conditionalFormatting>
        <x14:conditionalFormatting xmlns:xm="http://schemas.microsoft.com/office/excel/2006/main">
          <x14:cfRule type="iconSet" priority="8" id="{946C9D45-7D61-4CA1-97B9-1DE79E64F61C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F65</xm:sqref>
        </x14:conditionalFormatting>
        <x14:conditionalFormatting xmlns:xm="http://schemas.microsoft.com/office/excel/2006/main">
          <x14:cfRule type="iconSet" priority="7" id="{E8F993C7-34FB-4C2E-BD6C-FC3ADF65D9CF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F68:I68</xm:sqref>
        </x14:conditionalFormatting>
        <x14:conditionalFormatting xmlns:xm="http://schemas.microsoft.com/office/excel/2006/main">
          <x14:cfRule type="iconSet" priority="6" id="{6170F009-3B04-4425-8AA3-057CF6FB3727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F69:F70</xm:sqref>
        </x14:conditionalFormatting>
        <x14:conditionalFormatting xmlns:xm="http://schemas.microsoft.com/office/excel/2006/main">
          <x14:cfRule type="iconSet" priority="5" id="{5AA7A794-6CFD-43C9-9880-7C17AF8A2644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G70:H70</xm:sqref>
        </x14:conditionalFormatting>
        <x14:conditionalFormatting xmlns:xm="http://schemas.microsoft.com/office/excel/2006/main">
          <x14:cfRule type="iconSet" priority="3109" id="{837780C8-D558-4815-943C-BE31091B48D7}">
            <x14:iconSet showValue="0" custom="1">
              <x14:cfvo type="percent">
                <xm:f>0</xm:f>
              </x14:cfvo>
              <x14:cfvo type="num">
                <xm:f>-#REF!</xm:f>
              </x14:cfvo>
              <x14:cfvo type="num" gte="0">
                <xm:f>#REF!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G57</xm:sqref>
        </x14:conditionalFormatting>
        <x14:conditionalFormatting xmlns:xm="http://schemas.microsoft.com/office/excel/2006/main">
          <x14:cfRule type="iconSet" priority="3642" id="{DA0B74F1-585C-4677-B637-ED56B99F37D1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J60</xm:sqref>
        </x14:conditionalFormatting>
        <x14:conditionalFormatting xmlns:xm="http://schemas.microsoft.com/office/excel/2006/main">
          <x14:cfRule type="iconSet" priority="3669" id="{F9134A10-6D24-4C2C-B923-91F5D20943A7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K60</xm:sqref>
        </x14:conditionalFormatting>
        <x14:conditionalFormatting xmlns:xm="http://schemas.microsoft.com/office/excel/2006/main">
          <x14:cfRule type="iconSet" priority="3940" id="{5C219199-914B-450A-81E3-0F416D2576CC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F57</xm:sqref>
        </x14:conditionalFormatting>
        <x14:conditionalFormatting xmlns:xm="http://schemas.microsoft.com/office/excel/2006/main">
          <x14:cfRule type="iconSet" priority="3941" id="{2C0E6A36-6BCE-4587-A6ED-C740DA1C004E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E51:E60</xm:sqref>
        </x14:conditionalFormatting>
        <x14:conditionalFormatting xmlns:xm="http://schemas.microsoft.com/office/excel/2006/main">
          <x14:cfRule type="iconSet" priority="1" id="{15A4D52E-7D8B-41FA-8C50-7DA390B2C5AD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N59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_capex">
    <tabColor theme="3"/>
  </sheetPr>
  <dimension ref="A1:AR146"/>
  <sheetViews>
    <sheetView showGridLines="0" topLeftCell="B1" zoomScaleNormal="100" workbookViewId="0">
      <pane xSplit="2" ySplit="3" topLeftCell="D4" activePane="bottomRight" state="frozen"/>
      <selection pane="bottomRight" activeCell="C13" sqref="C13"/>
      <selection pane="bottomLeft" activeCell="B4" sqref="B4"/>
      <selection pane="topRight" activeCell="D1" sqref="D1"/>
    </sheetView>
  </sheetViews>
  <sheetFormatPr defaultColWidth="10.42578125" defaultRowHeight="10.5" outlineLevelRow="1"/>
  <cols>
    <col min="1" max="1" width="7" style="1103" hidden="1" customWidth="1"/>
    <col min="2" max="2" width="50.5703125" style="1104" customWidth="1"/>
    <col min="3" max="3" width="11.5703125" style="1103" customWidth="1"/>
    <col min="4" max="4" width="11" style="1103" bestFit="1" customWidth="1"/>
    <col min="5" max="5" width="5.5703125" style="1104" customWidth="1"/>
    <col min="6" max="6" width="6.5703125" style="1103" customWidth="1"/>
    <col min="7" max="7" width="5.5703125" style="1103" customWidth="1"/>
    <col min="8" max="8" width="6.5703125" style="1103" customWidth="1"/>
    <col min="9" max="9" width="5.5703125" style="1103" customWidth="1"/>
    <col min="10" max="10" width="6.5703125" style="1103" customWidth="1"/>
    <col min="11" max="11" width="5.5703125" style="1103" customWidth="1"/>
    <col min="12" max="12" width="27.42578125" style="1105" customWidth="1"/>
    <col min="13" max="13" width="5.140625" style="1105" customWidth="1"/>
    <col min="14" max="43" width="5.5703125" style="1105" customWidth="1"/>
    <col min="44" max="16384" width="10.42578125" style="1105"/>
  </cols>
  <sheetData>
    <row r="1" spans="1:44">
      <c r="A1" s="1296"/>
      <c r="B1" s="1297">
        <f ca="1">Outputs!$D$46</f>
        <v>11028.671357008972</v>
      </c>
      <c r="C1" s="1191"/>
      <c r="D1" s="1296"/>
      <c r="E1" s="1298"/>
      <c r="F1" s="1296"/>
      <c r="G1" s="1296"/>
      <c r="H1" s="1296"/>
      <c r="I1" s="1296"/>
      <c r="J1" s="1296"/>
      <c r="K1" s="1296"/>
      <c r="L1" s="1230"/>
      <c r="M1" s="1230"/>
      <c r="N1" s="1230"/>
      <c r="O1" s="1230"/>
      <c r="P1" s="1230"/>
      <c r="Q1" s="1230"/>
      <c r="R1" s="1230"/>
      <c r="S1" s="1230"/>
      <c r="T1" s="1230"/>
      <c r="U1" s="1230"/>
      <c r="V1" s="1230"/>
      <c r="W1" s="1230"/>
      <c r="X1" s="1230"/>
      <c r="Y1" s="1230"/>
      <c r="Z1" s="1230"/>
      <c r="AA1" s="1230"/>
      <c r="AB1" s="1230"/>
      <c r="AC1" s="1230"/>
      <c r="AD1" s="1230"/>
      <c r="AE1" s="1230"/>
      <c r="AF1" s="1230"/>
      <c r="AG1" s="1230"/>
      <c r="AH1" s="1230"/>
      <c r="AI1" s="1230"/>
      <c r="AJ1" s="1230"/>
      <c r="AK1" s="1230"/>
      <c r="AL1" s="1230"/>
      <c r="AM1" s="1230"/>
      <c r="AN1" s="1230"/>
      <c r="AO1" s="1230"/>
      <c r="AP1" s="1230"/>
      <c r="AQ1" s="1230"/>
      <c r="AR1" s="1230"/>
    </row>
    <row r="2" spans="1:44">
      <c r="A2" s="1296"/>
      <c r="B2" s="1298"/>
      <c r="C2" s="1191"/>
      <c r="D2" s="1296"/>
      <c r="E2" s="2036" t="s">
        <v>253</v>
      </c>
      <c r="F2" s="2037"/>
      <c r="G2" s="2038" t="s">
        <v>254</v>
      </c>
      <c r="H2" s="2039"/>
      <c r="I2" s="2040" t="s">
        <v>255</v>
      </c>
      <c r="J2" s="2041"/>
      <c r="K2" s="1299" t="s">
        <v>256</v>
      </c>
      <c r="L2" s="1299" t="s">
        <v>257</v>
      </c>
      <c r="M2" s="1300" t="s">
        <v>258</v>
      </c>
      <c r="N2" s="1301" t="s">
        <v>259</v>
      </c>
      <c r="O2" s="1230"/>
      <c r="P2" s="1230"/>
      <c r="Q2" s="1230"/>
      <c r="R2" s="1230"/>
      <c r="S2" s="1230"/>
      <c r="T2" s="1230"/>
      <c r="U2" s="1230"/>
      <c r="V2" s="1230"/>
      <c r="W2" s="1230"/>
      <c r="X2" s="1230"/>
      <c r="Y2" s="1230"/>
      <c r="Z2" s="1230"/>
      <c r="AA2" s="1302"/>
      <c r="AB2" s="1230"/>
      <c r="AC2" s="1230"/>
      <c r="AD2" s="1230"/>
      <c r="AE2" s="1230"/>
      <c r="AF2" s="1230"/>
      <c r="AG2" s="1230"/>
      <c r="AH2" s="1230"/>
      <c r="AI2" s="1230"/>
      <c r="AJ2" s="1230"/>
      <c r="AK2" s="1230"/>
      <c r="AL2" s="1230"/>
      <c r="AM2" s="1230"/>
      <c r="AN2" s="1230"/>
      <c r="AO2" s="1230"/>
      <c r="AP2" s="1230"/>
      <c r="AQ2" s="1230"/>
      <c r="AR2" s="1230"/>
    </row>
    <row r="3" spans="1:44">
      <c r="A3" s="1296"/>
      <c r="B3" s="1303"/>
      <c r="C3" s="1304" t="s">
        <v>260</v>
      </c>
      <c r="D3" s="1304" t="s">
        <v>191</v>
      </c>
      <c r="E3" s="1305" t="s">
        <v>261</v>
      </c>
      <c r="F3" s="1306" t="s">
        <v>262</v>
      </c>
      <c r="G3" s="1305" t="s">
        <v>263</v>
      </c>
      <c r="H3" s="1307" t="s">
        <v>264</v>
      </c>
      <c r="I3" s="1308" t="s">
        <v>262</v>
      </c>
      <c r="J3" s="1306" t="s">
        <v>264</v>
      </c>
      <c r="K3" s="1309"/>
      <c r="L3" s="1309"/>
      <c r="M3" s="17">
        <f>SUM(M4:M97)</f>
        <v>2.2204460492503131E-15</v>
      </c>
      <c r="N3" s="1310">
        <v>1</v>
      </c>
      <c r="O3" s="1311">
        <f t="shared" ref="O3:AQ3" si="0">N3+1</f>
        <v>2</v>
      </c>
      <c r="P3" s="1311">
        <f t="shared" si="0"/>
        <v>3</v>
      </c>
      <c r="Q3" s="1311">
        <f t="shared" si="0"/>
        <v>4</v>
      </c>
      <c r="R3" s="1311">
        <f t="shared" si="0"/>
        <v>5</v>
      </c>
      <c r="S3" s="1311">
        <f t="shared" si="0"/>
        <v>6</v>
      </c>
      <c r="T3" s="1311">
        <f t="shared" si="0"/>
        <v>7</v>
      </c>
      <c r="U3" s="1311">
        <f t="shared" si="0"/>
        <v>8</v>
      </c>
      <c r="V3" s="1311">
        <f t="shared" si="0"/>
        <v>9</v>
      </c>
      <c r="W3" s="1311">
        <f t="shared" si="0"/>
        <v>10</v>
      </c>
      <c r="X3" s="1311">
        <f t="shared" si="0"/>
        <v>11</v>
      </c>
      <c r="Y3" s="1311">
        <f t="shared" si="0"/>
        <v>12</v>
      </c>
      <c r="Z3" s="1311">
        <f t="shared" si="0"/>
        <v>13</v>
      </c>
      <c r="AA3" s="1311">
        <f t="shared" si="0"/>
        <v>14</v>
      </c>
      <c r="AB3" s="1311">
        <f t="shared" si="0"/>
        <v>15</v>
      </c>
      <c r="AC3" s="1311">
        <f t="shared" si="0"/>
        <v>16</v>
      </c>
      <c r="AD3" s="1311">
        <f t="shared" si="0"/>
        <v>17</v>
      </c>
      <c r="AE3" s="1311">
        <f t="shared" si="0"/>
        <v>18</v>
      </c>
      <c r="AF3" s="1311">
        <f t="shared" si="0"/>
        <v>19</v>
      </c>
      <c r="AG3" s="1311">
        <f t="shared" si="0"/>
        <v>20</v>
      </c>
      <c r="AH3" s="1311">
        <f t="shared" si="0"/>
        <v>21</v>
      </c>
      <c r="AI3" s="1311">
        <f t="shared" si="0"/>
        <v>22</v>
      </c>
      <c r="AJ3" s="1311">
        <f t="shared" si="0"/>
        <v>23</v>
      </c>
      <c r="AK3" s="1311">
        <f t="shared" si="0"/>
        <v>24</v>
      </c>
      <c r="AL3" s="1311">
        <f t="shared" si="0"/>
        <v>25</v>
      </c>
      <c r="AM3" s="1311">
        <f t="shared" si="0"/>
        <v>26</v>
      </c>
      <c r="AN3" s="1311">
        <f t="shared" si="0"/>
        <v>27</v>
      </c>
      <c r="AO3" s="1311">
        <f t="shared" si="0"/>
        <v>28</v>
      </c>
      <c r="AP3" s="1311">
        <f t="shared" si="0"/>
        <v>29</v>
      </c>
      <c r="AQ3" s="1311">
        <f t="shared" si="0"/>
        <v>30</v>
      </c>
      <c r="AR3" s="1230"/>
    </row>
    <row r="4" spans="1:44">
      <c r="A4" s="1296"/>
      <c r="B4" s="1312" t="s">
        <v>265</v>
      </c>
      <c r="C4" s="1313">
        <f ca="1">C123</f>
        <v>72993.706786061972</v>
      </c>
      <c r="D4" s="1314">
        <f ca="1">D123</f>
        <v>2085.5344796017707</v>
      </c>
      <c r="E4" s="1315"/>
      <c r="F4" s="1315"/>
      <c r="G4" s="1315"/>
      <c r="H4" s="1315"/>
      <c r="I4" s="1315"/>
      <c r="J4" s="1315"/>
      <c r="K4" s="1315"/>
      <c r="L4" s="1118"/>
      <c r="M4" s="17"/>
      <c r="N4" s="1316"/>
      <c r="O4" s="1311"/>
      <c r="P4" s="1311"/>
      <c r="Q4" s="1311"/>
      <c r="R4" s="1311"/>
      <c r="S4" s="1311"/>
      <c r="T4" s="1311"/>
      <c r="U4" s="1311"/>
      <c r="V4" s="1311"/>
      <c r="W4" s="1311"/>
      <c r="X4" s="1311"/>
      <c r="Y4" s="1311"/>
      <c r="Z4" s="1311"/>
      <c r="AA4" s="1311"/>
      <c r="AB4" s="1311"/>
      <c r="AC4" s="1311"/>
      <c r="AD4" s="1311"/>
      <c r="AE4" s="1311"/>
      <c r="AF4" s="1311"/>
      <c r="AG4" s="1311"/>
      <c r="AH4" s="1311"/>
      <c r="AI4" s="1311"/>
      <c r="AJ4" s="1311"/>
      <c r="AK4" s="1311"/>
      <c r="AL4" s="1311"/>
      <c r="AM4" s="1311"/>
      <c r="AN4" s="1311"/>
      <c r="AO4" s="1311"/>
      <c r="AP4" s="1311"/>
      <c r="AQ4" s="1311"/>
      <c r="AR4" s="1230"/>
    </row>
    <row r="5" spans="1:44" ht="14.45">
      <c r="A5" s="1230"/>
      <c r="B5" s="1230"/>
      <c r="C5" s="1317"/>
      <c r="D5" s="1318"/>
      <c r="E5" s="1315"/>
      <c r="F5" s="1315"/>
      <c r="G5" s="1315"/>
      <c r="H5" s="1315"/>
      <c r="I5" s="1315"/>
      <c r="J5" s="1319"/>
      <c r="K5" s="1315"/>
      <c r="L5" s="1118"/>
      <c r="M5" s="17"/>
      <c r="N5" s="1150"/>
      <c r="O5" s="1311"/>
      <c r="P5" s="1311"/>
      <c r="Q5" s="1311"/>
      <c r="R5" s="1311"/>
      <c r="S5" s="1311"/>
      <c r="T5" s="1311"/>
      <c r="U5" s="1311"/>
      <c r="V5" s="1311"/>
      <c r="W5" s="1311"/>
      <c r="X5" s="1311"/>
      <c r="Y5" s="1311"/>
      <c r="Z5" s="1311"/>
      <c r="AA5" s="1311"/>
      <c r="AB5" s="1311"/>
      <c r="AC5" s="1311"/>
      <c r="AD5" s="1311"/>
      <c r="AE5" s="1311"/>
      <c r="AF5" s="1311"/>
      <c r="AG5" s="1311"/>
      <c r="AH5" s="1311"/>
      <c r="AI5" s="1311"/>
      <c r="AJ5" s="1311"/>
      <c r="AK5" s="1311"/>
      <c r="AL5" s="1311"/>
      <c r="AM5" s="1311"/>
      <c r="AN5" s="1311"/>
      <c r="AO5" s="1311"/>
      <c r="AP5" s="1311"/>
      <c r="AQ5" s="1311"/>
      <c r="AR5" s="1230"/>
    </row>
    <row r="6" spans="1:44">
      <c r="A6" s="1320" t="s">
        <v>266</v>
      </c>
      <c r="B6" s="1168" t="s">
        <v>267</v>
      </c>
      <c r="C6" s="1321">
        <f>SUM(C7:C11)</f>
        <v>35000</v>
      </c>
      <c r="D6" s="1322">
        <f t="shared" ref="D6:D40" si="1">C6/C$132</f>
        <v>1000</v>
      </c>
      <c r="E6" s="1323"/>
      <c r="F6" s="1324"/>
      <c r="G6" s="1304"/>
      <c r="H6" s="1325"/>
      <c r="I6" s="1304"/>
      <c r="J6" s="1326"/>
      <c r="K6" s="1327"/>
      <c r="L6" s="1110"/>
      <c r="M6" s="1328">
        <f>(ABS(SUMIF(N$3:AQ$3,"&lt;="&amp;$C$131,N6:AQ6)-1)+ABS(SUM(N6:AQ6)-1))*(C6&lt;&gt;0)</f>
        <v>4.4408920985006262E-16</v>
      </c>
      <c r="N6" s="1329">
        <f t="shared" ref="N6:AQ6" si="2">SUMPRODUCT(N7:N11,$C7:$C11)/IF($C6&lt;&gt;0,$C6,1)</f>
        <v>5.5555555555555552E-2</v>
      </c>
      <c r="O6" s="1329">
        <f t="shared" si="2"/>
        <v>5.5555555555555552E-2</v>
      </c>
      <c r="P6" s="1329">
        <f t="shared" si="2"/>
        <v>5.5555555555555552E-2</v>
      </c>
      <c r="Q6" s="1329">
        <f t="shared" si="2"/>
        <v>5.5555555555555552E-2</v>
      </c>
      <c r="R6" s="1329">
        <f t="shared" si="2"/>
        <v>5.5555555555555552E-2</v>
      </c>
      <c r="S6" s="1329">
        <f t="shared" si="2"/>
        <v>5.5555555555555552E-2</v>
      </c>
      <c r="T6" s="1329">
        <f t="shared" si="2"/>
        <v>5.5555555555555552E-2</v>
      </c>
      <c r="U6" s="1329">
        <f t="shared" si="2"/>
        <v>5.5555555555555552E-2</v>
      </c>
      <c r="V6" s="1329">
        <f t="shared" si="2"/>
        <v>5.5555555555555552E-2</v>
      </c>
      <c r="W6" s="1329">
        <f t="shared" si="2"/>
        <v>5.5555555555555552E-2</v>
      </c>
      <c r="X6" s="1329">
        <f t="shared" si="2"/>
        <v>5.5555555555555552E-2</v>
      </c>
      <c r="Y6" s="1329">
        <f t="shared" si="2"/>
        <v>5.5555555555555552E-2</v>
      </c>
      <c r="Z6" s="1329">
        <f t="shared" si="2"/>
        <v>5.5555555555555552E-2</v>
      </c>
      <c r="AA6" s="1329">
        <f t="shared" si="2"/>
        <v>5.5555555555555552E-2</v>
      </c>
      <c r="AB6" s="1329">
        <f t="shared" si="2"/>
        <v>5.5555555555555552E-2</v>
      </c>
      <c r="AC6" s="1329">
        <f t="shared" si="2"/>
        <v>5.5555555555555552E-2</v>
      </c>
      <c r="AD6" s="1329">
        <f t="shared" si="2"/>
        <v>5.5555555555555552E-2</v>
      </c>
      <c r="AE6" s="1329">
        <f t="shared" si="2"/>
        <v>5.5555555555555552E-2</v>
      </c>
      <c r="AF6" s="1329">
        <f t="shared" si="2"/>
        <v>0</v>
      </c>
      <c r="AG6" s="1329">
        <f t="shared" si="2"/>
        <v>0</v>
      </c>
      <c r="AH6" s="1329">
        <f t="shared" si="2"/>
        <v>0</v>
      </c>
      <c r="AI6" s="1329">
        <f t="shared" si="2"/>
        <v>0</v>
      </c>
      <c r="AJ6" s="1329">
        <f t="shared" si="2"/>
        <v>0</v>
      </c>
      <c r="AK6" s="1329">
        <f t="shared" si="2"/>
        <v>0</v>
      </c>
      <c r="AL6" s="1329">
        <f t="shared" si="2"/>
        <v>0</v>
      </c>
      <c r="AM6" s="1329">
        <f t="shared" si="2"/>
        <v>0</v>
      </c>
      <c r="AN6" s="1329">
        <f t="shared" si="2"/>
        <v>0</v>
      </c>
      <c r="AO6" s="1329">
        <f t="shared" si="2"/>
        <v>0</v>
      </c>
      <c r="AP6" s="1329">
        <f t="shared" si="2"/>
        <v>0</v>
      </c>
      <c r="AQ6" s="1329">
        <f t="shared" si="2"/>
        <v>0</v>
      </c>
      <c r="AR6" s="1330"/>
    </row>
    <row r="7" spans="1:44" outlineLevel="1">
      <c r="A7" s="1320" t="s">
        <v>268</v>
      </c>
      <c r="B7" s="1331" t="s">
        <v>269</v>
      </c>
      <c r="C7" s="1472">
        <f>Scenarios!E17</f>
        <v>35000</v>
      </c>
      <c r="D7" s="1322">
        <f t="shared" si="1"/>
        <v>1000</v>
      </c>
      <c r="E7" s="1473">
        <f>Scenarios!$E$64</f>
        <v>0.06</v>
      </c>
      <c r="F7" s="1174">
        <f>E7*C7</f>
        <v>2100</v>
      </c>
      <c r="G7" s="1332">
        <v>0</v>
      </c>
      <c r="H7" s="1333">
        <f>C7*G7*$C$138</f>
        <v>0</v>
      </c>
      <c r="I7" s="1332">
        <v>0</v>
      </c>
      <c r="J7" s="1333">
        <f>C7*I7/(1-I7)</f>
        <v>0</v>
      </c>
      <c r="K7" s="1334">
        <v>1</v>
      </c>
      <c r="L7" s="1110"/>
      <c r="M7" s="17"/>
      <c r="N7" s="1335">
        <f t="shared" ref="N7:W11" si="3">1/$C$131*(N$3&lt;=$C$131)</f>
        <v>5.5555555555555552E-2</v>
      </c>
      <c r="O7" s="1335">
        <f t="shared" si="3"/>
        <v>5.5555555555555552E-2</v>
      </c>
      <c r="P7" s="1335">
        <f t="shared" si="3"/>
        <v>5.5555555555555552E-2</v>
      </c>
      <c r="Q7" s="1335">
        <f t="shared" si="3"/>
        <v>5.5555555555555552E-2</v>
      </c>
      <c r="R7" s="1335">
        <f t="shared" si="3"/>
        <v>5.5555555555555552E-2</v>
      </c>
      <c r="S7" s="1335">
        <f t="shared" si="3"/>
        <v>5.5555555555555552E-2</v>
      </c>
      <c r="T7" s="1335">
        <f t="shared" si="3"/>
        <v>5.5555555555555552E-2</v>
      </c>
      <c r="U7" s="1335">
        <f t="shared" si="3"/>
        <v>5.5555555555555552E-2</v>
      </c>
      <c r="V7" s="1335">
        <f t="shared" si="3"/>
        <v>5.5555555555555552E-2</v>
      </c>
      <c r="W7" s="1335">
        <f t="shared" si="3"/>
        <v>5.5555555555555552E-2</v>
      </c>
      <c r="X7" s="1335">
        <f t="shared" ref="X7:AG11" si="4">1/$C$131*(X$3&lt;=$C$131)</f>
        <v>5.5555555555555552E-2</v>
      </c>
      <c r="Y7" s="1335">
        <f t="shared" si="4"/>
        <v>5.5555555555555552E-2</v>
      </c>
      <c r="Z7" s="1335">
        <f t="shared" si="4"/>
        <v>5.5555555555555552E-2</v>
      </c>
      <c r="AA7" s="1335">
        <f t="shared" si="4"/>
        <v>5.5555555555555552E-2</v>
      </c>
      <c r="AB7" s="1335">
        <f t="shared" si="4"/>
        <v>5.5555555555555552E-2</v>
      </c>
      <c r="AC7" s="1335">
        <f t="shared" si="4"/>
        <v>5.5555555555555552E-2</v>
      </c>
      <c r="AD7" s="1335">
        <f t="shared" si="4"/>
        <v>5.5555555555555552E-2</v>
      </c>
      <c r="AE7" s="1335">
        <f t="shared" si="4"/>
        <v>5.5555555555555552E-2</v>
      </c>
      <c r="AF7" s="1335">
        <f t="shared" si="4"/>
        <v>0</v>
      </c>
      <c r="AG7" s="1335">
        <f t="shared" si="4"/>
        <v>0</v>
      </c>
      <c r="AH7" s="1335">
        <f t="shared" ref="AH7:AQ11" si="5">1/$C$131*(AH$3&lt;=$C$131)</f>
        <v>0</v>
      </c>
      <c r="AI7" s="1335">
        <f t="shared" si="5"/>
        <v>0</v>
      </c>
      <c r="AJ7" s="1335">
        <f t="shared" si="5"/>
        <v>0</v>
      </c>
      <c r="AK7" s="1335">
        <f t="shared" si="5"/>
        <v>0</v>
      </c>
      <c r="AL7" s="1335">
        <f t="shared" si="5"/>
        <v>0</v>
      </c>
      <c r="AM7" s="1335">
        <f t="shared" si="5"/>
        <v>0</v>
      </c>
      <c r="AN7" s="1335">
        <f t="shared" si="5"/>
        <v>0</v>
      </c>
      <c r="AO7" s="1335">
        <f t="shared" si="5"/>
        <v>0</v>
      </c>
      <c r="AP7" s="1335">
        <f t="shared" si="5"/>
        <v>0</v>
      </c>
      <c r="AQ7" s="1335">
        <f t="shared" si="5"/>
        <v>0</v>
      </c>
      <c r="AR7" s="1330"/>
    </row>
    <row r="8" spans="1:44" outlineLevel="1">
      <c r="A8" s="1320"/>
      <c r="B8" s="1331" t="s">
        <v>270</v>
      </c>
      <c r="C8" s="1472">
        <f>Scenarios!E18</f>
        <v>0</v>
      </c>
      <c r="D8" s="1336">
        <f t="shared" si="1"/>
        <v>0</v>
      </c>
      <c r="E8" s="1332">
        <f>$E$7</f>
        <v>0.06</v>
      </c>
      <c r="F8" s="1174">
        <v>0</v>
      </c>
      <c r="G8" s="1332">
        <v>1</v>
      </c>
      <c r="H8" s="1333">
        <f>C8*G8*$C$138</f>
        <v>0</v>
      </c>
      <c r="I8" s="1332">
        <v>0</v>
      </c>
      <c r="J8" s="1333">
        <v>0</v>
      </c>
      <c r="K8" s="1337">
        <v>1</v>
      </c>
      <c r="L8" s="1110"/>
      <c r="M8" s="17"/>
      <c r="N8" s="1335">
        <f t="shared" si="3"/>
        <v>5.5555555555555552E-2</v>
      </c>
      <c r="O8" s="1335">
        <f t="shared" si="3"/>
        <v>5.5555555555555552E-2</v>
      </c>
      <c r="P8" s="1335">
        <f t="shared" si="3"/>
        <v>5.5555555555555552E-2</v>
      </c>
      <c r="Q8" s="1335">
        <f t="shared" si="3"/>
        <v>5.5555555555555552E-2</v>
      </c>
      <c r="R8" s="1335">
        <f t="shared" si="3"/>
        <v>5.5555555555555552E-2</v>
      </c>
      <c r="S8" s="1335">
        <f t="shared" si="3"/>
        <v>5.5555555555555552E-2</v>
      </c>
      <c r="T8" s="1335">
        <f t="shared" si="3"/>
        <v>5.5555555555555552E-2</v>
      </c>
      <c r="U8" s="1335">
        <f t="shared" si="3"/>
        <v>5.5555555555555552E-2</v>
      </c>
      <c r="V8" s="1335">
        <f t="shared" si="3"/>
        <v>5.5555555555555552E-2</v>
      </c>
      <c r="W8" s="1335">
        <f t="shared" si="3"/>
        <v>5.5555555555555552E-2</v>
      </c>
      <c r="X8" s="1335">
        <f t="shared" si="4"/>
        <v>5.5555555555555552E-2</v>
      </c>
      <c r="Y8" s="1335">
        <f t="shared" si="4"/>
        <v>5.5555555555555552E-2</v>
      </c>
      <c r="Z8" s="1335">
        <f t="shared" si="4"/>
        <v>5.5555555555555552E-2</v>
      </c>
      <c r="AA8" s="1335">
        <f t="shared" si="4"/>
        <v>5.5555555555555552E-2</v>
      </c>
      <c r="AB8" s="1335">
        <f t="shared" si="4"/>
        <v>5.5555555555555552E-2</v>
      </c>
      <c r="AC8" s="1335">
        <f t="shared" si="4"/>
        <v>5.5555555555555552E-2</v>
      </c>
      <c r="AD8" s="1335">
        <f t="shared" si="4"/>
        <v>5.5555555555555552E-2</v>
      </c>
      <c r="AE8" s="1335">
        <f t="shared" si="4"/>
        <v>5.5555555555555552E-2</v>
      </c>
      <c r="AF8" s="1335">
        <f t="shared" si="4"/>
        <v>0</v>
      </c>
      <c r="AG8" s="1335">
        <f t="shared" si="4"/>
        <v>0</v>
      </c>
      <c r="AH8" s="1335">
        <f t="shared" si="5"/>
        <v>0</v>
      </c>
      <c r="AI8" s="1335">
        <f t="shared" si="5"/>
        <v>0</v>
      </c>
      <c r="AJ8" s="1335">
        <f t="shared" si="5"/>
        <v>0</v>
      </c>
      <c r="AK8" s="1335">
        <f t="shared" si="5"/>
        <v>0</v>
      </c>
      <c r="AL8" s="1335">
        <f t="shared" si="5"/>
        <v>0</v>
      </c>
      <c r="AM8" s="1335">
        <f t="shared" si="5"/>
        <v>0</v>
      </c>
      <c r="AN8" s="1335">
        <f t="shared" si="5"/>
        <v>0</v>
      </c>
      <c r="AO8" s="1335">
        <f t="shared" si="5"/>
        <v>0</v>
      </c>
      <c r="AP8" s="1335">
        <f t="shared" si="5"/>
        <v>0</v>
      </c>
      <c r="AQ8" s="1335">
        <f t="shared" si="5"/>
        <v>0</v>
      </c>
      <c r="AR8" s="1330"/>
    </row>
    <row r="9" spans="1:44" outlineLevel="1">
      <c r="A9" s="1320"/>
      <c r="B9" s="1331" t="s">
        <v>271</v>
      </c>
      <c r="C9" s="1472">
        <f>Scenarios!E19</f>
        <v>0</v>
      </c>
      <c r="D9" s="1336">
        <f t="shared" si="1"/>
        <v>0</v>
      </c>
      <c r="E9" s="1332">
        <f>$E$7</f>
        <v>0.06</v>
      </c>
      <c r="F9" s="1174">
        <v>0</v>
      </c>
      <c r="G9" s="1332">
        <v>1</v>
      </c>
      <c r="H9" s="1333">
        <f>C9*G9*$C$138</f>
        <v>0</v>
      </c>
      <c r="I9" s="1332">
        <v>0</v>
      </c>
      <c r="J9" s="1333">
        <v>0</v>
      </c>
      <c r="K9" s="1337">
        <v>1</v>
      </c>
      <c r="L9" s="1110"/>
      <c r="M9" s="17"/>
      <c r="N9" s="1335">
        <f t="shared" si="3"/>
        <v>5.5555555555555552E-2</v>
      </c>
      <c r="O9" s="1335">
        <f t="shared" si="3"/>
        <v>5.5555555555555552E-2</v>
      </c>
      <c r="P9" s="1335">
        <f t="shared" si="3"/>
        <v>5.5555555555555552E-2</v>
      </c>
      <c r="Q9" s="1335">
        <f t="shared" si="3"/>
        <v>5.5555555555555552E-2</v>
      </c>
      <c r="R9" s="1335">
        <f t="shared" si="3"/>
        <v>5.5555555555555552E-2</v>
      </c>
      <c r="S9" s="1335">
        <f t="shared" si="3"/>
        <v>5.5555555555555552E-2</v>
      </c>
      <c r="T9" s="1335">
        <f t="shared" si="3"/>
        <v>5.5555555555555552E-2</v>
      </c>
      <c r="U9" s="1335">
        <f t="shared" si="3"/>
        <v>5.5555555555555552E-2</v>
      </c>
      <c r="V9" s="1335">
        <f t="shared" si="3"/>
        <v>5.5555555555555552E-2</v>
      </c>
      <c r="W9" s="1335">
        <f t="shared" si="3"/>
        <v>5.5555555555555552E-2</v>
      </c>
      <c r="X9" s="1335">
        <f t="shared" si="4"/>
        <v>5.5555555555555552E-2</v>
      </c>
      <c r="Y9" s="1335">
        <f t="shared" si="4"/>
        <v>5.5555555555555552E-2</v>
      </c>
      <c r="Z9" s="1335">
        <f t="shared" si="4"/>
        <v>5.5555555555555552E-2</v>
      </c>
      <c r="AA9" s="1335">
        <f t="shared" si="4"/>
        <v>5.5555555555555552E-2</v>
      </c>
      <c r="AB9" s="1335">
        <f t="shared" si="4"/>
        <v>5.5555555555555552E-2</v>
      </c>
      <c r="AC9" s="1335">
        <f t="shared" si="4"/>
        <v>5.5555555555555552E-2</v>
      </c>
      <c r="AD9" s="1335">
        <f t="shared" si="4"/>
        <v>5.5555555555555552E-2</v>
      </c>
      <c r="AE9" s="1335">
        <f t="shared" si="4"/>
        <v>5.5555555555555552E-2</v>
      </c>
      <c r="AF9" s="1335">
        <f t="shared" si="4"/>
        <v>0</v>
      </c>
      <c r="AG9" s="1335">
        <f t="shared" si="4"/>
        <v>0</v>
      </c>
      <c r="AH9" s="1335">
        <f t="shared" si="5"/>
        <v>0</v>
      </c>
      <c r="AI9" s="1335">
        <f t="shared" si="5"/>
        <v>0</v>
      </c>
      <c r="AJ9" s="1335">
        <f t="shared" si="5"/>
        <v>0</v>
      </c>
      <c r="AK9" s="1335">
        <f t="shared" si="5"/>
        <v>0</v>
      </c>
      <c r="AL9" s="1335">
        <f t="shared" si="5"/>
        <v>0</v>
      </c>
      <c r="AM9" s="1335">
        <f t="shared" si="5"/>
        <v>0</v>
      </c>
      <c r="AN9" s="1335">
        <f t="shared" si="5"/>
        <v>0</v>
      </c>
      <c r="AO9" s="1335">
        <f t="shared" si="5"/>
        <v>0</v>
      </c>
      <c r="AP9" s="1335">
        <f t="shared" si="5"/>
        <v>0</v>
      </c>
      <c r="AQ9" s="1335">
        <f t="shared" si="5"/>
        <v>0</v>
      </c>
      <c r="AR9" s="1330"/>
    </row>
    <row r="10" spans="1:44" outlineLevel="1">
      <c r="A10" s="1320"/>
      <c r="B10" s="1331" t="s">
        <v>272</v>
      </c>
      <c r="C10" s="1472">
        <f>Scenarios!E20</f>
        <v>0</v>
      </c>
      <c r="D10" s="1336">
        <f t="shared" si="1"/>
        <v>0</v>
      </c>
      <c r="E10" s="1332">
        <f>$E$7</f>
        <v>0.06</v>
      </c>
      <c r="F10" s="1174">
        <v>0</v>
      </c>
      <c r="G10" s="1332">
        <v>1</v>
      </c>
      <c r="H10" s="1333">
        <f>C10*G10*$C$138</f>
        <v>0</v>
      </c>
      <c r="I10" s="1332">
        <v>0</v>
      </c>
      <c r="J10" s="1333">
        <v>0</v>
      </c>
      <c r="K10" s="1337">
        <v>1</v>
      </c>
      <c r="L10" s="1110"/>
      <c r="M10" s="17"/>
      <c r="N10" s="1335">
        <f t="shared" si="3"/>
        <v>5.5555555555555552E-2</v>
      </c>
      <c r="O10" s="1335">
        <f t="shared" si="3"/>
        <v>5.5555555555555552E-2</v>
      </c>
      <c r="P10" s="1335">
        <f t="shared" si="3"/>
        <v>5.5555555555555552E-2</v>
      </c>
      <c r="Q10" s="1335">
        <f t="shared" si="3"/>
        <v>5.5555555555555552E-2</v>
      </c>
      <c r="R10" s="1335">
        <f t="shared" si="3"/>
        <v>5.5555555555555552E-2</v>
      </c>
      <c r="S10" s="1335">
        <f t="shared" si="3"/>
        <v>5.5555555555555552E-2</v>
      </c>
      <c r="T10" s="1335">
        <f t="shared" si="3"/>
        <v>5.5555555555555552E-2</v>
      </c>
      <c r="U10" s="1335">
        <f t="shared" si="3"/>
        <v>5.5555555555555552E-2</v>
      </c>
      <c r="V10" s="1335">
        <f t="shared" si="3"/>
        <v>5.5555555555555552E-2</v>
      </c>
      <c r="W10" s="1335">
        <f t="shared" si="3"/>
        <v>5.5555555555555552E-2</v>
      </c>
      <c r="X10" s="1335">
        <f t="shared" si="4"/>
        <v>5.5555555555555552E-2</v>
      </c>
      <c r="Y10" s="1335">
        <f t="shared" si="4"/>
        <v>5.5555555555555552E-2</v>
      </c>
      <c r="Z10" s="1335">
        <f t="shared" si="4"/>
        <v>5.5555555555555552E-2</v>
      </c>
      <c r="AA10" s="1335">
        <f t="shared" si="4"/>
        <v>5.5555555555555552E-2</v>
      </c>
      <c r="AB10" s="1335">
        <f t="shared" si="4"/>
        <v>5.5555555555555552E-2</v>
      </c>
      <c r="AC10" s="1335">
        <f t="shared" si="4"/>
        <v>5.5555555555555552E-2</v>
      </c>
      <c r="AD10" s="1335">
        <f t="shared" si="4"/>
        <v>5.5555555555555552E-2</v>
      </c>
      <c r="AE10" s="1335">
        <f t="shared" si="4"/>
        <v>5.5555555555555552E-2</v>
      </c>
      <c r="AF10" s="1335">
        <f t="shared" si="4"/>
        <v>0</v>
      </c>
      <c r="AG10" s="1335">
        <f t="shared" si="4"/>
        <v>0</v>
      </c>
      <c r="AH10" s="1335">
        <f t="shared" si="5"/>
        <v>0</v>
      </c>
      <c r="AI10" s="1335">
        <f t="shared" si="5"/>
        <v>0</v>
      </c>
      <c r="AJ10" s="1335">
        <f t="shared" si="5"/>
        <v>0</v>
      </c>
      <c r="AK10" s="1335">
        <f t="shared" si="5"/>
        <v>0</v>
      </c>
      <c r="AL10" s="1335">
        <f t="shared" si="5"/>
        <v>0</v>
      </c>
      <c r="AM10" s="1335">
        <f t="shared" si="5"/>
        <v>0</v>
      </c>
      <c r="AN10" s="1335">
        <f t="shared" si="5"/>
        <v>0</v>
      </c>
      <c r="AO10" s="1335">
        <f t="shared" si="5"/>
        <v>0</v>
      </c>
      <c r="AP10" s="1335">
        <f t="shared" si="5"/>
        <v>0</v>
      </c>
      <c r="AQ10" s="1335">
        <f t="shared" si="5"/>
        <v>0</v>
      </c>
      <c r="AR10" s="1330"/>
    </row>
    <row r="11" spans="1:44" outlineLevel="1">
      <c r="A11" s="1320"/>
      <c r="B11" s="1331" t="s">
        <v>273</v>
      </c>
      <c r="C11" s="1472">
        <f>Scenarios!E21</f>
        <v>0</v>
      </c>
      <c r="D11" s="1336">
        <f t="shared" si="1"/>
        <v>0</v>
      </c>
      <c r="E11" s="1332">
        <f>$E$7</f>
        <v>0.06</v>
      </c>
      <c r="F11" s="1174">
        <v>0</v>
      </c>
      <c r="G11" s="1332">
        <v>1</v>
      </c>
      <c r="H11" s="1333">
        <f>C11*G11*$C$138</f>
        <v>0</v>
      </c>
      <c r="I11" s="1332">
        <v>0</v>
      </c>
      <c r="J11" s="1333">
        <v>0</v>
      </c>
      <c r="K11" s="1337">
        <v>1</v>
      </c>
      <c r="L11" s="1110"/>
      <c r="M11" s="17"/>
      <c r="N11" s="1335">
        <f t="shared" si="3"/>
        <v>5.5555555555555552E-2</v>
      </c>
      <c r="O11" s="1335">
        <f t="shared" si="3"/>
        <v>5.5555555555555552E-2</v>
      </c>
      <c r="P11" s="1335">
        <f t="shared" si="3"/>
        <v>5.5555555555555552E-2</v>
      </c>
      <c r="Q11" s="1335">
        <f t="shared" si="3"/>
        <v>5.5555555555555552E-2</v>
      </c>
      <c r="R11" s="1335">
        <f t="shared" si="3"/>
        <v>5.5555555555555552E-2</v>
      </c>
      <c r="S11" s="1335">
        <f t="shared" si="3"/>
        <v>5.5555555555555552E-2</v>
      </c>
      <c r="T11" s="1335">
        <f t="shared" si="3"/>
        <v>5.5555555555555552E-2</v>
      </c>
      <c r="U11" s="1335">
        <f t="shared" si="3"/>
        <v>5.5555555555555552E-2</v>
      </c>
      <c r="V11" s="1335">
        <f t="shared" si="3"/>
        <v>5.5555555555555552E-2</v>
      </c>
      <c r="W11" s="1335">
        <f t="shared" si="3"/>
        <v>5.5555555555555552E-2</v>
      </c>
      <c r="X11" s="1335">
        <f t="shared" si="4"/>
        <v>5.5555555555555552E-2</v>
      </c>
      <c r="Y11" s="1335">
        <f t="shared" si="4"/>
        <v>5.5555555555555552E-2</v>
      </c>
      <c r="Z11" s="1335">
        <f t="shared" si="4"/>
        <v>5.5555555555555552E-2</v>
      </c>
      <c r="AA11" s="1335">
        <f t="shared" si="4"/>
        <v>5.5555555555555552E-2</v>
      </c>
      <c r="AB11" s="1335">
        <f t="shared" si="4"/>
        <v>5.5555555555555552E-2</v>
      </c>
      <c r="AC11" s="1335">
        <f t="shared" si="4"/>
        <v>5.5555555555555552E-2</v>
      </c>
      <c r="AD11" s="1335">
        <f t="shared" si="4"/>
        <v>5.5555555555555552E-2</v>
      </c>
      <c r="AE11" s="1335">
        <f t="shared" si="4"/>
        <v>5.5555555555555552E-2</v>
      </c>
      <c r="AF11" s="1335">
        <f t="shared" si="4"/>
        <v>0</v>
      </c>
      <c r="AG11" s="1335">
        <f t="shared" si="4"/>
        <v>0</v>
      </c>
      <c r="AH11" s="1335">
        <f t="shared" si="5"/>
        <v>0</v>
      </c>
      <c r="AI11" s="1335">
        <f t="shared" si="5"/>
        <v>0</v>
      </c>
      <c r="AJ11" s="1335">
        <f t="shared" si="5"/>
        <v>0</v>
      </c>
      <c r="AK11" s="1335">
        <f t="shared" si="5"/>
        <v>0</v>
      </c>
      <c r="AL11" s="1335">
        <f t="shared" si="5"/>
        <v>0</v>
      </c>
      <c r="AM11" s="1335">
        <f t="shared" si="5"/>
        <v>0</v>
      </c>
      <c r="AN11" s="1335">
        <f t="shared" si="5"/>
        <v>0</v>
      </c>
      <c r="AO11" s="1335">
        <f t="shared" si="5"/>
        <v>0</v>
      </c>
      <c r="AP11" s="1335">
        <f t="shared" si="5"/>
        <v>0</v>
      </c>
      <c r="AQ11" s="1335">
        <f t="shared" si="5"/>
        <v>0</v>
      </c>
      <c r="AR11" s="1330"/>
    </row>
    <row r="12" spans="1:44">
      <c r="A12" s="1297" t="s">
        <v>274</v>
      </c>
      <c r="B12" s="1168" t="s">
        <v>198</v>
      </c>
      <c r="C12" s="1321">
        <f>SUM(C13:C16)</f>
        <v>13560</v>
      </c>
      <c r="D12" s="1322">
        <f t="shared" si="1"/>
        <v>387.42857142857144</v>
      </c>
      <c r="E12" s="1338"/>
      <c r="F12" s="17"/>
      <c r="G12" s="1339"/>
      <c r="H12" s="1340"/>
      <c r="I12" s="1339"/>
      <c r="J12" s="1340"/>
      <c r="K12" s="1304"/>
      <c r="L12" s="1110"/>
      <c r="M12" s="1328">
        <f>(ABS(SUMIF(N$3:AQ$3,"&lt;="&amp;$C$131,N12:AQ12)-1)+ABS(SUM(N12:AQ12)-1))*(C12&lt;&gt;0)</f>
        <v>4.4408920985006262E-16</v>
      </c>
      <c r="N12" s="1329">
        <f t="shared" ref="N12:AQ12" si="6">SUMPRODUCT(N13:N16,$C13:$C16)/IF($C12&lt;&gt;0,$C12,1)</f>
        <v>5.5555555555555552E-2</v>
      </c>
      <c r="O12" s="1329">
        <f t="shared" si="6"/>
        <v>5.5555555555555552E-2</v>
      </c>
      <c r="P12" s="1329">
        <f t="shared" si="6"/>
        <v>5.5555555555555552E-2</v>
      </c>
      <c r="Q12" s="1329">
        <f t="shared" si="6"/>
        <v>5.5555555555555552E-2</v>
      </c>
      <c r="R12" s="1329">
        <f t="shared" si="6"/>
        <v>5.5555555555555552E-2</v>
      </c>
      <c r="S12" s="1329">
        <f t="shared" si="6"/>
        <v>5.5555555555555552E-2</v>
      </c>
      <c r="T12" s="1329">
        <f t="shared" si="6"/>
        <v>5.5555555555555552E-2</v>
      </c>
      <c r="U12" s="1329">
        <f t="shared" si="6"/>
        <v>5.5555555555555552E-2</v>
      </c>
      <c r="V12" s="1329">
        <f t="shared" si="6"/>
        <v>5.5555555555555552E-2</v>
      </c>
      <c r="W12" s="1329">
        <f t="shared" si="6"/>
        <v>5.5555555555555552E-2</v>
      </c>
      <c r="X12" s="1329">
        <f t="shared" si="6"/>
        <v>5.5555555555555552E-2</v>
      </c>
      <c r="Y12" s="1329">
        <f t="shared" si="6"/>
        <v>5.5555555555555552E-2</v>
      </c>
      <c r="Z12" s="1329">
        <f t="shared" si="6"/>
        <v>5.5555555555555552E-2</v>
      </c>
      <c r="AA12" s="1329">
        <f t="shared" si="6"/>
        <v>5.5555555555555552E-2</v>
      </c>
      <c r="AB12" s="1329">
        <f t="shared" si="6"/>
        <v>5.5555555555555552E-2</v>
      </c>
      <c r="AC12" s="1329">
        <f t="shared" si="6"/>
        <v>5.5555555555555552E-2</v>
      </c>
      <c r="AD12" s="1329">
        <f t="shared" si="6"/>
        <v>5.5555555555555552E-2</v>
      </c>
      <c r="AE12" s="1329">
        <f t="shared" si="6"/>
        <v>5.5555555555555552E-2</v>
      </c>
      <c r="AF12" s="1329">
        <f t="shared" si="6"/>
        <v>0</v>
      </c>
      <c r="AG12" s="1329">
        <f t="shared" si="6"/>
        <v>0</v>
      </c>
      <c r="AH12" s="1329">
        <f t="shared" si="6"/>
        <v>0</v>
      </c>
      <c r="AI12" s="1329">
        <f t="shared" si="6"/>
        <v>0</v>
      </c>
      <c r="AJ12" s="1329">
        <f t="shared" si="6"/>
        <v>0</v>
      </c>
      <c r="AK12" s="1329">
        <f t="shared" si="6"/>
        <v>0</v>
      </c>
      <c r="AL12" s="1329">
        <f t="shared" si="6"/>
        <v>0</v>
      </c>
      <c r="AM12" s="1329">
        <f t="shared" si="6"/>
        <v>0</v>
      </c>
      <c r="AN12" s="1329">
        <f t="shared" si="6"/>
        <v>0</v>
      </c>
      <c r="AO12" s="1329">
        <f t="shared" si="6"/>
        <v>0</v>
      </c>
      <c r="AP12" s="1329">
        <f t="shared" si="6"/>
        <v>0</v>
      </c>
      <c r="AQ12" s="1329">
        <f t="shared" si="6"/>
        <v>0</v>
      </c>
      <c r="AR12" s="1330"/>
    </row>
    <row r="13" spans="1:44" outlineLevel="1">
      <c r="A13" s="1297" t="s">
        <v>275</v>
      </c>
      <c r="B13" s="1153" t="s">
        <v>276</v>
      </c>
      <c r="C13" s="1472">
        <f>Scenarios!E24</f>
        <v>720</v>
      </c>
      <c r="D13" s="1322">
        <f t="shared" si="1"/>
        <v>20.571428571428573</v>
      </c>
      <c r="E13" s="1473">
        <f>Scenarios!$E$64</f>
        <v>0.06</v>
      </c>
      <c r="F13" s="1174">
        <f>E13*C13</f>
        <v>43.199999999999996</v>
      </c>
      <c r="G13" s="1332">
        <v>1</v>
      </c>
      <c r="H13" s="1333">
        <f>C13*G13*$C$138</f>
        <v>93.600000000000009</v>
      </c>
      <c r="I13" s="1332">
        <v>0</v>
      </c>
      <c r="J13" s="1341">
        <f>C13*I13/(1-I13)</f>
        <v>0</v>
      </c>
      <c r="K13" s="1342">
        <v>1</v>
      </c>
      <c r="L13" s="1110"/>
      <c r="M13" s="17"/>
      <c r="N13" s="1335">
        <f t="shared" ref="N13:W16" si="7">1/$C$131*(N$3&lt;=$C$131)</f>
        <v>5.5555555555555552E-2</v>
      </c>
      <c r="O13" s="1335">
        <f t="shared" si="7"/>
        <v>5.5555555555555552E-2</v>
      </c>
      <c r="P13" s="1335">
        <f t="shared" si="7"/>
        <v>5.5555555555555552E-2</v>
      </c>
      <c r="Q13" s="1335">
        <f t="shared" si="7"/>
        <v>5.5555555555555552E-2</v>
      </c>
      <c r="R13" s="1335">
        <f t="shared" si="7"/>
        <v>5.5555555555555552E-2</v>
      </c>
      <c r="S13" s="1335">
        <f t="shared" si="7"/>
        <v>5.5555555555555552E-2</v>
      </c>
      <c r="T13" s="1335">
        <f t="shared" si="7"/>
        <v>5.5555555555555552E-2</v>
      </c>
      <c r="U13" s="1335">
        <f t="shared" si="7"/>
        <v>5.5555555555555552E-2</v>
      </c>
      <c r="V13" s="1335">
        <f t="shared" si="7"/>
        <v>5.5555555555555552E-2</v>
      </c>
      <c r="W13" s="1335">
        <f t="shared" si="7"/>
        <v>5.5555555555555552E-2</v>
      </c>
      <c r="X13" s="1335">
        <f t="shared" ref="X13:AG16" si="8">1/$C$131*(X$3&lt;=$C$131)</f>
        <v>5.5555555555555552E-2</v>
      </c>
      <c r="Y13" s="1335">
        <f t="shared" si="8"/>
        <v>5.5555555555555552E-2</v>
      </c>
      <c r="Z13" s="1335">
        <f t="shared" si="8"/>
        <v>5.5555555555555552E-2</v>
      </c>
      <c r="AA13" s="1335">
        <f t="shared" si="8"/>
        <v>5.5555555555555552E-2</v>
      </c>
      <c r="AB13" s="1335">
        <f t="shared" si="8"/>
        <v>5.5555555555555552E-2</v>
      </c>
      <c r="AC13" s="1335">
        <f t="shared" si="8"/>
        <v>5.5555555555555552E-2</v>
      </c>
      <c r="AD13" s="1335">
        <f t="shared" si="8"/>
        <v>5.5555555555555552E-2</v>
      </c>
      <c r="AE13" s="1335">
        <f t="shared" si="8"/>
        <v>5.5555555555555552E-2</v>
      </c>
      <c r="AF13" s="1335">
        <f t="shared" si="8"/>
        <v>0</v>
      </c>
      <c r="AG13" s="1335">
        <f t="shared" si="8"/>
        <v>0</v>
      </c>
      <c r="AH13" s="1335">
        <f t="shared" ref="AH13:AQ16" si="9">1/$C$131*(AH$3&lt;=$C$131)</f>
        <v>0</v>
      </c>
      <c r="AI13" s="1335">
        <f t="shared" si="9"/>
        <v>0</v>
      </c>
      <c r="AJ13" s="1335">
        <f t="shared" si="9"/>
        <v>0</v>
      </c>
      <c r="AK13" s="1335">
        <f t="shared" si="9"/>
        <v>0</v>
      </c>
      <c r="AL13" s="1335">
        <f t="shared" si="9"/>
        <v>0</v>
      </c>
      <c r="AM13" s="1335">
        <f t="shared" si="9"/>
        <v>0</v>
      </c>
      <c r="AN13" s="1335">
        <f t="shared" si="9"/>
        <v>0</v>
      </c>
      <c r="AO13" s="1335">
        <f t="shared" si="9"/>
        <v>0</v>
      </c>
      <c r="AP13" s="1335">
        <f t="shared" si="9"/>
        <v>0</v>
      </c>
      <c r="AQ13" s="1335">
        <f t="shared" si="9"/>
        <v>0</v>
      </c>
      <c r="AR13" s="1330"/>
    </row>
    <row r="14" spans="1:44" outlineLevel="1">
      <c r="A14" s="1297"/>
      <c r="B14" s="1153" t="s">
        <v>277</v>
      </c>
      <c r="C14" s="1244">
        <v>0</v>
      </c>
      <c r="D14" s="1322">
        <f t="shared" si="1"/>
        <v>0</v>
      </c>
      <c r="E14" s="1332">
        <f t="shared" ref="E14:E15" si="10">$E$7</f>
        <v>0.06</v>
      </c>
      <c r="F14" s="1174">
        <f>E14*C14</f>
        <v>0</v>
      </c>
      <c r="G14" s="1332">
        <v>1</v>
      </c>
      <c r="H14" s="1333">
        <f>C14*G14*$C$138</f>
        <v>0</v>
      </c>
      <c r="I14" s="1332">
        <v>0</v>
      </c>
      <c r="J14" s="1341">
        <f>C14*I14/(1-I14)</f>
        <v>0</v>
      </c>
      <c r="K14" s="1342">
        <v>1</v>
      </c>
      <c r="L14" s="1110"/>
      <c r="M14" s="17"/>
      <c r="N14" s="1335">
        <f t="shared" si="7"/>
        <v>5.5555555555555552E-2</v>
      </c>
      <c r="O14" s="1335">
        <f t="shared" si="7"/>
        <v>5.5555555555555552E-2</v>
      </c>
      <c r="P14" s="1335">
        <f t="shared" si="7"/>
        <v>5.5555555555555552E-2</v>
      </c>
      <c r="Q14" s="1335">
        <f t="shared" si="7"/>
        <v>5.5555555555555552E-2</v>
      </c>
      <c r="R14" s="1335">
        <f t="shared" si="7"/>
        <v>5.5555555555555552E-2</v>
      </c>
      <c r="S14" s="1335">
        <f t="shared" si="7"/>
        <v>5.5555555555555552E-2</v>
      </c>
      <c r="T14" s="1335">
        <f t="shared" si="7"/>
        <v>5.5555555555555552E-2</v>
      </c>
      <c r="U14" s="1335">
        <f t="shared" si="7"/>
        <v>5.5555555555555552E-2</v>
      </c>
      <c r="V14" s="1335">
        <f t="shared" si="7"/>
        <v>5.5555555555555552E-2</v>
      </c>
      <c r="W14" s="1335">
        <f t="shared" si="7"/>
        <v>5.5555555555555552E-2</v>
      </c>
      <c r="X14" s="1335">
        <f t="shared" si="8"/>
        <v>5.5555555555555552E-2</v>
      </c>
      <c r="Y14" s="1335">
        <f t="shared" si="8"/>
        <v>5.5555555555555552E-2</v>
      </c>
      <c r="Z14" s="1335">
        <f t="shared" si="8"/>
        <v>5.5555555555555552E-2</v>
      </c>
      <c r="AA14" s="1335">
        <f t="shared" si="8"/>
        <v>5.5555555555555552E-2</v>
      </c>
      <c r="AB14" s="1335">
        <f t="shared" si="8"/>
        <v>5.5555555555555552E-2</v>
      </c>
      <c r="AC14" s="1335">
        <f t="shared" si="8"/>
        <v>5.5555555555555552E-2</v>
      </c>
      <c r="AD14" s="1335">
        <f t="shared" si="8"/>
        <v>5.5555555555555552E-2</v>
      </c>
      <c r="AE14" s="1335">
        <f t="shared" si="8"/>
        <v>5.5555555555555552E-2</v>
      </c>
      <c r="AF14" s="1335">
        <f t="shared" si="8"/>
        <v>0</v>
      </c>
      <c r="AG14" s="1335">
        <f t="shared" si="8"/>
        <v>0</v>
      </c>
      <c r="AH14" s="1335">
        <f t="shared" si="9"/>
        <v>0</v>
      </c>
      <c r="AI14" s="1335">
        <f t="shared" si="9"/>
        <v>0</v>
      </c>
      <c r="AJ14" s="1335">
        <f t="shared" si="9"/>
        <v>0</v>
      </c>
      <c r="AK14" s="1335">
        <f t="shared" si="9"/>
        <v>0</v>
      </c>
      <c r="AL14" s="1335">
        <f t="shared" si="9"/>
        <v>0</v>
      </c>
      <c r="AM14" s="1335">
        <f t="shared" si="9"/>
        <v>0</v>
      </c>
      <c r="AN14" s="1335">
        <f t="shared" si="9"/>
        <v>0</v>
      </c>
      <c r="AO14" s="1335">
        <f t="shared" si="9"/>
        <v>0</v>
      </c>
      <c r="AP14" s="1335">
        <f t="shared" si="9"/>
        <v>0</v>
      </c>
      <c r="AQ14" s="1335">
        <f t="shared" si="9"/>
        <v>0</v>
      </c>
      <c r="AR14" s="1330"/>
    </row>
    <row r="15" spans="1:44" outlineLevel="1">
      <c r="A15" s="1297"/>
      <c r="B15" s="1153" t="s">
        <v>278</v>
      </c>
      <c r="C15" s="1472">
        <f>Scenarios!E27</f>
        <v>2040</v>
      </c>
      <c r="D15" s="1322">
        <f t="shared" si="1"/>
        <v>58.285714285714285</v>
      </c>
      <c r="E15" s="1332">
        <f t="shared" si="10"/>
        <v>0.06</v>
      </c>
      <c r="F15" s="1174">
        <f>E15*C15</f>
        <v>122.39999999999999</v>
      </c>
      <c r="G15" s="1332">
        <v>1</v>
      </c>
      <c r="H15" s="1174">
        <f>C15*G15*$C$138</f>
        <v>265.2</v>
      </c>
      <c r="I15" s="1332">
        <v>0</v>
      </c>
      <c r="J15" s="1341">
        <f>C15*I15/(1-I15)</f>
        <v>0</v>
      </c>
      <c r="K15" s="1337">
        <v>1</v>
      </c>
      <c r="L15" s="1343"/>
      <c r="M15" s="17"/>
      <c r="N15" s="1335">
        <f t="shared" si="7"/>
        <v>5.5555555555555552E-2</v>
      </c>
      <c r="O15" s="1335">
        <f t="shared" si="7"/>
        <v>5.5555555555555552E-2</v>
      </c>
      <c r="P15" s="1335">
        <f t="shared" si="7"/>
        <v>5.5555555555555552E-2</v>
      </c>
      <c r="Q15" s="1335">
        <f t="shared" si="7"/>
        <v>5.5555555555555552E-2</v>
      </c>
      <c r="R15" s="1335">
        <f t="shared" si="7"/>
        <v>5.5555555555555552E-2</v>
      </c>
      <c r="S15" s="1335">
        <f t="shared" si="7"/>
        <v>5.5555555555555552E-2</v>
      </c>
      <c r="T15" s="1335">
        <f t="shared" si="7"/>
        <v>5.5555555555555552E-2</v>
      </c>
      <c r="U15" s="1335">
        <f t="shared" si="7"/>
        <v>5.5555555555555552E-2</v>
      </c>
      <c r="V15" s="1335">
        <f t="shared" si="7"/>
        <v>5.5555555555555552E-2</v>
      </c>
      <c r="W15" s="1335">
        <f t="shared" si="7"/>
        <v>5.5555555555555552E-2</v>
      </c>
      <c r="X15" s="1335">
        <f t="shared" si="8"/>
        <v>5.5555555555555552E-2</v>
      </c>
      <c r="Y15" s="1335">
        <f t="shared" si="8"/>
        <v>5.5555555555555552E-2</v>
      </c>
      <c r="Z15" s="1335">
        <f t="shared" si="8"/>
        <v>5.5555555555555552E-2</v>
      </c>
      <c r="AA15" s="1335">
        <f t="shared" si="8"/>
        <v>5.5555555555555552E-2</v>
      </c>
      <c r="AB15" s="1335">
        <f t="shared" si="8"/>
        <v>5.5555555555555552E-2</v>
      </c>
      <c r="AC15" s="1335">
        <f t="shared" si="8"/>
        <v>5.5555555555555552E-2</v>
      </c>
      <c r="AD15" s="1335">
        <f t="shared" si="8"/>
        <v>5.5555555555555552E-2</v>
      </c>
      <c r="AE15" s="1335">
        <f t="shared" si="8"/>
        <v>5.5555555555555552E-2</v>
      </c>
      <c r="AF15" s="1335">
        <f t="shared" si="8"/>
        <v>0</v>
      </c>
      <c r="AG15" s="1335">
        <f t="shared" si="8"/>
        <v>0</v>
      </c>
      <c r="AH15" s="1335">
        <f t="shared" si="9"/>
        <v>0</v>
      </c>
      <c r="AI15" s="1335">
        <f t="shared" si="9"/>
        <v>0</v>
      </c>
      <c r="AJ15" s="1335">
        <f t="shared" si="9"/>
        <v>0</v>
      </c>
      <c r="AK15" s="1335">
        <f t="shared" si="9"/>
        <v>0</v>
      </c>
      <c r="AL15" s="1335">
        <f t="shared" si="9"/>
        <v>0</v>
      </c>
      <c r="AM15" s="1335">
        <f t="shared" si="9"/>
        <v>0</v>
      </c>
      <c r="AN15" s="1335">
        <f t="shared" si="9"/>
        <v>0</v>
      </c>
      <c r="AO15" s="1335">
        <f t="shared" si="9"/>
        <v>0</v>
      </c>
      <c r="AP15" s="1335">
        <f t="shared" si="9"/>
        <v>0</v>
      </c>
      <c r="AQ15" s="1335">
        <f t="shared" si="9"/>
        <v>0</v>
      </c>
      <c r="AR15" s="1330"/>
    </row>
    <row r="16" spans="1:44" outlineLevel="1">
      <c r="A16" s="1297"/>
      <c r="B16" s="1153" t="s">
        <v>279</v>
      </c>
      <c r="C16" s="1472">
        <f>Scenarios!E32</f>
        <v>10800</v>
      </c>
      <c r="D16" s="1322">
        <f t="shared" si="1"/>
        <v>308.57142857142856</v>
      </c>
      <c r="E16" s="1473">
        <f>Scenarios!$E$64</f>
        <v>0.06</v>
      </c>
      <c r="F16" s="1174">
        <f>E16*C16</f>
        <v>648</v>
      </c>
      <c r="G16" s="1332">
        <v>1</v>
      </c>
      <c r="H16" s="1174">
        <f>C16*G16*$C$138</f>
        <v>1404</v>
      </c>
      <c r="I16" s="1332">
        <v>0</v>
      </c>
      <c r="J16" s="1341">
        <f>C16*I16/(1-I16)</f>
        <v>0</v>
      </c>
      <c r="K16" s="1337">
        <v>1</v>
      </c>
      <c r="L16" s="1343"/>
      <c r="M16" s="17"/>
      <c r="N16" s="1335">
        <f t="shared" si="7"/>
        <v>5.5555555555555552E-2</v>
      </c>
      <c r="O16" s="1335">
        <f t="shared" si="7"/>
        <v>5.5555555555555552E-2</v>
      </c>
      <c r="P16" s="1335">
        <f t="shared" si="7"/>
        <v>5.5555555555555552E-2</v>
      </c>
      <c r="Q16" s="1335">
        <f t="shared" si="7"/>
        <v>5.5555555555555552E-2</v>
      </c>
      <c r="R16" s="1335">
        <f t="shared" si="7"/>
        <v>5.5555555555555552E-2</v>
      </c>
      <c r="S16" s="1335">
        <f t="shared" si="7"/>
        <v>5.5555555555555552E-2</v>
      </c>
      <c r="T16" s="1335">
        <f t="shared" si="7"/>
        <v>5.5555555555555552E-2</v>
      </c>
      <c r="U16" s="1335">
        <f t="shared" si="7"/>
        <v>5.5555555555555552E-2</v>
      </c>
      <c r="V16" s="1335">
        <f t="shared" si="7"/>
        <v>5.5555555555555552E-2</v>
      </c>
      <c r="W16" s="1335">
        <f t="shared" si="7"/>
        <v>5.5555555555555552E-2</v>
      </c>
      <c r="X16" s="1335">
        <f t="shared" si="8"/>
        <v>5.5555555555555552E-2</v>
      </c>
      <c r="Y16" s="1335">
        <f t="shared" si="8"/>
        <v>5.5555555555555552E-2</v>
      </c>
      <c r="Z16" s="1335">
        <f t="shared" si="8"/>
        <v>5.5555555555555552E-2</v>
      </c>
      <c r="AA16" s="1335">
        <f t="shared" si="8"/>
        <v>5.5555555555555552E-2</v>
      </c>
      <c r="AB16" s="1335">
        <f t="shared" si="8"/>
        <v>5.5555555555555552E-2</v>
      </c>
      <c r="AC16" s="1335">
        <f t="shared" si="8"/>
        <v>5.5555555555555552E-2</v>
      </c>
      <c r="AD16" s="1335">
        <f t="shared" si="8"/>
        <v>5.5555555555555552E-2</v>
      </c>
      <c r="AE16" s="1335">
        <f t="shared" si="8"/>
        <v>5.5555555555555552E-2</v>
      </c>
      <c r="AF16" s="1335">
        <f t="shared" si="8"/>
        <v>0</v>
      </c>
      <c r="AG16" s="1335">
        <f t="shared" si="8"/>
        <v>0</v>
      </c>
      <c r="AH16" s="1335">
        <f t="shared" si="9"/>
        <v>0</v>
      </c>
      <c r="AI16" s="1335">
        <f t="shared" si="9"/>
        <v>0</v>
      </c>
      <c r="AJ16" s="1335">
        <f t="shared" si="9"/>
        <v>0</v>
      </c>
      <c r="AK16" s="1335">
        <f t="shared" si="9"/>
        <v>0</v>
      </c>
      <c r="AL16" s="1335">
        <f t="shared" si="9"/>
        <v>0</v>
      </c>
      <c r="AM16" s="1335">
        <f t="shared" si="9"/>
        <v>0</v>
      </c>
      <c r="AN16" s="1335">
        <f t="shared" si="9"/>
        <v>0</v>
      </c>
      <c r="AO16" s="1335">
        <f t="shared" si="9"/>
        <v>0</v>
      </c>
      <c r="AP16" s="1335">
        <f t="shared" si="9"/>
        <v>0</v>
      </c>
      <c r="AQ16" s="1335">
        <f t="shared" si="9"/>
        <v>0</v>
      </c>
      <c r="AR16" s="1330"/>
    </row>
    <row r="17" spans="1:44" s="1106" customFormat="1">
      <c r="A17" s="1297" t="s">
        <v>280</v>
      </c>
      <c r="B17" s="1168" t="s">
        <v>279</v>
      </c>
      <c r="C17" s="1321">
        <f>SUM(C18:C20)</f>
        <v>30</v>
      </c>
      <c r="D17" s="1322">
        <f t="shared" si="1"/>
        <v>0.8571428571428571</v>
      </c>
      <c r="E17" s="1338"/>
      <c r="F17" s="1344"/>
      <c r="G17" s="1200"/>
      <c r="H17" s="1345"/>
      <c r="I17" s="1200"/>
      <c r="J17" s="1345"/>
      <c r="K17" s="1346"/>
      <c r="L17" s="1110"/>
      <c r="M17" s="1328">
        <f>(ABS(SUMIF(N$3:AQ$3,"&lt;="&amp;$C$131,N17:AQ17)-1)+ABS(SUM(N17:AQ17)-1))*(C17&lt;&gt;0)</f>
        <v>4.4408920985006262E-16</v>
      </c>
      <c r="N17" s="1329">
        <f>SUMPRODUCT(N18:N20,$C18:$C20)/IF($C17&lt;&gt;0,$C17,1)</f>
        <v>5.5555555555555552E-2</v>
      </c>
      <c r="O17" s="1329">
        <f t="shared" ref="O17:AQ17" si="11">SUMPRODUCT(O18:O20,$C18:$C20)/IF($C17&lt;&gt;0,$C17,1)</f>
        <v>5.5555555555555552E-2</v>
      </c>
      <c r="P17" s="1329">
        <f t="shared" si="11"/>
        <v>5.5555555555555552E-2</v>
      </c>
      <c r="Q17" s="1329">
        <f t="shared" si="11"/>
        <v>5.5555555555555552E-2</v>
      </c>
      <c r="R17" s="1329">
        <f t="shared" si="11"/>
        <v>5.5555555555555552E-2</v>
      </c>
      <c r="S17" s="1329">
        <f t="shared" si="11"/>
        <v>5.5555555555555552E-2</v>
      </c>
      <c r="T17" s="1329">
        <f t="shared" si="11"/>
        <v>5.5555555555555552E-2</v>
      </c>
      <c r="U17" s="1329">
        <f t="shared" si="11"/>
        <v>5.5555555555555552E-2</v>
      </c>
      <c r="V17" s="1329">
        <f t="shared" si="11"/>
        <v>5.5555555555555552E-2</v>
      </c>
      <c r="W17" s="1329">
        <f t="shared" si="11"/>
        <v>5.5555555555555552E-2</v>
      </c>
      <c r="X17" s="1329">
        <f t="shared" si="11"/>
        <v>5.5555555555555552E-2</v>
      </c>
      <c r="Y17" s="1329">
        <f t="shared" si="11"/>
        <v>5.5555555555555552E-2</v>
      </c>
      <c r="Z17" s="1329">
        <f t="shared" si="11"/>
        <v>5.5555555555555552E-2</v>
      </c>
      <c r="AA17" s="1329">
        <f t="shared" si="11"/>
        <v>5.5555555555555552E-2</v>
      </c>
      <c r="AB17" s="1329">
        <f t="shared" si="11"/>
        <v>5.5555555555555552E-2</v>
      </c>
      <c r="AC17" s="1329">
        <f t="shared" si="11"/>
        <v>5.5555555555555552E-2</v>
      </c>
      <c r="AD17" s="1329">
        <f t="shared" si="11"/>
        <v>5.5555555555555552E-2</v>
      </c>
      <c r="AE17" s="1329">
        <f t="shared" si="11"/>
        <v>5.5555555555555552E-2</v>
      </c>
      <c r="AF17" s="1329">
        <f t="shared" si="11"/>
        <v>0</v>
      </c>
      <c r="AG17" s="1329">
        <f t="shared" si="11"/>
        <v>0</v>
      </c>
      <c r="AH17" s="1329">
        <f t="shared" si="11"/>
        <v>0</v>
      </c>
      <c r="AI17" s="1329">
        <f t="shared" si="11"/>
        <v>0</v>
      </c>
      <c r="AJ17" s="1329">
        <f t="shared" si="11"/>
        <v>0</v>
      </c>
      <c r="AK17" s="1329">
        <f t="shared" si="11"/>
        <v>0</v>
      </c>
      <c r="AL17" s="1329">
        <f t="shared" si="11"/>
        <v>0</v>
      </c>
      <c r="AM17" s="1329">
        <f t="shared" si="11"/>
        <v>0</v>
      </c>
      <c r="AN17" s="1329">
        <f t="shared" si="11"/>
        <v>0</v>
      </c>
      <c r="AO17" s="1329">
        <f t="shared" si="11"/>
        <v>0</v>
      </c>
      <c r="AP17" s="1329">
        <f t="shared" si="11"/>
        <v>0</v>
      </c>
      <c r="AQ17" s="1329">
        <f t="shared" si="11"/>
        <v>0</v>
      </c>
      <c r="AR17" s="1330"/>
    </row>
    <row r="18" spans="1:44" s="1106" customFormat="1" outlineLevel="1">
      <c r="A18" s="1297" t="s">
        <v>281</v>
      </c>
      <c r="B18" s="1153" t="s">
        <v>282</v>
      </c>
      <c r="C18" s="1244">
        <v>30</v>
      </c>
      <c r="D18" s="1322">
        <f t="shared" si="1"/>
        <v>0.8571428571428571</v>
      </c>
      <c r="E18" s="1332">
        <f t="shared" ref="E18:E20" si="12">$E$7</f>
        <v>0.06</v>
      </c>
      <c r="F18" s="1174">
        <f>E18*C18</f>
        <v>1.7999999999999998</v>
      </c>
      <c r="G18" s="1332">
        <v>1</v>
      </c>
      <c r="H18" s="1333">
        <f>C18*G18*$C$138</f>
        <v>3.9000000000000004</v>
      </c>
      <c r="I18" s="1332">
        <v>0</v>
      </c>
      <c r="J18" s="1333">
        <f>C18*I18/(1-I18)</f>
        <v>0</v>
      </c>
      <c r="K18" s="1334">
        <v>1</v>
      </c>
      <c r="L18" s="1110"/>
      <c r="M18" s="1347"/>
      <c r="N18" s="1335">
        <f t="shared" ref="N18:W20" si="13">1/$C$131*(N$3&lt;=$C$131)</f>
        <v>5.5555555555555552E-2</v>
      </c>
      <c r="O18" s="1335">
        <f t="shared" si="13"/>
        <v>5.5555555555555552E-2</v>
      </c>
      <c r="P18" s="1335">
        <f t="shared" si="13"/>
        <v>5.5555555555555552E-2</v>
      </c>
      <c r="Q18" s="1335">
        <f t="shared" si="13"/>
        <v>5.5555555555555552E-2</v>
      </c>
      <c r="R18" s="1335">
        <f t="shared" si="13"/>
        <v>5.5555555555555552E-2</v>
      </c>
      <c r="S18" s="1335">
        <f t="shared" si="13"/>
        <v>5.5555555555555552E-2</v>
      </c>
      <c r="T18" s="1335">
        <f t="shared" si="13"/>
        <v>5.5555555555555552E-2</v>
      </c>
      <c r="U18" s="1335">
        <f t="shared" si="13"/>
        <v>5.5555555555555552E-2</v>
      </c>
      <c r="V18" s="1335">
        <f t="shared" si="13"/>
        <v>5.5555555555555552E-2</v>
      </c>
      <c r="W18" s="1335">
        <f t="shared" si="13"/>
        <v>5.5555555555555552E-2</v>
      </c>
      <c r="X18" s="1335">
        <f t="shared" ref="X18:AG20" si="14">1/$C$131*(X$3&lt;=$C$131)</f>
        <v>5.5555555555555552E-2</v>
      </c>
      <c r="Y18" s="1335">
        <f t="shared" si="14"/>
        <v>5.5555555555555552E-2</v>
      </c>
      <c r="Z18" s="1335">
        <f t="shared" si="14"/>
        <v>5.5555555555555552E-2</v>
      </c>
      <c r="AA18" s="1335">
        <f t="shared" si="14"/>
        <v>5.5555555555555552E-2</v>
      </c>
      <c r="AB18" s="1335">
        <f t="shared" si="14"/>
        <v>5.5555555555555552E-2</v>
      </c>
      <c r="AC18" s="1335">
        <f t="shared" si="14"/>
        <v>5.5555555555555552E-2</v>
      </c>
      <c r="AD18" s="1335">
        <f t="shared" si="14"/>
        <v>5.5555555555555552E-2</v>
      </c>
      <c r="AE18" s="1335">
        <f t="shared" si="14"/>
        <v>5.5555555555555552E-2</v>
      </c>
      <c r="AF18" s="1335">
        <f t="shared" si="14"/>
        <v>0</v>
      </c>
      <c r="AG18" s="1335">
        <f t="shared" si="14"/>
        <v>0</v>
      </c>
      <c r="AH18" s="1335">
        <f t="shared" ref="AH18:AQ20" si="15">1/$C$131*(AH$3&lt;=$C$131)</f>
        <v>0</v>
      </c>
      <c r="AI18" s="1335">
        <f t="shared" si="15"/>
        <v>0</v>
      </c>
      <c r="AJ18" s="1335">
        <f t="shared" si="15"/>
        <v>0</v>
      </c>
      <c r="AK18" s="1335">
        <f t="shared" si="15"/>
        <v>0</v>
      </c>
      <c r="AL18" s="1335">
        <f t="shared" si="15"/>
        <v>0</v>
      </c>
      <c r="AM18" s="1335">
        <f t="shared" si="15"/>
        <v>0</v>
      </c>
      <c r="AN18" s="1335">
        <f t="shared" si="15"/>
        <v>0</v>
      </c>
      <c r="AO18" s="1335">
        <f t="shared" si="15"/>
        <v>0</v>
      </c>
      <c r="AP18" s="1335">
        <f t="shared" si="15"/>
        <v>0</v>
      </c>
      <c r="AQ18" s="1335">
        <f t="shared" si="15"/>
        <v>0</v>
      </c>
      <c r="AR18" s="1330"/>
    </row>
    <row r="19" spans="1:44" s="1106" customFormat="1" outlineLevel="1">
      <c r="A19" s="1297"/>
      <c r="B19" s="1153" t="s">
        <v>283</v>
      </c>
      <c r="C19" s="1244"/>
      <c r="D19" s="1322">
        <f t="shared" si="1"/>
        <v>0</v>
      </c>
      <c r="E19" s="1332">
        <f t="shared" si="12"/>
        <v>0.06</v>
      </c>
      <c r="F19" s="1174">
        <f>E19*C19</f>
        <v>0</v>
      </c>
      <c r="G19" s="1332">
        <v>1</v>
      </c>
      <c r="H19" s="1333">
        <f>C19*G19*$C$138</f>
        <v>0</v>
      </c>
      <c r="I19" s="1332">
        <v>0</v>
      </c>
      <c r="J19" s="1333">
        <f>C19*I19/(1-I19)</f>
        <v>0</v>
      </c>
      <c r="K19" s="1337">
        <v>1</v>
      </c>
      <c r="L19" s="1343"/>
      <c r="M19" s="1347"/>
      <c r="N19" s="1335">
        <f t="shared" si="13"/>
        <v>5.5555555555555552E-2</v>
      </c>
      <c r="O19" s="1335">
        <f t="shared" si="13"/>
        <v>5.5555555555555552E-2</v>
      </c>
      <c r="P19" s="1335">
        <f t="shared" si="13"/>
        <v>5.5555555555555552E-2</v>
      </c>
      <c r="Q19" s="1335">
        <f t="shared" si="13"/>
        <v>5.5555555555555552E-2</v>
      </c>
      <c r="R19" s="1335">
        <f t="shared" si="13"/>
        <v>5.5555555555555552E-2</v>
      </c>
      <c r="S19" s="1335">
        <f t="shared" si="13"/>
        <v>5.5555555555555552E-2</v>
      </c>
      <c r="T19" s="1335">
        <f t="shared" si="13"/>
        <v>5.5555555555555552E-2</v>
      </c>
      <c r="U19" s="1335">
        <f t="shared" si="13"/>
        <v>5.5555555555555552E-2</v>
      </c>
      <c r="V19" s="1335">
        <f t="shared" si="13"/>
        <v>5.5555555555555552E-2</v>
      </c>
      <c r="W19" s="1335">
        <f t="shared" si="13"/>
        <v>5.5555555555555552E-2</v>
      </c>
      <c r="X19" s="1335">
        <f t="shared" si="14"/>
        <v>5.5555555555555552E-2</v>
      </c>
      <c r="Y19" s="1335">
        <f t="shared" si="14"/>
        <v>5.5555555555555552E-2</v>
      </c>
      <c r="Z19" s="1335">
        <f t="shared" si="14"/>
        <v>5.5555555555555552E-2</v>
      </c>
      <c r="AA19" s="1335">
        <f t="shared" si="14"/>
        <v>5.5555555555555552E-2</v>
      </c>
      <c r="AB19" s="1335">
        <f t="shared" si="14"/>
        <v>5.5555555555555552E-2</v>
      </c>
      <c r="AC19" s="1335">
        <f t="shared" si="14"/>
        <v>5.5555555555555552E-2</v>
      </c>
      <c r="AD19" s="1335">
        <f t="shared" si="14"/>
        <v>5.5555555555555552E-2</v>
      </c>
      <c r="AE19" s="1335">
        <f t="shared" si="14"/>
        <v>5.5555555555555552E-2</v>
      </c>
      <c r="AF19" s="1335">
        <f t="shared" si="14"/>
        <v>0</v>
      </c>
      <c r="AG19" s="1335">
        <f t="shared" si="14"/>
        <v>0</v>
      </c>
      <c r="AH19" s="1335">
        <f t="shared" si="15"/>
        <v>0</v>
      </c>
      <c r="AI19" s="1335">
        <f t="shared" si="15"/>
        <v>0</v>
      </c>
      <c r="AJ19" s="1335">
        <f t="shared" si="15"/>
        <v>0</v>
      </c>
      <c r="AK19" s="1335">
        <f t="shared" si="15"/>
        <v>0</v>
      </c>
      <c r="AL19" s="1335">
        <f t="shared" si="15"/>
        <v>0</v>
      </c>
      <c r="AM19" s="1335">
        <f t="shared" si="15"/>
        <v>0</v>
      </c>
      <c r="AN19" s="1335">
        <f t="shared" si="15"/>
        <v>0</v>
      </c>
      <c r="AO19" s="1335">
        <f t="shared" si="15"/>
        <v>0</v>
      </c>
      <c r="AP19" s="1335">
        <f t="shared" si="15"/>
        <v>0</v>
      </c>
      <c r="AQ19" s="1335">
        <f t="shared" si="15"/>
        <v>0</v>
      </c>
      <c r="AR19" s="1330"/>
    </row>
    <row r="20" spans="1:44" s="1106" customFormat="1" outlineLevel="1">
      <c r="A20" s="1297" t="s">
        <v>284</v>
      </c>
      <c r="B20" s="1153"/>
      <c r="C20" s="1244"/>
      <c r="D20" s="1322">
        <f t="shared" si="1"/>
        <v>0</v>
      </c>
      <c r="E20" s="1332">
        <f t="shared" si="12"/>
        <v>0.06</v>
      </c>
      <c r="F20" s="1174">
        <f>E20*C20</f>
        <v>0</v>
      </c>
      <c r="G20" s="1332">
        <v>1</v>
      </c>
      <c r="H20" s="1333">
        <f>C20*G20*$C$138</f>
        <v>0</v>
      </c>
      <c r="I20" s="1332">
        <v>0</v>
      </c>
      <c r="J20" s="1333">
        <f>C20*I20/(1-I20)</f>
        <v>0</v>
      </c>
      <c r="K20" s="1337">
        <v>1</v>
      </c>
      <c r="L20" s="1343"/>
      <c r="M20" s="1347"/>
      <c r="N20" s="1335">
        <f t="shared" si="13"/>
        <v>5.5555555555555552E-2</v>
      </c>
      <c r="O20" s="1335">
        <f t="shared" si="13"/>
        <v>5.5555555555555552E-2</v>
      </c>
      <c r="P20" s="1335">
        <f t="shared" si="13"/>
        <v>5.5555555555555552E-2</v>
      </c>
      <c r="Q20" s="1335">
        <f t="shared" si="13"/>
        <v>5.5555555555555552E-2</v>
      </c>
      <c r="R20" s="1335">
        <f t="shared" si="13"/>
        <v>5.5555555555555552E-2</v>
      </c>
      <c r="S20" s="1335">
        <f t="shared" si="13"/>
        <v>5.5555555555555552E-2</v>
      </c>
      <c r="T20" s="1335">
        <f t="shared" si="13"/>
        <v>5.5555555555555552E-2</v>
      </c>
      <c r="U20" s="1335">
        <f t="shared" si="13"/>
        <v>5.5555555555555552E-2</v>
      </c>
      <c r="V20" s="1335">
        <f t="shared" si="13"/>
        <v>5.5555555555555552E-2</v>
      </c>
      <c r="W20" s="1335">
        <f t="shared" si="13"/>
        <v>5.5555555555555552E-2</v>
      </c>
      <c r="X20" s="1335">
        <f t="shared" si="14"/>
        <v>5.5555555555555552E-2</v>
      </c>
      <c r="Y20" s="1335">
        <f t="shared" si="14"/>
        <v>5.5555555555555552E-2</v>
      </c>
      <c r="Z20" s="1335">
        <f t="shared" si="14"/>
        <v>5.5555555555555552E-2</v>
      </c>
      <c r="AA20" s="1335">
        <f t="shared" si="14"/>
        <v>5.5555555555555552E-2</v>
      </c>
      <c r="AB20" s="1335">
        <f t="shared" si="14"/>
        <v>5.5555555555555552E-2</v>
      </c>
      <c r="AC20" s="1335">
        <f t="shared" si="14"/>
        <v>5.5555555555555552E-2</v>
      </c>
      <c r="AD20" s="1335">
        <f t="shared" si="14"/>
        <v>5.5555555555555552E-2</v>
      </c>
      <c r="AE20" s="1335">
        <f t="shared" si="14"/>
        <v>5.5555555555555552E-2</v>
      </c>
      <c r="AF20" s="1335">
        <f t="shared" si="14"/>
        <v>0</v>
      </c>
      <c r="AG20" s="1335">
        <f t="shared" si="14"/>
        <v>0</v>
      </c>
      <c r="AH20" s="1335">
        <f t="shared" si="15"/>
        <v>0</v>
      </c>
      <c r="AI20" s="1335">
        <f t="shared" si="15"/>
        <v>0</v>
      </c>
      <c r="AJ20" s="1335">
        <f t="shared" si="15"/>
        <v>0</v>
      </c>
      <c r="AK20" s="1335">
        <f t="shared" si="15"/>
        <v>0</v>
      </c>
      <c r="AL20" s="1335">
        <f t="shared" si="15"/>
        <v>0</v>
      </c>
      <c r="AM20" s="1335">
        <f t="shared" si="15"/>
        <v>0</v>
      </c>
      <c r="AN20" s="1335">
        <f t="shared" si="15"/>
        <v>0</v>
      </c>
      <c r="AO20" s="1335">
        <f t="shared" si="15"/>
        <v>0</v>
      </c>
      <c r="AP20" s="1335">
        <f t="shared" si="15"/>
        <v>0</v>
      </c>
      <c r="AQ20" s="1335">
        <f t="shared" si="15"/>
        <v>0</v>
      </c>
      <c r="AR20" s="1330"/>
    </row>
    <row r="21" spans="1:44" s="1106" customFormat="1">
      <c r="A21" s="1297" t="s">
        <v>285</v>
      </c>
      <c r="B21" s="1168" t="s">
        <v>286</v>
      </c>
      <c r="C21" s="1321">
        <f>SUM(C22:C24)</f>
        <v>100</v>
      </c>
      <c r="D21" s="1322">
        <f t="shared" si="1"/>
        <v>2.8571428571428572</v>
      </c>
      <c r="E21" s="1338"/>
      <c r="F21" s="1344"/>
      <c r="G21" s="1200"/>
      <c r="H21" s="1345"/>
      <c r="I21" s="1200"/>
      <c r="J21" s="1345"/>
      <c r="K21" s="1346"/>
      <c r="L21" s="1110"/>
      <c r="M21" s="1328">
        <f>(ABS(SUMIF(N$3:AQ$3,"&lt;="&amp;$C$131,N21:AQ21)-1)+ABS(SUM(N21:AQ21)-1))*(C21&lt;&gt;0)</f>
        <v>4.4408920985006262E-16</v>
      </c>
      <c r="N21" s="1329">
        <f t="shared" ref="N21:AQ21" si="16">SUMPRODUCT(N22:N24,$C22:$C24)/IF($C21&lt;&gt;0,$C21,1)</f>
        <v>5.5555555555555552E-2</v>
      </c>
      <c r="O21" s="1329">
        <f>SUMPRODUCT(O22:O24,$C22:$C24)/IF($C21&lt;&gt;0,$C21,1)</f>
        <v>5.5555555555555552E-2</v>
      </c>
      <c r="P21" s="1329">
        <f t="shared" si="16"/>
        <v>5.5555555555555552E-2</v>
      </c>
      <c r="Q21" s="1329">
        <f t="shared" si="16"/>
        <v>5.5555555555555552E-2</v>
      </c>
      <c r="R21" s="1329">
        <f t="shared" si="16"/>
        <v>5.5555555555555552E-2</v>
      </c>
      <c r="S21" s="1329">
        <f t="shared" si="16"/>
        <v>5.5555555555555552E-2</v>
      </c>
      <c r="T21" s="1329">
        <f t="shared" si="16"/>
        <v>5.5555555555555552E-2</v>
      </c>
      <c r="U21" s="1329">
        <f t="shared" si="16"/>
        <v>5.5555555555555552E-2</v>
      </c>
      <c r="V21" s="1329">
        <f t="shared" si="16"/>
        <v>5.5555555555555552E-2</v>
      </c>
      <c r="W21" s="1329">
        <f t="shared" si="16"/>
        <v>5.5555555555555552E-2</v>
      </c>
      <c r="X21" s="1329">
        <f t="shared" si="16"/>
        <v>5.5555555555555552E-2</v>
      </c>
      <c r="Y21" s="1329">
        <f t="shared" si="16"/>
        <v>5.5555555555555552E-2</v>
      </c>
      <c r="Z21" s="1329">
        <f t="shared" si="16"/>
        <v>5.5555555555555552E-2</v>
      </c>
      <c r="AA21" s="1329">
        <f t="shared" si="16"/>
        <v>5.5555555555555552E-2</v>
      </c>
      <c r="AB21" s="1329">
        <f t="shared" si="16"/>
        <v>5.5555555555555552E-2</v>
      </c>
      <c r="AC21" s="1329">
        <f t="shared" si="16"/>
        <v>5.5555555555555552E-2</v>
      </c>
      <c r="AD21" s="1329">
        <f t="shared" si="16"/>
        <v>5.5555555555555552E-2</v>
      </c>
      <c r="AE21" s="1329">
        <f t="shared" si="16"/>
        <v>5.5555555555555552E-2</v>
      </c>
      <c r="AF21" s="1329">
        <f t="shared" si="16"/>
        <v>0</v>
      </c>
      <c r="AG21" s="1329">
        <f t="shared" si="16"/>
        <v>0</v>
      </c>
      <c r="AH21" s="1329">
        <f t="shared" si="16"/>
        <v>0</v>
      </c>
      <c r="AI21" s="1329">
        <f t="shared" si="16"/>
        <v>0</v>
      </c>
      <c r="AJ21" s="1329">
        <f t="shared" si="16"/>
        <v>0</v>
      </c>
      <c r="AK21" s="1329">
        <f t="shared" si="16"/>
        <v>0</v>
      </c>
      <c r="AL21" s="1329">
        <f t="shared" si="16"/>
        <v>0</v>
      </c>
      <c r="AM21" s="1329">
        <f t="shared" si="16"/>
        <v>0</v>
      </c>
      <c r="AN21" s="1329">
        <f t="shared" si="16"/>
        <v>0</v>
      </c>
      <c r="AO21" s="1329">
        <f t="shared" si="16"/>
        <v>0</v>
      </c>
      <c r="AP21" s="1329">
        <f t="shared" si="16"/>
        <v>0</v>
      </c>
      <c r="AQ21" s="1329">
        <f t="shared" si="16"/>
        <v>0</v>
      </c>
      <c r="AR21" s="1330"/>
    </row>
    <row r="22" spans="1:44" s="1106" customFormat="1" outlineLevel="1">
      <c r="A22" s="1297" t="s">
        <v>287</v>
      </c>
      <c r="B22" s="1348" t="s">
        <v>288</v>
      </c>
      <c r="C22" s="1472">
        <f>Scenarios!E37</f>
        <v>50</v>
      </c>
      <c r="D22" s="1322">
        <f t="shared" si="1"/>
        <v>1.4285714285714286</v>
      </c>
      <c r="E22" s="1332">
        <f t="shared" ref="E22:E24" si="17">$E$7</f>
        <v>0.06</v>
      </c>
      <c r="F22" s="1174">
        <f>E22*C22</f>
        <v>3</v>
      </c>
      <c r="G22" s="1332">
        <v>1</v>
      </c>
      <c r="H22" s="1333">
        <f>C22*G22*$C$138</f>
        <v>6.5</v>
      </c>
      <c r="I22" s="1332">
        <v>0</v>
      </c>
      <c r="J22" s="1333">
        <f>C22*I22/(1-I22)</f>
        <v>0</v>
      </c>
      <c r="K22" s="1342">
        <v>1</v>
      </c>
      <c r="L22" s="1343"/>
      <c r="M22" s="1347"/>
      <c r="N22" s="1335">
        <f t="shared" ref="N22:W24" si="18">1/$C$131*(N$3&lt;=$C$131)</f>
        <v>5.5555555555555552E-2</v>
      </c>
      <c r="O22" s="1335">
        <f t="shared" si="18"/>
        <v>5.5555555555555552E-2</v>
      </c>
      <c r="P22" s="1335">
        <f t="shared" si="18"/>
        <v>5.5555555555555552E-2</v>
      </c>
      <c r="Q22" s="1335">
        <f t="shared" si="18"/>
        <v>5.5555555555555552E-2</v>
      </c>
      <c r="R22" s="1335">
        <f t="shared" si="18"/>
        <v>5.5555555555555552E-2</v>
      </c>
      <c r="S22" s="1335">
        <f t="shared" si="18"/>
        <v>5.5555555555555552E-2</v>
      </c>
      <c r="T22" s="1335">
        <f t="shared" si="18"/>
        <v>5.5555555555555552E-2</v>
      </c>
      <c r="U22" s="1335">
        <f t="shared" si="18"/>
        <v>5.5555555555555552E-2</v>
      </c>
      <c r="V22" s="1335">
        <f t="shared" si="18"/>
        <v>5.5555555555555552E-2</v>
      </c>
      <c r="W22" s="1335">
        <f t="shared" si="18"/>
        <v>5.5555555555555552E-2</v>
      </c>
      <c r="X22" s="1335">
        <f t="shared" ref="X22:AG24" si="19">1/$C$131*(X$3&lt;=$C$131)</f>
        <v>5.5555555555555552E-2</v>
      </c>
      <c r="Y22" s="1335">
        <f t="shared" si="19"/>
        <v>5.5555555555555552E-2</v>
      </c>
      <c r="Z22" s="1335">
        <f t="shared" si="19"/>
        <v>5.5555555555555552E-2</v>
      </c>
      <c r="AA22" s="1335">
        <f t="shared" si="19"/>
        <v>5.5555555555555552E-2</v>
      </c>
      <c r="AB22" s="1335">
        <f t="shared" si="19"/>
        <v>5.5555555555555552E-2</v>
      </c>
      <c r="AC22" s="1335">
        <f t="shared" si="19"/>
        <v>5.5555555555555552E-2</v>
      </c>
      <c r="AD22" s="1335">
        <f t="shared" si="19"/>
        <v>5.5555555555555552E-2</v>
      </c>
      <c r="AE22" s="1335">
        <f t="shared" si="19"/>
        <v>5.5555555555555552E-2</v>
      </c>
      <c r="AF22" s="1335">
        <f t="shared" si="19"/>
        <v>0</v>
      </c>
      <c r="AG22" s="1335">
        <f t="shared" si="19"/>
        <v>0</v>
      </c>
      <c r="AH22" s="1335">
        <f t="shared" ref="AH22:AQ24" si="20">1/$C$131*(AH$3&lt;=$C$131)</f>
        <v>0</v>
      </c>
      <c r="AI22" s="1335">
        <f t="shared" si="20"/>
        <v>0</v>
      </c>
      <c r="AJ22" s="1335">
        <f t="shared" si="20"/>
        <v>0</v>
      </c>
      <c r="AK22" s="1335">
        <f t="shared" si="20"/>
        <v>0</v>
      </c>
      <c r="AL22" s="1335">
        <f t="shared" si="20"/>
        <v>0</v>
      </c>
      <c r="AM22" s="1335">
        <f t="shared" si="20"/>
        <v>0</v>
      </c>
      <c r="AN22" s="1335">
        <f t="shared" si="20"/>
        <v>0</v>
      </c>
      <c r="AO22" s="1335">
        <f t="shared" si="20"/>
        <v>0</v>
      </c>
      <c r="AP22" s="1335">
        <f t="shared" si="20"/>
        <v>0</v>
      </c>
      <c r="AQ22" s="1335">
        <f t="shared" si="20"/>
        <v>0</v>
      </c>
      <c r="AR22" s="1330"/>
    </row>
    <row r="23" spans="1:44" s="1106" customFormat="1" outlineLevel="1">
      <c r="A23" s="1297"/>
      <c r="B23" s="1348" t="s">
        <v>289</v>
      </c>
      <c r="C23" s="1472">
        <f>Scenarios!E38</f>
        <v>50</v>
      </c>
      <c r="D23" s="1322">
        <f t="shared" si="1"/>
        <v>1.4285714285714286</v>
      </c>
      <c r="E23" s="1332">
        <f t="shared" si="17"/>
        <v>0.06</v>
      </c>
      <c r="F23" s="1174">
        <f>E23*C23</f>
        <v>3</v>
      </c>
      <c r="G23" s="1332">
        <v>1</v>
      </c>
      <c r="H23" s="1333">
        <f>C23*G23*$C$138</f>
        <v>6.5</v>
      </c>
      <c r="I23" s="1332">
        <v>0</v>
      </c>
      <c r="J23" s="1333">
        <f>C23*I23/(1-I23)</f>
        <v>0</v>
      </c>
      <c r="K23" s="1342">
        <v>1</v>
      </c>
      <c r="L23" s="1110"/>
      <c r="M23" s="1347"/>
      <c r="N23" s="1335">
        <f t="shared" si="18"/>
        <v>5.5555555555555552E-2</v>
      </c>
      <c r="O23" s="1335">
        <f t="shared" si="18"/>
        <v>5.5555555555555552E-2</v>
      </c>
      <c r="P23" s="1335">
        <f t="shared" si="18"/>
        <v>5.5555555555555552E-2</v>
      </c>
      <c r="Q23" s="1335">
        <f t="shared" si="18"/>
        <v>5.5555555555555552E-2</v>
      </c>
      <c r="R23" s="1335">
        <f t="shared" si="18"/>
        <v>5.5555555555555552E-2</v>
      </c>
      <c r="S23" s="1335">
        <f t="shared" si="18"/>
        <v>5.5555555555555552E-2</v>
      </c>
      <c r="T23" s="1335">
        <f t="shared" si="18"/>
        <v>5.5555555555555552E-2</v>
      </c>
      <c r="U23" s="1335">
        <f t="shared" si="18"/>
        <v>5.5555555555555552E-2</v>
      </c>
      <c r="V23" s="1335">
        <f t="shared" si="18"/>
        <v>5.5555555555555552E-2</v>
      </c>
      <c r="W23" s="1335">
        <f t="shared" si="18"/>
        <v>5.5555555555555552E-2</v>
      </c>
      <c r="X23" s="1335">
        <f t="shared" si="19"/>
        <v>5.5555555555555552E-2</v>
      </c>
      <c r="Y23" s="1335">
        <f t="shared" si="19"/>
        <v>5.5555555555555552E-2</v>
      </c>
      <c r="Z23" s="1335">
        <f t="shared" si="19"/>
        <v>5.5555555555555552E-2</v>
      </c>
      <c r="AA23" s="1335">
        <f t="shared" si="19"/>
        <v>5.5555555555555552E-2</v>
      </c>
      <c r="AB23" s="1335">
        <f t="shared" si="19"/>
        <v>5.5555555555555552E-2</v>
      </c>
      <c r="AC23" s="1335">
        <f t="shared" si="19"/>
        <v>5.5555555555555552E-2</v>
      </c>
      <c r="AD23" s="1335">
        <f t="shared" si="19"/>
        <v>5.5555555555555552E-2</v>
      </c>
      <c r="AE23" s="1335">
        <f t="shared" si="19"/>
        <v>5.5555555555555552E-2</v>
      </c>
      <c r="AF23" s="1335">
        <f t="shared" si="19"/>
        <v>0</v>
      </c>
      <c r="AG23" s="1335">
        <f t="shared" si="19"/>
        <v>0</v>
      </c>
      <c r="AH23" s="1335">
        <f t="shared" si="20"/>
        <v>0</v>
      </c>
      <c r="AI23" s="1335">
        <f t="shared" si="20"/>
        <v>0</v>
      </c>
      <c r="AJ23" s="1335">
        <f t="shared" si="20"/>
        <v>0</v>
      </c>
      <c r="AK23" s="1335">
        <f t="shared" si="20"/>
        <v>0</v>
      </c>
      <c r="AL23" s="1335">
        <f t="shared" si="20"/>
        <v>0</v>
      </c>
      <c r="AM23" s="1335">
        <f t="shared" si="20"/>
        <v>0</v>
      </c>
      <c r="AN23" s="1335">
        <f t="shared" si="20"/>
        <v>0</v>
      </c>
      <c r="AO23" s="1335">
        <f t="shared" si="20"/>
        <v>0</v>
      </c>
      <c r="AP23" s="1335">
        <f t="shared" si="20"/>
        <v>0</v>
      </c>
      <c r="AQ23" s="1335">
        <f t="shared" si="20"/>
        <v>0</v>
      </c>
      <c r="AR23" s="1330"/>
    </row>
    <row r="24" spans="1:44" s="1106" customFormat="1" outlineLevel="1">
      <c r="A24" s="1297"/>
      <c r="B24" s="1348" t="s">
        <v>290</v>
      </c>
      <c r="C24" s="1472">
        <f>Scenarios!E39</f>
        <v>0</v>
      </c>
      <c r="D24" s="1322">
        <f t="shared" si="1"/>
        <v>0</v>
      </c>
      <c r="E24" s="1332">
        <f t="shared" si="17"/>
        <v>0.06</v>
      </c>
      <c r="F24" s="1174">
        <f>E24*C24</f>
        <v>0</v>
      </c>
      <c r="G24" s="1332">
        <v>1</v>
      </c>
      <c r="H24" s="1333">
        <f>C24*G24*$C$138</f>
        <v>0</v>
      </c>
      <c r="I24" s="1332">
        <v>0</v>
      </c>
      <c r="J24" s="1333">
        <f>C24*I24/(1-I24)</f>
        <v>0</v>
      </c>
      <c r="K24" s="1337">
        <v>1</v>
      </c>
      <c r="L24" s="1343"/>
      <c r="M24" s="1347"/>
      <c r="N24" s="1335">
        <f t="shared" si="18"/>
        <v>5.5555555555555552E-2</v>
      </c>
      <c r="O24" s="1335">
        <f t="shared" si="18"/>
        <v>5.5555555555555552E-2</v>
      </c>
      <c r="P24" s="1335">
        <f t="shared" si="18"/>
        <v>5.5555555555555552E-2</v>
      </c>
      <c r="Q24" s="1335">
        <f t="shared" si="18"/>
        <v>5.5555555555555552E-2</v>
      </c>
      <c r="R24" s="1335">
        <f t="shared" si="18"/>
        <v>5.5555555555555552E-2</v>
      </c>
      <c r="S24" s="1335">
        <f t="shared" si="18"/>
        <v>5.5555555555555552E-2</v>
      </c>
      <c r="T24" s="1335">
        <f t="shared" si="18"/>
        <v>5.5555555555555552E-2</v>
      </c>
      <c r="U24" s="1335">
        <f t="shared" si="18"/>
        <v>5.5555555555555552E-2</v>
      </c>
      <c r="V24" s="1335">
        <f t="shared" si="18"/>
        <v>5.5555555555555552E-2</v>
      </c>
      <c r="W24" s="1335">
        <f t="shared" si="18"/>
        <v>5.5555555555555552E-2</v>
      </c>
      <c r="X24" s="1335">
        <f t="shared" si="19"/>
        <v>5.5555555555555552E-2</v>
      </c>
      <c r="Y24" s="1335">
        <f t="shared" si="19"/>
        <v>5.5555555555555552E-2</v>
      </c>
      <c r="Z24" s="1335">
        <f t="shared" si="19"/>
        <v>5.5555555555555552E-2</v>
      </c>
      <c r="AA24" s="1335">
        <f t="shared" si="19"/>
        <v>5.5555555555555552E-2</v>
      </c>
      <c r="AB24" s="1335">
        <f t="shared" si="19"/>
        <v>5.5555555555555552E-2</v>
      </c>
      <c r="AC24" s="1335">
        <f t="shared" si="19"/>
        <v>5.5555555555555552E-2</v>
      </c>
      <c r="AD24" s="1335">
        <f t="shared" si="19"/>
        <v>5.5555555555555552E-2</v>
      </c>
      <c r="AE24" s="1335">
        <f t="shared" si="19"/>
        <v>5.5555555555555552E-2</v>
      </c>
      <c r="AF24" s="1335">
        <f t="shared" si="19"/>
        <v>0</v>
      </c>
      <c r="AG24" s="1335">
        <f t="shared" si="19"/>
        <v>0</v>
      </c>
      <c r="AH24" s="1335">
        <f t="shared" si="20"/>
        <v>0</v>
      </c>
      <c r="AI24" s="1335">
        <f t="shared" si="20"/>
        <v>0</v>
      </c>
      <c r="AJ24" s="1335">
        <f t="shared" si="20"/>
        <v>0</v>
      </c>
      <c r="AK24" s="1335">
        <f t="shared" si="20"/>
        <v>0</v>
      </c>
      <c r="AL24" s="1335">
        <f t="shared" si="20"/>
        <v>0</v>
      </c>
      <c r="AM24" s="1335">
        <f t="shared" si="20"/>
        <v>0</v>
      </c>
      <c r="AN24" s="1335">
        <f t="shared" si="20"/>
        <v>0</v>
      </c>
      <c r="AO24" s="1335">
        <f t="shared" si="20"/>
        <v>0</v>
      </c>
      <c r="AP24" s="1335">
        <f t="shared" si="20"/>
        <v>0</v>
      </c>
      <c r="AQ24" s="1335">
        <f t="shared" si="20"/>
        <v>0</v>
      </c>
      <c r="AR24" s="1330"/>
    </row>
    <row r="25" spans="1:44">
      <c r="A25" s="1297" t="s">
        <v>291</v>
      </c>
      <c r="B25" s="1168" t="s">
        <v>292</v>
      </c>
      <c r="C25" s="1321">
        <f>SUM(C26:C31)</f>
        <v>1000</v>
      </c>
      <c r="D25" s="1322">
        <f t="shared" si="1"/>
        <v>28.571428571428573</v>
      </c>
      <c r="E25" s="1338"/>
      <c r="F25" s="1349"/>
      <c r="G25" s="1350"/>
      <c r="H25" s="1325"/>
      <c r="I25" s="1350"/>
      <c r="J25" s="1325"/>
      <c r="K25" s="1304"/>
      <c r="L25" s="1110"/>
      <c r="M25" s="1328">
        <f>(ABS(SUMIF(N$3:AQ$3,"&lt;="&amp;$C$131,N25:AQ25)-1)+ABS(SUM(N25:AQ25)-1))*(C25&lt;&gt;0)</f>
        <v>4.4408920985006262E-16</v>
      </c>
      <c r="N25" s="1329">
        <f>SUMPRODUCT(N26:N31,$C26:$C31)/IF($C25&lt;&gt;0,$C25,1)</f>
        <v>5.5555555555555559E-2</v>
      </c>
      <c r="O25" s="1329">
        <f t="shared" ref="O25:AQ25" si="21">SUMPRODUCT(O26:O31,$C26:$C31)/IF($C25&lt;&gt;0,$C25,1)</f>
        <v>5.5555555555555559E-2</v>
      </c>
      <c r="P25" s="1329">
        <f t="shared" si="21"/>
        <v>5.5555555555555559E-2</v>
      </c>
      <c r="Q25" s="1329">
        <f t="shared" si="21"/>
        <v>5.5555555555555559E-2</v>
      </c>
      <c r="R25" s="1329">
        <f t="shared" si="21"/>
        <v>5.5555555555555559E-2</v>
      </c>
      <c r="S25" s="1329">
        <f t="shared" si="21"/>
        <v>5.5555555555555559E-2</v>
      </c>
      <c r="T25" s="1329">
        <f t="shared" si="21"/>
        <v>5.5555555555555559E-2</v>
      </c>
      <c r="U25" s="1329">
        <f t="shared" si="21"/>
        <v>5.5555555555555559E-2</v>
      </c>
      <c r="V25" s="1329">
        <f t="shared" si="21"/>
        <v>5.5555555555555559E-2</v>
      </c>
      <c r="W25" s="1329">
        <f t="shared" si="21"/>
        <v>5.5555555555555559E-2</v>
      </c>
      <c r="X25" s="1329">
        <f t="shared" si="21"/>
        <v>5.5555555555555559E-2</v>
      </c>
      <c r="Y25" s="1329">
        <f t="shared" si="21"/>
        <v>5.5555555555555559E-2</v>
      </c>
      <c r="Z25" s="1329">
        <f t="shared" si="21"/>
        <v>5.5555555555555559E-2</v>
      </c>
      <c r="AA25" s="1329">
        <f t="shared" si="21"/>
        <v>5.5555555555555559E-2</v>
      </c>
      <c r="AB25" s="1329">
        <f t="shared" si="21"/>
        <v>5.5555555555555559E-2</v>
      </c>
      <c r="AC25" s="1329">
        <f t="shared" si="21"/>
        <v>5.5555555555555559E-2</v>
      </c>
      <c r="AD25" s="1329">
        <f t="shared" si="21"/>
        <v>5.5555555555555559E-2</v>
      </c>
      <c r="AE25" s="1329">
        <f t="shared" si="21"/>
        <v>5.5555555555555559E-2</v>
      </c>
      <c r="AF25" s="1329">
        <f t="shared" si="21"/>
        <v>0</v>
      </c>
      <c r="AG25" s="1329">
        <f t="shared" si="21"/>
        <v>0</v>
      </c>
      <c r="AH25" s="1329">
        <f t="shared" si="21"/>
        <v>0</v>
      </c>
      <c r="AI25" s="1329">
        <f t="shared" si="21"/>
        <v>0</v>
      </c>
      <c r="AJ25" s="1329">
        <f t="shared" si="21"/>
        <v>0</v>
      </c>
      <c r="AK25" s="1329">
        <f t="shared" si="21"/>
        <v>0</v>
      </c>
      <c r="AL25" s="1329">
        <f t="shared" si="21"/>
        <v>0</v>
      </c>
      <c r="AM25" s="1329">
        <f t="shared" si="21"/>
        <v>0</v>
      </c>
      <c r="AN25" s="1329">
        <f t="shared" si="21"/>
        <v>0</v>
      </c>
      <c r="AO25" s="1329">
        <f t="shared" si="21"/>
        <v>0</v>
      </c>
      <c r="AP25" s="1329">
        <f t="shared" si="21"/>
        <v>0</v>
      </c>
      <c r="AQ25" s="1329">
        <f t="shared" si="21"/>
        <v>0</v>
      </c>
      <c r="AR25" s="1330"/>
    </row>
    <row r="26" spans="1:44" outlineLevel="1">
      <c r="A26" s="1297" t="s">
        <v>293</v>
      </c>
      <c r="B26" s="1348" t="s">
        <v>294</v>
      </c>
      <c r="C26" s="1472">
        <f>Scenarios!E41</f>
        <v>100</v>
      </c>
      <c r="D26" s="1322">
        <f t="shared" si="1"/>
        <v>2.8571428571428572</v>
      </c>
      <c r="E26" s="1332">
        <f t="shared" ref="E26:E31" si="22">$E$7</f>
        <v>0.06</v>
      </c>
      <c r="F26" s="1174">
        <f t="shared" ref="F26:F31" si="23">E26*C26</f>
        <v>6</v>
      </c>
      <c r="G26" s="1332">
        <v>1</v>
      </c>
      <c r="H26" s="1333">
        <f t="shared" ref="H26:H31" si="24">C26*G26*$C$138</f>
        <v>13</v>
      </c>
      <c r="I26" s="1332">
        <v>0</v>
      </c>
      <c r="J26" s="1333">
        <f t="shared" ref="J26:J31" si="25">C26*I26/(1-I26)</f>
        <v>0</v>
      </c>
      <c r="K26" s="1334">
        <v>1</v>
      </c>
      <c r="L26" s="1110"/>
      <c r="M26" s="17"/>
      <c r="N26" s="1335">
        <f t="shared" ref="N26:W31" si="26">1/$C$131*(N$3&lt;=$C$131)</f>
        <v>5.5555555555555552E-2</v>
      </c>
      <c r="O26" s="1335">
        <f t="shared" si="26"/>
        <v>5.5555555555555552E-2</v>
      </c>
      <c r="P26" s="1335">
        <f t="shared" si="26"/>
        <v>5.5555555555555552E-2</v>
      </c>
      <c r="Q26" s="1335">
        <f t="shared" si="26"/>
        <v>5.5555555555555552E-2</v>
      </c>
      <c r="R26" s="1335">
        <f t="shared" si="26"/>
        <v>5.5555555555555552E-2</v>
      </c>
      <c r="S26" s="1335">
        <f t="shared" si="26"/>
        <v>5.5555555555555552E-2</v>
      </c>
      <c r="T26" s="1335">
        <f t="shared" si="26"/>
        <v>5.5555555555555552E-2</v>
      </c>
      <c r="U26" s="1335">
        <f t="shared" si="26"/>
        <v>5.5555555555555552E-2</v>
      </c>
      <c r="V26" s="1335">
        <f t="shared" si="26"/>
        <v>5.5555555555555552E-2</v>
      </c>
      <c r="W26" s="1335">
        <f t="shared" si="26"/>
        <v>5.5555555555555552E-2</v>
      </c>
      <c r="X26" s="1335">
        <f t="shared" ref="X26:AG31" si="27">1/$C$131*(X$3&lt;=$C$131)</f>
        <v>5.5555555555555552E-2</v>
      </c>
      <c r="Y26" s="1335">
        <f t="shared" si="27"/>
        <v>5.5555555555555552E-2</v>
      </c>
      <c r="Z26" s="1335">
        <f t="shared" si="27"/>
        <v>5.5555555555555552E-2</v>
      </c>
      <c r="AA26" s="1335">
        <f t="shared" si="27"/>
        <v>5.5555555555555552E-2</v>
      </c>
      <c r="AB26" s="1335">
        <f t="shared" si="27"/>
        <v>5.5555555555555552E-2</v>
      </c>
      <c r="AC26" s="1335">
        <f t="shared" si="27"/>
        <v>5.5555555555555552E-2</v>
      </c>
      <c r="AD26" s="1335">
        <f t="shared" si="27"/>
        <v>5.5555555555555552E-2</v>
      </c>
      <c r="AE26" s="1335">
        <f t="shared" si="27"/>
        <v>5.5555555555555552E-2</v>
      </c>
      <c r="AF26" s="1335">
        <f t="shared" si="27"/>
        <v>0</v>
      </c>
      <c r="AG26" s="1335">
        <f t="shared" si="27"/>
        <v>0</v>
      </c>
      <c r="AH26" s="1335">
        <f t="shared" ref="AH26:AQ31" si="28">1/$C$131*(AH$3&lt;=$C$131)</f>
        <v>0</v>
      </c>
      <c r="AI26" s="1335">
        <f t="shared" si="28"/>
        <v>0</v>
      </c>
      <c r="AJ26" s="1335">
        <f t="shared" si="28"/>
        <v>0</v>
      </c>
      <c r="AK26" s="1335">
        <f t="shared" si="28"/>
        <v>0</v>
      </c>
      <c r="AL26" s="1335">
        <f t="shared" si="28"/>
        <v>0</v>
      </c>
      <c r="AM26" s="1335">
        <f t="shared" si="28"/>
        <v>0</v>
      </c>
      <c r="AN26" s="1335">
        <f t="shared" si="28"/>
        <v>0</v>
      </c>
      <c r="AO26" s="1335">
        <f t="shared" si="28"/>
        <v>0</v>
      </c>
      <c r="AP26" s="1335">
        <f t="shared" si="28"/>
        <v>0</v>
      </c>
      <c r="AQ26" s="1335">
        <f t="shared" si="28"/>
        <v>0</v>
      </c>
      <c r="AR26" s="1330"/>
    </row>
    <row r="27" spans="1:44" outlineLevel="1">
      <c r="A27" s="1297" t="s">
        <v>295</v>
      </c>
      <c r="B27" s="1348" t="s">
        <v>296</v>
      </c>
      <c r="C27" s="1472">
        <f>Scenarios!E42</f>
        <v>300</v>
      </c>
      <c r="D27" s="1322">
        <f t="shared" si="1"/>
        <v>8.5714285714285712</v>
      </c>
      <c r="E27" s="1332">
        <f t="shared" si="22"/>
        <v>0.06</v>
      </c>
      <c r="F27" s="1174">
        <f t="shared" si="23"/>
        <v>18</v>
      </c>
      <c r="G27" s="1332">
        <v>1</v>
      </c>
      <c r="H27" s="1333">
        <f t="shared" si="24"/>
        <v>39</v>
      </c>
      <c r="I27" s="1332">
        <v>0</v>
      </c>
      <c r="J27" s="1333">
        <f t="shared" si="25"/>
        <v>0</v>
      </c>
      <c r="K27" s="1337">
        <v>1</v>
      </c>
      <c r="L27" s="1110"/>
      <c r="M27" s="17"/>
      <c r="N27" s="1335">
        <f t="shared" si="26"/>
        <v>5.5555555555555552E-2</v>
      </c>
      <c r="O27" s="1335">
        <f t="shared" si="26"/>
        <v>5.5555555555555552E-2</v>
      </c>
      <c r="P27" s="1335">
        <f t="shared" si="26"/>
        <v>5.5555555555555552E-2</v>
      </c>
      <c r="Q27" s="1335">
        <f t="shared" si="26"/>
        <v>5.5555555555555552E-2</v>
      </c>
      <c r="R27" s="1335">
        <f t="shared" si="26"/>
        <v>5.5555555555555552E-2</v>
      </c>
      <c r="S27" s="1335">
        <f t="shared" si="26"/>
        <v>5.5555555555555552E-2</v>
      </c>
      <c r="T27" s="1335">
        <f t="shared" si="26"/>
        <v>5.5555555555555552E-2</v>
      </c>
      <c r="U27" s="1335">
        <f t="shared" si="26"/>
        <v>5.5555555555555552E-2</v>
      </c>
      <c r="V27" s="1335">
        <f t="shared" si="26"/>
        <v>5.5555555555555552E-2</v>
      </c>
      <c r="W27" s="1335">
        <f t="shared" si="26"/>
        <v>5.5555555555555552E-2</v>
      </c>
      <c r="X27" s="1335">
        <f t="shared" si="27"/>
        <v>5.5555555555555552E-2</v>
      </c>
      <c r="Y27" s="1335">
        <f t="shared" si="27"/>
        <v>5.5555555555555552E-2</v>
      </c>
      <c r="Z27" s="1335">
        <f t="shared" si="27"/>
        <v>5.5555555555555552E-2</v>
      </c>
      <c r="AA27" s="1335">
        <f t="shared" si="27"/>
        <v>5.5555555555555552E-2</v>
      </c>
      <c r="AB27" s="1335">
        <f t="shared" si="27"/>
        <v>5.5555555555555552E-2</v>
      </c>
      <c r="AC27" s="1335">
        <f t="shared" si="27"/>
        <v>5.5555555555555552E-2</v>
      </c>
      <c r="AD27" s="1335">
        <f t="shared" si="27"/>
        <v>5.5555555555555552E-2</v>
      </c>
      <c r="AE27" s="1335">
        <f t="shared" si="27"/>
        <v>5.5555555555555552E-2</v>
      </c>
      <c r="AF27" s="1335">
        <f t="shared" si="27"/>
        <v>0</v>
      </c>
      <c r="AG27" s="1335">
        <f t="shared" si="27"/>
        <v>0</v>
      </c>
      <c r="AH27" s="1335">
        <f t="shared" si="28"/>
        <v>0</v>
      </c>
      <c r="AI27" s="1335">
        <f t="shared" si="28"/>
        <v>0</v>
      </c>
      <c r="AJ27" s="1335">
        <f t="shared" si="28"/>
        <v>0</v>
      </c>
      <c r="AK27" s="1335">
        <f t="shared" si="28"/>
        <v>0</v>
      </c>
      <c r="AL27" s="1335">
        <f t="shared" si="28"/>
        <v>0</v>
      </c>
      <c r="AM27" s="1335">
        <f t="shared" si="28"/>
        <v>0</v>
      </c>
      <c r="AN27" s="1335">
        <f t="shared" si="28"/>
        <v>0</v>
      </c>
      <c r="AO27" s="1335">
        <f t="shared" si="28"/>
        <v>0</v>
      </c>
      <c r="AP27" s="1335">
        <f t="shared" si="28"/>
        <v>0</v>
      </c>
      <c r="AQ27" s="1335">
        <f t="shared" si="28"/>
        <v>0</v>
      </c>
      <c r="AR27" s="1330"/>
    </row>
    <row r="28" spans="1:44" outlineLevel="1">
      <c r="A28" s="1297" t="s">
        <v>295</v>
      </c>
      <c r="B28" s="1348" t="s">
        <v>297</v>
      </c>
      <c r="C28" s="1472">
        <f>Scenarios!E43</f>
        <v>100</v>
      </c>
      <c r="D28" s="1322">
        <f t="shared" si="1"/>
        <v>2.8571428571428572</v>
      </c>
      <c r="E28" s="1332">
        <f t="shared" si="22"/>
        <v>0.06</v>
      </c>
      <c r="F28" s="1174">
        <f t="shared" si="23"/>
        <v>6</v>
      </c>
      <c r="G28" s="1332">
        <v>1</v>
      </c>
      <c r="H28" s="1333">
        <f t="shared" si="24"/>
        <v>13</v>
      </c>
      <c r="I28" s="1332">
        <v>0</v>
      </c>
      <c r="J28" s="1333">
        <f t="shared" si="25"/>
        <v>0</v>
      </c>
      <c r="K28" s="1337">
        <v>1</v>
      </c>
      <c r="L28" s="1110"/>
      <c r="M28" s="17"/>
      <c r="N28" s="1335">
        <f t="shared" si="26"/>
        <v>5.5555555555555552E-2</v>
      </c>
      <c r="O28" s="1335">
        <f t="shared" si="26"/>
        <v>5.5555555555555552E-2</v>
      </c>
      <c r="P28" s="1335">
        <f t="shared" si="26"/>
        <v>5.5555555555555552E-2</v>
      </c>
      <c r="Q28" s="1335">
        <f t="shared" si="26"/>
        <v>5.5555555555555552E-2</v>
      </c>
      <c r="R28" s="1335">
        <f t="shared" si="26"/>
        <v>5.5555555555555552E-2</v>
      </c>
      <c r="S28" s="1335">
        <f t="shared" si="26"/>
        <v>5.5555555555555552E-2</v>
      </c>
      <c r="T28" s="1335">
        <f t="shared" si="26"/>
        <v>5.5555555555555552E-2</v>
      </c>
      <c r="U28" s="1335">
        <f t="shared" si="26"/>
        <v>5.5555555555555552E-2</v>
      </c>
      <c r="V28" s="1335">
        <f t="shared" si="26"/>
        <v>5.5555555555555552E-2</v>
      </c>
      <c r="W28" s="1335">
        <f t="shared" si="26"/>
        <v>5.5555555555555552E-2</v>
      </c>
      <c r="X28" s="1335">
        <f t="shared" si="27"/>
        <v>5.5555555555555552E-2</v>
      </c>
      <c r="Y28" s="1335">
        <f t="shared" si="27"/>
        <v>5.5555555555555552E-2</v>
      </c>
      <c r="Z28" s="1335">
        <f t="shared" si="27"/>
        <v>5.5555555555555552E-2</v>
      </c>
      <c r="AA28" s="1335">
        <f t="shared" si="27"/>
        <v>5.5555555555555552E-2</v>
      </c>
      <c r="AB28" s="1335">
        <f t="shared" si="27"/>
        <v>5.5555555555555552E-2</v>
      </c>
      <c r="AC28" s="1335">
        <f t="shared" si="27"/>
        <v>5.5555555555555552E-2</v>
      </c>
      <c r="AD28" s="1335">
        <f t="shared" si="27"/>
        <v>5.5555555555555552E-2</v>
      </c>
      <c r="AE28" s="1335">
        <f t="shared" si="27"/>
        <v>5.5555555555555552E-2</v>
      </c>
      <c r="AF28" s="1335">
        <f t="shared" si="27"/>
        <v>0</v>
      </c>
      <c r="AG28" s="1335">
        <f t="shared" si="27"/>
        <v>0</v>
      </c>
      <c r="AH28" s="1335">
        <f t="shared" si="28"/>
        <v>0</v>
      </c>
      <c r="AI28" s="1335">
        <f t="shared" si="28"/>
        <v>0</v>
      </c>
      <c r="AJ28" s="1335">
        <f t="shared" si="28"/>
        <v>0</v>
      </c>
      <c r="AK28" s="1335">
        <f t="shared" si="28"/>
        <v>0</v>
      </c>
      <c r="AL28" s="1335">
        <f t="shared" si="28"/>
        <v>0</v>
      </c>
      <c r="AM28" s="1335">
        <f t="shared" si="28"/>
        <v>0</v>
      </c>
      <c r="AN28" s="1335">
        <f t="shared" si="28"/>
        <v>0</v>
      </c>
      <c r="AO28" s="1335">
        <f t="shared" si="28"/>
        <v>0</v>
      </c>
      <c r="AP28" s="1335">
        <f t="shared" si="28"/>
        <v>0</v>
      </c>
      <c r="AQ28" s="1335">
        <f t="shared" si="28"/>
        <v>0</v>
      </c>
      <c r="AR28" s="1330"/>
    </row>
    <row r="29" spans="1:44" outlineLevel="1">
      <c r="A29" s="1297" t="s">
        <v>295</v>
      </c>
      <c r="B29" s="1348" t="s">
        <v>298</v>
      </c>
      <c r="C29" s="1472">
        <f>Scenarios!E44</f>
        <v>500</v>
      </c>
      <c r="D29" s="1322">
        <f t="shared" si="1"/>
        <v>14.285714285714286</v>
      </c>
      <c r="E29" s="1332">
        <f t="shared" si="22"/>
        <v>0.06</v>
      </c>
      <c r="F29" s="1174">
        <f t="shared" si="23"/>
        <v>30</v>
      </c>
      <c r="G29" s="1332">
        <v>1</v>
      </c>
      <c r="H29" s="1333">
        <f t="shared" si="24"/>
        <v>65</v>
      </c>
      <c r="I29" s="1332">
        <v>0</v>
      </c>
      <c r="J29" s="1333">
        <f t="shared" si="25"/>
        <v>0</v>
      </c>
      <c r="K29" s="1337">
        <v>1</v>
      </c>
      <c r="L29" s="1110"/>
      <c r="M29" s="17"/>
      <c r="N29" s="1335">
        <f t="shared" si="26"/>
        <v>5.5555555555555552E-2</v>
      </c>
      <c r="O29" s="1335">
        <f t="shared" si="26"/>
        <v>5.5555555555555552E-2</v>
      </c>
      <c r="P29" s="1335">
        <f t="shared" si="26"/>
        <v>5.5555555555555552E-2</v>
      </c>
      <c r="Q29" s="1335">
        <f t="shared" si="26"/>
        <v>5.5555555555555552E-2</v>
      </c>
      <c r="R29" s="1335">
        <f t="shared" si="26"/>
        <v>5.5555555555555552E-2</v>
      </c>
      <c r="S29" s="1335">
        <f t="shared" si="26"/>
        <v>5.5555555555555552E-2</v>
      </c>
      <c r="T29" s="1335">
        <f t="shared" si="26"/>
        <v>5.5555555555555552E-2</v>
      </c>
      <c r="U29" s="1335">
        <f t="shared" si="26"/>
        <v>5.5555555555555552E-2</v>
      </c>
      <c r="V29" s="1335">
        <f t="shared" si="26"/>
        <v>5.5555555555555552E-2</v>
      </c>
      <c r="W29" s="1335">
        <f t="shared" si="26"/>
        <v>5.5555555555555552E-2</v>
      </c>
      <c r="X29" s="1335">
        <f t="shared" si="27"/>
        <v>5.5555555555555552E-2</v>
      </c>
      <c r="Y29" s="1335">
        <f t="shared" si="27"/>
        <v>5.5555555555555552E-2</v>
      </c>
      <c r="Z29" s="1335">
        <f t="shared" si="27"/>
        <v>5.5555555555555552E-2</v>
      </c>
      <c r="AA29" s="1335">
        <f t="shared" si="27"/>
        <v>5.5555555555555552E-2</v>
      </c>
      <c r="AB29" s="1335">
        <f t="shared" si="27"/>
        <v>5.5555555555555552E-2</v>
      </c>
      <c r="AC29" s="1335">
        <f t="shared" si="27"/>
        <v>5.5555555555555552E-2</v>
      </c>
      <c r="AD29" s="1335">
        <f t="shared" si="27"/>
        <v>5.5555555555555552E-2</v>
      </c>
      <c r="AE29" s="1335">
        <f t="shared" si="27"/>
        <v>5.5555555555555552E-2</v>
      </c>
      <c r="AF29" s="1335">
        <f t="shared" si="27"/>
        <v>0</v>
      </c>
      <c r="AG29" s="1335">
        <f t="shared" si="27"/>
        <v>0</v>
      </c>
      <c r="AH29" s="1335">
        <f t="shared" si="28"/>
        <v>0</v>
      </c>
      <c r="AI29" s="1335">
        <f t="shared" si="28"/>
        <v>0</v>
      </c>
      <c r="AJ29" s="1335">
        <f t="shared" si="28"/>
        <v>0</v>
      </c>
      <c r="AK29" s="1335">
        <f t="shared" si="28"/>
        <v>0</v>
      </c>
      <c r="AL29" s="1335">
        <f t="shared" si="28"/>
        <v>0</v>
      </c>
      <c r="AM29" s="1335">
        <f t="shared" si="28"/>
        <v>0</v>
      </c>
      <c r="AN29" s="1335">
        <f t="shared" si="28"/>
        <v>0</v>
      </c>
      <c r="AO29" s="1335">
        <f t="shared" si="28"/>
        <v>0</v>
      </c>
      <c r="AP29" s="1335">
        <f t="shared" si="28"/>
        <v>0</v>
      </c>
      <c r="AQ29" s="1335">
        <f t="shared" si="28"/>
        <v>0</v>
      </c>
      <c r="AR29" s="1330"/>
    </row>
    <row r="30" spans="1:44" outlineLevel="1">
      <c r="A30" s="1297" t="s">
        <v>299</v>
      </c>
      <c r="B30" s="1348" t="s">
        <v>300</v>
      </c>
      <c r="C30" s="1472">
        <f>Scenarios!I46</f>
        <v>0</v>
      </c>
      <c r="D30" s="1322">
        <f t="shared" si="1"/>
        <v>0</v>
      </c>
      <c r="E30" s="1332">
        <f t="shared" si="22"/>
        <v>0.06</v>
      </c>
      <c r="F30" s="1174">
        <f t="shared" si="23"/>
        <v>0</v>
      </c>
      <c r="G30" s="1332">
        <v>1</v>
      </c>
      <c r="H30" s="1333">
        <f t="shared" si="24"/>
        <v>0</v>
      </c>
      <c r="I30" s="1332">
        <v>0</v>
      </c>
      <c r="J30" s="1333">
        <f t="shared" si="25"/>
        <v>0</v>
      </c>
      <c r="K30" s="1337">
        <v>1</v>
      </c>
      <c r="L30" s="1110"/>
      <c r="M30" s="17"/>
      <c r="N30" s="1335">
        <f t="shared" si="26"/>
        <v>5.5555555555555552E-2</v>
      </c>
      <c r="O30" s="1335">
        <f t="shared" si="26"/>
        <v>5.5555555555555552E-2</v>
      </c>
      <c r="P30" s="1335">
        <f t="shared" si="26"/>
        <v>5.5555555555555552E-2</v>
      </c>
      <c r="Q30" s="1335">
        <f t="shared" si="26"/>
        <v>5.5555555555555552E-2</v>
      </c>
      <c r="R30" s="1335">
        <f t="shared" si="26"/>
        <v>5.5555555555555552E-2</v>
      </c>
      <c r="S30" s="1335">
        <f t="shared" si="26"/>
        <v>5.5555555555555552E-2</v>
      </c>
      <c r="T30" s="1335">
        <f t="shared" si="26"/>
        <v>5.5555555555555552E-2</v>
      </c>
      <c r="U30" s="1335">
        <f t="shared" si="26"/>
        <v>5.5555555555555552E-2</v>
      </c>
      <c r="V30" s="1335">
        <f t="shared" si="26"/>
        <v>5.5555555555555552E-2</v>
      </c>
      <c r="W30" s="1335">
        <f t="shared" si="26"/>
        <v>5.5555555555555552E-2</v>
      </c>
      <c r="X30" s="1335">
        <f t="shared" si="27"/>
        <v>5.5555555555555552E-2</v>
      </c>
      <c r="Y30" s="1335">
        <f t="shared" si="27"/>
        <v>5.5555555555555552E-2</v>
      </c>
      <c r="Z30" s="1335">
        <f t="shared" si="27"/>
        <v>5.5555555555555552E-2</v>
      </c>
      <c r="AA30" s="1335">
        <f t="shared" si="27"/>
        <v>5.5555555555555552E-2</v>
      </c>
      <c r="AB30" s="1335">
        <f t="shared" si="27"/>
        <v>5.5555555555555552E-2</v>
      </c>
      <c r="AC30" s="1335">
        <f t="shared" si="27"/>
        <v>5.5555555555555552E-2</v>
      </c>
      <c r="AD30" s="1335">
        <f t="shared" si="27"/>
        <v>5.5555555555555552E-2</v>
      </c>
      <c r="AE30" s="1335">
        <f t="shared" si="27"/>
        <v>5.5555555555555552E-2</v>
      </c>
      <c r="AF30" s="1335">
        <f t="shared" si="27"/>
        <v>0</v>
      </c>
      <c r="AG30" s="1335">
        <f t="shared" si="27"/>
        <v>0</v>
      </c>
      <c r="AH30" s="1335">
        <f t="shared" si="28"/>
        <v>0</v>
      </c>
      <c r="AI30" s="1335">
        <f t="shared" si="28"/>
        <v>0</v>
      </c>
      <c r="AJ30" s="1335">
        <f t="shared" si="28"/>
        <v>0</v>
      </c>
      <c r="AK30" s="1335">
        <f t="shared" si="28"/>
        <v>0</v>
      </c>
      <c r="AL30" s="1335">
        <f t="shared" si="28"/>
        <v>0</v>
      </c>
      <c r="AM30" s="1335">
        <f t="shared" si="28"/>
        <v>0</v>
      </c>
      <c r="AN30" s="1335">
        <f t="shared" si="28"/>
        <v>0</v>
      </c>
      <c r="AO30" s="1335">
        <f t="shared" si="28"/>
        <v>0</v>
      </c>
      <c r="AP30" s="1335">
        <f t="shared" si="28"/>
        <v>0</v>
      </c>
      <c r="AQ30" s="1335">
        <f t="shared" si="28"/>
        <v>0</v>
      </c>
      <c r="AR30" s="1330"/>
    </row>
    <row r="31" spans="1:44" outlineLevel="1">
      <c r="A31" s="1297" t="s">
        <v>301</v>
      </c>
      <c r="B31" s="1348" t="s">
        <v>302</v>
      </c>
      <c r="C31" s="1472">
        <f>Scenarios!I47</f>
        <v>0</v>
      </c>
      <c r="D31" s="1322">
        <f t="shared" si="1"/>
        <v>0</v>
      </c>
      <c r="E31" s="1332">
        <f t="shared" si="22"/>
        <v>0.06</v>
      </c>
      <c r="F31" s="1174">
        <f t="shared" si="23"/>
        <v>0</v>
      </c>
      <c r="G31" s="1332">
        <v>1</v>
      </c>
      <c r="H31" s="1333">
        <f t="shared" si="24"/>
        <v>0</v>
      </c>
      <c r="I31" s="1332">
        <v>0</v>
      </c>
      <c r="J31" s="1333">
        <f t="shared" si="25"/>
        <v>0</v>
      </c>
      <c r="K31" s="1337">
        <v>1</v>
      </c>
      <c r="L31" s="1110"/>
      <c r="M31" s="17"/>
      <c r="N31" s="1335">
        <f t="shared" si="26"/>
        <v>5.5555555555555552E-2</v>
      </c>
      <c r="O31" s="1335">
        <f t="shared" si="26"/>
        <v>5.5555555555555552E-2</v>
      </c>
      <c r="P31" s="1335">
        <f t="shared" si="26"/>
        <v>5.5555555555555552E-2</v>
      </c>
      <c r="Q31" s="1335">
        <f t="shared" si="26"/>
        <v>5.5555555555555552E-2</v>
      </c>
      <c r="R31" s="1335">
        <f t="shared" si="26"/>
        <v>5.5555555555555552E-2</v>
      </c>
      <c r="S31" s="1335">
        <f t="shared" si="26"/>
        <v>5.5555555555555552E-2</v>
      </c>
      <c r="T31" s="1335">
        <f t="shared" si="26"/>
        <v>5.5555555555555552E-2</v>
      </c>
      <c r="U31" s="1335">
        <f t="shared" si="26"/>
        <v>5.5555555555555552E-2</v>
      </c>
      <c r="V31" s="1335">
        <f t="shared" si="26"/>
        <v>5.5555555555555552E-2</v>
      </c>
      <c r="W31" s="1335">
        <f t="shared" si="26"/>
        <v>5.5555555555555552E-2</v>
      </c>
      <c r="X31" s="1335">
        <f t="shared" si="27"/>
        <v>5.5555555555555552E-2</v>
      </c>
      <c r="Y31" s="1335">
        <f t="shared" si="27"/>
        <v>5.5555555555555552E-2</v>
      </c>
      <c r="Z31" s="1335">
        <f t="shared" si="27"/>
        <v>5.5555555555555552E-2</v>
      </c>
      <c r="AA31" s="1335">
        <f t="shared" si="27"/>
        <v>5.5555555555555552E-2</v>
      </c>
      <c r="AB31" s="1335">
        <f t="shared" si="27"/>
        <v>5.5555555555555552E-2</v>
      </c>
      <c r="AC31" s="1335">
        <f t="shared" si="27"/>
        <v>5.5555555555555552E-2</v>
      </c>
      <c r="AD31" s="1335">
        <f t="shared" si="27"/>
        <v>5.5555555555555552E-2</v>
      </c>
      <c r="AE31" s="1335">
        <f t="shared" si="27"/>
        <v>5.5555555555555552E-2</v>
      </c>
      <c r="AF31" s="1335">
        <f t="shared" si="27"/>
        <v>0</v>
      </c>
      <c r="AG31" s="1335">
        <f t="shared" si="27"/>
        <v>0</v>
      </c>
      <c r="AH31" s="1335">
        <f t="shared" si="28"/>
        <v>0</v>
      </c>
      <c r="AI31" s="1335">
        <f t="shared" si="28"/>
        <v>0</v>
      </c>
      <c r="AJ31" s="1335">
        <f t="shared" si="28"/>
        <v>0</v>
      </c>
      <c r="AK31" s="1335">
        <f t="shared" si="28"/>
        <v>0</v>
      </c>
      <c r="AL31" s="1335">
        <f t="shared" si="28"/>
        <v>0</v>
      </c>
      <c r="AM31" s="1335">
        <f t="shared" si="28"/>
        <v>0</v>
      </c>
      <c r="AN31" s="1335">
        <f t="shared" si="28"/>
        <v>0</v>
      </c>
      <c r="AO31" s="1335">
        <f t="shared" si="28"/>
        <v>0</v>
      </c>
      <c r="AP31" s="1335">
        <f t="shared" si="28"/>
        <v>0</v>
      </c>
      <c r="AQ31" s="1335">
        <f t="shared" si="28"/>
        <v>0</v>
      </c>
      <c r="AR31" s="1330"/>
    </row>
    <row r="32" spans="1:44" s="1106" customFormat="1">
      <c r="A32" s="1320" t="s">
        <v>303</v>
      </c>
      <c r="B32" s="1168" t="s">
        <v>304</v>
      </c>
      <c r="C32" s="1321">
        <f>SUM(C33:C38)</f>
        <v>468.75</v>
      </c>
      <c r="D32" s="1322">
        <f t="shared" si="1"/>
        <v>13.392857142857142</v>
      </c>
      <c r="E32" s="1338"/>
      <c r="F32" s="1344"/>
      <c r="G32" s="1200"/>
      <c r="H32" s="1345"/>
      <c r="I32" s="1200"/>
      <c r="J32" s="1345"/>
      <c r="K32" s="1346"/>
      <c r="L32" s="1110"/>
      <c r="M32" s="1328">
        <f>(ABS(SUMIF(N$3:AQ$3,"&lt;="&amp;$C$131,N32:AQ32)-1)+ABS(SUM(N32:AQ32)-1))*(C32&lt;&gt;0)</f>
        <v>0</v>
      </c>
      <c r="N32" s="1329">
        <f>SUMPRODUCT(N33:N38,$C33:$C38)/IF($C32&lt;&gt;0,$C32,1)</f>
        <v>1</v>
      </c>
      <c r="O32" s="1329">
        <f t="shared" ref="O32:AK32" si="29">SUMPRODUCT(O33:O38,$C33:$C38)/IF($C32&lt;&gt;0,$C32,1)</f>
        <v>0</v>
      </c>
      <c r="P32" s="1329">
        <f t="shared" si="29"/>
        <v>0</v>
      </c>
      <c r="Q32" s="1329">
        <f t="shared" si="29"/>
        <v>0</v>
      </c>
      <c r="R32" s="1329">
        <f t="shared" si="29"/>
        <v>0</v>
      </c>
      <c r="S32" s="1329">
        <f t="shared" si="29"/>
        <v>0</v>
      </c>
      <c r="T32" s="1329">
        <f t="shared" si="29"/>
        <v>0</v>
      </c>
      <c r="U32" s="1329">
        <f t="shared" si="29"/>
        <v>0</v>
      </c>
      <c r="V32" s="1329">
        <f t="shared" si="29"/>
        <v>0</v>
      </c>
      <c r="W32" s="1329">
        <f t="shared" si="29"/>
        <v>0</v>
      </c>
      <c r="X32" s="1329">
        <f t="shared" si="29"/>
        <v>0</v>
      </c>
      <c r="Y32" s="1329">
        <f t="shared" si="29"/>
        <v>0</v>
      </c>
      <c r="Z32" s="1329">
        <f t="shared" si="29"/>
        <v>0</v>
      </c>
      <c r="AA32" s="1329">
        <f t="shared" si="29"/>
        <v>0</v>
      </c>
      <c r="AB32" s="1329">
        <f t="shared" si="29"/>
        <v>0</v>
      </c>
      <c r="AC32" s="1329">
        <f t="shared" si="29"/>
        <v>0</v>
      </c>
      <c r="AD32" s="1329">
        <f t="shared" si="29"/>
        <v>0</v>
      </c>
      <c r="AE32" s="1329">
        <f t="shared" si="29"/>
        <v>0</v>
      </c>
      <c r="AF32" s="1329">
        <f t="shared" si="29"/>
        <v>0</v>
      </c>
      <c r="AG32" s="1329">
        <f t="shared" si="29"/>
        <v>0</v>
      </c>
      <c r="AH32" s="1329">
        <f t="shared" si="29"/>
        <v>0</v>
      </c>
      <c r="AI32" s="1329">
        <f t="shared" si="29"/>
        <v>0</v>
      </c>
      <c r="AJ32" s="1329">
        <f t="shared" si="29"/>
        <v>0</v>
      </c>
      <c r="AK32" s="1329">
        <f t="shared" si="29"/>
        <v>0</v>
      </c>
      <c r="AL32" s="1329">
        <f t="shared" ref="AL32:AQ32" si="30">SUMPRODUCT(AL33:AL38,$C33:$C38)/IF($C32&lt;&gt;0,$C32,1)</f>
        <v>0</v>
      </c>
      <c r="AM32" s="1329">
        <f t="shared" si="30"/>
        <v>0</v>
      </c>
      <c r="AN32" s="1329">
        <f t="shared" si="30"/>
        <v>0</v>
      </c>
      <c r="AO32" s="1329">
        <f t="shared" si="30"/>
        <v>0</v>
      </c>
      <c r="AP32" s="1329">
        <f t="shared" si="30"/>
        <v>0</v>
      </c>
      <c r="AQ32" s="1329">
        <f t="shared" si="30"/>
        <v>0</v>
      </c>
      <c r="AR32" s="1330"/>
    </row>
    <row r="33" spans="1:44" s="1106" customFormat="1" outlineLevel="1">
      <c r="A33" s="1320" t="s">
        <v>305</v>
      </c>
      <c r="B33" s="1348" t="s">
        <v>306</v>
      </c>
      <c r="C33" s="1472">
        <f>Scenarios!E48</f>
        <v>468.75</v>
      </c>
      <c r="D33" s="1322">
        <f t="shared" si="1"/>
        <v>13.392857142857142</v>
      </c>
      <c r="E33" s="1332">
        <f>$E$7</f>
        <v>0.06</v>
      </c>
      <c r="F33" s="1174">
        <f t="shared" ref="F33:F38" si="31">E33*C33</f>
        <v>28.125</v>
      </c>
      <c r="G33" s="1332">
        <v>1</v>
      </c>
      <c r="H33" s="1333">
        <f t="shared" ref="H33:H38" si="32">C33*G33*$C$138</f>
        <v>60.9375</v>
      </c>
      <c r="I33" s="1332">
        <v>0</v>
      </c>
      <c r="J33" s="1333">
        <f t="shared" ref="J33:J38" si="33">C33*I33/(1-I33)</f>
        <v>0</v>
      </c>
      <c r="K33" s="1334">
        <v>1</v>
      </c>
      <c r="L33" s="1343"/>
      <c r="M33" s="1347"/>
      <c r="N33" s="1335">
        <f t="shared" ref="N33:N36" si="34">1*(N$3=1)</f>
        <v>1</v>
      </c>
      <c r="O33" s="1335">
        <v>0</v>
      </c>
      <c r="P33" s="1335">
        <v>0</v>
      </c>
      <c r="Q33" s="1335">
        <v>0</v>
      </c>
      <c r="R33" s="1335">
        <v>0</v>
      </c>
      <c r="S33" s="1335">
        <v>0</v>
      </c>
      <c r="T33" s="1335">
        <v>0</v>
      </c>
      <c r="U33" s="1335">
        <v>0</v>
      </c>
      <c r="V33" s="1335">
        <v>0</v>
      </c>
      <c r="W33" s="1335">
        <v>0</v>
      </c>
      <c r="X33" s="1335">
        <v>0</v>
      </c>
      <c r="Y33" s="1335">
        <v>0</v>
      </c>
      <c r="Z33" s="1335">
        <v>0</v>
      </c>
      <c r="AA33" s="1335">
        <v>0</v>
      </c>
      <c r="AB33" s="1335">
        <v>0</v>
      </c>
      <c r="AC33" s="1335">
        <v>0</v>
      </c>
      <c r="AD33" s="1335">
        <v>0</v>
      </c>
      <c r="AE33" s="1335">
        <v>0</v>
      </c>
      <c r="AF33" s="1335">
        <v>0</v>
      </c>
      <c r="AG33" s="1335">
        <v>0</v>
      </c>
      <c r="AH33" s="1335">
        <v>0</v>
      </c>
      <c r="AI33" s="1335">
        <v>0</v>
      </c>
      <c r="AJ33" s="1335">
        <v>0</v>
      </c>
      <c r="AK33" s="1335">
        <v>0</v>
      </c>
      <c r="AL33" s="1335">
        <v>0</v>
      </c>
      <c r="AM33" s="1335">
        <v>0</v>
      </c>
      <c r="AN33" s="1335">
        <v>0</v>
      </c>
      <c r="AO33" s="1335">
        <v>0</v>
      </c>
      <c r="AP33" s="1335">
        <v>0</v>
      </c>
      <c r="AQ33" s="1335">
        <v>0</v>
      </c>
      <c r="AR33" s="1330"/>
    </row>
    <row r="34" spans="1:44" s="1106" customFormat="1" outlineLevel="1">
      <c r="A34" s="1320" t="s">
        <v>307</v>
      </c>
      <c r="B34" s="1348" t="s">
        <v>308</v>
      </c>
      <c r="C34" s="1244">
        <f>Scenarios!E49</f>
        <v>0</v>
      </c>
      <c r="D34" s="1322">
        <f t="shared" si="1"/>
        <v>0</v>
      </c>
      <c r="E34" s="1332">
        <v>0</v>
      </c>
      <c r="F34" s="1174">
        <f t="shared" si="31"/>
        <v>0</v>
      </c>
      <c r="G34" s="1332">
        <v>1</v>
      </c>
      <c r="H34" s="1333">
        <f t="shared" si="32"/>
        <v>0</v>
      </c>
      <c r="I34" s="1332">
        <v>0</v>
      </c>
      <c r="J34" s="1333">
        <f t="shared" si="33"/>
        <v>0</v>
      </c>
      <c r="K34" s="1337">
        <v>1</v>
      </c>
      <c r="L34" s="1343"/>
      <c r="M34" s="1347"/>
      <c r="N34" s="1335">
        <f t="shared" si="34"/>
        <v>1</v>
      </c>
      <c r="O34" s="1335">
        <v>0</v>
      </c>
      <c r="P34" s="1335">
        <v>0</v>
      </c>
      <c r="Q34" s="1335">
        <v>0</v>
      </c>
      <c r="R34" s="1335">
        <v>0</v>
      </c>
      <c r="S34" s="1335">
        <v>0</v>
      </c>
      <c r="T34" s="1335">
        <v>0</v>
      </c>
      <c r="U34" s="1335">
        <v>0</v>
      </c>
      <c r="V34" s="1335">
        <v>0</v>
      </c>
      <c r="W34" s="1335">
        <v>0</v>
      </c>
      <c r="X34" s="1335">
        <v>0</v>
      </c>
      <c r="Y34" s="1335">
        <v>0</v>
      </c>
      <c r="Z34" s="1335">
        <v>0</v>
      </c>
      <c r="AA34" s="1335">
        <v>0</v>
      </c>
      <c r="AB34" s="1335">
        <v>0</v>
      </c>
      <c r="AC34" s="1335">
        <v>0</v>
      </c>
      <c r="AD34" s="1335">
        <v>0</v>
      </c>
      <c r="AE34" s="1335">
        <v>0</v>
      </c>
      <c r="AF34" s="1335">
        <v>0</v>
      </c>
      <c r="AG34" s="1335">
        <v>0</v>
      </c>
      <c r="AH34" s="1335">
        <v>0</v>
      </c>
      <c r="AI34" s="1335">
        <v>0</v>
      </c>
      <c r="AJ34" s="1335">
        <v>0</v>
      </c>
      <c r="AK34" s="1335">
        <v>0</v>
      </c>
      <c r="AL34" s="1335">
        <v>0</v>
      </c>
      <c r="AM34" s="1335">
        <v>0</v>
      </c>
      <c r="AN34" s="1335">
        <v>0</v>
      </c>
      <c r="AO34" s="1335">
        <v>0</v>
      </c>
      <c r="AP34" s="1335">
        <v>0</v>
      </c>
      <c r="AQ34" s="1335">
        <v>0</v>
      </c>
      <c r="AR34" s="1330"/>
    </row>
    <row r="35" spans="1:44" s="1106" customFormat="1" outlineLevel="1">
      <c r="A35" s="1320"/>
      <c r="B35" s="1348" t="s">
        <v>309</v>
      </c>
      <c r="C35" s="1244">
        <f>Scenarios!E50</f>
        <v>0</v>
      </c>
      <c r="D35" s="1322">
        <f t="shared" si="1"/>
        <v>0</v>
      </c>
      <c r="E35" s="1332">
        <v>0</v>
      </c>
      <c r="F35" s="1174">
        <f t="shared" si="31"/>
        <v>0</v>
      </c>
      <c r="G35" s="1332">
        <v>1</v>
      </c>
      <c r="H35" s="1333">
        <f t="shared" si="32"/>
        <v>0</v>
      </c>
      <c r="I35" s="1332">
        <v>0</v>
      </c>
      <c r="J35" s="1333">
        <f t="shared" si="33"/>
        <v>0</v>
      </c>
      <c r="K35" s="1337">
        <v>1</v>
      </c>
      <c r="L35" s="1343"/>
      <c r="M35" s="1347"/>
      <c r="N35" s="1335">
        <f t="shared" si="34"/>
        <v>1</v>
      </c>
      <c r="O35" s="1335">
        <v>0</v>
      </c>
      <c r="P35" s="1335">
        <v>0</v>
      </c>
      <c r="Q35" s="1335">
        <v>0</v>
      </c>
      <c r="R35" s="1335">
        <v>0</v>
      </c>
      <c r="S35" s="1335">
        <v>0</v>
      </c>
      <c r="T35" s="1335">
        <v>0</v>
      </c>
      <c r="U35" s="1335">
        <v>0</v>
      </c>
      <c r="V35" s="1335">
        <v>0</v>
      </c>
      <c r="W35" s="1335">
        <v>0</v>
      </c>
      <c r="X35" s="1335">
        <v>0</v>
      </c>
      <c r="Y35" s="1335">
        <v>0</v>
      </c>
      <c r="Z35" s="1335">
        <v>0</v>
      </c>
      <c r="AA35" s="1335">
        <v>0</v>
      </c>
      <c r="AB35" s="1335">
        <v>0</v>
      </c>
      <c r="AC35" s="1335">
        <v>0</v>
      </c>
      <c r="AD35" s="1335">
        <v>0</v>
      </c>
      <c r="AE35" s="1335">
        <v>0</v>
      </c>
      <c r="AF35" s="1335">
        <v>0</v>
      </c>
      <c r="AG35" s="1335">
        <v>0</v>
      </c>
      <c r="AH35" s="1335">
        <v>0</v>
      </c>
      <c r="AI35" s="1335">
        <v>0</v>
      </c>
      <c r="AJ35" s="1335">
        <v>0</v>
      </c>
      <c r="AK35" s="1335">
        <v>0</v>
      </c>
      <c r="AL35" s="1335">
        <v>0</v>
      </c>
      <c r="AM35" s="1335">
        <v>0</v>
      </c>
      <c r="AN35" s="1335">
        <v>0</v>
      </c>
      <c r="AO35" s="1335">
        <v>0</v>
      </c>
      <c r="AP35" s="1335">
        <v>0</v>
      </c>
      <c r="AQ35" s="1335">
        <v>0</v>
      </c>
      <c r="AR35" s="1330"/>
    </row>
    <row r="36" spans="1:44" s="1106" customFormat="1" outlineLevel="1">
      <c r="A36" s="1320"/>
      <c r="B36" s="1348" t="s">
        <v>310</v>
      </c>
      <c r="C36" s="1244">
        <f>Scenarios!E51</f>
        <v>0</v>
      </c>
      <c r="D36" s="1322">
        <f t="shared" si="1"/>
        <v>0</v>
      </c>
      <c r="E36" s="1332">
        <v>0</v>
      </c>
      <c r="F36" s="1174">
        <f t="shared" si="31"/>
        <v>0</v>
      </c>
      <c r="G36" s="1332">
        <v>1</v>
      </c>
      <c r="H36" s="1333">
        <f t="shared" si="32"/>
        <v>0</v>
      </c>
      <c r="I36" s="1332">
        <v>0</v>
      </c>
      <c r="J36" s="1333">
        <f t="shared" si="33"/>
        <v>0</v>
      </c>
      <c r="K36" s="1337">
        <v>1</v>
      </c>
      <c r="L36" s="1343"/>
      <c r="M36" s="1347"/>
      <c r="N36" s="1335">
        <f t="shared" si="34"/>
        <v>1</v>
      </c>
      <c r="O36" s="1335">
        <v>0</v>
      </c>
      <c r="P36" s="1335">
        <v>0</v>
      </c>
      <c r="Q36" s="1335">
        <v>0</v>
      </c>
      <c r="R36" s="1335">
        <v>0</v>
      </c>
      <c r="S36" s="1335">
        <v>0</v>
      </c>
      <c r="T36" s="1335">
        <v>0</v>
      </c>
      <c r="U36" s="1335">
        <v>0</v>
      </c>
      <c r="V36" s="1335">
        <v>0</v>
      </c>
      <c r="W36" s="1335">
        <v>0</v>
      </c>
      <c r="X36" s="1335">
        <v>0</v>
      </c>
      <c r="Y36" s="1335">
        <v>0</v>
      </c>
      <c r="Z36" s="1335">
        <v>0</v>
      </c>
      <c r="AA36" s="1335">
        <v>0</v>
      </c>
      <c r="AB36" s="1335">
        <v>0</v>
      </c>
      <c r="AC36" s="1335">
        <v>0</v>
      </c>
      <c r="AD36" s="1335">
        <v>0</v>
      </c>
      <c r="AE36" s="1335">
        <v>0</v>
      </c>
      <c r="AF36" s="1335">
        <v>0</v>
      </c>
      <c r="AG36" s="1335">
        <v>0</v>
      </c>
      <c r="AH36" s="1335">
        <v>0</v>
      </c>
      <c r="AI36" s="1335">
        <v>0</v>
      </c>
      <c r="AJ36" s="1335">
        <v>0</v>
      </c>
      <c r="AK36" s="1335">
        <v>0</v>
      </c>
      <c r="AL36" s="1335">
        <v>0</v>
      </c>
      <c r="AM36" s="1335">
        <v>0</v>
      </c>
      <c r="AN36" s="1335">
        <v>0</v>
      </c>
      <c r="AO36" s="1335">
        <v>0</v>
      </c>
      <c r="AP36" s="1335">
        <v>0</v>
      </c>
      <c r="AQ36" s="1335">
        <v>0</v>
      </c>
      <c r="AR36" s="1330"/>
    </row>
    <row r="37" spans="1:44" s="1106" customFormat="1" outlineLevel="1">
      <c r="A37" s="1320" t="s">
        <v>311</v>
      </c>
      <c r="B37" s="1348" t="s">
        <v>312</v>
      </c>
      <c r="C37" s="1244">
        <f>Scenarios!E52</f>
        <v>0</v>
      </c>
      <c r="D37" s="1322">
        <f t="shared" si="1"/>
        <v>0</v>
      </c>
      <c r="E37" s="1332">
        <v>0</v>
      </c>
      <c r="F37" s="1174">
        <f t="shared" si="31"/>
        <v>0</v>
      </c>
      <c r="G37" s="1332">
        <v>1</v>
      </c>
      <c r="H37" s="1333">
        <f t="shared" si="32"/>
        <v>0</v>
      </c>
      <c r="I37" s="1332">
        <v>0</v>
      </c>
      <c r="J37" s="1333">
        <f t="shared" si="33"/>
        <v>0</v>
      </c>
      <c r="K37" s="1337">
        <v>1</v>
      </c>
      <c r="L37" s="1343"/>
      <c r="M37" s="1347"/>
      <c r="N37" s="1335">
        <v>1</v>
      </c>
      <c r="O37" s="1335">
        <v>0</v>
      </c>
      <c r="P37" s="1335">
        <v>0</v>
      </c>
      <c r="Q37" s="1335">
        <v>0</v>
      </c>
      <c r="R37" s="1335">
        <v>0</v>
      </c>
      <c r="S37" s="1335">
        <v>0</v>
      </c>
      <c r="T37" s="1335">
        <v>0</v>
      </c>
      <c r="U37" s="1335">
        <v>0</v>
      </c>
      <c r="V37" s="1335">
        <v>0</v>
      </c>
      <c r="W37" s="1335">
        <v>0</v>
      </c>
      <c r="X37" s="1335">
        <v>0</v>
      </c>
      <c r="Y37" s="1335">
        <v>0</v>
      </c>
      <c r="Z37" s="1335">
        <v>0</v>
      </c>
      <c r="AA37" s="1335">
        <v>0</v>
      </c>
      <c r="AB37" s="1335">
        <v>0</v>
      </c>
      <c r="AC37" s="1335">
        <v>0</v>
      </c>
      <c r="AD37" s="1335">
        <v>0</v>
      </c>
      <c r="AE37" s="1335">
        <v>0</v>
      </c>
      <c r="AF37" s="1335">
        <v>0</v>
      </c>
      <c r="AG37" s="1335">
        <v>0</v>
      </c>
      <c r="AH37" s="1335">
        <v>0</v>
      </c>
      <c r="AI37" s="1335">
        <v>0</v>
      </c>
      <c r="AJ37" s="1335">
        <v>0</v>
      </c>
      <c r="AK37" s="1335">
        <v>0</v>
      </c>
      <c r="AL37" s="1335">
        <v>0</v>
      </c>
      <c r="AM37" s="1335">
        <v>0</v>
      </c>
      <c r="AN37" s="1335">
        <v>0</v>
      </c>
      <c r="AO37" s="1335">
        <v>0</v>
      </c>
      <c r="AP37" s="1335">
        <v>0</v>
      </c>
      <c r="AQ37" s="1335">
        <v>0</v>
      </c>
      <c r="AR37" s="1330"/>
    </row>
    <row r="38" spans="1:44" s="1106" customFormat="1" outlineLevel="1">
      <c r="A38" s="1320"/>
      <c r="B38" s="1348" t="s">
        <v>313</v>
      </c>
      <c r="C38" s="1244">
        <f>Scenarios!E53</f>
        <v>0</v>
      </c>
      <c r="D38" s="1322">
        <f t="shared" si="1"/>
        <v>0</v>
      </c>
      <c r="E38" s="1332">
        <v>0</v>
      </c>
      <c r="F38" s="1174">
        <f t="shared" si="31"/>
        <v>0</v>
      </c>
      <c r="G38" s="1332">
        <v>1</v>
      </c>
      <c r="H38" s="1333">
        <f t="shared" si="32"/>
        <v>0</v>
      </c>
      <c r="I38" s="1332">
        <v>0</v>
      </c>
      <c r="J38" s="1333">
        <f t="shared" si="33"/>
        <v>0</v>
      </c>
      <c r="K38" s="1337">
        <v>1</v>
      </c>
      <c r="L38" s="1110"/>
      <c r="M38" s="1347"/>
      <c r="N38" s="1335">
        <f t="shared" ref="N38" si="35">1*(N$3=1)</f>
        <v>1</v>
      </c>
      <c r="O38" s="1335">
        <v>0</v>
      </c>
      <c r="P38" s="1335">
        <v>0</v>
      </c>
      <c r="Q38" s="1335">
        <v>0</v>
      </c>
      <c r="R38" s="1335">
        <v>0</v>
      </c>
      <c r="S38" s="1335">
        <v>0</v>
      </c>
      <c r="T38" s="1335">
        <v>0</v>
      </c>
      <c r="U38" s="1335">
        <v>0</v>
      </c>
      <c r="V38" s="1335">
        <v>0</v>
      </c>
      <c r="W38" s="1335">
        <v>0</v>
      </c>
      <c r="X38" s="1335">
        <v>0</v>
      </c>
      <c r="Y38" s="1335">
        <v>0</v>
      </c>
      <c r="Z38" s="1335">
        <v>0</v>
      </c>
      <c r="AA38" s="1335">
        <v>0</v>
      </c>
      <c r="AB38" s="1335">
        <v>0</v>
      </c>
      <c r="AC38" s="1335">
        <v>0</v>
      </c>
      <c r="AD38" s="1335">
        <v>0</v>
      </c>
      <c r="AE38" s="1335">
        <v>0</v>
      </c>
      <c r="AF38" s="1335">
        <v>0</v>
      </c>
      <c r="AG38" s="1335">
        <v>0</v>
      </c>
      <c r="AH38" s="1335">
        <v>0</v>
      </c>
      <c r="AI38" s="1335">
        <v>0</v>
      </c>
      <c r="AJ38" s="1335">
        <v>0</v>
      </c>
      <c r="AK38" s="1335">
        <v>0</v>
      </c>
      <c r="AL38" s="1335">
        <v>0</v>
      </c>
      <c r="AM38" s="1335">
        <v>0</v>
      </c>
      <c r="AN38" s="1335">
        <v>0</v>
      </c>
      <c r="AO38" s="1335">
        <v>0</v>
      </c>
      <c r="AP38" s="1335">
        <v>0</v>
      </c>
      <c r="AQ38" s="1335">
        <v>0</v>
      </c>
      <c r="AR38" s="1330"/>
    </row>
    <row r="39" spans="1:44" s="1106" customFormat="1">
      <c r="A39" s="1320" t="s">
        <v>314</v>
      </c>
      <c r="B39" s="1168" t="s">
        <v>315</v>
      </c>
      <c r="C39" s="1321">
        <f>SUM(C40:C42)</f>
        <v>512.44444444444446</v>
      </c>
      <c r="D39" s="1322">
        <f t="shared" si="1"/>
        <v>14.641269841269841</v>
      </c>
      <c r="E39" s="1338"/>
      <c r="F39" s="1344"/>
      <c r="G39" s="1200"/>
      <c r="H39" s="1345"/>
      <c r="I39" s="1200"/>
      <c r="J39" s="1345"/>
      <c r="K39" s="1346"/>
      <c r="L39" s="1110"/>
      <c r="M39" s="1328">
        <f>(ABS(SUMIF(N$3:AQ$3,"&lt;="&amp;$C$131,N39:AQ39)-1)+ABS(SUM(N39:AQ39)-1))*(C39&lt;&gt;0)</f>
        <v>0</v>
      </c>
      <c r="N39" s="1329">
        <f>SUMPRODUCT(N40:N42,$C40:$C42)/IF($C39&lt;&gt;0,$C39,1)</f>
        <v>1</v>
      </c>
      <c r="O39" s="1329">
        <f t="shared" ref="O39:AQ39" si="36">SUMPRODUCT(O40:O42,$C40:$C42)/IF($C39&lt;&gt;0,$C39,1)</f>
        <v>0</v>
      </c>
      <c r="P39" s="1329">
        <f t="shared" si="36"/>
        <v>0</v>
      </c>
      <c r="Q39" s="1329">
        <f t="shared" si="36"/>
        <v>0</v>
      </c>
      <c r="R39" s="1329">
        <f t="shared" si="36"/>
        <v>0</v>
      </c>
      <c r="S39" s="1329">
        <f t="shared" si="36"/>
        <v>0</v>
      </c>
      <c r="T39" s="1329">
        <f t="shared" si="36"/>
        <v>0</v>
      </c>
      <c r="U39" s="1329">
        <f t="shared" si="36"/>
        <v>0</v>
      </c>
      <c r="V39" s="1329">
        <f t="shared" si="36"/>
        <v>0</v>
      </c>
      <c r="W39" s="1329">
        <f t="shared" si="36"/>
        <v>0</v>
      </c>
      <c r="X39" s="1329">
        <f t="shared" si="36"/>
        <v>0</v>
      </c>
      <c r="Y39" s="1329">
        <f t="shared" si="36"/>
        <v>0</v>
      </c>
      <c r="Z39" s="1329">
        <f t="shared" si="36"/>
        <v>0</v>
      </c>
      <c r="AA39" s="1329">
        <f t="shared" si="36"/>
        <v>0</v>
      </c>
      <c r="AB39" s="1329">
        <f t="shared" si="36"/>
        <v>0</v>
      </c>
      <c r="AC39" s="1329">
        <f t="shared" si="36"/>
        <v>0</v>
      </c>
      <c r="AD39" s="1329">
        <f t="shared" si="36"/>
        <v>0</v>
      </c>
      <c r="AE39" s="1329">
        <f t="shared" si="36"/>
        <v>0</v>
      </c>
      <c r="AF39" s="1329">
        <f t="shared" si="36"/>
        <v>0</v>
      </c>
      <c r="AG39" s="1329">
        <f t="shared" si="36"/>
        <v>0</v>
      </c>
      <c r="AH39" s="1329">
        <f t="shared" si="36"/>
        <v>0</v>
      </c>
      <c r="AI39" s="1329">
        <f t="shared" si="36"/>
        <v>0</v>
      </c>
      <c r="AJ39" s="1329">
        <f t="shared" si="36"/>
        <v>0</v>
      </c>
      <c r="AK39" s="1329">
        <f t="shared" si="36"/>
        <v>0</v>
      </c>
      <c r="AL39" s="1329">
        <f t="shared" si="36"/>
        <v>0</v>
      </c>
      <c r="AM39" s="1329">
        <f t="shared" si="36"/>
        <v>0</v>
      </c>
      <c r="AN39" s="1329">
        <f t="shared" si="36"/>
        <v>0</v>
      </c>
      <c r="AO39" s="1329">
        <f t="shared" si="36"/>
        <v>0</v>
      </c>
      <c r="AP39" s="1329">
        <f t="shared" si="36"/>
        <v>0</v>
      </c>
      <c r="AQ39" s="1329">
        <f t="shared" si="36"/>
        <v>0</v>
      </c>
      <c r="AR39" s="1330"/>
    </row>
    <row r="40" spans="1:44" s="1106" customFormat="1" outlineLevel="1">
      <c r="A40" s="1320" t="s">
        <v>316</v>
      </c>
      <c r="B40" s="1348" t="s">
        <v>317</v>
      </c>
      <c r="C40" s="1472">
        <f>Scenarios!E55</f>
        <v>500</v>
      </c>
      <c r="D40" s="1322">
        <f t="shared" si="1"/>
        <v>14.285714285714286</v>
      </c>
      <c r="E40" s="1332">
        <v>0</v>
      </c>
      <c r="F40" s="1174">
        <f>E40*C40</f>
        <v>0</v>
      </c>
      <c r="G40" s="1332">
        <v>1</v>
      </c>
      <c r="H40" s="1333">
        <f>C40*G40*$C$138</f>
        <v>65</v>
      </c>
      <c r="I40" s="1332">
        <v>0</v>
      </c>
      <c r="J40" s="1333">
        <f>C40*I40/(1-I40)</f>
        <v>0</v>
      </c>
      <c r="K40" s="1334">
        <v>1</v>
      </c>
      <c r="L40" s="1343"/>
      <c r="M40" s="1347"/>
      <c r="N40" s="1335">
        <v>1</v>
      </c>
      <c r="O40" s="1335">
        <v>0</v>
      </c>
      <c r="P40" s="1335">
        <v>0</v>
      </c>
      <c r="Q40" s="1335">
        <v>0</v>
      </c>
      <c r="R40" s="1335">
        <v>0</v>
      </c>
      <c r="S40" s="1335">
        <v>0</v>
      </c>
      <c r="T40" s="1335">
        <v>0</v>
      </c>
      <c r="U40" s="1335">
        <v>0</v>
      </c>
      <c r="V40" s="1335">
        <v>0</v>
      </c>
      <c r="W40" s="1335">
        <v>0</v>
      </c>
      <c r="X40" s="1335">
        <v>0</v>
      </c>
      <c r="Y40" s="1335">
        <v>0</v>
      </c>
      <c r="Z40" s="1335">
        <v>0</v>
      </c>
      <c r="AA40" s="1335">
        <v>0</v>
      </c>
      <c r="AB40" s="1335">
        <v>0</v>
      </c>
      <c r="AC40" s="1335">
        <v>0</v>
      </c>
      <c r="AD40" s="1335">
        <v>0</v>
      </c>
      <c r="AE40" s="1335">
        <v>0</v>
      </c>
      <c r="AF40" s="1335">
        <v>0</v>
      </c>
      <c r="AG40" s="1335">
        <v>0</v>
      </c>
      <c r="AH40" s="1335">
        <v>0</v>
      </c>
      <c r="AI40" s="1335">
        <v>0</v>
      </c>
      <c r="AJ40" s="1335">
        <v>0</v>
      </c>
      <c r="AK40" s="1335">
        <v>0</v>
      </c>
      <c r="AL40" s="1335">
        <v>0</v>
      </c>
      <c r="AM40" s="1335">
        <v>0</v>
      </c>
      <c r="AN40" s="1335">
        <v>0</v>
      </c>
      <c r="AO40" s="1335">
        <v>0</v>
      </c>
      <c r="AP40" s="1335">
        <v>0</v>
      </c>
      <c r="AQ40" s="1335">
        <v>0</v>
      </c>
      <c r="AR40" s="1330"/>
    </row>
    <row r="41" spans="1:44" s="1106" customFormat="1" outlineLevel="1">
      <c r="A41" s="1320"/>
      <c r="B41" s="1348" t="s">
        <v>318</v>
      </c>
      <c r="C41" s="1472">
        <f>Scenarios!E56</f>
        <v>12.444444444444443</v>
      </c>
      <c r="D41" s="1322"/>
      <c r="E41" s="1332">
        <v>0</v>
      </c>
      <c r="F41" s="1174">
        <f>E41*C41</f>
        <v>0</v>
      </c>
      <c r="G41" s="1332">
        <v>0</v>
      </c>
      <c r="H41" s="1333">
        <f>C41*G41*$C$138</f>
        <v>0</v>
      </c>
      <c r="I41" s="1332">
        <v>0</v>
      </c>
      <c r="J41" s="1333">
        <f>C41*I41/(1-I41)</f>
        <v>0</v>
      </c>
      <c r="K41" s="1334">
        <v>1</v>
      </c>
      <c r="L41" s="1343"/>
      <c r="M41" s="1347"/>
      <c r="N41" s="1335">
        <v>1</v>
      </c>
      <c r="O41" s="1335">
        <v>0</v>
      </c>
      <c r="P41" s="1335">
        <v>0</v>
      </c>
      <c r="Q41" s="1335">
        <v>0</v>
      </c>
      <c r="R41" s="1335">
        <v>0</v>
      </c>
      <c r="S41" s="1335">
        <v>0</v>
      </c>
      <c r="T41" s="1335">
        <v>0</v>
      </c>
      <c r="U41" s="1335">
        <v>0</v>
      </c>
      <c r="V41" s="1335">
        <v>0</v>
      </c>
      <c r="W41" s="1335">
        <v>0</v>
      </c>
      <c r="X41" s="1335">
        <v>0</v>
      </c>
      <c r="Y41" s="1335">
        <v>0</v>
      </c>
      <c r="Z41" s="1335">
        <v>0</v>
      </c>
      <c r="AA41" s="1335">
        <v>0</v>
      </c>
      <c r="AB41" s="1335">
        <v>0</v>
      </c>
      <c r="AC41" s="1335">
        <v>0</v>
      </c>
      <c r="AD41" s="1335">
        <v>0</v>
      </c>
      <c r="AE41" s="1335">
        <v>0</v>
      </c>
      <c r="AF41" s="1335">
        <v>0</v>
      </c>
      <c r="AG41" s="1335">
        <v>0</v>
      </c>
      <c r="AH41" s="1335">
        <v>0</v>
      </c>
      <c r="AI41" s="1335">
        <v>0</v>
      </c>
      <c r="AJ41" s="1335">
        <v>0</v>
      </c>
      <c r="AK41" s="1335">
        <v>0</v>
      </c>
      <c r="AL41" s="1335">
        <v>0</v>
      </c>
      <c r="AM41" s="1335">
        <v>0</v>
      </c>
      <c r="AN41" s="1335">
        <v>0</v>
      </c>
      <c r="AO41" s="1335">
        <v>0</v>
      </c>
      <c r="AP41" s="1335">
        <v>0</v>
      </c>
      <c r="AQ41" s="1335">
        <v>0</v>
      </c>
      <c r="AR41" s="1330"/>
    </row>
    <row r="42" spans="1:44" s="1106" customFormat="1" outlineLevel="1">
      <c r="A42" s="1320" t="s">
        <v>319</v>
      </c>
      <c r="B42" s="1348" t="s">
        <v>320</v>
      </c>
      <c r="C42" s="1472">
        <f>Scenarios!E57</f>
        <v>0</v>
      </c>
      <c r="D42" s="1322">
        <f>C42/C$132</f>
        <v>0</v>
      </c>
      <c r="E42" s="1332">
        <v>0</v>
      </c>
      <c r="F42" s="1174">
        <f>E42*C42</f>
        <v>0</v>
      </c>
      <c r="G42" s="1332">
        <v>1</v>
      </c>
      <c r="H42" s="1333">
        <f>C42*G42*$C$138</f>
        <v>0</v>
      </c>
      <c r="I42" s="1332">
        <v>0</v>
      </c>
      <c r="J42" s="1333">
        <f>C42*I42/(1-I42)</f>
        <v>0</v>
      </c>
      <c r="K42" s="1337">
        <v>1</v>
      </c>
      <c r="L42" s="1110"/>
      <c r="M42" s="1347"/>
      <c r="N42" s="1335">
        <f t="shared" ref="N42" si="37">1*(N$3=1)</f>
        <v>1</v>
      </c>
      <c r="O42" s="1335">
        <v>0</v>
      </c>
      <c r="P42" s="1335">
        <v>0</v>
      </c>
      <c r="Q42" s="1335">
        <v>0</v>
      </c>
      <c r="R42" s="1335">
        <v>0</v>
      </c>
      <c r="S42" s="1335">
        <v>0</v>
      </c>
      <c r="T42" s="1335">
        <v>0</v>
      </c>
      <c r="U42" s="1335">
        <v>0</v>
      </c>
      <c r="V42" s="1335">
        <v>0</v>
      </c>
      <c r="W42" s="1335">
        <v>0</v>
      </c>
      <c r="X42" s="1335">
        <v>0</v>
      </c>
      <c r="Y42" s="1335">
        <v>0</v>
      </c>
      <c r="Z42" s="1335">
        <v>0</v>
      </c>
      <c r="AA42" s="1335">
        <v>0</v>
      </c>
      <c r="AB42" s="1335">
        <v>0</v>
      </c>
      <c r="AC42" s="1335">
        <v>0</v>
      </c>
      <c r="AD42" s="1335">
        <v>0</v>
      </c>
      <c r="AE42" s="1335">
        <v>0</v>
      </c>
      <c r="AF42" s="1335">
        <v>0</v>
      </c>
      <c r="AG42" s="1335">
        <v>0</v>
      </c>
      <c r="AH42" s="1335">
        <v>0</v>
      </c>
      <c r="AI42" s="1335">
        <v>0</v>
      </c>
      <c r="AJ42" s="1335">
        <v>0</v>
      </c>
      <c r="AK42" s="1335">
        <v>0</v>
      </c>
      <c r="AL42" s="1335">
        <v>0</v>
      </c>
      <c r="AM42" s="1335">
        <v>0</v>
      </c>
      <c r="AN42" s="1335">
        <v>0</v>
      </c>
      <c r="AO42" s="1335">
        <v>0</v>
      </c>
      <c r="AP42" s="1335">
        <v>0</v>
      </c>
      <c r="AQ42" s="1335">
        <v>0</v>
      </c>
      <c r="AR42" s="1330"/>
    </row>
    <row r="43" spans="1:44" ht="10.35" customHeight="1">
      <c r="A43" s="1320" t="s">
        <v>321</v>
      </c>
      <c r="B43" s="1168" t="s">
        <v>322</v>
      </c>
      <c r="C43" s="1321">
        <f>SUM(C44:C62)</f>
        <v>420</v>
      </c>
      <c r="D43" s="1322">
        <f>C43/C$132</f>
        <v>12</v>
      </c>
      <c r="E43" s="1338"/>
      <c r="F43" s="17"/>
      <c r="G43" s="1338"/>
      <c r="H43" s="17"/>
      <c r="I43" s="1338"/>
      <c r="J43" s="17"/>
      <c r="K43" s="1304"/>
      <c r="L43" s="1110"/>
      <c r="M43" s="1328">
        <f>(ABS(SUMIF(N$3:AQ$3,"&lt;="&amp;$C$131,N43:AQ43)-1)+ABS(SUM(N43:AQ43)-1))*(C43&lt;&gt;0)</f>
        <v>0</v>
      </c>
      <c r="N43" s="1329">
        <f>SUMPRODUCT(N44:N62,$C44:$C62)/IF($C43&lt;&gt;0,$C43,1)</f>
        <v>1</v>
      </c>
      <c r="O43" s="1329">
        <f t="shared" ref="O43:AK43" si="38">SUMPRODUCT(O44:O62,$C44:$C62)/IF($C43&lt;&gt;0,$C43,1)</f>
        <v>0</v>
      </c>
      <c r="P43" s="1329">
        <f t="shared" si="38"/>
        <v>0</v>
      </c>
      <c r="Q43" s="1329">
        <f t="shared" si="38"/>
        <v>0</v>
      </c>
      <c r="R43" s="1329">
        <f t="shared" si="38"/>
        <v>0</v>
      </c>
      <c r="S43" s="1329">
        <f t="shared" si="38"/>
        <v>0</v>
      </c>
      <c r="T43" s="1329">
        <f t="shared" si="38"/>
        <v>0</v>
      </c>
      <c r="U43" s="1329">
        <f t="shared" si="38"/>
        <v>0</v>
      </c>
      <c r="V43" s="1329">
        <f t="shared" si="38"/>
        <v>0</v>
      </c>
      <c r="W43" s="1329">
        <f t="shared" si="38"/>
        <v>0</v>
      </c>
      <c r="X43" s="1329">
        <f t="shared" si="38"/>
        <v>0</v>
      </c>
      <c r="Y43" s="1329">
        <f t="shared" si="38"/>
        <v>0</v>
      </c>
      <c r="Z43" s="1329">
        <f t="shared" si="38"/>
        <v>0</v>
      </c>
      <c r="AA43" s="1329">
        <f t="shared" si="38"/>
        <v>0</v>
      </c>
      <c r="AB43" s="1329">
        <f t="shared" si="38"/>
        <v>0</v>
      </c>
      <c r="AC43" s="1329">
        <f t="shared" si="38"/>
        <v>0</v>
      </c>
      <c r="AD43" s="1329">
        <f t="shared" si="38"/>
        <v>0</v>
      </c>
      <c r="AE43" s="1329">
        <f t="shared" si="38"/>
        <v>0</v>
      </c>
      <c r="AF43" s="1329">
        <f t="shared" si="38"/>
        <v>0</v>
      </c>
      <c r="AG43" s="1329">
        <f t="shared" si="38"/>
        <v>0</v>
      </c>
      <c r="AH43" s="1329">
        <f t="shared" si="38"/>
        <v>0</v>
      </c>
      <c r="AI43" s="1329">
        <f t="shared" si="38"/>
        <v>0</v>
      </c>
      <c r="AJ43" s="1329">
        <f t="shared" si="38"/>
        <v>0</v>
      </c>
      <c r="AK43" s="1329">
        <f t="shared" si="38"/>
        <v>0</v>
      </c>
      <c r="AL43" s="1329">
        <f t="shared" ref="AL43:AQ43" si="39">SUMPRODUCT(AL44:AL62,$C44:$C62)/IF($C43&lt;&gt;0,$C43,1)</f>
        <v>0</v>
      </c>
      <c r="AM43" s="1329">
        <f t="shared" si="39"/>
        <v>0</v>
      </c>
      <c r="AN43" s="1329">
        <f t="shared" si="39"/>
        <v>0</v>
      </c>
      <c r="AO43" s="1329">
        <f t="shared" si="39"/>
        <v>0</v>
      </c>
      <c r="AP43" s="1329">
        <f t="shared" si="39"/>
        <v>0</v>
      </c>
      <c r="AQ43" s="1329">
        <f t="shared" si="39"/>
        <v>0</v>
      </c>
      <c r="AR43" s="1330"/>
    </row>
    <row r="44" spans="1:44" outlineLevel="1">
      <c r="A44" s="1320" t="s">
        <v>323</v>
      </c>
      <c r="B44" s="1348" t="s">
        <v>324</v>
      </c>
      <c r="C44" s="1174"/>
      <c r="D44" s="1322">
        <f t="shared" ref="D44:D62" si="40">C44/C$132</f>
        <v>0</v>
      </c>
      <c r="E44" s="1351"/>
      <c r="F44" s="1230"/>
      <c r="G44" s="1351"/>
      <c r="H44" s="1230"/>
      <c r="I44" s="1351"/>
      <c r="J44" s="1230"/>
      <c r="K44" s="1230"/>
      <c r="L44" s="1110"/>
      <c r="M44" s="17"/>
      <c r="N44" s="1335">
        <v>0</v>
      </c>
      <c r="O44" s="1335">
        <v>0</v>
      </c>
      <c r="P44" s="1335">
        <v>0</v>
      </c>
      <c r="Q44" s="1335">
        <v>0</v>
      </c>
      <c r="R44" s="1335">
        <v>0</v>
      </c>
      <c r="S44" s="1335">
        <v>0</v>
      </c>
      <c r="T44" s="1335">
        <v>0</v>
      </c>
      <c r="U44" s="1335">
        <v>0</v>
      </c>
      <c r="V44" s="1335">
        <v>0</v>
      </c>
      <c r="W44" s="1335">
        <v>0</v>
      </c>
      <c r="X44" s="1335">
        <v>0</v>
      </c>
      <c r="Y44" s="1335">
        <v>0</v>
      </c>
      <c r="Z44" s="1335">
        <v>0</v>
      </c>
      <c r="AA44" s="1335">
        <v>0</v>
      </c>
      <c r="AB44" s="1335">
        <v>0</v>
      </c>
      <c r="AC44" s="1335">
        <v>0</v>
      </c>
      <c r="AD44" s="1335">
        <v>0</v>
      </c>
      <c r="AE44" s="1335">
        <v>0</v>
      </c>
      <c r="AF44" s="1335">
        <v>0</v>
      </c>
      <c r="AG44" s="1335">
        <v>0</v>
      </c>
      <c r="AH44" s="1335">
        <v>0</v>
      </c>
      <c r="AI44" s="1335">
        <v>0</v>
      </c>
      <c r="AJ44" s="1335">
        <v>0</v>
      </c>
      <c r="AK44" s="1335">
        <v>0</v>
      </c>
      <c r="AL44" s="1335">
        <v>0</v>
      </c>
      <c r="AM44" s="1335">
        <v>0</v>
      </c>
      <c r="AN44" s="1335">
        <v>0</v>
      </c>
      <c r="AO44" s="1335">
        <v>0</v>
      </c>
      <c r="AP44" s="1335">
        <v>0</v>
      </c>
      <c r="AQ44" s="1335">
        <v>0</v>
      </c>
      <c r="AR44" s="1330"/>
    </row>
    <row r="45" spans="1:44" outlineLevel="1">
      <c r="A45" s="1320"/>
      <c r="B45" s="1189" t="s">
        <v>325</v>
      </c>
      <c r="C45" s="1244">
        <v>100</v>
      </c>
      <c r="D45" s="1322">
        <f t="shared" si="40"/>
        <v>2.8571428571428572</v>
      </c>
      <c r="E45" s="1332">
        <f t="shared" ref="E45:E52" si="41">$E$7</f>
        <v>0.06</v>
      </c>
      <c r="F45" s="1174">
        <f t="shared" ref="F45:F52" si="42">E45*C45</f>
        <v>6</v>
      </c>
      <c r="G45" s="1332">
        <v>1</v>
      </c>
      <c r="H45" s="1174">
        <f t="shared" ref="H45:H52" si="43">C45*G45*$C$138</f>
        <v>13</v>
      </c>
      <c r="I45" s="1332">
        <v>0</v>
      </c>
      <c r="J45" s="1333">
        <f t="shared" ref="J45:J52" si="44">C45*I45/(1-I45)</f>
        <v>0</v>
      </c>
      <c r="K45" s="1334">
        <v>1</v>
      </c>
      <c r="L45" s="1110"/>
      <c r="M45" s="17"/>
      <c r="N45" s="1352">
        <f t="shared" ref="N45:W52" si="45">1*(N$3=1)</f>
        <v>1</v>
      </c>
      <c r="O45" s="1352">
        <f t="shared" si="45"/>
        <v>0</v>
      </c>
      <c r="P45" s="1352">
        <f t="shared" si="45"/>
        <v>0</v>
      </c>
      <c r="Q45" s="1352">
        <f t="shared" si="45"/>
        <v>0</v>
      </c>
      <c r="R45" s="1352">
        <f t="shared" si="45"/>
        <v>0</v>
      </c>
      <c r="S45" s="1352">
        <f t="shared" si="45"/>
        <v>0</v>
      </c>
      <c r="T45" s="1352">
        <f t="shared" si="45"/>
        <v>0</v>
      </c>
      <c r="U45" s="1352">
        <f t="shared" si="45"/>
        <v>0</v>
      </c>
      <c r="V45" s="1352">
        <f t="shared" si="45"/>
        <v>0</v>
      </c>
      <c r="W45" s="1352">
        <f t="shared" si="45"/>
        <v>0</v>
      </c>
      <c r="X45" s="1352">
        <f t="shared" ref="X45:AG52" si="46">1*(X$3=1)</f>
        <v>0</v>
      </c>
      <c r="Y45" s="1352">
        <f t="shared" si="46"/>
        <v>0</v>
      </c>
      <c r="Z45" s="1352">
        <f t="shared" si="46"/>
        <v>0</v>
      </c>
      <c r="AA45" s="1352">
        <f t="shared" si="46"/>
        <v>0</v>
      </c>
      <c r="AB45" s="1352">
        <f t="shared" si="46"/>
        <v>0</v>
      </c>
      <c r="AC45" s="1352">
        <f t="shared" si="46"/>
        <v>0</v>
      </c>
      <c r="AD45" s="1352">
        <f t="shared" si="46"/>
        <v>0</v>
      </c>
      <c r="AE45" s="1352">
        <f t="shared" si="46"/>
        <v>0</v>
      </c>
      <c r="AF45" s="1352">
        <f t="shared" si="46"/>
        <v>0</v>
      </c>
      <c r="AG45" s="1352">
        <f t="shared" si="46"/>
        <v>0</v>
      </c>
      <c r="AH45" s="1352">
        <f t="shared" ref="AH45:AQ52" si="47">1*(AH$3=1)</f>
        <v>0</v>
      </c>
      <c r="AI45" s="1352">
        <f t="shared" si="47"/>
        <v>0</v>
      </c>
      <c r="AJ45" s="1352">
        <f t="shared" si="47"/>
        <v>0</v>
      </c>
      <c r="AK45" s="1352">
        <f t="shared" si="47"/>
        <v>0</v>
      </c>
      <c r="AL45" s="1352">
        <f t="shared" si="47"/>
        <v>0</v>
      </c>
      <c r="AM45" s="1352">
        <f t="shared" si="47"/>
        <v>0</v>
      </c>
      <c r="AN45" s="1352">
        <f t="shared" si="47"/>
        <v>0</v>
      </c>
      <c r="AO45" s="1352">
        <f t="shared" si="47"/>
        <v>0</v>
      </c>
      <c r="AP45" s="1352">
        <f t="shared" si="47"/>
        <v>0</v>
      </c>
      <c r="AQ45" s="1352">
        <f t="shared" si="47"/>
        <v>0</v>
      </c>
      <c r="AR45" s="1330"/>
    </row>
    <row r="46" spans="1:44" outlineLevel="1">
      <c r="A46" s="1320"/>
      <c r="B46" s="1189" t="s">
        <v>326</v>
      </c>
      <c r="C46" s="1244"/>
      <c r="D46" s="1322">
        <f t="shared" si="40"/>
        <v>0</v>
      </c>
      <c r="E46" s="1332">
        <f t="shared" si="41"/>
        <v>0.06</v>
      </c>
      <c r="F46" s="1174">
        <f t="shared" si="42"/>
        <v>0</v>
      </c>
      <c r="G46" s="1332">
        <v>1</v>
      </c>
      <c r="H46" s="1333">
        <f t="shared" si="43"/>
        <v>0</v>
      </c>
      <c r="I46" s="1332">
        <v>0</v>
      </c>
      <c r="J46" s="1333">
        <f t="shared" si="44"/>
        <v>0</v>
      </c>
      <c r="K46" s="1334">
        <v>1</v>
      </c>
      <c r="L46" s="1110"/>
      <c r="M46" s="17"/>
      <c r="N46" s="1352">
        <f t="shared" si="45"/>
        <v>1</v>
      </c>
      <c r="O46" s="1352">
        <f t="shared" si="45"/>
        <v>0</v>
      </c>
      <c r="P46" s="1352">
        <f t="shared" si="45"/>
        <v>0</v>
      </c>
      <c r="Q46" s="1352">
        <f t="shared" si="45"/>
        <v>0</v>
      </c>
      <c r="R46" s="1352">
        <f t="shared" si="45"/>
        <v>0</v>
      </c>
      <c r="S46" s="1352">
        <f t="shared" si="45"/>
        <v>0</v>
      </c>
      <c r="T46" s="1352">
        <f t="shared" si="45"/>
        <v>0</v>
      </c>
      <c r="U46" s="1352">
        <f t="shared" si="45"/>
        <v>0</v>
      </c>
      <c r="V46" s="1352">
        <f t="shared" si="45"/>
        <v>0</v>
      </c>
      <c r="W46" s="1352">
        <f t="shared" si="45"/>
        <v>0</v>
      </c>
      <c r="X46" s="1352">
        <f t="shared" si="46"/>
        <v>0</v>
      </c>
      <c r="Y46" s="1352">
        <f t="shared" si="46"/>
        <v>0</v>
      </c>
      <c r="Z46" s="1352">
        <f t="shared" si="46"/>
        <v>0</v>
      </c>
      <c r="AA46" s="1352">
        <f t="shared" si="46"/>
        <v>0</v>
      </c>
      <c r="AB46" s="1352">
        <f t="shared" si="46"/>
        <v>0</v>
      </c>
      <c r="AC46" s="1352">
        <f t="shared" si="46"/>
        <v>0</v>
      </c>
      <c r="AD46" s="1352">
        <f t="shared" si="46"/>
        <v>0</v>
      </c>
      <c r="AE46" s="1352">
        <f t="shared" si="46"/>
        <v>0</v>
      </c>
      <c r="AF46" s="1352">
        <f t="shared" si="46"/>
        <v>0</v>
      </c>
      <c r="AG46" s="1352">
        <f t="shared" si="46"/>
        <v>0</v>
      </c>
      <c r="AH46" s="1352">
        <f t="shared" si="47"/>
        <v>0</v>
      </c>
      <c r="AI46" s="1352">
        <f t="shared" si="47"/>
        <v>0</v>
      </c>
      <c r="AJ46" s="1352">
        <f t="shared" si="47"/>
        <v>0</v>
      </c>
      <c r="AK46" s="1352">
        <f t="shared" si="47"/>
        <v>0</v>
      </c>
      <c r="AL46" s="1352">
        <f t="shared" si="47"/>
        <v>0</v>
      </c>
      <c r="AM46" s="1352">
        <f t="shared" si="47"/>
        <v>0</v>
      </c>
      <c r="AN46" s="1352">
        <f t="shared" si="47"/>
        <v>0</v>
      </c>
      <c r="AO46" s="1352">
        <f t="shared" si="47"/>
        <v>0</v>
      </c>
      <c r="AP46" s="1352">
        <f t="shared" si="47"/>
        <v>0</v>
      </c>
      <c r="AQ46" s="1352">
        <f t="shared" si="47"/>
        <v>0</v>
      </c>
      <c r="AR46" s="1330"/>
    </row>
    <row r="47" spans="1:44" outlineLevel="1">
      <c r="A47" s="1320"/>
      <c r="B47" s="1189" t="s">
        <v>327</v>
      </c>
      <c r="C47" s="1244"/>
      <c r="D47" s="1322">
        <f t="shared" si="40"/>
        <v>0</v>
      </c>
      <c r="E47" s="1332">
        <f t="shared" si="41"/>
        <v>0.06</v>
      </c>
      <c r="F47" s="1174">
        <f t="shared" si="42"/>
        <v>0</v>
      </c>
      <c r="G47" s="1332">
        <v>1</v>
      </c>
      <c r="H47" s="1174">
        <f t="shared" si="43"/>
        <v>0</v>
      </c>
      <c r="I47" s="1332">
        <v>0</v>
      </c>
      <c r="J47" s="1333">
        <f t="shared" si="44"/>
        <v>0</v>
      </c>
      <c r="K47" s="1334">
        <v>1</v>
      </c>
      <c r="L47" s="1110"/>
      <c r="M47" s="17"/>
      <c r="N47" s="1352">
        <f t="shared" si="45"/>
        <v>1</v>
      </c>
      <c r="O47" s="1352">
        <f t="shared" si="45"/>
        <v>0</v>
      </c>
      <c r="P47" s="1352">
        <f t="shared" si="45"/>
        <v>0</v>
      </c>
      <c r="Q47" s="1352">
        <f t="shared" si="45"/>
        <v>0</v>
      </c>
      <c r="R47" s="1352">
        <f t="shared" si="45"/>
        <v>0</v>
      </c>
      <c r="S47" s="1352">
        <f t="shared" si="45"/>
        <v>0</v>
      </c>
      <c r="T47" s="1352">
        <f t="shared" si="45"/>
        <v>0</v>
      </c>
      <c r="U47" s="1352">
        <f t="shared" si="45"/>
        <v>0</v>
      </c>
      <c r="V47" s="1352">
        <f t="shared" si="45"/>
        <v>0</v>
      </c>
      <c r="W47" s="1352">
        <f t="shared" si="45"/>
        <v>0</v>
      </c>
      <c r="X47" s="1352">
        <f t="shared" si="46"/>
        <v>0</v>
      </c>
      <c r="Y47" s="1352">
        <f t="shared" si="46"/>
        <v>0</v>
      </c>
      <c r="Z47" s="1352">
        <f t="shared" si="46"/>
        <v>0</v>
      </c>
      <c r="AA47" s="1352">
        <f t="shared" si="46"/>
        <v>0</v>
      </c>
      <c r="AB47" s="1352">
        <f t="shared" si="46"/>
        <v>0</v>
      </c>
      <c r="AC47" s="1352">
        <f t="shared" si="46"/>
        <v>0</v>
      </c>
      <c r="AD47" s="1352">
        <f t="shared" si="46"/>
        <v>0</v>
      </c>
      <c r="AE47" s="1352">
        <f t="shared" si="46"/>
        <v>0</v>
      </c>
      <c r="AF47" s="1352">
        <f t="shared" si="46"/>
        <v>0</v>
      </c>
      <c r="AG47" s="1352">
        <f t="shared" si="46"/>
        <v>0</v>
      </c>
      <c r="AH47" s="1352">
        <f t="shared" si="47"/>
        <v>0</v>
      </c>
      <c r="AI47" s="1352">
        <f t="shared" si="47"/>
        <v>0</v>
      </c>
      <c r="AJ47" s="1352">
        <f t="shared" si="47"/>
        <v>0</v>
      </c>
      <c r="AK47" s="1352">
        <f t="shared" si="47"/>
        <v>0</v>
      </c>
      <c r="AL47" s="1352">
        <f t="shared" si="47"/>
        <v>0</v>
      </c>
      <c r="AM47" s="1352">
        <f t="shared" si="47"/>
        <v>0</v>
      </c>
      <c r="AN47" s="1352">
        <f t="shared" si="47"/>
        <v>0</v>
      </c>
      <c r="AO47" s="1352">
        <f t="shared" si="47"/>
        <v>0</v>
      </c>
      <c r="AP47" s="1352">
        <f t="shared" si="47"/>
        <v>0</v>
      </c>
      <c r="AQ47" s="1352">
        <f t="shared" si="47"/>
        <v>0</v>
      </c>
      <c r="AR47" s="1330"/>
    </row>
    <row r="48" spans="1:44" outlineLevel="1">
      <c r="A48" s="1320"/>
      <c r="B48" s="1189" t="s">
        <v>328</v>
      </c>
      <c r="C48" s="1244"/>
      <c r="D48" s="1322">
        <f t="shared" si="40"/>
        <v>0</v>
      </c>
      <c r="E48" s="1332">
        <f t="shared" si="41"/>
        <v>0.06</v>
      </c>
      <c r="F48" s="1174">
        <f t="shared" si="42"/>
        <v>0</v>
      </c>
      <c r="G48" s="1332">
        <v>1</v>
      </c>
      <c r="H48" s="1174">
        <f t="shared" si="43"/>
        <v>0</v>
      </c>
      <c r="I48" s="1332">
        <v>0</v>
      </c>
      <c r="J48" s="1333">
        <f t="shared" si="44"/>
        <v>0</v>
      </c>
      <c r="K48" s="1334">
        <v>1</v>
      </c>
      <c r="L48" s="1110"/>
      <c r="M48" s="17"/>
      <c r="N48" s="1352">
        <f t="shared" si="45"/>
        <v>1</v>
      </c>
      <c r="O48" s="1352">
        <f t="shared" si="45"/>
        <v>0</v>
      </c>
      <c r="P48" s="1352">
        <f t="shared" si="45"/>
        <v>0</v>
      </c>
      <c r="Q48" s="1352">
        <f t="shared" si="45"/>
        <v>0</v>
      </c>
      <c r="R48" s="1352">
        <f t="shared" si="45"/>
        <v>0</v>
      </c>
      <c r="S48" s="1352">
        <f t="shared" si="45"/>
        <v>0</v>
      </c>
      <c r="T48" s="1352">
        <f t="shared" si="45"/>
        <v>0</v>
      </c>
      <c r="U48" s="1352">
        <f t="shared" si="45"/>
        <v>0</v>
      </c>
      <c r="V48" s="1352">
        <f t="shared" si="45"/>
        <v>0</v>
      </c>
      <c r="W48" s="1352">
        <f t="shared" si="45"/>
        <v>0</v>
      </c>
      <c r="X48" s="1352">
        <f t="shared" si="46"/>
        <v>0</v>
      </c>
      <c r="Y48" s="1352">
        <f t="shared" si="46"/>
        <v>0</v>
      </c>
      <c r="Z48" s="1352">
        <f t="shared" si="46"/>
        <v>0</v>
      </c>
      <c r="AA48" s="1352">
        <f t="shared" si="46"/>
        <v>0</v>
      </c>
      <c r="AB48" s="1352">
        <f t="shared" si="46"/>
        <v>0</v>
      </c>
      <c r="AC48" s="1352">
        <f t="shared" si="46"/>
        <v>0</v>
      </c>
      <c r="AD48" s="1352">
        <f t="shared" si="46"/>
        <v>0</v>
      </c>
      <c r="AE48" s="1352">
        <f t="shared" si="46"/>
        <v>0</v>
      </c>
      <c r="AF48" s="1352">
        <f t="shared" si="46"/>
        <v>0</v>
      </c>
      <c r="AG48" s="1352">
        <f t="shared" si="46"/>
        <v>0</v>
      </c>
      <c r="AH48" s="1352">
        <f t="shared" si="47"/>
        <v>0</v>
      </c>
      <c r="AI48" s="1352">
        <f t="shared" si="47"/>
        <v>0</v>
      </c>
      <c r="AJ48" s="1352">
        <f t="shared" si="47"/>
        <v>0</v>
      </c>
      <c r="AK48" s="1352">
        <f t="shared" si="47"/>
        <v>0</v>
      </c>
      <c r="AL48" s="1352">
        <f t="shared" si="47"/>
        <v>0</v>
      </c>
      <c r="AM48" s="1352">
        <f t="shared" si="47"/>
        <v>0</v>
      </c>
      <c r="AN48" s="1352">
        <f t="shared" si="47"/>
        <v>0</v>
      </c>
      <c r="AO48" s="1352">
        <f t="shared" si="47"/>
        <v>0</v>
      </c>
      <c r="AP48" s="1352">
        <f t="shared" si="47"/>
        <v>0</v>
      </c>
      <c r="AQ48" s="1352">
        <f t="shared" si="47"/>
        <v>0</v>
      </c>
      <c r="AR48" s="1330"/>
    </row>
    <row r="49" spans="1:44" outlineLevel="1">
      <c r="A49" s="1320"/>
      <c r="B49" s="1189" t="s">
        <v>329</v>
      </c>
      <c r="C49" s="1244"/>
      <c r="D49" s="1322">
        <f t="shared" si="40"/>
        <v>0</v>
      </c>
      <c r="E49" s="1332">
        <f t="shared" si="41"/>
        <v>0.06</v>
      </c>
      <c r="F49" s="1174">
        <f t="shared" si="42"/>
        <v>0</v>
      </c>
      <c r="G49" s="1332">
        <v>1</v>
      </c>
      <c r="H49" s="1333">
        <f t="shared" si="43"/>
        <v>0</v>
      </c>
      <c r="I49" s="1332">
        <v>0</v>
      </c>
      <c r="J49" s="1333">
        <f t="shared" si="44"/>
        <v>0</v>
      </c>
      <c r="K49" s="1334">
        <v>1</v>
      </c>
      <c r="L49" s="1110"/>
      <c r="M49" s="17"/>
      <c r="N49" s="1352">
        <f t="shared" si="45"/>
        <v>1</v>
      </c>
      <c r="O49" s="1352">
        <f t="shared" si="45"/>
        <v>0</v>
      </c>
      <c r="P49" s="1352">
        <f t="shared" si="45"/>
        <v>0</v>
      </c>
      <c r="Q49" s="1352">
        <f t="shared" si="45"/>
        <v>0</v>
      </c>
      <c r="R49" s="1352">
        <f t="shared" si="45"/>
        <v>0</v>
      </c>
      <c r="S49" s="1352">
        <f t="shared" si="45"/>
        <v>0</v>
      </c>
      <c r="T49" s="1352">
        <f t="shared" si="45"/>
        <v>0</v>
      </c>
      <c r="U49" s="1352">
        <f t="shared" si="45"/>
        <v>0</v>
      </c>
      <c r="V49" s="1352">
        <f t="shared" si="45"/>
        <v>0</v>
      </c>
      <c r="W49" s="1352">
        <f t="shared" si="45"/>
        <v>0</v>
      </c>
      <c r="X49" s="1352">
        <f t="shared" si="46"/>
        <v>0</v>
      </c>
      <c r="Y49" s="1352">
        <f t="shared" si="46"/>
        <v>0</v>
      </c>
      <c r="Z49" s="1352">
        <f t="shared" si="46"/>
        <v>0</v>
      </c>
      <c r="AA49" s="1352">
        <f t="shared" si="46"/>
        <v>0</v>
      </c>
      <c r="AB49" s="1352">
        <f t="shared" si="46"/>
        <v>0</v>
      </c>
      <c r="AC49" s="1352">
        <f t="shared" si="46"/>
        <v>0</v>
      </c>
      <c r="AD49" s="1352">
        <f t="shared" si="46"/>
        <v>0</v>
      </c>
      <c r="AE49" s="1352">
        <f t="shared" si="46"/>
        <v>0</v>
      </c>
      <c r="AF49" s="1352">
        <f t="shared" si="46"/>
        <v>0</v>
      </c>
      <c r="AG49" s="1352">
        <f t="shared" si="46"/>
        <v>0</v>
      </c>
      <c r="AH49" s="1352">
        <f t="shared" si="47"/>
        <v>0</v>
      </c>
      <c r="AI49" s="1352">
        <f t="shared" si="47"/>
        <v>0</v>
      </c>
      <c r="AJ49" s="1352">
        <f t="shared" si="47"/>
        <v>0</v>
      </c>
      <c r="AK49" s="1352">
        <f t="shared" si="47"/>
        <v>0</v>
      </c>
      <c r="AL49" s="1352">
        <f t="shared" si="47"/>
        <v>0</v>
      </c>
      <c r="AM49" s="1352">
        <f t="shared" si="47"/>
        <v>0</v>
      </c>
      <c r="AN49" s="1352">
        <f t="shared" si="47"/>
        <v>0</v>
      </c>
      <c r="AO49" s="1352">
        <f t="shared" si="47"/>
        <v>0</v>
      </c>
      <c r="AP49" s="1352">
        <f t="shared" si="47"/>
        <v>0</v>
      </c>
      <c r="AQ49" s="1352">
        <f t="shared" si="47"/>
        <v>0</v>
      </c>
      <c r="AR49" s="1330"/>
    </row>
    <row r="50" spans="1:44" outlineLevel="1">
      <c r="A50" s="1320"/>
      <c r="B50" s="1189" t="s">
        <v>330</v>
      </c>
      <c r="C50" s="1244"/>
      <c r="D50" s="1322">
        <f t="shared" si="40"/>
        <v>0</v>
      </c>
      <c r="E50" s="1332">
        <f t="shared" si="41"/>
        <v>0.06</v>
      </c>
      <c r="F50" s="1174">
        <f t="shared" si="42"/>
        <v>0</v>
      </c>
      <c r="G50" s="1332">
        <v>1</v>
      </c>
      <c r="H50" s="1333">
        <f t="shared" si="43"/>
        <v>0</v>
      </c>
      <c r="I50" s="1332">
        <v>0</v>
      </c>
      <c r="J50" s="1333">
        <f t="shared" si="44"/>
        <v>0</v>
      </c>
      <c r="K50" s="1334">
        <v>1</v>
      </c>
      <c r="L50" s="1110"/>
      <c r="M50" s="17"/>
      <c r="N50" s="1352">
        <f t="shared" si="45"/>
        <v>1</v>
      </c>
      <c r="O50" s="1352">
        <f t="shared" si="45"/>
        <v>0</v>
      </c>
      <c r="P50" s="1352">
        <f t="shared" si="45"/>
        <v>0</v>
      </c>
      <c r="Q50" s="1352">
        <f t="shared" si="45"/>
        <v>0</v>
      </c>
      <c r="R50" s="1352">
        <f t="shared" si="45"/>
        <v>0</v>
      </c>
      <c r="S50" s="1352">
        <f t="shared" si="45"/>
        <v>0</v>
      </c>
      <c r="T50" s="1352">
        <f t="shared" si="45"/>
        <v>0</v>
      </c>
      <c r="U50" s="1352">
        <f t="shared" si="45"/>
        <v>0</v>
      </c>
      <c r="V50" s="1352">
        <f t="shared" si="45"/>
        <v>0</v>
      </c>
      <c r="W50" s="1352">
        <f t="shared" si="45"/>
        <v>0</v>
      </c>
      <c r="X50" s="1352">
        <f t="shared" si="46"/>
        <v>0</v>
      </c>
      <c r="Y50" s="1352">
        <f t="shared" si="46"/>
        <v>0</v>
      </c>
      <c r="Z50" s="1352">
        <f t="shared" si="46"/>
        <v>0</v>
      </c>
      <c r="AA50" s="1352">
        <f t="shared" si="46"/>
        <v>0</v>
      </c>
      <c r="AB50" s="1352">
        <f t="shared" si="46"/>
        <v>0</v>
      </c>
      <c r="AC50" s="1352">
        <f t="shared" si="46"/>
        <v>0</v>
      </c>
      <c r="AD50" s="1352">
        <f t="shared" si="46"/>
        <v>0</v>
      </c>
      <c r="AE50" s="1352">
        <f t="shared" si="46"/>
        <v>0</v>
      </c>
      <c r="AF50" s="1352">
        <f t="shared" si="46"/>
        <v>0</v>
      </c>
      <c r="AG50" s="1352">
        <f t="shared" si="46"/>
        <v>0</v>
      </c>
      <c r="AH50" s="1352">
        <f t="shared" si="47"/>
        <v>0</v>
      </c>
      <c r="AI50" s="1352">
        <f t="shared" si="47"/>
        <v>0</v>
      </c>
      <c r="AJ50" s="1352">
        <f t="shared" si="47"/>
        <v>0</v>
      </c>
      <c r="AK50" s="1352">
        <f t="shared" si="47"/>
        <v>0</v>
      </c>
      <c r="AL50" s="1352">
        <f t="shared" si="47"/>
        <v>0</v>
      </c>
      <c r="AM50" s="1352">
        <f t="shared" si="47"/>
        <v>0</v>
      </c>
      <c r="AN50" s="1352">
        <f t="shared" si="47"/>
        <v>0</v>
      </c>
      <c r="AO50" s="1352">
        <f t="shared" si="47"/>
        <v>0</v>
      </c>
      <c r="AP50" s="1352">
        <f t="shared" si="47"/>
        <v>0</v>
      </c>
      <c r="AQ50" s="1352">
        <f t="shared" si="47"/>
        <v>0</v>
      </c>
      <c r="AR50" s="1330"/>
    </row>
    <row r="51" spans="1:44" outlineLevel="1">
      <c r="A51" s="1320"/>
      <c r="B51" s="1189" t="s">
        <v>331</v>
      </c>
      <c r="C51" s="1244">
        <v>100</v>
      </c>
      <c r="D51" s="1322">
        <f t="shared" si="40"/>
        <v>2.8571428571428572</v>
      </c>
      <c r="E51" s="1332">
        <f t="shared" si="41"/>
        <v>0.06</v>
      </c>
      <c r="F51" s="1174">
        <f t="shared" si="42"/>
        <v>6</v>
      </c>
      <c r="G51" s="1332">
        <v>1</v>
      </c>
      <c r="H51" s="1333">
        <f t="shared" si="43"/>
        <v>13</v>
      </c>
      <c r="I51" s="1332">
        <v>0</v>
      </c>
      <c r="J51" s="1333">
        <f t="shared" si="44"/>
        <v>0</v>
      </c>
      <c r="K51" s="1334">
        <v>1</v>
      </c>
      <c r="L51" s="1110"/>
      <c r="M51" s="17"/>
      <c r="N51" s="1352">
        <f t="shared" si="45"/>
        <v>1</v>
      </c>
      <c r="O51" s="1352">
        <f t="shared" si="45"/>
        <v>0</v>
      </c>
      <c r="P51" s="1352">
        <f t="shared" si="45"/>
        <v>0</v>
      </c>
      <c r="Q51" s="1352">
        <f t="shared" si="45"/>
        <v>0</v>
      </c>
      <c r="R51" s="1352">
        <f t="shared" si="45"/>
        <v>0</v>
      </c>
      <c r="S51" s="1352">
        <f t="shared" si="45"/>
        <v>0</v>
      </c>
      <c r="T51" s="1352">
        <f t="shared" si="45"/>
        <v>0</v>
      </c>
      <c r="U51" s="1352">
        <f t="shared" si="45"/>
        <v>0</v>
      </c>
      <c r="V51" s="1352">
        <f t="shared" si="45"/>
        <v>0</v>
      </c>
      <c r="W51" s="1352">
        <f t="shared" si="45"/>
        <v>0</v>
      </c>
      <c r="X51" s="1352">
        <f t="shared" si="46"/>
        <v>0</v>
      </c>
      <c r="Y51" s="1352">
        <f t="shared" si="46"/>
        <v>0</v>
      </c>
      <c r="Z51" s="1352">
        <f t="shared" si="46"/>
        <v>0</v>
      </c>
      <c r="AA51" s="1352">
        <f t="shared" si="46"/>
        <v>0</v>
      </c>
      <c r="AB51" s="1352">
        <f t="shared" si="46"/>
        <v>0</v>
      </c>
      <c r="AC51" s="1352">
        <f t="shared" si="46"/>
        <v>0</v>
      </c>
      <c r="AD51" s="1352">
        <f t="shared" si="46"/>
        <v>0</v>
      </c>
      <c r="AE51" s="1352">
        <f t="shared" si="46"/>
        <v>0</v>
      </c>
      <c r="AF51" s="1352">
        <f t="shared" si="46"/>
        <v>0</v>
      </c>
      <c r="AG51" s="1352">
        <f t="shared" si="46"/>
        <v>0</v>
      </c>
      <c r="AH51" s="1352">
        <f t="shared" si="47"/>
        <v>0</v>
      </c>
      <c r="AI51" s="1352">
        <f t="shared" si="47"/>
        <v>0</v>
      </c>
      <c r="AJ51" s="1352">
        <f t="shared" si="47"/>
        <v>0</v>
      </c>
      <c r="AK51" s="1352">
        <f t="shared" si="47"/>
        <v>0</v>
      </c>
      <c r="AL51" s="1352">
        <f t="shared" si="47"/>
        <v>0</v>
      </c>
      <c r="AM51" s="1352">
        <f t="shared" si="47"/>
        <v>0</v>
      </c>
      <c r="AN51" s="1352">
        <f t="shared" si="47"/>
        <v>0</v>
      </c>
      <c r="AO51" s="1352">
        <f t="shared" si="47"/>
        <v>0</v>
      </c>
      <c r="AP51" s="1352">
        <f t="shared" si="47"/>
        <v>0</v>
      </c>
      <c r="AQ51" s="1352">
        <f t="shared" si="47"/>
        <v>0</v>
      </c>
      <c r="AR51" s="1330"/>
    </row>
    <row r="52" spans="1:44" outlineLevel="1">
      <c r="A52" s="1320"/>
      <c r="B52" s="1189" t="s">
        <v>332</v>
      </c>
      <c r="C52" s="1244"/>
      <c r="D52" s="1322">
        <f t="shared" si="40"/>
        <v>0</v>
      </c>
      <c r="E52" s="1332">
        <f t="shared" si="41"/>
        <v>0.06</v>
      </c>
      <c r="F52" s="1174">
        <f t="shared" si="42"/>
        <v>0</v>
      </c>
      <c r="G52" s="1332">
        <v>1</v>
      </c>
      <c r="H52" s="1333">
        <f t="shared" si="43"/>
        <v>0</v>
      </c>
      <c r="I52" s="1332">
        <v>0</v>
      </c>
      <c r="J52" s="1333">
        <f t="shared" si="44"/>
        <v>0</v>
      </c>
      <c r="K52" s="1334">
        <v>1</v>
      </c>
      <c r="L52" s="1110"/>
      <c r="M52" s="17"/>
      <c r="N52" s="1352">
        <f t="shared" si="45"/>
        <v>1</v>
      </c>
      <c r="O52" s="1352">
        <f t="shared" si="45"/>
        <v>0</v>
      </c>
      <c r="P52" s="1352">
        <f t="shared" si="45"/>
        <v>0</v>
      </c>
      <c r="Q52" s="1352">
        <f t="shared" si="45"/>
        <v>0</v>
      </c>
      <c r="R52" s="1352">
        <f t="shared" si="45"/>
        <v>0</v>
      </c>
      <c r="S52" s="1352">
        <f t="shared" si="45"/>
        <v>0</v>
      </c>
      <c r="T52" s="1352">
        <f t="shared" si="45"/>
        <v>0</v>
      </c>
      <c r="U52" s="1352">
        <f t="shared" si="45"/>
        <v>0</v>
      </c>
      <c r="V52" s="1352">
        <f t="shared" si="45"/>
        <v>0</v>
      </c>
      <c r="W52" s="1352">
        <f t="shared" si="45"/>
        <v>0</v>
      </c>
      <c r="X52" s="1352">
        <f t="shared" si="46"/>
        <v>0</v>
      </c>
      <c r="Y52" s="1352">
        <f t="shared" si="46"/>
        <v>0</v>
      </c>
      <c r="Z52" s="1352">
        <f t="shared" si="46"/>
        <v>0</v>
      </c>
      <c r="AA52" s="1352">
        <f t="shared" si="46"/>
        <v>0</v>
      </c>
      <c r="AB52" s="1352">
        <f t="shared" si="46"/>
        <v>0</v>
      </c>
      <c r="AC52" s="1352">
        <f t="shared" si="46"/>
        <v>0</v>
      </c>
      <c r="AD52" s="1352">
        <f t="shared" si="46"/>
        <v>0</v>
      </c>
      <c r="AE52" s="1352">
        <f t="shared" si="46"/>
        <v>0</v>
      </c>
      <c r="AF52" s="1352">
        <f t="shared" si="46"/>
        <v>0</v>
      </c>
      <c r="AG52" s="1352">
        <f t="shared" si="46"/>
        <v>0</v>
      </c>
      <c r="AH52" s="1352">
        <f t="shared" si="47"/>
        <v>0</v>
      </c>
      <c r="AI52" s="1352">
        <f t="shared" si="47"/>
        <v>0</v>
      </c>
      <c r="AJ52" s="1352">
        <f t="shared" si="47"/>
        <v>0</v>
      </c>
      <c r="AK52" s="1352">
        <f t="shared" si="47"/>
        <v>0</v>
      </c>
      <c r="AL52" s="1352">
        <f t="shared" si="47"/>
        <v>0</v>
      </c>
      <c r="AM52" s="1352">
        <f t="shared" si="47"/>
        <v>0</v>
      </c>
      <c r="AN52" s="1352">
        <f t="shared" si="47"/>
        <v>0</v>
      </c>
      <c r="AO52" s="1352">
        <f t="shared" si="47"/>
        <v>0</v>
      </c>
      <c r="AP52" s="1352">
        <f t="shared" si="47"/>
        <v>0</v>
      </c>
      <c r="AQ52" s="1352">
        <f t="shared" si="47"/>
        <v>0</v>
      </c>
      <c r="AR52" s="1330"/>
    </row>
    <row r="53" spans="1:44" outlineLevel="1">
      <c r="A53" s="1320" t="s">
        <v>333</v>
      </c>
      <c r="B53" s="1348" t="s">
        <v>334</v>
      </c>
      <c r="C53" s="1244"/>
      <c r="D53" s="1322">
        <f t="shared" si="40"/>
        <v>0</v>
      </c>
      <c r="E53" s="1351"/>
      <c r="F53" s="1230"/>
      <c r="G53" s="1351"/>
      <c r="H53" s="1230"/>
      <c r="I53" s="1351"/>
      <c r="J53" s="1230"/>
      <c r="K53" s="1230"/>
      <c r="L53" s="1343"/>
      <c r="M53" s="17"/>
      <c r="N53" s="1335">
        <v>0</v>
      </c>
      <c r="O53" s="1335">
        <v>0</v>
      </c>
      <c r="P53" s="1335">
        <v>0</v>
      </c>
      <c r="Q53" s="1335">
        <v>0</v>
      </c>
      <c r="R53" s="1335">
        <v>0</v>
      </c>
      <c r="S53" s="1335">
        <v>0</v>
      </c>
      <c r="T53" s="1335">
        <v>0</v>
      </c>
      <c r="U53" s="1335">
        <v>0</v>
      </c>
      <c r="V53" s="1335">
        <v>0</v>
      </c>
      <c r="W53" s="1335">
        <v>0</v>
      </c>
      <c r="X53" s="1335">
        <v>0</v>
      </c>
      <c r="Y53" s="1335">
        <v>0</v>
      </c>
      <c r="Z53" s="1335">
        <v>0</v>
      </c>
      <c r="AA53" s="1335">
        <v>0</v>
      </c>
      <c r="AB53" s="1335">
        <v>0</v>
      </c>
      <c r="AC53" s="1335">
        <v>0</v>
      </c>
      <c r="AD53" s="1335">
        <v>0</v>
      </c>
      <c r="AE53" s="1335">
        <v>0</v>
      </c>
      <c r="AF53" s="1335">
        <v>0</v>
      </c>
      <c r="AG53" s="1335">
        <v>0</v>
      </c>
      <c r="AH53" s="1335">
        <v>0</v>
      </c>
      <c r="AI53" s="1335">
        <v>0</v>
      </c>
      <c r="AJ53" s="1335">
        <v>0</v>
      </c>
      <c r="AK53" s="1335">
        <v>0</v>
      </c>
      <c r="AL53" s="1335">
        <v>0</v>
      </c>
      <c r="AM53" s="1335">
        <v>0</v>
      </c>
      <c r="AN53" s="1335">
        <v>0</v>
      </c>
      <c r="AO53" s="1335">
        <v>0</v>
      </c>
      <c r="AP53" s="1335">
        <v>0</v>
      </c>
      <c r="AQ53" s="1335">
        <v>0</v>
      </c>
      <c r="AR53" s="1330"/>
    </row>
    <row r="54" spans="1:44" outlineLevel="1">
      <c r="A54" s="1320"/>
      <c r="B54" s="1189" t="s">
        <v>335</v>
      </c>
      <c r="C54" s="1244"/>
      <c r="D54" s="1322">
        <f t="shared" si="40"/>
        <v>0</v>
      </c>
      <c r="E54" s="1332">
        <f t="shared" ref="E54:E62" si="48">$E$7</f>
        <v>0.06</v>
      </c>
      <c r="F54" s="1174">
        <f t="shared" ref="F54:F62" si="49">E54*C54</f>
        <v>0</v>
      </c>
      <c r="G54" s="1332">
        <v>1</v>
      </c>
      <c r="H54" s="1174">
        <f t="shared" ref="H54:H62" si="50">C54*G54*$C$138</f>
        <v>0</v>
      </c>
      <c r="I54" s="1332">
        <v>0</v>
      </c>
      <c r="J54" s="1333">
        <f t="shared" ref="J54:J62" si="51">C54*I54/(1-I54)</f>
        <v>0</v>
      </c>
      <c r="K54" s="1334">
        <v>1</v>
      </c>
      <c r="L54" s="1110"/>
      <c r="M54" s="17"/>
      <c r="N54" s="1352">
        <f t="shared" ref="N54:W58" si="52">1*(N$3=1)</f>
        <v>1</v>
      </c>
      <c r="O54" s="1352">
        <f t="shared" si="52"/>
        <v>0</v>
      </c>
      <c r="P54" s="1352">
        <f t="shared" si="52"/>
        <v>0</v>
      </c>
      <c r="Q54" s="1352">
        <f t="shared" si="52"/>
        <v>0</v>
      </c>
      <c r="R54" s="1352">
        <f t="shared" si="52"/>
        <v>0</v>
      </c>
      <c r="S54" s="1352">
        <f t="shared" si="52"/>
        <v>0</v>
      </c>
      <c r="T54" s="1352">
        <f t="shared" si="52"/>
        <v>0</v>
      </c>
      <c r="U54" s="1352">
        <f t="shared" si="52"/>
        <v>0</v>
      </c>
      <c r="V54" s="1352">
        <f t="shared" si="52"/>
        <v>0</v>
      </c>
      <c r="W54" s="1352">
        <f t="shared" si="52"/>
        <v>0</v>
      </c>
      <c r="X54" s="1352">
        <f t="shared" ref="X54:AM59" si="53">1*(X$3=1)</f>
        <v>0</v>
      </c>
      <c r="Y54" s="1352">
        <f t="shared" si="53"/>
        <v>0</v>
      </c>
      <c r="Z54" s="1352">
        <f t="shared" si="53"/>
        <v>0</v>
      </c>
      <c r="AA54" s="1352">
        <f t="shared" si="53"/>
        <v>0</v>
      </c>
      <c r="AB54" s="1352">
        <f t="shared" si="53"/>
        <v>0</v>
      </c>
      <c r="AC54" s="1352">
        <f t="shared" si="53"/>
        <v>0</v>
      </c>
      <c r="AD54" s="1352">
        <f t="shared" si="53"/>
        <v>0</v>
      </c>
      <c r="AE54" s="1352">
        <f t="shared" si="53"/>
        <v>0</v>
      </c>
      <c r="AF54" s="1352">
        <f t="shared" si="53"/>
        <v>0</v>
      </c>
      <c r="AG54" s="1352">
        <f t="shared" si="53"/>
        <v>0</v>
      </c>
      <c r="AH54" s="1352">
        <f t="shared" ref="AH54:AQ59" si="54">1*(AH$3=1)</f>
        <v>0</v>
      </c>
      <c r="AI54" s="1352">
        <f t="shared" si="54"/>
        <v>0</v>
      </c>
      <c r="AJ54" s="1352">
        <f t="shared" si="54"/>
        <v>0</v>
      </c>
      <c r="AK54" s="1352">
        <f t="shared" si="54"/>
        <v>0</v>
      </c>
      <c r="AL54" s="1352">
        <f t="shared" si="54"/>
        <v>0</v>
      </c>
      <c r="AM54" s="1352">
        <f t="shared" si="54"/>
        <v>0</v>
      </c>
      <c r="AN54" s="1352">
        <f t="shared" si="54"/>
        <v>0</v>
      </c>
      <c r="AO54" s="1352">
        <f t="shared" si="54"/>
        <v>0</v>
      </c>
      <c r="AP54" s="1352">
        <f t="shared" si="54"/>
        <v>0</v>
      </c>
      <c r="AQ54" s="1352">
        <f t="shared" si="54"/>
        <v>0</v>
      </c>
      <c r="AR54" s="1330"/>
    </row>
    <row r="55" spans="1:44" outlineLevel="1">
      <c r="A55" s="1320"/>
      <c r="B55" s="1189" t="s">
        <v>326</v>
      </c>
      <c r="C55" s="1244">
        <v>50</v>
      </c>
      <c r="D55" s="1322">
        <f t="shared" si="40"/>
        <v>1.4285714285714286</v>
      </c>
      <c r="E55" s="1332">
        <f t="shared" si="48"/>
        <v>0.06</v>
      </c>
      <c r="F55" s="1174">
        <f t="shared" si="49"/>
        <v>3</v>
      </c>
      <c r="G55" s="1332">
        <v>1</v>
      </c>
      <c r="H55" s="1174">
        <f t="shared" si="50"/>
        <v>6.5</v>
      </c>
      <c r="I55" s="1332">
        <v>0</v>
      </c>
      <c r="J55" s="1333">
        <f t="shared" si="51"/>
        <v>0</v>
      </c>
      <c r="K55" s="1334">
        <v>1</v>
      </c>
      <c r="L55" s="1343"/>
      <c r="M55" s="17"/>
      <c r="N55" s="1352">
        <f t="shared" si="52"/>
        <v>1</v>
      </c>
      <c r="O55" s="1352">
        <f t="shared" si="52"/>
        <v>0</v>
      </c>
      <c r="P55" s="1352">
        <f t="shared" si="52"/>
        <v>0</v>
      </c>
      <c r="Q55" s="1352">
        <f t="shared" si="52"/>
        <v>0</v>
      </c>
      <c r="R55" s="1352">
        <f t="shared" si="52"/>
        <v>0</v>
      </c>
      <c r="S55" s="1352">
        <f t="shared" si="52"/>
        <v>0</v>
      </c>
      <c r="T55" s="1352">
        <f t="shared" si="52"/>
        <v>0</v>
      </c>
      <c r="U55" s="1352">
        <f t="shared" si="52"/>
        <v>0</v>
      </c>
      <c r="V55" s="1352">
        <f t="shared" si="52"/>
        <v>0</v>
      </c>
      <c r="W55" s="1352">
        <f t="shared" si="52"/>
        <v>0</v>
      </c>
      <c r="X55" s="1352">
        <f t="shared" si="53"/>
        <v>0</v>
      </c>
      <c r="Y55" s="1352">
        <f t="shared" si="53"/>
        <v>0</v>
      </c>
      <c r="Z55" s="1352">
        <f t="shared" si="53"/>
        <v>0</v>
      </c>
      <c r="AA55" s="1352">
        <f t="shared" si="53"/>
        <v>0</v>
      </c>
      <c r="AB55" s="1352">
        <f t="shared" si="53"/>
        <v>0</v>
      </c>
      <c r="AC55" s="1352">
        <f t="shared" si="53"/>
        <v>0</v>
      </c>
      <c r="AD55" s="1352">
        <f t="shared" si="53"/>
        <v>0</v>
      </c>
      <c r="AE55" s="1352">
        <f t="shared" si="53"/>
        <v>0</v>
      </c>
      <c r="AF55" s="1352">
        <f t="shared" si="53"/>
        <v>0</v>
      </c>
      <c r="AG55" s="1352">
        <f t="shared" si="53"/>
        <v>0</v>
      </c>
      <c r="AH55" s="1352">
        <f t="shared" si="54"/>
        <v>0</v>
      </c>
      <c r="AI55" s="1352">
        <f t="shared" si="54"/>
        <v>0</v>
      </c>
      <c r="AJ55" s="1352">
        <f t="shared" si="54"/>
        <v>0</v>
      </c>
      <c r="AK55" s="1352">
        <f t="shared" si="54"/>
        <v>0</v>
      </c>
      <c r="AL55" s="1352">
        <f t="shared" si="54"/>
        <v>0</v>
      </c>
      <c r="AM55" s="1352">
        <f t="shared" si="54"/>
        <v>0</v>
      </c>
      <c r="AN55" s="1352">
        <f t="shared" si="54"/>
        <v>0</v>
      </c>
      <c r="AO55" s="1352">
        <f t="shared" si="54"/>
        <v>0</v>
      </c>
      <c r="AP55" s="1352">
        <f t="shared" si="54"/>
        <v>0</v>
      </c>
      <c r="AQ55" s="1352">
        <f t="shared" si="54"/>
        <v>0</v>
      </c>
      <c r="AR55" s="1330"/>
    </row>
    <row r="56" spans="1:44" outlineLevel="1">
      <c r="A56" s="1320"/>
      <c r="B56" s="1189" t="s">
        <v>327</v>
      </c>
      <c r="C56" s="1244"/>
      <c r="D56" s="1322">
        <f t="shared" si="40"/>
        <v>0</v>
      </c>
      <c r="E56" s="1332">
        <f t="shared" si="48"/>
        <v>0.06</v>
      </c>
      <c r="F56" s="1174">
        <f t="shared" si="49"/>
        <v>0</v>
      </c>
      <c r="G56" s="1332">
        <v>1</v>
      </c>
      <c r="H56" s="1333">
        <f t="shared" si="50"/>
        <v>0</v>
      </c>
      <c r="I56" s="1332">
        <v>0</v>
      </c>
      <c r="J56" s="1333">
        <f t="shared" si="51"/>
        <v>0</v>
      </c>
      <c r="K56" s="1334">
        <v>1</v>
      </c>
      <c r="L56" s="1343"/>
      <c r="M56" s="17"/>
      <c r="N56" s="1352">
        <f t="shared" si="52"/>
        <v>1</v>
      </c>
      <c r="O56" s="1352">
        <f t="shared" si="52"/>
        <v>0</v>
      </c>
      <c r="P56" s="1352">
        <f t="shared" si="52"/>
        <v>0</v>
      </c>
      <c r="Q56" s="1352">
        <f t="shared" si="52"/>
        <v>0</v>
      </c>
      <c r="R56" s="1352">
        <f t="shared" si="52"/>
        <v>0</v>
      </c>
      <c r="S56" s="1352">
        <f t="shared" si="52"/>
        <v>0</v>
      </c>
      <c r="T56" s="1352">
        <f t="shared" si="52"/>
        <v>0</v>
      </c>
      <c r="U56" s="1352">
        <f t="shared" si="52"/>
        <v>0</v>
      </c>
      <c r="V56" s="1352">
        <f t="shared" si="52"/>
        <v>0</v>
      </c>
      <c r="W56" s="1352">
        <f t="shared" si="52"/>
        <v>0</v>
      </c>
      <c r="X56" s="1352">
        <f t="shared" si="53"/>
        <v>0</v>
      </c>
      <c r="Y56" s="1352">
        <f t="shared" si="53"/>
        <v>0</v>
      </c>
      <c r="Z56" s="1352">
        <f t="shared" si="53"/>
        <v>0</v>
      </c>
      <c r="AA56" s="1352">
        <f t="shared" si="53"/>
        <v>0</v>
      </c>
      <c r="AB56" s="1352">
        <f t="shared" si="53"/>
        <v>0</v>
      </c>
      <c r="AC56" s="1352">
        <f t="shared" si="53"/>
        <v>0</v>
      </c>
      <c r="AD56" s="1352">
        <f t="shared" si="53"/>
        <v>0</v>
      </c>
      <c r="AE56" s="1352">
        <f t="shared" si="53"/>
        <v>0</v>
      </c>
      <c r="AF56" s="1352">
        <f t="shared" si="53"/>
        <v>0</v>
      </c>
      <c r="AG56" s="1352">
        <f t="shared" si="53"/>
        <v>0</v>
      </c>
      <c r="AH56" s="1352">
        <f t="shared" si="54"/>
        <v>0</v>
      </c>
      <c r="AI56" s="1352">
        <f t="shared" si="54"/>
        <v>0</v>
      </c>
      <c r="AJ56" s="1352">
        <f t="shared" si="54"/>
        <v>0</v>
      </c>
      <c r="AK56" s="1352">
        <f t="shared" si="54"/>
        <v>0</v>
      </c>
      <c r="AL56" s="1352">
        <f t="shared" si="54"/>
        <v>0</v>
      </c>
      <c r="AM56" s="1352">
        <f t="shared" si="54"/>
        <v>0</v>
      </c>
      <c r="AN56" s="1352">
        <f t="shared" si="54"/>
        <v>0</v>
      </c>
      <c r="AO56" s="1352">
        <f t="shared" si="54"/>
        <v>0</v>
      </c>
      <c r="AP56" s="1352">
        <f t="shared" si="54"/>
        <v>0</v>
      </c>
      <c r="AQ56" s="1352">
        <f t="shared" si="54"/>
        <v>0</v>
      </c>
      <c r="AR56" s="1330"/>
    </row>
    <row r="57" spans="1:44" outlineLevel="1">
      <c r="A57" s="1320"/>
      <c r="B57" s="1189" t="s">
        <v>336</v>
      </c>
      <c r="C57" s="1244"/>
      <c r="D57" s="1322">
        <f t="shared" si="40"/>
        <v>0</v>
      </c>
      <c r="E57" s="1332">
        <f t="shared" si="48"/>
        <v>0.06</v>
      </c>
      <c r="F57" s="1174">
        <f t="shared" si="49"/>
        <v>0</v>
      </c>
      <c r="G57" s="1332">
        <v>1</v>
      </c>
      <c r="H57" s="1333">
        <f t="shared" si="50"/>
        <v>0</v>
      </c>
      <c r="I57" s="1332">
        <v>0</v>
      </c>
      <c r="J57" s="1333">
        <f t="shared" si="51"/>
        <v>0</v>
      </c>
      <c r="K57" s="1334">
        <v>1</v>
      </c>
      <c r="L57" s="1343"/>
      <c r="M57" s="17"/>
      <c r="N57" s="1352">
        <f t="shared" si="52"/>
        <v>1</v>
      </c>
      <c r="O57" s="1352">
        <f t="shared" si="52"/>
        <v>0</v>
      </c>
      <c r="P57" s="1352">
        <f t="shared" si="52"/>
        <v>0</v>
      </c>
      <c r="Q57" s="1352">
        <f t="shared" si="52"/>
        <v>0</v>
      </c>
      <c r="R57" s="1352">
        <f t="shared" si="52"/>
        <v>0</v>
      </c>
      <c r="S57" s="1352">
        <f t="shared" si="52"/>
        <v>0</v>
      </c>
      <c r="T57" s="1352">
        <f t="shared" si="52"/>
        <v>0</v>
      </c>
      <c r="U57" s="1352">
        <f t="shared" si="52"/>
        <v>0</v>
      </c>
      <c r="V57" s="1352">
        <f t="shared" si="52"/>
        <v>0</v>
      </c>
      <c r="W57" s="1352">
        <f t="shared" si="52"/>
        <v>0</v>
      </c>
      <c r="X57" s="1352">
        <f t="shared" si="53"/>
        <v>0</v>
      </c>
      <c r="Y57" s="1352">
        <f t="shared" si="53"/>
        <v>0</v>
      </c>
      <c r="Z57" s="1352">
        <f t="shared" si="53"/>
        <v>0</v>
      </c>
      <c r="AA57" s="1352">
        <f t="shared" si="53"/>
        <v>0</v>
      </c>
      <c r="AB57" s="1352">
        <f t="shared" si="53"/>
        <v>0</v>
      </c>
      <c r="AC57" s="1352">
        <f t="shared" si="53"/>
        <v>0</v>
      </c>
      <c r="AD57" s="1352">
        <f t="shared" si="53"/>
        <v>0</v>
      </c>
      <c r="AE57" s="1352">
        <f t="shared" si="53"/>
        <v>0</v>
      </c>
      <c r="AF57" s="1352">
        <f t="shared" si="53"/>
        <v>0</v>
      </c>
      <c r="AG57" s="1352">
        <f t="shared" si="53"/>
        <v>0</v>
      </c>
      <c r="AH57" s="1352">
        <f t="shared" si="54"/>
        <v>0</v>
      </c>
      <c r="AI57" s="1352">
        <f t="shared" si="54"/>
        <v>0</v>
      </c>
      <c r="AJ57" s="1352">
        <f t="shared" si="54"/>
        <v>0</v>
      </c>
      <c r="AK57" s="1352">
        <f t="shared" si="54"/>
        <v>0</v>
      </c>
      <c r="AL57" s="1352">
        <f t="shared" si="54"/>
        <v>0</v>
      </c>
      <c r="AM57" s="1352">
        <f t="shared" si="54"/>
        <v>0</v>
      </c>
      <c r="AN57" s="1352">
        <f t="shared" si="54"/>
        <v>0</v>
      </c>
      <c r="AO57" s="1352">
        <f t="shared" si="54"/>
        <v>0</v>
      </c>
      <c r="AP57" s="1352">
        <f t="shared" si="54"/>
        <v>0</v>
      </c>
      <c r="AQ57" s="1352">
        <f t="shared" si="54"/>
        <v>0</v>
      </c>
      <c r="AR57" s="1330"/>
    </row>
    <row r="58" spans="1:44" outlineLevel="1">
      <c r="A58" s="1320"/>
      <c r="B58" s="1189" t="s">
        <v>329</v>
      </c>
      <c r="C58" s="1244">
        <v>20</v>
      </c>
      <c r="D58" s="1322">
        <f t="shared" si="40"/>
        <v>0.5714285714285714</v>
      </c>
      <c r="E58" s="1332">
        <f t="shared" si="48"/>
        <v>0.06</v>
      </c>
      <c r="F58" s="1174">
        <f t="shared" si="49"/>
        <v>1.2</v>
      </c>
      <c r="G58" s="1332">
        <v>1</v>
      </c>
      <c r="H58" s="1333">
        <f t="shared" si="50"/>
        <v>2.6</v>
      </c>
      <c r="I58" s="1332">
        <v>0</v>
      </c>
      <c r="J58" s="1333">
        <f t="shared" si="51"/>
        <v>0</v>
      </c>
      <c r="K58" s="1334">
        <v>1</v>
      </c>
      <c r="L58" s="1343"/>
      <c r="M58" s="17"/>
      <c r="N58" s="1352">
        <f t="shared" si="52"/>
        <v>1</v>
      </c>
      <c r="O58" s="1352">
        <f t="shared" si="52"/>
        <v>0</v>
      </c>
      <c r="P58" s="1352">
        <f t="shared" si="52"/>
        <v>0</v>
      </c>
      <c r="Q58" s="1352">
        <f t="shared" si="52"/>
        <v>0</v>
      </c>
      <c r="R58" s="1352">
        <f t="shared" si="52"/>
        <v>0</v>
      </c>
      <c r="S58" s="1352">
        <f t="shared" si="52"/>
        <v>0</v>
      </c>
      <c r="T58" s="1352">
        <f t="shared" si="52"/>
        <v>0</v>
      </c>
      <c r="U58" s="1352">
        <f t="shared" si="52"/>
        <v>0</v>
      </c>
      <c r="V58" s="1352">
        <f t="shared" si="52"/>
        <v>0</v>
      </c>
      <c r="W58" s="1352">
        <f t="shared" si="52"/>
        <v>0</v>
      </c>
      <c r="X58" s="1352">
        <f t="shared" si="53"/>
        <v>0</v>
      </c>
      <c r="Y58" s="1352">
        <f t="shared" si="53"/>
        <v>0</v>
      </c>
      <c r="Z58" s="1352">
        <f t="shared" si="53"/>
        <v>0</v>
      </c>
      <c r="AA58" s="1352">
        <f t="shared" si="53"/>
        <v>0</v>
      </c>
      <c r="AB58" s="1352">
        <f t="shared" si="53"/>
        <v>0</v>
      </c>
      <c r="AC58" s="1352">
        <f t="shared" si="53"/>
        <v>0</v>
      </c>
      <c r="AD58" s="1352">
        <f t="shared" si="53"/>
        <v>0</v>
      </c>
      <c r="AE58" s="1352">
        <f t="shared" si="53"/>
        <v>0</v>
      </c>
      <c r="AF58" s="1352">
        <f t="shared" si="53"/>
        <v>0</v>
      </c>
      <c r="AG58" s="1352">
        <f t="shared" si="53"/>
        <v>0</v>
      </c>
      <c r="AH58" s="1352">
        <f t="shared" si="54"/>
        <v>0</v>
      </c>
      <c r="AI58" s="1352">
        <f t="shared" si="54"/>
        <v>0</v>
      </c>
      <c r="AJ58" s="1352">
        <f t="shared" si="54"/>
        <v>0</v>
      </c>
      <c r="AK58" s="1352">
        <f t="shared" si="54"/>
        <v>0</v>
      </c>
      <c r="AL58" s="1352">
        <f t="shared" si="54"/>
        <v>0</v>
      </c>
      <c r="AM58" s="1352">
        <f t="shared" si="54"/>
        <v>0</v>
      </c>
      <c r="AN58" s="1352">
        <f t="shared" si="54"/>
        <v>0</v>
      </c>
      <c r="AO58" s="1352">
        <f t="shared" si="54"/>
        <v>0</v>
      </c>
      <c r="AP58" s="1352">
        <f t="shared" si="54"/>
        <v>0</v>
      </c>
      <c r="AQ58" s="1352">
        <f t="shared" si="54"/>
        <v>0</v>
      </c>
      <c r="AR58" s="1330"/>
    </row>
    <row r="59" spans="1:44" outlineLevel="1">
      <c r="A59" s="1320"/>
      <c r="B59" s="1189" t="s">
        <v>330</v>
      </c>
      <c r="C59" s="1244">
        <v>30</v>
      </c>
      <c r="D59" s="1322">
        <f t="shared" si="40"/>
        <v>0.8571428571428571</v>
      </c>
      <c r="E59" s="1332">
        <f t="shared" si="48"/>
        <v>0.06</v>
      </c>
      <c r="F59" s="1174">
        <f t="shared" si="49"/>
        <v>1.7999999999999998</v>
      </c>
      <c r="G59" s="1332">
        <v>1</v>
      </c>
      <c r="H59" s="1333">
        <f t="shared" si="50"/>
        <v>3.9000000000000004</v>
      </c>
      <c r="I59" s="1332">
        <v>0</v>
      </c>
      <c r="J59" s="1333">
        <f t="shared" si="51"/>
        <v>0</v>
      </c>
      <c r="K59" s="1334">
        <v>1</v>
      </c>
      <c r="L59" s="1343"/>
      <c r="M59" s="17"/>
      <c r="N59" s="1352">
        <f t="shared" ref="N59:AC62" si="55">1*(N$3=1)</f>
        <v>1</v>
      </c>
      <c r="O59" s="1352">
        <f t="shared" si="55"/>
        <v>0</v>
      </c>
      <c r="P59" s="1352">
        <f t="shared" si="55"/>
        <v>0</v>
      </c>
      <c r="Q59" s="1352">
        <f t="shared" si="55"/>
        <v>0</v>
      </c>
      <c r="R59" s="1352">
        <f t="shared" si="55"/>
        <v>0</v>
      </c>
      <c r="S59" s="1352">
        <f t="shared" si="55"/>
        <v>0</v>
      </c>
      <c r="T59" s="1352">
        <f t="shared" si="55"/>
        <v>0</v>
      </c>
      <c r="U59" s="1352">
        <f t="shared" si="55"/>
        <v>0</v>
      </c>
      <c r="V59" s="1352">
        <f t="shared" si="55"/>
        <v>0</v>
      </c>
      <c r="W59" s="1352">
        <f t="shared" si="55"/>
        <v>0</v>
      </c>
      <c r="X59" s="1352">
        <f t="shared" si="55"/>
        <v>0</v>
      </c>
      <c r="Y59" s="1352">
        <f t="shared" si="55"/>
        <v>0</v>
      </c>
      <c r="Z59" s="1352">
        <f t="shared" si="55"/>
        <v>0</v>
      </c>
      <c r="AA59" s="1352">
        <f t="shared" si="55"/>
        <v>0</v>
      </c>
      <c r="AB59" s="1352">
        <f t="shared" si="55"/>
        <v>0</v>
      </c>
      <c r="AC59" s="1352">
        <f t="shared" si="55"/>
        <v>0</v>
      </c>
      <c r="AD59" s="1352">
        <f t="shared" si="53"/>
        <v>0</v>
      </c>
      <c r="AE59" s="1352">
        <f t="shared" si="53"/>
        <v>0</v>
      </c>
      <c r="AF59" s="1352">
        <f t="shared" si="53"/>
        <v>0</v>
      </c>
      <c r="AG59" s="1352">
        <f t="shared" si="53"/>
        <v>0</v>
      </c>
      <c r="AH59" s="1352">
        <f t="shared" si="53"/>
        <v>0</v>
      </c>
      <c r="AI59" s="1352">
        <f t="shared" si="53"/>
        <v>0</v>
      </c>
      <c r="AJ59" s="1352">
        <f t="shared" si="53"/>
        <v>0</v>
      </c>
      <c r="AK59" s="1352">
        <f t="shared" si="53"/>
        <v>0</v>
      </c>
      <c r="AL59" s="1352">
        <f t="shared" si="53"/>
        <v>0</v>
      </c>
      <c r="AM59" s="1352">
        <f t="shared" si="53"/>
        <v>0</v>
      </c>
      <c r="AN59" s="1352">
        <f t="shared" si="54"/>
        <v>0</v>
      </c>
      <c r="AO59" s="1352">
        <f t="shared" si="54"/>
        <v>0</v>
      </c>
      <c r="AP59" s="1352">
        <f t="shared" si="54"/>
        <v>0</v>
      </c>
      <c r="AQ59" s="1352">
        <f t="shared" si="54"/>
        <v>0</v>
      </c>
      <c r="AR59" s="1330"/>
    </row>
    <row r="60" spans="1:44" outlineLevel="1">
      <c r="A60" s="1320"/>
      <c r="B60" s="1189" t="s">
        <v>331</v>
      </c>
      <c r="C60" s="1244">
        <v>100</v>
      </c>
      <c r="D60" s="1322">
        <f t="shared" si="40"/>
        <v>2.8571428571428572</v>
      </c>
      <c r="E60" s="1332">
        <f t="shared" si="48"/>
        <v>0.06</v>
      </c>
      <c r="F60" s="1174">
        <f t="shared" si="49"/>
        <v>6</v>
      </c>
      <c r="G60" s="1332">
        <v>1</v>
      </c>
      <c r="H60" s="1333">
        <f t="shared" si="50"/>
        <v>13</v>
      </c>
      <c r="I60" s="1332">
        <v>0</v>
      </c>
      <c r="J60" s="1333">
        <f t="shared" si="51"/>
        <v>0</v>
      </c>
      <c r="K60" s="1334">
        <v>1</v>
      </c>
      <c r="L60" s="1343"/>
      <c r="M60" s="17"/>
      <c r="N60" s="1352">
        <f t="shared" si="55"/>
        <v>1</v>
      </c>
      <c r="O60" s="1352">
        <f t="shared" si="55"/>
        <v>0</v>
      </c>
      <c r="P60" s="1352">
        <f t="shared" si="55"/>
        <v>0</v>
      </c>
      <c r="Q60" s="1352">
        <f t="shared" si="55"/>
        <v>0</v>
      </c>
      <c r="R60" s="1352">
        <f t="shared" si="55"/>
        <v>0</v>
      </c>
      <c r="S60" s="1352">
        <f t="shared" si="55"/>
        <v>0</v>
      </c>
      <c r="T60" s="1352">
        <f t="shared" si="55"/>
        <v>0</v>
      </c>
      <c r="U60" s="1352">
        <f t="shared" si="55"/>
        <v>0</v>
      </c>
      <c r="V60" s="1352">
        <f t="shared" si="55"/>
        <v>0</v>
      </c>
      <c r="W60" s="1352">
        <f t="shared" si="55"/>
        <v>0</v>
      </c>
      <c r="X60" s="1352">
        <f t="shared" ref="X60:AG62" si="56">1*(X$3=1)</f>
        <v>0</v>
      </c>
      <c r="Y60" s="1352">
        <f t="shared" si="56"/>
        <v>0</v>
      </c>
      <c r="Z60" s="1352">
        <f t="shared" si="56"/>
        <v>0</v>
      </c>
      <c r="AA60" s="1352">
        <f t="shared" si="56"/>
        <v>0</v>
      </c>
      <c r="AB60" s="1352">
        <f t="shared" si="56"/>
        <v>0</v>
      </c>
      <c r="AC60" s="1352">
        <f t="shared" si="56"/>
        <v>0</v>
      </c>
      <c r="AD60" s="1352">
        <f t="shared" si="56"/>
        <v>0</v>
      </c>
      <c r="AE60" s="1352">
        <f t="shared" si="56"/>
        <v>0</v>
      </c>
      <c r="AF60" s="1352">
        <f t="shared" si="56"/>
        <v>0</v>
      </c>
      <c r="AG60" s="1352">
        <f t="shared" si="56"/>
        <v>0</v>
      </c>
      <c r="AH60" s="1352">
        <f t="shared" ref="AH60:AQ62" si="57">1*(AH$3=1)</f>
        <v>0</v>
      </c>
      <c r="AI60" s="1352">
        <f t="shared" si="57"/>
        <v>0</v>
      </c>
      <c r="AJ60" s="1352">
        <f t="shared" si="57"/>
        <v>0</v>
      </c>
      <c r="AK60" s="1352">
        <f t="shared" si="57"/>
        <v>0</v>
      </c>
      <c r="AL60" s="1352">
        <f t="shared" si="57"/>
        <v>0</v>
      </c>
      <c r="AM60" s="1352">
        <f t="shared" si="57"/>
        <v>0</v>
      </c>
      <c r="AN60" s="1352">
        <f t="shared" si="57"/>
        <v>0</v>
      </c>
      <c r="AO60" s="1352">
        <f t="shared" si="57"/>
        <v>0</v>
      </c>
      <c r="AP60" s="1352">
        <f t="shared" si="57"/>
        <v>0</v>
      </c>
      <c r="AQ60" s="1352">
        <f t="shared" si="57"/>
        <v>0</v>
      </c>
      <c r="AR60" s="1330"/>
    </row>
    <row r="61" spans="1:44" outlineLevel="1">
      <c r="A61" s="1320"/>
      <c r="B61" s="1189" t="s">
        <v>332</v>
      </c>
      <c r="C61" s="1244">
        <v>20</v>
      </c>
      <c r="D61" s="1322">
        <f t="shared" si="40"/>
        <v>0.5714285714285714</v>
      </c>
      <c r="E61" s="1332">
        <f t="shared" si="48"/>
        <v>0.06</v>
      </c>
      <c r="F61" s="1174">
        <f t="shared" si="49"/>
        <v>1.2</v>
      </c>
      <c r="G61" s="1332">
        <v>1</v>
      </c>
      <c r="H61" s="1333">
        <f t="shared" si="50"/>
        <v>2.6</v>
      </c>
      <c r="I61" s="1332">
        <v>0</v>
      </c>
      <c r="J61" s="1333">
        <f t="shared" si="51"/>
        <v>0</v>
      </c>
      <c r="K61" s="1334">
        <v>1</v>
      </c>
      <c r="L61" s="1343"/>
      <c r="M61" s="17"/>
      <c r="N61" s="1352">
        <f t="shared" si="55"/>
        <v>1</v>
      </c>
      <c r="O61" s="1352">
        <f t="shared" si="55"/>
        <v>0</v>
      </c>
      <c r="P61" s="1352">
        <f t="shared" si="55"/>
        <v>0</v>
      </c>
      <c r="Q61" s="1352">
        <f t="shared" si="55"/>
        <v>0</v>
      </c>
      <c r="R61" s="1352">
        <f t="shared" si="55"/>
        <v>0</v>
      </c>
      <c r="S61" s="1352">
        <f t="shared" si="55"/>
        <v>0</v>
      </c>
      <c r="T61" s="1352">
        <f t="shared" si="55"/>
        <v>0</v>
      </c>
      <c r="U61" s="1352">
        <f t="shared" si="55"/>
        <v>0</v>
      </c>
      <c r="V61" s="1352">
        <f t="shared" si="55"/>
        <v>0</v>
      </c>
      <c r="W61" s="1352">
        <f t="shared" si="55"/>
        <v>0</v>
      </c>
      <c r="X61" s="1352">
        <f t="shared" si="56"/>
        <v>0</v>
      </c>
      <c r="Y61" s="1352">
        <f t="shared" si="56"/>
        <v>0</v>
      </c>
      <c r="Z61" s="1352">
        <f t="shared" si="56"/>
        <v>0</v>
      </c>
      <c r="AA61" s="1352">
        <f t="shared" si="56"/>
        <v>0</v>
      </c>
      <c r="AB61" s="1352">
        <f t="shared" si="56"/>
        <v>0</v>
      </c>
      <c r="AC61" s="1352">
        <f t="shared" si="56"/>
        <v>0</v>
      </c>
      <c r="AD61" s="1352">
        <f t="shared" si="56"/>
        <v>0</v>
      </c>
      <c r="AE61" s="1352">
        <f t="shared" si="56"/>
        <v>0</v>
      </c>
      <c r="AF61" s="1352">
        <f t="shared" si="56"/>
        <v>0</v>
      </c>
      <c r="AG61" s="1352">
        <f t="shared" si="56"/>
        <v>0</v>
      </c>
      <c r="AH61" s="1352">
        <f t="shared" si="57"/>
        <v>0</v>
      </c>
      <c r="AI61" s="1352">
        <f t="shared" si="57"/>
        <v>0</v>
      </c>
      <c r="AJ61" s="1352">
        <f t="shared" si="57"/>
        <v>0</v>
      </c>
      <c r="AK61" s="1352">
        <f t="shared" si="57"/>
        <v>0</v>
      </c>
      <c r="AL61" s="1352">
        <f t="shared" si="57"/>
        <v>0</v>
      </c>
      <c r="AM61" s="1352">
        <f t="shared" si="57"/>
        <v>0</v>
      </c>
      <c r="AN61" s="1352">
        <f t="shared" si="57"/>
        <v>0</v>
      </c>
      <c r="AO61" s="1352">
        <f t="shared" si="57"/>
        <v>0</v>
      </c>
      <c r="AP61" s="1352">
        <f t="shared" si="57"/>
        <v>0</v>
      </c>
      <c r="AQ61" s="1352">
        <f t="shared" si="57"/>
        <v>0</v>
      </c>
      <c r="AR61" s="1330"/>
    </row>
    <row r="62" spans="1:44" outlineLevel="1">
      <c r="A62" s="1320"/>
      <c r="B62" s="1348" t="s">
        <v>334</v>
      </c>
      <c r="C62" s="1244"/>
      <c r="D62" s="1322">
        <f t="shared" si="40"/>
        <v>0</v>
      </c>
      <c r="E62" s="1332">
        <f t="shared" si="48"/>
        <v>0.06</v>
      </c>
      <c r="F62" s="1174">
        <f t="shared" si="49"/>
        <v>0</v>
      </c>
      <c r="G62" s="1332">
        <v>1</v>
      </c>
      <c r="H62" s="1333">
        <f t="shared" si="50"/>
        <v>0</v>
      </c>
      <c r="I62" s="1332">
        <v>0</v>
      </c>
      <c r="J62" s="1333">
        <f t="shared" si="51"/>
        <v>0</v>
      </c>
      <c r="K62" s="1334">
        <v>1</v>
      </c>
      <c r="L62" s="1343"/>
      <c r="M62" s="17"/>
      <c r="N62" s="1352">
        <f t="shared" si="55"/>
        <v>1</v>
      </c>
      <c r="O62" s="1352">
        <f t="shared" si="55"/>
        <v>0</v>
      </c>
      <c r="P62" s="1352">
        <f t="shared" si="55"/>
        <v>0</v>
      </c>
      <c r="Q62" s="1352">
        <f t="shared" si="55"/>
        <v>0</v>
      </c>
      <c r="R62" s="1352">
        <f t="shared" si="55"/>
        <v>0</v>
      </c>
      <c r="S62" s="1352">
        <f t="shared" si="55"/>
        <v>0</v>
      </c>
      <c r="T62" s="1352">
        <f t="shared" si="55"/>
        <v>0</v>
      </c>
      <c r="U62" s="1352">
        <f t="shared" si="55"/>
        <v>0</v>
      </c>
      <c r="V62" s="1352">
        <f t="shared" si="55"/>
        <v>0</v>
      </c>
      <c r="W62" s="1352">
        <f t="shared" si="55"/>
        <v>0</v>
      </c>
      <c r="X62" s="1352">
        <f t="shared" si="56"/>
        <v>0</v>
      </c>
      <c r="Y62" s="1352">
        <f t="shared" si="56"/>
        <v>0</v>
      </c>
      <c r="Z62" s="1352">
        <f t="shared" si="56"/>
        <v>0</v>
      </c>
      <c r="AA62" s="1352">
        <f t="shared" si="56"/>
        <v>0</v>
      </c>
      <c r="AB62" s="1352">
        <f t="shared" si="56"/>
        <v>0</v>
      </c>
      <c r="AC62" s="1352">
        <f t="shared" si="56"/>
        <v>0</v>
      </c>
      <c r="AD62" s="1352">
        <f t="shared" si="56"/>
        <v>0</v>
      </c>
      <c r="AE62" s="1352">
        <f t="shared" si="56"/>
        <v>0</v>
      </c>
      <c r="AF62" s="1352">
        <f t="shared" si="56"/>
        <v>0</v>
      </c>
      <c r="AG62" s="1352">
        <f t="shared" si="56"/>
        <v>0</v>
      </c>
      <c r="AH62" s="1352">
        <f t="shared" si="57"/>
        <v>0</v>
      </c>
      <c r="AI62" s="1352">
        <f t="shared" si="57"/>
        <v>0</v>
      </c>
      <c r="AJ62" s="1352">
        <f t="shared" si="57"/>
        <v>0</v>
      </c>
      <c r="AK62" s="1352">
        <f t="shared" si="57"/>
        <v>0</v>
      </c>
      <c r="AL62" s="1352">
        <f t="shared" si="57"/>
        <v>0</v>
      </c>
      <c r="AM62" s="1352">
        <f t="shared" si="57"/>
        <v>0</v>
      </c>
      <c r="AN62" s="1352">
        <f t="shared" si="57"/>
        <v>0</v>
      </c>
      <c r="AO62" s="1352">
        <f t="shared" si="57"/>
        <v>0</v>
      </c>
      <c r="AP62" s="1352">
        <f t="shared" si="57"/>
        <v>0</v>
      </c>
      <c r="AQ62" s="1352">
        <f t="shared" si="57"/>
        <v>0</v>
      </c>
      <c r="AR62" s="1330"/>
    </row>
    <row r="63" spans="1:44" outlineLevel="1">
      <c r="A63" s="1320"/>
      <c r="B63" s="1331" t="s">
        <v>337</v>
      </c>
      <c r="C63" s="1487"/>
      <c r="D63" s="1322"/>
      <c r="E63" s="1372"/>
      <c r="F63" s="1372"/>
      <c r="G63" s="1372"/>
      <c r="H63" s="1372"/>
      <c r="I63" s="1372"/>
      <c r="J63" s="1372"/>
      <c r="K63" s="1304"/>
      <c r="L63" s="1343"/>
      <c r="M63" s="17"/>
      <c r="N63" s="1352"/>
      <c r="O63" s="1352"/>
      <c r="P63" s="1352"/>
      <c r="Q63" s="1352"/>
      <c r="R63" s="1352"/>
      <c r="S63" s="1352"/>
      <c r="T63" s="1352"/>
      <c r="U63" s="1352"/>
      <c r="V63" s="1352"/>
      <c r="W63" s="1352"/>
      <c r="X63" s="1352"/>
      <c r="Y63" s="1352"/>
      <c r="Z63" s="1352"/>
      <c r="AA63" s="1352"/>
      <c r="AB63" s="1352"/>
      <c r="AC63" s="1352"/>
      <c r="AD63" s="1352"/>
      <c r="AE63" s="1352"/>
      <c r="AF63" s="1352"/>
      <c r="AG63" s="1352"/>
      <c r="AH63" s="1352"/>
      <c r="AI63" s="1352"/>
      <c r="AJ63" s="1352"/>
      <c r="AK63" s="1352"/>
      <c r="AL63" s="1352"/>
      <c r="AM63" s="1352"/>
      <c r="AN63" s="1352"/>
      <c r="AO63" s="1352"/>
      <c r="AP63" s="1352"/>
      <c r="AQ63" s="1352"/>
      <c r="AR63" s="1330"/>
    </row>
    <row r="64" spans="1:44">
      <c r="A64" s="1320" t="s">
        <v>338</v>
      </c>
      <c r="B64" s="1168" t="s">
        <v>339</v>
      </c>
      <c r="C64" s="1321">
        <f>SUM(C65:C67)</f>
        <v>40</v>
      </c>
      <c r="D64" s="1322">
        <f t="shared" ref="D64:D76" si="58">C64/C$132</f>
        <v>1.1428571428571428</v>
      </c>
      <c r="E64" s="1338"/>
      <c r="F64" s="1338"/>
      <c r="G64" s="1338"/>
      <c r="H64" s="1338"/>
      <c r="I64" s="1338"/>
      <c r="J64" s="1338"/>
      <c r="K64" s="1304"/>
      <c r="L64" s="1110"/>
      <c r="M64" s="1328">
        <f>(ABS(SUMIF(N$3:AQ$3,"&lt;="&amp;$C$131,N64:AQ64)-1)+ABS(SUM(N64:AQ64)-1))*(C64&lt;&gt;0)</f>
        <v>0</v>
      </c>
      <c r="N64" s="1329">
        <f>SUMPRODUCT(N65:N67,$C65:$C67)/IF($C64&lt;&gt;0,$C64,1)</f>
        <v>1</v>
      </c>
      <c r="O64" s="1329">
        <f t="shared" ref="O64:AQ64" si="59">SUMPRODUCT(O65:O67,$C65:$C67)/IF($C64&lt;&gt;0,$C64,1)</f>
        <v>0</v>
      </c>
      <c r="P64" s="1329">
        <f t="shared" si="59"/>
        <v>0</v>
      </c>
      <c r="Q64" s="1329">
        <f t="shared" si="59"/>
        <v>0</v>
      </c>
      <c r="R64" s="1329">
        <f t="shared" si="59"/>
        <v>0</v>
      </c>
      <c r="S64" s="1329">
        <f t="shared" si="59"/>
        <v>0</v>
      </c>
      <c r="T64" s="1329">
        <f t="shared" si="59"/>
        <v>0</v>
      </c>
      <c r="U64" s="1329">
        <f t="shared" si="59"/>
        <v>0</v>
      </c>
      <c r="V64" s="1329">
        <f t="shared" si="59"/>
        <v>0</v>
      </c>
      <c r="W64" s="1329">
        <f t="shared" si="59"/>
        <v>0</v>
      </c>
      <c r="X64" s="1329">
        <f t="shared" si="59"/>
        <v>0</v>
      </c>
      <c r="Y64" s="1329">
        <f t="shared" si="59"/>
        <v>0</v>
      </c>
      <c r="Z64" s="1329">
        <f t="shared" si="59"/>
        <v>0</v>
      </c>
      <c r="AA64" s="1329">
        <f t="shared" si="59"/>
        <v>0</v>
      </c>
      <c r="AB64" s="1329">
        <f t="shared" si="59"/>
        <v>0</v>
      </c>
      <c r="AC64" s="1329">
        <f t="shared" si="59"/>
        <v>0</v>
      </c>
      <c r="AD64" s="1329">
        <f t="shared" si="59"/>
        <v>0</v>
      </c>
      <c r="AE64" s="1329">
        <f t="shared" si="59"/>
        <v>0</v>
      </c>
      <c r="AF64" s="1329">
        <f t="shared" si="59"/>
        <v>0</v>
      </c>
      <c r="AG64" s="1329">
        <f t="shared" si="59"/>
        <v>0</v>
      </c>
      <c r="AH64" s="1329">
        <f t="shared" si="59"/>
        <v>0</v>
      </c>
      <c r="AI64" s="1329">
        <f t="shared" si="59"/>
        <v>0</v>
      </c>
      <c r="AJ64" s="1329">
        <f t="shared" si="59"/>
        <v>0</v>
      </c>
      <c r="AK64" s="1329">
        <f t="shared" si="59"/>
        <v>0</v>
      </c>
      <c r="AL64" s="1329">
        <f t="shared" si="59"/>
        <v>0</v>
      </c>
      <c r="AM64" s="1329">
        <f t="shared" si="59"/>
        <v>0</v>
      </c>
      <c r="AN64" s="1329">
        <f t="shared" si="59"/>
        <v>0</v>
      </c>
      <c r="AO64" s="1329">
        <f t="shared" si="59"/>
        <v>0</v>
      </c>
      <c r="AP64" s="1329">
        <f t="shared" si="59"/>
        <v>0</v>
      </c>
      <c r="AQ64" s="1329">
        <f t="shared" si="59"/>
        <v>0</v>
      </c>
      <c r="AR64" s="1330"/>
    </row>
    <row r="65" spans="1:44" outlineLevel="1">
      <c r="A65" s="1320"/>
      <c r="B65" s="1153" t="s">
        <v>340</v>
      </c>
      <c r="C65" s="1244">
        <v>20</v>
      </c>
      <c r="D65" s="1322">
        <f t="shared" si="58"/>
        <v>0.5714285714285714</v>
      </c>
      <c r="E65" s="1332">
        <v>0</v>
      </c>
      <c r="F65" s="1174">
        <f>E65*C65</f>
        <v>0</v>
      </c>
      <c r="G65" s="1332">
        <v>1</v>
      </c>
      <c r="H65" s="1174">
        <f>C65*G65*$C$138</f>
        <v>2.6</v>
      </c>
      <c r="I65" s="1332">
        <v>0</v>
      </c>
      <c r="J65" s="1333">
        <f>C65*I65/(1-I65)</f>
        <v>0</v>
      </c>
      <c r="K65" s="1334">
        <v>1</v>
      </c>
      <c r="L65" s="1343"/>
      <c r="M65" s="17"/>
      <c r="N65" s="1335">
        <v>1</v>
      </c>
      <c r="O65" s="1335">
        <v>0</v>
      </c>
      <c r="P65" s="1335">
        <v>0</v>
      </c>
      <c r="Q65" s="1335">
        <v>0</v>
      </c>
      <c r="R65" s="1335">
        <v>0</v>
      </c>
      <c r="S65" s="1335">
        <v>0</v>
      </c>
      <c r="T65" s="1335">
        <v>0</v>
      </c>
      <c r="U65" s="1335">
        <v>0</v>
      </c>
      <c r="V65" s="1335">
        <v>0</v>
      </c>
      <c r="W65" s="1335">
        <v>0</v>
      </c>
      <c r="X65" s="1335">
        <v>0</v>
      </c>
      <c r="Y65" s="1335">
        <v>0</v>
      </c>
      <c r="Z65" s="1335">
        <v>0</v>
      </c>
      <c r="AA65" s="1335">
        <v>0</v>
      </c>
      <c r="AB65" s="1335">
        <v>0</v>
      </c>
      <c r="AC65" s="1335">
        <v>0</v>
      </c>
      <c r="AD65" s="1335">
        <v>0</v>
      </c>
      <c r="AE65" s="1335">
        <v>0</v>
      </c>
      <c r="AF65" s="1335">
        <v>0</v>
      </c>
      <c r="AG65" s="1335">
        <v>0</v>
      </c>
      <c r="AH65" s="1335">
        <v>0</v>
      </c>
      <c r="AI65" s="1335">
        <v>0</v>
      </c>
      <c r="AJ65" s="1335">
        <v>0</v>
      </c>
      <c r="AK65" s="1335">
        <v>0</v>
      </c>
      <c r="AL65" s="1335">
        <v>0</v>
      </c>
      <c r="AM65" s="1335">
        <v>0</v>
      </c>
      <c r="AN65" s="1335">
        <v>0</v>
      </c>
      <c r="AO65" s="1335">
        <v>0</v>
      </c>
      <c r="AP65" s="1335">
        <v>0</v>
      </c>
      <c r="AQ65" s="1335">
        <v>0</v>
      </c>
      <c r="AR65" s="1330"/>
    </row>
    <row r="66" spans="1:44" outlineLevel="1">
      <c r="A66" s="1320"/>
      <c r="B66" s="1153" t="s">
        <v>341</v>
      </c>
      <c r="C66" s="1244">
        <v>20</v>
      </c>
      <c r="D66" s="1322">
        <f t="shared" si="58"/>
        <v>0.5714285714285714</v>
      </c>
      <c r="E66" s="1332">
        <v>0</v>
      </c>
      <c r="F66" s="1174">
        <f>E66*C66</f>
        <v>0</v>
      </c>
      <c r="G66" s="1332">
        <v>1</v>
      </c>
      <c r="H66" s="1174">
        <f>C66*G66*$C$138</f>
        <v>2.6</v>
      </c>
      <c r="I66" s="1332">
        <v>0</v>
      </c>
      <c r="J66" s="1333">
        <f>C66*I66/(1-I66)</f>
        <v>0</v>
      </c>
      <c r="K66" s="1334">
        <v>1</v>
      </c>
      <c r="L66" s="1343"/>
      <c r="M66" s="17"/>
      <c r="N66" s="1335">
        <v>1</v>
      </c>
      <c r="O66" s="1335">
        <v>0</v>
      </c>
      <c r="P66" s="1335">
        <v>0</v>
      </c>
      <c r="Q66" s="1335">
        <v>0</v>
      </c>
      <c r="R66" s="1335">
        <v>0</v>
      </c>
      <c r="S66" s="1335">
        <v>0</v>
      </c>
      <c r="T66" s="1335">
        <v>0</v>
      </c>
      <c r="U66" s="1335">
        <v>0</v>
      </c>
      <c r="V66" s="1335">
        <v>0</v>
      </c>
      <c r="W66" s="1335">
        <v>0</v>
      </c>
      <c r="X66" s="1335">
        <v>0</v>
      </c>
      <c r="Y66" s="1335">
        <v>0</v>
      </c>
      <c r="Z66" s="1335">
        <v>0</v>
      </c>
      <c r="AA66" s="1335">
        <v>0</v>
      </c>
      <c r="AB66" s="1335">
        <v>0</v>
      </c>
      <c r="AC66" s="1335">
        <v>0</v>
      </c>
      <c r="AD66" s="1335">
        <v>0</v>
      </c>
      <c r="AE66" s="1335">
        <v>0</v>
      </c>
      <c r="AF66" s="1335">
        <v>0</v>
      </c>
      <c r="AG66" s="1335">
        <v>0</v>
      </c>
      <c r="AH66" s="1335">
        <v>0</v>
      </c>
      <c r="AI66" s="1335">
        <v>0</v>
      </c>
      <c r="AJ66" s="1335">
        <v>0</v>
      </c>
      <c r="AK66" s="1335">
        <v>0</v>
      </c>
      <c r="AL66" s="1335">
        <v>0</v>
      </c>
      <c r="AM66" s="1335">
        <v>0</v>
      </c>
      <c r="AN66" s="1335">
        <v>0</v>
      </c>
      <c r="AO66" s="1335">
        <v>0</v>
      </c>
      <c r="AP66" s="1335">
        <v>0</v>
      </c>
      <c r="AQ66" s="1335">
        <v>0</v>
      </c>
      <c r="AR66" s="1330"/>
    </row>
    <row r="67" spans="1:44" outlineLevel="1">
      <c r="A67" s="1320"/>
      <c r="B67" s="1153" t="s">
        <v>342</v>
      </c>
      <c r="C67" s="1244"/>
      <c r="D67" s="1322">
        <f t="shared" si="58"/>
        <v>0</v>
      </c>
      <c r="E67" s="1332">
        <f>$E$7</f>
        <v>0.06</v>
      </c>
      <c r="F67" s="1174">
        <f>E67*C67</f>
        <v>0</v>
      </c>
      <c r="G67" s="1332">
        <v>1</v>
      </c>
      <c r="H67" s="1174">
        <f>C67*G67*$C$138</f>
        <v>0</v>
      </c>
      <c r="I67" s="1332">
        <v>0</v>
      </c>
      <c r="J67" s="1333">
        <f>C67*I67/(1-I67)</f>
        <v>0</v>
      </c>
      <c r="K67" s="1334">
        <v>1</v>
      </c>
      <c r="L67" s="1343"/>
      <c r="M67" s="17"/>
      <c r="N67" s="1335">
        <v>1</v>
      </c>
      <c r="O67" s="1335">
        <v>0</v>
      </c>
      <c r="P67" s="1335">
        <v>0</v>
      </c>
      <c r="Q67" s="1335">
        <v>0</v>
      </c>
      <c r="R67" s="1335">
        <v>0</v>
      </c>
      <c r="S67" s="1335">
        <v>0</v>
      </c>
      <c r="T67" s="1335">
        <v>0</v>
      </c>
      <c r="U67" s="1335">
        <v>0</v>
      </c>
      <c r="V67" s="1335">
        <v>0</v>
      </c>
      <c r="W67" s="1335">
        <v>0</v>
      </c>
      <c r="X67" s="1335">
        <v>0</v>
      </c>
      <c r="Y67" s="1335">
        <v>0</v>
      </c>
      <c r="Z67" s="1335">
        <v>0</v>
      </c>
      <c r="AA67" s="1335">
        <v>0</v>
      </c>
      <c r="AB67" s="1335">
        <v>0</v>
      </c>
      <c r="AC67" s="1335">
        <v>0</v>
      </c>
      <c r="AD67" s="1335">
        <v>0</v>
      </c>
      <c r="AE67" s="1335">
        <v>0</v>
      </c>
      <c r="AF67" s="1335">
        <v>0</v>
      </c>
      <c r="AG67" s="1335">
        <v>0</v>
      </c>
      <c r="AH67" s="1335">
        <v>0</v>
      </c>
      <c r="AI67" s="1335">
        <v>0</v>
      </c>
      <c r="AJ67" s="1335">
        <v>0</v>
      </c>
      <c r="AK67" s="1335">
        <v>0</v>
      </c>
      <c r="AL67" s="1335">
        <v>0</v>
      </c>
      <c r="AM67" s="1335">
        <v>0</v>
      </c>
      <c r="AN67" s="1335">
        <v>0</v>
      </c>
      <c r="AO67" s="1335">
        <v>0</v>
      </c>
      <c r="AP67" s="1335">
        <v>0</v>
      </c>
      <c r="AQ67" s="1335">
        <v>0</v>
      </c>
      <c r="AR67" s="1330"/>
    </row>
    <row r="68" spans="1:44" s="1106" customFormat="1">
      <c r="A68" s="1320" t="s">
        <v>343</v>
      </c>
      <c r="B68" s="1168" t="s">
        <v>344</v>
      </c>
      <c r="C68" s="1321">
        <f>SUM(C69:C71)</f>
        <v>0</v>
      </c>
      <c r="D68" s="1322">
        <f t="shared" si="58"/>
        <v>0</v>
      </c>
      <c r="E68" s="1338"/>
      <c r="F68" s="1344"/>
      <c r="G68" s="1200"/>
      <c r="H68" s="1345"/>
      <c r="I68" s="1200"/>
      <c r="J68" s="1345"/>
      <c r="K68" s="1346"/>
      <c r="L68" s="1110"/>
      <c r="M68" s="1328">
        <f>(ABS(SUMIF(N$3:AQ$3,"&lt;="&amp;$C$131,N68:AQ68)-1)+ABS(SUM(N68:AQ68)-1))*(C68&lt;&gt;0)</f>
        <v>0</v>
      </c>
      <c r="N68" s="1329">
        <f>SUMPRODUCT(N69:N71,$C69:$C71)/IF($C68&lt;&gt;0,$C68,1)</f>
        <v>0</v>
      </c>
      <c r="O68" s="1329">
        <f t="shared" ref="O68:AK68" si="60">SUMPRODUCT(O69:O71,$C69:$C71)/IF($C68&lt;&gt;0,$C68,1)</f>
        <v>0</v>
      </c>
      <c r="P68" s="1329">
        <f t="shared" si="60"/>
        <v>0</v>
      </c>
      <c r="Q68" s="1329">
        <f t="shared" si="60"/>
        <v>0</v>
      </c>
      <c r="R68" s="1329">
        <f t="shared" si="60"/>
        <v>0</v>
      </c>
      <c r="S68" s="1329">
        <f t="shared" si="60"/>
        <v>0</v>
      </c>
      <c r="T68" s="1329">
        <f t="shared" si="60"/>
        <v>0</v>
      </c>
      <c r="U68" s="1329">
        <f t="shared" si="60"/>
        <v>0</v>
      </c>
      <c r="V68" s="1329">
        <f t="shared" si="60"/>
        <v>0</v>
      </c>
      <c r="W68" s="1329">
        <f t="shared" si="60"/>
        <v>0</v>
      </c>
      <c r="X68" s="1329">
        <f t="shared" si="60"/>
        <v>0</v>
      </c>
      <c r="Y68" s="1329">
        <f t="shared" si="60"/>
        <v>0</v>
      </c>
      <c r="Z68" s="1329">
        <f t="shared" si="60"/>
        <v>0</v>
      </c>
      <c r="AA68" s="1329">
        <f t="shared" si="60"/>
        <v>0</v>
      </c>
      <c r="AB68" s="1329">
        <f t="shared" si="60"/>
        <v>0</v>
      </c>
      <c r="AC68" s="1329">
        <f t="shared" si="60"/>
        <v>0</v>
      </c>
      <c r="AD68" s="1329">
        <f t="shared" si="60"/>
        <v>0</v>
      </c>
      <c r="AE68" s="1329">
        <f t="shared" si="60"/>
        <v>0</v>
      </c>
      <c r="AF68" s="1329">
        <f t="shared" si="60"/>
        <v>0</v>
      </c>
      <c r="AG68" s="1329">
        <f t="shared" si="60"/>
        <v>0</v>
      </c>
      <c r="AH68" s="1329">
        <f t="shared" si="60"/>
        <v>0</v>
      </c>
      <c r="AI68" s="1329">
        <f t="shared" si="60"/>
        <v>0</v>
      </c>
      <c r="AJ68" s="1329">
        <f t="shared" si="60"/>
        <v>0</v>
      </c>
      <c r="AK68" s="1329">
        <f t="shared" si="60"/>
        <v>0</v>
      </c>
      <c r="AL68" s="1329">
        <f t="shared" ref="AL68:AQ68" si="61">SUMPRODUCT(AL69:AL71,$C69:$C71)/IF($C68&lt;&gt;0,$C68,1)</f>
        <v>0</v>
      </c>
      <c r="AM68" s="1329">
        <f t="shared" si="61"/>
        <v>0</v>
      </c>
      <c r="AN68" s="1329">
        <f t="shared" si="61"/>
        <v>0</v>
      </c>
      <c r="AO68" s="1329">
        <f t="shared" si="61"/>
        <v>0</v>
      </c>
      <c r="AP68" s="1329">
        <f t="shared" si="61"/>
        <v>0</v>
      </c>
      <c r="AQ68" s="1329">
        <f t="shared" si="61"/>
        <v>0</v>
      </c>
      <c r="AR68" s="1330"/>
    </row>
    <row r="69" spans="1:44" s="1106" customFormat="1" outlineLevel="1">
      <c r="A69" s="1320" t="s">
        <v>345</v>
      </c>
      <c r="B69" s="1348" t="s">
        <v>346</v>
      </c>
      <c r="C69" s="1244"/>
      <c r="D69" s="1322">
        <f t="shared" si="58"/>
        <v>0</v>
      </c>
      <c r="E69" s="1332">
        <f t="shared" ref="E69:E71" si="62">$E$7</f>
        <v>0.06</v>
      </c>
      <c r="F69" s="1174">
        <f>E69*C69</f>
        <v>0</v>
      </c>
      <c r="G69" s="1332">
        <v>1</v>
      </c>
      <c r="H69" s="1174">
        <f>C69*G69*$C$138</f>
        <v>0</v>
      </c>
      <c r="I69" s="1332">
        <v>0</v>
      </c>
      <c r="J69" s="1333">
        <f>C69*I69/(1-I69)</f>
        <v>0</v>
      </c>
      <c r="K69" s="1334">
        <v>1</v>
      </c>
      <c r="L69" s="1110"/>
      <c r="M69" s="1347"/>
      <c r="N69" s="1335">
        <v>0</v>
      </c>
      <c r="O69" s="1335">
        <v>0</v>
      </c>
      <c r="P69" s="1335">
        <v>0</v>
      </c>
      <c r="Q69" s="1335">
        <v>0</v>
      </c>
      <c r="R69" s="1335">
        <v>0</v>
      </c>
      <c r="S69" s="1335">
        <v>0</v>
      </c>
      <c r="T69" s="1335">
        <v>0</v>
      </c>
      <c r="U69" s="1335">
        <v>0</v>
      </c>
      <c r="V69" s="1335">
        <v>0</v>
      </c>
      <c r="W69" s="1335">
        <v>0</v>
      </c>
      <c r="X69" s="1335">
        <v>0</v>
      </c>
      <c r="Y69" s="1335">
        <v>0</v>
      </c>
      <c r="Z69" s="1335">
        <v>0</v>
      </c>
      <c r="AA69" s="1335">
        <v>0</v>
      </c>
      <c r="AB69" s="1335">
        <v>1</v>
      </c>
      <c r="AC69" s="1335">
        <v>0</v>
      </c>
      <c r="AD69" s="1335">
        <v>0</v>
      </c>
      <c r="AE69" s="1335">
        <v>0</v>
      </c>
      <c r="AF69" s="1335">
        <v>0</v>
      </c>
      <c r="AG69" s="1335">
        <v>0</v>
      </c>
      <c r="AH69" s="1335">
        <v>0</v>
      </c>
      <c r="AI69" s="1335">
        <v>0</v>
      </c>
      <c r="AJ69" s="1335">
        <v>0</v>
      </c>
      <c r="AK69" s="1335">
        <v>0</v>
      </c>
      <c r="AL69" s="1335">
        <v>0</v>
      </c>
      <c r="AM69" s="1335">
        <v>0</v>
      </c>
      <c r="AN69" s="1335">
        <v>0</v>
      </c>
      <c r="AO69" s="1335">
        <v>0</v>
      </c>
      <c r="AP69" s="1335">
        <v>0</v>
      </c>
      <c r="AQ69" s="1335">
        <v>0</v>
      </c>
      <c r="AR69" s="1330"/>
    </row>
    <row r="70" spans="1:44" s="1106" customFormat="1" outlineLevel="1">
      <c r="A70" s="1320"/>
      <c r="B70" s="1348" t="s">
        <v>347</v>
      </c>
      <c r="C70" s="1244"/>
      <c r="D70" s="1322">
        <f t="shared" si="58"/>
        <v>0</v>
      </c>
      <c r="E70" s="1332">
        <f t="shared" si="62"/>
        <v>0.06</v>
      </c>
      <c r="F70" s="1174">
        <f>E70*C70</f>
        <v>0</v>
      </c>
      <c r="G70" s="1332">
        <v>1</v>
      </c>
      <c r="H70" s="1174">
        <f>C70*G70*$C$138</f>
        <v>0</v>
      </c>
      <c r="I70" s="1332">
        <v>0</v>
      </c>
      <c r="J70" s="1333">
        <f>C70*I70/(1-I70)</f>
        <v>0</v>
      </c>
      <c r="K70" s="1334">
        <v>1</v>
      </c>
      <c r="L70" s="1110"/>
      <c r="M70" s="1347"/>
      <c r="N70" s="1335">
        <v>0</v>
      </c>
      <c r="O70" s="1335">
        <v>0</v>
      </c>
      <c r="P70" s="1335">
        <v>0</v>
      </c>
      <c r="Q70" s="1335">
        <v>0</v>
      </c>
      <c r="R70" s="1335">
        <v>0</v>
      </c>
      <c r="S70" s="1335">
        <v>0</v>
      </c>
      <c r="T70" s="1335">
        <v>0</v>
      </c>
      <c r="U70" s="1335">
        <v>0</v>
      </c>
      <c r="V70" s="1335">
        <v>0</v>
      </c>
      <c r="W70" s="1335">
        <v>0</v>
      </c>
      <c r="X70" s="1335">
        <v>0</v>
      </c>
      <c r="Y70" s="1335">
        <v>0</v>
      </c>
      <c r="Z70" s="1335">
        <v>0</v>
      </c>
      <c r="AA70" s="1335">
        <v>0</v>
      </c>
      <c r="AB70" s="1335">
        <v>1</v>
      </c>
      <c r="AC70" s="1335">
        <v>0</v>
      </c>
      <c r="AD70" s="1335">
        <v>0</v>
      </c>
      <c r="AE70" s="1335">
        <v>0</v>
      </c>
      <c r="AF70" s="1335">
        <v>0</v>
      </c>
      <c r="AG70" s="1335">
        <v>0</v>
      </c>
      <c r="AH70" s="1335">
        <v>0</v>
      </c>
      <c r="AI70" s="1335">
        <v>0</v>
      </c>
      <c r="AJ70" s="1335">
        <v>0</v>
      </c>
      <c r="AK70" s="1335">
        <v>0</v>
      </c>
      <c r="AL70" s="1335">
        <v>0</v>
      </c>
      <c r="AM70" s="1335">
        <v>0</v>
      </c>
      <c r="AN70" s="1335">
        <v>0</v>
      </c>
      <c r="AO70" s="1335">
        <v>0</v>
      </c>
      <c r="AP70" s="1335">
        <v>0</v>
      </c>
      <c r="AQ70" s="1335">
        <v>0</v>
      </c>
      <c r="AR70" s="1330"/>
    </row>
    <row r="71" spans="1:44" s="1106" customFormat="1" outlineLevel="1">
      <c r="A71" s="1320" t="s">
        <v>348</v>
      </c>
      <c r="B71" s="1348" t="s">
        <v>349</v>
      </c>
      <c r="C71" s="1244"/>
      <c r="D71" s="1322">
        <f t="shared" si="58"/>
        <v>0</v>
      </c>
      <c r="E71" s="1332">
        <f t="shared" si="62"/>
        <v>0.06</v>
      </c>
      <c r="F71" s="1174">
        <f>E71*C71</f>
        <v>0</v>
      </c>
      <c r="G71" s="1332">
        <v>1</v>
      </c>
      <c r="H71" s="1174">
        <f>C71*G71*$C$138</f>
        <v>0</v>
      </c>
      <c r="I71" s="1332">
        <v>0</v>
      </c>
      <c r="J71" s="1333">
        <f>C71*I71/(1-I71)</f>
        <v>0</v>
      </c>
      <c r="K71" s="1337">
        <v>1</v>
      </c>
      <c r="L71" s="1353"/>
      <c r="M71" s="1347"/>
      <c r="N71" s="1335">
        <v>0</v>
      </c>
      <c r="O71" s="1335">
        <v>0</v>
      </c>
      <c r="P71" s="1335">
        <v>0</v>
      </c>
      <c r="Q71" s="1335">
        <v>0</v>
      </c>
      <c r="R71" s="1335">
        <v>0</v>
      </c>
      <c r="S71" s="1335">
        <v>0</v>
      </c>
      <c r="T71" s="1335">
        <v>0</v>
      </c>
      <c r="U71" s="1335">
        <v>0</v>
      </c>
      <c r="V71" s="1335">
        <v>0</v>
      </c>
      <c r="W71" s="1335">
        <v>0</v>
      </c>
      <c r="X71" s="1335">
        <v>0</v>
      </c>
      <c r="Y71" s="1335">
        <v>0</v>
      </c>
      <c r="Z71" s="1335">
        <v>0</v>
      </c>
      <c r="AA71" s="1335">
        <v>0</v>
      </c>
      <c r="AB71" s="1335">
        <v>1</v>
      </c>
      <c r="AC71" s="1335">
        <v>0</v>
      </c>
      <c r="AD71" s="1335">
        <v>0</v>
      </c>
      <c r="AE71" s="1335">
        <v>0</v>
      </c>
      <c r="AF71" s="1335">
        <v>0</v>
      </c>
      <c r="AG71" s="1335">
        <v>0</v>
      </c>
      <c r="AH71" s="1335">
        <v>0</v>
      </c>
      <c r="AI71" s="1335">
        <v>0</v>
      </c>
      <c r="AJ71" s="1335">
        <v>0</v>
      </c>
      <c r="AK71" s="1335">
        <v>0</v>
      </c>
      <c r="AL71" s="1335">
        <v>0</v>
      </c>
      <c r="AM71" s="1335">
        <v>0</v>
      </c>
      <c r="AN71" s="1335">
        <v>0</v>
      </c>
      <c r="AO71" s="1335">
        <v>0</v>
      </c>
      <c r="AP71" s="1335">
        <v>0</v>
      </c>
      <c r="AQ71" s="1335">
        <v>0</v>
      </c>
      <c r="AR71" s="1330"/>
    </row>
    <row r="72" spans="1:44" s="1106" customFormat="1">
      <c r="A72" s="1320" t="s">
        <v>350</v>
      </c>
      <c r="B72" s="1168" t="s">
        <v>351</v>
      </c>
      <c r="C72" s="1321">
        <f>SUM(C73:C78)</f>
        <v>42</v>
      </c>
      <c r="D72" s="1322">
        <f t="shared" si="58"/>
        <v>1.2</v>
      </c>
      <c r="E72" s="1338"/>
      <c r="F72" s="1344"/>
      <c r="G72" s="1200"/>
      <c r="H72" s="1345"/>
      <c r="I72" s="1200"/>
      <c r="J72" s="1345"/>
      <c r="K72" s="1346"/>
      <c r="L72" s="1110"/>
      <c r="M72" s="1328">
        <f>(ABS(SUMIF(N$3:AQ$3,"&lt;="&amp;$C$131+1,N72:AQ72)-1)+ABS(SUM(N72:AQ72)-1))*(C72&lt;&gt;0)</f>
        <v>0</v>
      </c>
      <c r="N72" s="1329">
        <f>SUMPRODUCT(N73:N78,$C73:$C78)/IF($C72&lt;&gt;0,$C72,1)</f>
        <v>5.5555555555555546E-2</v>
      </c>
      <c r="O72" s="1329">
        <f t="shared" ref="O72:AQ72" si="63">SUMPRODUCT(O73:O78,$C73:$C78)/IF($C72&lt;&gt;0,$C72,1)</f>
        <v>5.5555555555555546E-2</v>
      </c>
      <c r="P72" s="1329">
        <f t="shared" si="63"/>
        <v>5.5555555555555546E-2</v>
      </c>
      <c r="Q72" s="1329">
        <f t="shared" si="63"/>
        <v>5.5555555555555546E-2</v>
      </c>
      <c r="R72" s="1329">
        <f t="shared" si="63"/>
        <v>5.5555555555555546E-2</v>
      </c>
      <c r="S72" s="1329">
        <f t="shared" si="63"/>
        <v>5.5555555555555546E-2</v>
      </c>
      <c r="T72" s="1329">
        <f t="shared" si="63"/>
        <v>5.5555555555555546E-2</v>
      </c>
      <c r="U72" s="1329">
        <f t="shared" si="63"/>
        <v>5.5555555555555546E-2</v>
      </c>
      <c r="V72" s="1329">
        <f t="shared" si="63"/>
        <v>5.5555555555555546E-2</v>
      </c>
      <c r="W72" s="1329">
        <f t="shared" si="63"/>
        <v>5.5555555555555546E-2</v>
      </c>
      <c r="X72" s="1329">
        <f t="shared" si="63"/>
        <v>5.5555555555555546E-2</v>
      </c>
      <c r="Y72" s="1329">
        <f t="shared" si="63"/>
        <v>5.5555555555555546E-2</v>
      </c>
      <c r="Z72" s="1329">
        <f t="shared" si="63"/>
        <v>5.5555555555555546E-2</v>
      </c>
      <c r="AA72" s="1329">
        <f t="shared" si="63"/>
        <v>5.5555555555555546E-2</v>
      </c>
      <c r="AB72" s="1329">
        <f t="shared" si="63"/>
        <v>5.5555555555555546E-2</v>
      </c>
      <c r="AC72" s="1329">
        <f t="shared" si="63"/>
        <v>5.5555555555555546E-2</v>
      </c>
      <c r="AD72" s="1329">
        <f t="shared" si="63"/>
        <v>5.5555555555555546E-2</v>
      </c>
      <c r="AE72" s="1329">
        <f t="shared" si="63"/>
        <v>5.5555555555555546E-2</v>
      </c>
      <c r="AF72" s="1329">
        <f t="shared" si="63"/>
        <v>0</v>
      </c>
      <c r="AG72" s="1329">
        <f t="shared" si="63"/>
        <v>0</v>
      </c>
      <c r="AH72" s="1329">
        <f t="shared" si="63"/>
        <v>0</v>
      </c>
      <c r="AI72" s="1329">
        <f t="shared" si="63"/>
        <v>0</v>
      </c>
      <c r="AJ72" s="1329">
        <f t="shared" si="63"/>
        <v>0</v>
      </c>
      <c r="AK72" s="1329">
        <f t="shared" si="63"/>
        <v>0</v>
      </c>
      <c r="AL72" s="1329">
        <f t="shared" si="63"/>
        <v>0</v>
      </c>
      <c r="AM72" s="1329">
        <f t="shared" si="63"/>
        <v>0</v>
      </c>
      <c r="AN72" s="1329">
        <f t="shared" si="63"/>
        <v>0</v>
      </c>
      <c r="AO72" s="1329">
        <f t="shared" si="63"/>
        <v>0</v>
      </c>
      <c r="AP72" s="1329">
        <f t="shared" si="63"/>
        <v>0</v>
      </c>
      <c r="AQ72" s="1329">
        <f t="shared" si="63"/>
        <v>0</v>
      </c>
      <c r="AR72" s="1330"/>
    </row>
    <row r="73" spans="1:44" s="1106" customFormat="1" outlineLevel="1">
      <c r="A73" s="1320" t="s">
        <v>352</v>
      </c>
      <c r="B73" s="1153" t="s">
        <v>353</v>
      </c>
      <c r="C73" s="1244">
        <v>25</v>
      </c>
      <c r="D73" s="1322">
        <f t="shared" si="58"/>
        <v>0.7142857142857143</v>
      </c>
      <c r="E73" s="1332">
        <f t="shared" ref="E73:E75" si="64">$E$7</f>
        <v>0.06</v>
      </c>
      <c r="F73" s="1174">
        <f t="shared" ref="F73:F78" si="65">E73*C73</f>
        <v>1.5</v>
      </c>
      <c r="G73" s="1332">
        <v>1</v>
      </c>
      <c r="H73" s="1174">
        <f t="shared" ref="H73:H78" si="66">C73*G73*$C$138</f>
        <v>3.25</v>
      </c>
      <c r="I73" s="1332">
        <v>0</v>
      </c>
      <c r="J73" s="1333">
        <f t="shared" ref="J73:J78" si="67">C73*I73/(1-I73)</f>
        <v>0</v>
      </c>
      <c r="K73" s="1334">
        <v>1</v>
      </c>
      <c r="L73" s="1110"/>
      <c r="M73" s="1347"/>
      <c r="N73" s="1335">
        <f t="shared" ref="N73:W78" si="68">1/$C$131*(N$3&lt;=$C$131)</f>
        <v>5.5555555555555552E-2</v>
      </c>
      <c r="O73" s="1335">
        <f t="shared" si="68"/>
        <v>5.5555555555555552E-2</v>
      </c>
      <c r="P73" s="1335">
        <f t="shared" si="68"/>
        <v>5.5555555555555552E-2</v>
      </c>
      <c r="Q73" s="1335">
        <f t="shared" si="68"/>
        <v>5.5555555555555552E-2</v>
      </c>
      <c r="R73" s="1335">
        <f t="shared" si="68"/>
        <v>5.5555555555555552E-2</v>
      </c>
      <c r="S73" s="1335">
        <f t="shared" si="68"/>
        <v>5.5555555555555552E-2</v>
      </c>
      <c r="T73" s="1335">
        <f t="shared" si="68"/>
        <v>5.5555555555555552E-2</v>
      </c>
      <c r="U73" s="1335">
        <f t="shared" si="68"/>
        <v>5.5555555555555552E-2</v>
      </c>
      <c r="V73" s="1335">
        <f t="shared" si="68"/>
        <v>5.5555555555555552E-2</v>
      </c>
      <c r="W73" s="1335">
        <f t="shared" si="68"/>
        <v>5.5555555555555552E-2</v>
      </c>
      <c r="X73" s="1335">
        <f t="shared" ref="X73:AG78" si="69">1/$C$131*(X$3&lt;=$C$131)</f>
        <v>5.5555555555555552E-2</v>
      </c>
      <c r="Y73" s="1335">
        <f t="shared" si="69"/>
        <v>5.5555555555555552E-2</v>
      </c>
      <c r="Z73" s="1335">
        <f t="shared" si="69"/>
        <v>5.5555555555555552E-2</v>
      </c>
      <c r="AA73" s="1335">
        <f t="shared" si="69"/>
        <v>5.5555555555555552E-2</v>
      </c>
      <c r="AB73" s="1335">
        <f t="shared" si="69"/>
        <v>5.5555555555555552E-2</v>
      </c>
      <c r="AC73" s="1335">
        <f t="shared" si="69"/>
        <v>5.5555555555555552E-2</v>
      </c>
      <c r="AD73" s="1335">
        <f t="shared" si="69"/>
        <v>5.5555555555555552E-2</v>
      </c>
      <c r="AE73" s="1335">
        <f t="shared" si="69"/>
        <v>5.5555555555555552E-2</v>
      </c>
      <c r="AF73" s="1335">
        <f t="shared" si="69"/>
        <v>0</v>
      </c>
      <c r="AG73" s="1335">
        <f t="shared" si="69"/>
        <v>0</v>
      </c>
      <c r="AH73" s="1335">
        <f t="shared" ref="AH73:AQ78" si="70">1/$C$131*(AH$3&lt;=$C$131)</f>
        <v>0</v>
      </c>
      <c r="AI73" s="1335">
        <f t="shared" si="70"/>
        <v>0</v>
      </c>
      <c r="AJ73" s="1335">
        <f t="shared" si="70"/>
        <v>0</v>
      </c>
      <c r="AK73" s="1335">
        <f t="shared" si="70"/>
        <v>0</v>
      </c>
      <c r="AL73" s="1335">
        <f t="shared" si="70"/>
        <v>0</v>
      </c>
      <c r="AM73" s="1335">
        <f t="shared" si="70"/>
        <v>0</v>
      </c>
      <c r="AN73" s="1335">
        <f t="shared" si="70"/>
        <v>0</v>
      </c>
      <c r="AO73" s="1335">
        <f t="shared" si="70"/>
        <v>0</v>
      </c>
      <c r="AP73" s="1335">
        <f t="shared" si="70"/>
        <v>0</v>
      </c>
      <c r="AQ73" s="1335">
        <f t="shared" si="70"/>
        <v>0</v>
      </c>
      <c r="AR73" s="1330"/>
    </row>
    <row r="74" spans="1:44" s="1106" customFormat="1" outlineLevel="1">
      <c r="A74" s="1320" t="s">
        <v>354</v>
      </c>
      <c r="B74" s="1153" t="s">
        <v>355</v>
      </c>
      <c r="C74" s="1244">
        <v>11</v>
      </c>
      <c r="D74" s="1322">
        <f t="shared" si="58"/>
        <v>0.31428571428571428</v>
      </c>
      <c r="E74" s="1332">
        <f t="shared" si="64"/>
        <v>0.06</v>
      </c>
      <c r="F74" s="1174">
        <f t="shared" si="65"/>
        <v>0.65999999999999992</v>
      </c>
      <c r="G74" s="1332">
        <v>1</v>
      </c>
      <c r="H74" s="1174">
        <f t="shared" si="66"/>
        <v>1.4300000000000002</v>
      </c>
      <c r="I74" s="1332">
        <v>0</v>
      </c>
      <c r="J74" s="1333">
        <f t="shared" si="67"/>
        <v>0</v>
      </c>
      <c r="K74" s="1337">
        <v>1</v>
      </c>
      <c r="L74" s="1110"/>
      <c r="M74" s="1347"/>
      <c r="N74" s="1335">
        <f t="shared" si="68"/>
        <v>5.5555555555555552E-2</v>
      </c>
      <c r="O74" s="1335">
        <f t="shared" si="68"/>
        <v>5.5555555555555552E-2</v>
      </c>
      <c r="P74" s="1335">
        <f t="shared" si="68"/>
        <v>5.5555555555555552E-2</v>
      </c>
      <c r="Q74" s="1335">
        <f t="shared" si="68"/>
        <v>5.5555555555555552E-2</v>
      </c>
      <c r="R74" s="1335">
        <f t="shared" si="68"/>
        <v>5.5555555555555552E-2</v>
      </c>
      <c r="S74" s="1335">
        <f t="shared" si="68"/>
        <v>5.5555555555555552E-2</v>
      </c>
      <c r="T74" s="1335">
        <f t="shared" si="68"/>
        <v>5.5555555555555552E-2</v>
      </c>
      <c r="U74" s="1335">
        <f t="shared" si="68"/>
        <v>5.5555555555555552E-2</v>
      </c>
      <c r="V74" s="1335">
        <f t="shared" si="68"/>
        <v>5.5555555555555552E-2</v>
      </c>
      <c r="W74" s="1335">
        <f t="shared" si="68"/>
        <v>5.5555555555555552E-2</v>
      </c>
      <c r="X74" s="1335">
        <f t="shared" si="69"/>
        <v>5.5555555555555552E-2</v>
      </c>
      <c r="Y74" s="1335">
        <f t="shared" si="69"/>
        <v>5.5555555555555552E-2</v>
      </c>
      <c r="Z74" s="1335">
        <f t="shared" si="69"/>
        <v>5.5555555555555552E-2</v>
      </c>
      <c r="AA74" s="1335">
        <f t="shared" si="69"/>
        <v>5.5555555555555552E-2</v>
      </c>
      <c r="AB74" s="1335">
        <f t="shared" si="69"/>
        <v>5.5555555555555552E-2</v>
      </c>
      <c r="AC74" s="1335">
        <f t="shared" si="69"/>
        <v>5.5555555555555552E-2</v>
      </c>
      <c r="AD74" s="1335">
        <f t="shared" si="69"/>
        <v>5.5555555555555552E-2</v>
      </c>
      <c r="AE74" s="1335">
        <f t="shared" si="69"/>
        <v>5.5555555555555552E-2</v>
      </c>
      <c r="AF74" s="1335">
        <f t="shared" si="69"/>
        <v>0</v>
      </c>
      <c r="AG74" s="1335">
        <f t="shared" si="69"/>
        <v>0</v>
      </c>
      <c r="AH74" s="1335">
        <f t="shared" si="70"/>
        <v>0</v>
      </c>
      <c r="AI74" s="1335">
        <f t="shared" si="70"/>
        <v>0</v>
      </c>
      <c r="AJ74" s="1335">
        <f t="shared" si="70"/>
        <v>0</v>
      </c>
      <c r="AK74" s="1335">
        <f t="shared" si="70"/>
        <v>0</v>
      </c>
      <c r="AL74" s="1335">
        <f t="shared" si="70"/>
        <v>0</v>
      </c>
      <c r="AM74" s="1335">
        <f t="shared" si="70"/>
        <v>0</v>
      </c>
      <c r="AN74" s="1335">
        <f t="shared" si="70"/>
        <v>0</v>
      </c>
      <c r="AO74" s="1335">
        <f t="shared" si="70"/>
        <v>0</v>
      </c>
      <c r="AP74" s="1335">
        <f t="shared" si="70"/>
        <v>0</v>
      </c>
      <c r="AQ74" s="1335">
        <f t="shared" si="70"/>
        <v>0</v>
      </c>
      <c r="AR74" s="1330"/>
    </row>
    <row r="75" spans="1:44" s="1106" customFormat="1" outlineLevel="1">
      <c r="A75" s="1320" t="s">
        <v>356</v>
      </c>
      <c r="B75" s="1153" t="s">
        <v>357</v>
      </c>
      <c r="C75" s="1244">
        <v>1</v>
      </c>
      <c r="D75" s="1322">
        <f t="shared" si="58"/>
        <v>2.8571428571428571E-2</v>
      </c>
      <c r="E75" s="1332">
        <f t="shared" si="64"/>
        <v>0.06</v>
      </c>
      <c r="F75" s="1174">
        <f t="shared" si="65"/>
        <v>0.06</v>
      </c>
      <c r="G75" s="1332">
        <v>1</v>
      </c>
      <c r="H75" s="1174">
        <f t="shared" si="66"/>
        <v>0.13</v>
      </c>
      <c r="I75" s="1332">
        <v>0</v>
      </c>
      <c r="J75" s="1333">
        <f t="shared" si="67"/>
        <v>0</v>
      </c>
      <c r="K75" s="1337">
        <v>1</v>
      </c>
      <c r="L75" s="1110"/>
      <c r="M75" s="1347"/>
      <c r="N75" s="1335">
        <f t="shared" si="68"/>
        <v>5.5555555555555552E-2</v>
      </c>
      <c r="O75" s="1335">
        <f t="shared" si="68"/>
        <v>5.5555555555555552E-2</v>
      </c>
      <c r="P75" s="1335">
        <f t="shared" si="68"/>
        <v>5.5555555555555552E-2</v>
      </c>
      <c r="Q75" s="1335">
        <f t="shared" si="68"/>
        <v>5.5555555555555552E-2</v>
      </c>
      <c r="R75" s="1335">
        <f t="shared" si="68"/>
        <v>5.5555555555555552E-2</v>
      </c>
      <c r="S75" s="1335">
        <f t="shared" si="68"/>
        <v>5.5555555555555552E-2</v>
      </c>
      <c r="T75" s="1335">
        <f t="shared" si="68"/>
        <v>5.5555555555555552E-2</v>
      </c>
      <c r="U75" s="1335">
        <f t="shared" si="68"/>
        <v>5.5555555555555552E-2</v>
      </c>
      <c r="V75" s="1335">
        <f t="shared" si="68"/>
        <v>5.5555555555555552E-2</v>
      </c>
      <c r="W75" s="1335">
        <f t="shared" si="68"/>
        <v>5.5555555555555552E-2</v>
      </c>
      <c r="X75" s="1335">
        <f t="shared" si="69"/>
        <v>5.5555555555555552E-2</v>
      </c>
      <c r="Y75" s="1335">
        <f t="shared" si="69"/>
        <v>5.5555555555555552E-2</v>
      </c>
      <c r="Z75" s="1335">
        <f t="shared" si="69"/>
        <v>5.5555555555555552E-2</v>
      </c>
      <c r="AA75" s="1335">
        <f t="shared" si="69"/>
        <v>5.5555555555555552E-2</v>
      </c>
      <c r="AB75" s="1335">
        <f t="shared" si="69"/>
        <v>5.5555555555555552E-2</v>
      </c>
      <c r="AC75" s="1335">
        <f t="shared" si="69"/>
        <v>5.5555555555555552E-2</v>
      </c>
      <c r="AD75" s="1335">
        <f t="shared" si="69"/>
        <v>5.5555555555555552E-2</v>
      </c>
      <c r="AE75" s="1335">
        <f t="shared" si="69"/>
        <v>5.5555555555555552E-2</v>
      </c>
      <c r="AF75" s="1335">
        <f t="shared" si="69"/>
        <v>0</v>
      </c>
      <c r="AG75" s="1335">
        <f t="shared" si="69"/>
        <v>0</v>
      </c>
      <c r="AH75" s="1335">
        <f t="shared" si="70"/>
        <v>0</v>
      </c>
      <c r="AI75" s="1335">
        <f t="shared" si="70"/>
        <v>0</v>
      </c>
      <c r="AJ75" s="1335">
        <f t="shared" si="70"/>
        <v>0</v>
      </c>
      <c r="AK75" s="1335">
        <f t="shared" si="70"/>
        <v>0</v>
      </c>
      <c r="AL75" s="1335">
        <f t="shared" si="70"/>
        <v>0</v>
      </c>
      <c r="AM75" s="1335">
        <f t="shared" si="70"/>
        <v>0</v>
      </c>
      <c r="AN75" s="1335">
        <f t="shared" si="70"/>
        <v>0</v>
      </c>
      <c r="AO75" s="1335">
        <f t="shared" si="70"/>
        <v>0</v>
      </c>
      <c r="AP75" s="1335">
        <f t="shared" si="70"/>
        <v>0</v>
      </c>
      <c r="AQ75" s="1335">
        <f t="shared" si="70"/>
        <v>0</v>
      </c>
      <c r="AR75" s="1330"/>
    </row>
    <row r="76" spans="1:44" s="1106" customFormat="1" outlineLevel="1">
      <c r="A76" s="1320"/>
      <c r="B76" s="1153" t="s">
        <v>358</v>
      </c>
      <c r="C76" s="1244">
        <v>5</v>
      </c>
      <c r="D76" s="1322">
        <f t="shared" si="58"/>
        <v>0.14285714285714285</v>
      </c>
      <c r="E76" s="1332">
        <v>0</v>
      </c>
      <c r="F76" s="1174">
        <f t="shared" si="65"/>
        <v>0</v>
      </c>
      <c r="G76" s="1332">
        <v>1</v>
      </c>
      <c r="H76" s="1174">
        <f t="shared" si="66"/>
        <v>0.65</v>
      </c>
      <c r="I76" s="1332">
        <v>0</v>
      </c>
      <c r="J76" s="1333">
        <f t="shared" si="67"/>
        <v>0</v>
      </c>
      <c r="K76" s="1337">
        <v>1</v>
      </c>
      <c r="L76" s="1110"/>
      <c r="M76" s="1347"/>
      <c r="N76" s="1335">
        <f t="shared" si="68"/>
        <v>5.5555555555555552E-2</v>
      </c>
      <c r="O76" s="1335">
        <f t="shared" si="68"/>
        <v>5.5555555555555552E-2</v>
      </c>
      <c r="P76" s="1335">
        <f t="shared" si="68"/>
        <v>5.5555555555555552E-2</v>
      </c>
      <c r="Q76" s="1335">
        <f t="shared" si="68"/>
        <v>5.5555555555555552E-2</v>
      </c>
      <c r="R76" s="1335">
        <f t="shared" si="68"/>
        <v>5.5555555555555552E-2</v>
      </c>
      <c r="S76" s="1335">
        <f t="shared" si="68"/>
        <v>5.5555555555555552E-2</v>
      </c>
      <c r="T76" s="1335">
        <f t="shared" si="68"/>
        <v>5.5555555555555552E-2</v>
      </c>
      <c r="U76" s="1335">
        <f t="shared" si="68"/>
        <v>5.5555555555555552E-2</v>
      </c>
      <c r="V76" s="1335">
        <f t="shared" si="68"/>
        <v>5.5555555555555552E-2</v>
      </c>
      <c r="W76" s="1335">
        <f t="shared" si="68"/>
        <v>5.5555555555555552E-2</v>
      </c>
      <c r="X76" s="1335">
        <f t="shared" si="69"/>
        <v>5.5555555555555552E-2</v>
      </c>
      <c r="Y76" s="1335">
        <f t="shared" si="69"/>
        <v>5.5555555555555552E-2</v>
      </c>
      <c r="Z76" s="1335">
        <f t="shared" si="69"/>
        <v>5.5555555555555552E-2</v>
      </c>
      <c r="AA76" s="1335">
        <f t="shared" si="69"/>
        <v>5.5555555555555552E-2</v>
      </c>
      <c r="AB76" s="1335">
        <f t="shared" si="69"/>
        <v>5.5555555555555552E-2</v>
      </c>
      <c r="AC76" s="1335">
        <f t="shared" si="69"/>
        <v>5.5555555555555552E-2</v>
      </c>
      <c r="AD76" s="1335">
        <f t="shared" si="69"/>
        <v>5.5555555555555552E-2</v>
      </c>
      <c r="AE76" s="1335">
        <f t="shared" si="69"/>
        <v>5.5555555555555552E-2</v>
      </c>
      <c r="AF76" s="1335">
        <f t="shared" si="69"/>
        <v>0</v>
      </c>
      <c r="AG76" s="1335">
        <f t="shared" si="69"/>
        <v>0</v>
      </c>
      <c r="AH76" s="1335">
        <f t="shared" si="70"/>
        <v>0</v>
      </c>
      <c r="AI76" s="1335">
        <f t="shared" si="70"/>
        <v>0</v>
      </c>
      <c r="AJ76" s="1335">
        <f t="shared" si="70"/>
        <v>0</v>
      </c>
      <c r="AK76" s="1335">
        <f t="shared" si="70"/>
        <v>0</v>
      </c>
      <c r="AL76" s="1335">
        <f t="shared" si="70"/>
        <v>0</v>
      </c>
      <c r="AM76" s="1335">
        <f t="shared" si="70"/>
        <v>0</v>
      </c>
      <c r="AN76" s="1335">
        <f t="shared" si="70"/>
        <v>0</v>
      </c>
      <c r="AO76" s="1335">
        <f t="shared" si="70"/>
        <v>0</v>
      </c>
      <c r="AP76" s="1335">
        <f t="shared" si="70"/>
        <v>0</v>
      </c>
      <c r="AQ76" s="1335">
        <f t="shared" si="70"/>
        <v>0</v>
      </c>
      <c r="AR76" s="1330"/>
    </row>
    <row r="77" spans="1:44" s="1106" customFormat="1" outlineLevel="1">
      <c r="A77" s="1320"/>
      <c r="B77" s="1153" t="s">
        <v>359</v>
      </c>
      <c r="C77" s="1244"/>
      <c r="D77" s="1322">
        <f t="shared" ref="D77:D80" si="71">C77/C$132</f>
        <v>0</v>
      </c>
      <c r="E77" s="1332">
        <v>0</v>
      </c>
      <c r="F77" s="1174">
        <f t="shared" si="65"/>
        <v>0</v>
      </c>
      <c r="G77" s="1332">
        <v>1</v>
      </c>
      <c r="H77" s="1174">
        <f t="shared" si="66"/>
        <v>0</v>
      </c>
      <c r="I77" s="1332">
        <v>0</v>
      </c>
      <c r="J77" s="1333">
        <f t="shared" si="67"/>
        <v>0</v>
      </c>
      <c r="K77" s="1337">
        <v>1</v>
      </c>
      <c r="L77" s="1110"/>
      <c r="M77" s="1347"/>
      <c r="N77" s="1335">
        <f t="shared" si="68"/>
        <v>5.5555555555555552E-2</v>
      </c>
      <c r="O77" s="1335">
        <f t="shared" si="68"/>
        <v>5.5555555555555552E-2</v>
      </c>
      <c r="P77" s="1335">
        <f t="shared" si="68"/>
        <v>5.5555555555555552E-2</v>
      </c>
      <c r="Q77" s="1335">
        <f t="shared" si="68"/>
        <v>5.5555555555555552E-2</v>
      </c>
      <c r="R77" s="1335">
        <f t="shared" si="68"/>
        <v>5.5555555555555552E-2</v>
      </c>
      <c r="S77" s="1335">
        <f t="shared" si="68"/>
        <v>5.5555555555555552E-2</v>
      </c>
      <c r="T77" s="1335">
        <f t="shared" si="68"/>
        <v>5.5555555555555552E-2</v>
      </c>
      <c r="U77" s="1335">
        <f t="shared" si="68"/>
        <v>5.5555555555555552E-2</v>
      </c>
      <c r="V77" s="1335">
        <f t="shared" si="68"/>
        <v>5.5555555555555552E-2</v>
      </c>
      <c r="W77" s="1335">
        <f t="shared" si="68"/>
        <v>5.5555555555555552E-2</v>
      </c>
      <c r="X77" s="1335">
        <f t="shared" si="69"/>
        <v>5.5555555555555552E-2</v>
      </c>
      <c r="Y77" s="1335">
        <f t="shared" si="69"/>
        <v>5.5555555555555552E-2</v>
      </c>
      <c r="Z77" s="1335">
        <f t="shared" si="69"/>
        <v>5.5555555555555552E-2</v>
      </c>
      <c r="AA77" s="1335">
        <f t="shared" si="69"/>
        <v>5.5555555555555552E-2</v>
      </c>
      <c r="AB77" s="1335">
        <f t="shared" si="69"/>
        <v>5.5555555555555552E-2</v>
      </c>
      <c r="AC77" s="1335">
        <f t="shared" si="69"/>
        <v>5.5555555555555552E-2</v>
      </c>
      <c r="AD77" s="1335">
        <f t="shared" si="69"/>
        <v>5.5555555555555552E-2</v>
      </c>
      <c r="AE77" s="1335">
        <f t="shared" si="69"/>
        <v>5.5555555555555552E-2</v>
      </c>
      <c r="AF77" s="1335">
        <f t="shared" si="69"/>
        <v>0</v>
      </c>
      <c r="AG77" s="1335">
        <f t="shared" si="69"/>
        <v>0</v>
      </c>
      <c r="AH77" s="1335">
        <f t="shared" si="70"/>
        <v>0</v>
      </c>
      <c r="AI77" s="1335">
        <f t="shared" si="70"/>
        <v>0</v>
      </c>
      <c r="AJ77" s="1335">
        <f t="shared" si="70"/>
        <v>0</v>
      </c>
      <c r="AK77" s="1335">
        <f t="shared" si="70"/>
        <v>0</v>
      </c>
      <c r="AL77" s="1335">
        <f t="shared" si="70"/>
        <v>0</v>
      </c>
      <c r="AM77" s="1335">
        <f t="shared" si="70"/>
        <v>0</v>
      </c>
      <c r="AN77" s="1335">
        <f t="shared" si="70"/>
        <v>0</v>
      </c>
      <c r="AO77" s="1335">
        <f t="shared" si="70"/>
        <v>0</v>
      </c>
      <c r="AP77" s="1335">
        <f t="shared" si="70"/>
        <v>0</v>
      </c>
      <c r="AQ77" s="1335">
        <f t="shared" si="70"/>
        <v>0</v>
      </c>
      <c r="AR77" s="1330"/>
    </row>
    <row r="78" spans="1:44" s="1106" customFormat="1" outlineLevel="1">
      <c r="A78" s="1320" t="s">
        <v>360</v>
      </c>
      <c r="B78" s="1153" t="s">
        <v>361</v>
      </c>
      <c r="C78" s="1244"/>
      <c r="D78" s="1322">
        <f t="shared" si="71"/>
        <v>0</v>
      </c>
      <c r="E78" s="1332">
        <v>0</v>
      </c>
      <c r="F78" s="1174">
        <f t="shared" si="65"/>
        <v>0</v>
      </c>
      <c r="G78" s="1332">
        <v>1</v>
      </c>
      <c r="H78" s="1174">
        <f t="shared" si="66"/>
        <v>0</v>
      </c>
      <c r="I78" s="1332">
        <v>0</v>
      </c>
      <c r="J78" s="1333">
        <f t="shared" si="67"/>
        <v>0</v>
      </c>
      <c r="K78" s="1337">
        <v>1</v>
      </c>
      <c r="L78" s="1343"/>
      <c r="M78" s="1347"/>
      <c r="N78" s="1335">
        <f t="shared" si="68"/>
        <v>5.5555555555555552E-2</v>
      </c>
      <c r="O78" s="1335">
        <f t="shared" si="68"/>
        <v>5.5555555555555552E-2</v>
      </c>
      <c r="P78" s="1335">
        <f t="shared" si="68"/>
        <v>5.5555555555555552E-2</v>
      </c>
      <c r="Q78" s="1335">
        <f t="shared" si="68"/>
        <v>5.5555555555555552E-2</v>
      </c>
      <c r="R78" s="1335">
        <f t="shared" si="68"/>
        <v>5.5555555555555552E-2</v>
      </c>
      <c r="S78" s="1335">
        <f t="shared" si="68"/>
        <v>5.5555555555555552E-2</v>
      </c>
      <c r="T78" s="1335">
        <f t="shared" si="68"/>
        <v>5.5555555555555552E-2</v>
      </c>
      <c r="U78" s="1335">
        <f t="shared" si="68"/>
        <v>5.5555555555555552E-2</v>
      </c>
      <c r="V78" s="1335">
        <f t="shared" si="68"/>
        <v>5.5555555555555552E-2</v>
      </c>
      <c r="W78" s="1335">
        <f t="shared" si="68"/>
        <v>5.5555555555555552E-2</v>
      </c>
      <c r="X78" s="1335">
        <f t="shared" si="69"/>
        <v>5.5555555555555552E-2</v>
      </c>
      <c r="Y78" s="1335">
        <f t="shared" si="69"/>
        <v>5.5555555555555552E-2</v>
      </c>
      <c r="Z78" s="1335">
        <f t="shared" si="69"/>
        <v>5.5555555555555552E-2</v>
      </c>
      <c r="AA78" s="1335">
        <f t="shared" si="69"/>
        <v>5.5555555555555552E-2</v>
      </c>
      <c r="AB78" s="1335">
        <f t="shared" si="69"/>
        <v>5.5555555555555552E-2</v>
      </c>
      <c r="AC78" s="1335">
        <f t="shared" si="69"/>
        <v>5.5555555555555552E-2</v>
      </c>
      <c r="AD78" s="1335">
        <f t="shared" si="69"/>
        <v>5.5555555555555552E-2</v>
      </c>
      <c r="AE78" s="1335">
        <f t="shared" si="69"/>
        <v>5.5555555555555552E-2</v>
      </c>
      <c r="AF78" s="1335">
        <f t="shared" si="69"/>
        <v>0</v>
      </c>
      <c r="AG78" s="1335">
        <f t="shared" si="69"/>
        <v>0</v>
      </c>
      <c r="AH78" s="1335">
        <f t="shared" si="70"/>
        <v>0</v>
      </c>
      <c r="AI78" s="1335">
        <f t="shared" si="70"/>
        <v>0</v>
      </c>
      <c r="AJ78" s="1335">
        <f t="shared" si="70"/>
        <v>0</v>
      </c>
      <c r="AK78" s="1335">
        <f t="shared" si="70"/>
        <v>0</v>
      </c>
      <c r="AL78" s="1335">
        <f t="shared" si="70"/>
        <v>0</v>
      </c>
      <c r="AM78" s="1335">
        <f t="shared" si="70"/>
        <v>0</v>
      </c>
      <c r="AN78" s="1335">
        <f t="shared" si="70"/>
        <v>0</v>
      </c>
      <c r="AO78" s="1335">
        <f t="shared" si="70"/>
        <v>0</v>
      </c>
      <c r="AP78" s="1335">
        <f t="shared" si="70"/>
        <v>0</v>
      </c>
      <c r="AQ78" s="1335">
        <f t="shared" si="70"/>
        <v>0</v>
      </c>
      <c r="AR78" s="1330"/>
    </row>
    <row r="79" spans="1:44" s="1106" customFormat="1">
      <c r="A79" s="1320" t="s">
        <v>362</v>
      </c>
      <c r="B79" s="1168" t="s">
        <v>339</v>
      </c>
      <c r="C79" s="1321">
        <f>SUM(C80:C86)</f>
        <v>1742.25</v>
      </c>
      <c r="D79" s="1322">
        <f t="shared" si="71"/>
        <v>49.778571428571432</v>
      </c>
      <c r="E79" s="1338"/>
      <c r="F79" s="1344"/>
      <c r="G79" s="1200"/>
      <c r="H79" s="1345"/>
      <c r="I79" s="1200"/>
      <c r="J79" s="1345"/>
      <c r="K79" s="1346"/>
      <c r="L79" s="1110"/>
      <c r="M79" s="1328">
        <f>(ABS(SUMIF(N$3:AQ$3,"&lt;="&amp;$C$131,N79:AQ79)-1)+ABS(SUM(N79:AQ79)-1))*(C79&lt;&gt;0)</f>
        <v>0</v>
      </c>
      <c r="N79" s="1329">
        <f>SUMPRODUCT(N80:N86,$C80:$C86)/IF($C79&lt;&gt;0,$C79,1)</f>
        <v>1</v>
      </c>
      <c r="O79" s="1329">
        <f t="shared" ref="O79:AK79" si="72">SUMPRODUCT(O80:O86,$C80:$C86)/IF($C79&lt;&gt;0,$C79,1)</f>
        <v>0</v>
      </c>
      <c r="P79" s="1329">
        <f t="shared" si="72"/>
        <v>0</v>
      </c>
      <c r="Q79" s="1329">
        <f t="shared" si="72"/>
        <v>0</v>
      </c>
      <c r="R79" s="1329">
        <f t="shared" si="72"/>
        <v>0</v>
      </c>
      <c r="S79" s="1329">
        <f t="shared" si="72"/>
        <v>0</v>
      </c>
      <c r="T79" s="1329">
        <f t="shared" si="72"/>
        <v>0</v>
      </c>
      <c r="U79" s="1329">
        <f t="shared" si="72"/>
        <v>0</v>
      </c>
      <c r="V79" s="1329">
        <f t="shared" si="72"/>
        <v>0</v>
      </c>
      <c r="W79" s="1329">
        <f t="shared" si="72"/>
        <v>0</v>
      </c>
      <c r="X79" s="1329">
        <f t="shared" si="72"/>
        <v>0</v>
      </c>
      <c r="Y79" s="1329">
        <f t="shared" si="72"/>
        <v>0</v>
      </c>
      <c r="Z79" s="1329">
        <f t="shared" si="72"/>
        <v>0</v>
      </c>
      <c r="AA79" s="1329">
        <f t="shared" si="72"/>
        <v>0</v>
      </c>
      <c r="AB79" s="1329">
        <f t="shared" si="72"/>
        <v>0</v>
      </c>
      <c r="AC79" s="1329">
        <f t="shared" si="72"/>
        <v>0</v>
      </c>
      <c r="AD79" s="1329">
        <f t="shared" si="72"/>
        <v>0</v>
      </c>
      <c r="AE79" s="1329">
        <f t="shared" si="72"/>
        <v>0</v>
      </c>
      <c r="AF79" s="1329">
        <f t="shared" si="72"/>
        <v>0</v>
      </c>
      <c r="AG79" s="1329">
        <f t="shared" si="72"/>
        <v>0</v>
      </c>
      <c r="AH79" s="1329">
        <f t="shared" si="72"/>
        <v>0</v>
      </c>
      <c r="AI79" s="1329">
        <f t="shared" si="72"/>
        <v>0</v>
      </c>
      <c r="AJ79" s="1329">
        <f t="shared" si="72"/>
        <v>0</v>
      </c>
      <c r="AK79" s="1329">
        <f t="shared" si="72"/>
        <v>0</v>
      </c>
      <c r="AL79" s="1329">
        <f t="shared" ref="AL79:AQ79" si="73">SUMPRODUCT(AL80:AL86,$C80:$C86)/IF($C79&lt;&gt;0,$C79,1)</f>
        <v>0</v>
      </c>
      <c r="AM79" s="1329">
        <f t="shared" si="73"/>
        <v>0</v>
      </c>
      <c r="AN79" s="1329">
        <f t="shared" si="73"/>
        <v>0</v>
      </c>
      <c r="AO79" s="1329">
        <f t="shared" si="73"/>
        <v>0</v>
      </c>
      <c r="AP79" s="1329">
        <f t="shared" si="73"/>
        <v>0</v>
      </c>
      <c r="AQ79" s="1329">
        <f t="shared" si="73"/>
        <v>0</v>
      </c>
      <c r="AR79" s="1330"/>
    </row>
    <row r="80" spans="1:44" s="1106" customFormat="1" outlineLevel="1">
      <c r="A80" s="1320" t="s">
        <v>363</v>
      </c>
      <c r="B80" s="1348" t="s">
        <v>364</v>
      </c>
      <c r="C80" s="1472">
        <f>500+SUM(C6+C12+C17+C21+C25)*Scenarios!E62</f>
        <v>1742.25</v>
      </c>
      <c r="D80" s="1322">
        <f t="shared" si="71"/>
        <v>49.778571428571432</v>
      </c>
      <c r="E80" s="1332">
        <v>0</v>
      </c>
      <c r="F80" s="1174">
        <f t="shared" ref="F80:F86" si="74">E80*C80</f>
        <v>0</v>
      </c>
      <c r="G80" s="1332">
        <v>1</v>
      </c>
      <c r="H80" s="1174">
        <f t="shared" ref="H80:H87" si="75">C80*G80*$C$138</f>
        <v>226.49250000000001</v>
      </c>
      <c r="I80" s="1332">
        <v>0</v>
      </c>
      <c r="J80" s="1333">
        <f t="shared" ref="J80:J87" si="76">C80*I80/(1-I80)</f>
        <v>0</v>
      </c>
      <c r="K80" s="1334">
        <v>1</v>
      </c>
      <c r="L80" s="1110"/>
      <c r="M80" s="1347"/>
      <c r="N80" s="1335">
        <v>1</v>
      </c>
      <c r="O80" s="1335">
        <v>0</v>
      </c>
      <c r="P80" s="1335">
        <v>0</v>
      </c>
      <c r="Q80" s="1335">
        <v>0</v>
      </c>
      <c r="R80" s="1335">
        <v>0</v>
      </c>
      <c r="S80" s="1335">
        <v>0</v>
      </c>
      <c r="T80" s="1335">
        <v>0</v>
      </c>
      <c r="U80" s="1335">
        <v>0</v>
      </c>
      <c r="V80" s="1335">
        <v>0</v>
      </c>
      <c r="W80" s="1335">
        <v>0</v>
      </c>
      <c r="X80" s="1335">
        <v>0</v>
      </c>
      <c r="Y80" s="1335">
        <v>0</v>
      </c>
      <c r="Z80" s="1335">
        <v>0</v>
      </c>
      <c r="AA80" s="1335">
        <v>0</v>
      </c>
      <c r="AB80" s="1335">
        <v>0</v>
      </c>
      <c r="AC80" s="1335">
        <v>0</v>
      </c>
      <c r="AD80" s="1335">
        <v>0</v>
      </c>
      <c r="AE80" s="1335">
        <v>0</v>
      </c>
      <c r="AF80" s="1335">
        <v>0</v>
      </c>
      <c r="AG80" s="1335">
        <v>0</v>
      </c>
      <c r="AH80" s="1335">
        <v>0</v>
      </c>
      <c r="AI80" s="1335">
        <v>0</v>
      </c>
      <c r="AJ80" s="1335">
        <v>0</v>
      </c>
      <c r="AK80" s="1335">
        <v>0</v>
      </c>
      <c r="AL80" s="1335">
        <v>0</v>
      </c>
      <c r="AM80" s="1335">
        <v>0</v>
      </c>
      <c r="AN80" s="1335">
        <v>0</v>
      </c>
      <c r="AO80" s="1335">
        <v>0</v>
      </c>
      <c r="AP80" s="1335">
        <v>0</v>
      </c>
      <c r="AQ80" s="1335">
        <v>0</v>
      </c>
      <c r="AR80" s="1330"/>
    </row>
    <row r="81" spans="1:44" s="1106" customFormat="1" outlineLevel="1">
      <c r="A81" s="1320"/>
      <c r="B81" s="1348" t="s">
        <v>365</v>
      </c>
      <c r="C81" s="1244"/>
      <c r="D81" s="1322"/>
      <c r="E81" s="1332">
        <v>0</v>
      </c>
      <c r="F81" s="1174">
        <f t="shared" si="74"/>
        <v>0</v>
      </c>
      <c r="G81" s="1332">
        <v>1</v>
      </c>
      <c r="H81" s="1174">
        <f t="shared" si="75"/>
        <v>0</v>
      </c>
      <c r="I81" s="1332">
        <v>0</v>
      </c>
      <c r="J81" s="1333">
        <f t="shared" si="76"/>
        <v>0</v>
      </c>
      <c r="K81" s="1337">
        <v>1</v>
      </c>
      <c r="L81" s="1110"/>
      <c r="M81" s="1347"/>
      <c r="N81" s="1335">
        <v>1</v>
      </c>
      <c r="O81" s="1335">
        <v>0</v>
      </c>
      <c r="P81" s="1335">
        <v>0</v>
      </c>
      <c r="Q81" s="1335">
        <v>0</v>
      </c>
      <c r="R81" s="1335">
        <v>0</v>
      </c>
      <c r="S81" s="1335">
        <v>0</v>
      </c>
      <c r="T81" s="1335">
        <v>0</v>
      </c>
      <c r="U81" s="1335">
        <v>0</v>
      </c>
      <c r="V81" s="1335">
        <v>0</v>
      </c>
      <c r="W81" s="1335">
        <v>0</v>
      </c>
      <c r="X81" s="1335">
        <v>0</v>
      </c>
      <c r="Y81" s="1335">
        <v>0</v>
      </c>
      <c r="Z81" s="1335">
        <v>0</v>
      </c>
      <c r="AA81" s="1335">
        <v>0</v>
      </c>
      <c r="AB81" s="1335">
        <v>0</v>
      </c>
      <c r="AC81" s="1335">
        <v>0</v>
      </c>
      <c r="AD81" s="1335">
        <v>0</v>
      </c>
      <c r="AE81" s="1335">
        <v>0</v>
      </c>
      <c r="AF81" s="1335">
        <v>0</v>
      </c>
      <c r="AG81" s="1335">
        <v>0</v>
      </c>
      <c r="AH81" s="1335">
        <v>0</v>
      </c>
      <c r="AI81" s="1335">
        <v>0</v>
      </c>
      <c r="AJ81" s="1335">
        <v>0</v>
      </c>
      <c r="AK81" s="1335">
        <v>0</v>
      </c>
      <c r="AL81" s="1335">
        <v>0</v>
      </c>
      <c r="AM81" s="1335">
        <v>0</v>
      </c>
      <c r="AN81" s="1335">
        <v>0</v>
      </c>
      <c r="AO81" s="1335">
        <v>0</v>
      </c>
      <c r="AP81" s="1335">
        <v>0</v>
      </c>
      <c r="AQ81" s="1335">
        <v>0</v>
      </c>
      <c r="AR81" s="1330"/>
    </row>
    <row r="82" spans="1:44" s="1106" customFormat="1" outlineLevel="1">
      <c r="A82" s="1320" t="s">
        <v>366</v>
      </c>
      <c r="B82" s="1348" t="s">
        <v>367</v>
      </c>
      <c r="C82" s="1244"/>
      <c r="D82" s="1322">
        <f t="shared" ref="D82:D97" si="77">C82/C$132</f>
        <v>0</v>
      </c>
      <c r="E82" s="1332">
        <v>0</v>
      </c>
      <c r="F82" s="1174">
        <f t="shared" si="74"/>
        <v>0</v>
      </c>
      <c r="G82" s="1332">
        <v>1</v>
      </c>
      <c r="H82" s="1174">
        <f t="shared" si="75"/>
        <v>0</v>
      </c>
      <c r="I82" s="1332">
        <v>0</v>
      </c>
      <c r="J82" s="1333">
        <f t="shared" si="76"/>
        <v>0</v>
      </c>
      <c r="K82" s="1337">
        <v>1</v>
      </c>
      <c r="L82" s="1110"/>
      <c r="M82" s="1347"/>
      <c r="N82" s="1335">
        <v>1</v>
      </c>
      <c r="O82" s="1335">
        <v>0</v>
      </c>
      <c r="P82" s="1335">
        <v>0</v>
      </c>
      <c r="Q82" s="1335">
        <v>0</v>
      </c>
      <c r="R82" s="1335">
        <v>0</v>
      </c>
      <c r="S82" s="1335">
        <v>0</v>
      </c>
      <c r="T82" s="1335">
        <v>0</v>
      </c>
      <c r="U82" s="1335">
        <v>0</v>
      </c>
      <c r="V82" s="1335">
        <v>0</v>
      </c>
      <c r="W82" s="1335">
        <v>0</v>
      </c>
      <c r="X82" s="1335">
        <v>0</v>
      </c>
      <c r="Y82" s="1335">
        <v>0</v>
      </c>
      <c r="Z82" s="1335">
        <v>0</v>
      </c>
      <c r="AA82" s="1335">
        <v>0</v>
      </c>
      <c r="AB82" s="1335">
        <v>0</v>
      </c>
      <c r="AC82" s="1335">
        <v>0</v>
      </c>
      <c r="AD82" s="1335">
        <v>0</v>
      </c>
      <c r="AE82" s="1335">
        <v>0</v>
      </c>
      <c r="AF82" s="1335">
        <v>0</v>
      </c>
      <c r="AG82" s="1335">
        <v>0</v>
      </c>
      <c r="AH82" s="1335">
        <v>0</v>
      </c>
      <c r="AI82" s="1335">
        <v>0</v>
      </c>
      <c r="AJ82" s="1335">
        <v>0</v>
      </c>
      <c r="AK82" s="1335">
        <v>0</v>
      </c>
      <c r="AL82" s="1335">
        <v>0</v>
      </c>
      <c r="AM82" s="1335">
        <v>0</v>
      </c>
      <c r="AN82" s="1335">
        <v>0</v>
      </c>
      <c r="AO82" s="1335">
        <v>0</v>
      </c>
      <c r="AP82" s="1335">
        <v>0</v>
      </c>
      <c r="AQ82" s="1335">
        <v>0</v>
      </c>
      <c r="AR82" s="1330"/>
    </row>
    <row r="83" spans="1:44" s="1106" customFormat="1" outlineLevel="1">
      <c r="A83" s="1320"/>
      <c r="B83" s="1348" t="s">
        <v>368</v>
      </c>
      <c r="C83" s="1244"/>
      <c r="D83" s="1322">
        <f t="shared" si="77"/>
        <v>0</v>
      </c>
      <c r="E83" s="1332">
        <v>0</v>
      </c>
      <c r="F83" s="1174">
        <f t="shared" si="74"/>
        <v>0</v>
      </c>
      <c r="G83" s="1332">
        <v>1</v>
      </c>
      <c r="H83" s="1174">
        <f t="shared" si="75"/>
        <v>0</v>
      </c>
      <c r="I83" s="1332">
        <v>0</v>
      </c>
      <c r="J83" s="1333">
        <f t="shared" si="76"/>
        <v>0</v>
      </c>
      <c r="K83" s="1337">
        <v>1</v>
      </c>
      <c r="L83" s="1110"/>
      <c r="M83" s="1347"/>
      <c r="N83" s="1335">
        <v>1</v>
      </c>
      <c r="O83" s="1335">
        <v>0</v>
      </c>
      <c r="P83" s="1335">
        <v>0</v>
      </c>
      <c r="Q83" s="1335">
        <v>0</v>
      </c>
      <c r="R83" s="1335">
        <v>0</v>
      </c>
      <c r="S83" s="1335">
        <v>0</v>
      </c>
      <c r="T83" s="1335">
        <v>0</v>
      </c>
      <c r="U83" s="1335">
        <v>0</v>
      </c>
      <c r="V83" s="1335">
        <v>0</v>
      </c>
      <c r="W83" s="1335">
        <v>0</v>
      </c>
      <c r="X83" s="1335">
        <v>0</v>
      </c>
      <c r="Y83" s="1335">
        <v>0</v>
      </c>
      <c r="Z83" s="1335">
        <v>0</v>
      </c>
      <c r="AA83" s="1335">
        <v>0</v>
      </c>
      <c r="AB83" s="1335">
        <v>0</v>
      </c>
      <c r="AC83" s="1335">
        <v>0</v>
      </c>
      <c r="AD83" s="1335">
        <v>0</v>
      </c>
      <c r="AE83" s="1335">
        <v>0</v>
      </c>
      <c r="AF83" s="1335">
        <v>0</v>
      </c>
      <c r="AG83" s="1335">
        <v>0</v>
      </c>
      <c r="AH83" s="1335">
        <v>0</v>
      </c>
      <c r="AI83" s="1335">
        <v>0</v>
      </c>
      <c r="AJ83" s="1335">
        <v>0</v>
      </c>
      <c r="AK83" s="1335">
        <v>0</v>
      </c>
      <c r="AL83" s="1335">
        <v>0</v>
      </c>
      <c r="AM83" s="1335">
        <v>0</v>
      </c>
      <c r="AN83" s="1335">
        <v>0</v>
      </c>
      <c r="AO83" s="1335">
        <v>0</v>
      </c>
      <c r="AP83" s="1335">
        <v>0</v>
      </c>
      <c r="AQ83" s="1335">
        <v>0</v>
      </c>
      <c r="AR83" s="1330"/>
    </row>
    <row r="84" spans="1:44" s="1106" customFormat="1" outlineLevel="1">
      <c r="A84" s="1320" t="s">
        <v>369</v>
      </c>
      <c r="B84" s="1348" t="s">
        <v>370</v>
      </c>
      <c r="C84" s="1244"/>
      <c r="D84" s="1322">
        <f t="shared" si="77"/>
        <v>0</v>
      </c>
      <c r="E84" s="1332">
        <v>0</v>
      </c>
      <c r="F84" s="1174">
        <f t="shared" si="74"/>
        <v>0</v>
      </c>
      <c r="G84" s="1332">
        <v>1</v>
      </c>
      <c r="H84" s="1174">
        <f t="shared" si="75"/>
        <v>0</v>
      </c>
      <c r="I84" s="1332">
        <v>0</v>
      </c>
      <c r="J84" s="1333">
        <f t="shared" si="76"/>
        <v>0</v>
      </c>
      <c r="K84" s="1337">
        <v>1</v>
      </c>
      <c r="L84" s="1110"/>
      <c r="M84" s="1347"/>
      <c r="N84" s="1335">
        <v>1</v>
      </c>
      <c r="O84" s="1335">
        <v>0</v>
      </c>
      <c r="P84" s="1335">
        <v>0</v>
      </c>
      <c r="Q84" s="1335">
        <v>0</v>
      </c>
      <c r="R84" s="1335">
        <v>0</v>
      </c>
      <c r="S84" s="1335">
        <v>0</v>
      </c>
      <c r="T84" s="1335">
        <v>0</v>
      </c>
      <c r="U84" s="1335">
        <v>0</v>
      </c>
      <c r="V84" s="1335">
        <v>0</v>
      </c>
      <c r="W84" s="1335">
        <v>0</v>
      </c>
      <c r="X84" s="1335">
        <v>0</v>
      </c>
      <c r="Y84" s="1335">
        <v>0</v>
      </c>
      <c r="Z84" s="1335">
        <v>0</v>
      </c>
      <c r="AA84" s="1335">
        <v>0</v>
      </c>
      <c r="AB84" s="1335">
        <v>0</v>
      </c>
      <c r="AC84" s="1335">
        <v>0</v>
      </c>
      <c r="AD84" s="1335">
        <v>0</v>
      </c>
      <c r="AE84" s="1335">
        <v>0</v>
      </c>
      <c r="AF84" s="1335">
        <v>0</v>
      </c>
      <c r="AG84" s="1335">
        <v>0</v>
      </c>
      <c r="AH84" s="1335">
        <v>0</v>
      </c>
      <c r="AI84" s="1335">
        <v>0</v>
      </c>
      <c r="AJ84" s="1335">
        <v>0</v>
      </c>
      <c r="AK84" s="1335">
        <v>0</v>
      </c>
      <c r="AL84" s="1335">
        <v>0</v>
      </c>
      <c r="AM84" s="1335">
        <v>0</v>
      </c>
      <c r="AN84" s="1335">
        <v>0</v>
      </c>
      <c r="AO84" s="1335">
        <v>0</v>
      </c>
      <c r="AP84" s="1335">
        <v>0</v>
      </c>
      <c r="AQ84" s="1335">
        <v>0</v>
      </c>
      <c r="AR84" s="1330"/>
    </row>
    <row r="85" spans="1:44" s="1106" customFormat="1" outlineLevel="1">
      <c r="A85" s="1320"/>
      <c r="B85" s="1348" t="s">
        <v>371</v>
      </c>
      <c r="C85" s="1244"/>
      <c r="D85" s="1322">
        <f t="shared" si="77"/>
        <v>0</v>
      </c>
      <c r="E85" s="1332">
        <v>0</v>
      </c>
      <c r="F85" s="1174">
        <f t="shared" si="74"/>
        <v>0</v>
      </c>
      <c r="G85" s="1332">
        <v>1</v>
      </c>
      <c r="H85" s="1174">
        <f t="shared" si="75"/>
        <v>0</v>
      </c>
      <c r="I85" s="1332">
        <v>0</v>
      </c>
      <c r="J85" s="1333">
        <f t="shared" si="76"/>
        <v>0</v>
      </c>
      <c r="K85" s="1337">
        <v>1</v>
      </c>
      <c r="L85" s="1110"/>
      <c r="M85" s="1347"/>
      <c r="N85" s="1335">
        <v>1</v>
      </c>
      <c r="O85" s="1335">
        <v>0</v>
      </c>
      <c r="P85" s="1335">
        <v>0</v>
      </c>
      <c r="Q85" s="1335">
        <v>0</v>
      </c>
      <c r="R85" s="1335">
        <v>0</v>
      </c>
      <c r="S85" s="1335">
        <v>0</v>
      </c>
      <c r="T85" s="1335">
        <v>0</v>
      </c>
      <c r="U85" s="1335">
        <v>0</v>
      </c>
      <c r="V85" s="1335">
        <v>0</v>
      </c>
      <c r="W85" s="1335">
        <v>0</v>
      </c>
      <c r="X85" s="1335">
        <v>0</v>
      </c>
      <c r="Y85" s="1335">
        <v>0</v>
      </c>
      <c r="Z85" s="1335">
        <v>0</v>
      </c>
      <c r="AA85" s="1335">
        <v>0</v>
      </c>
      <c r="AB85" s="1335">
        <v>0</v>
      </c>
      <c r="AC85" s="1335">
        <v>0</v>
      </c>
      <c r="AD85" s="1335">
        <v>0</v>
      </c>
      <c r="AE85" s="1335">
        <v>0</v>
      </c>
      <c r="AF85" s="1335">
        <v>0</v>
      </c>
      <c r="AG85" s="1335">
        <v>0</v>
      </c>
      <c r="AH85" s="1335">
        <v>0</v>
      </c>
      <c r="AI85" s="1335">
        <v>0</v>
      </c>
      <c r="AJ85" s="1335">
        <v>0</v>
      </c>
      <c r="AK85" s="1335">
        <v>0</v>
      </c>
      <c r="AL85" s="1335">
        <v>0</v>
      </c>
      <c r="AM85" s="1335">
        <v>0</v>
      </c>
      <c r="AN85" s="1335">
        <v>0</v>
      </c>
      <c r="AO85" s="1335">
        <v>0</v>
      </c>
      <c r="AP85" s="1335">
        <v>0</v>
      </c>
      <c r="AQ85" s="1335">
        <v>0</v>
      </c>
      <c r="AR85" s="1330"/>
    </row>
    <row r="86" spans="1:44" s="1106" customFormat="1" outlineLevel="1">
      <c r="A86" s="1320" t="s">
        <v>372</v>
      </c>
      <c r="B86" s="1348" t="s">
        <v>373</v>
      </c>
      <c r="C86" s="1244"/>
      <c r="D86" s="1322">
        <f t="shared" si="77"/>
        <v>0</v>
      </c>
      <c r="E86" s="1332">
        <v>0</v>
      </c>
      <c r="F86" s="1174">
        <f t="shared" si="74"/>
        <v>0</v>
      </c>
      <c r="G86" s="1332">
        <v>1</v>
      </c>
      <c r="H86" s="1174">
        <f t="shared" si="75"/>
        <v>0</v>
      </c>
      <c r="I86" s="1332">
        <v>0</v>
      </c>
      <c r="J86" s="1333">
        <f t="shared" si="76"/>
        <v>0</v>
      </c>
      <c r="K86" s="1337">
        <v>1</v>
      </c>
      <c r="L86" s="1110"/>
      <c r="M86" s="1354"/>
      <c r="N86" s="1335">
        <v>1</v>
      </c>
      <c r="O86" s="1335">
        <v>0</v>
      </c>
      <c r="P86" s="1335">
        <v>0</v>
      </c>
      <c r="Q86" s="1335">
        <v>0</v>
      </c>
      <c r="R86" s="1335">
        <v>0</v>
      </c>
      <c r="S86" s="1335">
        <v>0</v>
      </c>
      <c r="T86" s="1335">
        <v>0</v>
      </c>
      <c r="U86" s="1335">
        <v>0</v>
      </c>
      <c r="V86" s="1335">
        <v>0</v>
      </c>
      <c r="W86" s="1335">
        <v>0</v>
      </c>
      <c r="X86" s="1335">
        <v>0</v>
      </c>
      <c r="Y86" s="1335">
        <v>0</v>
      </c>
      <c r="Z86" s="1335">
        <v>0</v>
      </c>
      <c r="AA86" s="1335">
        <v>0</v>
      </c>
      <c r="AB86" s="1335">
        <v>0</v>
      </c>
      <c r="AC86" s="1335">
        <v>0</v>
      </c>
      <c r="AD86" s="1335">
        <v>0</v>
      </c>
      <c r="AE86" s="1335">
        <v>0</v>
      </c>
      <c r="AF86" s="1335">
        <v>0</v>
      </c>
      <c r="AG86" s="1335">
        <v>0</v>
      </c>
      <c r="AH86" s="1335">
        <v>0</v>
      </c>
      <c r="AI86" s="1335">
        <v>0</v>
      </c>
      <c r="AJ86" s="1335">
        <v>0</v>
      </c>
      <c r="AK86" s="1335">
        <v>0</v>
      </c>
      <c r="AL86" s="1335">
        <v>0</v>
      </c>
      <c r="AM86" s="1335">
        <v>0</v>
      </c>
      <c r="AN86" s="1335">
        <v>0</v>
      </c>
      <c r="AO86" s="1335">
        <v>0</v>
      </c>
      <c r="AP86" s="1335">
        <v>0</v>
      </c>
      <c r="AQ86" s="1335">
        <v>0</v>
      </c>
      <c r="AR86" s="1330"/>
    </row>
    <row r="87" spans="1:44" s="1106" customFormat="1">
      <c r="A87" s="1320" t="s">
        <v>374</v>
      </c>
      <c r="B87" s="1168" t="s">
        <v>253</v>
      </c>
      <c r="C87" s="1321">
        <f>SUM(F7:F97)</f>
        <v>3036.9449999999997</v>
      </c>
      <c r="D87" s="1322">
        <f t="shared" si="77"/>
        <v>86.769857142857134</v>
      </c>
      <c r="E87" s="1332">
        <v>0</v>
      </c>
      <c r="F87" s="1174"/>
      <c r="G87" s="1332">
        <v>1</v>
      </c>
      <c r="H87" s="1174">
        <f t="shared" si="75"/>
        <v>394.80284999999998</v>
      </c>
      <c r="I87" s="1332">
        <v>0</v>
      </c>
      <c r="J87" s="1333">
        <f t="shared" si="76"/>
        <v>0</v>
      </c>
      <c r="K87" s="1342">
        <v>1</v>
      </c>
      <c r="L87" s="1110"/>
      <c r="M87" s="1355">
        <f>(ABS(SUMIF(N$3:AQ$3,"&lt;="&amp;$C$131,N87:AQ87)-1)+ABS(SUM(N87:AQ87)-1))*(C87&lt;&gt;0)</f>
        <v>0</v>
      </c>
      <c r="N87" s="1335">
        <v>1</v>
      </c>
      <c r="O87" s="1335">
        <v>0</v>
      </c>
      <c r="P87" s="1335">
        <v>0</v>
      </c>
      <c r="Q87" s="1335">
        <v>0</v>
      </c>
      <c r="R87" s="1335">
        <v>0</v>
      </c>
      <c r="S87" s="1335">
        <v>0</v>
      </c>
      <c r="T87" s="1335">
        <v>0</v>
      </c>
      <c r="U87" s="1335">
        <v>0</v>
      </c>
      <c r="V87" s="1335">
        <v>0</v>
      </c>
      <c r="W87" s="1335">
        <v>0</v>
      </c>
      <c r="X87" s="1335">
        <v>0</v>
      </c>
      <c r="Y87" s="1335">
        <v>0</v>
      </c>
      <c r="Z87" s="1335">
        <v>0</v>
      </c>
      <c r="AA87" s="1335">
        <v>0</v>
      </c>
      <c r="AB87" s="1335">
        <v>0</v>
      </c>
      <c r="AC87" s="1335">
        <v>0</v>
      </c>
      <c r="AD87" s="1335">
        <v>0</v>
      </c>
      <c r="AE87" s="1335">
        <v>0</v>
      </c>
      <c r="AF87" s="1335">
        <v>0</v>
      </c>
      <c r="AG87" s="1335">
        <v>0</v>
      </c>
      <c r="AH87" s="1335">
        <v>0</v>
      </c>
      <c r="AI87" s="1335">
        <v>0</v>
      </c>
      <c r="AJ87" s="1335">
        <v>0</v>
      </c>
      <c r="AK87" s="1335">
        <v>0</v>
      </c>
      <c r="AL87" s="1335">
        <v>0</v>
      </c>
      <c r="AM87" s="1335">
        <v>0</v>
      </c>
      <c r="AN87" s="1335">
        <v>0</v>
      </c>
      <c r="AO87" s="1335">
        <v>0</v>
      </c>
      <c r="AP87" s="1335">
        <v>0</v>
      </c>
      <c r="AQ87" s="1335">
        <v>0</v>
      </c>
      <c r="AR87" s="1330"/>
    </row>
    <row r="88" spans="1:44" s="1106" customFormat="1">
      <c r="A88" s="1320" t="s">
        <v>375</v>
      </c>
      <c r="B88" s="1168" t="s">
        <v>376</v>
      </c>
      <c r="C88" s="1321">
        <f>SUM(C89:C92)</f>
        <v>0</v>
      </c>
      <c r="D88" s="1322">
        <f t="shared" si="77"/>
        <v>0</v>
      </c>
      <c r="E88" s="17"/>
      <c r="F88" s="1344"/>
      <c r="G88" s="1200"/>
      <c r="H88" s="1345"/>
      <c r="I88" s="1200"/>
      <c r="J88" s="1345"/>
      <c r="K88" s="1346"/>
      <c r="L88" s="1110"/>
      <c r="M88" s="1355">
        <f>(ABS(SUMIF(N$3:AQ$3,"&lt;="&amp;$C$131,N88:AQ88)-1)+ABS(SUM(N88:AQ88)-1))*(C88&lt;&gt;0)</f>
        <v>0</v>
      </c>
      <c r="N88" s="1329">
        <f>SUMPRODUCT(N89:N92,$C89:$C92)/IF($C88&lt;&gt;0,$C88,1)</f>
        <v>0</v>
      </c>
      <c r="O88" s="1329">
        <f t="shared" ref="O88:AQ88" si="78">SUMPRODUCT(O89:O92,$C89:$C92)/IF($C88&lt;&gt;0,$C88,1)</f>
        <v>0</v>
      </c>
      <c r="P88" s="1329">
        <f t="shared" si="78"/>
        <v>0</v>
      </c>
      <c r="Q88" s="1329">
        <f t="shared" si="78"/>
        <v>0</v>
      </c>
      <c r="R88" s="1329">
        <f t="shared" si="78"/>
        <v>0</v>
      </c>
      <c r="S88" s="1329">
        <f t="shared" si="78"/>
        <v>0</v>
      </c>
      <c r="T88" s="1329">
        <f t="shared" si="78"/>
        <v>0</v>
      </c>
      <c r="U88" s="1329">
        <f t="shared" si="78"/>
        <v>0</v>
      </c>
      <c r="V88" s="1329">
        <f t="shared" si="78"/>
        <v>0</v>
      </c>
      <c r="W88" s="1329">
        <f t="shared" si="78"/>
        <v>0</v>
      </c>
      <c r="X88" s="1329">
        <f t="shared" si="78"/>
        <v>0</v>
      </c>
      <c r="Y88" s="1329">
        <f t="shared" si="78"/>
        <v>0</v>
      </c>
      <c r="Z88" s="1329">
        <f t="shared" si="78"/>
        <v>0</v>
      </c>
      <c r="AA88" s="1329">
        <f t="shared" si="78"/>
        <v>0</v>
      </c>
      <c r="AB88" s="1329">
        <f t="shared" si="78"/>
        <v>0</v>
      </c>
      <c r="AC88" s="1329">
        <f t="shared" si="78"/>
        <v>0</v>
      </c>
      <c r="AD88" s="1329">
        <f t="shared" si="78"/>
        <v>0</v>
      </c>
      <c r="AE88" s="1329">
        <f t="shared" si="78"/>
        <v>0</v>
      </c>
      <c r="AF88" s="1329">
        <f t="shared" si="78"/>
        <v>0</v>
      </c>
      <c r="AG88" s="1329">
        <f t="shared" si="78"/>
        <v>0</v>
      </c>
      <c r="AH88" s="1329">
        <f t="shared" si="78"/>
        <v>0</v>
      </c>
      <c r="AI88" s="1329">
        <f t="shared" si="78"/>
        <v>0</v>
      </c>
      <c r="AJ88" s="1329">
        <f t="shared" si="78"/>
        <v>0</v>
      </c>
      <c r="AK88" s="1329">
        <f t="shared" si="78"/>
        <v>0</v>
      </c>
      <c r="AL88" s="1329">
        <f t="shared" si="78"/>
        <v>0</v>
      </c>
      <c r="AM88" s="1329">
        <f t="shared" si="78"/>
        <v>0</v>
      </c>
      <c r="AN88" s="1329">
        <f t="shared" si="78"/>
        <v>0</v>
      </c>
      <c r="AO88" s="1329">
        <f t="shared" si="78"/>
        <v>0</v>
      </c>
      <c r="AP88" s="1329">
        <f t="shared" si="78"/>
        <v>0</v>
      </c>
      <c r="AQ88" s="1329">
        <f t="shared" si="78"/>
        <v>0</v>
      </c>
      <c r="AR88" s="1330"/>
    </row>
    <row r="89" spans="1:44" s="1106" customFormat="1" outlineLevel="1">
      <c r="A89" s="1320" t="s">
        <v>377</v>
      </c>
      <c r="B89" s="1153" t="s">
        <v>378</v>
      </c>
      <c r="C89" s="1244"/>
      <c r="D89" s="1322">
        <f t="shared" si="77"/>
        <v>0</v>
      </c>
      <c r="E89" s="1332">
        <v>0</v>
      </c>
      <c r="F89" s="1174">
        <f>E89*C89</f>
        <v>0</v>
      </c>
      <c r="G89" s="1332">
        <v>1</v>
      </c>
      <c r="H89" s="1333">
        <f>C89*G89*$C$138</f>
        <v>0</v>
      </c>
      <c r="I89" s="1332">
        <v>0</v>
      </c>
      <c r="J89" s="1333">
        <f>C89*I89/(1-I89)</f>
        <v>0</v>
      </c>
      <c r="K89" s="1334">
        <v>1</v>
      </c>
      <c r="L89" s="1110"/>
      <c r="M89" s="1354"/>
      <c r="N89" s="1335">
        <v>1</v>
      </c>
      <c r="O89" s="1335">
        <v>0</v>
      </c>
      <c r="P89" s="1335">
        <v>0</v>
      </c>
      <c r="Q89" s="1335">
        <v>0</v>
      </c>
      <c r="R89" s="1335">
        <v>0</v>
      </c>
      <c r="S89" s="1335">
        <v>0</v>
      </c>
      <c r="T89" s="1335">
        <v>0</v>
      </c>
      <c r="U89" s="1335">
        <v>0</v>
      </c>
      <c r="V89" s="1335">
        <v>0</v>
      </c>
      <c r="W89" s="1335">
        <v>0</v>
      </c>
      <c r="X89" s="1335">
        <v>0</v>
      </c>
      <c r="Y89" s="1335">
        <v>0</v>
      </c>
      <c r="Z89" s="1335">
        <v>0</v>
      </c>
      <c r="AA89" s="1335">
        <v>0</v>
      </c>
      <c r="AB89" s="1335">
        <v>0</v>
      </c>
      <c r="AC89" s="1335">
        <v>0</v>
      </c>
      <c r="AD89" s="1335">
        <v>0</v>
      </c>
      <c r="AE89" s="1335">
        <v>0</v>
      </c>
      <c r="AF89" s="1335">
        <v>0</v>
      </c>
      <c r="AG89" s="1335">
        <v>0</v>
      </c>
      <c r="AH89" s="1335">
        <v>0</v>
      </c>
      <c r="AI89" s="1335">
        <v>0</v>
      </c>
      <c r="AJ89" s="1335">
        <v>0</v>
      </c>
      <c r="AK89" s="1335">
        <v>0</v>
      </c>
      <c r="AL89" s="1335">
        <v>0</v>
      </c>
      <c r="AM89" s="1335">
        <v>0</v>
      </c>
      <c r="AN89" s="1335">
        <v>0</v>
      </c>
      <c r="AO89" s="1335">
        <v>0</v>
      </c>
      <c r="AP89" s="1335">
        <v>0</v>
      </c>
      <c r="AQ89" s="1335">
        <v>0</v>
      </c>
      <c r="AR89" s="1330"/>
    </row>
    <row r="90" spans="1:44" s="1106" customFormat="1" outlineLevel="1">
      <c r="A90" s="1320"/>
      <c r="B90" s="1153" t="s">
        <v>379</v>
      </c>
      <c r="C90" s="1244"/>
      <c r="D90" s="1322">
        <f t="shared" si="77"/>
        <v>0</v>
      </c>
      <c r="E90" s="1332">
        <v>0</v>
      </c>
      <c r="F90" s="1174">
        <f>E90*C90</f>
        <v>0</v>
      </c>
      <c r="G90" s="1332">
        <v>1</v>
      </c>
      <c r="H90" s="1333">
        <f>C90*G90*$C$138</f>
        <v>0</v>
      </c>
      <c r="I90" s="1332">
        <v>0</v>
      </c>
      <c r="J90" s="1333">
        <f>C90*I90/(1-I90)</f>
        <v>0</v>
      </c>
      <c r="K90" s="1334">
        <v>1</v>
      </c>
      <c r="L90" s="1110"/>
      <c r="M90" s="1354"/>
      <c r="N90" s="1335">
        <v>1</v>
      </c>
      <c r="O90" s="1335">
        <v>0</v>
      </c>
      <c r="P90" s="1335">
        <v>0</v>
      </c>
      <c r="Q90" s="1335">
        <v>0</v>
      </c>
      <c r="R90" s="1335">
        <v>0</v>
      </c>
      <c r="S90" s="1335">
        <v>0</v>
      </c>
      <c r="T90" s="1335">
        <v>0</v>
      </c>
      <c r="U90" s="1335">
        <v>0</v>
      </c>
      <c r="V90" s="1335">
        <v>0</v>
      </c>
      <c r="W90" s="1335">
        <v>0</v>
      </c>
      <c r="X90" s="1335">
        <v>0</v>
      </c>
      <c r="Y90" s="1335">
        <v>0</v>
      </c>
      <c r="Z90" s="1335">
        <v>0</v>
      </c>
      <c r="AA90" s="1335">
        <v>0</v>
      </c>
      <c r="AB90" s="1335">
        <v>0</v>
      </c>
      <c r="AC90" s="1335">
        <v>0</v>
      </c>
      <c r="AD90" s="1335">
        <v>0</v>
      </c>
      <c r="AE90" s="1335">
        <v>0</v>
      </c>
      <c r="AF90" s="1335">
        <v>0</v>
      </c>
      <c r="AG90" s="1335">
        <v>0</v>
      </c>
      <c r="AH90" s="1335">
        <v>0</v>
      </c>
      <c r="AI90" s="1335">
        <v>0</v>
      </c>
      <c r="AJ90" s="1335">
        <v>0</v>
      </c>
      <c r="AK90" s="1335">
        <v>0</v>
      </c>
      <c r="AL90" s="1335">
        <v>0</v>
      </c>
      <c r="AM90" s="1335">
        <v>0</v>
      </c>
      <c r="AN90" s="1335">
        <v>0</v>
      </c>
      <c r="AO90" s="1335">
        <v>0</v>
      </c>
      <c r="AP90" s="1335">
        <v>0</v>
      </c>
      <c r="AQ90" s="1335">
        <v>0</v>
      </c>
      <c r="AR90" s="1330"/>
    </row>
    <row r="91" spans="1:44" s="1106" customFormat="1" outlineLevel="1">
      <c r="A91" s="1320"/>
      <c r="B91" s="1153" t="s">
        <v>380</v>
      </c>
      <c r="C91" s="1244"/>
      <c r="D91" s="1322">
        <f t="shared" si="77"/>
        <v>0</v>
      </c>
      <c r="E91" s="1332">
        <v>0</v>
      </c>
      <c r="F91" s="1174">
        <f>E91*C91</f>
        <v>0</v>
      </c>
      <c r="G91" s="1332">
        <v>1</v>
      </c>
      <c r="H91" s="1333">
        <f>C91*G91*$C$138</f>
        <v>0</v>
      </c>
      <c r="I91" s="1332">
        <v>0</v>
      </c>
      <c r="J91" s="1333">
        <f>C91*I91/(1-I91)</f>
        <v>0</v>
      </c>
      <c r="K91" s="1334">
        <v>1</v>
      </c>
      <c r="L91" s="1110"/>
      <c r="M91" s="1354"/>
      <c r="N91" s="1335">
        <v>1</v>
      </c>
      <c r="O91" s="1335">
        <v>0</v>
      </c>
      <c r="P91" s="1335">
        <v>0</v>
      </c>
      <c r="Q91" s="1335">
        <v>0</v>
      </c>
      <c r="R91" s="1335">
        <v>0</v>
      </c>
      <c r="S91" s="1335">
        <v>0</v>
      </c>
      <c r="T91" s="1335">
        <v>0</v>
      </c>
      <c r="U91" s="1335">
        <v>0</v>
      </c>
      <c r="V91" s="1335">
        <v>0</v>
      </c>
      <c r="W91" s="1335">
        <v>0</v>
      </c>
      <c r="X91" s="1335">
        <v>0</v>
      </c>
      <c r="Y91" s="1335">
        <v>0</v>
      </c>
      <c r="Z91" s="1335">
        <v>0</v>
      </c>
      <c r="AA91" s="1335">
        <v>0</v>
      </c>
      <c r="AB91" s="1335">
        <v>0</v>
      </c>
      <c r="AC91" s="1335">
        <v>0</v>
      </c>
      <c r="AD91" s="1335">
        <v>0</v>
      </c>
      <c r="AE91" s="1335">
        <v>0</v>
      </c>
      <c r="AF91" s="1335">
        <v>0</v>
      </c>
      <c r="AG91" s="1335">
        <v>0</v>
      </c>
      <c r="AH91" s="1335">
        <v>0</v>
      </c>
      <c r="AI91" s="1335">
        <v>0</v>
      </c>
      <c r="AJ91" s="1335">
        <v>0</v>
      </c>
      <c r="AK91" s="1335">
        <v>0</v>
      </c>
      <c r="AL91" s="1335">
        <v>0</v>
      </c>
      <c r="AM91" s="1335">
        <v>0</v>
      </c>
      <c r="AN91" s="1335">
        <v>0</v>
      </c>
      <c r="AO91" s="1335">
        <v>0</v>
      </c>
      <c r="AP91" s="1335">
        <v>0</v>
      </c>
      <c r="AQ91" s="1335">
        <v>0</v>
      </c>
      <c r="AR91" s="1330"/>
    </row>
    <row r="92" spans="1:44" s="1106" customFormat="1" outlineLevel="1">
      <c r="A92" s="1320" t="s">
        <v>381</v>
      </c>
      <c r="B92" s="1153" t="s">
        <v>382</v>
      </c>
      <c r="C92" s="1244"/>
      <c r="D92" s="1322">
        <f t="shared" si="77"/>
        <v>0</v>
      </c>
      <c r="E92" s="1332">
        <v>0</v>
      </c>
      <c r="F92" s="1174">
        <f>E92*C92</f>
        <v>0</v>
      </c>
      <c r="G92" s="1332">
        <v>1</v>
      </c>
      <c r="H92" s="1333">
        <f>C92*G92*$C$138</f>
        <v>0</v>
      </c>
      <c r="I92" s="1332">
        <v>0</v>
      </c>
      <c r="J92" s="1333">
        <f>C92*I92/(1-I92)</f>
        <v>0</v>
      </c>
      <c r="K92" s="1334">
        <v>1</v>
      </c>
      <c r="L92" s="1110"/>
      <c r="M92" s="1354"/>
      <c r="N92" s="1335">
        <v>1</v>
      </c>
      <c r="O92" s="1335">
        <v>0</v>
      </c>
      <c r="P92" s="1335">
        <v>0</v>
      </c>
      <c r="Q92" s="1335">
        <v>0</v>
      </c>
      <c r="R92" s="1335">
        <v>0</v>
      </c>
      <c r="S92" s="1335">
        <v>0</v>
      </c>
      <c r="T92" s="1335">
        <v>0</v>
      </c>
      <c r="U92" s="1335">
        <v>0</v>
      </c>
      <c r="V92" s="1335">
        <v>0</v>
      </c>
      <c r="W92" s="1335">
        <v>0</v>
      </c>
      <c r="X92" s="1335">
        <v>0</v>
      </c>
      <c r="Y92" s="1335">
        <v>0</v>
      </c>
      <c r="Z92" s="1335">
        <v>0</v>
      </c>
      <c r="AA92" s="1335">
        <v>0</v>
      </c>
      <c r="AB92" s="1335">
        <v>0</v>
      </c>
      <c r="AC92" s="1335">
        <v>0</v>
      </c>
      <c r="AD92" s="1335">
        <v>0</v>
      </c>
      <c r="AE92" s="1335">
        <v>0</v>
      </c>
      <c r="AF92" s="1335">
        <v>0</v>
      </c>
      <c r="AG92" s="1335">
        <v>0</v>
      </c>
      <c r="AH92" s="1335">
        <v>0</v>
      </c>
      <c r="AI92" s="1335">
        <v>0</v>
      </c>
      <c r="AJ92" s="1335">
        <v>0</v>
      </c>
      <c r="AK92" s="1335">
        <v>0</v>
      </c>
      <c r="AL92" s="1335">
        <v>0</v>
      </c>
      <c r="AM92" s="1335">
        <v>0</v>
      </c>
      <c r="AN92" s="1335">
        <v>0</v>
      </c>
      <c r="AO92" s="1335">
        <v>0</v>
      </c>
      <c r="AP92" s="1335">
        <v>0</v>
      </c>
      <c r="AQ92" s="1335">
        <v>0</v>
      </c>
      <c r="AR92" s="1330"/>
    </row>
    <row r="93" spans="1:44" s="1106" customFormat="1">
      <c r="A93" s="1320" t="s">
        <v>383</v>
      </c>
      <c r="B93" s="1168" t="s">
        <v>384</v>
      </c>
      <c r="C93" s="1244">
        <v>0</v>
      </c>
      <c r="D93" s="1322">
        <f t="shared" si="77"/>
        <v>0</v>
      </c>
      <c r="E93" s="1332">
        <v>0</v>
      </c>
      <c r="F93" s="1174">
        <f>E93*C93</f>
        <v>0</v>
      </c>
      <c r="G93" s="1332">
        <v>1</v>
      </c>
      <c r="H93" s="1333">
        <f>C93*G93*$C$138</f>
        <v>0</v>
      </c>
      <c r="I93" s="1332">
        <v>0</v>
      </c>
      <c r="J93" s="1333">
        <f>C93*I93/(1-I93)</f>
        <v>0</v>
      </c>
      <c r="K93" s="1334">
        <v>1</v>
      </c>
      <c r="L93" s="1110"/>
      <c r="M93" s="1355">
        <f>(ABS(SUMIF(N$3:AQ$3,"&lt;="&amp;$C$131,N93:AQ93)-1)+ABS(SUM(N93:AQ93)-1))*(C93&lt;&gt;0)</f>
        <v>0</v>
      </c>
      <c r="N93" s="1356">
        <f t="shared" ref="N93:AQ93" si="79">1*(N$3=$C$131)</f>
        <v>0</v>
      </c>
      <c r="O93" s="1356">
        <f t="shared" si="79"/>
        <v>0</v>
      </c>
      <c r="P93" s="1356">
        <f t="shared" si="79"/>
        <v>0</v>
      </c>
      <c r="Q93" s="1356">
        <f t="shared" si="79"/>
        <v>0</v>
      </c>
      <c r="R93" s="1356">
        <f t="shared" si="79"/>
        <v>0</v>
      </c>
      <c r="S93" s="1356">
        <f t="shared" si="79"/>
        <v>0</v>
      </c>
      <c r="T93" s="1356">
        <f t="shared" si="79"/>
        <v>0</v>
      </c>
      <c r="U93" s="1356">
        <f t="shared" si="79"/>
        <v>0</v>
      </c>
      <c r="V93" s="1356">
        <f t="shared" si="79"/>
        <v>0</v>
      </c>
      <c r="W93" s="1356">
        <f t="shared" si="79"/>
        <v>0</v>
      </c>
      <c r="X93" s="1356">
        <f t="shared" si="79"/>
        <v>0</v>
      </c>
      <c r="Y93" s="1356">
        <f t="shared" si="79"/>
        <v>0</v>
      </c>
      <c r="Z93" s="1356">
        <f t="shared" si="79"/>
        <v>0</v>
      </c>
      <c r="AA93" s="1356">
        <f t="shared" si="79"/>
        <v>0</v>
      </c>
      <c r="AB93" s="1356">
        <f t="shared" si="79"/>
        <v>0</v>
      </c>
      <c r="AC93" s="1356">
        <f t="shared" si="79"/>
        <v>0</v>
      </c>
      <c r="AD93" s="1356">
        <f t="shared" si="79"/>
        <v>0</v>
      </c>
      <c r="AE93" s="1356">
        <f t="shared" si="79"/>
        <v>1</v>
      </c>
      <c r="AF93" s="1356">
        <f t="shared" si="79"/>
        <v>0</v>
      </c>
      <c r="AG93" s="1356">
        <f t="shared" si="79"/>
        <v>0</v>
      </c>
      <c r="AH93" s="1356">
        <f t="shared" si="79"/>
        <v>0</v>
      </c>
      <c r="AI93" s="1356">
        <f t="shared" si="79"/>
        <v>0</v>
      </c>
      <c r="AJ93" s="1356">
        <f t="shared" si="79"/>
        <v>0</v>
      </c>
      <c r="AK93" s="1356">
        <f t="shared" si="79"/>
        <v>0</v>
      </c>
      <c r="AL93" s="1356">
        <f t="shared" si="79"/>
        <v>0</v>
      </c>
      <c r="AM93" s="1356">
        <f t="shared" si="79"/>
        <v>0</v>
      </c>
      <c r="AN93" s="1356">
        <f t="shared" si="79"/>
        <v>0</v>
      </c>
      <c r="AO93" s="1356">
        <f t="shared" si="79"/>
        <v>0</v>
      </c>
      <c r="AP93" s="1356">
        <f t="shared" si="79"/>
        <v>0</v>
      </c>
      <c r="AQ93" s="1356">
        <f t="shared" si="79"/>
        <v>0</v>
      </c>
      <c r="AR93" s="1330"/>
    </row>
    <row r="94" spans="1:44">
      <c r="A94" s="1320" t="s">
        <v>385</v>
      </c>
      <c r="B94" s="1168" t="s">
        <v>386</v>
      </c>
      <c r="C94" s="1321">
        <f>SUM(C95:C97)</f>
        <v>14739.15</v>
      </c>
      <c r="D94" s="1322">
        <f t="shared" si="77"/>
        <v>421.11857142857144</v>
      </c>
      <c r="E94" s="1338"/>
      <c r="F94" s="1324"/>
      <c r="G94" s="1339"/>
      <c r="H94" s="1357"/>
      <c r="I94" s="1339"/>
      <c r="J94" s="1327"/>
      <c r="K94" s="1327"/>
      <c r="L94" s="1110"/>
      <c r="M94" s="1355">
        <f>(ABS(SUMIF(N$3:AQ$3,"&lt;="&amp;$C$131,N94:AQ94)-1)+ABS(SUM(N94:AQ94)-1))*(C94&lt;&gt;0)</f>
        <v>0</v>
      </c>
      <c r="N94" s="1329">
        <f t="shared" ref="N94:AQ94" si="80">SUMPRODUCT(N95:N97,$C95:$C97)/IF($C94&lt;&gt;0,$C94,1)</f>
        <v>1</v>
      </c>
      <c r="O94" s="1329">
        <f t="shared" si="80"/>
        <v>0</v>
      </c>
      <c r="P94" s="1329">
        <f t="shared" si="80"/>
        <v>0</v>
      </c>
      <c r="Q94" s="1329">
        <f t="shared" si="80"/>
        <v>0</v>
      </c>
      <c r="R94" s="1329">
        <f t="shared" si="80"/>
        <v>0</v>
      </c>
      <c r="S94" s="1329">
        <f t="shared" si="80"/>
        <v>0</v>
      </c>
      <c r="T94" s="1329">
        <f t="shared" si="80"/>
        <v>0</v>
      </c>
      <c r="U94" s="1329">
        <f t="shared" si="80"/>
        <v>0</v>
      </c>
      <c r="V94" s="1329">
        <f t="shared" si="80"/>
        <v>0</v>
      </c>
      <c r="W94" s="1329">
        <f t="shared" si="80"/>
        <v>0</v>
      </c>
      <c r="X94" s="1329">
        <f t="shared" si="80"/>
        <v>0</v>
      </c>
      <c r="Y94" s="1329">
        <f t="shared" si="80"/>
        <v>0</v>
      </c>
      <c r="Z94" s="1329">
        <f t="shared" si="80"/>
        <v>0</v>
      </c>
      <c r="AA94" s="1329">
        <f t="shared" si="80"/>
        <v>0</v>
      </c>
      <c r="AB94" s="1329">
        <f t="shared" si="80"/>
        <v>0</v>
      </c>
      <c r="AC94" s="1329">
        <f t="shared" si="80"/>
        <v>0</v>
      </c>
      <c r="AD94" s="1329">
        <f t="shared" si="80"/>
        <v>0</v>
      </c>
      <c r="AE94" s="1329">
        <f t="shared" si="80"/>
        <v>0</v>
      </c>
      <c r="AF94" s="1329">
        <f t="shared" si="80"/>
        <v>0</v>
      </c>
      <c r="AG94" s="1329">
        <f t="shared" si="80"/>
        <v>0</v>
      </c>
      <c r="AH94" s="1329">
        <f t="shared" si="80"/>
        <v>0</v>
      </c>
      <c r="AI94" s="1329">
        <f t="shared" si="80"/>
        <v>0</v>
      </c>
      <c r="AJ94" s="1329">
        <f t="shared" si="80"/>
        <v>0</v>
      </c>
      <c r="AK94" s="1329">
        <f t="shared" si="80"/>
        <v>0</v>
      </c>
      <c r="AL94" s="1329">
        <f t="shared" si="80"/>
        <v>0</v>
      </c>
      <c r="AM94" s="1329">
        <f t="shared" si="80"/>
        <v>0</v>
      </c>
      <c r="AN94" s="1329">
        <f t="shared" si="80"/>
        <v>0</v>
      </c>
      <c r="AO94" s="1329">
        <f t="shared" si="80"/>
        <v>0</v>
      </c>
      <c r="AP94" s="1329">
        <f t="shared" si="80"/>
        <v>0</v>
      </c>
      <c r="AQ94" s="1329">
        <f t="shared" si="80"/>
        <v>0</v>
      </c>
      <c r="AR94" s="1330"/>
    </row>
    <row r="95" spans="1:44">
      <c r="A95" s="1320"/>
      <c r="B95" s="1147" t="s">
        <v>387</v>
      </c>
      <c r="C95" s="1472">
        <f>1000+SUM(C6+C12+C17+C21+C25)*Scenarios!E60</f>
        <v>2739.15</v>
      </c>
      <c r="D95" s="1322">
        <f>C95/C$132</f>
        <v>78.261428571428567</v>
      </c>
      <c r="E95" s="1332">
        <v>0</v>
      </c>
      <c r="F95" s="1174">
        <f>E95*C95</f>
        <v>0</v>
      </c>
      <c r="G95" s="1332">
        <v>1</v>
      </c>
      <c r="H95" s="1333">
        <f>C95*G95*$C$138</f>
        <v>356.08950000000004</v>
      </c>
      <c r="I95" s="1332">
        <v>0</v>
      </c>
      <c r="J95" s="1333">
        <f>C95*I95/(1-I95)</f>
        <v>0</v>
      </c>
      <c r="K95" s="1334">
        <v>1</v>
      </c>
      <c r="L95" s="1110"/>
      <c r="M95" s="17"/>
      <c r="N95" s="1335">
        <v>1</v>
      </c>
      <c r="O95" s="1335">
        <v>0</v>
      </c>
      <c r="P95" s="1335">
        <v>0</v>
      </c>
      <c r="Q95" s="1335">
        <v>0</v>
      </c>
      <c r="R95" s="1335">
        <v>0</v>
      </c>
      <c r="S95" s="1335">
        <v>0</v>
      </c>
      <c r="T95" s="1335">
        <v>0</v>
      </c>
      <c r="U95" s="1335">
        <v>0</v>
      </c>
      <c r="V95" s="1335">
        <v>0</v>
      </c>
      <c r="W95" s="1335">
        <v>0</v>
      </c>
      <c r="X95" s="1335">
        <v>0</v>
      </c>
      <c r="Y95" s="1335">
        <v>0</v>
      </c>
      <c r="Z95" s="1335">
        <v>0</v>
      </c>
      <c r="AA95" s="1335">
        <v>0</v>
      </c>
      <c r="AB95" s="1335">
        <v>0</v>
      </c>
      <c r="AC95" s="1335">
        <v>0</v>
      </c>
      <c r="AD95" s="1335">
        <v>0</v>
      </c>
      <c r="AE95" s="1335">
        <v>0</v>
      </c>
      <c r="AF95" s="1335">
        <v>0</v>
      </c>
      <c r="AG95" s="1335">
        <v>0</v>
      </c>
      <c r="AH95" s="1335">
        <v>0</v>
      </c>
      <c r="AI95" s="1335">
        <v>0</v>
      </c>
      <c r="AJ95" s="1335">
        <v>0</v>
      </c>
      <c r="AK95" s="1335">
        <v>0</v>
      </c>
      <c r="AL95" s="1335">
        <v>0</v>
      </c>
      <c r="AM95" s="1335">
        <v>0</v>
      </c>
      <c r="AN95" s="1335">
        <v>0</v>
      </c>
      <c r="AO95" s="1335">
        <v>0</v>
      </c>
      <c r="AP95" s="1335">
        <v>0</v>
      </c>
      <c r="AQ95" s="1335">
        <v>0</v>
      </c>
      <c r="AR95" s="1330"/>
    </row>
    <row r="96" spans="1:44">
      <c r="A96" s="1320"/>
      <c r="B96" s="1147" t="s">
        <v>388</v>
      </c>
      <c r="C96" s="1472">
        <f>Scenarios!E59</f>
        <v>2000</v>
      </c>
      <c r="D96" s="1322">
        <f>C96/C$132</f>
        <v>57.142857142857146</v>
      </c>
      <c r="E96" s="1332">
        <v>0</v>
      </c>
      <c r="F96" s="1174">
        <f>E96*C96</f>
        <v>0</v>
      </c>
      <c r="G96" s="1332">
        <v>1</v>
      </c>
      <c r="H96" s="1333">
        <f>C96*G96*$C$138</f>
        <v>260</v>
      </c>
      <c r="I96" s="1332">
        <v>0</v>
      </c>
      <c r="J96" s="1333">
        <f>C96*I96/(1-I96)</f>
        <v>0</v>
      </c>
      <c r="K96" s="1334">
        <v>1</v>
      </c>
      <c r="L96" s="1110"/>
      <c r="M96" s="17"/>
      <c r="N96" s="1335">
        <v>1</v>
      </c>
      <c r="O96" s="1335">
        <v>0</v>
      </c>
      <c r="P96" s="1335">
        <v>0</v>
      </c>
      <c r="Q96" s="1335">
        <v>0</v>
      </c>
      <c r="R96" s="1335">
        <v>0</v>
      </c>
      <c r="S96" s="1335">
        <v>0</v>
      </c>
      <c r="T96" s="1335">
        <v>0</v>
      </c>
      <c r="U96" s="1335">
        <v>0</v>
      </c>
      <c r="V96" s="1335">
        <v>0</v>
      </c>
      <c r="W96" s="1335">
        <v>0</v>
      </c>
      <c r="X96" s="1335">
        <v>0</v>
      </c>
      <c r="Y96" s="1335">
        <v>0</v>
      </c>
      <c r="Z96" s="1335">
        <v>0</v>
      </c>
      <c r="AA96" s="1335">
        <v>0</v>
      </c>
      <c r="AB96" s="1335">
        <v>0</v>
      </c>
      <c r="AC96" s="1335">
        <v>0</v>
      </c>
      <c r="AD96" s="1335">
        <v>0</v>
      </c>
      <c r="AE96" s="1335">
        <v>0</v>
      </c>
      <c r="AF96" s="1335">
        <v>0</v>
      </c>
      <c r="AG96" s="1335">
        <v>0</v>
      </c>
      <c r="AH96" s="1335">
        <v>0</v>
      </c>
      <c r="AI96" s="1335">
        <v>0</v>
      </c>
      <c r="AJ96" s="1335">
        <v>0</v>
      </c>
      <c r="AK96" s="1335">
        <v>0</v>
      </c>
      <c r="AL96" s="1335">
        <v>0</v>
      </c>
      <c r="AM96" s="1335">
        <v>0</v>
      </c>
      <c r="AN96" s="1335">
        <v>0</v>
      </c>
      <c r="AO96" s="1335">
        <v>0</v>
      </c>
      <c r="AP96" s="1335">
        <v>0</v>
      </c>
      <c r="AQ96" s="1335">
        <v>0</v>
      </c>
      <c r="AR96" s="1330"/>
    </row>
    <row r="97" spans="1:44">
      <c r="A97" s="1320"/>
      <c r="B97" s="1147" t="s">
        <v>389</v>
      </c>
      <c r="C97" s="1472">
        <f>Scenarios!E61</f>
        <v>10000</v>
      </c>
      <c r="D97" s="1322">
        <f t="shared" si="77"/>
        <v>285.71428571428572</v>
      </c>
      <c r="E97" s="1332">
        <v>0</v>
      </c>
      <c r="F97" s="1174">
        <f>E97*C97</f>
        <v>0</v>
      </c>
      <c r="G97" s="1332">
        <v>1</v>
      </c>
      <c r="H97" s="1333">
        <f>C97*G97*$C$138</f>
        <v>1300</v>
      </c>
      <c r="I97" s="1332">
        <v>0</v>
      </c>
      <c r="J97" s="1333">
        <f>C97*I97/(1-I97)</f>
        <v>0</v>
      </c>
      <c r="K97" s="1334">
        <v>1</v>
      </c>
      <c r="L97" s="1110"/>
      <c r="M97" s="17"/>
      <c r="N97" s="1335">
        <v>1</v>
      </c>
      <c r="O97" s="1335">
        <v>0</v>
      </c>
      <c r="P97" s="1335">
        <v>0</v>
      </c>
      <c r="Q97" s="1335">
        <v>0</v>
      </c>
      <c r="R97" s="1335">
        <v>0</v>
      </c>
      <c r="S97" s="1335">
        <v>0</v>
      </c>
      <c r="T97" s="1335">
        <v>0</v>
      </c>
      <c r="U97" s="1335">
        <v>0</v>
      </c>
      <c r="V97" s="1335">
        <v>0</v>
      </c>
      <c r="W97" s="1335">
        <v>0</v>
      </c>
      <c r="X97" s="1335">
        <v>0</v>
      </c>
      <c r="Y97" s="1335">
        <v>0</v>
      </c>
      <c r="Z97" s="1335">
        <v>0</v>
      </c>
      <c r="AA97" s="1335">
        <v>0</v>
      </c>
      <c r="AB97" s="1335">
        <v>0</v>
      </c>
      <c r="AC97" s="1335">
        <v>0</v>
      </c>
      <c r="AD97" s="1335">
        <v>0</v>
      </c>
      <c r="AE97" s="1335">
        <v>0</v>
      </c>
      <c r="AF97" s="1335">
        <v>0</v>
      </c>
      <c r="AG97" s="1335">
        <v>0</v>
      </c>
      <c r="AH97" s="1335">
        <v>0</v>
      </c>
      <c r="AI97" s="1335">
        <v>0</v>
      </c>
      <c r="AJ97" s="1335">
        <v>0</v>
      </c>
      <c r="AK97" s="1335">
        <v>0</v>
      </c>
      <c r="AL97" s="1335">
        <v>0</v>
      </c>
      <c r="AM97" s="1335">
        <v>0</v>
      </c>
      <c r="AN97" s="1335">
        <v>0</v>
      </c>
      <c r="AO97" s="1335">
        <v>0</v>
      </c>
      <c r="AP97" s="1335">
        <v>0</v>
      </c>
      <c r="AQ97" s="1335">
        <v>0</v>
      </c>
      <c r="AR97" s="1330"/>
    </row>
    <row r="98" spans="1:44" s="1106" customFormat="1">
      <c r="A98" s="1358"/>
      <c r="B98" s="1358"/>
      <c r="C98" s="1134"/>
      <c r="D98" s="1359"/>
      <c r="E98" s="1360"/>
      <c r="F98" s="1344"/>
      <c r="G98" s="1200"/>
      <c r="H98" s="1345"/>
      <c r="I98" s="1200"/>
      <c r="J98" s="1345"/>
      <c r="K98" s="1346"/>
      <c r="L98" s="1346"/>
      <c r="M98" s="1346"/>
      <c r="N98" s="1346"/>
      <c r="O98" s="1361"/>
      <c r="P98" s="1361"/>
      <c r="Q98" s="1361"/>
      <c r="R98" s="1361"/>
      <c r="S98" s="1361"/>
      <c r="T98" s="1361"/>
      <c r="U98" s="1361"/>
      <c r="V98" s="1361"/>
      <c r="W98" s="1361"/>
      <c r="X98" s="1361"/>
      <c r="Y98" s="1361"/>
      <c r="Z98" s="1361"/>
      <c r="AA98" s="1361"/>
      <c r="AB98" s="1361"/>
      <c r="AC98" s="1361"/>
      <c r="AD98" s="1361"/>
      <c r="AE98" s="1361"/>
      <c r="AF98" s="1361"/>
      <c r="AG98" s="1361"/>
      <c r="AH98" s="1361"/>
      <c r="AI98" s="1361"/>
      <c r="AJ98" s="1361"/>
      <c r="AK98" s="1361"/>
      <c r="AL98" s="1361"/>
      <c r="AM98" s="1361"/>
      <c r="AN98" s="1361"/>
      <c r="AO98" s="1361"/>
      <c r="AP98" s="1361"/>
      <c r="AQ98" s="1361"/>
      <c r="AR98" s="1358"/>
    </row>
    <row r="99" spans="1:44">
      <c r="A99" s="1362"/>
      <c r="B99" s="1363" t="s">
        <v>390</v>
      </c>
      <c r="C99" s="1364">
        <f>SUM(C6,C12,C17,C21,C25,C32,C39,C43,C64,C68,C72,C79,C87,C88,C93,C94)</f>
        <v>70691.539444444439</v>
      </c>
      <c r="D99" s="1322">
        <f>C99/C$132</f>
        <v>2019.7582698412698</v>
      </c>
      <c r="E99" s="1230"/>
      <c r="F99" s="1230"/>
      <c r="G99" s="1351"/>
      <c r="H99" s="1230"/>
      <c r="I99" s="1351"/>
      <c r="J99" s="1230"/>
      <c r="K99" s="1230"/>
      <c r="L99" s="1230"/>
      <c r="M99" s="1230"/>
      <c r="N99" s="1230"/>
      <c r="O99" s="1230"/>
      <c r="P99" s="1230"/>
      <c r="Q99" s="1230"/>
      <c r="R99" s="1230"/>
      <c r="S99" s="1230"/>
      <c r="T99" s="1230"/>
      <c r="U99" s="1230"/>
      <c r="V99" s="1230"/>
      <c r="W99" s="1230"/>
      <c r="X99" s="1230"/>
      <c r="Y99" s="1230"/>
      <c r="Z99" s="1230"/>
      <c r="AA99" s="1230"/>
      <c r="AB99" s="1230"/>
      <c r="AC99" s="1230"/>
      <c r="AD99" s="1230"/>
      <c r="AE99" s="1230"/>
      <c r="AF99" s="1230"/>
      <c r="AG99" s="1230"/>
      <c r="AH99" s="1230"/>
      <c r="AI99" s="1230"/>
      <c r="AJ99" s="1230"/>
      <c r="AK99" s="1230"/>
      <c r="AL99" s="1230"/>
      <c r="AM99" s="1230"/>
      <c r="AN99" s="1230"/>
      <c r="AO99" s="1230"/>
      <c r="AP99" s="1230"/>
      <c r="AQ99" s="1230"/>
      <c r="AR99" s="1230"/>
    </row>
    <row r="100" spans="1:44">
      <c r="A100" s="1362"/>
      <c r="B100" s="1365"/>
      <c r="C100" s="1134"/>
      <c r="D100" s="1322">
        <f>C100/C$132</f>
        <v>0</v>
      </c>
      <c r="E100" s="1230"/>
      <c r="F100" s="1230"/>
      <c r="G100" s="1351"/>
      <c r="H100" s="1230"/>
      <c r="I100" s="1351"/>
      <c r="J100" s="1230"/>
      <c r="K100" s="1230"/>
      <c r="L100" s="1230"/>
      <c r="M100" s="1230"/>
      <c r="N100" s="1230"/>
      <c r="O100" s="1230"/>
      <c r="P100" s="1230"/>
      <c r="Q100" s="1230"/>
      <c r="R100" s="1230"/>
      <c r="S100" s="1230"/>
      <c r="T100" s="1230"/>
      <c r="U100" s="1230"/>
      <c r="V100" s="1230"/>
      <c r="W100" s="1230"/>
      <c r="X100" s="1230"/>
      <c r="Y100" s="1230"/>
      <c r="Z100" s="1230"/>
      <c r="AA100" s="1230"/>
      <c r="AB100" s="1230"/>
      <c r="AC100" s="1230"/>
      <c r="AD100" s="1230"/>
      <c r="AE100" s="1230"/>
      <c r="AF100" s="1230"/>
      <c r="AG100" s="1230"/>
      <c r="AH100" s="1230"/>
      <c r="AI100" s="1230"/>
      <c r="AJ100" s="1230"/>
      <c r="AK100" s="1230"/>
      <c r="AL100" s="1230"/>
      <c r="AM100" s="1230"/>
      <c r="AN100" s="1230"/>
      <c r="AO100" s="1230"/>
      <c r="AP100" s="1230"/>
      <c r="AQ100" s="1230"/>
      <c r="AR100" s="1230"/>
    </row>
    <row r="101" spans="1:44">
      <c r="A101" s="1230"/>
      <c r="B101" s="1366" t="s">
        <v>391</v>
      </c>
      <c r="C101" s="1366"/>
      <c r="D101" s="1366"/>
      <c r="E101" s="1315"/>
      <c r="F101" s="1315"/>
      <c r="G101" s="1367"/>
      <c r="H101" s="1296"/>
      <c r="I101" s="1367"/>
      <c r="J101" s="1315"/>
      <c r="K101" s="1315"/>
      <c r="L101" s="1358"/>
      <c r="M101" s="17"/>
      <c r="N101" s="1316"/>
      <c r="O101" s="1311"/>
      <c r="P101" s="1311"/>
      <c r="Q101" s="1311"/>
      <c r="R101" s="1311"/>
      <c r="S101" s="1311"/>
      <c r="T101" s="1311"/>
      <c r="U101" s="1311"/>
      <c r="V101" s="1311"/>
      <c r="W101" s="1311"/>
      <c r="X101" s="1311"/>
      <c r="Y101" s="1311"/>
      <c r="Z101" s="1311"/>
      <c r="AA101" s="1311"/>
      <c r="AB101" s="1311"/>
      <c r="AC101" s="1311"/>
      <c r="AD101" s="1311"/>
      <c r="AE101" s="1311"/>
      <c r="AF101" s="1311"/>
      <c r="AG101" s="1311"/>
      <c r="AH101" s="1311"/>
      <c r="AI101" s="1311"/>
      <c r="AJ101" s="1311"/>
      <c r="AK101" s="1311"/>
      <c r="AL101" s="1311"/>
      <c r="AM101" s="1311"/>
      <c r="AN101" s="1311"/>
      <c r="AO101" s="1311"/>
      <c r="AP101" s="1311"/>
      <c r="AQ101" s="1311"/>
      <c r="AR101" s="1230"/>
    </row>
    <row r="102" spans="1:44">
      <c r="A102" s="1230"/>
      <c r="B102" s="1230"/>
      <c r="C102" s="1230"/>
      <c r="D102" s="1230"/>
      <c r="E102" s="1230"/>
      <c r="F102" s="1315"/>
      <c r="G102" s="1367"/>
      <c r="H102" s="1296"/>
      <c r="I102" s="1367"/>
      <c r="J102" s="1315"/>
      <c r="K102" s="1315"/>
      <c r="L102" s="1358"/>
      <c r="M102" s="17"/>
      <c r="N102" s="1316"/>
      <c r="O102" s="1311"/>
      <c r="P102" s="1311"/>
      <c r="Q102" s="1311"/>
      <c r="R102" s="1311"/>
      <c r="S102" s="1311"/>
      <c r="T102" s="1311"/>
      <c r="U102" s="1311"/>
      <c r="V102" s="1311"/>
      <c r="W102" s="1311"/>
      <c r="X102" s="1311"/>
      <c r="Y102" s="1311"/>
      <c r="Z102" s="1311"/>
      <c r="AA102" s="1311"/>
      <c r="AB102" s="1311"/>
      <c r="AC102" s="1311"/>
      <c r="AD102" s="1311"/>
      <c r="AE102" s="1311"/>
      <c r="AF102" s="1311"/>
      <c r="AG102" s="1311"/>
      <c r="AH102" s="1311"/>
      <c r="AI102" s="1311"/>
      <c r="AJ102" s="1311"/>
      <c r="AK102" s="1311"/>
      <c r="AL102" s="1311"/>
      <c r="AM102" s="1311"/>
      <c r="AN102" s="1311"/>
      <c r="AO102" s="1311"/>
      <c r="AP102" s="1311"/>
      <c r="AQ102" s="1311"/>
      <c r="AR102" s="1230"/>
    </row>
    <row r="103" spans="1:44" s="1106" customFormat="1">
      <c r="A103" s="1320" t="s">
        <v>392</v>
      </c>
      <c r="B103" s="1168" t="s">
        <v>391</v>
      </c>
      <c r="C103" s="1321">
        <f ca="1">SUM(C104:C117)</f>
        <v>2302.1673416175263</v>
      </c>
      <c r="D103" s="1368"/>
      <c r="E103" s="1230"/>
      <c r="F103" s="1344"/>
      <c r="G103" s="1200"/>
      <c r="H103" s="1345"/>
      <c r="I103" s="1200"/>
      <c r="J103" s="1345"/>
      <c r="K103" s="1346"/>
      <c r="L103" s="1358"/>
      <c r="M103" s="1347"/>
      <c r="N103" s="1361"/>
      <c r="O103" s="1361"/>
      <c r="P103" s="1361"/>
      <c r="Q103" s="1361"/>
      <c r="R103" s="1361"/>
      <c r="S103" s="1361"/>
      <c r="T103" s="1361"/>
      <c r="U103" s="1361"/>
      <c r="V103" s="1361"/>
      <c r="W103" s="1361"/>
      <c r="X103" s="1361"/>
      <c r="Y103" s="1361"/>
      <c r="Z103" s="1361"/>
      <c r="AA103" s="1361"/>
      <c r="AB103" s="1361"/>
      <c r="AC103" s="1361"/>
      <c r="AD103" s="1361"/>
      <c r="AE103" s="1361"/>
      <c r="AF103" s="1361"/>
      <c r="AG103" s="1361"/>
      <c r="AH103" s="1361"/>
      <c r="AI103" s="1361"/>
      <c r="AJ103" s="1361"/>
      <c r="AK103" s="1361"/>
      <c r="AL103" s="1361"/>
      <c r="AM103" s="1361"/>
      <c r="AN103" s="1361"/>
      <c r="AO103" s="1361"/>
      <c r="AP103" s="1361"/>
      <c r="AQ103" s="1361"/>
      <c r="AR103" s="1358"/>
    </row>
    <row r="104" spans="1:44" s="1106" customFormat="1">
      <c r="A104" s="1320" t="s">
        <v>393</v>
      </c>
      <c r="B104" s="1348" t="s">
        <v>394</v>
      </c>
      <c r="C104" s="1174">
        <v>0</v>
      </c>
      <c r="D104" s="1322">
        <f>C104/$C$132</f>
        <v>0</v>
      </c>
      <c r="E104" s="1358"/>
      <c r="F104" s="1358"/>
      <c r="G104" s="1369"/>
      <c r="H104" s="1358"/>
      <c r="I104" s="1369"/>
      <c r="J104" s="1358"/>
      <c r="K104" s="1358"/>
      <c r="L104" s="1358"/>
      <c r="M104" s="1347"/>
      <c r="N104" s="1361"/>
      <c r="O104" s="1361"/>
      <c r="P104" s="1361"/>
      <c r="Q104" s="1361"/>
      <c r="R104" s="1361"/>
      <c r="S104" s="1361"/>
      <c r="T104" s="1361"/>
      <c r="U104" s="1361"/>
      <c r="V104" s="1361"/>
      <c r="W104" s="1361"/>
      <c r="X104" s="1361"/>
      <c r="Y104" s="1361"/>
      <c r="Z104" s="1361"/>
      <c r="AA104" s="1361"/>
      <c r="AB104" s="1361"/>
      <c r="AC104" s="1361"/>
      <c r="AD104" s="1361"/>
      <c r="AE104" s="1361"/>
      <c r="AF104" s="1361"/>
      <c r="AG104" s="1361"/>
      <c r="AH104" s="1361"/>
      <c r="AI104" s="1361"/>
      <c r="AJ104" s="1361"/>
      <c r="AK104" s="1361"/>
      <c r="AL104" s="1361"/>
      <c r="AM104" s="1361"/>
      <c r="AN104" s="1361"/>
      <c r="AO104" s="1361"/>
      <c r="AP104" s="1361"/>
      <c r="AQ104" s="1361"/>
      <c r="AR104" s="1358"/>
    </row>
    <row r="105" spans="1:44" s="1106" customFormat="1">
      <c r="A105" s="1320"/>
      <c r="B105" s="1189" t="s">
        <v>395</v>
      </c>
      <c r="C105" s="1370">
        <v>0</v>
      </c>
      <c r="D105" s="1322">
        <f t="shared" ref="D105:D123" si="81">C105/$C$132</f>
        <v>0</v>
      </c>
      <c r="E105" s="1358"/>
      <c r="F105" s="1358"/>
      <c r="G105" s="1332">
        <v>0</v>
      </c>
      <c r="H105" s="1333">
        <f>C105*G105*$C$138</f>
        <v>0</v>
      </c>
      <c r="I105" s="1332">
        <v>0</v>
      </c>
      <c r="J105" s="1333">
        <f>C105*I105/(1-I105)</f>
        <v>0</v>
      </c>
      <c r="K105" s="1342">
        <v>1</v>
      </c>
      <c r="L105" s="1358"/>
      <c r="M105" s="1347"/>
      <c r="N105" s="1361"/>
      <c r="O105" s="1361"/>
      <c r="P105" s="1361"/>
      <c r="Q105" s="1361"/>
      <c r="R105" s="1361"/>
      <c r="S105" s="1361"/>
      <c r="T105" s="1361"/>
      <c r="U105" s="1361"/>
      <c r="V105" s="1361"/>
      <c r="W105" s="1361"/>
      <c r="X105" s="1361"/>
      <c r="Y105" s="1361"/>
      <c r="Z105" s="1361"/>
      <c r="AA105" s="1361"/>
      <c r="AB105" s="1361"/>
      <c r="AC105" s="1361"/>
      <c r="AD105" s="1361"/>
      <c r="AE105" s="1361"/>
      <c r="AF105" s="1361"/>
      <c r="AG105" s="1361"/>
      <c r="AH105" s="1361"/>
      <c r="AI105" s="1361"/>
      <c r="AJ105" s="1361"/>
      <c r="AK105" s="1361"/>
      <c r="AL105" s="1361"/>
      <c r="AM105" s="1361"/>
      <c r="AN105" s="1361"/>
      <c r="AO105" s="1361"/>
      <c r="AP105" s="1361"/>
      <c r="AQ105" s="1361"/>
      <c r="AR105" s="1358"/>
    </row>
    <row r="106" spans="1:44" s="1106" customFormat="1">
      <c r="A106" s="1320"/>
      <c r="B106" s="1189" t="s">
        <v>396</v>
      </c>
      <c r="C106" s="1371">
        <f>Macro!H21+Macro!H22</f>
        <v>467.10571668834018</v>
      </c>
      <c r="D106" s="1322">
        <f t="shared" si="81"/>
        <v>13.345877619666862</v>
      </c>
      <c r="E106" s="1358"/>
      <c r="F106" s="1358"/>
      <c r="G106" s="1332">
        <v>0</v>
      </c>
      <c r="H106" s="1333">
        <f>C106*G106*$C$138</f>
        <v>0</v>
      </c>
      <c r="I106" s="1332">
        <v>0</v>
      </c>
      <c r="J106" s="1333">
        <f>C106*I106/(1-I106)</f>
        <v>0</v>
      </c>
      <c r="K106" s="1342">
        <v>1</v>
      </c>
      <c r="L106" s="1358"/>
      <c r="M106" s="1347"/>
      <c r="N106" s="1361"/>
      <c r="O106" s="1361"/>
      <c r="P106" s="1361"/>
      <c r="Q106" s="1361"/>
      <c r="R106" s="1361"/>
      <c r="S106" s="1361"/>
      <c r="T106" s="1361"/>
      <c r="U106" s="1361"/>
      <c r="V106" s="1361"/>
      <c r="W106" s="1361"/>
      <c r="X106" s="1361"/>
      <c r="Y106" s="1361"/>
      <c r="Z106" s="1361"/>
      <c r="AA106" s="1361"/>
      <c r="AB106" s="1361"/>
      <c r="AC106" s="1361"/>
      <c r="AD106" s="1361"/>
      <c r="AE106" s="1361"/>
      <c r="AF106" s="1361"/>
      <c r="AG106" s="1361"/>
      <c r="AH106" s="1361"/>
      <c r="AI106" s="1361"/>
      <c r="AJ106" s="1361"/>
      <c r="AK106" s="1361"/>
      <c r="AL106" s="1361"/>
      <c r="AM106" s="1361"/>
      <c r="AN106" s="1361"/>
      <c r="AO106" s="1361"/>
      <c r="AP106" s="1361"/>
      <c r="AQ106" s="1361"/>
      <c r="AR106" s="1358"/>
    </row>
    <row r="107" spans="1:44" s="1106" customFormat="1">
      <c r="A107" s="1320"/>
      <c r="B107" s="1189" t="s">
        <v>397</v>
      </c>
      <c r="C107" s="1370">
        <v>0</v>
      </c>
      <c r="D107" s="1322">
        <f t="shared" si="81"/>
        <v>0</v>
      </c>
      <c r="E107" s="1358"/>
      <c r="F107" s="1358"/>
      <c r="G107" s="1332">
        <v>0</v>
      </c>
      <c r="H107" s="1333">
        <f>C107*G107*$C$138</f>
        <v>0</v>
      </c>
      <c r="I107" s="1332">
        <v>0</v>
      </c>
      <c r="J107" s="1333">
        <f>C107*I107/(1-I107)</f>
        <v>0</v>
      </c>
      <c r="K107" s="1342">
        <v>1</v>
      </c>
      <c r="L107" s="1358"/>
      <c r="M107" s="1347"/>
      <c r="N107" s="1361"/>
      <c r="O107" s="1361"/>
      <c r="P107" s="1361"/>
      <c r="Q107" s="1361"/>
      <c r="R107" s="1361"/>
      <c r="S107" s="1361"/>
      <c r="T107" s="1361"/>
      <c r="U107" s="1361"/>
      <c r="V107" s="1361"/>
      <c r="W107" s="1361"/>
      <c r="X107" s="1361"/>
      <c r="Y107" s="1361"/>
      <c r="Z107" s="1361"/>
      <c r="AA107" s="1361"/>
      <c r="AB107" s="1361"/>
      <c r="AC107" s="1361"/>
      <c r="AD107" s="1361"/>
      <c r="AE107" s="1361"/>
      <c r="AF107" s="1361"/>
      <c r="AG107" s="1361"/>
      <c r="AH107" s="1361"/>
      <c r="AI107" s="1361"/>
      <c r="AJ107" s="1361"/>
      <c r="AK107" s="1361"/>
      <c r="AL107" s="1361"/>
      <c r="AM107" s="1361"/>
      <c r="AN107" s="1361"/>
      <c r="AO107" s="1361"/>
      <c r="AP107" s="1361"/>
      <c r="AQ107" s="1361"/>
      <c r="AR107" s="1358"/>
    </row>
    <row r="108" spans="1:44" s="1106" customFormat="1">
      <c r="A108" s="1320"/>
      <c r="B108" s="1189" t="s">
        <v>394</v>
      </c>
      <c r="C108" s="1370">
        <v>0</v>
      </c>
      <c r="D108" s="1322">
        <f t="shared" si="81"/>
        <v>0</v>
      </c>
      <c r="E108" s="1358"/>
      <c r="F108" s="1358"/>
      <c r="G108" s="1332">
        <v>0</v>
      </c>
      <c r="H108" s="1333">
        <f>C108*G108*$C$138</f>
        <v>0</v>
      </c>
      <c r="I108" s="1332">
        <v>0</v>
      </c>
      <c r="J108" s="1333">
        <f>C108*I108/(1-I108)</f>
        <v>0</v>
      </c>
      <c r="K108" s="1342">
        <v>1</v>
      </c>
      <c r="L108" s="1358"/>
      <c r="M108" s="1347"/>
      <c r="N108" s="1361"/>
      <c r="O108" s="1361"/>
      <c r="P108" s="1361"/>
      <c r="Q108" s="1361"/>
      <c r="R108" s="1361"/>
      <c r="S108" s="1361"/>
      <c r="T108" s="1361"/>
      <c r="U108" s="1361"/>
      <c r="V108" s="1361"/>
      <c r="W108" s="1361"/>
      <c r="X108" s="1361"/>
      <c r="Y108" s="1361"/>
      <c r="Z108" s="1361"/>
      <c r="AA108" s="1361"/>
      <c r="AB108" s="1361"/>
      <c r="AC108" s="1361"/>
      <c r="AD108" s="1361"/>
      <c r="AE108" s="1361"/>
      <c r="AF108" s="1361"/>
      <c r="AG108" s="1361"/>
      <c r="AH108" s="1361"/>
      <c r="AI108" s="1361"/>
      <c r="AJ108" s="1361"/>
      <c r="AK108" s="1361"/>
      <c r="AL108" s="1361"/>
      <c r="AM108" s="1361"/>
      <c r="AN108" s="1361"/>
      <c r="AO108" s="1361"/>
      <c r="AP108" s="1361"/>
      <c r="AQ108" s="1361"/>
      <c r="AR108" s="1358"/>
    </row>
    <row r="109" spans="1:44" s="1106" customFormat="1">
      <c r="A109" s="1320" t="s">
        <v>398</v>
      </c>
      <c r="B109" s="1348" t="s">
        <v>399</v>
      </c>
      <c r="C109" s="1174">
        <v>0</v>
      </c>
      <c r="D109" s="1322">
        <f t="shared" si="81"/>
        <v>0</v>
      </c>
      <c r="E109" s="1358"/>
      <c r="F109" s="1358"/>
      <c r="G109" s="1369"/>
      <c r="H109" s="1358"/>
      <c r="I109" s="1369"/>
      <c r="J109" s="1358"/>
      <c r="K109" s="1358"/>
      <c r="L109" s="1358"/>
      <c r="M109" s="1347"/>
      <c r="N109" s="1361"/>
      <c r="O109" s="1361"/>
      <c r="P109" s="1361"/>
      <c r="Q109" s="1361"/>
      <c r="R109" s="1361"/>
      <c r="S109" s="1361"/>
      <c r="T109" s="1361"/>
      <c r="U109" s="1361"/>
      <c r="V109" s="1361"/>
      <c r="W109" s="1361"/>
      <c r="X109" s="1361"/>
      <c r="Y109" s="1361"/>
      <c r="Z109" s="1361"/>
      <c r="AA109" s="1361"/>
      <c r="AB109" s="1361"/>
      <c r="AC109" s="1361"/>
      <c r="AD109" s="1361"/>
      <c r="AE109" s="1361"/>
      <c r="AF109" s="1361"/>
      <c r="AG109" s="1361"/>
      <c r="AH109" s="1361"/>
      <c r="AI109" s="1361"/>
      <c r="AJ109" s="1361"/>
      <c r="AK109" s="1361"/>
      <c r="AL109" s="1361"/>
      <c r="AM109" s="1361"/>
      <c r="AN109" s="1361"/>
      <c r="AO109" s="1361"/>
      <c r="AP109" s="1361"/>
      <c r="AQ109" s="1361"/>
      <c r="AR109" s="1358"/>
    </row>
    <row r="110" spans="1:44" s="1106" customFormat="1">
      <c r="A110" s="1320"/>
      <c r="B110" s="1189" t="s">
        <v>400</v>
      </c>
      <c r="C110" s="1371">
        <f>IDC!D57</f>
        <v>1519.5639355026769</v>
      </c>
      <c r="D110" s="1322">
        <f t="shared" si="81"/>
        <v>43.416112442933624</v>
      </c>
      <c r="E110" s="1358"/>
      <c r="F110" s="1358"/>
      <c r="G110" s="1332">
        <v>0</v>
      </c>
      <c r="H110" s="1333">
        <f>C110*G110*$C$138</f>
        <v>0</v>
      </c>
      <c r="I110" s="1332">
        <v>0</v>
      </c>
      <c r="J110" s="1333">
        <f t="shared" ref="J110:J117" si="82">C110*I110/(1-I110)</f>
        <v>0</v>
      </c>
      <c r="K110" s="1342">
        <v>1</v>
      </c>
      <c r="L110" s="1358"/>
      <c r="M110" s="1347"/>
      <c r="N110" s="1361"/>
      <c r="O110" s="1361"/>
      <c r="P110" s="1361"/>
      <c r="Q110" s="1361"/>
      <c r="R110" s="1361"/>
      <c r="S110" s="1361"/>
      <c r="T110" s="1361"/>
      <c r="U110" s="1361"/>
      <c r="V110" s="1361"/>
      <c r="W110" s="1361"/>
      <c r="X110" s="1361"/>
      <c r="Y110" s="1361"/>
      <c r="Z110" s="1361"/>
      <c r="AA110" s="1361"/>
      <c r="AB110" s="1361"/>
      <c r="AC110" s="1361"/>
      <c r="AD110" s="1361"/>
      <c r="AE110" s="1361"/>
      <c r="AF110" s="1361"/>
      <c r="AG110" s="1361"/>
      <c r="AH110" s="1361"/>
      <c r="AI110" s="1361"/>
      <c r="AJ110" s="1361"/>
      <c r="AK110" s="1361"/>
      <c r="AL110" s="1361"/>
      <c r="AM110" s="1361"/>
      <c r="AN110" s="1361"/>
      <c r="AO110" s="1361"/>
      <c r="AP110" s="1361"/>
      <c r="AQ110" s="1361"/>
      <c r="AR110" s="1358"/>
    </row>
    <row r="111" spans="1:44" s="1106" customFormat="1">
      <c r="A111" s="1320"/>
      <c r="B111" s="1189" t="s">
        <v>401</v>
      </c>
      <c r="C111" s="1244">
        <f ca="1">IDC!D68</f>
        <v>122.31400101334879</v>
      </c>
      <c r="D111" s="1322">
        <f t="shared" ca="1" si="81"/>
        <v>3.4946857432385365</v>
      </c>
      <c r="E111" s="1358"/>
      <c r="F111" s="1358"/>
      <c r="G111" s="1200"/>
      <c r="H111" s="1345"/>
      <c r="I111" s="1332">
        <v>0</v>
      </c>
      <c r="J111" s="1333">
        <f t="shared" ca="1" si="82"/>
        <v>0</v>
      </c>
      <c r="K111" s="1342">
        <v>1</v>
      </c>
      <c r="L111" s="1358"/>
      <c r="M111" s="1347"/>
      <c r="N111" s="1361"/>
      <c r="O111" s="1361"/>
      <c r="P111" s="1361"/>
      <c r="Q111" s="1361"/>
      <c r="R111" s="1361"/>
      <c r="S111" s="1361"/>
      <c r="T111" s="1361"/>
      <c r="U111" s="1361"/>
      <c r="V111" s="1361"/>
      <c r="W111" s="1361"/>
      <c r="X111" s="1361"/>
      <c r="Y111" s="1361"/>
      <c r="Z111" s="1361"/>
      <c r="AA111" s="1361"/>
      <c r="AB111" s="1361"/>
      <c r="AC111" s="1361"/>
      <c r="AD111" s="1361"/>
      <c r="AE111" s="1361"/>
      <c r="AF111" s="1361"/>
      <c r="AG111" s="1361"/>
      <c r="AH111" s="1361"/>
      <c r="AI111" s="1361"/>
      <c r="AJ111" s="1361"/>
      <c r="AK111" s="1361"/>
      <c r="AL111" s="1361"/>
      <c r="AM111" s="1361"/>
      <c r="AN111" s="1361"/>
      <c r="AO111" s="1361"/>
      <c r="AP111" s="1361"/>
      <c r="AQ111" s="1361"/>
      <c r="AR111" s="1358"/>
    </row>
    <row r="112" spans="1:44" s="1106" customFormat="1">
      <c r="A112" s="1320"/>
      <c r="B112" s="1189" t="s">
        <v>402</v>
      </c>
      <c r="C112" s="1244">
        <f>IDC!D55</f>
        <v>0</v>
      </c>
      <c r="D112" s="1322">
        <f t="shared" si="81"/>
        <v>0</v>
      </c>
      <c r="E112" s="1358"/>
      <c r="F112" s="1358"/>
      <c r="G112" s="1332">
        <v>0</v>
      </c>
      <c r="H112" s="1333">
        <f>C112*G112*$C$138</f>
        <v>0</v>
      </c>
      <c r="I112" s="1332">
        <v>0</v>
      </c>
      <c r="J112" s="1333">
        <f t="shared" si="82"/>
        <v>0</v>
      </c>
      <c r="K112" s="1342">
        <v>1</v>
      </c>
      <c r="L112" s="1358"/>
      <c r="M112" s="1347"/>
      <c r="N112" s="1361"/>
      <c r="O112" s="1361"/>
      <c r="P112" s="1361"/>
      <c r="Q112" s="1361"/>
      <c r="R112" s="1361"/>
      <c r="S112" s="1361"/>
      <c r="T112" s="1361"/>
      <c r="U112" s="1361"/>
      <c r="V112" s="1361"/>
      <c r="W112" s="1361"/>
      <c r="X112" s="1361"/>
      <c r="Y112" s="1361"/>
      <c r="Z112" s="1361"/>
      <c r="AA112" s="1361"/>
      <c r="AB112" s="1361"/>
      <c r="AC112" s="1361"/>
      <c r="AD112" s="1361"/>
      <c r="AE112" s="1361"/>
      <c r="AF112" s="1361"/>
      <c r="AG112" s="1361"/>
      <c r="AH112" s="1361"/>
      <c r="AI112" s="1361"/>
      <c r="AJ112" s="1361"/>
      <c r="AK112" s="1361"/>
      <c r="AL112" s="1361"/>
      <c r="AM112" s="1361"/>
      <c r="AN112" s="1361"/>
      <c r="AO112" s="1361"/>
      <c r="AP112" s="1361"/>
      <c r="AQ112" s="1361"/>
      <c r="AR112" s="1358"/>
    </row>
    <row r="113" spans="1:44" s="1106" customFormat="1">
      <c r="A113" s="1320"/>
      <c r="B113" s="1189" t="s">
        <v>403</v>
      </c>
      <c r="C113" s="1244">
        <f>IDC!D58</f>
        <v>166.7179354844005</v>
      </c>
      <c r="D113" s="1322">
        <f t="shared" si="81"/>
        <v>4.7633695852685856</v>
      </c>
      <c r="E113" s="1358"/>
      <c r="F113" s="1358"/>
      <c r="G113" s="1332">
        <v>0</v>
      </c>
      <c r="H113" s="1333">
        <f>C113*G113*$C$138</f>
        <v>0</v>
      </c>
      <c r="I113" s="1332">
        <v>0</v>
      </c>
      <c r="J113" s="1333">
        <f t="shared" si="82"/>
        <v>0</v>
      </c>
      <c r="K113" s="1342">
        <v>1</v>
      </c>
      <c r="L113" s="1358"/>
      <c r="M113" s="1347"/>
      <c r="N113" s="1361"/>
      <c r="O113" s="1361"/>
      <c r="P113" s="1361"/>
      <c r="Q113" s="1361"/>
      <c r="R113" s="1361"/>
      <c r="S113" s="1361"/>
      <c r="T113" s="1361"/>
      <c r="U113" s="1361"/>
      <c r="V113" s="1361"/>
      <c r="W113" s="1361"/>
      <c r="X113" s="1361"/>
      <c r="Y113" s="1361"/>
      <c r="Z113" s="1361"/>
      <c r="AA113" s="1361"/>
      <c r="AB113" s="1361"/>
      <c r="AC113" s="1361"/>
      <c r="AD113" s="1361"/>
      <c r="AE113" s="1361"/>
      <c r="AF113" s="1361"/>
      <c r="AG113" s="1361"/>
      <c r="AH113" s="1361"/>
      <c r="AI113" s="1361"/>
      <c r="AJ113" s="1361"/>
      <c r="AK113" s="1361"/>
      <c r="AL113" s="1361"/>
      <c r="AM113" s="1361"/>
      <c r="AN113" s="1361"/>
      <c r="AO113" s="1361"/>
      <c r="AP113" s="1361"/>
      <c r="AQ113" s="1361"/>
      <c r="AR113" s="1358"/>
    </row>
    <row r="114" spans="1:44" s="1106" customFormat="1">
      <c r="A114" s="1320"/>
      <c r="B114" s="1189" t="s">
        <v>404</v>
      </c>
      <c r="C114" s="1244">
        <f ca="1">IDC!D69</f>
        <v>26.465752928759635</v>
      </c>
      <c r="D114" s="1322">
        <f ca="1">C114/$C$132</f>
        <v>0.75616436939313247</v>
      </c>
      <c r="E114" s="1358"/>
      <c r="F114" s="1358"/>
      <c r="G114" s="1200"/>
      <c r="H114" s="1347"/>
      <c r="I114" s="1332">
        <v>0</v>
      </c>
      <c r="J114" s="1333">
        <f t="shared" ca="1" si="82"/>
        <v>0</v>
      </c>
      <c r="K114" s="1342">
        <v>1</v>
      </c>
      <c r="L114" s="1358"/>
      <c r="M114" s="1347"/>
      <c r="N114" s="1361"/>
      <c r="O114" s="1361"/>
      <c r="P114" s="1361"/>
      <c r="Q114" s="1361"/>
      <c r="R114" s="1361"/>
      <c r="S114" s="1361"/>
      <c r="T114" s="1361"/>
      <c r="U114" s="1361"/>
      <c r="V114" s="1361"/>
      <c r="W114" s="1361"/>
      <c r="X114" s="1361"/>
      <c r="Y114" s="1361"/>
      <c r="Z114" s="1361"/>
      <c r="AA114" s="1361"/>
      <c r="AB114" s="1361"/>
      <c r="AC114" s="1361"/>
      <c r="AD114" s="1361"/>
      <c r="AE114" s="1361"/>
      <c r="AF114" s="1361"/>
      <c r="AG114" s="1361"/>
      <c r="AH114" s="1361"/>
      <c r="AI114" s="1361"/>
      <c r="AJ114" s="1361"/>
      <c r="AK114" s="1361"/>
      <c r="AL114" s="1361"/>
      <c r="AM114" s="1361"/>
      <c r="AN114" s="1361"/>
      <c r="AO114" s="1361"/>
      <c r="AP114" s="1361"/>
      <c r="AQ114" s="1361"/>
      <c r="AR114" s="1358"/>
    </row>
    <row r="115" spans="1:44" s="1106" customFormat="1">
      <c r="A115" s="1320"/>
      <c r="B115" s="1189" t="s">
        <v>405</v>
      </c>
      <c r="C115" s="1371">
        <f>IDC!D56</f>
        <v>0</v>
      </c>
      <c r="D115" s="1322">
        <f t="shared" si="81"/>
        <v>0</v>
      </c>
      <c r="E115" s="1358"/>
      <c r="F115" s="1358"/>
      <c r="G115" s="1332">
        <v>0</v>
      </c>
      <c r="H115" s="1333">
        <f>C115*G115*$C$138</f>
        <v>0</v>
      </c>
      <c r="I115" s="1332">
        <v>0</v>
      </c>
      <c r="J115" s="1333">
        <f t="shared" si="82"/>
        <v>0</v>
      </c>
      <c r="K115" s="1342">
        <v>1</v>
      </c>
      <c r="L115" s="1358"/>
      <c r="M115" s="1347"/>
      <c r="N115" s="1361"/>
      <c r="O115" s="1361"/>
      <c r="P115" s="1361"/>
      <c r="Q115" s="1361"/>
      <c r="R115" s="1361"/>
      <c r="S115" s="1361"/>
      <c r="T115" s="1361"/>
      <c r="U115" s="1361"/>
      <c r="V115" s="1361"/>
      <c r="W115" s="1361"/>
      <c r="X115" s="1361"/>
      <c r="Y115" s="1361"/>
      <c r="Z115" s="1361"/>
      <c r="AA115" s="1361"/>
      <c r="AB115" s="1361"/>
      <c r="AC115" s="1361"/>
      <c r="AD115" s="1361"/>
      <c r="AE115" s="1361"/>
      <c r="AF115" s="1361"/>
      <c r="AG115" s="1361"/>
      <c r="AH115" s="1361"/>
      <c r="AI115" s="1361"/>
      <c r="AJ115" s="1361"/>
      <c r="AK115" s="1361"/>
      <c r="AL115" s="1361"/>
      <c r="AM115" s="1361"/>
      <c r="AN115" s="1361"/>
      <c r="AO115" s="1361"/>
      <c r="AP115" s="1361"/>
      <c r="AQ115" s="1361"/>
      <c r="AR115" s="1358"/>
    </row>
    <row r="116" spans="1:44" s="1106" customFormat="1">
      <c r="A116" s="1320" t="s">
        <v>406</v>
      </c>
      <c r="B116" s="1348" t="s">
        <v>407</v>
      </c>
      <c r="C116" s="1370">
        <v>0</v>
      </c>
      <c r="D116" s="1322">
        <f t="shared" si="81"/>
        <v>0</v>
      </c>
      <c r="E116" s="1358"/>
      <c r="F116" s="1358"/>
      <c r="G116" s="1332">
        <v>0</v>
      </c>
      <c r="H116" s="1333">
        <f>C116*G116*$C$138</f>
        <v>0</v>
      </c>
      <c r="I116" s="1332">
        <v>0</v>
      </c>
      <c r="J116" s="1333">
        <f t="shared" si="82"/>
        <v>0</v>
      </c>
      <c r="K116" s="1342">
        <v>1</v>
      </c>
      <c r="L116" s="1358"/>
      <c r="M116" s="1347"/>
      <c r="N116" s="1361"/>
      <c r="O116" s="1361"/>
      <c r="P116" s="1361"/>
      <c r="Q116" s="1361"/>
      <c r="R116" s="1361"/>
      <c r="S116" s="1361"/>
      <c r="T116" s="1361"/>
      <c r="U116" s="1361"/>
      <c r="V116" s="1361"/>
      <c r="W116" s="1361"/>
      <c r="X116" s="1361"/>
      <c r="Y116" s="1361"/>
      <c r="Z116" s="1361"/>
      <c r="AA116" s="1361"/>
      <c r="AB116" s="1361"/>
      <c r="AC116" s="1361"/>
      <c r="AD116" s="1361"/>
      <c r="AE116" s="1361"/>
      <c r="AF116" s="1361"/>
      <c r="AG116" s="1361"/>
      <c r="AH116" s="1361"/>
      <c r="AI116" s="1361"/>
      <c r="AJ116" s="1361"/>
      <c r="AK116" s="1361"/>
      <c r="AL116" s="1361"/>
      <c r="AM116" s="1361"/>
      <c r="AN116" s="1361"/>
      <c r="AO116" s="1361"/>
      <c r="AP116" s="1361"/>
      <c r="AQ116" s="1361"/>
      <c r="AR116" s="1358"/>
    </row>
    <row r="117" spans="1:44" s="1106" customFormat="1">
      <c r="A117" s="1320" t="s">
        <v>408</v>
      </c>
      <c r="B117" s="1348" t="s">
        <v>409</v>
      </c>
      <c r="C117" s="1370">
        <v>0</v>
      </c>
      <c r="D117" s="1322">
        <f t="shared" si="81"/>
        <v>0</v>
      </c>
      <c r="E117" s="1358"/>
      <c r="F117" s="1358"/>
      <c r="G117" s="1332">
        <v>0</v>
      </c>
      <c r="H117" s="1333">
        <f>C117*G117*$C$138</f>
        <v>0</v>
      </c>
      <c r="I117" s="1332">
        <v>0</v>
      </c>
      <c r="J117" s="1333">
        <f t="shared" si="82"/>
        <v>0</v>
      </c>
      <c r="K117" s="1342">
        <v>1</v>
      </c>
      <c r="L117" s="1358"/>
      <c r="M117" s="1347"/>
      <c r="N117" s="1361"/>
      <c r="O117" s="1361"/>
      <c r="P117" s="1361"/>
      <c r="Q117" s="1361"/>
      <c r="R117" s="1361"/>
      <c r="S117" s="1361"/>
      <c r="T117" s="1361"/>
      <c r="U117" s="1361"/>
      <c r="V117" s="1361"/>
      <c r="W117" s="1361"/>
      <c r="X117" s="1361"/>
      <c r="Y117" s="1361"/>
      <c r="Z117" s="1361"/>
      <c r="AA117" s="1361"/>
      <c r="AB117" s="1361"/>
      <c r="AC117" s="1361"/>
      <c r="AD117" s="1361"/>
      <c r="AE117" s="1361"/>
      <c r="AF117" s="1361"/>
      <c r="AG117" s="1361"/>
      <c r="AH117" s="1361"/>
      <c r="AI117" s="1361"/>
      <c r="AJ117" s="1361"/>
      <c r="AK117" s="1361"/>
      <c r="AL117" s="1361"/>
      <c r="AM117" s="1361"/>
      <c r="AN117" s="1361"/>
      <c r="AO117" s="1361"/>
      <c r="AP117" s="1361"/>
      <c r="AQ117" s="1361"/>
      <c r="AR117" s="1358"/>
    </row>
    <row r="118" spans="1:44" s="1106" customFormat="1">
      <c r="A118" s="1320" t="s">
        <v>410</v>
      </c>
      <c r="B118" s="1168" t="s">
        <v>411</v>
      </c>
      <c r="C118" s="1321">
        <f>SUM(C119:C121)</f>
        <v>0</v>
      </c>
      <c r="D118" s="1368"/>
      <c r="E118" s="1358"/>
      <c r="F118" s="1358"/>
      <c r="G118" s="1200"/>
      <c r="H118" s="1345"/>
      <c r="I118" s="1200"/>
      <c r="J118" s="1345"/>
      <c r="K118" s="1346"/>
      <c r="L118" s="1358"/>
      <c r="M118" s="1347"/>
      <c r="N118" s="1361"/>
      <c r="O118" s="1361"/>
      <c r="P118" s="1361"/>
      <c r="Q118" s="1361"/>
      <c r="R118" s="1361"/>
      <c r="S118" s="1361"/>
      <c r="T118" s="1361"/>
      <c r="U118" s="1361"/>
      <c r="V118" s="1361"/>
      <c r="W118" s="1361"/>
      <c r="X118" s="1361"/>
      <c r="Y118" s="1361"/>
      <c r="Z118" s="1361"/>
      <c r="AA118" s="1361"/>
      <c r="AB118" s="1361"/>
      <c r="AC118" s="1361"/>
      <c r="AD118" s="1361"/>
      <c r="AE118" s="1361"/>
      <c r="AF118" s="1361"/>
      <c r="AG118" s="1361"/>
      <c r="AH118" s="1361"/>
      <c r="AI118" s="1361"/>
      <c r="AJ118" s="1361"/>
      <c r="AK118" s="1361"/>
      <c r="AL118" s="1361"/>
      <c r="AM118" s="1361"/>
      <c r="AN118" s="1361"/>
      <c r="AO118" s="1361"/>
      <c r="AP118" s="1361"/>
      <c r="AQ118" s="1361"/>
      <c r="AR118" s="1358"/>
    </row>
    <row r="119" spans="1:44" s="1106" customFormat="1">
      <c r="A119" s="1320" t="s">
        <v>412</v>
      </c>
      <c r="B119" s="1153" t="s">
        <v>413</v>
      </c>
      <c r="C119" s="1371">
        <f>Macro!H24+JDSRA_in</f>
        <v>0</v>
      </c>
      <c r="D119" s="1322">
        <f t="shared" si="81"/>
        <v>0</v>
      </c>
      <c r="E119" s="1358"/>
      <c r="F119" s="1358"/>
      <c r="G119" s="1332">
        <v>0</v>
      </c>
      <c r="H119" s="1333">
        <f>C119*G119*$C$138</f>
        <v>0</v>
      </c>
      <c r="I119" s="1332">
        <v>0</v>
      </c>
      <c r="J119" s="1333">
        <f>C119*I119/(1-I119)</f>
        <v>0</v>
      </c>
      <c r="K119" s="1342">
        <v>1</v>
      </c>
      <c r="L119" s="1358"/>
      <c r="M119" s="1347"/>
      <c r="N119" s="1361"/>
      <c r="O119" s="1361"/>
      <c r="P119" s="1361"/>
      <c r="Q119" s="1361"/>
      <c r="R119" s="1361"/>
      <c r="S119" s="1361"/>
      <c r="T119" s="1361"/>
      <c r="U119" s="1361"/>
      <c r="V119" s="1361"/>
      <c r="W119" s="1361"/>
      <c r="X119" s="1361"/>
      <c r="Y119" s="1361"/>
      <c r="Z119" s="1361"/>
      <c r="AA119" s="1361"/>
      <c r="AB119" s="1361"/>
      <c r="AC119" s="1361"/>
      <c r="AD119" s="1361"/>
      <c r="AE119" s="1361"/>
      <c r="AF119" s="1361"/>
      <c r="AG119" s="1361"/>
      <c r="AH119" s="1361"/>
      <c r="AI119" s="1361"/>
      <c r="AJ119" s="1361"/>
      <c r="AK119" s="1361"/>
      <c r="AL119" s="1361"/>
      <c r="AM119" s="1361"/>
      <c r="AN119" s="1361"/>
      <c r="AO119" s="1361"/>
      <c r="AP119" s="1361"/>
      <c r="AQ119" s="1361"/>
      <c r="AR119" s="1358"/>
    </row>
    <row r="120" spans="1:44" s="1106" customFormat="1">
      <c r="A120" s="1320" t="s">
        <v>414</v>
      </c>
      <c r="B120" s="1153" t="s">
        <v>415</v>
      </c>
      <c r="C120" s="1370">
        <v>0</v>
      </c>
      <c r="D120" s="1322">
        <f t="shared" si="81"/>
        <v>0</v>
      </c>
      <c r="E120" s="1358"/>
      <c r="F120" s="1358"/>
      <c r="G120" s="1332">
        <v>0</v>
      </c>
      <c r="H120" s="1333">
        <f>C120*G120*$C$138</f>
        <v>0</v>
      </c>
      <c r="I120" s="1332">
        <v>0</v>
      </c>
      <c r="J120" s="1333">
        <f>C120*I120/(1-I120)</f>
        <v>0</v>
      </c>
      <c r="K120" s="1342">
        <v>1</v>
      </c>
      <c r="L120" s="1358"/>
      <c r="M120" s="1347"/>
      <c r="N120" s="1361"/>
      <c r="O120" s="1361"/>
      <c r="P120" s="1361"/>
      <c r="Q120" s="1361"/>
      <c r="R120" s="1361"/>
      <c r="S120" s="1361"/>
      <c r="T120" s="1361"/>
      <c r="U120" s="1361"/>
      <c r="V120" s="1361"/>
      <c r="W120" s="1361"/>
      <c r="X120" s="1361"/>
      <c r="Y120" s="1361"/>
      <c r="Z120" s="1361"/>
      <c r="AA120" s="1361"/>
      <c r="AB120" s="1361"/>
      <c r="AC120" s="1361"/>
      <c r="AD120" s="1361"/>
      <c r="AE120" s="1361"/>
      <c r="AF120" s="1361"/>
      <c r="AG120" s="1361"/>
      <c r="AH120" s="1361"/>
      <c r="AI120" s="1361"/>
      <c r="AJ120" s="1361"/>
      <c r="AK120" s="1361"/>
      <c r="AL120" s="1361"/>
      <c r="AM120" s="1361"/>
      <c r="AN120" s="1361"/>
      <c r="AO120" s="1361"/>
      <c r="AP120" s="1361"/>
      <c r="AQ120" s="1361"/>
      <c r="AR120" s="1358"/>
    </row>
    <row r="121" spans="1:44" s="1106" customFormat="1">
      <c r="A121" s="1320" t="s">
        <v>416</v>
      </c>
      <c r="B121" s="1153" t="s">
        <v>417</v>
      </c>
      <c r="C121" s="1370">
        <v>0</v>
      </c>
      <c r="D121" s="1322">
        <f t="shared" si="81"/>
        <v>0</v>
      </c>
      <c r="E121" s="1358"/>
      <c r="F121" s="1358"/>
      <c r="G121" s="1332">
        <v>0</v>
      </c>
      <c r="H121" s="1333">
        <f>C121*G121*$C$138</f>
        <v>0</v>
      </c>
      <c r="I121" s="1332">
        <v>0</v>
      </c>
      <c r="J121" s="1333">
        <f>C121*I121/(1-I121)</f>
        <v>0</v>
      </c>
      <c r="K121" s="1342">
        <v>1</v>
      </c>
      <c r="L121" s="1358"/>
      <c r="M121" s="1347"/>
      <c r="N121" s="1361"/>
      <c r="O121" s="1361"/>
      <c r="P121" s="1361"/>
      <c r="Q121" s="1361"/>
      <c r="R121" s="1361"/>
      <c r="S121" s="1361"/>
      <c r="T121" s="1361"/>
      <c r="U121" s="1361"/>
      <c r="V121" s="1361"/>
      <c r="W121" s="1361"/>
      <c r="X121" s="1361"/>
      <c r="Y121" s="1361"/>
      <c r="Z121" s="1361"/>
      <c r="AA121" s="1361"/>
      <c r="AB121" s="1361"/>
      <c r="AC121" s="1361"/>
      <c r="AD121" s="1361"/>
      <c r="AE121" s="1361"/>
      <c r="AF121" s="1361"/>
      <c r="AG121" s="1361"/>
      <c r="AH121" s="1361"/>
      <c r="AI121" s="1361"/>
      <c r="AJ121" s="1361"/>
      <c r="AK121" s="1361"/>
      <c r="AL121" s="1361"/>
      <c r="AM121" s="1361"/>
      <c r="AN121" s="1361"/>
      <c r="AO121" s="1361"/>
      <c r="AP121" s="1361"/>
      <c r="AQ121" s="1361"/>
      <c r="AR121" s="1358"/>
    </row>
    <row r="122" spans="1:44">
      <c r="A122" s="1296"/>
      <c r="B122" s="1298"/>
      <c r="C122" s="1372"/>
      <c r="D122" s="1322"/>
      <c r="E122" s="1358"/>
      <c r="F122" s="1358"/>
      <c r="G122" s="1373"/>
      <c r="H122" s="1372"/>
      <c r="I122" s="1374"/>
      <c r="J122" s="1372"/>
      <c r="K122" s="1374"/>
      <c r="L122" s="1358"/>
      <c r="M122" s="1230"/>
      <c r="N122" s="1230"/>
      <c r="O122" s="1230"/>
      <c r="P122" s="1230"/>
      <c r="Q122" s="1230"/>
      <c r="R122" s="1230"/>
      <c r="S122" s="1230"/>
      <c r="T122" s="1230"/>
      <c r="U122" s="1230"/>
      <c r="V122" s="1230"/>
      <c r="W122" s="1230"/>
      <c r="X122" s="1230"/>
      <c r="Y122" s="1230"/>
      <c r="Z122" s="1230"/>
      <c r="AA122" s="1230"/>
      <c r="AB122" s="1230"/>
      <c r="AC122" s="1230"/>
      <c r="AD122" s="1230"/>
      <c r="AE122" s="1230"/>
      <c r="AF122" s="1230"/>
      <c r="AG122" s="1230"/>
      <c r="AH122" s="1230"/>
      <c r="AI122" s="1230"/>
      <c r="AJ122" s="1230"/>
      <c r="AK122" s="1230"/>
      <c r="AL122" s="1230"/>
      <c r="AM122" s="1230"/>
      <c r="AN122" s="1230"/>
      <c r="AO122" s="1230"/>
      <c r="AP122" s="1230"/>
      <c r="AQ122" s="1230"/>
      <c r="AR122" s="1230"/>
    </row>
    <row r="123" spans="1:44">
      <c r="A123" s="1296"/>
      <c r="B123" s="1363" t="s">
        <v>69</v>
      </c>
      <c r="C123" s="1375">
        <f ca="1">SUM(C99,C103,C118)</f>
        <v>72993.706786061972</v>
      </c>
      <c r="D123" s="1322">
        <f t="shared" ca="1" si="81"/>
        <v>2085.5344796017707</v>
      </c>
      <c r="E123" s="1358"/>
      <c r="F123" s="1358"/>
      <c r="G123" s="1298"/>
      <c r="H123" s="1298"/>
      <c r="I123" s="1298"/>
      <c r="J123" s="1298"/>
      <c r="K123" s="1298"/>
      <c r="L123" s="1358"/>
      <c r="M123" s="1230"/>
      <c r="N123" s="1230" t="s">
        <v>418</v>
      </c>
      <c r="O123" s="1230"/>
      <c r="P123" s="1230"/>
      <c r="Q123" s="1230"/>
      <c r="R123" s="1230"/>
      <c r="S123" s="1230"/>
      <c r="T123" s="1230"/>
      <c r="U123" s="1230"/>
      <c r="V123" s="1230"/>
      <c r="W123" s="1230"/>
      <c r="X123" s="1230"/>
      <c r="Y123" s="1230"/>
      <c r="Z123" s="1230"/>
      <c r="AA123" s="1230"/>
      <c r="AB123" s="1230"/>
      <c r="AC123" s="1230"/>
      <c r="AD123" s="1230"/>
      <c r="AE123" s="1230"/>
      <c r="AF123" s="1230"/>
      <c r="AG123" s="1230"/>
      <c r="AH123" s="1230"/>
      <c r="AI123" s="1230"/>
      <c r="AJ123" s="1230"/>
      <c r="AK123" s="1230"/>
      <c r="AL123" s="1230"/>
      <c r="AM123" s="1230"/>
      <c r="AN123" s="1230"/>
      <c r="AO123" s="1230"/>
      <c r="AP123" s="1230"/>
      <c r="AQ123" s="1230"/>
      <c r="AR123" s="1230"/>
    </row>
    <row r="124" spans="1:44">
      <c r="A124" s="1296"/>
      <c r="B124" s="1298"/>
      <c r="C124" s="1376"/>
      <c r="D124" s="1296"/>
      <c r="E124" s="1358"/>
      <c r="F124" s="1358"/>
      <c r="G124" s="1298"/>
      <c r="H124" s="1298"/>
      <c r="I124" s="1298"/>
      <c r="J124" s="1298"/>
      <c r="K124" s="1298"/>
      <c r="L124" s="1230"/>
      <c r="M124" s="1230"/>
      <c r="N124" s="1377">
        <v>1</v>
      </c>
      <c r="O124" s="1311">
        <f t="shared" ref="O124" si="83">N124+1</f>
        <v>2</v>
      </c>
      <c r="P124" s="1311">
        <f t="shared" ref="P124" si="84">O124+1</f>
        <v>3</v>
      </c>
      <c r="Q124" s="1311">
        <f t="shared" ref="Q124" si="85">P124+1</f>
        <v>4</v>
      </c>
      <c r="R124" s="1311">
        <f t="shared" ref="R124" si="86">Q124+1</f>
        <v>5</v>
      </c>
      <c r="S124" s="1311">
        <f t="shared" ref="S124" si="87">R124+1</f>
        <v>6</v>
      </c>
      <c r="T124" s="1311">
        <f t="shared" ref="T124" si="88">S124+1</f>
        <v>7</v>
      </c>
      <c r="U124" s="1311">
        <f t="shared" ref="U124" si="89">T124+1</f>
        <v>8</v>
      </c>
      <c r="V124" s="1311">
        <f t="shared" ref="V124" si="90">U124+1</f>
        <v>9</v>
      </c>
      <c r="W124" s="1311">
        <f t="shared" ref="W124" si="91">V124+1</f>
        <v>10</v>
      </c>
      <c r="X124" s="1311">
        <f t="shared" ref="X124" si="92">W124+1</f>
        <v>11</v>
      </c>
      <c r="Y124" s="1311">
        <f t="shared" ref="Y124" si="93">X124+1</f>
        <v>12</v>
      </c>
      <c r="Z124" s="1311">
        <f t="shared" ref="Z124" si="94">Y124+1</f>
        <v>13</v>
      </c>
      <c r="AA124" s="1311">
        <f t="shared" ref="AA124" si="95">Z124+1</f>
        <v>14</v>
      </c>
      <c r="AB124" s="1311">
        <f t="shared" ref="AB124" si="96">AA124+1</f>
        <v>15</v>
      </c>
      <c r="AC124" s="1311">
        <f t="shared" ref="AC124" si="97">AB124+1</f>
        <v>16</v>
      </c>
      <c r="AD124" s="1311">
        <f t="shared" ref="AD124" si="98">AC124+1</f>
        <v>17</v>
      </c>
      <c r="AE124" s="1311">
        <f t="shared" ref="AE124" si="99">AD124+1</f>
        <v>18</v>
      </c>
      <c r="AF124" s="1311">
        <f t="shared" ref="AF124" si="100">AE124+1</f>
        <v>19</v>
      </c>
      <c r="AG124" s="1311">
        <f t="shared" ref="AG124" si="101">AF124+1</f>
        <v>20</v>
      </c>
      <c r="AH124" s="1311">
        <f t="shared" ref="AH124" si="102">AG124+1</f>
        <v>21</v>
      </c>
      <c r="AI124" s="1311">
        <f t="shared" ref="AI124" si="103">AH124+1</f>
        <v>22</v>
      </c>
      <c r="AJ124" s="1311">
        <f t="shared" ref="AJ124" si="104">AI124+1</f>
        <v>23</v>
      </c>
      <c r="AK124" s="1311">
        <f t="shared" ref="AK124" si="105">AJ124+1</f>
        <v>24</v>
      </c>
      <c r="AL124" s="1311">
        <f t="shared" ref="AL124" si="106">AK124+1</f>
        <v>25</v>
      </c>
      <c r="AM124" s="1311">
        <f t="shared" ref="AM124" si="107">AL124+1</f>
        <v>26</v>
      </c>
      <c r="AN124" s="1311">
        <f t="shared" ref="AN124" si="108">AM124+1</f>
        <v>27</v>
      </c>
      <c r="AO124" s="1311">
        <f t="shared" ref="AO124" si="109">AN124+1</f>
        <v>28</v>
      </c>
      <c r="AP124" s="1311">
        <f t="shared" ref="AP124" si="110">AO124+1</f>
        <v>29</v>
      </c>
      <c r="AQ124" s="1311">
        <f t="shared" ref="AQ124" si="111">AP124+1</f>
        <v>30</v>
      </c>
      <c r="AR124" s="1230"/>
    </row>
    <row r="125" spans="1:44">
      <c r="A125" s="1296"/>
      <c r="B125" s="1378" t="s">
        <v>419</v>
      </c>
      <c r="C125" s="1379">
        <f>SUM(H6:H121)*(1-Inputs!$D$423)</f>
        <v>4638.2823499999995</v>
      </c>
      <c r="D125" s="1296"/>
      <c r="E125" s="1298"/>
      <c r="F125" s="1296"/>
      <c r="G125" s="1296"/>
      <c r="H125" s="1230"/>
      <c r="I125" s="1230"/>
      <c r="J125" s="1380"/>
      <c r="K125" s="1380"/>
      <c r="L125" s="1230"/>
      <c r="M125" s="1230"/>
      <c r="N125" s="1381">
        <f t="shared" ref="N125:AQ125" si="112">SUMPRODUCT($H$7:$H$97,N7:N97)/SUM($H$7:$H$97)</f>
        <v>0.61003619751130034</v>
      </c>
      <c r="O125" s="1381">
        <f t="shared" si="112"/>
        <v>2.2939047205217646E-2</v>
      </c>
      <c r="P125" s="1381">
        <f t="shared" si="112"/>
        <v>2.2939047205217646E-2</v>
      </c>
      <c r="Q125" s="1381">
        <f t="shared" si="112"/>
        <v>2.2939047205217646E-2</v>
      </c>
      <c r="R125" s="1381">
        <f t="shared" si="112"/>
        <v>2.2939047205217646E-2</v>
      </c>
      <c r="S125" s="1381">
        <f t="shared" si="112"/>
        <v>2.2939047205217646E-2</v>
      </c>
      <c r="T125" s="1381">
        <f t="shared" si="112"/>
        <v>2.2939047205217646E-2</v>
      </c>
      <c r="U125" s="1381">
        <f t="shared" si="112"/>
        <v>2.2939047205217646E-2</v>
      </c>
      <c r="V125" s="1381">
        <f t="shared" si="112"/>
        <v>2.2939047205217646E-2</v>
      </c>
      <c r="W125" s="1381">
        <f t="shared" si="112"/>
        <v>2.2939047205217646E-2</v>
      </c>
      <c r="X125" s="1381">
        <f t="shared" si="112"/>
        <v>2.2939047205217646E-2</v>
      </c>
      <c r="Y125" s="1381">
        <f t="shared" si="112"/>
        <v>2.2939047205217646E-2</v>
      </c>
      <c r="Z125" s="1381">
        <f t="shared" si="112"/>
        <v>2.2939047205217646E-2</v>
      </c>
      <c r="AA125" s="1381">
        <f t="shared" si="112"/>
        <v>2.2939047205217646E-2</v>
      </c>
      <c r="AB125" s="1381">
        <f t="shared" si="112"/>
        <v>2.2939047205217646E-2</v>
      </c>
      <c r="AC125" s="1381">
        <f t="shared" si="112"/>
        <v>2.2939047205217646E-2</v>
      </c>
      <c r="AD125" s="1381">
        <f t="shared" si="112"/>
        <v>2.2939047205217646E-2</v>
      </c>
      <c r="AE125" s="1381">
        <f t="shared" si="112"/>
        <v>2.2939047205217646E-2</v>
      </c>
      <c r="AF125" s="1381">
        <f t="shared" si="112"/>
        <v>0</v>
      </c>
      <c r="AG125" s="1381">
        <f t="shared" si="112"/>
        <v>0</v>
      </c>
      <c r="AH125" s="1381">
        <f t="shared" si="112"/>
        <v>0</v>
      </c>
      <c r="AI125" s="1381">
        <f t="shared" si="112"/>
        <v>0</v>
      </c>
      <c r="AJ125" s="1381">
        <f t="shared" si="112"/>
        <v>0</v>
      </c>
      <c r="AK125" s="1381">
        <f t="shared" si="112"/>
        <v>0</v>
      </c>
      <c r="AL125" s="1381">
        <f t="shared" si="112"/>
        <v>0</v>
      </c>
      <c r="AM125" s="1381">
        <f t="shared" si="112"/>
        <v>0</v>
      </c>
      <c r="AN125" s="1381">
        <f t="shared" si="112"/>
        <v>0</v>
      </c>
      <c r="AO125" s="1381">
        <f t="shared" si="112"/>
        <v>0</v>
      </c>
      <c r="AP125" s="1381">
        <f t="shared" si="112"/>
        <v>0</v>
      </c>
      <c r="AQ125" s="1381">
        <f t="shared" si="112"/>
        <v>0</v>
      </c>
      <c r="AR125" s="1230"/>
    </row>
    <row r="126" spans="1:44">
      <c r="A126" s="1296"/>
      <c r="B126" s="1382" t="s">
        <v>420</v>
      </c>
      <c r="C126" s="1383">
        <f ca="1">SUM(J6:J122)</f>
        <v>0</v>
      </c>
      <c r="D126" s="1296"/>
      <c r="E126" s="1298"/>
      <c r="F126" s="1296"/>
      <c r="G126" s="1296"/>
      <c r="H126" s="1230"/>
      <c r="I126" s="1230"/>
      <c r="J126" s="1296"/>
      <c r="K126" s="1296"/>
      <c r="L126" s="1230"/>
      <c r="M126" s="1230"/>
      <c r="N126" s="1230"/>
      <c r="O126" s="1230"/>
      <c r="P126" s="1230"/>
      <c r="Q126" s="1230"/>
      <c r="R126" s="1230"/>
      <c r="S126" s="1230"/>
      <c r="T126" s="1230"/>
      <c r="U126" s="1230"/>
      <c r="V126" s="1230"/>
      <c r="W126" s="1230"/>
      <c r="X126" s="1230"/>
      <c r="Y126" s="1230"/>
      <c r="Z126" s="1230"/>
      <c r="AA126" s="1230"/>
      <c r="AB126" s="1230"/>
      <c r="AC126" s="1230"/>
      <c r="AD126" s="1230"/>
      <c r="AE126" s="1230"/>
      <c r="AF126" s="1230"/>
      <c r="AG126" s="1230"/>
      <c r="AH126" s="1230"/>
      <c r="AI126" s="1230"/>
      <c r="AJ126" s="1230"/>
      <c r="AK126" s="1230"/>
      <c r="AL126" s="1230"/>
      <c r="AM126" s="1230"/>
      <c r="AN126" s="1230"/>
      <c r="AO126" s="1230"/>
      <c r="AP126" s="1230"/>
      <c r="AQ126" s="1230"/>
      <c r="AR126" s="1230"/>
    </row>
    <row r="127" spans="1:44">
      <c r="A127" s="1296"/>
      <c r="B127" s="1365"/>
      <c r="C127" s="1384"/>
      <c r="D127" s="1296"/>
      <c r="E127" s="1298"/>
      <c r="F127" s="1296"/>
      <c r="G127" s="1296"/>
      <c r="H127" s="1230"/>
      <c r="I127" s="1230"/>
      <c r="J127" s="1296"/>
      <c r="K127" s="1296"/>
      <c r="L127" s="1230"/>
      <c r="M127" s="1230"/>
      <c r="N127" s="1230" t="s">
        <v>421</v>
      </c>
      <c r="O127" s="1230"/>
      <c r="P127" s="1230"/>
      <c r="Q127" s="1230"/>
      <c r="R127" s="1230"/>
      <c r="S127" s="1230"/>
      <c r="T127" s="1230"/>
      <c r="U127" s="1230"/>
      <c r="V127" s="1230"/>
      <c r="W127" s="1230"/>
      <c r="X127" s="1230"/>
      <c r="Y127" s="1230"/>
      <c r="Z127" s="1230"/>
      <c r="AA127" s="1230"/>
      <c r="AB127" s="1230"/>
      <c r="AC127" s="1230"/>
      <c r="AD127" s="1230"/>
      <c r="AE127" s="1230"/>
      <c r="AF127" s="1230"/>
      <c r="AG127" s="1230"/>
      <c r="AH127" s="1230"/>
      <c r="AI127" s="1230"/>
      <c r="AJ127" s="1230"/>
      <c r="AK127" s="1230"/>
      <c r="AL127" s="1230"/>
      <c r="AM127" s="1230"/>
      <c r="AN127" s="1230"/>
      <c r="AO127" s="1230"/>
      <c r="AP127" s="1230"/>
      <c r="AQ127" s="1230"/>
      <c r="AR127" s="1230"/>
    </row>
    <row r="128" spans="1:44">
      <c r="A128" s="1296"/>
      <c r="B128" s="1230"/>
      <c r="C128" s="1230"/>
      <c r="D128" s="1230"/>
      <c r="E128" s="1230"/>
      <c r="F128" s="1230"/>
      <c r="G128" s="1230"/>
      <c r="H128" s="1230"/>
      <c r="I128" s="1230"/>
      <c r="J128" s="1296"/>
      <c r="K128" s="1296"/>
      <c r="L128" s="1230"/>
      <c r="M128" s="1230"/>
      <c r="N128" s="1377">
        <v>1</v>
      </c>
      <c r="O128" s="1311">
        <f t="shared" ref="O128" si="113">N128+1</f>
        <v>2</v>
      </c>
      <c r="P128" s="1311">
        <f t="shared" ref="P128" si="114">O128+1</f>
        <v>3</v>
      </c>
      <c r="Q128" s="1311">
        <f t="shared" ref="Q128" si="115">P128+1</f>
        <v>4</v>
      </c>
      <c r="R128" s="1311">
        <f t="shared" ref="R128" si="116">Q128+1</f>
        <v>5</v>
      </c>
      <c r="S128" s="1311">
        <f t="shared" ref="S128" si="117">R128+1</f>
        <v>6</v>
      </c>
      <c r="T128" s="1311">
        <f t="shared" ref="T128" si="118">S128+1</f>
        <v>7</v>
      </c>
      <c r="U128" s="1311">
        <f t="shared" ref="U128" si="119">T128+1</f>
        <v>8</v>
      </c>
      <c r="V128" s="1311">
        <f t="shared" ref="V128" si="120">U128+1</f>
        <v>9</v>
      </c>
      <c r="W128" s="1311">
        <f t="shared" ref="W128" si="121">V128+1</f>
        <v>10</v>
      </c>
      <c r="X128" s="1311">
        <f t="shared" ref="X128" si="122">W128+1</f>
        <v>11</v>
      </c>
      <c r="Y128" s="1311">
        <f t="shared" ref="Y128" si="123">X128+1</f>
        <v>12</v>
      </c>
      <c r="Z128" s="1311">
        <f t="shared" ref="Z128" si="124">Y128+1</f>
        <v>13</v>
      </c>
      <c r="AA128" s="1311">
        <f t="shared" ref="AA128" si="125">Z128+1</f>
        <v>14</v>
      </c>
      <c r="AB128" s="1311">
        <f t="shared" ref="AB128" si="126">AA128+1</f>
        <v>15</v>
      </c>
      <c r="AC128" s="1311">
        <f t="shared" ref="AC128" si="127">AB128+1</f>
        <v>16</v>
      </c>
      <c r="AD128" s="1311">
        <f t="shared" ref="AD128" si="128">AC128+1</f>
        <v>17</v>
      </c>
      <c r="AE128" s="1311">
        <f t="shared" ref="AE128" si="129">AD128+1</f>
        <v>18</v>
      </c>
      <c r="AF128" s="1311">
        <f t="shared" ref="AF128" si="130">AE128+1</f>
        <v>19</v>
      </c>
      <c r="AG128" s="1311">
        <f t="shared" ref="AG128" si="131">AF128+1</f>
        <v>20</v>
      </c>
      <c r="AH128" s="1311">
        <f t="shared" ref="AH128" si="132">AG128+1</f>
        <v>21</v>
      </c>
      <c r="AI128" s="1311">
        <f t="shared" ref="AI128" si="133">AH128+1</f>
        <v>22</v>
      </c>
      <c r="AJ128" s="1311">
        <f t="shared" ref="AJ128" si="134">AI128+1</f>
        <v>23</v>
      </c>
      <c r="AK128" s="1311">
        <f t="shared" ref="AK128" si="135">AJ128+1</f>
        <v>24</v>
      </c>
      <c r="AL128" s="1311">
        <f t="shared" ref="AL128" si="136">AK128+1</f>
        <v>25</v>
      </c>
      <c r="AM128" s="1311">
        <f t="shared" ref="AM128" si="137">AL128+1</f>
        <v>26</v>
      </c>
      <c r="AN128" s="1311">
        <f t="shared" ref="AN128" si="138">AM128+1</f>
        <v>27</v>
      </c>
      <c r="AO128" s="1311">
        <f t="shared" ref="AO128" si="139">AN128+1</f>
        <v>28</v>
      </c>
      <c r="AP128" s="1311">
        <f t="shared" ref="AP128" si="140">AO128+1</f>
        <v>29</v>
      </c>
      <c r="AQ128" s="1311">
        <f t="shared" ref="AQ128" si="141">AP128+1</f>
        <v>30</v>
      </c>
      <c r="AR128" s="1230"/>
    </row>
    <row r="129" spans="1:44">
      <c r="A129" s="1296"/>
      <c r="B129" s="1366" t="s">
        <v>422</v>
      </c>
      <c r="C129" s="1366"/>
      <c r="D129" s="1366"/>
      <c r="E129" s="1230"/>
      <c r="F129" s="1230"/>
      <c r="G129" s="1230"/>
      <c r="H129" s="1230"/>
      <c r="I129" s="1230"/>
      <c r="J129" s="1296"/>
      <c r="K129" s="1296"/>
      <c r="L129" s="1230"/>
      <c r="M129" s="1230"/>
      <c r="N129" s="1351">
        <f t="shared" ref="N129:AQ129" si="142">IF(SUM($J$7:$J$97)&lt;&gt;0,SUMPRODUCT($J$7:$J$97,N7:N97)/SUM($J$7:$J$97),0)</f>
        <v>0</v>
      </c>
      <c r="O129" s="1351">
        <f t="shared" si="142"/>
        <v>0</v>
      </c>
      <c r="P129" s="1351">
        <f t="shared" si="142"/>
        <v>0</v>
      </c>
      <c r="Q129" s="1351">
        <f t="shared" si="142"/>
        <v>0</v>
      </c>
      <c r="R129" s="1351">
        <f t="shared" si="142"/>
        <v>0</v>
      </c>
      <c r="S129" s="1351">
        <f t="shared" si="142"/>
        <v>0</v>
      </c>
      <c r="T129" s="1351">
        <f t="shared" si="142"/>
        <v>0</v>
      </c>
      <c r="U129" s="1351">
        <f t="shared" si="142"/>
        <v>0</v>
      </c>
      <c r="V129" s="1351">
        <f t="shared" si="142"/>
        <v>0</v>
      </c>
      <c r="W129" s="1351">
        <f t="shared" si="142"/>
        <v>0</v>
      </c>
      <c r="X129" s="1351">
        <f t="shared" si="142"/>
        <v>0</v>
      </c>
      <c r="Y129" s="1351">
        <f t="shared" si="142"/>
        <v>0</v>
      </c>
      <c r="Z129" s="1351">
        <f t="shared" si="142"/>
        <v>0</v>
      </c>
      <c r="AA129" s="1351">
        <f t="shared" si="142"/>
        <v>0</v>
      </c>
      <c r="AB129" s="1351">
        <f t="shared" si="142"/>
        <v>0</v>
      </c>
      <c r="AC129" s="1351">
        <f t="shared" si="142"/>
        <v>0</v>
      </c>
      <c r="AD129" s="1351">
        <f t="shared" si="142"/>
        <v>0</v>
      </c>
      <c r="AE129" s="1351">
        <f t="shared" si="142"/>
        <v>0</v>
      </c>
      <c r="AF129" s="1351">
        <f t="shared" si="142"/>
        <v>0</v>
      </c>
      <c r="AG129" s="1351">
        <f t="shared" si="142"/>
        <v>0</v>
      </c>
      <c r="AH129" s="1351">
        <f t="shared" si="142"/>
        <v>0</v>
      </c>
      <c r="AI129" s="1351">
        <f t="shared" si="142"/>
        <v>0</v>
      </c>
      <c r="AJ129" s="1351">
        <f t="shared" si="142"/>
        <v>0</v>
      </c>
      <c r="AK129" s="1351">
        <f t="shared" si="142"/>
        <v>0</v>
      </c>
      <c r="AL129" s="1351">
        <f t="shared" si="142"/>
        <v>0</v>
      </c>
      <c r="AM129" s="1351">
        <f t="shared" si="142"/>
        <v>0</v>
      </c>
      <c r="AN129" s="1351">
        <f t="shared" si="142"/>
        <v>0</v>
      </c>
      <c r="AO129" s="1351">
        <f t="shared" si="142"/>
        <v>0</v>
      </c>
      <c r="AP129" s="1351">
        <f t="shared" si="142"/>
        <v>0</v>
      </c>
      <c r="AQ129" s="1351">
        <f t="shared" si="142"/>
        <v>0</v>
      </c>
      <c r="AR129" s="1230"/>
    </row>
    <row r="130" spans="1:44">
      <c r="A130" s="1296"/>
      <c r="B130" s="1230"/>
      <c r="C130" s="1230"/>
      <c r="D130" s="1230"/>
      <c r="E130" s="1230"/>
      <c r="F130" s="1230"/>
      <c r="G130" s="1230"/>
      <c r="H130" s="1230"/>
      <c r="I130" s="1230"/>
      <c r="J130" s="1296"/>
      <c r="K130" s="1296"/>
      <c r="L130" s="1230"/>
      <c r="M130" s="1230"/>
      <c r="N130" s="1230"/>
      <c r="O130" s="1230"/>
      <c r="P130" s="1230"/>
      <c r="Q130" s="1230"/>
      <c r="R130" s="1230"/>
      <c r="S130" s="1230"/>
      <c r="T130" s="1230"/>
      <c r="U130" s="1230"/>
      <c r="V130" s="1230"/>
      <c r="W130" s="1230"/>
      <c r="X130" s="1230"/>
      <c r="Y130" s="1230"/>
      <c r="Z130" s="1230"/>
      <c r="AA130" s="1230"/>
      <c r="AB130" s="1230"/>
      <c r="AC130" s="1230"/>
      <c r="AD130" s="1230"/>
      <c r="AE130" s="1230"/>
      <c r="AF130" s="1230"/>
      <c r="AG130" s="1230"/>
      <c r="AH130" s="1230"/>
      <c r="AI130" s="1230"/>
      <c r="AJ130" s="1230"/>
      <c r="AK130" s="1230"/>
      <c r="AL130" s="1230"/>
      <c r="AM130" s="1230"/>
      <c r="AN130" s="1230"/>
      <c r="AO130" s="1230"/>
      <c r="AP130" s="1230"/>
      <c r="AQ130" s="1230"/>
      <c r="AR130" s="1230"/>
    </row>
    <row r="131" spans="1:44">
      <c r="A131" s="1296"/>
      <c r="B131" s="1298" t="str">
        <f>Inputs!$A$10</f>
        <v>Scheduled Construction Time</v>
      </c>
      <c r="C131" s="720">
        <f>Inputs!D10</f>
        <v>18</v>
      </c>
      <c r="D131" s="1296"/>
      <c r="E131" s="1298"/>
      <c r="F131" s="1296"/>
      <c r="G131" s="1296"/>
      <c r="H131" s="1296"/>
      <c r="I131" s="1385"/>
      <c r="J131" s="1385"/>
      <c r="K131" s="1385"/>
      <c r="L131" s="1386"/>
      <c r="M131" s="1230"/>
      <c r="N131" s="1230"/>
      <c r="O131" s="1230"/>
      <c r="P131" s="1230"/>
      <c r="Q131" s="1230"/>
      <c r="R131" s="1230"/>
      <c r="S131" s="1230"/>
      <c r="T131" s="1230"/>
      <c r="U131" s="1230"/>
      <c r="V131" s="1230"/>
      <c r="W131" s="1230"/>
      <c r="X131" s="1230"/>
      <c r="Y131" s="1230"/>
      <c r="Z131" s="1230"/>
      <c r="AA131" s="1230"/>
      <c r="AB131" s="1230"/>
      <c r="AC131" s="1230"/>
      <c r="AD131" s="1230"/>
      <c r="AE131" s="1230"/>
      <c r="AF131" s="1230"/>
      <c r="AG131" s="1230"/>
      <c r="AH131" s="1230"/>
      <c r="AI131" s="1230"/>
      <c r="AJ131" s="1230"/>
      <c r="AK131" s="1230"/>
      <c r="AL131" s="1230"/>
      <c r="AM131" s="1230"/>
      <c r="AN131" s="1230"/>
      <c r="AO131" s="1230"/>
      <c r="AP131" s="1230"/>
      <c r="AQ131" s="1230"/>
      <c r="AR131" s="1230"/>
    </row>
    <row r="132" spans="1:44">
      <c r="A132" s="1296"/>
      <c r="B132" s="1298" t="str">
        <f>Inputs!$A$51</f>
        <v xml:space="preserve">Capacity </v>
      </c>
      <c r="C132" s="721">
        <f>Inputs!$D$51</f>
        <v>35</v>
      </c>
      <c r="D132" s="1296"/>
      <c r="E132" s="1298"/>
      <c r="F132" s="1296"/>
      <c r="G132" s="1296"/>
      <c r="H132" s="1296"/>
      <c r="I132" s="1385"/>
      <c r="J132" s="1385"/>
      <c r="K132" s="1385"/>
      <c r="L132" s="1386"/>
      <c r="M132" s="1230"/>
      <c r="N132" s="1230"/>
      <c r="O132" s="1230"/>
      <c r="P132" s="1230"/>
      <c r="Q132" s="1230"/>
      <c r="R132" s="1230"/>
      <c r="S132" s="1230"/>
      <c r="T132" s="1230"/>
      <c r="U132" s="1230"/>
      <c r="V132" s="1230"/>
      <c r="W132" s="1230"/>
      <c r="X132" s="1230"/>
      <c r="Y132" s="1230"/>
      <c r="Z132" s="1230"/>
      <c r="AA132" s="1230"/>
      <c r="AB132" s="1230"/>
      <c r="AC132" s="1230"/>
      <c r="AD132" s="1230"/>
      <c r="AE132" s="1230"/>
      <c r="AF132" s="1230"/>
      <c r="AG132" s="1230"/>
      <c r="AH132" s="1230"/>
      <c r="AI132" s="1230"/>
      <c r="AJ132" s="1230"/>
      <c r="AK132" s="1230"/>
      <c r="AL132" s="1230"/>
      <c r="AM132" s="1230"/>
      <c r="AN132" s="1230"/>
      <c r="AO132" s="1230"/>
      <c r="AP132" s="1230"/>
      <c r="AQ132" s="1230"/>
      <c r="AR132" s="1230"/>
    </row>
    <row r="133" spans="1:44">
      <c r="A133" s="1296"/>
      <c r="B133" s="1298" t="str">
        <f>Inputs!A403</f>
        <v>Withholding Tax</v>
      </c>
      <c r="C133" s="1387">
        <f>Inputs!D414</f>
        <v>0</v>
      </c>
      <c r="D133" s="1296"/>
      <c r="E133" s="1298"/>
      <c r="F133" s="1296"/>
      <c r="G133" s="1296"/>
      <c r="H133" s="1296"/>
      <c r="I133" s="1296"/>
      <c r="J133" s="1296"/>
      <c r="K133" s="1296"/>
      <c r="L133" s="1230"/>
      <c r="M133" s="1230"/>
      <c r="N133" s="1230"/>
      <c r="O133" s="1230"/>
      <c r="P133" s="1230"/>
      <c r="Q133" s="1230"/>
      <c r="R133" s="1230"/>
      <c r="S133" s="1230"/>
      <c r="T133" s="1230"/>
      <c r="U133" s="1230"/>
      <c r="V133" s="1230"/>
      <c r="W133" s="1230"/>
      <c r="X133" s="1230"/>
      <c r="Y133" s="1230"/>
      <c r="Z133" s="1230"/>
      <c r="AA133" s="1230"/>
      <c r="AB133" s="1230"/>
      <c r="AC133" s="1230"/>
      <c r="AD133" s="1230"/>
      <c r="AE133" s="1230"/>
      <c r="AF133" s="1230"/>
      <c r="AG133" s="1230"/>
      <c r="AH133" s="1230"/>
      <c r="AI133" s="1230"/>
      <c r="AJ133" s="1230"/>
      <c r="AK133" s="1230"/>
      <c r="AL133" s="1230"/>
      <c r="AM133" s="1230"/>
      <c r="AN133" s="1230"/>
      <c r="AO133" s="1230"/>
      <c r="AP133" s="1230"/>
      <c r="AQ133" s="1230"/>
      <c r="AR133" s="1230"/>
    </row>
    <row r="134" spans="1:44">
      <c r="A134" s="1296"/>
      <c r="B134" s="1298" t="str">
        <f>Inputs!$A$425</f>
        <v>Stamp Duty</v>
      </c>
      <c r="C134" s="722">
        <f>Inputs!$D$427</f>
        <v>0</v>
      </c>
      <c r="D134" s="1296"/>
      <c r="E134" s="1298"/>
      <c r="F134" s="1296"/>
      <c r="G134" s="1296"/>
      <c r="H134" s="1296"/>
      <c r="I134" s="1296"/>
      <c r="J134" s="1296"/>
      <c r="K134" s="1296"/>
      <c r="L134" s="1230"/>
      <c r="M134" s="1230"/>
      <c r="N134" s="1230"/>
      <c r="O134" s="1230"/>
      <c r="P134" s="1230"/>
      <c r="Q134" s="1230"/>
      <c r="R134" s="1230"/>
      <c r="S134" s="1230"/>
      <c r="T134" s="1230"/>
      <c r="U134" s="1230"/>
      <c r="V134" s="1230"/>
      <c r="W134" s="1230"/>
      <c r="X134" s="1230"/>
      <c r="Y134" s="1230"/>
      <c r="Z134" s="1230"/>
      <c r="AA134" s="1230"/>
      <c r="AB134" s="1230"/>
      <c r="AC134" s="1230"/>
      <c r="AD134" s="1230"/>
      <c r="AE134" s="1230"/>
      <c r="AF134" s="1230"/>
      <c r="AG134" s="1230"/>
      <c r="AH134" s="1230"/>
      <c r="AI134" s="1230"/>
      <c r="AJ134" s="1230"/>
      <c r="AK134" s="1230"/>
      <c r="AL134" s="1230"/>
      <c r="AM134" s="1230"/>
      <c r="AN134" s="1230"/>
      <c r="AO134" s="1230"/>
      <c r="AP134" s="1230"/>
      <c r="AQ134" s="1230"/>
      <c r="AR134" s="1230"/>
    </row>
    <row r="135" spans="1:44">
      <c r="A135" s="1296"/>
      <c r="B135" s="1298"/>
      <c r="C135" s="722"/>
      <c r="D135" s="1296"/>
      <c r="E135" s="1298"/>
      <c r="F135" s="1296"/>
      <c r="G135" s="1296"/>
      <c r="H135" s="1296"/>
      <c r="I135" s="1296"/>
      <c r="J135" s="1296"/>
      <c r="K135" s="1296"/>
      <c r="L135" s="1230"/>
      <c r="M135" s="1230"/>
      <c r="N135" s="1230"/>
      <c r="O135" s="1230"/>
      <c r="P135" s="1230"/>
      <c r="Q135" s="1230"/>
      <c r="R135" s="1230"/>
      <c r="S135" s="1230"/>
      <c r="T135" s="1230"/>
      <c r="U135" s="1230"/>
      <c r="V135" s="1230"/>
      <c r="W135" s="1230"/>
      <c r="X135" s="1230"/>
      <c r="Y135" s="1230"/>
      <c r="Z135" s="1230"/>
      <c r="AA135" s="1230"/>
      <c r="AB135" s="1230"/>
      <c r="AC135" s="1230"/>
      <c r="AD135" s="1230"/>
      <c r="AE135" s="1230"/>
      <c r="AF135" s="1230"/>
      <c r="AG135" s="1230"/>
      <c r="AH135" s="1230"/>
      <c r="AI135" s="1230"/>
      <c r="AJ135" s="1230"/>
      <c r="AK135" s="1230"/>
      <c r="AL135" s="1230"/>
      <c r="AM135" s="1230"/>
      <c r="AN135" s="1230"/>
      <c r="AO135" s="1230"/>
      <c r="AP135" s="1230"/>
      <c r="AQ135" s="1230"/>
      <c r="AR135" s="1230"/>
    </row>
    <row r="136" spans="1:44">
      <c r="A136" s="1296"/>
      <c r="B136" s="1298" t="s">
        <v>423</v>
      </c>
      <c r="C136" s="1388">
        <f>Inputs!D81</f>
        <v>60</v>
      </c>
      <c r="D136" s="1296"/>
      <c r="E136" s="1298"/>
      <c r="F136" s="1296"/>
      <c r="G136" s="1296"/>
      <c r="H136" s="1296"/>
      <c r="I136" s="1296"/>
      <c r="J136" s="1296"/>
      <c r="K136" s="1296"/>
      <c r="L136" s="1230"/>
      <c r="M136" s="1230"/>
      <c r="N136" s="1230"/>
      <c r="O136" s="1230"/>
      <c r="P136" s="1230"/>
      <c r="Q136" s="1230"/>
      <c r="R136" s="1230"/>
      <c r="S136" s="1230"/>
      <c r="T136" s="1230"/>
      <c r="U136" s="1230"/>
      <c r="V136" s="1230"/>
      <c r="W136" s="1230"/>
      <c r="X136" s="1230"/>
      <c r="Y136" s="1230"/>
      <c r="Z136" s="1230"/>
      <c r="AA136" s="1230"/>
      <c r="AB136" s="1230"/>
      <c r="AC136" s="1230"/>
      <c r="AD136" s="1230"/>
      <c r="AE136" s="1230"/>
      <c r="AF136" s="1230"/>
      <c r="AG136" s="1230"/>
      <c r="AH136" s="1230"/>
      <c r="AI136" s="1230"/>
      <c r="AJ136" s="1230"/>
      <c r="AK136" s="1230"/>
      <c r="AL136" s="1230"/>
      <c r="AM136" s="1230"/>
      <c r="AN136" s="1230"/>
      <c r="AO136" s="1230"/>
      <c r="AP136" s="1230"/>
      <c r="AQ136" s="1230"/>
      <c r="AR136" s="1230"/>
    </row>
    <row r="137" spans="1:44">
      <c r="A137" s="1296"/>
      <c r="B137" s="1298" t="s">
        <v>424</v>
      </c>
      <c r="C137" s="1388">
        <f>Inputs!I71</f>
        <v>0</v>
      </c>
      <c r="D137" s="1296"/>
      <c r="E137" s="1298"/>
      <c r="F137" s="1296"/>
      <c r="G137" s="1296"/>
      <c r="H137" s="1296"/>
      <c r="I137" s="1296"/>
      <c r="J137" s="1296"/>
      <c r="K137" s="1296"/>
      <c r="L137" s="1230"/>
      <c r="M137" s="1230"/>
      <c r="N137" s="1230"/>
      <c r="O137" s="1230"/>
      <c r="P137" s="1230"/>
      <c r="Q137" s="1230"/>
      <c r="R137" s="1230"/>
      <c r="S137" s="1230"/>
      <c r="T137" s="1230"/>
      <c r="U137" s="1230"/>
      <c r="V137" s="1230"/>
      <c r="W137" s="1230"/>
      <c r="X137" s="1230"/>
      <c r="Y137" s="1230"/>
      <c r="Z137" s="1230"/>
      <c r="AA137" s="1230"/>
      <c r="AB137" s="1230"/>
      <c r="AC137" s="1230"/>
      <c r="AD137" s="1230"/>
      <c r="AE137" s="1230"/>
      <c r="AF137" s="1230"/>
      <c r="AG137" s="1230"/>
      <c r="AH137" s="1230"/>
      <c r="AI137" s="1230"/>
      <c r="AJ137" s="1230"/>
      <c r="AK137" s="1230"/>
      <c r="AL137" s="1230"/>
      <c r="AM137" s="1230"/>
      <c r="AN137" s="1230"/>
      <c r="AO137" s="1230"/>
      <c r="AP137" s="1230"/>
      <c r="AQ137" s="1230"/>
      <c r="AR137" s="1230"/>
    </row>
    <row r="138" spans="1:44">
      <c r="A138" s="1296"/>
      <c r="B138" s="1298" t="s">
        <v>425</v>
      </c>
      <c r="C138" s="722">
        <f>Inputs!$D$421</f>
        <v>0.13</v>
      </c>
      <c r="D138" s="1296"/>
      <c r="E138" s="1298"/>
      <c r="F138" s="1296"/>
      <c r="G138" s="1296"/>
      <c r="H138" s="1296"/>
      <c r="I138" s="1296"/>
      <c r="J138" s="1296"/>
      <c r="K138" s="1296"/>
      <c r="L138" s="1230"/>
      <c r="M138" s="1230"/>
      <c r="N138" s="1230"/>
      <c r="O138" s="1230"/>
      <c r="P138" s="1230"/>
      <c r="Q138" s="1230"/>
      <c r="R138" s="1230"/>
      <c r="S138" s="1230"/>
      <c r="T138" s="1230"/>
      <c r="U138" s="1230"/>
      <c r="V138" s="1230"/>
      <c r="W138" s="1230"/>
      <c r="X138" s="1230"/>
      <c r="Y138" s="1230"/>
      <c r="Z138" s="1230"/>
      <c r="AA138" s="1230"/>
      <c r="AB138" s="1230"/>
      <c r="AC138" s="1230"/>
      <c r="AD138" s="1230"/>
      <c r="AE138" s="1230"/>
      <c r="AF138" s="1230"/>
      <c r="AG138" s="1230"/>
      <c r="AH138" s="1230"/>
      <c r="AI138" s="1230"/>
      <c r="AJ138" s="1230"/>
      <c r="AK138" s="1230"/>
      <c r="AL138" s="1230"/>
      <c r="AM138" s="1230"/>
      <c r="AN138" s="1230"/>
      <c r="AO138" s="1230"/>
      <c r="AP138" s="1230"/>
      <c r="AQ138" s="1230"/>
      <c r="AR138" s="1230"/>
    </row>
    <row r="139" spans="1:44">
      <c r="A139" s="1296"/>
      <c r="B139" s="1298" t="s">
        <v>426</v>
      </c>
      <c r="C139" s="1388">
        <f>IDC!$D$71</f>
        <v>0</v>
      </c>
      <c r="D139" s="1296"/>
      <c r="E139" s="1298"/>
      <c r="F139" s="1296"/>
      <c r="G139" s="1296"/>
      <c r="H139" s="1296"/>
      <c r="I139" s="1296"/>
      <c r="J139" s="1296"/>
      <c r="K139" s="1296"/>
      <c r="L139" s="1230"/>
      <c r="M139" s="1230"/>
      <c r="N139" s="1230"/>
      <c r="O139" s="1230"/>
      <c r="P139" s="1230"/>
      <c r="Q139" s="1230"/>
      <c r="R139" s="1230"/>
      <c r="S139" s="1230"/>
      <c r="T139" s="1230"/>
      <c r="U139" s="1230"/>
      <c r="V139" s="1230"/>
      <c r="W139" s="1230"/>
      <c r="X139" s="1230"/>
      <c r="Y139" s="1230"/>
      <c r="Z139" s="1230"/>
      <c r="AA139" s="1230"/>
      <c r="AB139" s="1230"/>
      <c r="AC139" s="1230"/>
      <c r="AD139" s="1230"/>
      <c r="AE139" s="1230"/>
      <c r="AF139" s="1230"/>
      <c r="AG139" s="1230"/>
      <c r="AH139" s="1230"/>
      <c r="AI139" s="1230"/>
      <c r="AJ139" s="1230"/>
      <c r="AK139" s="1230"/>
      <c r="AL139" s="1230"/>
      <c r="AM139" s="1230"/>
      <c r="AN139" s="1230"/>
      <c r="AO139" s="1230"/>
      <c r="AP139" s="1230"/>
      <c r="AQ139" s="1230"/>
      <c r="AR139" s="1230"/>
    </row>
    <row r="140" spans="1:44">
      <c r="A140" s="1296"/>
      <c r="B140" s="1298" t="s">
        <v>427</v>
      </c>
      <c r="C140" s="1388">
        <f>Macro!$D$18</f>
        <v>0</v>
      </c>
      <c r="D140" s="1296"/>
      <c r="E140" s="1298"/>
      <c r="F140" s="1296"/>
      <c r="G140" s="1296"/>
      <c r="H140" s="1296"/>
      <c r="I140" s="1296"/>
      <c r="J140" s="1296"/>
      <c r="K140" s="1296"/>
      <c r="L140" s="1230"/>
      <c r="M140" s="1230"/>
      <c r="N140" s="1388"/>
      <c r="O140" s="1388"/>
      <c r="P140" s="1388"/>
      <c r="Q140" s="1388"/>
      <c r="R140" s="1388"/>
      <c r="S140" s="1388"/>
      <c r="T140" s="1388"/>
      <c r="U140" s="1388"/>
      <c r="V140" s="1388"/>
      <c r="W140" s="1388"/>
      <c r="X140" s="1388"/>
      <c r="Y140" s="1388"/>
      <c r="Z140" s="1388"/>
      <c r="AA140" s="1388"/>
      <c r="AB140" s="1388"/>
      <c r="AC140" s="1388"/>
      <c r="AD140" s="1388"/>
      <c r="AE140" s="1388"/>
      <c r="AF140" s="1388"/>
      <c r="AG140" s="1388"/>
      <c r="AH140" s="1388"/>
      <c r="AI140" s="1388"/>
      <c r="AJ140" s="1388"/>
      <c r="AK140" s="1388"/>
      <c r="AL140" s="1388"/>
      <c r="AM140" s="1388"/>
      <c r="AN140" s="1388"/>
      <c r="AO140" s="1388"/>
      <c r="AP140" s="1388"/>
      <c r="AQ140" s="1388"/>
      <c r="AR140" s="1230"/>
    </row>
    <row r="141" spans="1:44">
      <c r="A141" s="1296"/>
      <c r="B141" s="1386"/>
      <c r="C141" s="1296"/>
      <c r="D141" s="1296"/>
      <c r="E141" s="1298"/>
      <c r="F141" s="1296"/>
      <c r="G141" s="1296"/>
      <c r="H141" s="1296"/>
      <c r="I141" s="1296"/>
      <c r="J141" s="1296"/>
      <c r="K141" s="1296"/>
      <c r="L141" s="1230"/>
      <c r="M141" s="1230"/>
      <c r="N141" s="1230"/>
      <c r="O141" s="1230"/>
      <c r="P141" s="1230"/>
      <c r="Q141" s="1230"/>
      <c r="R141" s="1230"/>
      <c r="S141" s="1230"/>
      <c r="T141" s="1230"/>
      <c r="U141" s="1230"/>
      <c r="V141" s="1230"/>
      <c r="W141" s="1230"/>
      <c r="X141" s="1230"/>
      <c r="Y141" s="1230"/>
      <c r="Z141" s="1230"/>
      <c r="AA141" s="1230"/>
      <c r="AB141" s="1230"/>
      <c r="AC141" s="1230"/>
      <c r="AD141" s="1230"/>
      <c r="AE141" s="1230"/>
      <c r="AF141" s="1230"/>
      <c r="AG141" s="1230"/>
      <c r="AH141" s="1230"/>
      <c r="AI141" s="1230"/>
      <c r="AJ141" s="1230"/>
      <c r="AK141" s="1230"/>
      <c r="AL141" s="1230"/>
      <c r="AM141" s="1230"/>
      <c r="AN141" s="1230"/>
      <c r="AO141" s="1230"/>
      <c r="AP141" s="1230"/>
      <c r="AQ141" s="1230"/>
      <c r="AR141" s="1230"/>
    </row>
    <row r="142" spans="1:44">
      <c r="A142" s="1296"/>
      <c r="B142" s="1386"/>
      <c r="C142" s="1296"/>
      <c r="D142" s="1296"/>
      <c r="E142" s="1298"/>
      <c r="F142" s="1296"/>
      <c r="G142" s="1296"/>
      <c r="H142" s="1296"/>
      <c r="I142" s="1296"/>
      <c r="J142" s="1296"/>
      <c r="K142" s="1296"/>
      <c r="L142" s="1230"/>
      <c r="M142" s="1230"/>
      <c r="N142" s="1230"/>
      <c r="O142" s="1230"/>
      <c r="P142" s="1230"/>
      <c r="Q142" s="1230"/>
      <c r="R142" s="1230"/>
      <c r="S142" s="1230"/>
      <c r="T142" s="1230"/>
      <c r="U142" s="1230"/>
      <c r="V142" s="1230"/>
      <c r="W142" s="1230"/>
      <c r="X142" s="1230"/>
      <c r="Y142" s="1230"/>
      <c r="Z142" s="1230"/>
      <c r="AA142" s="1230"/>
      <c r="AB142" s="1230"/>
      <c r="AC142" s="1230"/>
      <c r="AD142" s="1230"/>
      <c r="AE142" s="1230"/>
      <c r="AF142" s="1230"/>
      <c r="AG142" s="1230"/>
      <c r="AH142" s="1230"/>
      <c r="AI142" s="1230"/>
      <c r="AJ142" s="1230"/>
      <c r="AK142" s="1230"/>
      <c r="AL142" s="1230"/>
      <c r="AM142" s="1230"/>
      <c r="AN142" s="1230"/>
      <c r="AO142" s="1230"/>
      <c r="AP142" s="1230"/>
      <c r="AQ142" s="1230"/>
      <c r="AR142" s="1230"/>
    </row>
    <row r="143" spans="1:44">
      <c r="A143" s="1296"/>
      <c r="B143" s="1386"/>
      <c r="C143" s="1385"/>
      <c r="D143" s="1385"/>
      <c r="E143" s="1386"/>
      <c r="F143" s="1385"/>
      <c r="G143" s="1385"/>
      <c r="H143" s="1385"/>
      <c r="I143" s="1385"/>
      <c r="J143" s="1385"/>
      <c r="K143" s="1385"/>
      <c r="L143" s="1386"/>
      <c r="M143" s="1230"/>
      <c r="N143" s="1230"/>
      <c r="O143" s="1230"/>
      <c r="P143" s="1230"/>
      <c r="Q143" s="1230"/>
      <c r="R143" s="1230"/>
      <c r="S143" s="1230"/>
      <c r="T143" s="1230"/>
      <c r="U143" s="1230"/>
      <c r="V143" s="1230"/>
      <c r="W143" s="1230"/>
      <c r="X143" s="1230"/>
      <c r="Y143" s="1230"/>
      <c r="Z143" s="1230"/>
      <c r="AA143" s="1230"/>
      <c r="AB143" s="1230"/>
      <c r="AC143" s="1230"/>
      <c r="AD143" s="1230"/>
      <c r="AE143" s="1230"/>
      <c r="AF143" s="1230"/>
      <c r="AG143" s="1230"/>
      <c r="AH143" s="1230"/>
      <c r="AI143" s="1230"/>
      <c r="AJ143" s="1230"/>
      <c r="AK143" s="1230"/>
      <c r="AL143" s="1230"/>
      <c r="AM143" s="1230"/>
      <c r="AN143" s="1230"/>
      <c r="AO143" s="1230"/>
      <c r="AP143" s="1230"/>
      <c r="AQ143" s="1230"/>
      <c r="AR143" s="1230"/>
    </row>
    <row r="144" spans="1:44">
      <c r="A144" s="1296"/>
      <c r="B144" s="1386"/>
      <c r="C144" s="1385"/>
      <c r="D144" s="1385"/>
      <c r="E144" s="1386"/>
      <c r="F144" s="1385"/>
      <c r="G144" s="1389"/>
      <c r="H144" s="1385"/>
      <c r="I144" s="1385"/>
      <c r="J144" s="1385"/>
      <c r="K144" s="1385"/>
      <c r="L144" s="1386"/>
      <c r="M144" s="1230"/>
      <c r="N144" s="1230"/>
      <c r="O144" s="1230"/>
      <c r="P144" s="1230"/>
      <c r="Q144" s="1230"/>
      <c r="R144" s="1230"/>
      <c r="S144" s="1230"/>
      <c r="T144" s="1230"/>
      <c r="U144" s="1230"/>
      <c r="V144" s="1230"/>
      <c r="W144" s="1230"/>
      <c r="X144" s="1230"/>
      <c r="Y144" s="1230"/>
      <c r="Z144" s="1230"/>
      <c r="AA144" s="1230"/>
      <c r="AB144" s="1230"/>
      <c r="AC144" s="1230"/>
      <c r="AD144" s="1230"/>
      <c r="AE144" s="1230"/>
      <c r="AF144" s="1230"/>
      <c r="AG144" s="1230"/>
      <c r="AH144" s="1230"/>
      <c r="AI144" s="1230"/>
      <c r="AJ144" s="1230"/>
      <c r="AK144" s="1230"/>
      <c r="AL144" s="1230"/>
      <c r="AM144" s="1230"/>
      <c r="AN144" s="1230"/>
      <c r="AO144" s="1230"/>
      <c r="AP144" s="1230"/>
      <c r="AQ144" s="1230"/>
      <c r="AR144" s="1230"/>
    </row>
    <row r="145" spans="1:43">
      <c r="A145" s="1296"/>
      <c r="B145" s="1386"/>
      <c r="C145" s="1385"/>
      <c r="D145" s="1385"/>
      <c r="E145" s="1386"/>
      <c r="F145" s="1385"/>
      <c r="G145" s="1389"/>
      <c r="H145" s="1385"/>
      <c r="I145" s="1385"/>
      <c r="J145" s="1385"/>
      <c r="K145" s="1385"/>
      <c r="L145" s="1386"/>
      <c r="M145" s="1230"/>
      <c r="N145" s="1230"/>
      <c r="O145" s="1230"/>
      <c r="P145" s="1230"/>
      <c r="Q145" s="1230"/>
      <c r="R145" s="1230"/>
      <c r="S145" s="1230"/>
      <c r="T145" s="1230"/>
      <c r="U145" s="1230"/>
      <c r="V145" s="1230"/>
      <c r="W145" s="1230"/>
      <c r="X145" s="1230"/>
      <c r="Y145" s="1230"/>
      <c r="Z145" s="1230"/>
      <c r="AA145" s="1230"/>
      <c r="AB145" s="1230"/>
      <c r="AC145" s="1230"/>
      <c r="AD145" s="1230"/>
      <c r="AE145" s="1230"/>
      <c r="AF145" s="1230"/>
      <c r="AG145" s="1230"/>
      <c r="AH145" s="1230"/>
      <c r="AI145" s="1230"/>
      <c r="AJ145" s="1230"/>
      <c r="AK145" s="1230"/>
      <c r="AL145" s="1230"/>
      <c r="AM145" s="1230"/>
      <c r="AN145" s="1230"/>
      <c r="AO145" s="1230"/>
      <c r="AP145" s="1230"/>
      <c r="AQ145" s="1230"/>
    </row>
    <row r="146" spans="1:43">
      <c r="A146" s="1296"/>
      <c r="B146" s="1386"/>
      <c r="C146" s="1385"/>
      <c r="D146" s="1385"/>
      <c r="E146" s="1386"/>
      <c r="F146" s="1385"/>
      <c r="G146" s="1389"/>
      <c r="H146" s="1385"/>
      <c r="I146" s="1385"/>
      <c r="J146" s="1385"/>
      <c r="K146" s="1385"/>
      <c r="L146" s="1386"/>
      <c r="M146" s="1230"/>
      <c r="N146" s="1230"/>
      <c r="O146" s="1230"/>
      <c r="P146" s="1230"/>
      <c r="Q146" s="1230"/>
      <c r="R146" s="1230"/>
      <c r="S146" s="1230"/>
      <c r="T146" s="1230"/>
      <c r="U146" s="1230"/>
      <c r="V146" s="1230"/>
      <c r="W146" s="1230"/>
      <c r="X146" s="1230"/>
      <c r="Y146" s="1230"/>
      <c r="Z146" s="1230"/>
      <c r="AA146" s="1230"/>
      <c r="AB146" s="1230"/>
      <c r="AC146" s="1230"/>
      <c r="AD146" s="1230"/>
      <c r="AE146" s="1230"/>
      <c r="AF146" s="1230"/>
      <c r="AG146" s="1230"/>
      <c r="AH146" s="1230"/>
      <c r="AI146" s="1230"/>
      <c r="AJ146" s="1230"/>
      <c r="AK146" s="1230"/>
      <c r="AL146" s="1230"/>
      <c r="AM146" s="1230"/>
      <c r="AN146" s="1230"/>
      <c r="AO146" s="1230"/>
      <c r="AP146" s="1230"/>
      <c r="AQ146" s="1230"/>
    </row>
  </sheetData>
  <mergeCells count="3">
    <mergeCell ref="E2:F2"/>
    <mergeCell ref="G2:H2"/>
    <mergeCell ref="I2:J2"/>
  </mergeCells>
  <dataValidations disablePrompts="1" count="1">
    <dataValidation type="list" allowBlank="1" showInputMessage="1" showErrorMessage="1" sqref="E98" xr:uid="{00000000-0002-0000-0200-000000000000}">
      <formula1>#REF!</formula1>
    </dataValidation>
  </dataValidations>
  <hyperlinks>
    <hyperlink ref="B1" location="Sensitivity!D41" display="Sensitivity!D41" xr:uid="{00000000-0004-0000-0200-000000000000}"/>
  </hyperlinks>
  <pageMargins left="0.7" right="0.7" top="0.75" bottom="0.75" header="0.3" footer="0.3"/>
  <pageSetup paperSize="9" scale="22" orientation="landscape" r:id="rId1"/>
  <ignoredErrors>
    <ignoredError sqref="C124" emptyCellReference="1"/>
    <ignoredError sqref="O39:AQ39" formula="1"/>
    <ignoredError sqref="C88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7" id="{52E6EE06-34A6-49D1-A017-1E94EC7D69F0}">
            <x14:iconSet iconSet="4RedToBlack" showValue="0" custom="1">
              <x14:cfvo type="percent">
                <xm:f>0</xm:f>
              </x14:cfvo>
              <x14:cfvo type="num">
                <xm:f>-20</xm:f>
              </x14:cfvo>
              <x14:cfvo type="num" gte="0">
                <xm:f>-10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NoIcons" iconId="0"/>
              <x14:cfIcon iconSet="4RedToBlack" iconId="1"/>
            </x14:iconSet>
          </x14:cfRule>
          <xm:sqref>H123:K123</xm:sqref>
        </x14:conditionalFormatting>
        <x14:conditionalFormatting xmlns:xm="http://schemas.microsoft.com/office/excel/2006/main">
          <x14:cfRule type="iconSet" priority="86" id="{739CF9E0-18D8-40FF-9B06-495DF0F3D056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M43</xm:sqref>
        </x14:conditionalFormatting>
        <x14:conditionalFormatting xmlns:xm="http://schemas.microsoft.com/office/excel/2006/main">
          <x14:cfRule type="iconSet" priority="81" id="{98AA4244-65E9-4AF6-BDEF-2A24FD4C620A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M94</xm:sqref>
        </x14:conditionalFormatting>
        <x14:conditionalFormatting xmlns:xm="http://schemas.microsoft.com/office/excel/2006/main">
          <x14:cfRule type="iconSet" priority="79" id="{ADE0AF36-BA70-49BD-A062-4313F87C0AD8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M43</xm:sqref>
        </x14:conditionalFormatting>
        <x14:conditionalFormatting xmlns:xm="http://schemas.microsoft.com/office/excel/2006/main">
          <x14:cfRule type="iconSet" priority="75" id="{37A45AAE-AFAE-47E4-94E5-65DCECBA89F1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M94</xm:sqref>
        </x14:conditionalFormatting>
        <x14:conditionalFormatting xmlns:xm="http://schemas.microsoft.com/office/excel/2006/main">
          <x14:cfRule type="iconSet" priority="71" id="{D96286A8-2CA8-47F9-AE78-57498F636118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M17</xm:sqref>
        </x14:conditionalFormatting>
        <x14:conditionalFormatting xmlns:xm="http://schemas.microsoft.com/office/excel/2006/main">
          <x14:cfRule type="iconSet" priority="70" id="{E9CDD642-230C-4DF2-A2F6-29FE9680A72B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M17</xm:sqref>
        </x14:conditionalFormatting>
        <x14:conditionalFormatting xmlns:xm="http://schemas.microsoft.com/office/excel/2006/main">
          <x14:cfRule type="iconSet" priority="69" id="{AAA903A7-0431-4880-930B-3DD6C7BB79FE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M21</xm:sqref>
        </x14:conditionalFormatting>
        <x14:conditionalFormatting xmlns:xm="http://schemas.microsoft.com/office/excel/2006/main">
          <x14:cfRule type="iconSet" priority="68" id="{2E105885-1B73-4653-9E6F-31F67F5C1612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M21</xm:sqref>
        </x14:conditionalFormatting>
        <x14:conditionalFormatting xmlns:xm="http://schemas.microsoft.com/office/excel/2006/main">
          <x14:cfRule type="iconSet" priority="65" id="{5A494849-96CF-4CD7-9D7D-562EC4852585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M32</xm:sqref>
        </x14:conditionalFormatting>
        <x14:conditionalFormatting xmlns:xm="http://schemas.microsoft.com/office/excel/2006/main">
          <x14:cfRule type="iconSet" priority="64" id="{5751F82E-826B-47E7-96F3-BFAED523BBC5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M32</xm:sqref>
        </x14:conditionalFormatting>
        <x14:conditionalFormatting xmlns:xm="http://schemas.microsoft.com/office/excel/2006/main">
          <x14:cfRule type="iconSet" priority="63" id="{72CCE3BC-153D-46FD-B319-38A9FDC3504D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M39</xm:sqref>
        </x14:conditionalFormatting>
        <x14:conditionalFormatting xmlns:xm="http://schemas.microsoft.com/office/excel/2006/main">
          <x14:cfRule type="iconSet" priority="62" id="{109F540E-4B07-4B89-AB32-44E0804BB842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M39</xm:sqref>
        </x14:conditionalFormatting>
        <x14:conditionalFormatting xmlns:xm="http://schemas.microsoft.com/office/excel/2006/main">
          <x14:cfRule type="iconSet" priority="61" id="{7F5FF7E8-9EF7-4BA6-8E2B-F1F9B36F9769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M43</xm:sqref>
        </x14:conditionalFormatting>
        <x14:conditionalFormatting xmlns:xm="http://schemas.microsoft.com/office/excel/2006/main">
          <x14:cfRule type="iconSet" priority="60" id="{42B16DF3-40A4-48E5-B9D1-B11442B58DFD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M43</xm:sqref>
        </x14:conditionalFormatting>
        <x14:conditionalFormatting xmlns:xm="http://schemas.microsoft.com/office/excel/2006/main">
          <x14:cfRule type="iconSet" priority="57" id="{EA906B8D-4561-4CCD-B3A7-CA0F9CBE00AB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M68</xm:sqref>
        </x14:conditionalFormatting>
        <x14:conditionalFormatting xmlns:xm="http://schemas.microsoft.com/office/excel/2006/main">
          <x14:cfRule type="iconSet" priority="56" id="{4879DE11-D49B-49C1-B182-CBBA7B76DEBF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M68</xm:sqref>
        </x14:conditionalFormatting>
        <x14:conditionalFormatting xmlns:xm="http://schemas.microsoft.com/office/excel/2006/main">
          <x14:cfRule type="iconSet" priority="53" id="{FBA528DA-6031-4749-923C-B2E412932523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M79</xm:sqref>
        </x14:conditionalFormatting>
        <x14:conditionalFormatting xmlns:xm="http://schemas.microsoft.com/office/excel/2006/main">
          <x14:cfRule type="iconSet" priority="52" id="{AC7F416B-533D-444E-9873-B193F9303290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M79</xm:sqref>
        </x14:conditionalFormatting>
        <x14:conditionalFormatting xmlns:xm="http://schemas.microsoft.com/office/excel/2006/main">
          <x14:cfRule type="iconSet" priority="51" id="{D0441D5F-1786-4A41-8B38-402E33CAE850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M87</xm:sqref>
        </x14:conditionalFormatting>
        <x14:conditionalFormatting xmlns:xm="http://schemas.microsoft.com/office/excel/2006/main">
          <x14:cfRule type="iconSet" priority="50" id="{C754E95C-FDE3-48D5-8C04-DD2E623E8AD9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M87</xm:sqref>
        </x14:conditionalFormatting>
        <x14:conditionalFormatting xmlns:xm="http://schemas.microsoft.com/office/excel/2006/main">
          <x14:cfRule type="iconSet" priority="49" id="{86A764A0-0B0A-44AA-AAB6-D424DED14217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M94</xm:sqref>
        </x14:conditionalFormatting>
        <x14:conditionalFormatting xmlns:xm="http://schemas.microsoft.com/office/excel/2006/main">
          <x14:cfRule type="iconSet" priority="48" id="{6CA55213-6F3F-43BE-B892-5E68165774FD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M94</xm:sqref>
        </x14:conditionalFormatting>
        <x14:conditionalFormatting xmlns:xm="http://schemas.microsoft.com/office/excel/2006/main">
          <x14:cfRule type="iconSet" priority="47" id="{F9C68201-46A4-4D49-9067-15EB0983BEBE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M93</xm:sqref>
        </x14:conditionalFormatting>
        <x14:conditionalFormatting xmlns:xm="http://schemas.microsoft.com/office/excel/2006/main">
          <x14:cfRule type="iconSet" priority="46" id="{4CA86500-D3C8-47C2-8F4A-82AB9020A5A7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M93</xm:sqref>
        </x14:conditionalFormatting>
        <x14:conditionalFormatting xmlns:xm="http://schemas.microsoft.com/office/excel/2006/main">
          <x14:cfRule type="iconSet" priority="45" id="{FDBA9BED-391D-456A-952F-86633031D742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M93</xm:sqref>
        </x14:conditionalFormatting>
        <x14:conditionalFormatting xmlns:xm="http://schemas.microsoft.com/office/excel/2006/main">
          <x14:cfRule type="iconSet" priority="44" id="{6ED7F34F-54C4-40AD-B130-936FDE1519DB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M93</xm:sqref>
        </x14:conditionalFormatting>
        <x14:conditionalFormatting xmlns:xm="http://schemas.microsoft.com/office/excel/2006/main">
          <x14:cfRule type="iconSet" priority="43" id="{7C766155-46A4-45C4-8C77-E5B3A106B5D6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M88</xm:sqref>
        </x14:conditionalFormatting>
        <x14:conditionalFormatting xmlns:xm="http://schemas.microsoft.com/office/excel/2006/main">
          <x14:cfRule type="iconSet" priority="42" id="{A2C45E1D-5797-40FF-AAA0-32B73E6101C2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M88</xm:sqref>
        </x14:conditionalFormatting>
        <x14:conditionalFormatting xmlns:xm="http://schemas.microsoft.com/office/excel/2006/main">
          <x14:cfRule type="iconSet" priority="29" id="{8C92451B-F53D-4395-BE62-823C4DE4E984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M64</xm:sqref>
        </x14:conditionalFormatting>
        <x14:conditionalFormatting xmlns:xm="http://schemas.microsoft.com/office/excel/2006/main">
          <x14:cfRule type="iconSet" priority="420" id="{6A3C8232-FA5E-4EEE-B747-196EA0B4CCC3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M101:M102</xm:sqref>
        </x14:conditionalFormatting>
        <x14:conditionalFormatting xmlns:xm="http://schemas.microsoft.com/office/excel/2006/main">
          <x14:cfRule type="iconSet" priority="26" id="{5A76FDB4-8A6D-40F4-8D5E-86451C9A7611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B1</xm:sqref>
        </x14:conditionalFormatting>
        <x14:conditionalFormatting xmlns:xm="http://schemas.microsoft.com/office/excel/2006/main">
          <x14:cfRule type="iconSet" priority="23" id="{500B5552-18AB-4CFB-85D6-D65E3234D4E4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M6</xm:sqref>
        </x14:conditionalFormatting>
        <x14:conditionalFormatting xmlns:xm="http://schemas.microsoft.com/office/excel/2006/main">
          <x14:cfRule type="iconSet" priority="22" id="{91A2BD05-3B3E-4E7B-B891-2D7AF390B054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M12</xm:sqref>
        </x14:conditionalFormatting>
        <x14:conditionalFormatting xmlns:xm="http://schemas.microsoft.com/office/excel/2006/main">
          <x14:cfRule type="iconSet" priority="21" id="{0DB94EDD-66DE-47FE-9E8C-3816CAFB6877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M3:M4</xm:sqref>
        </x14:conditionalFormatting>
        <x14:conditionalFormatting xmlns:xm="http://schemas.microsoft.com/office/excel/2006/main">
          <x14:cfRule type="iconSet" priority="14" id="{CF65BEEC-6789-4710-91A2-5CB640B62A8D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M25</xm:sqref>
        </x14:conditionalFormatting>
        <x14:conditionalFormatting xmlns:xm="http://schemas.microsoft.com/office/excel/2006/main">
          <x14:cfRule type="iconSet" priority="13" id="{EDE65298-D71B-4564-8834-65AFBC5763C0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M25</xm:sqref>
        </x14:conditionalFormatting>
        <x14:conditionalFormatting xmlns:xm="http://schemas.microsoft.com/office/excel/2006/main">
          <x14:cfRule type="iconSet" priority="12" id="{5A245F84-3DEC-4BE6-9F23-E941E1A99C30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M25</xm:sqref>
        </x14:conditionalFormatting>
        <x14:conditionalFormatting xmlns:xm="http://schemas.microsoft.com/office/excel/2006/main">
          <x14:cfRule type="iconSet" priority="1709" id="{B4A2378B-B381-4B38-9E02-002DE32BBB85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M103:M121 M98 M68:M69 M71:M75 M78:M84 M86:M90 M92:M93</xm:sqref>
        </x14:conditionalFormatting>
        <x14:conditionalFormatting xmlns:xm="http://schemas.microsoft.com/office/excel/2006/main">
          <x14:cfRule type="iconSet" priority="3745" id="{B894DCE1-4163-4A3B-8B09-AB5EF8CC7AD3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M32:M34 M37:M42</xm:sqref>
        </x14:conditionalFormatting>
        <x14:conditionalFormatting xmlns:xm="http://schemas.microsoft.com/office/excel/2006/main">
          <x14:cfRule type="iconSet" priority="11" id="{F8C5C8F2-E732-49F8-AAA3-A1C5C4D4A3C0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M35</xm:sqref>
        </x14:conditionalFormatting>
        <x14:conditionalFormatting xmlns:xm="http://schemas.microsoft.com/office/excel/2006/main">
          <x14:cfRule type="iconSet" priority="10" id="{9AD64768-4EE5-4D6C-B9FC-9562294FBBEC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M36</xm:sqref>
        </x14:conditionalFormatting>
        <x14:conditionalFormatting xmlns:xm="http://schemas.microsoft.com/office/excel/2006/main">
          <x14:cfRule type="iconSet" priority="9" id="{1A6553D7-0E96-4417-8C8F-A00A3F56433B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M51</xm:sqref>
        </x14:conditionalFormatting>
        <x14:conditionalFormatting xmlns:xm="http://schemas.microsoft.com/office/excel/2006/main">
          <x14:cfRule type="iconSet" priority="8" id="{D1C5EA69-FB02-4E2C-A6D1-418FC962F686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M61</xm:sqref>
        </x14:conditionalFormatting>
        <x14:conditionalFormatting xmlns:xm="http://schemas.microsoft.com/office/excel/2006/main">
          <x14:cfRule type="iconSet" priority="3749" id="{DDF37FC2-7E71-44D9-BD88-BB000213DFF3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M65:M67 M44:M50 M13:M24 M52:M60 M62:M63 M26:M31 M7:M11</xm:sqref>
        </x14:conditionalFormatting>
        <x14:conditionalFormatting xmlns:xm="http://schemas.microsoft.com/office/excel/2006/main">
          <x14:cfRule type="iconSet" priority="7" id="{4C206A4B-2AFD-4836-88A3-B3201F12D772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M70</xm:sqref>
        </x14:conditionalFormatting>
        <x14:conditionalFormatting xmlns:xm="http://schemas.microsoft.com/office/excel/2006/main">
          <x14:cfRule type="iconSet" priority="6" id="{9DA7F7AD-7757-4FFE-823C-1C13D53D4E46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M76</xm:sqref>
        </x14:conditionalFormatting>
        <x14:conditionalFormatting xmlns:xm="http://schemas.microsoft.com/office/excel/2006/main">
          <x14:cfRule type="iconSet" priority="5" id="{F7BF0B30-DBA2-483F-8201-FFB49A5297DF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M77</xm:sqref>
        </x14:conditionalFormatting>
        <x14:conditionalFormatting xmlns:xm="http://schemas.microsoft.com/office/excel/2006/main">
          <x14:cfRule type="iconSet" priority="4" id="{CBB1D5F9-7075-4EE8-AF82-E14CEE0D83C5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M85</xm:sqref>
        </x14:conditionalFormatting>
        <x14:conditionalFormatting xmlns:xm="http://schemas.microsoft.com/office/excel/2006/main">
          <x14:cfRule type="iconSet" priority="3" id="{6DECC714-69A5-4908-A6AA-7E7426D79A69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M91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1215-101A-4EA0-AE4B-10B6A9687BDF}">
  <sheetPr codeName="Feuil2">
    <tabColor rgb="FF00B0F0"/>
  </sheetPr>
  <dimension ref="A1:W250"/>
  <sheetViews>
    <sheetView topLeftCell="A238" zoomScale="85" zoomScaleNormal="85" workbookViewId="0">
      <selection activeCell="R255" sqref="R255"/>
    </sheetView>
  </sheetViews>
  <sheetFormatPr defaultColWidth="9.140625" defaultRowHeight="14.45"/>
  <cols>
    <col min="1" max="1" width="4.7109375" style="652" customWidth="1"/>
    <col min="2" max="2" width="9.42578125" style="652" customWidth="1"/>
    <col min="3" max="3" width="29.85546875" style="652" customWidth="1"/>
    <col min="4" max="4" width="8.140625" style="652" customWidth="1"/>
    <col min="5" max="5" width="22.140625" style="652" customWidth="1"/>
    <col min="6" max="6" width="5.5703125" style="652" customWidth="1"/>
    <col min="7" max="8" width="13" style="652" hidden="1" customWidth="1"/>
    <col min="9" max="10" width="13" style="652" customWidth="1"/>
    <col min="11" max="11" width="18.5703125" style="652" customWidth="1"/>
    <col min="12" max="12" width="15" style="652" hidden="1" customWidth="1"/>
    <col min="13" max="13" width="7.42578125" style="1412" customWidth="1"/>
    <col min="14" max="14" width="10.5703125" style="1412" customWidth="1"/>
    <col min="15" max="15" width="7.42578125" style="1412" customWidth="1"/>
    <col min="16" max="16" width="9.140625" style="652"/>
    <col min="17" max="17" width="21.28515625" style="652" customWidth="1"/>
    <col min="18" max="18" width="17.140625" style="652" bestFit="1" customWidth="1"/>
    <col min="19" max="19" width="19" style="652" customWidth="1"/>
    <col min="20" max="16384" width="9.140625" style="652"/>
  </cols>
  <sheetData>
    <row r="1" spans="1:15">
      <c r="A1" s="386">
        <v>34909.144005003531</v>
      </c>
      <c r="C1" s="1704"/>
    </row>
    <row r="3" spans="1:15" s="1414" customFormat="1" ht="32.1" customHeight="1">
      <c r="A3" s="1413"/>
      <c r="B3" s="1413"/>
      <c r="C3" s="1413"/>
      <c r="D3" s="1413"/>
      <c r="E3" s="1413"/>
      <c r="F3" s="1413"/>
      <c r="G3" s="1413"/>
      <c r="H3" s="1413"/>
      <c r="I3" s="1413"/>
      <c r="J3" s="1413"/>
      <c r="K3" s="1413"/>
      <c r="L3" s="1413"/>
      <c r="M3" s="1415"/>
      <c r="N3" s="1415"/>
      <c r="O3" s="1415"/>
    </row>
    <row r="4" spans="1:15">
      <c r="A4" s="1165"/>
      <c r="B4" s="1416" t="s">
        <v>428</v>
      </c>
      <c r="C4" s="1416"/>
      <c r="D4" s="1416"/>
      <c r="E4" s="1417">
        <v>4</v>
      </c>
      <c r="F4" s="1165"/>
      <c r="G4" s="1418">
        <v>1</v>
      </c>
      <c r="H4" s="1418">
        <v>2</v>
      </c>
      <c r="I4" s="1418">
        <v>3</v>
      </c>
      <c r="J4" s="1418">
        <v>4</v>
      </c>
      <c r="K4" s="1418">
        <v>5</v>
      </c>
      <c r="L4" s="1418">
        <v>6</v>
      </c>
    </row>
    <row r="5" spans="1:15" s="1165" customFormat="1" ht="10.5">
      <c r="B5" s="1232"/>
      <c r="C5" s="1232"/>
      <c r="D5" s="1232"/>
      <c r="E5" s="1419"/>
      <c r="G5" s="1419"/>
      <c r="H5" s="1419"/>
      <c r="I5" s="1419"/>
      <c r="J5" s="1419"/>
      <c r="K5" s="1419"/>
      <c r="L5" s="1419"/>
      <c r="M5" s="1166"/>
      <c r="N5" s="1166"/>
      <c r="O5" s="1166"/>
    </row>
    <row r="6" spans="1:15" s="1165" customFormat="1" ht="52.5">
      <c r="B6" s="1232"/>
      <c r="C6" s="1420" t="s">
        <v>429</v>
      </c>
      <c r="D6" s="1232"/>
      <c r="E6" s="1419"/>
      <c r="G6" s="1707" t="s">
        <v>430</v>
      </c>
      <c r="H6" s="1707" t="s">
        <v>430</v>
      </c>
      <c r="I6" s="1707" t="s">
        <v>431</v>
      </c>
      <c r="J6" s="1707" t="s">
        <v>432</v>
      </c>
      <c r="K6" s="1707" t="s">
        <v>433</v>
      </c>
      <c r="L6" s="1707" t="s">
        <v>430</v>
      </c>
      <c r="N6" s="1421"/>
      <c r="O6" s="1421"/>
    </row>
    <row r="7" spans="1:15" s="1165" customFormat="1" ht="10.5">
      <c r="B7" s="1232"/>
      <c r="C7" s="1729" t="s">
        <v>429</v>
      </c>
      <c r="D7" s="1729"/>
      <c r="E7" s="1729"/>
      <c r="F7" s="1729"/>
      <c r="G7" s="1729"/>
      <c r="H7" s="1729"/>
      <c r="I7" s="1729"/>
      <c r="J7" s="1729"/>
      <c r="K7" s="1729"/>
      <c r="L7" s="1729"/>
      <c r="M7" s="1166"/>
      <c r="N7" s="1166"/>
      <c r="O7" s="1166"/>
    </row>
    <row r="8" spans="1:15" s="1455" customFormat="1" ht="10.5">
      <c r="B8" s="1724"/>
      <c r="C8" s="1725" t="s">
        <v>434</v>
      </c>
      <c r="D8" s="1724"/>
      <c r="E8" s="1418"/>
      <c r="G8" s="1418"/>
      <c r="H8" s="1418"/>
      <c r="I8" s="1418" t="s">
        <v>435</v>
      </c>
      <c r="J8" s="1418" t="s">
        <v>435</v>
      </c>
      <c r="K8" s="1418"/>
      <c r="L8" s="1418"/>
      <c r="M8" s="1726"/>
      <c r="N8" s="1726"/>
      <c r="O8" s="1726"/>
    </row>
    <row r="9" spans="1:15" ht="10.5">
      <c r="A9" s="1165"/>
      <c r="B9" s="1232"/>
      <c r="C9" s="1165" t="s">
        <v>436</v>
      </c>
      <c r="D9" s="1165"/>
      <c r="E9" s="1727" cm="1">
        <f t="array" ref="E9">INDEX(G9:L9,0,MATCH($E$4,$G$4:$L$4,0))</f>
        <v>35</v>
      </c>
      <c r="F9" s="1165"/>
      <c r="G9" s="1422">
        <v>0</v>
      </c>
      <c r="H9" s="1422">
        <v>0</v>
      </c>
      <c r="I9" s="1422">
        <v>56</v>
      </c>
      <c r="J9" s="1422">
        <v>35</v>
      </c>
      <c r="K9" s="1422">
        <v>35</v>
      </c>
      <c r="L9" s="1422">
        <v>0</v>
      </c>
      <c r="M9" s="1423"/>
      <c r="N9" s="1423"/>
      <c r="O9" s="1423"/>
    </row>
    <row r="10" spans="1:15" ht="10.5">
      <c r="A10" s="1165"/>
      <c r="B10" s="1232"/>
      <c r="C10" s="1165" t="s">
        <v>437</v>
      </c>
      <c r="D10" s="1165"/>
      <c r="E10" s="1722" cm="1">
        <f t="array" ref="E10">INDEX(G10:L10,0,MATCH($E$4,$G$4:$L$4,0))</f>
        <v>5</v>
      </c>
      <c r="F10" s="1165"/>
      <c r="G10" s="1422">
        <v>0</v>
      </c>
      <c r="H10" s="1422">
        <v>0</v>
      </c>
      <c r="I10" s="1723">
        <v>8</v>
      </c>
      <c r="J10" s="1723">
        <v>5</v>
      </c>
      <c r="K10" s="1723">
        <v>5</v>
      </c>
      <c r="L10" s="1422">
        <v>0</v>
      </c>
      <c r="M10" s="1423"/>
      <c r="N10" s="1423"/>
      <c r="O10" s="1423"/>
    </row>
    <row r="11" spans="1:15" ht="10.5">
      <c r="A11" s="1165"/>
      <c r="B11" s="1232"/>
      <c r="C11" s="1165" t="s">
        <v>438</v>
      </c>
      <c r="D11" s="1165"/>
      <c r="E11" s="1728" cm="1">
        <f t="array" ref="E11">INDEX(G11:L11,0,MATCH($E$4,$G$4:$L$4,0))</f>
        <v>7</v>
      </c>
      <c r="F11" s="1165"/>
      <c r="G11" s="1422">
        <v>0</v>
      </c>
      <c r="H11" s="1422">
        <v>0</v>
      </c>
      <c r="I11" s="1422">
        <v>7</v>
      </c>
      <c r="J11" s="1422">
        <v>7</v>
      </c>
      <c r="K11" s="1422">
        <v>7</v>
      </c>
      <c r="L11" s="1422">
        <v>0</v>
      </c>
      <c r="M11" s="1423"/>
      <c r="N11" s="1423"/>
      <c r="O11" s="1423"/>
    </row>
    <row r="12" spans="1:15" ht="10.5">
      <c r="A12" s="1165"/>
      <c r="B12" s="1232"/>
      <c r="C12" s="1165" t="s">
        <v>439</v>
      </c>
      <c r="D12" s="1165"/>
      <c r="E12" s="1424" cm="1">
        <f t="array" ref="E12">INDEX(G12:L12,0,MATCH($E$4,$G$4:$L$4,0))</f>
        <v>4164</v>
      </c>
      <c r="F12" s="1165"/>
      <c r="G12" s="1425">
        <v>0</v>
      </c>
      <c r="H12" s="1425">
        <v>0</v>
      </c>
      <c r="I12" s="1425">
        <v>4121</v>
      </c>
      <c r="J12" s="1425">
        <v>4164</v>
      </c>
      <c r="K12" s="1425">
        <f>4164*0.9</f>
        <v>3747.6</v>
      </c>
      <c r="L12" s="1425">
        <v>0</v>
      </c>
      <c r="M12" s="1423" t="s">
        <v>440</v>
      </c>
      <c r="N12" s="1423"/>
      <c r="O12" s="1423"/>
    </row>
    <row r="13" spans="1:15" ht="10.5">
      <c r="A13" s="1165"/>
      <c r="B13" s="1232"/>
      <c r="C13" s="1165" t="s">
        <v>441</v>
      </c>
      <c r="D13" s="1165"/>
      <c r="E13" s="1424" cm="1">
        <f t="array" ref="E13">INDEX(G13:L13,0,MATCH($E$4,$G$4:$L$4,0))</f>
        <v>3620</v>
      </c>
      <c r="F13" s="1165"/>
      <c r="G13" s="1425">
        <v>0</v>
      </c>
      <c r="H13" s="1425">
        <v>0</v>
      </c>
      <c r="I13" s="1425">
        <v>3620</v>
      </c>
      <c r="J13" s="1425">
        <v>3620</v>
      </c>
      <c r="K13" s="1425">
        <v>3620</v>
      </c>
      <c r="L13" s="1425">
        <v>0</v>
      </c>
      <c r="M13" s="1423"/>
      <c r="N13" s="1423"/>
      <c r="O13" s="1423"/>
    </row>
    <row r="14" spans="1:15">
      <c r="B14" s="135"/>
      <c r="E14" s="1426"/>
      <c r="G14" s="1427"/>
      <c r="H14" s="1427"/>
      <c r="I14" s="1427"/>
      <c r="J14" s="1427"/>
      <c r="K14" s="1427"/>
      <c r="L14" s="1427"/>
    </row>
    <row r="15" spans="1:15">
      <c r="B15" s="135"/>
      <c r="C15" s="1729" t="s">
        <v>442</v>
      </c>
      <c r="D15" s="1730"/>
      <c r="E15" s="1731"/>
      <c r="F15" s="1730"/>
      <c r="G15" s="1732"/>
      <c r="H15" s="1732"/>
      <c r="I15" s="1732"/>
      <c r="J15" s="1732"/>
      <c r="K15" s="1732"/>
      <c r="L15" s="1732"/>
    </row>
    <row r="16" spans="1:15">
      <c r="B16" s="135"/>
      <c r="C16" s="1733" t="s">
        <v>443</v>
      </c>
      <c r="D16" s="1734"/>
      <c r="E16" s="1735"/>
      <c r="F16" s="1734"/>
      <c r="G16" s="1736"/>
      <c r="H16" s="1736"/>
      <c r="I16" s="1736"/>
      <c r="J16" s="1736"/>
      <c r="K16" s="1736"/>
      <c r="L16" s="1736"/>
    </row>
    <row r="17" spans="1:18" ht="10.5">
      <c r="A17" s="1165"/>
      <c r="B17" s="1232"/>
      <c r="C17" s="1165" t="s">
        <v>269</v>
      </c>
      <c r="D17" s="1165"/>
      <c r="E17" s="1429" cm="1">
        <f t="array" ref="E17">INDEX(G17:L17,0,MATCH($E$4,$G$4:$L$4,0))</f>
        <v>35000</v>
      </c>
      <c r="F17" s="1165"/>
      <c r="G17" s="1430"/>
      <c r="H17" s="1430"/>
      <c r="I17" s="1430">
        <f>1000*I9</f>
        <v>56000</v>
      </c>
      <c r="J17" s="1430">
        <f>1000*J9</f>
        <v>35000</v>
      </c>
      <c r="K17" s="1430">
        <f>1000*K9</f>
        <v>35000</v>
      </c>
      <c r="L17" s="1430"/>
      <c r="M17" s="1428"/>
      <c r="N17" s="1428"/>
      <c r="O17" s="1428"/>
    </row>
    <row r="18" spans="1:18" ht="10.5">
      <c r="A18" s="1165"/>
      <c r="B18" s="1232"/>
      <c r="C18" s="1165" t="s">
        <v>444</v>
      </c>
      <c r="D18" s="1165"/>
      <c r="E18" s="1429" cm="1">
        <f t="array" ref="E18">INDEX(G18:L18,0,MATCH($E$4,$G$4:$L$4,0))</f>
        <v>0</v>
      </c>
      <c r="F18" s="1165"/>
      <c r="G18" s="1430"/>
      <c r="H18" s="1430"/>
      <c r="I18" s="1430">
        <v>0</v>
      </c>
      <c r="J18" s="1430">
        <v>0</v>
      </c>
      <c r="K18" s="1430">
        <v>0</v>
      </c>
      <c r="L18" s="1430"/>
      <c r="M18" s="1428"/>
      <c r="N18" s="1428"/>
      <c r="O18" s="1428"/>
    </row>
    <row r="19" spans="1:18" ht="10.5">
      <c r="A19" s="1165"/>
      <c r="B19" s="1232"/>
      <c r="C19" s="1165" t="s">
        <v>271</v>
      </c>
      <c r="D19" s="1165"/>
      <c r="E19" s="1429" cm="1">
        <f t="array" ref="E19">INDEX(G19:L19,0,MATCH($E$4,$G$4:$L$4,0))</f>
        <v>0</v>
      </c>
      <c r="F19" s="1165"/>
      <c r="G19" s="1430"/>
      <c r="H19" s="1430"/>
      <c r="I19" s="1430">
        <v>0</v>
      </c>
      <c r="J19" s="1430">
        <v>0</v>
      </c>
      <c r="K19" s="1430">
        <v>0</v>
      </c>
      <c r="L19" s="1430"/>
      <c r="M19" s="1428"/>
      <c r="N19" s="1428"/>
      <c r="O19" s="1428"/>
    </row>
    <row r="20" spans="1:18" ht="10.5">
      <c r="A20" s="1165"/>
      <c r="B20" s="1232"/>
      <c r="C20" s="1165" t="s">
        <v>445</v>
      </c>
      <c r="D20" s="1165"/>
      <c r="E20" s="1429" cm="1">
        <f t="array" ref="E20">INDEX(G20:L20,0,MATCH($E$4,$G$4:$L$4,0))</f>
        <v>0</v>
      </c>
      <c r="F20" s="1165"/>
      <c r="G20" s="1430"/>
      <c r="H20" s="1430"/>
      <c r="I20" s="1430">
        <v>0</v>
      </c>
      <c r="J20" s="1430">
        <v>0</v>
      </c>
      <c r="K20" s="1430">
        <v>0</v>
      </c>
      <c r="L20" s="1430"/>
      <c r="M20" s="1428"/>
      <c r="N20" s="1428"/>
      <c r="O20" s="1428"/>
    </row>
    <row r="21" spans="1:18" ht="10.5">
      <c r="A21" s="1165"/>
      <c r="B21" s="1232"/>
      <c r="C21" s="1165" t="s">
        <v>273</v>
      </c>
      <c r="D21" s="1165"/>
      <c r="E21" s="1429" cm="1">
        <f t="array" ref="E21">INDEX(G21:L21,0,MATCH($E$4,$G$4:$L$4,0))</f>
        <v>0</v>
      </c>
      <c r="F21" s="1165"/>
      <c r="G21" s="1430"/>
      <c r="H21" s="1430"/>
      <c r="I21" s="1430">
        <v>0</v>
      </c>
      <c r="J21" s="1430">
        <v>0</v>
      </c>
      <c r="K21" s="1430">
        <v>0</v>
      </c>
      <c r="L21" s="1430"/>
      <c r="M21" s="1428"/>
      <c r="N21" s="1428"/>
      <c r="O21" s="1428"/>
    </row>
    <row r="22" spans="1:18" ht="10.5">
      <c r="A22" s="1165"/>
      <c r="B22" s="1232"/>
      <c r="C22" s="1733" t="s">
        <v>198</v>
      </c>
      <c r="D22" s="1734"/>
      <c r="E22" s="1735"/>
      <c r="F22" s="1734"/>
      <c r="G22" s="1736"/>
      <c r="H22" s="1736"/>
      <c r="I22" s="1736" t="s">
        <v>446</v>
      </c>
      <c r="J22" s="1736"/>
      <c r="K22" s="1736"/>
      <c r="L22" s="1736"/>
      <c r="M22" s="1428"/>
      <c r="N22" s="1428"/>
      <c r="O22" s="1428"/>
    </row>
    <row r="23" spans="1:18" ht="10.5">
      <c r="A23" s="1165"/>
      <c r="B23" s="1232"/>
      <c r="C23" s="1165" t="s">
        <v>447</v>
      </c>
      <c r="D23" s="1165"/>
      <c r="E23" s="1429" cm="1">
        <f t="array" ref="E23">INDEX(G23:L23,0,MATCH($E$4,$G$4:$L$4,0))</f>
        <v>2760</v>
      </c>
      <c r="F23" s="1165"/>
      <c r="G23" s="1430"/>
      <c r="H23" s="1430"/>
      <c r="I23" s="1430">
        <f>I24+I27</f>
        <v>3660</v>
      </c>
      <c r="J23" s="1430">
        <f>J24+J27</f>
        <v>2760</v>
      </c>
      <c r="K23" s="1430">
        <f>K24+K27</f>
        <v>2760</v>
      </c>
      <c r="L23" s="1430"/>
      <c r="M23" s="1148"/>
      <c r="N23" s="1428"/>
      <c r="O23" s="1428"/>
    </row>
    <row r="24" spans="1:18" ht="10.5">
      <c r="A24" s="1165"/>
      <c r="B24" s="1232"/>
      <c r="C24" s="1165" t="s">
        <v>448</v>
      </c>
      <c r="D24" s="1165"/>
      <c r="E24" s="1429" cm="1">
        <f t="array" ref="E24">INDEX(G24:L24,0,MATCH($E$4,$G$4:$L$4,0))</f>
        <v>720</v>
      </c>
      <c r="F24" s="1165"/>
      <c r="G24" s="1430"/>
      <c r="H24" s="1430"/>
      <c r="I24" s="1430">
        <f>I25*I26</f>
        <v>720</v>
      </c>
      <c r="J24" s="1430">
        <f>J25*J26</f>
        <v>720</v>
      </c>
      <c r="K24" s="1430">
        <f>K25*K26</f>
        <v>720</v>
      </c>
      <c r="L24" s="1430"/>
      <c r="M24" s="1148"/>
      <c r="N24" s="1428"/>
      <c r="O24" s="1428"/>
    </row>
    <row r="25" spans="1:18" ht="10.5">
      <c r="A25" s="1165"/>
      <c r="B25" s="1232"/>
      <c r="C25" s="1165" t="s">
        <v>449</v>
      </c>
      <c r="D25" s="1165"/>
      <c r="E25" s="1743" cm="1">
        <f t="array" ref="E25">INDEX(G25:L25,0,MATCH($E$4,$G$4:$L$4,0))</f>
        <v>8</v>
      </c>
      <c r="F25" s="1165"/>
      <c r="G25" s="1430"/>
      <c r="H25" s="1430"/>
      <c r="I25" s="1737">
        <v>8</v>
      </c>
      <c r="J25" s="1737">
        <v>8</v>
      </c>
      <c r="K25" s="1737">
        <v>8</v>
      </c>
      <c r="L25" s="1430"/>
      <c r="M25" s="1148"/>
      <c r="N25" s="1428"/>
      <c r="O25" s="1428"/>
    </row>
    <row r="26" spans="1:18" ht="10.5">
      <c r="A26" s="1165"/>
      <c r="B26" s="1232"/>
      <c r="C26" s="1165" t="s">
        <v>450</v>
      </c>
      <c r="D26" s="1165"/>
      <c r="E26" s="1720" cm="1">
        <f t="array" ref="E26">INDEX(G26:L26,0,MATCH($E$4,$G$4:$L$4,0))</f>
        <v>90</v>
      </c>
      <c r="F26" s="1165"/>
      <c r="G26" s="1430"/>
      <c r="H26" s="1430"/>
      <c r="I26" s="1719">
        <v>90</v>
      </c>
      <c r="J26" s="1719">
        <v>90</v>
      </c>
      <c r="K26" s="1719">
        <v>90</v>
      </c>
      <c r="L26" s="1430"/>
      <c r="M26" s="1148"/>
      <c r="N26" s="1428"/>
      <c r="O26" s="1428"/>
    </row>
    <row r="27" spans="1:18" ht="10.5">
      <c r="A27" s="1165"/>
      <c r="B27" s="1232"/>
      <c r="C27" s="1165" t="s">
        <v>278</v>
      </c>
      <c r="D27" s="1165"/>
      <c r="E27" s="1429" cm="1">
        <f t="array" ref="E27">INDEX(G27:L27,0,MATCH($E$4,$G$4:$L$4,0))</f>
        <v>2040</v>
      </c>
      <c r="F27" s="1165"/>
      <c r="G27" s="1430"/>
      <c r="H27" s="1430"/>
      <c r="I27" s="1430">
        <f>I30*I10+I29*I28</f>
        <v>2940</v>
      </c>
      <c r="J27" s="1430">
        <f>J30*J10+J29*J28</f>
        <v>2040</v>
      </c>
      <c r="K27" s="1430">
        <f>K30*K10+K29*K28</f>
        <v>2040</v>
      </c>
      <c r="L27" s="1430"/>
      <c r="M27" s="1148"/>
      <c r="N27" s="1428"/>
      <c r="O27" s="1428"/>
    </row>
    <row r="28" spans="1:18" ht="10.5">
      <c r="A28" s="1165"/>
      <c r="B28" s="1232"/>
      <c r="C28" s="1165" t="s">
        <v>451</v>
      </c>
      <c r="D28" s="1165"/>
      <c r="E28" s="1743" cm="1">
        <f t="array" ref="E28">INDEX(G28:L28,0,MATCH($E$4,$G$4:$L$4,0))</f>
        <v>6</v>
      </c>
      <c r="F28" s="1165"/>
      <c r="G28" s="1430"/>
      <c r="H28" s="1430"/>
      <c r="I28" s="1737">
        <v>6</v>
      </c>
      <c r="J28" s="1737">
        <v>6</v>
      </c>
      <c r="K28" s="1737">
        <v>6</v>
      </c>
      <c r="L28" s="1430"/>
      <c r="M28" s="1148"/>
      <c r="N28" s="1428"/>
      <c r="O28" s="1428"/>
    </row>
    <row r="29" spans="1:18" ht="10.5">
      <c r="A29" s="1165"/>
      <c r="B29" s="1232"/>
      <c r="C29" s="1165" t="s">
        <v>452</v>
      </c>
      <c r="D29" s="1165"/>
      <c r="E29" s="1720" cm="1">
        <f t="array" ref="E29">INDEX(G29:L29,0,MATCH($E$4,$G$4:$L$4,0))</f>
        <v>90</v>
      </c>
      <c r="F29" s="1165"/>
      <c r="G29" s="1430"/>
      <c r="H29" s="1430"/>
      <c r="I29" s="1719">
        <v>90</v>
      </c>
      <c r="J29" s="1719">
        <v>90</v>
      </c>
      <c r="K29" s="1719">
        <v>90</v>
      </c>
      <c r="L29" s="1430"/>
      <c r="M29" s="1148"/>
      <c r="N29" s="1428"/>
      <c r="O29" s="1428"/>
    </row>
    <row r="30" spans="1:18" ht="10.5">
      <c r="A30" s="1165"/>
      <c r="B30" s="1232"/>
      <c r="C30" s="1165" t="s">
        <v>453</v>
      </c>
      <c r="D30" s="1165"/>
      <c r="E30" s="1744" cm="1">
        <f t="array" ref="E30">INDEX(G30:L30,0,MATCH($E$4,$G$4:$L$4,0))</f>
        <v>300</v>
      </c>
      <c r="F30" s="1165"/>
      <c r="G30" s="1430"/>
      <c r="H30" s="1430"/>
      <c r="I30" s="1721">
        <v>300</v>
      </c>
      <c r="J30" s="1721">
        <v>300</v>
      </c>
      <c r="K30" s="1721">
        <v>300</v>
      </c>
      <c r="L30" s="1430"/>
      <c r="M30" s="1148"/>
      <c r="N30" s="1428"/>
      <c r="O30" s="1428"/>
    </row>
    <row r="31" spans="1:18" ht="10.5">
      <c r="A31" s="1165"/>
      <c r="B31" s="1232"/>
      <c r="C31" s="1733" t="s">
        <v>454</v>
      </c>
      <c r="D31" s="1734"/>
      <c r="E31" s="1735"/>
      <c r="F31" s="1734"/>
      <c r="G31" s="1736"/>
      <c r="H31" s="1736"/>
      <c r="I31" s="1736"/>
      <c r="J31" s="1736"/>
      <c r="K31" s="1736"/>
      <c r="L31" s="1736"/>
      <c r="M31" s="1428"/>
      <c r="N31" s="1428"/>
      <c r="O31" s="1428"/>
    </row>
    <row r="32" spans="1:18" ht="10.5">
      <c r="A32" s="1165"/>
      <c r="B32" s="1232"/>
      <c r="C32" s="1165" t="s">
        <v>455</v>
      </c>
      <c r="D32" s="1165"/>
      <c r="E32" s="1429" cm="1">
        <f t="array" ref="E32">INDEX(G32:L32,0,MATCH($E$4,$G$4:$L$4,0))</f>
        <v>10800</v>
      </c>
      <c r="F32" s="1165"/>
      <c r="G32" s="1430"/>
      <c r="H32" s="1430"/>
      <c r="I32" s="1430">
        <f>(SUM(I33:I35))+50*I9</f>
        <v>10800</v>
      </c>
      <c r="J32" s="1430">
        <f>(SUM(J33:J35))+50*I9</f>
        <v>10800</v>
      </c>
      <c r="K32" s="1430">
        <f>(SUM(K33:K35))+50*I9</f>
        <v>10800</v>
      </c>
      <c r="L32" s="1430"/>
      <c r="M32" s="1754" t="s">
        <v>456</v>
      </c>
      <c r="N32" s="1755"/>
      <c r="O32" s="1754"/>
      <c r="P32" s="1752"/>
      <c r="Q32" s="1752"/>
      <c r="R32" s="1752"/>
    </row>
    <row r="33" spans="1:15" ht="10.5">
      <c r="A33" s="1165"/>
      <c r="B33" s="1232"/>
      <c r="C33" s="1165" t="s">
        <v>457</v>
      </c>
      <c r="D33" s="1165"/>
      <c r="E33" s="1429" cm="1">
        <f t="array" ref="E33">INDEX(G33:L33,0,MATCH($E$4,$G$4:$L$4,0))</f>
        <v>2600</v>
      </c>
      <c r="F33" s="1165"/>
      <c r="G33" s="1430"/>
      <c r="H33" s="1430"/>
      <c r="I33" s="1430">
        <v>2600</v>
      </c>
      <c r="J33" s="1430">
        <v>2600</v>
      </c>
      <c r="K33" s="1430">
        <v>2600</v>
      </c>
      <c r="L33" s="1430"/>
      <c r="M33" s="1428"/>
      <c r="N33" s="1428"/>
      <c r="O33" s="1428"/>
    </row>
    <row r="34" spans="1:15" ht="10.5">
      <c r="A34" s="1165"/>
      <c r="B34" s="1232"/>
      <c r="C34" s="1165" t="s">
        <v>458</v>
      </c>
      <c r="D34" s="1165"/>
      <c r="E34" s="1429" cm="1">
        <f t="array" ref="E34">INDEX(G34:L34,0,MATCH($E$4,$G$4:$L$4,0))</f>
        <v>1500</v>
      </c>
      <c r="F34" s="1165"/>
      <c r="G34" s="1430"/>
      <c r="H34" s="1430"/>
      <c r="I34" s="1430">
        <f>600+400+500</f>
        <v>1500</v>
      </c>
      <c r="J34" s="1430">
        <f>600+400+500</f>
        <v>1500</v>
      </c>
      <c r="K34" s="1430">
        <f>600+400+500</f>
        <v>1500</v>
      </c>
      <c r="L34" s="1430"/>
      <c r="M34" s="1428"/>
      <c r="N34" s="1428"/>
      <c r="O34" s="1428"/>
    </row>
    <row r="35" spans="1:15" ht="10.5">
      <c r="A35" s="1165"/>
      <c r="B35" s="1232"/>
      <c r="C35" s="1165" t="s">
        <v>459</v>
      </c>
      <c r="D35" s="1165"/>
      <c r="E35" s="1429" cm="1">
        <f t="array" ref="E35">INDEX(G35:L35,0,MATCH($E$4,$G$4:$L$4,0))</f>
        <v>3900</v>
      </c>
      <c r="F35" s="1165"/>
      <c r="G35" s="1430"/>
      <c r="H35" s="1430"/>
      <c r="I35" s="1430">
        <v>3900</v>
      </c>
      <c r="J35" s="1430">
        <v>3900</v>
      </c>
      <c r="K35" s="1430">
        <v>3900</v>
      </c>
      <c r="L35" s="1430"/>
      <c r="M35" s="1428"/>
      <c r="N35" s="1428"/>
      <c r="O35" s="1428"/>
    </row>
    <row r="36" spans="1:15" ht="10.5">
      <c r="A36" s="1165"/>
      <c r="B36" s="1232"/>
      <c r="C36" s="1733" t="s">
        <v>460</v>
      </c>
      <c r="D36" s="1733"/>
      <c r="E36" s="1733"/>
      <c r="F36" s="1733"/>
      <c r="G36" s="1733"/>
      <c r="H36" s="1733"/>
      <c r="I36" s="1733"/>
      <c r="J36" s="1733"/>
      <c r="K36" s="1733"/>
      <c r="L36" s="1733"/>
      <c r="M36" s="1428"/>
      <c r="N36" s="1428"/>
      <c r="O36" s="1428"/>
    </row>
    <row r="37" spans="1:15" ht="10.5">
      <c r="A37" s="1165"/>
      <c r="B37" s="1232"/>
      <c r="C37" s="1165" t="s">
        <v>461</v>
      </c>
      <c r="D37" s="1165"/>
      <c r="E37" s="1429" cm="1">
        <f t="array" ref="E37">INDEX(G37:L37,0,MATCH($E$4,$G$4:$L$4,0))</f>
        <v>50</v>
      </c>
      <c r="F37" s="1165"/>
      <c r="G37" s="1430"/>
      <c r="H37" s="1430"/>
      <c r="I37" s="1430">
        <v>50</v>
      </c>
      <c r="J37" s="1430">
        <v>50</v>
      </c>
      <c r="K37" s="1430">
        <v>50</v>
      </c>
      <c r="L37" s="1430"/>
      <c r="M37" s="1428"/>
      <c r="N37" s="1428"/>
      <c r="O37" s="1428"/>
    </row>
    <row r="38" spans="1:15" ht="10.5">
      <c r="A38" s="1165"/>
      <c r="B38" s="1232"/>
      <c r="C38" s="1165" t="s">
        <v>289</v>
      </c>
      <c r="D38" s="1165"/>
      <c r="E38" s="1429" cm="1">
        <f t="array" ref="E38">INDEX(G38:L38,0,MATCH($E$4,$G$4:$L$4,0))</f>
        <v>50</v>
      </c>
      <c r="F38" s="1165"/>
      <c r="G38" s="1430"/>
      <c r="H38" s="1430"/>
      <c r="I38" s="1430">
        <v>50</v>
      </c>
      <c r="J38" s="1430">
        <v>50</v>
      </c>
      <c r="K38" s="1430">
        <v>50</v>
      </c>
      <c r="L38" s="1430"/>
      <c r="M38" s="1428"/>
      <c r="N38" s="1428"/>
      <c r="O38" s="1428"/>
    </row>
    <row r="39" spans="1:15" ht="10.5">
      <c r="A39" s="1165"/>
      <c r="B39" s="1232"/>
      <c r="C39" s="1165" t="s">
        <v>290</v>
      </c>
      <c r="D39" s="1165"/>
      <c r="E39" s="1429" cm="1">
        <f t="array" ref="E39">INDEX(G39:L39,0,MATCH($E$4,$G$4:$L$4,0))</f>
        <v>0</v>
      </c>
      <c r="F39" s="1165"/>
      <c r="G39" s="1430"/>
      <c r="H39" s="1430"/>
      <c r="I39" s="1430">
        <v>0</v>
      </c>
      <c r="J39" s="1430">
        <v>0</v>
      </c>
      <c r="K39" s="1430">
        <v>0</v>
      </c>
      <c r="L39" s="1430"/>
      <c r="M39" s="1428"/>
      <c r="N39" s="1428"/>
      <c r="O39" s="1428"/>
    </row>
    <row r="40" spans="1:15" ht="10.5">
      <c r="A40" s="1165"/>
      <c r="B40" s="1232"/>
      <c r="C40" s="1733" t="s">
        <v>292</v>
      </c>
      <c r="D40" s="1733"/>
      <c r="E40" s="1733"/>
      <c r="F40" s="1733"/>
      <c r="G40" s="1733"/>
      <c r="H40" s="1733"/>
      <c r="I40" s="1733"/>
      <c r="J40" s="1733"/>
      <c r="K40" s="1733"/>
      <c r="L40" s="1733"/>
      <c r="M40" s="1428"/>
      <c r="N40" s="1428"/>
      <c r="O40" s="1428"/>
    </row>
    <row r="41" spans="1:15" ht="10.5">
      <c r="A41" s="1165"/>
      <c r="B41" s="1232"/>
      <c r="C41" s="1165" t="s">
        <v>294</v>
      </c>
      <c r="D41" s="1165"/>
      <c r="E41" s="1429" cm="1">
        <f t="array" ref="E41">INDEX(G41:L41,0,MATCH($E$4,$G$4:$L$4,0))</f>
        <v>100</v>
      </c>
      <c r="F41" s="1165"/>
      <c r="G41" s="1430"/>
      <c r="H41" s="1430"/>
      <c r="I41" s="1430">
        <v>100</v>
      </c>
      <c r="J41" s="1430">
        <v>100</v>
      </c>
      <c r="K41" s="1430">
        <v>100</v>
      </c>
      <c r="L41" s="1430"/>
      <c r="M41" s="1428"/>
      <c r="N41" s="1428"/>
      <c r="O41" s="1428"/>
    </row>
    <row r="42" spans="1:15" ht="10.5">
      <c r="A42" s="1165"/>
      <c r="B42" s="1232"/>
      <c r="C42" s="1165" t="s">
        <v>296</v>
      </c>
      <c r="D42" s="1165"/>
      <c r="E42" s="1429" cm="1">
        <f t="array" ref="E42">INDEX(G42:L42,0,MATCH($E$4,$G$4:$L$4,0))</f>
        <v>300</v>
      </c>
      <c r="F42" s="1165"/>
      <c r="G42" s="1430"/>
      <c r="H42" s="1430"/>
      <c r="I42" s="1430">
        <v>300</v>
      </c>
      <c r="J42" s="1430">
        <v>300</v>
      </c>
      <c r="K42" s="1430">
        <v>300</v>
      </c>
      <c r="L42" s="1430"/>
      <c r="M42" s="1428" t="s">
        <v>462</v>
      </c>
      <c r="N42" s="1428"/>
      <c r="O42" s="1428"/>
    </row>
    <row r="43" spans="1:15" ht="10.5">
      <c r="A43" s="1165"/>
      <c r="B43" s="1232"/>
      <c r="C43" s="1165" t="s">
        <v>297</v>
      </c>
      <c r="D43" s="1165"/>
      <c r="E43" s="1429" cm="1">
        <f t="array" ref="E43">INDEX(G43:L43,0,MATCH($E$4,$G$4:$L$4,0))</f>
        <v>100</v>
      </c>
      <c r="F43" s="1165"/>
      <c r="G43" s="1430"/>
      <c r="H43" s="1430"/>
      <c r="I43" s="1430">
        <v>100</v>
      </c>
      <c r="J43" s="1430">
        <v>100</v>
      </c>
      <c r="K43" s="1430">
        <v>100</v>
      </c>
      <c r="L43" s="1430"/>
      <c r="M43" s="1428"/>
      <c r="N43" s="1428"/>
      <c r="O43" s="1428"/>
    </row>
    <row r="44" spans="1:15" ht="10.5">
      <c r="A44" s="1165"/>
      <c r="B44" s="1232"/>
      <c r="C44" s="1165" t="s">
        <v>298</v>
      </c>
      <c r="D44" s="1165"/>
      <c r="E44" s="1429" cm="1">
        <f t="array" ref="E44">INDEX(G44:L44,0,MATCH($E$4,$G$4:$L$4,0))</f>
        <v>500</v>
      </c>
      <c r="F44" s="1165"/>
      <c r="G44" s="1430"/>
      <c r="H44" s="1430"/>
      <c r="I44" s="1430">
        <v>500</v>
      </c>
      <c r="J44" s="1430">
        <v>500</v>
      </c>
      <c r="K44" s="1430">
        <v>500</v>
      </c>
      <c r="L44" s="1430"/>
      <c r="M44" s="1428"/>
      <c r="N44" s="1428"/>
      <c r="O44" s="1428"/>
    </row>
    <row r="45" spans="1:15" ht="10.5">
      <c r="A45" s="1165"/>
      <c r="B45" s="1232"/>
      <c r="C45" s="1165" t="s">
        <v>300</v>
      </c>
      <c r="D45" s="1165"/>
      <c r="E45" s="1429" cm="1">
        <f t="array" ref="E45">INDEX(G45:L45,0,MATCH($E$4,$G$4:$L$4,0))</f>
        <v>50</v>
      </c>
      <c r="F45" s="1165"/>
      <c r="G45" s="1430"/>
      <c r="H45" s="1430"/>
      <c r="I45" s="1430">
        <v>50</v>
      </c>
      <c r="J45" s="1430">
        <v>50</v>
      </c>
      <c r="K45" s="1430">
        <v>50</v>
      </c>
      <c r="L45" s="1430"/>
      <c r="M45" s="1428"/>
      <c r="N45" s="1428"/>
      <c r="O45" s="1428"/>
    </row>
    <row r="46" spans="1:15" ht="10.5">
      <c r="A46" s="1165"/>
      <c r="B46" s="1232"/>
      <c r="C46" s="1165" t="s">
        <v>302</v>
      </c>
      <c r="D46" s="1165"/>
      <c r="E46" s="1429" cm="1">
        <f t="array" ref="E46">INDEX(G46:L46,0,MATCH($E$4,$G$4:$L$4,0))</f>
        <v>0</v>
      </c>
      <c r="F46" s="1165"/>
      <c r="G46" s="1430"/>
      <c r="H46" s="1430"/>
      <c r="I46" s="1430">
        <v>0</v>
      </c>
      <c r="J46" s="1430">
        <v>0</v>
      </c>
      <c r="K46" s="1430">
        <v>0</v>
      </c>
      <c r="L46" s="1430"/>
      <c r="M46" s="1428"/>
      <c r="N46" s="1428"/>
      <c r="O46" s="1428"/>
    </row>
    <row r="47" spans="1:15" ht="10.5">
      <c r="A47" s="1165"/>
      <c r="B47" s="1232"/>
      <c r="C47" s="1733" t="s">
        <v>304</v>
      </c>
      <c r="D47" s="1733"/>
      <c r="E47" s="1733"/>
      <c r="F47" s="1733"/>
      <c r="G47" s="1733"/>
      <c r="H47" s="1733"/>
      <c r="I47" s="1733"/>
      <c r="J47" s="1733"/>
      <c r="K47" s="1733"/>
      <c r="L47" s="1733"/>
      <c r="M47" s="1423"/>
      <c r="N47" s="1423"/>
      <c r="O47" s="1423"/>
    </row>
    <row r="48" spans="1:15" ht="10.5">
      <c r="A48" s="1165"/>
      <c r="B48" s="1232"/>
      <c r="C48" s="1165" t="s">
        <v>306</v>
      </c>
      <c r="D48" s="1165"/>
      <c r="E48" s="1429" cm="1">
        <f t="array" ref="E48">INDEX(G48:L48,0,MATCH($E$4,$G$4:$L$4,0))</f>
        <v>468.75</v>
      </c>
      <c r="F48" s="1165"/>
      <c r="G48" s="1430"/>
      <c r="H48" s="1430"/>
      <c r="I48" s="1430">
        <v>750</v>
      </c>
      <c r="J48" s="1430">
        <f>I48/I9*J9</f>
        <v>468.75</v>
      </c>
      <c r="K48" s="1430">
        <f>I48/I9*K9</f>
        <v>468.75</v>
      </c>
      <c r="L48" s="1430"/>
      <c r="M48" s="1423"/>
      <c r="N48" s="1423"/>
      <c r="O48" s="1423"/>
    </row>
    <row r="49" spans="1:18" ht="10.5">
      <c r="A49" s="1165"/>
      <c r="B49" s="1232"/>
      <c r="C49" s="1165" t="s">
        <v>308</v>
      </c>
      <c r="D49" s="1165"/>
      <c r="E49" s="1429" cm="1">
        <f t="array" ref="E49">INDEX(G49:L49,0,MATCH($E$4,$G$4:$L$4,0))</f>
        <v>0</v>
      </c>
      <c r="F49" s="1165"/>
      <c r="G49" s="1430"/>
      <c r="H49" s="1430"/>
      <c r="I49" s="1430">
        <v>0</v>
      </c>
      <c r="J49" s="1430">
        <v>0</v>
      </c>
      <c r="K49" s="1430">
        <v>0</v>
      </c>
      <c r="L49" s="1430"/>
      <c r="M49" s="1423"/>
      <c r="N49" s="1423"/>
      <c r="O49" s="1423"/>
    </row>
    <row r="50" spans="1:18" ht="15" customHeight="1">
      <c r="A50" s="1165"/>
      <c r="B50" s="1232"/>
      <c r="C50" s="1165" t="s">
        <v>309</v>
      </c>
      <c r="D50" s="1165"/>
      <c r="E50" s="1429" cm="1">
        <f t="array" ref="E50">INDEX(G50:L50,0,MATCH($E$4,$G$4:$L$4,0))</f>
        <v>0</v>
      </c>
      <c r="F50" s="1165"/>
      <c r="G50" s="1430"/>
      <c r="H50" s="1430"/>
      <c r="I50" s="1430">
        <v>0</v>
      </c>
      <c r="J50" s="1430">
        <v>0</v>
      </c>
      <c r="K50" s="1430">
        <v>0</v>
      </c>
      <c r="L50" s="1430"/>
      <c r="M50" s="1423"/>
      <c r="N50" s="1423"/>
      <c r="O50" s="1423"/>
    </row>
    <row r="51" spans="1:18" ht="10.5">
      <c r="A51" s="1165"/>
      <c r="B51" s="1232"/>
      <c r="C51" s="1165" t="s">
        <v>310</v>
      </c>
      <c r="D51" s="1165"/>
      <c r="E51" s="1429" cm="1">
        <f t="array" ref="E51">INDEX(G51:L51,0,MATCH($E$4,$G$4:$L$4,0))</f>
        <v>0</v>
      </c>
      <c r="F51" s="1165"/>
      <c r="G51" s="1430"/>
      <c r="H51" s="1430"/>
      <c r="I51" s="1430">
        <v>0</v>
      </c>
      <c r="J51" s="1430">
        <v>0</v>
      </c>
      <c r="K51" s="1430">
        <v>0</v>
      </c>
      <c r="L51" s="1430"/>
      <c r="M51" s="1423"/>
      <c r="N51" s="1423"/>
      <c r="O51" s="1423"/>
    </row>
    <row r="52" spans="1:18" ht="10.5">
      <c r="A52" s="1165"/>
      <c r="B52" s="1232"/>
      <c r="C52" s="1165" t="s">
        <v>312</v>
      </c>
      <c r="D52" s="1165"/>
      <c r="E52" s="1429" cm="1">
        <f t="array" ref="E52">INDEX(G52:L52,0,MATCH($E$4,$G$4:$L$4,0))</f>
        <v>0</v>
      </c>
      <c r="F52" s="1165"/>
      <c r="G52" s="1430"/>
      <c r="H52" s="1430"/>
      <c r="I52" s="1430">
        <v>0</v>
      </c>
      <c r="J52" s="1430">
        <v>0</v>
      </c>
      <c r="K52" s="1430">
        <v>0</v>
      </c>
      <c r="L52" s="1430"/>
      <c r="M52" s="1423"/>
      <c r="N52" s="1423"/>
      <c r="O52" s="1423"/>
    </row>
    <row r="53" spans="1:18" ht="10.5">
      <c r="A53" s="1165"/>
      <c r="B53" s="1232"/>
      <c r="C53" s="1165" t="s">
        <v>313</v>
      </c>
      <c r="D53" s="1165"/>
      <c r="E53" s="1429" cm="1">
        <f t="array" ref="E53">INDEX(G53:L53,0,MATCH($E$4,$G$4:$L$4,0))</f>
        <v>0</v>
      </c>
      <c r="F53" s="1165"/>
      <c r="G53" s="1430"/>
      <c r="H53" s="1430"/>
      <c r="I53" s="1430">
        <v>0</v>
      </c>
      <c r="J53" s="1430">
        <v>0</v>
      </c>
      <c r="K53" s="1430">
        <v>0</v>
      </c>
      <c r="L53" s="1430"/>
      <c r="M53" s="1423"/>
      <c r="N53" s="1423"/>
      <c r="O53" s="1423"/>
    </row>
    <row r="54" spans="1:18" ht="10.5">
      <c r="A54" s="1165"/>
      <c r="B54" s="1232"/>
      <c r="C54" s="1733" t="s">
        <v>463</v>
      </c>
      <c r="D54" s="1733"/>
      <c r="E54" s="1733"/>
      <c r="F54" s="1733"/>
      <c r="G54" s="1733"/>
      <c r="H54" s="1733"/>
      <c r="I54" s="1733"/>
      <c r="J54" s="1733"/>
      <c r="K54" s="1733"/>
      <c r="L54" s="1733"/>
      <c r="M54" s="1423"/>
      <c r="N54" s="1423"/>
      <c r="O54" s="1423"/>
    </row>
    <row r="55" spans="1:18" ht="10.5">
      <c r="A55" s="1165"/>
      <c r="B55" s="1232"/>
      <c r="C55" s="1165" t="s">
        <v>464</v>
      </c>
      <c r="D55" s="1165"/>
      <c r="E55" s="1429" cm="1">
        <f t="array" ref="E55">INDEX(G55:L55,0,MATCH($E$4,$G$4:$L$4,0))</f>
        <v>500</v>
      </c>
      <c r="F55" s="1165"/>
      <c r="G55" s="1430"/>
      <c r="H55" s="1430"/>
      <c r="I55" s="1430">
        <f>500+8.3*21</f>
        <v>674.3</v>
      </c>
      <c r="J55" s="1430">
        <v>500</v>
      </c>
      <c r="K55" s="1430">
        <v>500</v>
      </c>
      <c r="L55" s="1430"/>
      <c r="M55" s="1423" t="s">
        <v>465</v>
      </c>
      <c r="N55" s="1423"/>
      <c r="O55" s="1423"/>
    </row>
    <row r="56" spans="1:18">
      <c r="A56" s="1165"/>
      <c r="B56" s="1232"/>
      <c r="C56" s="1165" t="s">
        <v>466</v>
      </c>
      <c r="D56" s="1165"/>
      <c r="E56" s="1429" cm="1">
        <f t="array" ref="E56">INDEX(G56:L56,0,MATCH($E$4,$G$4:$L$4,0))</f>
        <v>12.444444444444443</v>
      </c>
      <c r="F56" s="1165"/>
      <c r="G56" s="1430"/>
      <c r="H56" s="1430"/>
      <c r="I56" s="1430">
        <f t="shared" ref="I56:K56" si="0">140000*2*20/100/1000*(4/18)</f>
        <v>12.444444444444443</v>
      </c>
      <c r="J56" s="1430">
        <f t="shared" si="0"/>
        <v>12.444444444444443</v>
      </c>
      <c r="K56" s="1430">
        <f t="shared" si="0"/>
        <v>12.444444444444443</v>
      </c>
      <c r="L56" s="1430"/>
      <c r="N56" s="1423"/>
      <c r="O56" s="1423"/>
    </row>
    <row r="57" spans="1:18" ht="10.5">
      <c r="A57" s="1165"/>
      <c r="B57" s="1232"/>
      <c r="C57" s="1165" t="s">
        <v>320</v>
      </c>
      <c r="D57" s="1165"/>
      <c r="E57" s="1429"/>
      <c r="F57" s="1165"/>
      <c r="G57" s="1430"/>
      <c r="H57" s="1430"/>
      <c r="I57" s="1430">
        <v>300</v>
      </c>
      <c r="J57" s="1430">
        <v>300</v>
      </c>
      <c r="K57" s="1430">
        <v>300</v>
      </c>
      <c r="L57" s="1430"/>
      <c r="M57" s="1423"/>
      <c r="N57" s="1423"/>
      <c r="O57" s="1423"/>
    </row>
    <row r="58" spans="1:18" ht="10.5">
      <c r="A58" s="1165"/>
      <c r="B58" s="1232"/>
      <c r="C58" s="1733" t="s">
        <v>467</v>
      </c>
      <c r="D58" s="1733"/>
      <c r="E58" s="1733"/>
      <c r="F58" s="1733"/>
      <c r="G58" s="1733"/>
      <c r="H58" s="1733"/>
      <c r="I58" s="1733"/>
      <c r="J58" s="1733"/>
      <c r="K58" s="1733"/>
      <c r="L58" s="1733"/>
      <c r="M58" s="1423"/>
      <c r="N58" s="1423"/>
      <c r="O58" s="1423"/>
    </row>
    <row r="59" spans="1:18" ht="10.5">
      <c r="A59" s="1165"/>
      <c r="B59" s="1232"/>
      <c r="C59" s="1165" t="s">
        <v>388</v>
      </c>
      <c r="D59" s="1165"/>
      <c r="E59" s="1429" cm="1">
        <f t="array" ref="E59">INDEX(G59:L59,0,MATCH($E$4,$G$4:$L$4,0))</f>
        <v>2000</v>
      </c>
      <c r="F59" s="1165"/>
      <c r="G59" s="1430">
        <v>1100</v>
      </c>
      <c r="H59" s="1430">
        <v>950</v>
      </c>
      <c r="I59" s="1430">
        <v>2000</v>
      </c>
      <c r="J59" s="1430">
        <v>2000</v>
      </c>
      <c r="K59" s="1430">
        <v>2000</v>
      </c>
      <c r="L59" s="1430">
        <v>1100</v>
      </c>
      <c r="M59" s="1428" t="s">
        <v>468</v>
      </c>
      <c r="N59" s="1428"/>
      <c r="O59" s="1428"/>
    </row>
    <row r="60" spans="1:18">
      <c r="A60" s="1165"/>
      <c r="B60" s="1232"/>
      <c r="C60" s="1165" t="s">
        <v>469</v>
      </c>
      <c r="D60" s="1165"/>
      <c r="E60" s="1431" cm="1">
        <f t="array" ref="E60">INDEX(G60:L60,0,MATCH($E$4,$G$4:$L$4,0))</f>
        <v>3.5000000000000003E-2</v>
      </c>
      <c r="F60" s="1165"/>
      <c r="G60" s="1432">
        <v>3.5000000000000003E-2</v>
      </c>
      <c r="H60" s="1432">
        <v>3.5000000000000003E-2</v>
      </c>
      <c r="I60" s="1432">
        <v>3.5000000000000003E-2</v>
      </c>
      <c r="J60" s="1432">
        <v>3.5000000000000003E-2</v>
      </c>
      <c r="K60" s="1432">
        <v>3.5000000000000003E-2</v>
      </c>
      <c r="L60" s="1432">
        <v>3.5000000000000003E-2</v>
      </c>
      <c r="N60" s="1758" t="s">
        <v>470</v>
      </c>
      <c r="O60" s="1758" t="s">
        <v>471</v>
      </c>
      <c r="P60" s="1758" t="s">
        <v>472</v>
      </c>
    </row>
    <row r="61" spans="1:18" ht="10.5">
      <c r="A61" s="1165"/>
      <c r="B61" s="1232"/>
      <c r="C61" s="1165" t="s">
        <v>473</v>
      </c>
      <c r="D61" s="1165"/>
      <c r="E61" s="1429" cm="1">
        <f t="array" ref="E61">INDEX(G61:L61,0,MATCH($E$4,$G$4:$L$4,0))</f>
        <v>10000</v>
      </c>
      <c r="F61" s="1165"/>
      <c r="G61" s="1739">
        <v>0</v>
      </c>
      <c r="H61" s="1739">
        <v>0</v>
      </c>
      <c r="I61" s="1739">
        <v>17000</v>
      </c>
      <c r="J61" s="1739">
        <v>10000</v>
      </c>
      <c r="K61" s="1739">
        <v>10000</v>
      </c>
      <c r="L61" s="1739">
        <v>0</v>
      </c>
      <c r="M61" s="1746" t="s">
        <v>474</v>
      </c>
      <c r="N61" s="1756">
        <f>I61/I9</f>
        <v>303.57142857142856</v>
      </c>
      <c r="O61" s="1756">
        <f t="shared" ref="O61:P61" si="1">J61/J9</f>
        <v>285.71428571428572</v>
      </c>
      <c r="P61" s="1756">
        <f t="shared" si="1"/>
        <v>285.71428571428572</v>
      </c>
      <c r="Q61" s="1747"/>
      <c r="R61" s="1747"/>
    </row>
    <row r="62" spans="1:18">
      <c r="A62" s="1165"/>
      <c r="B62" s="1232"/>
      <c r="C62" s="1165" t="s">
        <v>475</v>
      </c>
      <c r="D62" s="1165"/>
      <c r="E62" s="1431" cm="1">
        <f t="array" ref="E62">INDEX(G62:L62,0,MATCH($E$4,$G$4:$L$4,0))</f>
        <v>2.5000000000000001E-2</v>
      </c>
      <c r="F62" s="1165"/>
      <c r="G62" s="1432">
        <v>2.5000000000000001E-2</v>
      </c>
      <c r="H62" s="1432">
        <v>2.5000000000000001E-2</v>
      </c>
      <c r="I62" s="1432">
        <v>2.5000000000000001E-2</v>
      </c>
      <c r="J62" s="1432">
        <v>2.5000000000000001E-2</v>
      </c>
      <c r="K62" s="1432">
        <v>2.5000000000000001E-2</v>
      </c>
      <c r="L62" s="1432">
        <v>2.5000000000000001E-2</v>
      </c>
    </row>
    <row r="63" spans="1:18">
      <c r="A63" s="1165"/>
      <c r="B63" s="1232"/>
      <c r="C63" s="1733" t="s">
        <v>253</v>
      </c>
      <c r="D63" s="1733"/>
      <c r="E63" s="1733"/>
      <c r="F63" s="1733"/>
      <c r="G63" s="1733"/>
      <c r="H63" s="1733"/>
      <c r="I63" s="1733"/>
      <c r="J63" s="1733"/>
      <c r="K63" s="1733"/>
      <c r="L63" s="1733"/>
    </row>
    <row r="64" spans="1:18">
      <c r="A64" s="1165"/>
      <c r="B64" s="1232"/>
      <c r="C64" s="1165" t="s">
        <v>253</v>
      </c>
      <c r="D64" s="1165"/>
      <c r="E64" s="1431" cm="1">
        <f t="array" ref="E64">INDEX(G64:L64,0,MATCH($E$4,$G$4:$L$4,0))</f>
        <v>0.06</v>
      </c>
      <c r="F64" s="1165"/>
      <c r="G64" s="1432"/>
      <c r="H64" s="1432"/>
      <c r="I64" s="1432">
        <v>0.06</v>
      </c>
      <c r="J64" s="1432">
        <v>0.06</v>
      </c>
      <c r="K64" s="1432">
        <v>0.06</v>
      </c>
      <c r="L64" s="1432"/>
      <c r="M64" s="138"/>
    </row>
    <row r="65" spans="1:15">
      <c r="A65" s="1165"/>
      <c r="B65" s="1232"/>
      <c r="C65" s="1165"/>
      <c r="D65" s="1165"/>
      <c r="E65" s="1429"/>
      <c r="F65" s="1165"/>
      <c r="G65" s="1433"/>
      <c r="H65" s="1433"/>
      <c r="I65" s="1433"/>
      <c r="J65" s="1433"/>
      <c r="K65" s="1433"/>
      <c r="L65" s="1433"/>
    </row>
    <row r="66" spans="1:15">
      <c r="B66" s="135"/>
      <c r="C66" s="1729" t="s">
        <v>476</v>
      </c>
      <c r="D66" s="1732"/>
      <c r="E66" s="1732"/>
      <c r="F66" s="1732"/>
      <c r="G66" s="1732"/>
      <c r="H66" s="1732"/>
      <c r="I66" s="1732"/>
      <c r="J66" s="1732"/>
      <c r="K66" s="1732"/>
      <c r="L66" s="1732"/>
    </row>
    <row r="67" spans="1:15">
      <c r="B67" s="135"/>
      <c r="C67" s="1733" t="s">
        <v>477</v>
      </c>
      <c r="D67" s="1733"/>
      <c r="E67" s="1733"/>
      <c r="F67" s="1733"/>
      <c r="G67" s="1733"/>
      <c r="H67" s="1733"/>
      <c r="I67" s="1733"/>
      <c r="J67" s="1733"/>
      <c r="K67" s="1733"/>
      <c r="L67" s="1733"/>
    </row>
    <row r="68" spans="1:15">
      <c r="A68" s="1165"/>
      <c r="B68" s="1232"/>
      <c r="C68" s="1165" t="s">
        <v>478</v>
      </c>
      <c r="D68" s="1434"/>
      <c r="E68" s="1705" cm="1">
        <f t="array" ref="E68">INDEX(G68:L68,0,MATCH($E$4,$G$4:$L$4,0))</f>
        <v>138</v>
      </c>
      <c r="F68" s="1165"/>
      <c r="G68" s="1435"/>
      <c r="H68" s="1435"/>
      <c r="I68" s="1435">
        <v>165</v>
      </c>
      <c r="J68" s="1435">
        <v>138</v>
      </c>
      <c r="K68" s="1435">
        <v>138</v>
      </c>
      <c r="L68" s="1435"/>
      <c r="M68" s="1412" t="s">
        <v>479</v>
      </c>
    </row>
    <row r="69" spans="1:15">
      <c r="A69" s="1165"/>
      <c r="B69" s="1232"/>
      <c r="C69" s="1165" t="s">
        <v>480</v>
      </c>
      <c r="D69" s="1434"/>
      <c r="E69" s="1705" cm="1">
        <f t="array" ref="E69">INDEX(G69:L69,0,MATCH($E$4,$G$4:$L$4,0))</f>
        <v>67</v>
      </c>
      <c r="F69" s="1165"/>
      <c r="G69" s="1435"/>
      <c r="H69" s="1435"/>
      <c r="I69" s="1435">
        <v>90</v>
      </c>
      <c r="J69" s="1435">
        <v>67</v>
      </c>
      <c r="K69" s="1435">
        <v>67</v>
      </c>
      <c r="L69" s="1435"/>
    </row>
    <row r="70" spans="1:15">
      <c r="A70" s="1165"/>
      <c r="B70" s="1232"/>
      <c r="C70" s="1165" t="s">
        <v>481</v>
      </c>
      <c r="D70" s="1434"/>
      <c r="E70" s="1705" cm="1">
        <f t="array" ref="E70">INDEX(G70:L70,0,MATCH($E$4,$G$4:$L$4,0))</f>
        <v>10</v>
      </c>
      <c r="F70" s="1165"/>
      <c r="G70" s="1435"/>
      <c r="H70" s="1435"/>
      <c r="I70" s="1435">
        <v>18</v>
      </c>
      <c r="J70" s="1435">
        <v>10</v>
      </c>
      <c r="K70" s="1435">
        <v>10</v>
      </c>
      <c r="L70" s="1435"/>
    </row>
    <row r="71" spans="1:15">
      <c r="A71" s="1165"/>
      <c r="B71" s="1232"/>
      <c r="C71" s="1165" t="s">
        <v>482</v>
      </c>
      <c r="D71" s="1434"/>
      <c r="E71" s="1705" cm="1">
        <f t="array" ref="E71">INDEX(G71:L71,0,MATCH($E$4,$G$4:$L$4,0))</f>
        <v>13</v>
      </c>
      <c r="F71" s="1165"/>
      <c r="G71" s="1435"/>
      <c r="H71" s="1435"/>
      <c r="I71" s="1435">
        <v>20</v>
      </c>
      <c r="J71" s="1435">
        <v>13</v>
      </c>
      <c r="K71" s="1435">
        <v>13</v>
      </c>
      <c r="L71" s="1435"/>
    </row>
    <row r="72" spans="1:15">
      <c r="A72" s="1165"/>
      <c r="B72" s="1232"/>
      <c r="C72" s="1165" t="s">
        <v>483</v>
      </c>
      <c r="D72" s="1434"/>
      <c r="E72" s="1705" cm="1">
        <f t="array" ref="E72">INDEX(G72:L72,0,MATCH($E$4,$G$4:$L$4,0))</f>
        <v>16</v>
      </c>
      <c r="F72" s="1165"/>
      <c r="G72" s="1435"/>
      <c r="H72" s="1435"/>
      <c r="I72" s="1435">
        <v>16</v>
      </c>
      <c r="J72" s="1435">
        <v>16</v>
      </c>
      <c r="K72" s="1435">
        <v>16</v>
      </c>
      <c r="L72" s="1435"/>
    </row>
    <row r="73" spans="1:15">
      <c r="A73" s="1165"/>
      <c r="B73" s="1232"/>
      <c r="C73" s="1165" t="s">
        <v>289</v>
      </c>
      <c r="D73" s="1434"/>
      <c r="E73" s="1705" cm="1">
        <f t="array" ref="E73">INDEX(G73:L73,0,MATCH($E$4,$G$4:$L$4,0))</f>
        <v>18</v>
      </c>
      <c r="F73" s="1165"/>
      <c r="G73" s="1435"/>
      <c r="H73" s="1435"/>
      <c r="I73" s="1435">
        <v>18</v>
      </c>
      <c r="J73" s="1435">
        <v>18</v>
      </c>
      <c r="K73" s="1435">
        <v>18</v>
      </c>
      <c r="L73" s="1435"/>
    </row>
    <row r="74" spans="1:15">
      <c r="A74" s="1165"/>
      <c r="B74" s="1232"/>
      <c r="C74" s="1165" t="s">
        <v>484</v>
      </c>
      <c r="D74" s="1434"/>
      <c r="E74" s="1705" cm="1">
        <f t="array" ref="E74">INDEX(G74:L74,0,MATCH($E$4,$G$4:$L$4,0))</f>
        <v>9</v>
      </c>
      <c r="F74" s="1165"/>
      <c r="G74" s="1435"/>
      <c r="H74" s="1435"/>
      <c r="I74" s="1435">
        <v>15</v>
      </c>
      <c r="J74" s="1435">
        <v>9</v>
      </c>
      <c r="K74" s="1435">
        <v>9</v>
      </c>
      <c r="L74" s="1435"/>
    </row>
    <row r="75" spans="1:15">
      <c r="A75" s="1165"/>
      <c r="B75" s="1232"/>
      <c r="C75" s="1165" t="s">
        <v>485</v>
      </c>
      <c r="D75" s="1434"/>
      <c r="E75" s="1705" cm="1">
        <f t="array" ref="E75">INDEX(G75:L75,0,MATCH($E$4,$G$4:$L$4,0))</f>
        <v>51</v>
      </c>
      <c r="F75" s="1165"/>
      <c r="G75" s="1435"/>
      <c r="H75" s="1435"/>
      <c r="I75" s="1435">
        <v>62</v>
      </c>
      <c r="J75" s="1435">
        <v>51</v>
      </c>
      <c r="K75" s="1435">
        <v>51</v>
      </c>
      <c r="L75" s="1435"/>
    </row>
    <row r="76" spans="1:15">
      <c r="A76" s="1165"/>
      <c r="B76" s="1232"/>
      <c r="C76" s="1165" t="s">
        <v>486</v>
      </c>
      <c r="D76" s="1434"/>
      <c r="E76" s="1705" cm="1">
        <f t="array" ref="E76">INDEX(G76:L76,0,MATCH($E$4,$G$4:$L$4,0))</f>
        <v>25</v>
      </c>
      <c r="F76" s="1165"/>
      <c r="G76" s="1435"/>
      <c r="H76" s="1435"/>
      <c r="I76" s="1435">
        <v>40</v>
      </c>
      <c r="J76" s="1435">
        <v>25</v>
      </c>
      <c r="K76" s="1435">
        <v>25</v>
      </c>
      <c r="L76" s="1435"/>
    </row>
    <row r="77" spans="1:15">
      <c r="A77" s="1165"/>
      <c r="B77" s="1232"/>
      <c r="C77" s="1165" t="s">
        <v>487</v>
      </c>
      <c r="D77" s="1434"/>
      <c r="E77" s="1705" cm="1">
        <f t="array" ref="E77">INDEX(G77:L77,0,MATCH($E$4,$G$4:$L$4,0))</f>
        <v>163</v>
      </c>
      <c r="F77" s="1165"/>
      <c r="G77" s="1435"/>
      <c r="H77" s="1435"/>
      <c r="I77" s="1435">
        <v>260</v>
      </c>
      <c r="J77" s="1435">
        <v>163</v>
      </c>
      <c r="K77" s="1435">
        <v>163</v>
      </c>
      <c r="L77" s="1435"/>
    </row>
    <row r="78" spans="1:15">
      <c r="A78" s="1165"/>
      <c r="B78" s="1232"/>
      <c r="C78" s="1733" t="s">
        <v>488</v>
      </c>
      <c r="D78" s="1733"/>
      <c r="E78" s="1733"/>
      <c r="F78" s="1733"/>
      <c r="G78" s="1733"/>
      <c r="H78" s="1733"/>
      <c r="I78" s="1733"/>
      <c r="J78" s="1733"/>
      <c r="K78" s="1733"/>
      <c r="L78" s="1733"/>
    </row>
    <row r="79" spans="1:15" ht="10.5">
      <c r="A79" s="1165"/>
      <c r="B79" s="1232"/>
      <c r="C79" s="1165" t="s">
        <v>489</v>
      </c>
      <c r="D79" s="1165"/>
      <c r="E79" s="1705" cm="1">
        <f t="array" ref="E79">INDEX(G79:L79,0,MATCH($E$4,$G$4:$L$4,0))</f>
        <v>241</v>
      </c>
      <c r="F79" s="1165"/>
      <c r="G79" s="1435"/>
      <c r="H79" s="1435"/>
      <c r="I79" s="1435">
        <f>48.2*I10</f>
        <v>385.6</v>
      </c>
      <c r="J79" s="1435">
        <f>48.2*J10</f>
        <v>241</v>
      </c>
      <c r="K79" s="1435">
        <f>48.2*K10</f>
        <v>241</v>
      </c>
      <c r="L79" s="1435"/>
      <c r="M79" s="1423"/>
      <c r="N79" s="1423"/>
      <c r="O79" s="1423"/>
    </row>
    <row r="80" spans="1:15" ht="10.5">
      <c r="A80" s="1165"/>
      <c r="B80" s="1232"/>
      <c r="C80" s="1165" t="s">
        <v>490</v>
      </c>
      <c r="D80" s="1165"/>
      <c r="E80" s="1705" cm="1">
        <f t="array" ref="E80">INDEX(G80:L80,0,MATCH($E$4,$G$4:$L$4,0))</f>
        <v>241</v>
      </c>
      <c r="F80" s="1165"/>
      <c r="G80" s="1435"/>
      <c r="H80" s="1435"/>
      <c r="I80" s="1435">
        <f>48.2*I10</f>
        <v>385.6</v>
      </c>
      <c r="J80" s="1435">
        <f>48.2*J10</f>
        <v>241</v>
      </c>
      <c r="K80" s="1435">
        <f>48.2*K10</f>
        <v>241</v>
      </c>
      <c r="L80" s="1435"/>
      <c r="M80" s="1423"/>
      <c r="N80" s="1423"/>
      <c r="O80" s="1423"/>
    </row>
    <row r="81" spans="1:15" ht="10.5">
      <c r="A81" s="1165"/>
      <c r="B81" s="1232"/>
      <c r="C81" s="1165" t="s">
        <v>491</v>
      </c>
      <c r="D81" s="1165"/>
      <c r="E81" s="1705" cm="1">
        <f t="array" ref="E81">INDEX(G81:L81,0,MATCH($E$4,$G$4:$L$4,0))</f>
        <v>291</v>
      </c>
      <c r="F81" s="1165"/>
      <c r="G81" s="1435"/>
      <c r="H81" s="1435"/>
      <c r="I81" s="1435">
        <f>58.2*I10</f>
        <v>465.6</v>
      </c>
      <c r="J81" s="1435">
        <f>58.2*J10</f>
        <v>291</v>
      </c>
      <c r="K81" s="1435">
        <f>58.2*K10</f>
        <v>291</v>
      </c>
      <c r="L81" s="1435"/>
      <c r="M81" s="1423"/>
      <c r="N81" s="1423"/>
      <c r="O81" s="1423"/>
    </row>
    <row r="82" spans="1:15" ht="10.5">
      <c r="A82" s="1165"/>
      <c r="B82" s="1232"/>
      <c r="C82" s="1165" t="s">
        <v>492</v>
      </c>
      <c r="D82" s="1165"/>
      <c r="E82" s="1705" cm="1">
        <f t="array" ref="E82">INDEX(G82:L82,0,MATCH($E$4,$G$4:$L$4,0))</f>
        <v>291</v>
      </c>
      <c r="F82" s="1165"/>
      <c r="G82" s="1435"/>
      <c r="H82" s="1435"/>
      <c r="I82" s="1435">
        <f>58.2*I10</f>
        <v>465.6</v>
      </c>
      <c r="J82" s="1435">
        <f>58.2*J10</f>
        <v>291</v>
      </c>
      <c r="K82" s="1435">
        <f>58.2*K10</f>
        <v>291</v>
      </c>
      <c r="L82" s="1435"/>
      <c r="M82" s="1423"/>
      <c r="N82" s="1423"/>
      <c r="O82" s="1423"/>
    </row>
    <row r="83" spans="1:15" ht="10.5">
      <c r="A83" s="1165"/>
      <c r="B83" s="1232"/>
      <c r="C83" s="1165" t="s">
        <v>493</v>
      </c>
      <c r="D83" s="1165"/>
      <c r="E83" s="1705" cm="1">
        <f t="array" ref="E83">INDEX(G83:L83,0,MATCH($E$4,$G$4:$L$4,0))</f>
        <v>291</v>
      </c>
      <c r="F83" s="1165"/>
      <c r="G83" s="1435"/>
      <c r="H83" s="1435"/>
      <c r="I83" s="1435">
        <f>58.2*I10</f>
        <v>465.6</v>
      </c>
      <c r="J83" s="1435">
        <f>58.2*J10</f>
        <v>291</v>
      </c>
      <c r="K83" s="1435">
        <f>58.2*K10</f>
        <v>291</v>
      </c>
      <c r="L83" s="1435"/>
      <c r="M83" s="1423"/>
      <c r="N83" s="1423"/>
      <c r="O83" s="1423"/>
    </row>
    <row r="84" spans="1:15" ht="10.5">
      <c r="A84" s="1165"/>
      <c r="B84" s="1232"/>
      <c r="C84" s="1165" t="s">
        <v>494</v>
      </c>
      <c r="D84" s="1165"/>
      <c r="E84" s="1705" cm="1">
        <f t="array" ref="E84">INDEX(G84:L84,0,MATCH($E$4,$G$4:$L$4,0))</f>
        <v>367.5</v>
      </c>
      <c r="F84" s="1165"/>
      <c r="G84" s="1435"/>
      <c r="H84" s="1435"/>
      <c r="I84" s="1435">
        <f>73.5*I10</f>
        <v>588</v>
      </c>
      <c r="J84" s="1435">
        <f>73.5*J10</f>
        <v>367.5</v>
      </c>
      <c r="K84" s="1435">
        <f>73.5*K10</f>
        <v>367.5</v>
      </c>
      <c r="L84" s="1435"/>
      <c r="M84" s="1423"/>
      <c r="N84" s="1423"/>
      <c r="O84" s="1423"/>
    </row>
    <row r="85" spans="1:15" ht="10.5">
      <c r="A85" s="1165"/>
      <c r="B85" s="1232"/>
      <c r="C85" s="1165" t="s">
        <v>495</v>
      </c>
      <c r="D85" s="1165"/>
      <c r="E85" s="1705" cm="1">
        <f t="array" ref="E85">INDEX(G85:L85,0,MATCH($E$4,$G$4:$L$4,0))</f>
        <v>367.5</v>
      </c>
      <c r="F85" s="1165"/>
      <c r="G85" s="1435"/>
      <c r="H85" s="1435"/>
      <c r="I85" s="1435">
        <f>73.5*I10</f>
        <v>588</v>
      </c>
      <c r="J85" s="1435">
        <f>73.5*J10</f>
        <v>367.5</v>
      </c>
      <c r="K85" s="1435">
        <f>73.5*K10</f>
        <v>367.5</v>
      </c>
      <c r="L85" s="1435"/>
      <c r="M85" s="1423"/>
      <c r="N85" s="1423"/>
      <c r="O85" s="1423"/>
    </row>
    <row r="86" spans="1:15" ht="10.5">
      <c r="A86" s="1165"/>
      <c r="B86" s="1232"/>
      <c r="C86" s="1165" t="s">
        <v>496</v>
      </c>
      <c r="D86" s="1165"/>
      <c r="E86" s="1705" cm="1">
        <f t="array" ref="E86">INDEX(G86:L86,0,MATCH($E$4,$G$4:$L$4,0))</f>
        <v>367.5</v>
      </c>
      <c r="F86" s="1165"/>
      <c r="G86" s="1435"/>
      <c r="H86" s="1435"/>
      <c r="I86" s="1435">
        <f>73.5*I10</f>
        <v>588</v>
      </c>
      <c r="J86" s="1435">
        <f>73.5*J10</f>
        <v>367.5</v>
      </c>
      <c r="K86" s="1435">
        <f>73.5*K10</f>
        <v>367.5</v>
      </c>
      <c r="L86" s="1435"/>
      <c r="M86" s="1423"/>
      <c r="N86" s="1423"/>
      <c r="O86" s="1423"/>
    </row>
    <row r="87" spans="1:15" ht="10.5">
      <c r="A87" s="1165"/>
      <c r="B87" s="1232"/>
      <c r="C87" s="1165" t="s">
        <v>497</v>
      </c>
      <c r="D87" s="1165"/>
      <c r="E87" s="1705" cm="1">
        <f t="array" ref="E87">INDEX(G87:L87,0,MATCH($E$4,$G$4:$L$4,0))</f>
        <v>367.5</v>
      </c>
      <c r="F87" s="1165"/>
      <c r="G87" s="1435"/>
      <c r="H87" s="1435"/>
      <c r="I87" s="1435">
        <f>73.5*I10</f>
        <v>588</v>
      </c>
      <c r="J87" s="1435">
        <f>73.5*J10</f>
        <v>367.5</v>
      </c>
      <c r="K87" s="1435">
        <f>73.5*K10</f>
        <v>367.5</v>
      </c>
      <c r="L87" s="1435"/>
      <c r="M87" s="1423"/>
      <c r="N87" s="1423"/>
      <c r="O87" s="1423"/>
    </row>
    <row r="88" spans="1:15" ht="10.5">
      <c r="A88" s="1165"/>
      <c r="B88" s="1232"/>
      <c r="C88" s="1165" t="s">
        <v>498</v>
      </c>
      <c r="D88" s="1165"/>
      <c r="E88" s="1705" cm="1">
        <f t="array" ref="E88">INDEX(G88:L88,0,MATCH($E$4,$G$4:$L$4,0))</f>
        <v>367.5</v>
      </c>
      <c r="F88" s="1165"/>
      <c r="G88" s="1435"/>
      <c r="H88" s="1435"/>
      <c r="I88" s="1435">
        <f>73.5*I10</f>
        <v>588</v>
      </c>
      <c r="J88" s="1435">
        <f>73.5*J10</f>
        <v>367.5</v>
      </c>
      <c r="K88" s="1435">
        <f>73.5*K10</f>
        <v>367.5</v>
      </c>
      <c r="L88" s="1435"/>
      <c r="M88" s="1423"/>
      <c r="N88" s="1423"/>
      <c r="O88" s="1423"/>
    </row>
    <row r="89" spans="1:15" ht="10.5">
      <c r="A89" s="1165"/>
      <c r="B89" s="1232"/>
      <c r="C89" s="1165" t="s">
        <v>499</v>
      </c>
      <c r="D89" s="1165"/>
      <c r="E89" s="1705" cm="1">
        <f t="array" ref="E89">INDEX(G89:L89,0,MATCH($E$4,$G$4:$L$4,0))</f>
        <v>392.5</v>
      </c>
      <c r="F89" s="1165"/>
      <c r="G89" s="1435"/>
      <c r="H89" s="1435"/>
      <c r="I89" s="1435">
        <f>78.5*I10</f>
        <v>628</v>
      </c>
      <c r="J89" s="1435">
        <f>78.5*J10</f>
        <v>392.5</v>
      </c>
      <c r="K89" s="1435">
        <f>78.5*K10</f>
        <v>392.5</v>
      </c>
      <c r="L89" s="1435"/>
      <c r="M89" s="1423"/>
      <c r="N89" s="1423"/>
      <c r="O89" s="1423"/>
    </row>
    <row r="90" spans="1:15" ht="10.5">
      <c r="A90" s="1165"/>
      <c r="B90" s="1232"/>
      <c r="C90" s="1165" t="s">
        <v>500</v>
      </c>
      <c r="D90" s="1165"/>
      <c r="E90" s="1705" cm="1">
        <f t="array" ref="E90">INDEX(G90:L90,0,MATCH($E$4,$G$4:$L$4,0))</f>
        <v>392.5</v>
      </c>
      <c r="F90" s="1165"/>
      <c r="G90" s="1435"/>
      <c r="H90" s="1435"/>
      <c r="I90" s="1435">
        <f>78.5*I10</f>
        <v>628</v>
      </c>
      <c r="J90" s="1435">
        <f>78.5*J10</f>
        <v>392.5</v>
      </c>
      <c r="K90" s="1435">
        <f>78.5*K10</f>
        <v>392.5</v>
      </c>
      <c r="L90" s="1435"/>
      <c r="M90" s="1423"/>
      <c r="N90" s="1423"/>
      <c r="O90" s="1423"/>
    </row>
    <row r="91" spans="1:15" ht="10.5">
      <c r="A91" s="1165"/>
      <c r="B91" s="1232"/>
      <c r="C91" s="1165" t="s">
        <v>501</v>
      </c>
      <c r="D91" s="1165"/>
      <c r="E91" s="1705" cm="1">
        <f t="array" ref="E91">INDEX(G91:L91,0,MATCH($E$4,$G$4:$L$4,0))</f>
        <v>392.5</v>
      </c>
      <c r="F91" s="1165"/>
      <c r="G91" s="1435"/>
      <c r="H91" s="1435"/>
      <c r="I91" s="1435">
        <f>78.5*I10</f>
        <v>628</v>
      </c>
      <c r="J91" s="1435">
        <f>78.5*J10</f>
        <v>392.5</v>
      </c>
      <c r="K91" s="1435">
        <f>78.5*K10</f>
        <v>392.5</v>
      </c>
      <c r="L91" s="1435"/>
      <c r="M91" s="1423"/>
      <c r="N91" s="1423"/>
      <c r="O91" s="1423"/>
    </row>
    <row r="92" spans="1:15" ht="10.5">
      <c r="A92" s="1165"/>
      <c r="B92" s="1232"/>
      <c r="C92" s="1165" t="s">
        <v>502</v>
      </c>
      <c r="D92" s="1165"/>
      <c r="E92" s="1705" cm="1">
        <f t="array" ref="E92">INDEX(G92:L92,0,MATCH($E$4,$G$4:$L$4,0))</f>
        <v>392.5</v>
      </c>
      <c r="F92" s="1165"/>
      <c r="G92" s="1435"/>
      <c r="H92" s="1435"/>
      <c r="I92" s="1435">
        <f>78.5*I10</f>
        <v>628</v>
      </c>
      <c r="J92" s="1435">
        <f>78.5*J10</f>
        <v>392.5</v>
      </c>
      <c r="K92" s="1435">
        <f>78.5*K10</f>
        <v>392.5</v>
      </c>
      <c r="L92" s="1435"/>
      <c r="M92" s="1423"/>
      <c r="N92" s="1423"/>
      <c r="O92" s="1423"/>
    </row>
    <row r="93" spans="1:15" ht="10.5">
      <c r="A93" s="1165"/>
      <c r="B93" s="1232"/>
      <c r="C93" s="1165" t="s">
        <v>503</v>
      </c>
      <c r="D93" s="1165"/>
      <c r="E93" s="1705" cm="1">
        <f t="array" ref="E93">INDEX(G93:L93,0,MATCH($E$4,$G$4:$L$4,0))</f>
        <v>392.5</v>
      </c>
      <c r="F93" s="1165"/>
      <c r="G93" s="1435"/>
      <c r="H93" s="1435"/>
      <c r="I93" s="1435">
        <f>78.5*I10</f>
        <v>628</v>
      </c>
      <c r="J93" s="1435">
        <f>78.5*J10</f>
        <v>392.5</v>
      </c>
      <c r="K93" s="1435">
        <f>78.5*K10</f>
        <v>392.5</v>
      </c>
      <c r="L93" s="1435"/>
      <c r="M93" s="1423"/>
      <c r="N93" s="1423"/>
      <c r="O93" s="1423"/>
    </row>
    <row r="94" spans="1:15" ht="10.5">
      <c r="A94" s="1165"/>
      <c r="B94" s="1232"/>
      <c r="C94" s="1165" t="s">
        <v>504</v>
      </c>
      <c r="D94" s="1165"/>
      <c r="E94" s="1705" cm="1">
        <f t="array" ref="E94">INDEX(G94:L94,0,MATCH($E$4,$G$4:$L$4,0))</f>
        <v>422.5</v>
      </c>
      <c r="F94" s="1165"/>
      <c r="G94" s="1435"/>
      <c r="H94" s="1435"/>
      <c r="I94" s="1435">
        <f>84.5*I10</f>
        <v>676</v>
      </c>
      <c r="J94" s="1435">
        <f>84.5*J10</f>
        <v>422.5</v>
      </c>
      <c r="K94" s="1435">
        <f>84.5*K10</f>
        <v>422.5</v>
      </c>
      <c r="L94" s="1435"/>
      <c r="M94" s="1423"/>
      <c r="N94" s="1423"/>
      <c r="O94" s="1423"/>
    </row>
    <row r="95" spans="1:15" ht="10.5">
      <c r="A95" s="1165"/>
      <c r="B95" s="1232"/>
      <c r="C95" s="1165" t="s">
        <v>505</v>
      </c>
      <c r="D95" s="1165"/>
      <c r="E95" s="1705" cm="1">
        <f t="array" ref="E95">INDEX(G95:L95,0,MATCH($E$4,$G$4:$L$4,0))</f>
        <v>422.5</v>
      </c>
      <c r="F95" s="1165"/>
      <c r="G95" s="1435"/>
      <c r="H95" s="1435"/>
      <c r="I95" s="1435">
        <f>84.5*I10</f>
        <v>676</v>
      </c>
      <c r="J95" s="1435">
        <f>84.5*J10</f>
        <v>422.5</v>
      </c>
      <c r="K95" s="1435">
        <f>84.5*K10</f>
        <v>422.5</v>
      </c>
      <c r="L95" s="1435"/>
      <c r="M95" s="1423"/>
      <c r="N95" s="1423"/>
      <c r="O95" s="1423"/>
    </row>
    <row r="96" spans="1:15" ht="10.5">
      <c r="A96" s="1165"/>
      <c r="B96" s="1232"/>
      <c r="C96" s="1165" t="s">
        <v>506</v>
      </c>
      <c r="D96" s="1165"/>
      <c r="E96" s="1705" cm="1">
        <f t="array" ref="E96">INDEX(G96:L96,0,MATCH($E$4,$G$4:$L$4,0))</f>
        <v>422.5</v>
      </c>
      <c r="F96" s="1165"/>
      <c r="G96" s="1435"/>
      <c r="H96" s="1435"/>
      <c r="I96" s="1435">
        <f>84.5*I10</f>
        <v>676</v>
      </c>
      <c r="J96" s="1435">
        <f>84.5*J10</f>
        <v>422.5</v>
      </c>
      <c r="K96" s="1435">
        <f>84.5*K10</f>
        <v>422.5</v>
      </c>
      <c r="L96" s="1435"/>
      <c r="M96" s="1423"/>
      <c r="N96" s="1423"/>
      <c r="O96" s="1423"/>
    </row>
    <row r="97" spans="1:15" ht="10.5">
      <c r="A97" s="1165"/>
      <c r="B97" s="1232"/>
      <c r="C97" s="1165" t="s">
        <v>507</v>
      </c>
      <c r="D97" s="1165"/>
      <c r="E97" s="1705" cm="1">
        <f t="array" ref="E97">INDEX(G97:L97,0,MATCH($E$4,$G$4:$L$4,0))</f>
        <v>422.5</v>
      </c>
      <c r="F97" s="1165"/>
      <c r="G97" s="1435"/>
      <c r="H97" s="1435"/>
      <c r="I97" s="1435">
        <f>84.5*I10</f>
        <v>676</v>
      </c>
      <c r="J97" s="1435">
        <f>84.5*J10</f>
        <v>422.5</v>
      </c>
      <c r="K97" s="1435">
        <f>84.5*K10</f>
        <v>422.5</v>
      </c>
      <c r="L97" s="1435"/>
      <c r="M97" s="1423"/>
      <c r="N97" s="1423"/>
      <c r="O97" s="1423"/>
    </row>
    <row r="98" spans="1:15" ht="10.5">
      <c r="A98" s="1165"/>
      <c r="B98" s="1232"/>
      <c r="C98" s="1165" t="s">
        <v>508</v>
      </c>
      <c r="D98" s="1165"/>
      <c r="E98" s="1705" cm="1">
        <f t="array" ref="E98">INDEX(G98:L98,0,MATCH($E$4,$G$4:$L$4,0))</f>
        <v>422.5</v>
      </c>
      <c r="F98" s="1165"/>
      <c r="G98" s="1435"/>
      <c r="H98" s="1435"/>
      <c r="I98" s="1435">
        <f>84.5*I10</f>
        <v>676</v>
      </c>
      <c r="J98" s="1435">
        <f>84.5*J10</f>
        <v>422.5</v>
      </c>
      <c r="K98" s="1435">
        <f>84.5*K10</f>
        <v>422.5</v>
      </c>
      <c r="L98" s="1435"/>
      <c r="M98" s="1423"/>
      <c r="N98" s="1423"/>
      <c r="O98" s="1423"/>
    </row>
    <row r="99" spans="1:15" ht="10.5">
      <c r="A99" s="1165"/>
      <c r="B99" s="1232"/>
      <c r="C99" s="1165" t="s">
        <v>509</v>
      </c>
      <c r="D99" s="1165"/>
      <c r="E99" s="1705" cm="1">
        <f t="array" ref="E99">INDEX(G99:L99,0,MATCH($E$4,$G$4:$L$4,0))</f>
        <v>472.5</v>
      </c>
      <c r="F99" s="1165"/>
      <c r="G99" s="1435"/>
      <c r="H99" s="1435"/>
      <c r="I99" s="1435">
        <f>94.5*I10</f>
        <v>756</v>
      </c>
      <c r="J99" s="1435">
        <f>94.5*J10</f>
        <v>472.5</v>
      </c>
      <c r="K99" s="1435">
        <f>94.5*K10</f>
        <v>472.5</v>
      </c>
      <c r="L99" s="1435"/>
      <c r="M99" s="1423"/>
      <c r="N99" s="1423"/>
      <c r="O99" s="1423"/>
    </row>
    <row r="100" spans="1:15" ht="10.5">
      <c r="A100" s="1165"/>
      <c r="B100" s="1232"/>
      <c r="C100" s="1165" t="s">
        <v>510</v>
      </c>
      <c r="D100" s="1165"/>
      <c r="E100" s="1705" cm="1">
        <f t="array" ref="E100">INDEX(G100:L100,0,MATCH($E$4,$G$4:$L$4,0))</f>
        <v>472.5</v>
      </c>
      <c r="F100" s="1165"/>
      <c r="G100" s="1435"/>
      <c r="H100" s="1435"/>
      <c r="I100" s="1435">
        <f>94.5*I10</f>
        <v>756</v>
      </c>
      <c r="J100" s="1435">
        <f>94.5*J10</f>
        <v>472.5</v>
      </c>
      <c r="K100" s="1435">
        <f>94.5*K10</f>
        <v>472.5</v>
      </c>
      <c r="L100" s="1435"/>
      <c r="M100" s="1423"/>
      <c r="N100" s="1423"/>
      <c r="O100" s="1423"/>
    </row>
    <row r="101" spans="1:15" ht="10.5">
      <c r="A101" s="1165"/>
      <c r="B101" s="1232"/>
      <c r="C101" s="1165" t="s">
        <v>511</v>
      </c>
      <c r="D101" s="1165"/>
      <c r="E101" s="1705" cm="1">
        <f t="array" ref="E101">INDEX(G101:L101,0,MATCH($E$4,$G$4:$L$4,0))</f>
        <v>472.5</v>
      </c>
      <c r="F101" s="1165"/>
      <c r="G101" s="1435"/>
      <c r="H101" s="1435"/>
      <c r="I101" s="1435">
        <f>94.5*I10</f>
        <v>756</v>
      </c>
      <c r="J101" s="1435">
        <f>94.5*J10</f>
        <v>472.5</v>
      </c>
      <c r="K101" s="1435">
        <f>94.5*K10</f>
        <v>472.5</v>
      </c>
      <c r="L101" s="1435"/>
      <c r="M101" s="1423"/>
      <c r="N101" s="1423"/>
      <c r="O101" s="1423"/>
    </row>
    <row r="102" spans="1:15" ht="10.5">
      <c r="A102" s="1165"/>
      <c r="B102" s="1232"/>
      <c r="C102" s="1165" t="s">
        <v>512</v>
      </c>
      <c r="D102" s="1165"/>
      <c r="E102" s="1705" cm="1">
        <f t="array" ref="E102">INDEX(G102:L102,0,MATCH($E$4,$G$4:$L$4,0))</f>
        <v>472.5</v>
      </c>
      <c r="F102" s="1165"/>
      <c r="G102" s="1435"/>
      <c r="H102" s="1435"/>
      <c r="I102" s="1435">
        <f>94.5*I10</f>
        <v>756</v>
      </c>
      <c r="J102" s="1435">
        <f>94.5*J10</f>
        <v>472.5</v>
      </c>
      <c r="K102" s="1435">
        <f>94.5*K10</f>
        <v>472.5</v>
      </c>
      <c r="L102" s="1435"/>
      <c r="M102" s="1423"/>
      <c r="N102" s="1423"/>
      <c r="O102" s="1423"/>
    </row>
    <row r="103" spans="1:15" ht="10.5">
      <c r="A103" s="1165"/>
      <c r="B103" s="1232"/>
      <c r="C103" s="1165" t="s">
        <v>513</v>
      </c>
      <c r="D103" s="1165"/>
      <c r="E103" s="1705" cm="1">
        <f t="array" ref="E103">INDEX(G103:L103,0,MATCH($E$4,$G$4:$L$4,0))</f>
        <v>472.5</v>
      </c>
      <c r="F103" s="1165"/>
      <c r="G103" s="1435"/>
      <c r="H103" s="1435"/>
      <c r="I103" s="1435">
        <f>94.5*I10</f>
        <v>756</v>
      </c>
      <c r="J103" s="1435">
        <f>94.5*J10</f>
        <v>472.5</v>
      </c>
      <c r="K103" s="1435">
        <f>94.5*K10</f>
        <v>472.5</v>
      </c>
      <c r="L103" s="1435"/>
      <c r="M103" s="1423"/>
      <c r="N103" s="1423"/>
      <c r="O103" s="1423"/>
    </row>
    <row r="104" spans="1:15" ht="10.5">
      <c r="A104" s="1165"/>
      <c r="B104" s="1232"/>
      <c r="C104" s="1165" t="s">
        <v>514</v>
      </c>
      <c r="D104" s="1165"/>
      <c r="E104" s="1705" cm="1">
        <f t="array" ref="E104">INDEX(G104:L104,0,MATCH($E$4,$G$4:$L$4,0))</f>
        <v>517.5</v>
      </c>
      <c r="F104" s="1165"/>
      <c r="G104" s="1435"/>
      <c r="H104" s="1435"/>
      <c r="I104" s="1435">
        <f>103.5*I10</f>
        <v>828</v>
      </c>
      <c r="J104" s="1435">
        <f>103.5*J10</f>
        <v>517.5</v>
      </c>
      <c r="K104" s="1435">
        <f>103.5*K10</f>
        <v>517.5</v>
      </c>
      <c r="L104" s="1435"/>
      <c r="M104" s="1423"/>
      <c r="N104" s="1423"/>
      <c r="O104" s="1423"/>
    </row>
    <row r="105" spans="1:15" ht="10.5">
      <c r="A105" s="1165"/>
      <c r="B105" s="1232"/>
      <c r="C105" s="1165" t="s">
        <v>515</v>
      </c>
      <c r="D105" s="1165"/>
      <c r="E105" s="1705" cm="1">
        <f t="array" ref="E105">INDEX(G105:L105,0,MATCH($E$4,$G$4:$L$4,0))</f>
        <v>517.5</v>
      </c>
      <c r="F105" s="1165"/>
      <c r="G105" s="1435"/>
      <c r="H105" s="1435"/>
      <c r="I105" s="1435">
        <f>103.5*I10</f>
        <v>828</v>
      </c>
      <c r="J105" s="1435">
        <f>103.5*J10</f>
        <v>517.5</v>
      </c>
      <c r="K105" s="1435">
        <f>103.5*K10</f>
        <v>517.5</v>
      </c>
      <c r="L105" s="1435"/>
      <c r="M105" s="1423"/>
      <c r="N105" s="1423"/>
      <c r="O105" s="1423"/>
    </row>
    <row r="106" spans="1:15" ht="10.5">
      <c r="A106" s="1165"/>
      <c r="B106" s="1232"/>
      <c r="C106" s="1165" t="s">
        <v>516</v>
      </c>
      <c r="D106" s="1165"/>
      <c r="E106" s="1705" cm="1">
        <f t="array" ref="E106">INDEX(G106:L106,0,MATCH($E$4,$G$4:$L$4,0))</f>
        <v>517.5</v>
      </c>
      <c r="F106" s="1165"/>
      <c r="G106" s="1435"/>
      <c r="H106" s="1435"/>
      <c r="I106" s="1435">
        <f>103.5*I10</f>
        <v>828</v>
      </c>
      <c r="J106" s="1435">
        <f>103.5*J10</f>
        <v>517.5</v>
      </c>
      <c r="K106" s="1435">
        <f>103.5*K10</f>
        <v>517.5</v>
      </c>
      <c r="L106" s="1435"/>
      <c r="M106" s="1423"/>
      <c r="N106" s="1423"/>
      <c r="O106" s="1423"/>
    </row>
    <row r="107" spans="1:15" ht="10.5">
      <c r="A107" s="1165"/>
      <c r="B107" s="1232"/>
      <c r="C107" s="1165" t="s">
        <v>517</v>
      </c>
      <c r="D107" s="1165"/>
      <c r="E107" s="1705" cm="1">
        <f t="array" ref="E107">INDEX(G107:L107,0,MATCH($E$4,$G$4:$L$4,0))</f>
        <v>517.5</v>
      </c>
      <c r="F107" s="1165"/>
      <c r="G107" s="1435"/>
      <c r="H107" s="1435"/>
      <c r="I107" s="1435">
        <f>103.5*I10</f>
        <v>828</v>
      </c>
      <c r="J107" s="1435">
        <f>103.5*J10</f>
        <v>517.5</v>
      </c>
      <c r="K107" s="1435">
        <f>103.5*K10</f>
        <v>517.5</v>
      </c>
      <c r="L107" s="1435"/>
      <c r="M107" s="1423"/>
      <c r="N107" s="1423"/>
      <c r="O107" s="1423"/>
    </row>
    <row r="108" spans="1:15" ht="10.5">
      <c r="A108" s="1165"/>
      <c r="B108" s="1232"/>
      <c r="C108" s="1165" t="s">
        <v>518</v>
      </c>
      <c r="D108" s="1165"/>
      <c r="E108" s="1705" cm="1">
        <f t="array" ref="E108">INDEX(G108:L108,0,MATCH($E$4,$G$4:$L$4,0))</f>
        <v>517.5</v>
      </c>
      <c r="F108" s="1165"/>
      <c r="G108" s="1435"/>
      <c r="H108" s="1435"/>
      <c r="I108" s="1435">
        <f>103.5*I10</f>
        <v>828</v>
      </c>
      <c r="J108" s="1435">
        <f>103.5*J10</f>
        <v>517.5</v>
      </c>
      <c r="K108" s="1435">
        <f>103.5*K10</f>
        <v>517.5</v>
      </c>
      <c r="L108" s="1435"/>
      <c r="M108" s="1423"/>
      <c r="N108" s="1423"/>
      <c r="O108" s="1423"/>
    </row>
    <row r="109" spans="1:15" ht="10.5">
      <c r="A109" s="1165"/>
      <c r="B109" s="1232"/>
      <c r="C109" s="1165" t="s">
        <v>519</v>
      </c>
      <c r="D109" s="1165"/>
      <c r="E109" s="1705" cm="1">
        <f t="array" ref="E109">INDEX(G109:L109,0,MATCH($E$4,$G$4:$L$4,0))</f>
        <v>27</v>
      </c>
      <c r="F109" s="1165"/>
      <c r="G109" s="1435"/>
      <c r="H109" s="1435"/>
      <c r="I109" s="1435">
        <v>27</v>
      </c>
      <c r="J109" s="1435">
        <v>27</v>
      </c>
      <c r="K109" s="1435">
        <v>27</v>
      </c>
      <c r="L109" s="1435"/>
      <c r="M109" s="1423"/>
      <c r="N109" s="1423"/>
      <c r="O109" s="1423"/>
    </row>
    <row r="110" spans="1:15" ht="10.5">
      <c r="A110" s="1165"/>
      <c r="B110" s="1232"/>
      <c r="C110" s="1165" t="s">
        <v>520</v>
      </c>
      <c r="D110" s="1165"/>
      <c r="E110" s="1705" cm="1">
        <f t="array" ref="E110">INDEX(G110:L110,0,MATCH($E$4,$G$4:$L$4,0))</f>
        <v>0</v>
      </c>
      <c r="F110" s="1165"/>
      <c r="G110" s="1435"/>
      <c r="H110" s="1435"/>
      <c r="I110" s="1435">
        <v>0</v>
      </c>
      <c r="J110" s="1435">
        <v>0</v>
      </c>
      <c r="K110" s="1435">
        <v>0</v>
      </c>
      <c r="L110" s="1435"/>
      <c r="M110" s="1423"/>
      <c r="N110" s="1423"/>
      <c r="O110" s="1423"/>
    </row>
    <row r="111" spans="1:15" ht="10.5">
      <c r="A111" s="1165"/>
      <c r="B111" s="1232"/>
      <c r="C111" s="1165" t="s">
        <v>521</v>
      </c>
      <c r="D111" s="1165"/>
      <c r="E111" s="1705" cm="1">
        <f t="array" ref="E111">INDEX(G111:L111,0,MATCH($E$4,$G$4:$L$4,0))</f>
        <v>6</v>
      </c>
      <c r="F111" s="1165"/>
      <c r="G111" s="1435"/>
      <c r="H111" s="1435"/>
      <c r="I111" s="1435">
        <v>6</v>
      </c>
      <c r="J111" s="1435">
        <v>6</v>
      </c>
      <c r="K111" s="1435">
        <v>6</v>
      </c>
      <c r="L111" s="1435"/>
      <c r="M111" s="1423"/>
      <c r="N111" s="1423"/>
      <c r="O111" s="1423"/>
    </row>
    <row r="112" spans="1:15" ht="10.5">
      <c r="A112" s="1165"/>
      <c r="B112" s="1232"/>
      <c r="C112" s="1165" t="s">
        <v>522</v>
      </c>
      <c r="D112" s="1165"/>
      <c r="E112" s="1705" cm="1">
        <f t="array" ref="E112">INDEX(G112:L112,0,MATCH($E$4,$G$4:$L$4,0))</f>
        <v>0</v>
      </c>
      <c r="F112" s="1165"/>
      <c r="G112" s="1435"/>
      <c r="H112" s="1435"/>
      <c r="I112" s="1435">
        <v>0</v>
      </c>
      <c r="J112" s="1435">
        <v>0</v>
      </c>
      <c r="K112" s="1435">
        <v>0</v>
      </c>
      <c r="L112" s="1435"/>
      <c r="M112" s="652"/>
      <c r="N112" s="652"/>
      <c r="O112" s="652"/>
    </row>
    <row r="113" spans="1:15" ht="10.5">
      <c r="A113" s="1165"/>
      <c r="B113" s="1232"/>
      <c r="C113" s="1165" t="s">
        <v>523</v>
      </c>
      <c r="D113" s="1165"/>
      <c r="E113" s="1705" cm="1">
        <f t="array" ref="E113">INDEX(G113:L113,0,MATCH($E$4,$G$4:$L$4,0))</f>
        <v>0</v>
      </c>
      <c r="F113" s="1165"/>
      <c r="G113" s="1435"/>
      <c r="H113" s="1435"/>
      <c r="I113" s="1435">
        <v>0</v>
      </c>
      <c r="J113" s="1435">
        <v>0</v>
      </c>
      <c r="K113" s="1435">
        <v>0</v>
      </c>
      <c r="L113" s="1435"/>
      <c r="M113" s="652"/>
      <c r="N113" s="652"/>
      <c r="O113" s="652"/>
    </row>
    <row r="114" spans="1:15" ht="10.5">
      <c r="A114" s="1165"/>
      <c r="B114" s="1232"/>
      <c r="C114" s="1165" t="s">
        <v>524</v>
      </c>
      <c r="D114" s="1165"/>
      <c r="E114" s="1705" cm="1">
        <f t="array" ref="E114">INDEX(G114:L114,0,MATCH($E$4,$G$4:$L$4,0))</f>
        <v>0</v>
      </c>
      <c r="F114" s="1165"/>
      <c r="G114" s="1435"/>
      <c r="H114" s="1435"/>
      <c r="I114" s="1435">
        <v>0</v>
      </c>
      <c r="J114" s="1435">
        <v>0</v>
      </c>
      <c r="K114" s="1435">
        <v>0</v>
      </c>
      <c r="L114" s="1435"/>
      <c r="M114" s="652"/>
      <c r="N114" s="652"/>
      <c r="O114" s="652"/>
    </row>
    <row r="115" spans="1:15" ht="10.5">
      <c r="A115" s="1165"/>
      <c r="B115" s="1232"/>
      <c r="C115" s="1165" t="s">
        <v>525</v>
      </c>
      <c r="D115" s="1165"/>
      <c r="E115" s="1705" cm="1">
        <f t="array" ref="E115">INDEX(G115:L115,0,MATCH($E$4,$G$4:$L$4,0))</f>
        <v>8</v>
      </c>
      <c r="F115" s="1165"/>
      <c r="G115" s="1435"/>
      <c r="H115" s="1435"/>
      <c r="I115" s="1435">
        <v>8</v>
      </c>
      <c r="J115" s="1435">
        <v>8</v>
      </c>
      <c r="K115" s="1435">
        <v>8</v>
      </c>
      <c r="L115" s="1435"/>
      <c r="M115" s="652"/>
      <c r="N115" s="652"/>
      <c r="O115" s="652"/>
    </row>
    <row r="116" spans="1:15" ht="10.5">
      <c r="A116" s="1165"/>
      <c r="B116" s="1232"/>
      <c r="C116" s="1165" t="s">
        <v>313</v>
      </c>
      <c r="D116" s="1165"/>
      <c r="E116" s="1705" cm="1">
        <f t="array" ref="E116">INDEX(G116:L116,0,MATCH($E$4,$G$4:$L$4,0))</f>
        <v>0</v>
      </c>
      <c r="F116" s="1165"/>
      <c r="G116" s="1435"/>
      <c r="H116" s="1435"/>
      <c r="I116" s="1435">
        <v>0</v>
      </c>
      <c r="J116" s="1435">
        <v>0</v>
      </c>
      <c r="K116" s="1435">
        <v>0</v>
      </c>
      <c r="L116" s="1435"/>
      <c r="M116" s="652"/>
      <c r="N116" s="652"/>
      <c r="O116" s="652"/>
    </row>
    <row r="117" spans="1:15" ht="10.5">
      <c r="A117" s="1165"/>
      <c r="B117" s="1232"/>
      <c r="C117" s="1733" t="s">
        <v>526</v>
      </c>
      <c r="D117" s="1733"/>
      <c r="E117" s="1733"/>
      <c r="F117" s="1733"/>
      <c r="G117" s="1733"/>
      <c r="H117" s="1733"/>
      <c r="I117" s="1733"/>
      <c r="J117" s="1733"/>
      <c r="K117" s="1733"/>
      <c r="L117" s="1733"/>
      <c r="M117" s="652"/>
      <c r="N117" s="652"/>
      <c r="O117" s="652"/>
    </row>
    <row r="118" spans="1:15" ht="10.5">
      <c r="A118" s="1165"/>
      <c r="B118" s="1232"/>
      <c r="C118" s="1165" t="s">
        <v>527</v>
      </c>
      <c r="D118" s="1165"/>
      <c r="E118" s="1705" cm="1">
        <f t="array" ref="E118">INDEX(G118:L118,0,MATCH($E$4,$G$4:$L$4,0))</f>
        <v>20</v>
      </c>
      <c r="F118" s="1165"/>
      <c r="G118" s="1435"/>
      <c r="H118" s="1435"/>
      <c r="I118" s="1435">
        <v>20</v>
      </c>
      <c r="J118" s="1435">
        <v>20</v>
      </c>
      <c r="K118" s="1435">
        <v>20</v>
      </c>
      <c r="L118" s="1435"/>
      <c r="M118" s="652"/>
      <c r="N118" s="652"/>
      <c r="O118" s="652"/>
    </row>
    <row r="119" spans="1:15" ht="10.5">
      <c r="A119" s="1165"/>
      <c r="B119" s="1232"/>
      <c r="C119" s="1165" t="s">
        <v>528</v>
      </c>
      <c r="D119" s="1165"/>
      <c r="E119" s="1705" cm="1">
        <f t="array" ref="E119">INDEX(G119:L119,0,MATCH($E$4,$G$4:$L$4,0))</f>
        <v>36</v>
      </c>
      <c r="F119" s="1165"/>
      <c r="G119" s="1435"/>
      <c r="H119" s="1435"/>
      <c r="I119" s="1435">
        <v>36</v>
      </c>
      <c r="J119" s="1435">
        <v>36</v>
      </c>
      <c r="K119" s="1435">
        <v>36</v>
      </c>
      <c r="L119" s="1435"/>
      <c r="M119" s="652"/>
      <c r="N119" s="652"/>
      <c r="O119" s="652"/>
    </row>
    <row r="120" spans="1:15" ht="10.5">
      <c r="A120" s="1165"/>
      <c r="B120" s="1232"/>
      <c r="C120" s="1165" t="s">
        <v>529</v>
      </c>
      <c r="D120" s="1165"/>
      <c r="E120" s="1705" cm="1">
        <f t="array" ref="E120">INDEX(G120:L120,0,MATCH($E$4,$G$4:$L$4,0))</f>
        <v>2</v>
      </c>
      <c r="F120" s="1165"/>
      <c r="G120" s="1435"/>
      <c r="H120" s="1435"/>
      <c r="I120" s="1435">
        <v>2</v>
      </c>
      <c r="J120" s="1435">
        <v>2</v>
      </c>
      <c r="K120" s="1435">
        <v>2</v>
      </c>
      <c r="L120" s="1435"/>
      <c r="M120" s="652"/>
      <c r="N120" s="652"/>
      <c r="O120" s="652"/>
    </row>
    <row r="121" spans="1:15" ht="10.5">
      <c r="A121" s="1165"/>
      <c r="B121" s="1232"/>
      <c r="C121" s="1165" t="s">
        <v>530</v>
      </c>
      <c r="D121" s="1165"/>
      <c r="E121" s="1705" cm="1">
        <f t="array" ref="E121">INDEX(G121:L121,0,MATCH($E$4,$G$4:$L$4,0))</f>
        <v>10</v>
      </c>
      <c r="F121" s="1165"/>
      <c r="G121" s="1435"/>
      <c r="H121" s="1435"/>
      <c r="I121" s="1435">
        <v>10</v>
      </c>
      <c r="J121" s="1435">
        <v>10</v>
      </c>
      <c r="K121" s="1435">
        <v>10</v>
      </c>
      <c r="L121" s="1435"/>
      <c r="M121" s="652"/>
      <c r="N121" s="652"/>
      <c r="O121" s="652"/>
    </row>
    <row r="122" spans="1:15" ht="10.5">
      <c r="A122" s="1165"/>
      <c r="B122" s="1232"/>
      <c r="C122" s="1165" t="s">
        <v>313</v>
      </c>
      <c r="D122" s="1165"/>
      <c r="E122" s="1705" cm="1">
        <f t="array" ref="E122">INDEX(G122:L122,0,MATCH($E$4,$G$4:$L$4,0))</f>
        <v>0</v>
      </c>
      <c r="F122" s="1165"/>
      <c r="G122" s="1435"/>
      <c r="H122" s="1435"/>
      <c r="I122" s="1435">
        <v>0</v>
      </c>
      <c r="J122" s="1435">
        <v>0</v>
      </c>
      <c r="K122" s="1435">
        <v>0</v>
      </c>
      <c r="L122" s="1435"/>
      <c r="M122" s="652"/>
      <c r="N122" s="652"/>
      <c r="O122" s="652"/>
    </row>
    <row r="123" spans="1:15" ht="10.5">
      <c r="A123" s="1165"/>
      <c r="B123" s="1232"/>
      <c r="C123" s="1733" t="s">
        <v>531</v>
      </c>
      <c r="D123" s="1733"/>
      <c r="E123" s="1733"/>
      <c r="F123" s="1733"/>
      <c r="G123" s="1733"/>
      <c r="H123" s="1733"/>
      <c r="I123" s="1733"/>
      <c r="J123" s="1733"/>
      <c r="K123" s="1733"/>
      <c r="L123" s="1733"/>
      <c r="M123" s="652"/>
      <c r="N123" s="652"/>
      <c r="O123" s="652"/>
    </row>
    <row r="124" spans="1:15" ht="10.5">
      <c r="A124" s="1165"/>
      <c r="B124" s="1232"/>
      <c r="C124" s="1165" t="s">
        <v>532</v>
      </c>
      <c r="D124" s="1165"/>
      <c r="E124" s="1705" cm="1">
        <f t="array" ref="E124">INDEX(G124:L124,0,MATCH($E$4,$G$4:$L$4,0))</f>
        <v>0</v>
      </c>
      <c r="F124" s="1165"/>
      <c r="G124" s="1435"/>
      <c r="H124" s="1435"/>
      <c r="I124" s="1435">
        <v>0</v>
      </c>
      <c r="J124" s="1435">
        <v>0</v>
      </c>
      <c r="K124" s="1435">
        <v>0</v>
      </c>
      <c r="L124" s="1435"/>
      <c r="M124" s="652"/>
      <c r="N124" s="652"/>
      <c r="O124" s="652"/>
    </row>
    <row r="125" spans="1:15" ht="10.5">
      <c r="A125" s="1165"/>
      <c r="B125" s="1232"/>
      <c r="C125" s="1165" t="s">
        <v>533</v>
      </c>
      <c r="D125" s="1165"/>
      <c r="E125" s="1705" cm="1">
        <f t="array" ref="E125">INDEX(G125:L125,0,MATCH($E$4,$G$4:$L$4,0))</f>
        <v>5</v>
      </c>
      <c r="F125" s="1165"/>
      <c r="G125" s="1435"/>
      <c r="H125" s="1435"/>
      <c r="I125" s="1435">
        <v>5</v>
      </c>
      <c r="J125" s="1435">
        <v>5</v>
      </c>
      <c r="K125" s="1435">
        <v>5</v>
      </c>
      <c r="L125" s="1435"/>
      <c r="M125" s="652"/>
      <c r="N125" s="652"/>
      <c r="O125" s="652"/>
    </row>
    <row r="126" spans="1:15" ht="10.5">
      <c r="A126" s="1165"/>
      <c r="B126" s="1232"/>
      <c r="C126" s="1165" t="s">
        <v>313</v>
      </c>
      <c r="D126" s="1165"/>
      <c r="E126" s="1705" cm="1">
        <f t="array" ref="E126">INDEX(G126:L126,0,MATCH($E$4,$G$4:$L$4,0))</f>
        <v>0</v>
      </c>
      <c r="F126" s="1165"/>
      <c r="G126" s="1435"/>
      <c r="H126" s="1435"/>
      <c r="I126" s="1435">
        <v>0</v>
      </c>
      <c r="J126" s="1435">
        <v>0</v>
      </c>
      <c r="K126" s="1435">
        <v>0</v>
      </c>
      <c r="L126" s="1435"/>
      <c r="M126" s="652"/>
      <c r="N126" s="652"/>
      <c r="O126" s="652"/>
    </row>
    <row r="127" spans="1:15" ht="10.5">
      <c r="A127" s="1165"/>
      <c r="B127" s="1232"/>
      <c r="C127" s="1733" t="s">
        <v>534</v>
      </c>
      <c r="D127" s="1733"/>
      <c r="E127" s="1733"/>
      <c r="F127" s="1733"/>
      <c r="G127" s="1733"/>
      <c r="H127" s="1733"/>
      <c r="I127" s="1733"/>
      <c r="J127" s="1733"/>
      <c r="K127" s="1733"/>
      <c r="L127" s="1733"/>
      <c r="M127" s="652"/>
      <c r="N127" s="652"/>
      <c r="O127" s="652"/>
    </row>
    <row r="128" spans="1:15" ht="10.5">
      <c r="A128" s="1165"/>
      <c r="B128" s="1232"/>
      <c r="C128" s="1165" t="s">
        <v>535</v>
      </c>
      <c r="D128" s="1165"/>
      <c r="E128" s="1705" cm="1">
        <f t="array" ref="E128">INDEX(G128:L128,0,MATCH($E$4,$G$4:$L$4,0))</f>
        <v>30</v>
      </c>
      <c r="F128" s="1165"/>
      <c r="G128" s="1435"/>
      <c r="H128" s="1435"/>
      <c r="I128" s="1435">
        <v>30</v>
      </c>
      <c r="J128" s="1435">
        <v>30</v>
      </c>
      <c r="K128" s="1435">
        <v>30</v>
      </c>
      <c r="L128" s="1435"/>
      <c r="M128" s="1423"/>
      <c r="N128" s="1423"/>
      <c r="O128" s="1423"/>
    </row>
    <row r="129" spans="1:18" ht="10.5">
      <c r="A129" s="1165"/>
      <c r="B129" s="1232"/>
      <c r="C129" s="1165" t="s">
        <v>536</v>
      </c>
      <c r="D129" s="1165"/>
      <c r="E129" s="1705" cm="1">
        <f t="array" ref="E129">INDEX(G129:L129,0,MATCH($E$4,$G$4:$L$4,0))</f>
        <v>20</v>
      </c>
      <c r="F129" s="1165"/>
      <c r="G129" s="1435"/>
      <c r="H129" s="1435"/>
      <c r="I129" s="1435">
        <v>20</v>
      </c>
      <c r="J129" s="1435">
        <v>20</v>
      </c>
      <c r="K129" s="1435">
        <v>20</v>
      </c>
      <c r="L129" s="1435"/>
      <c r="M129" s="1423"/>
      <c r="N129" s="1423"/>
      <c r="O129" s="1423"/>
    </row>
    <row r="130" spans="1:18" ht="10.5">
      <c r="A130" s="1165"/>
      <c r="B130" s="1232"/>
      <c r="C130" s="1733" t="s">
        <v>537</v>
      </c>
      <c r="D130" s="1733"/>
      <c r="E130" s="1733"/>
      <c r="F130" s="1733"/>
      <c r="G130" s="1733"/>
      <c r="H130" s="1733"/>
      <c r="I130" s="1733"/>
      <c r="J130" s="1733"/>
      <c r="K130" s="1733"/>
      <c r="L130" s="1733"/>
      <c r="M130" s="1423"/>
      <c r="N130" s="1423"/>
      <c r="O130" s="1423"/>
    </row>
    <row r="131" spans="1:18" ht="10.5">
      <c r="A131" s="1165"/>
      <c r="B131" s="1232"/>
      <c r="C131" s="1165" t="s">
        <v>538</v>
      </c>
      <c r="D131" s="1165"/>
      <c r="E131" s="1705" cm="1">
        <f t="array" ref="E131">INDEX(G131:L131,0,MATCH($E$4,$G$4:$L$4,0))</f>
        <v>468.75</v>
      </c>
      <c r="F131" s="1165"/>
      <c r="G131" s="1435"/>
      <c r="H131" s="1435"/>
      <c r="I131" s="1435">
        <v>750</v>
      </c>
      <c r="J131" s="1435">
        <f>I131/I9*J9</f>
        <v>468.75</v>
      </c>
      <c r="K131" s="1435">
        <f>I131/I9*K9</f>
        <v>468.75</v>
      </c>
      <c r="L131" s="1435"/>
      <c r="M131" s="1753" t="s">
        <v>539</v>
      </c>
      <c r="N131" s="1745"/>
      <c r="O131" s="652"/>
    </row>
    <row r="132" spans="1:18" ht="10.5">
      <c r="A132" s="1165"/>
      <c r="B132" s="1232"/>
      <c r="C132" s="1165" t="s">
        <v>540</v>
      </c>
      <c r="D132" s="1165"/>
      <c r="E132" s="1705" cm="1">
        <f t="array" ref="E132">INDEX(G132:L132,0,MATCH($E$4,$G$4:$L$4,0))</f>
        <v>0</v>
      </c>
      <c r="F132" s="1165"/>
      <c r="G132" s="1435"/>
      <c r="H132" s="1435"/>
      <c r="I132" s="1435">
        <v>0</v>
      </c>
      <c r="J132" s="1435">
        <v>0</v>
      </c>
      <c r="K132" s="1435">
        <v>0</v>
      </c>
      <c r="L132" s="1435"/>
      <c r="M132" s="1423"/>
      <c r="N132" s="1423"/>
      <c r="O132" s="1423"/>
    </row>
    <row r="133" spans="1:18" ht="10.5">
      <c r="A133" s="1165"/>
      <c r="B133" s="1232"/>
      <c r="C133" s="1165" t="s">
        <v>541</v>
      </c>
      <c r="D133" s="1165"/>
      <c r="E133" s="1705" cm="1">
        <f t="array" ref="E133">INDEX(G133:L133,0,MATCH($E$4,$G$4:$L$4,0))</f>
        <v>0</v>
      </c>
      <c r="F133" s="1165"/>
      <c r="G133" s="1435"/>
      <c r="H133" s="1435"/>
      <c r="I133" s="1435">
        <v>0</v>
      </c>
      <c r="J133" s="1435">
        <v>0</v>
      </c>
      <c r="K133" s="1435">
        <v>0</v>
      </c>
      <c r="L133" s="1435"/>
      <c r="M133" s="1423"/>
      <c r="N133" s="1423"/>
      <c r="O133" s="1423"/>
    </row>
    <row r="134" spans="1:18" ht="10.5">
      <c r="A134" s="1165"/>
      <c r="B134" s="1232"/>
      <c r="C134" s="1165" t="s">
        <v>542</v>
      </c>
      <c r="D134" s="1165"/>
      <c r="E134" s="1705" cm="1">
        <f t="array" ref="E134">INDEX(G134:L134,0,MATCH($E$4,$G$4:$L$4,0))</f>
        <v>0</v>
      </c>
      <c r="F134" s="1165"/>
      <c r="G134" s="1435"/>
      <c r="H134" s="1435"/>
      <c r="I134" s="1435">
        <v>0</v>
      </c>
      <c r="J134" s="1435">
        <v>0</v>
      </c>
      <c r="K134" s="1435">
        <v>0</v>
      </c>
      <c r="L134" s="1435"/>
      <c r="M134" s="1423"/>
      <c r="N134" s="1423"/>
      <c r="O134" s="1423"/>
    </row>
    <row r="135" spans="1:18" ht="10.5">
      <c r="A135" s="1165"/>
      <c r="B135" s="1232"/>
      <c r="C135" s="1733" t="s">
        <v>543</v>
      </c>
      <c r="D135" s="1733"/>
      <c r="E135" s="1733"/>
      <c r="F135" s="1733"/>
      <c r="G135" s="1733"/>
      <c r="H135" s="1733"/>
      <c r="I135" s="1733"/>
      <c r="J135" s="1733"/>
      <c r="K135" s="1733"/>
      <c r="L135" s="1733"/>
      <c r="M135" s="1423"/>
      <c r="N135" s="1423"/>
      <c r="O135" s="1423"/>
    </row>
    <row r="136" spans="1:18" ht="10.5">
      <c r="A136" s="1165"/>
      <c r="B136" s="1232"/>
      <c r="C136" s="1165" t="s">
        <v>544</v>
      </c>
      <c r="D136" s="1165"/>
      <c r="E136" s="1705" cm="1">
        <f t="array" ref="E136">INDEX(G136:L136,0,MATCH($E$4,$G$4:$L$4,0))</f>
        <v>244</v>
      </c>
      <c r="F136" s="1165"/>
      <c r="G136" s="1435"/>
      <c r="H136" s="1435"/>
      <c r="I136" s="1435">
        <f>1.5*I9+160</f>
        <v>244</v>
      </c>
      <c r="J136" s="1435">
        <f>1.5*I9+160</f>
        <v>244</v>
      </c>
      <c r="K136" s="1435">
        <f>1.5*I9+160</f>
        <v>244</v>
      </c>
      <c r="L136" s="1435"/>
      <c r="M136" s="1423" t="s">
        <v>545</v>
      </c>
      <c r="N136" s="1423"/>
      <c r="O136" s="1423"/>
    </row>
    <row r="137" spans="1:18" ht="10.5">
      <c r="A137" s="1165"/>
      <c r="B137" s="1232"/>
      <c r="C137" s="1165" t="s">
        <v>546</v>
      </c>
      <c r="D137" s="1165"/>
      <c r="E137" s="1705" cm="1">
        <f t="array" ref="E137">INDEX(G137:L137,0,MATCH($E$4,$G$4:$L$4,0))</f>
        <v>0</v>
      </c>
      <c r="F137" s="1165"/>
      <c r="G137" s="1435"/>
      <c r="H137" s="1435"/>
      <c r="I137" s="1435">
        <v>0</v>
      </c>
      <c r="J137" s="1435">
        <v>0</v>
      </c>
      <c r="K137" s="1435">
        <v>0</v>
      </c>
      <c r="L137" s="1435"/>
      <c r="M137" s="1423"/>
      <c r="N137" s="1423"/>
      <c r="O137" s="1423"/>
    </row>
    <row r="138" spans="1:18" ht="10.5">
      <c r="A138" s="1165"/>
      <c r="B138" s="1232"/>
      <c r="C138" s="1733" t="s">
        <v>547</v>
      </c>
      <c r="D138" s="1733"/>
      <c r="E138" s="1733"/>
      <c r="F138" s="1733"/>
      <c r="G138" s="1733"/>
      <c r="H138" s="1733"/>
      <c r="I138" s="1733"/>
      <c r="J138" s="1733"/>
      <c r="K138" s="1733"/>
      <c r="L138" s="1733"/>
      <c r="M138" s="1423"/>
      <c r="N138" s="1423"/>
      <c r="O138" s="1423"/>
    </row>
    <row r="139" spans="1:18" ht="10.5">
      <c r="A139" s="1165"/>
      <c r="B139" s="1232"/>
      <c r="C139" s="1165" t="s">
        <v>548</v>
      </c>
      <c r="D139" s="1165"/>
      <c r="E139" s="1705" cm="1">
        <f t="array" ref="E139">INDEX(G139:L139,0,MATCH($E$4,$G$4:$L$4,0))</f>
        <v>45</v>
      </c>
      <c r="F139" s="1165"/>
      <c r="G139" s="1435"/>
      <c r="H139" s="1435"/>
      <c r="I139" s="1435">
        <v>45</v>
      </c>
      <c r="J139" s="1435">
        <v>45</v>
      </c>
      <c r="K139" s="1435">
        <v>45</v>
      </c>
      <c r="L139" s="1435"/>
      <c r="M139" s="1423"/>
      <c r="N139" s="1423"/>
      <c r="O139" s="1423"/>
    </row>
    <row r="140" spans="1:18">
      <c r="A140" s="1165"/>
      <c r="B140" s="1232"/>
      <c r="C140" s="1165" t="s">
        <v>549</v>
      </c>
      <c r="D140" s="1165"/>
      <c r="E140" s="1705" cm="1">
        <f t="array" ref="E140">INDEX(G140:L140,0,MATCH($E$4,$G$4:$L$4,0))</f>
        <v>48.72</v>
      </c>
      <c r="F140" s="1165"/>
      <c r="G140" s="1435"/>
      <c r="H140" s="1435"/>
      <c r="I140" s="1435">
        <f>(116*I9*12)/1000</f>
        <v>77.951999999999998</v>
      </c>
      <c r="J140" s="1435">
        <f>(116*J9*12)/1000</f>
        <v>48.72</v>
      </c>
      <c r="K140" s="1435">
        <f>(116*K9*12)/1000</f>
        <v>48.72</v>
      </c>
      <c r="L140" s="1435"/>
      <c r="M140" s="1423"/>
      <c r="N140" s="1423"/>
    </row>
    <row r="141" spans="1:18" ht="10.5">
      <c r="A141" s="1165"/>
      <c r="B141" s="1232"/>
      <c r="C141" s="1165" t="s">
        <v>550</v>
      </c>
      <c r="D141" s="1165"/>
      <c r="E141" s="1705" cm="1">
        <f t="array" ref="E141">INDEX(G141:L141,0,MATCH($E$4,$G$4:$L$4,0))</f>
        <v>1165.92</v>
      </c>
      <c r="F141" s="1165"/>
      <c r="G141" s="1435"/>
      <c r="H141" s="1435"/>
      <c r="I141" s="1435">
        <f>(I142*I9*I12)/1000</f>
        <v>1846.2080000000001</v>
      </c>
      <c r="J141" s="1435">
        <f>(J142*J9*J12)/1000</f>
        <v>1165.92</v>
      </c>
      <c r="K141" s="1435">
        <f>(K142*K9*K12)/1000</f>
        <v>1049.328</v>
      </c>
      <c r="L141" s="1435"/>
      <c r="M141" s="1745"/>
      <c r="N141" s="1745"/>
      <c r="O141" s="1745"/>
      <c r="P141" s="1752"/>
      <c r="Q141" s="1752"/>
      <c r="R141" s="1752"/>
    </row>
    <row r="142" spans="1:18" ht="10.5">
      <c r="A142" s="1165"/>
      <c r="B142" s="1232"/>
      <c r="C142" s="1165" t="s">
        <v>551</v>
      </c>
      <c r="D142" s="1165"/>
      <c r="E142" s="1740" cm="1">
        <f t="array" ref="E142">INDEX(G142:L142,0,MATCH($E$4,$G$4:$L$4,0))</f>
        <v>8</v>
      </c>
      <c r="F142" s="1165"/>
      <c r="G142" s="1435"/>
      <c r="H142" s="1435"/>
      <c r="I142" s="1741">
        <v>8</v>
      </c>
      <c r="J142" s="1741">
        <v>8</v>
      </c>
      <c r="K142" s="1741">
        <v>8</v>
      </c>
      <c r="L142" s="1435"/>
      <c r="M142" s="1753" t="s">
        <v>552</v>
      </c>
      <c r="N142" s="1745"/>
      <c r="O142" s="1745"/>
      <c r="P142" s="1752"/>
      <c r="Q142" s="1752"/>
      <c r="R142" s="1752"/>
    </row>
    <row r="143" spans="1:18" ht="10.5">
      <c r="A143" s="1165"/>
      <c r="B143" s="1232"/>
      <c r="C143" s="1165" t="s">
        <v>553</v>
      </c>
      <c r="D143" s="1165"/>
      <c r="E143" s="1705" cm="1">
        <f t="array" ref="E143">INDEX(G143:L143,0,MATCH($E$4,$G$4:$L$4,0))</f>
        <v>0</v>
      </c>
      <c r="F143" s="1165"/>
      <c r="G143" s="1435"/>
      <c r="H143" s="1435"/>
      <c r="I143" s="1435">
        <v>0</v>
      </c>
      <c r="J143" s="1435">
        <v>0</v>
      </c>
      <c r="K143" s="1435">
        <v>0</v>
      </c>
      <c r="L143" s="1435"/>
      <c r="M143" s="1423"/>
      <c r="N143" s="1423"/>
      <c r="O143" s="1423"/>
    </row>
    <row r="144" spans="1:18" ht="10.5">
      <c r="A144" s="1165"/>
      <c r="B144" s="1232"/>
      <c r="C144" s="1733" t="s">
        <v>351</v>
      </c>
      <c r="D144" s="1733"/>
      <c r="E144" s="1733"/>
      <c r="F144" s="1733"/>
      <c r="G144" s="1733"/>
      <c r="H144" s="1733"/>
      <c r="I144" s="1733"/>
      <c r="J144" s="1733"/>
      <c r="K144" s="1733"/>
      <c r="L144" s="1733"/>
      <c r="M144" s="1423"/>
      <c r="N144" s="1423"/>
      <c r="O144" s="1423"/>
    </row>
    <row r="145" spans="1:15" ht="10.5">
      <c r="A145" s="1165"/>
      <c r="B145" s="1232"/>
      <c r="C145" s="1165" t="s">
        <v>554</v>
      </c>
      <c r="D145" s="1165"/>
      <c r="E145" s="1705" cm="1">
        <f t="array" ref="E145">INDEX(G145:L145,0,MATCH($E$4,$G$4:$L$4,0))</f>
        <v>16</v>
      </c>
      <c r="F145" s="1165"/>
      <c r="G145" s="1435"/>
      <c r="H145" s="1435"/>
      <c r="I145" s="1435">
        <v>16</v>
      </c>
      <c r="J145" s="1435">
        <v>16</v>
      </c>
      <c r="K145" s="1435">
        <v>16</v>
      </c>
      <c r="L145" s="1435"/>
      <c r="M145" s="1423"/>
      <c r="N145" s="1423"/>
      <c r="O145" s="1423"/>
    </row>
    <row r="146" spans="1:15" ht="10.5">
      <c r="A146" s="1165"/>
      <c r="B146" s="1232"/>
      <c r="C146" s="1165" t="s">
        <v>555</v>
      </c>
      <c r="D146" s="1165"/>
      <c r="E146" s="1705" cm="1">
        <f t="array" ref="E146">INDEX(G146:L146,0,MATCH($E$4,$G$4:$L$4,0))</f>
        <v>8</v>
      </c>
      <c r="F146" s="1165"/>
      <c r="G146" s="1435"/>
      <c r="H146" s="1435"/>
      <c r="I146" s="1435">
        <v>8</v>
      </c>
      <c r="J146" s="1435">
        <v>8</v>
      </c>
      <c r="K146" s="1435">
        <v>8</v>
      </c>
      <c r="L146" s="1435"/>
      <c r="M146" s="1423"/>
      <c r="N146" s="1423"/>
      <c r="O146" s="1423"/>
    </row>
    <row r="147" spans="1:15" ht="10.5">
      <c r="A147" s="1165"/>
      <c r="B147" s="1232"/>
      <c r="C147" s="1165" t="s">
        <v>556</v>
      </c>
      <c r="D147" s="1165"/>
      <c r="E147" s="1705" cm="1">
        <f t="array" ref="E147">INDEX(G147:L147,0,MATCH($E$4,$G$4:$L$4,0))</f>
        <v>8</v>
      </c>
      <c r="F147" s="1165"/>
      <c r="G147" s="1435"/>
      <c r="H147" s="1435"/>
      <c r="I147" s="1435">
        <v>8</v>
      </c>
      <c r="J147" s="1435">
        <v>8</v>
      </c>
      <c r="K147" s="1435">
        <v>8</v>
      </c>
      <c r="L147" s="1435"/>
      <c r="M147" s="1423"/>
      <c r="N147" s="1423"/>
      <c r="O147" s="1423"/>
    </row>
    <row r="148" spans="1:15" ht="10.5">
      <c r="A148" s="1165"/>
      <c r="B148" s="1232"/>
      <c r="C148" s="1165" t="s">
        <v>557</v>
      </c>
      <c r="D148" s="1165"/>
      <c r="E148" s="1705" cm="1">
        <f t="array" ref="E148">INDEX(G148:L148,0,MATCH($E$4,$G$4:$L$4,0))</f>
        <v>0</v>
      </c>
      <c r="F148" s="1165"/>
      <c r="G148" s="1435"/>
      <c r="H148" s="1435"/>
      <c r="I148" s="1435">
        <v>0</v>
      </c>
      <c r="J148" s="1435">
        <v>0</v>
      </c>
      <c r="K148" s="1435">
        <v>0</v>
      </c>
      <c r="L148" s="1435"/>
      <c r="M148" s="1423"/>
      <c r="N148" s="1423"/>
      <c r="O148" s="1423"/>
    </row>
    <row r="149" spans="1:15" ht="10.5">
      <c r="A149" s="1165"/>
      <c r="B149" s="1232"/>
      <c r="C149" s="1165" t="s">
        <v>558</v>
      </c>
      <c r="D149" s="1165"/>
      <c r="E149" s="1705" cm="1">
        <f t="array" ref="E149">INDEX(G149:L149,0,MATCH($E$4,$G$4:$L$4,0))</f>
        <v>0</v>
      </c>
      <c r="F149" s="1165"/>
      <c r="G149" s="1435"/>
      <c r="H149" s="1435"/>
      <c r="I149" s="1435">
        <v>0</v>
      </c>
      <c r="J149" s="1435">
        <v>0</v>
      </c>
      <c r="K149" s="1435">
        <v>0</v>
      </c>
      <c r="L149" s="1435"/>
      <c r="M149" s="1423"/>
      <c r="N149" s="1423"/>
      <c r="O149" s="1423"/>
    </row>
    <row r="150" spans="1:15" ht="10.5">
      <c r="A150" s="1165"/>
      <c r="B150" s="1232"/>
      <c r="C150" s="1733" t="s">
        <v>394</v>
      </c>
      <c r="D150" s="1733"/>
      <c r="E150" s="1733"/>
      <c r="F150" s="1733"/>
      <c r="G150" s="1733"/>
      <c r="H150" s="1733"/>
      <c r="I150" s="1733"/>
      <c r="J150" s="1733"/>
      <c r="K150" s="1733"/>
      <c r="L150" s="1733"/>
      <c r="M150" s="1423"/>
      <c r="N150" s="1423"/>
      <c r="O150" s="1423"/>
    </row>
    <row r="151" spans="1:15" ht="10.5">
      <c r="A151" s="1165"/>
      <c r="B151" s="1232"/>
      <c r="C151" s="1165" t="s">
        <v>559</v>
      </c>
      <c r="D151" s="1165"/>
      <c r="E151" s="1705" cm="1">
        <f t="array" ref="E151">INDEX(G151:L151,0,MATCH($E$4,$G$4:$L$4,0))</f>
        <v>20</v>
      </c>
      <c r="F151" s="1165"/>
      <c r="G151" s="1435"/>
      <c r="H151" s="1435"/>
      <c r="I151" s="1435">
        <v>20</v>
      </c>
      <c r="J151" s="1435">
        <v>20</v>
      </c>
      <c r="K151" s="1435">
        <v>20</v>
      </c>
      <c r="L151" s="1435"/>
      <c r="M151" s="1423"/>
      <c r="N151" s="1423"/>
      <c r="O151" s="1423"/>
    </row>
    <row r="152" spans="1:15" ht="10.5">
      <c r="A152" s="1165"/>
      <c r="B152" s="1232"/>
      <c r="C152" s="1165" t="s">
        <v>560</v>
      </c>
      <c r="D152" s="1165"/>
      <c r="E152" s="1705" cm="1">
        <f t="array" ref="E152">INDEX(G152:L152,0,MATCH($E$4,$G$4:$L$4,0))</f>
        <v>0</v>
      </c>
      <c r="F152" s="1165"/>
      <c r="G152" s="1435"/>
      <c r="H152" s="1435"/>
      <c r="I152" s="1435">
        <v>0</v>
      </c>
      <c r="J152" s="1435">
        <v>0</v>
      </c>
      <c r="K152" s="1435">
        <v>0</v>
      </c>
      <c r="L152" s="1435"/>
      <c r="M152" s="1423"/>
      <c r="N152" s="1423"/>
      <c r="O152" s="1423"/>
    </row>
    <row r="153" spans="1:15" ht="10.5">
      <c r="A153" s="1165"/>
      <c r="B153" s="1232"/>
      <c r="C153" s="1165" t="s">
        <v>394</v>
      </c>
      <c r="D153" s="1165"/>
      <c r="E153" s="1705" cm="1">
        <f t="array" ref="E153">INDEX(G153:L153,0,MATCH($E$4,$G$4:$L$4,0))</f>
        <v>0</v>
      </c>
      <c r="F153" s="1165"/>
      <c r="G153" s="1435"/>
      <c r="H153" s="1435"/>
      <c r="I153" s="1435">
        <v>0</v>
      </c>
      <c r="J153" s="1435">
        <v>0</v>
      </c>
      <c r="K153" s="1435">
        <v>0</v>
      </c>
      <c r="L153" s="1435"/>
      <c r="M153" s="1423"/>
      <c r="N153" s="1423"/>
      <c r="O153" s="1423"/>
    </row>
    <row r="154" spans="1:15" ht="10.5">
      <c r="A154" s="1165"/>
      <c r="B154" s="1232"/>
      <c r="C154" s="1733" t="s">
        <v>561</v>
      </c>
      <c r="D154" s="1733"/>
      <c r="E154" s="1733"/>
      <c r="F154" s="1733"/>
      <c r="G154" s="1733"/>
      <c r="H154" s="1733"/>
      <c r="I154" s="1733"/>
      <c r="J154" s="1733"/>
      <c r="K154" s="1733"/>
      <c r="L154" s="1733"/>
      <c r="M154" s="1423"/>
      <c r="N154" s="1423"/>
      <c r="O154" s="1423"/>
    </row>
    <row r="155" spans="1:15" ht="10.5">
      <c r="A155" s="1165"/>
      <c r="B155" s="1232"/>
      <c r="C155" s="1165" t="s">
        <v>562</v>
      </c>
      <c r="D155" s="1165"/>
      <c r="E155" s="1705" cm="1">
        <f t="array" ref="E155">INDEX(G155:L155,0,MATCH($E$4,$G$4:$L$4,0))</f>
        <v>200</v>
      </c>
      <c r="F155" s="1165"/>
      <c r="G155" s="1435"/>
      <c r="H155" s="1435"/>
      <c r="I155" s="1435">
        <v>200</v>
      </c>
      <c r="J155" s="1435">
        <v>200</v>
      </c>
      <c r="K155" s="1435">
        <v>200</v>
      </c>
      <c r="L155" s="1435"/>
      <c r="M155" s="1423" t="s">
        <v>563</v>
      </c>
      <c r="N155" s="1423"/>
      <c r="O155" s="1423"/>
    </row>
    <row r="156" spans="1:15" ht="10.5">
      <c r="A156" s="1165"/>
      <c r="B156" s="1232"/>
      <c r="C156" s="1165" t="s">
        <v>564</v>
      </c>
      <c r="D156" s="1165"/>
      <c r="E156" s="1705" cm="1">
        <f t="array" ref="E156">INDEX(G156:L156,0,MATCH($E$4,$G$4:$L$4,0))</f>
        <v>0</v>
      </c>
      <c r="F156" s="1165"/>
      <c r="G156" s="1435"/>
      <c r="H156" s="1435"/>
      <c r="I156" s="1435">
        <v>0</v>
      </c>
      <c r="J156" s="1435">
        <v>0</v>
      </c>
      <c r="K156" s="1435">
        <v>0</v>
      </c>
      <c r="L156" s="1435"/>
      <c r="M156" s="1423"/>
      <c r="N156" s="1423"/>
      <c r="O156" s="1423"/>
    </row>
    <row r="157" spans="1:15" ht="10.5">
      <c r="A157" s="1165"/>
      <c r="B157" s="1232"/>
      <c r="C157" s="1165" t="s">
        <v>565</v>
      </c>
      <c r="D157" s="1165"/>
      <c r="E157" s="1705" cm="1">
        <f t="array" ref="E157">INDEX(G157:L157,0,MATCH($E$4,$G$4:$L$4,0))</f>
        <v>200</v>
      </c>
      <c r="F157" s="1165"/>
      <c r="G157" s="1435"/>
      <c r="H157" s="1435"/>
      <c r="I157" s="1435">
        <v>200</v>
      </c>
      <c r="J157" s="1435">
        <v>200</v>
      </c>
      <c r="K157" s="1435">
        <v>200</v>
      </c>
      <c r="L157" s="1435"/>
      <c r="M157" s="1423" t="s">
        <v>563</v>
      </c>
      <c r="N157" s="1423"/>
      <c r="O157" s="1423"/>
    </row>
    <row r="158" spans="1:15" ht="10.5">
      <c r="A158" s="1165"/>
      <c r="B158" s="1232"/>
      <c r="C158" s="1165" t="s">
        <v>566</v>
      </c>
      <c r="D158" s="1165"/>
      <c r="E158" s="1705" cm="1">
        <f t="array" ref="E158">INDEX(G158:L158,0,MATCH($E$4,$G$4:$L$4,0))</f>
        <v>0</v>
      </c>
      <c r="F158" s="1165"/>
      <c r="G158" s="1435"/>
      <c r="H158" s="1435"/>
      <c r="I158" s="1435">
        <v>0</v>
      </c>
      <c r="J158" s="1435">
        <v>0</v>
      </c>
      <c r="K158" s="1435">
        <v>0</v>
      </c>
      <c r="L158" s="1435"/>
      <c r="M158" s="1423"/>
      <c r="N158" s="1423"/>
      <c r="O158" s="1423"/>
    </row>
    <row r="159" spans="1:15" ht="10.5">
      <c r="A159" s="1165"/>
      <c r="B159" s="1232"/>
      <c r="C159" s="1165" t="s">
        <v>567</v>
      </c>
      <c r="D159" s="1165"/>
      <c r="E159" s="1705" cm="1">
        <f t="array" ref="E159">INDEX(G159:L159,0,MATCH($E$4,$G$4:$L$4,0))</f>
        <v>0</v>
      </c>
      <c r="F159" s="1165"/>
      <c r="G159" s="1435"/>
      <c r="H159" s="1435"/>
      <c r="I159" s="1435">
        <v>0</v>
      </c>
      <c r="J159" s="1435">
        <v>0</v>
      </c>
      <c r="K159" s="1435">
        <v>0</v>
      </c>
      <c r="L159" s="1435"/>
      <c r="M159" s="1423"/>
      <c r="N159" s="1423"/>
      <c r="O159" s="1423"/>
    </row>
    <row r="160" spans="1:15" ht="10.5">
      <c r="A160" s="1165"/>
      <c r="B160" s="1232"/>
      <c r="C160" s="1733" t="s">
        <v>568</v>
      </c>
      <c r="D160" s="1733"/>
      <c r="E160" s="1733"/>
      <c r="F160" s="1733"/>
      <c r="G160" s="1733"/>
      <c r="H160" s="1733"/>
      <c r="I160" s="1733"/>
      <c r="J160" s="1733"/>
      <c r="K160" s="1733"/>
      <c r="L160" s="1733"/>
      <c r="M160" s="1423"/>
      <c r="N160" s="1423"/>
      <c r="O160" s="1423"/>
    </row>
    <row r="161" spans="1:19" ht="10.5">
      <c r="A161" s="1165"/>
      <c r="B161" s="1232"/>
      <c r="C161" s="1165" t="s">
        <v>569</v>
      </c>
      <c r="D161" s="1165"/>
      <c r="E161" s="1710" cm="1">
        <f t="array" ref="E161">INDEX(G161:L161,0,MATCH($E$4,$G$4:$L$4,0))</f>
        <v>0</v>
      </c>
      <c r="F161" s="1165"/>
      <c r="G161" s="1709"/>
      <c r="H161" s="1709"/>
      <c r="I161" s="1709">
        <v>0</v>
      </c>
      <c r="J161" s="1709">
        <v>0</v>
      </c>
      <c r="K161" s="1709">
        <v>0</v>
      </c>
      <c r="L161" s="1435"/>
      <c r="M161" s="1423"/>
      <c r="N161" s="1423"/>
      <c r="O161" s="1423"/>
    </row>
    <row r="162" spans="1:19" ht="10.5">
      <c r="A162" s="1165"/>
      <c r="B162" s="1232"/>
      <c r="C162" s="1165" t="s">
        <v>568</v>
      </c>
      <c r="D162" s="1165"/>
      <c r="E162" s="1742" cm="1">
        <f t="array" ref="E162">INDEX(G162:L162,0,MATCH($E$4,$G$4:$L$4,0))</f>
        <v>0</v>
      </c>
      <c r="F162" s="1165"/>
      <c r="G162" s="1435"/>
      <c r="H162" s="1435"/>
      <c r="I162" s="1435">
        <f>(I161/1000)*110</f>
        <v>0</v>
      </c>
      <c r="J162" s="1435">
        <f>(J161/1000)*110</f>
        <v>0</v>
      </c>
      <c r="K162" s="1435">
        <f>(K161/1000)*110</f>
        <v>0</v>
      </c>
      <c r="L162" s="1435"/>
      <c r="M162" s="1423"/>
      <c r="N162" s="1423"/>
      <c r="O162" s="1423"/>
    </row>
    <row r="163" spans="1:19" ht="10.5">
      <c r="A163" s="1165"/>
      <c r="B163" s="1232"/>
      <c r="C163" s="1733" t="s">
        <v>253</v>
      </c>
      <c r="D163" s="1733"/>
      <c r="E163" s="1733"/>
      <c r="F163" s="1733"/>
      <c r="G163" s="1733"/>
      <c r="H163" s="1733"/>
      <c r="I163" s="1733"/>
      <c r="J163" s="1733"/>
      <c r="K163" s="1733"/>
      <c r="L163" s="1733"/>
      <c r="M163" s="1423"/>
      <c r="N163" s="1423"/>
      <c r="O163" s="1423"/>
    </row>
    <row r="164" spans="1:19" ht="10.5">
      <c r="A164" s="1165"/>
      <c r="B164" s="1232"/>
      <c r="C164" s="1165" t="s">
        <v>253</v>
      </c>
      <c r="D164" s="1165"/>
      <c r="E164" s="1431" cm="1">
        <f t="array" ref="E164">INDEX(G164:L164,0,MATCH($E$4,$G$4:$L$4,0))</f>
        <v>0.04</v>
      </c>
      <c r="F164" s="1165"/>
      <c r="G164" s="1432"/>
      <c r="H164" s="1432"/>
      <c r="I164" s="1432">
        <v>0.04</v>
      </c>
      <c r="J164" s="1432">
        <v>0.04</v>
      </c>
      <c r="K164" s="1432">
        <v>0.04</v>
      </c>
      <c r="L164" s="1432"/>
      <c r="M164" s="1423"/>
      <c r="N164" s="1423"/>
      <c r="O164" s="1423"/>
    </row>
    <row r="165" spans="1:19">
      <c r="B165" s="135"/>
      <c r="E165" s="1436"/>
      <c r="G165" s="1437"/>
      <c r="H165" s="1437"/>
      <c r="I165" s="1437"/>
      <c r="J165" s="1437"/>
      <c r="K165" s="1437"/>
      <c r="L165" s="1437"/>
    </row>
    <row r="166" spans="1:19">
      <c r="B166" s="135"/>
      <c r="C166" s="1729" t="s">
        <v>570</v>
      </c>
      <c r="D166" s="1730"/>
      <c r="E166" s="1731"/>
      <c r="F166" s="1730"/>
      <c r="G166" s="1732"/>
      <c r="H166" s="1732"/>
      <c r="I166" s="1732"/>
      <c r="J166" s="1732"/>
      <c r="K166" s="1732"/>
      <c r="L166" s="1732"/>
    </row>
    <row r="167" spans="1:19">
      <c r="A167" s="1165"/>
      <c r="B167" s="1232"/>
      <c r="C167" s="1165" t="s">
        <v>571</v>
      </c>
      <c r="D167" s="1165"/>
      <c r="E167" s="1438" cm="1">
        <f t="array" ref="E167">INDEX(G167:L167,0,MATCH($E$4,$G$4:$L$4,0))</f>
        <v>12</v>
      </c>
      <c r="F167" s="1165"/>
      <c r="G167" s="1439">
        <v>12</v>
      </c>
      <c r="H167" s="1439">
        <v>12</v>
      </c>
      <c r="I167" s="1439">
        <v>12</v>
      </c>
      <c r="J167" s="1439">
        <v>12</v>
      </c>
      <c r="K167" s="1439">
        <v>12</v>
      </c>
      <c r="L167" s="1439">
        <v>12</v>
      </c>
    </row>
    <row r="168" spans="1:19">
      <c r="A168" s="1165"/>
      <c r="B168" s="1232"/>
      <c r="C168" s="1165" t="s">
        <v>572</v>
      </c>
      <c r="D168" s="1165"/>
      <c r="E168" s="1431" cm="1">
        <f t="array" ref="E168">INDEX(G168:L168,0,MATCH($E$4,$G$4:$L$4,0))</f>
        <v>1</v>
      </c>
      <c r="F168" s="1165"/>
      <c r="G168" s="1432">
        <v>1</v>
      </c>
      <c r="H168" s="1432">
        <v>1</v>
      </c>
      <c r="I168" s="1432">
        <v>1</v>
      </c>
      <c r="J168" s="1432">
        <v>1</v>
      </c>
      <c r="K168" s="1432">
        <v>1</v>
      </c>
      <c r="L168" s="1432">
        <v>1</v>
      </c>
    </row>
    <row r="169" spans="1:19" ht="10.5">
      <c r="A169" s="1165"/>
      <c r="B169" s="1232"/>
      <c r="C169" s="1165" t="s">
        <v>573</v>
      </c>
      <c r="D169" s="1165"/>
      <c r="E169" s="1440" cm="1">
        <f t="array" ref="E169">INDEX(G169:L169,0,MATCH($E$4,$G$4:$L$4,0))</f>
        <v>60</v>
      </c>
      <c r="F169" s="1165"/>
      <c r="G169" s="1441">
        <v>65</v>
      </c>
      <c r="H169" s="1441">
        <v>65</v>
      </c>
      <c r="I169" s="1441">
        <v>60</v>
      </c>
      <c r="J169" s="1441">
        <v>60</v>
      </c>
      <c r="K169" s="1441">
        <v>60</v>
      </c>
      <c r="L169" s="1441">
        <v>60</v>
      </c>
      <c r="M169" s="1748" t="s">
        <v>474</v>
      </c>
      <c r="N169" s="1748"/>
      <c r="O169" s="1748"/>
      <c r="P169" s="1747"/>
      <c r="Q169" s="1747"/>
      <c r="R169" s="1747"/>
      <c r="S169" s="1747"/>
    </row>
    <row r="170" spans="1:19">
      <c r="A170" s="1165"/>
      <c r="B170" s="1232"/>
      <c r="C170" s="1165" t="s">
        <v>574</v>
      </c>
      <c r="D170" s="1165"/>
      <c r="E170" s="1431" cm="1">
        <f t="array" ref="E170">INDEX(G170:L170,0,MATCH($E$4,$G$4:$L$4,0))</f>
        <v>1</v>
      </c>
      <c r="F170" s="1165"/>
      <c r="G170" s="1432">
        <v>0.7</v>
      </c>
      <c r="H170" s="1432">
        <v>0.7</v>
      </c>
      <c r="I170" s="1432">
        <v>1</v>
      </c>
      <c r="J170" s="1432">
        <v>1</v>
      </c>
      <c r="K170" s="1432">
        <v>1</v>
      </c>
      <c r="L170" s="1432">
        <v>1</v>
      </c>
    </row>
    <row r="171" spans="1:19">
      <c r="A171" s="1165"/>
      <c r="B171" s="1232"/>
      <c r="C171" s="1165" t="s">
        <v>575</v>
      </c>
      <c r="D171" s="1165"/>
      <c r="E171" s="1431" cm="1">
        <f t="array" ref="E171">INDEX(G171:L171,0,MATCH($E$4,$G$4:$L$4,0))</f>
        <v>0</v>
      </c>
      <c r="F171" s="1165"/>
      <c r="G171" s="1432">
        <v>0</v>
      </c>
      <c r="H171" s="1432">
        <v>0</v>
      </c>
      <c r="I171" s="1432">
        <v>0</v>
      </c>
      <c r="J171" s="1432">
        <v>0</v>
      </c>
      <c r="K171" s="1432">
        <v>0</v>
      </c>
      <c r="L171" s="1432">
        <v>0</v>
      </c>
    </row>
    <row r="172" spans="1:19">
      <c r="B172" s="135"/>
      <c r="E172" s="1442"/>
      <c r="G172" s="1443"/>
      <c r="H172" s="1443"/>
      <c r="I172" s="1443"/>
      <c r="J172" s="1443"/>
      <c r="K172" s="1443"/>
      <c r="L172" s="1443"/>
    </row>
    <row r="173" spans="1:19">
      <c r="B173" s="135"/>
      <c r="C173" s="1729" t="s">
        <v>576</v>
      </c>
      <c r="D173" s="1730"/>
      <c r="E173" s="1731"/>
      <c r="F173" s="1730"/>
      <c r="G173" s="1732"/>
      <c r="H173" s="1732"/>
      <c r="I173" s="1732"/>
      <c r="J173" s="1732"/>
      <c r="K173" s="1732"/>
      <c r="L173" s="1732"/>
    </row>
    <row r="174" spans="1:19">
      <c r="A174" s="1165"/>
      <c r="B174" s="1708">
        <v>0.03</v>
      </c>
      <c r="C174" s="1165" t="s">
        <v>546</v>
      </c>
      <c r="D174" s="1165"/>
      <c r="E174" s="1705" cm="1">
        <f t="array" ref="E174">INDEX(G174:L174,0,MATCH($E$4,$G$4:$L$4,0))</f>
        <v>0</v>
      </c>
      <c r="F174" s="1165"/>
      <c r="G174" s="1435">
        <v>0</v>
      </c>
      <c r="H174" s="1435">
        <v>0</v>
      </c>
      <c r="I174" s="1435">
        <v>0</v>
      </c>
      <c r="J174" s="1435">
        <v>0</v>
      </c>
      <c r="K174" s="1435">
        <v>0</v>
      </c>
      <c r="L174" s="1435">
        <v>0</v>
      </c>
      <c r="M174" s="1423"/>
      <c r="N174" s="1423"/>
      <c r="O174" s="1423"/>
    </row>
    <row r="175" spans="1:19" ht="10.5">
      <c r="A175" s="1165"/>
      <c r="B175" s="1232"/>
      <c r="C175" s="1165" t="s">
        <v>577</v>
      </c>
      <c r="D175" s="1165"/>
      <c r="E175" s="1705" cm="1">
        <f t="array" ref="E175">INDEX(G175:L175,0,MATCH($E$4,$G$4:$L$4,0))</f>
        <v>0</v>
      </c>
      <c r="F175" s="1165"/>
      <c r="G175" s="1435">
        <v>0</v>
      </c>
      <c r="H175" s="1435">
        <v>0</v>
      </c>
      <c r="I175" s="1435">
        <v>0</v>
      </c>
      <c r="J175" s="1435">
        <v>0</v>
      </c>
      <c r="K175" s="1435">
        <v>0</v>
      </c>
      <c r="L175" s="1435">
        <v>0</v>
      </c>
      <c r="M175" s="1423"/>
      <c r="N175" s="1423"/>
      <c r="O175" s="1423"/>
    </row>
    <row r="176" spans="1:19">
      <c r="A176" s="1165"/>
      <c r="B176" s="1232"/>
      <c r="C176" s="1165" t="s">
        <v>578</v>
      </c>
      <c r="D176" s="1165"/>
      <c r="E176" s="1706" cm="1">
        <f t="array" ref="E176">INDEX(G176:L176,0,MATCH($E$4,$G$4:$L$4,0))</f>
        <v>0</v>
      </c>
      <c r="F176" s="1165"/>
      <c r="G176" s="1432">
        <v>0</v>
      </c>
      <c r="H176" s="1432">
        <v>0</v>
      </c>
      <c r="I176" s="1432">
        <v>0</v>
      </c>
      <c r="J176" s="1432">
        <v>0</v>
      </c>
      <c r="K176" s="1432">
        <v>0</v>
      </c>
      <c r="L176" s="1432">
        <v>0</v>
      </c>
    </row>
    <row r="177" spans="1:23">
      <c r="B177" s="135"/>
      <c r="E177" s="1444"/>
      <c r="G177" s="1445"/>
      <c r="H177" s="1445"/>
      <c r="I177" s="1445"/>
      <c r="J177" s="1445"/>
      <c r="K177" s="1445"/>
      <c r="L177" s="1445"/>
    </row>
    <row r="178" spans="1:23">
      <c r="B178" s="135"/>
      <c r="C178" s="1729" t="s">
        <v>579</v>
      </c>
      <c r="D178" s="1730"/>
      <c r="E178" s="1731"/>
      <c r="F178" s="1730"/>
      <c r="G178" s="1732"/>
      <c r="H178" s="1732"/>
      <c r="I178" s="1732"/>
      <c r="J178" s="1732"/>
      <c r="K178" s="1732"/>
      <c r="L178" s="1732"/>
    </row>
    <row r="179" spans="1:23" customFormat="1">
      <c r="A179" s="1165"/>
      <c r="B179" s="1232"/>
      <c r="C179" s="1165" t="s">
        <v>580</v>
      </c>
      <c r="D179" s="1165"/>
      <c r="E179" s="1446" cm="1">
        <f t="array" ref="E179">INDEX(G179:L179,0,MATCH($E$4,$G$4:$L$4,0))</f>
        <v>14</v>
      </c>
      <c r="F179" s="1165"/>
      <c r="G179" s="1447">
        <v>14</v>
      </c>
      <c r="H179" s="1447">
        <v>14</v>
      </c>
      <c r="I179" s="1447">
        <v>14</v>
      </c>
      <c r="J179" s="1447">
        <v>14</v>
      </c>
      <c r="K179" s="1447">
        <v>14</v>
      </c>
      <c r="L179" s="1447">
        <v>14</v>
      </c>
      <c r="M179" s="1412"/>
      <c r="N179" s="1412"/>
      <c r="O179" s="1412"/>
      <c r="P179" s="652"/>
    </row>
    <row r="180" spans="1:23" customFormat="1">
      <c r="A180" s="1165"/>
      <c r="B180" s="1232"/>
      <c r="C180" s="1165" t="s">
        <v>188</v>
      </c>
      <c r="D180" s="1165"/>
      <c r="E180" s="1448" cm="1">
        <f t="array" ref="E180">INDEX(G180:L180,0,MATCH($E$4,$G$4:$L$4,0))</f>
        <v>265</v>
      </c>
      <c r="F180" s="1165"/>
      <c r="G180" s="1449">
        <v>220</v>
      </c>
      <c r="H180" s="1449">
        <v>220</v>
      </c>
      <c r="I180" s="1449">
        <v>265</v>
      </c>
      <c r="J180" s="1449">
        <v>265</v>
      </c>
      <c r="K180" s="1449">
        <v>265</v>
      </c>
      <c r="L180" s="1449">
        <v>265</v>
      </c>
      <c r="M180" s="1412"/>
      <c r="N180" s="1412"/>
      <c r="O180" s="1412"/>
      <c r="P180" s="652"/>
      <c r="Q180" s="652"/>
      <c r="R180" s="652"/>
      <c r="S180" s="652"/>
    </row>
    <row r="181" spans="1:23" customFormat="1">
      <c r="A181" s="1165"/>
      <c r="B181" s="1232"/>
      <c r="C181" s="1165" t="s">
        <v>581</v>
      </c>
      <c r="D181" s="1165"/>
      <c r="E181" s="1431" cm="1">
        <f t="array" ref="E181">INDEX(G181:L181,0,MATCH($E$4,$G$4:$L$4,0))</f>
        <v>3.1E-2</v>
      </c>
      <c r="F181" s="1165"/>
      <c r="G181" s="1432">
        <v>3.1399999999999997E-2</v>
      </c>
      <c r="H181" s="1432">
        <v>3.1E-2</v>
      </c>
      <c r="I181" s="1432">
        <v>3.1E-2</v>
      </c>
      <c r="J181" s="1432">
        <v>3.1E-2</v>
      </c>
      <c r="K181" s="1432">
        <v>3.1399999999999997E-2</v>
      </c>
      <c r="L181" s="1432">
        <v>3.1399999999999997E-2</v>
      </c>
      <c r="M181" s="1412"/>
      <c r="N181" s="1412"/>
      <c r="O181" s="1412"/>
      <c r="P181" s="652"/>
    </row>
    <row r="182" spans="1:23" customFormat="1">
      <c r="A182" s="1165"/>
      <c r="B182" s="1232"/>
      <c r="C182" s="1165" t="s">
        <v>582</v>
      </c>
      <c r="D182" s="1165"/>
      <c r="E182" s="1431" t="str" cm="1">
        <f t="array" ref="E182">INDEX(G182:L182,0,MATCH($E$4,$G$4:$L$4,0))</f>
        <v>Central</v>
      </c>
      <c r="F182" s="1165"/>
      <c r="G182" s="1432"/>
      <c r="H182" s="1432"/>
      <c r="I182" s="1432" t="s">
        <v>583</v>
      </c>
      <c r="J182" s="1432" t="s">
        <v>583</v>
      </c>
      <c r="K182" s="1432" t="s">
        <v>583</v>
      </c>
      <c r="L182" s="1432"/>
      <c r="M182" s="1412"/>
      <c r="N182" s="1412"/>
      <c r="O182" s="1412"/>
      <c r="P182" s="652"/>
    </row>
    <row r="183" spans="1:23" customFormat="1">
      <c r="A183" s="1165"/>
      <c r="B183" s="1232"/>
      <c r="C183" s="1165" t="s">
        <v>584</v>
      </c>
      <c r="D183" s="1165"/>
      <c r="E183" s="1431" t="str" cm="1">
        <f t="array" ref="E183">INDEX(G183:L183,0,MATCH($E$4,$G$4:$L$4,0))</f>
        <v>MidLow</v>
      </c>
      <c r="F183" s="1165"/>
      <c r="G183" s="1432"/>
      <c r="H183" s="1432"/>
      <c r="I183" s="1432" t="s">
        <v>585</v>
      </c>
      <c r="J183" s="1432" t="s">
        <v>585</v>
      </c>
      <c r="K183" s="1432" t="s">
        <v>585</v>
      </c>
      <c r="L183" s="1432"/>
      <c r="M183" s="1412"/>
      <c r="N183" s="1412"/>
      <c r="O183" s="1412"/>
      <c r="P183" s="652"/>
    </row>
    <row r="184" spans="1:23" customFormat="1">
      <c r="A184" s="1165"/>
      <c r="B184" s="1232"/>
      <c r="C184" s="1165" t="s">
        <v>586</v>
      </c>
      <c r="D184" s="1165"/>
      <c r="E184" s="1431" cm="1">
        <f t="array" ref="E184">INDEX(G184:L184,0,MATCH($E$4,$G$4:$L$4,0))</f>
        <v>1</v>
      </c>
      <c r="F184" s="1165"/>
      <c r="G184" s="1432">
        <v>1</v>
      </c>
      <c r="H184" s="1432">
        <v>1</v>
      </c>
      <c r="I184" s="1432">
        <v>1</v>
      </c>
      <c r="J184" s="1432">
        <v>1</v>
      </c>
      <c r="K184" s="1432">
        <v>1</v>
      </c>
      <c r="L184" s="1432">
        <v>1</v>
      </c>
      <c r="M184" s="1412"/>
      <c r="N184" s="1412"/>
      <c r="O184" s="1412"/>
      <c r="P184" s="652"/>
    </row>
    <row r="185" spans="1:23" customFormat="1">
      <c r="A185" s="1165"/>
      <c r="B185" s="1232"/>
      <c r="C185" s="1165" t="s">
        <v>587</v>
      </c>
      <c r="D185" s="1165"/>
      <c r="E185" s="1431" cm="1">
        <f t="array" ref="E185">INDEX(G185:L185,0,MATCH($E$4,$G$4:$L$4,0))</f>
        <v>0.8</v>
      </c>
      <c r="F185" s="1165"/>
      <c r="G185" s="1432">
        <v>0.8</v>
      </c>
      <c r="H185" s="1432">
        <v>0.8</v>
      </c>
      <c r="I185" s="1432">
        <v>0.8</v>
      </c>
      <c r="J185" s="1432">
        <v>0.8</v>
      </c>
      <c r="K185" s="1432">
        <v>0.8</v>
      </c>
      <c r="L185" s="1432">
        <v>0.8</v>
      </c>
      <c r="M185" s="1412"/>
      <c r="N185" s="1412"/>
      <c r="O185" s="1412"/>
      <c r="P185" s="652"/>
    </row>
    <row r="186" spans="1:23" customFormat="1">
      <c r="A186" s="1165"/>
      <c r="B186" s="1232"/>
      <c r="C186" s="1165" t="s">
        <v>588</v>
      </c>
      <c r="D186" s="1165"/>
      <c r="E186" s="1450" cm="1">
        <f t="array" ref="E186">INDEX(G186:L186,0,MATCH($E$4,$G$4:$L$4,0))</f>
        <v>1.2</v>
      </c>
      <c r="F186" s="1165"/>
      <c r="G186" s="1451">
        <v>1.1499999999999999</v>
      </c>
      <c r="H186" s="1451">
        <v>1.1499999999999999</v>
      </c>
      <c r="I186" s="1451">
        <v>1.2</v>
      </c>
      <c r="J186" s="1451">
        <v>1.2</v>
      </c>
      <c r="K186" s="1451">
        <v>1.2</v>
      </c>
      <c r="L186" s="1451">
        <v>1.2</v>
      </c>
      <c r="M186" s="1412"/>
      <c r="N186" s="1412"/>
      <c r="O186" s="1412"/>
      <c r="P186" s="652"/>
    </row>
    <row r="187" spans="1:23" customFormat="1">
      <c r="A187" s="1165"/>
      <c r="B187" s="1232"/>
      <c r="C187" s="1165" t="s">
        <v>589</v>
      </c>
      <c r="D187" s="1166"/>
      <c r="E187" s="1450" cm="1">
        <f t="array" ref="E187">INDEX(G187:L187,0,MATCH($E$4,$G$4:$L$4,0))</f>
        <v>1.4</v>
      </c>
      <c r="F187" s="1165"/>
      <c r="G187" s="1451">
        <v>1.35</v>
      </c>
      <c r="H187" s="1451">
        <v>1.35</v>
      </c>
      <c r="I187" s="1451">
        <v>1.4</v>
      </c>
      <c r="J187" s="1451">
        <v>1.4</v>
      </c>
      <c r="K187" s="1451">
        <v>1.4</v>
      </c>
      <c r="L187" s="1451">
        <v>1.4</v>
      </c>
      <c r="M187" s="1412"/>
      <c r="N187" s="1412"/>
      <c r="O187" s="1412"/>
      <c r="P187" s="652"/>
    </row>
    <row r="188" spans="1:23" customFormat="1">
      <c r="A188" s="1165"/>
      <c r="B188" s="1232"/>
      <c r="C188" s="1165" t="s">
        <v>590</v>
      </c>
      <c r="D188" s="1165"/>
      <c r="E188" s="1431" cm="1">
        <f t="array" ref="E188">INDEX(G188:L188,0,MATCH($E$4,$G$4:$L$4,0))</f>
        <v>0.08</v>
      </c>
      <c r="F188" s="1165"/>
      <c r="G188" s="1452">
        <v>0.08</v>
      </c>
      <c r="H188" s="1452">
        <v>0.08</v>
      </c>
      <c r="I188" s="1452">
        <v>0.08</v>
      </c>
      <c r="J188" s="1452">
        <v>0.08</v>
      </c>
      <c r="K188" s="1452">
        <v>0.08</v>
      </c>
      <c r="L188" s="1452">
        <v>0.08</v>
      </c>
      <c r="M188" s="1412"/>
      <c r="N188" s="1412"/>
      <c r="O188" s="1412"/>
      <c r="P188" s="652"/>
    </row>
    <row r="189" spans="1:23" customFormat="1">
      <c r="A189" s="652"/>
      <c r="B189" s="652"/>
      <c r="C189" s="652"/>
      <c r="D189" s="652"/>
      <c r="E189" s="1453"/>
      <c r="F189" s="652"/>
      <c r="G189" s="1454"/>
      <c r="H189" s="1454"/>
      <c r="I189" s="1454"/>
      <c r="J189" s="1454"/>
      <c r="K189" s="1454"/>
      <c r="L189" s="1454"/>
      <c r="M189" s="1412"/>
      <c r="N189" s="1412"/>
      <c r="O189" s="1412"/>
      <c r="P189" s="652"/>
    </row>
    <row r="190" spans="1:23" customFormat="1">
      <c r="A190" s="1165"/>
      <c r="B190" s="1165"/>
      <c r="C190" s="1165"/>
      <c r="D190" s="1165"/>
      <c r="E190" s="1165"/>
      <c r="F190" s="1165"/>
      <c r="G190" s="1165"/>
      <c r="H190" s="1165"/>
      <c r="I190" s="1165"/>
      <c r="J190" s="1165"/>
      <c r="K190" s="1165"/>
      <c r="L190" s="1165"/>
      <c r="M190" s="1412"/>
      <c r="N190" s="1412"/>
      <c r="O190" s="1412"/>
      <c r="P190" s="652"/>
    </row>
    <row r="191" spans="1:23" customFormat="1">
      <c r="A191" s="1165"/>
      <c r="B191" s="1416" t="s">
        <v>591</v>
      </c>
      <c r="C191" s="1416"/>
      <c r="D191" s="1416"/>
      <c r="E191" s="1455"/>
      <c r="F191" s="1455"/>
      <c r="G191" s="1418"/>
      <c r="H191" s="1419"/>
      <c r="I191" s="1419"/>
      <c r="J191" s="1419"/>
      <c r="K191" s="1419"/>
      <c r="L191" s="1419"/>
      <c r="M191" s="1412"/>
      <c r="N191" s="1412"/>
      <c r="O191" s="1412"/>
      <c r="P191" s="652"/>
    </row>
    <row r="192" spans="1:23" customFormat="1">
      <c r="A192" s="1165"/>
      <c r="B192" s="1165"/>
      <c r="C192" s="1165"/>
      <c r="D192" s="1165"/>
      <c r="E192" s="1165"/>
      <c r="F192" s="1165"/>
      <c r="G192" s="1165"/>
      <c r="H192" s="1165"/>
      <c r="I192" s="1165"/>
      <c r="J192" s="1165"/>
      <c r="K192" s="1165"/>
      <c r="L192" s="1165"/>
      <c r="M192" s="1412"/>
      <c r="N192" s="1412"/>
      <c r="O192" s="1412"/>
      <c r="P192" s="652"/>
      <c r="Q192" s="652" t="s">
        <v>592</v>
      </c>
      <c r="R192" s="652" t="s">
        <v>33</v>
      </c>
      <c r="S192" s="652" t="s">
        <v>35</v>
      </c>
      <c r="T192" s="652" t="s">
        <v>593</v>
      </c>
      <c r="U192" s="652" t="s">
        <v>594</v>
      </c>
      <c r="V192" s="652" t="s">
        <v>96</v>
      </c>
      <c r="W192" s="652" t="s">
        <v>96</v>
      </c>
    </row>
    <row r="193" spans="1:23" customFormat="1">
      <c r="A193" s="1165"/>
      <c r="B193" s="652"/>
      <c r="C193" s="1968" t="s">
        <v>595</v>
      </c>
      <c r="D193" s="652"/>
      <c r="E193" s="1458">
        <f>Inputs!E445</f>
        <v>7.4170322495260704E-2</v>
      </c>
      <c r="F193" s="652"/>
      <c r="G193" s="1978"/>
      <c r="H193" s="1978"/>
      <c r="I193" s="1978">
        <v>7.4170322495260704E-2</v>
      </c>
      <c r="J193" s="1978">
        <v>7.4170322495260704E-2</v>
      </c>
      <c r="K193" s="1978">
        <v>7.4170322495260704E-2</v>
      </c>
      <c r="L193" s="1979"/>
      <c r="M193" s="1412"/>
      <c r="N193" s="1412"/>
      <c r="O193" s="1412"/>
      <c r="P193" s="652"/>
      <c r="Q193" s="2004">
        <v>56</v>
      </c>
      <c r="R193" s="1150">
        <v>8.6999999999999994E-2</v>
      </c>
      <c r="S193" s="2007">
        <v>25065</v>
      </c>
      <c r="T193" s="1150">
        <v>7.3999999999999996E-2</v>
      </c>
      <c r="U193" s="1150">
        <v>7.8E-2</v>
      </c>
      <c r="V193" s="1150">
        <v>0.128</v>
      </c>
      <c r="W193" s="1150">
        <v>0.128</v>
      </c>
    </row>
    <row r="194" spans="1:23" customFormat="1">
      <c r="A194" s="1165"/>
      <c r="B194" s="652"/>
      <c r="C194" s="1977" t="s">
        <v>33</v>
      </c>
      <c r="D194" s="1126"/>
      <c r="E194" s="1990">
        <f ca="1">CF!D126</f>
        <v>9.1082808375358593E-2</v>
      </c>
      <c r="F194" s="1126"/>
      <c r="G194" s="1991"/>
      <c r="H194" s="1991"/>
      <c r="I194" s="1991">
        <v>0.10325255990028381</v>
      </c>
      <c r="J194" s="1991">
        <v>9.1082808375358593E-2</v>
      </c>
      <c r="K194" s="1991">
        <v>8.0914756655693074E-2</v>
      </c>
      <c r="L194" s="1979"/>
      <c r="M194" s="1412"/>
      <c r="N194" s="1412"/>
      <c r="O194" s="1412"/>
      <c r="P194" s="652"/>
      <c r="Q194" s="2004">
        <v>57</v>
      </c>
      <c r="R194" s="1150">
        <v>8.7999999999999995E-2</v>
      </c>
      <c r="S194" s="2007">
        <v>26097</v>
      </c>
      <c r="T194" s="1150">
        <v>7.3999999999999996E-2</v>
      </c>
      <c r="U194" s="1150">
        <v>7.8E-2</v>
      </c>
      <c r="V194" s="1150">
        <v>0.128</v>
      </c>
      <c r="W194" s="1150">
        <v>0.128</v>
      </c>
    </row>
    <row r="195" spans="1:23" customFormat="1">
      <c r="A195" s="1165"/>
      <c r="B195" s="652"/>
      <c r="C195" s="1968" t="s">
        <v>596</v>
      </c>
      <c r="D195" s="652"/>
      <c r="E195" s="1458">
        <f>Inputs!D445</f>
        <v>6.4495932604574535E-2</v>
      </c>
      <c r="F195" s="652"/>
      <c r="G195" s="1978"/>
      <c r="H195" s="1978"/>
      <c r="I195" s="1978">
        <v>6.4495932604574535E-2</v>
      </c>
      <c r="J195" s="1978">
        <v>6.4495932604574535E-2</v>
      </c>
      <c r="K195" s="1978">
        <v>6.4495932604574535E-2</v>
      </c>
      <c r="L195" s="1979"/>
      <c r="M195" s="1412"/>
      <c r="N195" s="1412"/>
      <c r="O195" s="1412"/>
      <c r="P195" s="652"/>
      <c r="Q195" s="2004">
        <v>58</v>
      </c>
      <c r="R195" s="1150">
        <v>8.8999999999999996E-2</v>
      </c>
      <c r="S195" s="2007">
        <v>27129</v>
      </c>
      <c r="T195" s="1150">
        <v>7.3999999999999996E-2</v>
      </c>
      <c r="U195" s="1150">
        <v>7.8E-2</v>
      </c>
      <c r="V195" s="1150">
        <v>0.128</v>
      </c>
      <c r="W195" s="1150">
        <v>0.128</v>
      </c>
    </row>
    <row r="196" spans="1:23" customFormat="1">
      <c r="A196" s="1165"/>
      <c r="B196" s="652"/>
      <c r="C196" s="1981" t="s">
        <v>597</v>
      </c>
      <c r="D196" s="1973"/>
      <c r="E196" s="1992">
        <f ca="1">CF!C126</f>
        <v>29192.507472210127</v>
      </c>
      <c r="F196" s="1993"/>
      <c r="G196" s="1994"/>
      <c r="H196" s="1994"/>
      <c r="I196" s="1995">
        <v>64442.267504666816</v>
      </c>
      <c r="J196" s="1995">
        <v>29192.507472210127</v>
      </c>
      <c r="K196" s="1995">
        <v>17332.392356059852</v>
      </c>
      <c r="L196" s="1982"/>
      <c r="M196" s="1412"/>
      <c r="N196" s="1412"/>
      <c r="O196" s="1412"/>
      <c r="P196" s="652"/>
      <c r="Q196" s="2004">
        <v>59</v>
      </c>
      <c r="R196" s="1150">
        <v>0.09</v>
      </c>
      <c r="S196" s="2007">
        <v>28161</v>
      </c>
      <c r="T196" s="1150">
        <v>7.3999999999999996E-2</v>
      </c>
      <c r="U196" s="1150"/>
      <c r="V196" s="1150">
        <v>0.128</v>
      </c>
      <c r="W196" s="1150">
        <v>0.128</v>
      </c>
    </row>
    <row r="197" spans="1:23" customFormat="1">
      <c r="A197" s="1165"/>
      <c r="B197" s="652"/>
      <c r="C197" s="1980"/>
      <c r="D197" s="652"/>
      <c r="E197" s="1458"/>
      <c r="F197" s="652"/>
      <c r="G197" s="1978"/>
      <c r="H197" s="1978"/>
      <c r="I197" s="652"/>
      <c r="J197" s="652"/>
      <c r="K197" s="652"/>
      <c r="L197" s="652"/>
      <c r="M197" s="1412"/>
      <c r="N197" s="1412"/>
      <c r="O197" s="1412"/>
      <c r="P197" s="652"/>
      <c r="Q197" s="2004">
        <v>60</v>
      </c>
      <c r="R197" s="1150">
        <v>9.0999999999999998E-2</v>
      </c>
      <c r="S197" s="2007">
        <v>29193</v>
      </c>
      <c r="T197" s="1150">
        <v>7.3999999999999996E-2</v>
      </c>
      <c r="U197" s="1150"/>
      <c r="V197" s="652"/>
      <c r="W197" s="652"/>
    </row>
    <row r="198" spans="1:23" customFormat="1">
      <c r="A198" s="1165"/>
      <c r="B198" s="652"/>
      <c r="C198" s="1980"/>
      <c r="D198" s="652"/>
      <c r="E198" s="1458"/>
      <c r="F198" s="652"/>
      <c r="G198" s="1978"/>
      <c r="H198" s="1978"/>
      <c r="I198" s="652"/>
      <c r="J198" s="652"/>
      <c r="K198" s="652"/>
      <c r="L198" s="652"/>
      <c r="M198" s="1412"/>
      <c r="N198" s="1412"/>
      <c r="O198" s="1412"/>
      <c r="P198" s="652"/>
      <c r="Q198" s="2004">
        <v>61</v>
      </c>
      <c r="R198" s="1150">
        <v>9.1999999999999998E-2</v>
      </c>
      <c r="S198" s="2007">
        <v>30224</v>
      </c>
      <c r="T198" s="1150">
        <v>7.3999999999999996E-2</v>
      </c>
      <c r="U198" s="1150"/>
      <c r="V198" s="652"/>
      <c r="W198" s="652"/>
    </row>
    <row r="199" spans="1:23" customFormat="1">
      <c r="A199" s="1165"/>
      <c r="B199" s="652"/>
      <c r="C199" s="1964" t="s">
        <v>598</v>
      </c>
      <c r="D199" s="1966"/>
      <c r="E199" s="1456">
        <f ca="1">Inputs!E451</f>
        <v>9.909270458162546E-2</v>
      </c>
      <c r="F199" s="1966"/>
      <c r="G199" s="1975"/>
      <c r="H199" s="1975"/>
      <c r="I199" s="1975">
        <v>0.11390500656024036</v>
      </c>
      <c r="J199" s="1975">
        <v>9.909270458162546E-2</v>
      </c>
      <c r="K199" s="1975">
        <v>9.9019480987858871E-2</v>
      </c>
      <c r="L199" s="1976"/>
      <c r="M199" s="1412"/>
      <c r="N199" s="1412"/>
      <c r="O199" s="1412"/>
      <c r="P199" s="652"/>
      <c r="Q199" s="2004">
        <v>62</v>
      </c>
      <c r="R199" s="1150">
        <v>9.2999999999999999E-2</v>
      </c>
      <c r="S199" s="2007">
        <v>31255</v>
      </c>
      <c r="T199" s="1150">
        <v>7.3999999999999996E-2</v>
      </c>
      <c r="U199" s="1150"/>
      <c r="V199" s="652"/>
      <c r="W199" s="652"/>
    </row>
    <row r="200" spans="1:23" customFormat="1">
      <c r="A200" s="1165"/>
      <c r="B200" s="652"/>
      <c r="C200" s="1977" t="s">
        <v>599</v>
      </c>
      <c r="D200" s="652"/>
      <c r="E200" s="1996">
        <f ca="1">Eq!D85</f>
        <v>0.10855571627616883</v>
      </c>
      <c r="F200" s="1126"/>
      <c r="G200" s="1991"/>
      <c r="H200" s="1991"/>
      <c r="I200" s="1991">
        <v>0.14351589083671565</v>
      </c>
      <c r="J200" s="1991">
        <v>0.10855571627616883</v>
      </c>
      <c r="K200" s="1991">
        <v>9.0506586432456987E-2</v>
      </c>
      <c r="L200" s="1979"/>
      <c r="M200" s="1412"/>
      <c r="N200" s="1412"/>
      <c r="O200" s="1412"/>
      <c r="P200" s="652"/>
      <c r="Q200" s="2004">
        <v>63</v>
      </c>
      <c r="R200" s="1150">
        <v>9.4E-2</v>
      </c>
      <c r="S200" s="2007">
        <v>32285</v>
      </c>
      <c r="T200" s="1150">
        <v>7.3999999999999996E-2</v>
      </c>
      <c r="U200" s="1150"/>
      <c r="V200" s="652"/>
      <c r="W200" s="652"/>
    </row>
    <row r="201" spans="1:23" customFormat="1">
      <c r="A201" s="1165"/>
      <c r="B201" s="652"/>
      <c r="C201" s="1968" t="s">
        <v>600</v>
      </c>
      <c r="D201" s="1457"/>
      <c r="E201" s="1458">
        <f ca="1">Inputs!D451</f>
        <v>8.6167569201413455E-2</v>
      </c>
      <c r="F201" s="652"/>
      <c r="G201" s="1978">
        <v>6.9824233651161194E-2</v>
      </c>
      <c r="H201" s="1978">
        <v>6.9187358021736159E-2</v>
      </c>
      <c r="I201" s="1978">
        <v>9.9047831791513358E-2</v>
      </c>
      <c r="J201" s="1978">
        <v>8.6167569201413455E-2</v>
      </c>
      <c r="K201" s="1978">
        <v>8.6103896511181638E-2</v>
      </c>
      <c r="L201" s="1979">
        <v>6.9824233651161194E-2</v>
      </c>
      <c r="M201" s="1412"/>
      <c r="N201" s="1412"/>
      <c r="O201" s="1412"/>
      <c r="P201" s="652"/>
      <c r="Q201" s="2004">
        <v>64</v>
      </c>
      <c r="R201" s="1150">
        <v>9.5000000000000001E-2</v>
      </c>
      <c r="S201" s="2007">
        <v>33316</v>
      </c>
      <c r="T201" s="1150">
        <v>7.3999999999999996E-2</v>
      </c>
      <c r="U201" s="1150"/>
      <c r="V201" s="652"/>
      <c r="W201" s="652"/>
    </row>
    <row r="202" spans="1:23" customFormat="1">
      <c r="A202" s="1165"/>
      <c r="B202" s="652"/>
      <c r="C202" s="1981" t="s">
        <v>601</v>
      </c>
      <c r="D202" s="1972"/>
      <c r="E202" s="1997">
        <f ca="1">Eq!D86</f>
        <v>16565.743579943461</v>
      </c>
      <c r="F202" s="1993"/>
      <c r="G202" s="1995">
        <v>-22030.945063150848</v>
      </c>
      <c r="H202" s="1995">
        <v>-21895.156183899875</v>
      </c>
      <c r="I202" s="1995">
        <v>29818.631386617326</v>
      </c>
      <c r="J202" s="1995">
        <v>16565.743579943461</v>
      </c>
      <c r="K202" s="1995">
        <v>7346.5106422647268</v>
      </c>
      <c r="L202" s="1974">
        <v>-22030.945063150848</v>
      </c>
      <c r="M202" s="1412"/>
      <c r="N202" s="1412"/>
      <c r="O202" s="1412"/>
      <c r="P202" s="652"/>
      <c r="Q202" s="2004">
        <v>65</v>
      </c>
      <c r="R202" s="1150">
        <v>9.6000000000000002E-2</v>
      </c>
      <c r="S202" s="2007">
        <v>34346</v>
      </c>
      <c r="T202" s="1150">
        <v>7.3999999999999996E-2</v>
      </c>
      <c r="U202" s="1150"/>
      <c r="V202" s="652"/>
      <c r="W202" s="652"/>
    </row>
    <row r="203" spans="1:23" customFormat="1">
      <c r="A203" s="652"/>
      <c r="B203" s="652"/>
      <c r="C203" s="652"/>
      <c r="D203" s="1457"/>
      <c r="E203" s="1458"/>
      <c r="F203" s="652"/>
      <c r="G203" s="1148"/>
      <c r="H203" s="1148"/>
      <c r="I203" s="1148"/>
      <c r="J203" s="1148"/>
      <c r="K203" s="1148"/>
      <c r="L203" s="1148"/>
      <c r="M203" s="1412"/>
      <c r="N203" s="1412"/>
      <c r="O203" s="1412"/>
      <c r="P203" s="652"/>
      <c r="Q203" s="2004">
        <v>66</v>
      </c>
      <c r="R203" s="1150">
        <v>9.7000000000000003E-2</v>
      </c>
      <c r="S203" s="2007">
        <v>35376</v>
      </c>
      <c r="T203" s="1150">
        <v>7.3999999999999996E-2</v>
      </c>
      <c r="U203" s="1150"/>
      <c r="V203" s="652"/>
      <c r="W203" s="652"/>
    </row>
    <row r="204" spans="1:23" customFormat="1">
      <c r="A204" s="1165"/>
      <c r="B204" s="652"/>
      <c r="C204" s="1964" t="s">
        <v>602</v>
      </c>
      <c r="D204" s="1965"/>
      <c r="E204" s="1458">
        <f>Inputs!E443</f>
        <v>0.47630005497932343</v>
      </c>
      <c r="F204" s="1966"/>
      <c r="G204" s="1998">
        <v>1501.8</v>
      </c>
      <c r="H204" s="1998">
        <v>1501.8</v>
      </c>
      <c r="I204" s="1998">
        <v>0.47630005497932332</v>
      </c>
      <c r="J204" s="1998">
        <v>0.47630005497932343</v>
      </c>
      <c r="K204" s="1998">
        <v>0.47630005497932343</v>
      </c>
      <c r="L204" s="1967">
        <v>1501.8</v>
      </c>
      <c r="M204" s="1412"/>
      <c r="N204" s="1412"/>
      <c r="O204" s="1412"/>
      <c r="P204" s="652"/>
      <c r="Q204" s="2004">
        <v>67</v>
      </c>
      <c r="R204" s="1150">
        <v>9.8000000000000004E-2</v>
      </c>
      <c r="S204" s="2007">
        <v>36405</v>
      </c>
      <c r="T204" s="1150">
        <v>7.3999999999999996E-2</v>
      </c>
      <c r="U204" s="1150"/>
      <c r="V204" s="652"/>
      <c r="W204" s="652"/>
    </row>
    <row r="205" spans="1:23" customFormat="1">
      <c r="A205" s="1165"/>
      <c r="B205" s="652"/>
      <c r="C205" s="1968" t="s">
        <v>67</v>
      </c>
      <c r="D205" s="1457"/>
      <c r="E205" s="1429">
        <f>AVERAGE(CF!H40:Q40)*2</f>
        <v>6310.2354540733304</v>
      </c>
      <c r="F205" s="652"/>
      <c r="G205" s="1989"/>
      <c r="H205" s="1989"/>
      <c r="I205" s="1989">
        <v>10811.20747378124</v>
      </c>
      <c r="J205" s="1989">
        <v>6310.2354540733304</v>
      </c>
      <c r="K205" s="1989">
        <v>5467.8335432514041</v>
      </c>
      <c r="L205" s="1969"/>
      <c r="M205" s="1412"/>
      <c r="N205" s="1412"/>
      <c r="O205" s="1412"/>
      <c r="P205" s="652"/>
      <c r="Q205" s="2004">
        <v>68</v>
      </c>
      <c r="R205" s="1150">
        <v>9.9000000000000005E-2</v>
      </c>
      <c r="S205" s="2007">
        <v>37435</v>
      </c>
      <c r="T205" s="1150">
        <v>7.3999999999999996E-2</v>
      </c>
      <c r="U205" s="1150"/>
      <c r="V205" s="652"/>
      <c r="W205" s="652"/>
    </row>
    <row r="206" spans="1:23" customFormat="1">
      <c r="A206" s="1165"/>
      <c r="B206" s="652"/>
      <c r="C206" s="1968" t="s">
        <v>603</v>
      </c>
      <c r="D206" s="1457"/>
      <c r="E206" s="1999">
        <f>Eq!D92</f>
        <v>52.753129465369483</v>
      </c>
      <c r="F206" s="1986"/>
      <c r="G206" s="2000"/>
      <c r="H206" s="2000"/>
      <c r="I206" s="2000">
        <v>45.532286497371842</v>
      </c>
      <c r="J206" s="2000">
        <v>52.753129465369483</v>
      </c>
      <c r="K206" s="2000">
        <v>58.614588294855011</v>
      </c>
      <c r="L206" s="1969"/>
      <c r="M206" s="1412"/>
      <c r="N206" s="1412"/>
      <c r="O206" s="1412"/>
      <c r="P206" s="652"/>
      <c r="Q206" s="2004">
        <v>69</v>
      </c>
      <c r="R206" s="1150">
        <v>0.1</v>
      </c>
      <c r="S206" s="2007">
        <v>38464</v>
      </c>
      <c r="T206" s="1150">
        <v>7.3999999999999996E-2</v>
      </c>
      <c r="U206" s="1150"/>
      <c r="V206" s="652"/>
      <c r="W206" s="652"/>
    </row>
    <row r="207" spans="1:23" customFormat="1">
      <c r="A207" s="1165"/>
      <c r="B207" s="652"/>
      <c r="C207" s="1968" t="s">
        <v>44</v>
      </c>
      <c r="D207" s="1457"/>
      <c r="E207" s="1429">
        <f ca="1">Outputs!O42</f>
        <v>72993.706786061972</v>
      </c>
      <c r="F207" s="652"/>
      <c r="G207" s="1989"/>
      <c r="H207" s="1989"/>
      <c r="I207" s="1989">
        <v>107202.52804582096</v>
      </c>
      <c r="J207" s="1989">
        <v>72993.706786061972</v>
      </c>
      <c r="K207" s="1989">
        <v>72994.839403303529</v>
      </c>
      <c r="L207" s="1969"/>
      <c r="M207" s="1412"/>
      <c r="N207" s="1412"/>
      <c r="O207" s="1412"/>
      <c r="P207" s="652"/>
      <c r="Q207" s="2004">
        <v>70</v>
      </c>
      <c r="R207" s="1150">
        <v>0.10100000000000001</v>
      </c>
      <c r="S207" s="2007">
        <v>39493</v>
      </c>
      <c r="T207" s="1150">
        <v>7.3999999999999996E-2</v>
      </c>
      <c r="U207" s="1150"/>
      <c r="V207" s="652"/>
      <c r="W207" s="652"/>
    </row>
    <row r="208" spans="1:23" customFormat="1">
      <c r="A208" s="1165"/>
      <c r="B208" s="652"/>
      <c r="C208" s="1968" t="s">
        <v>604</v>
      </c>
      <c r="D208" s="1457"/>
      <c r="E208" s="1429">
        <f>CapEx!C95</f>
        <v>2739.15</v>
      </c>
      <c r="F208" s="652"/>
      <c r="G208" s="1989">
        <v>1001.05</v>
      </c>
      <c r="H208" s="1989">
        <v>1001.05</v>
      </c>
      <c r="I208" s="1989">
        <v>3505.65</v>
      </c>
      <c r="J208" s="1989">
        <v>2739.15</v>
      </c>
      <c r="K208" s="1989">
        <v>2739.15</v>
      </c>
      <c r="L208" s="1970">
        <v>1001.05</v>
      </c>
      <c r="M208" s="1412"/>
      <c r="N208" s="652"/>
      <c r="Q208" s="2004">
        <v>71</v>
      </c>
      <c r="R208" s="1150">
        <v>0.10199999999999999</v>
      </c>
      <c r="S208" s="2007">
        <v>40552</v>
      </c>
      <c r="T208" s="1150">
        <v>7.3999999999999996E-2</v>
      </c>
      <c r="U208" s="1150"/>
      <c r="V208" s="652"/>
      <c r="W208" s="652"/>
    </row>
    <row r="209" spans="1:23" customFormat="1">
      <c r="A209" s="1165"/>
      <c r="B209" s="652"/>
      <c r="C209" s="1968" t="s">
        <v>605</v>
      </c>
      <c r="D209" s="1457"/>
      <c r="E209" s="1458">
        <f ca="1">Inputs!E447</f>
        <v>0.54837974399137535</v>
      </c>
      <c r="F209" s="652"/>
      <c r="G209" s="1989"/>
      <c r="H209" s="1989"/>
      <c r="I209" s="1989">
        <v>0.6593916775986578</v>
      </c>
      <c r="J209" s="1989">
        <v>0.54837974399137535</v>
      </c>
      <c r="K209" s="1989">
        <v>0.54765093017667543</v>
      </c>
      <c r="L209" s="1970"/>
      <c r="M209" s="1412"/>
      <c r="N209" s="652"/>
      <c r="Q209" s="2004">
        <v>72</v>
      </c>
      <c r="R209" s="1150">
        <v>0.10299999999999999</v>
      </c>
      <c r="S209" s="2007">
        <v>41551</v>
      </c>
      <c r="T209" s="1150">
        <v>7.3999999999999996E-2</v>
      </c>
      <c r="U209" s="1150"/>
      <c r="V209" s="652"/>
      <c r="W209" s="652"/>
    </row>
    <row r="210" spans="1:23" customFormat="1">
      <c r="A210" s="1165"/>
      <c r="B210" s="652"/>
      <c r="C210" s="1968" t="s">
        <v>606</v>
      </c>
      <c r="D210" s="1457"/>
      <c r="E210" s="1458">
        <f ca="1">E196/CF!B126</f>
        <v>0.41542433399070844</v>
      </c>
      <c r="F210" s="652"/>
      <c r="G210" s="1989">
        <v>500.75</v>
      </c>
      <c r="H210" s="1989">
        <v>500.75</v>
      </c>
      <c r="I210" s="1989">
        <v>0.63010687097608986</v>
      </c>
      <c r="J210" s="1989">
        <v>0.41542433399070844</v>
      </c>
      <c r="K210" s="1989">
        <v>0.24664882103177155</v>
      </c>
      <c r="L210" s="1970">
        <v>500.75</v>
      </c>
      <c r="M210" s="1412"/>
      <c r="N210" s="1208"/>
      <c r="O210" s="1751"/>
      <c r="P210" s="1750"/>
      <c r="Q210" s="2004">
        <v>73</v>
      </c>
      <c r="R210" s="1150">
        <v>0.104</v>
      </c>
      <c r="S210" s="2007">
        <v>42579</v>
      </c>
      <c r="T210" s="1150">
        <v>7.3999999999999996E-2</v>
      </c>
      <c r="U210" s="1150"/>
      <c r="V210" s="2002"/>
      <c r="W210" s="2002"/>
    </row>
    <row r="211" spans="1:23" customFormat="1">
      <c r="A211" s="1165"/>
      <c r="B211" s="652"/>
      <c r="C211" s="1971" t="s">
        <v>244</v>
      </c>
      <c r="D211" s="1972"/>
      <c r="E211" s="1987">
        <f ca="1">Outputs!L38</f>
        <v>29135.176217946093</v>
      </c>
      <c r="F211" s="1973"/>
      <c r="G211" s="1988">
        <v>0</v>
      </c>
      <c r="H211" s="1988">
        <v>0</v>
      </c>
      <c r="I211" s="1988">
        <v>30203.851687948947</v>
      </c>
      <c r="J211" s="1988">
        <v>29135.176217946093</v>
      </c>
      <c r="K211" s="1988">
        <v>29249.082044908864</v>
      </c>
      <c r="L211" s="1974">
        <v>0</v>
      </c>
      <c r="M211" s="1412"/>
      <c r="N211" s="652"/>
      <c r="Q211" s="2004">
        <v>74</v>
      </c>
      <c r="R211" s="1150">
        <v>0.105</v>
      </c>
      <c r="S211" s="2007">
        <v>43608</v>
      </c>
      <c r="T211" s="1150">
        <v>7.3999999999999996E-2</v>
      </c>
      <c r="U211" s="1150"/>
      <c r="V211" s="2002"/>
      <c r="W211" s="2002"/>
    </row>
    <row r="212" spans="1:23" customFormat="1">
      <c r="A212" s="652"/>
      <c r="B212" s="652"/>
      <c r="C212" s="997"/>
      <c r="D212" s="1457"/>
      <c r="E212" s="1459"/>
      <c r="F212" s="652"/>
      <c r="G212" s="1460"/>
      <c r="H212" s="1460"/>
      <c r="I212" s="1460"/>
      <c r="J212" s="1460"/>
      <c r="K212" s="1460"/>
      <c r="L212" s="1460"/>
      <c r="M212" s="1412"/>
      <c r="N212" s="652"/>
      <c r="Q212" s="2004">
        <v>75</v>
      </c>
      <c r="R212" s="1150">
        <v>0.106</v>
      </c>
      <c r="S212" s="2007">
        <v>44636</v>
      </c>
      <c r="T212" s="1150">
        <v>7.3999999999999996E-2</v>
      </c>
      <c r="U212" s="1150"/>
      <c r="V212" s="2002"/>
      <c r="W212" s="2002"/>
    </row>
    <row r="213" spans="1:23" customFormat="1">
      <c r="A213" s="1165"/>
      <c r="B213" s="652"/>
      <c r="C213" s="652"/>
      <c r="D213" s="652"/>
      <c r="E213" s="1148"/>
      <c r="F213" s="652"/>
      <c r="G213" s="652"/>
      <c r="H213" s="652"/>
      <c r="I213" s="652"/>
      <c r="J213" s="652"/>
      <c r="K213" s="652"/>
      <c r="L213" s="652"/>
      <c r="M213" s="1412"/>
      <c r="N213" s="1412"/>
      <c r="O213" s="1412"/>
      <c r="P213" s="652"/>
      <c r="Q213" s="2003">
        <v>76</v>
      </c>
      <c r="R213" s="2001"/>
      <c r="S213" s="652"/>
      <c r="T213" s="1150">
        <v>7.3999999999999996E-2</v>
      </c>
      <c r="U213" s="1150"/>
      <c r="V213" s="2002"/>
      <c r="W213" s="2002"/>
    </row>
    <row r="214" spans="1:23" customFormat="1">
      <c r="A214" s="1165"/>
      <c r="B214" s="652"/>
      <c r="C214" s="652"/>
      <c r="D214" s="652"/>
      <c r="E214" s="652"/>
      <c r="F214" s="652"/>
      <c r="G214" s="652"/>
      <c r="H214" s="652"/>
      <c r="I214" s="652"/>
      <c r="J214" s="652"/>
      <c r="K214" s="652"/>
      <c r="L214" s="652"/>
      <c r="M214" s="1412"/>
      <c r="N214" s="1412"/>
      <c r="O214" s="1412"/>
      <c r="P214" s="652"/>
      <c r="Q214" s="2003">
        <v>77</v>
      </c>
      <c r="R214" s="2001"/>
      <c r="S214" s="652"/>
      <c r="T214" s="1150">
        <v>7.3999999999999996E-2</v>
      </c>
      <c r="U214" s="1150"/>
      <c r="V214" s="2002"/>
      <c r="W214" s="2002"/>
    </row>
    <row r="215" spans="1:23" customFormat="1">
      <c r="A215" s="1165"/>
      <c r="B215" s="652"/>
      <c r="C215" s="652"/>
      <c r="D215" s="652"/>
      <c r="E215" s="652"/>
      <c r="F215" s="652"/>
      <c r="G215" s="652"/>
      <c r="H215" s="652"/>
      <c r="I215" s="652"/>
      <c r="J215" s="652"/>
      <c r="K215" s="652"/>
      <c r="L215" s="652"/>
      <c r="M215" s="1412"/>
      <c r="N215" s="1412"/>
      <c r="O215" s="1412"/>
      <c r="P215" s="652"/>
    </row>
    <row r="216" spans="1:23" customFormat="1">
      <c r="A216" s="1165"/>
      <c r="B216" s="652"/>
      <c r="C216" s="652"/>
      <c r="D216" s="652"/>
      <c r="E216" s="652"/>
      <c r="F216" s="652"/>
      <c r="G216" s="652"/>
      <c r="H216" s="652"/>
      <c r="I216" s="652"/>
      <c r="J216" s="652"/>
      <c r="K216" s="652"/>
      <c r="L216" s="652"/>
      <c r="M216" s="1412"/>
      <c r="N216" s="1412"/>
      <c r="O216" s="1412"/>
      <c r="P216" s="652"/>
    </row>
    <row r="217" spans="1:23" customFormat="1">
      <c r="A217" s="1165"/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1412"/>
      <c r="N217" s="1412"/>
      <c r="O217" s="1412"/>
      <c r="P217" s="652"/>
    </row>
    <row r="218" spans="1:23" customFormat="1">
      <c r="A218" s="1165"/>
      <c r="B218" s="652"/>
      <c r="C218" s="652"/>
      <c r="D218" s="652"/>
      <c r="E218" s="652"/>
      <c r="F218" s="652"/>
      <c r="G218" s="652"/>
      <c r="H218" s="652"/>
      <c r="I218" s="652"/>
      <c r="J218" s="652"/>
      <c r="K218" s="652"/>
      <c r="L218" s="652"/>
      <c r="M218" s="1412"/>
      <c r="N218" s="1412"/>
      <c r="O218" s="1412"/>
      <c r="P218" s="652"/>
    </row>
    <row r="220" spans="1:23" customFormat="1">
      <c r="A220" s="652"/>
      <c r="B220" s="652"/>
      <c r="C220" s="652"/>
      <c r="D220" s="652"/>
      <c r="E220" s="652"/>
      <c r="F220" s="652"/>
      <c r="G220" s="1165"/>
      <c r="H220" s="1165"/>
      <c r="I220" s="1165"/>
      <c r="J220" s="1165"/>
      <c r="K220" s="1165"/>
      <c r="L220" s="1165"/>
      <c r="M220" s="1412"/>
      <c r="N220" s="1412"/>
      <c r="O220" s="1412"/>
      <c r="P220" s="652"/>
    </row>
    <row r="221" spans="1:23" customFormat="1">
      <c r="A221" s="652"/>
      <c r="B221" s="652"/>
      <c r="C221" s="1461"/>
      <c r="D221" s="1461"/>
      <c r="E221" s="652"/>
      <c r="F221" s="652"/>
      <c r="G221" s="652"/>
      <c r="H221" s="652"/>
      <c r="I221" s="652"/>
      <c r="J221" s="652"/>
      <c r="K221" s="652"/>
      <c r="L221" s="652"/>
      <c r="M221" s="1412"/>
      <c r="N221" s="1412"/>
      <c r="O221" s="1412"/>
      <c r="P221" s="652"/>
    </row>
    <row r="222" spans="1:23" customFormat="1">
      <c r="A222" s="652"/>
      <c r="B222" s="652"/>
      <c r="C222" s="1461"/>
      <c r="D222" s="1461"/>
      <c r="E222" s="652"/>
      <c r="F222" s="652"/>
      <c r="G222" s="652"/>
      <c r="H222" s="652"/>
      <c r="I222" s="652"/>
      <c r="J222" s="652"/>
      <c r="K222" s="652"/>
      <c r="L222" s="652"/>
      <c r="M222" s="1412"/>
      <c r="N222" s="1412"/>
      <c r="O222" s="1412"/>
      <c r="P222" s="652"/>
    </row>
    <row r="223" spans="1:23" customFormat="1">
      <c r="A223" s="652"/>
      <c r="B223" s="652"/>
      <c r="C223" s="1462"/>
      <c r="D223" s="1461"/>
      <c r="E223" s="1461"/>
      <c r="F223" s="1461"/>
      <c r="G223" s="652"/>
      <c r="H223" s="652"/>
      <c r="I223" s="652"/>
      <c r="J223" s="652"/>
      <c r="K223" s="652"/>
      <c r="L223" s="652"/>
      <c r="M223" s="1412"/>
      <c r="N223" s="1412"/>
      <c r="O223" s="1412"/>
      <c r="P223" s="652"/>
    </row>
    <row r="224" spans="1:23" customFormat="1">
      <c r="A224" s="652"/>
      <c r="B224" s="652"/>
      <c r="C224" s="1462"/>
      <c r="D224" s="1461"/>
      <c r="E224" s="1461"/>
      <c r="F224" s="1461"/>
      <c r="G224" s="652"/>
      <c r="H224" s="652"/>
      <c r="I224" s="652"/>
      <c r="J224" s="652"/>
      <c r="K224" s="652"/>
      <c r="L224" s="652"/>
      <c r="M224" s="1412"/>
      <c r="N224" s="1412"/>
      <c r="O224" s="1412"/>
      <c r="P224" s="652"/>
    </row>
    <row r="225" spans="1:16" customFormat="1">
      <c r="A225" s="652"/>
      <c r="B225" s="652"/>
      <c r="C225" s="1462"/>
      <c r="D225" s="1461"/>
      <c r="E225" s="1461"/>
      <c r="F225" s="1461"/>
      <c r="G225" s="652"/>
      <c r="H225" s="652"/>
      <c r="I225" s="652"/>
      <c r="J225" s="652"/>
      <c r="K225" s="652"/>
      <c r="L225" s="652"/>
      <c r="M225" s="1412"/>
      <c r="N225" s="1412"/>
      <c r="O225" s="1412"/>
      <c r="P225" s="652"/>
    </row>
    <row r="226" spans="1:16" customFormat="1">
      <c r="A226" s="652"/>
      <c r="B226" s="652"/>
      <c r="C226" s="1462"/>
      <c r="D226" s="1461"/>
      <c r="E226" s="1461"/>
      <c r="F226" s="1461"/>
      <c r="G226" s="652"/>
      <c r="H226" s="652"/>
      <c r="I226" s="652"/>
      <c r="J226" s="652"/>
      <c r="K226" s="652"/>
      <c r="L226" s="652"/>
      <c r="M226" s="1412"/>
      <c r="N226" s="1412"/>
      <c r="O226" s="1412"/>
      <c r="P226" s="652"/>
    </row>
    <row r="227" spans="1:16" customFormat="1">
      <c r="A227" s="652"/>
      <c r="B227" s="652"/>
      <c r="C227" s="1462"/>
      <c r="D227" s="1461"/>
      <c r="E227" s="1461"/>
      <c r="F227" s="1461"/>
      <c r="G227" s="652"/>
      <c r="H227" s="652"/>
      <c r="I227" s="652"/>
      <c r="J227" s="652"/>
      <c r="K227" s="652"/>
      <c r="L227" s="652"/>
      <c r="M227" s="1412"/>
      <c r="N227" s="1412"/>
      <c r="O227" s="1412"/>
      <c r="P227" s="652"/>
    </row>
    <row r="228" spans="1:16" customFormat="1">
      <c r="A228" s="652"/>
      <c r="B228" s="652"/>
      <c r="C228" s="1462"/>
      <c r="D228" s="1461"/>
      <c r="E228" s="1461"/>
      <c r="F228" s="1461"/>
      <c r="G228" s="652"/>
      <c r="H228" s="652"/>
      <c r="I228" s="652"/>
      <c r="J228" s="652"/>
      <c r="K228" s="652"/>
      <c r="L228" s="652"/>
      <c r="M228" s="1412"/>
      <c r="N228" s="1412"/>
      <c r="O228" s="1412"/>
      <c r="P228" s="652"/>
    </row>
    <row r="229" spans="1:16" customFormat="1">
      <c r="A229" s="652"/>
      <c r="B229" s="652"/>
      <c r="C229" s="1462"/>
      <c r="D229" s="1461"/>
      <c r="E229" s="1461"/>
      <c r="F229" s="1461"/>
      <c r="G229" s="652"/>
      <c r="H229" s="652"/>
      <c r="I229" s="652"/>
      <c r="J229" s="652"/>
      <c r="K229" s="652"/>
      <c r="L229" s="652"/>
      <c r="M229" s="1412"/>
      <c r="N229" s="1412"/>
      <c r="O229" s="1412"/>
      <c r="P229" s="652"/>
    </row>
    <row r="230" spans="1:16" customFormat="1">
      <c r="A230" s="652"/>
      <c r="B230" s="652"/>
      <c r="C230" s="1462"/>
      <c r="D230" s="1461"/>
      <c r="E230" s="1461"/>
      <c r="F230" s="1461"/>
      <c r="G230" s="652"/>
      <c r="H230" s="652"/>
      <c r="I230" s="652"/>
      <c r="J230" s="652"/>
      <c r="K230" s="652"/>
      <c r="L230" s="652"/>
      <c r="M230" s="1412"/>
      <c r="N230" s="1412"/>
      <c r="O230" s="1412"/>
      <c r="P230" s="652"/>
    </row>
    <row r="231" spans="1:16" customFormat="1">
      <c r="A231" s="652"/>
      <c r="B231" s="652"/>
      <c r="C231" s="1462"/>
      <c r="D231" s="1461"/>
      <c r="E231" s="1461"/>
      <c r="F231" s="1461"/>
      <c r="G231" s="652"/>
      <c r="H231" s="652"/>
      <c r="I231" s="652"/>
      <c r="J231" s="652"/>
      <c r="K231" s="652"/>
      <c r="L231" s="652"/>
      <c r="M231" s="1412"/>
      <c r="N231" s="1412"/>
      <c r="O231" s="1412"/>
      <c r="P231" s="652"/>
    </row>
    <row r="232" spans="1:16" customFormat="1">
      <c r="A232" s="652"/>
      <c r="B232" s="652"/>
      <c r="C232" s="1462"/>
      <c r="D232" s="1461"/>
      <c r="E232" s="1461"/>
      <c r="F232" s="1461"/>
      <c r="G232" s="652"/>
      <c r="H232" s="652"/>
      <c r="I232" s="652"/>
      <c r="J232" s="652"/>
      <c r="K232" s="652"/>
      <c r="L232" s="652"/>
      <c r="M232" s="1412"/>
      <c r="N232" s="1412"/>
      <c r="O232" s="1412"/>
      <c r="P232" s="652"/>
    </row>
    <row r="233" spans="1:16" customFormat="1">
      <c r="A233" s="652"/>
      <c r="B233" s="652"/>
      <c r="C233" s="1462"/>
      <c r="D233" s="1461"/>
      <c r="E233" s="1461"/>
      <c r="F233" s="1461"/>
      <c r="G233" s="652"/>
      <c r="H233" s="652"/>
      <c r="I233" s="652"/>
      <c r="J233" s="652"/>
      <c r="K233" s="652"/>
      <c r="L233" s="652"/>
      <c r="M233" s="1412"/>
      <c r="N233" s="1412"/>
      <c r="O233" s="1412"/>
      <c r="P233" s="652"/>
    </row>
    <row r="234" spans="1:16" customFormat="1">
      <c r="A234" s="652"/>
      <c r="B234" s="652"/>
      <c r="C234" s="1462"/>
      <c r="D234" s="1461"/>
      <c r="E234" s="1461"/>
      <c r="F234" s="1461"/>
      <c r="G234" s="652"/>
      <c r="H234" s="652"/>
      <c r="I234" s="652"/>
      <c r="J234" s="652"/>
      <c r="K234" s="652"/>
      <c r="L234" s="652"/>
      <c r="M234" s="1412"/>
      <c r="N234" s="1412"/>
      <c r="O234" s="1412"/>
      <c r="P234" s="652"/>
    </row>
    <row r="235" spans="1:16" customFormat="1">
      <c r="A235" s="652"/>
      <c r="B235" s="652"/>
      <c r="C235" s="1462"/>
      <c r="D235" s="1461"/>
      <c r="E235" s="1461"/>
      <c r="F235" s="1461"/>
      <c r="G235" s="652"/>
      <c r="H235" s="652"/>
      <c r="I235" s="652"/>
      <c r="J235" s="652"/>
      <c r="K235" s="652"/>
      <c r="L235" s="652"/>
      <c r="M235" s="1412"/>
      <c r="N235" s="1412"/>
      <c r="O235" s="1412"/>
      <c r="P235" s="652"/>
    </row>
    <row r="236" spans="1:16" customFormat="1">
      <c r="A236" s="652"/>
      <c r="B236" s="652"/>
      <c r="C236" s="1462"/>
      <c r="D236" s="1461"/>
      <c r="E236" s="1461"/>
      <c r="F236" s="1461"/>
      <c r="G236" s="652"/>
      <c r="H236" s="652"/>
      <c r="I236" s="652"/>
      <c r="J236" s="652"/>
      <c r="K236" s="652"/>
      <c r="L236" s="652"/>
      <c r="M236" s="1412"/>
      <c r="N236" s="1412"/>
      <c r="O236" s="1412"/>
      <c r="P236" s="652"/>
    </row>
    <row r="237" spans="1:16" customFormat="1">
      <c r="A237" s="652"/>
      <c r="B237" s="652"/>
      <c r="C237" s="1462"/>
      <c r="D237" s="1461"/>
      <c r="E237" s="1461"/>
      <c r="F237" s="1461"/>
      <c r="G237" s="652"/>
      <c r="H237" s="652"/>
      <c r="I237" s="652"/>
      <c r="J237" s="652"/>
      <c r="K237" s="652"/>
      <c r="L237" s="652"/>
      <c r="M237" s="1412"/>
      <c r="N237" s="1412"/>
      <c r="O237" s="1412"/>
      <c r="P237" s="652"/>
    </row>
    <row r="238" spans="1:16" customFormat="1">
      <c r="A238" s="652"/>
      <c r="B238" s="652"/>
      <c r="C238" s="1462"/>
      <c r="D238" s="1461"/>
      <c r="E238" s="1461"/>
      <c r="F238" s="1461"/>
      <c r="G238" s="652"/>
      <c r="H238" s="652"/>
      <c r="I238" s="652"/>
      <c r="J238" s="652"/>
      <c r="K238" s="652"/>
      <c r="L238" s="652"/>
      <c r="M238" s="1412"/>
      <c r="N238" s="1412"/>
      <c r="O238" s="1412"/>
      <c r="P238" s="652"/>
    </row>
    <row r="239" spans="1:16" customFormat="1">
      <c r="A239" s="652"/>
      <c r="B239" s="652"/>
      <c r="C239" s="1462"/>
      <c r="D239" s="1461"/>
      <c r="E239" s="1461"/>
      <c r="F239" s="1461"/>
      <c r="G239" s="652"/>
      <c r="H239" s="652"/>
      <c r="I239" s="652"/>
      <c r="J239" s="652"/>
      <c r="K239" s="652"/>
      <c r="L239" s="652"/>
      <c r="M239" s="1412"/>
      <c r="N239" s="1412"/>
      <c r="O239" s="1412"/>
      <c r="P239" s="652"/>
    </row>
    <row r="240" spans="1:16" customFormat="1">
      <c r="A240" s="652"/>
      <c r="B240" s="652"/>
      <c r="C240" s="1462"/>
      <c r="D240" s="1461"/>
      <c r="E240" s="1461"/>
      <c r="F240" s="1461"/>
      <c r="G240" s="652"/>
      <c r="H240" s="652"/>
      <c r="I240" s="652"/>
      <c r="J240" s="652"/>
      <c r="K240" s="652"/>
      <c r="L240" s="652"/>
      <c r="M240" s="1412"/>
      <c r="N240" s="1412"/>
      <c r="O240" s="1412"/>
      <c r="P240" s="652"/>
    </row>
    <row r="241" spans="1:21" customFormat="1">
      <c r="A241" s="652"/>
      <c r="B241" s="652"/>
      <c r="C241" s="1462"/>
      <c r="D241" s="1461"/>
      <c r="E241" s="1461"/>
      <c r="F241" s="1461"/>
      <c r="G241" s="652"/>
      <c r="H241" s="652"/>
      <c r="I241" s="652"/>
      <c r="J241" s="652"/>
      <c r="K241" s="652"/>
      <c r="L241" s="652"/>
      <c r="M241" s="1412"/>
      <c r="N241" s="1412"/>
      <c r="O241" s="1412"/>
      <c r="P241" s="652"/>
    </row>
    <row r="242" spans="1:21" customFormat="1">
      <c r="A242" s="652"/>
      <c r="B242" s="652"/>
      <c r="C242" s="1462"/>
      <c r="D242" s="1461"/>
      <c r="E242" s="1461"/>
      <c r="F242" s="1461"/>
      <c r="G242" s="652"/>
      <c r="H242" s="652"/>
      <c r="I242" s="652"/>
      <c r="J242" s="652"/>
      <c r="K242" s="652"/>
      <c r="L242" s="652"/>
      <c r="M242" s="1412"/>
      <c r="N242" s="1412"/>
      <c r="O242" s="1412"/>
      <c r="P242" s="652"/>
    </row>
    <row r="243" spans="1:21">
      <c r="Q243" s="1412"/>
      <c r="R243" s="1412"/>
      <c r="S243" s="1150">
        <v>-0.2</v>
      </c>
      <c r="T243" s="2005">
        <v>0</v>
      </c>
      <c r="U243" s="1150">
        <v>0.2</v>
      </c>
    </row>
    <row r="244" spans="1:21">
      <c r="Q244" s="1412" t="s">
        <v>607</v>
      </c>
      <c r="R244" s="1412"/>
      <c r="S244" s="652">
        <v>48</v>
      </c>
      <c r="T244" s="652">
        <v>60</v>
      </c>
      <c r="U244" s="1208">
        <v>68.400000000000006</v>
      </c>
    </row>
    <row r="245" spans="1:21">
      <c r="Q245" s="1412" t="s">
        <v>607</v>
      </c>
      <c r="R245" s="1412"/>
      <c r="S245" s="2006">
        <v>0.08</v>
      </c>
      <c r="T245" s="1150">
        <v>9.0999999999999998E-2</v>
      </c>
      <c r="U245" s="1150">
        <v>0.10299999999999999</v>
      </c>
    </row>
    <row r="246" spans="1:21">
      <c r="Q246" s="1412" t="s">
        <v>608</v>
      </c>
      <c r="R246" s="1412"/>
      <c r="S246" s="652">
        <f>T246*0.8</f>
        <v>58395.200000000004</v>
      </c>
      <c r="T246" s="1998">
        <v>72994</v>
      </c>
      <c r="U246" s="1998">
        <f>T246*1.2</f>
        <v>87592.8</v>
      </c>
    </row>
    <row r="247" spans="1:21">
      <c r="Q247" s="1412" t="s">
        <v>609</v>
      </c>
      <c r="R247" s="1412"/>
      <c r="S247" s="1150">
        <v>0.112</v>
      </c>
      <c r="T247" s="1150">
        <v>9.0999999999999998E-2</v>
      </c>
      <c r="U247" s="1150">
        <v>7.5999999999999998E-2</v>
      </c>
    </row>
    <row r="248" spans="1:21">
      <c r="Q248" s="1412" t="s">
        <v>239</v>
      </c>
      <c r="R248" s="1412"/>
      <c r="S248" s="652">
        <f>T248*0.8</f>
        <v>1863.2</v>
      </c>
      <c r="T248" s="1998">
        <v>2329</v>
      </c>
      <c r="U248" s="1208">
        <f>T248*1.2</f>
        <v>2794.7999999999997</v>
      </c>
    </row>
    <row r="249" spans="1:21">
      <c r="Q249" s="1412" t="s">
        <v>476</v>
      </c>
      <c r="R249" s="1412"/>
      <c r="S249" s="1150">
        <v>9.6000000000000002E-2</v>
      </c>
      <c r="T249" s="1150">
        <v>9.0999999999999998E-2</v>
      </c>
      <c r="U249" s="1150">
        <v>8.6999999999999994E-2</v>
      </c>
    </row>
    <row r="250" spans="1:21">
      <c r="Q250" s="1412" t="s">
        <v>610</v>
      </c>
      <c r="R250" s="1412"/>
      <c r="S250" s="1150">
        <v>7.3999999999999996E-2</v>
      </c>
      <c r="T250" s="1150">
        <v>7.3999999999999996E-2</v>
      </c>
      <c r="U250" s="1150">
        <v>7.3999999999999996E-2</v>
      </c>
    </row>
  </sheetData>
  <phoneticPr fontId="59" type="noConversion"/>
  <conditionalFormatting sqref="G4:L4">
    <cfRule type="cellIs" dxfId="208" priority="159" operator="equal">
      <formula>$E$4</formula>
    </cfRule>
  </conditionalFormatting>
  <conditionalFormatting sqref="D223:D243 C221:C222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21:D223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21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88:H188">
    <cfRule type="expression" dxfId="207" priority="158">
      <formula>AND(G188&lt;&gt;F188, OR(F188="", G188&lt;&gt;""))</formula>
    </cfRule>
  </conditionalFormatting>
  <conditionalFormatting sqref="G188:L188 G68:H77 G79:H111 G41:H46 G32:H35 G9:H13 L9:L13 G22:H30 J22:L22 L32:L35 L41:L46 G48:H48 G55:H56 L79:L111 L23:L30 L48:L53 L55:L57 G37:L39 G49:K53 G57:K57 G59:L62 G64:L65 J68:L77 G136:L137 G14:L21">
    <cfRule type="expression" dxfId="206" priority="165">
      <formula>AND(G9&lt;&gt;#REF!, OR(#REF!="", G9&lt;&gt;""))</formula>
    </cfRule>
  </conditionalFormatting>
  <conditionalFormatting sqref="G128:H129 G184:L184 G185:K185 G171:K172 G167:K167 G174:K177 G139:H143 G145:K149 G155:K159 G161:K162 G164:K165 G168:L170 G151:K153 G131:K134 G179:K183">
    <cfRule type="expression" dxfId="205" priority="166">
      <formula>AND(G128&lt;&gt;#REF!, OR(#REF!="", G128&lt;&gt;""))</formula>
    </cfRule>
  </conditionalFormatting>
  <conditionalFormatting sqref="G79:H111 L27 G26:H30">
    <cfRule type="expression" dxfId="204" priority="167">
      <formula>AND(G26&lt;&gt;#REF!, OR(#REF!="", G26&lt;&gt;""))</formula>
    </cfRule>
  </conditionalFormatting>
  <conditionalFormatting sqref="G176:L176">
    <cfRule type="expression" dxfId="203" priority="142">
      <formula>AND(G176&lt;&gt;#REF!, OR(#REF!="", G176&lt;&gt;""))</formula>
    </cfRule>
  </conditionalFormatting>
  <conditionalFormatting sqref="G112:H116 L112:L116 G118:L122 G124:L126">
    <cfRule type="expression" dxfId="202" priority="111">
      <formula>AND(G112&lt;&gt;#REF!, OR(#REF!="", G112&lt;&gt;""))</formula>
    </cfRule>
  </conditionalFormatting>
  <conditionalFormatting sqref="G164:L164">
    <cfRule type="expression" dxfId="201" priority="108">
      <formula>AND(G164&lt;&gt;#REF!, OR(#REF!="", G164&lt;&gt;""))</formula>
    </cfRule>
  </conditionalFormatting>
  <conditionalFormatting sqref="G129:H129 G131:K134">
    <cfRule type="expression" dxfId="200" priority="100">
      <formula>AND(G129&lt;&gt;#REF!, OR(#REF!="", G129&lt;&gt;""))</formula>
    </cfRule>
  </conditionalFormatting>
  <conditionalFormatting sqref="G145:K149 G155:K159 G161:K162 G151:K153">
    <cfRule type="expression" dxfId="199" priority="99">
      <formula>AND(G145&lt;&gt;#REF!, OR(#REF!="", G145&lt;&gt;""))</formula>
    </cfRule>
  </conditionalFormatting>
  <conditionalFormatting sqref="J17:L17 L23:L24 L27 G23:H30 G17:K21">
    <cfRule type="expression" dxfId="198" priority="81">
      <formula>AND(G17&lt;&gt;#REF!, OR(#REF!="", G17&lt;&gt;""))</formula>
    </cfRule>
  </conditionalFormatting>
  <conditionalFormatting sqref="G164:L164">
    <cfRule type="expression" dxfId="197" priority="60">
      <formula>AND(G164&lt;&gt;#REF!, OR(#REF!="", G164&lt;&gt;""))</formula>
    </cfRule>
  </conditionalFormatting>
  <conditionalFormatting sqref="G174:K176">
    <cfRule type="expression" dxfId="196" priority="55">
      <formula>AND(G174&lt;&gt;#REF!, OR(#REF!="", G174&lt;&gt;""))</formula>
    </cfRule>
  </conditionalFormatting>
  <conditionalFormatting sqref="L48:L53 L55:L57 L59">
    <cfRule type="expression" dxfId="195" priority="52">
      <formula>AND(L48&lt;&gt;#REF!, OR(#REF!="", L48&lt;&gt;""))</formula>
    </cfRule>
  </conditionalFormatting>
  <conditionalFormatting sqref="L128:L129 L171:L172 L185 L181:L183 L167 L174:L177 L131:L134 L161:L162 L139:L143 L145:L149 L151:L153 L155:L159 L164:L165">
    <cfRule type="expression" dxfId="194" priority="53">
      <formula>AND(L128&lt;&gt;#REF!, OR(#REF!="", L128&lt;&gt;""))</formula>
    </cfRule>
  </conditionalFormatting>
  <conditionalFormatting sqref="L79:L111">
    <cfRule type="expression" dxfId="193" priority="54">
      <formula>AND(L79&lt;&gt;#REF!, OR(#REF!="", L79&lt;&gt;""))</formula>
    </cfRule>
  </conditionalFormatting>
  <conditionalFormatting sqref="L129 L131:L134">
    <cfRule type="expression" dxfId="192" priority="48">
      <formula>AND(L129&lt;&gt;#REF!, OR(#REF!="", L129&lt;&gt;""))</formula>
    </cfRule>
  </conditionalFormatting>
  <conditionalFormatting sqref="L145:L149 L161:L162 L151:L153 L155:L159">
    <cfRule type="expression" dxfId="191" priority="47">
      <formula>AND(L145&lt;&gt;#REF!, OR(#REF!="", L145&lt;&gt;""))</formula>
    </cfRule>
  </conditionalFormatting>
  <conditionalFormatting sqref="L17:L21 L23:L30">
    <cfRule type="expression" dxfId="190" priority="46">
      <formula>AND(L17&lt;&gt;#REF!, OR(#REF!="", L17&lt;&gt;""))</formula>
    </cfRule>
  </conditionalFormatting>
  <conditionalFormatting sqref="L174:L176">
    <cfRule type="expression" dxfId="189" priority="45">
      <formula>AND(L174&lt;&gt;#REF!, OR(#REF!="", L174&lt;&gt;""))</formula>
    </cfRule>
  </conditionalFormatting>
  <conditionalFormatting sqref="L179">
    <cfRule type="expression" dxfId="188" priority="42">
      <formula>AND(L179&lt;&gt;#REF!, OR(#REF!="", L179&lt;&gt;""))</formula>
    </cfRule>
  </conditionalFormatting>
  <conditionalFormatting sqref="I188:J188">
    <cfRule type="expression" dxfId="187" priority="5032">
      <formula>AND(I188&lt;&gt;G188, OR(G188="", I188&lt;&gt;""))</formula>
    </cfRule>
  </conditionalFormatting>
  <conditionalFormatting sqref="K188:L188">
    <cfRule type="expression" dxfId="186" priority="5035">
      <formula>AND(K188&lt;&gt;G188, OR(G188="", K188&lt;&gt;""))</formula>
    </cfRule>
  </conditionalFormatting>
  <conditionalFormatting sqref="G31:L31">
    <cfRule type="expression" dxfId="185" priority="39">
      <formula>AND(G31&lt;&gt;#REF!, OR(#REF!="", G31&lt;&gt;""))</formula>
    </cfRule>
  </conditionalFormatting>
  <conditionalFormatting sqref="G166:L166">
    <cfRule type="expression" dxfId="184" priority="38">
      <formula>AND(G166&lt;&gt;#REF!, OR(#REF!="", G166&lt;&gt;""))</formula>
    </cfRule>
  </conditionalFormatting>
  <conditionalFormatting sqref="D66:L66">
    <cfRule type="expression" dxfId="183" priority="37">
      <formula>AND(D66&lt;&gt;#REF!, OR(#REF!="", D66&lt;&gt;""))</formula>
    </cfRule>
  </conditionalFormatting>
  <conditionalFormatting sqref="G173:L173">
    <cfRule type="expression" dxfId="182" priority="36">
      <formula>AND(G173&lt;&gt;#REF!, OR(#REF!="", G173&lt;&gt;""))</formula>
    </cfRule>
  </conditionalFormatting>
  <conditionalFormatting sqref="G178:L178">
    <cfRule type="expression" dxfId="181" priority="35">
      <formula>AND(G178&lt;&gt;#REF!, OR(#REF!="", G178&lt;&gt;""))</formula>
    </cfRule>
  </conditionalFormatting>
  <conditionalFormatting sqref="N32">
    <cfRule type="expression" dxfId="180" priority="34">
      <formula>AND(N32&lt;&gt;#REF!, OR(#REF!="", N32&lt;&gt;""))</formula>
    </cfRule>
  </conditionalFormatting>
  <conditionalFormatting sqref="N61:P61">
    <cfRule type="expression" dxfId="179" priority="33">
      <formula>AND(N61&lt;&gt;#REF!, OR(#REF!="", N61&lt;&gt;""))</formula>
    </cfRule>
  </conditionalFormatting>
  <conditionalFormatting sqref="I9:I13">
    <cfRule type="expression" dxfId="178" priority="32">
      <formula>AND(I9&lt;&gt;#REF!, OR(#REF!="", I9&lt;&gt;""))</formula>
    </cfRule>
  </conditionalFormatting>
  <conditionalFormatting sqref="I22:I25 I27:K30 J23:K25">
    <cfRule type="expression" dxfId="177" priority="30">
      <formula>AND(I22&lt;&gt;#REF!, OR(#REF!="", I22&lt;&gt;""))</formula>
    </cfRule>
  </conditionalFormatting>
  <conditionalFormatting sqref="I27:K30">
    <cfRule type="expression" dxfId="176" priority="31">
      <formula>AND(I27&lt;&gt;#REF!, OR(#REF!="", I27&lt;&gt;""))</formula>
    </cfRule>
  </conditionalFormatting>
  <conditionalFormatting sqref="I27:K30 I23:K25">
    <cfRule type="expression" dxfId="175" priority="29">
      <formula>AND(I23&lt;&gt;#REF!, OR(#REF!="", I23&lt;&gt;""))</formula>
    </cfRule>
  </conditionalFormatting>
  <conditionalFormatting sqref="I26:K26">
    <cfRule type="expression" dxfId="174" priority="28">
      <formula>AND(I26&lt;&gt;#REF!, OR(#REF!="", I26&lt;&gt;""))</formula>
    </cfRule>
  </conditionalFormatting>
  <conditionalFormatting sqref="I32:J35">
    <cfRule type="expression" dxfId="173" priority="27">
      <formula>AND(I32&lt;&gt;#REF!, OR(#REF!="", I32&lt;&gt;""))</formula>
    </cfRule>
  </conditionalFormatting>
  <conditionalFormatting sqref="I41:J46">
    <cfRule type="expression" dxfId="172" priority="26">
      <formula>AND(I41&lt;&gt;#REF!, OR(#REF!="", I41&lt;&gt;""))</formula>
    </cfRule>
  </conditionalFormatting>
  <conditionalFormatting sqref="I48:K48">
    <cfRule type="expression" dxfId="171" priority="25">
      <formula>AND(I48&lt;&gt;#REF!, OR(#REF!="", I48&lt;&gt;""))</formula>
    </cfRule>
  </conditionalFormatting>
  <conditionalFormatting sqref="I55:J56">
    <cfRule type="expression" dxfId="170" priority="24">
      <formula>AND(I55&lt;&gt;#REF!, OR(#REF!="", I55&lt;&gt;""))</formula>
    </cfRule>
  </conditionalFormatting>
  <conditionalFormatting sqref="I68:I77">
    <cfRule type="expression" dxfId="169" priority="23">
      <formula>AND(I68&lt;&gt;#REF!, OR(#REF!="", I68&lt;&gt;""))</formula>
    </cfRule>
  </conditionalFormatting>
  <conditionalFormatting sqref="I79:J111">
    <cfRule type="expression" dxfId="168" priority="21">
      <formula>AND(I79&lt;&gt;#REF!, OR(#REF!="", I79&lt;&gt;""))</formula>
    </cfRule>
  </conditionalFormatting>
  <conditionalFormatting sqref="I79:J111">
    <cfRule type="expression" dxfId="167" priority="22">
      <formula>AND(I79&lt;&gt;#REF!, OR(#REF!="", I79&lt;&gt;""))</formula>
    </cfRule>
  </conditionalFormatting>
  <conditionalFormatting sqref="I112:J116">
    <cfRule type="expression" dxfId="166" priority="20">
      <formula>AND(I112&lt;&gt;#REF!, OR(#REF!="", I112&lt;&gt;""))</formula>
    </cfRule>
  </conditionalFormatting>
  <conditionalFormatting sqref="I128:I129">
    <cfRule type="expression" dxfId="165" priority="19">
      <formula>AND(I128&lt;&gt;#REF!, OR(#REF!="", I128&lt;&gt;""))</formula>
    </cfRule>
  </conditionalFormatting>
  <conditionalFormatting sqref="I129:K129">
    <cfRule type="expression" dxfId="164" priority="18">
      <formula>AND(I129&lt;&gt;#REF!, OR(#REF!="", I129&lt;&gt;""))</formula>
    </cfRule>
  </conditionalFormatting>
  <conditionalFormatting sqref="I139:I143">
    <cfRule type="expression" dxfId="163" priority="17">
      <formula>AND(I139&lt;&gt;#REF!, OR(#REF!="", I139&lt;&gt;""))</formula>
    </cfRule>
  </conditionalFormatting>
  <conditionalFormatting sqref="J10:K10">
    <cfRule type="expression" dxfId="162" priority="16">
      <formula>AND(J10&lt;&gt;#REF!, OR(#REF!="", J10&lt;&gt;""))</formula>
    </cfRule>
  </conditionalFormatting>
  <conditionalFormatting sqref="J9:K9">
    <cfRule type="expression" dxfId="161" priority="15">
      <formula>AND(J9&lt;&gt;#REF!, OR(#REF!="", J9&lt;&gt;""))</formula>
    </cfRule>
  </conditionalFormatting>
  <conditionalFormatting sqref="J11:K11">
    <cfRule type="expression" dxfId="160" priority="14">
      <formula>AND(J11&lt;&gt;#REF!, OR(#REF!="", J11&lt;&gt;""))</formula>
    </cfRule>
  </conditionalFormatting>
  <conditionalFormatting sqref="J12:J13">
    <cfRule type="expression" dxfId="159" priority="13">
      <formula>AND(J12&lt;&gt;#REF!, OR(#REF!="", J12&lt;&gt;""))</formula>
    </cfRule>
  </conditionalFormatting>
  <conditionalFormatting sqref="J128:J129">
    <cfRule type="expression" dxfId="158" priority="12">
      <formula>AND(J128&lt;&gt;#REF!, OR(#REF!="", J128&lt;&gt;""))</formula>
    </cfRule>
  </conditionalFormatting>
  <conditionalFormatting sqref="J139:J143">
    <cfRule type="expression" dxfId="157" priority="11">
      <formula>AND(J139&lt;&gt;#REF!, OR(#REF!="", J139&lt;&gt;""))</formula>
    </cfRule>
  </conditionalFormatting>
  <conditionalFormatting sqref="K12:K13">
    <cfRule type="expression" dxfId="156" priority="10">
      <formula>AND(K12&lt;&gt;#REF!, OR(#REF!="", K12&lt;&gt;""))</formula>
    </cfRule>
  </conditionalFormatting>
  <conditionalFormatting sqref="K32:K35">
    <cfRule type="expression" dxfId="155" priority="9">
      <formula>AND(K32&lt;&gt;#REF!, OR(#REF!="", K32&lt;&gt;""))</formula>
    </cfRule>
  </conditionalFormatting>
  <conditionalFormatting sqref="K41:K46">
    <cfRule type="expression" dxfId="154" priority="8">
      <formula>AND(K41&lt;&gt;#REF!, OR(#REF!="", K41&lt;&gt;""))</formula>
    </cfRule>
  </conditionalFormatting>
  <conditionalFormatting sqref="K55:K56">
    <cfRule type="expression" dxfId="153" priority="7">
      <formula>AND(K55&lt;&gt;#REF!, OR(#REF!="", K55&lt;&gt;""))</formula>
    </cfRule>
  </conditionalFormatting>
  <conditionalFormatting sqref="K79:K111">
    <cfRule type="expression" dxfId="152" priority="5">
      <formula>AND(K79&lt;&gt;#REF!, OR(#REF!="", K79&lt;&gt;""))</formula>
    </cfRule>
  </conditionalFormatting>
  <conditionalFormatting sqref="K79:K111">
    <cfRule type="expression" dxfId="151" priority="6">
      <formula>AND(K79&lt;&gt;#REF!, OR(#REF!="", K79&lt;&gt;""))</formula>
    </cfRule>
  </conditionalFormatting>
  <conditionalFormatting sqref="K112:K116">
    <cfRule type="expression" dxfId="150" priority="4">
      <formula>AND(K112&lt;&gt;#REF!, OR(#REF!="", K112&lt;&gt;""))</formula>
    </cfRule>
  </conditionalFormatting>
  <conditionalFormatting sqref="K128:K129">
    <cfRule type="expression" dxfId="149" priority="3">
      <formula>AND(K128&lt;&gt;#REF!, OR(#REF!="", K128&lt;&gt;""))</formula>
    </cfRule>
  </conditionalFormatting>
  <conditionalFormatting sqref="K139:K143">
    <cfRule type="expression" dxfId="148" priority="2">
      <formula>AND(K139&lt;&gt;#REF!, OR(#REF!="", K139&lt;&gt;""))</formula>
    </cfRule>
  </conditionalFormatting>
  <conditionalFormatting sqref="L180">
    <cfRule type="expression" dxfId="147" priority="1">
      <formula>AND(L180&lt;&gt;#REF!, OR(#REF!="", L180&lt;&gt;""))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465" r:id="rId3" name="Button 2">
              <controlPr defaultSize="0" print="0" autoFill="0" autoPict="0" macro="[0]!Model_sizing">
                <anchor moveWithCells="1" sizeWithCells="1">
                  <from>
                    <xdr:col>4</xdr:col>
                    <xdr:colOff>76200</xdr:colOff>
                    <xdr:row>1</xdr:row>
                    <xdr:rowOff>31750</xdr:rowOff>
                  </from>
                  <to>
                    <xdr:col>4</xdr:col>
                    <xdr:colOff>876300</xdr:colOff>
                    <xdr:row>2</xdr:row>
                    <xdr:rowOff>184150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08FA98F-1B8C-47F4-B4AC-27EBE25CE9D5}">
          <x14:formula1>
            <xm:f>Inputs!$D$107:$D$109</xm:f>
          </x14:formula1>
          <xm:sqref>I182:K183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_opex">
    <tabColor theme="3"/>
  </sheetPr>
  <dimension ref="A1:AL127"/>
  <sheetViews>
    <sheetView showGridLines="0" topLeftCell="B1" zoomScaleNormal="100" workbookViewId="0">
      <pane xSplit="2" ySplit="2" topLeftCell="D70" activePane="bottomRight" state="frozen"/>
      <selection pane="bottomRight" activeCell="C58" sqref="C58"/>
      <selection pane="bottomLeft" activeCell="B3" sqref="B3"/>
      <selection pane="topRight" activeCell="D1" sqref="D1"/>
    </sheetView>
  </sheetViews>
  <sheetFormatPr defaultColWidth="11.42578125" defaultRowHeight="10.5"/>
  <cols>
    <col min="1" max="1" width="7" style="418" hidden="1" customWidth="1"/>
    <col min="2" max="2" width="50.5703125" style="1" customWidth="1"/>
    <col min="3" max="5" width="10.5703125" style="418" customWidth="1"/>
    <col min="6" max="35" width="6.5703125" style="418" customWidth="1"/>
    <col min="36" max="36" width="2.42578125" style="418" customWidth="1"/>
    <col min="37" max="37" width="53" style="419" customWidth="1"/>
    <col min="38" max="38" width="69" style="419" customWidth="1"/>
    <col min="39" max="39" width="30.42578125" style="419" customWidth="1"/>
    <col min="40" max="40" width="10.85546875" style="419" customWidth="1"/>
    <col min="41" max="41" width="10" style="419" customWidth="1"/>
    <col min="42" max="42" width="9.5703125" style="419" customWidth="1"/>
    <col min="43" max="43" width="9" style="419" customWidth="1"/>
    <col min="44" max="16384" width="11.42578125" style="419"/>
  </cols>
  <sheetData>
    <row r="1" spans="1:38">
      <c r="B1" s="728">
        <f ca="1">Outputs!$D$46</f>
        <v>11028.671357008972</v>
      </c>
      <c r="D1" s="422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19"/>
      <c r="Q1" s="419"/>
      <c r="R1" s="419"/>
      <c r="S1" s="419"/>
      <c r="T1" s="419"/>
      <c r="U1" s="419"/>
      <c r="V1" s="419"/>
      <c r="W1" s="419"/>
      <c r="X1" s="419"/>
      <c r="Y1" s="419"/>
      <c r="AJ1" s="419"/>
      <c r="AK1" s="423"/>
      <c r="AL1" s="1118"/>
    </row>
    <row r="2" spans="1:38">
      <c r="B2" s="424"/>
      <c r="C2" s="420" t="s">
        <v>611</v>
      </c>
      <c r="D2" s="420" t="s">
        <v>612</v>
      </c>
      <c r="E2" s="420" t="s">
        <v>255</v>
      </c>
      <c r="F2" s="425">
        <v>1</v>
      </c>
      <c r="G2" s="425">
        <f t="shared" ref="G2:AI2" si="0">F2+1</f>
        <v>2</v>
      </c>
      <c r="H2" s="425">
        <f t="shared" si="0"/>
        <v>3</v>
      </c>
      <c r="I2" s="425">
        <f t="shared" si="0"/>
        <v>4</v>
      </c>
      <c r="J2" s="425">
        <f t="shared" si="0"/>
        <v>5</v>
      </c>
      <c r="K2" s="425">
        <f t="shared" si="0"/>
        <v>6</v>
      </c>
      <c r="L2" s="425">
        <f t="shared" si="0"/>
        <v>7</v>
      </c>
      <c r="M2" s="425">
        <f t="shared" si="0"/>
        <v>8</v>
      </c>
      <c r="N2" s="425">
        <f t="shared" si="0"/>
        <v>9</v>
      </c>
      <c r="O2" s="425">
        <f t="shared" si="0"/>
        <v>10</v>
      </c>
      <c r="P2" s="425">
        <f t="shared" si="0"/>
        <v>11</v>
      </c>
      <c r="Q2" s="425">
        <f t="shared" si="0"/>
        <v>12</v>
      </c>
      <c r="R2" s="425">
        <f t="shared" si="0"/>
        <v>13</v>
      </c>
      <c r="S2" s="425">
        <f t="shared" si="0"/>
        <v>14</v>
      </c>
      <c r="T2" s="425">
        <f t="shared" si="0"/>
        <v>15</v>
      </c>
      <c r="U2" s="425">
        <f t="shared" si="0"/>
        <v>16</v>
      </c>
      <c r="V2" s="425">
        <f t="shared" si="0"/>
        <v>17</v>
      </c>
      <c r="W2" s="425">
        <f t="shared" si="0"/>
        <v>18</v>
      </c>
      <c r="X2" s="425">
        <f t="shared" si="0"/>
        <v>19</v>
      </c>
      <c r="Y2" s="425">
        <f t="shared" si="0"/>
        <v>20</v>
      </c>
      <c r="Z2" s="425">
        <f t="shared" si="0"/>
        <v>21</v>
      </c>
      <c r="AA2" s="425">
        <f t="shared" si="0"/>
        <v>22</v>
      </c>
      <c r="AB2" s="425">
        <f t="shared" si="0"/>
        <v>23</v>
      </c>
      <c r="AC2" s="425">
        <f t="shared" si="0"/>
        <v>24</v>
      </c>
      <c r="AD2" s="425">
        <f t="shared" si="0"/>
        <v>25</v>
      </c>
      <c r="AE2" s="425">
        <f t="shared" si="0"/>
        <v>26</v>
      </c>
      <c r="AF2" s="425">
        <f t="shared" si="0"/>
        <v>27</v>
      </c>
      <c r="AG2" s="425">
        <f t="shared" si="0"/>
        <v>28</v>
      </c>
      <c r="AH2" s="425">
        <f t="shared" si="0"/>
        <v>29</v>
      </c>
      <c r="AI2" s="425">
        <f t="shared" si="0"/>
        <v>30</v>
      </c>
      <c r="AJ2" s="419"/>
      <c r="AK2" s="420" t="s">
        <v>613</v>
      </c>
      <c r="AL2" s="1120" t="s">
        <v>257</v>
      </c>
    </row>
    <row r="3" spans="1:38">
      <c r="A3" s="418" t="s">
        <v>614</v>
      </c>
      <c r="B3" s="426" t="s">
        <v>615</v>
      </c>
      <c r="C3" s="26">
        <f>SUM(C4:C13)</f>
        <v>280</v>
      </c>
      <c r="D3" s="848">
        <f>$C$111</f>
        <v>0.02</v>
      </c>
      <c r="E3" s="96">
        <v>0</v>
      </c>
      <c r="F3" s="427">
        <f t="shared" ref="F3:AI3" si="1">SUMPRODUCT($C$4:$C$13,F4:F13)*(1+$D3)^(F2-1)</f>
        <v>280</v>
      </c>
      <c r="G3" s="428">
        <f t="shared" si="1"/>
        <v>285.60000000000002</v>
      </c>
      <c r="H3" s="428">
        <f t="shared" si="1"/>
        <v>291.31200000000001</v>
      </c>
      <c r="I3" s="428">
        <f t="shared" si="1"/>
        <v>297.13824</v>
      </c>
      <c r="J3" s="428">
        <f t="shared" si="1"/>
        <v>303.08100480000002</v>
      </c>
      <c r="K3" s="428">
        <f t="shared" si="1"/>
        <v>309.14262489600003</v>
      </c>
      <c r="L3" s="428">
        <f t="shared" si="1"/>
        <v>315.32547739392004</v>
      </c>
      <c r="M3" s="428">
        <f t="shared" si="1"/>
        <v>321.63198694179835</v>
      </c>
      <c r="N3" s="428">
        <f t="shared" si="1"/>
        <v>328.06462668063432</v>
      </c>
      <c r="O3" s="428">
        <f t="shared" si="1"/>
        <v>334.62591921424701</v>
      </c>
      <c r="P3" s="428">
        <f t="shared" si="1"/>
        <v>341.318437598532</v>
      </c>
      <c r="Q3" s="428">
        <f t="shared" si="1"/>
        <v>348.14480635050256</v>
      </c>
      <c r="R3" s="428">
        <f t="shared" si="1"/>
        <v>355.1077024775127</v>
      </c>
      <c r="S3" s="428">
        <f t="shared" si="1"/>
        <v>362.20985652706293</v>
      </c>
      <c r="T3" s="428">
        <f t="shared" si="1"/>
        <v>369.45405365760422</v>
      </c>
      <c r="U3" s="428">
        <f t="shared" si="1"/>
        <v>376.84313473075616</v>
      </c>
      <c r="V3" s="428">
        <f t="shared" si="1"/>
        <v>384.37999742537136</v>
      </c>
      <c r="W3" s="428">
        <f t="shared" si="1"/>
        <v>392.06759737387881</v>
      </c>
      <c r="X3" s="428">
        <f t="shared" si="1"/>
        <v>399.90894932135637</v>
      </c>
      <c r="Y3" s="428">
        <f t="shared" si="1"/>
        <v>407.90712830778347</v>
      </c>
      <c r="Z3" s="428">
        <f t="shared" si="1"/>
        <v>416.0652708739392</v>
      </c>
      <c r="AA3" s="428">
        <f t="shared" si="1"/>
        <v>424.38657629141795</v>
      </c>
      <c r="AB3" s="428">
        <f t="shared" si="1"/>
        <v>432.87430781724635</v>
      </c>
      <c r="AC3" s="428">
        <f t="shared" si="1"/>
        <v>441.53179397359116</v>
      </c>
      <c r="AD3" s="428">
        <f t="shared" si="1"/>
        <v>450.36242985306302</v>
      </c>
      <c r="AE3" s="428">
        <f t="shared" si="1"/>
        <v>459.3696784501243</v>
      </c>
      <c r="AF3" s="428">
        <f t="shared" si="1"/>
        <v>468.55707201912679</v>
      </c>
      <c r="AG3" s="428">
        <f t="shared" si="1"/>
        <v>477.92821345950927</v>
      </c>
      <c r="AH3" s="428">
        <f t="shared" si="1"/>
        <v>487.48677772869956</v>
      </c>
      <c r="AI3" s="429">
        <f t="shared" si="1"/>
        <v>497.23651328327344</v>
      </c>
      <c r="AJ3" s="419"/>
      <c r="AK3" s="1008"/>
      <c r="AL3" s="1119"/>
    </row>
    <row r="4" spans="1:38" ht="12" customHeight="1">
      <c r="A4" s="418" t="s">
        <v>616</v>
      </c>
      <c r="B4" s="1165" t="s">
        <v>478</v>
      </c>
      <c r="C4" s="1471">
        <f>Scenarios!E68</f>
        <v>138</v>
      </c>
      <c r="D4" s="787"/>
      <c r="E4" s="788"/>
      <c r="F4" s="447">
        <v>1</v>
      </c>
      <c r="G4" s="447">
        <v>1</v>
      </c>
      <c r="H4" s="447">
        <v>1</v>
      </c>
      <c r="I4" s="447">
        <v>1</v>
      </c>
      <c r="J4" s="447">
        <v>1</v>
      </c>
      <c r="K4" s="447">
        <v>1</v>
      </c>
      <c r="L4" s="447">
        <v>1</v>
      </c>
      <c r="M4" s="447">
        <v>1</v>
      </c>
      <c r="N4" s="447">
        <v>1</v>
      </c>
      <c r="O4" s="447">
        <v>1</v>
      </c>
      <c r="P4" s="447">
        <v>1</v>
      </c>
      <c r="Q4" s="447">
        <v>1</v>
      </c>
      <c r="R4" s="447">
        <v>1</v>
      </c>
      <c r="S4" s="447">
        <v>1</v>
      </c>
      <c r="T4" s="447">
        <v>1</v>
      </c>
      <c r="U4" s="447">
        <v>1</v>
      </c>
      <c r="V4" s="447">
        <v>1</v>
      </c>
      <c r="W4" s="447">
        <v>1</v>
      </c>
      <c r="X4" s="447">
        <v>1</v>
      </c>
      <c r="Y4" s="447">
        <v>1</v>
      </c>
      <c r="Z4" s="447">
        <v>1</v>
      </c>
      <c r="AA4" s="447">
        <v>1</v>
      </c>
      <c r="AB4" s="447">
        <v>1</v>
      </c>
      <c r="AC4" s="447">
        <v>1</v>
      </c>
      <c r="AD4" s="447">
        <v>1</v>
      </c>
      <c r="AE4" s="447">
        <v>1</v>
      </c>
      <c r="AF4" s="447">
        <v>1</v>
      </c>
      <c r="AG4" s="447">
        <v>1</v>
      </c>
      <c r="AH4" s="447">
        <v>1</v>
      </c>
      <c r="AI4" s="447">
        <v>1</v>
      </c>
      <c r="AJ4" s="419"/>
      <c r="AK4" s="431"/>
      <c r="AL4" s="421"/>
    </row>
    <row r="5" spans="1:38" ht="12" customHeight="1">
      <c r="A5" s="418" t="s">
        <v>617</v>
      </c>
      <c r="B5" s="430" t="s">
        <v>480</v>
      </c>
      <c r="C5" s="1471">
        <f>Scenarios!E69</f>
        <v>67</v>
      </c>
      <c r="D5" s="789"/>
      <c r="E5" s="790"/>
      <c r="F5" s="447">
        <v>1</v>
      </c>
      <c r="G5" s="447">
        <v>1</v>
      </c>
      <c r="H5" s="447">
        <v>1</v>
      </c>
      <c r="I5" s="447">
        <v>1</v>
      </c>
      <c r="J5" s="447">
        <v>1</v>
      </c>
      <c r="K5" s="447">
        <v>1</v>
      </c>
      <c r="L5" s="447">
        <v>1</v>
      </c>
      <c r="M5" s="447">
        <v>1</v>
      </c>
      <c r="N5" s="447">
        <v>1</v>
      </c>
      <c r="O5" s="447">
        <v>1</v>
      </c>
      <c r="P5" s="447">
        <v>1</v>
      </c>
      <c r="Q5" s="447">
        <v>1</v>
      </c>
      <c r="R5" s="447">
        <v>1</v>
      </c>
      <c r="S5" s="447">
        <v>1</v>
      </c>
      <c r="T5" s="447">
        <v>1</v>
      </c>
      <c r="U5" s="447">
        <v>1</v>
      </c>
      <c r="V5" s="447">
        <v>1</v>
      </c>
      <c r="W5" s="447">
        <v>1</v>
      </c>
      <c r="X5" s="447">
        <v>1</v>
      </c>
      <c r="Y5" s="447">
        <v>1</v>
      </c>
      <c r="Z5" s="447">
        <v>1</v>
      </c>
      <c r="AA5" s="447">
        <v>1</v>
      </c>
      <c r="AB5" s="447">
        <v>1</v>
      </c>
      <c r="AC5" s="447">
        <v>1</v>
      </c>
      <c r="AD5" s="447">
        <v>1</v>
      </c>
      <c r="AE5" s="447">
        <v>1</v>
      </c>
      <c r="AF5" s="447">
        <v>1</v>
      </c>
      <c r="AG5" s="447">
        <v>1</v>
      </c>
      <c r="AH5" s="447">
        <v>1</v>
      </c>
      <c r="AI5" s="447">
        <v>1</v>
      </c>
      <c r="AJ5" s="419"/>
      <c r="AK5" s="421"/>
      <c r="AL5" s="1111"/>
    </row>
    <row r="6" spans="1:38" ht="12" customHeight="1">
      <c r="A6" s="418" t="s">
        <v>618</v>
      </c>
      <c r="B6" s="430" t="s">
        <v>619</v>
      </c>
      <c r="C6" s="1471">
        <f>Scenarios!E70</f>
        <v>10</v>
      </c>
      <c r="D6" s="789"/>
      <c r="E6" s="790"/>
      <c r="F6" s="1035">
        <v>1</v>
      </c>
      <c r="G6" s="447">
        <v>1</v>
      </c>
      <c r="H6" s="447">
        <v>1</v>
      </c>
      <c r="I6" s="447">
        <v>1</v>
      </c>
      <c r="J6" s="447">
        <v>1</v>
      </c>
      <c r="K6" s="447">
        <v>1</v>
      </c>
      <c r="L6" s="447">
        <v>1</v>
      </c>
      <c r="M6" s="447">
        <v>1</v>
      </c>
      <c r="N6" s="447">
        <v>1</v>
      </c>
      <c r="O6" s="447">
        <v>1</v>
      </c>
      <c r="P6" s="447">
        <v>1</v>
      </c>
      <c r="Q6" s="447">
        <v>1</v>
      </c>
      <c r="R6" s="447">
        <v>1</v>
      </c>
      <c r="S6" s="447">
        <v>1</v>
      </c>
      <c r="T6" s="447">
        <v>1</v>
      </c>
      <c r="U6" s="447">
        <v>1</v>
      </c>
      <c r="V6" s="447">
        <v>1</v>
      </c>
      <c r="W6" s="447">
        <v>1</v>
      </c>
      <c r="X6" s="447">
        <v>1</v>
      </c>
      <c r="Y6" s="447">
        <v>1</v>
      </c>
      <c r="Z6" s="447">
        <v>1</v>
      </c>
      <c r="AA6" s="447">
        <v>1</v>
      </c>
      <c r="AB6" s="447">
        <v>1</v>
      </c>
      <c r="AC6" s="447">
        <v>1</v>
      </c>
      <c r="AD6" s="447">
        <v>1</v>
      </c>
      <c r="AE6" s="447">
        <v>1</v>
      </c>
      <c r="AF6" s="447">
        <v>1</v>
      </c>
      <c r="AG6" s="447">
        <v>1</v>
      </c>
      <c r="AH6" s="447">
        <v>1</v>
      </c>
      <c r="AI6" s="447">
        <v>1</v>
      </c>
      <c r="AJ6" s="419"/>
      <c r="AK6" s="421"/>
      <c r="AL6" s="421"/>
    </row>
    <row r="7" spans="1:38" ht="12" customHeight="1">
      <c r="A7" s="418" t="s">
        <v>620</v>
      </c>
      <c r="B7" s="430" t="s">
        <v>621</v>
      </c>
      <c r="C7" s="1471">
        <f>Scenarios!E71</f>
        <v>13</v>
      </c>
      <c r="D7" s="789"/>
      <c r="E7" s="790"/>
      <c r="F7" s="1035">
        <v>1</v>
      </c>
      <c r="G7" s="447">
        <v>1</v>
      </c>
      <c r="H7" s="447">
        <v>1</v>
      </c>
      <c r="I7" s="447">
        <v>1</v>
      </c>
      <c r="J7" s="447">
        <v>1</v>
      </c>
      <c r="K7" s="447">
        <v>1</v>
      </c>
      <c r="L7" s="447">
        <v>1</v>
      </c>
      <c r="M7" s="447">
        <v>1</v>
      </c>
      <c r="N7" s="447">
        <v>1</v>
      </c>
      <c r="O7" s="447">
        <v>1</v>
      </c>
      <c r="P7" s="447">
        <v>1</v>
      </c>
      <c r="Q7" s="447">
        <v>1</v>
      </c>
      <c r="R7" s="447">
        <v>1</v>
      </c>
      <c r="S7" s="447">
        <v>1</v>
      </c>
      <c r="T7" s="447">
        <v>1</v>
      </c>
      <c r="U7" s="447">
        <v>1</v>
      </c>
      <c r="V7" s="447">
        <v>1</v>
      </c>
      <c r="W7" s="447">
        <v>1</v>
      </c>
      <c r="X7" s="447">
        <v>1</v>
      </c>
      <c r="Y7" s="447">
        <v>1</v>
      </c>
      <c r="Z7" s="447">
        <v>1</v>
      </c>
      <c r="AA7" s="447">
        <v>1</v>
      </c>
      <c r="AB7" s="447">
        <v>1</v>
      </c>
      <c r="AC7" s="447">
        <v>1</v>
      </c>
      <c r="AD7" s="447">
        <v>1</v>
      </c>
      <c r="AE7" s="447">
        <v>1</v>
      </c>
      <c r="AF7" s="447">
        <v>1</v>
      </c>
      <c r="AG7" s="447">
        <v>1</v>
      </c>
      <c r="AH7" s="447">
        <v>1</v>
      </c>
      <c r="AI7" s="447">
        <v>1</v>
      </c>
      <c r="AJ7" s="419"/>
      <c r="AK7" s="421"/>
      <c r="AL7" s="1112"/>
    </row>
    <row r="8" spans="1:38" ht="12" customHeight="1">
      <c r="B8" s="430" t="s">
        <v>289</v>
      </c>
      <c r="C8" s="1471">
        <f>Scenarios!E73</f>
        <v>18</v>
      </c>
      <c r="D8" s="789"/>
      <c r="E8" s="790"/>
      <c r="F8" s="1035">
        <v>1</v>
      </c>
      <c r="G8" s="447">
        <v>1</v>
      </c>
      <c r="H8" s="447">
        <v>1</v>
      </c>
      <c r="I8" s="447">
        <v>1</v>
      </c>
      <c r="J8" s="447">
        <v>1</v>
      </c>
      <c r="K8" s="447">
        <v>1</v>
      </c>
      <c r="L8" s="447">
        <v>1</v>
      </c>
      <c r="M8" s="447">
        <v>1</v>
      </c>
      <c r="N8" s="447">
        <v>1</v>
      </c>
      <c r="O8" s="447">
        <v>1</v>
      </c>
      <c r="P8" s="447">
        <v>1</v>
      </c>
      <c r="Q8" s="447">
        <v>1</v>
      </c>
      <c r="R8" s="447">
        <v>1</v>
      </c>
      <c r="S8" s="447">
        <v>1</v>
      </c>
      <c r="T8" s="447">
        <v>1</v>
      </c>
      <c r="U8" s="447">
        <v>1</v>
      </c>
      <c r="V8" s="447">
        <v>1</v>
      </c>
      <c r="W8" s="447">
        <v>1</v>
      </c>
      <c r="X8" s="447">
        <v>1</v>
      </c>
      <c r="Y8" s="447">
        <v>1</v>
      </c>
      <c r="Z8" s="447">
        <v>1</v>
      </c>
      <c r="AA8" s="447">
        <v>1</v>
      </c>
      <c r="AB8" s="447">
        <v>1</v>
      </c>
      <c r="AC8" s="447">
        <v>1</v>
      </c>
      <c r="AD8" s="447">
        <v>1</v>
      </c>
      <c r="AE8" s="447">
        <v>1</v>
      </c>
      <c r="AF8" s="447">
        <v>1</v>
      </c>
      <c r="AG8" s="447">
        <v>1</v>
      </c>
      <c r="AH8" s="447">
        <v>1</v>
      </c>
      <c r="AI8" s="447">
        <v>1</v>
      </c>
      <c r="AJ8" s="419"/>
      <c r="AK8" s="421"/>
      <c r="AL8" s="421"/>
    </row>
    <row r="9" spans="1:38" ht="12" customHeight="1">
      <c r="A9" s="418" t="s">
        <v>622</v>
      </c>
      <c r="B9" s="432" t="s">
        <v>623</v>
      </c>
      <c r="C9" s="1471">
        <f>Scenarios!E72</f>
        <v>16</v>
      </c>
      <c r="D9" s="789"/>
      <c r="E9" s="790"/>
      <c r="F9" s="1035">
        <v>1</v>
      </c>
      <c r="G9" s="447">
        <v>1</v>
      </c>
      <c r="H9" s="447">
        <v>1</v>
      </c>
      <c r="I9" s="447">
        <v>1</v>
      </c>
      <c r="J9" s="447">
        <v>1</v>
      </c>
      <c r="K9" s="447">
        <v>1</v>
      </c>
      <c r="L9" s="447">
        <v>1</v>
      </c>
      <c r="M9" s="447">
        <v>1</v>
      </c>
      <c r="N9" s="447">
        <v>1</v>
      </c>
      <c r="O9" s="447">
        <v>1</v>
      </c>
      <c r="P9" s="447">
        <v>1</v>
      </c>
      <c r="Q9" s="447">
        <v>1</v>
      </c>
      <c r="R9" s="447">
        <v>1</v>
      </c>
      <c r="S9" s="447">
        <v>1</v>
      </c>
      <c r="T9" s="447">
        <v>1</v>
      </c>
      <c r="U9" s="447">
        <v>1</v>
      </c>
      <c r="V9" s="447">
        <v>1</v>
      </c>
      <c r="W9" s="447">
        <v>1</v>
      </c>
      <c r="X9" s="447">
        <v>1</v>
      </c>
      <c r="Y9" s="447">
        <v>1</v>
      </c>
      <c r="Z9" s="447">
        <v>1</v>
      </c>
      <c r="AA9" s="447">
        <v>1</v>
      </c>
      <c r="AB9" s="447">
        <v>1</v>
      </c>
      <c r="AC9" s="447">
        <v>1</v>
      </c>
      <c r="AD9" s="447">
        <v>1</v>
      </c>
      <c r="AE9" s="447">
        <v>1</v>
      </c>
      <c r="AF9" s="447">
        <v>1</v>
      </c>
      <c r="AG9" s="447">
        <v>1</v>
      </c>
      <c r="AH9" s="447">
        <v>1</v>
      </c>
      <c r="AI9" s="447">
        <v>1</v>
      </c>
      <c r="AJ9" s="419"/>
      <c r="AK9" s="421"/>
      <c r="AL9" s="431"/>
    </row>
    <row r="10" spans="1:38" ht="12" customHeight="1">
      <c r="A10" s="418" t="s">
        <v>624</v>
      </c>
      <c r="B10" s="432" t="s">
        <v>484</v>
      </c>
      <c r="C10" s="1471">
        <f>Scenarios!E73</f>
        <v>18</v>
      </c>
      <c r="D10" s="789"/>
      <c r="E10" s="790"/>
      <c r="F10" s="447">
        <v>1</v>
      </c>
      <c r="G10" s="447">
        <v>1</v>
      </c>
      <c r="H10" s="447">
        <v>1</v>
      </c>
      <c r="I10" s="447">
        <v>1</v>
      </c>
      <c r="J10" s="447">
        <v>1</v>
      </c>
      <c r="K10" s="447">
        <v>1</v>
      </c>
      <c r="L10" s="447">
        <v>1</v>
      </c>
      <c r="M10" s="447">
        <v>1</v>
      </c>
      <c r="N10" s="447">
        <v>1</v>
      </c>
      <c r="O10" s="447">
        <v>1</v>
      </c>
      <c r="P10" s="447">
        <v>1</v>
      </c>
      <c r="Q10" s="447">
        <v>1</v>
      </c>
      <c r="R10" s="447">
        <v>1</v>
      </c>
      <c r="S10" s="447">
        <v>1</v>
      </c>
      <c r="T10" s="447">
        <v>1</v>
      </c>
      <c r="U10" s="447">
        <v>1</v>
      </c>
      <c r="V10" s="447">
        <v>1</v>
      </c>
      <c r="W10" s="447">
        <v>1</v>
      </c>
      <c r="X10" s="447">
        <v>1</v>
      </c>
      <c r="Y10" s="447">
        <v>1</v>
      </c>
      <c r="Z10" s="447">
        <v>1</v>
      </c>
      <c r="AA10" s="447">
        <v>1</v>
      </c>
      <c r="AB10" s="447">
        <v>1</v>
      </c>
      <c r="AC10" s="447">
        <v>1</v>
      </c>
      <c r="AD10" s="447">
        <v>1</v>
      </c>
      <c r="AE10" s="447">
        <v>1</v>
      </c>
      <c r="AF10" s="447">
        <v>1</v>
      </c>
      <c r="AG10" s="447">
        <v>1</v>
      </c>
      <c r="AH10" s="447">
        <v>1</v>
      </c>
      <c r="AI10" s="447">
        <v>1</v>
      </c>
      <c r="AJ10" s="419"/>
      <c r="AK10" s="431"/>
      <c r="AL10" s="1008"/>
    </row>
    <row r="11" spans="1:38" ht="12" customHeight="1">
      <c r="A11" s="418" t="s">
        <v>624</v>
      </c>
      <c r="B11" s="432" t="s">
        <v>625</v>
      </c>
      <c r="C11" s="1471">
        <v>0</v>
      </c>
      <c r="D11" s="789"/>
      <c r="E11" s="790"/>
      <c r="F11" s="447">
        <v>1</v>
      </c>
      <c r="G11" s="447">
        <v>0</v>
      </c>
      <c r="H11" s="447">
        <v>0</v>
      </c>
      <c r="I11" s="447">
        <v>0</v>
      </c>
      <c r="J11" s="447">
        <v>0</v>
      </c>
      <c r="K11" s="447">
        <v>0</v>
      </c>
      <c r="L11" s="447">
        <v>0</v>
      </c>
      <c r="M11" s="447">
        <v>0</v>
      </c>
      <c r="N11" s="447">
        <v>0</v>
      </c>
      <c r="O11" s="447">
        <v>0</v>
      </c>
      <c r="P11" s="447">
        <v>0</v>
      </c>
      <c r="Q11" s="447">
        <v>0</v>
      </c>
      <c r="R11" s="447">
        <v>0</v>
      </c>
      <c r="S11" s="447">
        <v>0</v>
      </c>
      <c r="T11" s="447">
        <v>0</v>
      </c>
      <c r="U11" s="447">
        <v>0</v>
      </c>
      <c r="V11" s="447">
        <v>0</v>
      </c>
      <c r="W11" s="447">
        <v>0</v>
      </c>
      <c r="X11" s="447">
        <v>0</v>
      </c>
      <c r="Y11" s="447">
        <v>0</v>
      </c>
      <c r="Z11" s="447">
        <v>0</v>
      </c>
      <c r="AA11" s="447">
        <v>0</v>
      </c>
      <c r="AB11" s="447">
        <v>0</v>
      </c>
      <c r="AC11" s="447">
        <v>0</v>
      </c>
      <c r="AD11" s="447">
        <v>0</v>
      </c>
      <c r="AE11" s="447">
        <v>0</v>
      </c>
      <c r="AF11" s="447">
        <v>0</v>
      </c>
      <c r="AG11" s="447">
        <v>0</v>
      </c>
      <c r="AH11" s="447">
        <v>0</v>
      </c>
      <c r="AI11" s="447">
        <v>0</v>
      </c>
      <c r="AJ11" s="419"/>
      <c r="AK11" s="431"/>
      <c r="AL11" s="1008"/>
    </row>
    <row r="12" spans="1:38" ht="12" customHeight="1">
      <c r="B12" s="432" t="s">
        <v>486</v>
      </c>
      <c r="C12" s="1471">
        <v>0</v>
      </c>
      <c r="D12" s="789"/>
      <c r="E12" s="790"/>
      <c r="F12" s="447">
        <v>0</v>
      </c>
      <c r="G12" s="447">
        <v>0</v>
      </c>
      <c r="H12" s="447">
        <v>0</v>
      </c>
      <c r="I12" s="447">
        <v>0</v>
      </c>
      <c r="J12" s="447">
        <v>0</v>
      </c>
      <c r="K12" s="447">
        <v>0</v>
      </c>
      <c r="L12" s="447">
        <v>0</v>
      </c>
      <c r="M12" s="447">
        <v>0</v>
      </c>
      <c r="N12" s="447">
        <v>0</v>
      </c>
      <c r="O12" s="447">
        <v>0</v>
      </c>
      <c r="P12" s="447">
        <v>0</v>
      </c>
      <c r="Q12" s="447">
        <v>0</v>
      </c>
      <c r="R12" s="447">
        <v>0</v>
      </c>
      <c r="S12" s="447">
        <v>0</v>
      </c>
      <c r="T12" s="447">
        <v>0</v>
      </c>
      <c r="U12" s="447">
        <v>0</v>
      </c>
      <c r="V12" s="447">
        <v>0</v>
      </c>
      <c r="W12" s="447">
        <v>0</v>
      </c>
      <c r="X12" s="447">
        <v>0</v>
      </c>
      <c r="Y12" s="447">
        <v>0</v>
      </c>
      <c r="Z12" s="447">
        <v>0</v>
      </c>
      <c r="AA12" s="447">
        <v>0</v>
      </c>
      <c r="AB12" s="447">
        <v>0</v>
      </c>
      <c r="AC12" s="447">
        <v>0</v>
      </c>
      <c r="AD12" s="447">
        <v>0</v>
      </c>
      <c r="AE12" s="447">
        <v>0</v>
      </c>
      <c r="AF12" s="447">
        <v>0</v>
      </c>
      <c r="AG12" s="447">
        <v>0</v>
      </c>
      <c r="AH12" s="447">
        <v>0</v>
      </c>
      <c r="AI12" s="447">
        <v>0</v>
      </c>
      <c r="AJ12" s="419"/>
      <c r="AK12" s="431"/>
      <c r="AL12" s="1008"/>
    </row>
    <row r="13" spans="1:38" ht="12" customHeight="1">
      <c r="A13" s="418" t="s">
        <v>624</v>
      </c>
      <c r="B13" s="432" t="s">
        <v>487</v>
      </c>
      <c r="C13" s="1471">
        <v>0</v>
      </c>
      <c r="D13" s="791"/>
      <c r="E13" s="792"/>
      <c r="F13" s="447">
        <v>0</v>
      </c>
      <c r="G13" s="447">
        <v>0</v>
      </c>
      <c r="H13" s="447">
        <v>0</v>
      </c>
      <c r="I13" s="447">
        <v>0</v>
      </c>
      <c r="J13" s="447">
        <v>0</v>
      </c>
      <c r="K13" s="447">
        <v>0</v>
      </c>
      <c r="L13" s="447">
        <v>0</v>
      </c>
      <c r="M13" s="447">
        <v>0</v>
      </c>
      <c r="N13" s="447">
        <v>0</v>
      </c>
      <c r="O13" s="447">
        <v>0</v>
      </c>
      <c r="P13" s="447">
        <v>0</v>
      </c>
      <c r="Q13" s="447">
        <v>0</v>
      </c>
      <c r="R13" s="447">
        <v>0</v>
      </c>
      <c r="S13" s="447">
        <v>0</v>
      </c>
      <c r="T13" s="447">
        <v>0</v>
      </c>
      <c r="U13" s="447">
        <v>0</v>
      </c>
      <c r="V13" s="447">
        <v>0</v>
      </c>
      <c r="W13" s="447">
        <v>0</v>
      </c>
      <c r="X13" s="447">
        <v>0</v>
      </c>
      <c r="Y13" s="447">
        <v>0</v>
      </c>
      <c r="Z13" s="447">
        <v>0</v>
      </c>
      <c r="AA13" s="447">
        <v>0</v>
      </c>
      <c r="AB13" s="447">
        <v>0</v>
      </c>
      <c r="AC13" s="447">
        <v>0</v>
      </c>
      <c r="AD13" s="447">
        <v>0</v>
      </c>
      <c r="AE13" s="447">
        <v>0</v>
      </c>
      <c r="AF13" s="447">
        <v>0</v>
      </c>
      <c r="AG13" s="447">
        <v>0</v>
      </c>
      <c r="AH13" s="447">
        <v>0</v>
      </c>
      <c r="AI13" s="447">
        <v>1</v>
      </c>
      <c r="AJ13" s="419"/>
      <c r="AK13" s="431"/>
      <c r="AL13" s="1008"/>
    </row>
    <row r="14" spans="1:38">
      <c r="A14" s="418" t="s">
        <v>626</v>
      </c>
      <c r="B14" s="426" t="s">
        <v>488</v>
      </c>
      <c r="C14" s="22">
        <f>SUM(C15:C26)+F15</f>
        <v>667.6</v>
      </c>
      <c r="D14" s="848">
        <f>$C$111</f>
        <v>0.02</v>
      </c>
      <c r="E14" s="96">
        <v>0</v>
      </c>
      <c r="F14" s="1007">
        <f>(SUMPRODUCT($C$16:$C$26,F16:F26))*(1+$D14)^(F2-1)+F15</f>
        <v>426.6</v>
      </c>
      <c r="G14" s="428">
        <f t="shared" ref="G14:AI14" si="2">(SUMPRODUCT($C$16:$C$26,G16:G26))*(1+$D14)^(G2-1)+G15</f>
        <v>427.42</v>
      </c>
      <c r="H14" s="428">
        <f t="shared" si="2"/>
        <v>508.25640000000004</v>
      </c>
      <c r="I14" s="428">
        <f t="shared" si="2"/>
        <v>509.10952800000001</v>
      </c>
      <c r="J14" s="428">
        <f t="shared" si="2"/>
        <v>509.97971856000004</v>
      </c>
      <c r="K14" s="428">
        <f t="shared" si="2"/>
        <v>633.26731293119997</v>
      </c>
      <c r="L14" s="428">
        <f t="shared" si="2"/>
        <v>634.172659189824</v>
      </c>
      <c r="M14" s="428">
        <f t="shared" si="2"/>
        <v>635.09611237362049</v>
      </c>
      <c r="N14" s="428">
        <f t="shared" si="2"/>
        <v>636.03803462109283</v>
      </c>
      <c r="O14" s="428">
        <f t="shared" si="2"/>
        <v>636.99879531351473</v>
      </c>
      <c r="P14" s="428">
        <f t="shared" si="2"/>
        <v>677.97877121978502</v>
      </c>
      <c r="Q14" s="428">
        <f t="shared" si="2"/>
        <v>678.97834664418076</v>
      </c>
      <c r="R14" s="428">
        <f t="shared" si="2"/>
        <v>679.99791357706431</v>
      </c>
      <c r="S14" s="428">
        <f t="shared" si="2"/>
        <v>681.03787184860562</v>
      </c>
      <c r="T14" s="428">
        <f t="shared" si="2"/>
        <v>682.09862928557777</v>
      </c>
      <c r="U14" s="428">
        <f t="shared" si="2"/>
        <v>731.18060187128935</v>
      </c>
      <c r="V14" s="428">
        <f t="shared" si="2"/>
        <v>732.28421390871506</v>
      </c>
      <c r="W14" s="428">
        <f t="shared" si="2"/>
        <v>733.40989818688945</v>
      </c>
      <c r="X14" s="428">
        <f t="shared" si="2"/>
        <v>734.55809615062719</v>
      </c>
      <c r="Y14" s="428">
        <f t="shared" si="2"/>
        <v>735.7292580736397</v>
      </c>
      <c r="Z14" s="428">
        <f t="shared" si="2"/>
        <v>816.92384323511249</v>
      </c>
      <c r="AA14" s="428">
        <f t="shared" si="2"/>
        <v>818.14232009981481</v>
      </c>
      <c r="AB14" s="428">
        <f t="shared" si="2"/>
        <v>819.38516650181111</v>
      </c>
      <c r="AC14" s="428">
        <f t="shared" si="2"/>
        <v>820.65286983184728</v>
      </c>
      <c r="AD14" s="428">
        <f t="shared" si="2"/>
        <v>821.94592722848427</v>
      </c>
      <c r="AE14" s="428">
        <f t="shared" si="2"/>
        <v>895.26484577305393</v>
      </c>
      <c r="AF14" s="428">
        <f t="shared" si="2"/>
        <v>896.610142688515</v>
      </c>
      <c r="AG14" s="428">
        <f t="shared" si="2"/>
        <v>897.98234554228532</v>
      </c>
      <c r="AH14" s="428">
        <f t="shared" si="2"/>
        <v>899.38199245313103</v>
      </c>
      <c r="AI14" s="428">
        <f t="shared" si="2"/>
        <v>900.80963230219368</v>
      </c>
      <c r="AJ14" s="433"/>
      <c r="AK14" s="1008"/>
      <c r="AL14" s="431"/>
    </row>
    <row r="15" spans="1:38" ht="12" customHeight="1">
      <c r="A15" s="418" t="s">
        <v>627</v>
      </c>
      <c r="B15" s="430" t="s">
        <v>628</v>
      </c>
      <c r="C15" s="1469">
        <f>Scenarios!E79</f>
        <v>241</v>
      </c>
      <c r="D15" s="793"/>
      <c r="E15" s="788"/>
      <c r="F15" s="447" cm="1">
        <f t="array" ref="F15:AI15">TRANSPOSE(Scenarios!I79:I108)</f>
        <v>385.6</v>
      </c>
      <c r="G15" s="447">
        <v>385.6</v>
      </c>
      <c r="H15" s="447">
        <v>465.6</v>
      </c>
      <c r="I15" s="447">
        <v>465.6</v>
      </c>
      <c r="J15" s="447">
        <v>465.6</v>
      </c>
      <c r="K15" s="447">
        <v>588</v>
      </c>
      <c r="L15" s="447">
        <v>588</v>
      </c>
      <c r="M15" s="447">
        <v>588</v>
      </c>
      <c r="N15" s="447">
        <v>588</v>
      </c>
      <c r="O15" s="447">
        <v>588</v>
      </c>
      <c r="P15" s="447">
        <v>628</v>
      </c>
      <c r="Q15" s="447">
        <v>628</v>
      </c>
      <c r="R15" s="447">
        <v>628</v>
      </c>
      <c r="S15" s="447">
        <v>628</v>
      </c>
      <c r="T15" s="447">
        <v>628</v>
      </c>
      <c r="U15" s="447">
        <v>676</v>
      </c>
      <c r="V15" s="447">
        <v>676</v>
      </c>
      <c r="W15" s="447">
        <v>676</v>
      </c>
      <c r="X15" s="447">
        <v>676</v>
      </c>
      <c r="Y15" s="447">
        <v>676</v>
      </c>
      <c r="Z15" s="447">
        <v>756</v>
      </c>
      <c r="AA15" s="447">
        <v>756</v>
      </c>
      <c r="AB15" s="447">
        <v>756</v>
      </c>
      <c r="AC15" s="447">
        <v>756</v>
      </c>
      <c r="AD15" s="447">
        <v>756</v>
      </c>
      <c r="AE15" s="447">
        <v>828</v>
      </c>
      <c r="AF15" s="447">
        <v>828</v>
      </c>
      <c r="AG15" s="447">
        <v>828</v>
      </c>
      <c r="AH15" s="447">
        <v>828</v>
      </c>
      <c r="AI15" s="447">
        <v>828</v>
      </c>
      <c r="AJ15" s="419"/>
      <c r="AK15" s="1113"/>
      <c r="AL15" s="1113"/>
    </row>
    <row r="16" spans="1:38" ht="12" customHeight="1">
      <c r="A16" s="418" t="s">
        <v>629</v>
      </c>
      <c r="B16" s="430" t="s">
        <v>519</v>
      </c>
      <c r="C16" s="1469">
        <f>Scenarios!E109</f>
        <v>27</v>
      </c>
      <c r="D16" s="794"/>
      <c r="E16" s="790"/>
      <c r="F16" s="447">
        <v>1</v>
      </c>
      <c r="G16" s="447">
        <v>1</v>
      </c>
      <c r="H16" s="447">
        <v>1</v>
      </c>
      <c r="I16" s="447">
        <v>1</v>
      </c>
      <c r="J16" s="447">
        <v>1</v>
      </c>
      <c r="K16" s="447">
        <v>1</v>
      </c>
      <c r="L16" s="447">
        <v>1</v>
      </c>
      <c r="M16" s="447">
        <v>1</v>
      </c>
      <c r="N16" s="447">
        <v>1</v>
      </c>
      <c r="O16" s="447">
        <v>1</v>
      </c>
      <c r="P16" s="447">
        <v>1</v>
      </c>
      <c r="Q16" s="447">
        <v>1</v>
      </c>
      <c r="R16" s="447">
        <v>1</v>
      </c>
      <c r="S16" s="447">
        <v>1</v>
      </c>
      <c r="T16" s="447">
        <v>1</v>
      </c>
      <c r="U16" s="447">
        <v>1</v>
      </c>
      <c r="V16" s="447">
        <v>1</v>
      </c>
      <c r="W16" s="447">
        <v>1</v>
      </c>
      <c r="X16" s="447">
        <v>1</v>
      </c>
      <c r="Y16" s="447">
        <v>1</v>
      </c>
      <c r="Z16" s="447">
        <v>1</v>
      </c>
      <c r="AA16" s="447">
        <v>1</v>
      </c>
      <c r="AB16" s="447">
        <v>1</v>
      </c>
      <c r="AC16" s="447">
        <v>1</v>
      </c>
      <c r="AD16" s="447">
        <v>1</v>
      </c>
      <c r="AE16" s="447">
        <v>1</v>
      </c>
      <c r="AF16" s="447">
        <v>1</v>
      </c>
      <c r="AG16" s="447">
        <v>1</v>
      </c>
      <c r="AH16" s="447">
        <v>1</v>
      </c>
      <c r="AI16" s="447">
        <v>1</v>
      </c>
      <c r="AJ16" s="419"/>
      <c r="AK16" s="1113"/>
      <c r="AL16" s="1113"/>
    </row>
    <row r="17" spans="1:38" ht="12" customHeight="1">
      <c r="A17" s="418" t="s">
        <v>630</v>
      </c>
      <c r="B17" s="430" t="s">
        <v>631</v>
      </c>
      <c r="C17" s="1469">
        <f>Scenarios!E110</f>
        <v>0</v>
      </c>
      <c r="D17" s="794"/>
      <c r="E17" s="790"/>
      <c r="F17" s="1033">
        <v>1</v>
      </c>
      <c r="G17" s="1034">
        <v>1</v>
      </c>
      <c r="H17" s="1034">
        <v>1</v>
      </c>
      <c r="I17" s="1034">
        <v>1</v>
      </c>
      <c r="J17" s="1034">
        <v>1</v>
      </c>
      <c r="K17" s="1034">
        <v>1</v>
      </c>
      <c r="L17" s="1034">
        <v>1</v>
      </c>
      <c r="M17" s="1034">
        <v>1</v>
      </c>
      <c r="N17" s="1034">
        <v>1</v>
      </c>
      <c r="O17" s="1034">
        <v>1</v>
      </c>
      <c r="P17" s="1034">
        <v>1</v>
      </c>
      <c r="Q17" s="1034">
        <v>1</v>
      </c>
      <c r="R17" s="1034">
        <v>1</v>
      </c>
      <c r="S17" s="1034">
        <v>1</v>
      </c>
      <c r="T17" s="1034">
        <v>1</v>
      </c>
      <c r="U17" s="1034">
        <v>1</v>
      </c>
      <c r="V17" s="1034">
        <v>1</v>
      </c>
      <c r="W17" s="1034">
        <v>1</v>
      </c>
      <c r="X17" s="1034">
        <v>1</v>
      </c>
      <c r="Y17" s="1034">
        <v>1</v>
      </c>
      <c r="Z17" s="1034">
        <v>1</v>
      </c>
      <c r="AA17" s="1034">
        <v>1</v>
      </c>
      <c r="AB17" s="1034">
        <v>1</v>
      </c>
      <c r="AC17" s="1034">
        <v>1</v>
      </c>
      <c r="AD17" s="1034">
        <v>1</v>
      </c>
      <c r="AE17" s="1034">
        <v>1</v>
      </c>
      <c r="AF17" s="1034">
        <v>1</v>
      </c>
      <c r="AG17" s="1034">
        <v>1</v>
      </c>
      <c r="AH17" s="1034">
        <v>1</v>
      </c>
      <c r="AI17" s="1034">
        <v>1</v>
      </c>
      <c r="AJ17" s="419"/>
      <c r="AK17" s="1113"/>
      <c r="AL17" s="1113"/>
    </row>
    <row r="18" spans="1:38" ht="12" customHeight="1">
      <c r="B18" s="430" t="s">
        <v>632</v>
      </c>
      <c r="C18" s="1469">
        <f>Scenarios!E111</f>
        <v>6</v>
      </c>
      <c r="D18" s="794"/>
      <c r="E18" s="790"/>
      <c r="F18" s="1035">
        <v>1</v>
      </c>
      <c r="G18" s="447">
        <v>1</v>
      </c>
      <c r="H18" s="447">
        <v>1</v>
      </c>
      <c r="I18" s="447">
        <v>1</v>
      </c>
      <c r="J18" s="447">
        <v>1</v>
      </c>
      <c r="K18" s="447">
        <v>1</v>
      </c>
      <c r="L18" s="447">
        <v>1</v>
      </c>
      <c r="M18" s="447">
        <v>1</v>
      </c>
      <c r="N18" s="447">
        <v>1</v>
      </c>
      <c r="O18" s="447">
        <v>1</v>
      </c>
      <c r="P18" s="447">
        <v>1</v>
      </c>
      <c r="Q18" s="447">
        <v>1</v>
      </c>
      <c r="R18" s="447">
        <v>1</v>
      </c>
      <c r="S18" s="447">
        <v>1</v>
      </c>
      <c r="T18" s="447">
        <v>1</v>
      </c>
      <c r="U18" s="447">
        <v>1</v>
      </c>
      <c r="V18" s="447">
        <v>1</v>
      </c>
      <c r="W18" s="447">
        <v>1</v>
      </c>
      <c r="X18" s="447">
        <v>1</v>
      </c>
      <c r="Y18" s="447">
        <v>1</v>
      </c>
      <c r="Z18" s="447">
        <v>1</v>
      </c>
      <c r="AA18" s="447">
        <v>1</v>
      </c>
      <c r="AB18" s="447">
        <v>1</v>
      </c>
      <c r="AC18" s="447">
        <v>1</v>
      </c>
      <c r="AD18" s="447">
        <v>1</v>
      </c>
      <c r="AE18" s="447">
        <v>1</v>
      </c>
      <c r="AF18" s="447">
        <v>1</v>
      </c>
      <c r="AG18" s="447">
        <v>1</v>
      </c>
      <c r="AH18" s="447">
        <v>1</v>
      </c>
      <c r="AI18" s="447">
        <v>1</v>
      </c>
      <c r="AJ18" s="419"/>
      <c r="AK18" s="1113"/>
      <c r="AL18" s="1113"/>
    </row>
    <row r="19" spans="1:38" ht="12" customHeight="1">
      <c r="A19" s="418" t="s">
        <v>633</v>
      </c>
      <c r="B19" s="430" t="s">
        <v>634</v>
      </c>
      <c r="C19" s="1469">
        <f>Scenarios!E112</f>
        <v>0</v>
      </c>
      <c r="D19" s="794"/>
      <c r="E19" s="790"/>
      <c r="F19" s="1035">
        <v>1</v>
      </c>
      <c r="G19" s="447">
        <v>1</v>
      </c>
      <c r="H19" s="447">
        <v>1</v>
      </c>
      <c r="I19" s="447">
        <v>1</v>
      </c>
      <c r="J19" s="447">
        <v>1</v>
      </c>
      <c r="K19" s="447">
        <v>1</v>
      </c>
      <c r="L19" s="447">
        <v>1</v>
      </c>
      <c r="M19" s="447">
        <v>1</v>
      </c>
      <c r="N19" s="447">
        <v>1</v>
      </c>
      <c r="O19" s="447">
        <v>1</v>
      </c>
      <c r="P19" s="447">
        <v>1</v>
      </c>
      <c r="Q19" s="447">
        <v>1</v>
      </c>
      <c r="R19" s="447">
        <v>1</v>
      </c>
      <c r="S19" s="447">
        <v>1</v>
      </c>
      <c r="T19" s="447">
        <v>1</v>
      </c>
      <c r="U19" s="447">
        <v>1</v>
      </c>
      <c r="V19" s="447">
        <v>1</v>
      </c>
      <c r="W19" s="447">
        <v>1</v>
      </c>
      <c r="X19" s="447">
        <v>1</v>
      </c>
      <c r="Y19" s="447">
        <v>1</v>
      </c>
      <c r="Z19" s="447">
        <v>1</v>
      </c>
      <c r="AA19" s="447">
        <v>1</v>
      </c>
      <c r="AB19" s="447">
        <v>1</v>
      </c>
      <c r="AC19" s="447">
        <v>1</v>
      </c>
      <c r="AD19" s="447">
        <v>1</v>
      </c>
      <c r="AE19" s="447">
        <v>1</v>
      </c>
      <c r="AF19" s="447">
        <v>1</v>
      </c>
      <c r="AG19" s="447">
        <v>1</v>
      </c>
      <c r="AH19" s="447">
        <v>1</v>
      </c>
      <c r="AI19" s="447">
        <v>1</v>
      </c>
      <c r="AJ19" s="419"/>
      <c r="AK19" s="1113"/>
      <c r="AL19" s="1113"/>
    </row>
    <row r="20" spans="1:38" ht="12" customHeight="1">
      <c r="A20" s="418" t="s">
        <v>635</v>
      </c>
      <c r="B20" s="432" t="s">
        <v>636</v>
      </c>
      <c r="C20" s="1469">
        <f>Scenarios!E113</f>
        <v>0</v>
      </c>
      <c r="D20" s="794"/>
      <c r="E20" s="790"/>
      <c r="F20" s="1035">
        <v>1</v>
      </c>
      <c r="G20" s="447">
        <v>1</v>
      </c>
      <c r="H20" s="447">
        <v>1</v>
      </c>
      <c r="I20" s="447">
        <v>1</v>
      </c>
      <c r="J20" s="447">
        <v>1</v>
      </c>
      <c r="K20" s="447">
        <v>1</v>
      </c>
      <c r="L20" s="447">
        <v>1</v>
      </c>
      <c r="M20" s="447">
        <v>1</v>
      </c>
      <c r="N20" s="447">
        <v>1</v>
      </c>
      <c r="O20" s="447">
        <v>1</v>
      </c>
      <c r="P20" s="447">
        <v>1</v>
      </c>
      <c r="Q20" s="447">
        <v>1</v>
      </c>
      <c r="R20" s="447">
        <v>1</v>
      </c>
      <c r="S20" s="447">
        <v>1</v>
      </c>
      <c r="T20" s="447">
        <v>1</v>
      </c>
      <c r="U20" s="447">
        <v>1</v>
      </c>
      <c r="V20" s="447">
        <v>1</v>
      </c>
      <c r="W20" s="447">
        <v>1</v>
      </c>
      <c r="X20" s="447">
        <v>1</v>
      </c>
      <c r="Y20" s="447">
        <v>1</v>
      </c>
      <c r="Z20" s="447">
        <v>1</v>
      </c>
      <c r="AA20" s="447">
        <v>1</v>
      </c>
      <c r="AB20" s="447">
        <v>1</v>
      </c>
      <c r="AC20" s="447">
        <v>1</v>
      </c>
      <c r="AD20" s="447">
        <v>1</v>
      </c>
      <c r="AE20" s="447">
        <v>1</v>
      </c>
      <c r="AF20" s="447">
        <v>1</v>
      </c>
      <c r="AG20" s="447">
        <v>1</v>
      </c>
      <c r="AH20" s="447">
        <v>1</v>
      </c>
      <c r="AI20" s="447">
        <v>1</v>
      </c>
      <c r="AJ20" s="419"/>
      <c r="AK20" s="1113"/>
      <c r="AL20" s="1114"/>
    </row>
    <row r="21" spans="1:38" ht="12" customHeight="1">
      <c r="A21" s="418" t="s">
        <v>637</v>
      </c>
      <c r="B21" s="432" t="s">
        <v>524</v>
      </c>
      <c r="C21" s="1469">
        <f>Scenarios!E114</f>
        <v>0</v>
      </c>
      <c r="D21" s="794"/>
      <c r="E21" s="790"/>
      <c r="F21" s="1035">
        <v>1</v>
      </c>
      <c r="G21" s="447">
        <v>1</v>
      </c>
      <c r="H21" s="447">
        <v>1</v>
      </c>
      <c r="I21" s="447">
        <v>1</v>
      </c>
      <c r="J21" s="447">
        <v>1</v>
      </c>
      <c r="K21" s="447">
        <v>1</v>
      </c>
      <c r="L21" s="447">
        <v>1</v>
      </c>
      <c r="M21" s="447">
        <v>1</v>
      </c>
      <c r="N21" s="447">
        <v>1</v>
      </c>
      <c r="O21" s="447">
        <v>1</v>
      </c>
      <c r="P21" s="447">
        <v>1</v>
      </c>
      <c r="Q21" s="447">
        <v>1</v>
      </c>
      <c r="R21" s="447">
        <v>1</v>
      </c>
      <c r="S21" s="447">
        <v>1</v>
      </c>
      <c r="T21" s="447">
        <v>1</v>
      </c>
      <c r="U21" s="447">
        <v>1</v>
      </c>
      <c r="V21" s="447">
        <v>1</v>
      </c>
      <c r="W21" s="447">
        <v>1</v>
      </c>
      <c r="X21" s="447">
        <v>1</v>
      </c>
      <c r="Y21" s="447">
        <v>1</v>
      </c>
      <c r="Z21" s="447">
        <v>1</v>
      </c>
      <c r="AA21" s="447">
        <v>1</v>
      </c>
      <c r="AB21" s="447">
        <v>1</v>
      </c>
      <c r="AC21" s="447">
        <v>1</v>
      </c>
      <c r="AD21" s="447">
        <v>1</v>
      </c>
      <c r="AE21" s="447">
        <v>1</v>
      </c>
      <c r="AF21" s="447">
        <v>1</v>
      </c>
      <c r="AG21" s="447">
        <v>1</v>
      </c>
      <c r="AH21" s="447">
        <v>1</v>
      </c>
      <c r="AI21" s="447">
        <v>1</v>
      </c>
      <c r="AJ21" s="419"/>
      <c r="AK21" s="1113"/>
      <c r="AL21" s="1113"/>
    </row>
    <row r="22" spans="1:38" ht="12" customHeight="1">
      <c r="A22" s="418" t="s">
        <v>638</v>
      </c>
      <c r="B22" s="432" t="s">
        <v>525</v>
      </c>
      <c r="C22" s="1469">
        <f>Scenarios!E115</f>
        <v>8</v>
      </c>
      <c r="D22" s="794"/>
      <c r="E22" s="790"/>
      <c r="F22" s="1035">
        <v>1</v>
      </c>
      <c r="G22" s="447">
        <v>1</v>
      </c>
      <c r="H22" s="447">
        <v>1</v>
      </c>
      <c r="I22" s="447">
        <v>1</v>
      </c>
      <c r="J22" s="447">
        <v>1</v>
      </c>
      <c r="K22" s="447">
        <v>1</v>
      </c>
      <c r="L22" s="447">
        <v>1</v>
      </c>
      <c r="M22" s="447">
        <v>1</v>
      </c>
      <c r="N22" s="447">
        <v>1</v>
      </c>
      <c r="O22" s="447">
        <v>1</v>
      </c>
      <c r="P22" s="447">
        <v>1</v>
      </c>
      <c r="Q22" s="447">
        <v>1</v>
      </c>
      <c r="R22" s="447">
        <v>1</v>
      </c>
      <c r="S22" s="447">
        <v>1</v>
      </c>
      <c r="T22" s="447">
        <v>1</v>
      </c>
      <c r="U22" s="447">
        <v>1</v>
      </c>
      <c r="V22" s="447">
        <v>1</v>
      </c>
      <c r="W22" s="447">
        <v>1</v>
      </c>
      <c r="X22" s="447">
        <v>1</v>
      </c>
      <c r="Y22" s="447">
        <v>1</v>
      </c>
      <c r="Z22" s="447">
        <v>1</v>
      </c>
      <c r="AA22" s="447">
        <v>1</v>
      </c>
      <c r="AB22" s="447">
        <v>1</v>
      </c>
      <c r="AC22" s="447">
        <v>1</v>
      </c>
      <c r="AD22" s="447">
        <v>1</v>
      </c>
      <c r="AE22" s="447">
        <v>1</v>
      </c>
      <c r="AF22" s="447">
        <v>1</v>
      </c>
      <c r="AG22" s="447">
        <v>1</v>
      </c>
      <c r="AH22" s="447">
        <v>1</v>
      </c>
      <c r="AI22" s="447">
        <v>1</v>
      </c>
      <c r="AJ22" s="419"/>
      <c r="AK22" s="1113"/>
      <c r="AL22" s="1113"/>
    </row>
    <row r="23" spans="1:38" ht="12" customHeight="1">
      <c r="A23" s="418" t="s">
        <v>639</v>
      </c>
      <c r="B23" s="432" t="s">
        <v>313</v>
      </c>
      <c r="C23" s="1469">
        <f>Scenarios!I116</f>
        <v>0</v>
      </c>
      <c r="D23" s="794"/>
      <c r="E23" s="790"/>
      <c r="F23" s="1035">
        <v>1</v>
      </c>
      <c r="G23" s="447">
        <v>1</v>
      </c>
      <c r="H23" s="447">
        <v>1</v>
      </c>
      <c r="I23" s="447">
        <v>1</v>
      </c>
      <c r="J23" s="447">
        <v>1</v>
      </c>
      <c r="K23" s="447">
        <v>1</v>
      </c>
      <c r="L23" s="447">
        <v>1</v>
      </c>
      <c r="M23" s="447">
        <v>1</v>
      </c>
      <c r="N23" s="447">
        <v>1</v>
      </c>
      <c r="O23" s="447">
        <v>1</v>
      </c>
      <c r="P23" s="447">
        <v>1</v>
      </c>
      <c r="Q23" s="447">
        <v>1</v>
      </c>
      <c r="R23" s="447">
        <v>1</v>
      </c>
      <c r="S23" s="447">
        <v>1</v>
      </c>
      <c r="T23" s="447">
        <v>1</v>
      </c>
      <c r="U23" s="447">
        <v>1</v>
      </c>
      <c r="V23" s="447">
        <v>1</v>
      </c>
      <c r="W23" s="447">
        <v>1</v>
      </c>
      <c r="X23" s="447">
        <v>1</v>
      </c>
      <c r="Y23" s="447">
        <v>1</v>
      </c>
      <c r="Z23" s="447">
        <v>1</v>
      </c>
      <c r="AA23" s="447">
        <v>1</v>
      </c>
      <c r="AB23" s="447">
        <v>1</v>
      </c>
      <c r="AC23" s="447">
        <v>1</v>
      </c>
      <c r="AD23" s="447">
        <v>1</v>
      </c>
      <c r="AE23" s="447">
        <v>1</v>
      </c>
      <c r="AF23" s="447">
        <v>1</v>
      </c>
      <c r="AG23" s="447">
        <v>1</v>
      </c>
      <c r="AH23" s="447">
        <v>1</v>
      </c>
      <c r="AI23" s="447">
        <v>1</v>
      </c>
      <c r="AJ23" s="419"/>
      <c r="AK23" s="1113"/>
      <c r="AL23" s="1115"/>
    </row>
    <row r="24" spans="1:38" ht="12" customHeight="1">
      <c r="A24" s="418" t="s">
        <v>640</v>
      </c>
      <c r="B24" s="432"/>
      <c r="C24" s="785"/>
      <c r="D24" s="794"/>
      <c r="E24" s="790"/>
      <c r="F24" s="1035">
        <v>1</v>
      </c>
      <c r="G24" s="447">
        <v>1</v>
      </c>
      <c r="H24" s="447">
        <v>1</v>
      </c>
      <c r="I24" s="447">
        <v>1</v>
      </c>
      <c r="J24" s="447">
        <v>1</v>
      </c>
      <c r="K24" s="447">
        <v>1</v>
      </c>
      <c r="L24" s="447">
        <v>1</v>
      </c>
      <c r="M24" s="447">
        <v>1</v>
      </c>
      <c r="N24" s="447">
        <v>1</v>
      </c>
      <c r="O24" s="447">
        <v>1</v>
      </c>
      <c r="P24" s="447">
        <v>1</v>
      </c>
      <c r="Q24" s="447">
        <v>1</v>
      </c>
      <c r="R24" s="447">
        <v>1</v>
      </c>
      <c r="S24" s="447">
        <v>1</v>
      </c>
      <c r="T24" s="447">
        <v>1</v>
      </c>
      <c r="U24" s="447">
        <v>1</v>
      </c>
      <c r="V24" s="447">
        <v>1</v>
      </c>
      <c r="W24" s="447">
        <v>1</v>
      </c>
      <c r="X24" s="447">
        <v>1</v>
      </c>
      <c r="Y24" s="447">
        <v>1</v>
      </c>
      <c r="Z24" s="447">
        <v>1</v>
      </c>
      <c r="AA24" s="447">
        <v>1</v>
      </c>
      <c r="AB24" s="447">
        <v>1</v>
      </c>
      <c r="AC24" s="447">
        <v>1</v>
      </c>
      <c r="AD24" s="447">
        <v>1</v>
      </c>
      <c r="AE24" s="447">
        <v>1</v>
      </c>
      <c r="AF24" s="447">
        <v>1</v>
      </c>
      <c r="AG24" s="447">
        <v>1</v>
      </c>
      <c r="AH24" s="447">
        <v>1</v>
      </c>
      <c r="AI24" s="447">
        <v>1</v>
      </c>
      <c r="AJ24" s="419"/>
      <c r="AK24" s="1113"/>
      <c r="AL24" s="1113"/>
    </row>
    <row r="25" spans="1:38" ht="12" customHeight="1">
      <c r="B25" s="432"/>
      <c r="C25" s="785"/>
      <c r="D25" s="794"/>
      <c r="E25" s="790"/>
      <c r="F25" s="447">
        <v>0</v>
      </c>
      <c r="G25" s="447">
        <v>0</v>
      </c>
      <c r="H25" s="447">
        <v>0</v>
      </c>
      <c r="I25" s="447">
        <v>0</v>
      </c>
      <c r="J25" s="447">
        <v>0</v>
      </c>
      <c r="K25" s="447">
        <v>0</v>
      </c>
      <c r="L25" s="447">
        <v>0</v>
      </c>
      <c r="M25" s="447">
        <v>0</v>
      </c>
      <c r="N25" s="447">
        <v>0</v>
      </c>
      <c r="O25" s="447">
        <v>0</v>
      </c>
      <c r="P25" s="447">
        <v>0</v>
      </c>
      <c r="Q25" s="447">
        <v>0</v>
      </c>
      <c r="R25" s="447">
        <v>0</v>
      </c>
      <c r="S25" s="447">
        <v>0</v>
      </c>
      <c r="T25" s="447">
        <v>0</v>
      </c>
      <c r="U25" s="447">
        <v>0</v>
      </c>
      <c r="V25" s="447">
        <v>0</v>
      </c>
      <c r="W25" s="447">
        <v>0</v>
      </c>
      <c r="X25" s="447">
        <v>0</v>
      </c>
      <c r="Y25" s="447">
        <v>0</v>
      </c>
      <c r="Z25" s="447">
        <v>0</v>
      </c>
      <c r="AA25" s="447">
        <v>0</v>
      </c>
      <c r="AB25" s="447">
        <v>0</v>
      </c>
      <c r="AC25" s="447">
        <v>0</v>
      </c>
      <c r="AD25" s="447">
        <v>0</v>
      </c>
      <c r="AE25" s="447">
        <v>0</v>
      </c>
      <c r="AF25" s="447">
        <v>0</v>
      </c>
      <c r="AG25" s="447">
        <v>0</v>
      </c>
      <c r="AH25" s="447">
        <v>0</v>
      </c>
      <c r="AI25" s="447">
        <v>0</v>
      </c>
      <c r="AJ25" s="419"/>
      <c r="AK25" s="431"/>
      <c r="AL25" s="431"/>
    </row>
    <row r="26" spans="1:38" ht="12" customHeight="1">
      <c r="A26" s="418" t="s">
        <v>641</v>
      </c>
      <c r="B26" s="432"/>
      <c r="C26" s="785"/>
      <c r="D26" s="795"/>
      <c r="E26" s="792"/>
      <c r="F26" s="447">
        <v>0</v>
      </c>
      <c r="G26" s="447">
        <v>0</v>
      </c>
      <c r="H26" s="447">
        <v>0</v>
      </c>
      <c r="I26" s="447">
        <v>0</v>
      </c>
      <c r="J26" s="447">
        <v>0</v>
      </c>
      <c r="K26" s="447">
        <v>0</v>
      </c>
      <c r="L26" s="447">
        <v>0</v>
      </c>
      <c r="M26" s="447">
        <v>0</v>
      </c>
      <c r="N26" s="447">
        <v>0</v>
      </c>
      <c r="O26" s="447">
        <v>0</v>
      </c>
      <c r="P26" s="447">
        <v>0</v>
      </c>
      <c r="Q26" s="447">
        <v>0</v>
      </c>
      <c r="R26" s="447">
        <v>0</v>
      </c>
      <c r="S26" s="447">
        <v>0</v>
      </c>
      <c r="T26" s="447">
        <v>0</v>
      </c>
      <c r="U26" s="447">
        <v>0</v>
      </c>
      <c r="V26" s="447">
        <v>0</v>
      </c>
      <c r="W26" s="447">
        <v>0</v>
      </c>
      <c r="X26" s="447">
        <v>0</v>
      </c>
      <c r="Y26" s="447">
        <v>0</v>
      </c>
      <c r="Z26" s="447">
        <v>0</v>
      </c>
      <c r="AA26" s="447">
        <v>0</v>
      </c>
      <c r="AB26" s="447">
        <v>0</v>
      </c>
      <c r="AC26" s="447">
        <v>0</v>
      </c>
      <c r="AD26" s="447">
        <v>0</v>
      </c>
      <c r="AE26" s="447">
        <v>0</v>
      </c>
      <c r="AF26" s="447">
        <v>0</v>
      </c>
      <c r="AG26" s="447">
        <v>0</v>
      </c>
      <c r="AH26" s="447">
        <v>0</v>
      </c>
      <c r="AI26" s="447">
        <v>0</v>
      </c>
      <c r="AJ26" s="419"/>
      <c r="AK26" s="431"/>
      <c r="AL26" s="438"/>
    </row>
    <row r="27" spans="1:38">
      <c r="A27" s="418" t="s">
        <v>642</v>
      </c>
      <c r="B27" s="426" t="s">
        <v>526</v>
      </c>
      <c r="C27" s="22">
        <f>SUM(C28:C32)</f>
        <v>68</v>
      </c>
      <c r="D27" s="848">
        <f>$C$111</f>
        <v>0.02</v>
      </c>
      <c r="E27" s="96">
        <v>0</v>
      </c>
      <c r="F27" s="427">
        <f t="shared" ref="F27:AI27" si="3">SUMPRODUCT($C$28:$C$32,F28:F32)*(1+$D27)^(F2-1)</f>
        <v>68</v>
      </c>
      <c r="G27" s="428">
        <f t="shared" si="3"/>
        <v>69.36</v>
      </c>
      <c r="H27" s="428">
        <f t="shared" si="3"/>
        <v>70.747199999999992</v>
      </c>
      <c r="I27" s="428">
        <f t="shared" si="3"/>
        <v>72.162143999999998</v>
      </c>
      <c r="J27" s="428">
        <f t="shared" si="3"/>
        <v>73.605386879999998</v>
      </c>
      <c r="K27" s="428">
        <f t="shared" si="3"/>
        <v>75.077494617599996</v>
      </c>
      <c r="L27" s="428">
        <f t="shared" si="3"/>
        <v>76.579044509951999</v>
      </c>
      <c r="M27" s="428">
        <f t="shared" si="3"/>
        <v>78.110625400151022</v>
      </c>
      <c r="N27" s="428">
        <f t="shared" si="3"/>
        <v>79.672837908154051</v>
      </c>
      <c r="O27" s="428">
        <f t="shared" si="3"/>
        <v>81.266294666317137</v>
      </c>
      <c r="P27" s="428">
        <f t="shared" si="3"/>
        <v>82.891620559643485</v>
      </c>
      <c r="Q27" s="428">
        <f t="shared" si="3"/>
        <v>84.549452970836342</v>
      </c>
      <c r="R27" s="428">
        <f t="shared" si="3"/>
        <v>86.240442030253078</v>
      </c>
      <c r="S27" s="428">
        <f t="shared" si="3"/>
        <v>87.965250870858128</v>
      </c>
      <c r="T27" s="428">
        <f t="shared" si="3"/>
        <v>89.724555888275304</v>
      </c>
      <c r="U27" s="428">
        <f t="shared" si="3"/>
        <v>91.519047006040793</v>
      </c>
      <c r="V27" s="428">
        <f t="shared" si="3"/>
        <v>93.349427946161626</v>
      </c>
      <c r="W27" s="428">
        <f t="shared" si="3"/>
        <v>95.216416505084865</v>
      </c>
      <c r="X27" s="428">
        <f t="shared" si="3"/>
        <v>97.120744835186542</v>
      </c>
      <c r="Y27" s="428">
        <f t="shared" si="3"/>
        <v>99.063159731890266</v>
      </c>
      <c r="Z27" s="428">
        <f t="shared" si="3"/>
        <v>101.04442292652809</v>
      </c>
      <c r="AA27" s="428">
        <f t="shared" si="3"/>
        <v>103.06531138505864</v>
      </c>
      <c r="AB27" s="428">
        <f t="shared" si="3"/>
        <v>105.12661761275982</v>
      </c>
      <c r="AC27" s="428">
        <f t="shared" si="3"/>
        <v>107.229149965015</v>
      </c>
      <c r="AD27" s="428">
        <f t="shared" si="3"/>
        <v>109.37373296431531</v>
      </c>
      <c r="AE27" s="428">
        <f t="shared" si="3"/>
        <v>111.5612076236016</v>
      </c>
      <c r="AF27" s="428">
        <f t="shared" si="3"/>
        <v>113.79243177607366</v>
      </c>
      <c r="AG27" s="428">
        <f t="shared" si="3"/>
        <v>116.06828041159511</v>
      </c>
      <c r="AH27" s="428">
        <f t="shared" si="3"/>
        <v>118.38964601982703</v>
      </c>
      <c r="AI27" s="429">
        <f t="shared" si="3"/>
        <v>120.75743894022355</v>
      </c>
      <c r="AJ27" s="433"/>
      <c r="AK27" s="438"/>
      <c r="AL27" s="431"/>
    </row>
    <row r="28" spans="1:38" ht="12" customHeight="1">
      <c r="A28" s="418" t="s">
        <v>643</v>
      </c>
      <c r="B28" s="430" t="s">
        <v>527</v>
      </c>
      <c r="C28" s="1469">
        <f>Scenarios!E118</f>
        <v>20</v>
      </c>
      <c r="D28" s="787"/>
      <c r="E28" s="788"/>
      <c r="F28" s="1033">
        <v>1</v>
      </c>
      <c r="G28" s="1034">
        <v>1</v>
      </c>
      <c r="H28" s="1034">
        <v>1</v>
      </c>
      <c r="I28" s="1034">
        <v>1</v>
      </c>
      <c r="J28" s="1034">
        <v>1</v>
      </c>
      <c r="K28" s="1034">
        <v>1</v>
      </c>
      <c r="L28" s="1034">
        <v>1</v>
      </c>
      <c r="M28" s="1034">
        <v>1</v>
      </c>
      <c r="N28" s="1034">
        <v>1</v>
      </c>
      <c r="O28" s="1034">
        <v>1</v>
      </c>
      <c r="P28" s="1034">
        <v>1</v>
      </c>
      <c r="Q28" s="1034">
        <v>1</v>
      </c>
      <c r="R28" s="1034">
        <v>1</v>
      </c>
      <c r="S28" s="1034">
        <v>1</v>
      </c>
      <c r="T28" s="1034">
        <v>1</v>
      </c>
      <c r="U28" s="1034">
        <v>1</v>
      </c>
      <c r="V28" s="1034">
        <v>1</v>
      </c>
      <c r="W28" s="1034">
        <v>1</v>
      </c>
      <c r="X28" s="1034">
        <v>1</v>
      </c>
      <c r="Y28" s="1034">
        <v>1</v>
      </c>
      <c r="Z28" s="1034">
        <v>1</v>
      </c>
      <c r="AA28" s="1034">
        <v>1</v>
      </c>
      <c r="AB28" s="1034">
        <v>1</v>
      </c>
      <c r="AC28" s="1034">
        <v>1</v>
      </c>
      <c r="AD28" s="1034">
        <v>1</v>
      </c>
      <c r="AE28" s="1034">
        <v>1</v>
      </c>
      <c r="AF28" s="1034">
        <v>1</v>
      </c>
      <c r="AG28" s="1034">
        <v>1</v>
      </c>
      <c r="AH28" s="1034">
        <v>1</v>
      </c>
      <c r="AI28" s="1034">
        <v>1</v>
      </c>
      <c r="AJ28" s="419"/>
      <c r="AK28" s="1113"/>
      <c r="AL28" s="1113"/>
    </row>
    <row r="29" spans="1:38" ht="12" customHeight="1">
      <c r="A29" s="418" t="s">
        <v>644</v>
      </c>
      <c r="B29" s="430" t="s">
        <v>645</v>
      </c>
      <c r="C29" s="1469">
        <f>Scenarios!E119</f>
        <v>36</v>
      </c>
      <c r="D29" s="789"/>
      <c r="E29" s="790"/>
      <c r="F29" s="1035">
        <v>1</v>
      </c>
      <c r="G29" s="447">
        <v>1</v>
      </c>
      <c r="H29" s="447">
        <v>1</v>
      </c>
      <c r="I29" s="447">
        <v>1</v>
      </c>
      <c r="J29" s="447">
        <v>1</v>
      </c>
      <c r="K29" s="447">
        <v>1</v>
      </c>
      <c r="L29" s="447">
        <v>1</v>
      </c>
      <c r="M29" s="447">
        <v>1</v>
      </c>
      <c r="N29" s="447">
        <v>1</v>
      </c>
      <c r="O29" s="447">
        <v>1</v>
      </c>
      <c r="P29" s="447">
        <v>1</v>
      </c>
      <c r="Q29" s="447">
        <v>1</v>
      </c>
      <c r="R29" s="447">
        <v>1</v>
      </c>
      <c r="S29" s="447">
        <v>1</v>
      </c>
      <c r="T29" s="447">
        <v>1</v>
      </c>
      <c r="U29" s="447">
        <v>1</v>
      </c>
      <c r="V29" s="447">
        <v>1</v>
      </c>
      <c r="W29" s="447">
        <v>1</v>
      </c>
      <c r="X29" s="447">
        <v>1</v>
      </c>
      <c r="Y29" s="447">
        <v>1</v>
      </c>
      <c r="Z29" s="447">
        <v>1</v>
      </c>
      <c r="AA29" s="447">
        <v>1</v>
      </c>
      <c r="AB29" s="447">
        <v>1</v>
      </c>
      <c r="AC29" s="447">
        <v>1</v>
      </c>
      <c r="AD29" s="447">
        <v>1</v>
      </c>
      <c r="AE29" s="447">
        <v>1</v>
      </c>
      <c r="AF29" s="447">
        <v>1</v>
      </c>
      <c r="AG29" s="447">
        <v>1</v>
      </c>
      <c r="AH29" s="447">
        <v>1</v>
      </c>
      <c r="AI29" s="447">
        <v>1</v>
      </c>
      <c r="AJ29" s="419"/>
      <c r="AK29" s="1116"/>
      <c r="AL29" s="1113"/>
    </row>
    <row r="30" spans="1:38" ht="12" customHeight="1">
      <c r="A30" s="418" t="s">
        <v>646</v>
      </c>
      <c r="B30" s="430" t="s">
        <v>647</v>
      </c>
      <c r="C30" s="1469">
        <f>Scenarios!E120</f>
        <v>2</v>
      </c>
      <c r="D30" s="789"/>
      <c r="E30" s="790"/>
      <c r="F30" s="1035">
        <v>1</v>
      </c>
      <c r="G30" s="447">
        <v>1</v>
      </c>
      <c r="H30" s="447">
        <v>1</v>
      </c>
      <c r="I30" s="447">
        <v>1</v>
      </c>
      <c r="J30" s="447">
        <v>1</v>
      </c>
      <c r="K30" s="447">
        <v>1</v>
      </c>
      <c r="L30" s="447">
        <v>1</v>
      </c>
      <c r="M30" s="447">
        <v>1</v>
      </c>
      <c r="N30" s="447">
        <v>1</v>
      </c>
      <c r="O30" s="447">
        <v>1</v>
      </c>
      <c r="P30" s="447">
        <v>1</v>
      </c>
      <c r="Q30" s="447">
        <v>1</v>
      </c>
      <c r="R30" s="447">
        <v>1</v>
      </c>
      <c r="S30" s="447">
        <v>1</v>
      </c>
      <c r="T30" s="447">
        <v>1</v>
      </c>
      <c r="U30" s="447">
        <v>1</v>
      </c>
      <c r="V30" s="447">
        <v>1</v>
      </c>
      <c r="W30" s="447">
        <v>1</v>
      </c>
      <c r="X30" s="447">
        <v>1</v>
      </c>
      <c r="Y30" s="447">
        <v>1</v>
      </c>
      <c r="Z30" s="447">
        <v>1</v>
      </c>
      <c r="AA30" s="447">
        <v>1</v>
      </c>
      <c r="AB30" s="447">
        <v>1</v>
      </c>
      <c r="AC30" s="447">
        <v>1</v>
      </c>
      <c r="AD30" s="447">
        <v>1</v>
      </c>
      <c r="AE30" s="447">
        <v>1</v>
      </c>
      <c r="AF30" s="447">
        <v>1</v>
      </c>
      <c r="AG30" s="447">
        <v>1</v>
      </c>
      <c r="AH30" s="447">
        <v>1</v>
      </c>
      <c r="AI30" s="447">
        <v>1</v>
      </c>
      <c r="AJ30" s="419"/>
      <c r="AK30" s="431"/>
      <c r="AL30" s="431"/>
    </row>
    <row r="31" spans="1:38" ht="12" customHeight="1">
      <c r="A31" s="418" t="s">
        <v>648</v>
      </c>
      <c r="B31" s="432" t="s">
        <v>530</v>
      </c>
      <c r="C31" s="1469">
        <f>Scenarios!E121</f>
        <v>10</v>
      </c>
      <c r="D31" s="789"/>
      <c r="E31" s="790"/>
      <c r="F31" s="1035">
        <v>1</v>
      </c>
      <c r="G31" s="447">
        <v>1</v>
      </c>
      <c r="H31" s="447">
        <v>1</v>
      </c>
      <c r="I31" s="447">
        <v>1</v>
      </c>
      <c r="J31" s="447">
        <v>1</v>
      </c>
      <c r="K31" s="447">
        <v>1</v>
      </c>
      <c r="L31" s="447">
        <v>1</v>
      </c>
      <c r="M31" s="447">
        <v>1</v>
      </c>
      <c r="N31" s="447">
        <v>1</v>
      </c>
      <c r="O31" s="447">
        <v>1</v>
      </c>
      <c r="P31" s="447">
        <v>1</v>
      </c>
      <c r="Q31" s="447">
        <v>1</v>
      </c>
      <c r="R31" s="447">
        <v>1</v>
      </c>
      <c r="S31" s="447">
        <v>1</v>
      </c>
      <c r="T31" s="447">
        <v>1</v>
      </c>
      <c r="U31" s="447">
        <v>1</v>
      </c>
      <c r="V31" s="447">
        <v>1</v>
      </c>
      <c r="W31" s="447">
        <v>1</v>
      </c>
      <c r="X31" s="447">
        <v>1</v>
      </c>
      <c r="Y31" s="447">
        <v>1</v>
      </c>
      <c r="Z31" s="447">
        <v>1</v>
      </c>
      <c r="AA31" s="447">
        <v>1</v>
      </c>
      <c r="AB31" s="447">
        <v>1</v>
      </c>
      <c r="AC31" s="447">
        <v>1</v>
      </c>
      <c r="AD31" s="447">
        <v>1</v>
      </c>
      <c r="AE31" s="447">
        <v>1</v>
      </c>
      <c r="AF31" s="447">
        <v>1</v>
      </c>
      <c r="AG31" s="447">
        <v>1</v>
      </c>
      <c r="AH31" s="447">
        <v>1</v>
      </c>
      <c r="AI31" s="447">
        <v>1</v>
      </c>
      <c r="AJ31" s="419"/>
      <c r="AK31" s="431"/>
      <c r="AL31" s="431"/>
    </row>
    <row r="32" spans="1:38" ht="12" customHeight="1" collapsed="1">
      <c r="A32" s="418" t="s">
        <v>649</v>
      </c>
      <c r="B32" s="432" t="s">
        <v>313</v>
      </c>
      <c r="C32" s="1469">
        <f>Scenarios!E122</f>
        <v>0</v>
      </c>
      <c r="D32" s="791"/>
      <c r="E32" s="792"/>
      <c r="F32" s="447">
        <v>0</v>
      </c>
      <c r="G32" s="447">
        <v>0</v>
      </c>
      <c r="H32" s="447">
        <v>0</v>
      </c>
      <c r="I32" s="447">
        <v>0</v>
      </c>
      <c r="J32" s="447">
        <v>0</v>
      </c>
      <c r="K32" s="447">
        <v>0</v>
      </c>
      <c r="L32" s="447">
        <v>0</v>
      </c>
      <c r="M32" s="447">
        <v>0</v>
      </c>
      <c r="N32" s="447">
        <v>0</v>
      </c>
      <c r="O32" s="447">
        <v>0</v>
      </c>
      <c r="P32" s="447">
        <v>0</v>
      </c>
      <c r="Q32" s="447">
        <v>0</v>
      </c>
      <c r="R32" s="447">
        <v>0</v>
      </c>
      <c r="S32" s="447">
        <v>0</v>
      </c>
      <c r="T32" s="447">
        <v>0</v>
      </c>
      <c r="U32" s="447">
        <v>0</v>
      </c>
      <c r="V32" s="447">
        <v>0</v>
      </c>
      <c r="W32" s="447">
        <v>0</v>
      </c>
      <c r="X32" s="447">
        <v>0</v>
      </c>
      <c r="Y32" s="447">
        <v>0</v>
      </c>
      <c r="Z32" s="447">
        <v>0</v>
      </c>
      <c r="AA32" s="447">
        <v>0</v>
      </c>
      <c r="AB32" s="447">
        <v>0</v>
      </c>
      <c r="AC32" s="447">
        <v>0</v>
      </c>
      <c r="AD32" s="447">
        <v>0</v>
      </c>
      <c r="AE32" s="447">
        <v>0</v>
      </c>
      <c r="AF32" s="447">
        <v>0</v>
      </c>
      <c r="AG32" s="447">
        <v>0</v>
      </c>
      <c r="AH32" s="447">
        <v>0</v>
      </c>
      <c r="AI32" s="447">
        <v>0</v>
      </c>
      <c r="AJ32" s="419"/>
      <c r="AK32" s="431"/>
      <c r="AL32" s="1008"/>
    </row>
    <row r="33" spans="1:38">
      <c r="A33" s="418" t="s">
        <v>650</v>
      </c>
      <c r="B33" s="426" t="s">
        <v>531</v>
      </c>
      <c r="C33" s="22">
        <f>SUM(C34:C37)</f>
        <v>5</v>
      </c>
      <c r="D33" s="848">
        <f>$C$111</f>
        <v>0.02</v>
      </c>
      <c r="E33" s="96">
        <v>0</v>
      </c>
      <c r="F33" s="427">
        <f t="shared" ref="F33:AI33" si="4">SUMPRODUCT($C$34:$C$37,F34:F37)*(1+$D33)^(F2-1)</f>
        <v>5</v>
      </c>
      <c r="G33" s="428">
        <f t="shared" si="4"/>
        <v>5.0999999999999996</v>
      </c>
      <c r="H33" s="428">
        <f t="shared" si="4"/>
        <v>5.202</v>
      </c>
      <c r="I33" s="428">
        <f t="shared" si="4"/>
        <v>5.3060399999999994</v>
      </c>
      <c r="J33" s="428">
        <f t="shared" si="4"/>
        <v>5.4121607999999997</v>
      </c>
      <c r="K33" s="428">
        <f t="shared" si="4"/>
        <v>5.5204040160000005</v>
      </c>
      <c r="L33" s="428">
        <f t="shared" si="4"/>
        <v>5.6308120963200006</v>
      </c>
      <c r="M33" s="428">
        <f t="shared" si="4"/>
        <v>5.7434283382463995</v>
      </c>
      <c r="N33" s="428">
        <f t="shared" si="4"/>
        <v>5.8582969050113274</v>
      </c>
      <c r="O33" s="428">
        <f t="shared" si="4"/>
        <v>5.9754628431115542</v>
      </c>
      <c r="P33" s="428">
        <f t="shared" si="4"/>
        <v>6.094972099973786</v>
      </c>
      <c r="Q33" s="428">
        <f t="shared" si="4"/>
        <v>6.2168715419732603</v>
      </c>
      <c r="R33" s="428">
        <f t="shared" si="4"/>
        <v>6.3412089728127263</v>
      </c>
      <c r="S33" s="428">
        <f t="shared" si="4"/>
        <v>6.4680331522689807</v>
      </c>
      <c r="T33" s="428">
        <f t="shared" si="4"/>
        <v>6.5973938153143603</v>
      </c>
      <c r="U33" s="428">
        <f t="shared" si="4"/>
        <v>6.7293416916206459</v>
      </c>
      <c r="V33" s="428">
        <f t="shared" si="4"/>
        <v>6.8639285254530602</v>
      </c>
      <c r="W33" s="428">
        <f t="shared" si="4"/>
        <v>7.0012070959621218</v>
      </c>
      <c r="X33" s="428">
        <f t="shared" si="4"/>
        <v>7.1412312378813638</v>
      </c>
      <c r="Y33" s="428">
        <f t="shared" si="4"/>
        <v>7.2840558626389909</v>
      </c>
      <c r="Z33" s="428">
        <f t="shared" si="4"/>
        <v>7.4297369798917714</v>
      </c>
      <c r="AA33" s="428">
        <f t="shared" si="4"/>
        <v>7.578331719489606</v>
      </c>
      <c r="AB33" s="428">
        <f t="shared" si="4"/>
        <v>7.7298983538793991</v>
      </c>
      <c r="AC33" s="428">
        <f t="shared" si="4"/>
        <v>7.8844963209569849</v>
      </c>
      <c r="AD33" s="428">
        <f t="shared" si="4"/>
        <v>8.0421862473761259</v>
      </c>
      <c r="AE33" s="428">
        <f t="shared" si="4"/>
        <v>8.2030299723236482</v>
      </c>
      <c r="AF33" s="428">
        <f t="shared" si="4"/>
        <v>8.3670905717701221</v>
      </c>
      <c r="AG33" s="428">
        <f t="shared" si="4"/>
        <v>8.5344323832055231</v>
      </c>
      <c r="AH33" s="428">
        <f t="shared" si="4"/>
        <v>8.7051210308696341</v>
      </c>
      <c r="AI33" s="429">
        <f t="shared" si="4"/>
        <v>8.8792234514870252</v>
      </c>
      <c r="AJ33" s="26"/>
      <c r="AK33" s="1008"/>
      <c r="AL33" s="431"/>
    </row>
    <row r="34" spans="1:38" ht="12">
      <c r="A34" s="418" t="s">
        <v>651</v>
      </c>
      <c r="B34" s="430" t="s">
        <v>652</v>
      </c>
      <c r="C34" s="1470">
        <f>Scenarios!E124</f>
        <v>0</v>
      </c>
      <c r="D34" s="787"/>
      <c r="E34" s="788"/>
      <c r="F34" s="1033">
        <v>1</v>
      </c>
      <c r="G34" s="1034">
        <v>1</v>
      </c>
      <c r="H34" s="1034">
        <v>1</v>
      </c>
      <c r="I34" s="1034">
        <v>1</v>
      </c>
      <c r="J34" s="1034">
        <v>1</v>
      </c>
      <c r="K34" s="1034">
        <v>1</v>
      </c>
      <c r="L34" s="1034">
        <v>1</v>
      </c>
      <c r="M34" s="1034">
        <v>1</v>
      </c>
      <c r="N34" s="1034">
        <v>1</v>
      </c>
      <c r="O34" s="1034">
        <v>1</v>
      </c>
      <c r="P34" s="1034">
        <v>1</v>
      </c>
      <c r="Q34" s="1034">
        <v>1</v>
      </c>
      <c r="R34" s="1034">
        <v>1</v>
      </c>
      <c r="S34" s="1034">
        <v>1</v>
      </c>
      <c r="T34" s="1034">
        <v>1</v>
      </c>
      <c r="U34" s="1034">
        <v>1</v>
      </c>
      <c r="V34" s="1034">
        <v>1</v>
      </c>
      <c r="W34" s="1034">
        <v>1</v>
      </c>
      <c r="X34" s="1034">
        <v>1</v>
      </c>
      <c r="Y34" s="1034">
        <v>1</v>
      </c>
      <c r="Z34" s="1034">
        <v>1</v>
      </c>
      <c r="AA34" s="1034">
        <v>1</v>
      </c>
      <c r="AB34" s="1034">
        <v>1</v>
      </c>
      <c r="AC34" s="1034">
        <v>1</v>
      </c>
      <c r="AD34" s="1034">
        <v>1</v>
      </c>
      <c r="AE34" s="1034">
        <v>1</v>
      </c>
      <c r="AF34" s="1034">
        <v>1</v>
      </c>
      <c r="AG34" s="1034">
        <v>1</v>
      </c>
      <c r="AH34" s="1034">
        <v>1</v>
      </c>
      <c r="AI34" s="1034">
        <v>1</v>
      </c>
      <c r="AJ34" s="419"/>
      <c r="AK34" s="1113"/>
      <c r="AL34" s="1113"/>
    </row>
    <row r="35" spans="1:38" ht="12">
      <c r="A35" s="418" t="s">
        <v>653</v>
      </c>
      <c r="B35" s="430" t="s">
        <v>533</v>
      </c>
      <c r="C35" s="1470">
        <f>Scenarios!E125</f>
        <v>5</v>
      </c>
      <c r="D35" s="789"/>
      <c r="E35" s="790"/>
      <c r="F35" s="1035">
        <v>1</v>
      </c>
      <c r="G35" s="447">
        <v>1</v>
      </c>
      <c r="H35" s="447">
        <v>1</v>
      </c>
      <c r="I35" s="447">
        <v>1</v>
      </c>
      <c r="J35" s="447">
        <v>1</v>
      </c>
      <c r="K35" s="447">
        <v>1</v>
      </c>
      <c r="L35" s="447">
        <v>1</v>
      </c>
      <c r="M35" s="447">
        <v>1</v>
      </c>
      <c r="N35" s="447">
        <v>1</v>
      </c>
      <c r="O35" s="447">
        <v>1</v>
      </c>
      <c r="P35" s="447">
        <v>1</v>
      </c>
      <c r="Q35" s="447">
        <v>1</v>
      </c>
      <c r="R35" s="447">
        <v>1</v>
      </c>
      <c r="S35" s="447">
        <v>1</v>
      </c>
      <c r="T35" s="447">
        <v>1</v>
      </c>
      <c r="U35" s="447">
        <v>1</v>
      </c>
      <c r="V35" s="447">
        <v>1</v>
      </c>
      <c r="W35" s="447">
        <v>1</v>
      </c>
      <c r="X35" s="447">
        <v>1</v>
      </c>
      <c r="Y35" s="447">
        <v>1</v>
      </c>
      <c r="Z35" s="447">
        <v>1</v>
      </c>
      <c r="AA35" s="447">
        <v>1</v>
      </c>
      <c r="AB35" s="447">
        <v>1</v>
      </c>
      <c r="AC35" s="447">
        <v>1</v>
      </c>
      <c r="AD35" s="447">
        <v>1</v>
      </c>
      <c r="AE35" s="447">
        <v>1</v>
      </c>
      <c r="AF35" s="447">
        <v>1</v>
      </c>
      <c r="AG35" s="447">
        <v>1</v>
      </c>
      <c r="AH35" s="447">
        <v>1</v>
      </c>
      <c r="AI35" s="447">
        <v>1</v>
      </c>
      <c r="AJ35" s="419"/>
      <c r="AK35" s="1113"/>
      <c r="AL35" s="1113"/>
    </row>
    <row r="36" spans="1:38">
      <c r="A36" s="418" t="s">
        <v>654</v>
      </c>
      <c r="B36" s="430" t="s">
        <v>313</v>
      </c>
      <c r="C36" s="1470">
        <f>Scenarios!E126</f>
        <v>0</v>
      </c>
      <c r="D36" s="789"/>
      <c r="E36" s="790"/>
      <c r="F36" s="447">
        <v>0</v>
      </c>
      <c r="G36" s="447">
        <v>0</v>
      </c>
      <c r="H36" s="447">
        <v>0</v>
      </c>
      <c r="I36" s="447">
        <v>0</v>
      </c>
      <c r="J36" s="447">
        <v>0</v>
      </c>
      <c r="K36" s="447">
        <v>0</v>
      </c>
      <c r="L36" s="447">
        <v>0</v>
      </c>
      <c r="M36" s="447">
        <v>0</v>
      </c>
      <c r="N36" s="447">
        <v>0</v>
      </c>
      <c r="O36" s="447">
        <v>0</v>
      </c>
      <c r="P36" s="447">
        <v>0</v>
      </c>
      <c r="Q36" s="447">
        <v>0</v>
      </c>
      <c r="R36" s="447">
        <v>0</v>
      </c>
      <c r="S36" s="447">
        <v>0</v>
      </c>
      <c r="T36" s="447">
        <v>0</v>
      </c>
      <c r="U36" s="447">
        <v>0</v>
      </c>
      <c r="V36" s="447">
        <v>0</v>
      </c>
      <c r="W36" s="447">
        <v>0</v>
      </c>
      <c r="X36" s="447">
        <v>0</v>
      </c>
      <c r="Y36" s="447">
        <v>0</v>
      </c>
      <c r="Z36" s="447">
        <v>0</v>
      </c>
      <c r="AA36" s="447">
        <v>0</v>
      </c>
      <c r="AB36" s="447">
        <v>0</v>
      </c>
      <c r="AC36" s="447">
        <v>0</v>
      </c>
      <c r="AD36" s="447">
        <v>0</v>
      </c>
      <c r="AE36" s="447">
        <v>0</v>
      </c>
      <c r="AF36" s="447">
        <v>0</v>
      </c>
      <c r="AG36" s="447">
        <v>0</v>
      </c>
      <c r="AH36" s="447">
        <v>0</v>
      </c>
      <c r="AI36" s="447">
        <v>0</v>
      </c>
      <c r="AJ36" s="419"/>
      <c r="AK36" s="431"/>
      <c r="AL36" s="431"/>
    </row>
    <row r="37" spans="1:38" collapsed="1">
      <c r="A37" s="418" t="s">
        <v>655</v>
      </c>
      <c r="B37" s="432"/>
      <c r="C37" s="846"/>
      <c r="D37" s="789"/>
      <c r="E37" s="790"/>
      <c r="F37" s="447">
        <v>0</v>
      </c>
      <c r="G37" s="447">
        <v>0</v>
      </c>
      <c r="H37" s="447">
        <v>0</v>
      </c>
      <c r="I37" s="447">
        <v>0</v>
      </c>
      <c r="J37" s="447">
        <v>0</v>
      </c>
      <c r="K37" s="447">
        <v>0</v>
      </c>
      <c r="L37" s="447">
        <v>0</v>
      </c>
      <c r="M37" s="447">
        <v>0</v>
      </c>
      <c r="N37" s="447">
        <v>0</v>
      </c>
      <c r="O37" s="447">
        <v>0</v>
      </c>
      <c r="P37" s="447">
        <v>0</v>
      </c>
      <c r="Q37" s="447">
        <v>0</v>
      </c>
      <c r="R37" s="447">
        <v>0</v>
      </c>
      <c r="S37" s="447">
        <v>0</v>
      </c>
      <c r="T37" s="447">
        <v>0</v>
      </c>
      <c r="U37" s="447">
        <v>0</v>
      </c>
      <c r="V37" s="447">
        <v>0</v>
      </c>
      <c r="W37" s="447">
        <v>0</v>
      </c>
      <c r="X37" s="447">
        <v>0</v>
      </c>
      <c r="Y37" s="447">
        <v>0</v>
      </c>
      <c r="Z37" s="447">
        <v>0</v>
      </c>
      <c r="AA37" s="447">
        <v>0</v>
      </c>
      <c r="AB37" s="447">
        <v>0</v>
      </c>
      <c r="AC37" s="447">
        <v>0</v>
      </c>
      <c r="AD37" s="447">
        <v>0</v>
      </c>
      <c r="AE37" s="447">
        <v>0</v>
      </c>
      <c r="AF37" s="447">
        <v>0</v>
      </c>
      <c r="AG37" s="447">
        <v>0</v>
      </c>
      <c r="AH37" s="447">
        <v>0</v>
      </c>
      <c r="AI37" s="447">
        <v>0</v>
      </c>
      <c r="AJ37" s="419"/>
      <c r="AK37" s="431"/>
      <c r="AL37" s="1008"/>
    </row>
    <row r="38" spans="1:38">
      <c r="A38" s="418" t="s">
        <v>656</v>
      </c>
      <c r="B38" s="426" t="s">
        <v>534</v>
      </c>
      <c r="C38" s="231">
        <f>SUM(C39:C43)</f>
        <v>50</v>
      </c>
      <c r="D38" s="848">
        <f>$C$111</f>
        <v>0.02</v>
      </c>
      <c r="E38" s="96">
        <v>0</v>
      </c>
      <c r="F38" s="434">
        <f t="shared" ref="F38:AI38" si="5">SUMPRODUCT($C$39:$C$43,F39:F43)*(1+$D38)^(F2-1)</f>
        <v>50</v>
      </c>
      <c r="G38" s="435">
        <f t="shared" si="5"/>
        <v>51</v>
      </c>
      <c r="H38" s="435">
        <f t="shared" si="5"/>
        <v>52.019999999999996</v>
      </c>
      <c r="I38" s="435">
        <f t="shared" si="5"/>
        <v>53.060399999999994</v>
      </c>
      <c r="J38" s="435">
        <f t="shared" si="5"/>
        <v>54.121608000000002</v>
      </c>
      <c r="K38" s="435">
        <f t="shared" si="5"/>
        <v>55.204040159999998</v>
      </c>
      <c r="L38" s="435">
        <f t="shared" si="5"/>
        <v>56.308120963200004</v>
      </c>
      <c r="M38" s="435">
        <f t="shared" si="5"/>
        <v>57.434283382463988</v>
      </c>
      <c r="N38" s="435">
        <f t="shared" si="5"/>
        <v>58.582969050113277</v>
      </c>
      <c r="O38" s="435">
        <f t="shared" si="5"/>
        <v>59.754628431115542</v>
      </c>
      <c r="P38" s="435">
        <f t="shared" si="5"/>
        <v>60.949720999737856</v>
      </c>
      <c r="Q38" s="435">
        <f t="shared" si="5"/>
        <v>62.1687154197326</v>
      </c>
      <c r="R38" s="435">
        <f t="shared" si="5"/>
        <v>63.412089728127263</v>
      </c>
      <c r="S38" s="435">
        <f t="shared" si="5"/>
        <v>64.680331522689798</v>
      </c>
      <c r="T38" s="435">
        <f t="shared" si="5"/>
        <v>65.973938153143607</v>
      </c>
      <c r="U38" s="435">
        <f t="shared" si="5"/>
        <v>67.293416916206468</v>
      </c>
      <c r="V38" s="435">
        <f t="shared" si="5"/>
        <v>68.639285254530606</v>
      </c>
      <c r="W38" s="435">
        <f t="shared" si="5"/>
        <v>70.012070959621227</v>
      </c>
      <c r="X38" s="435">
        <f t="shared" si="5"/>
        <v>71.412312378813638</v>
      </c>
      <c r="Y38" s="435">
        <f t="shared" si="5"/>
        <v>72.840558626389907</v>
      </c>
      <c r="Z38" s="435">
        <f t="shared" si="5"/>
        <v>74.297369798917714</v>
      </c>
      <c r="AA38" s="435">
        <f t="shared" si="5"/>
        <v>75.783317194896057</v>
      </c>
      <c r="AB38" s="435">
        <f t="shared" si="5"/>
        <v>77.298983538793991</v>
      </c>
      <c r="AC38" s="435">
        <f t="shared" si="5"/>
        <v>78.844963209569855</v>
      </c>
      <c r="AD38" s="435">
        <f t="shared" si="5"/>
        <v>80.421862473761252</v>
      </c>
      <c r="AE38" s="435">
        <f t="shared" si="5"/>
        <v>82.030299723236482</v>
      </c>
      <c r="AF38" s="435">
        <f t="shared" si="5"/>
        <v>83.670905717701217</v>
      </c>
      <c r="AG38" s="435">
        <f t="shared" si="5"/>
        <v>85.344323832055224</v>
      </c>
      <c r="AH38" s="435">
        <f t="shared" si="5"/>
        <v>87.051210308696341</v>
      </c>
      <c r="AI38" s="436">
        <f t="shared" si="5"/>
        <v>88.792234514870259</v>
      </c>
      <c r="AJ38" s="26"/>
      <c r="AK38" s="1008"/>
      <c r="AL38" s="431"/>
    </row>
    <row r="39" spans="1:38" ht="12">
      <c r="A39" s="418" t="s">
        <v>657</v>
      </c>
      <c r="B39" s="430" t="s">
        <v>658</v>
      </c>
      <c r="C39" s="1470">
        <f>Scenarios!E128</f>
        <v>30</v>
      </c>
      <c r="D39" s="845"/>
      <c r="E39" s="790"/>
      <c r="F39" s="1033">
        <v>1</v>
      </c>
      <c r="G39" s="1034">
        <v>1</v>
      </c>
      <c r="H39" s="1034">
        <v>1</v>
      </c>
      <c r="I39" s="1034">
        <v>1</v>
      </c>
      <c r="J39" s="1034">
        <v>1</v>
      </c>
      <c r="K39" s="1034">
        <v>1</v>
      </c>
      <c r="L39" s="1034">
        <v>1</v>
      </c>
      <c r="M39" s="1034">
        <v>1</v>
      </c>
      <c r="N39" s="1034">
        <v>1</v>
      </c>
      <c r="O39" s="1034">
        <v>1</v>
      </c>
      <c r="P39" s="1034">
        <v>1</v>
      </c>
      <c r="Q39" s="1034">
        <v>1</v>
      </c>
      <c r="R39" s="1034">
        <v>1</v>
      </c>
      <c r="S39" s="1034">
        <v>1</v>
      </c>
      <c r="T39" s="1034">
        <v>1</v>
      </c>
      <c r="U39" s="1034">
        <v>1</v>
      </c>
      <c r="V39" s="1034">
        <v>1</v>
      </c>
      <c r="W39" s="1034">
        <v>1</v>
      </c>
      <c r="X39" s="1034">
        <v>1</v>
      </c>
      <c r="Y39" s="1034">
        <v>1</v>
      </c>
      <c r="Z39" s="1034">
        <v>1</v>
      </c>
      <c r="AA39" s="1034">
        <v>1</v>
      </c>
      <c r="AB39" s="1034">
        <v>1</v>
      </c>
      <c r="AC39" s="1034">
        <v>1</v>
      </c>
      <c r="AD39" s="1034">
        <v>1</v>
      </c>
      <c r="AE39" s="1034">
        <v>1</v>
      </c>
      <c r="AF39" s="1034">
        <v>1</v>
      </c>
      <c r="AG39" s="1034">
        <v>1</v>
      </c>
      <c r="AH39" s="1034">
        <v>1</v>
      </c>
      <c r="AI39" s="1034">
        <v>1</v>
      </c>
      <c r="AJ39" s="419"/>
      <c r="AK39" s="1113"/>
      <c r="AL39" s="1113"/>
    </row>
    <row r="40" spans="1:38" ht="12">
      <c r="A40" s="418" t="s">
        <v>659</v>
      </c>
      <c r="B40" s="430" t="s">
        <v>660</v>
      </c>
      <c r="C40" s="1470">
        <f>Scenarios!E129</f>
        <v>20</v>
      </c>
      <c r="D40" s="845"/>
      <c r="E40" s="790"/>
      <c r="F40" s="1035">
        <v>1</v>
      </c>
      <c r="G40" s="447">
        <v>1</v>
      </c>
      <c r="H40" s="447">
        <v>1</v>
      </c>
      <c r="I40" s="447">
        <v>1</v>
      </c>
      <c r="J40" s="447">
        <v>1</v>
      </c>
      <c r="K40" s="447">
        <v>1</v>
      </c>
      <c r="L40" s="447">
        <v>1</v>
      </c>
      <c r="M40" s="447">
        <v>1</v>
      </c>
      <c r="N40" s="447">
        <v>1</v>
      </c>
      <c r="O40" s="447">
        <v>1</v>
      </c>
      <c r="P40" s="447">
        <v>1</v>
      </c>
      <c r="Q40" s="447">
        <v>1</v>
      </c>
      <c r="R40" s="447">
        <v>1</v>
      </c>
      <c r="S40" s="447">
        <v>1</v>
      </c>
      <c r="T40" s="447">
        <v>1</v>
      </c>
      <c r="U40" s="447">
        <v>1</v>
      </c>
      <c r="V40" s="447">
        <v>1</v>
      </c>
      <c r="W40" s="447">
        <v>1</v>
      </c>
      <c r="X40" s="447">
        <v>1</v>
      </c>
      <c r="Y40" s="447">
        <v>1</v>
      </c>
      <c r="Z40" s="447">
        <v>1</v>
      </c>
      <c r="AA40" s="447">
        <v>1</v>
      </c>
      <c r="AB40" s="447">
        <v>1</v>
      </c>
      <c r="AC40" s="447">
        <v>1</v>
      </c>
      <c r="AD40" s="447">
        <v>1</v>
      </c>
      <c r="AE40" s="447">
        <v>1</v>
      </c>
      <c r="AF40" s="447">
        <v>1</v>
      </c>
      <c r="AG40" s="447">
        <v>1</v>
      </c>
      <c r="AH40" s="447">
        <v>1</v>
      </c>
      <c r="AI40" s="447">
        <v>1</v>
      </c>
      <c r="AJ40" s="419"/>
      <c r="AK40" s="1113"/>
      <c r="AL40" s="1116"/>
    </row>
    <row r="41" spans="1:38">
      <c r="A41" s="418" t="s">
        <v>661</v>
      </c>
      <c r="B41" s="430" t="s">
        <v>313</v>
      </c>
      <c r="C41" s="785"/>
      <c r="D41" s="789"/>
      <c r="E41" s="790"/>
      <c r="F41" s="1035">
        <v>0</v>
      </c>
      <c r="G41" s="447">
        <v>0</v>
      </c>
      <c r="H41" s="447">
        <v>0</v>
      </c>
      <c r="I41" s="447">
        <v>0</v>
      </c>
      <c r="J41" s="447">
        <v>0</v>
      </c>
      <c r="K41" s="447">
        <v>0</v>
      </c>
      <c r="L41" s="447">
        <v>0</v>
      </c>
      <c r="M41" s="447">
        <v>0</v>
      </c>
      <c r="N41" s="447">
        <v>0</v>
      </c>
      <c r="O41" s="447">
        <v>0</v>
      </c>
      <c r="P41" s="447">
        <v>0</v>
      </c>
      <c r="Q41" s="447">
        <v>0</v>
      </c>
      <c r="R41" s="447">
        <v>0</v>
      </c>
      <c r="S41" s="447">
        <v>0</v>
      </c>
      <c r="T41" s="447">
        <v>0</v>
      </c>
      <c r="U41" s="447">
        <v>0</v>
      </c>
      <c r="V41" s="447">
        <v>0</v>
      </c>
      <c r="W41" s="447">
        <v>0</v>
      </c>
      <c r="X41" s="447">
        <v>0</v>
      </c>
      <c r="Y41" s="447">
        <v>0</v>
      </c>
      <c r="Z41" s="447">
        <v>0</v>
      </c>
      <c r="AA41" s="447">
        <v>0</v>
      </c>
      <c r="AB41" s="447">
        <v>0</v>
      </c>
      <c r="AC41" s="447">
        <v>0</v>
      </c>
      <c r="AD41" s="447">
        <v>0</v>
      </c>
      <c r="AE41" s="447">
        <v>0</v>
      </c>
      <c r="AF41" s="447">
        <v>0</v>
      </c>
      <c r="AG41" s="447">
        <v>0</v>
      </c>
      <c r="AH41" s="447">
        <v>0</v>
      </c>
      <c r="AI41" s="447">
        <v>0</v>
      </c>
      <c r="AJ41" s="419"/>
      <c r="AK41" s="431"/>
      <c r="AL41" s="431"/>
    </row>
    <row r="42" spans="1:38">
      <c r="A42" s="418" t="s">
        <v>662</v>
      </c>
      <c r="B42" s="432"/>
      <c r="C42" s="785"/>
      <c r="D42" s="789"/>
      <c r="E42" s="790"/>
      <c r="F42" s="1035">
        <v>0</v>
      </c>
      <c r="G42" s="447">
        <v>0</v>
      </c>
      <c r="H42" s="447">
        <v>0</v>
      </c>
      <c r="I42" s="447">
        <v>0</v>
      </c>
      <c r="J42" s="447">
        <v>0</v>
      </c>
      <c r="K42" s="447">
        <v>0</v>
      </c>
      <c r="L42" s="447">
        <v>0</v>
      </c>
      <c r="M42" s="447">
        <v>0</v>
      </c>
      <c r="N42" s="447">
        <v>0</v>
      </c>
      <c r="O42" s="447">
        <v>0</v>
      </c>
      <c r="P42" s="447">
        <v>0</v>
      </c>
      <c r="Q42" s="447">
        <v>0</v>
      </c>
      <c r="R42" s="447">
        <v>0</v>
      </c>
      <c r="S42" s="447">
        <v>0</v>
      </c>
      <c r="T42" s="447">
        <v>0</v>
      </c>
      <c r="U42" s="447">
        <v>0</v>
      </c>
      <c r="V42" s="447">
        <v>0</v>
      </c>
      <c r="W42" s="447">
        <v>0</v>
      </c>
      <c r="X42" s="447">
        <v>0</v>
      </c>
      <c r="Y42" s="447">
        <v>0</v>
      </c>
      <c r="Z42" s="447">
        <v>0</v>
      </c>
      <c r="AA42" s="447">
        <v>0</v>
      </c>
      <c r="AB42" s="447">
        <v>0</v>
      </c>
      <c r="AC42" s="447">
        <v>0</v>
      </c>
      <c r="AD42" s="447">
        <v>0</v>
      </c>
      <c r="AE42" s="447">
        <v>0</v>
      </c>
      <c r="AF42" s="447">
        <v>0</v>
      </c>
      <c r="AG42" s="447">
        <v>0</v>
      </c>
      <c r="AH42" s="447">
        <v>0</v>
      </c>
      <c r="AI42" s="447">
        <v>0</v>
      </c>
      <c r="AJ42" s="419"/>
      <c r="AK42" s="431"/>
      <c r="AL42" s="431"/>
    </row>
    <row r="43" spans="1:38" collapsed="1">
      <c r="A43" s="418" t="s">
        <v>663</v>
      </c>
      <c r="B43" s="432"/>
      <c r="C43" s="785"/>
      <c r="D43" s="791"/>
      <c r="E43" s="792"/>
      <c r="F43" s="1036">
        <v>0</v>
      </c>
      <c r="G43" s="1037">
        <v>0</v>
      </c>
      <c r="H43" s="1037">
        <v>0</v>
      </c>
      <c r="I43" s="1037">
        <v>0</v>
      </c>
      <c r="J43" s="1037">
        <v>0</v>
      </c>
      <c r="K43" s="1037">
        <v>0</v>
      </c>
      <c r="L43" s="1037">
        <v>0</v>
      </c>
      <c r="M43" s="1037">
        <v>0</v>
      </c>
      <c r="N43" s="1037">
        <v>0</v>
      </c>
      <c r="O43" s="1037">
        <v>0</v>
      </c>
      <c r="P43" s="1037">
        <v>0</v>
      </c>
      <c r="Q43" s="1037">
        <v>0</v>
      </c>
      <c r="R43" s="1037">
        <v>0</v>
      </c>
      <c r="S43" s="1037">
        <v>0</v>
      </c>
      <c r="T43" s="1037">
        <v>0</v>
      </c>
      <c r="U43" s="1037">
        <v>0</v>
      </c>
      <c r="V43" s="1037">
        <v>0</v>
      </c>
      <c r="W43" s="1037">
        <v>0</v>
      </c>
      <c r="X43" s="1037">
        <v>0</v>
      </c>
      <c r="Y43" s="1037">
        <v>0</v>
      </c>
      <c r="Z43" s="1037">
        <v>0</v>
      </c>
      <c r="AA43" s="1037">
        <v>0</v>
      </c>
      <c r="AB43" s="1037">
        <v>0</v>
      </c>
      <c r="AC43" s="1037">
        <v>0</v>
      </c>
      <c r="AD43" s="1037">
        <v>0</v>
      </c>
      <c r="AE43" s="1037">
        <v>0</v>
      </c>
      <c r="AF43" s="1037">
        <v>0</v>
      </c>
      <c r="AG43" s="1037">
        <v>0</v>
      </c>
      <c r="AH43" s="1037">
        <v>0</v>
      </c>
      <c r="AI43" s="1037">
        <v>0</v>
      </c>
      <c r="AJ43" s="419"/>
      <c r="AK43" s="431"/>
      <c r="AL43" s="26"/>
    </row>
    <row r="44" spans="1:38">
      <c r="A44" s="418" t="s">
        <v>664</v>
      </c>
      <c r="B44" s="426" t="s">
        <v>537</v>
      </c>
      <c r="C44" s="22">
        <f>SUM(C45:C48)</f>
        <v>468.75</v>
      </c>
      <c r="D44" s="848">
        <f>$C$111</f>
        <v>0.02</v>
      </c>
      <c r="E44" s="96">
        <v>0</v>
      </c>
      <c r="F44" s="427">
        <f t="shared" ref="F44:AI44" si="6">SUMPRODUCT($C$45:$C$48,F45:F48)*(1+$D44)^(F2-1)</f>
        <v>468.75</v>
      </c>
      <c r="G44" s="428">
        <f t="shared" si="6"/>
        <v>478.125</v>
      </c>
      <c r="H44" s="428">
        <f t="shared" si="6"/>
        <v>487.6875</v>
      </c>
      <c r="I44" s="428">
        <f t="shared" si="6"/>
        <v>497.44124999999997</v>
      </c>
      <c r="J44" s="428">
        <f t="shared" si="6"/>
        <v>507.39007499999997</v>
      </c>
      <c r="K44" s="428">
        <f t="shared" si="6"/>
        <v>517.53787650000004</v>
      </c>
      <c r="L44" s="428">
        <f t="shared" si="6"/>
        <v>527.88863403000005</v>
      </c>
      <c r="M44" s="428">
        <f t="shared" si="6"/>
        <v>538.44640671059994</v>
      </c>
      <c r="N44" s="428">
        <f t="shared" si="6"/>
        <v>549.21533484481199</v>
      </c>
      <c r="O44" s="428">
        <f t="shared" si="6"/>
        <v>560.19964154170816</v>
      </c>
      <c r="P44" s="428">
        <f t="shared" si="6"/>
        <v>571.40363437254234</v>
      </c>
      <c r="Q44" s="428">
        <f t="shared" si="6"/>
        <v>582.83170705999316</v>
      </c>
      <c r="R44" s="428">
        <f t="shared" si="6"/>
        <v>594.48834120119307</v>
      </c>
      <c r="S44" s="428">
        <f t="shared" si="6"/>
        <v>606.37810802521687</v>
      </c>
      <c r="T44" s="428">
        <f t="shared" si="6"/>
        <v>618.50567018572133</v>
      </c>
      <c r="U44" s="428">
        <f t="shared" si="6"/>
        <v>630.87578358943563</v>
      </c>
      <c r="V44" s="428">
        <f t="shared" si="6"/>
        <v>643.49329926122437</v>
      </c>
      <c r="W44" s="428">
        <f t="shared" si="6"/>
        <v>656.36316524644894</v>
      </c>
      <c r="X44" s="428">
        <f t="shared" si="6"/>
        <v>669.49042855137782</v>
      </c>
      <c r="Y44" s="428">
        <f t="shared" si="6"/>
        <v>682.88023712240533</v>
      </c>
      <c r="Z44" s="428">
        <f t="shared" si="6"/>
        <v>696.53784186485359</v>
      </c>
      <c r="AA44" s="428">
        <f t="shared" si="6"/>
        <v>710.46859870215053</v>
      </c>
      <c r="AB44" s="428">
        <f t="shared" si="6"/>
        <v>724.67797067619358</v>
      </c>
      <c r="AC44" s="428">
        <f t="shared" si="6"/>
        <v>739.17153008971741</v>
      </c>
      <c r="AD44" s="428">
        <f t="shared" si="6"/>
        <v>753.9549606915117</v>
      </c>
      <c r="AE44" s="428">
        <f t="shared" si="6"/>
        <v>769.03405990534202</v>
      </c>
      <c r="AF44" s="428">
        <f t="shared" si="6"/>
        <v>784.41474110344893</v>
      </c>
      <c r="AG44" s="428">
        <f t="shared" si="6"/>
        <v>800.1030359255177</v>
      </c>
      <c r="AH44" s="428">
        <f t="shared" si="6"/>
        <v>816.10509664402821</v>
      </c>
      <c r="AI44" s="429">
        <f t="shared" si="6"/>
        <v>832.42719857690872</v>
      </c>
      <c r="AJ44" s="26"/>
      <c r="AK44" s="26"/>
      <c r="AL44" s="431"/>
    </row>
    <row r="45" spans="1:38" ht="12">
      <c r="A45" s="418" t="s">
        <v>665</v>
      </c>
      <c r="B45" s="430" t="s">
        <v>666</v>
      </c>
      <c r="C45" s="1469">
        <f>Scenarios!E131</f>
        <v>468.75</v>
      </c>
      <c r="D45" s="787"/>
      <c r="E45" s="788"/>
      <c r="F45" s="447">
        <v>1</v>
      </c>
      <c r="G45" s="447">
        <v>1</v>
      </c>
      <c r="H45" s="447">
        <v>1</v>
      </c>
      <c r="I45" s="447">
        <v>1</v>
      </c>
      <c r="J45" s="447">
        <v>1</v>
      </c>
      <c r="K45" s="447">
        <v>1</v>
      </c>
      <c r="L45" s="447">
        <v>1</v>
      </c>
      <c r="M45" s="447">
        <v>1</v>
      </c>
      <c r="N45" s="447">
        <v>1</v>
      </c>
      <c r="O45" s="447">
        <v>1</v>
      </c>
      <c r="P45" s="447">
        <v>1</v>
      </c>
      <c r="Q45" s="447">
        <v>1</v>
      </c>
      <c r="R45" s="447">
        <v>1</v>
      </c>
      <c r="S45" s="447">
        <v>1</v>
      </c>
      <c r="T45" s="447">
        <v>1</v>
      </c>
      <c r="U45" s="447">
        <v>1</v>
      </c>
      <c r="V45" s="447">
        <v>1</v>
      </c>
      <c r="W45" s="447">
        <v>1</v>
      </c>
      <c r="X45" s="447">
        <v>1</v>
      </c>
      <c r="Y45" s="447">
        <v>1</v>
      </c>
      <c r="Z45" s="447">
        <v>1</v>
      </c>
      <c r="AA45" s="447">
        <v>1</v>
      </c>
      <c r="AB45" s="447">
        <v>1</v>
      </c>
      <c r="AC45" s="447">
        <v>1</v>
      </c>
      <c r="AD45" s="447">
        <v>1</v>
      </c>
      <c r="AE45" s="447">
        <v>1</v>
      </c>
      <c r="AF45" s="447">
        <v>1</v>
      </c>
      <c r="AG45" s="447">
        <v>1</v>
      </c>
      <c r="AH45" s="447">
        <v>1</v>
      </c>
      <c r="AI45" s="447">
        <v>1</v>
      </c>
      <c r="AJ45" s="419"/>
      <c r="AK45" s="1113"/>
      <c r="AL45" s="1113"/>
    </row>
    <row r="46" spans="1:38" ht="12">
      <c r="A46" s="418" t="s">
        <v>667</v>
      </c>
      <c r="B46" s="430" t="s">
        <v>668</v>
      </c>
      <c r="C46" s="1469">
        <f>Scenarios!E132</f>
        <v>0</v>
      </c>
      <c r="D46" s="789"/>
      <c r="E46" s="790"/>
      <c r="F46" s="447">
        <v>0</v>
      </c>
      <c r="G46" s="447">
        <v>0</v>
      </c>
      <c r="H46" s="447">
        <v>0</v>
      </c>
      <c r="I46" s="447">
        <v>0</v>
      </c>
      <c r="J46" s="447">
        <v>0</v>
      </c>
      <c r="K46" s="447">
        <v>0</v>
      </c>
      <c r="L46" s="447">
        <v>0</v>
      </c>
      <c r="M46" s="447">
        <v>0</v>
      </c>
      <c r="N46" s="447">
        <v>0</v>
      </c>
      <c r="O46" s="447">
        <v>0</v>
      </c>
      <c r="P46" s="447">
        <v>0</v>
      </c>
      <c r="Q46" s="447">
        <v>0</v>
      </c>
      <c r="R46" s="447">
        <v>0</v>
      </c>
      <c r="S46" s="447">
        <v>0</v>
      </c>
      <c r="T46" s="447">
        <v>0</v>
      </c>
      <c r="U46" s="447">
        <v>0</v>
      </c>
      <c r="V46" s="447">
        <v>0</v>
      </c>
      <c r="W46" s="447">
        <v>0</v>
      </c>
      <c r="X46" s="447">
        <v>0</v>
      </c>
      <c r="Y46" s="447">
        <v>0</v>
      </c>
      <c r="Z46" s="447">
        <v>0</v>
      </c>
      <c r="AA46" s="447">
        <v>0</v>
      </c>
      <c r="AB46" s="447">
        <v>0</v>
      </c>
      <c r="AC46" s="447">
        <v>0</v>
      </c>
      <c r="AD46" s="447">
        <v>0</v>
      </c>
      <c r="AE46" s="447">
        <v>0</v>
      </c>
      <c r="AF46" s="447">
        <v>0</v>
      </c>
      <c r="AG46" s="447">
        <v>0</v>
      </c>
      <c r="AH46" s="447">
        <v>0</v>
      </c>
      <c r="AI46" s="447">
        <v>0</v>
      </c>
      <c r="AJ46" s="419"/>
      <c r="AK46" s="1113"/>
      <c r="AL46" s="1113"/>
    </row>
    <row r="47" spans="1:38" ht="12">
      <c r="A47" s="418" t="s">
        <v>669</v>
      </c>
      <c r="B47" s="432" t="s">
        <v>541</v>
      </c>
      <c r="C47" s="1469">
        <f>Scenarios!E133</f>
        <v>0</v>
      </c>
      <c r="D47" s="789"/>
      <c r="E47" s="790"/>
      <c r="F47" s="447">
        <v>0</v>
      </c>
      <c r="G47" s="447">
        <v>0</v>
      </c>
      <c r="H47" s="447">
        <v>0</v>
      </c>
      <c r="I47" s="447">
        <v>0</v>
      </c>
      <c r="J47" s="447">
        <v>0</v>
      </c>
      <c r="K47" s="447">
        <v>0</v>
      </c>
      <c r="L47" s="447">
        <v>0</v>
      </c>
      <c r="M47" s="447">
        <v>0</v>
      </c>
      <c r="N47" s="447">
        <v>0</v>
      </c>
      <c r="O47" s="447">
        <v>0</v>
      </c>
      <c r="P47" s="447">
        <v>0</v>
      </c>
      <c r="Q47" s="447">
        <v>0</v>
      </c>
      <c r="R47" s="447">
        <v>0</v>
      </c>
      <c r="S47" s="447">
        <v>0</v>
      </c>
      <c r="T47" s="447">
        <v>0</v>
      </c>
      <c r="U47" s="447">
        <v>0</v>
      </c>
      <c r="V47" s="447">
        <v>0</v>
      </c>
      <c r="W47" s="447">
        <v>0</v>
      </c>
      <c r="X47" s="447">
        <v>0</v>
      </c>
      <c r="Y47" s="447">
        <v>0</v>
      </c>
      <c r="Z47" s="447">
        <v>0</v>
      </c>
      <c r="AA47" s="447">
        <v>0</v>
      </c>
      <c r="AB47" s="447">
        <v>0</v>
      </c>
      <c r="AC47" s="447">
        <v>0</v>
      </c>
      <c r="AD47" s="447">
        <v>0</v>
      </c>
      <c r="AE47" s="447">
        <v>0</v>
      </c>
      <c r="AF47" s="447">
        <v>0</v>
      </c>
      <c r="AG47" s="447">
        <v>0</v>
      </c>
      <c r="AH47" s="447">
        <v>0</v>
      </c>
      <c r="AI47" s="447">
        <v>0</v>
      </c>
      <c r="AJ47" s="419"/>
      <c r="AK47" s="1113"/>
      <c r="AL47" s="1113"/>
    </row>
    <row r="48" spans="1:38" ht="12">
      <c r="A48" s="418" t="s">
        <v>670</v>
      </c>
      <c r="B48" s="432" t="s">
        <v>542</v>
      </c>
      <c r="C48" s="1469">
        <f>Scenarios!E134</f>
        <v>0</v>
      </c>
      <c r="D48" s="789"/>
      <c r="E48" s="790"/>
      <c r="F48" s="447">
        <v>0</v>
      </c>
      <c r="G48" s="447">
        <v>0</v>
      </c>
      <c r="H48" s="447">
        <v>0</v>
      </c>
      <c r="I48" s="447">
        <v>0</v>
      </c>
      <c r="J48" s="447">
        <v>0</v>
      </c>
      <c r="K48" s="447">
        <v>0</v>
      </c>
      <c r="L48" s="447">
        <v>0</v>
      </c>
      <c r="M48" s="447">
        <v>0</v>
      </c>
      <c r="N48" s="447">
        <v>0</v>
      </c>
      <c r="O48" s="447">
        <v>0</v>
      </c>
      <c r="P48" s="447">
        <v>0</v>
      </c>
      <c r="Q48" s="447">
        <v>0</v>
      </c>
      <c r="R48" s="447">
        <v>0</v>
      </c>
      <c r="S48" s="447">
        <v>0</v>
      </c>
      <c r="T48" s="447">
        <v>0</v>
      </c>
      <c r="U48" s="447">
        <v>0</v>
      </c>
      <c r="V48" s="447">
        <v>0</v>
      </c>
      <c r="W48" s="447">
        <v>0</v>
      </c>
      <c r="X48" s="447">
        <v>0</v>
      </c>
      <c r="Y48" s="447">
        <v>0</v>
      </c>
      <c r="Z48" s="447">
        <v>0</v>
      </c>
      <c r="AA48" s="447">
        <v>0</v>
      </c>
      <c r="AB48" s="447">
        <v>0</v>
      </c>
      <c r="AC48" s="447">
        <v>0</v>
      </c>
      <c r="AD48" s="447">
        <v>0</v>
      </c>
      <c r="AE48" s="447">
        <v>0</v>
      </c>
      <c r="AF48" s="447">
        <v>0</v>
      </c>
      <c r="AG48" s="447">
        <v>0</v>
      </c>
      <c r="AH48" s="447">
        <v>0</v>
      </c>
      <c r="AI48" s="447">
        <v>0</v>
      </c>
      <c r="AJ48" s="419"/>
      <c r="AK48" s="1113"/>
      <c r="AL48" s="1113"/>
    </row>
    <row r="49" spans="1:38" ht="12">
      <c r="B49" s="426" t="s">
        <v>671</v>
      </c>
      <c r="C49" s="22">
        <f>+SUM(C50)</f>
        <v>0</v>
      </c>
      <c r="D49" s="848">
        <f>$C$111</f>
        <v>0.02</v>
      </c>
      <c r="E49" s="96">
        <v>0</v>
      </c>
      <c r="F49" s="427">
        <f t="shared" ref="F49:AI49" si="7">SUMPRODUCT($C$50,F50)*(1+$D49)^(F2-1)</f>
        <v>0</v>
      </c>
      <c r="G49" s="428">
        <f t="shared" si="7"/>
        <v>0</v>
      </c>
      <c r="H49" s="428">
        <f t="shared" si="7"/>
        <v>0</v>
      </c>
      <c r="I49" s="428">
        <f t="shared" si="7"/>
        <v>0</v>
      </c>
      <c r="J49" s="428">
        <f t="shared" si="7"/>
        <v>0</v>
      </c>
      <c r="K49" s="428">
        <f t="shared" si="7"/>
        <v>0</v>
      </c>
      <c r="L49" s="428">
        <f t="shared" si="7"/>
        <v>0</v>
      </c>
      <c r="M49" s="428">
        <f t="shared" si="7"/>
        <v>0</v>
      </c>
      <c r="N49" s="428">
        <f t="shared" si="7"/>
        <v>0</v>
      </c>
      <c r="O49" s="428">
        <f t="shared" si="7"/>
        <v>0</v>
      </c>
      <c r="P49" s="428">
        <f t="shared" si="7"/>
        <v>0</v>
      </c>
      <c r="Q49" s="428">
        <f t="shared" si="7"/>
        <v>0</v>
      </c>
      <c r="R49" s="428">
        <f t="shared" si="7"/>
        <v>0</v>
      </c>
      <c r="S49" s="428">
        <f t="shared" si="7"/>
        <v>0</v>
      </c>
      <c r="T49" s="428">
        <f t="shared" si="7"/>
        <v>0</v>
      </c>
      <c r="U49" s="428">
        <f t="shared" si="7"/>
        <v>0</v>
      </c>
      <c r="V49" s="428">
        <f t="shared" si="7"/>
        <v>0</v>
      </c>
      <c r="W49" s="428">
        <f t="shared" si="7"/>
        <v>0</v>
      </c>
      <c r="X49" s="428">
        <f t="shared" si="7"/>
        <v>0</v>
      </c>
      <c r="Y49" s="428">
        <f t="shared" si="7"/>
        <v>0</v>
      </c>
      <c r="Z49" s="428">
        <f t="shared" si="7"/>
        <v>0</v>
      </c>
      <c r="AA49" s="428">
        <f t="shared" si="7"/>
        <v>0</v>
      </c>
      <c r="AB49" s="428">
        <f t="shared" si="7"/>
        <v>0</v>
      </c>
      <c r="AC49" s="428">
        <f t="shared" si="7"/>
        <v>0</v>
      </c>
      <c r="AD49" s="428">
        <f t="shared" si="7"/>
        <v>0</v>
      </c>
      <c r="AE49" s="428">
        <f t="shared" si="7"/>
        <v>0</v>
      </c>
      <c r="AF49" s="428">
        <f t="shared" si="7"/>
        <v>0</v>
      </c>
      <c r="AG49" s="428">
        <f t="shared" si="7"/>
        <v>0</v>
      </c>
      <c r="AH49" s="428">
        <f t="shared" si="7"/>
        <v>0</v>
      </c>
      <c r="AI49" s="429">
        <f t="shared" si="7"/>
        <v>0</v>
      </c>
      <c r="AJ49" s="419"/>
      <c r="AK49" s="1113"/>
      <c r="AL49" s="1711"/>
    </row>
    <row r="50" spans="1:38" collapsed="1">
      <c r="A50" s="418" t="s">
        <v>672</v>
      </c>
      <c r="B50" s="1738" t="s">
        <v>568</v>
      </c>
      <c r="C50" s="785">
        <f>Scenarios!E162</f>
        <v>0</v>
      </c>
      <c r="D50" s="791"/>
      <c r="E50" s="792"/>
      <c r="F50" s="447">
        <v>1</v>
      </c>
      <c r="G50" s="447">
        <v>1</v>
      </c>
      <c r="H50" s="447">
        <v>1</v>
      </c>
      <c r="I50" s="447">
        <v>0</v>
      </c>
      <c r="J50" s="447">
        <v>0</v>
      </c>
      <c r="K50" s="447">
        <v>0</v>
      </c>
      <c r="L50" s="447">
        <v>0</v>
      </c>
      <c r="M50" s="447">
        <v>0</v>
      </c>
      <c r="N50" s="447">
        <v>0</v>
      </c>
      <c r="O50" s="447">
        <v>0</v>
      </c>
      <c r="P50" s="447">
        <v>0</v>
      </c>
      <c r="Q50" s="447">
        <v>0</v>
      </c>
      <c r="R50" s="447">
        <v>0</v>
      </c>
      <c r="S50" s="447">
        <v>0</v>
      </c>
      <c r="T50" s="447">
        <v>0</v>
      </c>
      <c r="U50" s="447">
        <v>0</v>
      </c>
      <c r="V50" s="447">
        <v>0</v>
      </c>
      <c r="W50" s="447">
        <v>0</v>
      </c>
      <c r="X50" s="447">
        <v>0</v>
      </c>
      <c r="Y50" s="447">
        <v>0</v>
      </c>
      <c r="Z50" s="447">
        <v>0</v>
      </c>
      <c r="AA50" s="447">
        <v>0</v>
      </c>
      <c r="AB50" s="447">
        <v>0</v>
      </c>
      <c r="AC50" s="447">
        <v>0</v>
      </c>
      <c r="AD50" s="447">
        <v>0</v>
      </c>
      <c r="AE50" s="447">
        <v>0</v>
      </c>
      <c r="AF50" s="447">
        <v>0</v>
      </c>
      <c r="AG50" s="447">
        <v>0</v>
      </c>
      <c r="AH50" s="447">
        <v>0</v>
      </c>
      <c r="AI50" s="447">
        <v>0</v>
      </c>
      <c r="AJ50" s="419"/>
      <c r="AK50" s="431"/>
      <c r="AL50" s="26"/>
    </row>
    <row r="51" spans="1:38">
      <c r="A51" s="418" t="s">
        <v>673</v>
      </c>
      <c r="B51" s="426" t="s">
        <v>674</v>
      </c>
      <c r="C51" s="22">
        <f>SUM(C52:C53)</f>
        <v>244</v>
      </c>
      <c r="D51" s="848">
        <f>$C$111</f>
        <v>0.02</v>
      </c>
      <c r="E51" s="96">
        <v>0</v>
      </c>
      <c r="F51" s="428">
        <f t="shared" ref="F51:AI51" si="8">SUMPRODUCT($C52:$C53,F52:F53)*(1+$D$51)^F$2</f>
        <v>248.88</v>
      </c>
      <c r="G51" s="428">
        <f t="shared" si="8"/>
        <v>253.85759999999999</v>
      </c>
      <c r="H51" s="428">
        <f t="shared" si="8"/>
        <v>258.934752</v>
      </c>
      <c r="I51" s="428">
        <f t="shared" si="8"/>
        <v>264.11344703999998</v>
      </c>
      <c r="J51" s="428">
        <f t="shared" si="8"/>
        <v>269.39571598079999</v>
      </c>
      <c r="K51" s="428">
        <f t="shared" si="8"/>
        <v>274.78363030041601</v>
      </c>
      <c r="L51" s="428">
        <f t="shared" si="8"/>
        <v>280.27930290642428</v>
      </c>
      <c r="M51" s="428">
        <f t="shared" si="8"/>
        <v>285.88488896455277</v>
      </c>
      <c r="N51" s="428">
        <f t="shared" si="8"/>
        <v>291.60258674384386</v>
      </c>
      <c r="O51" s="428">
        <f t="shared" si="8"/>
        <v>297.43463847872073</v>
      </c>
      <c r="P51" s="428">
        <f t="shared" si="8"/>
        <v>303.38333124829506</v>
      </c>
      <c r="Q51" s="428">
        <f t="shared" si="8"/>
        <v>309.45099787326103</v>
      </c>
      <c r="R51" s="428">
        <f t="shared" si="8"/>
        <v>315.64001783072626</v>
      </c>
      <c r="S51" s="428">
        <f t="shared" si="8"/>
        <v>321.95281818734082</v>
      </c>
      <c r="T51" s="428">
        <f t="shared" si="8"/>
        <v>328.39187455108754</v>
      </c>
      <c r="U51" s="428">
        <f t="shared" si="8"/>
        <v>334.95971204210935</v>
      </c>
      <c r="V51" s="428">
        <f t="shared" si="8"/>
        <v>341.65890628295153</v>
      </c>
      <c r="W51" s="428">
        <f t="shared" si="8"/>
        <v>348.49208440861054</v>
      </c>
      <c r="X51" s="428">
        <f t="shared" si="8"/>
        <v>355.46192609678275</v>
      </c>
      <c r="Y51" s="428">
        <f t="shared" si="8"/>
        <v>362.57116461871846</v>
      </c>
      <c r="Z51" s="428">
        <f t="shared" si="8"/>
        <v>369.8225879110928</v>
      </c>
      <c r="AA51" s="428">
        <f t="shared" si="8"/>
        <v>377.21903966931467</v>
      </c>
      <c r="AB51" s="428">
        <f t="shared" si="8"/>
        <v>384.76342046270088</v>
      </c>
      <c r="AC51" s="428">
        <f t="shared" si="8"/>
        <v>392.45868887195491</v>
      </c>
      <c r="AD51" s="428">
        <f t="shared" si="8"/>
        <v>400.307862649394</v>
      </c>
      <c r="AE51" s="428">
        <f t="shared" si="8"/>
        <v>408.31401990238192</v>
      </c>
      <c r="AF51" s="428">
        <f t="shared" si="8"/>
        <v>416.48030030042952</v>
      </c>
      <c r="AG51" s="428">
        <f t="shared" si="8"/>
        <v>424.80990630643817</v>
      </c>
      <c r="AH51" s="428">
        <f t="shared" si="8"/>
        <v>433.30610443256688</v>
      </c>
      <c r="AI51" s="428">
        <f t="shared" si="8"/>
        <v>441.97222652121826</v>
      </c>
      <c r="AJ51" s="26"/>
      <c r="AK51" s="26"/>
      <c r="AL51" s="431"/>
    </row>
    <row r="52" spans="1:38" ht="12">
      <c r="A52" s="418" t="s">
        <v>675</v>
      </c>
      <c r="B52" s="432" t="s">
        <v>544</v>
      </c>
      <c r="C52" s="1469">
        <f>Scenarios!E136</f>
        <v>244</v>
      </c>
      <c r="D52" s="787"/>
      <c r="E52" s="788"/>
      <c r="F52" s="447">
        <v>1</v>
      </c>
      <c r="G52" s="447">
        <v>1</v>
      </c>
      <c r="H52" s="447">
        <v>1</v>
      </c>
      <c r="I52" s="447">
        <v>1</v>
      </c>
      <c r="J52" s="447">
        <v>1</v>
      </c>
      <c r="K52" s="447">
        <v>1</v>
      </c>
      <c r="L52" s="447">
        <v>1</v>
      </c>
      <c r="M52" s="447">
        <v>1</v>
      </c>
      <c r="N52" s="447">
        <v>1</v>
      </c>
      <c r="O52" s="447">
        <v>1</v>
      </c>
      <c r="P52" s="447">
        <v>1</v>
      </c>
      <c r="Q52" s="447">
        <v>1</v>
      </c>
      <c r="R52" s="447">
        <v>1</v>
      </c>
      <c r="S52" s="447">
        <v>1</v>
      </c>
      <c r="T52" s="447">
        <v>1</v>
      </c>
      <c r="U52" s="447">
        <v>1</v>
      </c>
      <c r="V52" s="447">
        <v>1</v>
      </c>
      <c r="W52" s="447">
        <v>1</v>
      </c>
      <c r="X52" s="447">
        <v>1</v>
      </c>
      <c r="Y52" s="447">
        <v>1</v>
      </c>
      <c r="Z52" s="447">
        <v>1</v>
      </c>
      <c r="AA52" s="447">
        <v>1</v>
      </c>
      <c r="AB52" s="447">
        <v>1</v>
      </c>
      <c r="AC52" s="447">
        <v>1</v>
      </c>
      <c r="AD52" s="447">
        <v>1</v>
      </c>
      <c r="AE52" s="447">
        <v>1</v>
      </c>
      <c r="AF52" s="447">
        <v>1</v>
      </c>
      <c r="AG52" s="447">
        <v>1</v>
      </c>
      <c r="AH52" s="447">
        <v>1</v>
      </c>
      <c r="AI52" s="447">
        <v>1</v>
      </c>
      <c r="AJ52" s="419"/>
      <c r="AK52" s="1113"/>
      <c r="AL52" s="1113"/>
    </row>
    <row r="53" spans="1:38" ht="12">
      <c r="A53" s="418" t="s">
        <v>676</v>
      </c>
      <c r="B53" s="432" t="s">
        <v>677</v>
      </c>
      <c r="C53" s="1469">
        <f>Scenarios!E137</f>
        <v>0</v>
      </c>
      <c r="D53" s="789"/>
      <c r="E53" s="790"/>
      <c r="F53" s="447">
        <v>1</v>
      </c>
      <c r="G53" s="447">
        <v>1</v>
      </c>
      <c r="H53" s="447">
        <v>1</v>
      </c>
      <c r="I53" s="447">
        <v>1</v>
      </c>
      <c r="J53" s="447">
        <v>1</v>
      </c>
      <c r="K53" s="447">
        <v>1</v>
      </c>
      <c r="L53" s="447">
        <v>1</v>
      </c>
      <c r="M53" s="447">
        <v>1</v>
      </c>
      <c r="N53" s="447">
        <v>1</v>
      </c>
      <c r="O53" s="447">
        <v>1</v>
      </c>
      <c r="P53" s="447">
        <v>1</v>
      </c>
      <c r="Q53" s="447">
        <v>1</v>
      </c>
      <c r="R53" s="447">
        <v>1</v>
      </c>
      <c r="S53" s="447">
        <v>1</v>
      </c>
      <c r="T53" s="447">
        <v>1</v>
      </c>
      <c r="U53" s="447">
        <v>1</v>
      </c>
      <c r="V53" s="447">
        <v>1</v>
      </c>
      <c r="W53" s="447">
        <v>1</v>
      </c>
      <c r="X53" s="447">
        <v>1</v>
      </c>
      <c r="Y53" s="447">
        <v>1</v>
      </c>
      <c r="Z53" s="447">
        <v>1</v>
      </c>
      <c r="AA53" s="447">
        <v>1</v>
      </c>
      <c r="AB53" s="447">
        <v>1</v>
      </c>
      <c r="AC53" s="447">
        <v>1</v>
      </c>
      <c r="AD53" s="447">
        <v>1</v>
      </c>
      <c r="AE53" s="447">
        <v>1</v>
      </c>
      <c r="AF53" s="447">
        <v>1</v>
      </c>
      <c r="AG53" s="447">
        <v>1</v>
      </c>
      <c r="AH53" s="447">
        <v>1</v>
      </c>
      <c r="AI53" s="447">
        <v>1</v>
      </c>
      <c r="AJ53" s="419"/>
      <c r="AK53" s="1113"/>
      <c r="AL53" s="1113"/>
    </row>
    <row r="54" spans="1:38" ht="12">
      <c r="A54" s="418" t="s">
        <v>678</v>
      </c>
      <c r="B54" s="426" t="s">
        <v>679</v>
      </c>
      <c r="C54" s="22">
        <f>SUM(C55:C58)</f>
        <v>93.72</v>
      </c>
      <c r="D54" s="848">
        <v>0.02</v>
      </c>
      <c r="E54" s="96">
        <v>0</v>
      </c>
      <c r="F54" s="427">
        <f t="shared" ref="F54:AI54" si="9">(SUMPRODUCT($C$55:$C$58,F55:F58))*(1+$D54)^(F2-1)</f>
        <v>93.72</v>
      </c>
      <c r="G54" s="428">
        <f t="shared" si="9"/>
        <v>95.594400000000007</v>
      </c>
      <c r="H54" s="428">
        <f t="shared" si="9"/>
        <v>97.506287999999998</v>
      </c>
      <c r="I54" s="428">
        <f t="shared" si="9"/>
        <v>99.45641375999999</v>
      </c>
      <c r="J54" s="428">
        <f t="shared" si="9"/>
        <v>101.44554203519999</v>
      </c>
      <c r="K54" s="428">
        <f t="shared" si="9"/>
        <v>103.47445287590401</v>
      </c>
      <c r="L54" s="428">
        <f t="shared" si="9"/>
        <v>105.54394193342209</v>
      </c>
      <c r="M54" s="428">
        <f t="shared" si="9"/>
        <v>107.6548207720905</v>
      </c>
      <c r="N54" s="428">
        <f t="shared" si="9"/>
        <v>109.80791718753233</v>
      </c>
      <c r="O54" s="428">
        <f t="shared" si="9"/>
        <v>112.00407553128296</v>
      </c>
      <c r="P54" s="428">
        <f t="shared" si="9"/>
        <v>114.24415704190864</v>
      </c>
      <c r="Q54" s="428">
        <f t="shared" si="9"/>
        <v>116.52904018274678</v>
      </c>
      <c r="R54" s="428">
        <f t="shared" si="9"/>
        <v>118.85962098640174</v>
      </c>
      <c r="S54" s="428">
        <f t="shared" si="9"/>
        <v>121.23681340612977</v>
      </c>
      <c r="T54" s="428">
        <f t="shared" si="9"/>
        <v>123.66154967425237</v>
      </c>
      <c r="U54" s="428">
        <f t="shared" si="9"/>
        <v>126.13478066773739</v>
      </c>
      <c r="V54" s="428">
        <f t="shared" si="9"/>
        <v>128.65747628109216</v>
      </c>
      <c r="W54" s="428">
        <f t="shared" si="9"/>
        <v>131.23062580671402</v>
      </c>
      <c r="X54" s="428">
        <f t="shared" si="9"/>
        <v>133.85523832284827</v>
      </c>
      <c r="Y54" s="428">
        <f t="shared" si="9"/>
        <v>136.53234308930524</v>
      </c>
      <c r="Z54" s="428">
        <f t="shared" si="9"/>
        <v>139.26298995109136</v>
      </c>
      <c r="AA54" s="428">
        <f t="shared" si="9"/>
        <v>142.04824975011317</v>
      </c>
      <c r="AB54" s="428">
        <f t="shared" si="9"/>
        <v>144.88921474511545</v>
      </c>
      <c r="AC54" s="428">
        <f t="shared" si="9"/>
        <v>147.78699904001772</v>
      </c>
      <c r="AD54" s="428">
        <f t="shared" si="9"/>
        <v>150.74273902081808</v>
      </c>
      <c r="AE54" s="428">
        <f t="shared" si="9"/>
        <v>153.75759380123446</v>
      </c>
      <c r="AF54" s="428">
        <f t="shared" si="9"/>
        <v>156.83274567725917</v>
      </c>
      <c r="AG54" s="428">
        <f t="shared" si="9"/>
        <v>159.9694005908043</v>
      </c>
      <c r="AH54" s="428">
        <f t="shared" si="9"/>
        <v>163.16878860262042</v>
      </c>
      <c r="AI54" s="429">
        <f t="shared" si="9"/>
        <v>166.43216437467282</v>
      </c>
      <c r="AJ54" s="26"/>
      <c r="AK54" s="1113"/>
      <c r="AL54" s="1113"/>
    </row>
    <row r="55" spans="1:38" ht="12" customHeight="1">
      <c r="A55" s="418" t="s">
        <v>680</v>
      </c>
      <c r="B55" s="430" t="s">
        <v>681</v>
      </c>
      <c r="C55" s="1469">
        <f>Scenarios!E139</f>
        <v>45</v>
      </c>
      <c r="D55" s="787"/>
      <c r="E55" s="788"/>
      <c r="F55" s="447">
        <v>1</v>
      </c>
      <c r="G55" s="447">
        <v>1</v>
      </c>
      <c r="H55" s="447">
        <v>1</v>
      </c>
      <c r="I55" s="447">
        <v>1</v>
      </c>
      <c r="J55" s="447">
        <v>1</v>
      </c>
      <c r="K55" s="447">
        <v>1</v>
      </c>
      <c r="L55" s="447">
        <v>1</v>
      </c>
      <c r="M55" s="447">
        <v>1</v>
      </c>
      <c r="N55" s="447">
        <v>1</v>
      </c>
      <c r="O55" s="447">
        <v>1</v>
      </c>
      <c r="P55" s="447">
        <v>1</v>
      </c>
      <c r="Q55" s="447">
        <v>1</v>
      </c>
      <c r="R55" s="447">
        <v>1</v>
      </c>
      <c r="S55" s="447">
        <v>1</v>
      </c>
      <c r="T55" s="447">
        <v>1</v>
      </c>
      <c r="U55" s="447">
        <v>1</v>
      </c>
      <c r="V55" s="447">
        <v>1</v>
      </c>
      <c r="W55" s="447">
        <v>1</v>
      </c>
      <c r="X55" s="447">
        <v>1</v>
      </c>
      <c r="Y55" s="447">
        <v>1</v>
      </c>
      <c r="Z55" s="447">
        <v>1</v>
      </c>
      <c r="AA55" s="447">
        <v>1</v>
      </c>
      <c r="AB55" s="447">
        <v>1</v>
      </c>
      <c r="AC55" s="447">
        <v>1</v>
      </c>
      <c r="AD55" s="447">
        <v>1</v>
      </c>
      <c r="AE55" s="447">
        <v>1</v>
      </c>
      <c r="AF55" s="447">
        <v>1</v>
      </c>
      <c r="AG55" s="447">
        <v>1</v>
      </c>
      <c r="AH55" s="447">
        <v>1</v>
      </c>
      <c r="AI55" s="447">
        <v>1</v>
      </c>
      <c r="AJ55" s="419"/>
      <c r="AK55" s="1113"/>
      <c r="AL55" s="1116"/>
    </row>
    <row r="56" spans="1:38" ht="12" customHeight="1">
      <c r="A56" s="418" t="s">
        <v>682</v>
      </c>
      <c r="B56" s="430" t="s">
        <v>549</v>
      </c>
      <c r="C56" s="1469">
        <f>Scenarios!E140</f>
        <v>48.72</v>
      </c>
      <c r="D56" s="789"/>
      <c r="E56" s="790"/>
      <c r="F56" s="447">
        <v>1</v>
      </c>
      <c r="G56" s="447">
        <v>1</v>
      </c>
      <c r="H56" s="447">
        <v>1</v>
      </c>
      <c r="I56" s="447">
        <v>1</v>
      </c>
      <c r="J56" s="447">
        <v>1</v>
      </c>
      <c r="K56" s="447">
        <v>1</v>
      </c>
      <c r="L56" s="447">
        <v>1</v>
      </c>
      <c r="M56" s="447">
        <v>1</v>
      </c>
      <c r="N56" s="447">
        <v>1</v>
      </c>
      <c r="O56" s="447">
        <v>1</v>
      </c>
      <c r="P56" s="447">
        <v>1</v>
      </c>
      <c r="Q56" s="447">
        <v>1</v>
      </c>
      <c r="R56" s="447">
        <v>1</v>
      </c>
      <c r="S56" s="447">
        <v>1</v>
      </c>
      <c r="T56" s="447">
        <v>1</v>
      </c>
      <c r="U56" s="447">
        <v>1</v>
      </c>
      <c r="V56" s="447">
        <v>1</v>
      </c>
      <c r="W56" s="447">
        <v>1</v>
      </c>
      <c r="X56" s="447">
        <v>1</v>
      </c>
      <c r="Y56" s="447">
        <v>1</v>
      </c>
      <c r="Z56" s="447">
        <v>1</v>
      </c>
      <c r="AA56" s="447">
        <v>1</v>
      </c>
      <c r="AB56" s="447">
        <v>1</v>
      </c>
      <c r="AC56" s="447">
        <v>1</v>
      </c>
      <c r="AD56" s="447">
        <v>1</v>
      </c>
      <c r="AE56" s="447">
        <v>1</v>
      </c>
      <c r="AF56" s="447">
        <v>1</v>
      </c>
      <c r="AG56" s="447">
        <v>1</v>
      </c>
      <c r="AH56" s="447">
        <v>1</v>
      </c>
      <c r="AI56" s="447">
        <v>1</v>
      </c>
      <c r="AJ56" s="419"/>
      <c r="AK56" s="1113"/>
      <c r="AL56" s="1113"/>
    </row>
    <row r="57" spans="1:38" ht="12" customHeight="1">
      <c r="A57" s="418" t="s">
        <v>683</v>
      </c>
      <c r="B57" s="430" t="s">
        <v>550</v>
      </c>
      <c r="C57" s="1469">
        <f>Scenarios!E141*0</f>
        <v>0</v>
      </c>
      <c r="D57" s="789"/>
      <c r="E57" s="790"/>
      <c r="F57" s="447">
        <v>1</v>
      </c>
      <c r="G57" s="447">
        <v>1</v>
      </c>
      <c r="H57" s="447">
        <v>1</v>
      </c>
      <c r="I57" s="447">
        <v>1</v>
      </c>
      <c r="J57" s="447">
        <v>1</v>
      </c>
      <c r="K57" s="447">
        <v>1</v>
      </c>
      <c r="L57" s="447">
        <v>1</v>
      </c>
      <c r="M57" s="447">
        <v>1</v>
      </c>
      <c r="N57" s="447">
        <v>1</v>
      </c>
      <c r="O57" s="447">
        <v>1</v>
      </c>
      <c r="P57" s="447">
        <v>1</v>
      </c>
      <c r="Q57" s="447">
        <v>1</v>
      </c>
      <c r="R57" s="447">
        <v>1</v>
      </c>
      <c r="S57" s="447">
        <v>1</v>
      </c>
      <c r="T57" s="447">
        <v>1</v>
      </c>
      <c r="U57" s="447">
        <v>1</v>
      </c>
      <c r="V57" s="447">
        <v>1</v>
      </c>
      <c r="W57" s="447">
        <v>1</v>
      </c>
      <c r="X57" s="447">
        <v>1</v>
      </c>
      <c r="Y57" s="447">
        <v>1</v>
      </c>
      <c r="Z57" s="447">
        <v>1</v>
      </c>
      <c r="AA57" s="447">
        <v>1</v>
      </c>
      <c r="AB57" s="447">
        <v>1</v>
      </c>
      <c r="AC57" s="447">
        <v>1</v>
      </c>
      <c r="AD57" s="447">
        <v>1</v>
      </c>
      <c r="AE57" s="447">
        <v>1</v>
      </c>
      <c r="AF57" s="447">
        <v>1</v>
      </c>
      <c r="AG57" s="447">
        <v>1</v>
      </c>
      <c r="AH57" s="447">
        <v>1</v>
      </c>
      <c r="AI57" s="447">
        <v>1</v>
      </c>
      <c r="AJ57" s="419"/>
      <c r="AK57" s="1113"/>
      <c r="AL57" s="1113"/>
    </row>
    <row r="58" spans="1:38" ht="12">
      <c r="A58" s="418" t="s">
        <v>684</v>
      </c>
      <c r="B58" s="432" t="s">
        <v>553</v>
      </c>
      <c r="C58" s="1469">
        <f>Scenarios!E143</f>
        <v>0</v>
      </c>
      <c r="D58" s="789"/>
      <c r="E58" s="790"/>
      <c r="F58" s="447">
        <v>0</v>
      </c>
      <c r="G58" s="447">
        <v>0</v>
      </c>
      <c r="H58" s="447">
        <v>0</v>
      </c>
      <c r="I58" s="447">
        <v>0</v>
      </c>
      <c r="J58" s="447">
        <v>0</v>
      </c>
      <c r="K58" s="447">
        <v>0</v>
      </c>
      <c r="L58" s="447">
        <v>0</v>
      </c>
      <c r="M58" s="447">
        <v>0</v>
      </c>
      <c r="N58" s="447">
        <v>0</v>
      </c>
      <c r="O58" s="447">
        <v>0</v>
      </c>
      <c r="P58" s="447">
        <v>0</v>
      </c>
      <c r="Q58" s="447">
        <v>0</v>
      </c>
      <c r="R58" s="447">
        <v>0</v>
      </c>
      <c r="S58" s="447">
        <v>0</v>
      </c>
      <c r="T58" s="447">
        <v>0</v>
      </c>
      <c r="U58" s="447">
        <v>0</v>
      </c>
      <c r="V58" s="447">
        <v>0</v>
      </c>
      <c r="W58" s="447">
        <v>0</v>
      </c>
      <c r="X58" s="447">
        <v>0</v>
      </c>
      <c r="Y58" s="447">
        <v>0</v>
      </c>
      <c r="Z58" s="447">
        <v>0</v>
      </c>
      <c r="AA58" s="447">
        <v>0</v>
      </c>
      <c r="AB58" s="447">
        <v>0</v>
      </c>
      <c r="AC58" s="447">
        <v>0</v>
      </c>
      <c r="AD58" s="447">
        <v>0</v>
      </c>
      <c r="AE58" s="447">
        <v>0</v>
      </c>
      <c r="AF58" s="447">
        <v>0</v>
      </c>
      <c r="AG58" s="447">
        <v>0</v>
      </c>
      <c r="AH58" s="447">
        <v>0</v>
      </c>
      <c r="AI58" s="447">
        <v>0</v>
      </c>
      <c r="AJ58" s="419"/>
      <c r="AK58" s="1113"/>
      <c r="AL58" s="1113"/>
    </row>
    <row r="59" spans="1:38">
      <c r="A59" s="418" t="s">
        <v>685</v>
      </c>
      <c r="B59" s="426" t="s">
        <v>686</v>
      </c>
      <c r="C59" s="22">
        <f>SUM(C60:C63)</f>
        <v>0</v>
      </c>
      <c r="D59" s="848">
        <f>$C$111</f>
        <v>0.02</v>
      </c>
      <c r="E59" s="96">
        <v>0</v>
      </c>
      <c r="F59" s="427">
        <f t="shared" ref="F59:AI59" si="10">SUMPRODUCT($C$60:$C$63,F60:F63)*(1+$D59)^(F2-1)</f>
        <v>0</v>
      </c>
      <c r="G59" s="428">
        <f t="shared" si="10"/>
        <v>0</v>
      </c>
      <c r="H59" s="428">
        <f t="shared" si="10"/>
        <v>0</v>
      </c>
      <c r="I59" s="428">
        <f t="shared" si="10"/>
        <v>0</v>
      </c>
      <c r="J59" s="428">
        <f t="shared" si="10"/>
        <v>0</v>
      </c>
      <c r="K59" s="428">
        <f t="shared" si="10"/>
        <v>0</v>
      </c>
      <c r="L59" s="428">
        <f t="shared" si="10"/>
        <v>0</v>
      </c>
      <c r="M59" s="428">
        <f t="shared" si="10"/>
        <v>0</v>
      </c>
      <c r="N59" s="428">
        <f t="shared" si="10"/>
        <v>0</v>
      </c>
      <c r="O59" s="428">
        <f t="shared" si="10"/>
        <v>0</v>
      </c>
      <c r="P59" s="428">
        <f t="shared" si="10"/>
        <v>0</v>
      </c>
      <c r="Q59" s="428">
        <f t="shared" si="10"/>
        <v>0</v>
      </c>
      <c r="R59" s="428">
        <f t="shared" si="10"/>
        <v>0</v>
      </c>
      <c r="S59" s="428">
        <f t="shared" si="10"/>
        <v>0</v>
      </c>
      <c r="T59" s="428">
        <f t="shared" si="10"/>
        <v>0</v>
      </c>
      <c r="U59" s="428">
        <f t="shared" si="10"/>
        <v>0</v>
      </c>
      <c r="V59" s="428">
        <f t="shared" si="10"/>
        <v>0</v>
      </c>
      <c r="W59" s="428">
        <f t="shared" si="10"/>
        <v>0</v>
      </c>
      <c r="X59" s="428">
        <f t="shared" si="10"/>
        <v>0</v>
      </c>
      <c r="Y59" s="428">
        <f t="shared" si="10"/>
        <v>0</v>
      </c>
      <c r="Z59" s="428">
        <f t="shared" si="10"/>
        <v>0</v>
      </c>
      <c r="AA59" s="428">
        <f t="shared" si="10"/>
        <v>0</v>
      </c>
      <c r="AB59" s="428">
        <f t="shared" si="10"/>
        <v>0</v>
      </c>
      <c r="AC59" s="428">
        <f t="shared" si="10"/>
        <v>0</v>
      </c>
      <c r="AD59" s="428">
        <f t="shared" si="10"/>
        <v>0</v>
      </c>
      <c r="AE59" s="428">
        <f t="shared" si="10"/>
        <v>0</v>
      </c>
      <c r="AF59" s="428">
        <f t="shared" si="10"/>
        <v>0</v>
      </c>
      <c r="AG59" s="428">
        <f t="shared" si="10"/>
        <v>0</v>
      </c>
      <c r="AH59" s="428">
        <f t="shared" si="10"/>
        <v>0</v>
      </c>
      <c r="AI59" s="429">
        <f t="shared" si="10"/>
        <v>0</v>
      </c>
      <c r="AJ59" s="26"/>
      <c r="AK59" s="26"/>
      <c r="AL59" s="431"/>
    </row>
    <row r="60" spans="1:38" ht="12">
      <c r="A60" s="418" t="s">
        <v>687</v>
      </c>
      <c r="B60" s="430" t="s">
        <v>688</v>
      </c>
      <c r="C60" s="785"/>
      <c r="D60" s="787"/>
      <c r="E60" s="788"/>
      <c r="F60" s="447">
        <v>1</v>
      </c>
      <c r="G60" s="447">
        <v>1</v>
      </c>
      <c r="H60" s="447">
        <v>1</v>
      </c>
      <c r="I60" s="447">
        <v>1</v>
      </c>
      <c r="J60" s="447">
        <v>1</v>
      </c>
      <c r="K60" s="447">
        <v>1</v>
      </c>
      <c r="L60" s="447">
        <v>1</v>
      </c>
      <c r="M60" s="447">
        <v>1</v>
      </c>
      <c r="N60" s="447">
        <v>1</v>
      </c>
      <c r="O60" s="447">
        <v>1</v>
      </c>
      <c r="P60" s="447">
        <v>1</v>
      </c>
      <c r="Q60" s="447">
        <v>1</v>
      </c>
      <c r="R60" s="447">
        <v>1</v>
      </c>
      <c r="S60" s="447">
        <v>1</v>
      </c>
      <c r="T60" s="447">
        <v>1</v>
      </c>
      <c r="U60" s="447">
        <v>1</v>
      </c>
      <c r="V60" s="447">
        <v>1</v>
      </c>
      <c r="W60" s="447">
        <v>1</v>
      </c>
      <c r="X60" s="447">
        <v>1</v>
      </c>
      <c r="Y60" s="447">
        <v>1</v>
      </c>
      <c r="Z60" s="447">
        <v>1</v>
      </c>
      <c r="AA60" s="447">
        <v>1</v>
      </c>
      <c r="AB60" s="447">
        <v>1</v>
      </c>
      <c r="AC60" s="447">
        <v>1</v>
      </c>
      <c r="AD60" s="447">
        <v>1</v>
      </c>
      <c r="AE60" s="447">
        <v>1</v>
      </c>
      <c r="AF60" s="447">
        <v>1</v>
      </c>
      <c r="AG60" s="447">
        <v>1</v>
      </c>
      <c r="AH60" s="447">
        <v>1</v>
      </c>
      <c r="AI60" s="447">
        <v>1</v>
      </c>
      <c r="AJ60" s="419"/>
      <c r="AK60" s="1113"/>
      <c r="AL60" s="1113"/>
    </row>
    <row r="61" spans="1:38" ht="12">
      <c r="A61" s="418" t="s">
        <v>689</v>
      </c>
      <c r="B61" s="430" t="s">
        <v>690</v>
      </c>
      <c r="C61" s="785"/>
      <c r="D61" s="789"/>
      <c r="E61" s="790"/>
      <c r="F61" s="447">
        <v>1</v>
      </c>
      <c r="G61" s="447">
        <v>1</v>
      </c>
      <c r="H61" s="447">
        <v>1</v>
      </c>
      <c r="I61" s="447">
        <v>1</v>
      </c>
      <c r="J61" s="447">
        <v>1</v>
      </c>
      <c r="K61" s="447">
        <v>1</v>
      </c>
      <c r="L61" s="447">
        <v>1</v>
      </c>
      <c r="M61" s="447">
        <v>1</v>
      </c>
      <c r="N61" s="447">
        <v>1</v>
      </c>
      <c r="O61" s="447">
        <v>1</v>
      </c>
      <c r="P61" s="447">
        <v>1</v>
      </c>
      <c r="Q61" s="447">
        <v>1</v>
      </c>
      <c r="R61" s="447">
        <v>1</v>
      </c>
      <c r="S61" s="447">
        <v>1</v>
      </c>
      <c r="T61" s="447">
        <v>1</v>
      </c>
      <c r="U61" s="447">
        <v>1</v>
      </c>
      <c r="V61" s="447">
        <v>1</v>
      </c>
      <c r="W61" s="447">
        <v>1</v>
      </c>
      <c r="X61" s="447">
        <v>1</v>
      </c>
      <c r="Y61" s="447">
        <v>1</v>
      </c>
      <c r="Z61" s="447">
        <v>1</v>
      </c>
      <c r="AA61" s="447">
        <v>1</v>
      </c>
      <c r="AB61" s="447">
        <v>1</v>
      </c>
      <c r="AC61" s="447">
        <v>1</v>
      </c>
      <c r="AD61" s="447">
        <v>1</v>
      </c>
      <c r="AE61" s="447">
        <v>1</v>
      </c>
      <c r="AF61" s="447">
        <v>1</v>
      </c>
      <c r="AG61" s="447">
        <v>1</v>
      </c>
      <c r="AH61" s="447">
        <v>1</v>
      </c>
      <c r="AI61" s="447">
        <v>1</v>
      </c>
      <c r="AJ61" s="419"/>
      <c r="AK61" s="1113"/>
      <c r="AL61" s="1113"/>
    </row>
    <row r="62" spans="1:38">
      <c r="A62" s="418" t="s">
        <v>691</v>
      </c>
      <c r="B62" s="432"/>
      <c r="C62" s="785"/>
      <c r="D62" s="789"/>
      <c r="E62" s="790"/>
      <c r="F62" s="447">
        <v>0</v>
      </c>
      <c r="G62" s="447">
        <v>0</v>
      </c>
      <c r="H62" s="447">
        <v>0</v>
      </c>
      <c r="I62" s="447">
        <v>0</v>
      </c>
      <c r="J62" s="447">
        <v>0</v>
      </c>
      <c r="K62" s="447">
        <v>0</v>
      </c>
      <c r="L62" s="447">
        <v>0</v>
      </c>
      <c r="M62" s="447">
        <v>0</v>
      </c>
      <c r="N62" s="447">
        <v>0</v>
      </c>
      <c r="O62" s="447">
        <v>0</v>
      </c>
      <c r="P62" s="447">
        <v>0</v>
      </c>
      <c r="Q62" s="447">
        <v>0</v>
      </c>
      <c r="R62" s="447">
        <v>0</v>
      </c>
      <c r="S62" s="447">
        <v>0</v>
      </c>
      <c r="T62" s="447">
        <v>0</v>
      </c>
      <c r="U62" s="447">
        <v>0</v>
      </c>
      <c r="V62" s="447">
        <v>0</v>
      </c>
      <c r="W62" s="447">
        <v>0</v>
      </c>
      <c r="X62" s="447">
        <v>0</v>
      </c>
      <c r="Y62" s="447">
        <v>0</v>
      </c>
      <c r="Z62" s="447">
        <v>0</v>
      </c>
      <c r="AA62" s="447">
        <v>0</v>
      </c>
      <c r="AB62" s="447">
        <v>0</v>
      </c>
      <c r="AC62" s="447">
        <v>0</v>
      </c>
      <c r="AD62" s="447">
        <v>0</v>
      </c>
      <c r="AE62" s="447">
        <v>0</v>
      </c>
      <c r="AF62" s="447">
        <v>0</v>
      </c>
      <c r="AG62" s="447">
        <v>0</v>
      </c>
      <c r="AH62" s="447">
        <v>0</v>
      </c>
      <c r="AI62" s="447">
        <v>0</v>
      </c>
      <c r="AJ62" s="419"/>
      <c r="AK62" s="431"/>
      <c r="AL62" s="431"/>
    </row>
    <row r="63" spans="1:38">
      <c r="A63" s="418" t="s">
        <v>692</v>
      </c>
      <c r="B63" s="432"/>
      <c r="C63" s="785"/>
      <c r="D63" s="789"/>
      <c r="E63" s="790"/>
      <c r="F63" s="447">
        <v>0</v>
      </c>
      <c r="G63" s="447">
        <v>0</v>
      </c>
      <c r="H63" s="447">
        <v>0</v>
      </c>
      <c r="I63" s="447">
        <v>0</v>
      </c>
      <c r="J63" s="447">
        <v>0</v>
      </c>
      <c r="K63" s="447">
        <v>0</v>
      </c>
      <c r="L63" s="447">
        <v>0</v>
      </c>
      <c r="M63" s="447">
        <v>0</v>
      </c>
      <c r="N63" s="447">
        <v>0</v>
      </c>
      <c r="O63" s="447">
        <v>0</v>
      </c>
      <c r="P63" s="447">
        <v>0</v>
      </c>
      <c r="Q63" s="447">
        <v>0</v>
      </c>
      <c r="R63" s="447">
        <v>0</v>
      </c>
      <c r="S63" s="447">
        <v>0</v>
      </c>
      <c r="T63" s="447">
        <v>0</v>
      </c>
      <c r="U63" s="447">
        <v>0</v>
      </c>
      <c r="V63" s="447">
        <v>0</v>
      </c>
      <c r="W63" s="447">
        <v>0</v>
      </c>
      <c r="X63" s="447">
        <v>0</v>
      </c>
      <c r="Y63" s="447">
        <v>0</v>
      </c>
      <c r="Z63" s="447">
        <v>0</v>
      </c>
      <c r="AA63" s="447">
        <v>0</v>
      </c>
      <c r="AB63" s="447">
        <v>0</v>
      </c>
      <c r="AC63" s="447">
        <v>0</v>
      </c>
      <c r="AD63" s="447">
        <v>0</v>
      </c>
      <c r="AE63" s="447">
        <v>0</v>
      </c>
      <c r="AF63" s="447">
        <v>0</v>
      </c>
      <c r="AG63" s="447">
        <v>0</v>
      </c>
      <c r="AH63" s="447">
        <v>0</v>
      </c>
      <c r="AI63" s="447">
        <v>0</v>
      </c>
      <c r="AJ63" s="419"/>
      <c r="AK63" s="431"/>
      <c r="AL63" s="26"/>
    </row>
    <row r="64" spans="1:38">
      <c r="A64" s="418" t="s">
        <v>693</v>
      </c>
      <c r="B64" s="426" t="s">
        <v>351</v>
      </c>
      <c r="C64" s="22">
        <f>SUM(C65:C71)</f>
        <v>32</v>
      </c>
      <c r="D64" s="848">
        <f>$C$111</f>
        <v>0.02</v>
      </c>
      <c r="E64" s="96">
        <v>0</v>
      </c>
      <c r="F64" s="427">
        <f t="shared" ref="F64:AI64" si="11">SUMPRODUCT($C$65:$C$71,F65:F71)*(1+$D64)^(F2-1)</f>
        <v>24</v>
      </c>
      <c r="G64" s="428">
        <f t="shared" si="11"/>
        <v>24.48</v>
      </c>
      <c r="H64" s="428">
        <f t="shared" si="11"/>
        <v>24.9696</v>
      </c>
      <c r="I64" s="428">
        <f t="shared" si="11"/>
        <v>25.468992</v>
      </c>
      <c r="J64" s="428">
        <f t="shared" si="11"/>
        <v>25.978371840000001</v>
      </c>
      <c r="K64" s="428">
        <f t="shared" si="11"/>
        <v>26.4979392768</v>
      </c>
      <c r="L64" s="428">
        <f t="shared" si="11"/>
        <v>27.027898062336</v>
      </c>
      <c r="M64" s="428">
        <f t="shared" si="11"/>
        <v>27.568456023582716</v>
      </c>
      <c r="N64" s="428">
        <f t="shared" si="11"/>
        <v>28.119825144054374</v>
      </c>
      <c r="O64" s="428">
        <f t="shared" si="11"/>
        <v>28.68222164693546</v>
      </c>
      <c r="P64" s="428">
        <f t="shared" si="11"/>
        <v>29.255866079874171</v>
      </c>
      <c r="Q64" s="428">
        <f t="shared" si="11"/>
        <v>29.840983401471647</v>
      </c>
      <c r="R64" s="428">
        <f t="shared" si="11"/>
        <v>30.437803069501086</v>
      </c>
      <c r="S64" s="428">
        <f t="shared" si="11"/>
        <v>31.046559130891104</v>
      </c>
      <c r="T64" s="428">
        <f t="shared" si="11"/>
        <v>31.667490313508932</v>
      </c>
      <c r="U64" s="428">
        <f t="shared" si="11"/>
        <v>32.300840119779103</v>
      </c>
      <c r="V64" s="428">
        <f t="shared" si="11"/>
        <v>32.946856922174689</v>
      </c>
      <c r="W64" s="428">
        <f t="shared" si="11"/>
        <v>33.605794060618187</v>
      </c>
      <c r="X64" s="428">
        <f t="shared" si="11"/>
        <v>34.277909941830544</v>
      </c>
      <c r="Y64" s="428">
        <f t="shared" si="11"/>
        <v>34.963468140667153</v>
      </c>
      <c r="Z64" s="428">
        <f t="shared" si="11"/>
        <v>35.6627375034805</v>
      </c>
      <c r="AA64" s="428">
        <f t="shared" si="11"/>
        <v>36.375992253550109</v>
      </c>
      <c r="AB64" s="428">
        <f t="shared" si="11"/>
        <v>37.10351209862111</v>
      </c>
      <c r="AC64" s="428">
        <f t="shared" si="11"/>
        <v>37.845582340593531</v>
      </c>
      <c r="AD64" s="428">
        <f t="shared" si="11"/>
        <v>38.602493987405403</v>
      </c>
      <c r="AE64" s="428">
        <f t="shared" si="11"/>
        <v>39.374543867153506</v>
      </c>
      <c r="AF64" s="428">
        <f t="shared" si="11"/>
        <v>40.16203474449658</v>
      </c>
      <c r="AG64" s="428">
        <f t="shared" si="11"/>
        <v>40.96527543938651</v>
      </c>
      <c r="AH64" s="428">
        <f t="shared" si="11"/>
        <v>41.784580948174245</v>
      </c>
      <c r="AI64" s="429">
        <f t="shared" si="11"/>
        <v>42.620272567137725</v>
      </c>
      <c r="AJ64" s="26"/>
      <c r="AK64" s="26"/>
      <c r="AL64" s="431"/>
    </row>
    <row r="65" spans="1:38" ht="12">
      <c r="A65" s="418" t="s">
        <v>694</v>
      </c>
      <c r="B65" s="430" t="s">
        <v>695</v>
      </c>
      <c r="C65" s="1469">
        <f>Scenarios!E145</f>
        <v>16</v>
      </c>
      <c r="D65" s="787"/>
      <c r="E65" s="788"/>
      <c r="F65" s="447">
        <v>1</v>
      </c>
      <c r="G65" s="447">
        <v>1</v>
      </c>
      <c r="H65" s="447">
        <v>1</v>
      </c>
      <c r="I65" s="447">
        <v>1</v>
      </c>
      <c r="J65" s="447">
        <v>1</v>
      </c>
      <c r="K65" s="447">
        <v>1</v>
      </c>
      <c r="L65" s="447">
        <v>1</v>
      </c>
      <c r="M65" s="447">
        <v>1</v>
      </c>
      <c r="N65" s="447">
        <v>1</v>
      </c>
      <c r="O65" s="447">
        <v>1</v>
      </c>
      <c r="P65" s="447">
        <v>1</v>
      </c>
      <c r="Q65" s="447">
        <v>1</v>
      </c>
      <c r="R65" s="447">
        <v>1</v>
      </c>
      <c r="S65" s="447">
        <v>1</v>
      </c>
      <c r="T65" s="447">
        <v>1</v>
      </c>
      <c r="U65" s="447">
        <v>1</v>
      </c>
      <c r="V65" s="447">
        <v>1</v>
      </c>
      <c r="W65" s="447">
        <v>1</v>
      </c>
      <c r="X65" s="447">
        <v>1</v>
      </c>
      <c r="Y65" s="447">
        <v>1</v>
      </c>
      <c r="Z65" s="447">
        <v>1</v>
      </c>
      <c r="AA65" s="447">
        <v>1</v>
      </c>
      <c r="AB65" s="447">
        <v>1</v>
      </c>
      <c r="AC65" s="447">
        <v>1</v>
      </c>
      <c r="AD65" s="447">
        <v>1</v>
      </c>
      <c r="AE65" s="447">
        <v>1</v>
      </c>
      <c r="AF65" s="447">
        <v>1</v>
      </c>
      <c r="AG65" s="447">
        <v>1</v>
      </c>
      <c r="AH65" s="447">
        <v>1</v>
      </c>
      <c r="AI65" s="447">
        <v>1</v>
      </c>
      <c r="AJ65" s="419"/>
      <c r="AK65" s="1113"/>
      <c r="AL65" s="1113"/>
    </row>
    <row r="66" spans="1:38" ht="12">
      <c r="A66" s="418" t="s">
        <v>696</v>
      </c>
      <c r="B66" s="430" t="s">
        <v>697</v>
      </c>
      <c r="C66" s="1469">
        <f>Scenarios!E146</f>
        <v>8</v>
      </c>
      <c r="D66" s="789"/>
      <c r="E66" s="790"/>
      <c r="F66" s="447">
        <v>1</v>
      </c>
      <c r="G66" s="447">
        <v>1</v>
      </c>
      <c r="H66" s="447">
        <v>1</v>
      </c>
      <c r="I66" s="447">
        <v>1</v>
      </c>
      <c r="J66" s="447">
        <v>1</v>
      </c>
      <c r="K66" s="447">
        <v>1</v>
      </c>
      <c r="L66" s="447">
        <v>1</v>
      </c>
      <c r="M66" s="447">
        <v>1</v>
      </c>
      <c r="N66" s="447">
        <v>1</v>
      </c>
      <c r="O66" s="447">
        <v>1</v>
      </c>
      <c r="P66" s="447">
        <v>1</v>
      </c>
      <c r="Q66" s="447">
        <v>1</v>
      </c>
      <c r="R66" s="447">
        <v>1</v>
      </c>
      <c r="S66" s="447">
        <v>1</v>
      </c>
      <c r="T66" s="447">
        <v>1</v>
      </c>
      <c r="U66" s="447">
        <v>1</v>
      </c>
      <c r="V66" s="447">
        <v>1</v>
      </c>
      <c r="W66" s="447">
        <v>1</v>
      </c>
      <c r="X66" s="447">
        <v>1</v>
      </c>
      <c r="Y66" s="447">
        <v>1</v>
      </c>
      <c r="Z66" s="447">
        <v>1</v>
      </c>
      <c r="AA66" s="447">
        <v>1</v>
      </c>
      <c r="AB66" s="447">
        <v>1</v>
      </c>
      <c r="AC66" s="447">
        <v>1</v>
      </c>
      <c r="AD66" s="447">
        <v>1</v>
      </c>
      <c r="AE66" s="447">
        <v>1</v>
      </c>
      <c r="AF66" s="447">
        <v>1</v>
      </c>
      <c r="AG66" s="447">
        <v>1</v>
      </c>
      <c r="AH66" s="447">
        <v>1</v>
      </c>
      <c r="AI66" s="447">
        <v>1</v>
      </c>
      <c r="AJ66" s="419"/>
      <c r="AK66" s="1113"/>
      <c r="AL66" s="1113"/>
    </row>
    <row r="67" spans="1:38" ht="12">
      <c r="A67" s="418" t="s">
        <v>698</v>
      </c>
      <c r="B67" s="430" t="s">
        <v>699</v>
      </c>
      <c r="C67" s="1469">
        <f>Scenarios!E147</f>
        <v>8</v>
      </c>
      <c r="D67" s="789"/>
      <c r="E67" s="790"/>
      <c r="F67" s="447">
        <v>0</v>
      </c>
      <c r="G67" s="447">
        <v>0</v>
      </c>
      <c r="H67" s="447">
        <v>0</v>
      </c>
      <c r="I67" s="447">
        <v>0</v>
      </c>
      <c r="J67" s="447">
        <v>0</v>
      </c>
      <c r="K67" s="447">
        <v>0</v>
      </c>
      <c r="L67" s="447">
        <v>0</v>
      </c>
      <c r="M67" s="447">
        <v>0</v>
      </c>
      <c r="N67" s="447">
        <v>0</v>
      </c>
      <c r="O67" s="447">
        <v>0</v>
      </c>
      <c r="P67" s="447">
        <v>0</v>
      </c>
      <c r="Q67" s="447">
        <v>0</v>
      </c>
      <c r="R67" s="447">
        <v>0</v>
      </c>
      <c r="S67" s="447">
        <v>0</v>
      </c>
      <c r="T67" s="447">
        <v>0</v>
      </c>
      <c r="U67" s="447">
        <v>0</v>
      </c>
      <c r="V67" s="447">
        <v>0</v>
      </c>
      <c r="W67" s="447">
        <v>0</v>
      </c>
      <c r="X67" s="447">
        <v>0</v>
      </c>
      <c r="Y67" s="447">
        <v>0</v>
      </c>
      <c r="Z67" s="447">
        <v>0</v>
      </c>
      <c r="AA67" s="447">
        <v>0</v>
      </c>
      <c r="AB67" s="447">
        <v>0</v>
      </c>
      <c r="AC67" s="447">
        <v>0</v>
      </c>
      <c r="AD67" s="447">
        <v>0</v>
      </c>
      <c r="AE67" s="447">
        <v>0</v>
      </c>
      <c r="AF67" s="447">
        <v>0</v>
      </c>
      <c r="AG67" s="447">
        <v>0</v>
      </c>
      <c r="AH67" s="447">
        <v>0</v>
      </c>
      <c r="AI67" s="447">
        <v>0</v>
      </c>
      <c r="AJ67" s="419"/>
      <c r="AK67" s="1113"/>
      <c r="AL67" s="1113"/>
    </row>
    <row r="68" spans="1:38" ht="12">
      <c r="A68" s="418" t="s">
        <v>700</v>
      </c>
      <c r="B68" s="430" t="s">
        <v>701</v>
      </c>
      <c r="C68" s="1469">
        <f>Scenarios!E148</f>
        <v>0</v>
      </c>
      <c r="D68" s="789"/>
      <c r="E68" s="790"/>
      <c r="F68" s="447">
        <v>1</v>
      </c>
      <c r="G68" s="447">
        <v>1</v>
      </c>
      <c r="H68" s="447">
        <v>1</v>
      </c>
      <c r="I68" s="447">
        <v>1</v>
      </c>
      <c r="J68" s="447">
        <v>1</v>
      </c>
      <c r="K68" s="447">
        <v>1</v>
      </c>
      <c r="L68" s="447">
        <v>1</v>
      </c>
      <c r="M68" s="447">
        <v>1</v>
      </c>
      <c r="N68" s="447">
        <v>1</v>
      </c>
      <c r="O68" s="447">
        <v>1</v>
      </c>
      <c r="P68" s="447">
        <v>1</v>
      </c>
      <c r="Q68" s="447">
        <v>1</v>
      </c>
      <c r="R68" s="447">
        <v>1</v>
      </c>
      <c r="S68" s="447">
        <v>1</v>
      </c>
      <c r="T68" s="447">
        <v>1</v>
      </c>
      <c r="U68" s="447">
        <v>1</v>
      </c>
      <c r="V68" s="447">
        <v>1</v>
      </c>
      <c r="W68" s="447">
        <v>1</v>
      </c>
      <c r="X68" s="447">
        <v>1</v>
      </c>
      <c r="Y68" s="447">
        <v>1</v>
      </c>
      <c r="Z68" s="447">
        <v>1</v>
      </c>
      <c r="AA68" s="447">
        <v>1</v>
      </c>
      <c r="AB68" s="447">
        <v>1</v>
      </c>
      <c r="AC68" s="447">
        <v>1</v>
      </c>
      <c r="AD68" s="447">
        <v>1</v>
      </c>
      <c r="AE68" s="447">
        <v>1</v>
      </c>
      <c r="AF68" s="447">
        <v>1</v>
      </c>
      <c r="AG68" s="447">
        <v>1</v>
      </c>
      <c r="AH68" s="447">
        <v>1</v>
      </c>
      <c r="AI68" s="447">
        <v>1</v>
      </c>
      <c r="AJ68" s="419"/>
      <c r="AK68" s="1113"/>
      <c r="AL68" s="1113"/>
    </row>
    <row r="69" spans="1:38" ht="12">
      <c r="A69" s="418" t="s">
        <v>702</v>
      </c>
      <c r="B69" s="430" t="s">
        <v>558</v>
      </c>
      <c r="C69" s="1469">
        <f>Scenarios!E149</f>
        <v>0</v>
      </c>
      <c r="D69" s="789"/>
      <c r="E69" s="790"/>
      <c r="F69" s="447">
        <v>1</v>
      </c>
      <c r="G69" s="447">
        <v>1</v>
      </c>
      <c r="H69" s="447">
        <v>1</v>
      </c>
      <c r="I69" s="447">
        <v>1</v>
      </c>
      <c r="J69" s="447">
        <v>1</v>
      </c>
      <c r="K69" s="447">
        <v>1</v>
      </c>
      <c r="L69" s="447">
        <v>1</v>
      </c>
      <c r="M69" s="447">
        <v>1</v>
      </c>
      <c r="N69" s="447">
        <v>1</v>
      </c>
      <c r="O69" s="447">
        <v>1</v>
      </c>
      <c r="P69" s="447">
        <v>1</v>
      </c>
      <c r="Q69" s="447">
        <v>1</v>
      </c>
      <c r="R69" s="447">
        <v>1</v>
      </c>
      <c r="S69" s="447">
        <v>1</v>
      </c>
      <c r="T69" s="447">
        <v>1</v>
      </c>
      <c r="U69" s="447">
        <v>1</v>
      </c>
      <c r="V69" s="447">
        <v>1</v>
      </c>
      <c r="W69" s="447">
        <v>1</v>
      </c>
      <c r="X69" s="447">
        <v>1</v>
      </c>
      <c r="Y69" s="447">
        <v>1</v>
      </c>
      <c r="Z69" s="447">
        <v>1</v>
      </c>
      <c r="AA69" s="447">
        <v>1</v>
      </c>
      <c r="AB69" s="447">
        <v>1</v>
      </c>
      <c r="AC69" s="447">
        <v>1</v>
      </c>
      <c r="AD69" s="447">
        <v>1</v>
      </c>
      <c r="AE69" s="447">
        <v>1</v>
      </c>
      <c r="AF69" s="447">
        <v>1</v>
      </c>
      <c r="AG69" s="447">
        <v>1</v>
      </c>
      <c r="AH69" s="447">
        <v>1</v>
      </c>
      <c r="AI69" s="447">
        <v>1</v>
      </c>
      <c r="AJ69" s="419"/>
      <c r="AK69" s="1113"/>
      <c r="AL69" s="1113"/>
    </row>
    <row r="70" spans="1:38">
      <c r="A70" s="418" t="s">
        <v>703</v>
      </c>
      <c r="B70" s="432"/>
      <c r="C70" s="785"/>
      <c r="D70" s="789"/>
      <c r="E70" s="790"/>
      <c r="F70" s="447">
        <v>0</v>
      </c>
      <c r="G70" s="447">
        <v>0</v>
      </c>
      <c r="H70" s="447">
        <v>0</v>
      </c>
      <c r="I70" s="447">
        <v>0</v>
      </c>
      <c r="J70" s="447">
        <v>0</v>
      </c>
      <c r="K70" s="447">
        <v>0</v>
      </c>
      <c r="L70" s="447">
        <v>0</v>
      </c>
      <c r="M70" s="447">
        <v>0</v>
      </c>
      <c r="N70" s="447">
        <v>0</v>
      </c>
      <c r="O70" s="447">
        <v>0</v>
      </c>
      <c r="P70" s="447">
        <v>0</v>
      </c>
      <c r="Q70" s="447">
        <v>0</v>
      </c>
      <c r="R70" s="447">
        <v>0</v>
      </c>
      <c r="S70" s="447">
        <v>0</v>
      </c>
      <c r="T70" s="447">
        <v>0</v>
      </c>
      <c r="U70" s="447">
        <v>0</v>
      </c>
      <c r="V70" s="447">
        <v>0</v>
      </c>
      <c r="W70" s="447">
        <v>0</v>
      </c>
      <c r="X70" s="447">
        <v>0</v>
      </c>
      <c r="Y70" s="447">
        <v>0</v>
      </c>
      <c r="Z70" s="447">
        <v>0</v>
      </c>
      <c r="AA70" s="447">
        <v>0</v>
      </c>
      <c r="AB70" s="447">
        <v>0</v>
      </c>
      <c r="AC70" s="447">
        <v>0</v>
      </c>
      <c r="AD70" s="447">
        <v>0</v>
      </c>
      <c r="AE70" s="447">
        <v>0</v>
      </c>
      <c r="AF70" s="447">
        <v>0</v>
      </c>
      <c r="AG70" s="447">
        <v>0</v>
      </c>
      <c r="AH70" s="447">
        <v>0</v>
      </c>
      <c r="AI70" s="447">
        <v>0</v>
      </c>
      <c r="AJ70" s="419"/>
      <c r="AK70" s="431"/>
      <c r="AL70" s="431"/>
    </row>
    <row r="71" spans="1:38">
      <c r="A71" s="418" t="s">
        <v>704</v>
      </c>
      <c r="B71" s="432"/>
      <c r="C71" s="785"/>
      <c r="D71" s="789"/>
      <c r="E71" s="790"/>
      <c r="F71" s="447">
        <v>0</v>
      </c>
      <c r="G71" s="447">
        <v>0</v>
      </c>
      <c r="H71" s="447">
        <v>0</v>
      </c>
      <c r="I71" s="447">
        <v>0</v>
      </c>
      <c r="J71" s="447">
        <v>0</v>
      </c>
      <c r="K71" s="447">
        <v>0</v>
      </c>
      <c r="L71" s="447">
        <v>0</v>
      </c>
      <c r="M71" s="447">
        <v>0</v>
      </c>
      <c r="N71" s="447">
        <v>0</v>
      </c>
      <c r="O71" s="447">
        <v>0</v>
      </c>
      <c r="P71" s="447">
        <v>0</v>
      </c>
      <c r="Q71" s="447">
        <v>0</v>
      </c>
      <c r="R71" s="447">
        <v>0</v>
      </c>
      <c r="S71" s="447">
        <v>0</v>
      </c>
      <c r="T71" s="447">
        <v>0</v>
      </c>
      <c r="U71" s="447">
        <v>0</v>
      </c>
      <c r="V71" s="447">
        <v>0</v>
      </c>
      <c r="W71" s="447">
        <v>0</v>
      </c>
      <c r="X71" s="447">
        <v>0</v>
      </c>
      <c r="Y71" s="447">
        <v>0</v>
      </c>
      <c r="Z71" s="447">
        <v>0</v>
      </c>
      <c r="AA71" s="447">
        <v>0</v>
      </c>
      <c r="AB71" s="447">
        <v>0</v>
      </c>
      <c r="AC71" s="447">
        <v>0</v>
      </c>
      <c r="AD71" s="447">
        <v>0</v>
      </c>
      <c r="AE71" s="447">
        <v>0</v>
      </c>
      <c r="AF71" s="447">
        <v>0</v>
      </c>
      <c r="AG71" s="447">
        <v>0</v>
      </c>
      <c r="AH71" s="447">
        <v>0</v>
      </c>
      <c r="AI71" s="447">
        <v>0</v>
      </c>
      <c r="AJ71" s="419"/>
      <c r="AK71" s="431"/>
      <c r="AL71" s="26"/>
    </row>
    <row r="72" spans="1:38">
      <c r="A72" s="418" t="s">
        <v>705</v>
      </c>
      <c r="B72" s="426" t="s">
        <v>394</v>
      </c>
      <c r="C72" s="437">
        <f>SUM(C73:C77)</f>
        <v>20</v>
      </c>
      <c r="D72" s="848">
        <f>$C$111</f>
        <v>0.02</v>
      </c>
      <c r="E72" s="96">
        <v>0</v>
      </c>
      <c r="F72" s="427">
        <f t="shared" ref="F72:AI72" si="12">SUMPRODUCT($C$73:$C$77,F73:F77)*(1+$D72)^(F2-1)</f>
        <v>20</v>
      </c>
      <c r="G72" s="428">
        <f t="shared" si="12"/>
        <v>20.399999999999999</v>
      </c>
      <c r="H72" s="428">
        <f t="shared" si="12"/>
        <v>20.808</v>
      </c>
      <c r="I72" s="428">
        <f t="shared" si="12"/>
        <v>21.224159999999998</v>
      </c>
      <c r="J72" s="428">
        <f t="shared" si="12"/>
        <v>21.648643199999999</v>
      </c>
      <c r="K72" s="428">
        <f t="shared" si="12"/>
        <v>22.081616064000002</v>
      </c>
      <c r="L72" s="428">
        <f t="shared" si="12"/>
        <v>22.523248385280002</v>
      </c>
      <c r="M72" s="428">
        <f t="shared" si="12"/>
        <v>22.973713352985598</v>
      </c>
      <c r="N72" s="428">
        <f t="shared" si="12"/>
        <v>23.43318762004531</v>
      </c>
      <c r="O72" s="428">
        <f t="shared" si="12"/>
        <v>23.901851372446217</v>
      </c>
      <c r="P72" s="428">
        <f t="shared" si="12"/>
        <v>24.379888399895144</v>
      </c>
      <c r="Q72" s="428">
        <f t="shared" si="12"/>
        <v>24.867486167893041</v>
      </c>
      <c r="R72" s="428">
        <f t="shared" si="12"/>
        <v>25.364835891250905</v>
      </c>
      <c r="S72" s="428">
        <f t="shared" si="12"/>
        <v>25.872132609075923</v>
      </c>
      <c r="T72" s="428">
        <f t="shared" si="12"/>
        <v>0</v>
      </c>
      <c r="U72" s="428">
        <f t="shared" si="12"/>
        <v>0</v>
      </c>
      <c r="V72" s="428">
        <f t="shared" si="12"/>
        <v>0</v>
      </c>
      <c r="W72" s="428">
        <f t="shared" si="12"/>
        <v>0</v>
      </c>
      <c r="X72" s="428">
        <f t="shared" si="12"/>
        <v>0</v>
      </c>
      <c r="Y72" s="428">
        <f t="shared" si="12"/>
        <v>0</v>
      </c>
      <c r="Z72" s="428">
        <f t="shared" si="12"/>
        <v>0</v>
      </c>
      <c r="AA72" s="428">
        <f t="shared" si="12"/>
        <v>0</v>
      </c>
      <c r="AB72" s="428">
        <f t="shared" si="12"/>
        <v>0</v>
      </c>
      <c r="AC72" s="428">
        <f t="shared" si="12"/>
        <v>0</v>
      </c>
      <c r="AD72" s="428">
        <f t="shared" si="12"/>
        <v>0</v>
      </c>
      <c r="AE72" s="428">
        <f t="shared" si="12"/>
        <v>0</v>
      </c>
      <c r="AF72" s="428">
        <f t="shared" si="12"/>
        <v>0</v>
      </c>
      <c r="AG72" s="428">
        <f t="shared" si="12"/>
        <v>0</v>
      </c>
      <c r="AH72" s="428">
        <f t="shared" si="12"/>
        <v>0</v>
      </c>
      <c r="AI72" s="429">
        <f t="shared" si="12"/>
        <v>0</v>
      </c>
      <c r="AJ72" s="26"/>
      <c r="AK72" s="26"/>
      <c r="AL72" s="431"/>
    </row>
    <row r="73" spans="1:38" ht="12">
      <c r="A73" s="418" t="s">
        <v>706</v>
      </c>
      <c r="B73" s="430" t="s">
        <v>707</v>
      </c>
      <c r="C73" s="1469">
        <f>Scenarios!E151</f>
        <v>20</v>
      </c>
      <c r="D73" s="787"/>
      <c r="E73" s="788"/>
      <c r="F73" s="447">
        <f t="shared" ref="F73:AI73" si="13">1*(F2&lt;=$C$112)</f>
        <v>1</v>
      </c>
      <c r="G73" s="447">
        <f t="shared" si="13"/>
        <v>1</v>
      </c>
      <c r="H73" s="447">
        <f t="shared" si="13"/>
        <v>1</v>
      </c>
      <c r="I73" s="447">
        <f t="shared" si="13"/>
        <v>1</v>
      </c>
      <c r="J73" s="447">
        <f t="shared" si="13"/>
        <v>1</v>
      </c>
      <c r="K73" s="447">
        <f t="shared" si="13"/>
        <v>1</v>
      </c>
      <c r="L73" s="447">
        <f t="shared" si="13"/>
        <v>1</v>
      </c>
      <c r="M73" s="447">
        <f t="shared" si="13"/>
        <v>1</v>
      </c>
      <c r="N73" s="447">
        <f t="shared" si="13"/>
        <v>1</v>
      </c>
      <c r="O73" s="447">
        <f t="shared" si="13"/>
        <v>1</v>
      </c>
      <c r="P73" s="447">
        <f t="shared" si="13"/>
        <v>1</v>
      </c>
      <c r="Q73" s="447">
        <f t="shared" si="13"/>
        <v>1</v>
      </c>
      <c r="R73" s="447">
        <f t="shared" si="13"/>
        <v>1</v>
      </c>
      <c r="S73" s="447">
        <f t="shared" si="13"/>
        <v>1</v>
      </c>
      <c r="T73" s="447">
        <f t="shared" si="13"/>
        <v>0</v>
      </c>
      <c r="U73" s="447">
        <f t="shared" si="13"/>
        <v>0</v>
      </c>
      <c r="V73" s="447">
        <f t="shared" si="13"/>
        <v>0</v>
      </c>
      <c r="W73" s="447">
        <f t="shared" si="13"/>
        <v>0</v>
      </c>
      <c r="X73" s="447">
        <f t="shared" si="13"/>
        <v>0</v>
      </c>
      <c r="Y73" s="447">
        <f t="shared" si="13"/>
        <v>0</v>
      </c>
      <c r="Z73" s="447">
        <f t="shared" si="13"/>
        <v>0</v>
      </c>
      <c r="AA73" s="447">
        <f t="shared" si="13"/>
        <v>0</v>
      </c>
      <c r="AB73" s="447">
        <f t="shared" si="13"/>
        <v>0</v>
      </c>
      <c r="AC73" s="447">
        <f t="shared" si="13"/>
        <v>0</v>
      </c>
      <c r="AD73" s="447">
        <f t="shared" si="13"/>
        <v>0</v>
      </c>
      <c r="AE73" s="447">
        <f t="shared" si="13"/>
        <v>0</v>
      </c>
      <c r="AF73" s="447">
        <f t="shared" si="13"/>
        <v>0</v>
      </c>
      <c r="AG73" s="447">
        <f t="shared" si="13"/>
        <v>0</v>
      </c>
      <c r="AH73" s="447">
        <f t="shared" si="13"/>
        <v>0</v>
      </c>
      <c r="AI73" s="447">
        <f t="shared" si="13"/>
        <v>0</v>
      </c>
      <c r="AJ73" s="419"/>
      <c r="AK73" s="1117"/>
      <c r="AL73" s="1113"/>
    </row>
    <row r="74" spans="1:38" ht="12">
      <c r="A74" s="418" t="s">
        <v>708</v>
      </c>
      <c r="B74" s="430" t="s">
        <v>560</v>
      </c>
      <c r="C74" s="785"/>
      <c r="D74" s="789"/>
      <c r="E74" s="790"/>
      <c r="F74" s="447">
        <v>0</v>
      </c>
      <c r="G74" s="447">
        <v>0</v>
      </c>
      <c r="H74" s="447">
        <v>0</v>
      </c>
      <c r="I74" s="447">
        <v>0</v>
      </c>
      <c r="J74" s="447">
        <v>0</v>
      </c>
      <c r="K74" s="447">
        <v>0</v>
      </c>
      <c r="L74" s="447">
        <v>0</v>
      </c>
      <c r="M74" s="447">
        <v>0</v>
      </c>
      <c r="N74" s="447">
        <v>0</v>
      </c>
      <c r="O74" s="447">
        <v>0</v>
      </c>
      <c r="P74" s="447">
        <v>0</v>
      </c>
      <c r="Q74" s="447">
        <v>0</v>
      </c>
      <c r="R74" s="447">
        <v>0</v>
      </c>
      <c r="S74" s="447">
        <v>0</v>
      </c>
      <c r="T74" s="447">
        <v>0</v>
      </c>
      <c r="U74" s="447">
        <v>0</v>
      </c>
      <c r="V74" s="447">
        <v>0</v>
      </c>
      <c r="W74" s="447">
        <v>0</v>
      </c>
      <c r="X74" s="447">
        <v>0</v>
      </c>
      <c r="Y74" s="447">
        <v>0</v>
      </c>
      <c r="Z74" s="447">
        <v>0</v>
      </c>
      <c r="AA74" s="447">
        <v>0</v>
      </c>
      <c r="AB74" s="447">
        <v>0</v>
      </c>
      <c r="AC74" s="447">
        <v>0</v>
      </c>
      <c r="AD74" s="447">
        <v>0</v>
      </c>
      <c r="AE74" s="447">
        <v>0</v>
      </c>
      <c r="AF74" s="447">
        <v>0</v>
      </c>
      <c r="AG74" s="447">
        <v>0</v>
      </c>
      <c r="AH74" s="447">
        <v>0</v>
      </c>
      <c r="AI74" s="447">
        <v>0</v>
      </c>
      <c r="AJ74" s="419"/>
      <c r="AK74" s="1117"/>
      <c r="AL74" s="1113"/>
    </row>
    <row r="75" spans="1:38" ht="12">
      <c r="A75" s="418" t="s">
        <v>709</v>
      </c>
      <c r="B75" s="430" t="s">
        <v>394</v>
      </c>
      <c r="C75" s="785"/>
      <c r="D75" s="789"/>
      <c r="E75" s="790"/>
      <c r="F75" s="447">
        <v>1</v>
      </c>
      <c r="G75" s="447">
        <v>1</v>
      </c>
      <c r="H75" s="447">
        <v>1</v>
      </c>
      <c r="I75" s="447">
        <v>1</v>
      </c>
      <c r="J75" s="447">
        <v>1</v>
      </c>
      <c r="K75" s="447">
        <v>1</v>
      </c>
      <c r="L75" s="447">
        <v>1</v>
      </c>
      <c r="M75" s="447">
        <v>1</v>
      </c>
      <c r="N75" s="447">
        <v>1</v>
      </c>
      <c r="O75" s="447">
        <v>1</v>
      </c>
      <c r="P75" s="447">
        <v>1</v>
      </c>
      <c r="Q75" s="447">
        <v>1</v>
      </c>
      <c r="R75" s="447">
        <v>1</v>
      </c>
      <c r="S75" s="447">
        <v>1</v>
      </c>
      <c r="T75" s="447">
        <v>1</v>
      </c>
      <c r="U75" s="447">
        <v>1</v>
      </c>
      <c r="V75" s="447">
        <v>1</v>
      </c>
      <c r="W75" s="447">
        <v>1</v>
      </c>
      <c r="X75" s="447">
        <v>1</v>
      </c>
      <c r="Y75" s="447">
        <v>1</v>
      </c>
      <c r="Z75" s="447">
        <v>1</v>
      </c>
      <c r="AA75" s="447">
        <v>1</v>
      </c>
      <c r="AB75" s="447">
        <v>1</v>
      </c>
      <c r="AC75" s="447">
        <v>1</v>
      </c>
      <c r="AD75" s="447">
        <v>1</v>
      </c>
      <c r="AE75" s="447">
        <v>1</v>
      </c>
      <c r="AF75" s="447">
        <v>1</v>
      </c>
      <c r="AG75" s="447">
        <v>1</v>
      </c>
      <c r="AH75" s="447">
        <v>1</v>
      </c>
      <c r="AI75" s="447">
        <v>1</v>
      </c>
      <c r="AJ75" s="419"/>
      <c r="AK75" s="1117"/>
      <c r="AL75" s="1113"/>
    </row>
    <row r="76" spans="1:38" ht="12">
      <c r="A76" s="418" t="s">
        <v>710</v>
      </c>
      <c r="B76" s="432"/>
      <c r="C76" s="785"/>
      <c r="D76" s="789"/>
      <c r="E76" s="790"/>
      <c r="F76" s="447">
        <v>0</v>
      </c>
      <c r="G76" s="447">
        <v>0</v>
      </c>
      <c r="H76" s="447">
        <v>0</v>
      </c>
      <c r="I76" s="447">
        <v>0</v>
      </c>
      <c r="J76" s="447">
        <v>0</v>
      </c>
      <c r="K76" s="447">
        <v>0</v>
      </c>
      <c r="L76" s="447">
        <v>0</v>
      </c>
      <c r="M76" s="447">
        <v>0</v>
      </c>
      <c r="N76" s="447">
        <v>0</v>
      </c>
      <c r="O76" s="447">
        <v>0</v>
      </c>
      <c r="P76" s="447">
        <v>0</v>
      </c>
      <c r="Q76" s="447">
        <v>0</v>
      </c>
      <c r="R76" s="447">
        <v>0</v>
      </c>
      <c r="S76" s="447">
        <v>0</v>
      </c>
      <c r="T76" s="447">
        <v>0</v>
      </c>
      <c r="U76" s="447">
        <v>0</v>
      </c>
      <c r="V76" s="447">
        <v>0</v>
      </c>
      <c r="W76" s="447">
        <v>0</v>
      </c>
      <c r="X76" s="447">
        <v>0</v>
      </c>
      <c r="Y76" s="447">
        <v>0</v>
      </c>
      <c r="Z76" s="447">
        <v>0</v>
      </c>
      <c r="AA76" s="447">
        <v>0</v>
      </c>
      <c r="AB76" s="447">
        <v>0</v>
      </c>
      <c r="AC76" s="447">
        <v>0</v>
      </c>
      <c r="AD76" s="447">
        <v>0</v>
      </c>
      <c r="AE76" s="447">
        <v>0</v>
      </c>
      <c r="AF76" s="447">
        <v>0</v>
      </c>
      <c r="AG76" s="447">
        <v>0</v>
      </c>
      <c r="AH76" s="447">
        <v>0</v>
      </c>
      <c r="AI76" s="447">
        <v>0</v>
      </c>
      <c r="AJ76" s="419"/>
      <c r="AK76" s="1117"/>
      <c r="AL76" s="1113"/>
    </row>
    <row r="77" spans="1:38" ht="12">
      <c r="A77" s="418" t="s">
        <v>711</v>
      </c>
      <c r="B77" s="432"/>
      <c r="C77" s="785"/>
      <c r="D77" s="789"/>
      <c r="E77" s="790"/>
      <c r="F77" s="447">
        <v>0</v>
      </c>
      <c r="G77" s="447">
        <v>0</v>
      </c>
      <c r="H77" s="447">
        <v>0</v>
      </c>
      <c r="I77" s="447">
        <v>0</v>
      </c>
      <c r="J77" s="447">
        <v>0</v>
      </c>
      <c r="K77" s="447">
        <v>0</v>
      </c>
      <c r="L77" s="447">
        <v>0</v>
      </c>
      <c r="M77" s="447">
        <v>0</v>
      </c>
      <c r="N77" s="447">
        <v>0</v>
      </c>
      <c r="O77" s="447">
        <v>0</v>
      </c>
      <c r="P77" s="447">
        <v>0</v>
      </c>
      <c r="Q77" s="447">
        <v>0</v>
      </c>
      <c r="R77" s="447">
        <v>0</v>
      </c>
      <c r="S77" s="447">
        <v>0</v>
      </c>
      <c r="T77" s="447">
        <v>0</v>
      </c>
      <c r="U77" s="447">
        <v>0</v>
      </c>
      <c r="V77" s="447">
        <v>0</v>
      </c>
      <c r="W77" s="447">
        <v>0</v>
      </c>
      <c r="X77" s="447">
        <v>0</v>
      </c>
      <c r="Y77" s="447">
        <v>0</v>
      </c>
      <c r="Z77" s="447">
        <v>0</v>
      </c>
      <c r="AA77" s="447">
        <v>0</v>
      </c>
      <c r="AB77" s="447">
        <v>0</v>
      </c>
      <c r="AC77" s="447">
        <v>0</v>
      </c>
      <c r="AD77" s="447">
        <v>0</v>
      </c>
      <c r="AE77" s="447">
        <v>0</v>
      </c>
      <c r="AF77" s="447">
        <v>0</v>
      </c>
      <c r="AG77" s="447">
        <v>0</v>
      </c>
      <c r="AH77" s="447">
        <v>0</v>
      </c>
      <c r="AI77" s="447">
        <v>0</v>
      </c>
      <c r="AJ77" s="419"/>
      <c r="AK77" s="1117"/>
      <c r="AL77" s="1113"/>
    </row>
    <row r="78" spans="1:38">
      <c r="A78" s="418" t="s">
        <v>712</v>
      </c>
      <c r="B78" s="426" t="s">
        <v>561</v>
      </c>
      <c r="C78" s="22">
        <f>SUM(C79:C84)</f>
        <v>400</v>
      </c>
      <c r="D78" s="848">
        <f>$C$111</f>
        <v>0.02</v>
      </c>
      <c r="E78" s="96">
        <v>0</v>
      </c>
      <c r="F78" s="427">
        <f t="shared" ref="F78:AI78" si="14">SUMPRODUCT($C$79:$C$84,F79:F84)*(1+$D78)^(F2-1)</f>
        <v>200</v>
      </c>
      <c r="G78" s="428">
        <f t="shared" si="14"/>
        <v>204</v>
      </c>
      <c r="H78" s="428">
        <f t="shared" si="14"/>
        <v>208.07999999999998</v>
      </c>
      <c r="I78" s="428">
        <f t="shared" si="14"/>
        <v>212.24159999999998</v>
      </c>
      <c r="J78" s="428">
        <f t="shared" si="14"/>
        <v>216.48643200000001</v>
      </c>
      <c r="K78" s="428">
        <f t="shared" si="14"/>
        <v>220.81616063999999</v>
      </c>
      <c r="L78" s="428">
        <f t="shared" si="14"/>
        <v>225.23248385280002</v>
      </c>
      <c r="M78" s="428">
        <f t="shared" si="14"/>
        <v>229.73713352985595</v>
      </c>
      <c r="N78" s="428">
        <f t="shared" si="14"/>
        <v>234.33187620045311</v>
      </c>
      <c r="O78" s="428">
        <f t="shared" si="14"/>
        <v>239.01851372446217</v>
      </c>
      <c r="P78" s="428">
        <f t="shared" si="14"/>
        <v>243.79888399895142</v>
      </c>
      <c r="Q78" s="428">
        <f t="shared" si="14"/>
        <v>248.6748616789304</v>
      </c>
      <c r="R78" s="428">
        <f t="shared" si="14"/>
        <v>253.64835891250905</v>
      </c>
      <c r="S78" s="428">
        <f t="shared" si="14"/>
        <v>258.72132609075919</v>
      </c>
      <c r="T78" s="428">
        <f t="shared" si="14"/>
        <v>263.89575261257443</v>
      </c>
      <c r="U78" s="428">
        <f t="shared" si="14"/>
        <v>269.17366766482587</v>
      </c>
      <c r="V78" s="428">
        <f t="shared" si="14"/>
        <v>274.55714101812242</v>
      </c>
      <c r="W78" s="428">
        <f t="shared" si="14"/>
        <v>280.04828383848491</v>
      </c>
      <c r="X78" s="428">
        <f t="shared" si="14"/>
        <v>285.64924951525455</v>
      </c>
      <c r="Y78" s="428">
        <f t="shared" si="14"/>
        <v>291.36223450555963</v>
      </c>
      <c r="Z78" s="428">
        <f t="shared" si="14"/>
        <v>297.18947919567086</v>
      </c>
      <c r="AA78" s="428">
        <f t="shared" si="14"/>
        <v>303.13326877958423</v>
      </c>
      <c r="AB78" s="428">
        <f t="shared" si="14"/>
        <v>309.19593415517596</v>
      </c>
      <c r="AC78" s="428">
        <f t="shared" si="14"/>
        <v>315.37985283827942</v>
      </c>
      <c r="AD78" s="428">
        <f t="shared" si="14"/>
        <v>321.68744989504501</v>
      </c>
      <c r="AE78" s="428">
        <f t="shared" si="14"/>
        <v>328.12119889294593</v>
      </c>
      <c r="AF78" s="428">
        <f t="shared" si="14"/>
        <v>334.68362287080487</v>
      </c>
      <c r="AG78" s="428">
        <f t="shared" si="14"/>
        <v>341.3772953282209</v>
      </c>
      <c r="AH78" s="428">
        <f t="shared" si="14"/>
        <v>348.20484123478536</v>
      </c>
      <c r="AI78" s="429">
        <f t="shared" si="14"/>
        <v>355.16893805948104</v>
      </c>
      <c r="AJ78" s="26"/>
      <c r="AK78" s="1008"/>
      <c r="AL78" s="431"/>
    </row>
    <row r="79" spans="1:38" ht="12">
      <c r="A79" s="418" t="s">
        <v>713</v>
      </c>
      <c r="B79" s="430" t="s">
        <v>714</v>
      </c>
      <c r="C79" s="1469">
        <f>Scenarios!E155</f>
        <v>200</v>
      </c>
      <c r="D79" s="787"/>
      <c r="E79" s="788"/>
      <c r="F79" s="447">
        <v>0</v>
      </c>
      <c r="G79" s="447">
        <v>0</v>
      </c>
      <c r="H79" s="447">
        <v>0</v>
      </c>
      <c r="I79" s="447">
        <v>1</v>
      </c>
      <c r="J79" s="447">
        <v>1</v>
      </c>
      <c r="K79" s="447">
        <v>1</v>
      </c>
      <c r="L79" s="447">
        <v>1</v>
      </c>
      <c r="M79" s="447">
        <v>1</v>
      </c>
      <c r="N79" s="447">
        <v>1</v>
      </c>
      <c r="O79" s="447">
        <v>1</v>
      </c>
      <c r="P79" s="447">
        <v>1</v>
      </c>
      <c r="Q79" s="447">
        <v>1</v>
      </c>
      <c r="R79" s="447">
        <v>1</v>
      </c>
      <c r="S79" s="447">
        <v>1</v>
      </c>
      <c r="T79" s="447">
        <v>1</v>
      </c>
      <c r="U79" s="447">
        <v>1</v>
      </c>
      <c r="V79" s="447">
        <v>1</v>
      </c>
      <c r="W79" s="447">
        <v>1</v>
      </c>
      <c r="X79" s="447">
        <v>1</v>
      </c>
      <c r="Y79" s="447">
        <v>1</v>
      </c>
      <c r="Z79" s="447">
        <v>1</v>
      </c>
      <c r="AA79" s="447">
        <v>1</v>
      </c>
      <c r="AB79" s="447">
        <v>1</v>
      </c>
      <c r="AC79" s="447">
        <v>1</v>
      </c>
      <c r="AD79" s="447">
        <v>1</v>
      </c>
      <c r="AE79" s="447">
        <v>1</v>
      </c>
      <c r="AF79" s="447">
        <v>1</v>
      </c>
      <c r="AG79" s="447">
        <v>1</v>
      </c>
      <c r="AH79" s="447">
        <v>1</v>
      </c>
      <c r="AI79" s="447">
        <v>1</v>
      </c>
      <c r="AJ79" s="419"/>
      <c r="AK79" s="1113"/>
      <c r="AL79" s="1113"/>
    </row>
    <row r="80" spans="1:38" ht="12">
      <c r="A80" s="418" t="s">
        <v>715</v>
      </c>
      <c r="B80" s="430" t="s">
        <v>716</v>
      </c>
      <c r="C80" s="1469">
        <f>Scenarios!E156</f>
        <v>0</v>
      </c>
      <c r="D80" s="789"/>
      <c r="E80" s="790"/>
      <c r="F80" s="447">
        <v>0</v>
      </c>
      <c r="G80" s="447">
        <v>0</v>
      </c>
      <c r="H80" s="447">
        <v>0</v>
      </c>
      <c r="I80" s="447">
        <v>0</v>
      </c>
      <c r="J80" s="447">
        <v>0</v>
      </c>
      <c r="K80" s="447">
        <v>0</v>
      </c>
      <c r="L80" s="447">
        <v>0</v>
      </c>
      <c r="M80" s="447">
        <v>0</v>
      </c>
      <c r="N80" s="447">
        <v>0</v>
      </c>
      <c r="O80" s="447">
        <v>0</v>
      </c>
      <c r="P80" s="447">
        <v>0</v>
      </c>
      <c r="Q80" s="447">
        <v>0</v>
      </c>
      <c r="R80" s="447">
        <v>0</v>
      </c>
      <c r="S80" s="447">
        <v>0</v>
      </c>
      <c r="T80" s="447">
        <v>0</v>
      </c>
      <c r="U80" s="447">
        <v>0</v>
      </c>
      <c r="V80" s="447">
        <v>0</v>
      </c>
      <c r="W80" s="447">
        <v>0</v>
      </c>
      <c r="X80" s="447">
        <v>0</v>
      </c>
      <c r="Y80" s="447">
        <v>0</v>
      </c>
      <c r="Z80" s="447">
        <v>0</v>
      </c>
      <c r="AA80" s="447">
        <v>0</v>
      </c>
      <c r="AB80" s="447">
        <v>0</v>
      </c>
      <c r="AC80" s="447">
        <v>0</v>
      </c>
      <c r="AD80" s="447">
        <v>0</v>
      </c>
      <c r="AE80" s="447">
        <v>0</v>
      </c>
      <c r="AF80" s="447">
        <v>0</v>
      </c>
      <c r="AG80" s="447">
        <v>0</v>
      </c>
      <c r="AH80" s="447">
        <v>0</v>
      </c>
      <c r="AI80" s="447">
        <v>0</v>
      </c>
      <c r="AJ80" s="419"/>
      <c r="AK80" s="1113"/>
      <c r="AL80" s="1113"/>
    </row>
    <row r="81" spans="1:38" ht="12">
      <c r="A81" s="418" t="s">
        <v>717</v>
      </c>
      <c r="B81" s="430" t="s">
        <v>718</v>
      </c>
      <c r="C81" s="1469">
        <f>Scenarios!E157</f>
        <v>200</v>
      </c>
      <c r="D81" s="789"/>
      <c r="E81" s="790"/>
      <c r="F81" s="447">
        <v>1</v>
      </c>
      <c r="G81" s="447">
        <v>1</v>
      </c>
      <c r="H81" s="447">
        <v>1</v>
      </c>
      <c r="I81" s="447">
        <v>0</v>
      </c>
      <c r="J81" s="447">
        <v>0</v>
      </c>
      <c r="K81" s="447">
        <v>0</v>
      </c>
      <c r="L81" s="447">
        <v>0</v>
      </c>
      <c r="M81" s="447">
        <v>0</v>
      </c>
      <c r="N81" s="447">
        <v>0</v>
      </c>
      <c r="O81" s="447">
        <v>0</v>
      </c>
      <c r="P81" s="447">
        <v>0</v>
      </c>
      <c r="Q81" s="447">
        <v>0</v>
      </c>
      <c r="R81" s="447">
        <v>0</v>
      </c>
      <c r="S81" s="447">
        <v>0</v>
      </c>
      <c r="T81" s="447">
        <v>0</v>
      </c>
      <c r="U81" s="447">
        <v>0</v>
      </c>
      <c r="V81" s="447">
        <v>0</v>
      </c>
      <c r="W81" s="447">
        <v>0</v>
      </c>
      <c r="X81" s="447">
        <v>0</v>
      </c>
      <c r="Y81" s="447">
        <v>0</v>
      </c>
      <c r="Z81" s="447">
        <v>0</v>
      </c>
      <c r="AA81" s="447">
        <v>0</v>
      </c>
      <c r="AB81" s="447">
        <v>0</v>
      </c>
      <c r="AC81" s="447">
        <v>0</v>
      </c>
      <c r="AD81" s="447">
        <v>0</v>
      </c>
      <c r="AE81" s="447">
        <v>0</v>
      </c>
      <c r="AF81" s="447">
        <v>0</v>
      </c>
      <c r="AG81" s="447">
        <v>0</v>
      </c>
      <c r="AH81" s="447">
        <v>0</v>
      </c>
      <c r="AI81" s="447">
        <v>0</v>
      </c>
      <c r="AJ81" s="419"/>
      <c r="AK81" s="1113"/>
      <c r="AL81" s="1113"/>
    </row>
    <row r="82" spans="1:38" ht="12">
      <c r="A82" s="418" t="s">
        <v>719</v>
      </c>
      <c r="B82" s="430" t="s">
        <v>720</v>
      </c>
      <c r="C82" s="1469">
        <f>Scenarios!E158</f>
        <v>0</v>
      </c>
      <c r="D82" s="789"/>
      <c r="E82" s="790"/>
      <c r="F82" s="447">
        <v>1</v>
      </c>
      <c r="G82" s="447">
        <v>1</v>
      </c>
      <c r="H82" s="447">
        <v>1</v>
      </c>
      <c r="I82" s="447">
        <v>0</v>
      </c>
      <c r="J82" s="447">
        <v>0</v>
      </c>
      <c r="K82" s="447">
        <v>0</v>
      </c>
      <c r="L82" s="447">
        <v>0</v>
      </c>
      <c r="M82" s="447">
        <v>0</v>
      </c>
      <c r="N82" s="447">
        <v>0</v>
      </c>
      <c r="O82" s="447">
        <v>0</v>
      </c>
      <c r="P82" s="447">
        <v>0</v>
      </c>
      <c r="Q82" s="447">
        <v>0</v>
      </c>
      <c r="R82" s="447">
        <v>0</v>
      </c>
      <c r="S82" s="447">
        <v>0</v>
      </c>
      <c r="T82" s="447">
        <v>0</v>
      </c>
      <c r="U82" s="447">
        <v>0</v>
      </c>
      <c r="V82" s="447">
        <v>0</v>
      </c>
      <c r="W82" s="447">
        <v>0</v>
      </c>
      <c r="X82" s="447">
        <v>0</v>
      </c>
      <c r="Y82" s="447">
        <v>0</v>
      </c>
      <c r="Z82" s="447">
        <v>0</v>
      </c>
      <c r="AA82" s="447">
        <v>0</v>
      </c>
      <c r="AB82" s="447">
        <v>0</v>
      </c>
      <c r="AC82" s="447">
        <v>0</v>
      </c>
      <c r="AD82" s="447">
        <v>0</v>
      </c>
      <c r="AE82" s="447">
        <v>0</v>
      </c>
      <c r="AF82" s="447">
        <v>0</v>
      </c>
      <c r="AG82" s="447">
        <v>0</v>
      </c>
      <c r="AH82" s="447">
        <v>0</v>
      </c>
      <c r="AI82" s="447">
        <v>0</v>
      </c>
      <c r="AJ82" s="419"/>
      <c r="AK82" s="1113"/>
      <c r="AL82" s="1113"/>
    </row>
    <row r="83" spans="1:38" ht="12">
      <c r="A83" s="418" t="s">
        <v>721</v>
      </c>
      <c r="B83" s="430" t="s">
        <v>722</v>
      </c>
      <c r="C83" s="1469">
        <f>Scenarios!E159</f>
        <v>0</v>
      </c>
      <c r="D83" s="789"/>
      <c r="E83" s="790"/>
      <c r="F83" s="447">
        <v>1</v>
      </c>
      <c r="G83" s="447">
        <v>1</v>
      </c>
      <c r="H83" s="447">
        <v>1</v>
      </c>
      <c r="I83" s="447">
        <v>1</v>
      </c>
      <c r="J83" s="447">
        <v>1</v>
      </c>
      <c r="K83" s="447">
        <v>1</v>
      </c>
      <c r="L83" s="447">
        <v>1</v>
      </c>
      <c r="M83" s="447">
        <v>1</v>
      </c>
      <c r="N83" s="447">
        <v>1</v>
      </c>
      <c r="O83" s="447">
        <v>1</v>
      </c>
      <c r="P83" s="447">
        <v>1</v>
      </c>
      <c r="Q83" s="447">
        <v>1</v>
      </c>
      <c r="R83" s="447">
        <v>1</v>
      </c>
      <c r="S83" s="447">
        <v>1</v>
      </c>
      <c r="T83" s="447">
        <v>1</v>
      </c>
      <c r="U83" s="447">
        <v>1</v>
      </c>
      <c r="V83" s="447">
        <v>1</v>
      </c>
      <c r="W83" s="447">
        <v>1</v>
      </c>
      <c r="X83" s="447">
        <v>1</v>
      </c>
      <c r="Y83" s="447">
        <v>1</v>
      </c>
      <c r="Z83" s="447">
        <v>1</v>
      </c>
      <c r="AA83" s="447">
        <v>1</v>
      </c>
      <c r="AB83" s="447">
        <v>1</v>
      </c>
      <c r="AC83" s="447">
        <v>1</v>
      </c>
      <c r="AD83" s="447">
        <v>1</v>
      </c>
      <c r="AE83" s="447">
        <v>1</v>
      </c>
      <c r="AF83" s="447">
        <v>1</v>
      </c>
      <c r="AG83" s="447">
        <v>1</v>
      </c>
      <c r="AH83" s="447">
        <v>1</v>
      </c>
      <c r="AI83" s="447">
        <v>1</v>
      </c>
      <c r="AJ83" s="419"/>
      <c r="AK83" s="1113"/>
      <c r="AL83" s="1113"/>
    </row>
    <row r="84" spans="1:38">
      <c r="A84" s="418" t="s">
        <v>723</v>
      </c>
      <c r="B84" s="432"/>
      <c r="C84" s="1469">
        <f>Scenarios!E159</f>
        <v>0</v>
      </c>
      <c r="D84" s="789"/>
      <c r="E84" s="790"/>
      <c r="F84" s="447">
        <v>0</v>
      </c>
      <c r="G84" s="447">
        <v>0</v>
      </c>
      <c r="H84" s="447">
        <v>0</v>
      </c>
      <c r="I84" s="447">
        <v>0</v>
      </c>
      <c r="J84" s="447">
        <v>0</v>
      </c>
      <c r="K84" s="447">
        <v>0</v>
      </c>
      <c r="L84" s="447">
        <v>0</v>
      </c>
      <c r="M84" s="447">
        <v>0</v>
      </c>
      <c r="N84" s="447">
        <v>0</v>
      </c>
      <c r="O84" s="447">
        <v>0</v>
      </c>
      <c r="P84" s="447">
        <v>0</v>
      </c>
      <c r="Q84" s="447">
        <v>0</v>
      </c>
      <c r="R84" s="447">
        <v>0</v>
      </c>
      <c r="S84" s="447">
        <v>0</v>
      </c>
      <c r="T84" s="447">
        <v>0</v>
      </c>
      <c r="U84" s="447">
        <v>0</v>
      </c>
      <c r="V84" s="447">
        <v>0</v>
      </c>
      <c r="W84" s="447">
        <v>0</v>
      </c>
      <c r="X84" s="447">
        <v>0</v>
      </c>
      <c r="Y84" s="447">
        <v>0</v>
      </c>
      <c r="Z84" s="447">
        <v>0</v>
      </c>
      <c r="AA84" s="447">
        <v>0</v>
      </c>
      <c r="AB84" s="447">
        <v>0</v>
      </c>
      <c r="AC84" s="447">
        <v>0</v>
      </c>
      <c r="AD84" s="447">
        <v>0</v>
      </c>
      <c r="AE84" s="447">
        <v>0</v>
      </c>
      <c r="AF84" s="447">
        <v>0</v>
      </c>
      <c r="AG84" s="447">
        <v>0</v>
      </c>
      <c r="AH84" s="447">
        <v>0</v>
      </c>
      <c r="AI84" s="447">
        <v>0</v>
      </c>
      <c r="AJ84" s="419"/>
      <c r="AK84" s="431"/>
      <c r="AL84" s="231"/>
    </row>
    <row r="85" spans="1:38">
      <c r="A85" s="418" t="s">
        <v>724</v>
      </c>
      <c r="B85" s="426" t="s">
        <v>725</v>
      </c>
      <c r="C85" s="231">
        <f>SUM(C91,C99,C78,C72,C64,C59,C54,C51,C44,C38,C33,C27,C14,C3)*$D$85</f>
        <v>139.74420000000001</v>
      </c>
      <c r="D85" s="1468">
        <v>0.06</v>
      </c>
      <c r="E85" s="96">
        <v>0</v>
      </c>
      <c r="F85" s="427">
        <f t="shared" ref="F85:AI85" si="15">(F91+F99+F78+F72+F64+F59+F54+F51+F44+F38+F33+F27+F14+F3)*$D$85</f>
        <v>113.09699999999998</v>
      </c>
      <c r="G85" s="428">
        <f t="shared" si="15"/>
        <v>114.89621999999999</v>
      </c>
      <c r="H85" s="428">
        <f t="shared" si="15"/>
        <v>121.53142440000001</v>
      </c>
      <c r="I85" s="428">
        <f t="shared" si="15"/>
        <v>123.40333288799997</v>
      </c>
      <c r="J85" s="428">
        <f t="shared" si="15"/>
        <v>125.31267954575999</v>
      </c>
      <c r="K85" s="428">
        <f t="shared" si="15"/>
        <v>134.60421313667518</v>
      </c>
      <c r="L85" s="428">
        <f t="shared" si="15"/>
        <v>136.5906973994087</v>
      </c>
      <c r="M85" s="428">
        <f t="shared" si="15"/>
        <v>138.61691134739687</v>
      </c>
      <c r="N85" s="428">
        <f t="shared" si="15"/>
        <v>140.6836495743448</v>
      </c>
      <c r="O85" s="428">
        <f t="shared" si="15"/>
        <v>142.79172256583169</v>
      </c>
      <c r="P85" s="428">
        <f t="shared" si="15"/>
        <v>147.34195701714833</v>
      </c>
      <c r="Q85" s="428">
        <f t="shared" si="15"/>
        <v>149.5351961574913</v>
      </c>
      <c r="R85" s="428">
        <f t="shared" si="15"/>
        <v>151.77230008064112</v>
      </c>
      <c r="S85" s="428">
        <f t="shared" si="15"/>
        <v>154.05414608225396</v>
      </c>
      <c r="T85" s="428">
        <f t="shared" si="15"/>
        <v>154.79825448822356</v>
      </c>
      <c r="U85" s="428">
        <f t="shared" si="15"/>
        <v>160.02061957798804</v>
      </c>
      <c r="V85" s="428">
        <f t="shared" si="15"/>
        <v>162.40983196954778</v>
      </c>
      <c r="W85" s="428">
        <f t="shared" si="15"/>
        <v>164.84682860893881</v>
      </c>
      <c r="X85" s="428">
        <f t="shared" si="15"/>
        <v>167.33256518111756</v>
      </c>
      <c r="Y85" s="428">
        <f t="shared" si="15"/>
        <v>169.86801648473985</v>
      </c>
      <c r="Z85" s="428">
        <f t="shared" si="15"/>
        <v>177.25417681443471</v>
      </c>
      <c r="AA85" s="428">
        <f t="shared" si="15"/>
        <v>179.89206035072334</v>
      </c>
      <c r="AB85" s="428">
        <f t="shared" si="15"/>
        <v>182.58270155773786</v>
      </c>
      <c r="AC85" s="428">
        <f t="shared" si="15"/>
        <v>185.32715558889257</v>
      </c>
      <c r="AD85" s="428">
        <f t="shared" si="15"/>
        <v>188.12649870067045</v>
      </c>
      <c r="AE85" s="428">
        <f t="shared" si="15"/>
        <v>195.30182867468389</v>
      </c>
      <c r="AF85" s="428">
        <f t="shared" si="15"/>
        <v>198.21426524817755</v>
      </c>
      <c r="AG85" s="428">
        <f t="shared" si="15"/>
        <v>201.18495055314108</v>
      </c>
      <c r="AH85" s="428">
        <f t="shared" si="15"/>
        <v>204.21504956420392</v>
      </c>
      <c r="AI85" s="429">
        <f t="shared" si="15"/>
        <v>207.30575055548798</v>
      </c>
      <c r="AJ85" s="26"/>
      <c r="AK85" s="231"/>
    </row>
    <row r="86" spans="1:38">
      <c r="A86" s="419"/>
      <c r="B86" s="419"/>
      <c r="C86" s="419"/>
      <c r="D86" s="419"/>
      <c r="E86" s="419"/>
      <c r="F86" s="419"/>
      <c r="G86" s="419"/>
      <c r="H86" s="419"/>
      <c r="I86" s="419"/>
      <c r="J86" s="419"/>
      <c r="K86" s="419"/>
      <c r="L86" s="419"/>
      <c r="M86" s="419"/>
      <c r="N86" s="419"/>
      <c r="O86" s="419"/>
      <c r="P86" s="419"/>
      <c r="Q86" s="419"/>
      <c r="R86" s="419"/>
      <c r="S86" s="419"/>
      <c r="T86" s="419"/>
      <c r="U86" s="419"/>
      <c r="V86" s="419"/>
      <c r="W86" s="419"/>
      <c r="X86" s="419"/>
      <c r="Y86" s="419"/>
      <c r="Z86" s="419"/>
      <c r="AA86" s="419"/>
      <c r="AB86" s="419"/>
      <c r="AC86" s="419"/>
      <c r="AD86" s="419"/>
      <c r="AE86" s="419"/>
      <c r="AF86" s="419"/>
      <c r="AG86" s="419"/>
      <c r="AH86" s="419"/>
      <c r="AI86" s="419"/>
      <c r="AJ86" s="419"/>
      <c r="AL86" s="438"/>
    </row>
    <row r="87" spans="1:38">
      <c r="A87" s="418" t="s">
        <v>726</v>
      </c>
      <c r="B87" s="426" t="s">
        <v>727</v>
      </c>
      <c r="C87" s="22"/>
      <c r="D87" s="874">
        <v>0</v>
      </c>
      <c r="E87" s="96">
        <v>0</v>
      </c>
      <c r="F87" s="427">
        <v>0</v>
      </c>
      <c r="G87" s="428">
        <v>0</v>
      </c>
      <c r="H87" s="428">
        <v>0</v>
      </c>
      <c r="I87" s="428">
        <v>0</v>
      </c>
      <c r="J87" s="428">
        <v>0</v>
      </c>
      <c r="K87" s="428">
        <v>0</v>
      </c>
      <c r="L87" s="428">
        <v>0</v>
      </c>
      <c r="M87" s="428">
        <v>0</v>
      </c>
      <c r="N87" s="428">
        <v>0</v>
      </c>
      <c r="O87" s="428">
        <v>0</v>
      </c>
      <c r="P87" s="428">
        <v>0</v>
      </c>
      <c r="Q87" s="428">
        <v>0</v>
      </c>
      <c r="R87" s="428">
        <v>0</v>
      </c>
      <c r="S87" s="428">
        <v>0</v>
      </c>
      <c r="T87" s="428">
        <v>0</v>
      </c>
      <c r="U87" s="428">
        <v>0</v>
      </c>
      <c r="V87" s="428">
        <v>0</v>
      </c>
      <c r="W87" s="428">
        <v>0</v>
      </c>
      <c r="X87" s="428">
        <v>0</v>
      </c>
      <c r="Y87" s="428">
        <v>0</v>
      </c>
      <c r="Z87" s="428">
        <v>0</v>
      </c>
      <c r="AA87" s="428">
        <v>0</v>
      </c>
      <c r="AB87" s="428">
        <v>0</v>
      </c>
      <c r="AC87" s="428">
        <v>0</v>
      </c>
      <c r="AD87" s="428">
        <v>0</v>
      </c>
      <c r="AE87" s="428">
        <v>0</v>
      </c>
      <c r="AF87" s="428">
        <v>0</v>
      </c>
      <c r="AG87" s="428">
        <v>0</v>
      </c>
      <c r="AH87" s="428">
        <v>0</v>
      </c>
      <c r="AI87" s="429">
        <v>0</v>
      </c>
      <c r="AJ87" s="419"/>
      <c r="AK87" s="438"/>
      <c r="AL87" s="431"/>
    </row>
    <row r="88" spans="1:38">
      <c r="A88" s="418" t="s">
        <v>266</v>
      </c>
      <c r="B88" s="430" t="s">
        <v>728</v>
      </c>
      <c r="C88" s="784" t="s">
        <v>729</v>
      </c>
      <c r="D88" s="796"/>
      <c r="E88" s="797"/>
      <c r="F88" s="447">
        <v>0</v>
      </c>
      <c r="G88" s="447">
        <v>0</v>
      </c>
      <c r="H88" s="447">
        <v>0</v>
      </c>
      <c r="I88" s="447">
        <v>0</v>
      </c>
      <c r="J88" s="447">
        <v>0</v>
      </c>
      <c r="K88" s="447">
        <v>0</v>
      </c>
      <c r="L88" s="447">
        <v>0</v>
      </c>
      <c r="M88" s="447">
        <v>0</v>
      </c>
      <c r="N88" s="447">
        <v>0</v>
      </c>
      <c r="O88" s="447">
        <v>0</v>
      </c>
      <c r="P88" s="447">
        <v>0</v>
      </c>
      <c r="Q88" s="447">
        <v>0</v>
      </c>
      <c r="R88" s="447">
        <v>0</v>
      </c>
      <c r="S88" s="447">
        <v>0</v>
      </c>
      <c r="T88" s="447">
        <v>0</v>
      </c>
      <c r="U88" s="447">
        <v>0</v>
      </c>
      <c r="V88" s="447">
        <v>0</v>
      </c>
      <c r="W88" s="447">
        <v>0</v>
      </c>
      <c r="X88" s="447">
        <v>0</v>
      </c>
      <c r="Y88" s="447">
        <v>0</v>
      </c>
      <c r="Z88" s="447">
        <v>0</v>
      </c>
      <c r="AA88" s="447">
        <v>0</v>
      </c>
      <c r="AB88" s="447">
        <v>0</v>
      </c>
      <c r="AC88" s="447">
        <v>0</v>
      </c>
      <c r="AD88" s="447">
        <v>0</v>
      </c>
      <c r="AE88" s="447">
        <v>0</v>
      </c>
      <c r="AF88" s="447">
        <v>0</v>
      </c>
      <c r="AG88" s="447">
        <v>0</v>
      </c>
      <c r="AH88" s="447">
        <v>0</v>
      </c>
      <c r="AI88" s="447">
        <v>0</v>
      </c>
      <c r="AJ88" s="419"/>
      <c r="AK88" s="431"/>
      <c r="AL88" s="431"/>
    </row>
    <row r="89" spans="1:38">
      <c r="A89" s="418" t="s">
        <v>274</v>
      </c>
      <c r="B89" s="430" t="s">
        <v>730</v>
      </c>
      <c r="C89" s="784" t="s">
        <v>729</v>
      </c>
      <c r="D89" s="798"/>
      <c r="E89" s="799"/>
      <c r="F89" s="447">
        <v>0</v>
      </c>
      <c r="G89" s="447">
        <v>0</v>
      </c>
      <c r="H89" s="447">
        <v>0</v>
      </c>
      <c r="I89" s="447">
        <v>0</v>
      </c>
      <c r="J89" s="447">
        <v>0</v>
      </c>
      <c r="K89" s="447">
        <v>0</v>
      </c>
      <c r="L89" s="447">
        <v>0</v>
      </c>
      <c r="M89" s="447">
        <v>0</v>
      </c>
      <c r="N89" s="447">
        <v>0</v>
      </c>
      <c r="O89" s="447">
        <v>0</v>
      </c>
      <c r="P89" s="447">
        <v>0</v>
      </c>
      <c r="Q89" s="447">
        <v>0</v>
      </c>
      <c r="R89" s="447">
        <v>0</v>
      </c>
      <c r="S89" s="447">
        <v>0</v>
      </c>
      <c r="T89" s="447">
        <v>0</v>
      </c>
      <c r="U89" s="447">
        <v>0</v>
      </c>
      <c r="V89" s="447">
        <v>0</v>
      </c>
      <c r="W89" s="447">
        <v>0</v>
      </c>
      <c r="X89" s="447">
        <v>0</v>
      </c>
      <c r="Y89" s="447">
        <v>0</v>
      </c>
      <c r="Z89" s="447">
        <v>0</v>
      </c>
      <c r="AA89" s="447">
        <v>0</v>
      </c>
      <c r="AB89" s="447">
        <v>0</v>
      </c>
      <c r="AC89" s="447">
        <v>0</v>
      </c>
      <c r="AD89" s="447">
        <v>0</v>
      </c>
      <c r="AE89" s="447">
        <v>0</v>
      </c>
      <c r="AF89" s="447">
        <v>0</v>
      </c>
      <c r="AG89" s="447">
        <v>0</v>
      </c>
      <c r="AH89" s="447">
        <v>0</v>
      </c>
      <c r="AI89" s="447">
        <v>0</v>
      </c>
      <c r="AJ89" s="419"/>
      <c r="AK89" s="431"/>
      <c r="AL89" s="431"/>
    </row>
    <row r="90" spans="1:38">
      <c r="A90" s="418" t="s">
        <v>280</v>
      </c>
      <c r="B90" s="430" t="s">
        <v>731</v>
      </c>
      <c r="C90" s="784" t="s">
        <v>729</v>
      </c>
      <c r="D90" s="798"/>
      <c r="E90" s="799"/>
      <c r="F90" s="447">
        <v>0</v>
      </c>
      <c r="G90" s="447">
        <v>0</v>
      </c>
      <c r="H90" s="447">
        <v>0</v>
      </c>
      <c r="I90" s="447">
        <v>0</v>
      </c>
      <c r="J90" s="447">
        <v>0</v>
      </c>
      <c r="K90" s="447">
        <v>0</v>
      </c>
      <c r="L90" s="447">
        <v>0</v>
      </c>
      <c r="M90" s="447">
        <v>0</v>
      </c>
      <c r="N90" s="447">
        <v>0</v>
      </c>
      <c r="O90" s="447">
        <v>0</v>
      </c>
      <c r="P90" s="447">
        <v>0</v>
      </c>
      <c r="Q90" s="447">
        <v>0</v>
      </c>
      <c r="R90" s="447">
        <v>0</v>
      </c>
      <c r="S90" s="447">
        <v>0</v>
      </c>
      <c r="T90" s="447">
        <v>0</v>
      </c>
      <c r="U90" s="447">
        <v>0</v>
      </c>
      <c r="V90" s="447">
        <v>0</v>
      </c>
      <c r="W90" s="447">
        <v>0</v>
      </c>
      <c r="X90" s="447">
        <v>0</v>
      </c>
      <c r="Y90" s="447">
        <v>0</v>
      </c>
      <c r="Z90" s="447">
        <v>0</v>
      </c>
      <c r="AA90" s="447">
        <v>0</v>
      </c>
      <c r="AB90" s="447">
        <v>0</v>
      </c>
      <c r="AC90" s="447">
        <v>0</v>
      </c>
      <c r="AD90" s="447">
        <v>0</v>
      </c>
      <c r="AE90" s="447">
        <v>0</v>
      </c>
      <c r="AF90" s="447">
        <v>0</v>
      </c>
      <c r="AG90" s="447">
        <v>0</v>
      </c>
      <c r="AH90" s="447">
        <v>0</v>
      </c>
      <c r="AI90" s="447">
        <v>0</v>
      </c>
      <c r="AJ90" s="419"/>
      <c r="AK90" s="431"/>
      <c r="AL90" s="431"/>
    </row>
    <row r="91" spans="1:38">
      <c r="A91" s="418" t="s">
        <v>732</v>
      </c>
      <c r="B91" s="426" t="s">
        <v>733</v>
      </c>
      <c r="C91" s="22">
        <f>SUM(C92:C94)</f>
        <v>0</v>
      </c>
      <c r="D91" s="848">
        <f>$C$111</f>
        <v>0.02</v>
      </c>
      <c r="E91" s="96">
        <v>0</v>
      </c>
      <c r="F91" s="427">
        <f t="shared" ref="F91:AI91" si="16">SUMPRODUCT($C$92:$C$94,F92:F94)*(1+$D38)^(F2-1)</f>
        <v>0</v>
      </c>
      <c r="G91" s="428">
        <f t="shared" si="16"/>
        <v>0</v>
      </c>
      <c r="H91" s="428">
        <f t="shared" si="16"/>
        <v>0</v>
      </c>
      <c r="I91" s="428">
        <f t="shared" si="16"/>
        <v>0</v>
      </c>
      <c r="J91" s="428">
        <f t="shared" si="16"/>
        <v>0</v>
      </c>
      <c r="K91" s="428">
        <f t="shared" si="16"/>
        <v>0</v>
      </c>
      <c r="L91" s="428">
        <f t="shared" si="16"/>
        <v>0</v>
      </c>
      <c r="M91" s="428">
        <f t="shared" si="16"/>
        <v>0</v>
      </c>
      <c r="N91" s="428">
        <f t="shared" si="16"/>
        <v>0</v>
      </c>
      <c r="O91" s="428">
        <f t="shared" si="16"/>
        <v>0</v>
      </c>
      <c r="P91" s="428">
        <f t="shared" si="16"/>
        <v>0</v>
      </c>
      <c r="Q91" s="428">
        <f t="shared" si="16"/>
        <v>0</v>
      </c>
      <c r="R91" s="428">
        <f t="shared" si="16"/>
        <v>0</v>
      </c>
      <c r="S91" s="428">
        <f t="shared" si="16"/>
        <v>0</v>
      </c>
      <c r="T91" s="428">
        <f t="shared" si="16"/>
        <v>0</v>
      </c>
      <c r="U91" s="428">
        <f t="shared" si="16"/>
        <v>0</v>
      </c>
      <c r="V91" s="428">
        <f t="shared" si="16"/>
        <v>0</v>
      </c>
      <c r="W91" s="428">
        <f t="shared" si="16"/>
        <v>0</v>
      </c>
      <c r="X91" s="428">
        <f t="shared" si="16"/>
        <v>0</v>
      </c>
      <c r="Y91" s="428">
        <f t="shared" si="16"/>
        <v>0</v>
      </c>
      <c r="Z91" s="428">
        <f t="shared" si="16"/>
        <v>0</v>
      </c>
      <c r="AA91" s="428">
        <f t="shared" si="16"/>
        <v>0</v>
      </c>
      <c r="AB91" s="428">
        <f t="shared" si="16"/>
        <v>0</v>
      </c>
      <c r="AC91" s="428">
        <f t="shared" si="16"/>
        <v>0</v>
      </c>
      <c r="AD91" s="428">
        <f t="shared" si="16"/>
        <v>0</v>
      </c>
      <c r="AE91" s="428">
        <f t="shared" si="16"/>
        <v>0</v>
      </c>
      <c r="AF91" s="428">
        <f t="shared" si="16"/>
        <v>0</v>
      </c>
      <c r="AG91" s="428">
        <f t="shared" si="16"/>
        <v>0</v>
      </c>
      <c r="AH91" s="428">
        <f t="shared" si="16"/>
        <v>0</v>
      </c>
      <c r="AI91" s="429">
        <f t="shared" si="16"/>
        <v>0</v>
      </c>
      <c r="AJ91" s="419"/>
      <c r="AK91" s="439"/>
      <c r="AL91" s="431"/>
    </row>
    <row r="92" spans="1:38">
      <c r="A92" s="418" t="s">
        <v>734</v>
      </c>
      <c r="B92" s="430" t="s">
        <v>735</v>
      </c>
      <c r="C92" s="783">
        <v>0</v>
      </c>
      <c r="D92" s="787"/>
      <c r="E92" s="788"/>
      <c r="F92" s="447">
        <v>0</v>
      </c>
      <c r="G92" s="447">
        <v>0</v>
      </c>
      <c r="H92" s="447">
        <v>0</v>
      </c>
      <c r="I92" s="447">
        <v>0</v>
      </c>
      <c r="J92" s="447">
        <v>0</v>
      </c>
      <c r="K92" s="447">
        <v>0</v>
      </c>
      <c r="L92" s="447">
        <v>0</v>
      </c>
      <c r="M92" s="447">
        <v>0</v>
      </c>
      <c r="N92" s="447">
        <v>0</v>
      </c>
      <c r="O92" s="447">
        <v>0</v>
      </c>
      <c r="P92" s="447">
        <v>0</v>
      </c>
      <c r="Q92" s="447">
        <v>0</v>
      </c>
      <c r="R92" s="447">
        <v>0</v>
      </c>
      <c r="S92" s="447">
        <v>0</v>
      </c>
      <c r="T92" s="447">
        <v>0</v>
      </c>
      <c r="U92" s="447">
        <v>0</v>
      </c>
      <c r="V92" s="447">
        <v>0</v>
      </c>
      <c r="W92" s="447">
        <v>0</v>
      </c>
      <c r="X92" s="447">
        <v>0</v>
      </c>
      <c r="Y92" s="447">
        <v>0</v>
      </c>
      <c r="Z92" s="447">
        <v>0</v>
      </c>
      <c r="AA92" s="447">
        <v>0</v>
      </c>
      <c r="AB92" s="447">
        <v>0</v>
      </c>
      <c r="AC92" s="447">
        <v>0</v>
      </c>
      <c r="AD92" s="447">
        <v>0</v>
      </c>
      <c r="AE92" s="447">
        <v>0</v>
      </c>
      <c r="AF92" s="447">
        <v>0</v>
      </c>
      <c r="AG92" s="447">
        <v>0</v>
      </c>
      <c r="AH92" s="447">
        <v>0</v>
      </c>
      <c r="AI92" s="447">
        <v>0</v>
      </c>
      <c r="AJ92" s="419"/>
      <c r="AK92" s="431"/>
      <c r="AL92" s="440"/>
    </row>
    <row r="93" spans="1:38">
      <c r="A93" s="418" t="s">
        <v>736</v>
      </c>
      <c r="B93" s="430" t="s">
        <v>737</v>
      </c>
      <c r="C93" s="783">
        <v>0</v>
      </c>
      <c r="D93" s="789"/>
      <c r="E93" s="790"/>
      <c r="F93" s="447">
        <v>0</v>
      </c>
      <c r="G93" s="447">
        <v>0</v>
      </c>
      <c r="H93" s="447">
        <v>0</v>
      </c>
      <c r="I93" s="447">
        <v>0</v>
      </c>
      <c r="J93" s="447">
        <v>0</v>
      </c>
      <c r="K93" s="447">
        <v>0</v>
      </c>
      <c r="L93" s="447">
        <v>0</v>
      </c>
      <c r="M93" s="447">
        <v>0</v>
      </c>
      <c r="N93" s="447">
        <v>0</v>
      </c>
      <c r="O93" s="447">
        <v>0</v>
      </c>
      <c r="P93" s="447">
        <v>0</v>
      </c>
      <c r="Q93" s="447">
        <v>0</v>
      </c>
      <c r="R93" s="447">
        <v>0</v>
      </c>
      <c r="S93" s="447">
        <v>0</v>
      </c>
      <c r="T93" s="447">
        <v>0</v>
      </c>
      <c r="U93" s="447">
        <v>0</v>
      </c>
      <c r="V93" s="447">
        <v>0</v>
      </c>
      <c r="W93" s="447">
        <v>0</v>
      </c>
      <c r="X93" s="447">
        <v>0</v>
      </c>
      <c r="Y93" s="447">
        <v>0</v>
      </c>
      <c r="Z93" s="447">
        <v>0</v>
      </c>
      <c r="AA93" s="447">
        <v>0</v>
      </c>
      <c r="AB93" s="447">
        <v>0</v>
      </c>
      <c r="AC93" s="447">
        <v>0</v>
      </c>
      <c r="AD93" s="447">
        <v>0</v>
      </c>
      <c r="AE93" s="447">
        <v>0</v>
      </c>
      <c r="AF93" s="447">
        <v>0</v>
      </c>
      <c r="AG93" s="447">
        <v>0</v>
      </c>
      <c r="AH93" s="447">
        <v>0</v>
      </c>
      <c r="AI93" s="447">
        <v>0</v>
      </c>
      <c r="AJ93" s="419"/>
      <c r="AK93" s="440"/>
      <c r="AL93" s="431"/>
    </row>
    <row r="94" spans="1:38">
      <c r="A94" s="418" t="s">
        <v>738</v>
      </c>
      <c r="B94" s="430" t="s">
        <v>739</v>
      </c>
      <c r="C94" s="783">
        <v>0</v>
      </c>
      <c r="D94" s="791"/>
      <c r="E94" s="792"/>
      <c r="F94" s="447">
        <v>0</v>
      </c>
      <c r="G94" s="447">
        <v>0</v>
      </c>
      <c r="H94" s="447">
        <v>0</v>
      </c>
      <c r="I94" s="447">
        <v>0</v>
      </c>
      <c r="J94" s="447">
        <v>0</v>
      </c>
      <c r="K94" s="447">
        <v>0</v>
      </c>
      <c r="L94" s="447">
        <v>0</v>
      </c>
      <c r="M94" s="447">
        <v>0</v>
      </c>
      <c r="N94" s="447">
        <v>0</v>
      </c>
      <c r="O94" s="447">
        <v>0</v>
      </c>
      <c r="P94" s="447">
        <v>0</v>
      </c>
      <c r="Q94" s="447">
        <v>0</v>
      </c>
      <c r="R94" s="447">
        <v>0</v>
      </c>
      <c r="S94" s="447">
        <v>0</v>
      </c>
      <c r="T94" s="447">
        <v>0</v>
      </c>
      <c r="U94" s="447">
        <v>0</v>
      </c>
      <c r="V94" s="447">
        <v>0</v>
      </c>
      <c r="W94" s="447">
        <v>0</v>
      </c>
      <c r="X94" s="447">
        <v>0</v>
      </c>
      <c r="Y94" s="447">
        <v>0</v>
      </c>
      <c r="Z94" s="447">
        <v>0</v>
      </c>
      <c r="AA94" s="447">
        <v>0</v>
      </c>
      <c r="AB94" s="447">
        <v>0</v>
      </c>
      <c r="AC94" s="447">
        <v>0</v>
      </c>
      <c r="AD94" s="447">
        <v>0</v>
      </c>
      <c r="AE94" s="447">
        <v>0</v>
      </c>
      <c r="AF94" s="447">
        <v>0</v>
      </c>
      <c r="AG94" s="447">
        <v>0</v>
      </c>
      <c r="AH94" s="447">
        <v>0</v>
      </c>
      <c r="AI94" s="447">
        <v>0</v>
      </c>
      <c r="AJ94" s="419"/>
      <c r="AK94" s="431"/>
      <c r="AL94" s="431"/>
    </row>
    <row r="95" spans="1:38">
      <c r="A95" s="418" t="s">
        <v>740</v>
      </c>
      <c r="B95" s="426" t="s">
        <v>741</v>
      </c>
      <c r="C95" s="22">
        <f>SUM(C96:C98)</f>
        <v>0</v>
      </c>
      <c r="D95" s="875"/>
      <c r="E95" s="875"/>
      <c r="F95" s="428">
        <f t="shared" ref="F95:AI95" si="17">SUMPRODUCT($C$96:$C$98,F96:F98)*(1+$D95)^(F6-1)</f>
        <v>0</v>
      </c>
      <c r="G95" s="428">
        <f t="shared" si="17"/>
        <v>0</v>
      </c>
      <c r="H95" s="428">
        <f t="shared" si="17"/>
        <v>0</v>
      </c>
      <c r="I95" s="428">
        <f t="shared" si="17"/>
        <v>0</v>
      </c>
      <c r="J95" s="428">
        <f t="shared" si="17"/>
        <v>0</v>
      </c>
      <c r="K95" s="428">
        <f t="shared" si="17"/>
        <v>0</v>
      </c>
      <c r="L95" s="428">
        <f t="shared" si="17"/>
        <v>0</v>
      </c>
      <c r="M95" s="428">
        <f t="shared" si="17"/>
        <v>0</v>
      </c>
      <c r="N95" s="428">
        <f t="shared" si="17"/>
        <v>0</v>
      </c>
      <c r="O95" s="428">
        <f t="shared" si="17"/>
        <v>0</v>
      </c>
      <c r="P95" s="428">
        <f t="shared" si="17"/>
        <v>0</v>
      </c>
      <c r="Q95" s="428">
        <f t="shared" si="17"/>
        <v>0</v>
      </c>
      <c r="R95" s="428">
        <f t="shared" si="17"/>
        <v>0</v>
      </c>
      <c r="S95" s="428">
        <f t="shared" si="17"/>
        <v>0</v>
      </c>
      <c r="T95" s="428">
        <f t="shared" si="17"/>
        <v>0</v>
      </c>
      <c r="U95" s="428">
        <f t="shared" si="17"/>
        <v>0</v>
      </c>
      <c r="V95" s="428">
        <f t="shared" si="17"/>
        <v>0</v>
      </c>
      <c r="W95" s="428">
        <f t="shared" si="17"/>
        <v>0</v>
      </c>
      <c r="X95" s="428">
        <f t="shared" si="17"/>
        <v>0</v>
      </c>
      <c r="Y95" s="428">
        <f t="shared" si="17"/>
        <v>0</v>
      </c>
      <c r="Z95" s="428">
        <f t="shared" si="17"/>
        <v>0</v>
      </c>
      <c r="AA95" s="428">
        <f t="shared" si="17"/>
        <v>0</v>
      </c>
      <c r="AB95" s="428">
        <f t="shared" si="17"/>
        <v>0</v>
      </c>
      <c r="AC95" s="428">
        <f t="shared" si="17"/>
        <v>0</v>
      </c>
      <c r="AD95" s="428">
        <f t="shared" si="17"/>
        <v>0</v>
      </c>
      <c r="AE95" s="428">
        <f t="shared" si="17"/>
        <v>0</v>
      </c>
      <c r="AF95" s="428">
        <f t="shared" si="17"/>
        <v>0</v>
      </c>
      <c r="AG95" s="428">
        <f t="shared" si="17"/>
        <v>0</v>
      </c>
      <c r="AH95" s="428">
        <f t="shared" si="17"/>
        <v>0</v>
      </c>
      <c r="AI95" s="429">
        <f t="shared" si="17"/>
        <v>0</v>
      </c>
      <c r="AJ95" s="419"/>
      <c r="AK95" s="431"/>
      <c r="AL95" s="431"/>
    </row>
    <row r="96" spans="1:38">
      <c r="A96" s="418" t="s">
        <v>742</v>
      </c>
      <c r="B96" s="430" t="s">
        <v>743</v>
      </c>
      <c r="C96" s="786">
        <v>0</v>
      </c>
      <c r="D96" s="787"/>
      <c r="E96" s="788"/>
      <c r="F96" s="447">
        <v>0</v>
      </c>
      <c r="G96" s="447">
        <v>0</v>
      </c>
      <c r="H96" s="447">
        <v>0</v>
      </c>
      <c r="I96" s="447">
        <v>0</v>
      </c>
      <c r="J96" s="447">
        <v>0</v>
      </c>
      <c r="K96" s="447">
        <v>0</v>
      </c>
      <c r="L96" s="447">
        <v>0</v>
      </c>
      <c r="M96" s="447">
        <v>0</v>
      </c>
      <c r="N96" s="447">
        <v>0</v>
      </c>
      <c r="O96" s="447">
        <v>0</v>
      </c>
      <c r="P96" s="447">
        <v>0</v>
      </c>
      <c r="Q96" s="447">
        <v>0</v>
      </c>
      <c r="R96" s="447">
        <v>0</v>
      </c>
      <c r="S96" s="447">
        <v>0</v>
      </c>
      <c r="T96" s="447">
        <v>0</v>
      </c>
      <c r="U96" s="447">
        <v>0</v>
      </c>
      <c r="V96" s="447">
        <v>0</v>
      </c>
      <c r="W96" s="447">
        <v>0</v>
      </c>
      <c r="X96" s="447">
        <v>0</v>
      </c>
      <c r="Y96" s="447">
        <v>0</v>
      </c>
      <c r="Z96" s="447">
        <v>0</v>
      </c>
      <c r="AA96" s="447">
        <v>0</v>
      </c>
      <c r="AB96" s="447">
        <v>0</v>
      </c>
      <c r="AC96" s="447">
        <v>0</v>
      </c>
      <c r="AD96" s="447">
        <v>0</v>
      </c>
      <c r="AE96" s="447">
        <v>0</v>
      </c>
      <c r="AF96" s="447">
        <v>0</v>
      </c>
      <c r="AG96" s="447">
        <v>0</v>
      </c>
      <c r="AH96" s="447">
        <v>0</v>
      </c>
      <c r="AI96" s="447">
        <v>0</v>
      </c>
      <c r="AJ96" s="419"/>
      <c r="AK96" s="431"/>
      <c r="AL96" s="431"/>
    </row>
    <row r="97" spans="1:38">
      <c r="A97" s="418" t="s">
        <v>744</v>
      </c>
      <c r="B97" s="430" t="s">
        <v>745</v>
      </c>
      <c r="C97" s="786">
        <v>0</v>
      </c>
      <c r="D97" s="789"/>
      <c r="E97" s="790"/>
      <c r="F97" s="447">
        <v>0</v>
      </c>
      <c r="G97" s="447">
        <v>0</v>
      </c>
      <c r="H97" s="447">
        <v>0</v>
      </c>
      <c r="I97" s="447">
        <v>0</v>
      </c>
      <c r="J97" s="447">
        <v>0</v>
      </c>
      <c r="K97" s="447">
        <v>0</v>
      </c>
      <c r="L97" s="447">
        <v>0</v>
      </c>
      <c r="M97" s="447">
        <v>0</v>
      </c>
      <c r="N97" s="447">
        <v>0</v>
      </c>
      <c r="O97" s="447">
        <v>0</v>
      </c>
      <c r="P97" s="447">
        <v>0</v>
      </c>
      <c r="Q97" s="447">
        <v>0</v>
      </c>
      <c r="R97" s="447">
        <v>0</v>
      </c>
      <c r="S97" s="447">
        <v>0</v>
      </c>
      <c r="T97" s="447">
        <v>0</v>
      </c>
      <c r="U97" s="447">
        <v>0</v>
      </c>
      <c r="V97" s="447">
        <v>0</v>
      </c>
      <c r="W97" s="447">
        <v>0</v>
      </c>
      <c r="X97" s="447">
        <v>0</v>
      </c>
      <c r="Y97" s="447">
        <v>0</v>
      </c>
      <c r="Z97" s="447">
        <v>0</v>
      </c>
      <c r="AA97" s="447">
        <v>0</v>
      </c>
      <c r="AB97" s="447">
        <v>0</v>
      </c>
      <c r="AC97" s="447">
        <v>0</v>
      </c>
      <c r="AD97" s="447">
        <v>0</v>
      </c>
      <c r="AE97" s="447">
        <v>0</v>
      </c>
      <c r="AF97" s="447">
        <v>0</v>
      </c>
      <c r="AG97" s="447">
        <v>0</v>
      </c>
      <c r="AH97" s="447">
        <v>0</v>
      </c>
      <c r="AI97" s="447">
        <v>0</v>
      </c>
      <c r="AJ97" s="419"/>
      <c r="AK97" s="431"/>
      <c r="AL97" s="431"/>
    </row>
    <row r="98" spans="1:38">
      <c r="A98" s="418" t="s">
        <v>746</v>
      </c>
      <c r="B98" s="430" t="s">
        <v>747</v>
      </c>
      <c r="C98" s="786">
        <v>0</v>
      </c>
      <c r="D98" s="791"/>
      <c r="E98" s="792"/>
      <c r="F98" s="447">
        <v>0</v>
      </c>
      <c r="G98" s="447">
        <v>0</v>
      </c>
      <c r="H98" s="447">
        <v>0</v>
      </c>
      <c r="I98" s="447">
        <v>0</v>
      </c>
      <c r="J98" s="447">
        <v>0</v>
      </c>
      <c r="K98" s="447">
        <v>0</v>
      </c>
      <c r="L98" s="447">
        <v>0</v>
      </c>
      <c r="M98" s="447">
        <v>0</v>
      </c>
      <c r="N98" s="447">
        <v>0</v>
      </c>
      <c r="O98" s="447">
        <v>0</v>
      </c>
      <c r="P98" s="447">
        <v>0</v>
      </c>
      <c r="Q98" s="447">
        <v>0</v>
      </c>
      <c r="R98" s="447">
        <v>0</v>
      </c>
      <c r="S98" s="447">
        <v>0</v>
      </c>
      <c r="T98" s="447">
        <v>0</v>
      </c>
      <c r="U98" s="447">
        <v>0</v>
      </c>
      <c r="V98" s="447">
        <v>0</v>
      </c>
      <c r="W98" s="447">
        <v>0</v>
      </c>
      <c r="X98" s="447">
        <v>0</v>
      </c>
      <c r="Y98" s="447">
        <v>0</v>
      </c>
      <c r="Z98" s="447">
        <v>0</v>
      </c>
      <c r="AA98" s="447">
        <v>0</v>
      </c>
      <c r="AB98" s="447">
        <v>0</v>
      </c>
      <c r="AC98" s="447">
        <v>0</v>
      </c>
      <c r="AD98" s="447">
        <v>0</v>
      </c>
      <c r="AE98" s="447">
        <v>0</v>
      </c>
      <c r="AF98" s="447">
        <v>0</v>
      </c>
      <c r="AG98" s="447">
        <v>0</v>
      </c>
      <c r="AH98" s="447">
        <v>0</v>
      </c>
      <c r="AI98" s="447">
        <v>0</v>
      </c>
      <c r="AJ98" s="419"/>
      <c r="AK98" s="431"/>
      <c r="AL98" s="231"/>
    </row>
    <row r="99" spans="1:38">
      <c r="A99" s="418" t="s">
        <v>748</v>
      </c>
      <c r="B99" s="426" t="s">
        <v>749</v>
      </c>
      <c r="C99" s="231">
        <f>SUM(C100:C102)</f>
        <v>0</v>
      </c>
      <c r="D99" s="848">
        <f>$C$111</f>
        <v>0.02</v>
      </c>
      <c r="E99" s="96">
        <v>0</v>
      </c>
      <c r="F99" s="427">
        <f t="shared" ref="F99:AI99" si="18">SUMPRODUCT($C$100:$C$102,F100:F102)*(1+$D99)^(F2-1)</f>
        <v>0</v>
      </c>
      <c r="G99" s="428">
        <f t="shared" si="18"/>
        <v>0</v>
      </c>
      <c r="H99" s="428">
        <f t="shared" si="18"/>
        <v>0</v>
      </c>
      <c r="I99" s="428">
        <f t="shared" si="18"/>
        <v>0</v>
      </c>
      <c r="J99" s="428">
        <f t="shared" si="18"/>
        <v>0</v>
      </c>
      <c r="K99" s="428">
        <f t="shared" si="18"/>
        <v>0</v>
      </c>
      <c r="L99" s="428">
        <f t="shared" si="18"/>
        <v>0</v>
      </c>
      <c r="M99" s="428">
        <f t="shared" si="18"/>
        <v>0</v>
      </c>
      <c r="N99" s="428">
        <f t="shared" si="18"/>
        <v>0</v>
      </c>
      <c r="O99" s="428">
        <f t="shared" si="18"/>
        <v>0</v>
      </c>
      <c r="P99" s="428">
        <f t="shared" si="18"/>
        <v>0</v>
      </c>
      <c r="Q99" s="428">
        <f t="shared" si="18"/>
        <v>0</v>
      </c>
      <c r="R99" s="428">
        <f t="shared" si="18"/>
        <v>0</v>
      </c>
      <c r="S99" s="428">
        <f t="shared" si="18"/>
        <v>0</v>
      </c>
      <c r="T99" s="428">
        <f t="shared" si="18"/>
        <v>0</v>
      </c>
      <c r="U99" s="428">
        <f t="shared" si="18"/>
        <v>0</v>
      </c>
      <c r="V99" s="428">
        <f t="shared" si="18"/>
        <v>0</v>
      </c>
      <c r="W99" s="428">
        <f t="shared" si="18"/>
        <v>0</v>
      </c>
      <c r="X99" s="428">
        <f t="shared" si="18"/>
        <v>0</v>
      </c>
      <c r="Y99" s="428">
        <f t="shared" si="18"/>
        <v>0</v>
      </c>
      <c r="Z99" s="428">
        <f t="shared" si="18"/>
        <v>0</v>
      </c>
      <c r="AA99" s="428">
        <f t="shared" si="18"/>
        <v>0</v>
      </c>
      <c r="AB99" s="428">
        <f t="shared" si="18"/>
        <v>0</v>
      </c>
      <c r="AC99" s="428">
        <f t="shared" si="18"/>
        <v>0</v>
      </c>
      <c r="AD99" s="428">
        <f t="shared" si="18"/>
        <v>0</v>
      </c>
      <c r="AE99" s="428">
        <f t="shared" si="18"/>
        <v>0</v>
      </c>
      <c r="AF99" s="428">
        <f t="shared" si="18"/>
        <v>0</v>
      </c>
      <c r="AG99" s="428">
        <f t="shared" si="18"/>
        <v>0</v>
      </c>
      <c r="AH99" s="428">
        <f t="shared" si="18"/>
        <v>0</v>
      </c>
      <c r="AI99" s="429">
        <f t="shared" si="18"/>
        <v>0</v>
      </c>
      <c r="AJ99" s="26"/>
      <c r="AK99" s="231"/>
      <c r="AL99" s="431"/>
    </row>
    <row r="100" spans="1:38">
      <c r="A100" s="418" t="s">
        <v>750</v>
      </c>
      <c r="B100" s="432" t="str">
        <f>B113</f>
        <v>Stamp Duty</v>
      </c>
      <c r="C100" s="785">
        <v>0</v>
      </c>
      <c r="D100" s="789"/>
      <c r="E100" s="790"/>
      <c r="F100" s="447">
        <v>1</v>
      </c>
      <c r="G100" s="447">
        <v>1</v>
      </c>
      <c r="H100" s="447">
        <v>1</v>
      </c>
      <c r="I100" s="447">
        <v>1</v>
      </c>
      <c r="J100" s="447">
        <v>1</v>
      </c>
      <c r="K100" s="447">
        <v>1</v>
      </c>
      <c r="L100" s="447">
        <v>1</v>
      </c>
      <c r="M100" s="447">
        <v>1</v>
      </c>
      <c r="N100" s="447">
        <v>1</v>
      </c>
      <c r="O100" s="447">
        <v>1</v>
      </c>
      <c r="P100" s="447">
        <v>1</v>
      </c>
      <c r="Q100" s="447">
        <v>1</v>
      </c>
      <c r="R100" s="447">
        <v>1</v>
      </c>
      <c r="S100" s="447">
        <v>1</v>
      </c>
      <c r="T100" s="447">
        <v>1</v>
      </c>
      <c r="U100" s="447">
        <v>1</v>
      </c>
      <c r="V100" s="447">
        <v>1</v>
      </c>
      <c r="W100" s="447">
        <v>1</v>
      </c>
      <c r="X100" s="447">
        <v>1</v>
      </c>
      <c r="Y100" s="447">
        <v>1</v>
      </c>
      <c r="Z100" s="447">
        <v>1</v>
      </c>
      <c r="AA100" s="447">
        <v>1</v>
      </c>
      <c r="AB100" s="447">
        <v>1</v>
      </c>
      <c r="AC100" s="447">
        <v>1</v>
      </c>
      <c r="AD100" s="447">
        <v>1</v>
      </c>
      <c r="AE100" s="447">
        <v>1</v>
      </c>
      <c r="AF100" s="447">
        <v>1</v>
      </c>
      <c r="AG100" s="447">
        <v>1</v>
      </c>
      <c r="AH100" s="447">
        <v>1</v>
      </c>
      <c r="AI100" s="447">
        <v>1</v>
      </c>
      <c r="AJ100" s="419"/>
      <c r="AK100" s="431"/>
      <c r="AL100" s="431"/>
    </row>
    <row r="101" spans="1:38">
      <c r="A101" s="418" t="s">
        <v>751</v>
      </c>
      <c r="B101" s="432"/>
      <c r="C101" s="785">
        <v>0</v>
      </c>
      <c r="D101" s="789"/>
      <c r="E101" s="790"/>
      <c r="F101" s="447">
        <v>0</v>
      </c>
      <c r="G101" s="447">
        <v>0</v>
      </c>
      <c r="H101" s="447">
        <v>0</v>
      </c>
      <c r="I101" s="447">
        <v>0</v>
      </c>
      <c r="J101" s="447">
        <v>0</v>
      </c>
      <c r="K101" s="447">
        <v>0</v>
      </c>
      <c r="L101" s="447">
        <v>0</v>
      </c>
      <c r="M101" s="447">
        <v>0</v>
      </c>
      <c r="N101" s="447">
        <v>0</v>
      </c>
      <c r="O101" s="447">
        <v>0</v>
      </c>
      <c r="P101" s="447">
        <v>0</v>
      </c>
      <c r="Q101" s="447">
        <v>0</v>
      </c>
      <c r="R101" s="447">
        <v>0</v>
      </c>
      <c r="S101" s="447">
        <v>0</v>
      </c>
      <c r="T101" s="447">
        <v>0</v>
      </c>
      <c r="U101" s="447">
        <v>0</v>
      </c>
      <c r="V101" s="447">
        <v>0</v>
      </c>
      <c r="W101" s="447">
        <v>0</v>
      </c>
      <c r="X101" s="447">
        <v>0</v>
      </c>
      <c r="Y101" s="447">
        <v>0</v>
      </c>
      <c r="Z101" s="447">
        <v>0</v>
      </c>
      <c r="AA101" s="447">
        <v>0</v>
      </c>
      <c r="AB101" s="447">
        <v>0</v>
      </c>
      <c r="AC101" s="447">
        <v>0</v>
      </c>
      <c r="AD101" s="447">
        <v>0</v>
      </c>
      <c r="AE101" s="447">
        <v>0</v>
      </c>
      <c r="AF101" s="447">
        <v>0</v>
      </c>
      <c r="AG101" s="447">
        <v>0</v>
      </c>
      <c r="AH101" s="447">
        <v>0</v>
      </c>
      <c r="AI101" s="447">
        <v>0</v>
      </c>
      <c r="AJ101" s="419"/>
      <c r="AK101" s="431"/>
      <c r="AL101" s="431"/>
    </row>
    <row r="102" spans="1:38">
      <c r="A102" s="418" t="s">
        <v>752</v>
      </c>
      <c r="B102" s="432" t="s">
        <v>313</v>
      </c>
      <c r="C102" s="785">
        <v>0</v>
      </c>
      <c r="D102" s="791"/>
      <c r="E102" s="792"/>
      <c r="F102" s="447">
        <v>0</v>
      </c>
      <c r="G102" s="447">
        <v>0</v>
      </c>
      <c r="H102" s="447">
        <v>0</v>
      </c>
      <c r="I102" s="447">
        <v>0</v>
      </c>
      <c r="J102" s="447">
        <v>0</v>
      </c>
      <c r="K102" s="447">
        <v>0</v>
      </c>
      <c r="L102" s="447">
        <v>0</v>
      </c>
      <c r="M102" s="447">
        <v>0</v>
      </c>
      <c r="N102" s="447">
        <v>0</v>
      </c>
      <c r="O102" s="447">
        <v>0</v>
      </c>
      <c r="P102" s="447">
        <v>0</v>
      </c>
      <c r="Q102" s="447">
        <v>0</v>
      </c>
      <c r="R102" s="447">
        <v>0</v>
      </c>
      <c r="S102" s="447">
        <v>0</v>
      </c>
      <c r="T102" s="447">
        <v>0</v>
      </c>
      <c r="U102" s="447">
        <v>0</v>
      </c>
      <c r="V102" s="447">
        <v>0</v>
      </c>
      <c r="W102" s="447">
        <v>0</v>
      </c>
      <c r="X102" s="447">
        <v>0</v>
      </c>
      <c r="Y102" s="447">
        <v>0</v>
      </c>
      <c r="Z102" s="447">
        <v>0</v>
      </c>
      <c r="AA102" s="447">
        <v>0</v>
      </c>
      <c r="AB102" s="447">
        <v>0</v>
      </c>
      <c r="AC102" s="447">
        <v>0</v>
      </c>
      <c r="AD102" s="447">
        <v>0</v>
      </c>
      <c r="AE102" s="447">
        <v>0</v>
      </c>
      <c r="AF102" s="447">
        <v>0</v>
      </c>
      <c r="AG102" s="447">
        <v>0</v>
      </c>
      <c r="AH102" s="447">
        <v>0</v>
      </c>
      <c r="AI102" s="447">
        <v>0</v>
      </c>
      <c r="AJ102" s="419"/>
      <c r="AK102" s="431"/>
    </row>
    <row r="103" spans="1:38">
      <c r="B103" s="419"/>
      <c r="C103" s="441"/>
      <c r="D103" s="419"/>
      <c r="E103" s="419"/>
      <c r="F103" s="419"/>
      <c r="G103" s="419"/>
      <c r="H103" s="419"/>
      <c r="I103" s="419"/>
      <c r="J103" s="419"/>
      <c r="K103" s="419"/>
      <c r="L103" s="419"/>
      <c r="M103" s="419"/>
      <c r="N103" s="419"/>
      <c r="O103" s="419"/>
      <c r="P103" s="419"/>
      <c r="Q103" s="419"/>
      <c r="R103" s="419"/>
      <c r="S103" s="419"/>
      <c r="T103" s="419"/>
      <c r="U103" s="419"/>
      <c r="V103" s="419"/>
      <c r="W103" s="419"/>
      <c r="X103" s="419"/>
      <c r="Y103" s="419"/>
      <c r="Z103" s="419"/>
      <c r="AA103" s="419"/>
      <c r="AB103" s="419"/>
      <c r="AC103" s="419"/>
      <c r="AD103" s="419"/>
      <c r="AE103" s="419"/>
      <c r="AF103" s="419"/>
      <c r="AG103" s="419"/>
      <c r="AH103" s="419"/>
      <c r="AI103" s="419"/>
      <c r="AJ103" s="419"/>
    </row>
    <row r="104" spans="1:38">
      <c r="B104" s="442" t="s">
        <v>753</v>
      </c>
      <c r="C104" s="427">
        <f>C91+C99+C78+C72+C64+C59+C54+C51+C44+C38+C33+C27+C14+C3</f>
        <v>2329.0700000000002</v>
      </c>
      <c r="D104" s="800"/>
      <c r="E104" s="801"/>
      <c r="F104" s="428">
        <f t="shared" ref="F104:AI104" si="19">F91+F99+F78+F72+F64+F59+F54+F51+F44+F38+F33+F27+F14+F3+F87</f>
        <v>1884.9499999999998</v>
      </c>
      <c r="G104" s="428">
        <f t="shared" si="19"/>
        <v>1914.9369999999999</v>
      </c>
      <c r="H104" s="428">
        <f t="shared" si="19"/>
        <v>2025.5237400000001</v>
      </c>
      <c r="I104" s="428">
        <f t="shared" si="19"/>
        <v>2056.7222147999996</v>
      </c>
      <c r="J104" s="428">
        <f t="shared" si="19"/>
        <v>2088.544659096</v>
      </c>
      <c r="K104" s="428">
        <f t="shared" si="19"/>
        <v>2243.40355227792</v>
      </c>
      <c r="L104" s="428">
        <f t="shared" si="19"/>
        <v>2276.5116233234785</v>
      </c>
      <c r="M104" s="428">
        <f t="shared" si="19"/>
        <v>2310.2818557899477</v>
      </c>
      <c r="N104" s="428">
        <f t="shared" si="19"/>
        <v>2344.7274929057467</v>
      </c>
      <c r="O104" s="428">
        <f t="shared" si="19"/>
        <v>2379.8620427638616</v>
      </c>
      <c r="P104" s="428">
        <f t="shared" si="19"/>
        <v>2455.6992836191389</v>
      </c>
      <c r="Q104" s="428">
        <f t="shared" si="19"/>
        <v>2492.2532692915215</v>
      </c>
      <c r="R104" s="428">
        <f t="shared" si="19"/>
        <v>2529.5383346773519</v>
      </c>
      <c r="S104" s="428">
        <f t="shared" si="19"/>
        <v>2567.5691013708997</v>
      </c>
      <c r="T104" s="428">
        <f t="shared" si="19"/>
        <v>2579.9709081370593</v>
      </c>
      <c r="U104" s="428">
        <f t="shared" si="19"/>
        <v>2667.0103262998009</v>
      </c>
      <c r="V104" s="428">
        <f t="shared" si="19"/>
        <v>2706.8305328257966</v>
      </c>
      <c r="W104" s="428">
        <f t="shared" si="19"/>
        <v>2747.4471434823135</v>
      </c>
      <c r="X104" s="428">
        <f t="shared" si="19"/>
        <v>2788.8760863519592</v>
      </c>
      <c r="Y104" s="428">
        <f t="shared" si="19"/>
        <v>2831.1336080789979</v>
      </c>
      <c r="Z104" s="428">
        <f t="shared" si="19"/>
        <v>2954.2362802405787</v>
      </c>
      <c r="AA104" s="428">
        <f t="shared" si="19"/>
        <v>2998.2010058453893</v>
      </c>
      <c r="AB104" s="428">
        <f t="shared" si="19"/>
        <v>3043.045025962298</v>
      </c>
      <c r="AC104" s="428">
        <f t="shared" si="19"/>
        <v>3088.7859264815429</v>
      </c>
      <c r="AD104" s="428">
        <f t="shared" si="19"/>
        <v>3135.4416450111744</v>
      </c>
      <c r="AE104" s="428">
        <f t="shared" si="19"/>
        <v>3255.0304779113981</v>
      </c>
      <c r="AF104" s="428">
        <f t="shared" si="19"/>
        <v>3303.571087469626</v>
      </c>
      <c r="AG104" s="428">
        <f t="shared" si="19"/>
        <v>3353.082509219018</v>
      </c>
      <c r="AH104" s="428">
        <f t="shared" si="19"/>
        <v>3403.5841594033986</v>
      </c>
      <c r="AI104" s="429">
        <f t="shared" si="19"/>
        <v>3455.0958425914664</v>
      </c>
      <c r="AJ104" s="443"/>
    </row>
    <row r="105" spans="1:38">
      <c r="B105" s="442" t="s">
        <v>754</v>
      </c>
      <c r="C105" s="427">
        <f>C91+C99+C78+C72+C64+C59+C54+C51+C44+C38+C33+C27+C14+C3+C85</f>
        <v>2468.8142000000003</v>
      </c>
      <c r="D105" s="802"/>
      <c r="E105" s="803"/>
      <c r="F105" s="428">
        <f t="shared" ref="F105:AI105" si="20">F91+F99+F78+F72+F64+F59+F54+F51+F44+F38+F33+F27+F14+F3+F85+F87</f>
        <v>1998.0469999999998</v>
      </c>
      <c r="G105" s="428">
        <f t="shared" si="20"/>
        <v>2029.83322</v>
      </c>
      <c r="H105" s="428">
        <f t="shared" si="20"/>
        <v>2147.0551644000002</v>
      </c>
      <c r="I105" s="428">
        <f t="shared" si="20"/>
        <v>2180.1255476879996</v>
      </c>
      <c r="J105" s="428">
        <f t="shared" si="20"/>
        <v>2213.8573386417602</v>
      </c>
      <c r="K105" s="428">
        <f t="shared" si="20"/>
        <v>2378.0077654145953</v>
      </c>
      <c r="L105" s="428">
        <f t="shared" si="20"/>
        <v>2413.1023207228873</v>
      </c>
      <c r="M105" s="428">
        <f t="shared" si="20"/>
        <v>2448.8987671373447</v>
      </c>
      <c r="N105" s="428">
        <f t="shared" si="20"/>
        <v>2485.4111424800913</v>
      </c>
      <c r="O105" s="428">
        <f t="shared" si="20"/>
        <v>2522.6537653296932</v>
      </c>
      <c r="P105" s="428">
        <f t="shared" si="20"/>
        <v>2603.0412406362871</v>
      </c>
      <c r="Q105" s="428">
        <f t="shared" si="20"/>
        <v>2641.7884654490126</v>
      </c>
      <c r="R105" s="428">
        <f t="shared" si="20"/>
        <v>2681.3106347579933</v>
      </c>
      <c r="S105" s="428">
        <f t="shared" si="20"/>
        <v>2721.6232474531535</v>
      </c>
      <c r="T105" s="428">
        <f t="shared" si="20"/>
        <v>2734.7691626252827</v>
      </c>
      <c r="U105" s="428">
        <f t="shared" si="20"/>
        <v>2827.0309458777888</v>
      </c>
      <c r="V105" s="428">
        <f t="shared" si="20"/>
        <v>2869.2403647953442</v>
      </c>
      <c r="W105" s="428">
        <f t="shared" si="20"/>
        <v>2912.2939720912523</v>
      </c>
      <c r="X105" s="428">
        <f t="shared" si="20"/>
        <v>2956.2086515330766</v>
      </c>
      <c r="Y105" s="428">
        <f t="shared" si="20"/>
        <v>3001.0016245637376</v>
      </c>
      <c r="Z105" s="428">
        <f t="shared" si="20"/>
        <v>3131.4904570550134</v>
      </c>
      <c r="AA105" s="428">
        <f t="shared" si="20"/>
        <v>3178.0930661961129</v>
      </c>
      <c r="AB105" s="428">
        <f t="shared" si="20"/>
        <v>3225.6277275200359</v>
      </c>
      <c r="AC105" s="428">
        <f t="shared" si="20"/>
        <v>3274.1130820704357</v>
      </c>
      <c r="AD105" s="428">
        <f t="shared" si="20"/>
        <v>3323.5681437118446</v>
      </c>
      <c r="AE105" s="428">
        <f t="shared" si="20"/>
        <v>3450.3323065860818</v>
      </c>
      <c r="AF105" s="428">
        <f t="shared" si="20"/>
        <v>3501.7853527178036</v>
      </c>
      <c r="AG105" s="428">
        <f t="shared" si="20"/>
        <v>3554.2674597721589</v>
      </c>
      <c r="AH105" s="428">
        <f t="shared" si="20"/>
        <v>3607.7992089676027</v>
      </c>
      <c r="AI105" s="429">
        <f t="shared" si="20"/>
        <v>3662.4015931469544</v>
      </c>
      <c r="AJ105" s="443"/>
    </row>
    <row r="106" spans="1:38">
      <c r="B106" s="91"/>
      <c r="C106" s="444"/>
      <c r="D106" s="445"/>
      <c r="E106" s="445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3"/>
    </row>
    <row r="107" spans="1:38">
      <c r="B107" s="47" t="str">
        <f>CapEx!B129</f>
        <v>Inputs (repeating)</v>
      </c>
      <c r="C107" s="444"/>
      <c r="D107" s="445"/>
      <c r="E107" s="445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3"/>
    </row>
    <row r="108" spans="1:38">
      <c r="B108" s="418"/>
      <c r="C108" s="444"/>
      <c r="D108" s="445"/>
      <c r="E108" s="445"/>
      <c r="F108" s="879"/>
      <c r="G108" s="879"/>
      <c r="H108" s="879"/>
      <c r="I108" s="879"/>
      <c r="J108" s="879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3"/>
    </row>
    <row r="109" spans="1:38">
      <c r="B109" s="1" t="str">
        <f>Inputs!$A$10</f>
        <v>Scheduled Construction Time</v>
      </c>
      <c r="C109" s="720">
        <f>Inputs!D10</f>
        <v>18</v>
      </c>
      <c r="D109" s="445"/>
      <c r="E109" s="445"/>
      <c r="F109" s="879"/>
      <c r="G109" s="879"/>
      <c r="H109" s="879"/>
      <c r="I109" s="879"/>
      <c r="J109" s="879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3"/>
    </row>
    <row r="110" spans="1:38">
      <c r="B110" s="1" t="str">
        <f>Inputs!$A$51</f>
        <v xml:space="preserve">Capacity </v>
      </c>
      <c r="C110" s="721">
        <f>Inputs!$D$51</f>
        <v>35</v>
      </c>
    </row>
    <row r="111" spans="1:38">
      <c r="B111" s="1" t="str">
        <f>Inputs!A88</f>
        <v>EUR CPI</v>
      </c>
      <c r="C111" s="722">
        <f>Inputs!D88</f>
        <v>0.02</v>
      </c>
    </row>
    <row r="112" spans="1:38">
      <c r="B112" s="1" t="s">
        <v>755</v>
      </c>
      <c r="C112" s="723">
        <f>MAX(Inputs!$D$179,Inputs!$D$242)</f>
        <v>14</v>
      </c>
    </row>
    <row r="113" spans="2:35">
      <c r="B113" s="1" t="str">
        <f>Inputs!$A$425</f>
        <v>Stamp Duty</v>
      </c>
      <c r="C113" s="722">
        <f>Inputs!$D$427</f>
        <v>0</v>
      </c>
    </row>
    <row r="114" spans="2:35">
      <c r="B114" s="1" t="s">
        <v>756</v>
      </c>
    </row>
    <row r="115" spans="2:35">
      <c r="F115" s="1069"/>
      <c r="G115" s="1069"/>
      <c r="H115" s="1069"/>
      <c r="I115" s="1069"/>
      <c r="J115" s="1069"/>
      <c r="K115" s="1069"/>
      <c r="L115" s="1069"/>
      <c r="M115" s="1069"/>
      <c r="N115" s="1069"/>
      <c r="O115" s="1069"/>
      <c r="P115" s="1069"/>
      <c r="Q115" s="1069"/>
      <c r="R115" s="1069"/>
      <c r="S115" s="1069"/>
      <c r="T115" s="1069"/>
      <c r="U115" s="1069"/>
      <c r="V115" s="1069"/>
      <c r="W115" s="1069"/>
      <c r="X115" s="1069"/>
      <c r="Y115" s="1069"/>
      <c r="Z115" s="1069"/>
      <c r="AA115" s="1069"/>
      <c r="AB115" s="1069"/>
      <c r="AC115" s="1069"/>
      <c r="AD115" s="1069"/>
      <c r="AE115" s="1069"/>
      <c r="AF115" s="1069"/>
      <c r="AG115" s="1069"/>
      <c r="AH115" s="1069"/>
      <c r="AI115" s="1069"/>
    </row>
    <row r="127" spans="2:35">
      <c r="AG127" s="419"/>
      <c r="AH127" s="419"/>
      <c r="AI127" s="419"/>
    </row>
  </sheetData>
  <conditionalFormatting sqref="AJ36:AJ37 AJ29:AJ32">
    <cfRule type="cellIs" dxfId="146" priority="174" operator="equal">
      <formula>1</formula>
    </cfRule>
  </conditionalFormatting>
  <conditionalFormatting sqref="AJ34">
    <cfRule type="cellIs" dxfId="145" priority="173" operator="equal">
      <formula>1</formula>
    </cfRule>
  </conditionalFormatting>
  <conditionalFormatting sqref="AJ39">
    <cfRule type="cellIs" dxfId="144" priority="171" operator="equal">
      <formula>1</formula>
    </cfRule>
  </conditionalFormatting>
  <conditionalFormatting sqref="AJ52">
    <cfRule type="cellIs" dxfId="143" priority="170" operator="equal">
      <formula>1</formula>
    </cfRule>
  </conditionalFormatting>
  <conditionalFormatting sqref="AJ45:AJ49">
    <cfRule type="cellIs" dxfId="142" priority="169" operator="equal">
      <formula>1</formula>
    </cfRule>
  </conditionalFormatting>
  <conditionalFormatting sqref="AJ57">
    <cfRule type="cellIs" dxfId="141" priority="166" operator="equal">
      <formula>1</formula>
    </cfRule>
  </conditionalFormatting>
  <conditionalFormatting sqref="AJ61">
    <cfRule type="cellIs" dxfId="140" priority="164" operator="equal">
      <formula>1</formula>
    </cfRule>
  </conditionalFormatting>
  <conditionalFormatting sqref="AJ65:AJ66">
    <cfRule type="cellIs" dxfId="139" priority="163" operator="equal">
      <formula>1</formula>
    </cfRule>
  </conditionalFormatting>
  <conditionalFormatting sqref="AJ73">
    <cfRule type="cellIs" dxfId="138" priority="162" operator="equal">
      <formula>1</formula>
    </cfRule>
  </conditionalFormatting>
  <conditionalFormatting sqref="AJ79">
    <cfRule type="cellIs" dxfId="137" priority="160" operator="equal">
      <formula>1</formula>
    </cfRule>
  </conditionalFormatting>
  <conditionalFormatting sqref="AJ60">
    <cfRule type="cellIs" dxfId="136" priority="155" operator="equal">
      <formula>1</formula>
    </cfRule>
  </conditionalFormatting>
  <conditionalFormatting sqref="AJ40">
    <cfRule type="cellIs" dxfId="135" priority="116" operator="equal">
      <formula>1</formula>
    </cfRule>
  </conditionalFormatting>
  <conditionalFormatting sqref="AJ26">
    <cfRule type="cellIs" dxfId="134" priority="153" operator="equal">
      <formula>1</formula>
    </cfRule>
  </conditionalFormatting>
  <conditionalFormatting sqref="AJ60:AJ61">
    <cfRule type="cellIs" dxfId="133" priority="145" operator="greaterThan">
      <formula>0</formula>
    </cfRule>
  </conditionalFormatting>
  <conditionalFormatting sqref="AJ16">
    <cfRule type="cellIs" dxfId="132" priority="121" operator="equal">
      <formula>1</formula>
    </cfRule>
  </conditionalFormatting>
  <conditionalFormatting sqref="AJ80">
    <cfRule type="cellIs" dxfId="131" priority="141" operator="equal">
      <formula>1</formula>
    </cfRule>
  </conditionalFormatting>
  <conditionalFormatting sqref="AJ83:AJ84">
    <cfRule type="cellIs" dxfId="130" priority="140" operator="equal">
      <formula>1</formula>
    </cfRule>
  </conditionalFormatting>
  <conditionalFormatting sqref="AJ92:AJ98">
    <cfRule type="cellIs" dxfId="129" priority="138" operator="equal">
      <formula>1</formula>
    </cfRule>
  </conditionalFormatting>
  <conditionalFormatting sqref="AJ81">
    <cfRule type="cellIs" dxfId="128" priority="137" operator="equal">
      <formula>1</formula>
    </cfRule>
  </conditionalFormatting>
  <conditionalFormatting sqref="AJ82">
    <cfRule type="cellIs" dxfId="127" priority="135" operator="equal">
      <formula>1</formula>
    </cfRule>
  </conditionalFormatting>
  <conditionalFormatting sqref="AJ73">
    <cfRule type="cellIs" dxfId="126" priority="134" operator="equal">
      <formula>1</formula>
    </cfRule>
  </conditionalFormatting>
  <conditionalFormatting sqref="AJ28">
    <cfRule type="cellIs" dxfId="125" priority="123" operator="equal">
      <formula>1</formula>
    </cfRule>
  </conditionalFormatting>
  <conditionalFormatting sqref="AJ35">
    <cfRule type="cellIs" dxfId="124" priority="122" operator="equal">
      <formula>1</formula>
    </cfRule>
  </conditionalFormatting>
  <conditionalFormatting sqref="AJ40">
    <cfRule type="cellIs" dxfId="123" priority="112" operator="equal">
      <formula>1</formula>
    </cfRule>
  </conditionalFormatting>
  <conditionalFormatting sqref="AJ60">
    <cfRule type="cellIs" dxfId="122" priority="110" operator="equal">
      <formula>1</formula>
    </cfRule>
  </conditionalFormatting>
  <conditionalFormatting sqref="AJ56">
    <cfRule type="cellIs" dxfId="121" priority="107" operator="equal">
      <formula>1</formula>
    </cfRule>
  </conditionalFormatting>
  <conditionalFormatting sqref="AJ62">
    <cfRule type="cellIs" dxfId="120" priority="106" operator="equal">
      <formula>1</formula>
    </cfRule>
  </conditionalFormatting>
  <conditionalFormatting sqref="AJ63">
    <cfRule type="cellIs" dxfId="119" priority="105" operator="equal">
      <formula>1</formula>
    </cfRule>
  </conditionalFormatting>
  <conditionalFormatting sqref="AJ67">
    <cfRule type="cellIs" dxfId="118" priority="99" operator="equal">
      <formula>1</formula>
    </cfRule>
  </conditionalFormatting>
  <conditionalFormatting sqref="AJ68">
    <cfRule type="cellIs" dxfId="117" priority="98" operator="equal">
      <formula>1</formula>
    </cfRule>
  </conditionalFormatting>
  <conditionalFormatting sqref="AJ69">
    <cfRule type="cellIs" dxfId="116" priority="97" operator="equal">
      <formula>1</formula>
    </cfRule>
  </conditionalFormatting>
  <conditionalFormatting sqref="AJ70">
    <cfRule type="cellIs" dxfId="115" priority="96" operator="equal">
      <formula>1</formula>
    </cfRule>
  </conditionalFormatting>
  <conditionalFormatting sqref="AJ71">
    <cfRule type="cellIs" dxfId="114" priority="95" operator="equal">
      <formula>1</formula>
    </cfRule>
  </conditionalFormatting>
  <conditionalFormatting sqref="AJ74">
    <cfRule type="cellIs" dxfId="113" priority="92" operator="equal">
      <formula>1</formula>
    </cfRule>
  </conditionalFormatting>
  <conditionalFormatting sqref="AJ75">
    <cfRule type="cellIs" dxfId="112" priority="91" operator="equal">
      <formula>1</formula>
    </cfRule>
  </conditionalFormatting>
  <conditionalFormatting sqref="AJ76">
    <cfRule type="cellIs" dxfId="111" priority="90" operator="equal">
      <formula>1</formula>
    </cfRule>
  </conditionalFormatting>
  <conditionalFormatting sqref="AJ77">
    <cfRule type="cellIs" dxfId="110" priority="89" operator="equal">
      <formula>1</formula>
    </cfRule>
  </conditionalFormatting>
  <conditionalFormatting sqref="AJ87">
    <cfRule type="cellIs" dxfId="109" priority="84" operator="equal">
      <formula>1</formula>
    </cfRule>
  </conditionalFormatting>
  <conditionalFormatting sqref="AJ88">
    <cfRule type="cellIs" dxfId="108" priority="83" operator="equal">
      <formula>1</formula>
    </cfRule>
  </conditionalFormatting>
  <conditionalFormatting sqref="AJ89">
    <cfRule type="cellIs" dxfId="107" priority="82" operator="equal">
      <formula>1</formula>
    </cfRule>
  </conditionalFormatting>
  <conditionalFormatting sqref="AJ90">
    <cfRule type="cellIs" dxfId="106" priority="81" operator="equal">
      <formula>1</formula>
    </cfRule>
  </conditionalFormatting>
  <conditionalFormatting sqref="AJ100">
    <cfRule type="cellIs" dxfId="105" priority="73" operator="equal">
      <formula>1</formula>
    </cfRule>
  </conditionalFormatting>
  <conditionalFormatting sqref="AJ101">
    <cfRule type="cellIs" dxfId="104" priority="72" operator="equal">
      <formula>1</formula>
    </cfRule>
  </conditionalFormatting>
  <conditionalFormatting sqref="AJ102">
    <cfRule type="cellIs" dxfId="103" priority="71" operator="equal">
      <formula>1</formula>
    </cfRule>
  </conditionalFormatting>
  <conditionalFormatting sqref="C92:C94 C96:C98">
    <cfRule type="cellIs" dxfId="102" priority="68" operator="equal">
      <formula>1</formula>
    </cfRule>
  </conditionalFormatting>
  <conditionalFormatting sqref="F14">
    <cfRule type="cellIs" dxfId="101" priority="58" operator="equal">
      <formula>1</formula>
    </cfRule>
  </conditionalFormatting>
  <conditionalFormatting sqref="C100">
    <cfRule type="cellIs" dxfId="100" priority="11" operator="equal">
      <formula>1</formula>
    </cfRule>
  </conditionalFormatting>
  <conditionalFormatting sqref="F39:AI43 F55:AI58 F60:AI63 F73:AI77 F88:AI90 F92:AI94 F96:AI98 F100:AI102 F34:AI37 F79:AI84 F65:AI71 F45:AI48 F50:AI50 F17:AI26 F28:AI32 F52:AI53 F6:AI13">
    <cfRule type="cellIs" dxfId="99" priority="7" operator="greaterThan">
      <formula>0</formula>
    </cfRule>
  </conditionalFormatting>
  <conditionalFormatting sqref="F4:F5">
    <cfRule type="cellIs" dxfId="98" priority="6" operator="greaterThan">
      <formula>0</formula>
    </cfRule>
  </conditionalFormatting>
  <conditionalFormatting sqref="G4:AI4">
    <cfRule type="cellIs" dxfId="97" priority="5" operator="greaterThan">
      <formula>0</formula>
    </cfRule>
  </conditionalFormatting>
  <conditionalFormatting sqref="F15:G15">
    <cfRule type="cellIs" dxfId="96" priority="4" operator="greaterThan">
      <formula>0</formula>
    </cfRule>
  </conditionalFormatting>
  <conditionalFormatting sqref="F16:AI16">
    <cfRule type="cellIs" dxfId="95" priority="3" operator="greaterThan">
      <formula>0</formula>
    </cfRule>
  </conditionalFormatting>
  <conditionalFormatting sqref="H15:AI15">
    <cfRule type="cellIs" dxfId="94" priority="2" operator="greaterThan">
      <formula>0</formula>
    </cfRule>
  </conditionalFormatting>
  <conditionalFormatting sqref="G5:AI5">
    <cfRule type="cellIs" dxfId="93" priority="1" operator="greaterThan">
      <formula>0</formula>
    </cfRule>
  </conditionalFormatting>
  <hyperlinks>
    <hyperlink ref="B1" location="Sensitivity!D43" display="Sensitivity!D43" xr:uid="{00000000-0004-0000-0300-000000000000}"/>
  </hyperlinks>
  <pageMargins left="0.7" right="0.7" top="0.75" bottom="0.75" header="0.3" footer="0.3"/>
  <pageSetup paperSize="9" scale="20" orientation="landscape" r:id="rId1"/>
  <ignoredErrors>
    <ignoredError sqref="F38:AI38" emptyCellReferenc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7" id="{57074263-47A4-4319-B947-4CE6068C3810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B1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_inputs">
    <tabColor theme="3"/>
    <outlinePr summaryBelow="0"/>
  </sheetPr>
  <dimension ref="A1:XFD480"/>
  <sheetViews>
    <sheetView showGridLines="0" zoomScale="75" zoomScaleNormal="100" workbookViewId="0">
      <pane ySplit="1" topLeftCell="A99" activePane="bottomLeft" state="frozen"/>
      <selection pane="bottomLeft" activeCell="D106" sqref="D106"/>
    </sheetView>
  </sheetViews>
  <sheetFormatPr defaultColWidth="11.42578125" defaultRowHeight="10.5"/>
  <cols>
    <col min="1" max="1" width="22.42578125" style="1" customWidth="1"/>
    <col min="2" max="2" width="10.140625" style="1" customWidth="1"/>
    <col min="3" max="3" width="12.85546875" style="1" customWidth="1"/>
    <col min="4" max="4" width="14.42578125" style="1" customWidth="1"/>
    <col min="5" max="5" width="13" style="1" customWidth="1"/>
    <col min="6" max="6" width="17" style="1" customWidth="1"/>
    <col min="7" max="7" width="16" style="1" customWidth="1"/>
    <col min="8" max="8" width="14.5703125" style="1" customWidth="1"/>
    <col min="9" max="9" width="16.42578125" style="1" customWidth="1"/>
    <col min="10" max="10" width="14.5703125" style="1" customWidth="1"/>
    <col min="11" max="11" width="14.85546875" style="1" customWidth="1"/>
    <col min="12" max="12" width="16" style="1" customWidth="1"/>
    <col min="13" max="13" width="15.42578125" style="1" customWidth="1"/>
    <col min="14" max="17" width="20.42578125" style="1" customWidth="1"/>
    <col min="18" max="18" width="18.140625" style="1" customWidth="1"/>
    <col min="19" max="27" width="14.5703125" style="1" customWidth="1"/>
    <col min="28" max="34" width="15" style="1" customWidth="1"/>
    <col min="35" max="35" width="13.42578125" style="1" customWidth="1"/>
    <col min="36" max="42" width="11.42578125" style="1" customWidth="1"/>
    <col min="43" max="16384" width="11.42578125" style="1"/>
  </cols>
  <sheetData>
    <row r="1" spans="1:256">
      <c r="A1" s="728">
        <f ca="1">Outputs!$D$46</f>
        <v>11028.671357008972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IV1" s="3"/>
    </row>
    <row r="2" spans="1:256">
      <c r="A2" s="3" t="s">
        <v>757</v>
      </c>
      <c r="B2" s="2"/>
      <c r="D2" s="13" t="s">
        <v>758</v>
      </c>
      <c r="E2" s="6"/>
      <c r="F2" s="6"/>
      <c r="G2" s="6"/>
      <c r="H2" s="6"/>
      <c r="I2" s="9"/>
      <c r="J2" s="6"/>
      <c r="K2" s="6"/>
      <c r="L2" s="12"/>
      <c r="M2" s="6"/>
      <c r="N2" s="6"/>
      <c r="O2" s="11"/>
      <c r="S2" s="6"/>
      <c r="T2" s="6"/>
      <c r="U2" s="6"/>
      <c r="V2" s="6"/>
      <c r="W2" s="6"/>
      <c r="X2" s="6"/>
      <c r="Y2" s="6"/>
    </row>
    <row r="3" spans="1:256">
      <c r="A3" s="3" t="s">
        <v>759</v>
      </c>
      <c r="B3" s="3"/>
      <c r="D3" s="13" t="s">
        <v>760</v>
      </c>
      <c r="E3" s="6"/>
      <c r="F3" s="6"/>
      <c r="G3" s="6"/>
      <c r="H3" s="6"/>
      <c r="I3" s="9"/>
      <c r="J3" s="6"/>
      <c r="K3" s="6"/>
      <c r="L3" s="12"/>
      <c r="M3" s="6"/>
      <c r="N3" s="6"/>
      <c r="O3" s="11"/>
      <c r="S3" s="6"/>
      <c r="T3" s="6"/>
      <c r="U3" s="6"/>
      <c r="V3" s="6"/>
      <c r="W3" s="6"/>
      <c r="X3" s="6"/>
      <c r="Y3" s="6"/>
    </row>
    <row r="4" spans="1:256">
      <c r="A4" s="3" t="s">
        <v>761</v>
      </c>
      <c r="B4" s="3"/>
      <c r="D4" s="13" t="s">
        <v>762</v>
      </c>
      <c r="E4" s="6"/>
      <c r="F4" s="6"/>
      <c r="G4" s="6"/>
      <c r="H4" s="6"/>
      <c r="I4" s="9"/>
      <c r="J4" s="6"/>
      <c r="K4" s="6"/>
      <c r="L4" s="12"/>
      <c r="M4" s="6"/>
      <c r="N4" s="6"/>
      <c r="O4" s="11"/>
      <c r="S4" s="6"/>
      <c r="T4" s="6"/>
      <c r="U4" s="6"/>
      <c r="V4" s="6"/>
      <c r="W4" s="6"/>
      <c r="X4" s="6"/>
      <c r="Y4" s="6"/>
    </row>
    <row r="5" spans="1:256">
      <c r="A5" s="3" t="s">
        <v>763</v>
      </c>
      <c r="B5" s="3"/>
      <c r="D5" s="13" t="s">
        <v>153</v>
      </c>
      <c r="E5" s="6"/>
      <c r="F5" s="6"/>
      <c r="G5" s="6"/>
      <c r="H5" s="6"/>
      <c r="I5" s="9"/>
      <c r="J5" s="6"/>
      <c r="K5" s="6"/>
      <c r="L5" s="12"/>
      <c r="M5" s="6"/>
      <c r="N5" s="6"/>
      <c r="O5" s="11"/>
      <c r="S5" s="6"/>
      <c r="T5" s="6"/>
      <c r="U5" s="6"/>
      <c r="V5" s="6"/>
      <c r="W5" s="6"/>
      <c r="X5" s="6"/>
      <c r="Y5" s="6"/>
    </row>
    <row r="6" spans="1:256">
      <c r="A6" s="6"/>
      <c r="B6" s="6"/>
      <c r="C6" s="6"/>
      <c r="E6" s="6"/>
      <c r="F6" s="7"/>
      <c r="G6" s="6"/>
      <c r="I6" s="6"/>
      <c r="S6" s="6"/>
      <c r="T6" s="6"/>
      <c r="U6" s="6"/>
      <c r="V6" s="6"/>
      <c r="W6" s="6"/>
      <c r="X6" s="6"/>
      <c r="Y6" s="6"/>
    </row>
    <row r="7" spans="1:256">
      <c r="A7" s="5" t="s">
        <v>764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4"/>
      <c r="AJ7" s="4"/>
      <c r="AK7" s="4"/>
      <c r="AL7" s="4"/>
      <c r="AM7" s="4"/>
      <c r="AN7" s="4"/>
      <c r="AO7" s="4"/>
      <c r="AP7" s="4"/>
    </row>
    <row r="8" spans="1:256">
      <c r="A8" s="6"/>
      <c r="B8" s="6"/>
      <c r="D8" s="8"/>
      <c r="E8" s="6"/>
      <c r="F8" s="6"/>
      <c r="G8" s="6"/>
      <c r="H8" s="6"/>
      <c r="I8" s="9"/>
      <c r="J8" s="6"/>
      <c r="K8" s="6"/>
      <c r="L8" s="12"/>
      <c r="M8" s="6"/>
      <c r="N8" s="6"/>
      <c r="O8" s="11"/>
      <c r="S8" s="6"/>
      <c r="T8" s="6"/>
      <c r="U8" s="6"/>
      <c r="V8" s="6"/>
      <c r="W8" s="6"/>
      <c r="X8" s="6"/>
      <c r="Y8" s="6"/>
    </row>
    <row r="9" spans="1:256">
      <c r="A9" s="6" t="s">
        <v>765</v>
      </c>
      <c r="B9" s="6"/>
      <c r="D9" s="1220">
        <v>46934</v>
      </c>
      <c r="E9" s="6"/>
      <c r="F9" s="6"/>
      <c r="G9" s="6"/>
      <c r="H9" s="6"/>
      <c r="I9" s="9"/>
      <c r="J9" s="6"/>
      <c r="K9" s="6"/>
      <c r="L9" s="12"/>
      <c r="M9" s="6"/>
      <c r="N9" s="6"/>
      <c r="O9" s="11"/>
      <c r="S9" s="6"/>
      <c r="T9" s="6"/>
      <c r="U9" s="6"/>
      <c r="V9" s="6"/>
      <c r="W9" s="6"/>
      <c r="X9" s="6"/>
      <c r="Y9" s="6"/>
    </row>
    <row r="10" spans="1:256">
      <c r="A10" s="3" t="s">
        <v>766</v>
      </c>
      <c r="B10" s="3"/>
      <c r="D10" s="1219">
        <v>18</v>
      </c>
      <c r="E10" s="6"/>
      <c r="F10" s="3"/>
      <c r="G10" s="3"/>
      <c r="S10" s="3"/>
      <c r="T10" s="3"/>
      <c r="U10" s="3"/>
      <c r="V10" s="3"/>
      <c r="W10" s="3"/>
      <c r="X10" s="3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1:256">
      <c r="A11" s="3" t="s">
        <v>767</v>
      </c>
      <c r="B11" s="2"/>
      <c r="D11" s="10">
        <f>EDATE(D9,D10)</f>
        <v>47482</v>
      </c>
      <c r="E11" s="6"/>
      <c r="F11" s="6"/>
      <c r="G11" s="11"/>
      <c r="I11" s="9"/>
      <c r="J11" s="6"/>
      <c r="K11" s="6"/>
      <c r="L11" s="12"/>
      <c r="S11" s="6"/>
      <c r="T11" s="6"/>
      <c r="U11" s="6"/>
      <c r="V11" s="6"/>
      <c r="W11" s="6"/>
      <c r="X11" s="6"/>
      <c r="Y11" s="6"/>
    </row>
    <row r="12" spans="1:256">
      <c r="A12" s="3" t="s">
        <v>768</v>
      </c>
      <c r="B12" s="3"/>
      <c r="D12" s="1759">
        <f>YEAR(D11)-1</f>
        <v>2028</v>
      </c>
      <c r="E12" s="6"/>
      <c r="F12" s="6"/>
      <c r="G12" s="11"/>
      <c r="I12" s="9"/>
      <c r="J12" s="6"/>
      <c r="K12" s="6"/>
      <c r="L12" s="12"/>
      <c r="S12" s="6"/>
      <c r="T12" s="6"/>
      <c r="U12" s="6"/>
      <c r="V12" s="6"/>
      <c r="W12" s="6"/>
      <c r="X12" s="6"/>
      <c r="Y12" s="6"/>
    </row>
    <row r="13" spans="1:256">
      <c r="E13" s="6"/>
      <c r="F13" s="6"/>
      <c r="G13" s="6"/>
      <c r="H13" s="6"/>
      <c r="I13" s="9"/>
      <c r="J13" s="6"/>
      <c r="K13" s="6"/>
      <c r="L13" s="12"/>
      <c r="M13" s="6"/>
      <c r="N13" s="6"/>
      <c r="O13" s="11"/>
      <c r="S13" s="6"/>
      <c r="T13" s="6"/>
      <c r="U13" s="6"/>
      <c r="V13" s="6"/>
      <c r="W13" s="6"/>
      <c r="X13" s="6"/>
      <c r="Y13" s="6"/>
    </row>
    <row r="14" spans="1:256">
      <c r="A14" s="3" t="s">
        <v>769</v>
      </c>
      <c r="D14" s="14">
        <v>30</v>
      </c>
      <c r="E14" s="6"/>
      <c r="F14" s="6"/>
      <c r="G14" s="6"/>
      <c r="H14" s="6"/>
      <c r="I14" s="9"/>
      <c r="J14" s="6"/>
      <c r="K14" s="6"/>
      <c r="L14" s="12"/>
      <c r="M14" s="6"/>
      <c r="N14" s="6"/>
      <c r="O14" s="11"/>
      <c r="S14" s="6"/>
      <c r="T14" s="6"/>
      <c r="U14" s="6"/>
      <c r="V14" s="6"/>
      <c r="W14" s="6"/>
      <c r="X14" s="6"/>
      <c r="Y14" s="6"/>
    </row>
    <row r="15" spans="1:256">
      <c r="A15" s="6" t="s">
        <v>770</v>
      </c>
      <c r="B15" s="6"/>
      <c r="D15" s="14">
        <v>30</v>
      </c>
      <c r="E15" s="6"/>
      <c r="F15" s="6"/>
      <c r="G15" s="6"/>
      <c r="H15" s="6"/>
      <c r="I15" s="9"/>
      <c r="J15" s="6"/>
      <c r="K15" s="6"/>
      <c r="L15" s="12"/>
      <c r="M15" s="6"/>
      <c r="N15" s="6"/>
      <c r="O15" s="11"/>
      <c r="S15" s="6"/>
      <c r="T15" s="6"/>
      <c r="U15" s="6"/>
      <c r="V15" s="6"/>
      <c r="W15" s="6"/>
      <c r="X15" s="6"/>
      <c r="Y15" s="6"/>
    </row>
    <row r="16" spans="1:256">
      <c r="A16" s="6" t="s">
        <v>771</v>
      </c>
      <c r="B16" s="6"/>
      <c r="D16" s="14">
        <v>30</v>
      </c>
      <c r="E16" s="6"/>
      <c r="F16" s="6"/>
      <c r="G16" s="6"/>
      <c r="H16" s="6"/>
      <c r="I16" s="9"/>
      <c r="J16" s="6"/>
      <c r="K16" s="6"/>
      <c r="L16" s="12"/>
      <c r="M16" s="6"/>
      <c r="N16" s="6"/>
      <c r="O16" s="11"/>
      <c r="S16" s="6"/>
      <c r="T16" s="6"/>
      <c r="U16" s="6"/>
      <c r="V16" s="6"/>
      <c r="W16" s="6"/>
      <c r="X16" s="6"/>
      <c r="Y16" s="6"/>
    </row>
    <row r="17" spans="1:42">
      <c r="A17" s="6"/>
      <c r="B17" s="6"/>
      <c r="D17" s="1078"/>
      <c r="E17" s="6"/>
      <c r="F17" s="6"/>
      <c r="G17" s="6"/>
      <c r="H17" s="6"/>
      <c r="I17" s="9"/>
      <c r="J17" s="6"/>
      <c r="K17" s="6"/>
      <c r="L17" s="12"/>
      <c r="M17" s="6"/>
      <c r="N17" s="6"/>
      <c r="O17" s="11"/>
      <c r="S17" s="6"/>
      <c r="T17" s="6"/>
      <c r="U17" s="6"/>
      <c r="V17" s="6"/>
      <c r="W17" s="6"/>
      <c r="X17" s="6"/>
      <c r="Y17" s="6"/>
    </row>
    <row r="18" spans="1:42">
      <c r="A18" s="60" t="s">
        <v>772</v>
      </c>
      <c r="C18" s="6"/>
      <c r="D18" s="661" t="s">
        <v>773</v>
      </c>
      <c r="F18" s="50"/>
      <c r="G18" s="50"/>
      <c r="H18" s="52"/>
      <c r="I18" s="52"/>
      <c r="J18" s="37"/>
      <c r="K18" s="37"/>
      <c r="L18" s="52"/>
      <c r="M18" s="52"/>
      <c r="N18" s="52"/>
      <c r="O18" s="52"/>
      <c r="P18" s="6"/>
      <c r="Q18" s="6"/>
      <c r="R18" s="6"/>
      <c r="S18" s="6"/>
      <c r="T18" s="6"/>
      <c r="U18" s="174"/>
      <c r="V18" s="6"/>
      <c r="W18" s="6"/>
      <c r="X18" s="6"/>
      <c r="Y18" s="6"/>
    </row>
    <row r="19" spans="1:42">
      <c r="A19" s="6"/>
      <c r="B19" s="6"/>
      <c r="C19" s="15"/>
      <c r="D19" s="6"/>
      <c r="E19" s="6"/>
      <c r="F19" s="6"/>
      <c r="G19" s="6"/>
      <c r="H19" s="6"/>
      <c r="I19" s="9"/>
      <c r="J19" s="6"/>
      <c r="K19" s="6"/>
      <c r="L19" s="12"/>
      <c r="M19" s="6"/>
      <c r="N19" s="6"/>
      <c r="O19" s="11"/>
      <c r="S19" s="6"/>
      <c r="T19" s="6"/>
      <c r="U19" s="6"/>
      <c r="V19" s="6"/>
      <c r="W19" s="6"/>
      <c r="X19" s="6"/>
      <c r="Y19" s="6"/>
    </row>
    <row r="20" spans="1:42">
      <c r="A20" s="5" t="s">
        <v>774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4"/>
      <c r="AJ20" s="4"/>
      <c r="AK20" s="4"/>
      <c r="AL20" s="4"/>
      <c r="AM20" s="4"/>
      <c r="AN20" s="4"/>
      <c r="AO20" s="4"/>
      <c r="AP20" s="4"/>
    </row>
    <row r="21" spans="1:42">
      <c r="A21" s="6"/>
      <c r="B21" s="6"/>
      <c r="C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42">
      <c r="A22" s="3"/>
      <c r="B22" s="3"/>
      <c r="C22" s="18"/>
      <c r="D22" s="3"/>
      <c r="E22" s="1074">
        <f>Flags!G40</f>
        <v>1</v>
      </c>
      <c r="F22" s="1074">
        <f>Flags!H40</f>
        <v>2</v>
      </c>
      <c r="G22" s="1074">
        <f>Flags!I40</f>
        <v>3</v>
      </c>
      <c r="H22" s="1074">
        <f>Flags!J40</f>
        <v>4</v>
      </c>
      <c r="I22" s="1074">
        <f>Flags!K40</f>
        <v>5</v>
      </c>
      <c r="J22" s="1074">
        <f>Flags!L40</f>
        <v>6</v>
      </c>
      <c r="K22" s="1074">
        <f>Flags!M40</f>
        <v>7</v>
      </c>
      <c r="L22" s="1074">
        <f>Flags!N40</f>
        <v>8</v>
      </c>
      <c r="M22" s="1074">
        <f>Flags!O40</f>
        <v>9</v>
      </c>
      <c r="N22" s="1074">
        <f>Flags!P40</f>
        <v>10</v>
      </c>
      <c r="O22" s="1074">
        <f>Flags!Q40</f>
        <v>11</v>
      </c>
      <c r="P22" s="1074">
        <f>Flags!R40</f>
        <v>12</v>
      </c>
      <c r="Q22" s="1074">
        <f>Flags!S40</f>
        <v>13</v>
      </c>
      <c r="R22" s="1074">
        <f>Flags!T40</f>
        <v>14</v>
      </c>
      <c r="S22" s="1074">
        <f>Flags!U40</f>
        <v>15</v>
      </c>
      <c r="T22" s="1074">
        <f>Flags!V40</f>
        <v>16</v>
      </c>
      <c r="U22" s="1074">
        <f>Flags!W40</f>
        <v>17</v>
      </c>
      <c r="V22" s="1074">
        <f>Flags!X40</f>
        <v>18</v>
      </c>
      <c r="W22" s="1074">
        <f>Flags!Y40</f>
        <v>19</v>
      </c>
      <c r="X22" s="1074">
        <f>Flags!Z40</f>
        <v>20</v>
      </c>
      <c r="Y22" s="1074">
        <f>Flags!AA40</f>
        <v>21</v>
      </c>
      <c r="Z22" s="1074">
        <f>Flags!AB40</f>
        <v>22</v>
      </c>
      <c r="AA22" s="1074">
        <f>Flags!AC40</f>
        <v>23</v>
      </c>
      <c r="AB22" s="1074">
        <f>Flags!AD40</f>
        <v>24</v>
      </c>
      <c r="AC22" s="1074">
        <f>Flags!AE40</f>
        <v>25</v>
      </c>
      <c r="AD22" s="1074">
        <f>Flags!AF40</f>
        <v>26</v>
      </c>
      <c r="AE22" s="1074">
        <f>Flags!AG40</f>
        <v>27</v>
      </c>
      <c r="AF22" s="1074">
        <f>Flags!AH40</f>
        <v>28</v>
      </c>
      <c r="AG22" s="1074">
        <f>Flags!AI40</f>
        <v>29</v>
      </c>
      <c r="AH22" s="1074">
        <f>Flags!AJ40</f>
        <v>30</v>
      </c>
      <c r="AI22" s="4"/>
      <c r="AJ22" s="4"/>
      <c r="AK22" s="4"/>
      <c r="AL22" s="4"/>
      <c r="AM22" s="4"/>
      <c r="AN22" s="4"/>
      <c r="AO22" s="4"/>
      <c r="AP22" s="4"/>
    </row>
    <row r="23" spans="1:42" s="23" customFormat="1">
      <c r="A23" s="20" t="str">
        <f>CapEx!B6</f>
        <v xml:space="preserve"> Production Unit </v>
      </c>
      <c r="B23" s="21"/>
      <c r="C23" s="1009">
        <f>CapEx!C6</f>
        <v>35000</v>
      </c>
      <c r="D23" s="1271">
        <f t="shared" ref="D23:D43" si="0">SUM(E23:AH23)</f>
        <v>1.0000000000000002</v>
      </c>
      <c r="E23" s="1079">
        <f>CapEx!N6</f>
        <v>5.5555555555555552E-2</v>
      </c>
      <c r="F23" s="1080">
        <f>CapEx!O6</f>
        <v>5.5555555555555552E-2</v>
      </c>
      <c r="G23" s="1080">
        <f>CapEx!P6</f>
        <v>5.5555555555555552E-2</v>
      </c>
      <c r="H23" s="1080">
        <f>CapEx!Q6</f>
        <v>5.5555555555555552E-2</v>
      </c>
      <c r="I23" s="1080">
        <f>CapEx!R6</f>
        <v>5.5555555555555552E-2</v>
      </c>
      <c r="J23" s="1080">
        <f>CapEx!S6</f>
        <v>5.5555555555555552E-2</v>
      </c>
      <c r="K23" s="1080">
        <f>CapEx!T6</f>
        <v>5.5555555555555552E-2</v>
      </c>
      <c r="L23" s="1080">
        <f>CapEx!U6</f>
        <v>5.5555555555555552E-2</v>
      </c>
      <c r="M23" s="1080">
        <f>CapEx!V6</f>
        <v>5.5555555555555552E-2</v>
      </c>
      <c r="N23" s="1080">
        <f>CapEx!W6</f>
        <v>5.5555555555555552E-2</v>
      </c>
      <c r="O23" s="1080">
        <f>CapEx!X6</f>
        <v>5.5555555555555552E-2</v>
      </c>
      <c r="P23" s="1080">
        <f>CapEx!Y6</f>
        <v>5.5555555555555552E-2</v>
      </c>
      <c r="Q23" s="1080">
        <f>CapEx!Z6</f>
        <v>5.5555555555555552E-2</v>
      </c>
      <c r="R23" s="1080">
        <f>CapEx!AA6</f>
        <v>5.5555555555555552E-2</v>
      </c>
      <c r="S23" s="1080">
        <f>CapEx!AB6</f>
        <v>5.5555555555555552E-2</v>
      </c>
      <c r="T23" s="1080">
        <f>CapEx!AC6</f>
        <v>5.5555555555555552E-2</v>
      </c>
      <c r="U23" s="1080">
        <f>CapEx!AD6</f>
        <v>5.5555555555555552E-2</v>
      </c>
      <c r="V23" s="1080">
        <f>CapEx!AE6</f>
        <v>5.5555555555555552E-2</v>
      </c>
      <c r="W23" s="1080">
        <f>CapEx!AF6</f>
        <v>0</v>
      </c>
      <c r="X23" s="1080">
        <f>CapEx!AG6</f>
        <v>0</v>
      </c>
      <c r="Y23" s="1080">
        <f>CapEx!AH6</f>
        <v>0</v>
      </c>
      <c r="Z23" s="1080">
        <f>CapEx!AI6</f>
        <v>0</v>
      </c>
      <c r="AA23" s="1080">
        <f>CapEx!AJ6</f>
        <v>0</v>
      </c>
      <c r="AB23" s="1080">
        <f>CapEx!AK6</f>
        <v>0</v>
      </c>
      <c r="AC23" s="1080">
        <f>CapEx!AL6</f>
        <v>0</v>
      </c>
      <c r="AD23" s="1080">
        <f>CapEx!AM6</f>
        <v>0</v>
      </c>
      <c r="AE23" s="1080">
        <f>CapEx!AN6</f>
        <v>0</v>
      </c>
      <c r="AF23" s="1080">
        <f>CapEx!AO6</f>
        <v>0</v>
      </c>
      <c r="AG23" s="1080">
        <f>CapEx!AP6</f>
        <v>0</v>
      </c>
      <c r="AH23" s="1080">
        <f>CapEx!AQ6</f>
        <v>0</v>
      </c>
    </row>
    <row r="24" spans="1:42" s="23" customFormat="1">
      <c r="A24" s="24" t="str">
        <f>CapEx!B12</f>
        <v>EPC Contract</v>
      </c>
      <c r="B24" s="25"/>
      <c r="C24" s="1010">
        <f>CapEx!C12</f>
        <v>13560</v>
      </c>
      <c r="D24" s="1272">
        <f t="shared" si="0"/>
        <v>1.0000000000000002</v>
      </c>
      <c r="E24" s="1081">
        <f>CapEx!N12</f>
        <v>5.5555555555555552E-2</v>
      </c>
      <c r="F24" s="1082">
        <f>CapEx!O12</f>
        <v>5.5555555555555552E-2</v>
      </c>
      <c r="G24" s="1082">
        <f>CapEx!P12</f>
        <v>5.5555555555555552E-2</v>
      </c>
      <c r="H24" s="1082">
        <f>CapEx!Q12</f>
        <v>5.5555555555555552E-2</v>
      </c>
      <c r="I24" s="1082">
        <f>CapEx!R12</f>
        <v>5.5555555555555552E-2</v>
      </c>
      <c r="J24" s="1082">
        <f>CapEx!S12</f>
        <v>5.5555555555555552E-2</v>
      </c>
      <c r="K24" s="1082">
        <f>CapEx!T12</f>
        <v>5.5555555555555552E-2</v>
      </c>
      <c r="L24" s="1082">
        <f>CapEx!U12</f>
        <v>5.5555555555555552E-2</v>
      </c>
      <c r="M24" s="1082">
        <f>CapEx!V12</f>
        <v>5.5555555555555552E-2</v>
      </c>
      <c r="N24" s="1082">
        <f>CapEx!W12</f>
        <v>5.5555555555555552E-2</v>
      </c>
      <c r="O24" s="1082">
        <f>CapEx!X12</f>
        <v>5.5555555555555552E-2</v>
      </c>
      <c r="P24" s="1082">
        <f>CapEx!Y12</f>
        <v>5.5555555555555552E-2</v>
      </c>
      <c r="Q24" s="1082">
        <f>CapEx!Z12</f>
        <v>5.5555555555555552E-2</v>
      </c>
      <c r="R24" s="1082">
        <f>CapEx!AA12</f>
        <v>5.5555555555555552E-2</v>
      </c>
      <c r="S24" s="1082">
        <f>CapEx!AB12</f>
        <v>5.5555555555555552E-2</v>
      </c>
      <c r="T24" s="1082">
        <f>CapEx!AC12</f>
        <v>5.5555555555555552E-2</v>
      </c>
      <c r="U24" s="1082">
        <f>CapEx!AD12</f>
        <v>5.5555555555555552E-2</v>
      </c>
      <c r="V24" s="1082">
        <f>CapEx!AE12</f>
        <v>5.5555555555555552E-2</v>
      </c>
      <c r="W24" s="1082">
        <f>CapEx!AF12</f>
        <v>0</v>
      </c>
      <c r="X24" s="1082">
        <f>CapEx!AG12</f>
        <v>0</v>
      </c>
      <c r="Y24" s="1082">
        <f>CapEx!AH12</f>
        <v>0</v>
      </c>
      <c r="Z24" s="1082">
        <f>CapEx!AI12</f>
        <v>0</v>
      </c>
      <c r="AA24" s="1082">
        <f>CapEx!AJ12</f>
        <v>0</v>
      </c>
      <c r="AB24" s="1082">
        <f>CapEx!AK12</f>
        <v>0</v>
      </c>
      <c r="AC24" s="1082">
        <f>CapEx!AL12</f>
        <v>0</v>
      </c>
      <c r="AD24" s="1082">
        <f>CapEx!AM12</f>
        <v>0</v>
      </c>
      <c r="AE24" s="1082">
        <f>CapEx!AN12</f>
        <v>0</v>
      </c>
      <c r="AF24" s="1082">
        <f>CapEx!AO12</f>
        <v>0</v>
      </c>
      <c r="AG24" s="1082">
        <f>CapEx!AP12</f>
        <v>0</v>
      </c>
      <c r="AH24" s="1082">
        <f>CapEx!AQ12</f>
        <v>0</v>
      </c>
    </row>
    <row r="25" spans="1:42" s="23" customFormat="1">
      <c r="A25" s="24" t="str">
        <f>CapEx!B17</f>
        <v>Grid connection</v>
      </c>
      <c r="B25" s="25"/>
      <c r="C25" s="1010">
        <f>CapEx!C17</f>
        <v>30</v>
      </c>
      <c r="D25" s="1272">
        <f t="shared" si="0"/>
        <v>1.0000000000000002</v>
      </c>
      <c r="E25" s="1081">
        <f>CapEx!N17</f>
        <v>5.5555555555555552E-2</v>
      </c>
      <c r="F25" s="1082">
        <f>CapEx!O17</f>
        <v>5.5555555555555552E-2</v>
      </c>
      <c r="G25" s="1082">
        <f>CapEx!P17</f>
        <v>5.5555555555555552E-2</v>
      </c>
      <c r="H25" s="1082">
        <f>CapEx!Q17</f>
        <v>5.5555555555555552E-2</v>
      </c>
      <c r="I25" s="1082">
        <f>CapEx!R17</f>
        <v>5.5555555555555552E-2</v>
      </c>
      <c r="J25" s="1082">
        <f>CapEx!S17</f>
        <v>5.5555555555555552E-2</v>
      </c>
      <c r="K25" s="1082">
        <f>CapEx!T17</f>
        <v>5.5555555555555552E-2</v>
      </c>
      <c r="L25" s="1082">
        <f>CapEx!U17</f>
        <v>5.5555555555555552E-2</v>
      </c>
      <c r="M25" s="1082">
        <f>CapEx!V17</f>
        <v>5.5555555555555552E-2</v>
      </c>
      <c r="N25" s="1082">
        <f>CapEx!W17</f>
        <v>5.5555555555555552E-2</v>
      </c>
      <c r="O25" s="1082">
        <f>CapEx!X17</f>
        <v>5.5555555555555552E-2</v>
      </c>
      <c r="P25" s="1082">
        <f>CapEx!Y17</f>
        <v>5.5555555555555552E-2</v>
      </c>
      <c r="Q25" s="1082">
        <f>CapEx!Z17</f>
        <v>5.5555555555555552E-2</v>
      </c>
      <c r="R25" s="1082">
        <f>CapEx!AA17</f>
        <v>5.5555555555555552E-2</v>
      </c>
      <c r="S25" s="1082">
        <f>CapEx!AB17</f>
        <v>5.5555555555555552E-2</v>
      </c>
      <c r="T25" s="1082">
        <f>CapEx!AC17</f>
        <v>5.5555555555555552E-2</v>
      </c>
      <c r="U25" s="1082">
        <f>CapEx!AD17</f>
        <v>5.5555555555555552E-2</v>
      </c>
      <c r="V25" s="1082">
        <f>CapEx!AE17</f>
        <v>5.5555555555555552E-2</v>
      </c>
      <c r="W25" s="1082">
        <f>CapEx!AF17</f>
        <v>0</v>
      </c>
      <c r="X25" s="1082">
        <f>CapEx!AG17</f>
        <v>0</v>
      </c>
      <c r="Y25" s="1082">
        <f>CapEx!AH17</f>
        <v>0</v>
      </c>
      <c r="Z25" s="1082">
        <f>CapEx!AI17</f>
        <v>0</v>
      </c>
      <c r="AA25" s="1082">
        <f>CapEx!AJ17</f>
        <v>0</v>
      </c>
      <c r="AB25" s="1082">
        <f>CapEx!AK17</f>
        <v>0</v>
      </c>
      <c r="AC25" s="1082">
        <f>CapEx!AL17</f>
        <v>0</v>
      </c>
      <c r="AD25" s="1082">
        <f>CapEx!AM17</f>
        <v>0</v>
      </c>
      <c r="AE25" s="1082">
        <f>CapEx!AN17</f>
        <v>0</v>
      </c>
      <c r="AF25" s="1082">
        <f>CapEx!AO17</f>
        <v>0</v>
      </c>
      <c r="AG25" s="1082">
        <f>CapEx!AP17</f>
        <v>0</v>
      </c>
      <c r="AH25" s="1082">
        <f>CapEx!AQ17</f>
        <v>0</v>
      </c>
    </row>
    <row r="26" spans="1:42" s="23" customFormat="1">
      <c r="A26" s="24" t="str">
        <f>CapEx!B21</f>
        <v>Monitoring &amp; Telecom connection</v>
      </c>
      <c r="B26" s="25"/>
      <c r="C26" s="1010">
        <f>CapEx!C21</f>
        <v>100</v>
      </c>
      <c r="D26" s="1272">
        <f t="shared" si="0"/>
        <v>1.0000000000000002</v>
      </c>
      <c r="E26" s="1081">
        <f>CapEx!N21</f>
        <v>5.5555555555555552E-2</v>
      </c>
      <c r="F26" s="1082">
        <f>CapEx!O21</f>
        <v>5.5555555555555552E-2</v>
      </c>
      <c r="G26" s="1082">
        <f>CapEx!P21</f>
        <v>5.5555555555555552E-2</v>
      </c>
      <c r="H26" s="1082">
        <f>CapEx!Q21</f>
        <v>5.5555555555555552E-2</v>
      </c>
      <c r="I26" s="1082">
        <f>CapEx!R21</f>
        <v>5.5555555555555552E-2</v>
      </c>
      <c r="J26" s="1082">
        <f>CapEx!S21</f>
        <v>5.5555555555555552E-2</v>
      </c>
      <c r="K26" s="1082">
        <f>CapEx!T21</f>
        <v>5.5555555555555552E-2</v>
      </c>
      <c r="L26" s="1082">
        <f>CapEx!U21</f>
        <v>5.5555555555555552E-2</v>
      </c>
      <c r="M26" s="1082">
        <f>CapEx!V21</f>
        <v>5.5555555555555552E-2</v>
      </c>
      <c r="N26" s="1082">
        <f>CapEx!W21</f>
        <v>5.5555555555555552E-2</v>
      </c>
      <c r="O26" s="1082">
        <f>CapEx!X21</f>
        <v>5.5555555555555552E-2</v>
      </c>
      <c r="P26" s="1082">
        <f>CapEx!Y21</f>
        <v>5.5555555555555552E-2</v>
      </c>
      <c r="Q26" s="1082">
        <f>CapEx!Z21</f>
        <v>5.5555555555555552E-2</v>
      </c>
      <c r="R26" s="1082">
        <f>CapEx!AA21</f>
        <v>5.5555555555555552E-2</v>
      </c>
      <c r="S26" s="1082">
        <f>CapEx!AB21</f>
        <v>5.5555555555555552E-2</v>
      </c>
      <c r="T26" s="1082">
        <f>CapEx!AC21</f>
        <v>5.5555555555555552E-2</v>
      </c>
      <c r="U26" s="1082">
        <f>CapEx!AD21</f>
        <v>5.5555555555555552E-2</v>
      </c>
      <c r="V26" s="1082">
        <f>CapEx!AE21</f>
        <v>5.5555555555555552E-2</v>
      </c>
      <c r="W26" s="1082">
        <f>CapEx!AF21</f>
        <v>0</v>
      </c>
      <c r="X26" s="1082">
        <f>CapEx!AG21</f>
        <v>0</v>
      </c>
      <c r="Y26" s="1082">
        <f>CapEx!AH21</f>
        <v>0</v>
      </c>
      <c r="Z26" s="1082">
        <f>CapEx!AI21</f>
        <v>0</v>
      </c>
      <c r="AA26" s="1082">
        <f>CapEx!AJ21</f>
        <v>0</v>
      </c>
      <c r="AB26" s="1082">
        <f>CapEx!AK21</f>
        <v>0</v>
      </c>
      <c r="AC26" s="1082">
        <f>CapEx!AL21</f>
        <v>0</v>
      </c>
      <c r="AD26" s="1082">
        <f>CapEx!AM21</f>
        <v>0</v>
      </c>
      <c r="AE26" s="1082">
        <f>CapEx!AN21</f>
        <v>0</v>
      </c>
      <c r="AF26" s="1082">
        <f>CapEx!AO21</f>
        <v>0</v>
      </c>
      <c r="AG26" s="1082">
        <f>CapEx!AP21</f>
        <v>0</v>
      </c>
      <c r="AH26" s="1082">
        <f>CapEx!AQ21</f>
        <v>0</v>
      </c>
    </row>
    <row r="27" spans="1:42" s="23" customFormat="1">
      <c r="A27" s="24" t="str">
        <f>CapEx!B25</f>
        <v>Operation Investments</v>
      </c>
      <c r="B27" s="25"/>
      <c r="C27" s="1010">
        <f>CapEx!C25</f>
        <v>1000</v>
      </c>
      <c r="D27" s="1272">
        <f t="shared" si="0"/>
        <v>1.0000000000000002</v>
      </c>
      <c r="E27" s="1081">
        <f>CapEx!N25</f>
        <v>5.5555555555555559E-2</v>
      </c>
      <c r="F27" s="1082">
        <f>CapEx!O25</f>
        <v>5.5555555555555559E-2</v>
      </c>
      <c r="G27" s="1082">
        <f>CapEx!P25</f>
        <v>5.5555555555555559E-2</v>
      </c>
      <c r="H27" s="1082">
        <f>CapEx!Q25</f>
        <v>5.5555555555555559E-2</v>
      </c>
      <c r="I27" s="1082">
        <f>CapEx!R25</f>
        <v>5.5555555555555559E-2</v>
      </c>
      <c r="J27" s="1082">
        <f>CapEx!S25</f>
        <v>5.5555555555555559E-2</v>
      </c>
      <c r="K27" s="1082">
        <f>CapEx!T25</f>
        <v>5.5555555555555559E-2</v>
      </c>
      <c r="L27" s="1082">
        <f>CapEx!U25</f>
        <v>5.5555555555555559E-2</v>
      </c>
      <c r="M27" s="1082">
        <f>CapEx!V25</f>
        <v>5.5555555555555559E-2</v>
      </c>
      <c r="N27" s="1082">
        <f>CapEx!W25</f>
        <v>5.5555555555555559E-2</v>
      </c>
      <c r="O27" s="1082">
        <f>CapEx!X25</f>
        <v>5.5555555555555559E-2</v>
      </c>
      <c r="P27" s="1082">
        <f>CapEx!Y25</f>
        <v>5.5555555555555559E-2</v>
      </c>
      <c r="Q27" s="1082">
        <f>CapEx!Z25</f>
        <v>5.5555555555555559E-2</v>
      </c>
      <c r="R27" s="1082">
        <f>CapEx!AA25</f>
        <v>5.5555555555555559E-2</v>
      </c>
      <c r="S27" s="1082">
        <f>CapEx!AB25</f>
        <v>5.5555555555555559E-2</v>
      </c>
      <c r="T27" s="1082">
        <f>CapEx!AC25</f>
        <v>5.5555555555555559E-2</v>
      </c>
      <c r="U27" s="1082">
        <f>CapEx!AD25</f>
        <v>5.5555555555555559E-2</v>
      </c>
      <c r="V27" s="1082">
        <f>CapEx!AE25</f>
        <v>5.5555555555555559E-2</v>
      </c>
      <c r="W27" s="1082">
        <f>CapEx!AF25</f>
        <v>0</v>
      </c>
      <c r="X27" s="1082">
        <f>CapEx!AG25</f>
        <v>0</v>
      </c>
      <c r="Y27" s="1082">
        <f>CapEx!AH25</f>
        <v>0</v>
      </c>
      <c r="Z27" s="1082">
        <f>CapEx!AI25</f>
        <v>0</v>
      </c>
      <c r="AA27" s="1082">
        <f>CapEx!AJ25</f>
        <v>0</v>
      </c>
      <c r="AB27" s="1082">
        <f>CapEx!AK25</f>
        <v>0</v>
      </c>
      <c r="AC27" s="1082">
        <f>CapEx!AL25</f>
        <v>0</v>
      </c>
      <c r="AD27" s="1082">
        <f>CapEx!AM25</f>
        <v>0</v>
      </c>
      <c r="AE27" s="1082">
        <f>CapEx!AN25</f>
        <v>0</v>
      </c>
      <c r="AF27" s="1082">
        <f>CapEx!AO25</f>
        <v>0</v>
      </c>
      <c r="AG27" s="1082">
        <f>CapEx!AP25</f>
        <v>0</v>
      </c>
      <c r="AH27" s="1082">
        <f>CapEx!AQ25</f>
        <v>0</v>
      </c>
    </row>
    <row r="28" spans="1:42" s="23" customFormat="1">
      <c r="A28" s="24" t="str">
        <f>CapEx!B32</f>
        <v>Insurances</v>
      </c>
      <c r="B28" s="27"/>
      <c r="C28" s="1010">
        <f>CapEx!C32</f>
        <v>468.75</v>
      </c>
      <c r="D28" s="1272">
        <f t="shared" si="0"/>
        <v>1</v>
      </c>
      <c r="E28" s="1081">
        <f>CapEx!N32</f>
        <v>1</v>
      </c>
      <c r="F28" s="1082">
        <f>CapEx!O32</f>
        <v>0</v>
      </c>
      <c r="G28" s="1082">
        <f>CapEx!P32</f>
        <v>0</v>
      </c>
      <c r="H28" s="1082">
        <f>CapEx!Q32</f>
        <v>0</v>
      </c>
      <c r="I28" s="1082">
        <f>CapEx!R32</f>
        <v>0</v>
      </c>
      <c r="J28" s="1082">
        <f>CapEx!S32</f>
        <v>0</v>
      </c>
      <c r="K28" s="1082">
        <f>CapEx!T32</f>
        <v>0</v>
      </c>
      <c r="L28" s="1082">
        <f>CapEx!U32</f>
        <v>0</v>
      </c>
      <c r="M28" s="1082">
        <f>CapEx!V32</f>
        <v>0</v>
      </c>
      <c r="N28" s="1082">
        <f>CapEx!W32</f>
        <v>0</v>
      </c>
      <c r="O28" s="1082">
        <f>CapEx!X32</f>
        <v>0</v>
      </c>
      <c r="P28" s="1082">
        <f>CapEx!Y32</f>
        <v>0</v>
      </c>
      <c r="Q28" s="1082">
        <f>CapEx!Z32</f>
        <v>0</v>
      </c>
      <c r="R28" s="1082">
        <f>CapEx!AA32</f>
        <v>0</v>
      </c>
      <c r="S28" s="1082">
        <f>CapEx!AB32</f>
        <v>0</v>
      </c>
      <c r="T28" s="1082">
        <f>CapEx!AC32</f>
        <v>0</v>
      </c>
      <c r="U28" s="1082">
        <f>CapEx!AD32</f>
        <v>0</v>
      </c>
      <c r="V28" s="1082">
        <f>CapEx!AE32</f>
        <v>0</v>
      </c>
      <c r="W28" s="1082">
        <f>CapEx!AF32</f>
        <v>0</v>
      </c>
      <c r="X28" s="1082">
        <f>CapEx!AG32</f>
        <v>0</v>
      </c>
      <c r="Y28" s="1082">
        <f>CapEx!AH32</f>
        <v>0</v>
      </c>
      <c r="Z28" s="1082">
        <f>CapEx!AI32</f>
        <v>0</v>
      </c>
      <c r="AA28" s="1082">
        <f>CapEx!AJ32</f>
        <v>0</v>
      </c>
      <c r="AB28" s="1082">
        <f>CapEx!AK32</f>
        <v>0</v>
      </c>
      <c r="AC28" s="1082">
        <f>CapEx!AL32</f>
        <v>0</v>
      </c>
      <c r="AD28" s="1082">
        <f>CapEx!AM32</f>
        <v>0</v>
      </c>
      <c r="AE28" s="1082">
        <f>CapEx!AN32</f>
        <v>0</v>
      </c>
      <c r="AF28" s="1082">
        <f>CapEx!AO32</f>
        <v>0</v>
      </c>
      <c r="AG28" s="1082">
        <f>CapEx!AP32</f>
        <v>0</v>
      </c>
      <c r="AH28" s="1082">
        <f>CapEx!AQ32</f>
        <v>0</v>
      </c>
    </row>
    <row r="29" spans="1:42" s="23" customFormat="1">
      <c r="A29" s="24" t="str">
        <f>CapEx!B39</f>
        <v>Land Securing Costs</v>
      </c>
      <c r="B29" s="27"/>
      <c r="C29" s="1010">
        <f>CapEx!C39</f>
        <v>512.44444444444446</v>
      </c>
      <c r="D29" s="1272">
        <f t="shared" si="0"/>
        <v>1</v>
      </c>
      <c r="E29" s="1081">
        <f>CapEx!N39</f>
        <v>1</v>
      </c>
      <c r="F29" s="1082">
        <f>CapEx!O39</f>
        <v>0</v>
      </c>
      <c r="G29" s="1082">
        <f>CapEx!P39</f>
        <v>0</v>
      </c>
      <c r="H29" s="1082">
        <f>CapEx!Q39</f>
        <v>0</v>
      </c>
      <c r="I29" s="1082">
        <f>CapEx!R39</f>
        <v>0</v>
      </c>
      <c r="J29" s="1082">
        <f>CapEx!S39</f>
        <v>0</v>
      </c>
      <c r="K29" s="1082">
        <f>CapEx!T39</f>
        <v>0</v>
      </c>
      <c r="L29" s="1082">
        <f>CapEx!U39</f>
        <v>0</v>
      </c>
      <c r="M29" s="1082">
        <f>CapEx!V39</f>
        <v>0</v>
      </c>
      <c r="N29" s="1082">
        <f>CapEx!W39</f>
        <v>0</v>
      </c>
      <c r="O29" s="1082">
        <f>CapEx!X39</f>
        <v>0</v>
      </c>
      <c r="P29" s="1082">
        <f>CapEx!Y39</f>
        <v>0</v>
      </c>
      <c r="Q29" s="1082">
        <f>CapEx!Z39</f>
        <v>0</v>
      </c>
      <c r="R29" s="1082">
        <f>CapEx!AA39</f>
        <v>0</v>
      </c>
      <c r="S29" s="1082">
        <f>CapEx!AB39</f>
        <v>0</v>
      </c>
      <c r="T29" s="1082">
        <f>CapEx!AC39</f>
        <v>0</v>
      </c>
      <c r="U29" s="1082">
        <f>CapEx!AD39</f>
        <v>0</v>
      </c>
      <c r="V29" s="1082">
        <f>CapEx!AE39</f>
        <v>0</v>
      </c>
      <c r="W29" s="1082">
        <f>CapEx!AF39</f>
        <v>0</v>
      </c>
      <c r="X29" s="1082">
        <f>CapEx!AG39</f>
        <v>0</v>
      </c>
      <c r="Y29" s="1082">
        <f>CapEx!AH39</f>
        <v>0</v>
      </c>
      <c r="Z29" s="1082">
        <f>CapEx!AI39</f>
        <v>0</v>
      </c>
      <c r="AA29" s="1082">
        <f>CapEx!AJ39</f>
        <v>0</v>
      </c>
      <c r="AB29" s="1082">
        <f>CapEx!AK39</f>
        <v>0</v>
      </c>
      <c r="AC29" s="1082">
        <f>CapEx!AL39</f>
        <v>0</v>
      </c>
      <c r="AD29" s="1082">
        <f>CapEx!AM39</f>
        <v>0</v>
      </c>
      <c r="AE29" s="1082">
        <f>CapEx!AN39</f>
        <v>0</v>
      </c>
      <c r="AF29" s="1082">
        <f>CapEx!AO39</f>
        <v>0</v>
      </c>
      <c r="AG29" s="1082">
        <f>CapEx!AP39</f>
        <v>0</v>
      </c>
      <c r="AH29" s="1082">
        <f>CapEx!AQ39</f>
        <v>0</v>
      </c>
    </row>
    <row r="30" spans="1:42" s="23" customFormat="1">
      <c r="A30" s="24" t="str">
        <f>CapEx!B43</f>
        <v xml:space="preserve"> Bank due diligence </v>
      </c>
      <c r="B30" s="27"/>
      <c r="C30" s="1010">
        <f>CapEx!C43</f>
        <v>420</v>
      </c>
      <c r="D30" s="1272">
        <f t="shared" si="0"/>
        <v>1</v>
      </c>
      <c r="E30" s="1081">
        <f>CapEx!N43</f>
        <v>1</v>
      </c>
      <c r="F30" s="1082">
        <f>CapEx!O43</f>
        <v>0</v>
      </c>
      <c r="G30" s="1082">
        <f>CapEx!P43</f>
        <v>0</v>
      </c>
      <c r="H30" s="1082">
        <f>CapEx!Q43</f>
        <v>0</v>
      </c>
      <c r="I30" s="1082">
        <f>CapEx!R43</f>
        <v>0</v>
      </c>
      <c r="J30" s="1082">
        <f>CapEx!S43</f>
        <v>0</v>
      </c>
      <c r="K30" s="1082">
        <f>CapEx!T43</f>
        <v>0</v>
      </c>
      <c r="L30" s="1082">
        <f>CapEx!U43</f>
        <v>0</v>
      </c>
      <c r="M30" s="1082">
        <f>CapEx!V43</f>
        <v>0</v>
      </c>
      <c r="N30" s="1082">
        <f>CapEx!W43</f>
        <v>0</v>
      </c>
      <c r="O30" s="1082">
        <f>CapEx!X43</f>
        <v>0</v>
      </c>
      <c r="P30" s="1082">
        <f>CapEx!Y43</f>
        <v>0</v>
      </c>
      <c r="Q30" s="1082">
        <f>CapEx!Z43</f>
        <v>0</v>
      </c>
      <c r="R30" s="1082">
        <f>CapEx!AA43</f>
        <v>0</v>
      </c>
      <c r="S30" s="1082">
        <f>CapEx!AB43</f>
        <v>0</v>
      </c>
      <c r="T30" s="1082">
        <f>CapEx!AC43</f>
        <v>0</v>
      </c>
      <c r="U30" s="1082">
        <f>CapEx!AD43</f>
        <v>0</v>
      </c>
      <c r="V30" s="1082">
        <f>CapEx!AE43</f>
        <v>0</v>
      </c>
      <c r="W30" s="1082">
        <f>CapEx!AF43</f>
        <v>0</v>
      </c>
      <c r="X30" s="1082">
        <f>CapEx!AG43</f>
        <v>0</v>
      </c>
      <c r="Y30" s="1082">
        <f>CapEx!AH43</f>
        <v>0</v>
      </c>
      <c r="Z30" s="1082">
        <f>CapEx!AI43</f>
        <v>0</v>
      </c>
      <c r="AA30" s="1082">
        <f>CapEx!AJ43</f>
        <v>0</v>
      </c>
      <c r="AB30" s="1082">
        <f>CapEx!AK43</f>
        <v>0</v>
      </c>
      <c r="AC30" s="1082">
        <f>CapEx!AL43</f>
        <v>0</v>
      </c>
      <c r="AD30" s="1082">
        <f>CapEx!AM43</f>
        <v>0</v>
      </c>
      <c r="AE30" s="1082">
        <f>CapEx!AN43</f>
        <v>0</v>
      </c>
      <c r="AF30" s="1082">
        <f>CapEx!AO43</f>
        <v>0</v>
      </c>
      <c r="AG30" s="1082">
        <f>CapEx!AP43</f>
        <v>0</v>
      </c>
      <c r="AH30" s="1082">
        <f>CapEx!AQ43</f>
        <v>0</v>
      </c>
    </row>
    <row r="31" spans="1:42" s="23" customFormat="1">
      <c r="A31" s="24" t="str">
        <f>CapEx!B64</f>
        <v>Construction Management</v>
      </c>
      <c r="B31" s="27"/>
      <c r="C31" s="1010">
        <f>CapEx!C64</f>
        <v>40</v>
      </c>
      <c r="D31" s="1272">
        <f t="shared" si="0"/>
        <v>1</v>
      </c>
      <c r="E31" s="1081">
        <f>CapEx!N64</f>
        <v>1</v>
      </c>
      <c r="F31" s="1082">
        <f>CapEx!O64</f>
        <v>0</v>
      </c>
      <c r="G31" s="1082">
        <f>CapEx!P64</f>
        <v>0</v>
      </c>
      <c r="H31" s="1082">
        <f>CapEx!Q64</f>
        <v>0</v>
      </c>
      <c r="I31" s="1082">
        <f>CapEx!R64</f>
        <v>0</v>
      </c>
      <c r="J31" s="1082">
        <f>CapEx!S64</f>
        <v>0</v>
      </c>
      <c r="K31" s="1082">
        <f>CapEx!T64</f>
        <v>0</v>
      </c>
      <c r="L31" s="1082">
        <f>CapEx!U64</f>
        <v>0</v>
      </c>
      <c r="M31" s="1082">
        <f>CapEx!V64</f>
        <v>0</v>
      </c>
      <c r="N31" s="1082">
        <f>CapEx!W64</f>
        <v>0</v>
      </c>
      <c r="O31" s="1082">
        <f>CapEx!X64</f>
        <v>0</v>
      </c>
      <c r="P31" s="1082">
        <f>CapEx!Y64</f>
        <v>0</v>
      </c>
      <c r="Q31" s="1082">
        <f>CapEx!Z64</f>
        <v>0</v>
      </c>
      <c r="R31" s="1082">
        <f>CapEx!AA64</f>
        <v>0</v>
      </c>
      <c r="S31" s="1082">
        <f>CapEx!AB64</f>
        <v>0</v>
      </c>
      <c r="T31" s="1082">
        <f>CapEx!AC64</f>
        <v>0</v>
      </c>
      <c r="U31" s="1082">
        <f>CapEx!AD64</f>
        <v>0</v>
      </c>
      <c r="V31" s="1082">
        <f>CapEx!AE64</f>
        <v>0</v>
      </c>
      <c r="W31" s="1082">
        <f>CapEx!AF64</f>
        <v>0</v>
      </c>
      <c r="X31" s="1082">
        <f>CapEx!AG64</f>
        <v>0</v>
      </c>
      <c r="Y31" s="1082">
        <f>CapEx!AH64</f>
        <v>0</v>
      </c>
      <c r="Z31" s="1082">
        <f>CapEx!AI64</f>
        <v>0</v>
      </c>
      <c r="AA31" s="1082">
        <f>CapEx!AJ64</f>
        <v>0</v>
      </c>
      <c r="AB31" s="1082">
        <f>CapEx!AK64</f>
        <v>0</v>
      </c>
      <c r="AC31" s="1082">
        <f>CapEx!AL64</f>
        <v>0</v>
      </c>
      <c r="AD31" s="1082">
        <f>CapEx!AM64</f>
        <v>0</v>
      </c>
      <c r="AE31" s="1082">
        <f>CapEx!AN64</f>
        <v>0</v>
      </c>
      <c r="AF31" s="1082">
        <f>CapEx!AO64</f>
        <v>0</v>
      </c>
      <c r="AG31" s="1082">
        <f>CapEx!AP64</f>
        <v>0</v>
      </c>
      <c r="AH31" s="1082">
        <f>CapEx!AQ64</f>
        <v>0</v>
      </c>
    </row>
    <row r="32" spans="1:42" s="23" customFormat="1">
      <c r="A32" s="24" t="str">
        <f>CapEx!B68</f>
        <v>Commissioning</v>
      </c>
      <c r="B32" s="27"/>
      <c r="C32" s="1010">
        <f>CapEx!C68</f>
        <v>0</v>
      </c>
      <c r="D32" s="1272">
        <f t="shared" si="0"/>
        <v>0</v>
      </c>
      <c r="E32" s="1081">
        <f>CapEx!N68</f>
        <v>0</v>
      </c>
      <c r="F32" s="1082">
        <f>CapEx!O68</f>
        <v>0</v>
      </c>
      <c r="G32" s="1082">
        <f>CapEx!P68</f>
        <v>0</v>
      </c>
      <c r="H32" s="1082">
        <f>CapEx!Q68</f>
        <v>0</v>
      </c>
      <c r="I32" s="1082">
        <f>CapEx!R68</f>
        <v>0</v>
      </c>
      <c r="J32" s="1082">
        <f>CapEx!S68</f>
        <v>0</v>
      </c>
      <c r="K32" s="1082">
        <f>CapEx!T68</f>
        <v>0</v>
      </c>
      <c r="L32" s="1082">
        <f>CapEx!U68</f>
        <v>0</v>
      </c>
      <c r="M32" s="1082">
        <f>CapEx!V68</f>
        <v>0</v>
      </c>
      <c r="N32" s="1082">
        <f>CapEx!W68</f>
        <v>0</v>
      </c>
      <c r="O32" s="1082">
        <f>CapEx!X68</f>
        <v>0</v>
      </c>
      <c r="P32" s="1082">
        <f>CapEx!Y68</f>
        <v>0</v>
      </c>
      <c r="Q32" s="1082">
        <f>CapEx!Z68</f>
        <v>0</v>
      </c>
      <c r="R32" s="1082">
        <f>CapEx!AA68</f>
        <v>0</v>
      </c>
      <c r="S32" s="1082">
        <f>CapEx!AB68</f>
        <v>0</v>
      </c>
      <c r="T32" s="1082">
        <f>CapEx!AC68</f>
        <v>0</v>
      </c>
      <c r="U32" s="1082">
        <f>CapEx!AD68</f>
        <v>0</v>
      </c>
      <c r="V32" s="1082">
        <f>CapEx!AE68</f>
        <v>0</v>
      </c>
      <c r="W32" s="1082">
        <f>CapEx!AF68</f>
        <v>0</v>
      </c>
      <c r="X32" s="1082">
        <f>CapEx!AG68</f>
        <v>0</v>
      </c>
      <c r="Y32" s="1082">
        <f>CapEx!AH68</f>
        <v>0</v>
      </c>
      <c r="Z32" s="1082">
        <f>CapEx!AI68</f>
        <v>0</v>
      </c>
      <c r="AA32" s="1082">
        <f>CapEx!AJ68</f>
        <v>0</v>
      </c>
      <c r="AB32" s="1082">
        <f>CapEx!AK68</f>
        <v>0</v>
      </c>
      <c r="AC32" s="1082">
        <f>CapEx!AL68</f>
        <v>0</v>
      </c>
      <c r="AD32" s="1082">
        <f>CapEx!AM68</f>
        <v>0</v>
      </c>
      <c r="AE32" s="1082">
        <f>CapEx!AN68</f>
        <v>0</v>
      </c>
      <c r="AF32" s="1082">
        <f>CapEx!AO68</f>
        <v>0</v>
      </c>
      <c r="AG32" s="1082">
        <f>CapEx!AP68</f>
        <v>0</v>
      </c>
      <c r="AH32" s="1082">
        <f>CapEx!AQ68</f>
        <v>0</v>
      </c>
    </row>
    <row r="33" spans="1:42" s="23" customFormat="1">
      <c r="A33" s="24" t="str">
        <f>CapEx!B72</f>
        <v>Audit&amp;Accounting&amp;Legal Fees</v>
      </c>
      <c r="B33" s="27"/>
      <c r="C33" s="1010">
        <f>CapEx!C72</f>
        <v>42</v>
      </c>
      <c r="D33" s="1272">
        <f t="shared" si="0"/>
        <v>1</v>
      </c>
      <c r="E33" s="1081">
        <f>CapEx!N72</f>
        <v>5.5555555555555546E-2</v>
      </c>
      <c r="F33" s="1082">
        <f>CapEx!O72</f>
        <v>5.5555555555555546E-2</v>
      </c>
      <c r="G33" s="1082">
        <f>CapEx!P72</f>
        <v>5.5555555555555546E-2</v>
      </c>
      <c r="H33" s="1082">
        <f>CapEx!Q72</f>
        <v>5.5555555555555546E-2</v>
      </c>
      <c r="I33" s="1082">
        <f>CapEx!R72</f>
        <v>5.5555555555555546E-2</v>
      </c>
      <c r="J33" s="1082">
        <f>CapEx!S72</f>
        <v>5.5555555555555546E-2</v>
      </c>
      <c r="K33" s="1082">
        <f>CapEx!T72</f>
        <v>5.5555555555555546E-2</v>
      </c>
      <c r="L33" s="1082">
        <f>CapEx!U72</f>
        <v>5.5555555555555546E-2</v>
      </c>
      <c r="M33" s="1082">
        <f>CapEx!V72</f>
        <v>5.5555555555555546E-2</v>
      </c>
      <c r="N33" s="1082">
        <f>CapEx!W72</f>
        <v>5.5555555555555546E-2</v>
      </c>
      <c r="O33" s="1082">
        <f>CapEx!X72</f>
        <v>5.5555555555555546E-2</v>
      </c>
      <c r="P33" s="1082">
        <f>CapEx!Y72</f>
        <v>5.5555555555555546E-2</v>
      </c>
      <c r="Q33" s="1082">
        <f>CapEx!Z72</f>
        <v>5.5555555555555546E-2</v>
      </c>
      <c r="R33" s="1082">
        <f>CapEx!AA72</f>
        <v>5.5555555555555546E-2</v>
      </c>
      <c r="S33" s="1082">
        <f>CapEx!AB72</f>
        <v>5.5555555555555546E-2</v>
      </c>
      <c r="T33" s="1082">
        <f>CapEx!AC72</f>
        <v>5.5555555555555546E-2</v>
      </c>
      <c r="U33" s="1082">
        <f>CapEx!AD72</f>
        <v>5.5555555555555546E-2</v>
      </c>
      <c r="V33" s="1082">
        <f>CapEx!AE72</f>
        <v>5.5555555555555546E-2</v>
      </c>
      <c r="W33" s="1082">
        <f>CapEx!AF72</f>
        <v>0</v>
      </c>
      <c r="X33" s="1082">
        <f>CapEx!AG72</f>
        <v>0</v>
      </c>
      <c r="Y33" s="1082">
        <f>CapEx!AH72</f>
        <v>0</v>
      </c>
      <c r="Z33" s="1082">
        <f>CapEx!AI72</f>
        <v>0</v>
      </c>
      <c r="AA33" s="1082">
        <f>CapEx!AJ72</f>
        <v>0</v>
      </c>
      <c r="AB33" s="1082">
        <f>CapEx!AK72</f>
        <v>0</v>
      </c>
      <c r="AC33" s="1082">
        <f>CapEx!AL72</f>
        <v>0</v>
      </c>
      <c r="AD33" s="1082">
        <f>CapEx!AM72</f>
        <v>0</v>
      </c>
      <c r="AE33" s="1082">
        <f>CapEx!AN72</f>
        <v>0</v>
      </c>
      <c r="AF33" s="1082">
        <f>CapEx!AO72</f>
        <v>0</v>
      </c>
      <c r="AG33" s="1082">
        <f>CapEx!AP72</f>
        <v>0</v>
      </c>
      <c r="AH33" s="1082">
        <f>CapEx!AQ72</f>
        <v>0</v>
      </c>
    </row>
    <row r="34" spans="1:42" s="23" customFormat="1">
      <c r="A34" s="24" t="str">
        <f>CapEx!B79</f>
        <v>Construction Management</v>
      </c>
      <c r="B34" s="27"/>
      <c r="C34" s="1010">
        <f>CapEx!C79</f>
        <v>1742.25</v>
      </c>
      <c r="D34" s="1272">
        <f t="shared" si="0"/>
        <v>1</v>
      </c>
      <c r="E34" s="1081">
        <f>CapEx!N79</f>
        <v>1</v>
      </c>
      <c r="F34" s="1082">
        <f>CapEx!O79</f>
        <v>0</v>
      </c>
      <c r="G34" s="1082">
        <f>CapEx!P79</f>
        <v>0</v>
      </c>
      <c r="H34" s="1082">
        <f>CapEx!Q79</f>
        <v>0</v>
      </c>
      <c r="I34" s="1082">
        <f>CapEx!R79</f>
        <v>0</v>
      </c>
      <c r="J34" s="1082">
        <f>CapEx!S79</f>
        <v>0</v>
      </c>
      <c r="K34" s="1082">
        <f>CapEx!T79</f>
        <v>0</v>
      </c>
      <c r="L34" s="1082">
        <f>CapEx!U79</f>
        <v>0</v>
      </c>
      <c r="M34" s="1082">
        <f>CapEx!V79</f>
        <v>0</v>
      </c>
      <c r="N34" s="1082">
        <f>CapEx!W79</f>
        <v>0</v>
      </c>
      <c r="O34" s="1082">
        <f>CapEx!X79</f>
        <v>0</v>
      </c>
      <c r="P34" s="1082">
        <f>CapEx!Y79</f>
        <v>0</v>
      </c>
      <c r="Q34" s="1082">
        <f>CapEx!Z79</f>
        <v>0</v>
      </c>
      <c r="R34" s="1082">
        <f>CapEx!AA79</f>
        <v>0</v>
      </c>
      <c r="S34" s="1082">
        <f>CapEx!AB79</f>
        <v>0</v>
      </c>
      <c r="T34" s="1082">
        <f>CapEx!AC79</f>
        <v>0</v>
      </c>
      <c r="U34" s="1082">
        <f>CapEx!AD79</f>
        <v>0</v>
      </c>
      <c r="V34" s="1082">
        <f>CapEx!AE79</f>
        <v>0</v>
      </c>
      <c r="W34" s="1082">
        <f>CapEx!AF79</f>
        <v>0</v>
      </c>
      <c r="X34" s="1082">
        <f>CapEx!AG79</f>
        <v>0</v>
      </c>
      <c r="Y34" s="1082">
        <f>CapEx!AH79</f>
        <v>0</v>
      </c>
      <c r="Z34" s="1082">
        <f>CapEx!AI79</f>
        <v>0</v>
      </c>
      <c r="AA34" s="1082">
        <f>CapEx!AJ79</f>
        <v>0</v>
      </c>
      <c r="AB34" s="1082">
        <f>CapEx!AK79</f>
        <v>0</v>
      </c>
      <c r="AC34" s="1082">
        <f>CapEx!AL79</f>
        <v>0</v>
      </c>
      <c r="AD34" s="1082">
        <f>CapEx!AM79</f>
        <v>0</v>
      </c>
      <c r="AE34" s="1082">
        <f>CapEx!AN79</f>
        <v>0</v>
      </c>
      <c r="AF34" s="1082">
        <f>CapEx!AO79</f>
        <v>0</v>
      </c>
      <c r="AG34" s="1082">
        <f>CapEx!AP79</f>
        <v>0</v>
      </c>
      <c r="AH34" s="1082">
        <f>CapEx!AQ79</f>
        <v>0</v>
      </c>
    </row>
    <row r="35" spans="1:42" s="23" customFormat="1">
      <c r="A35" s="24" t="str">
        <f>CapEx!B87</f>
        <v>Contingencies</v>
      </c>
      <c r="B35" s="27"/>
      <c r="C35" s="1010">
        <f>CapEx!C87</f>
        <v>3036.9449999999997</v>
      </c>
      <c r="D35" s="1272">
        <f t="shared" si="0"/>
        <v>1</v>
      </c>
      <c r="E35" s="1081">
        <f>CapEx!N87</f>
        <v>1</v>
      </c>
      <c r="F35" s="1082">
        <f>CapEx!O87</f>
        <v>0</v>
      </c>
      <c r="G35" s="1082">
        <f>CapEx!P87</f>
        <v>0</v>
      </c>
      <c r="H35" s="1082">
        <f>CapEx!Q87</f>
        <v>0</v>
      </c>
      <c r="I35" s="1082">
        <f>CapEx!R87</f>
        <v>0</v>
      </c>
      <c r="J35" s="1082">
        <f>CapEx!S87</f>
        <v>0</v>
      </c>
      <c r="K35" s="1082">
        <f>CapEx!T87</f>
        <v>0</v>
      </c>
      <c r="L35" s="1082">
        <f>CapEx!U87</f>
        <v>0</v>
      </c>
      <c r="M35" s="1082">
        <f>CapEx!V87</f>
        <v>0</v>
      </c>
      <c r="N35" s="1082">
        <f>CapEx!W87</f>
        <v>0</v>
      </c>
      <c r="O35" s="1082">
        <f>CapEx!X87</f>
        <v>0</v>
      </c>
      <c r="P35" s="1082">
        <f>CapEx!Y87</f>
        <v>0</v>
      </c>
      <c r="Q35" s="1082">
        <f>CapEx!Z87</f>
        <v>0</v>
      </c>
      <c r="R35" s="1082">
        <f>CapEx!AA87</f>
        <v>0</v>
      </c>
      <c r="S35" s="1082">
        <f>CapEx!AB87</f>
        <v>0</v>
      </c>
      <c r="T35" s="1082">
        <f>CapEx!AC87</f>
        <v>0</v>
      </c>
      <c r="U35" s="1082">
        <f>CapEx!AD87</f>
        <v>0</v>
      </c>
      <c r="V35" s="1082">
        <f>CapEx!AE87</f>
        <v>0</v>
      </c>
      <c r="W35" s="1082">
        <f>CapEx!AF87</f>
        <v>0</v>
      </c>
      <c r="X35" s="1082">
        <f>CapEx!AG87</f>
        <v>0</v>
      </c>
      <c r="Y35" s="1082">
        <f>CapEx!AH87</f>
        <v>0</v>
      </c>
      <c r="Z35" s="1082">
        <f>CapEx!AI87</f>
        <v>0</v>
      </c>
      <c r="AA35" s="1082">
        <f>CapEx!AJ87</f>
        <v>0</v>
      </c>
      <c r="AB35" s="1082">
        <f>CapEx!AK87</f>
        <v>0</v>
      </c>
      <c r="AC35" s="1082">
        <f>CapEx!AL87</f>
        <v>0</v>
      </c>
      <c r="AD35" s="1082">
        <f>CapEx!AM87</f>
        <v>0</v>
      </c>
      <c r="AE35" s="1082">
        <f>CapEx!AN87</f>
        <v>0</v>
      </c>
      <c r="AF35" s="1082">
        <f>CapEx!AO87</f>
        <v>0</v>
      </c>
      <c r="AG35" s="1082">
        <f>CapEx!AP87</f>
        <v>0</v>
      </c>
      <c r="AH35" s="1082">
        <f>CapEx!AQ87</f>
        <v>0</v>
      </c>
    </row>
    <row r="36" spans="1:42" s="23" customFormat="1">
      <c r="A36" s="24" t="str">
        <f>CapEx!B88</f>
        <v xml:space="preserve"> Import taxes </v>
      </c>
      <c r="B36" s="27"/>
      <c r="C36" s="1010">
        <f>CapEx!C88</f>
        <v>0</v>
      </c>
      <c r="D36" s="1272">
        <f t="shared" si="0"/>
        <v>0</v>
      </c>
      <c r="E36" s="1081">
        <f>CapEx!N88</f>
        <v>0</v>
      </c>
      <c r="F36" s="1082">
        <f>CapEx!O88</f>
        <v>0</v>
      </c>
      <c r="G36" s="1082">
        <f>CapEx!P88</f>
        <v>0</v>
      </c>
      <c r="H36" s="1082">
        <f>CapEx!Q88</f>
        <v>0</v>
      </c>
      <c r="I36" s="1082">
        <f>CapEx!R88</f>
        <v>0</v>
      </c>
      <c r="J36" s="1082">
        <f>CapEx!S88</f>
        <v>0</v>
      </c>
      <c r="K36" s="1082">
        <f>CapEx!T88</f>
        <v>0</v>
      </c>
      <c r="L36" s="1082">
        <f>CapEx!U88</f>
        <v>0</v>
      </c>
      <c r="M36" s="1082">
        <f>CapEx!V88</f>
        <v>0</v>
      </c>
      <c r="N36" s="1082">
        <f>CapEx!W88</f>
        <v>0</v>
      </c>
      <c r="O36" s="1082">
        <f>CapEx!X88</f>
        <v>0</v>
      </c>
      <c r="P36" s="1082">
        <f>CapEx!Y88</f>
        <v>0</v>
      </c>
      <c r="Q36" s="1082">
        <f>CapEx!Z88</f>
        <v>0</v>
      </c>
      <c r="R36" s="1082">
        <f>CapEx!AA88</f>
        <v>0</v>
      </c>
      <c r="S36" s="1082">
        <f>CapEx!AB88</f>
        <v>0</v>
      </c>
      <c r="T36" s="1082">
        <f>CapEx!AC88</f>
        <v>0</v>
      </c>
      <c r="U36" s="1082">
        <f>CapEx!AD88</f>
        <v>0</v>
      </c>
      <c r="V36" s="1082">
        <f>CapEx!AE88</f>
        <v>0</v>
      </c>
      <c r="W36" s="1082">
        <f>CapEx!AF88</f>
        <v>0</v>
      </c>
      <c r="X36" s="1082">
        <f>CapEx!AG88</f>
        <v>0</v>
      </c>
      <c r="Y36" s="1082">
        <f>CapEx!AH88</f>
        <v>0</v>
      </c>
      <c r="Z36" s="1082">
        <f>CapEx!AI88</f>
        <v>0</v>
      </c>
      <c r="AA36" s="1082">
        <f>CapEx!AJ88</f>
        <v>0</v>
      </c>
      <c r="AB36" s="1082">
        <f>CapEx!AK88</f>
        <v>0</v>
      </c>
      <c r="AC36" s="1082">
        <f>CapEx!AL88</f>
        <v>0</v>
      </c>
      <c r="AD36" s="1082">
        <f>CapEx!AM88</f>
        <v>0</v>
      </c>
      <c r="AE36" s="1082">
        <f>CapEx!AN88</f>
        <v>0</v>
      </c>
      <c r="AF36" s="1082">
        <f>CapEx!AO88</f>
        <v>0</v>
      </c>
      <c r="AG36" s="1082">
        <f>CapEx!AP88</f>
        <v>0</v>
      </c>
      <c r="AH36" s="1082">
        <f>CapEx!AQ88</f>
        <v>0</v>
      </c>
    </row>
    <row r="37" spans="1:42" s="23" customFormat="1">
      <c r="A37" s="24" t="str">
        <f>CapEx!B93</f>
        <v xml:space="preserve"> Project Acquisition / Project Development </v>
      </c>
      <c r="B37" s="27"/>
      <c r="C37" s="1010">
        <f>CapEx!C93</f>
        <v>0</v>
      </c>
      <c r="D37" s="1272">
        <f t="shared" si="0"/>
        <v>1</v>
      </c>
      <c r="E37" s="1081">
        <f>CapEx!N93</f>
        <v>0</v>
      </c>
      <c r="F37" s="1082">
        <f>CapEx!O93</f>
        <v>0</v>
      </c>
      <c r="G37" s="1082">
        <f>CapEx!P93</f>
        <v>0</v>
      </c>
      <c r="H37" s="1082">
        <f>CapEx!Q93</f>
        <v>0</v>
      </c>
      <c r="I37" s="1082">
        <f>CapEx!R93</f>
        <v>0</v>
      </c>
      <c r="J37" s="1082">
        <f>CapEx!S93</f>
        <v>0</v>
      </c>
      <c r="K37" s="1082">
        <f>CapEx!T93</f>
        <v>0</v>
      </c>
      <c r="L37" s="1082">
        <f>CapEx!U93</f>
        <v>0</v>
      </c>
      <c r="M37" s="1082">
        <f>CapEx!V93</f>
        <v>0</v>
      </c>
      <c r="N37" s="1082">
        <f>CapEx!W93</f>
        <v>0</v>
      </c>
      <c r="O37" s="1082">
        <f>CapEx!X93</f>
        <v>0</v>
      </c>
      <c r="P37" s="1082">
        <f>CapEx!Y93</f>
        <v>0</v>
      </c>
      <c r="Q37" s="1082">
        <f>CapEx!Z93</f>
        <v>0</v>
      </c>
      <c r="R37" s="1082">
        <f>CapEx!AA93</f>
        <v>0</v>
      </c>
      <c r="S37" s="1082">
        <f>CapEx!AB93</f>
        <v>0</v>
      </c>
      <c r="T37" s="1082">
        <f>CapEx!AC93</f>
        <v>0</v>
      </c>
      <c r="U37" s="1082">
        <f>CapEx!AD93</f>
        <v>0</v>
      </c>
      <c r="V37" s="1082">
        <f>CapEx!AE93</f>
        <v>1</v>
      </c>
      <c r="W37" s="1082">
        <f>CapEx!AF93</f>
        <v>0</v>
      </c>
      <c r="X37" s="1082">
        <f>CapEx!AG93</f>
        <v>0</v>
      </c>
      <c r="Y37" s="1082">
        <f>CapEx!AH93</f>
        <v>0</v>
      </c>
      <c r="Z37" s="1082">
        <f>CapEx!AI93</f>
        <v>0</v>
      </c>
      <c r="AA37" s="1082">
        <f>CapEx!AJ93</f>
        <v>0</v>
      </c>
      <c r="AB37" s="1082">
        <f>CapEx!AK93</f>
        <v>0</v>
      </c>
      <c r="AC37" s="1082">
        <f>CapEx!AL93</f>
        <v>0</v>
      </c>
      <c r="AD37" s="1082">
        <f>CapEx!AM93</f>
        <v>0</v>
      </c>
      <c r="AE37" s="1082">
        <f>CapEx!AN93</f>
        <v>0</v>
      </c>
      <c r="AF37" s="1082">
        <f>CapEx!AO93</f>
        <v>0</v>
      </c>
      <c r="AG37" s="1082">
        <f>CapEx!AP93</f>
        <v>0</v>
      </c>
      <c r="AH37" s="1082">
        <f>CapEx!AQ93</f>
        <v>0</v>
      </c>
    </row>
    <row r="38" spans="1:42" s="23" customFormat="1">
      <c r="A38" s="24" t="str">
        <f>CapEx!B94</f>
        <v xml:space="preserve"> Project Rights </v>
      </c>
      <c r="B38" s="27"/>
      <c r="C38" s="1010">
        <f>CapEx!C94</f>
        <v>14739.15</v>
      </c>
      <c r="D38" s="1272">
        <f t="shared" si="0"/>
        <v>1</v>
      </c>
      <c r="E38" s="1081">
        <f>CapEx!N94</f>
        <v>1</v>
      </c>
      <c r="F38" s="1082">
        <f>CapEx!O94</f>
        <v>0</v>
      </c>
      <c r="G38" s="1082">
        <f>CapEx!P94</f>
        <v>0</v>
      </c>
      <c r="H38" s="1082">
        <f>CapEx!Q94</f>
        <v>0</v>
      </c>
      <c r="I38" s="1082">
        <f>CapEx!R94</f>
        <v>0</v>
      </c>
      <c r="J38" s="1082">
        <f>CapEx!S94</f>
        <v>0</v>
      </c>
      <c r="K38" s="1082">
        <f>CapEx!T94</f>
        <v>0</v>
      </c>
      <c r="L38" s="1082">
        <f>CapEx!U94</f>
        <v>0</v>
      </c>
      <c r="M38" s="1082">
        <f>CapEx!V94</f>
        <v>0</v>
      </c>
      <c r="N38" s="1082">
        <f>CapEx!W94</f>
        <v>0</v>
      </c>
      <c r="O38" s="1082">
        <f>CapEx!X94</f>
        <v>0</v>
      </c>
      <c r="P38" s="1082">
        <f>CapEx!Y94</f>
        <v>0</v>
      </c>
      <c r="Q38" s="1082">
        <f>CapEx!Z94</f>
        <v>0</v>
      </c>
      <c r="R38" s="1082">
        <f>CapEx!AA94</f>
        <v>0</v>
      </c>
      <c r="S38" s="1082">
        <f>CapEx!AB94</f>
        <v>0</v>
      </c>
      <c r="T38" s="1082">
        <f>CapEx!AC94</f>
        <v>0</v>
      </c>
      <c r="U38" s="1082">
        <f>CapEx!AD94</f>
        <v>0</v>
      </c>
      <c r="V38" s="1082">
        <f>CapEx!AE94</f>
        <v>0</v>
      </c>
      <c r="W38" s="1082">
        <f>CapEx!AF94</f>
        <v>0</v>
      </c>
      <c r="X38" s="1082">
        <f>CapEx!AG94</f>
        <v>0</v>
      </c>
      <c r="Y38" s="1082">
        <f>CapEx!AH94</f>
        <v>0</v>
      </c>
      <c r="Z38" s="1082">
        <f>CapEx!AI94</f>
        <v>0</v>
      </c>
      <c r="AA38" s="1082">
        <f>CapEx!AJ94</f>
        <v>0</v>
      </c>
      <c r="AB38" s="1082">
        <f>CapEx!AK94</f>
        <v>0</v>
      </c>
      <c r="AC38" s="1082">
        <f>CapEx!AL94</f>
        <v>0</v>
      </c>
      <c r="AD38" s="1082">
        <f>CapEx!AM94</f>
        <v>0</v>
      </c>
      <c r="AE38" s="1082">
        <f>CapEx!AN94</f>
        <v>0</v>
      </c>
      <c r="AF38" s="1082">
        <f>CapEx!AO94</f>
        <v>0</v>
      </c>
      <c r="AG38" s="1082">
        <f>CapEx!AP94</f>
        <v>0</v>
      </c>
      <c r="AH38" s="1082">
        <f>CapEx!AQ94</f>
        <v>0</v>
      </c>
    </row>
    <row r="39" spans="1:42" s="23" customFormat="1">
      <c r="A39" s="24" t="s">
        <v>775</v>
      </c>
      <c r="B39" s="27"/>
      <c r="C39" s="1010">
        <f>Macro!H13+Macro!H11</f>
        <v>1519.5639355026769</v>
      </c>
      <c r="D39" s="1272">
        <f t="shared" ca="1" si="0"/>
        <v>1.0004877692787686</v>
      </c>
      <c r="E39" s="1081">
        <f>IDC!G25</f>
        <v>0</v>
      </c>
      <c r="F39" s="1082">
        <f ca="1">IDC!H25</f>
        <v>0</v>
      </c>
      <c r="G39" s="1082">
        <f ca="1">IDC!I25</f>
        <v>0</v>
      </c>
      <c r="H39" s="1082">
        <f ca="1">IDC!J25</f>
        <v>6.1108143754191337E-4</v>
      </c>
      <c r="I39" s="1082">
        <f ca="1">IDC!K25</f>
        <v>9.7431786864018866E-3</v>
      </c>
      <c r="J39" s="1082">
        <f ca="1">IDC!L25</f>
        <v>1.9565648138299734E-2</v>
      </c>
      <c r="K39" s="1082">
        <f ca="1">IDC!M25</f>
        <v>2.8172393075417322E-2</v>
      </c>
      <c r="L39" s="1082">
        <f ca="1">IDC!N25</f>
        <v>3.8620411465825857E-2</v>
      </c>
      <c r="M39" s="1082">
        <f ca="1">IDC!O25</f>
        <v>4.8180413700255352E-2</v>
      </c>
      <c r="N39" s="1082">
        <f ca="1">IDC!P25</f>
        <v>5.219315753470654E-2</v>
      </c>
      <c r="O39" s="1082">
        <f ca="1">IDC!Q25</f>
        <v>6.7402889994704798E-2</v>
      </c>
      <c r="P39" s="1082">
        <f ca="1">IDC!R25</f>
        <v>7.4610938709577648E-2</v>
      </c>
      <c r="Q39" s="1082">
        <f ca="1">IDC!S25</f>
        <v>8.6824847295705151E-2</v>
      </c>
      <c r="R39" s="1082">
        <f ca="1">IDC!T25</f>
        <v>9.3494589315008189E-2</v>
      </c>
      <c r="S39" s="1082">
        <f ca="1">IDC!U25</f>
        <v>0.10642657494269973</v>
      </c>
      <c r="T39" s="1082">
        <f ca="1">IDC!V25</f>
        <v>0.11630479526933526</v>
      </c>
      <c r="U39" s="1082">
        <f ca="1">IDC!W25</f>
        <v>0.12215745932201973</v>
      </c>
      <c r="V39" s="1082">
        <f ca="1">IDC!X25</f>
        <v>0.13617939039126956</v>
      </c>
      <c r="W39" s="1082">
        <f ca="1">IDC!Y25</f>
        <v>0</v>
      </c>
      <c r="X39" s="1082">
        <f ca="1">IDC!Z25</f>
        <v>0</v>
      </c>
      <c r="Y39" s="1082">
        <f ca="1">IDC!AA25</f>
        <v>0</v>
      </c>
      <c r="Z39" s="1082">
        <f ca="1">IDC!AB25</f>
        <v>0</v>
      </c>
      <c r="AA39" s="1082">
        <f ca="1">IDC!AC25</f>
        <v>0</v>
      </c>
      <c r="AB39" s="1082">
        <f ca="1">IDC!AD25</f>
        <v>0</v>
      </c>
      <c r="AC39" s="1082">
        <f ca="1">IDC!AE25</f>
        <v>0</v>
      </c>
      <c r="AD39" s="1082">
        <f ca="1">IDC!AF25</f>
        <v>0</v>
      </c>
      <c r="AE39" s="1082">
        <f ca="1">IDC!AG25</f>
        <v>0</v>
      </c>
      <c r="AF39" s="1082">
        <f ca="1">IDC!AH25</f>
        <v>0</v>
      </c>
      <c r="AG39" s="1082">
        <f ca="1">IDC!AI25</f>
        <v>0</v>
      </c>
      <c r="AH39" s="1082">
        <f ca="1">IDC!AJ25</f>
        <v>0</v>
      </c>
    </row>
    <row r="40" spans="1:42" s="23" customFormat="1">
      <c r="A40" s="24" t="s">
        <v>776</v>
      </c>
      <c r="B40" s="27"/>
      <c r="C40" s="1010">
        <f>Macro!H14+Macro!H12</f>
        <v>166.7179354844005</v>
      </c>
      <c r="D40" s="1272">
        <f t="shared" ca="1" si="0"/>
        <v>1.0000121012785121</v>
      </c>
      <c r="E40" s="1081">
        <f>IDC!G26</f>
        <v>0</v>
      </c>
      <c r="F40" s="1082">
        <f ca="1">IDC!H26</f>
        <v>3.6120997521733402E-3</v>
      </c>
      <c r="G40" s="1082">
        <f ca="1">IDC!I26</f>
        <v>0.11197509231737351</v>
      </c>
      <c r="H40" s="1082">
        <f ca="1">IDC!J26</f>
        <v>0.1115070460520201</v>
      </c>
      <c r="I40" s="1082">
        <f ca="1">IDC!K26</f>
        <v>0.10090038919242329</v>
      </c>
      <c r="J40" s="1082">
        <f ca="1">IDC!L26</f>
        <v>9.6989154310178585E-2</v>
      </c>
      <c r="K40" s="1082">
        <f ca="1">IDC!M26</f>
        <v>8.6784881114034068E-2</v>
      </c>
      <c r="L40" s="1082">
        <f ca="1">IDC!N26</f>
        <v>8.2394518857795696E-2</v>
      </c>
      <c r="M40" s="1082">
        <f ca="1">IDC!O26</f>
        <v>7.5072216022687294E-2</v>
      </c>
      <c r="N40" s="1082">
        <f ca="1">IDC!P26</f>
        <v>6.1162431547748905E-2</v>
      </c>
      <c r="O40" s="1082">
        <f ca="1">IDC!Q26</f>
        <v>6.0349123996438311E-2</v>
      </c>
      <c r="P40" s="1082">
        <f ca="1">IDC!R26</f>
        <v>5.1216155708227178E-2</v>
      </c>
      <c r="Q40" s="1082">
        <f ca="1">IDC!S26</f>
        <v>4.5473243267425481E-2</v>
      </c>
      <c r="R40" s="1082">
        <f ca="1">IDC!T26</f>
        <v>3.6752580807860813E-2</v>
      </c>
      <c r="S40" s="1082">
        <f ca="1">IDC!U26</f>
        <v>3.0459670843174205E-2</v>
      </c>
      <c r="T40" s="1082">
        <f ca="1">IDC!V26</f>
        <v>2.2893634881063857E-2</v>
      </c>
      <c r="U40" s="1082">
        <f ca="1">IDC!W26</f>
        <v>1.4798797830820637E-2</v>
      </c>
      <c r="V40" s="1082">
        <f ca="1">IDC!X26</f>
        <v>7.6710647770668232E-3</v>
      </c>
      <c r="W40" s="1082">
        <f ca="1">IDC!Y26</f>
        <v>0</v>
      </c>
      <c r="X40" s="1082">
        <f ca="1">IDC!Z26</f>
        <v>0</v>
      </c>
      <c r="Y40" s="1082">
        <f ca="1">IDC!AA26</f>
        <v>0</v>
      </c>
      <c r="Z40" s="1082">
        <f ca="1">IDC!AB26</f>
        <v>0</v>
      </c>
      <c r="AA40" s="1082">
        <f ca="1">IDC!AC26</f>
        <v>0</v>
      </c>
      <c r="AB40" s="1082">
        <f ca="1">IDC!AD26</f>
        <v>0</v>
      </c>
      <c r="AC40" s="1082">
        <f ca="1">IDC!AE26</f>
        <v>0</v>
      </c>
      <c r="AD40" s="1082">
        <f ca="1">IDC!AF26</f>
        <v>0</v>
      </c>
      <c r="AE40" s="1082">
        <f ca="1">IDC!AG26</f>
        <v>0</v>
      </c>
      <c r="AF40" s="1082">
        <f ca="1">IDC!AH26</f>
        <v>0</v>
      </c>
      <c r="AG40" s="1082">
        <f ca="1">IDC!AI26</f>
        <v>0</v>
      </c>
      <c r="AH40" s="1082">
        <f ca="1">IDC!AJ26</f>
        <v>0</v>
      </c>
    </row>
    <row r="41" spans="1:42" s="23" customFormat="1">
      <c r="A41" s="24" t="str">
        <f>CapEx!B104</f>
        <v>Bank Fees</v>
      </c>
      <c r="B41" s="27"/>
      <c r="C41" s="1010">
        <f>SUM(CapEx!C105:C108)</f>
        <v>467.10571668834018</v>
      </c>
      <c r="D41" s="1272">
        <f t="shared" si="0"/>
        <v>1</v>
      </c>
      <c r="E41" s="1083">
        <f t="shared" ref="E41:AH42" si="1">1*(E$22=1)</f>
        <v>1</v>
      </c>
      <c r="F41" s="1084">
        <f t="shared" si="1"/>
        <v>0</v>
      </c>
      <c r="G41" s="1084">
        <f t="shared" si="1"/>
        <v>0</v>
      </c>
      <c r="H41" s="1084">
        <f t="shared" si="1"/>
        <v>0</v>
      </c>
      <c r="I41" s="1084">
        <f t="shared" si="1"/>
        <v>0</v>
      </c>
      <c r="J41" s="1084">
        <f t="shared" si="1"/>
        <v>0</v>
      </c>
      <c r="K41" s="1084">
        <f t="shared" si="1"/>
        <v>0</v>
      </c>
      <c r="L41" s="1084">
        <f t="shared" si="1"/>
        <v>0</v>
      </c>
      <c r="M41" s="1084">
        <f t="shared" si="1"/>
        <v>0</v>
      </c>
      <c r="N41" s="1084">
        <f t="shared" si="1"/>
        <v>0</v>
      </c>
      <c r="O41" s="1084">
        <f t="shared" si="1"/>
        <v>0</v>
      </c>
      <c r="P41" s="1084">
        <f t="shared" si="1"/>
        <v>0</v>
      </c>
      <c r="Q41" s="1084">
        <f t="shared" si="1"/>
        <v>0</v>
      </c>
      <c r="R41" s="1084">
        <f t="shared" si="1"/>
        <v>0</v>
      </c>
      <c r="S41" s="1084">
        <f t="shared" si="1"/>
        <v>0</v>
      </c>
      <c r="T41" s="1084">
        <f t="shared" si="1"/>
        <v>0</v>
      </c>
      <c r="U41" s="1084">
        <f t="shared" si="1"/>
        <v>0</v>
      </c>
      <c r="V41" s="1084">
        <f t="shared" si="1"/>
        <v>0</v>
      </c>
      <c r="W41" s="1084">
        <f t="shared" si="1"/>
        <v>0</v>
      </c>
      <c r="X41" s="1084">
        <f t="shared" si="1"/>
        <v>0</v>
      </c>
      <c r="Y41" s="1084">
        <f t="shared" si="1"/>
        <v>0</v>
      </c>
      <c r="Z41" s="1084">
        <f t="shared" si="1"/>
        <v>0</v>
      </c>
      <c r="AA41" s="1084">
        <f t="shared" si="1"/>
        <v>0</v>
      </c>
      <c r="AB41" s="1084">
        <f t="shared" si="1"/>
        <v>0</v>
      </c>
      <c r="AC41" s="1084">
        <f t="shared" si="1"/>
        <v>0</v>
      </c>
      <c r="AD41" s="1084">
        <f t="shared" si="1"/>
        <v>0</v>
      </c>
      <c r="AE41" s="1084">
        <f t="shared" si="1"/>
        <v>0</v>
      </c>
      <c r="AF41" s="1084">
        <f t="shared" si="1"/>
        <v>0</v>
      </c>
      <c r="AG41" s="1084">
        <f t="shared" si="1"/>
        <v>0</v>
      </c>
      <c r="AH41" s="1084">
        <f t="shared" si="1"/>
        <v>0</v>
      </c>
    </row>
    <row r="42" spans="1:42" s="23" customFormat="1">
      <c r="A42" s="24" t="s">
        <v>777</v>
      </c>
      <c r="B42" s="27"/>
      <c r="C42" s="1010">
        <f>SUM(CapEx!C116:C117)</f>
        <v>0</v>
      </c>
      <c r="D42" s="1272">
        <f t="shared" si="0"/>
        <v>1</v>
      </c>
      <c r="E42" s="1083">
        <f t="shared" si="1"/>
        <v>1</v>
      </c>
      <c r="F42" s="1084">
        <f t="shared" si="1"/>
        <v>0</v>
      </c>
      <c r="G42" s="1084">
        <f t="shared" si="1"/>
        <v>0</v>
      </c>
      <c r="H42" s="1084">
        <f t="shared" si="1"/>
        <v>0</v>
      </c>
      <c r="I42" s="1084">
        <f t="shared" si="1"/>
        <v>0</v>
      </c>
      <c r="J42" s="1084">
        <f t="shared" si="1"/>
        <v>0</v>
      </c>
      <c r="K42" s="1084">
        <f t="shared" si="1"/>
        <v>0</v>
      </c>
      <c r="L42" s="1084">
        <f t="shared" si="1"/>
        <v>0</v>
      </c>
      <c r="M42" s="1084">
        <f t="shared" si="1"/>
        <v>0</v>
      </c>
      <c r="N42" s="1084">
        <f t="shared" si="1"/>
        <v>0</v>
      </c>
      <c r="O42" s="1084">
        <f t="shared" si="1"/>
        <v>0</v>
      </c>
      <c r="P42" s="1084">
        <f t="shared" si="1"/>
        <v>0</v>
      </c>
      <c r="Q42" s="1084">
        <f t="shared" si="1"/>
        <v>0</v>
      </c>
      <c r="R42" s="1084">
        <f t="shared" si="1"/>
        <v>0</v>
      </c>
      <c r="S42" s="1084">
        <f t="shared" si="1"/>
        <v>0</v>
      </c>
      <c r="T42" s="1084">
        <f t="shared" si="1"/>
        <v>0</v>
      </c>
      <c r="U42" s="1084">
        <f t="shared" si="1"/>
        <v>0</v>
      </c>
      <c r="V42" s="1084">
        <f t="shared" si="1"/>
        <v>0</v>
      </c>
      <c r="W42" s="1084">
        <f t="shared" si="1"/>
        <v>0</v>
      </c>
      <c r="X42" s="1084">
        <f t="shared" si="1"/>
        <v>0</v>
      </c>
      <c r="Y42" s="1084">
        <f t="shared" si="1"/>
        <v>0</v>
      </c>
      <c r="Z42" s="1084">
        <f t="shared" si="1"/>
        <v>0</v>
      </c>
      <c r="AA42" s="1084">
        <f t="shared" si="1"/>
        <v>0</v>
      </c>
      <c r="AB42" s="1084">
        <f t="shared" si="1"/>
        <v>0</v>
      </c>
      <c r="AC42" s="1084">
        <f t="shared" si="1"/>
        <v>0</v>
      </c>
      <c r="AD42" s="1084">
        <f t="shared" si="1"/>
        <v>0</v>
      </c>
      <c r="AE42" s="1084">
        <f t="shared" si="1"/>
        <v>0</v>
      </c>
      <c r="AF42" s="1084">
        <f t="shared" si="1"/>
        <v>0</v>
      </c>
      <c r="AG42" s="1084">
        <f t="shared" si="1"/>
        <v>0</v>
      </c>
      <c r="AH42" s="1084">
        <f t="shared" si="1"/>
        <v>0</v>
      </c>
    </row>
    <row r="43" spans="1:42" s="23" customFormat="1">
      <c r="A43" s="24" t="str">
        <f>CapEx!B118</f>
        <v xml:space="preserve">Reserve Accounts </v>
      </c>
      <c r="B43" s="27"/>
      <c r="C43" s="1010">
        <f>CapEx!C118</f>
        <v>0</v>
      </c>
      <c r="D43" s="1272">
        <f t="shared" si="0"/>
        <v>1</v>
      </c>
      <c r="E43" s="1083">
        <f t="shared" ref="E43:AH43" si="2">1*(E$22=$D$10)</f>
        <v>0</v>
      </c>
      <c r="F43" s="1084">
        <f>1*(F$22=$D$10)</f>
        <v>0</v>
      </c>
      <c r="G43" s="1084">
        <f t="shared" si="2"/>
        <v>0</v>
      </c>
      <c r="H43" s="1084">
        <f t="shared" si="2"/>
        <v>0</v>
      </c>
      <c r="I43" s="1084">
        <f t="shared" si="2"/>
        <v>0</v>
      </c>
      <c r="J43" s="1084">
        <f t="shared" si="2"/>
        <v>0</v>
      </c>
      <c r="K43" s="1084">
        <f t="shared" si="2"/>
        <v>0</v>
      </c>
      <c r="L43" s="1084">
        <f t="shared" si="2"/>
        <v>0</v>
      </c>
      <c r="M43" s="1084">
        <f t="shared" si="2"/>
        <v>0</v>
      </c>
      <c r="N43" s="1084">
        <f t="shared" si="2"/>
        <v>0</v>
      </c>
      <c r="O43" s="1084">
        <f t="shared" si="2"/>
        <v>0</v>
      </c>
      <c r="P43" s="1084">
        <f t="shared" si="2"/>
        <v>0</v>
      </c>
      <c r="Q43" s="1084">
        <f t="shared" si="2"/>
        <v>0</v>
      </c>
      <c r="R43" s="1084">
        <f t="shared" si="2"/>
        <v>0</v>
      </c>
      <c r="S43" s="1084">
        <f t="shared" si="2"/>
        <v>0</v>
      </c>
      <c r="T43" s="1084">
        <f t="shared" si="2"/>
        <v>0</v>
      </c>
      <c r="U43" s="1084">
        <f t="shared" si="2"/>
        <v>0</v>
      </c>
      <c r="V43" s="1084">
        <f t="shared" si="2"/>
        <v>1</v>
      </c>
      <c r="W43" s="1084">
        <f t="shared" si="2"/>
        <v>0</v>
      </c>
      <c r="X43" s="1084">
        <f t="shared" si="2"/>
        <v>0</v>
      </c>
      <c r="Y43" s="1084">
        <f t="shared" si="2"/>
        <v>0</v>
      </c>
      <c r="Z43" s="1084">
        <f t="shared" si="2"/>
        <v>0</v>
      </c>
      <c r="AA43" s="1084">
        <f t="shared" si="2"/>
        <v>0</v>
      </c>
      <c r="AB43" s="1084">
        <f t="shared" si="2"/>
        <v>0</v>
      </c>
      <c r="AC43" s="1084">
        <f t="shared" si="2"/>
        <v>0</v>
      </c>
      <c r="AD43" s="1084">
        <f t="shared" si="2"/>
        <v>0</v>
      </c>
      <c r="AE43" s="1084">
        <f t="shared" si="2"/>
        <v>0</v>
      </c>
      <c r="AF43" s="1084">
        <f t="shared" si="2"/>
        <v>0</v>
      </c>
      <c r="AG43" s="1084">
        <f t="shared" si="2"/>
        <v>0</v>
      </c>
      <c r="AH43" s="1084">
        <f t="shared" si="2"/>
        <v>0</v>
      </c>
    </row>
    <row r="44" spans="1:42" s="23" customFormat="1">
      <c r="A44" s="28" t="s">
        <v>778</v>
      </c>
      <c r="B44" s="29"/>
      <c r="C44" s="1011">
        <f ca="1">IF(D419,IDC!D63,CapEx!C125)</f>
        <v>148.77975394210847</v>
      </c>
      <c r="D44" s="1273">
        <f>SUM(E44:AH44)</f>
        <v>1</v>
      </c>
      <c r="E44" s="1280">
        <v>0.25</v>
      </c>
      <c r="F44" s="1280">
        <v>0.15</v>
      </c>
      <c r="G44" s="1280">
        <v>0.15</v>
      </c>
      <c r="H44" s="1280">
        <v>0.15</v>
      </c>
      <c r="I44" s="1280">
        <v>0.15</v>
      </c>
      <c r="J44" s="1280">
        <v>0.15</v>
      </c>
      <c r="K44" s="1281">
        <v>0</v>
      </c>
      <c r="L44" s="1281">
        <v>0</v>
      </c>
      <c r="M44" s="1281">
        <v>0</v>
      </c>
      <c r="N44" s="1281"/>
      <c r="O44" s="1281">
        <v>0</v>
      </c>
      <c r="P44" s="1281">
        <v>0</v>
      </c>
      <c r="Q44" s="1281">
        <v>0</v>
      </c>
      <c r="R44" s="1281">
        <v>0</v>
      </c>
      <c r="S44" s="1281">
        <v>0</v>
      </c>
      <c r="T44" s="1281">
        <v>0</v>
      </c>
      <c r="U44" s="1281">
        <v>0</v>
      </c>
      <c r="V44" s="1281">
        <v>0</v>
      </c>
      <c r="W44" s="1281">
        <v>0</v>
      </c>
      <c r="X44" s="1281">
        <v>0</v>
      </c>
      <c r="Y44" s="1281">
        <v>0</v>
      </c>
      <c r="Z44" s="1281">
        <v>0</v>
      </c>
      <c r="AA44" s="1281">
        <v>0</v>
      </c>
      <c r="AB44" s="1281">
        <v>0</v>
      </c>
      <c r="AC44" s="1281">
        <v>0</v>
      </c>
      <c r="AD44" s="1281">
        <v>0</v>
      </c>
      <c r="AE44" s="1281">
        <v>0</v>
      </c>
      <c r="AF44" s="1281">
        <v>0</v>
      </c>
      <c r="AG44" s="1281">
        <v>0</v>
      </c>
      <c r="AH44" s="1281">
        <v>0</v>
      </c>
    </row>
    <row r="45" spans="1:42" s="37" customFormat="1">
      <c r="A45" s="31" t="s">
        <v>779</v>
      </c>
      <c r="B45" s="3"/>
      <c r="C45" s="30">
        <f ca="1">SUM(C23:C44)</f>
        <v>72993.706786061972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4"/>
      <c r="Q45" s="34"/>
      <c r="R45" s="34"/>
      <c r="S45" s="34"/>
      <c r="T45" s="34"/>
      <c r="U45" s="34"/>
      <c r="V45" s="34"/>
      <c r="W45" s="34"/>
      <c r="X45" s="34"/>
      <c r="Y45" s="35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</row>
    <row r="46" spans="1:42" s="37" customFormat="1">
      <c r="A46" s="6"/>
      <c r="B46" s="6"/>
      <c r="C46" s="38"/>
      <c r="D46" s="39"/>
      <c r="E46" s="40"/>
      <c r="F46" s="41"/>
      <c r="G46" s="40"/>
      <c r="H46" s="40"/>
      <c r="I46" s="40"/>
      <c r="J46" s="40"/>
      <c r="K46" s="40"/>
      <c r="L46" s="40"/>
      <c r="M46" s="40"/>
      <c r="N46" s="40"/>
      <c r="O46" s="42"/>
      <c r="P46" s="43"/>
      <c r="Q46" s="43"/>
      <c r="R46" s="43"/>
      <c r="S46" s="44"/>
      <c r="T46" s="44"/>
      <c r="U46" s="44"/>
      <c r="V46" s="44"/>
      <c r="W46" s="44"/>
      <c r="X46" s="44"/>
      <c r="Y46" s="45"/>
      <c r="Z46" s="46"/>
      <c r="AA46" s="46"/>
    </row>
    <row r="47" spans="1:42" s="37" customFormat="1">
      <c r="A47" s="5" t="s">
        <v>780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36"/>
      <c r="AJ47" s="36"/>
      <c r="AK47" s="36"/>
      <c r="AL47" s="36"/>
      <c r="AM47" s="36"/>
      <c r="AN47" s="36"/>
      <c r="AO47" s="36"/>
      <c r="AP47" s="36"/>
    </row>
    <row r="48" spans="1:42" s="37" customFormat="1">
      <c r="A48" s="48"/>
      <c r="B48" s="6"/>
      <c r="C48" s="49"/>
      <c r="D48" s="50"/>
      <c r="E48" s="50"/>
      <c r="F48" s="51"/>
      <c r="G48" s="51"/>
      <c r="H48" s="51"/>
      <c r="I48" s="51"/>
      <c r="J48" s="51"/>
      <c r="U48" s="52"/>
      <c r="V48" s="52"/>
      <c r="W48" s="52"/>
      <c r="X48" s="52"/>
      <c r="Y48" s="52"/>
    </row>
    <row r="49" spans="1:42" s="37" customFormat="1">
      <c r="A49" s="53" t="s">
        <v>781</v>
      </c>
      <c r="B49" s="54"/>
      <c r="C49" s="54"/>
      <c r="D49" s="54"/>
      <c r="E49" s="55"/>
      <c r="F49" s="56"/>
      <c r="G49" s="54"/>
      <c r="H49" s="54"/>
      <c r="I49" s="54"/>
      <c r="J49" s="54"/>
      <c r="K49" s="54"/>
      <c r="L49" s="57"/>
      <c r="M49" s="57"/>
      <c r="N49" s="57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9"/>
      <c r="AA49" s="59"/>
      <c r="AB49" s="59"/>
      <c r="AC49" s="59"/>
      <c r="AD49" s="59"/>
      <c r="AE49" s="59"/>
      <c r="AF49" s="59"/>
      <c r="AG49" s="59"/>
      <c r="AH49" s="59"/>
    </row>
    <row r="50" spans="1:42" s="37" customFormat="1">
      <c r="A50" s="239"/>
      <c r="B50" s="1"/>
      <c r="C50" s="1"/>
      <c r="D50" s="1"/>
      <c r="E50" s="50"/>
      <c r="F50" s="780"/>
      <c r="G50" s="1"/>
      <c r="H50" s="1"/>
      <c r="I50" s="1"/>
      <c r="J50" s="1"/>
      <c r="K50" s="1"/>
      <c r="L50" s="60"/>
      <c r="M50" s="60"/>
      <c r="N50" s="60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4"/>
      <c r="AA50" s="4"/>
      <c r="AB50" s="4"/>
      <c r="AC50" s="4"/>
      <c r="AD50" s="4"/>
      <c r="AE50" s="4"/>
      <c r="AF50" s="4"/>
      <c r="AG50" s="4"/>
      <c r="AH50" s="4"/>
    </row>
    <row r="51" spans="1:42" s="37" customFormat="1">
      <c r="A51" s="3" t="s">
        <v>782</v>
      </c>
      <c r="B51" s="3"/>
      <c r="D51" s="1463">
        <f>Scenarios!E9</f>
        <v>35</v>
      </c>
      <c r="E51" s="50"/>
      <c r="F51" s="51"/>
      <c r="G51" s="781" t="s">
        <v>783</v>
      </c>
      <c r="H51" s="51"/>
      <c r="I51" s="62" t="str">
        <f>I53&amp;"-"&amp;I54&amp;"MW (HH "&amp;I55&amp;"m)"</f>
        <v>NORDEX N175-7MW (HH 125m)</v>
      </c>
      <c r="J51" s="63"/>
      <c r="U51" s="64"/>
      <c r="V51" s="35"/>
      <c r="W51" s="35"/>
      <c r="X51" s="35"/>
      <c r="Y51" s="35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</row>
    <row r="52" spans="1:42" s="37" customFormat="1">
      <c r="A52" s="65" t="s">
        <v>784</v>
      </c>
      <c r="B52" s="65"/>
      <c r="D52" s="1496">
        <f>Scenarios!E10</f>
        <v>5</v>
      </c>
      <c r="E52" s="50"/>
      <c r="F52" s="51"/>
      <c r="G52" s="781"/>
      <c r="H52" s="51"/>
      <c r="I52" s="62"/>
      <c r="J52" s="63"/>
      <c r="U52" s="64"/>
      <c r="V52" s="35"/>
      <c r="W52" s="35"/>
      <c r="X52" s="35"/>
      <c r="Y52" s="35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</row>
    <row r="53" spans="1:42" s="67" customFormat="1">
      <c r="A53" s="3" t="s">
        <v>785</v>
      </c>
      <c r="B53" s="1"/>
      <c r="D53" s="1245" t="s">
        <v>786</v>
      </c>
      <c r="E53" s="11">
        <f>IF(OR(D53=D163,D53=A160),0,1)</f>
        <v>0</v>
      </c>
      <c r="F53" s="51"/>
      <c r="G53" s="781" t="s">
        <v>787</v>
      </c>
      <c r="H53" s="51"/>
      <c r="I53" s="1418" t="s">
        <v>435</v>
      </c>
      <c r="J53" s="63"/>
      <c r="K53" s="37"/>
      <c r="L53" s="37"/>
      <c r="M53" s="37"/>
      <c r="N53" s="37"/>
      <c r="O53" s="37"/>
      <c r="P53" s="37"/>
      <c r="Q53" s="37"/>
      <c r="R53" s="37"/>
      <c r="S53" s="37"/>
      <c r="U53" s="68"/>
      <c r="V53" s="69"/>
      <c r="W53" s="69"/>
      <c r="X53" s="69"/>
      <c r="Y53" s="69"/>
    </row>
    <row r="54" spans="1:42" s="67" customFormat="1">
      <c r="A54" s="6" t="s">
        <v>788</v>
      </c>
      <c r="B54" s="65"/>
      <c r="D54" s="1073" t="s">
        <v>789</v>
      </c>
      <c r="E54" s="50"/>
      <c r="F54" s="51"/>
      <c r="G54" s="781" t="s">
        <v>790</v>
      </c>
      <c r="H54" s="51"/>
      <c r="I54" s="1497">
        <f>Scenarios!E11</f>
        <v>7</v>
      </c>
      <c r="J54" s="63"/>
      <c r="K54" s="37"/>
      <c r="L54" s="37"/>
      <c r="M54" s="37"/>
      <c r="N54" s="37"/>
      <c r="O54" s="37"/>
      <c r="P54" s="37"/>
      <c r="Q54" s="37"/>
      <c r="R54" s="37"/>
      <c r="S54" s="37"/>
      <c r="U54" s="66"/>
      <c r="V54" s="69"/>
      <c r="W54" s="69"/>
      <c r="X54" s="69"/>
      <c r="Y54" s="69"/>
    </row>
    <row r="55" spans="1:42" s="67" customFormat="1">
      <c r="A55" s="3" t="s">
        <v>791</v>
      </c>
      <c r="B55" s="3"/>
      <c r="D55" s="1041">
        <f>INDEX($D$67:$M$74,MATCH(D53,$A$67:$A$74,0),MATCH(D54,D66:M66,0))</f>
        <v>4164</v>
      </c>
      <c r="E55" s="877"/>
      <c r="F55" s="51"/>
      <c r="G55" s="781" t="s">
        <v>792</v>
      </c>
      <c r="H55" s="51"/>
      <c r="I55" s="1493">
        <v>125</v>
      </c>
      <c r="J55" s="63"/>
      <c r="K55" s="37"/>
      <c r="L55" s="37"/>
      <c r="M55" s="37"/>
      <c r="N55" s="37"/>
      <c r="O55" s="37"/>
      <c r="P55" s="37"/>
      <c r="Q55" s="37"/>
      <c r="R55" s="37"/>
      <c r="S55" s="37"/>
      <c r="U55" s="68"/>
      <c r="V55" s="69"/>
      <c r="W55" s="69"/>
      <c r="X55" s="69"/>
      <c r="Y55" s="69"/>
    </row>
    <row r="56" spans="1:42" s="67" customFormat="1">
      <c r="A56" s="3" t="s">
        <v>793</v>
      </c>
      <c r="B56" s="3"/>
      <c r="D56" s="1040">
        <f>D51*D55/1000</f>
        <v>145.74</v>
      </c>
      <c r="E56" s="877"/>
      <c r="F56" s="51"/>
      <c r="G56" s="781"/>
      <c r="H56" s="51"/>
      <c r="I56" s="1500"/>
      <c r="J56" s="63"/>
      <c r="K56" s="37"/>
      <c r="L56" s="37"/>
      <c r="M56" s="37"/>
      <c r="N56" s="37"/>
      <c r="O56" s="37"/>
      <c r="P56" s="37"/>
      <c r="Q56" s="37"/>
      <c r="R56" s="37"/>
      <c r="S56" s="37"/>
      <c r="U56" s="68"/>
      <c r="V56" s="69"/>
      <c r="W56" s="69"/>
      <c r="X56" s="69"/>
      <c r="Y56" s="69"/>
    </row>
    <row r="57" spans="1:42" s="67" customFormat="1">
      <c r="A57" s="3"/>
      <c r="B57" s="3"/>
      <c r="C57" s="71"/>
      <c r="D57" s="70"/>
      <c r="E57" s="52"/>
      <c r="F57" s="51"/>
      <c r="G57" s="51"/>
      <c r="H57" s="51"/>
      <c r="I57" s="63"/>
      <c r="J57" s="63"/>
      <c r="K57" s="37"/>
      <c r="L57" s="37"/>
      <c r="M57" s="37"/>
      <c r="N57" s="37"/>
      <c r="O57" s="37"/>
      <c r="P57" s="37"/>
      <c r="Q57" s="37"/>
      <c r="R57" s="37"/>
      <c r="S57" s="37"/>
      <c r="U57" s="68"/>
      <c r="V57" s="69"/>
      <c r="W57" s="69"/>
      <c r="X57" s="69"/>
      <c r="Y57" s="69"/>
    </row>
    <row r="58" spans="1:42" s="67" customFormat="1">
      <c r="A58" s="3" t="s">
        <v>237</v>
      </c>
      <c r="B58" s="23"/>
      <c r="D58" s="1494">
        <v>0</v>
      </c>
      <c r="E58" s="1494">
        <v>2</v>
      </c>
      <c r="F58" s="1494">
        <v>3</v>
      </c>
      <c r="G58" s="1494">
        <v>5</v>
      </c>
      <c r="H58" s="1494">
        <v>31</v>
      </c>
      <c r="I58" s="63"/>
      <c r="J58" s="63"/>
      <c r="K58" s="37"/>
      <c r="L58" s="37"/>
      <c r="M58" s="37"/>
      <c r="N58" s="37"/>
      <c r="O58" s="37"/>
      <c r="P58" s="37"/>
      <c r="Q58" s="37"/>
      <c r="R58" s="37"/>
      <c r="S58" s="37"/>
      <c r="U58" s="68"/>
      <c r="V58" s="69"/>
      <c r="W58" s="69"/>
      <c r="X58" s="69"/>
      <c r="Y58" s="69"/>
    </row>
    <row r="59" spans="1:42" s="67" customFormat="1">
      <c r="A59" s="3" t="s">
        <v>794</v>
      </c>
      <c r="B59" s="23"/>
      <c r="D59" s="1495">
        <v>0</v>
      </c>
      <c r="E59" s="1495">
        <v>0</v>
      </c>
      <c r="F59" s="1495">
        <v>0</v>
      </c>
      <c r="G59" s="1495">
        <v>0</v>
      </c>
      <c r="H59" s="1495">
        <v>0</v>
      </c>
      <c r="I59" s="63"/>
      <c r="J59" s="63"/>
      <c r="K59" s="37"/>
      <c r="L59" s="37"/>
      <c r="M59" s="37"/>
      <c r="N59" s="37"/>
      <c r="O59" s="37"/>
      <c r="P59" s="37"/>
      <c r="Q59" s="37"/>
      <c r="R59" s="37"/>
      <c r="S59" s="37"/>
      <c r="U59" s="68"/>
      <c r="V59" s="69"/>
      <c r="W59" s="69"/>
      <c r="X59" s="69"/>
      <c r="Y59" s="69"/>
    </row>
    <row r="60" spans="1:42" s="67" customFormat="1">
      <c r="A60" s="3"/>
      <c r="B60" s="3"/>
      <c r="C60" s="71"/>
      <c r="D60" s="70"/>
      <c r="E60" s="52"/>
      <c r="F60" s="51"/>
      <c r="G60" s="51"/>
      <c r="H60" s="51"/>
      <c r="I60" s="63"/>
      <c r="J60" s="63"/>
      <c r="K60" s="37"/>
      <c r="L60" s="37"/>
      <c r="M60" s="37"/>
      <c r="N60" s="37"/>
      <c r="O60" s="37"/>
      <c r="P60" s="37"/>
      <c r="Q60" s="37"/>
      <c r="R60" s="37"/>
      <c r="S60" s="37"/>
      <c r="U60" s="68"/>
      <c r="V60" s="69"/>
      <c r="W60" s="69"/>
      <c r="X60" s="69"/>
      <c r="Y60" s="69"/>
    </row>
    <row r="61" spans="1:42" s="67" customFormat="1">
      <c r="A61" s="60" t="s">
        <v>795</v>
      </c>
      <c r="B61" s="37"/>
      <c r="C61" s="60"/>
      <c r="D61" s="1498">
        <v>0</v>
      </c>
      <c r="E61" s="52"/>
      <c r="F61" s="51"/>
      <c r="G61" s="51"/>
      <c r="H61" s="51"/>
      <c r="I61" s="63"/>
      <c r="J61" s="63"/>
      <c r="K61" s="37"/>
      <c r="L61" s="37"/>
      <c r="M61" s="37"/>
      <c r="N61" s="37"/>
      <c r="O61" s="37"/>
      <c r="P61" s="37"/>
      <c r="Q61" s="37"/>
      <c r="R61" s="37"/>
      <c r="S61" s="37"/>
      <c r="U61" s="68"/>
      <c r="V61" s="69"/>
      <c r="W61" s="69"/>
      <c r="X61" s="69"/>
      <c r="Y61" s="69"/>
    </row>
    <row r="62" spans="1:42" s="67" customFormat="1">
      <c r="A62" s="60" t="s">
        <v>796</v>
      </c>
      <c r="B62" s="37"/>
      <c r="C62" s="60"/>
      <c r="D62" s="1499">
        <v>1</v>
      </c>
      <c r="E62" s="52"/>
      <c r="F62" s="51"/>
      <c r="G62" s="51"/>
      <c r="H62" s="51"/>
      <c r="I62" s="63"/>
      <c r="J62" s="63"/>
      <c r="K62" s="37"/>
      <c r="L62" s="37"/>
      <c r="M62" s="37"/>
      <c r="N62" s="37"/>
      <c r="O62" s="37"/>
      <c r="P62" s="37"/>
      <c r="Q62" s="37"/>
      <c r="R62" s="37"/>
      <c r="S62" s="37"/>
      <c r="U62" s="68"/>
      <c r="V62" s="69"/>
      <c r="W62" s="69"/>
      <c r="X62" s="69"/>
      <c r="Y62" s="69"/>
    </row>
    <row r="63" spans="1:42" s="37" customFormat="1">
      <c r="A63" s="60"/>
      <c r="B63" s="67"/>
      <c r="C63" s="60"/>
      <c r="H63" s="7"/>
      <c r="I63" s="73"/>
      <c r="J63" s="74"/>
      <c r="U63" s="46"/>
      <c r="V63" s="52"/>
      <c r="W63" s="52"/>
      <c r="X63" s="52"/>
      <c r="Y63" s="52"/>
    </row>
    <row r="64" spans="1:42" s="37" customFormat="1">
      <c r="A64" s="53" t="s">
        <v>797</v>
      </c>
      <c r="B64" s="54"/>
      <c r="C64" s="54"/>
      <c r="D64" s="54"/>
      <c r="E64" s="55"/>
      <c r="F64" s="56"/>
      <c r="G64" s="54"/>
      <c r="H64" s="54"/>
      <c r="I64" s="54"/>
      <c r="J64" s="54"/>
      <c r="K64" s="54"/>
      <c r="L64" s="57"/>
      <c r="M64" s="57"/>
      <c r="N64" s="57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9"/>
      <c r="AA64" s="59"/>
      <c r="AB64" s="59"/>
      <c r="AC64" s="59"/>
      <c r="AD64" s="59"/>
      <c r="AE64" s="59"/>
      <c r="AF64" s="59"/>
      <c r="AG64" s="59"/>
      <c r="AH64" s="59"/>
    </row>
    <row r="65" spans="1:42" s="37" customFormat="1">
      <c r="A65" s="239"/>
      <c r="B65" s="1"/>
      <c r="C65" s="1"/>
      <c r="D65" s="1"/>
      <c r="E65" s="70"/>
      <c r="F65" s="769"/>
      <c r="G65" s="1"/>
      <c r="H65" s="1"/>
      <c r="I65" s="78"/>
      <c r="J65" s="1"/>
      <c r="K65" s="1"/>
      <c r="L65" s="60"/>
      <c r="M65" s="60"/>
      <c r="N65" s="60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4"/>
      <c r="AA65" s="4"/>
      <c r="AB65" s="4"/>
      <c r="AC65" s="4"/>
      <c r="AD65" s="4"/>
      <c r="AE65" s="4"/>
      <c r="AF65" s="4"/>
      <c r="AG65" s="4"/>
      <c r="AH65" s="4"/>
    </row>
    <row r="66" spans="1:42" s="37" customFormat="1">
      <c r="A66" s="75"/>
      <c r="D66" s="76" t="s">
        <v>789</v>
      </c>
      <c r="E66" s="876" t="s">
        <v>798</v>
      </c>
      <c r="F66" s="876" t="s">
        <v>799</v>
      </c>
      <c r="G66" s="876" t="s">
        <v>800</v>
      </c>
      <c r="H66" s="876" t="s">
        <v>801</v>
      </c>
      <c r="I66" s="78"/>
      <c r="K66" s="878"/>
      <c r="L66" s="878"/>
      <c r="M66" s="878"/>
      <c r="N66" s="878"/>
      <c r="X66" s="46"/>
      <c r="Y66" s="52"/>
      <c r="Z66" s="52"/>
      <c r="AA66" s="52"/>
      <c r="AB66" s="52"/>
    </row>
    <row r="67" spans="1:42" s="37" customFormat="1">
      <c r="A67" s="77" t="s">
        <v>786</v>
      </c>
      <c r="D67" s="1464">
        <f>Scenarios!E12</f>
        <v>4164</v>
      </c>
      <c r="E67" s="1204"/>
      <c r="F67" s="1041"/>
      <c r="G67" s="1041"/>
      <c r="H67" s="1041"/>
      <c r="I67" s="78"/>
      <c r="K67" s="1284"/>
      <c r="L67" s="1286"/>
      <c r="M67" s="946"/>
      <c r="N67" s="945"/>
      <c r="O67" s="946"/>
      <c r="X67" s="46"/>
      <c r="Y67" s="52"/>
      <c r="Z67" s="52"/>
      <c r="AA67" s="52"/>
      <c r="AB67" s="52"/>
    </row>
    <row r="68" spans="1:42" s="37" customFormat="1">
      <c r="A68" s="77" t="s">
        <v>802</v>
      </c>
      <c r="D68" s="1040"/>
      <c r="E68" s="1205"/>
      <c r="F68" s="1042"/>
      <c r="G68" s="1042"/>
      <c r="H68" s="1042"/>
      <c r="I68" s="78"/>
      <c r="K68" s="1284"/>
      <c r="L68" s="1287"/>
      <c r="M68" s="878"/>
      <c r="N68" s="878"/>
      <c r="X68" s="46"/>
      <c r="Y68" s="52"/>
      <c r="Z68" s="52"/>
      <c r="AA68" s="52"/>
      <c r="AB68" s="52"/>
    </row>
    <row r="69" spans="1:42" s="37" customFormat="1">
      <c r="A69" s="77" t="s">
        <v>803</v>
      </c>
      <c r="D69" s="1040"/>
      <c r="E69" s="1204"/>
      <c r="F69" s="1041"/>
      <c r="G69" s="1041"/>
      <c r="H69" s="1041"/>
      <c r="I69" s="78"/>
      <c r="K69" s="1285"/>
      <c r="L69" s="1287"/>
      <c r="M69" s="878"/>
      <c r="N69" s="878"/>
      <c r="X69" s="46"/>
      <c r="Y69" s="52"/>
      <c r="Z69" s="52"/>
      <c r="AA69" s="52"/>
      <c r="AB69" s="52"/>
    </row>
    <row r="70" spans="1:42" s="37" customFormat="1">
      <c r="A70" s="77" t="s">
        <v>804</v>
      </c>
      <c r="D70" s="1040"/>
      <c r="E70" s="1204"/>
      <c r="F70" s="1042"/>
      <c r="G70" s="1042"/>
      <c r="H70" s="1042"/>
      <c r="I70" s="78"/>
      <c r="K70" s="1285"/>
      <c r="L70" s="1288"/>
      <c r="M70" s="32"/>
      <c r="N70" s="32"/>
      <c r="X70" s="46"/>
      <c r="Y70" s="52"/>
      <c r="Z70" s="52"/>
      <c r="AA70" s="52"/>
      <c r="AB70" s="52"/>
    </row>
    <row r="71" spans="1:42" s="37" customFormat="1">
      <c r="A71" s="77" t="s">
        <v>805</v>
      </c>
      <c r="C71" s="1411"/>
      <c r="D71" s="1464">
        <f>Scenarios!E13</f>
        <v>3620</v>
      </c>
      <c r="E71" s="1204"/>
      <c r="F71" s="1041"/>
      <c r="G71" s="1041"/>
      <c r="H71" s="1041"/>
      <c r="I71" s="78"/>
      <c r="K71" s="1284"/>
      <c r="L71" s="1286"/>
      <c r="M71" s="946"/>
      <c r="N71" s="945"/>
      <c r="O71" s="946"/>
      <c r="X71" s="46"/>
      <c r="Y71" s="52"/>
      <c r="Z71" s="52"/>
      <c r="AA71" s="52"/>
      <c r="AB71" s="52"/>
    </row>
    <row r="72" spans="1:42" s="37" customFormat="1">
      <c r="A72" s="77" t="s">
        <v>806</v>
      </c>
      <c r="D72" s="1040"/>
      <c r="E72" s="1041"/>
      <c r="F72" s="1041"/>
      <c r="G72" s="1041"/>
      <c r="H72" s="1041"/>
      <c r="I72" s="78"/>
      <c r="K72" s="878"/>
      <c r="L72" s="32"/>
      <c r="N72" s="658"/>
      <c r="X72" s="46"/>
      <c r="Y72" s="52"/>
      <c r="Z72" s="52"/>
      <c r="AA72" s="52"/>
      <c r="AB72" s="52"/>
    </row>
    <row r="73" spans="1:42" s="37" customFormat="1">
      <c r="A73" s="77" t="s">
        <v>807</v>
      </c>
      <c r="D73" s="1040"/>
      <c r="E73" s="1042"/>
      <c r="F73" s="1042"/>
      <c r="G73" s="1042"/>
      <c r="H73" s="1042"/>
      <c r="I73" s="78"/>
      <c r="L73" s="78"/>
      <c r="N73" s="658"/>
      <c r="X73" s="46"/>
      <c r="Y73" s="52"/>
      <c r="Z73" s="52"/>
      <c r="AA73" s="52"/>
      <c r="AB73" s="52"/>
    </row>
    <row r="74" spans="1:42" s="37" customFormat="1">
      <c r="A74" s="77" t="s">
        <v>808</v>
      </c>
      <c r="D74" s="1040"/>
      <c r="E74" s="1041"/>
      <c r="F74" s="1041"/>
      <c r="G74" s="1041"/>
      <c r="H74" s="1041"/>
      <c r="I74" s="78"/>
      <c r="L74" s="78"/>
      <c r="X74" s="46"/>
      <c r="Y74" s="52"/>
      <c r="Z74" s="52"/>
      <c r="AA74" s="52"/>
      <c r="AB74" s="52"/>
    </row>
    <row r="75" spans="1:42" s="80" customFormat="1">
      <c r="A75" s="79" t="s">
        <v>809</v>
      </c>
      <c r="E75" s="81"/>
      <c r="F75" s="81"/>
      <c r="G75" s="81"/>
      <c r="I75" s="78"/>
      <c r="V75" s="82"/>
      <c r="W75" s="83"/>
      <c r="X75" s="83"/>
      <c r="Y75" s="83"/>
      <c r="Z75" s="83"/>
    </row>
    <row r="76" spans="1:42" s="37" customFormat="1">
      <c r="A76" s="50"/>
      <c r="T76" s="52"/>
      <c r="U76" s="52"/>
      <c r="V76" s="52"/>
      <c r="W76" s="52"/>
      <c r="X76" s="52"/>
      <c r="Y76" s="52"/>
    </row>
    <row r="77" spans="1:42" s="37" customFormat="1">
      <c r="A77" s="5" t="s">
        <v>810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36"/>
      <c r="AJ77" s="36"/>
      <c r="AK77" s="36"/>
      <c r="AL77" s="36"/>
      <c r="AM77" s="36"/>
      <c r="AN77" s="36"/>
      <c r="AO77" s="36"/>
      <c r="AP77" s="36"/>
    </row>
    <row r="78" spans="1:42" s="37" customFormat="1">
      <c r="A78" s="50"/>
      <c r="B78" s="50"/>
      <c r="C78" s="50"/>
      <c r="T78" s="52"/>
      <c r="U78" s="52"/>
      <c r="V78" s="52"/>
      <c r="W78" s="52"/>
      <c r="X78" s="52"/>
      <c r="Y78" s="52"/>
    </row>
    <row r="79" spans="1:42" s="37" customFormat="1">
      <c r="A79" s="84" t="s">
        <v>607</v>
      </c>
      <c r="B79" s="85"/>
      <c r="C79" s="85"/>
      <c r="D79" s="86"/>
      <c r="E79" s="86"/>
      <c r="F79" s="86"/>
      <c r="G79" s="87"/>
      <c r="H79" s="87"/>
      <c r="I79" s="88"/>
      <c r="J79" s="89"/>
      <c r="K79" s="86"/>
      <c r="L79" s="86"/>
      <c r="M79" s="86"/>
      <c r="N79" s="86"/>
      <c r="O79" s="86"/>
      <c r="P79" s="86"/>
      <c r="Q79" s="86"/>
      <c r="R79" s="86"/>
      <c r="S79" s="86"/>
      <c r="T79" s="89"/>
      <c r="U79" s="89"/>
      <c r="V79" s="89"/>
      <c r="W79" s="89"/>
      <c r="X79" s="89"/>
      <c r="Y79" s="89"/>
      <c r="Z79" s="90"/>
      <c r="AA79" s="90"/>
      <c r="AB79" s="90"/>
      <c r="AC79" s="90"/>
      <c r="AD79" s="90"/>
      <c r="AE79" s="90"/>
      <c r="AF79" s="90"/>
      <c r="AG79" s="90"/>
      <c r="AH79" s="90"/>
      <c r="AI79" s="36"/>
      <c r="AJ79" s="36"/>
      <c r="AK79" s="36"/>
      <c r="AL79" s="36"/>
      <c r="AM79" s="36"/>
      <c r="AN79" s="36"/>
      <c r="AO79" s="36"/>
      <c r="AP79" s="36"/>
    </row>
    <row r="80" spans="1:42" s="37" customFormat="1">
      <c r="A80" s="91"/>
      <c r="B80" s="50"/>
      <c r="C80" s="50"/>
      <c r="J80" s="35"/>
      <c r="T80" s="35"/>
      <c r="U80" s="35"/>
      <c r="V80" s="35"/>
      <c r="W80" s="35"/>
      <c r="X80" s="35"/>
      <c r="Y80" s="35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</row>
    <row r="81" spans="1:34">
      <c r="A81" s="60" t="s">
        <v>811</v>
      </c>
      <c r="C81" s="1154"/>
      <c r="D81" s="1465">
        <f>Scenarios!E169</f>
        <v>60</v>
      </c>
      <c r="E81" s="1216" t="s">
        <v>812</v>
      </c>
      <c r="F81" s="1221">
        <v>3600</v>
      </c>
      <c r="G81" s="1757" t="s">
        <v>813</v>
      </c>
      <c r="J81" s="93"/>
      <c r="K81" s="93"/>
    </row>
    <row r="82" spans="1:34">
      <c r="A82" s="60" t="s">
        <v>814</v>
      </c>
      <c r="C82" s="1154"/>
      <c r="D82" s="1121">
        <f>D81</f>
        <v>60</v>
      </c>
      <c r="E82" s="1216" t="s">
        <v>812</v>
      </c>
      <c r="F82" s="1221">
        <v>3600</v>
      </c>
      <c r="G82" s="37"/>
      <c r="J82" s="93"/>
      <c r="K82" s="93"/>
    </row>
    <row r="83" spans="1:34">
      <c r="A83" s="60" t="s">
        <v>815</v>
      </c>
      <c r="C83" s="1154"/>
      <c r="D83" s="1477">
        <f>Scenarios!E170</f>
        <v>1</v>
      </c>
      <c r="E83" s="1485">
        <f>1-D83</f>
        <v>0</v>
      </c>
      <c r="F83" s="37"/>
      <c r="G83" s="37"/>
      <c r="J83" s="93"/>
      <c r="K83" s="93"/>
    </row>
    <row r="84" spans="1:34">
      <c r="A84" s="60" t="s">
        <v>816</v>
      </c>
      <c r="B84" s="95"/>
      <c r="D84" s="1474">
        <f>Scenarios!E167</f>
        <v>12</v>
      </c>
      <c r="E84" s="292"/>
    </row>
    <row r="85" spans="1:34">
      <c r="I85" s="92"/>
    </row>
    <row r="86" spans="1:34">
      <c r="A86" s="94" t="s">
        <v>817</v>
      </c>
      <c r="B86" s="37"/>
      <c r="C86" s="947"/>
      <c r="D86" s="1102">
        <f>D87*D88</f>
        <v>0.02</v>
      </c>
      <c r="I86" s="92"/>
    </row>
    <row r="87" spans="1:34">
      <c r="A87" s="94" t="s">
        <v>818</v>
      </c>
      <c r="B87" s="37"/>
      <c r="C87" s="193"/>
      <c r="D87" s="1477">
        <f>Scenarios!E168</f>
        <v>1</v>
      </c>
      <c r="I87" s="92"/>
    </row>
    <row r="88" spans="1:34">
      <c r="A88" s="94" t="s">
        <v>819</v>
      </c>
      <c r="D88" s="1188">
        <f>D96</f>
        <v>0.02</v>
      </c>
      <c r="I88" s="92"/>
    </row>
    <row r="89" spans="1:34">
      <c r="D89" s="99"/>
    </row>
    <row r="90" spans="1:34">
      <c r="A90" s="53" t="s">
        <v>820</v>
      </c>
      <c r="B90" s="54"/>
      <c r="C90" s="54"/>
      <c r="D90" s="54"/>
      <c r="E90" s="55"/>
      <c r="F90" s="56"/>
      <c r="G90" s="54"/>
      <c r="H90" s="54"/>
      <c r="I90" s="54"/>
      <c r="J90" s="54"/>
      <c r="K90" s="54"/>
      <c r="L90" s="57"/>
      <c r="M90" s="57"/>
      <c r="N90" s="57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9"/>
      <c r="AA90" s="59"/>
      <c r="AB90" s="59"/>
      <c r="AC90" s="59"/>
      <c r="AD90" s="59"/>
      <c r="AE90" s="59"/>
      <c r="AF90" s="59"/>
      <c r="AG90" s="59"/>
      <c r="AH90" s="59"/>
    </row>
    <row r="91" spans="1:34">
      <c r="A91" s="91"/>
    </row>
    <row r="92" spans="1:34">
      <c r="A92" s="1" t="s">
        <v>821</v>
      </c>
      <c r="D92" s="100" t="s">
        <v>822</v>
      </c>
    </row>
    <row r="93" spans="1:34">
      <c r="A93" s="1" t="s">
        <v>823</v>
      </c>
      <c r="B93" s="1" t="s">
        <v>824</v>
      </c>
      <c r="D93" s="101">
        <v>2030</v>
      </c>
      <c r="G93" s="37"/>
    </row>
    <row r="94" spans="1:34">
      <c r="B94" s="1" t="s">
        <v>825</v>
      </c>
      <c r="D94" s="102">
        <v>0.02</v>
      </c>
      <c r="G94" s="37"/>
    </row>
    <row r="95" spans="1:34">
      <c r="A95" s="1" t="s">
        <v>826</v>
      </c>
      <c r="B95" s="1" t="s">
        <v>827</v>
      </c>
      <c r="D95" s="1222">
        <f>E103</f>
        <v>94.554000000000002</v>
      </c>
      <c r="E95" s="1175"/>
    </row>
    <row r="96" spans="1:34">
      <c r="B96" s="1" t="s">
        <v>825</v>
      </c>
      <c r="D96" s="103">
        <v>0.02</v>
      </c>
    </row>
    <row r="97" spans="1:42">
      <c r="D97" s="99"/>
    </row>
    <row r="98" spans="1:42">
      <c r="A98" s="53" t="s">
        <v>828</v>
      </c>
      <c r="B98" s="54"/>
      <c r="C98" s="54"/>
      <c r="D98" s="54"/>
      <c r="E98" s="55"/>
      <c r="F98" s="56"/>
      <c r="G98" s="54"/>
      <c r="H98" s="54"/>
      <c r="I98" s="54"/>
      <c r="J98" s="54"/>
      <c r="K98" s="54"/>
      <c r="L98" s="57"/>
      <c r="M98" s="57"/>
      <c r="N98" s="57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9"/>
      <c r="AA98" s="59"/>
      <c r="AB98" s="59"/>
      <c r="AC98" s="59"/>
      <c r="AD98" s="59"/>
      <c r="AE98" s="59"/>
      <c r="AF98" s="59"/>
      <c r="AG98" s="59"/>
      <c r="AH98" s="59"/>
      <c r="AI98" s="59"/>
    </row>
    <row r="99" spans="1:42">
      <c r="A99" s="94" t="s">
        <v>829</v>
      </c>
      <c r="C99" s="94"/>
      <c r="D99" s="104">
        <f>D12</f>
        <v>2028</v>
      </c>
      <c r="E99" s="104">
        <f>D12+1</f>
        <v>2029</v>
      </c>
      <c r="F99" s="105">
        <f t="shared" ref="F99:AH99" si="3">E99+1</f>
        <v>2030</v>
      </c>
      <c r="G99" s="105">
        <f t="shared" si="3"/>
        <v>2031</v>
      </c>
      <c r="H99" s="105">
        <f t="shared" si="3"/>
        <v>2032</v>
      </c>
      <c r="I99" s="105">
        <f t="shared" si="3"/>
        <v>2033</v>
      </c>
      <c r="J99" s="105">
        <f t="shared" si="3"/>
        <v>2034</v>
      </c>
      <c r="K99" s="105">
        <f t="shared" si="3"/>
        <v>2035</v>
      </c>
      <c r="L99" s="105">
        <f t="shared" si="3"/>
        <v>2036</v>
      </c>
      <c r="M99" s="105">
        <f t="shared" si="3"/>
        <v>2037</v>
      </c>
      <c r="N99" s="105">
        <f t="shared" si="3"/>
        <v>2038</v>
      </c>
      <c r="O99" s="105">
        <f t="shared" si="3"/>
        <v>2039</v>
      </c>
      <c r="P99" s="105">
        <f t="shared" si="3"/>
        <v>2040</v>
      </c>
      <c r="Q99" s="105">
        <f t="shared" si="3"/>
        <v>2041</v>
      </c>
      <c r="R99" s="105">
        <f t="shared" si="3"/>
        <v>2042</v>
      </c>
      <c r="S99" s="105">
        <f t="shared" si="3"/>
        <v>2043</v>
      </c>
      <c r="T99" s="105">
        <f t="shared" si="3"/>
        <v>2044</v>
      </c>
      <c r="U99" s="105">
        <f t="shared" si="3"/>
        <v>2045</v>
      </c>
      <c r="V99" s="105">
        <f t="shared" si="3"/>
        <v>2046</v>
      </c>
      <c r="W99" s="105">
        <f t="shared" si="3"/>
        <v>2047</v>
      </c>
      <c r="X99" s="105">
        <f t="shared" si="3"/>
        <v>2048</v>
      </c>
      <c r="Y99" s="105">
        <f t="shared" si="3"/>
        <v>2049</v>
      </c>
      <c r="Z99" s="105">
        <f t="shared" si="3"/>
        <v>2050</v>
      </c>
      <c r="AA99" s="105">
        <f t="shared" si="3"/>
        <v>2051</v>
      </c>
      <c r="AB99" s="105">
        <f t="shared" si="3"/>
        <v>2052</v>
      </c>
      <c r="AC99" s="105">
        <f t="shared" si="3"/>
        <v>2053</v>
      </c>
      <c r="AD99" s="105">
        <f t="shared" si="3"/>
        <v>2054</v>
      </c>
      <c r="AE99" s="105">
        <f t="shared" si="3"/>
        <v>2055</v>
      </c>
      <c r="AF99" s="105">
        <f t="shared" si="3"/>
        <v>2056</v>
      </c>
      <c r="AG99" s="105">
        <f t="shared" si="3"/>
        <v>2057</v>
      </c>
      <c r="AH99" s="105">
        <f t="shared" si="3"/>
        <v>2058</v>
      </c>
      <c r="AI99" s="105">
        <f t="shared" ref="AI99:AI100" si="4">AH99+1</f>
        <v>2059</v>
      </c>
      <c r="AJ99" s="105"/>
      <c r="AK99" s="105"/>
      <c r="AL99" s="105"/>
    </row>
    <row r="100" spans="1:42">
      <c r="A100" s="1" t="s">
        <v>108</v>
      </c>
      <c r="D100" s="1223">
        <v>0</v>
      </c>
      <c r="E100" s="115">
        <f>D100+1</f>
        <v>1</v>
      </c>
      <c r="F100" s="115">
        <f t="shared" ref="F100:AH100" si="5">E100+1</f>
        <v>2</v>
      </c>
      <c r="G100" s="115">
        <f t="shared" si="5"/>
        <v>3</v>
      </c>
      <c r="H100" s="115">
        <f t="shared" si="5"/>
        <v>4</v>
      </c>
      <c r="I100" s="115">
        <f t="shared" si="5"/>
        <v>5</v>
      </c>
      <c r="J100" s="115">
        <f t="shared" si="5"/>
        <v>6</v>
      </c>
      <c r="K100" s="115">
        <f t="shared" si="5"/>
        <v>7</v>
      </c>
      <c r="L100" s="115">
        <f t="shared" si="5"/>
        <v>8</v>
      </c>
      <c r="M100" s="115">
        <f t="shared" si="5"/>
        <v>9</v>
      </c>
      <c r="N100" s="115">
        <f t="shared" si="5"/>
        <v>10</v>
      </c>
      <c r="O100" s="115">
        <f t="shared" si="5"/>
        <v>11</v>
      </c>
      <c r="P100" s="115">
        <f t="shared" si="5"/>
        <v>12</v>
      </c>
      <c r="Q100" s="115">
        <f t="shared" si="5"/>
        <v>13</v>
      </c>
      <c r="R100" s="115">
        <f t="shared" si="5"/>
        <v>14</v>
      </c>
      <c r="S100" s="115">
        <f t="shared" si="5"/>
        <v>15</v>
      </c>
      <c r="T100" s="115">
        <f t="shared" si="5"/>
        <v>16</v>
      </c>
      <c r="U100" s="115">
        <f t="shared" si="5"/>
        <v>17</v>
      </c>
      <c r="V100" s="115">
        <f t="shared" si="5"/>
        <v>18</v>
      </c>
      <c r="W100" s="115">
        <f t="shared" si="5"/>
        <v>19</v>
      </c>
      <c r="X100" s="115">
        <f t="shared" si="5"/>
        <v>20</v>
      </c>
      <c r="Y100" s="115">
        <f t="shared" si="5"/>
        <v>21</v>
      </c>
      <c r="Z100" s="115">
        <f t="shared" si="5"/>
        <v>22</v>
      </c>
      <c r="AA100" s="115">
        <f t="shared" si="5"/>
        <v>23</v>
      </c>
      <c r="AB100" s="115">
        <f t="shared" si="5"/>
        <v>24</v>
      </c>
      <c r="AC100" s="115">
        <f t="shared" si="5"/>
        <v>25</v>
      </c>
      <c r="AD100" s="115">
        <f t="shared" si="5"/>
        <v>26</v>
      </c>
      <c r="AE100" s="115">
        <f t="shared" si="5"/>
        <v>27</v>
      </c>
      <c r="AF100" s="115">
        <f t="shared" si="5"/>
        <v>28</v>
      </c>
      <c r="AG100" s="115">
        <f t="shared" si="5"/>
        <v>29</v>
      </c>
      <c r="AH100" s="115">
        <f t="shared" si="5"/>
        <v>30</v>
      </c>
      <c r="AI100" s="115">
        <f t="shared" si="4"/>
        <v>31</v>
      </c>
      <c r="AJ100" s="105"/>
      <c r="AK100" s="105"/>
      <c r="AL100" s="105"/>
    </row>
    <row r="101" spans="1:42">
      <c r="A101" s="91" t="s">
        <v>811</v>
      </c>
      <c r="B101" s="73" t="s">
        <v>830</v>
      </c>
      <c r="D101" s="117"/>
      <c r="E101" s="1206">
        <f t="shared" ref="E101:AI101" si="6">IF(E100&lt;=$D$84,E102,E103)</f>
        <v>60</v>
      </c>
      <c r="F101" s="1206">
        <f t="shared" si="6"/>
        <v>61.2</v>
      </c>
      <c r="G101" s="1206">
        <f t="shared" si="6"/>
        <v>62.423999999999999</v>
      </c>
      <c r="H101" s="1206">
        <f t="shared" si="6"/>
        <v>63.672479999999993</v>
      </c>
      <c r="I101" s="1206">
        <f t="shared" si="6"/>
        <v>64.945929599999999</v>
      </c>
      <c r="J101" s="1206">
        <f t="shared" si="6"/>
        <v>66.244848192000006</v>
      </c>
      <c r="K101" s="1206">
        <f t="shared" si="6"/>
        <v>67.56974515584001</v>
      </c>
      <c r="L101" s="1206">
        <f t="shared" si="6"/>
        <v>68.921140058956794</v>
      </c>
      <c r="M101" s="1206">
        <f t="shared" si="6"/>
        <v>70.299562860135936</v>
      </c>
      <c r="N101" s="1206">
        <f t="shared" si="6"/>
        <v>71.70555411733865</v>
      </c>
      <c r="O101" s="1206">
        <f t="shared" si="6"/>
        <v>73.139665199685425</v>
      </c>
      <c r="P101" s="1206">
        <f t="shared" si="6"/>
        <v>74.602458503679117</v>
      </c>
      <c r="Q101" s="1206">
        <f t="shared" si="6"/>
        <v>109.32600000000001</v>
      </c>
      <c r="R101" s="1206">
        <f t="shared" si="6"/>
        <v>109.5042</v>
      </c>
      <c r="S101" s="1206">
        <f t="shared" si="6"/>
        <v>110.8026</v>
      </c>
      <c r="T101" s="1206">
        <f t="shared" si="6"/>
        <v>112.056</v>
      </c>
      <c r="U101" s="1206">
        <f t="shared" si="6"/>
        <v>115.35119999999999</v>
      </c>
      <c r="V101" s="1206">
        <f t="shared" si="6"/>
        <v>117.96120000000001</v>
      </c>
      <c r="W101" s="1206">
        <f t="shared" si="6"/>
        <v>120.58199999999999</v>
      </c>
      <c r="X101" s="1206">
        <f t="shared" si="6"/>
        <v>123.22929999999999</v>
      </c>
      <c r="Y101" s="1206">
        <f t="shared" si="6"/>
        <v>125.87200000000001</v>
      </c>
      <c r="Z101" s="1206">
        <f t="shared" si="6"/>
        <v>128.52549999999999</v>
      </c>
      <c r="AA101" s="1206">
        <f t="shared" si="6"/>
        <v>131.71289999999999</v>
      </c>
      <c r="AB101" s="1206">
        <f t="shared" si="6"/>
        <v>134.13</v>
      </c>
      <c r="AC101" s="1206">
        <f t="shared" si="6"/>
        <v>136.5316</v>
      </c>
      <c r="AD101" s="1206">
        <f t="shared" si="6"/>
        <v>139.7415</v>
      </c>
      <c r="AE101" s="1206">
        <f t="shared" si="6"/>
        <v>142.14600000000002</v>
      </c>
      <c r="AF101" s="1206">
        <f t="shared" si="6"/>
        <v>143.9984</v>
      </c>
      <c r="AG101" s="1206">
        <f t="shared" si="6"/>
        <v>145.77520000000001</v>
      </c>
      <c r="AH101" s="1206">
        <f t="shared" si="6"/>
        <v>146.74529999999999</v>
      </c>
      <c r="AI101" s="1206">
        <f t="shared" si="6"/>
        <v>148.4145</v>
      </c>
      <c r="AJ101" s="105"/>
      <c r="AK101" s="105"/>
      <c r="AL101" s="105"/>
    </row>
    <row r="102" spans="1:42">
      <c r="A102" s="94" t="s">
        <v>811</v>
      </c>
      <c r="B102" s="97" t="s">
        <v>830</v>
      </c>
      <c r="D102" s="106"/>
      <c r="E102" s="107">
        <f t="shared" ref="E102:AI102" si="7">$D$81*(1+$D$86)^(E100-1)</f>
        <v>60</v>
      </c>
      <c r="F102" s="107">
        <f t="shared" si="7"/>
        <v>61.2</v>
      </c>
      <c r="G102" s="107">
        <f t="shared" si="7"/>
        <v>62.423999999999999</v>
      </c>
      <c r="H102" s="107">
        <f t="shared" si="7"/>
        <v>63.672479999999993</v>
      </c>
      <c r="I102" s="107">
        <f t="shared" si="7"/>
        <v>64.945929599999999</v>
      </c>
      <c r="J102" s="107">
        <f t="shared" si="7"/>
        <v>66.244848192000006</v>
      </c>
      <c r="K102" s="107">
        <f t="shared" si="7"/>
        <v>67.56974515584001</v>
      </c>
      <c r="L102" s="107">
        <f t="shared" si="7"/>
        <v>68.921140058956794</v>
      </c>
      <c r="M102" s="107">
        <f t="shared" si="7"/>
        <v>70.299562860135936</v>
      </c>
      <c r="N102" s="107">
        <f t="shared" si="7"/>
        <v>71.70555411733865</v>
      </c>
      <c r="O102" s="107">
        <f t="shared" si="7"/>
        <v>73.139665199685425</v>
      </c>
      <c r="P102" s="107">
        <f t="shared" si="7"/>
        <v>74.602458503679117</v>
      </c>
      <c r="Q102" s="107">
        <f t="shared" si="7"/>
        <v>76.094507673752716</v>
      </c>
      <c r="R102" s="107">
        <f t="shared" si="7"/>
        <v>77.616397827227772</v>
      </c>
      <c r="S102" s="107">
        <f t="shared" si="7"/>
        <v>79.168725783772331</v>
      </c>
      <c r="T102" s="107">
        <f t="shared" si="7"/>
        <v>80.752100299447747</v>
      </c>
      <c r="U102" s="107">
        <f t="shared" si="7"/>
        <v>82.367142305436715</v>
      </c>
      <c r="V102" s="107">
        <f t="shared" si="7"/>
        <v>84.014485151545458</v>
      </c>
      <c r="W102" s="107">
        <f t="shared" si="7"/>
        <v>85.694774854576366</v>
      </c>
      <c r="X102" s="107">
        <f t="shared" si="7"/>
        <v>87.408670351667894</v>
      </c>
      <c r="Y102" s="107">
        <f t="shared" si="7"/>
        <v>89.156843758701257</v>
      </c>
      <c r="Z102" s="107">
        <f t="shared" si="7"/>
        <v>90.93998063387528</v>
      </c>
      <c r="AA102" s="107">
        <f t="shared" si="7"/>
        <v>92.758780246552789</v>
      </c>
      <c r="AB102" s="107">
        <f t="shared" si="7"/>
        <v>94.613955851483823</v>
      </c>
      <c r="AC102" s="107">
        <f t="shared" si="7"/>
        <v>96.506234968513496</v>
      </c>
      <c r="AD102" s="107">
        <f t="shared" si="7"/>
        <v>98.436359667883778</v>
      </c>
      <c r="AE102" s="107">
        <f t="shared" si="7"/>
        <v>100.40508686124146</v>
      </c>
      <c r="AF102" s="107">
        <f t="shared" si="7"/>
        <v>102.41318859846626</v>
      </c>
      <c r="AG102" s="107">
        <f t="shared" si="7"/>
        <v>104.46145237043562</v>
      </c>
      <c r="AH102" s="107">
        <f t="shared" si="7"/>
        <v>106.55068141784432</v>
      </c>
      <c r="AI102" s="107">
        <f t="shared" si="7"/>
        <v>108.68169504620121</v>
      </c>
      <c r="AJ102" s="105"/>
      <c r="AK102" s="105"/>
      <c r="AL102" s="105"/>
    </row>
    <row r="103" spans="1:42">
      <c r="A103" s="50" t="s">
        <v>831</v>
      </c>
      <c r="B103" s="97" t="s">
        <v>830</v>
      </c>
      <c r="D103" s="106"/>
      <c r="E103" s="107">
        <f>E106</f>
        <v>94.554000000000002</v>
      </c>
      <c r="F103" s="107">
        <f t="shared" ref="F103:AI103" si="8">F106</f>
        <v>100.96900000000001</v>
      </c>
      <c r="G103" s="107">
        <f t="shared" si="8"/>
        <v>102.62560000000001</v>
      </c>
      <c r="H103" s="107">
        <f t="shared" si="8"/>
        <v>104.5038</v>
      </c>
      <c r="I103" s="107">
        <f t="shared" si="8"/>
        <v>105.60420000000001</v>
      </c>
      <c r="J103" s="107">
        <f t="shared" si="8"/>
        <v>107.1357</v>
      </c>
      <c r="K103" s="107">
        <f t="shared" si="8"/>
        <v>111.27159999999999</v>
      </c>
      <c r="L103" s="107">
        <f t="shared" si="8"/>
        <v>108.2148</v>
      </c>
      <c r="M103" s="107">
        <f t="shared" si="8"/>
        <v>105.5754</v>
      </c>
      <c r="N103" s="107">
        <f t="shared" si="8"/>
        <v>106.9539</v>
      </c>
      <c r="O103" s="107">
        <f t="shared" si="8"/>
        <v>107.53790000000001</v>
      </c>
      <c r="P103" s="107">
        <f t="shared" si="8"/>
        <v>108.63379999999999</v>
      </c>
      <c r="Q103" s="107">
        <f t="shared" si="8"/>
        <v>109.32600000000001</v>
      </c>
      <c r="R103" s="107">
        <f t="shared" si="8"/>
        <v>109.5042</v>
      </c>
      <c r="S103" s="107">
        <f t="shared" si="8"/>
        <v>110.8026</v>
      </c>
      <c r="T103" s="107">
        <f t="shared" si="8"/>
        <v>112.056</v>
      </c>
      <c r="U103" s="107">
        <f t="shared" si="8"/>
        <v>115.35119999999999</v>
      </c>
      <c r="V103" s="107">
        <f t="shared" si="8"/>
        <v>117.96120000000001</v>
      </c>
      <c r="W103" s="107">
        <f t="shared" si="8"/>
        <v>120.58199999999999</v>
      </c>
      <c r="X103" s="107">
        <f t="shared" si="8"/>
        <v>123.22929999999999</v>
      </c>
      <c r="Y103" s="107">
        <f t="shared" si="8"/>
        <v>125.87200000000001</v>
      </c>
      <c r="Z103" s="107">
        <f t="shared" si="8"/>
        <v>128.52549999999999</v>
      </c>
      <c r="AA103" s="107">
        <f t="shared" si="8"/>
        <v>131.71289999999999</v>
      </c>
      <c r="AB103" s="107">
        <f t="shared" si="8"/>
        <v>134.13</v>
      </c>
      <c r="AC103" s="107">
        <f t="shared" si="8"/>
        <v>136.5316</v>
      </c>
      <c r="AD103" s="107">
        <f t="shared" si="8"/>
        <v>139.7415</v>
      </c>
      <c r="AE103" s="107">
        <f t="shared" si="8"/>
        <v>142.14600000000002</v>
      </c>
      <c r="AF103" s="107">
        <f t="shared" si="8"/>
        <v>143.9984</v>
      </c>
      <c r="AG103" s="107">
        <f t="shared" si="8"/>
        <v>145.77520000000001</v>
      </c>
      <c r="AH103" s="107">
        <f t="shared" si="8"/>
        <v>146.74529999999999</v>
      </c>
      <c r="AI103" s="107">
        <f t="shared" si="8"/>
        <v>148.4145</v>
      </c>
      <c r="AJ103" s="105"/>
      <c r="AK103" s="105"/>
      <c r="AL103" s="105"/>
    </row>
    <row r="104" spans="1:42">
      <c r="D104" s="99"/>
      <c r="AJ104" s="105"/>
      <c r="AK104" s="105"/>
      <c r="AL104" s="105"/>
    </row>
    <row r="105" spans="1:42">
      <c r="A105" s="1251" t="s">
        <v>832</v>
      </c>
      <c r="D105" s="99" t="s">
        <v>108</v>
      </c>
      <c r="E105" s="1252">
        <f>E99</f>
        <v>2029</v>
      </c>
      <c r="F105" s="1253">
        <f>E105+1</f>
        <v>2030</v>
      </c>
      <c r="G105" s="1253">
        <f t="shared" ref="G105:AI105" si="9">F105+1</f>
        <v>2031</v>
      </c>
      <c r="H105" s="1253">
        <f t="shared" si="9"/>
        <v>2032</v>
      </c>
      <c r="I105" s="1253">
        <f t="shared" si="9"/>
        <v>2033</v>
      </c>
      <c r="J105" s="1253">
        <f t="shared" si="9"/>
        <v>2034</v>
      </c>
      <c r="K105" s="1253">
        <f t="shared" si="9"/>
        <v>2035</v>
      </c>
      <c r="L105" s="1253">
        <f t="shared" si="9"/>
        <v>2036</v>
      </c>
      <c r="M105" s="1253">
        <f t="shared" si="9"/>
        <v>2037</v>
      </c>
      <c r="N105" s="1253">
        <f t="shared" si="9"/>
        <v>2038</v>
      </c>
      <c r="O105" s="1253">
        <f t="shared" si="9"/>
        <v>2039</v>
      </c>
      <c r="P105" s="1253">
        <f t="shared" si="9"/>
        <v>2040</v>
      </c>
      <c r="Q105" s="1253">
        <f t="shared" si="9"/>
        <v>2041</v>
      </c>
      <c r="R105" s="1253">
        <f t="shared" si="9"/>
        <v>2042</v>
      </c>
      <c r="S105" s="1253">
        <f t="shared" si="9"/>
        <v>2043</v>
      </c>
      <c r="T105" s="1253">
        <f t="shared" si="9"/>
        <v>2044</v>
      </c>
      <c r="U105" s="1253">
        <f t="shared" si="9"/>
        <v>2045</v>
      </c>
      <c r="V105" s="1253">
        <f t="shared" si="9"/>
        <v>2046</v>
      </c>
      <c r="W105" s="1253">
        <f t="shared" si="9"/>
        <v>2047</v>
      </c>
      <c r="X105" s="1253">
        <f t="shared" si="9"/>
        <v>2048</v>
      </c>
      <c r="Y105" s="1253">
        <f t="shared" si="9"/>
        <v>2049</v>
      </c>
      <c r="Z105" s="1253">
        <f t="shared" si="9"/>
        <v>2050</v>
      </c>
      <c r="AA105" s="1253">
        <f t="shared" si="9"/>
        <v>2051</v>
      </c>
      <c r="AB105" s="1253">
        <f t="shared" si="9"/>
        <v>2052</v>
      </c>
      <c r="AC105" s="1253">
        <f t="shared" si="9"/>
        <v>2053</v>
      </c>
      <c r="AD105" s="1253">
        <f t="shared" si="9"/>
        <v>2054</v>
      </c>
      <c r="AE105" s="1253">
        <f t="shared" si="9"/>
        <v>2055</v>
      </c>
      <c r="AF105" s="1253">
        <f t="shared" si="9"/>
        <v>2056</v>
      </c>
      <c r="AG105" s="1253">
        <f t="shared" si="9"/>
        <v>2057</v>
      </c>
      <c r="AH105" s="1253">
        <f t="shared" si="9"/>
        <v>2058</v>
      </c>
      <c r="AI105" s="1253">
        <f t="shared" si="9"/>
        <v>2059</v>
      </c>
      <c r="AJ105" s="105"/>
      <c r="AK105" s="105"/>
      <c r="AL105" s="105"/>
    </row>
    <row r="106" spans="1:42" s="91" customFormat="1">
      <c r="A106" s="1"/>
      <c r="D106" s="1984" t="str">
        <f>IF(Production_Scenario=sizing_scenario,B108,B107)</f>
        <v>Central</v>
      </c>
      <c r="E106" s="1254">
        <f t="shared" ref="E106:N106" si="10">INDEX($E$107:$AL$109,MATCH($D$106,$D$107:$D$109,0),MATCH(E105,$E$105:$AL$105,0))*E111</f>
        <v>94.554000000000002</v>
      </c>
      <c r="F106" s="1254">
        <f t="shared" si="10"/>
        <v>100.96900000000001</v>
      </c>
      <c r="G106" s="1254">
        <f t="shared" si="10"/>
        <v>102.62560000000001</v>
      </c>
      <c r="H106" s="1254">
        <f t="shared" si="10"/>
        <v>104.5038</v>
      </c>
      <c r="I106" s="1254">
        <f t="shared" si="10"/>
        <v>105.60420000000001</v>
      </c>
      <c r="J106" s="1254">
        <f t="shared" si="10"/>
        <v>107.1357</v>
      </c>
      <c r="K106" s="1254">
        <f t="shared" si="10"/>
        <v>111.27159999999999</v>
      </c>
      <c r="L106" s="1254">
        <f t="shared" si="10"/>
        <v>108.2148</v>
      </c>
      <c r="M106" s="1254">
        <f t="shared" si="10"/>
        <v>105.5754</v>
      </c>
      <c r="N106" s="1254">
        <f t="shared" si="10"/>
        <v>106.9539</v>
      </c>
      <c r="O106" s="1254">
        <f t="shared" ref="O106:AI106" si="11">INDEX($E$107:$AL$109,MATCH($D$106,$D$107:$D$109,0),MATCH(O105,$E$105:$AL$105,0))*O111</f>
        <v>107.53790000000001</v>
      </c>
      <c r="P106" s="1254">
        <f t="shared" si="11"/>
        <v>108.63379999999999</v>
      </c>
      <c r="Q106" s="1254">
        <f t="shared" si="11"/>
        <v>109.32600000000001</v>
      </c>
      <c r="R106" s="1254">
        <f t="shared" si="11"/>
        <v>109.5042</v>
      </c>
      <c r="S106" s="1254">
        <f t="shared" si="11"/>
        <v>110.8026</v>
      </c>
      <c r="T106" s="1254">
        <f t="shared" si="11"/>
        <v>112.056</v>
      </c>
      <c r="U106" s="1254">
        <f t="shared" si="11"/>
        <v>115.35119999999999</v>
      </c>
      <c r="V106" s="1254">
        <f t="shared" si="11"/>
        <v>117.96120000000001</v>
      </c>
      <c r="W106" s="1254">
        <f t="shared" si="11"/>
        <v>120.58199999999999</v>
      </c>
      <c r="X106" s="1254">
        <f t="shared" si="11"/>
        <v>123.22929999999999</v>
      </c>
      <c r="Y106" s="1254">
        <f t="shared" si="11"/>
        <v>125.87200000000001</v>
      </c>
      <c r="Z106" s="1254">
        <f t="shared" si="11"/>
        <v>128.52549999999999</v>
      </c>
      <c r="AA106" s="1254">
        <f t="shared" si="11"/>
        <v>131.71289999999999</v>
      </c>
      <c r="AB106" s="1254">
        <f t="shared" si="11"/>
        <v>134.13</v>
      </c>
      <c r="AC106" s="1254">
        <f t="shared" si="11"/>
        <v>136.5316</v>
      </c>
      <c r="AD106" s="1254">
        <f t="shared" si="11"/>
        <v>139.7415</v>
      </c>
      <c r="AE106" s="1254">
        <f t="shared" si="11"/>
        <v>142.14600000000002</v>
      </c>
      <c r="AF106" s="1254">
        <f t="shared" si="11"/>
        <v>143.9984</v>
      </c>
      <c r="AG106" s="1254">
        <f t="shared" si="11"/>
        <v>145.77520000000001</v>
      </c>
      <c r="AH106" s="1254">
        <f t="shared" si="11"/>
        <v>146.74529999999999</v>
      </c>
      <c r="AI106" s="1254">
        <f t="shared" si="11"/>
        <v>148.4145</v>
      </c>
      <c r="AJ106" s="105"/>
      <c r="AK106" s="105"/>
      <c r="AL106" s="105"/>
    </row>
    <row r="107" spans="1:42">
      <c r="A107" s="1" t="s">
        <v>833</v>
      </c>
      <c r="B107" s="1985" t="str">
        <f>Scenarios!E182</f>
        <v>Central</v>
      </c>
      <c r="D107" s="1255" t="s">
        <v>583</v>
      </c>
      <c r="E107" s="1256">
        <v>87.55</v>
      </c>
      <c r="F107" s="1256">
        <v>91.79</v>
      </c>
      <c r="G107" s="1256">
        <v>91.63</v>
      </c>
      <c r="H107" s="1256">
        <v>91.67</v>
      </c>
      <c r="I107" s="1256">
        <v>90.26</v>
      </c>
      <c r="J107" s="1256">
        <v>90.03</v>
      </c>
      <c r="K107" s="1256">
        <v>91.96</v>
      </c>
      <c r="L107" s="1256">
        <v>87.27</v>
      </c>
      <c r="M107" s="1256">
        <v>83.79</v>
      </c>
      <c r="N107" s="1256">
        <v>82.91</v>
      </c>
      <c r="O107" s="1256">
        <v>82.09</v>
      </c>
      <c r="P107" s="1256">
        <v>81.069999999999993</v>
      </c>
      <c r="Q107" s="1256">
        <v>79.8</v>
      </c>
      <c r="R107" s="1256">
        <v>78.78</v>
      </c>
      <c r="S107" s="1256">
        <v>78.03</v>
      </c>
      <c r="T107" s="1256">
        <v>77.28</v>
      </c>
      <c r="U107" s="1256">
        <v>77.94</v>
      </c>
      <c r="V107" s="1256">
        <v>78.12</v>
      </c>
      <c r="W107" s="1256">
        <v>78.3</v>
      </c>
      <c r="X107" s="1256">
        <v>78.489999999999995</v>
      </c>
      <c r="Y107" s="1256">
        <v>78.67</v>
      </c>
      <c r="Z107" s="1256">
        <v>78.849999999999994</v>
      </c>
      <c r="AA107" s="1256">
        <v>78.87</v>
      </c>
      <c r="AB107" s="1256">
        <v>78.900000000000006</v>
      </c>
      <c r="AC107" s="1256">
        <v>78.92</v>
      </c>
      <c r="AD107" s="1256">
        <v>78.95</v>
      </c>
      <c r="AE107" s="1256">
        <v>78.97</v>
      </c>
      <c r="AF107" s="1749">
        <v>78.260000000000005</v>
      </c>
      <c r="AG107" s="1749">
        <v>77.540000000000006</v>
      </c>
      <c r="AH107" s="1749">
        <v>76.83</v>
      </c>
      <c r="AI107" s="1749">
        <v>76.11</v>
      </c>
      <c r="AJ107" s="105">
        <v>75.400000000000006</v>
      </c>
      <c r="AK107" s="105">
        <v>86.49</v>
      </c>
      <c r="AL107" s="105">
        <v>87.17</v>
      </c>
      <c r="AM107" s="1">
        <v>85.96</v>
      </c>
    </row>
    <row r="108" spans="1:42">
      <c r="A108" s="1" t="s">
        <v>834</v>
      </c>
      <c r="B108" s="1985" t="str">
        <f>Scenarios!E183</f>
        <v>MidLow</v>
      </c>
      <c r="D108" s="99" t="s">
        <v>113</v>
      </c>
      <c r="E108" s="1749">
        <v>60.53</v>
      </c>
      <c r="F108" s="1749">
        <v>59.79</v>
      </c>
      <c r="G108" s="1749">
        <v>61.08</v>
      </c>
      <c r="H108" s="1749">
        <v>61.11</v>
      </c>
      <c r="I108" s="1749">
        <v>60.09</v>
      </c>
      <c r="J108" s="1749">
        <v>59.48</v>
      </c>
      <c r="K108" s="1749">
        <v>59.48</v>
      </c>
      <c r="L108" s="1749">
        <v>58.2</v>
      </c>
      <c r="M108" s="1749">
        <v>58.64</v>
      </c>
      <c r="N108" s="1749">
        <v>58.06</v>
      </c>
      <c r="O108" s="1749">
        <v>56.63</v>
      </c>
      <c r="P108" s="1749">
        <v>54.72</v>
      </c>
      <c r="Q108" s="1749">
        <v>54.8</v>
      </c>
      <c r="R108" s="1749">
        <v>53.01</v>
      </c>
      <c r="S108" s="1749">
        <v>49.62</v>
      </c>
      <c r="T108" s="1749">
        <v>45.01</v>
      </c>
      <c r="U108" s="1749">
        <v>39.71</v>
      </c>
      <c r="V108" s="1749">
        <v>39.82</v>
      </c>
      <c r="W108" s="1749">
        <v>39.94</v>
      </c>
      <c r="X108" s="1749">
        <v>40.049999999999997</v>
      </c>
      <c r="Y108" s="1749">
        <v>40.17</v>
      </c>
      <c r="Z108" s="1749">
        <v>40.28</v>
      </c>
      <c r="AA108" s="1749">
        <v>39.53</v>
      </c>
      <c r="AB108" s="1749">
        <v>38.78</v>
      </c>
      <c r="AC108" s="1749">
        <v>38.04</v>
      </c>
      <c r="AD108" s="1749">
        <v>37.29</v>
      </c>
      <c r="AE108" s="1749">
        <v>36.54</v>
      </c>
      <c r="AF108" s="1749">
        <v>36.18</v>
      </c>
      <c r="AG108" s="1749">
        <v>35.82</v>
      </c>
      <c r="AH108" s="1749">
        <v>35.47</v>
      </c>
      <c r="AI108" s="1749">
        <v>35.11</v>
      </c>
      <c r="AJ108" s="1492">
        <v>34.75</v>
      </c>
      <c r="AK108" s="1492">
        <v>50.79</v>
      </c>
      <c r="AL108" s="1492">
        <v>51.2</v>
      </c>
      <c r="AM108" s="1492">
        <v>50.32</v>
      </c>
    </row>
    <row r="109" spans="1:42">
      <c r="D109" s="1257" t="s">
        <v>585</v>
      </c>
      <c r="E109" s="1749">
        <f>AVERAGE(E107:E108)</f>
        <v>74.039999999999992</v>
      </c>
      <c r="F109" s="1749">
        <f t="shared" ref="F109:AM109" si="12">AVERAGE(F107:F108)</f>
        <v>75.790000000000006</v>
      </c>
      <c r="G109" s="1749">
        <f t="shared" si="12"/>
        <v>76.35499999999999</v>
      </c>
      <c r="H109" s="1749">
        <f t="shared" si="12"/>
        <v>76.39</v>
      </c>
      <c r="I109" s="1749">
        <f t="shared" si="12"/>
        <v>75.175000000000011</v>
      </c>
      <c r="J109" s="1749">
        <f t="shared" si="12"/>
        <v>74.754999999999995</v>
      </c>
      <c r="K109" s="1749">
        <f t="shared" si="12"/>
        <v>75.72</v>
      </c>
      <c r="L109" s="1749">
        <f t="shared" si="12"/>
        <v>72.734999999999999</v>
      </c>
      <c r="M109" s="1749">
        <f t="shared" si="12"/>
        <v>71.215000000000003</v>
      </c>
      <c r="N109" s="1749">
        <f t="shared" si="12"/>
        <v>70.484999999999999</v>
      </c>
      <c r="O109" s="1749">
        <f t="shared" si="12"/>
        <v>69.36</v>
      </c>
      <c r="P109" s="1749">
        <f t="shared" si="12"/>
        <v>67.894999999999996</v>
      </c>
      <c r="Q109" s="1749">
        <f t="shared" si="12"/>
        <v>67.3</v>
      </c>
      <c r="R109" s="1749">
        <f t="shared" si="12"/>
        <v>65.894999999999996</v>
      </c>
      <c r="S109" s="1749">
        <f t="shared" si="12"/>
        <v>63.825000000000003</v>
      </c>
      <c r="T109" s="1749">
        <f t="shared" si="12"/>
        <v>61.144999999999996</v>
      </c>
      <c r="U109" s="1749">
        <f t="shared" si="12"/>
        <v>58.825000000000003</v>
      </c>
      <c r="V109" s="1749">
        <f t="shared" si="12"/>
        <v>58.97</v>
      </c>
      <c r="W109" s="1749">
        <f t="shared" si="12"/>
        <v>59.12</v>
      </c>
      <c r="X109" s="1749">
        <f t="shared" si="12"/>
        <v>59.269999999999996</v>
      </c>
      <c r="Y109" s="1749">
        <f t="shared" si="12"/>
        <v>59.42</v>
      </c>
      <c r="Z109" s="1749">
        <f t="shared" si="12"/>
        <v>59.564999999999998</v>
      </c>
      <c r="AA109" s="1749">
        <f t="shared" si="12"/>
        <v>59.2</v>
      </c>
      <c r="AB109" s="1749">
        <f t="shared" si="12"/>
        <v>58.84</v>
      </c>
      <c r="AC109" s="1749">
        <f t="shared" si="12"/>
        <v>58.480000000000004</v>
      </c>
      <c r="AD109" s="1749">
        <f t="shared" si="12"/>
        <v>58.120000000000005</v>
      </c>
      <c r="AE109" s="1749">
        <f t="shared" si="12"/>
        <v>57.754999999999995</v>
      </c>
      <c r="AF109" s="1749">
        <f t="shared" si="12"/>
        <v>57.22</v>
      </c>
      <c r="AG109" s="1749">
        <f t="shared" si="12"/>
        <v>56.680000000000007</v>
      </c>
      <c r="AH109" s="1749">
        <f t="shared" si="12"/>
        <v>56.15</v>
      </c>
      <c r="AI109" s="1749">
        <f t="shared" si="12"/>
        <v>55.61</v>
      </c>
      <c r="AJ109" s="1749">
        <f t="shared" si="12"/>
        <v>55.075000000000003</v>
      </c>
      <c r="AK109" s="1749">
        <f t="shared" si="12"/>
        <v>68.64</v>
      </c>
      <c r="AL109" s="1749">
        <f t="shared" si="12"/>
        <v>69.185000000000002</v>
      </c>
      <c r="AM109" s="1749">
        <f t="shared" si="12"/>
        <v>68.14</v>
      </c>
      <c r="AN109" s="1466"/>
      <c r="AO109" s="1466"/>
      <c r="AP109" s="1466"/>
    </row>
    <row r="110" spans="1:42" s="99" customFormat="1">
      <c r="A110" s="1"/>
      <c r="B110" s="1"/>
      <c r="C110" s="1"/>
      <c r="AJ110" s="105"/>
      <c r="AK110" s="105"/>
      <c r="AL110" s="105"/>
    </row>
    <row r="111" spans="1:42" s="99" customFormat="1">
      <c r="A111" s="1" t="s">
        <v>835</v>
      </c>
      <c r="B111" s="1"/>
      <c r="C111" s="1"/>
      <c r="E111" s="1749">
        <v>1.08</v>
      </c>
      <c r="F111" s="1749">
        <v>1.1000000000000001</v>
      </c>
      <c r="G111" s="1749">
        <v>1.1200000000000001</v>
      </c>
      <c r="H111" s="1749">
        <v>1.1399999999999999</v>
      </c>
      <c r="I111" s="1749">
        <v>1.17</v>
      </c>
      <c r="J111" s="1749">
        <v>1.19</v>
      </c>
      <c r="K111" s="1749">
        <v>1.21</v>
      </c>
      <c r="L111" s="1749">
        <v>1.24</v>
      </c>
      <c r="M111" s="1749">
        <v>1.26</v>
      </c>
      <c r="N111" s="1749">
        <v>1.29</v>
      </c>
      <c r="O111" s="1749">
        <v>1.31</v>
      </c>
      <c r="P111" s="1749">
        <v>1.34</v>
      </c>
      <c r="Q111" s="1749">
        <v>1.37</v>
      </c>
      <c r="R111" s="1749">
        <v>1.39</v>
      </c>
      <c r="S111" s="1749">
        <v>1.42</v>
      </c>
      <c r="T111" s="1749">
        <v>1.45</v>
      </c>
      <c r="U111" s="1749">
        <v>1.48</v>
      </c>
      <c r="V111" s="1749">
        <v>1.51</v>
      </c>
      <c r="W111" s="1749">
        <v>1.54</v>
      </c>
      <c r="X111" s="1749">
        <v>1.57</v>
      </c>
      <c r="Y111" s="1749">
        <v>1.6</v>
      </c>
      <c r="Z111" s="1749">
        <v>1.63</v>
      </c>
      <c r="AA111" s="1749">
        <v>1.67</v>
      </c>
      <c r="AB111" s="1749">
        <v>1.7</v>
      </c>
      <c r="AC111" s="1749">
        <v>1.73</v>
      </c>
      <c r="AD111" s="1749">
        <v>1.77</v>
      </c>
      <c r="AE111" s="1749">
        <v>1.8</v>
      </c>
      <c r="AF111" s="1749">
        <v>1.84</v>
      </c>
      <c r="AG111" s="1749">
        <v>1.88</v>
      </c>
      <c r="AH111" s="1749">
        <v>1.91</v>
      </c>
      <c r="AI111" s="1749">
        <v>1.95</v>
      </c>
      <c r="AJ111" s="1963">
        <v>1.99</v>
      </c>
      <c r="AK111" s="105"/>
      <c r="AL111" s="105"/>
    </row>
    <row r="112" spans="1:42">
      <c r="A112" s="1251" t="s">
        <v>836</v>
      </c>
      <c r="D112" s="99"/>
      <c r="E112" s="1491">
        <v>8</v>
      </c>
      <c r="F112" s="1491">
        <v>8</v>
      </c>
      <c r="G112" s="1491">
        <v>8</v>
      </c>
      <c r="H112" s="1491">
        <v>8</v>
      </c>
      <c r="I112" s="1491">
        <v>8</v>
      </c>
      <c r="J112" s="1491">
        <v>8</v>
      </c>
      <c r="K112" s="1491">
        <v>8</v>
      </c>
      <c r="L112" s="1491">
        <v>8</v>
      </c>
      <c r="M112" s="1491">
        <v>8</v>
      </c>
      <c r="N112" s="1491">
        <v>8</v>
      </c>
      <c r="O112" s="1491">
        <v>8</v>
      </c>
      <c r="P112" s="1491">
        <v>8</v>
      </c>
      <c r="Q112" s="1491">
        <v>8</v>
      </c>
      <c r="R112" s="1491">
        <v>8</v>
      </c>
      <c r="S112" s="1491">
        <v>8</v>
      </c>
      <c r="T112" s="1491">
        <v>8</v>
      </c>
      <c r="U112" s="1491">
        <v>8</v>
      </c>
      <c r="V112" s="1491">
        <v>8</v>
      </c>
      <c r="W112" s="1491">
        <v>8</v>
      </c>
      <c r="X112" s="1491">
        <v>8</v>
      </c>
      <c r="Y112" s="1491">
        <v>8</v>
      </c>
      <c r="Z112" s="1491">
        <v>8</v>
      </c>
      <c r="AA112" s="1491">
        <v>8</v>
      </c>
      <c r="AB112" s="1491">
        <v>8</v>
      </c>
      <c r="AC112" s="1491">
        <v>8</v>
      </c>
      <c r="AD112" s="1491">
        <v>8</v>
      </c>
      <c r="AE112" s="1491">
        <v>8</v>
      </c>
      <c r="AF112" s="1491">
        <v>8</v>
      </c>
      <c r="AG112" s="1491">
        <v>8</v>
      </c>
      <c r="AH112" s="1491">
        <v>8</v>
      </c>
      <c r="AI112" s="1491">
        <v>8</v>
      </c>
      <c r="AJ112" s="105"/>
      <c r="AK112" s="105"/>
      <c r="AL112" s="105"/>
      <c r="AM112" s="1466"/>
      <c r="AN112" s="1466"/>
      <c r="AO112" s="1466"/>
      <c r="AP112" s="1466"/>
    </row>
    <row r="113" spans="1:42" s="67" customFormat="1">
      <c r="A113" s="65"/>
      <c r="B113" s="65"/>
      <c r="D113" s="65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</row>
    <row r="114" spans="1:42" s="37" customFormat="1">
      <c r="A114" s="53" t="s">
        <v>837</v>
      </c>
      <c r="B114" s="54"/>
      <c r="C114" s="54"/>
      <c r="D114" s="54"/>
      <c r="E114" s="55"/>
      <c r="F114" s="56"/>
      <c r="G114" s="54"/>
      <c r="H114" s="54"/>
      <c r="I114" s="54"/>
      <c r="J114" s="54"/>
      <c r="K114" s="54"/>
      <c r="L114" s="57"/>
      <c r="M114" s="57"/>
      <c r="N114" s="57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9"/>
      <c r="AA114" s="59"/>
      <c r="AB114" s="59"/>
      <c r="AC114" s="59"/>
      <c r="AD114" s="59"/>
      <c r="AE114" s="59"/>
      <c r="AF114" s="59"/>
      <c r="AG114" s="59"/>
      <c r="AH114" s="59"/>
      <c r="AI114" s="36"/>
      <c r="AJ114" s="36"/>
      <c r="AK114" s="36"/>
      <c r="AL114" s="36"/>
      <c r="AM114" s="36"/>
      <c r="AN114" s="36"/>
      <c r="AO114" s="36"/>
      <c r="AP114" s="36"/>
    </row>
    <row r="115" spans="1:42" s="37" customFormat="1">
      <c r="A115" s="31"/>
      <c r="B115" s="3"/>
      <c r="D115" s="3"/>
      <c r="E115" s="108"/>
      <c r="F115" s="61"/>
      <c r="G115" s="61"/>
      <c r="H115" s="61"/>
      <c r="I115" s="63"/>
      <c r="U115" s="109"/>
      <c r="Y115" s="110"/>
      <c r="Z115" s="110"/>
      <c r="AA115" s="111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</row>
    <row r="116" spans="1:42" s="37" customFormat="1">
      <c r="A116" s="1" t="s">
        <v>260</v>
      </c>
      <c r="B116" s="3"/>
      <c r="D116" s="847">
        <v>0</v>
      </c>
      <c r="E116" s="108"/>
      <c r="F116" s="61"/>
      <c r="G116" s="948"/>
      <c r="H116" s="948"/>
      <c r="I116" s="63"/>
      <c r="U116" s="109"/>
      <c r="Y116" s="110"/>
      <c r="Z116" s="110"/>
      <c r="AA116" s="111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</row>
    <row r="117" spans="1:42" s="37" customFormat="1">
      <c r="A117" s="3" t="s">
        <v>838</v>
      </c>
      <c r="B117" s="3"/>
      <c r="D117" s="1070">
        <v>1</v>
      </c>
      <c r="E117" s="108"/>
      <c r="F117" s="61"/>
      <c r="G117" s="61"/>
      <c r="H117" s="61"/>
      <c r="I117" s="63"/>
      <c r="J117" s="63"/>
      <c r="U117" s="109"/>
      <c r="Y117" s="110"/>
      <c r="Z117" s="110"/>
      <c r="AA117" s="111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</row>
    <row r="118" spans="1:42"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42">
      <c r="A119" s="5" t="s">
        <v>839</v>
      </c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"/>
      <c r="AJ119" s="4"/>
      <c r="AK119" s="4"/>
      <c r="AL119" s="4"/>
      <c r="AM119" s="4"/>
      <c r="AN119" s="4"/>
      <c r="AO119" s="4"/>
      <c r="AP119" s="4"/>
    </row>
    <row r="120" spans="1:42">
      <c r="A120" s="6"/>
      <c r="B120" s="6"/>
      <c r="C120" s="6"/>
      <c r="D120" s="112"/>
      <c r="E120" s="6"/>
      <c r="F120" s="6"/>
      <c r="G120" s="6"/>
      <c r="H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42">
      <c r="A121" s="3" t="s">
        <v>839</v>
      </c>
      <c r="B121" s="3"/>
      <c r="D121" s="1071" t="b">
        <v>0</v>
      </c>
      <c r="E121" s="104">
        <f>E99</f>
        <v>2029</v>
      </c>
      <c r="F121" s="105">
        <f t="shared" ref="F121:F122" si="13">E121+1</f>
        <v>2030</v>
      </c>
      <c r="G121" s="105">
        <f t="shared" ref="G121:G122" si="14">F121+1</f>
        <v>2031</v>
      </c>
      <c r="H121" s="105">
        <f t="shared" ref="H121:H122" si="15">G121+1</f>
        <v>2032</v>
      </c>
      <c r="I121" s="105">
        <f t="shared" ref="I121:I122" si="16">H121+1</f>
        <v>2033</v>
      </c>
      <c r="J121" s="105">
        <f t="shared" ref="J121:J122" si="17">I121+1</f>
        <v>2034</v>
      </c>
      <c r="K121" s="105">
        <f t="shared" ref="K121:K122" si="18">J121+1</f>
        <v>2035</v>
      </c>
      <c r="L121" s="105">
        <f t="shared" ref="L121:L122" si="19">K121+1</f>
        <v>2036</v>
      </c>
      <c r="M121" s="105">
        <f t="shared" ref="M121:M122" si="20">L121+1</f>
        <v>2037</v>
      </c>
      <c r="N121" s="105">
        <f t="shared" ref="N121:N122" si="21">M121+1</f>
        <v>2038</v>
      </c>
      <c r="O121" s="105">
        <f t="shared" ref="O121:O122" si="22">N121+1</f>
        <v>2039</v>
      </c>
      <c r="P121" s="105">
        <f t="shared" ref="P121:P122" si="23">O121+1</f>
        <v>2040</v>
      </c>
      <c r="Q121" s="105">
        <f t="shared" ref="Q121:Q122" si="24">P121+1</f>
        <v>2041</v>
      </c>
      <c r="R121" s="105">
        <f t="shared" ref="R121:R122" si="25">Q121+1</f>
        <v>2042</v>
      </c>
      <c r="S121" s="105">
        <f t="shared" ref="S121:S122" si="26">R121+1</f>
        <v>2043</v>
      </c>
      <c r="T121" s="105">
        <f t="shared" ref="T121:T122" si="27">S121+1</f>
        <v>2044</v>
      </c>
      <c r="U121" s="105">
        <f t="shared" ref="U121:U122" si="28">T121+1</f>
        <v>2045</v>
      </c>
      <c r="V121" s="105">
        <f t="shared" ref="V121:V122" si="29">U121+1</f>
        <v>2046</v>
      </c>
      <c r="W121" s="105">
        <f t="shared" ref="W121:W122" si="30">V121+1</f>
        <v>2047</v>
      </c>
      <c r="X121" s="105">
        <f t="shared" ref="X121:X122" si="31">W121+1</f>
        <v>2048</v>
      </c>
      <c r="Y121" s="105">
        <f t="shared" ref="Y121:Y122" si="32">X121+1</f>
        <v>2049</v>
      </c>
      <c r="Z121" s="105">
        <f t="shared" ref="Z121:Z122" si="33">Y121+1</f>
        <v>2050</v>
      </c>
      <c r="AA121" s="105">
        <f t="shared" ref="AA121:AA122" si="34">Z121+1</f>
        <v>2051</v>
      </c>
      <c r="AB121" s="105">
        <f t="shared" ref="AB121:AB122" si="35">AA121+1</f>
        <v>2052</v>
      </c>
      <c r="AC121" s="105">
        <f t="shared" ref="AC121:AC122" si="36">AB121+1</f>
        <v>2053</v>
      </c>
      <c r="AD121" s="105">
        <f t="shared" ref="AD121:AD122" si="37">AC121+1</f>
        <v>2054</v>
      </c>
      <c r="AE121" s="105">
        <f t="shared" ref="AE121:AE122" si="38">AD121+1</f>
        <v>2055</v>
      </c>
      <c r="AF121" s="105">
        <f t="shared" ref="AF121:AF122" si="39">AE121+1</f>
        <v>2056</v>
      </c>
      <c r="AG121" s="105">
        <f t="shared" ref="AG121:AG122" si="40">AF121+1</f>
        <v>2057</v>
      </c>
      <c r="AH121" s="105">
        <f t="shared" ref="AH121:AH122" si="41">AG121+1</f>
        <v>2058</v>
      </c>
      <c r="AI121" s="4"/>
      <c r="AJ121" s="4"/>
      <c r="AK121" s="4"/>
      <c r="AL121" s="4"/>
      <c r="AM121" s="4"/>
      <c r="AN121" s="4"/>
      <c r="AO121" s="4"/>
      <c r="AP121" s="4"/>
    </row>
    <row r="122" spans="1:42">
      <c r="A122" s="113" t="s">
        <v>840</v>
      </c>
      <c r="D122" s="1072">
        <v>1</v>
      </c>
      <c r="E122" s="115">
        <f>E100</f>
        <v>1</v>
      </c>
      <c r="F122" s="115">
        <f t="shared" si="13"/>
        <v>2</v>
      </c>
      <c r="G122" s="115">
        <f t="shared" si="14"/>
        <v>3</v>
      </c>
      <c r="H122" s="115">
        <f t="shared" si="15"/>
        <v>4</v>
      </c>
      <c r="I122" s="115">
        <f t="shared" si="16"/>
        <v>5</v>
      </c>
      <c r="J122" s="115">
        <f t="shared" si="17"/>
        <v>6</v>
      </c>
      <c r="K122" s="115">
        <f t="shared" si="18"/>
        <v>7</v>
      </c>
      <c r="L122" s="115">
        <f t="shared" si="19"/>
        <v>8</v>
      </c>
      <c r="M122" s="115">
        <f t="shared" si="20"/>
        <v>9</v>
      </c>
      <c r="N122" s="115">
        <f t="shared" si="21"/>
        <v>10</v>
      </c>
      <c r="O122" s="115">
        <f t="shared" si="22"/>
        <v>11</v>
      </c>
      <c r="P122" s="115">
        <f t="shared" si="23"/>
        <v>12</v>
      </c>
      <c r="Q122" s="115">
        <f t="shared" si="24"/>
        <v>13</v>
      </c>
      <c r="R122" s="115">
        <f t="shared" si="25"/>
        <v>14</v>
      </c>
      <c r="S122" s="115">
        <f t="shared" si="26"/>
        <v>15</v>
      </c>
      <c r="T122" s="115">
        <f t="shared" si="27"/>
        <v>16</v>
      </c>
      <c r="U122" s="115">
        <f t="shared" si="28"/>
        <v>17</v>
      </c>
      <c r="V122" s="115">
        <f t="shared" si="29"/>
        <v>18</v>
      </c>
      <c r="W122" s="115">
        <f t="shared" si="30"/>
        <v>19</v>
      </c>
      <c r="X122" s="115">
        <f t="shared" si="31"/>
        <v>20</v>
      </c>
      <c r="Y122" s="115">
        <f t="shared" si="32"/>
        <v>21</v>
      </c>
      <c r="Z122" s="115">
        <f t="shared" si="33"/>
        <v>22</v>
      </c>
      <c r="AA122" s="115">
        <f t="shared" si="34"/>
        <v>23</v>
      </c>
      <c r="AB122" s="115">
        <f t="shared" si="35"/>
        <v>24</v>
      </c>
      <c r="AC122" s="115">
        <f t="shared" si="36"/>
        <v>25</v>
      </c>
      <c r="AD122" s="115">
        <f t="shared" si="37"/>
        <v>26</v>
      </c>
      <c r="AE122" s="115">
        <f t="shared" si="38"/>
        <v>27</v>
      </c>
      <c r="AF122" s="115">
        <f t="shared" si="39"/>
        <v>28</v>
      </c>
      <c r="AG122" s="115">
        <f t="shared" si="40"/>
        <v>29</v>
      </c>
      <c r="AH122" s="115">
        <f t="shared" si="41"/>
        <v>30</v>
      </c>
      <c r="AI122" s="4"/>
      <c r="AJ122" s="4"/>
      <c r="AK122" s="4"/>
      <c r="AL122" s="4"/>
      <c r="AM122" s="4"/>
      <c r="AN122" s="4"/>
      <c r="AO122" s="4"/>
      <c r="AP122" s="4"/>
    </row>
    <row r="123" spans="1:42">
      <c r="A123" s="113" t="s">
        <v>841</v>
      </c>
      <c r="E123" s="1206">
        <v>4.191063311878815</v>
      </c>
      <c r="F123" s="1206">
        <v>3.7830324552157393</v>
      </c>
      <c r="G123" s="1206">
        <v>3.3750015985526645</v>
      </c>
      <c r="H123" s="1206">
        <v>2.9669707418895896</v>
      </c>
      <c r="I123" s="1206">
        <v>2.4500000000000002</v>
      </c>
      <c r="J123" s="1206">
        <v>2.35</v>
      </c>
      <c r="K123" s="1206">
        <v>2.2000000000000002</v>
      </c>
      <c r="L123" s="1206">
        <v>2.0999999999999996</v>
      </c>
      <c r="M123" s="1206">
        <v>2.0499999999999998</v>
      </c>
      <c r="N123" s="1206">
        <v>1.9500000000000002</v>
      </c>
      <c r="O123" s="1206">
        <v>1.7999999999999998</v>
      </c>
      <c r="P123" s="1206">
        <v>1.7000000000000002</v>
      </c>
      <c r="Q123" s="1206">
        <v>1.6</v>
      </c>
      <c r="R123" s="1206">
        <v>1.5</v>
      </c>
      <c r="S123" s="1206">
        <v>1.4</v>
      </c>
      <c r="T123" s="1206">
        <v>1.2999999999999998</v>
      </c>
      <c r="U123" s="1206">
        <v>1.2000000000000002</v>
      </c>
      <c r="V123" s="1206">
        <v>1.1499999999999999</v>
      </c>
      <c r="W123" s="1206">
        <v>1.05</v>
      </c>
      <c r="X123" s="1206">
        <v>1</v>
      </c>
      <c r="Y123" s="1206">
        <v>0.95</v>
      </c>
      <c r="Z123" s="1206">
        <v>0.9</v>
      </c>
      <c r="AA123" s="1206">
        <v>0.85000000000000009</v>
      </c>
      <c r="AB123" s="1206">
        <v>0.8</v>
      </c>
      <c r="AC123" s="1206">
        <v>0.8</v>
      </c>
      <c r="AD123" s="1206">
        <v>0.8</v>
      </c>
      <c r="AE123" s="1206">
        <v>0.75</v>
      </c>
      <c r="AF123" s="1206">
        <v>0.75</v>
      </c>
      <c r="AG123" s="1206">
        <v>0.7</v>
      </c>
      <c r="AH123" s="1206">
        <v>0.7</v>
      </c>
    </row>
    <row r="124" spans="1:42">
      <c r="A124" s="113" t="s">
        <v>842</v>
      </c>
      <c r="D124" s="96">
        <v>0</v>
      </c>
      <c r="E124" s="6"/>
      <c r="F124" s="114"/>
      <c r="G124" s="6"/>
      <c r="H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42">
      <c r="A125" s="6"/>
      <c r="B125" s="6"/>
      <c r="C125" s="6"/>
      <c r="D125" s="112"/>
      <c r="E125" s="6"/>
      <c r="F125" s="114"/>
      <c r="G125" s="6"/>
      <c r="H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42">
      <c r="A126" s="5" t="s">
        <v>843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"/>
      <c r="AJ126" s="4"/>
      <c r="AK126" s="4"/>
      <c r="AL126" s="4"/>
      <c r="AM126" s="4"/>
      <c r="AN126" s="4"/>
      <c r="AO126" s="4"/>
      <c r="AP126" s="4"/>
    </row>
    <row r="127" spans="1:42">
      <c r="A127" s="31" t="s">
        <v>844</v>
      </c>
      <c r="B127" s="3"/>
      <c r="C127" s="115" t="s">
        <v>255</v>
      </c>
      <c r="D127" s="116"/>
      <c r="E127" s="266">
        <v>1</v>
      </c>
      <c r="F127" s="117">
        <f t="shared" ref="F127:AH127" si="42">E127+1</f>
        <v>2</v>
      </c>
      <c r="G127" s="117">
        <f t="shared" si="42"/>
        <v>3</v>
      </c>
      <c r="H127" s="117">
        <f t="shared" si="42"/>
        <v>4</v>
      </c>
      <c r="I127" s="117">
        <f t="shared" si="42"/>
        <v>5</v>
      </c>
      <c r="J127" s="117">
        <f t="shared" si="42"/>
        <v>6</v>
      </c>
      <c r="K127" s="117">
        <f t="shared" si="42"/>
        <v>7</v>
      </c>
      <c r="L127" s="117">
        <f t="shared" si="42"/>
        <v>8</v>
      </c>
      <c r="M127" s="117">
        <f t="shared" si="42"/>
        <v>9</v>
      </c>
      <c r="N127" s="117">
        <f t="shared" si="42"/>
        <v>10</v>
      </c>
      <c r="O127" s="117">
        <f t="shared" si="42"/>
        <v>11</v>
      </c>
      <c r="P127" s="117">
        <f t="shared" si="42"/>
        <v>12</v>
      </c>
      <c r="Q127" s="117">
        <f t="shared" si="42"/>
        <v>13</v>
      </c>
      <c r="R127" s="117">
        <f t="shared" si="42"/>
        <v>14</v>
      </c>
      <c r="S127" s="117">
        <f t="shared" si="42"/>
        <v>15</v>
      </c>
      <c r="T127" s="117">
        <f t="shared" si="42"/>
        <v>16</v>
      </c>
      <c r="U127" s="117">
        <f t="shared" si="42"/>
        <v>17</v>
      </c>
      <c r="V127" s="117">
        <f t="shared" si="42"/>
        <v>18</v>
      </c>
      <c r="W127" s="117">
        <f t="shared" si="42"/>
        <v>19</v>
      </c>
      <c r="X127" s="117">
        <f t="shared" si="42"/>
        <v>20</v>
      </c>
      <c r="Y127" s="117">
        <f t="shared" si="42"/>
        <v>21</v>
      </c>
      <c r="Z127" s="117">
        <f t="shared" si="42"/>
        <v>22</v>
      </c>
      <c r="AA127" s="117">
        <f t="shared" si="42"/>
        <v>23</v>
      </c>
      <c r="AB127" s="117">
        <f t="shared" si="42"/>
        <v>24</v>
      </c>
      <c r="AC127" s="117">
        <f t="shared" si="42"/>
        <v>25</v>
      </c>
      <c r="AD127" s="117">
        <f t="shared" si="42"/>
        <v>26</v>
      </c>
      <c r="AE127" s="117">
        <f t="shared" si="42"/>
        <v>27</v>
      </c>
      <c r="AF127" s="117">
        <f t="shared" si="42"/>
        <v>28</v>
      </c>
      <c r="AG127" s="117">
        <f t="shared" si="42"/>
        <v>29</v>
      </c>
      <c r="AH127" s="117">
        <f t="shared" si="42"/>
        <v>30</v>
      </c>
      <c r="AJ127" s="4"/>
      <c r="AK127" s="4"/>
      <c r="AL127" s="4"/>
      <c r="AM127" s="4"/>
      <c r="AN127" s="4"/>
      <c r="AO127" s="4"/>
      <c r="AP127" s="4"/>
    </row>
    <row r="128" spans="1:42">
      <c r="A128" s="118" t="str">
        <f>OpEx!B3</f>
        <v>Technical Management</v>
      </c>
      <c r="B128" s="119"/>
      <c r="C128" s="718">
        <f>OpEx!E3</f>
        <v>0</v>
      </c>
      <c r="D128" s="120"/>
      <c r="E128" s="709">
        <f>OpEx!F3</f>
        <v>280</v>
      </c>
      <c r="F128" s="710">
        <f>OpEx!G3</f>
        <v>285.60000000000002</v>
      </c>
      <c r="G128" s="710">
        <f>OpEx!H3</f>
        <v>291.31200000000001</v>
      </c>
      <c r="H128" s="710">
        <f>OpEx!I3</f>
        <v>297.13824</v>
      </c>
      <c r="I128" s="710">
        <f>OpEx!J3</f>
        <v>303.08100480000002</v>
      </c>
      <c r="J128" s="710">
        <f>OpEx!K3</f>
        <v>309.14262489600003</v>
      </c>
      <c r="K128" s="710">
        <f>OpEx!L3</f>
        <v>315.32547739392004</v>
      </c>
      <c r="L128" s="710">
        <f>OpEx!M3</f>
        <v>321.63198694179835</v>
      </c>
      <c r="M128" s="710">
        <f>OpEx!N3</f>
        <v>328.06462668063432</v>
      </c>
      <c r="N128" s="710">
        <f>OpEx!O3</f>
        <v>334.62591921424701</v>
      </c>
      <c r="O128" s="710">
        <f>OpEx!P3</f>
        <v>341.318437598532</v>
      </c>
      <c r="P128" s="710">
        <f>OpEx!Q3</f>
        <v>348.14480635050256</v>
      </c>
      <c r="Q128" s="710">
        <f>OpEx!R3</f>
        <v>355.1077024775127</v>
      </c>
      <c r="R128" s="710">
        <f>OpEx!S3</f>
        <v>362.20985652706293</v>
      </c>
      <c r="S128" s="710">
        <f>OpEx!T3</f>
        <v>369.45405365760422</v>
      </c>
      <c r="T128" s="710">
        <f>OpEx!U3</f>
        <v>376.84313473075616</v>
      </c>
      <c r="U128" s="710">
        <f>OpEx!V3</f>
        <v>384.37999742537136</v>
      </c>
      <c r="V128" s="710">
        <f>OpEx!W3</f>
        <v>392.06759737387881</v>
      </c>
      <c r="W128" s="710">
        <f>OpEx!X3</f>
        <v>399.90894932135637</v>
      </c>
      <c r="X128" s="710">
        <f>OpEx!Y3</f>
        <v>407.90712830778347</v>
      </c>
      <c r="Y128" s="710">
        <f>OpEx!Z3</f>
        <v>416.0652708739392</v>
      </c>
      <c r="Z128" s="710">
        <f>OpEx!AA3</f>
        <v>424.38657629141795</v>
      </c>
      <c r="AA128" s="710">
        <f>OpEx!AB3</f>
        <v>432.87430781724635</v>
      </c>
      <c r="AB128" s="710">
        <f>OpEx!AC3</f>
        <v>441.53179397359116</v>
      </c>
      <c r="AC128" s="710">
        <f>OpEx!AD3</f>
        <v>450.36242985306302</v>
      </c>
      <c r="AD128" s="710">
        <f>OpEx!AE3</f>
        <v>459.3696784501243</v>
      </c>
      <c r="AE128" s="710">
        <f>OpEx!AF3</f>
        <v>468.55707201912679</v>
      </c>
      <c r="AF128" s="710">
        <f>OpEx!AG3</f>
        <v>477.92821345950927</v>
      </c>
      <c r="AG128" s="710">
        <f>OpEx!AH3</f>
        <v>487.48677772869956</v>
      </c>
      <c r="AH128" s="711">
        <f>OpEx!AI3</f>
        <v>497.23651328327344</v>
      </c>
      <c r="AJ128" s="4"/>
      <c r="AK128" s="4"/>
      <c r="AL128" s="4"/>
      <c r="AM128" s="4"/>
      <c r="AN128" s="4"/>
      <c r="AO128" s="4"/>
      <c r="AP128" s="4"/>
    </row>
    <row r="129" spans="1:42">
      <c r="A129" s="121" t="str">
        <f>OpEx!B14</f>
        <v>Infrastructure Maintenance</v>
      </c>
      <c r="B129" s="122"/>
      <c r="C129" s="718">
        <f>OpEx!E14</f>
        <v>0</v>
      </c>
      <c r="D129" s="123"/>
      <c r="E129" s="712">
        <f>OpEx!F14</f>
        <v>426.6</v>
      </c>
      <c r="F129" s="713">
        <f>OpEx!G14</f>
        <v>427.42</v>
      </c>
      <c r="G129" s="713">
        <f>OpEx!H14</f>
        <v>508.25640000000004</v>
      </c>
      <c r="H129" s="713">
        <f>OpEx!I14</f>
        <v>509.10952800000001</v>
      </c>
      <c r="I129" s="713">
        <f>OpEx!J14</f>
        <v>509.97971856000004</v>
      </c>
      <c r="J129" s="713">
        <f>OpEx!K14</f>
        <v>633.26731293119997</v>
      </c>
      <c r="K129" s="713">
        <f>OpEx!L14</f>
        <v>634.172659189824</v>
      </c>
      <c r="L129" s="713">
        <f>OpEx!M14</f>
        <v>635.09611237362049</v>
      </c>
      <c r="M129" s="713">
        <f>OpEx!N14</f>
        <v>636.03803462109283</v>
      </c>
      <c r="N129" s="713">
        <f>OpEx!O14</f>
        <v>636.99879531351473</v>
      </c>
      <c r="O129" s="713">
        <f>OpEx!P14</f>
        <v>677.97877121978502</v>
      </c>
      <c r="P129" s="713">
        <f>OpEx!Q14</f>
        <v>678.97834664418076</v>
      </c>
      <c r="Q129" s="713">
        <f>OpEx!R14</f>
        <v>679.99791357706431</v>
      </c>
      <c r="R129" s="713">
        <f>OpEx!S14</f>
        <v>681.03787184860562</v>
      </c>
      <c r="S129" s="713">
        <f>OpEx!T14</f>
        <v>682.09862928557777</v>
      </c>
      <c r="T129" s="713">
        <f>OpEx!U14</f>
        <v>731.18060187128935</v>
      </c>
      <c r="U129" s="713">
        <f>OpEx!V14</f>
        <v>732.28421390871506</v>
      </c>
      <c r="V129" s="713">
        <f>OpEx!W14</f>
        <v>733.40989818688945</v>
      </c>
      <c r="W129" s="713">
        <f>OpEx!X14</f>
        <v>734.55809615062719</v>
      </c>
      <c r="X129" s="713">
        <f>OpEx!Y14</f>
        <v>735.7292580736397</v>
      </c>
      <c r="Y129" s="713">
        <f>OpEx!Z14</f>
        <v>816.92384323511249</v>
      </c>
      <c r="Z129" s="713">
        <f>OpEx!AA14</f>
        <v>818.14232009981481</v>
      </c>
      <c r="AA129" s="713">
        <f>OpEx!AB14</f>
        <v>819.38516650181111</v>
      </c>
      <c r="AB129" s="713">
        <f>OpEx!AC14</f>
        <v>820.65286983184728</v>
      </c>
      <c r="AC129" s="713">
        <f>OpEx!AD14</f>
        <v>821.94592722848427</v>
      </c>
      <c r="AD129" s="713">
        <f>OpEx!AE14</f>
        <v>895.26484577305393</v>
      </c>
      <c r="AE129" s="713">
        <f>OpEx!AF14</f>
        <v>896.610142688515</v>
      </c>
      <c r="AF129" s="713">
        <f>OpEx!AG14</f>
        <v>897.98234554228532</v>
      </c>
      <c r="AG129" s="713">
        <f>OpEx!AH14</f>
        <v>899.38199245313103</v>
      </c>
      <c r="AH129" s="714">
        <f>OpEx!AI14</f>
        <v>900.80963230219368</v>
      </c>
      <c r="AJ129" s="4"/>
      <c r="AK129" s="4"/>
      <c r="AL129" s="4"/>
      <c r="AM129" s="4"/>
      <c r="AN129" s="4"/>
      <c r="AO129" s="4"/>
      <c r="AP129" s="4"/>
    </row>
    <row r="130" spans="1:42">
      <c r="A130" s="121" t="str">
        <f>OpEx!B27</f>
        <v>Maintain Site</v>
      </c>
      <c r="B130" s="65"/>
      <c r="C130" s="718">
        <f>OpEx!E27</f>
        <v>0</v>
      </c>
      <c r="D130" s="123"/>
      <c r="E130" s="712">
        <f>OpEx!F27</f>
        <v>68</v>
      </c>
      <c r="F130" s="713">
        <f>OpEx!G27</f>
        <v>69.36</v>
      </c>
      <c r="G130" s="713">
        <f>OpEx!H27</f>
        <v>70.747199999999992</v>
      </c>
      <c r="H130" s="713">
        <f>OpEx!I27</f>
        <v>72.162143999999998</v>
      </c>
      <c r="I130" s="713">
        <f>OpEx!J27</f>
        <v>73.605386879999998</v>
      </c>
      <c r="J130" s="713">
        <f>OpEx!K27</f>
        <v>75.077494617599996</v>
      </c>
      <c r="K130" s="713">
        <f>OpEx!L27</f>
        <v>76.579044509951999</v>
      </c>
      <c r="L130" s="713">
        <f>OpEx!M27</f>
        <v>78.110625400151022</v>
      </c>
      <c r="M130" s="713">
        <f>OpEx!N27</f>
        <v>79.672837908154051</v>
      </c>
      <c r="N130" s="713">
        <f>OpEx!O27</f>
        <v>81.266294666317137</v>
      </c>
      <c r="O130" s="713">
        <f>OpEx!P27</f>
        <v>82.891620559643485</v>
      </c>
      <c r="P130" s="713">
        <f>OpEx!Q27</f>
        <v>84.549452970836342</v>
      </c>
      <c r="Q130" s="713">
        <f>OpEx!R27</f>
        <v>86.240442030253078</v>
      </c>
      <c r="R130" s="713">
        <f>OpEx!S27</f>
        <v>87.965250870858128</v>
      </c>
      <c r="S130" s="713">
        <f>OpEx!T27</f>
        <v>89.724555888275304</v>
      </c>
      <c r="T130" s="713">
        <f>OpEx!U27</f>
        <v>91.519047006040793</v>
      </c>
      <c r="U130" s="713">
        <f>OpEx!V27</f>
        <v>93.349427946161626</v>
      </c>
      <c r="V130" s="713">
        <f>OpEx!W27</f>
        <v>95.216416505084865</v>
      </c>
      <c r="W130" s="713">
        <f>OpEx!X27</f>
        <v>97.120744835186542</v>
      </c>
      <c r="X130" s="713">
        <f>OpEx!Y27</f>
        <v>99.063159731890266</v>
      </c>
      <c r="Y130" s="713">
        <f>OpEx!Z27</f>
        <v>101.04442292652809</v>
      </c>
      <c r="Z130" s="713">
        <f>OpEx!AA27</f>
        <v>103.06531138505864</v>
      </c>
      <c r="AA130" s="713">
        <f>OpEx!AB27</f>
        <v>105.12661761275982</v>
      </c>
      <c r="AB130" s="713">
        <f>OpEx!AC27</f>
        <v>107.229149965015</v>
      </c>
      <c r="AC130" s="713">
        <f>OpEx!AD27</f>
        <v>109.37373296431531</v>
      </c>
      <c r="AD130" s="713">
        <f>OpEx!AE27</f>
        <v>111.5612076236016</v>
      </c>
      <c r="AE130" s="713">
        <f>OpEx!AF27</f>
        <v>113.79243177607366</v>
      </c>
      <c r="AF130" s="713">
        <f>OpEx!AG27</f>
        <v>116.06828041159511</v>
      </c>
      <c r="AG130" s="713">
        <f>OpEx!AH27</f>
        <v>118.38964601982703</v>
      </c>
      <c r="AH130" s="714">
        <f>OpEx!AI27</f>
        <v>120.75743894022355</v>
      </c>
      <c r="AJ130" s="4"/>
      <c r="AK130" s="4"/>
      <c r="AL130" s="4"/>
      <c r="AM130" s="4"/>
      <c r="AN130" s="4"/>
      <c r="AO130" s="4"/>
      <c r="AP130" s="4"/>
    </row>
    <row r="131" spans="1:42" s="23" customFormat="1">
      <c r="A131" s="121" t="str">
        <f>OpEx!B33</f>
        <v>Clean Material</v>
      </c>
      <c r="B131" s="65"/>
      <c r="C131" s="718">
        <f>OpEx!E37</f>
        <v>0</v>
      </c>
      <c r="D131" s="125"/>
      <c r="E131" s="712">
        <f>OpEx!F33</f>
        <v>5</v>
      </c>
      <c r="F131" s="713">
        <f>OpEx!G33</f>
        <v>5.0999999999999996</v>
      </c>
      <c r="G131" s="713">
        <f>OpEx!H33</f>
        <v>5.202</v>
      </c>
      <c r="H131" s="713">
        <f>OpEx!I33</f>
        <v>5.3060399999999994</v>
      </c>
      <c r="I131" s="713">
        <f>OpEx!J33</f>
        <v>5.4121607999999997</v>
      </c>
      <c r="J131" s="713">
        <f>OpEx!K33</f>
        <v>5.5204040160000005</v>
      </c>
      <c r="K131" s="713">
        <f>OpEx!L33</f>
        <v>5.6308120963200006</v>
      </c>
      <c r="L131" s="713">
        <f>OpEx!M33</f>
        <v>5.7434283382463995</v>
      </c>
      <c r="M131" s="713">
        <f>OpEx!N33</f>
        <v>5.8582969050113274</v>
      </c>
      <c r="N131" s="713">
        <f>OpEx!O33</f>
        <v>5.9754628431115542</v>
      </c>
      <c r="O131" s="713">
        <f>OpEx!P33</f>
        <v>6.094972099973786</v>
      </c>
      <c r="P131" s="713">
        <f>OpEx!Q33</f>
        <v>6.2168715419732603</v>
      </c>
      <c r="Q131" s="713">
        <f>OpEx!R33</f>
        <v>6.3412089728127263</v>
      </c>
      <c r="R131" s="713">
        <f>OpEx!S33</f>
        <v>6.4680331522689807</v>
      </c>
      <c r="S131" s="713">
        <f>OpEx!T33</f>
        <v>6.5973938153143603</v>
      </c>
      <c r="T131" s="713">
        <f>OpEx!U33</f>
        <v>6.7293416916206459</v>
      </c>
      <c r="U131" s="713">
        <f>OpEx!V33</f>
        <v>6.8639285254530602</v>
      </c>
      <c r="V131" s="713">
        <f>OpEx!W33</f>
        <v>7.0012070959621218</v>
      </c>
      <c r="W131" s="713">
        <f>OpEx!X33</f>
        <v>7.1412312378813638</v>
      </c>
      <c r="X131" s="713">
        <f>OpEx!Y33</f>
        <v>7.2840558626389909</v>
      </c>
      <c r="Y131" s="713">
        <f>OpEx!Z33</f>
        <v>7.4297369798917714</v>
      </c>
      <c r="Z131" s="713">
        <f>OpEx!AA33</f>
        <v>7.578331719489606</v>
      </c>
      <c r="AA131" s="713">
        <f>OpEx!AB33</f>
        <v>7.7298983538793991</v>
      </c>
      <c r="AB131" s="713">
        <f>OpEx!AC33</f>
        <v>7.8844963209569849</v>
      </c>
      <c r="AC131" s="713">
        <f>OpEx!AD33</f>
        <v>8.0421862473761259</v>
      </c>
      <c r="AD131" s="713">
        <f>OpEx!AE33</f>
        <v>8.2030299723236482</v>
      </c>
      <c r="AE131" s="713">
        <f>OpEx!AF33</f>
        <v>8.3670905717701221</v>
      </c>
      <c r="AF131" s="713">
        <f>OpEx!AG33</f>
        <v>8.5344323832055231</v>
      </c>
      <c r="AG131" s="713">
        <f>OpEx!AH33</f>
        <v>8.7051210308696341</v>
      </c>
      <c r="AH131" s="714">
        <f>OpEx!AI33</f>
        <v>8.8792234514870252</v>
      </c>
    </row>
    <row r="132" spans="1:42">
      <c r="A132" s="121" t="str">
        <f>OpEx!B38</f>
        <v>Security</v>
      </c>
      <c r="B132" s="65"/>
      <c r="C132" s="718">
        <f>OpEx!E38</f>
        <v>0</v>
      </c>
      <c r="D132" s="123"/>
      <c r="E132" s="712">
        <f>OpEx!F38</f>
        <v>50</v>
      </c>
      <c r="F132" s="713">
        <f>OpEx!G38</f>
        <v>51</v>
      </c>
      <c r="G132" s="713">
        <f>OpEx!H38</f>
        <v>52.019999999999996</v>
      </c>
      <c r="H132" s="713">
        <f>OpEx!I38</f>
        <v>53.060399999999994</v>
      </c>
      <c r="I132" s="713">
        <f>OpEx!J38</f>
        <v>54.121608000000002</v>
      </c>
      <c r="J132" s="713">
        <f>OpEx!K38</f>
        <v>55.204040159999998</v>
      </c>
      <c r="K132" s="713">
        <f>OpEx!L38</f>
        <v>56.308120963200004</v>
      </c>
      <c r="L132" s="713">
        <f>OpEx!M38</f>
        <v>57.434283382463988</v>
      </c>
      <c r="M132" s="713">
        <f>OpEx!N38</f>
        <v>58.582969050113277</v>
      </c>
      <c r="N132" s="713">
        <f>OpEx!O38</f>
        <v>59.754628431115542</v>
      </c>
      <c r="O132" s="713">
        <f>OpEx!P38</f>
        <v>60.949720999737856</v>
      </c>
      <c r="P132" s="713">
        <f>OpEx!Q38</f>
        <v>62.1687154197326</v>
      </c>
      <c r="Q132" s="713">
        <f>OpEx!R38</f>
        <v>63.412089728127263</v>
      </c>
      <c r="R132" s="713">
        <f>OpEx!S38</f>
        <v>64.680331522689798</v>
      </c>
      <c r="S132" s="713">
        <f>OpEx!T38</f>
        <v>65.973938153143607</v>
      </c>
      <c r="T132" s="713">
        <f>OpEx!U38</f>
        <v>67.293416916206468</v>
      </c>
      <c r="U132" s="713">
        <f>OpEx!V38</f>
        <v>68.639285254530606</v>
      </c>
      <c r="V132" s="713">
        <f>OpEx!W38</f>
        <v>70.012070959621227</v>
      </c>
      <c r="W132" s="713">
        <f>OpEx!X38</f>
        <v>71.412312378813638</v>
      </c>
      <c r="X132" s="713">
        <f>OpEx!Y38</f>
        <v>72.840558626389907</v>
      </c>
      <c r="Y132" s="713">
        <f>OpEx!Z38</f>
        <v>74.297369798917714</v>
      </c>
      <c r="Z132" s="713">
        <f>OpEx!AA38</f>
        <v>75.783317194896057</v>
      </c>
      <c r="AA132" s="713">
        <f>OpEx!AB38</f>
        <v>77.298983538793991</v>
      </c>
      <c r="AB132" s="713">
        <f>OpEx!AC38</f>
        <v>78.844963209569855</v>
      </c>
      <c r="AC132" s="713">
        <f>OpEx!AD38</f>
        <v>80.421862473761252</v>
      </c>
      <c r="AD132" s="713">
        <f>OpEx!AE38</f>
        <v>82.030299723236482</v>
      </c>
      <c r="AE132" s="713">
        <f>OpEx!AF38</f>
        <v>83.670905717701217</v>
      </c>
      <c r="AF132" s="713">
        <f>OpEx!AG38</f>
        <v>85.344323832055224</v>
      </c>
      <c r="AG132" s="713">
        <f>OpEx!AH38</f>
        <v>87.051210308696341</v>
      </c>
      <c r="AH132" s="714">
        <f>OpEx!AI38</f>
        <v>88.792234514870259</v>
      </c>
      <c r="AJ132" s="4"/>
      <c r="AK132" s="4"/>
      <c r="AL132" s="4"/>
      <c r="AM132" s="4"/>
      <c r="AN132" s="4"/>
      <c r="AO132" s="4"/>
      <c r="AP132" s="4"/>
    </row>
    <row r="133" spans="1:42">
      <c r="A133" s="121" t="str">
        <f>OpEx!B44</f>
        <v>Insurance</v>
      </c>
      <c r="B133" s="65"/>
      <c r="C133" s="718">
        <f>OpEx!E44</f>
        <v>0</v>
      </c>
      <c r="D133" s="123"/>
      <c r="E133" s="712">
        <f>OpEx!F44</f>
        <v>468.75</v>
      </c>
      <c r="F133" s="713">
        <f>OpEx!G44</f>
        <v>478.125</v>
      </c>
      <c r="G133" s="713">
        <f>OpEx!H44</f>
        <v>487.6875</v>
      </c>
      <c r="H133" s="713">
        <f>OpEx!I44</f>
        <v>497.44124999999997</v>
      </c>
      <c r="I133" s="713">
        <f>OpEx!J44</f>
        <v>507.39007499999997</v>
      </c>
      <c r="J133" s="713">
        <f>OpEx!K44</f>
        <v>517.53787650000004</v>
      </c>
      <c r="K133" s="713">
        <f>OpEx!L44</f>
        <v>527.88863403000005</v>
      </c>
      <c r="L133" s="713">
        <f>OpEx!M44</f>
        <v>538.44640671059994</v>
      </c>
      <c r="M133" s="713">
        <f>OpEx!N44</f>
        <v>549.21533484481199</v>
      </c>
      <c r="N133" s="713">
        <f>OpEx!O44</f>
        <v>560.19964154170816</v>
      </c>
      <c r="O133" s="713">
        <f>OpEx!P44</f>
        <v>571.40363437254234</v>
      </c>
      <c r="P133" s="713">
        <f>OpEx!Q44</f>
        <v>582.83170705999316</v>
      </c>
      <c r="Q133" s="713">
        <f>OpEx!R44</f>
        <v>594.48834120119307</v>
      </c>
      <c r="R133" s="713">
        <f>OpEx!S44</f>
        <v>606.37810802521687</v>
      </c>
      <c r="S133" s="713">
        <f>OpEx!T44</f>
        <v>618.50567018572133</v>
      </c>
      <c r="T133" s="713">
        <f>OpEx!U44</f>
        <v>630.87578358943563</v>
      </c>
      <c r="U133" s="713">
        <f>OpEx!V44</f>
        <v>643.49329926122437</v>
      </c>
      <c r="V133" s="713">
        <f>OpEx!W44</f>
        <v>656.36316524644894</v>
      </c>
      <c r="W133" s="713">
        <f>OpEx!X44</f>
        <v>669.49042855137782</v>
      </c>
      <c r="X133" s="713">
        <f>OpEx!Y44</f>
        <v>682.88023712240533</v>
      </c>
      <c r="Y133" s="713">
        <f>OpEx!Z44</f>
        <v>696.53784186485359</v>
      </c>
      <c r="Z133" s="713">
        <f>OpEx!AA44</f>
        <v>710.46859870215053</v>
      </c>
      <c r="AA133" s="713">
        <f>OpEx!AB44</f>
        <v>724.67797067619358</v>
      </c>
      <c r="AB133" s="713">
        <f>OpEx!AC44</f>
        <v>739.17153008971741</v>
      </c>
      <c r="AC133" s="713">
        <f>OpEx!AD44</f>
        <v>753.9549606915117</v>
      </c>
      <c r="AD133" s="713">
        <f>OpEx!AE44</f>
        <v>769.03405990534202</v>
      </c>
      <c r="AE133" s="713">
        <f>OpEx!AF44</f>
        <v>784.41474110344893</v>
      </c>
      <c r="AF133" s="713">
        <f>OpEx!AG44</f>
        <v>800.1030359255177</v>
      </c>
      <c r="AG133" s="713">
        <f>OpEx!AH44</f>
        <v>816.10509664402821</v>
      </c>
      <c r="AH133" s="714">
        <f>OpEx!AI44</f>
        <v>832.42719857690872</v>
      </c>
      <c r="AJ133" s="4"/>
      <c r="AK133" s="4"/>
      <c r="AL133" s="4"/>
      <c r="AM133" s="4"/>
      <c r="AN133" s="4"/>
      <c r="AO133" s="4"/>
      <c r="AP133" s="4"/>
    </row>
    <row r="134" spans="1:42">
      <c r="A134" s="121" t="str">
        <f>OpEx!B49</f>
        <v>Wake effect - compensation</v>
      </c>
      <c r="B134" s="65"/>
      <c r="C134" s="718">
        <f>OpEx!E49</f>
        <v>0</v>
      </c>
      <c r="D134" s="123"/>
      <c r="E134" s="712">
        <f>+OpEx!F49</f>
        <v>0</v>
      </c>
      <c r="F134" s="713">
        <f>+OpEx!G49</f>
        <v>0</v>
      </c>
      <c r="G134" s="713">
        <f>+OpEx!H49</f>
        <v>0</v>
      </c>
      <c r="H134" s="713">
        <f>+OpEx!I49</f>
        <v>0</v>
      </c>
      <c r="I134" s="713">
        <f>+OpEx!J49</f>
        <v>0</v>
      </c>
      <c r="J134" s="713">
        <f>+OpEx!K49</f>
        <v>0</v>
      </c>
      <c r="K134" s="713">
        <f>+OpEx!L49</f>
        <v>0</v>
      </c>
      <c r="L134" s="713">
        <f>+OpEx!M49</f>
        <v>0</v>
      </c>
      <c r="M134" s="713">
        <f>+OpEx!N49</f>
        <v>0</v>
      </c>
      <c r="N134" s="713">
        <f>+OpEx!O49</f>
        <v>0</v>
      </c>
      <c r="O134" s="713">
        <f>+OpEx!P49</f>
        <v>0</v>
      </c>
      <c r="P134" s="713">
        <f>+OpEx!Q49</f>
        <v>0</v>
      </c>
      <c r="Q134" s="713">
        <f>+OpEx!R49</f>
        <v>0</v>
      </c>
      <c r="R134" s="713">
        <f>+OpEx!S49</f>
        <v>0</v>
      </c>
      <c r="S134" s="713">
        <f>+OpEx!T49</f>
        <v>0</v>
      </c>
      <c r="T134" s="713">
        <f>+OpEx!U49</f>
        <v>0</v>
      </c>
      <c r="U134" s="713">
        <f>+OpEx!V49</f>
        <v>0</v>
      </c>
      <c r="V134" s="713">
        <f>+OpEx!W49</f>
        <v>0</v>
      </c>
      <c r="W134" s="713">
        <f>+OpEx!X49</f>
        <v>0</v>
      </c>
      <c r="X134" s="713">
        <f>+OpEx!Y49</f>
        <v>0</v>
      </c>
      <c r="Y134" s="713">
        <f>+OpEx!Z49</f>
        <v>0</v>
      </c>
      <c r="Z134" s="713">
        <f>+OpEx!AA49</f>
        <v>0</v>
      </c>
      <c r="AA134" s="713">
        <f>+OpEx!AB49</f>
        <v>0</v>
      </c>
      <c r="AB134" s="713">
        <f>+OpEx!AC49</f>
        <v>0</v>
      </c>
      <c r="AC134" s="713">
        <f>+OpEx!AD49</f>
        <v>0</v>
      </c>
      <c r="AD134" s="713">
        <f>+OpEx!AE49</f>
        <v>0</v>
      </c>
      <c r="AE134" s="713">
        <f>+OpEx!AF49</f>
        <v>0</v>
      </c>
      <c r="AF134" s="713">
        <f>+OpEx!AG49</f>
        <v>0</v>
      </c>
      <c r="AG134" s="713">
        <f>+OpEx!AH49</f>
        <v>0</v>
      </c>
      <c r="AH134" s="714">
        <f>+OpEx!AI49</f>
        <v>0</v>
      </c>
      <c r="AJ134" s="4"/>
      <c r="AK134" s="4"/>
      <c r="AL134" s="4"/>
      <c r="AM134" s="4"/>
      <c r="AN134" s="4"/>
      <c r="AO134" s="4"/>
      <c r="AP134" s="4"/>
    </row>
    <row r="135" spans="1:42">
      <c r="A135" s="121" t="str">
        <f>OpEx!B51</f>
        <v>Lease &amp; property Tax</v>
      </c>
      <c r="B135" s="65"/>
      <c r="C135" s="718">
        <f>OpEx!E51</f>
        <v>0</v>
      </c>
      <c r="D135" s="123"/>
      <c r="E135" s="712">
        <f>OpEx!F51</f>
        <v>248.88</v>
      </c>
      <c r="F135" s="713">
        <f>OpEx!G51</f>
        <v>253.85759999999999</v>
      </c>
      <c r="G135" s="713">
        <f>OpEx!H51</f>
        <v>258.934752</v>
      </c>
      <c r="H135" s="713">
        <f>OpEx!I51</f>
        <v>264.11344703999998</v>
      </c>
      <c r="I135" s="713">
        <f>OpEx!J51</f>
        <v>269.39571598079999</v>
      </c>
      <c r="J135" s="713">
        <f>OpEx!K51</f>
        <v>274.78363030041601</v>
      </c>
      <c r="K135" s="713">
        <f>OpEx!L51</f>
        <v>280.27930290642428</v>
      </c>
      <c r="L135" s="713">
        <f>OpEx!M51</f>
        <v>285.88488896455277</v>
      </c>
      <c r="M135" s="713">
        <f>OpEx!N51</f>
        <v>291.60258674384386</v>
      </c>
      <c r="N135" s="713">
        <f>OpEx!O51</f>
        <v>297.43463847872073</v>
      </c>
      <c r="O135" s="713">
        <f>OpEx!P51</f>
        <v>303.38333124829506</v>
      </c>
      <c r="P135" s="713">
        <f>OpEx!Q51</f>
        <v>309.45099787326103</v>
      </c>
      <c r="Q135" s="713">
        <f>OpEx!R51</f>
        <v>315.64001783072626</v>
      </c>
      <c r="R135" s="713">
        <f>OpEx!S51</f>
        <v>321.95281818734082</v>
      </c>
      <c r="S135" s="713">
        <f>OpEx!T51</f>
        <v>328.39187455108754</v>
      </c>
      <c r="T135" s="713">
        <f>OpEx!U51</f>
        <v>334.95971204210935</v>
      </c>
      <c r="U135" s="713">
        <f>OpEx!V51</f>
        <v>341.65890628295153</v>
      </c>
      <c r="V135" s="713">
        <f>OpEx!W51</f>
        <v>348.49208440861054</v>
      </c>
      <c r="W135" s="713">
        <f>OpEx!X51</f>
        <v>355.46192609678275</v>
      </c>
      <c r="X135" s="713">
        <f>OpEx!Y51</f>
        <v>362.57116461871846</v>
      </c>
      <c r="Y135" s="713">
        <f>OpEx!Z51</f>
        <v>369.8225879110928</v>
      </c>
      <c r="Z135" s="713">
        <f>OpEx!AA51</f>
        <v>377.21903966931467</v>
      </c>
      <c r="AA135" s="713">
        <f>OpEx!AB51</f>
        <v>384.76342046270088</v>
      </c>
      <c r="AB135" s="713">
        <f>OpEx!AC51</f>
        <v>392.45868887195491</v>
      </c>
      <c r="AC135" s="713">
        <f>OpEx!AD51</f>
        <v>400.307862649394</v>
      </c>
      <c r="AD135" s="713">
        <f>OpEx!AE51</f>
        <v>408.31401990238192</v>
      </c>
      <c r="AE135" s="713">
        <f>OpEx!AF51</f>
        <v>416.48030030042952</v>
      </c>
      <c r="AF135" s="713">
        <f>OpEx!AG51</f>
        <v>424.80990630643817</v>
      </c>
      <c r="AG135" s="713">
        <f>OpEx!AH51</f>
        <v>433.30610443256688</v>
      </c>
      <c r="AH135" s="714">
        <f>OpEx!AI51</f>
        <v>441.97222652121826</v>
      </c>
      <c r="AJ135" s="4"/>
      <c r="AK135" s="4"/>
      <c r="AL135" s="4"/>
      <c r="AM135" s="4"/>
      <c r="AN135" s="4"/>
      <c r="AO135" s="4"/>
      <c r="AP135" s="4"/>
    </row>
    <row r="136" spans="1:42">
      <c r="A136" s="121" t="str">
        <f>OpEx!B54</f>
        <v>Power Expenses</v>
      </c>
      <c r="B136" s="65"/>
      <c r="C136" s="718">
        <f>OpEx!E54</f>
        <v>0</v>
      </c>
      <c r="D136" s="123"/>
      <c r="E136" s="712">
        <f>OpEx!F54</f>
        <v>93.72</v>
      </c>
      <c r="F136" s="713">
        <f>OpEx!G54</f>
        <v>95.594400000000007</v>
      </c>
      <c r="G136" s="713">
        <f>OpEx!H54</f>
        <v>97.506287999999998</v>
      </c>
      <c r="H136" s="713">
        <f>OpEx!I54</f>
        <v>99.45641375999999</v>
      </c>
      <c r="I136" s="713">
        <f>OpEx!J54</f>
        <v>101.44554203519999</v>
      </c>
      <c r="J136" s="713">
        <f>OpEx!K54</f>
        <v>103.47445287590401</v>
      </c>
      <c r="K136" s="713">
        <f>OpEx!L54</f>
        <v>105.54394193342209</v>
      </c>
      <c r="L136" s="713">
        <f>OpEx!M54</f>
        <v>107.6548207720905</v>
      </c>
      <c r="M136" s="713">
        <f>OpEx!N54</f>
        <v>109.80791718753233</v>
      </c>
      <c r="N136" s="713">
        <f>OpEx!O54</f>
        <v>112.00407553128296</v>
      </c>
      <c r="O136" s="713">
        <f>OpEx!P54</f>
        <v>114.24415704190864</v>
      </c>
      <c r="P136" s="713">
        <f>OpEx!Q54</f>
        <v>116.52904018274678</v>
      </c>
      <c r="Q136" s="713">
        <f>OpEx!R54</f>
        <v>118.85962098640174</v>
      </c>
      <c r="R136" s="713">
        <f>OpEx!S54</f>
        <v>121.23681340612977</v>
      </c>
      <c r="S136" s="713">
        <f>OpEx!T54</f>
        <v>123.66154967425237</v>
      </c>
      <c r="T136" s="713">
        <f>OpEx!U54</f>
        <v>126.13478066773739</v>
      </c>
      <c r="U136" s="713">
        <f>OpEx!V54</f>
        <v>128.65747628109216</v>
      </c>
      <c r="V136" s="713">
        <f>OpEx!W54</f>
        <v>131.23062580671402</v>
      </c>
      <c r="W136" s="713">
        <f>OpEx!X54</f>
        <v>133.85523832284827</v>
      </c>
      <c r="X136" s="713">
        <f>OpEx!Y54</f>
        <v>136.53234308930524</v>
      </c>
      <c r="Y136" s="713">
        <f>OpEx!Z54</f>
        <v>139.26298995109136</v>
      </c>
      <c r="Z136" s="713">
        <f>OpEx!AA54</f>
        <v>142.04824975011317</v>
      </c>
      <c r="AA136" s="713">
        <f>OpEx!AB54</f>
        <v>144.88921474511545</v>
      </c>
      <c r="AB136" s="713">
        <f>OpEx!AC54</f>
        <v>147.78699904001772</v>
      </c>
      <c r="AC136" s="713">
        <f>OpEx!AD54</f>
        <v>150.74273902081808</v>
      </c>
      <c r="AD136" s="713">
        <f>OpEx!AE54</f>
        <v>153.75759380123446</v>
      </c>
      <c r="AE136" s="713">
        <f>OpEx!AF54</f>
        <v>156.83274567725917</v>
      </c>
      <c r="AF136" s="713">
        <f>OpEx!AG54</f>
        <v>159.9694005908043</v>
      </c>
      <c r="AG136" s="713">
        <f>OpEx!AH54</f>
        <v>163.16878860262042</v>
      </c>
      <c r="AH136" s="714">
        <f>OpEx!AI54</f>
        <v>166.43216437467282</v>
      </c>
      <c r="AJ136" s="4"/>
      <c r="AK136" s="4"/>
      <c r="AL136" s="4"/>
      <c r="AM136" s="4"/>
      <c r="AN136" s="4"/>
      <c r="AO136" s="4"/>
      <c r="AP136" s="4"/>
    </row>
    <row r="137" spans="1:42">
      <c r="A137" s="121" t="str">
        <f>OpEx!B59</f>
        <v>Telecom Fees</v>
      </c>
      <c r="B137" s="3"/>
      <c r="C137" s="718">
        <f>OpEx!E59</f>
        <v>0</v>
      </c>
      <c r="D137" s="123"/>
      <c r="E137" s="712">
        <f>OpEx!F59</f>
        <v>0</v>
      </c>
      <c r="F137" s="713">
        <f>OpEx!G59</f>
        <v>0</v>
      </c>
      <c r="G137" s="713">
        <f>OpEx!H59</f>
        <v>0</v>
      </c>
      <c r="H137" s="713">
        <f>OpEx!I59</f>
        <v>0</v>
      </c>
      <c r="I137" s="713">
        <f>OpEx!J59</f>
        <v>0</v>
      </c>
      <c r="J137" s="713">
        <f>OpEx!K59</f>
        <v>0</v>
      </c>
      <c r="K137" s="713">
        <f>OpEx!L59</f>
        <v>0</v>
      </c>
      <c r="L137" s="713">
        <f>OpEx!M59</f>
        <v>0</v>
      </c>
      <c r="M137" s="713">
        <f>OpEx!N59</f>
        <v>0</v>
      </c>
      <c r="N137" s="713">
        <f>OpEx!O59</f>
        <v>0</v>
      </c>
      <c r="O137" s="713">
        <f>OpEx!P59</f>
        <v>0</v>
      </c>
      <c r="P137" s="713">
        <f>OpEx!Q59</f>
        <v>0</v>
      </c>
      <c r="Q137" s="713">
        <f>OpEx!R59</f>
        <v>0</v>
      </c>
      <c r="R137" s="713">
        <f>OpEx!S59</f>
        <v>0</v>
      </c>
      <c r="S137" s="713">
        <f>OpEx!T59</f>
        <v>0</v>
      </c>
      <c r="T137" s="713">
        <f>OpEx!U59</f>
        <v>0</v>
      </c>
      <c r="U137" s="713">
        <f>OpEx!V59</f>
        <v>0</v>
      </c>
      <c r="V137" s="713">
        <f>OpEx!W59</f>
        <v>0</v>
      </c>
      <c r="W137" s="713">
        <f>OpEx!X59</f>
        <v>0</v>
      </c>
      <c r="X137" s="713">
        <f>OpEx!Y59</f>
        <v>0</v>
      </c>
      <c r="Y137" s="713">
        <f>OpEx!Z59</f>
        <v>0</v>
      </c>
      <c r="Z137" s="713">
        <f>OpEx!AA59</f>
        <v>0</v>
      </c>
      <c r="AA137" s="713">
        <f>OpEx!AB59</f>
        <v>0</v>
      </c>
      <c r="AB137" s="713">
        <f>OpEx!AC59</f>
        <v>0</v>
      </c>
      <c r="AC137" s="713">
        <f>OpEx!AD59</f>
        <v>0</v>
      </c>
      <c r="AD137" s="713">
        <f>OpEx!AE59</f>
        <v>0</v>
      </c>
      <c r="AE137" s="713">
        <f>OpEx!AF59</f>
        <v>0</v>
      </c>
      <c r="AF137" s="713">
        <f>OpEx!AG59</f>
        <v>0</v>
      </c>
      <c r="AG137" s="713">
        <f>OpEx!AH59</f>
        <v>0</v>
      </c>
      <c r="AH137" s="714">
        <f>OpEx!AI59</f>
        <v>0</v>
      </c>
      <c r="AJ137" s="4"/>
      <c r="AK137" s="4"/>
      <c r="AL137" s="4"/>
      <c r="AM137" s="4"/>
      <c r="AN137" s="4"/>
      <c r="AO137" s="4"/>
      <c r="AP137" s="4"/>
    </row>
    <row r="138" spans="1:42">
      <c r="A138" s="121" t="str">
        <f>OpEx!B64</f>
        <v>Audit&amp;Accounting&amp;Legal Fees</v>
      </c>
      <c r="B138" s="3"/>
      <c r="C138" s="718">
        <f>OpEx!E64</f>
        <v>0</v>
      </c>
      <c r="D138" s="125"/>
      <c r="E138" s="712">
        <f>OpEx!F64</f>
        <v>24</v>
      </c>
      <c r="F138" s="713">
        <f>OpEx!G64</f>
        <v>24.48</v>
      </c>
      <c r="G138" s="713">
        <f>OpEx!H64</f>
        <v>24.9696</v>
      </c>
      <c r="H138" s="713">
        <f>OpEx!I64</f>
        <v>25.468992</v>
      </c>
      <c r="I138" s="713">
        <f>OpEx!J64</f>
        <v>25.978371840000001</v>
      </c>
      <c r="J138" s="713">
        <f>OpEx!K64</f>
        <v>26.4979392768</v>
      </c>
      <c r="K138" s="713">
        <f>OpEx!L64</f>
        <v>27.027898062336</v>
      </c>
      <c r="L138" s="713">
        <f>OpEx!M64</f>
        <v>27.568456023582716</v>
      </c>
      <c r="M138" s="713">
        <f>OpEx!N64</f>
        <v>28.119825144054374</v>
      </c>
      <c r="N138" s="713">
        <f>OpEx!O64</f>
        <v>28.68222164693546</v>
      </c>
      <c r="O138" s="713">
        <f>OpEx!P64</f>
        <v>29.255866079874171</v>
      </c>
      <c r="P138" s="713">
        <f>OpEx!Q64</f>
        <v>29.840983401471647</v>
      </c>
      <c r="Q138" s="713">
        <f>OpEx!R64</f>
        <v>30.437803069501086</v>
      </c>
      <c r="R138" s="713">
        <f>OpEx!S64</f>
        <v>31.046559130891104</v>
      </c>
      <c r="S138" s="713">
        <f>OpEx!T64</f>
        <v>31.667490313508932</v>
      </c>
      <c r="T138" s="713">
        <f>OpEx!U64</f>
        <v>32.300840119779103</v>
      </c>
      <c r="U138" s="713">
        <f>OpEx!V64</f>
        <v>32.946856922174689</v>
      </c>
      <c r="V138" s="713">
        <f>OpEx!W64</f>
        <v>33.605794060618187</v>
      </c>
      <c r="W138" s="713">
        <f>OpEx!X64</f>
        <v>34.277909941830544</v>
      </c>
      <c r="X138" s="713">
        <f>OpEx!Y64</f>
        <v>34.963468140667153</v>
      </c>
      <c r="Y138" s="713">
        <f>OpEx!Z64</f>
        <v>35.6627375034805</v>
      </c>
      <c r="Z138" s="713">
        <f>OpEx!AA64</f>
        <v>36.375992253550109</v>
      </c>
      <c r="AA138" s="713">
        <f>OpEx!AB64</f>
        <v>37.10351209862111</v>
      </c>
      <c r="AB138" s="713">
        <f>OpEx!AC64</f>
        <v>37.845582340593531</v>
      </c>
      <c r="AC138" s="713">
        <f>OpEx!AD64</f>
        <v>38.602493987405403</v>
      </c>
      <c r="AD138" s="713">
        <f>OpEx!AE64</f>
        <v>39.374543867153506</v>
      </c>
      <c r="AE138" s="713">
        <f>OpEx!AF64</f>
        <v>40.16203474449658</v>
      </c>
      <c r="AF138" s="713">
        <f>OpEx!AG64</f>
        <v>40.96527543938651</v>
      </c>
      <c r="AG138" s="713">
        <f>OpEx!AH64</f>
        <v>41.784580948174245</v>
      </c>
      <c r="AH138" s="714">
        <f>OpEx!AI64</f>
        <v>42.620272567137725</v>
      </c>
      <c r="AJ138" s="4"/>
      <c r="AK138" s="4"/>
      <c r="AL138" s="4"/>
      <c r="AM138" s="4"/>
      <c r="AN138" s="4"/>
      <c r="AO138" s="4"/>
      <c r="AP138" s="4"/>
    </row>
    <row r="139" spans="1:42">
      <c r="A139" s="121" t="str">
        <f>OpEx!B72</f>
        <v>Bank Fees</v>
      </c>
      <c r="B139" s="3"/>
      <c r="C139" s="718">
        <f>OpEx!E72</f>
        <v>0</v>
      </c>
      <c r="D139" s="123"/>
      <c r="E139" s="712">
        <f>OpEx!F72</f>
        <v>20</v>
      </c>
      <c r="F139" s="713">
        <f>OpEx!G72</f>
        <v>20.399999999999999</v>
      </c>
      <c r="G139" s="713">
        <f>OpEx!H72</f>
        <v>20.808</v>
      </c>
      <c r="H139" s="713">
        <f>OpEx!I72</f>
        <v>21.224159999999998</v>
      </c>
      <c r="I139" s="713">
        <f>OpEx!J72</f>
        <v>21.648643199999999</v>
      </c>
      <c r="J139" s="713">
        <f>OpEx!K72</f>
        <v>22.081616064000002</v>
      </c>
      <c r="K139" s="713">
        <f>OpEx!L72</f>
        <v>22.523248385280002</v>
      </c>
      <c r="L139" s="713">
        <f>OpEx!M72</f>
        <v>22.973713352985598</v>
      </c>
      <c r="M139" s="713">
        <f>OpEx!N72</f>
        <v>23.43318762004531</v>
      </c>
      <c r="N139" s="713">
        <f>OpEx!O72</f>
        <v>23.901851372446217</v>
      </c>
      <c r="O139" s="713">
        <f>OpEx!P72</f>
        <v>24.379888399895144</v>
      </c>
      <c r="P139" s="713">
        <f>OpEx!Q72</f>
        <v>24.867486167893041</v>
      </c>
      <c r="Q139" s="713">
        <f>OpEx!R72</f>
        <v>25.364835891250905</v>
      </c>
      <c r="R139" s="713">
        <f>OpEx!S72</f>
        <v>25.872132609075923</v>
      </c>
      <c r="S139" s="713">
        <f>OpEx!T72</f>
        <v>0</v>
      </c>
      <c r="T139" s="713">
        <f>OpEx!U72</f>
        <v>0</v>
      </c>
      <c r="U139" s="713">
        <f>OpEx!V72</f>
        <v>0</v>
      </c>
      <c r="V139" s="713">
        <f>OpEx!W72</f>
        <v>0</v>
      </c>
      <c r="W139" s="713">
        <f>OpEx!X72</f>
        <v>0</v>
      </c>
      <c r="X139" s="713">
        <f>OpEx!Y72</f>
        <v>0</v>
      </c>
      <c r="Y139" s="713">
        <f>OpEx!Z72</f>
        <v>0</v>
      </c>
      <c r="Z139" s="713">
        <f>OpEx!AA72</f>
        <v>0</v>
      </c>
      <c r="AA139" s="713">
        <f>OpEx!AB72</f>
        <v>0</v>
      </c>
      <c r="AB139" s="713">
        <f>OpEx!AC72</f>
        <v>0</v>
      </c>
      <c r="AC139" s="713">
        <f>OpEx!AD72</f>
        <v>0</v>
      </c>
      <c r="AD139" s="713">
        <f>OpEx!AE72</f>
        <v>0</v>
      </c>
      <c r="AE139" s="713">
        <f>OpEx!AF72</f>
        <v>0</v>
      </c>
      <c r="AF139" s="713">
        <f>OpEx!AG72</f>
        <v>0</v>
      </c>
      <c r="AG139" s="713">
        <f>OpEx!AH72</f>
        <v>0</v>
      </c>
      <c r="AH139" s="714">
        <f>OpEx!AI72</f>
        <v>0</v>
      </c>
      <c r="AJ139" s="4"/>
      <c r="AK139" s="4"/>
      <c r="AL139" s="4"/>
      <c r="AM139" s="4"/>
      <c r="AN139" s="4"/>
      <c r="AO139" s="4"/>
      <c r="AP139" s="4"/>
    </row>
    <row r="140" spans="1:42">
      <c r="A140" s="126" t="str">
        <f>OpEx!B78</f>
        <v>Environmental&amp;Social management</v>
      </c>
      <c r="B140" s="65"/>
      <c r="C140" s="718">
        <f>OpEx!E78</f>
        <v>0</v>
      </c>
      <c r="D140" s="123"/>
      <c r="E140" s="712">
        <f>OpEx!F78</f>
        <v>200</v>
      </c>
      <c r="F140" s="713">
        <f>OpEx!G78</f>
        <v>204</v>
      </c>
      <c r="G140" s="713">
        <f>OpEx!H78</f>
        <v>208.07999999999998</v>
      </c>
      <c r="H140" s="713">
        <f>OpEx!I78</f>
        <v>212.24159999999998</v>
      </c>
      <c r="I140" s="713">
        <f>OpEx!J78</f>
        <v>216.48643200000001</v>
      </c>
      <c r="J140" s="713">
        <f>OpEx!K78</f>
        <v>220.81616063999999</v>
      </c>
      <c r="K140" s="713">
        <f>OpEx!L78</f>
        <v>225.23248385280002</v>
      </c>
      <c r="L140" s="713">
        <f>OpEx!M78</f>
        <v>229.73713352985595</v>
      </c>
      <c r="M140" s="713">
        <f>OpEx!N78</f>
        <v>234.33187620045311</v>
      </c>
      <c r="N140" s="713">
        <f>OpEx!O78</f>
        <v>239.01851372446217</v>
      </c>
      <c r="O140" s="713">
        <f>OpEx!P78</f>
        <v>243.79888399895142</v>
      </c>
      <c r="P140" s="713">
        <f>OpEx!Q78</f>
        <v>248.6748616789304</v>
      </c>
      <c r="Q140" s="713">
        <f>OpEx!R78</f>
        <v>253.64835891250905</v>
      </c>
      <c r="R140" s="713">
        <f>OpEx!S78</f>
        <v>258.72132609075919</v>
      </c>
      <c r="S140" s="713">
        <f>OpEx!T78</f>
        <v>263.89575261257443</v>
      </c>
      <c r="T140" s="713">
        <f>OpEx!U78</f>
        <v>269.17366766482587</v>
      </c>
      <c r="U140" s="713">
        <f>OpEx!V78</f>
        <v>274.55714101812242</v>
      </c>
      <c r="V140" s="713">
        <f>OpEx!W78</f>
        <v>280.04828383848491</v>
      </c>
      <c r="W140" s="713">
        <f>OpEx!X78</f>
        <v>285.64924951525455</v>
      </c>
      <c r="X140" s="713">
        <f>OpEx!Y78</f>
        <v>291.36223450555963</v>
      </c>
      <c r="Y140" s="713">
        <f>OpEx!Z78</f>
        <v>297.18947919567086</v>
      </c>
      <c r="Z140" s="713">
        <f>OpEx!AA78</f>
        <v>303.13326877958423</v>
      </c>
      <c r="AA140" s="713">
        <f>OpEx!AB78</f>
        <v>309.19593415517596</v>
      </c>
      <c r="AB140" s="713">
        <f>OpEx!AC78</f>
        <v>315.37985283827942</v>
      </c>
      <c r="AC140" s="713">
        <f>OpEx!AD78</f>
        <v>321.68744989504501</v>
      </c>
      <c r="AD140" s="713">
        <f>OpEx!AE78</f>
        <v>328.12119889294593</v>
      </c>
      <c r="AE140" s="713">
        <f>OpEx!AF78</f>
        <v>334.68362287080487</v>
      </c>
      <c r="AF140" s="713">
        <f>OpEx!AG78</f>
        <v>341.3772953282209</v>
      </c>
      <c r="AG140" s="713">
        <f>OpEx!AH78</f>
        <v>348.20484123478536</v>
      </c>
      <c r="AH140" s="714">
        <f>OpEx!AI78</f>
        <v>355.16893805948104</v>
      </c>
      <c r="AJ140" s="4"/>
      <c r="AK140" s="4"/>
      <c r="AL140" s="4"/>
      <c r="AM140" s="4"/>
      <c r="AN140" s="4"/>
      <c r="AO140" s="4"/>
      <c r="AP140" s="4"/>
    </row>
    <row r="141" spans="1:42">
      <c r="A141" s="126" t="str">
        <f>OpEx!B85</f>
        <v xml:space="preserve">Contingencies </v>
      </c>
      <c r="B141" s="65"/>
      <c r="C141" s="718">
        <f>OpEx!E85</f>
        <v>0</v>
      </c>
      <c r="D141" s="123"/>
      <c r="E141" s="712">
        <f>OpEx!F85</f>
        <v>113.09699999999998</v>
      </c>
      <c r="F141" s="713">
        <f>OpEx!G85</f>
        <v>114.89621999999999</v>
      </c>
      <c r="G141" s="713">
        <f>OpEx!H85</f>
        <v>121.53142440000001</v>
      </c>
      <c r="H141" s="713">
        <f>OpEx!I85</f>
        <v>123.40333288799997</v>
      </c>
      <c r="I141" s="713">
        <f>OpEx!J85</f>
        <v>125.31267954575999</v>
      </c>
      <c r="J141" s="713">
        <f>OpEx!K85</f>
        <v>134.60421313667518</v>
      </c>
      <c r="K141" s="713">
        <f>OpEx!L85</f>
        <v>136.5906973994087</v>
      </c>
      <c r="L141" s="713">
        <f>OpEx!M85</f>
        <v>138.61691134739687</v>
      </c>
      <c r="M141" s="713">
        <f>OpEx!N85</f>
        <v>140.6836495743448</v>
      </c>
      <c r="N141" s="713">
        <f>OpEx!O85</f>
        <v>142.79172256583169</v>
      </c>
      <c r="O141" s="713">
        <f>OpEx!P85</f>
        <v>147.34195701714833</v>
      </c>
      <c r="P141" s="713">
        <f>OpEx!Q85</f>
        <v>149.5351961574913</v>
      </c>
      <c r="Q141" s="713">
        <f>OpEx!R85</f>
        <v>151.77230008064112</v>
      </c>
      <c r="R141" s="713">
        <f>OpEx!S85</f>
        <v>154.05414608225396</v>
      </c>
      <c r="S141" s="713">
        <f>OpEx!T85</f>
        <v>154.79825448822356</v>
      </c>
      <c r="T141" s="713">
        <f>OpEx!U85</f>
        <v>160.02061957798804</v>
      </c>
      <c r="U141" s="713">
        <f>OpEx!V85</f>
        <v>162.40983196954778</v>
      </c>
      <c r="V141" s="713">
        <f>OpEx!W85</f>
        <v>164.84682860893881</v>
      </c>
      <c r="W141" s="713">
        <f>OpEx!X85</f>
        <v>167.33256518111756</v>
      </c>
      <c r="X141" s="713">
        <f>OpEx!Y85</f>
        <v>169.86801648473985</v>
      </c>
      <c r="Y141" s="713">
        <f>OpEx!Z85</f>
        <v>177.25417681443471</v>
      </c>
      <c r="Z141" s="713">
        <f>OpEx!AA85</f>
        <v>179.89206035072334</v>
      </c>
      <c r="AA141" s="713">
        <f>OpEx!AB85</f>
        <v>182.58270155773786</v>
      </c>
      <c r="AB141" s="713">
        <f>OpEx!AC85</f>
        <v>185.32715558889257</v>
      </c>
      <c r="AC141" s="713">
        <f>OpEx!AD85</f>
        <v>188.12649870067045</v>
      </c>
      <c r="AD141" s="713">
        <f>OpEx!AE85</f>
        <v>195.30182867468389</v>
      </c>
      <c r="AE141" s="713">
        <f>OpEx!AF85</f>
        <v>198.21426524817755</v>
      </c>
      <c r="AF141" s="713">
        <f>OpEx!AG85</f>
        <v>201.18495055314108</v>
      </c>
      <c r="AG141" s="713">
        <f>OpEx!AH85</f>
        <v>204.21504956420392</v>
      </c>
      <c r="AH141" s="714">
        <f>OpEx!AI85</f>
        <v>207.30575055548798</v>
      </c>
      <c r="AJ141" s="4"/>
      <c r="AK141" s="4"/>
      <c r="AL141" s="4"/>
      <c r="AM141" s="4"/>
      <c r="AN141" s="4"/>
      <c r="AO141" s="4"/>
      <c r="AP141" s="4"/>
    </row>
    <row r="142" spans="1:42">
      <c r="A142" s="121" t="str">
        <f>OpEx!B99</f>
        <v>Taxes</v>
      </c>
      <c r="B142" s="3"/>
      <c r="C142" s="718">
        <f>OpEx!E99</f>
        <v>0</v>
      </c>
      <c r="D142" s="123"/>
      <c r="E142" s="712">
        <f>OpEx!F99</f>
        <v>0</v>
      </c>
      <c r="F142" s="713">
        <f>OpEx!G99</f>
        <v>0</v>
      </c>
      <c r="G142" s="713">
        <f>OpEx!H99</f>
        <v>0</v>
      </c>
      <c r="H142" s="713">
        <f>OpEx!I99</f>
        <v>0</v>
      </c>
      <c r="I142" s="713">
        <f>OpEx!J99</f>
        <v>0</v>
      </c>
      <c r="J142" s="713">
        <f>OpEx!K99</f>
        <v>0</v>
      </c>
      <c r="K142" s="713">
        <f>OpEx!L99</f>
        <v>0</v>
      </c>
      <c r="L142" s="713">
        <f>OpEx!M99</f>
        <v>0</v>
      </c>
      <c r="M142" s="713">
        <f>OpEx!N99</f>
        <v>0</v>
      </c>
      <c r="N142" s="713">
        <f>OpEx!O99</f>
        <v>0</v>
      </c>
      <c r="O142" s="713">
        <f>OpEx!P99</f>
        <v>0</v>
      </c>
      <c r="P142" s="713">
        <f>OpEx!Q99</f>
        <v>0</v>
      </c>
      <c r="Q142" s="713">
        <f>OpEx!R99</f>
        <v>0</v>
      </c>
      <c r="R142" s="713">
        <f>OpEx!S99</f>
        <v>0</v>
      </c>
      <c r="S142" s="713">
        <f>OpEx!T99</f>
        <v>0</v>
      </c>
      <c r="T142" s="713">
        <f>OpEx!U99</f>
        <v>0</v>
      </c>
      <c r="U142" s="713">
        <f>OpEx!V99</f>
        <v>0</v>
      </c>
      <c r="V142" s="713">
        <f>OpEx!W99</f>
        <v>0</v>
      </c>
      <c r="W142" s="713">
        <f>OpEx!X99</f>
        <v>0</v>
      </c>
      <c r="X142" s="713">
        <f>OpEx!Y99</f>
        <v>0</v>
      </c>
      <c r="Y142" s="713">
        <f>OpEx!Z99</f>
        <v>0</v>
      </c>
      <c r="Z142" s="713">
        <f>OpEx!AA99</f>
        <v>0</v>
      </c>
      <c r="AA142" s="713">
        <f>OpEx!AB99</f>
        <v>0</v>
      </c>
      <c r="AB142" s="713">
        <f>OpEx!AC99</f>
        <v>0</v>
      </c>
      <c r="AC142" s="713">
        <f>OpEx!AD99</f>
        <v>0</v>
      </c>
      <c r="AD142" s="713">
        <f>OpEx!AE99</f>
        <v>0</v>
      </c>
      <c r="AE142" s="713">
        <f>OpEx!AF99</f>
        <v>0</v>
      </c>
      <c r="AF142" s="713">
        <f>OpEx!AG99</f>
        <v>0</v>
      </c>
      <c r="AG142" s="713">
        <f>OpEx!AH99</f>
        <v>0</v>
      </c>
      <c r="AH142" s="714">
        <f>OpEx!AI99</f>
        <v>0</v>
      </c>
      <c r="AJ142" s="4"/>
      <c r="AK142" s="4"/>
      <c r="AL142" s="4"/>
      <c r="AM142" s="4"/>
      <c r="AN142" s="4"/>
      <c r="AO142" s="4"/>
      <c r="AP142" s="4"/>
    </row>
    <row r="143" spans="1:42">
      <c r="A143" s="121" t="str">
        <f>OpEx!B91</f>
        <v>Salary and payroll Tax</v>
      </c>
      <c r="B143" s="3"/>
      <c r="C143" s="718">
        <f>OpEx!E91</f>
        <v>0</v>
      </c>
      <c r="D143" s="123"/>
      <c r="E143" s="712">
        <f>OpEx!F91</f>
        <v>0</v>
      </c>
      <c r="F143" s="713">
        <f>OpEx!G91</f>
        <v>0</v>
      </c>
      <c r="G143" s="713">
        <f>OpEx!H91</f>
        <v>0</v>
      </c>
      <c r="H143" s="713">
        <f>OpEx!I91</f>
        <v>0</v>
      </c>
      <c r="I143" s="713">
        <f>OpEx!J91</f>
        <v>0</v>
      </c>
      <c r="J143" s="713">
        <f>OpEx!K91</f>
        <v>0</v>
      </c>
      <c r="K143" s="713">
        <f>OpEx!L91</f>
        <v>0</v>
      </c>
      <c r="L143" s="713">
        <f>OpEx!M91</f>
        <v>0</v>
      </c>
      <c r="M143" s="713">
        <f>OpEx!N91</f>
        <v>0</v>
      </c>
      <c r="N143" s="713">
        <f>OpEx!O91</f>
        <v>0</v>
      </c>
      <c r="O143" s="713">
        <f>OpEx!P91</f>
        <v>0</v>
      </c>
      <c r="P143" s="713">
        <f>OpEx!Q91</f>
        <v>0</v>
      </c>
      <c r="Q143" s="713">
        <f>OpEx!R91</f>
        <v>0</v>
      </c>
      <c r="R143" s="713">
        <f>OpEx!S91</f>
        <v>0</v>
      </c>
      <c r="S143" s="713">
        <f>OpEx!T91</f>
        <v>0</v>
      </c>
      <c r="T143" s="713">
        <f>OpEx!U91</f>
        <v>0</v>
      </c>
      <c r="U143" s="713">
        <f>OpEx!V91</f>
        <v>0</v>
      </c>
      <c r="V143" s="713">
        <f>OpEx!W91</f>
        <v>0</v>
      </c>
      <c r="W143" s="713">
        <f>OpEx!X91</f>
        <v>0</v>
      </c>
      <c r="X143" s="713">
        <f>OpEx!Y91</f>
        <v>0</v>
      </c>
      <c r="Y143" s="713">
        <f>OpEx!Z91</f>
        <v>0</v>
      </c>
      <c r="Z143" s="713">
        <f>OpEx!AA91</f>
        <v>0</v>
      </c>
      <c r="AA143" s="713">
        <f>OpEx!AB91</f>
        <v>0</v>
      </c>
      <c r="AB143" s="713">
        <f>OpEx!AC91</f>
        <v>0</v>
      </c>
      <c r="AC143" s="713">
        <f>OpEx!AD91</f>
        <v>0</v>
      </c>
      <c r="AD143" s="713">
        <f>OpEx!AE91</f>
        <v>0</v>
      </c>
      <c r="AE143" s="713">
        <f>OpEx!AF91</f>
        <v>0</v>
      </c>
      <c r="AF143" s="713">
        <f>OpEx!AG91</f>
        <v>0</v>
      </c>
      <c r="AG143" s="713">
        <f>OpEx!AH91</f>
        <v>0</v>
      </c>
      <c r="AH143" s="714">
        <f>OpEx!AI91</f>
        <v>0</v>
      </c>
      <c r="AJ143" s="4"/>
      <c r="AK143" s="4"/>
      <c r="AL143" s="4"/>
      <c r="AM143" s="4"/>
      <c r="AN143" s="4"/>
      <c r="AO143" s="4"/>
      <c r="AP143" s="4"/>
    </row>
    <row r="144" spans="1:42">
      <c r="A144" s="127" t="s">
        <v>845</v>
      </c>
      <c r="B144" s="58"/>
      <c r="C144" s="128"/>
      <c r="D144" s="129"/>
      <c r="E144" s="715">
        <f>SUMPRODUCT(E128:E143,$C$128:$C$143)</f>
        <v>0</v>
      </c>
      <c r="F144" s="716">
        <f t="shared" ref="F144:AH144" si="43">SUMPRODUCT(F128:F143,$C$128:$C$143)</f>
        <v>0</v>
      </c>
      <c r="G144" s="716">
        <f t="shared" si="43"/>
        <v>0</v>
      </c>
      <c r="H144" s="716">
        <f t="shared" si="43"/>
        <v>0</v>
      </c>
      <c r="I144" s="716">
        <f t="shared" si="43"/>
        <v>0</v>
      </c>
      <c r="J144" s="716">
        <f t="shared" si="43"/>
        <v>0</v>
      </c>
      <c r="K144" s="716">
        <f t="shared" si="43"/>
        <v>0</v>
      </c>
      <c r="L144" s="716">
        <f t="shared" si="43"/>
        <v>0</v>
      </c>
      <c r="M144" s="716">
        <f t="shared" si="43"/>
        <v>0</v>
      </c>
      <c r="N144" s="716">
        <f t="shared" si="43"/>
        <v>0</v>
      </c>
      <c r="O144" s="716">
        <f t="shared" si="43"/>
        <v>0</v>
      </c>
      <c r="P144" s="716">
        <f t="shared" si="43"/>
        <v>0</v>
      </c>
      <c r="Q144" s="716">
        <f t="shared" si="43"/>
        <v>0</v>
      </c>
      <c r="R144" s="716">
        <f t="shared" si="43"/>
        <v>0</v>
      </c>
      <c r="S144" s="716">
        <f t="shared" si="43"/>
        <v>0</v>
      </c>
      <c r="T144" s="716">
        <f t="shared" si="43"/>
        <v>0</v>
      </c>
      <c r="U144" s="716">
        <f t="shared" si="43"/>
        <v>0</v>
      </c>
      <c r="V144" s="716">
        <f t="shared" si="43"/>
        <v>0</v>
      </c>
      <c r="W144" s="716">
        <f t="shared" si="43"/>
        <v>0</v>
      </c>
      <c r="X144" s="716">
        <f t="shared" si="43"/>
        <v>0</v>
      </c>
      <c r="Y144" s="716">
        <f t="shared" si="43"/>
        <v>0</v>
      </c>
      <c r="Z144" s="716">
        <f t="shared" si="43"/>
        <v>0</v>
      </c>
      <c r="AA144" s="716">
        <f t="shared" si="43"/>
        <v>0</v>
      </c>
      <c r="AB144" s="716">
        <f t="shared" si="43"/>
        <v>0</v>
      </c>
      <c r="AC144" s="716">
        <f t="shared" si="43"/>
        <v>0</v>
      </c>
      <c r="AD144" s="716">
        <f t="shared" si="43"/>
        <v>0</v>
      </c>
      <c r="AE144" s="716">
        <f t="shared" si="43"/>
        <v>0</v>
      </c>
      <c r="AF144" s="716">
        <f t="shared" si="43"/>
        <v>0</v>
      </c>
      <c r="AG144" s="716">
        <f t="shared" si="43"/>
        <v>0</v>
      </c>
      <c r="AH144" s="717">
        <f t="shared" si="43"/>
        <v>0</v>
      </c>
      <c r="AI144" s="4"/>
      <c r="AJ144" s="4"/>
      <c r="AK144" s="4"/>
      <c r="AL144" s="4"/>
      <c r="AM144" s="4"/>
      <c r="AN144" s="4"/>
      <c r="AO144" s="4"/>
      <c r="AP144" s="4"/>
    </row>
    <row r="145" spans="1:42">
      <c r="A145" s="131"/>
      <c r="B145" s="6"/>
      <c r="C145" s="132"/>
      <c r="D145" s="133"/>
      <c r="E145" s="134"/>
      <c r="F145" s="134"/>
      <c r="G145" s="134"/>
      <c r="H145" s="134"/>
      <c r="I145" s="135"/>
      <c r="J145" s="135"/>
      <c r="K145" s="135"/>
      <c r="L145" s="135"/>
      <c r="M145" s="135"/>
      <c r="N145" s="135"/>
      <c r="O145" s="133"/>
      <c r="P145" s="133"/>
      <c r="Q145" s="133"/>
      <c r="R145" s="133"/>
      <c r="S145" s="133"/>
      <c r="T145" s="133"/>
      <c r="U145" s="133"/>
      <c r="V145" s="133"/>
      <c r="W145" s="133"/>
      <c r="X145" s="132"/>
      <c r="Y145" s="6"/>
    </row>
    <row r="146" spans="1:42">
      <c r="A146" s="5" t="s">
        <v>846</v>
      </c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"/>
      <c r="AJ146" s="4"/>
      <c r="AK146" s="4"/>
      <c r="AL146" s="4"/>
      <c r="AM146" s="4"/>
      <c r="AN146" s="4"/>
      <c r="AO146" s="4"/>
      <c r="AP146" s="4"/>
    </row>
    <row r="147" spans="1:42">
      <c r="A147" s="136"/>
      <c r="B147" s="6"/>
      <c r="C147" s="6"/>
      <c r="D147" s="136"/>
      <c r="E147" s="6"/>
      <c r="F147" s="137"/>
      <c r="G147" s="137"/>
      <c r="H147" s="46"/>
      <c r="I147" s="138"/>
      <c r="J147" s="138"/>
      <c r="K147" s="138"/>
      <c r="L147" s="138"/>
      <c r="M147" s="138"/>
      <c r="N147" s="138"/>
      <c r="O147" s="37"/>
      <c r="P147" s="37"/>
      <c r="Q147" s="37"/>
      <c r="R147" s="37"/>
      <c r="S147" s="37"/>
      <c r="V147" s="6"/>
      <c r="W147" s="6"/>
      <c r="X147" s="6"/>
      <c r="Y147" s="6"/>
    </row>
    <row r="148" spans="1:42">
      <c r="A148" s="139" t="s">
        <v>847</v>
      </c>
      <c r="B148" s="140"/>
      <c r="C148" s="1137">
        <f ca="1">D148/$D$154</f>
        <v>6.8498358436683351E-3</v>
      </c>
      <c r="D148" s="711">
        <f ca="1">IDC!D45</f>
        <v>500</v>
      </c>
      <c r="E148" s="139" t="s">
        <v>442</v>
      </c>
      <c r="F148" s="140"/>
      <c r="G148" s="711">
        <f>CapEx!C99</f>
        <v>70691.539444444439</v>
      </c>
      <c r="H148" s="35"/>
      <c r="I148" s="138"/>
      <c r="J148" s="138"/>
      <c r="K148" s="138"/>
      <c r="L148" s="138"/>
      <c r="M148" s="138"/>
      <c r="N148" s="138"/>
      <c r="O148" s="141"/>
      <c r="P148" s="141"/>
      <c r="Q148" s="142"/>
      <c r="R148" s="37"/>
      <c r="S148" s="37"/>
      <c r="V148" s="3"/>
      <c r="W148" s="3"/>
      <c r="X148" s="3"/>
      <c r="Y148" s="3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</row>
    <row r="149" spans="1:42">
      <c r="A149" s="143" t="str">
        <f>A305</f>
        <v>Shareholder Loan</v>
      </c>
      <c r="B149" s="3"/>
      <c r="C149" s="144">
        <f ca="1">D149/$D$154</f>
        <v>0.3991423487385608</v>
      </c>
      <c r="D149" s="714">
        <f ca="1">IDC!D46</f>
        <v>29135.176217946093</v>
      </c>
      <c r="E149" s="143" t="str">
        <f>A39</f>
        <v>IDCs</v>
      </c>
      <c r="F149" s="3"/>
      <c r="G149" s="124">
        <f>C39</f>
        <v>1519.5639355026769</v>
      </c>
      <c r="H149" s="35"/>
      <c r="I149" s="138"/>
      <c r="J149" s="138"/>
      <c r="K149" s="138"/>
      <c r="L149" s="138"/>
      <c r="M149" s="138"/>
      <c r="N149" s="138"/>
      <c r="O149" s="141"/>
      <c r="P149" s="141"/>
      <c r="Q149" s="142"/>
      <c r="R149" s="37"/>
      <c r="S149" s="37"/>
      <c r="V149" s="3"/>
      <c r="W149" s="3"/>
      <c r="X149" s="3"/>
      <c r="Y149" s="3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 spans="1:42">
      <c r="A150" s="143" t="str">
        <f>A236</f>
        <v>Akuo Carbon Fund</v>
      </c>
      <c r="B150" s="3"/>
      <c r="C150" s="145">
        <f ca="1">D150/$D$154</f>
        <v>0</v>
      </c>
      <c r="D150" s="714">
        <f ca="1">IDC!D47</f>
        <v>0</v>
      </c>
      <c r="E150" s="143" t="str">
        <f>A40</f>
        <v>Commitment Fees</v>
      </c>
      <c r="F150" s="3"/>
      <c r="G150" s="124">
        <f>C40</f>
        <v>166.7179354844005</v>
      </c>
      <c r="H150" s="35"/>
      <c r="I150" s="138"/>
      <c r="J150" s="138"/>
      <c r="K150" s="138"/>
      <c r="L150" s="138"/>
      <c r="M150" s="138"/>
      <c r="N150" s="138"/>
      <c r="O150" s="141"/>
      <c r="P150" s="141"/>
      <c r="Q150" s="142"/>
      <c r="R150" s="37"/>
      <c r="S150" s="37"/>
      <c r="V150" s="3"/>
      <c r="W150" s="3"/>
      <c r="X150" s="3"/>
      <c r="Y150" s="3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</row>
    <row r="151" spans="1:42">
      <c r="A151" s="143" t="str">
        <f>A173</f>
        <v>Senior Debt</v>
      </c>
      <c r="B151" s="3"/>
      <c r="C151" s="146">
        <f ca="1">D151/$D$154</f>
        <v>0.59400781541777092</v>
      </c>
      <c r="D151" s="714">
        <f ca="1">IDC!D48</f>
        <v>43359.273782220902</v>
      </c>
      <c r="E151" s="143" t="str">
        <f>A41</f>
        <v>Bank Fees</v>
      </c>
      <c r="F151" s="3"/>
      <c r="G151" s="124">
        <f>C41+C42</f>
        <v>467.10571668834018</v>
      </c>
      <c r="H151" s="35"/>
      <c r="I151" s="138"/>
      <c r="J151" s="138"/>
      <c r="K151" s="138"/>
      <c r="L151" s="138"/>
      <c r="M151" s="138"/>
      <c r="N151" s="138"/>
      <c r="O151" s="141"/>
      <c r="P151" s="141"/>
      <c r="Q151" s="147"/>
      <c r="R151" s="37"/>
      <c r="S151" s="37"/>
      <c r="V151" s="3"/>
      <c r="W151" s="3"/>
      <c r="X151" s="3"/>
      <c r="Y151" s="3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 spans="1:42">
      <c r="A152" s="148"/>
      <c r="D152" s="124"/>
      <c r="E152" s="143" t="str">
        <f>A43</f>
        <v xml:space="preserve">Reserve Accounts </v>
      </c>
      <c r="F152" s="3"/>
      <c r="G152" s="124">
        <f>SUM(C43:C43)</f>
        <v>0</v>
      </c>
      <c r="H152" s="35"/>
      <c r="I152" s="138"/>
      <c r="J152" s="138"/>
      <c r="K152" s="138"/>
      <c r="L152" s="138"/>
      <c r="M152" s="138"/>
      <c r="N152" s="138"/>
      <c r="O152" s="141"/>
      <c r="P152" s="141"/>
      <c r="Q152" s="147"/>
      <c r="R152" s="37"/>
      <c r="S152" s="37"/>
      <c r="V152" s="3"/>
      <c r="W152" s="3"/>
      <c r="X152" s="3"/>
      <c r="Y152" s="3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</row>
    <row r="153" spans="1:42">
      <c r="A153" s="149"/>
      <c r="B153" s="150"/>
      <c r="C153" s="151"/>
      <c r="D153" s="130"/>
      <c r="E153" s="152" t="str">
        <f>A44</f>
        <v>VAT Costs</v>
      </c>
      <c r="F153" s="58"/>
      <c r="G153" s="130">
        <f ca="1">C44</f>
        <v>148.77975394210847</v>
      </c>
      <c r="H153" s="35"/>
      <c r="I153" s="138"/>
      <c r="J153" s="138"/>
      <c r="K153" s="138"/>
      <c r="L153" s="138"/>
      <c r="M153" s="138"/>
      <c r="N153" s="138"/>
      <c r="O153" s="35"/>
      <c r="P153" s="35"/>
      <c r="Q153" s="37"/>
      <c r="R153" s="37"/>
      <c r="S153" s="37"/>
      <c r="V153" s="3"/>
      <c r="W153" s="3"/>
      <c r="X153" s="3"/>
      <c r="Y153" s="3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</row>
    <row r="154" spans="1:42">
      <c r="A154" s="153" t="s">
        <v>39</v>
      </c>
      <c r="B154" s="154"/>
      <c r="C154" s="155"/>
      <c r="D154" s="156">
        <f ca="1">SUM(D148:D153)</f>
        <v>72994.450000166995</v>
      </c>
      <c r="E154" s="153" t="str">
        <f>A154</f>
        <v>Total</v>
      </c>
      <c r="F154" s="154"/>
      <c r="G154" s="156">
        <f ca="1">SUM(G148:G153)</f>
        <v>72993.706786061972</v>
      </c>
      <c r="H154" s="157">
        <f ca="1">ABS(D154-G154)</f>
        <v>0.74321410502307117</v>
      </c>
      <c r="I154" s="158"/>
      <c r="J154" s="138"/>
      <c r="K154" s="138"/>
      <c r="L154" s="138"/>
      <c r="M154" s="138"/>
      <c r="N154" s="138"/>
      <c r="O154" s="35"/>
      <c r="P154" s="35"/>
      <c r="Q154" s="37"/>
      <c r="R154" s="37"/>
      <c r="S154" s="37"/>
      <c r="V154" s="3"/>
      <c r="W154" s="3"/>
      <c r="X154" s="3"/>
      <c r="Y154" s="3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</row>
    <row r="155" spans="1:42">
      <c r="A155" s="153" t="s">
        <v>211</v>
      </c>
      <c r="B155" s="154"/>
      <c r="C155" s="155"/>
      <c r="D155" s="156">
        <f ca="1">D258</f>
        <v>3361.5090166666664</v>
      </c>
      <c r="E155" s="159"/>
      <c r="F155" s="154"/>
      <c r="G155" s="160"/>
      <c r="H155" s="35"/>
      <c r="I155" s="138"/>
      <c r="J155" s="138"/>
      <c r="K155" s="138"/>
      <c r="L155" s="138"/>
      <c r="M155" s="138"/>
      <c r="N155" s="138"/>
      <c r="O155" s="35"/>
      <c r="P155" s="35"/>
      <c r="Q155" s="37"/>
      <c r="R155" s="37"/>
      <c r="S155" s="37"/>
      <c r="V155" s="3"/>
      <c r="W155" s="3"/>
      <c r="X155" s="3"/>
      <c r="Y155" s="3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 spans="1:42">
      <c r="A156" s="6"/>
      <c r="B156" s="6"/>
      <c r="C156" s="6"/>
      <c r="D156" s="161"/>
      <c r="E156" s="6"/>
      <c r="F156" s="6"/>
      <c r="G156" s="6"/>
      <c r="H156" s="162"/>
      <c r="I156" s="138"/>
      <c r="J156" s="138"/>
      <c r="K156" s="138"/>
      <c r="L156" s="138"/>
      <c r="M156" s="138"/>
      <c r="N156" s="138"/>
      <c r="O156" s="52"/>
      <c r="P156" s="52"/>
      <c r="Q156" s="52"/>
      <c r="R156" s="52"/>
      <c r="S156" s="52"/>
      <c r="T156" s="6"/>
      <c r="U156" s="6"/>
      <c r="V156" s="6"/>
      <c r="W156" s="6"/>
      <c r="X156" s="6"/>
      <c r="Y156" s="6"/>
    </row>
    <row r="157" spans="1:42">
      <c r="A157" s="58" t="s">
        <v>848</v>
      </c>
      <c r="B157" s="60"/>
      <c r="C157" s="60"/>
      <c r="D157" s="60"/>
      <c r="F157" s="23"/>
      <c r="G157" s="23"/>
      <c r="H157" s="37"/>
      <c r="I157" s="37"/>
      <c r="J157" s="37"/>
      <c r="K157" s="37"/>
      <c r="L157" s="37"/>
      <c r="M157" s="37"/>
      <c r="N157" s="163"/>
      <c r="O157" s="35"/>
      <c r="P157" s="3"/>
      <c r="Q157" s="3"/>
      <c r="R157" s="3"/>
      <c r="S157" s="3"/>
      <c r="T157" s="3"/>
      <c r="U157" s="164"/>
      <c r="V157" s="3"/>
      <c r="W157" s="3"/>
      <c r="X157" s="3"/>
      <c r="Y157" s="3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</row>
    <row r="158" spans="1:42">
      <c r="A158" s="60"/>
      <c r="B158" s="165"/>
      <c r="C158" s="166"/>
      <c r="D158" s="855" t="s">
        <v>849</v>
      </c>
      <c r="E158" s="166"/>
      <c r="F158" s="167"/>
      <c r="G158" s="23"/>
      <c r="H158" s="37"/>
      <c r="I158" s="37"/>
      <c r="J158" s="37"/>
      <c r="K158" s="37"/>
      <c r="L158" s="37"/>
      <c r="M158" s="37"/>
      <c r="N158" s="37"/>
      <c r="O158" s="37"/>
      <c r="P158" s="3"/>
      <c r="Q158" s="3"/>
      <c r="R158" s="3"/>
      <c r="S158" s="3"/>
      <c r="T158" s="3"/>
      <c r="U158" s="164"/>
      <c r="V158" s="3"/>
      <c r="W158" s="3"/>
      <c r="X158" s="3"/>
      <c r="Y158" s="3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 spans="1:42">
      <c r="A159" s="168" t="s">
        <v>821</v>
      </c>
      <c r="B159" s="60"/>
      <c r="C159" s="169" t="s">
        <v>850</v>
      </c>
      <c r="E159" s="170" t="s">
        <v>851</v>
      </c>
      <c r="F159" s="171"/>
      <c r="G159" s="23"/>
      <c r="H159" s="37"/>
      <c r="I159" s="37"/>
      <c r="J159" s="37"/>
      <c r="K159" s="37"/>
      <c r="L159" s="37"/>
      <c r="M159" s="37"/>
      <c r="N159" s="37"/>
      <c r="O159" s="37"/>
      <c r="S159" s="3"/>
      <c r="T159" s="3"/>
      <c r="U159" s="164"/>
      <c r="V159" s="3"/>
      <c r="W159" s="3"/>
      <c r="X159" s="3"/>
      <c r="Y159" s="3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</row>
    <row r="160" spans="1:42">
      <c r="A160" s="843" t="s">
        <v>805</v>
      </c>
      <c r="C160" s="172">
        <f>VLOOKUP(sizing_scenario,C165:D165,2)</f>
        <v>1.2</v>
      </c>
      <c r="E160" s="1044">
        <f ca="1">CF!D150</f>
        <v>1.4510000000000001</v>
      </c>
      <c r="F160" s="171"/>
      <c r="G160" s="23"/>
      <c r="H160" s="37"/>
      <c r="I160" s="37"/>
      <c r="J160" s="37"/>
      <c r="K160" s="37"/>
      <c r="L160" s="37"/>
      <c r="M160" s="37"/>
      <c r="N160" s="35"/>
      <c r="O160" s="35"/>
      <c r="P160" s="3"/>
      <c r="Q160" s="3"/>
      <c r="R160" s="3"/>
      <c r="S160" s="3"/>
      <c r="T160" s="3"/>
      <c r="U160" s="164"/>
      <c r="V160" s="3"/>
      <c r="W160" s="3"/>
      <c r="X160" s="3"/>
      <c r="Y160" s="3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</row>
    <row r="161" spans="1:42">
      <c r="A161" s="54"/>
      <c r="B161" s="54"/>
      <c r="C161" s="86"/>
      <c r="D161" s="58"/>
      <c r="E161" s="54"/>
      <c r="F161" s="173"/>
      <c r="G161" s="23"/>
      <c r="H161" s="37"/>
      <c r="I161" s="37"/>
      <c r="J161" s="37"/>
      <c r="K161" s="37"/>
      <c r="L161" s="37"/>
      <c r="M161" s="37"/>
      <c r="N161" s="52"/>
      <c r="O161" s="52"/>
      <c r="P161" s="6"/>
      <c r="Q161" s="6"/>
      <c r="R161" s="6"/>
      <c r="S161" s="6"/>
      <c r="T161" s="6"/>
      <c r="U161" s="174"/>
      <c r="V161" s="6"/>
      <c r="W161" s="6"/>
      <c r="X161" s="6"/>
      <c r="Y161" s="6"/>
    </row>
    <row r="162" spans="1:42">
      <c r="A162" s="50"/>
      <c r="B162" s="50"/>
      <c r="C162" s="50"/>
      <c r="G162" s="23"/>
      <c r="H162" s="37"/>
      <c r="I162" s="37"/>
      <c r="J162" s="37"/>
      <c r="K162" s="37"/>
      <c r="L162" s="37"/>
      <c r="M162" s="37"/>
      <c r="N162" s="52"/>
      <c r="O162" s="52"/>
      <c r="P162" s="6"/>
      <c r="Q162" s="6"/>
      <c r="R162" s="6"/>
      <c r="S162" s="6"/>
      <c r="T162" s="6"/>
      <c r="U162" s="174"/>
      <c r="V162" s="6"/>
      <c r="W162" s="6"/>
      <c r="X162" s="6"/>
      <c r="Y162" s="6"/>
    </row>
    <row r="163" spans="1:42">
      <c r="A163" s="60" t="s">
        <v>852</v>
      </c>
      <c r="C163" s="60"/>
      <c r="D163" s="182" t="str">
        <f>$A$67</f>
        <v>P_50</v>
      </c>
      <c r="H163" s="52"/>
      <c r="I163" s="52"/>
      <c r="J163" s="37"/>
      <c r="K163" s="37"/>
      <c r="L163" s="52"/>
      <c r="M163" s="52"/>
      <c r="N163" s="52"/>
      <c r="O163" s="52"/>
      <c r="P163" s="6"/>
      <c r="Q163" s="6"/>
      <c r="R163" s="6"/>
      <c r="S163" s="6"/>
      <c r="T163" s="6"/>
      <c r="U163" s="174"/>
      <c r="V163" s="6"/>
      <c r="W163" s="6"/>
      <c r="X163" s="6"/>
      <c r="Y163" s="6"/>
    </row>
    <row r="164" spans="1:42">
      <c r="A164" s="57" t="s">
        <v>853</v>
      </c>
      <c r="F164" s="60"/>
      <c r="H164" s="52"/>
      <c r="I164" s="52"/>
      <c r="J164" s="37"/>
      <c r="K164" s="37"/>
      <c r="L164" s="52"/>
      <c r="M164" s="52"/>
      <c r="N164" s="52"/>
      <c r="O164" s="52"/>
      <c r="P164" s="6"/>
      <c r="Q164" s="6"/>
      <c r="R164" s="6"/>
      <c r="S164" s="6"/>
      <c r="T164" s="6"/>
      <c r="U164" s="174"/>
      <c r="V164" s="6"/>
      <c r="W164" s="6"/>
      <c r="X164" s="6"/>
      <c r="Y164" s="6"/>
    </row>
    <row r="165" spans="1:42">
      <c r="A165" s="175"/>
      <c r="C165" s="6" t="str">
        <f>A71</f>
        <v>P_90-10y</v>
      </c>
      <c r="D165" s="1486">
        <f>G166</f>
        <v>1.2</v>
      </c>
      <c r="E165" s="782"/>
      <c r="H165" s="52"/>
      <c r="I165" s="1482"/>
      <c r="J165" s="1467">
        <f>Scenarios!E186</f>
        <v>1.2</v>
      </c>
      <c r="K165" s="52"/>
      <c r="L165" s="52"/>
      <c r="M165" s="52"/>
      <c r="N165" s="52"/>
      <c r="O165" s="52"/>
      <c r="P165" s="6"/>
      <c r="Q165" s="6"/>
      <c r="R165" s="6"/>
      <c r="S165" s="6"/>
      <c r="T165" s="6"/>
      <c r="U165" s="174"/>
      <c r="V165" s="6"/>
      <c r="W165" s="6"/>
      <c r="X165" s="6"/>
      <c r="Y165" s="6"/>
    </row>
    <row r="166" spans="1:42">
      <c r="A166" s="50"/>
      <c r="B166" s="50"/>
      <c r="C166" s="50"/>
      <c r="F166" s="1483" t="s">
        <v>854</v>
      </c>
      <c r="G166" s="1484">
        <f>(J165*D83)+(J166*E83)</f>
        <v>1.2</v>
      </c>
      <c r="H166" s="52"/>
      <c r="I166" s="1482"/>
      <c r="J166" s="1467">
        <f>Scenarios!E187</f>
        <v>1.4</v>
      </c>
      <c r="K166" s="37"/>
      <c r="L166" s="52"/>
      <c r="M166" s="52"/>
      <c r="N166" s="52"/>
      <c r="O166" s="52"/>
      <c r="P166" s="6"/>
      <c r="Q166" s="6"/>
      <c r="R166" s="6"/>
      <c r="S166" s="6"/>
      <c r="T166" s="6"/>
      <c r="U166" s="174"/>
      <c r="V166" s="6"/>
      <c r="W166" s="6"/>
      <c r="X166" s="6"/>
      <c r="Y166" s="6"/>
    </row>
    <row r="167" spans="1:42">
      <c r="A167" s="60" t="s">
        <v>855</v>
      </c>
      <c r="C167" s="50"/>
      <c r="D167" s="176">
        <v>1</v>
      </c>
      <c r="H167" s="52"/>
      <c r="I167" s="52"/>
      <c r="J167" s="37"/>
      <c r="K167" s="37"/>
      <c r="L167" s="52"/>
      <c r="M167" s="52"/>
      <c r="N167" s="52"/>
      <c r="O167" s="52"/>
      <c r="P167" s="6"/>
      <c r="Q167" s="6"/>
      <c r="R167" s="6"/>
      <c r="S167" s="6"/>
      <c r="T167" s="6"/>
      <c r="U167" s="174"/>
      <c r="V167" s="6"/>
      <c r="W167" s="6"/>
      <c r="X167" s="6"/>
      <c r="Y167" s="6"/>
    </row>
    <row r="168" spans="1:42">
      <c r="A168" s="50"/>
      <c r="B168" s="50"/>
      <c r="C168" s="50"/>
      <c r="H168" s="52"/>
      <c r="I168" s="52"/>
      <c r="J168" s="37"/>
      <c r="K168" s="37"/>
      <c r="L168" s="52"/>
      <c r="M168" s="52"/>
      <c r="N168" s="52"/>
      <c r="O168" s="52"/>
      <c r="P168" s="6"/>
      <c r="Q168" s="6"/>
      <c r="R168" s="6"/>
      <c r="S168" s="6"/>
      <c r="T168" s="6"/>
      <c r="U168" s="174"/>
      <c r="V168" s="6"/>
      <c r="W168" s="6"/>
      <c r="X168" s="6"/>
      <c r="Y168" s="6"/>
    </row>
    <row r="169" spans="1:42">
      <c r="A169" s="5" t="s">
        <v>856</v>
      </c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"/>
      <c r="AJ169" s="4"/>
      <c r="AK169" s="4"/>
      <c r="AL169" s="4"/>
      <c r="AM169" s="4"/>
      <c r="AN169" s="4"/>
      <c r="AO169" s="4"/>
      <c r="AP169" s="4"/>
    </row>
    <row r="170" spans="1:42">
      <c r="A170" s="50"/>
      <c r="B170" s="50"/>
      <c r="C170" s="50"/>
      <c r="D170" s="177"/>
      <c r="E170" s="178"/>
      <c r="F170" s="177"/>
      <c r="G170" s="178"/>
      <c r="I170" s="135"/>
      <c r="J170" s="135"/>
      <c r="K170" s="135"/>
      <c r="L170" s="135"/>
      <c r="M170" s="135"/>
      <c r="N170" s="135"/>
      <c r="O170" s="52"/>
      <c r="P170" s="52"/>
      <c r="Q170" s="52"/>
      <c r="R170" s="52"/>
      <c r="S170" s="52"/>
      <c r="T170" s="6"/>
      <c r="U170" s="6"/>
      <c r="V170" s="6"/>
      <c r="W170" s="6"/>
      <c r="X170" s="6"/>
      <c r="Y170" s="6"/>
    </row>
    <row r="171" spans="1:42">
      <c r="A171" s="183" t="s">
        <v>857</v>
      </c>
      <c r="C171" s="179"/>
      <c r="D171" s="777">
        <f ca="1">D178+D258+D238</f>
        <v>46720.039584782542</v>
      </c>
      <c r="E171" s="180"/>
      <c r="F171" s="181"/>
      <c r="G171" s="179"/>
      <c r="H171" s="181"/>
      <c r="J171" s="135"/>
      <c r="K171" s="135"/>
      <c r="L171" s="135"/>
      <c r="M171" s="135"/>
      <c r="N171" s="135"/>
      <c r="O171" s="35"/>
      <c r="P171" s="35"/>
      <c r="Q171" s="35"/>
      <c r="R171" s="35"/>
      <c r="S171" s="35"/>
      <c r="T171" s="3"/>
      <c r="U171" s="3"/>
      <c r="V171" s="3"/>
      <c r="W171" s="3"/>
      <c r="X171" s="3"/>
      <c r="Y171" s="3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 spans="1:42">
      <c r="A172" s="60"/>
      <c r="C172" s="60"/>
      <c r="D172" s="60"/>
      <c r="E172" s="180"/>
      <c r="F172" s="181"/>
      <c r="G172" s="179"/>
      <c r="H172" s="181"/>
      <c r="J172" s="135"/>
      <c r="K172" s="135"/>
      <c r="L172" s="135"/>
      <c r="M172" s="135"/>
      <c r="N172" s="135"/>
      <c r="O172" s="35"/>
      <c r="P172" s="35"/>
      <c r="Q172" s="35"/>
      <c r="R172" s="35"/>
      <c r="S172" s="35"/>
      <c r="T172" s="3"/>
      <c r="U172" s="3"/>
      <c r="V172" s="3"/>
      <c r="W172" s="3"/>
      <c r="X172" s="3"/>
      <c r="Y172" s="3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 spans="1:42">
      <c r="A173" s="53" t="s">
        <v>858</v>
      </c>
      <c r="B173" s="54"/>
      <c r="C173" s="54"/>
      <c r="D173" s="54"/>
      <c r="E173" s="55"/>
      <c r="F173" s="56"/>
      <c r="G173" s="54"/>
      <c r="H173" s="54"/>
      <c r="I173" s="54"/>
      <c r="J173" s="54"/>
      <c r="K173" s="54"/>
      <c r="L173" s="57"/>
      <c r="M173" s="57"/>
      <c r="N173" s="57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9"/>
      <c r="AA173" s="59"/>
      <c r="AB173" s="59"/>
      <c r="AC173" s="59"/>
      <c r="AD173" s="59"/>
      <c r="AE173" s="59"/>
      <c r="AF173" s="59"/>
      <c r="AG173" s="59"/>
      <c r="AH173" s="59"/>
      <c r="AI173" s="4"/>
      <c r="AJ173" s="4"/>
      <c r="AK173" s="4"/>
      <c r="AL173" s="4"/>
      <c r="AM173" s="4"/>
      <c r="AN173" s="4"/>
      <c r="AO173" s="4"/>
      <c r="AP173" s="4"/>
    </row>
    <row r="174" spans="1:42">
      <c r="A174" s="239"/>
      <c r="E174" s="70"/>
      <c r="F174" s="769"/>
      <c r="L174" s="60"/>
      <c r="M174" s="60"/>
      <c r="N174" s="60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 spans="1:42">
      <c r="A175" s="50" t="s">
        <v>260</v>
      </c>
      <c r="C175" s="663" t="b">
        <v>1</v>
      </c>
      <c r="D175" s="713">
        <f ca="1">DS!D48</f>
        <v>43358.530568115879</v>
      </c>
      <c r="E175" s="180"/>
      <c r="K175" s="3"/>
      <c r="L175" s="3"/>
      <c r="M175" s="182"/>
      <c r="N175" s="3"/>
      <c r="O175" s="3"/>
      <c r="P175" s="3"/>
      <c r="Q175" s="3"/>
      <c r="R175" s="3"/>
      <c r="S175" s="3"/>
      <c r="T175" s="3"/>
      <c r="U175" s="182"/>
      <c r="V175" s="3"/>
      <c r="W175" s="3"/>
      <c r="X175" s="3"/>
      <c r="Y175" s="3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 spans="1:42">
      <c r="A176" s="183"/>
      <c r="C176" s="60"/>
      <c r="E176" s="181"/>
      <c r="F176" s="181"/>
      <c r="G176" s="179"/>
      <c r="N176" s="3"/>
      <c r="O176" s="3"/>
      <c r="P176" s="3"/>
      <c r="Q176" s="3"/>
      <c r="R176" s="3"/>
      <c r="S176" s="3"/>
      <c r="T176" s="3"/>
      <c r="U176" s="182"/>
      <c r="V176" s="3"/>
      <c r="W176" s="3"/>
      <c r="X176" s="3"/>
      <c r="Y176" s="3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 spans="1:42">
      <c r="A177" s="57" t="s">
        <v>859</v>
      </c>
      <c r="D177" s="184" t="s">
        <v>860</v>
      </c>
      <c r="E177" s="181"/>
      <c r="F177" s="181"/>
      <c r="G177" s="180"/>
      <c r="J177" s="180"/>
      <c r="Q177" s="3"/>
      <c r="R177" s="3"/>
      <c r="S177" s="3"/>
      <c r="T177" s="3"/>
      <c r="U177" s="182"/>
      <c r="V177" s="3"/>
      <c r="W177" s="3"/>
      <c r="X177" s="3"/>
      <c r="Y177" s="3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 spans="1:42">
      <c r="A178" s="94" t="s">
        <v>861</v>
      </c>
      <c r="D178" s="894">
        <f ca="1">DS!$D$44</f>
        <v>43358.530568115879</v>
      </c>
      <c r="E178" s="181"/>
      <c r="F178" s="181"/>
      <c r="G178" s="180"/>
      <c r="J178" s="180"/>
      <c r="Q178" s="3"/>
      <c r="R178" s="3"/>
      <c r="S178" s="3"/>
      <c r="T178" s="3"/>
      <c r="U178" s="182"/>
      <c r="V178" s="3"/>
      <c r="W178" s="3"/>
      <c r="X178" s="3"/>
      <c r="Y178" s="3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</row>
    <row r="179" spans="1:42">
      <c r="A179" s="60" t="s">
        <v>580</v>
      </c>
      <c r="C179" s="185"/>
      <c r="D179" s="1475">
        <f>Scenarios!E179</f>
        <v>14</v>
      </c>
      <c r="E179" s="181"/>
      <c r="F179" s="181"/>
      <c r="J179" s="180"/>
      <c r="Q179" s="3"/>
      <c r="R179" s="3"/>
      <c r="S179" s="3"/>
      <c r="T179" s="3"/>
      <c r="U179" s="182"/>
      <c r="V179" s="3"/>
      <c r="W179" s="3"/>
      <c r="X179" s="3"/>
      <c r="Y179" s="3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</row>
    <row r="180" spans="1:42">
      <c r="A180" s="1" t="s">
        <v>862</v>
      </c>
      <c r="D180" s="204">
        <f>DATE(YEAR($D$11)+$D$179,MONTH($D$11)+MOD($D$179,1)*12,DAY($D$11)-1)</f>
        <v>52594</v>
      </c>
    </row>
    <row r="181" spans="1:42">
      <c r="A181" s="60" t="s">
        <v>863</v>
      </c>
      <c r="C181" s="60"/>
      <c r="D181" s="98">
        <f ca="1">$D178*D182</f>
        <v>43358.530568115879</v>
      </c>
      <c r="E181" s="181"/>
      <c r="F181" s="181"/>
      <c r="J181" s="180"/>
      <c r="Q181" s="3"/>
      <c r="R181" s="3"/>
      <c r="S181" s="3"/>
      <c r="T181" s="3"/>
      <c r="U181" s="182"/>
      <c r="V181" s="3"/>
      <c r="W181" s="3"/>
      <c r="X181" s="3"/>
      <c r="Y181" s="3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</row>
    <row r="182" spans="1:42">
      <c r="A182" s="60" t="s">
        <v>864</v>
      </c>
      <c r="C182" s="187"/>
      <c r="D182" s="188">
        <v>1</v>
      </c>
      <c r="E182" s="181"/>
      <c r="F182" s="181"/>
      <c r="J182" s="180"/>
      <c r="Q182" s="3"/>
      <c r="R182" s="3"/>
      <c r="S182" s="3"/>
      <c r="T182" s="3"/>
      <c r="U182" s="182"/>
      <c r="V182" s="3"/>
      <c r="W182" s="3"/>
      <c r="X182" s="3"/>
      <c r="Y182" s="3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</row>
    <row r="183" spans="1:42">
      <c r="E183" s="181"/>
      <c r="F183" s="181"/>
      <c r="Q183" s="3"/>
      <c r="R183" s="3"/>
      <c r="V183" s="3"/>
      <c r="W183" s="3"/>
      <c r="X183" s="3"/>
      <c r="Y183" s="3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</row>
    <row r="184" spans="1:42">
      <c r="A184" s="57" t="s">
        <v>865</v>
      </c>
      <c r="C184" s="60"/>
      <c r="D184" s="881">
        <f>D187+D186%/100</f>
        <v>5.9499999999999997E-2</v>
      </c>
      <c r="E184" s="189"/>
      <c r="F184" s="662" t="s">
        <v>108</v>
      </c>
      <c r="G184" s="662" t="s">
        <v>188</v>
      </c>
      <c r="K184" s="190"/>
      <c r="M184" s="3"/>
      <c r="O184" s="191"/>
      <c r="P184" s="3"/>
      <c r="Q184" s="3"/>
      <c r="R184" s="3"/>
      <c r="V184" s="3"/>
      <c r="W184" s="3"/>
      <c r="X184" s="3"/>
      <c r="Y184" s="3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</row>
    <row r="185" spans="1:42">
      <c r="A185" s="60" t="s">
        <v>824</v>
      </c>
      <c r="C185" s="60"/>
      <c r="D185" s="1476">
        <f>Scenarios!E181</f>
        <v>3.1E-2</v>
      </c>
      <c r="E185" s="189"/>
      <c r="F185" s="266">
        <v>1</v>
      </c>
      <c r="G185" s="1489">
        <f>Scenarios!E180</f>
        <v>265</v>
      </c>
      <c r="H185" s="37"/>
      <c r="K185" s="190"/>
      <c r="M185" s="3"/>
      <c r="O185" s="191"/>
      <c r="P185" s="3"/>
      <c r="Q185" s="3"/>
      <c r="R185" s="3"/>
      <c r="V185" s="3"/>
      <c r="W185" s="3"/>
      <c r="X185" s="3"/>
      <c r="Y185" s="3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</row>
    <row r="186" spans="1:42">
      <c r="A186" s="60" t="s">
        <v>188</v>
      </c>
      <c r="C186" s="60"/>
      <c r="D186" s="192">
        <f>((F186-F185)*G185+(F187-F186)*G186+(F188-F187)*G187+(F189-F188)*G188+(D179+1-F189)*G189)/D179</f>
        <v>265</v>
      </c>
      <c r="E186" s="189"/>
      <c r="F186" s="266">
        <v>2</v>
      </c>
      <c r="G186" s="192">
        <f>G185</f>
        <v>265</v>
      </c>
      <c r="K186" s="190"/>
      <c r="M186" s="3"/>
      <c r="O186" s="191"/>
      <c r="P186" s="3"/>
      <c r="Q186" s="3"/>
      <c r="R186" s="3"/>
      <c r="V186" s="3"/>
      <c r="W186" s="3"/>
      <c r="X186" s="3"/>
      <c r="Y186" s="3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</row>
    <row r="187" spans="1:42">
      <c r="A187" s="60" t="s">
        <v>866</v>
      </c>
      <c r="D187" s="194">
        <f>D185+D215%/100+D216%/100+D217%/100</f>
        <v>3.3000000000000002E-2</v>
      </c>
      <c r="E187" s="189"/>
      <c r="F187" s="266">
        <v>4</v>
      </c>
      <c r="G187" s="192">
        <f>G185</f>
        <v>265</v>
      </c>
      <c r="K187" s="190"/>
      <c r="M187" s="3"/>
      <c r="O187" s="191"/>
      <c r="P187" s="3"/>
      <c r="Q187" s="3"/>
      <c r="R187" s="3"/>
      <c r="V187" s="3"/>
      <c r="W187" s="3"/>
      <c r="X187" s="3"/>
      <c r="Y187" s="3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</row>
    <row r="188" spans="1:42">
      <c r="A188" s="60"/>
      <c r="E188" s="189"/>
      <c r="F188" s="266">
        <v>6</v>
      </c>
      <c r="G188" s="192">
        <f>G185</f>
        <v>265</v>
      </c>
      <c r="K188" s="190"/>
      <c r="M188" s="3"/>
      <c r="O188" s="191"/>
      <c r="P188" s="3"/>
      <c r="Q188" s="3"/>
      <c r="R188" s="3"/>
      <c r="V188" s="3"/>
      <c r="W188" s="3"/>
      <c r="X188" s="3"/>
      <c r="Y188" s="3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 spans="1:42">
      <c r="E189" s="189"/>
      <c r="F189" s="266">
        <v>13</v>
      </c>
      <c r="G189" s="192">
        <f>G185</f>
        <v>265</v>
      </c>
      <c r="K189" s="190"/>
      <c r="M189" s="3"/>
      <c r="O189" s="191"/>
      <c r="P189" s="3"/>
      <c r="Q189" s="3"/>
      <c r="R189" s="3"/>
      <c r="V189" s="3"/>
      <c r="W189" s="3"/>
      <c r="X189" s="3"/>
      <c r="Y189" s="3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 spans="1:42">
      <c r="E190" s="189"/>
      <c r="F190" s="193"/>
      <c r="G190" s="190"/>
      <c r="K190" s="190"/>
      <c r="M190" s="3"/>
      <c r="O190" s="191"/>
      <c r="P190" s="3"/>
      <c r="Q190" s="3"/>
      <c r="R190" s="3"/>
      <c r="V190" s="3"/>
      <c r="W190" s="3"/>
      <c r="X190" s="3"/>
      <c r="Y190" s="3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</row>
    <row r="191" spans="1:42">
      <c r="A191" s="54" t="s">
        <v>867</v>
      </c>
      <c r="E191" s="189"/>
      <c r="F191" s="193"/>
      <c r="G191" s="190"/>
      <c r="K191" s="190"/>
      <c r="M191" s="3"/>
      <c r="O191" s="191"/>
      <c r="P191" s="3"/>
      <c r="Q191" s="3"/>
      <c r="R191" s="3"/>
      <c r="V191" s="3"/>
      <c r="W191" s="3"/>
      <c r="X191" s="3"/>
      <c r="Y191" s="3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 spans="1:42">
      <c r="A192" s="930" t="s">
        <v>868</v>
      </c>
      <c r="D192" s="927">
        <v>1</v>
      </c>
      <c r="E192" s="929"/>
      <c r="F192" s="193"/>
      <c r="G192" s="190"/>
      <c r="K192" s="190"/>
      <c r="M192" s="3"/>
      <c r="O192" s="191"/>
      <c r="P192" s="3"/>
      <c r="Q192" s="3"/>
      <c r="R192" s="3"/>
      <c r="V192" s="3"/>
      <c r="W192" s="3"/>
      <c r="X192" s="3"/>
      <c r="Y192" s="3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 spans="1:42">
      <c r="A193" s="930" t="s">
        <v>869</v>
      </c>
      <c r="D193" s="928">
        <f>1-D192</f>
        <v>0</v>
      </c>
      <c r="E193" s="929"/>
      <c r="F193" s="193"/>
      <c r="G193" s="190"/>
      <c r="K193" s="190"/>
      <c r="M193" s="3"/>
      <c r="O193" s="191"/>
      <c r="P193" s="3"/>
      <c r="Q193" s="3"/>
      <c r="R193" s="3"/>
      <c r="V193" s="3"/>
      <c r="W193" s="3"/>
      <c r="X193" s="3"/>
      <c r="Y193" s="3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 spans="1:42">
      <c r="I194" s="177"/>
      <c r="J194" s="193"/>
      <c r="K194" s="190"/>
      <c r="M194" s="6"/>
      <c r="O194" s="191"/>
      <c r="P194" s="6"/>
      <c r="Q194" s="6"/>
      <c r="R194" s="6"/>
      <c r="V194" s="6"/>
      <c r="W194" s="6"/>
      <c r="X194" s="6"/>
      <c r="Y194" s="6"/>
    </row>
    <row r="195" spans="1:42">
      <c r="A195" s="57" t="s">
        <v>775</v>
      </c>
      <c r="C195" s="194"/>
      <c r="F195" s="3"/>
    </row>
    <row r="196" spans="1:42">
      <c r="A196" s="60" t="s">
        <v>188</v>
      </c>
      <c r="C196" s="60"/>
      <c r="D196" s="1490">
        <f>Scenarios!E180</f>
        <v>265</v>
      </c>
      <c r="E196" s="657"/>
      <c r="F196" s="3"/>
      <c r="G196" s="6"/>
    </row>
    <row r="197" spans="1:42">
      <c r="A197" s="65" t="s">
        <v>870</v>
      </c>
      <c r="D197" s="664">
        <v>5.0000000000000001E-3</v>
      </c>
      <c r="E197" s="895"/>
      <c r="F197" s="3"/>
      <c r="G197" s="6"/>
    </row>
    <row r="198" spans="1:42">
      <c r="A198" s="65"/>
      <c r="E198" s="3"/>
      <c r="F198" s="3"/>
      <c r="G198" s="6"/>
    </row>
    <row r="199" spans="1:42">
      <c r="A199" s="54" t="s">
        <v>871</v>
      </c>
      <c r="F199" s="3"/>
      <c r="G199" s="6"/>
    </row>
    <row r="200" spans="1:42">
      <c r="A200" s="60" t="s">
        <v>872</v>
      </c>
      <c r="C200" s="60"/>
      <c r="D200" s="664">
        <v>0.01</v>
      </c>
    </row>
    <row r="201" spans="1:42">
      <c r="A201" s="60" t="s">
        <v>873</v>
      </c>
      <c r="C201" s="60"/>
      <c r="D201" s="664">
        <v>0</v>
      </c>
    </row>
    <row r="203" spans="1:42">
      <c r="A203" s="57" t="s">
        <v>231</v>
      </c>
      <c r="C203" s="60"/>
      <c r="D203" s="60"/>
      <c r="S203" s="6"/>
      <c r="T203" s="6"/>
      <c r="U203" s="174"/>
      <c r="V203" s="6"/>
      <c r="W203" s="6"/>
      <c r="X203" s="6"/>
      <c r="Y203" s="6"/>
    </row>
    <row r="204" spans="1:42">
      <c r="A204" s="60" t="s">
        <v>192</v>
      </c>
      <c r="C204" s="60"/>
      <c r="D204" s="665">
        <f>C160</f>
        <v>1.2</v>
      </c>
      <c r="E204" s="60"/>
      <c r="S204" s="6"/>
      <c r="T204" s="6"/>
      <c r="U204" s="174"/>
      <c r="V204" s="6"/>
      <c r="W204" s="6"/>
      <c r="X204" s="6"/>
      <c r="Y204" s="6"/>
    </row>
    <row r="205" spans="1:42">
      <c r="A205" s="60" t="s">
        <v>874</v>
      </c>
      <c r="C205" s="60"/>
      <c r="D205" s="666">
        <v>0</v>
      </c>
      <c r="E205" s="60"/>
      <c r="S205" s="6"/>
      <c r="T205" s="6"/>
      <c r="U205" s="174"/>
      <c r="V205" s="6"/>
      <c r="W205" s="6"/>
      <c r="X205" s="6"/>
      <c r="Y205" s="6"/>
    </row>
    <row r="206" spans="1:42">
      <c r="A206" s="60" t="s">
        <v>875</v>
      </c>
      <c r="D206" s="667">
        <v>1.1000000000000001</v>
      </c>
      <c r="E206" s="60"/>
      <c r="F206" s="23"/>
      <c r="S206" s="6"/>
      <c r="T206" s="6"/>
      <c r="U206" s="174"/>
      <c r="V206" s="6"/>
      <c r="W206" s="6"/>
      <c r="X206" s="6"/>
      <c r="Y206" s="6"/>
    </row>
    <row r="207" spans="1:42">
      <c r="A207" s="60" t="s">
        <v>876</v>
      </c>
      <c r="C207" s="60"/>
      <c r="D207" s="665">
        <f>C160</f>
        <v>1.2</v>
      </c>
      <c r="E207" s="60"/>
      <c r="F207" s="23"/>
      <c r="S207" s="6"/>
      <c r="T207" s="6"/>
      <c r="U207" s="174"/>
      <c r="V207" s="6"/>
      <c r="W207" s="6"/>
      <c r="X207" s="6"/>
      <c r="Y207" s="6"/>
    </row>
    <row r="208" spans="1:42">
      <c r="A208" s="60" t="s">
        <v>877</v>
      </c>
      <c r="B208" s="1" t="s">
        <v>878</v>
      </c>
      <c r="D208" s="664">
        <v>0.8</v>
      </c>
      <c r="E208" s="201">
        <f ca="1">$C$151</f>
        <v>0.59400781541777092</v>
      </c>
      <c r="F208" s="157">
        <f ca="1">(D208&lt;=E208-precision)*1</f>
        <v>0</v>
      </c>
      <c r="H208" s="50"/>
      <c r="S208" s="6"/>
      <c r="T208" s="6"/>
      <c r="U208" s="174"/>
      <c r="V208" s="6"/>
      <c r="W208" s="6"/>
      <c r="X208" s="6"/>
      <c r="Y208" s="6"/>
    </row>
    <row r="209" spans="1:34">
      <c r="A209" s="60"/>
      <c r="B209" s="1" t="s">
        <v>879</v>
      </c>
      <c r="C209" s="266">
        <v>0</v>
      </c>
      <c r="D209" s="664">
        <v>1</v>
      </c>
      <c r="H209" s="50"/>
      <c r="M209" s="50"/>
      <c r="N209" s="50"/>
      <c r="O209" s="6"/>
      <c r="P209" s="6"/>
      <c r="Q209" s="6"/>
      <c r="R209" s="6"/>
      <c r="S209" s="6"/>
      <c r="T209" s="6"/>
      <c r="U209" s="174"/>
      <c r="V209" s="6"/>
      <c r="W209" s="6"/>
      <c r="X209" s="6"/>
      <c r="Y209" s="6"/>
    </row>
    <row r="210" spans="1:34">
      <c r="A210" s="60"/>
      <c r="B210" s="60"/>
      <c r="C210" s="266">
        <v>1</v>
      </c>
      <c r="D210" s="664">
        <v>1</v>
      </c>
      <c r="F210" s="23"/>
      <c r="H210" s="50"/>
      <c r="L210" s="50"/>
      <c r="M210" s="50"/>
      <c r="N210" s="50"/>
      <c r="O210" s="6"/>
      <c r="P210" s="6"/>
      <c r="Q210" s="6"/>
      <c r="R210" s="6"/>
      <c r="S210" s="6"/>
      <c r="T210" s="6"/>
      <c r="U210" s="174"/>
      <c r="V210" s="6"/>
      <c r="W210" s="6"/>
      <c r="X210" s="6"/>
      <c r="Y210" s="6"/>
    </row>
    <row r="211" spans="1:34">
      <c r="A211" s="60"/>
      <c r="B211" s="60"/>
      <c r="C211" s="60"/>
      <c r="D211" s="60"/>
      <c r="F211" s="23"/>
      <c r="H211" s="50"/>
      <c r="L211" s="50"/>
      <c r="M211" s="50"/>
      <c r="N211" s="50"/>
      <c r="O211" s="6"/>
      <c r="P211" s="6"/>
      <c r="Q211" s="6"/>
      <c r="R211" s="6"/>
      <c r="S211" s="6"/>
      <c r="T211" s="6"/>
      <c r="U211" s="174"/>
      <c r="V211" s="6"/>
      <c r="W211" s="6"/>
      <c r="X211" s="6"/>
      <c r="Y211" s="6"/>
    </row>
    <row r="212" spans="1:34">
      <c r="A212" s="57" t="s">
        <v>880</v>
      </c>
      <c r="D212" s="3"/>
      <c r="F212" s="23"/>
      <c r="H212" s="50"/>
      <c r="L212" s="50"/>
      <c r="M212" s="50"/>
      <c r="N212" s="50"/>
      <c r="O212" s="6"/>
      <c r="P212" s="6"/>
      <c r="Q212" s="6"/>
      <c r="R212" s="6"/>
      <c r="S212" s="6"/>
      <c r="T212" s="6"/>
      <c r="U212" s="174"/>
      <c r="V212" s="6"/>
      <c r="W212" s="6"/>
      <c r="X212" s="6"/>
      <c r="Y212" s="6"/>
    </row>
    <row r="213" spans="1:34">
      <c r="A213" s="60" t="s">
        <v>881</v>
      </c>
      <c r="D213" s="1702">
        <f>Scenarios!E184</f>
        <v>1</v>
      </c>
      <c r="E213" s="3"/>
      <c r="I213" s="50"/>
      <c r="M213" s="50"/>
      <c r="N213" s="50"/>
      <c r="O213" s="6"/>
      <c r="P213" s="6"/>
      <c r="Q213" s="6"/>
      <c r="R213" s="6"/>
      <c r="S213" s="6"/>
      <c r="T213" s="6"/>
      <c r="U213" s="174"/>
      <c r="V213" s="6"/>
      <c r="W213" s="6"/>
      <c r="X213" s="6"/>
      <c r="Y213" s="6"/>
    </row>
    <row r="214" spans="1:34">
      <c r="A214" s="60" t="s">
        <v>882</v>
      </c>
      <c r="C214" s="180"/>
      <c r="D214" s="448">
        <f>D179-E214</f>
        <v>14</v>
      </c>
      <c r="E214" s="668">
        <v>0</v>
      </c>
      <c r="I214" s="50"/>
      <c r="M214" s="50"/>
      <c r="N214" s="50"/>
      <c r="O214" s="6"/>
      <c r="P214" s="6"/>
      <c r="Q214" s="6"/>
      <c r="R214" s="6"/>
      <c r="S214" s="6"/>
      <c r="T214" s="6"/>
      <c r="U214" s="174"/>
      <c r="V214" s="6"/>
      <c r="W214" s="6"/>
      <c r="X214" s="6"/>
      <c r="Y214" s="6"/>
    </row>
    <row r="215" spans="1:34">
      <c r="A215" s="3" t="s">
        <v>883</v>
      </c>
      <c r="C215" s="3"/>
      <c r="D215" s="669">
        <v>20</v>
      </c>
      <c r="E215" s="3"/>
      <c r="I215" s="50"/>
      <c r="M215" s="50"/>
      <c r="N215" s="50"/>
      <c r="O215" s="6"/>
      <c r="P215" s="6"/>
      <c r="Q215" s="6"/>
      <c r="R215" s="6"/>
      <c r="S215" s="6"/>
      <c r="T215" s="6"/>
      <c r="U215" s="174"/>
      <c r="V215" s="6"/>
      <c r="W215" s="6"/>
      <c r="X215" s="6"/>
      <c r="Y215" s="6"/>
    </row>
    <row r="216" spans="1:34">
      <c r="A216" s="3" t="s">
        <v>884</v>
      </c>
      <c r="C216" s="60"/>
      <c r="D216" s="669">
        <v>0</v>
      </c>
      <c r="E216" s="3"/>
      <c r="I216" s="50"/>
      <c r="M216" s="50"/>
      <c r="N216" s="50"/>
      <c r="O216" s="6"/>
      <c r="P216" s="6"/>
      <c r="Q216" s="6"/>
      <c r="R216" s="6"/>
      <c r="S216" s="6"/>
      <c r="T216" s="6"/>
      <c r="U216" s="174"/>
      <c r="V216" s="6"/>
      <c r="W216" s="6"/>
      <c r="X216" s="6"/>
      <c r="Y216" s="6"/>
    </row>
    <row r="217" spans="1:34">
      <c r="A217" s="3" t="s">
        <v>885</v>
      </c>
      <c r="D217" s="669">
        <v>0</v>
      </c>
      <c r="E217" s="3"/>
      <c r="I217" s="50"/>
      <c r="M217" s="50"/>
      <c r="N217" s="50"/>
      <c r="O217" s="6"/>
      <c r="P217" s="6"/>
      <c r="Q217" s="6"/>
      <c r="R217" s="6"/>
      <c r="S217" s="6"/>
      <c r="T217" s="6"/>
      <c r="U217" s="174"/>
      <c r="V217" s="6"/>
      <c r="W217" s="6"/>
      <c r="X217" s="6"/>
      <c r="Y217" s="6"/>
    </row>
    <row r="218" spans="1:34">
      <c r="A218" s="3"/>
      <c r="E218" s="3"/>
      <c r="I218" s="50"/>
      <c r="M218" s="50"/>
      <c r="N218" s="50"/>
      <c r="O218" s="6"/>
      <c r="P218" s="6"/>
      <c r="Q218" s="6"/>
      <c r="R218" s="6"/>
      <c r="S218" s="6"/>
      <c r="T218" s="6"/>
      <c r="U218" s="174"/>
      <c r="V218" s="6"/>
      <c r="W218" s="6"/>
      <c r="X218" s="6"/>
      <c r="Y218" s="6"/>
    </row>
    <row r="219" spans="1:34">
      <c r="A219" s="886" t="s">
        <v>886</v>
      </c>
      <c r="B219" s="54"/>
      <c r="C219" s="54"/>
      <c r="D219" s="54"/>
      <c r="E219" s="55"/>
      <c r="F219" s="56"/>
      <c r="G219" s="54"/>
      <c r="H219" s="54"/>
      <c r="I219" s="54"/>
      <c r="J219" s="54"/>
      <c r="K219" s="54"/>
      <c r="L219" s="85"/>
      <c r="M219" s="85"/>
      <c r="N219" s="85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54"/>
      <c r="AA219" s="54"/>
      <c r="AB219" s="54"/>
      <c r="AC219" s="54"/>
      <c r="AD219" s="54"/>
      <c r="AE219" s="54"/>
      <c r="AF219" s="54"/>
      <c r="AG219" s="54"/>
      <c r="AH219" s="54"/>
    </row>
    <row r="220" spans="1:34">
      <c r="A220" s="136"/>
      <c r="E220" s="70"/>
      <c r="F220" s="769"/>
      <c r="L220" s="50"/>
      <c r="M220" s="50"/>
      <c r="N220" s="50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34">
      <c r="A221" s="3" t="s">
        <v>887</v>
      </c>
      <c r="C221" s="930" t="b">
        <v>0</v>
      </c>
      <c r="D221" s="894">
        <f ca="1">IF(C221,INDEX(DS!$G$53:$BO$53,1,SUMIF(Flags!$G$22:$DW$22,TRUE,Flags!$G$8:$DW$8)),0)</f>
        <v>0</v>
      </c>
      <c r="E221" s="3"/>
      <c r="F221" s="657"/>
      <c r="I221" s="50"/>
      <c r="M221" s="50"/>
      <c r="N221" s="50"/>
      <c r="O221" s="6"/>
      <c r="P221" s="6"/>
      <c r="Q221" s="6"/>
      <c r="R221" s="6"/>
      <c r="S221" s="6"/>
      <c r="T221" s="6"/>
      <c r="U221" s="174"/>
      <c r="V221" s="6"/>
      <c r="W221" s="6"/>
      <c r="X221" s="6"/>
      <c r="Y221" s="6"/>
    </row>
    <row r="222" spans="1:34">
      <c r="A222" s="3" t="s">
        <v>888</v>
      </c>
      <c r="D222" s="958">
        <v>2</v>
      </c>
      <c r="I222" s="50"/>
      <c r="M222" s="50"/>
      <c r="N222" s="50"/>
      <c r="O222" s="6"/>
      <c r="P222" s="6"/>
      <c r="Q222" s="6"/>
      <c r="R222" s="6"/>
      <c r="S222" s="6"/>
      <c r="T222" s="6"/>
      <c r="U222" s="174"/>
      <c r="V222" s="6"/>
      <c r="W222" s="6"/>
      <c r="X222" s="6"/>
      <c r="Y222" s="6"/>
    </row>
    <row r="223" spans="1:34">
      <c r="A223" s="3" t="s">
        <v>889</v>
      </c>
      <c r="D223" s="1045">
        <f>D222*Flags!$B$7+1</f>
        <v>5</v>
      </c>
      <c r="I223" s="50"/>
      <c r="M223" s="50"/>
      <c r="N223" s="50"/>
      <c r="O223" s="6"/>
      <c r="P223" s="6"/>
      <c r="Q223" s="6"/>
      <c r="R223" s="6"/>
      <c r="S223" s="6"/>
      <c r="T223" s="6"/>
      <c r="U223" s="174"/>
      <c r="V223" s="6"/>
      <c r="W223" s="6"/>
      <c r="X223" s="6"/>
      <c r="Y223" s="6"/>
    </row>
    <row r="224" spans="1:34">
      <c r="A224" s="3" t="s">
        <v>580</v>
      </c>
      <c r="D224" s="957">
        <f>D179</f>
        <v>14</v>
      </c>
      <c r="E224" s="3"/>
      <c r="I224" s="50"/>
      <c r="M224" s="50"/>
      <c r="N224" s="50"/>
      <c r="O224" s="6"/>
      <c r="P224" s="6"/>
      <c r="Q224" s="6"/>
      <c r="R224" s="6"/>
      <c r="S224" s="6"/>
      <c r="T224" s="6"/>
      <c r="U224" s="174"/>
      <c r="V224" s="6"/>
      <c r="W224" s="6"/>
      <c r="X224" s="6"/>
      <c r="Y224" s="6"/>
    </row>
    <row r="225" spans="1:34">
      <c r="A225" s="3"/>
      <c r="D225" s="3"/>
      <c r="E225" s="3"/>
      <c r="I225" s="50"/>
      <c r="M225" s="50"/>
      <c r="N225" s="50"/>
      <c r="O225" s="6"/>
      <c r="P225" s="6"/>
      <c r="Q225" s="6"/>
      <c r="R225" s="6"/>
      <c r="S225" s="6"/>
      <c r="T225" s="6"/>
      <c r="U225" s="174"/>
      <c r="V225" s="6"/>
      <c r="W225" s="6"/>
      <c r="X225" s="6"/>
      <c r="Y225" s="6"/>
    </row>
    <row r="226" spans="1:34">
      <c r="A226" s="58" t="s">
        <v>890</v>
      </c>
      <c r="D226" s="884">
        <f>D227/10000+D228</f>
        <v>8.7999999999999995E-2</v>
      </c>
      <c r="E226" s="3"/>
      <c r="I226" s="50"/>
      <c r="M226" s="50"/>
      <c r="N226" s="50"/>
      <c r="O226" s="6"/>
      <c r="P226" s="6"/>
      <c r="Q226" s="6"/>
      <c r="R226" s="6"/>
      <c r="S226" s="6"/>
      <c r="T226" s="6"/>
      <c r="U226" s="174"/>
      <c r="V226" s="6"/>
      <c r="W226" s="6"/>
      <c r="X226" s="6"/>
      <c r="Y226" s="6"/>
    </row>
    <row r="227" spans="1:34">
      <c r="A227" s="60" t="s">
        <v>188</v>
      </c>
      <c r="D227" s="770">
        <v>400</v>
      </c>
      <c r="E227" s="3"/>
      <c r="I227" s="50"/>
      <c r="M227" s="50"/>
      <c r="N227" s="50"/>
      <c r="O227" s="6"/>
      <c r="P227" s="6"/>
      <c r="Q227" s="6"/>
      <c r="R227" s="6"/>
      <c r="S227" s="6"/>
      <c r="T227" s="6"/>
      <c r="U227" s="174"/>
      <c r="V227" s="6"/>
      <c r="W227" s="6"/>
      <c r="X227" s="6"/>
      <c r="Y227" s="6"/>
    </row>
    <row r="228" spans="1:34">
      <c r="A228" s="3" t="s">
        <v>891</v>
      </c>
      <c r="D228" s="849">
        <f>SUM(D229:D230,D185)</f>
        <v>4.8000000000000001E-2</v>
      </c>
      <c r="E228" s="3"/>
      <c r="I228" s="50"/>
      <c r="M228" s="50"/>
      <c r="N228" s="50"/>
      <c r="O228" s="6"/>
      <c r="P228" s="6"/>
      <c r="Q228" s="6"/>
      <c r="R228" s="6"/>
      <c r="S228" s="6"/>
      <c r="T228" s="6"/>
      <c r="U228" s="174"/>
      <c r="V228" s="6"/>
      <c r="W228" s="6"/>
      <c r="X228" s="6"/>
      <c r="Y228" s="6"/>
    </row>
    <row r="229" spans="1:34">
      <c r="A229" s="883" t="s">
        <v>892</v>
      </c>
      <c r="D229" s="891">
        <f>SUM(D215:D217)/10000</f>
        <v>2E-3</v>
      </c>
      <c r="E229" s="3"/>
      <c r="I229" s="50"/>
      <c r="M229" s="50"/>
      <c r="N229" s="50"/>
      <c r="O229" s="6"/>
      <c r="P229" s="6"/>
      <c r="Q229" s="6"/>
      <c r="R229" s="6"/>
      <c r="S229" s="6"/>
      <c r="T229" s="6"/>
      <c r="U229" s="174"/>
      <c r="V229" s="6"/>
      <c r="W229" s="6"/>
      <c r="X229" s="6"/>
      <c r="Y229" s="6"/>
    </row>
    <row r="230" spans="1:34">
      <c r="A230" s="883" t="s">
        <v>893</v>
      </c>
      <c r="D230" s="892">
        <v>1.4999999999999999E-2</v>
      </c>
      <c r="E230" s="3"/>
      <c r="I230" s="50"/>
      <c r="M230" s="50"/>
      <c r="N230" s="50"/>
      <c r="O230" s="6"/>
      <c r="P230" s="6"/>
      <c r="Q230" s="6"/>
      <c r="R230" s="6"/>
      <c r="S230" s="6"/>
      <c r="T230" s="6"/>
      <c r="U230" s="174"/>
      <c r="V230" s="6"/>
      <c r="W230" s="6"/>
      <c r="X230" s="6"/>
      <c r="Y230" s="6"/>
    </row>
    <row r="232" spans="1:34">
      <c r="A232" s="54" t="s">
        <v>894</v>
      </c>
    </row>
    <row r="233" spans="1:34">
      <c r="A233" s="885" t="s">
        <v>895</v>
      </c>
      <c r="D233" s="882">
        <v>5.0000000000000001E-3</v>
      </c>
      <c r="E233" s="3"/>
      <c r="I233" s="50"/>
      <c r="M233" s="50"/>
      <c r="N233" s="50"/>
      <c r="O233" s="6"/>
      <c r="P233" s="6"/>
      <c r="Q233" s="6"/>
      <c r="R233" s="6"/>
      <c r="S233" s="6"/>
      <c r="T233" s="6"/>
      <c r="U233" s="174"/>
      <c r="V233" s="6"/>
      <c r="W233" s="6"/>
      <c r="X233" s="6"/>
      <c r="Y233" s="6"/>
    </row>
    <row r="234" spans="1:34">
      <c r="A234" s="885" t="s">
        <v>896</v>
      </c>
      <c r="D234" s="894">
        <f>Macro!$H$27</f>
        <v>0</v>
      </c>
      <c r="E234" s="3"/>
      <c r="I234" s="50"/>
      <c r="M234" s="50"/>
      <c r="N234" s="50"/>
      <c r="O234" s="6"/>
      <c r="P234" s="6"/>
      <c r="Q234" s="6"/>
      <c r="R234" s="6"/>
      <c r="S234" s="6"/>
      <c r="T234" s="6"/>
      <c r="U234" s="174"/>
      <c r="V234" s="6"/>
      <c r="W234" s="6"/>
      <c r="X234" s="6"/>
      <c r="Y234" s="6"/>
    </row>
    <row r="235" spans="1:34">
      <c r="A235" s="3"/>
      <c r="E235" s="3"/>
      <c r="I235" s="50"/>
      <c r="M235" s="50"/>
      <c r="N235" s="50"/>
      <c r="O235" s="6"/>
      <c r="P235" s="6"/>
      <c r="Q235" s="6"/>
      <c r="R235" s="6"/>
      <c r="S235" s="6"/>
      <c r="T235" s="6"/>
      <c r="U235" s="174"/>
      <c r="V235" s="6"/>
      <c r="W235" s="6"/>
      <c r="X235" s="6"/>
      <c r="Y235" s="6"/>
    </row>
    <row r="236" spans="1:34">
      <c r="A236" s="53" t="s">
        <v>897</v>
      </c>
      <c r="B236" s="54"/>
      <c r="C236" s="54"/>
      <c r="D236" s="54"/>
      <c r="E236" s="55"/>
      <c r="F236" s="56"/>
      <c r="G236" s="54"/>
      <c r="H236" s="54"/>
      <c r="I236" s="54"/>
      <c r="J236" s="54"/>
      <c r="K236" s="54"/>
      <c r="L236" s="85"/>
      <c r="M236" s="85"/>
      <c r="N236" s="85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54"/>
      <c r="AA236" s="54"/>
      <c r="AB236" s="54"/>
      <c r="AC236" s="54"/>
      <c r="AD236" s="54"/>
      <c r="AE236" s="54"/>
      <c r="AF236" s="54"/>
      <c r="AG236" s="54"/>
      <c r="AH236" s="54"/>
    </row>
    <row r="237" spans="1:34">
      <c r="A237" s="239"/>
      <c r="E237" s="70"/>
      <c r="F237" s="769"/>
      <c r="L237" s="50"/>
      <c r="M237" s="50"/>
      <c r="N237" s="50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34">
      <c r="A238" s="50" t="s">
        <v>260</v>
      </c>
      <c r="C238" s="663" t="b">
        <v>0</v>
      </c>
      <c r="D238" s="931">
        <f ca="1">MAX(DS!$D$101,0)</f>
        <v>0</v>
      </c>
      <c r="I238" s="50"/>
      <c r="M238" s="50"/>
      <c r="N238" s="50"/>
      <c r="O238" s="6"/>
      <c r="P238" s="6"/>
      <c r="Q238" s="6"/>
      <c r="R238" s="6"/>
      <c r="S238" s="6"/>
      <c r="T238" s="6"/>
      <c r="U238" s="174"/>
      <c r="V238" s="6"/>
      <c r="W238" s="6"/>
      <c r="X238" s="6"/>
      <c r="Y238" s="6"/>
    </row>
    <row r="239" spans="1:34">
      <c r="A239" s="50" t="s">
        <v>898</v>
      </c>
      <c r="C239" s="50"/>
      <c r="D239" s="1224">
        <f ca="1">(1-D208)/2*G154</f>
        <v>7299.3706786061957</v>
      </c>
      <c r="I239" s="50"/>
      <c r="M239" s="50"/>
      <c r="N239" s="50"/>
      <c r="O239" s="6"/>
      <c r="P239" s="6"/>
      <c r="Q239" s="6"/>
      <c r="R239" s="6"/>
      <c r="S239" s="6"/>
      <c r="T239" s="6"/>
      <c r="U239" s="174"/>
      <c r="V239" s="6"/>
      <c r="W239" s="6"/>
      <c r="X239" s="6"/>
      <c r="Y239" s="6"/>
    </row>
    <row r="240" spans="1:34">
      <c r="A240" s="50" t="str">
        <f>A187</f>
        <v>All-in Base Rate</v>
      </c>
      <c r="C240" s="50"/>
      <c r="D240" s="1203">
        <v>0</v>
      </c>
      <c r="P240" s="6"/>
      <c r="T240" s="6"/>
      <c r="U240" s="174"/>
      <c r="V240" s="6"/>
      <c r="W240" s="6"/>
      <c r="X240" s="6"/>
      <c r="Y240" s="6"/>
    </row>
    <row r="241" spans="1:34">
      <c r="A241" s="50" t="s">
        <v>188</v>
      </c>
      <c r="C241" s="50"/>
      <c r="D241" s="1031">
        <f>D184*10000+200</f>
        <v>795</v>
      </c>
      <c r="P241" s="6"/>
      <c r="T241" s="6"/>
      <c r="U241" s="174"/>
      <c r="V241" s="6"/>
      <c r="W241" s="6"/>
      <c r="X241" s="6"/>
      <c r="Y241" s="6"/>
    </row>
    <row r="242" spans="1:34">
      <c r="A242" s="60" t="s">
        <v>580</v>
      </c>
      <c r="C242" s="185"/>
      <c r="D242" s="186">
        <v>7</v>
      </c>
      <c r="P242" s="6"/>
      <c r="Q242" s="6"/>
      <c r="R242" s="6"/>
      <c r="S242" s="6"/>
      <c r="T242" s="6"/>
      <c r="U242" s="174"/>
      <c r="V242" s="6"/>
      <c r="W242" s="6"/>
      <c r="X242" s="6"/>
      <c r="Y242" s="6"/>
    </row>
    <row r="243" spans="1:34">
      <c r="A243" s="1" t="s">
        <v>862</v>
      </c>
      <c r="D243" s="204">
        <f>DATE(YEAR($D$11)+$D$242,MONTH($D$11)+MOD($D$242,1)*12,DAY($D$11)-1)</f>
        <v>50038</v>
      </c>
      <c r="F243" s="201"/>
      <c r="G243" s="202"/>
      <c r="H243" s="50"/>
      <c r="L243" s="50"/>
      <c r="M243" s="50"/>
      <c r="N243" s="50"/>
      <c r="O243" s="6"/>
      <c r="P243" s="6"/>
      <c r="Q243" s="6"/>
      <c r="R243" s="6"/>
      <c r="S243" s="6"/>
      <c r="T243" s="6"/>
      <c r="U243" s="174"/>
      <c r="V243" s="6"/>
      <c r="W243" s="6"/>
      <c r="X243" s="6"/>
      <c r="Y243" s="6"/>
    </row>
    <row r="244" spans="1:34">
      <c r="A244" s="60"/>
      <c r="C244" s="185"/>
      <c r="M244" s="50"/>
      <c r="N244" s="50"/>
      <c r="P244" s="6"/>
      <c r="Q244" s="6"/>
      <c r="R244" s="6"/>
      <c r="S244" s="6"/>
      <c r="T244" s="6"/>
      <c r="U244" s="174"/>
      <c r="V244" s="6"/>
      <c r="W244" s="6"/>
      <c r="X244" s="6"/>
      <c r="Y244" s="6"/>
    </row>
    <row r="245" spans="1:34">
      <c r="A245" s="6" t="s">
        <v>899</v>
      </c>
      <c r="C245" s="72">
        <v>0</v>
      </c>
      <c r="D245" s="199">
        <v>1</v>
      </c>
      <c r="E245" s="200">
        <v>0</v>
      </c>
      <c r="M245" s="50"/>
      <c r="N245" s="50"/>
      <c r="P245" s="6"/>
      <c r="Q245" s="6"/>
      <c r="R245" s="6"/>
      <c r="S245" s="6"/>
      <c r="T245" s="6"/>
      <c r="U245" s="174"/>
      <c r="V245" s="6"/>
      <c r="W245" s="6"/>
      <c r="X245" s="6"/>
      <c r="Y245" s="6"/>
    </row>
    <row r="246" spans="1:34">
      <c r="C246" s="1028">
        <v>6</v>
      </c>
      <c r="D246" s="739">
        <f>D245+E$245</f>
        <v>1</v>
      </c>
      <c r="E246" s="60"/>
      <c r="M246" s="50"/>
      <c r="N246" s="50"/>
      <c r="P246" s="6"/>
      <c r="Q246" s="6"/>
      <c r="R246" s="6"/>
      <c r="S246" s="6"/>
      <c r="T246" s="6"/>
      <c r="U246" s="174"/>
      <c r="V246" s="6"/>
      <c r="W246" s="6"/>
      <c r="X246" s="6"/>
      <c r="Y246" s="6"/>
    </row>
    <row r="247" spans="1:34">
      <c r="C247" s="1030"/>
      <c r="D247" s="1027"/>
      <c r="E247" s="60"/>
      <c r="M247" s="50"/>
      <c r="N247" s="50"/>
      <c r="P247" s="6"/>
      <c r="Q247" s="6"/>
      <c r="R247" s="6"/>
      <c r="S247" s="6"/>
      <c r="T247" s="6"/>
      <c r="U247" s="174"/>
      <c r="V247" s="6"/>
      <c r="W247" s="6"/>
      <c r="X247" s="6"/>
      <c r="Y247" s="6"/>
    </row>
    <row r="248" spans="1:34">
      <c r="A248" s="6" t="s">
        <v>775</v>
      </c>
      <c r="C248" s="1029">
        <f>D241</f>
        <v>795</v>
      </c>
      <c r="D248" s="657"/>
      <c r="E248" s="60"/>
      <c r="M248" s="50"/>
      <c r="N248" s="50"/>
      <c r="P248" s="6"/>
      <c r="Q248" s="6"/>
      <c r="R248" s="6"/>
      <c r="S248" s="6"/>
      <c r="T248" s="6"/>
      <c r="U248" s="174"/>
      <c r="V248" s="6"/>
      <c r="W248" s="6"/>
      <c r="X248" s="6"/>
      <c r="Y248" s="6"/>
    </row>
    <row r="249" spans="1:34">
      <c r="A249" s="6" t="s">
        <v>900</v>
      </c>
      <c r="C249" s="195">
        <v>0</v>
      </c>
      <c r="E249" s="60"/>
      <c r="M249" s="50"/>
      <c r="N249" s="50"/>
      <c r="P249" s="6"/>
      <c r="Q249" s="6"/>
      <c r="R249" s="6"/>
      <c r="S249" s="6"/>
      <c r="T249" s="6"/>
      <c r="U249" s="174"/>
      <c r="V249" s="6"/>
      <c r="W249" s="6"/>
      <c r="X249" s="6"/>
      <c r="Y249" s="6"/>
    </row>
    <row r="250" spans="1:34">
      <c r="A250" s="6" t="str">
        <f>A197</f>
        <v>Commitment Fee</v>
      </c>
      <c r="C250" s="196">
        <f>D250*D241%/100</f>
        <v>0</v>
      </c>
      <c r="D250" s="205">
        <v>0</v>
      </c>
      <c r="E250" s="60"/>
      <c r="M250" s="50"/>
      <c r="N250" s="50"/>
      <c r="P250" s="6"/>
      <c r="Q250" s="6"/>
      <c r="R250" s="6"/>
      <c r="S250" s="6"/>
      <c r="T250" s="6"/>
      <c r="U250" s="174"/>
      <c r="V250" s="6"/>
      <c r="W250" s="6"/>
      <c r="X250" s="6"/>
      <c r="Y250" s="6"/>
    </row>
    <row r="251" spans="1:34">
      <c r="N251" s="50"/>
      <c r="P251" s="6"/>
      <c r="Q251" s="6"/>
      <c r="R251" s="6"/>
      <c r="S251" s="6"/>
      <c r="T251" s="6"/>
      <c r="U251" s="174"/>
      <c r="V251" s="6"/>
      <c r="W251" s="6"/>
      <c r="X251" s="6"/>
      <c r="Y251" s="6"/>
    </row>
    <row r="252" spans="1:34">
      <c r="A252" s="57" t="str">
        <f>A212</f>
        <v>Hedging</v>
      </c>
      <c r="D252" s="3"/>
      <c r="N252" s="50"/>
      <c r="P252" s="6"/>
      <c r="Q252" s="6"/>
      <c r="R252" s="6"/>
      <c r="S252" s="6"/>
      <c r="T252" s="6"/>
      <c r="U252" s="174"/>
      <c r="V252" s="6"/>
      <c r="W252" s="6"/>
      <c r="X252" s="6"/>
      <c r="Y252" s="6"/>
    </row>
    <row r="253" spans="1:34">
      <c r="A253" s="60" t="s">
        <v>881</v>
      </c>
      <c r="C253" s="197">
        <v>0.8</v>
      </c>
      <c r="D253" s="3"/>
      <c r="F253" s="201"/>
      <c r="G253" s="202"/>
      <c r="H253" s="50"/>
      <c r="L253" s="50"/>
      <c r="M253" s="50"/>
      <c r="N253" s="50"/>
      <c r="O253" s="6"/>
      <c r="P253" s="6"/>
      <c r="Q253" s="6"/>
      <c r="R253" s="6"/>
      <c r="S253" s="6"/>
      <c r="T253" s="6"/>
      <c r="U253" s="174"/>
      <c r="V253" s="6"/>
      <c r="W253" s="6"/>
      <c r="X253" s="6"/>
      <c r="Y253" s="6"/>
    </row>
    <row r="254" spans="1:34">
      <c r="A254" s="60" t="s">
        <v>882</v>
      </c>
      <c r="B254" s="180"/>
      <c r="C254" s="198">
        <f>D242-D254</f>
        <v>6</v>
      </c>
      <c r="D254" s="203">
        <v>1</v>
      </c>
      <c r="F254" s="201"/>
      <c r="G254" s="202"/>
      <c r="H254" s="50"/>
      <c r="L254" s="50"/>
      <c r="M254" s="50"/>
      <c r="N254" s="50"/>
      <c r="O254" s="6"/>
      <c r="P254" s="6"/>
      <c r="Q254" s="6"/>
      <c r="R254" s="6"/>
      <c r="S254" s="6"/>
      <c r="T254" s="6"/>
      <c r="U254" s="174"/>
      <c r="V254" s="6"/>
      <c r="W254" s="6"/>
      <c r="X254" s="6"/>
      <c r="Y254" s="6"/>
    </row>
    <row r="255" spans="1:34">
      <c r="D255" s="6"/>
      <c r="F255" s="201"/>
      <c r="G255" s="202"/>
      <c r="H255" s="50"/>
      <c r="L255" s="50"/>
      <c r="M255" s="50"/>
      <c r="N255" s="50"/>
      <c r="O255" s="6"/>
      <c r="P255" s="6"/>
      <c r="Q255" s="6"/>
      <c r="R255" s="6"/>
      <c r="S255" s="6"/>
      <c r="T255" s="6"/>
      <c r="U255" s="174"/>
      <c r="V255" s="6"/>
      <c r="W255" s="6"/>
      <c r="X255" s="6"/>
      <c r="Y255" s="6"/>
    </row>
    <row r="256" spans="1:34">
      <c r="A256" s="53" t="s">
        <v>211</v>
      </c>
      <c r="B256" s="54"/>
      <c r="C256" s="54"/>
      <c r="D256" s="54"/>
      <c r="E256" s="55"/>
      <c r="F256" s="56"/>
      <c r="G256" s="54"/>
      <c r="H256" s="54"/>
      <c r="I256" s="54"/>
      <c r="J256" s="54"/>
      <c r="K256" s="54"/>
      <c r="L256" s="85"/>
      <c r="M256" s="85"/>
      <c r="N256" s="85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54"/>
      <c r="AA256" s="54"/>
      <c r="AB256" s="54"/>
      <c r="AC256" s="54"/>
      <c r="AD256" s="54"/>
      <c r="AE256" s="54"/>
      <c r="AF256" s="54"/>
      <c r="AG256" s="54"/>
      <c r="AH256" s="54"/>
    </row>
    <row r="257" spans="1:34">
      <c r="A257" s="239"/>
      <c r="E257" s="70"/>
      <c r="F257" s="769"/>
      <c r="L257" s="50"/>
      <c r="M257" s="50"/>
      <c r="N257" s="50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34">
      <c r="A258" s="1" t="s">
        <v>260</v>
      </c>
      <c r="D258" s="713">
        <f ca="1">IDC!D67</f>
        <v>3361.5090166666664</v>
      </c>
      <c r="M258" s="50"/>
      <c r="N258" s="50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34">
      <c r="A259" s="60" t="s">
        <v>901</v>
      </c>
      <c r="B259" s="60"/>
      <c r="D259" s="771">
        <v>0</v>
      </c>
      <c r="M259" s="50"/>
      <c r="N259" s="50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34">
      <c r="A260" s="60" t="s">
        <v>902</v>
      </c>
      <c r="B260" s="60"/>
      <c r="D260" s="772">
        <f ca="1">IFERROR(IF(D419=A466,0,COUNTIF(DS!$G$31:$AK$31,"&gt;0")-1+ABS(INDEX(DS!$G$27:$AK$27,,COUNTIF(DS!$G$31:$AK$31,"&gt;0")+1))/INDEX(DS!$G$26:$AK$26,,COUNTIF(DS!$G$31:$AK$31,"&gt;0")+1)),0)</f>
        <v>0</v>
      </c>
      <c r="G260" s="50"/>
      <c r="H260" s="50"/>
      <c r="J260" s="50"/>
      <c r="K260" s="50"/>
      <c r="L260" s="50"/>
      <c r="M260" s="50"/>
      <c r="N260" s="50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34">
      <c r="A261" s="60" t="s">
        <v>903</v>
      </c>
      <c r="B261" s="60"/>
      <c r="D261" s="664">
        <v>1</v>
      </c>
      <c r="G261" s="50"/>
      <c r="H261" s="50"/>
      <c r="J261" s="50"/>
      <c r="K261" s="50"/>
      <c r="L261" s="50"/>
      <c r="M261" s="50"/>
      <c r="N261" s="50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34">
      <c r="A262" s="60"/>
      <c r="B262" s="60"/>
      <c r="D262" s="60"/>
      <c r="G262" s="50"/>
      <c r="H262" s="50"/>
      <c r="J262" s="50"/>
      <c r="K262" s="50"/>
      <c r="L262" s="50"/>
      <c r="M262" s="50"/>
      <c r="N262" s="50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34">
      <c r="A263" s="60" t="s">
        <v>904</v>
      </c>
      <c r="D263" s="201">
        <f>D265+D264%/100</f>
        <v>5.7499999999999996E-2</v>
      </c>
      <c r="G263" s="50"/>
      <c r="H263" s="50"/>
      <c r="J263" s="50"/>
      <c r="K263" s="50"/>
      <c r="L263" s="50"/>
      <c r="M263" s="50"/>
      <c r="N263" s="50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34">
      <c r="A264" s="3" t="s">
        <v>188</v>
      </c>
      <c r="D264" s="669">
        <f>G185</f>
        <v>265</v>
      </c>
      <c r="G264" s="50"/>
      <c r="H264" s="50"/>
      <c r="J264" s="50"/>
      <c r="K264" s="50"/>
      <c r="L264" s="50"/>
      <c r="M264" s="50"/>
      <c r="N264" s="50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34">
      <c r="A265" s="70" t="s">
        <v>905</v>
      </c>
      <c r="B265" s="70"/>
      <c r="D265" s="664">
        <f>D185</f>
        <v>3.1E-2</v>
      </c>
      <c r="G265" s="50"/>
      <c r="H265" s="50"/>
      <c r="J265" s="50"/>
      <c r="K265" s="50"/>
      <c r="L265" s="50"/>
      <c r="M265" s="50"/>
      <c r="N265" s="50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34">
      <c r="A266" s="60"/>
      <c r="B266" s="60"/>
      <c r="C266" s="60"/>
      <c r="G266" s="50"/>
      <c r="H266" s="50"/>
      <c r="J266" s="50"/>
      <c r="K266" s="50"/>
      <c r="L266" s="50"/>
      <c r="M266" s="50"/>
      <c r="N266" s="50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34">
      <c r="A267" s="58" t="s">
        <v>906</v>
      </c>
      <c r="B267" s="54"/>
      <c r="C267" s="54"/>
      <c r="D267" s="60"/>
      <c r="E267" s="60"/>
      <c r="G267" s="50"/>
      <c r="H267" s="50"/>
      <c r="J267" s="50"/>
      <c r="K267" s="50"/>
      <c r="L267" s="50"/>
      <c r="M267" s="50"/>
      <c r="N267" s="50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34">
      <c r="A268" s="60" t="str">
        <f>A263</f>
        <v>All-In Rate</v>
      </c>
      <c r="D268" s="196">
        <f>D263</f>
        <v>5.7499999999999996E-2</v>
      </c>
      <c r="G268" s="50"/>
      <c r="H268" s="50"/>
      <c r="J268" s="50"/>
      <c r="K268" s="50"/>
      <c r="L268" s="50"/>
      <c r="M268" s="50"/>
      <c r="N268" s="50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34">
      <c r="A269" s="60" t="s">
        <v>907</v>
      </c>
      <c r="D269" s="206">
        <v>0</v>
      </c>
      <c r="G269" s="50"/>
      <c r="H269" s="50"/>
      <c r="J269" s="50"/>
      <c r="K269" s="50"/>
      <c r="L269" s="50"/>
      <c r="M269" s="50"/>
      <c r="N269" s="50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34">
      <c r="A270" s="3" t="s">
        <v>908</v>
      </c>
      <c r="D270" s="207" t="b">
        <v>1</v>
      </c>
      <c r="E270" s="196">
        <f>F270*D264%/100</f>
        <v>9.2749999999999985E-3</v>
      </c>
      <c r="F270" s="205">
        <v>0.35</v>
      </c>
      <c r="G270" s="50"/>
      <c r="H270" s="50"/>
      <c r="J270" s="50"/>
      <c r="K270" s="50"/>
      <c r="L270" s="50"/>
      <c r="M270" s="50"/>
      <c r="N270" s="50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34">
      <c r="G271" s="50"/>
      <c r="H271" s="50"/>
      <c r="I271" s="208"/>
      <c r="J271" s="50"/>
      <c r="K271" s="50"/>
      <c r="L271" s="50"/>
      <c r="M271" s="50"/>
      <c r="N271" s="50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34">
      <c r="A272" s="53" t="s">
        <v>909</v>
      </c>
      <c r="B272" s="150"/>
      <c r="C272" s="54"/>
      <c r="D272" s="54"/>
      <c r="E272" s="54"/>
      <c r="F272" s="54"/>
      <c r="G272" s="54"/>
      <c r="H272" s="54"/>
      <c r="I272" s="54"/>
      <c r="J272" s="54"/>
      <c r="K272" s="150"/>
      <c r="L272" s="54"/>
      <c r="M272" s="54"/>
      <c r="N272" s="54"/>
      <c r="O272" s="54"/>
      <c r="P272" s="54"/>
      <c r="Q272" s="54"/>
      <c r="R272" s="54"/>
      <c r="S272" s="54"/>
      <c r="T272" s="54"/>
      <c r="U272" s="150"/>
      <c r="V272" s="150"/>
      <c r="W272" s="150"/>
      <c r="X272" s="150"/>
      <c r="Y272" s="150"/>
      <c r="Z272" s="54"/>
      <c r="AA272" s="54"/>
      <c r="AB272" s="54"/>
      <c r="AC272" s="54"/>
      <c r="AD272" s="54"/>
      <c r="AE272" s="54"/>
      <c r="AF272" s="54"/>
      <c r="AG272" s="54"/>
      <c r="AH272" s="54"/>
    </row>
    <row r="273" spans="1:42">
      <c r="A273" s="239"/>
      <c r="B273" s="6"/>
      <c r="K273" s="6"/>
      <c r="U273" s="6"/>
      <c r="V273" s="6"/>
      <c r="W273" s="6"/>
      <c r="X273" s="6"/>
      <c r="Y273" s="6"/>
    </row>
    <row r="274" spans="1:42">
      <c r="A274" s="60" t="s">
        <v>910</v>
      </c>
      <c r="B274" s="60"/>
      <c r="D274" s="664">
        <v>0</v>
      </c>
      <c r="G274" s="50"/>
      <c r="I274" s="209"/>
      <c r="J274" s="50"/>
      <c r="K274" s="50"/>
      <c r="L274" s="50"/>
      <c r="M274" s="50"/>
      <c r="N274" s="210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42">
      <c r="A275" s="60"/>
      <c r="D275" s="168" t="s">
        <v>260</v>
      </c>
      <c r="E275" s="97" t="s">
        <v>911</v>
      </c>
      <c r="G275" s="50"/>
      <c r="I275" s="209"/>
      <c r="J275" s="50"/>
      <c r="K275" s="50"/>
      <c r="L275" s="50"/>
      <c r="M275" s="50"/>
      <c r="N275" s="210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42">
      <c r="A276" s="60" t="s">
        <v>912</v>
      </c>
      <c r="D276" s="98">
        <f>I459</f>
        <v>0</v>
      </c>
      <c r="E276" s="211">
        <v>0</v>
      </c>
      <c r="F276" s="212"/>
      <c r="G276" s="50"/>
      <c r="I276" s="209"/>
      <c r="J276" s="50"/>
      <c r="K276" s="50"/>
      <c r="L276" s="50"/>
      <c r="M276" s="50"/>
      <c r="N276" s="210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42">
      <c r="A277" s="60" t="s">
        <v>879</v>
      </c>
      <c r="D277" s="98">
        <f>I460</f>
        <v>0</v>
      </c>
      <c r="E277" s="211">
        <v>0</v>
      </c>
      <c r="F277" s="212"/>
      <c r="G277" s="50"/>
      <c r="I277" s="209"/>
      <c r="J277" s="50"/>
      <c r="K277" s="50"/>
      <c r="L277" s="50"/>
      <c r="M277" s="50"/>
      <c r="N277" s="210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42">
      <c r="I278" s="209"/>
      <c r="J278" s="50"/>
      <c r="K278" s="50"/>
      <c r="L278" s="50"/>
      <c r="M278" s="50"/>
      <c r="N278" s="210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42">
      <c r="A279" s="53" t="s">
        <v>913</v>
      </c>
      <c r="B279" s="150"/>
      <c r="C279" s="54"/>
      <c r="D279" s="54"/>
      <c r="E279" s="54"/>
      <c r="F279" s="54"/>
      <c r="G279" s="54"/>
      <c r="H279" s="54"/>
      <c r="I279" s="54"/>
      <c r="J279" s="54"/>
      <c r="K279" s="150"/>
      <c r="L279" s="54"/>
      <c r="M279" s="54"/>
      <c r="N279" s="54"/>
      <c r="O279" s="54"/>
      <c r="P279" s="54"/>
      <c r="Q279" s="54"/>
      <c r="R279" s="54"/>
      <c r="S279" s="54"/>
      <c r="T279" s="54"/>
      <c r="U279" s="150"/>
      <c r="V279" s="150"/>
      <c r="W279" s="150"/>
      <c r="X279" s="150"/>
      <c r="Y279" s="150"/>
      <c r="Z279" s="54"/>
      <c r="AA279" s="54"/>
      <c r="AB279" s="54"/>
      <c r="AC279" s="54"/>
      <c r="AD279" s="54"/>
      <c r="AE279" s="54"/>
      <c r="AF279" s="54"/>
      <c r="AG279" s="54"/>
      <c r="AH279" s="54"/>
    </row>
    <row r="280" spans="1:42">
      <c r="A280" s="239"/>
      <c r="B280" s="6"/>
      <c r="K280" s="6"/>
      <c r="U280" s="6"/>
      <c r="V280" s="6"/>
      <c r="W280" s="6"/>
      <c r="X280" s="6"/>
      <c r="Y280" s="6"/>
    </row>
    <row r="281" spans="1:42">
      <c r="A281" s="55" t="s">
        <v>914</v>
      </c>
      <c r="B281" s="50"/>
      <c r="D281" s="773">
        <v>0.2</v>
      </c>
      <c r="H281" s="50"/>
      <c r="L281" s="50"/>
      <c r="M281" s="50"/>
      <c r="N281" s="50"/>
      <c r="O281" s="6"/>
      <c r="P281" s="6"/>
      <c r="Q281" s="6"/>
      <c r="R281" s="6"/>
      <c r="S281" s="6"/>
      <c r="T281" s="6"/>
      <c r="U281" s="174"/>
      <c r="V281" s="6"/>
      <c r="W281" s="6"/>
      <c r="X281" s="6"/>
      <c r="Y281" s="6"/>
    </row>
    <row r="282" spans="1:42">
      <c r="A282" s="774" t="s">
        <v>915</v>
      </c>
      <c r="B282" s="50"/>
      <c r="C282" s="50"/>
      <c r="H282" s="50"/>
      <c r="L282" s="50"/>
      <c r="M282" s="50"/>
      <c r="N282" s="50"/>
      <c r="O282" s="6"/>
      <c r="P282" s="6"/>
      <c r="Q282" s="6"/>
      <c r="R282" s="6"/>
      <c r="S282" s="6"/>
      <c r="T282" s="6"/>
      <c r="U282" s="174"/>
      <c r="V282" s="6"/>
      <c r="W282" s="6"/>
      <c r="X282" s="6"/>
      <c r="Y282" s="6"/>
    </row>
    <row r="283" spans="1:42">
      <c r="A283" s="19">
        <v>1</v>
      </c>
      <c r="B283" s="19">
        <f t="shared" ref="B283:X283" si="44">A283+1</f>
        <v>2</v>
      </c>
      <c r="C283" s="19">
        <f t="shared" si="44"/>
        <v>3</v>
      </c>
      <c r="D283" s="19">
        <f t="shared" si="44"/>
        <v>4</v>
      </c>
      <c r="E283" s="19">
        <f>D283+1</f>
        <v>5</v>
      </c>
      <c r="F283" s="19">
        <f t="shared" si="44"/>
        <v>6</v>
      </c>
      <c r="G283" s="19">
        <f t="shared" si="44"/>
        <v>7</v>
      </c>
      <c r="H283" s="19">
        <f t="shared" si="44"/>
        <v>8</v>
      </c>
      <c r="I283" s="19">
        <f t="shared" si="44"/>
        <v>9</v>
      </c>
      <c r="J283" s="19">
        <f t="shared" si="44"/>
        <v>10</v>
      </c>
      <c r="K283" s="19">
        <f t="shared" si="44"/>
        <v>11</v>
      </c>
      <c r="L283" s="19">
        <f t="shared" si="44"/>
        <v>12</v>
      </c>
      <c r="M283" s="19">
        <f t="shared" si="44"/>
        <v>13</v>
      </c>
      <c r="N283" s="19">
        <f t="shared" si="44"/>
        <v>14</v>
      </c>
      <c r="O283" s="19">
        <f t="shared" si="44"/>
        <v>15</v>
      </c>
      <c r="P283" s="19">
        <f t="shared" si="44"/>
        <v>16</v>
      </c>
      <c r="Q283" s="19">
        <f t="shared" si="44"/>
        <v>17</v>
      </c>
      <c r="R283" s="19">
        <f t="shared" si="44"/>
        <v>18</v>
      </c>
      <c r="S283" s="19">
        <f t="shared" si="44"/>
        <v>19</v>
      </c>
      <c r="T283" s="1243">
        <f t="shared" si="44"/>
        <v>20</v>
      </c>
      <c r="U283" s="1243">
        <f t="shared" si="44"/>
        <v>21</v>
      </c>
      <c r="V283" s="1243">
        <f t="shared" si="44"/>
        <v>22</v>
      </c>
      <c r="W283" s="1243">
        <f t="shared" si="44"/>
        <v>23</v>
      </c>
      <c r="X283" s="1243">
        <f t="shared" si="44"/>
        <v>24</v>
      </c>
      <c r="Y283" s="6"/>
      <c r="Z283" s="6"/>
      <c r="AA283" s="6"/>
      <c r="AB283" s="6"/>
      <c r="AC283" s="6"/>
      <c r="AD283" s="6"/>
      <c r="AE283" s="6"/>
      <c r="AF283" s="6"/>
    </row>
    <row r="284" spans="1:42">
      <c r="A284" s="214">
        <v>-5.3400000000000001E-3</v>
      </c>
      <c r="B284" s="215">
        <v>-5.6100000000000004E-3</v>
      </c>
      <c r="C284" s="215">
        <v>-5.8100000000000001E-3</v>
      </c>
      <c r="D284" s="215">
        <v>-5.9800000000000001E-3</v>
      </c>
      <c r="E284" s="215">
        <v>-6.11E-3</v>
      </c>
      <c r="F284" s="215">
        <v>-6.2100000000000002E-3</v>
      </c>
      <c r="G284" s="215">
        <v>-6.28E-3</v>
      </c>
      <c r="H284" s="215">
        <v>-6.3299999999999997E-3</v>
      </c>
      <c r="I284" s="215">
        <v>-6.3600000000000002E-3</v>
      </c>
      <c r="J284" s="215">
        <v>-6.3899999999999998E-3</v>
      </c>
      <c r="K284" s="215">
        <v>-6.4000000000000003E-3</v>
      </c>
      <c r="L284" s="215">
        <v>-6.4000000000000003E-3</v>
      </c>
      <c r="M284" s="215">
        <v>-6.4000000000000003E-3</v>
      </c>
      <c r="N284" s="215">
        <v>-6.3899999999999998E-3</v>
      </c>
      <c r="O284" s="215">
        <v>-6.3699999999999998E-3</v>
      </c>
      <c r="P284" s="215">
        <v>-6.3499999999999997E-3</v>
      </c>
      <c r="Q284" s="215">
        <v>-6.3200000000000001E-3</v>
      </c>
      <c r="R284" s="215">
        <v>-6.2899999999999996E-3</v>
      </c>
      <c r="S284" s="215">
        <v>-6.2500000000000003E-3</v>
      </c>
      <c r="T284" s="215">
        <v>-6.2100000000000002E-3</v>
      </c>
      <c r="U284" s="215">
        <v>-6.1599999999999997E-3</v>
      </c>
      <c r="V284" s="215">
        <v>-6.11E-3</v>
      </c>
      <c r="W284" s="215">
        <v>-6.0499999999999998E-3</v>
      </c>
      <c r="X284" s="218">
        <v>-5.9899999999999997E-3</v>
      </c>
      <c r="Y284" s="6"/>
    </row>
    <row r="285" spans="1:42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42">
      <c r="A286" s="213" t="s">
        <v>916</v>
      </c>
      <c r="B286" s="70"/>
      <c r="C286" s="70"/>
      <c r="D286" s="60"/>
      <c r="E286" s="60"/>
      <c r="F286" s="216"/>
      <c r="G286" s="60"/>
      <c r="H286" s="60"/>
      <c r="I286" s="217"/>
      <c r="J286" s="60"/>
      <c r="K286" s="60"/>
      <c r="L286" s="60"/>
      <c r="M286" s="60"/>
      <c r="N286" s="60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</row>
    <row r="287" spans="1:42">
      <c r="A287" s="115">
        <v>1</v>
      </c>
      <c r="B287" s="115">
        <v>2</v>
      </c>
      <c r="C287" s="115">
        <v>3</v>
      </c>
      <c r="D287" s="115">
        <v>4</v>
      </c>
      <c r="E287" s="115">
        <v>5</v>
      </c>
      <c r="F287" s="115">
        <v>6</v>
      </c>
      <c r="G287" s="115">
        <v>7</v>
      </c>
      <c r="H287" s="115">
        <v>8</v>
      </c>
      <c r="I287" s="115">
        <v>9</v>
      </c>
      <c r="J287" s="115">
        <v>10</v>
      </c>
      <c r="K287" s="115">
        <v>11</v>
      </c>
      <c r="L287" s="115">
        <v>12</v>
      </c>
      <c r="M287" s="115">
        <v>13</v>
      </c>
      <c r="N287" s="115">
        <v>14</v>
      </c>
      <c r="O287" s="115">
        <v>15</v>
      </c>
      <c r="P287" s="115">
        <v>16</v>
      </c>
      <c r="Q287" s="115">
        <v>17</v>
      </c>
      <c r="R287" s="115">
        <v>18</v>
      </c>
      <c r="S287" s="115">
        <v>19</v>
      </c>
      <c r="T287" s="115">
        <v>20</v>
      </c>
      <c r="U287" s="3"/>
      <c r="V287" s="3"/>
      <c r="W287" s="3"/>
      <c r="X287" s="3"/>
      <c r="Y287" s="3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</row>
    <row r="288" spans="1:42">
      <c r="A288" s="214">
        <v>-3.64E-3</v>
      </c>
      <c r="B288" s="215">
        <v>-2.8900000000000002E-3</v>
      </c>
      <c r="C288" s="215">
        <v>-2.31E-3</v>
      </c>
      <c r="D288" s="215">
        <v>-1.7799999999999999E-3</v>
      </c>
      <c r="E288" s="215">
        <v>-1.15E-3</v>
      </c>
      <c r="F288" s="215">
        <v>-4.0000000000000002E-4</v>
      </c>
      <c r="G288" s="215">
        <v>3.5E-4</v>
      </c>
      <c r="H288" s="215">
        <v>1.01E-3</v>
      </c>
      <c r="I288" s="215">
        <v>1.5E-3</v>
      </c>
      <c r="J288" s="215">
        <v>1.7899999999999999E-3</v>
      </c>
      <c r="K288" s="215">
        <v>1.91E-3</v>
      </c>
      <c r="L288" s="215">
        <v>1.91E-3</v>
      </c>
      <c r="M288" s="215">
        <v>1.7899999999999999E-3</v>
      </c>
      <c r="N288" s="215">
        <v>1.6199999999999999E-3</v>
      </c>
      <c r="O288" s="215">
        <v>1.4400000000000001E-3</v>
      </c>
      <c r="P288" s="215">
        <v>1.23E-3</v>
      </c>
      <c r="Q288" s="215">
        <v>9.3000000000000005E-4</v>
      </c>
      <c r="R288" s="215">
        <v>5.4000000000000001E-4</v>
      </c>
      <c r="S288" s="215">
        <v>9.0000000000000006E-5</v>
      </c>
      <c r="T288" s="218">
        <v>-3.5E-4</v>
      </c>
      <c r="V288" s="6"/>
      <c r="W288" s="6"/>
      <c r="X288" s="6"/>
      <c r="Y288" s="6"/>
    </row>
    <row r="289" spans="1:4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</row>
    <row r="290" spans="1:42">
      <c r="A290" s="5" t="s">
        <v>917</v>
      </c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"/>
      <c r="AJ290" s="4"/>
      <c r="AK290" s="4"/>
      <c r="AL290" s="4"/>
      <c r="AM290" s="4"/>
      <c r="AN290" s="4"/>
      <c r="AO290" s="4"/>
      <c r="AP290" s="4"/>
    </row>
    <row r="291" spans="1:4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42">
      <c r="A292" s="53" t="s">
        <v>918</v>
      </c>
      <c r="B292" s="150"/>
      <c r="C292" s="54"/>
      <c r="D292" s="54"/>
      <c r="E292" s="54"/>
      <c r="F292" s="54"/>
      <c r="G292" s="54"/>
      <c r="H292" s="54"/>
      <c r="I292" s="54"/>
      <c r="J292" s="54"/>
      <c r="K292" s="219"/>
      <c r="L292" s="54"/>
      <c r="M292" s="54"/>
      <c r="N292" s="54"/>
      <c r="O292" s="54"/>
      <c r="P292" s="54"/>
      <c r="Q292" s="54"/>
      <c r="R292" s="54"/>
      <c r="S292" s="54"/>
      <c r="T292" s="54"/>
      <c r="U292" s="58"/>
      <c r="V292" s="58"/>
      <c r="W292" s="58"/>
      <c r="X292" s="58"/>
      <c r="Y292" s="58"/>
      <c r="Z292" s="220"/>
      <c r="AA292" s="59"/>
      <c r="AB292" s="220"/>
      <c r="AC292" s="59"/>
      <c r="AD292" s="59"/>
      <c r="AE292" s="59"/>
      <c r="AF292" s="59"/>
      <c r="AG292" s="59"/>
      <c r="AH292" s="220"/>
      <c r="AI292" s="4"/>
      <c r="AJ292" s="4"/>
      <c r="AK292" s="4"/>
      <c r="AL292" s="4"/>
      <c r="AM292" s="4"/>
      <c r="AN292" s="4"/>
      <c r="AO292" s="4"/>
      <c r="AP292" s="4"/>
    </row>
    <row r="293" spans="1:42">
      <c r="A293" s="239"/>
      <c r="B293" s="6"/>
      <c r="F293" s="65"/>
      <c r="G293" s="23"/>
      <c r="H293" s="23"/>
      <c r="I293" s="1169"/>
      <c r="K293" s="65"/>
      <c r="U293" s="3"/>
      <c r="V293" s="3"/>
      <c r="W293" s="3"/>
      <c r="X293" s="3"/>
      <c r="Y293" s="3"/>
      <c r="Z293" s="23"/>
      <c r="AA293" s="4"/>
      <c r="AB293" s="23"/>
      <c r="AC293" s="4"/>
      <c r="AD293" s="4"/>
      <c r="AE293" s="4"/>
      <c r="AF293" s="4"/>
      <c r="AG293" s="4"/>
      <c r="AH293" s="23"/>
      <c r="AI293" s="4"/>
      <c r="AJ293" s="4"/>
      <c r="AK293" s="4"/>
      <c r="AL293" s="4"/>
      <c r="AM293" s="4"/>
      <c r="AN293" s="4"/>
      <c r="AO293" s="4"/>
      <c r="AP293" s="4"/>
    </row>
    <row r="294" spans="1:42">
      <c r="A294" s="239" t="s">
        <v>919</v>
      </c>
      <c r="C294" s="3"/>
      <c r="D294" s="775">
        <f ca="1">D295/G154</f>
        <v>6.8499055879632925E-3</v>
      </c>
      <c r="E294" s="3"/>
      <c r="F294" s="1170"/>
      <c r="G294" s="23"/>
      <c r="H294" s="65"/>
      <c r="I294" s="775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</row>
    <row r="295" spans="1:42">
      <c r="A295" s="31" t="s">
        <v>260</v>
      </c>
      <c r="C295" s="547"/>
      <c r="D295" s="1225">
        <v>500</v>
      </c>
      <c r="E295" s="37"/>
      <c r="F295" s="279"/>
      <c r="G295" s="23"/>
      <c r="H295" s="547"/>
      <c r="I295" s="1155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</row>
    <row r="296" spans="1:42">
      <c r="A296" s="3" t="s">
        <v>204</v>
      </c>
      <c r="D296" s="837">
        <v>0</v>
      </c>
      <c r="F296" s="65"/>
      <c r="G296" s="23"/>
      <c r="H296" s="23"/>
      <c r="I296" s="1171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</row>
    <row r="297" spans="1:42" s="23" customFormat="1">
      <c r="A297" s="1"/>
      <c r="C297" s="182" t="s">
        <v>920</v>
      </c>
      <c r="D297" s="182" t="s">
        <v>196</v>
      </c>
      <c r="H297" s="281"/>
      <c r="I297" s="281"/>
      <c r="Q297" s="65"/>
      <c r="R297" s="65"/>
      <c r="S297" s="65"/>
      <c r="T297" s="65"/>
      <c r="U297" s="65"/>
      <c r="V297" s="65"/>
      <c r="W297" s="65"/>
      <c r="X297" s="65"/>
      <c r="Y297" s="65"/>
    </row>
    <row r="298" spans="1:42" s="23" customFormat="1">
      <c r="A298" s="6" t="s">
        <v>921</v>
      </c>
      <c r="C298" s="836">
        <v>1</v>
      </c>
      <c r="D298" s="221">
        <f>C298*SUM($D$295:$D$296)</f>
        <v>500</v>
      </c>
      <c r="E298" s="1146"/>
      <c r="F298" s="65"/>
      <c r="H298" s="145"/>
      <c r="I298" s="1172"/>
      <c r="Q298" s="65"/>
      <c r="R298" s="65"/>
      <c r="S298" s="65"/>
      <c r="T298" s="65"/>
      <c r="U298" s="65"/>
      <c r="V298" s="65"/>
      <c r="W298" s="65"/>
      <c r="X298" s="65"/>
      <c r="Y298" s="65"/>
    </row>
    <row r="299" spans="1:42" s="23" customFormat="1">
      <c r="A299" s="3" t="s">
        <v>922</v>
      </c>
      <c r="C299" s="223">
        <f>SUM(C300:C301)</f>
        <v>0</v>
      </c>
      <c r="D299" s="224">
        <f>SUM(D300:D301)</f>
        <v>0</v>
      </c>
      <c r="E299" s="222"/>
      <c r="F299" s="65"/>
      <c r="H299" s="145"/>
      <c r="I299" s="1172"/>
      <c r="J299" s="65"/>
      <c r="K299" s="65"/>
      <c r="Q299" s="65"/>
      <c r="R299" s="65"/>
      <c r="S299" s="65"/>
      <c r="T299" s="65"/>
      <c r="U299" s="65"/>
      <c r="V299" s="65"/>
      <c r="W299" s="65"/>
      <c r="X299" s="65"/>
      <c r="Y299" s="65"/>
    </row>
    <row r="300" spans="1:42" s="23" customFormat="1">
      <c r="A300" s="77" t="s">
        <v>923</v>
      </c>
      <c r="C300" s="835">
        <v>0</v>
      </c>
      <c r="D300" s="221">
        <f>SUM($D$295:$D$296)*$C$300</f>
        <v>0</v>
      </c>
      <c r="F300" s="279"/>
      <c r="H300" s="145"/>
      <c r="I300" s="1173"/>
      <c r="Q300" s="65"/>
      <c r="R300" s="65"/>
      <c r="S300" s="65"/>
      <c r="T300" s="65"/>
      <c r="U300" s="65"/>
      <c r="V300" s="65"/>
      <c r="W300" s="65"/>
      <c r="X300" s="65"/>
      <c r="Y300" s="65"/>
    </row>
    <row r="301" spans="1:42" s="23" customFormat="1">
      <c r="A301" s="77" t="s">
        <v>924</v>
      </c>
      <c r="C301" s="1151">
        <f>1-C298-C300</f>
        <v>0</v>
      </c>
      <c r="D301" s="776">
        <f>SUM($D$295:$D$296)*$C$301</f>
        <v>0</v>
      </c>
      <c r="E301" s="222"/>
      <c r="F301" s="279"/>
      <c r="H301" s="145"/>
      <c r="I301" s="1173"/>
      <c r="L301" s="65"/>
      <c r="M301" s="225"/>
      <c r="N301" s="226"/>
      <c r="O301" s="227"/>
      <c r="P301" s="65"/>
      <c r="Q301" s="65"/>
      <c r="R301" s="65"/>
      <c r="S301" s="65"/>
      <c r="T301" s="65"/>
      <c r="U301" s="65"/>
      <c r="V301" s="65"/>
      <c r="W301" s="65"/>
      <c r="X301" s="65"/>
      <c r="Y301" s="65"/>
    </row>
    <row r="302" spans="1:42" s="23" customFormat="1" ht="14.45">
      <c r="A302" s="3"/>
      <c r="C302" s="1150"/>
      <c r="D302" s="228"/>
      <c r="E302" s="229"/>
      <c r="F302" s="3"/>
      <c r="H302" s="1150"/>
      <c r="I302" s="228"/>
      <c r="L302" s="65"/>
      <c r="M302" s="225"/>
      <c r="N302" s="65"/>
      <c r="O302" s="227"/>
      <c r="P302" s="65"/>
      <c r="Q302" s="65"/>
      <c r="R302" s="65"/>
      <c r="S302" s="65"/>
      <c r="T302" s="65"/>
      <c r="U302" s="65"/>
      <c r="V302" s="65"/>
      <c r="W302" s="65"/>
      <c r="X302" s="65"/>
      <c r="Y302" s="65"/>
    </row>
    <row r="303" spans="1:42" s="23" customFormat="1">
      <c r="A303" s="3" t="s">
        <v>925</v>
      </c>
      <c r="B303" s="3"/>
      <c r="D303" s="230">
        <v>1</v>
      </c>
      <c r="E303" s="229"/>
      <c r="G303" s="3"/>
      <c r="L303" s="65"/>
      <c r="M303" s="225"/>
      <c r="N303" s="65"/>
      <c r="O303" s="227"/>
      <c r="P303" s="65"/>
      <c r="Q303" s="65"/>
      <c r="R303" s="65"/>
      <c r="S303" s="65"/>
      <c r="T303" s="65"/>
      <c r="U303" s="65"/>
      <c r="V303" s="65"/>
      <c r="W303" s="65"/>
      <c r="X303" s="65"/>
      <c r="Y303" s="65"/>
    </row>
    <row r="304" spans="1:42" s="23" customFormat="1">
      <c r="A304" s="3"/>
      <c r="D304" s="228"/>
      <c r="E304" s="229"/>
      <c r="F304" s="135"/>
      <c r="L304" s="65"/>
      <c r="M304" s="225"/>
      <c r="N304" s="65"/>
      <c r="O304" s="227"/>
      <c r="P304" s="65"/>
      <c r="Q304" s="65"/>
      <c r="R304" s="65"/>
      <c r="S304" s="65"/>
      <c r="T304" s="65"/>
      <c r="U304" s="65"/>
      <c r="V304" s="65"/>
      <c r="W304" s="65"/>
      <c r="X304" s="65"/>
      <c r="Y304" s="65"/>
    </row>
    <row r="305" spans="1:42">
      <c r="A305" s="53" t="s">
        <v>18</v>
      </c>
      <c r="B305" s="150"/>
      <c r="C305" s="54"/>
      <c r="D305" s="54"/>
      <c r="E305" s="54"/>
      <c r="F305" s="54"/>
      <c r="G305" s="54"/>
      <c r="H305" s="54"/>
      <c r="I305" s="54"/>
      <c r="J305" s="54"/>
      <c r="K305" s="219"/>
      <c r="L305" s="54"/>
      <c r="M305" s="54"/>
      <c r="N305" s="54"/>
      <c r="O305" s="54"/>
      <c r="P305" s="54"/>
      <c r="Q305" s="54"/>
      <c r="R305" s="54"/>
      <c r="S305" s="54"/>
      <c r="T305" s="54"/>
      <c r="U305" s="58"/>
      <c r="V305" s="58"/>
      <c r="W305" s="58"/>
      <c r="X305" s="58"/>
      <c r="Y305" s="58"/>
      <c r="Z305" s="220"/>
      <c r="AA305" s="59"/>
      <c r="AB305" s="220"/>
      <c r="AC305" s="59"/>
      <c r="AD305" s="59"/>
      <c r="AE305" s="59"/>
      <c r="AF305" s="59"/>
      <c r="AG305" s="59"/>
      <c r="AH305" s="220"/>
      <c r="AI305" s="4"/>
      <c r="AJ305" s="4"/>
      <c r="AK305" s="4"/>
      <c r="AL305" s="4"/>
      <c r="AM305" s="4"/>
      <c r="AN305" s="4"/>
      <c r="AO305" s="4"/>
      <c r="AP305" s="4"/>
    </row>
    <row r="306" spans="1:42">
      <c r="A306" s="239"/>
      <c r="B306" s="6"/>
      <c r="K306" s="65"/>
      <c r="U306" s="3"/>
      <c r="V306" s="3"/>
      <c r="W306" s="3"/>
      <c r="X306" s="3"/>
      <c r="Y306" s="3"/>
      <c r="Z306" s="23"/>
      <c r="AA306" s="4"/>
      <c r="AB306" s="23"/>
      <c r="AC306" s="4"/>
      <c r="AD306" s="4"/>
      <c r="AE306" s="4"/>
      <c r="AF306" s="4"/>
      <c r="AG306" s="4"/>
      <c r="AH306" s="23"/>
      <c r="AI306" s="4"/>
      <c r="AJ306" s="4"/>
      <c r="AK306" s="4"/>
      <c r="AL306" s="4"/>
      <c r="AM306" s="4"/>
      <c r="AN306" s="4"/>
      <c r="AO306" s="4"/>
      <c r="AP306" s="4"/>
    </row>
    <row r="307" spans="1:42">
      <c r="A307" s="239" t="s">
        <v>919</v>
      </c>
      <c r="C307" s="3"/>
      <c r="D307" s="775">
        <f ca="1">D308/G154</f>
        <v>0.39914641276320834</v>
      </c>
      <c r="E307" s="3"/>
      <c r="F307" s="135"/>
      <c r="G307" s="3"/>
      <c r="H307" s="3"/>
      <c r="I307" s="3"/>
      <c r="J307" s="65"/>
      <c r="K307" s="65"/>
      <c r="L307" s="65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</row>
    <row r="308" spans="1:42">
      <c r="A308" s="31" t="s">
        <v>260</v>
      </c>
      <c r="C308" s="3"/>
      <c r="D308" s="1155">
        <f ca="1">G154-SUM(D178,D238,D295)</f>
        <v>29135.176217946093</v>
      </c>
      <c r="E308" s="850"/>
      <c r="F308" s="851"/>
      <c r="N308" s="6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</row>
    <row r="309" spans="1:42">
      <c r="G309" s="65"/>
      <c r="J309" s="65"/>
      <c r="K309" s="65"/>
      <c r="L309" s="65"/>
      <c r="N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</row>
    <row r="310" spans="1:42">
      <c r="C310" s="182" t="s">
        <v>926</v>
      </c>
      <c r="D310" s="182" t="s">
        <v>927</v>
      </c>
      <c r="F310" s="182" t="s">
        <v>928</v>
      </c>
      <c r="G310" s="182" t="s">
        <v>929</v>
      </c>
      <c r="I310" s="60"/>
      <c r="J310" s="60"/>
      <c r="K310" s="60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</row>
    <row r="311" spans="1:42">
      <c r="A311" s="3" t="str">
        <f>A298</f>
        <v>Sponsor</v>
      </c>
      <c r="C311" s="836">
        <v>1</v>
      </c>
      <c r="D311" s="232">
        <f ca="1">$D$308*C311</f>
        <v>29135.176217946093</v>
      </c>
      <c r="E311" s="1146"/>
      <c r="F311" s="1703">
        <f>Scenarios!E188</f>
        <v>0.08</v>
      </c>
      <c r="G311" s="235">
        <f>F311</f>
        <v>0.08</v>
      </c>
      <c r="I311" s="60"/>
      <c r="J311" s="60"/>
      <c r="K311" s="60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 spans="1:42">
      <c r="A312" s="3" t="s">
        <v>930</v>
      </c>
      <c r="C312" s="223">
        <f>SUM(C313:C314)</f>
        <v>0</v>
      </c>
      <c r="D312" s="233">
        <f ca="1">SUM(D313:D314)</f>
        <v>0</v>
      </c>
      <c r="F312" s="112"/>
      <c r="I312" s="234"/>
      <c r="J312" s="60"/>
      <c r="K312" s="60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 spans="1:42">
      <c r="A313" s="3" t="str">
        <f>A300</f>
        <v>Investor 1</v>
      </c>
      <c r="C313" s="835">
        <v>0</v>
      </c>
      <c r="D313" s="459">
        <f ca="1">$D$308*C313</f>
        <v>0</v>
      </c>
      <c r="F313" s="235">
        <f>F311</f>
        <v>0.08</v>
      </c>
      <c r="G313" s="235">
        <f>G311</f>
        <v>0.08</v>
      </c>
      <c r="I313" s="60"/>
      <c r="J313" s="60"/>
      <c r="K313" s="60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 spans="1:42">
      <c r="A314" s="3" t="str">
        <f>A301</f>
        <v>Investor 2</v>
      </c>
      <c r="C314" s="1151">
        <f>1-C311-C313</f>
        <v>0</v>
      </c>
      <c r="D314" s="547">
        <f ca="1">$D$308*C314</f>
        <v>0</v>
      </c>
      <c r="F314" s="235">
        <f>F313</f>
        <v>0.08</v>
      </c>
      <c r="G314" s="235">
        <f>G311</f>
        <v>0.08</v>
      </c>
      <c r="I314" s="60"/>
      <c r="J314" s="60"/>
      <c r="K314" s="135"/>
      <c r="L314" s="135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</row>
    <row r="315" spans="1:42">
      <c r="A315" s="3"/>
      <c r="B315" s="236"/>
      <c r="C315" s="237"/>
      <c r="E315" s="60"/>
      <c r="F315" s="238"/>
      <c r="G315" s="238"/>
      <c r="H315" s="60"/>
      <c r="I315" s="60"/>
      <c r="J315" s="135"/>
      <c r="K315" s="135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</row>
    <row r="316" spans="1:42">
      <c r="A316" s="53" t="s">
        <v>931</v>
      </c>
      <c r="B316" s="150"/>
      <c r="C316" s="54"/>
      <c r="D316" s="54"/>
      <c r="E316" s="54"/>
      <c r="F316" s="54"/>
      <c r="G316" s="54"/>
      <c r="H316" s="54"/>
      <c r="I316" s="54"/>
      <c r="J316" s="54"/>
      <c r="K316" s="219"/>
      <c r="L316" s="54"/>
      <c r="M316" s="54"/>
      <c r="N316" s="54"/>
      <c r="O316" s="54"/>
      <c r="P316" s="54"/>
      <c r="Q316" s="54"/>
      <c r="R316" s="54"/>
      <c r="S316" s="54"/>
      <c r="T316" s="54"/>
      <c r="U316" s="58"/>
      <c r="V316" s="58"/>
      <c r="W316" s="58"/>
      <c r="X316" s="58"/>
      <c r="Y316" s="58"/>
      <c r="Z316" s="220"/>
      <c r="AA316" s="59"/>
      <c r="AB316" s="220"/>
      <c r="AC316" s="59"/>
      <c r="AD316" s="59"/>
      <c r="AE316" s="59"/>
      <c r="AF316" s="59"/>
      <c r="AG316" s="59"/>
      <c r="AH316" s="220"/>
      <c r="AI316" s="4"/>
      <c r="AJ316" s="4"/>
      <c r="AK316" s="4"/>
      <c r="AL316" s="4"/>
      <c r="AM316" s="4"/>
      <c r="AN316" s="4"/>
      <c r="AO316" s="4"/>
      <c r="AP316" s="4"/>
    </row>
    <row r="317" spans="1:42">
      <c r="A317" s="239"/>
      <c r="B317" s="6"/>
      <c r="K317" s="65"/>
      <c r="U317" s="3"/>
      <c r="V317" s="3"/>
      <c r="W317" s="3"/>
      <c r="X317" s="3"/>
      <c r="Y317" s="3"/>
      <c r="Z317" s="23"/>
      <c r="AA317" s="4"/>
      <c r="AB317" s="23"/>
      <c r="AC317" s="4"/>
      <c r="AD317" s="4"/>
      <c r="AE317" s="4"/>
      <c r="AF317" s="4"/>
      <c r="AG317" s="4"/>
      <c r="AH317" s="23"/>
      <c r="AI317" s="4"/>
      <c r="AJ317" s="4"/>
      <c r="AK317" s="4"/>
      <c r="AL317" s="4"/>
      <c r="AM317" s="4"/>
      <c r="AN317" s="4"/>
      <c r="AO317" s="4"/>
      <c r="AP317" s="4"/>
    </row>
    <row r="318" spans="1:42">
      <c r="A318" s="50" t="s">
        <v>932</v>
      </c>
      <c r="B318" s="6"/>
      <c r="D318" s="1014">
        <v>6</v>
      </c>
      <c r="K318" s="65"/>
      <c r="U318" s="3"/>
      <c r="V318" s="3"/>
      <c r="W318" s="3"/>
      <c r="X318" s="3"/>
      <c r="Y318" s="3"/>
      <c r="Z318" s="23"/>
      <c r="AA318" s="4"/>
      <c r="AB318" s="23"/>
      <c r="AC318" s="4"/>
      <c r="AD318" s="4"/>
      <c r="AE318" s="4"/>
      <c r="AF318" s="4"/>
      <c r="AG318" s="4"/>
      <c r="AH318" s="23"/>
      <c r="AI318" s="4"/>
      <c r="AJ318" s="4"/>
      <c r="AK318" s="4"/>
      <c r="AL318" s="4"/>
      <c r="AM318" s="4"/>
      <c r="AN318" s="4"/>
      <c r="AO318" s="4"/>
      <c r="AP318" s="4"/>
    </row>
    <row r="319" spans="1:42">
      <c r="A319" s="50" t="s">
        <v>933</v>
      </c>
      <c r="B319" s="6"/>
      <c r="D319" s="1015">
        <v>1</v>
      </c>
      <c r="K319" s="65"/>
      <c r="U319" s="3"/>
      <c r="V319" s="3"/>
      <c r="W319" s="3"/>
      <c r="X319" s="3"/>
      <c r="Y319" s="3"/>
      <c r="Z319" s="23"/>
      <c r="AA319" s="4"/>
      <c r="AB319" s="23"/>
      <c r="AC319" s="4"/>
      <c r="AD319" s="4"/>
      <c r="AE319" s="4"/>
      <c r="AF319" s="4"/>
      <c r="AG319" s="4"/>
      <c r="AH319" s="23"/>
      <c r="AI319" s="4"/>
      <c r="AJ319" s="4"/>
      <c r="AK319" s="4"/>
      <c r="AL319" s="4"/>
      <c r="AM319" s="4"/>
      <c r="AN319" s="4"/>
      <c r="AO319" s="4"/>
      <c r="AP319" s="4"/>
    </row>
    <row r="320" spans="1:42">
      <c r="A320" s="239"/>
      <c r="B320" s="6"/>
      <c r="K320" s="65"/>
      <c r="U320" s="3"/>
      <c r="V320" s="3"/>
      <c r="W320" s="3"/>
      <c r="X320" s="3"/>
      <c r="Y320" s="3"/>
      <c r="Z320" s="23"/>
      <c r="AA320" s="4"/>
      <c r="AB320" s="23"/>
      <c r="AC320" s="4"/>
      <c r="AD320" s="4"/>
      <c r="AE320" s="4"/>
      <c r="AF320" s="4"/>
      <c r="AG320" s="4"/>
      <c r="AH320" s="23"/>
      <c r="AI320" s="4"/>
      <c r="AJ320" s="4"/>
      <c r="AK320" s="4"/>
      <c r="AL320" s="4"/>
      <c r="AM320" s="4"/>
      <c r="AN320" s="4"/>
      <c r="AO320" s="4"/>
      <c r="AP320" s="4"/>
    </row>
    <row r="321" spans="1:42">
      <c r="A321" s="65" t="s">
        <v>934</v>
      </c>
      <c r="B321" s="65"/>
      <c r="D321" s="204">
        <f>D9</f>
        <v>46934</v>
      </c>
      <c r="K321" s="65"/>
      <c r="U321" s="3"/>
      <c r="V321" s="3"/>
      <c r="W321" s="3"/>
      <c r="X321" s="3"/>
      <c r="Y321" s="3"/>
      <c r="Z321" s="23"/>
      <c r="AA321" s="4"/>
      <c r="AB321" s="23"/>
      <c r="AC321" s="4"/>
      <c r="AD321" s="4"/>
      <c r="AE321" s="4"/>
      <c r="AF321" s="4"/>
      <c r="AG321" s="4"/>
      <c r="AH321" s="23"/>
      <c r="AI321" s="4"/>
      <c r="AJ321" s="4"/>
      <c r="AK321" s="4"/>
      <c r="AL321" s="4"/>
      <c r="AM321" s="4"/>
      <c r="AN321" s="4"/>
      <c r="AO321" s="4"/>
      <c r="AP321" s="4"/>
    </row>
    <row r="322" spans="1:42">
      <c r="A322" s="50" t="s">
        <v>935</v>
      </c>
      <c r="B322" s="6"/>
      <c r="D322" s="204">
        <f>DATE(YEAR(D11),MONTH(D11)+D318,DAY(D11)-1)</f>
        <v>47663</v>
      </c>
      <c r="K322" s="65"/>
      <c r="U322" s="3"/>
      <c r="V322" s="3"/>
      <c r="W322" s="3"/>
      <c r="X322" s="3"/>
      <c r="Y322" s="3"/>
      <c r="Z322" s="23"/>
      <c r="AA322" s="4"/>
      <c r="AB322" s="23"/>
      <c r="AC322" s="4"/>
      <c r="AD322" s="4"/>
      <c r="AE322" s="4"/>
      <c r="AF322" s="4"/>
      <c r="AG322" s="4"/>
      <c r="AH322" s="23"/>
      <c r="AI322" s="4"/>
      <c r="AJ322" s="4"/>
      <c r="AK322" s="4"/>
      <c r="AL322" s="4"/>
      <c r="AM322" s="4"/>
      <c r="AN322" s="4"/>
      <c r="AO322" s="4"/>
      <c r="AP322" s="4"/>
    </row>
    <row r="323" spans="1:42">
      <c r="A323" s="50" t="s">
        <v>936</v>
      </c>
      <c r="B323" s="6"/>
      <c r="D323" s="204">
        <f>D322+D319</f>
        <v>47664</v>
      </c>
      <c r="K323" s="65"/>
      <c r="U323" s="3"/>
      <c r="V323" s="3"/>
      <c r="W323" s="3"/>
      <c r="X323" s="3"/>
      <c r="Y323" s="3"/>
      <c r="Z323" s="23"/>
      <c r="AA323" s="4"/>
      <c r="AB323" s="23"/>
      <c r="AC323" s="4"/>
      <c r="AD323" s="4"/>
      <c r="AE323" s="4"/>
      <c r="AF323" s="4"/>
      <c r="AG323" s="4"/>
      <c r="AH323" s="23"/>
      <c r="AI323" s="4"/>
      <c r="AJ323" s="4"/>
      <c r="AK323" s="4"/>
      <c r="AL323" s="4"/>
      <c r="AM323" s="4"/>
      <c r="AN323" s="4"/>
      <c r="AO323" s="4"/>
      <c r="AP323" s="4"/>
    </row>
    <row r="324" spans="1:42">
      <c r="K324" s="65"/>
      <c r="U324" s="3"/>
      <c r="V324" s="3"/>
      <c r="W324" s="3"/>
      <c r="X324" s="3"/>
      <c r="Y324" s="3"/>
      <c r="Z324" s="23"/>
      <c r="AA324" s="4"/>
      <c r="AB324" s="23"/>
      <c r="AC324" s="4"/>
      <c r="AD324" s="4"/>
      <c r="AE324" s="4"/>
      <c r="AF324" s="4"/>
      <c r="AG324" s="4"/>
      <c r="AH324" s="23"/>
      <c r="AI324" s="4"/>
      <c r="AJ324" s="4"/>
      <c r="AK324" s="4"/>
      <c r="AL324" s="4"/>
      <c r="AM324" s="4"/>
      <c r="AN324" s="4"/>
      <c r="AO324" s="4"/>
      <c r="AP324" s="4"/>
    </row>
    <row r="325" spans="1:42">
      <c r="A325" s="5" t="s">
        <v>243</v>
      </c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"/>
      <c r="AJ325" s="4"/>
      <c r="AK325" s="4"/>
      <c r="AL325" s="4"/>
      <c r="AM325" s="4"/>
      <c r="AN325" s="4"/>
      <c r="AO325" s="4"/>
      <c r="AP325" s="4"/>
    </row>
    <row r="326" spans="1:42">
      <c r="A326" s="50"/>
      <c r="B326" s="50"/>
      <c r="C326" s="50"/>
      <c r="D326" s="50"/>
      <c r="E326" s="50"/>
      <c r="F326" s="50"/>
      <c r="G326" s="50"/>
      <c r="H326" s="50"/>
      <c r="I326" s="50"/>
      <c r="J326" s="135"/>
      <c r="K326" s="135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42">
      <c r="A327" s="53" t="s">
        <v>413</v>
      </c>
      <c r="B327" s="150"/>
      <c r="C327" s="54"/>
      <c r="D327" s="54"/>
      <c r="E327" s="54"/>
      <c r="F327" s="54"/>
      <c r="G327" s="54"/>
      <c r="H327" s="54"/>
      <c r="I327" s="54"/>
      <c r="J327" s="54"/>
      <c r="K327" s="219"/>
      <c r="L327" s="54"/>
      <c r="M327" s="54"/>
      <c r="N327" s="54"/>
      <c r="O327" s="54"/>
      <c r="P327" s="54"/>
      <c r="Q327" s="54"/>
      <c r="R327" s="54"/>
      <c r="S327" s="54"/>
      <c r="T327" s="54"/>
      <c r="U327" s="58"/>
      <c r="V327" s="58"/>
      <c r="W327" s="58"/>
      <c r="X327" s="58"/>
      <c r="Y327" s="58"/>
      <c r="Z327" s="220"/>
      <c r="AA327" s="59"/>
      <c r="AB327" s="220"/>
      <c r="AC327" s="59"/>
      <c r="AD327" s="59"/>
      <c r="AE327" s="59"/>
      <c r="AF327" s="59"/>
      <c r="AG327" s="59"/>
      <c r="AH327" s="220"/>
      <c r="AI327" s="4"/>
      <c r="AJ327" s="4"/>
      <c r="AK327" s="4"/>
      <c r="AL327" s="4"/>
      <c r="AM327" s="4"/>
      <c r="AN327" s="4"/>
      <c r="AO327" s="4"/>
      <c r="AP327" s="4"/>
    </row>
    <row r="328" spans="1:42">
      <c r="A328" s="239"/>
      <c r="B328" s="6"/>
      <c r="K328" s="65"/>
      <c r="U328" s="3"/>
      <c r="V328" s="3"/>
      <c r="W328" s="3"/>
      <c r="X328" s="3"/>
      <c r="Y328" s="3"/>
      <c r="Z328" s="23"/>
      <c r="AA328" s="4"/>
      <c r="AB328" s="23"/>
      <c r="AC328" s="4"/>
      <c r="AD328" s="4"/>
      <c r="AE328" s="4"/>
      <c r="AF328" s="4"/>
      <c r="AG328" s="4"/>
      <c r="AH328" s="23"/>
      <c r="AI328" s="4"/>
      <c r="AJ328" s="4"/>
      <c r="AK328" s="4"/>
      <c r="AL328" s="4"/>
      <c r="AM328" s="4"/>
      <c r="AN328" s="4"/>
      <c r="AO328" s="4"/>
      <c r="AP328" s="4"/>
    </row>
    <row r="329" spans="1:42">
      <c r="A329" s="1141">
        <v>0</v>
      </c>
      <c r="B329" s="70"/>
      <c r="C329" s="1140"/>
      <c r="D329" s="1226">
        <v>0</v>
      </c>
      <c r="E329" s="241"/>
      <c r="G329" s="50"/>
      <c r="H329" s="50"/>
      <c r="I329" s="952"/>
      <c r="K329" s="135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 spans="1:42">
      <c r="A330" s="240">
        <v>3</v>
      </c>
      <c r="B330" s="60"/>
      <c r="C330" s="241"/>
      <c r="D330" s="713">
        <f ca="1">DS!$H$54/IF(DS!$B$3=4,1,IF(DS!$B$3=2,2,IF(DS!$B$3=1,4,NA())))</f>
        <v>1058.1806970460316</v>
      </c>
      <c r="G330" s="50" t="s">
        <v>937</v>
      </c>
      <c r="H330" s="50"/>
      <c r="I330" s="951">
        <v>0</v>
      </c>
      <c r="K330" s="135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 spans="1:42" s="241" customFormat="1">
      <c r="A331" s="240">
        <v>6</v>
      </c>
      <c r="B331" s="60"/>
      <c r="D331" s="713">
        <f ca="1">IF(DS!$B$3=2,DS!$H$54,IF(DS!$B$3=1,DS!$H$54/2,IF(DS!$B$3=4,SUM(DS!$H$54:$I$54),NA())))</f>
        <v>2116.3613940920632</v>
      </c>
      <c r="E331" s="50"/>
      <c r="F331" s="50"/>
      <c r="G331" s="50" t="s">
        <v>879</v>
      </c>
      <c r="H331" s="50"/>
      <c r="I331" s="951">
        <v>0</v>
      </c>
      <c r="J331" s="243"/>
      <c r="K331" s="135"/>
      <c r="L331" s="3"/>
      <c r="M331" s="3"/>
      <c r="N331" s="3"/>
      <c r="O331" s="3"/>
      <c r="P331" s="244"/>
      <c r="Q331" s="244"/>
      <c r="R331" s="244"/>
      <c r="S331" s="244"/>
      <c r="T331" s="244"/>
      <c r="U331" s="244"/>
      <c r="V331" s="244"/>
      <c r="W331" s="244"/>
      <c r="X331" s="244"/>
      <c r="Y331" s="244"/>
      <c r="Z331" s="245"/>
      <c r="AA331" s="245"/>
      <c r="AB331" s="245"/>
      <c r="AC331" s="245"/>
      <c r="AD331" s="245"/>
      <c r="AE331" s="245"/>
      <c r="AF331" s="245"/>
      <c r="AG331" s="245"/>
      <c r="AH331" s="245"/>
      <c r="AI331" s="245"/>
      <c r="AJ331" s="245"/>
      <c r="AK331" s="245"/>
      <c r="AL331" s="245"/>
      <c r="AM331" s="245"/>
      <c r="AN331" s="245"/>
      <c r="AO331" s="245"/>
      <c r="AP331" s="245"/>
    </row>
    <row r="332" spans="1:42" s="241" customFormat="1">
      <c r="A332" s="240">
        <v>12</v>
      </c>
      <c r="B332" s="60"/>
      <c r="D332" s="713">
        <f ca="1">SUM(DS!$H$54:OFFSET(DS!$H$54,,DS!$B$3-1))</f>
        <v>4267.8006013458726</v>
      </c>
      <c r="E332" s="50"/>
      <c r="F332" s="50"/>
      <c r="J332" s="60"/>
      <c r="K332" s="60"/>
      <c r="L332" s="3"/>
      <c r="M332" s="3"/>
      <c r="N332" s="3"/>
      <c r="O332" s="3"/>
      <c r="P332" s="244"/>
      <c r="Q332" s="244"/>
      <c r="R332" s="244"/>
      <c r="S332" s="244"/>
      <c r="T332" s="244"/>
      <c r="U332" s="244"/>
      <c r="V332" s="244"/>
      <c r="W332" s="244"/>
      <c r="X332" s="244"/>
      <c r="Y332" s="244"/>
      <c r="Z332" s="245"/>
      <c r="AA332" s="245"/>
      <c r="AB332" s="245"/>
      <c r="AC332" s="245"/>
      <c r="AD332" s="245"/>
      <c r="AE332" s="245"/>
      <c r="AF332" s="245"/>
      <c r="AG332" s="245"/>
      <c r="AH332" s="245"/>
      <c r="AI332" s="245"/>
      <c r="AJ332" s="245"/>
      <c r="AK332" s="245"/>
      <c r="AL332" s="245"/>
      <c r="AM332" s="245"/>
      <c r="AN332" s="245"/>
      <c r="AO332" s="245"/>
      <c r="AP332" s="245"/>
    </row>
    <row r="333" spans="1:42" s="241" customFormat="1">
      <c r="E333" s="50"/>
      <c r="F333" s="50"/>
      <c r="J333" s="60"/>
      <c r="K333" s="60"/>
      <c r="L333" s="3"/>
      <c r="M333" s="3"/>
      <c r="N333" s="3"/>
      <c r="O333" s="3"/>
      <c r="P333" s="244"/>
      <c r="Q333" s="244"/>
      <c r="R333" s="244"/>
      <c r="S333" s="244"/>
      <c r="T333" s="244"/>
      <c r="U333" s="244"/>
      <c r="V333" s="244"/>
      <c r="W333" s="244"/>
      <c r="X333" s="244"/>
      <c r="Y333" s="244"/>
      <c r="Z333" s="245"/>
      <c r="AA333" s="245"/>
      <c r="AB333" s="245"/>
      <c r="AC333" s="245"/>
      <c r="AD333" s="245"/>
      <c r="AE333" s="245"/>
      <c r="AF333" s="245"/>
      <c r="AG333" s="245"/>
      <c r="AH333" s="245"/>
      <c r="AI333" s="245"/>
      <c r="AJ333" s="245"/>
      <c r="AK333" s="245"/>
      <c r="AL333" s="245"/>
      <c r="AM333" s="245"/>
      <c r="AN333" s="245"/>
      <c r="AO333" s="245"/>
      <c r="AP333" s="245"/>
    </row>
    <row r="334" spans="1:42" s="241" customFormat="1">
      <c r="A334" s="53" t="s">
        <v>938</v>
      </c>
      <c r="B334" s="150"/>
      <c r="C334" s="54"/>
      <c r="D334" s="54"/>
      <c r="E334" s="54"/>
      <c r="F334" s="54"/>
      <c r="G334" s="54"/>
      <c r="H334" s="54"/>
      <c r="I334" s="54"/>
      <c r="J334" s="54"/>
      <c r="K334" s="219"/>
      <c r="L334" s="54"/>
      <c r="M334" s="54"/>
      <c r="N334" s="54"/>
      <c r="O334" s="54"/>
      <c r="P334" s="54"/>
      <c r="Q334" s="54"/>
      <c r="R334" s="54"/>
      <c r="S334" s="54"/>
      <c r="T334" s="54"/>
      <c r="U334" s="58"/>
      <c r="V334" s="58"/>
      <c r="W334" s="58"/>
      <c r="X334" s="58"/>
      <c r="Y334" s="58"/>
      <c r="Z334" s="220"/>
      <c r="AA334" s="59"/>
      <c r="AB334" s="220"/>
      <c r="AC334" s="59"/>
      <c r="AD334" s="59"/>
      <c r="AE334" s="59"/>
      <c r="AF334" s="59"/>
      <c r="AG334" s="59"/>
      <c r="AH334" s="220"/>
      <c r="AI334" s="245"/>
      <c r="AJ334" s="245"/>
      <c r="AK334" s="245"/>
      <c r="AL334" s="245"/>
      <c r="AM334" s="245"/>
      <c r="AN334" s="245"/>
      <c r="AO334" s="245"/>
      <c r="AP334" s="245"/>
    </row>
    <row r="335" spans="1:42" s="241" customFormat="1">
      <c r="A335" s="239"/>
      <c r="B335" s="6"/>
      <c r="C335" s="1"/>
      <c r="D335" s="1"/>
      <c r="E335" s="1"/>
      <c r="F335" s="1"/>
      <c r="G335" s="1"/>
      <c r="H335" s="1"/>
      <c r="I335" s="1"/>
      <c r="J335" s="1"/>
      <c r="K335" s="65"/>
      <c r="L335" s="1"/>
      <c r="M335" s="1"/>
      <c r="N335" s="1"/>
      <c r="O335" s="1"/>
      <c r="P335" s="1"/>
      <c r="Q335" s="1"/>
      <c r="R335" s="1"/>
      <c r="S335" s="1"/>
      <c r="T335" s="1"/>
      <c r="U335" s="3"/>
      <c r="V335" s="3"/>
      <c r="W335" s="3"/>
      <c r="X335" s="3"/>
      <c r="Y335" s="3"/>
      <c r="Z335" s="23"/>
      <c r="AA335" s="4"/>
      <c r="AB335" s="23"/>
      <c r="AC335" s="4"/>
      <c r="AD335" s="4"/>
      <c r="AE335" s="4"/>
      <c r="AF335" s="4"/>
      <c r="AG335" s="4"/>
      <c r="AH335" s="23"/>
      <c r="AI335" s="245"/>
      <c r="AJ335" s="245"/>
      <c r="AK335" s="245"/>
      <c r="AL335" s="245"/>
      <c r="AM335" s="245"/>
      <c r="AN335" s="245"/>
      <c r="AO335" s="245"/>
      <c r="AP335" s="245"/>
    </row>
    <row r="336" spans="1:42" s="241" customFormat="1">
      <c r="A336" s="246" t="s">
        <v>939</v>
      </c>
      <c r="B336" s="60"/>
      <c r="D336" s="1046">
        <v>0</v>
      </c>
      <c r="G336" s="50"/>
      <c r="H336" s="50"/>
      <c r="I336" s="950"/>
      <c r="J336" s="60"/>
      <c r="K336" s="60"/>
      <c r="L336" s="3"/>
      <c r="M336" s="3"/>
      <c r="N336" s="3"/>
      <c r="O336" s="3"/>
      <c r="P336" s="244"/>
      <c r="Q336" s="244"/>
      <c r="R336" s="244"/>
      <c r="S336" s="244"/>
      <c r="T336" s="244"/>
      <c r="U336" s="244"/>
      <c r="V336" s="244"/>
      <c r="W336" s="244"/>
      <c r="X336" s="244"/>
      <c r="Y336" s="244"/>
      <c r="Z336" s="245"/>
      <c r="AA336" s="245"/>
      <c r="AB336" s="245"/>
      <c r="AC336" s="245"/>
      <c r="AD336" s="245"/>
      <c r="AE336" s="245"/>
      <c r="AF336" s="245"/>
      <c r="AG336" s="245"/>
      <c r="AH336" s="245"/>
      <c r="AI336" s="245"/>
      <c r="AJ336" s="245"/>
      <c r="AK336" s="245"/>
      <c r="AL336" s="245"/>
      <c r="AM336" s="245"/>
      <c r="AN336" s="245"/>
      <c r="AO336" s="245"/>
      <c r="AP336" s="245"/>
    </row>
    <row r="337" spans="1:42" s="241" customFormat="1">
      <c r="A337" s="246">
        <f>A330</f>
        <v>3</v>
      </c>
      <c r="B337" s="60"/>
      <c r="D337" s="713">
        <f ca="1">DS!$H$111/IF(DS!$B$3=4,1,IF(DS!$B$3=2,2,IF(DS!$B$3=1,4,NA())))</f>
        <v>0</v>
      </c>
      <c r="G337" s="50" t="s">
        <v>937</v>
      </c>
      <c r="H337" s="50"/>
      <c r="I337" s="242">
        <v>6</v>
      </c>
      <c r="J337" s="60"/>
      <c r="K337" s="60"/>
      <c r="L337" s="3"/>
      <c r="M337" s="3"/>
      <c r="N337" s="3"/>
      <c r="O337" s="3"/>
      <c r="P337" s="244"/>
      <c r="Q337" s="244"/>
      <c r="R337" s="244"/>
      <c r="S337" s="244"/>
      <c r="T337" s="244"/>
      <c r="U337" s="244"/>
      <c r="V337" s="244"/>
      <c r="W337" s="244"/>
      <c r="X337" s="244"/>
      <c r="Y337" s="244"/>
      <c r="Z337" s="245"/>
      <c r="AA337" s="245"/>
      <c r="AB337" s="245"/>
      <c r="AC337" s="245"/>
      <c r="AD337" s="245"/>
      <c r="AE337" s="245"/>
      <c r="AF337" s="245"/>
      <c r="AG337" s="245"/>
      <c r="AH337" s="245"/>
      <c r="AI337" s="245"/>
      <c r="AJ337" s="245"/>
      <c r="AK337" s="245"/>
      <c r="AL337" s="245"/>
      <c r="AM337" s="245"/>
      <c r="AN337" s="245"/>
      <c r="AO337" s="245"/>
      <c r="AP337" s="245"/>
    </row>
    <row r="338" spans="1:42" s="241" customFormat="1">
      <c r="A338" s="246">
        <f>A331</f>
        <v>6</v>
      </c>
      <c r="B338" s="60"/>
      <c r="D338" s="713">
        <f ca="1">IF(DS!$B$3=2,DS!$H$111,IF(DS!$B$3=1,DS!$H$111/2,IF(DS!$B$3=4,SUM(DS!$H$111:$I$111),NA())))</f>
        <v>0</v>
      </c>
      <c r="E338" s="50"/>
      <c r="F338" s="50"/>
      <c r="G338" s="50" t="s">
        <v>879</v>
      </c>
      <c r="H338" s="50"/>
      <c r="I338" s="951">
        <v>6</v>
      </c>
      <c r="J338" s="60"/>
      <c r="K338" s="60"/>
      <c r="L338" s="3"/>
      <c r="M338" s="3"/>
      <c r="N338" s="3"/>
      <c r="O338" s="3"/>
      <c r="P338" s="244"/>
      <c r="Q338" s="244"/>
      <c r="R338" s="244"/>
      <c r="S338" s="244"/>
      <c r="T338" s="244"/>
      <c r="U338" s="244"/>
      <c r="V338" s="244"/>
      <c r="W338" s="244"/>
      <c r="X338" s="244"/>
      <c r="Y338" s="244"/>
      <c r="Z338" s="245"/>
      <c r="AA338" s="245"/>
      <c r="AB338" s="245"/>
      <c r="AC338" s="245"/>
      <c r="AD338" s="245"/>
      <c r="AE338" s="245"/>
      <c r="AF338" s="245"/>
      <c r="AG338" s="245"/>
      <c r="AH338" s="245"/>
      <c r="AI338" s="245"/>
      <c r="AJ338" s="245"/>
      <c r="AK338" s="245"/>
      <c r="AL338" s="245"/>
      <c r="AM338" s="245"/>
      <c r="AN338" s="245"/>
      <c r="AO338" s="245"/>
      <c r="AP338" s="245"/>
    </row>
    <row r="339" spans="1:42" s="241" customFormat="1">
      <c r="A339" s="246">
        <f>A332</f>
        <v>12</v>
      </c>
      <c r="B339" s="60"/>
      <c r="D339" s="713">
        <f ca="1">SUM(DS!$H$111:OFFSET(DS!$H$111,,DS!$B$3-1))</f>
        <v>0</v>
      </c>
      <c r="E339" s="50"/>
      <c r="F339" s="50"/>
      <c r="J339" s="60"/>
      <c r="K339" s="60"/>
      <c r="L339" s="3"/>
      <c r="M339" s="3"/>
      <c r="N339" s="3"/>
      <c r="O339" s="3"/>
      <c r="P339" s="244"/>
      <c r="Q339" s="244"/>
      <c r="R339" s="244"/>
      <c r="S339" s="244"/>
      <c r="T339" s="244"/>
      <c r="U339" s="244"/>
      <c r="V339" s="244"/>
      <c r="W339" s="244"/>
      <c r="X339" s="244"/>
      <c r="Y339" s="244"/>
      <c r="Z339" s="245"/>
      <c r="AA339" s="245"/>
      <c r="AB339" s="245"/>
      <c r="AC339" s="245"/>
      <c r="AD339" s="245"/>
      <c r="AE339" s="245"/>
      <c r="AF339" s="245"/>
      <c r="AG339" s="245"/>
      <c r="AH339" s="245"/>
      <c r="AI339" s="245"/>
      <c r="AJ339" s="245"/>
      <c r="AK339" s="245"/>
      <c r="AL339" s="245"/>
      <c r="AM339" s="245"/>
      <c r="AN339" s="245"/>
      <c r="AO339" s="245"/>
      <c r="AP339" s="245"/>
    </row>
    <row r="340" spans="1:42" s="241" customFormat="1">
      <c r="E340" s="50"/>
      <c r="F340" s="50"/>
      <c r="G340" s="50"/>
      <c r="H340" s="50"/>
      <c r="I340" s="60"/>
      <c r="J340" s="60"/>
      <c r="K340" s="60"/>
      <c r="L340" s="3"/>
      <c r="M340" s="3"/>
      <c r="N340" s="3"/>
      <c r="O340" s="3"/>
      <c r="P340" s="244"/>
      <c r="Q340" s="244"/>
      <c r="R340" s="244"/>
      <c r="S340" s="244"/>
      <c r="T340" s="244"/>
      <c r="U340" s="244"/>
      <c r="V340" s="244"/>
      <c r="W340" s="244"/>
      <c r="X340" s="244"/>
      <c r="Y340" s="244"/>
      <c r="Z340" s="245"/>
      <c r="AA340" s="245"/>
      <c r="AB340" s="245"/>
      <c r="AC340" s="245"/>
      <c r="AD340" s="245"/>
      <c r="AE340" s="245"/>
      <c r="AF340" s="245"/>
      <c r="AG340" s="245"/>
      <c r="AH340" s="245"/>
      <c r="AI340" s="245"/>
      <c r="AJ340" s="245"/>
      <c r="AK340" s="245"/>
      <c r="AL340" s="245"/>
      <c r="AM340" s="245"/>
      <c r="AN340" s="245"/>
      <c r="AO340" s="245"/>
      <c r="AP340" s="245"/>
    </row>
    <row r="341" spans="1:42">
      <c r="A341" s="53" t="s">
        <v>940</v>
      </c>
      <c r="B341" s="150"/>
      <c r="C341" s="54"/>
      <c r="D341" s="54"/>
      <c r="E341" s="54"/>
      <c r="F341" s="54"/>
      <c r="G341" s="54"/>
      <c r="H341" s="54"/>
      <c r="I341" s="54"/>
      <c r="J341" s="54"/>
      <c r="K341" s="219"/>
      <c r="L341" s="54"/>
      <c r="M341" s="54"/>
      <c r="N341" s="54"/>
      <c r="O341" s="54"/>
      <c r="P341" s="54"/>
      <c r="Q341" s="54"/>
      <c r="R341" s="54"/>
      <c r="S341" s="54"/>
      <c r="T341" s="54"/>
      <c r="U341" s="58"/>
      <c r="V341" s="58"/>
      <c r="W341" s="58"/>
      <c r="X341" s="58"/>
      <c r="Y341" s="58"/>
      <c r="Z341" s="220"/>
      <c r="AA341" s="59"/>
      <c r="AB341" s="220"/>
      <c r="AC341" s="59"/>
      <c r="AD341" s="59"/>
      <c r="AE341" s="59"/>
      <c r="AF341" s="59"/>
      <c r="AG341" s="59"/>
      <c r="AH341" s="220"/>
      <c r="AI341" s="4"/>
      <c r="AJ341" s="4"/>
      <c r="AK341" s="4"/>
      <c r="AL341" s="4"/>
      <c r="AM341" s="4"/>
      <c r="AN341" s="4"/>
      <c r="AO341" s="4"/>
      <c r="AP341" s="4"/>
    </row>
    <row r="342" spans="1:42">
      <c r="A342" s="239"/>
      <c r="B342" s="6"/>
      <c r="K342" s="65"/>
      <c r="U342" s="3"/>
      <c r="V342" s="3"/>
      <c r="W342" s="3"/>
      <c r="X342" s="3"/>
      <c r="Y342" s="3"/>
      <c r="Z342" s="23"/>
      <c r="AA342" s="4"/>
      <c r="AB342" s="23"/>
      <c r="AC342" s="4"/>
      <c r="AD342" s="4"/>
      <c r="AE342" s="4"/>
      <c r="AF342" s="4"/>
      <c r="AG342" s="4"/>
      <c r="AH342" s="23"/>
      <c r="AI342" s="4"/>
      <c r="AJ342" s="4"/>
      <c r="AK342" s="4"/>
      <c r="AL342" s="4"/>
      <c r="AM342" s="4"/>
      <c r="AN342" s="4"/>
      <c r="AO342" s="4"/>
      <c r="AP342" s="4"/>
    </row>
    <row r="343" spans="1:42">
      <c r="A343" s="70"/>
      <c r="B343" s="70"/>
      <c r="D343" s="170" t="s">
        <v>237</v>
      </c>
      <c r="E343" s="169" t="s">
        <v>260</v>
      </c>
      <c r="G343" s="50"/>
      <c r="H343" s="50"/>
      <c r="I343" s="60"/>
      <c r="J343" s="60"/>
      <c r="K343" s="60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</row>
    <row r="344" spans="1:42">
      <c r="A344" s="70" t="s">
        <v>912</v>
      </c>
      <c r="B344" s="247"/>
      <c r="D344" s="831">
        <v>0</v>
      </c>
      <c r="E344" s="1133">
        <f>I459</f>
        <v>0</v>
      </c>
      <c r="H344" s="50"/>
      <c r="I344" s="60"/>
      <c r="K344" s="248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</row>
    <row r="345" spans="1:42">
      <c r="A345" s="60" t="s">
        <v>879</v>
      </c>
      <c r="B345" s="249"/>
      <c r="D345" s="832">
        <v>1</v>
      </c>
      <c r="E345" s="833">
        <f>I460</f>
        <v>0</v>
      </c>
      <c r="G345" s="779"/>
      <c r="H345" s="50"/>
      <c r="I345" s="60"/>
      <c r="J345" s="251"/>
      <c r="K345" s="248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</row>
    <row r="346" spans="1:42">
      <c r="A346" s="183" t="s">
        <v>580</v>
      </c>
      <c r="B346" s="249"/>
      <c r="D346" s="251">
        <f>D179</f>
        <v>14</v>
      </c>
      <c r="E346" s="779"/>
      <c r="G346" s="779"/>
      <c r="H346" s="50"/>
      <c r="I346" s="60"/>
      <c r="J346" s="251"/>
      <c r="K346" s="248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 spans="1:42">
      <c r="A347" s="60"/>
      <c r="B347" s="249"/>
      <c r="D347" s="250"/>
      <c r="E347" s="50"/>
      <c r="F347" s="253"/>
      <c r="G347" s="779"/>
      <c r="H347" s="50"/>
      <c r="I347" s="60"/>
      <c r="J347" s="251"/>
      <c r="K347" s="248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 spans="1:42">
      <c r="A348" s="53" t="s">
        <v>941</v>
      </c>
      <c r="B348" s="150"/>
      <c r="C348" s="54"/>
      <c r="D348" s="54"/>
      <c r="E348" s="54"/>
      <c r="F348" s="54"/>
      <c r="G348" s="54"/>
      <c r="H348" s="54"/>
      <c r="I348" s="54"/>
      <c r="J348" s="54"/>
      <c r="K348" s="219"/>
      <c r="L348" s="54"/>
      <c r="M348" s="54"/>
      <c r="N348" s="54"/>
      <c r="O348" s="54"/>
      <c r="P348" s="54"/>
      <c r="Q348" s="54"/>
      <c r="R348" s="54"/>
      <c r="S348" s="54"/>
      <c r="T348" s="54"/>
      <c r="U348" s="58"/>
      <c r="V348" s="58"/>
      <c r="W348" s="58"/>
      <c r="X348" s="58"/>
      <c r="Y348" s="58"/>
      <c r="Z348" s="220"/>
      <c r="AA348" s="59"/>
      <c r="AB348" s="220"/>
      <c r="AC348" s="59"/>
      <c r="AD348" s="59"/>
      <c r="AE348" s="59"/>
      <c r="AF348" s="59"/>
      <c r="AG348" s="59"/>
      <c r="AH348" s="220"/>
      <c r="AI348" s="4"/>
      <c r="AJ348" s="4"/>
      <c r="AK348" s="4"/>
      <c r="AL348" s="4"/>
      <c r="AM348" s="4"/>
      <c r="AN348" s="4"/>
      <c r="AO348" s="4"/>
      <c r="AP348" s="4"/>
    </row>
    <row r="349" spans="1:42">
      <c r="A349" s="239"/>
      <c r="B349" s="6"/>
      <c r="K349" s="65"/>
      <c r="U349" s="3"/>
      <c r="V349" s="3"/>
      <c r="W349" s="3"/>
      <c r="X349" s="3"/>
      <c r="Y349" s="3"/>
      <c r="Z349" s="23"/>
      <c r="AA349" s="4"/>
      <c r="AB349" s="23"/>
      <c r="AC349" s="4"/>
      <c r="AD349" s="4"/>
      <c r="AE349" s="4"/>
      <c r="AF349" s="4"/>
      <c r="AG349" s="4"/>
      <c r="AH349" s="23"/>
      <c r="AI349" s="4"/>
      <c r="AJ349" s="4"/>
      <c r="AK349" s="4"/>
      <c r="AL349" s="4"/>
      <c r="AM349" s="4"/>
      <c r="AN349" s="4"/>
      <c r="AO349" s="4"/>
      <c r="AP349" s="4"/>
    </row>
    <row r="350" spans="1:42">
      <c r="A350" s="70" t="s">
        <v>260</v>
      </c>
      <c r="B350" s="247"/>
      <c r="D350" s="250">
        <f>E345</f>
        <v>0</v>
      </c>
      <c r="E350" s="50"/>
      <c r="F350" s="253"/>
      <c r="G350" s="779"/>
      <c r="H350" s="50"/>
      <c r="I350" s="60"/>
      <c r="J350" s="251"/>
      <c r="K350" s="248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</row>
    <row r="351" spans="1:42">
      <c r="A351" s="70" t="s">
        <v>942</v>
      </c>
      <c r="B351" s="247"/>
      <c r="D351" s="778">
        <v>0</v>
      </c>
      <c r="E351" s="50"/>
      <c r="F351" s="253"/>
      <c r="G351" s="779"/>
      <c r="H351" s="50"/>
      <c r="I351" s="60"/>
      <c r="J351" s="251"/>
      <c r="K351" s="248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</row>
    <row r="352" spans="1:42">
      <c r="A352" s="70" t="s">
        <v>943</v>
      </c>
      <c r="B352" s="247"/>
      <c r="D352" s="834">
        <v>0</v>
      </c>
      <c r="H352" s="50"/>
      <c r="I352" s="60"/>
      <c r="J352" s="60"/>
      <c r="K352" s="60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 spans="1:44">
      <c r="A353" s="183" t="s">
        <v>580</v>
      </c>
      <c r="B353" s="249"/>
      <c r="D353" s="251">
        <f>D84</f>
        <v>12</v>
      </c>
      <c r="E353" s="50"/>
      <c r="F353" s="253"/>
      <c r="G353" s="251"/>
      <c r="H353" s="50"/>
      <c r="I353" s="60"/>
      <c r="J353" s="60"/>
      <c r="K353" s="60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</row>
    <row r="354" spans="1:44">
      <c r="A354" s="50"/>
      <c r="B354" s="252"/>
      <c r="C354" s="251"/>
      <c r="D354" s="50"/>
      <c r="E354" s="253"/>
      <c r="F354" s="251"/>
      <c r="G354" s="50"/>
      <c r="H354" s="50"/>
      <c r="I354" s="50"/>
      <c r="J354" s="50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44">
      <c r="A355" s="5" t="s">
        <v>6</v>
      </c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"/>
      <c r="AJ355" s="4"/>
      <c r="AK355" s="4"/>
      <c r="AL355" s="4"/>
      <c r="AM355" s="4"/>
      <c r="AN355" s="4"/>
      <c r="AO355" s="4"/>
      <c r="AP355" s="4"/>
    </row>
    <row r="356" spans="1:44">
      <c r="A356" s="3"/>
      <c r="B356" s="3"/>
      <c r="C356" s="3"/>
      <c r="D356" s="244"/>
      <c r="E356" s="244"/>
      <c r="F356" s="244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</row>
    <row r="357" spans="1:44">
      <c r="A357" s="254" t="s">
        <v>944</v>
      </c>
      <c r="B357" s="3"/>
      <c r="C357" s="54"/>
      <c r="D357" s="2" t="s">
        <v>6</v>
      </c>
      <c r="E357" s="898"/>
      <c r="F357" s="2" t="s">
        <v>0</v>
      </c>
      <c r="G357" s="3"/>
      <c r="H357" s="3"/>
      <c r="I357" s="7"/>
      <c r="J357" s="279"/>
      <c r="K357" s="65"/>
      <c r="L357" s="23"/>
      <c r="M357" s="278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</row>
    <row r="358" spans="1:44">
      <c r="A358" s="139" t="str">
        <f t="shared" ref="A358:A379" si="45">A23</f>
        <v xml:space="preserve"> Production Unit </v>
      </c>
      <c r="B358" s="140"/>
      <c r="D358" s="1202">
        <v>20</v>
      </c>
      <c r="E358" s="1135"/>
      <c r="F358" s="709">
        <f>SUMPRODUCT(CapEx!C7:C11,CapEx!K7:K11)</f>
        <v>35000</v>
      </c>
      <c r="G358" s="899">
        <f>F358</f>
        <v>35000</v>
      </c>
      <c r="H358" s="255">
        <f>F358-G358</f>
        <v>0</v>
      </c>
      <c r="J358" s="91" t="s">
        <v>945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</row>
    <row r="359" spans="1:44">
      <c r="A359" s="143" t="str">
        <f t="shared" si="45"/>
        <v>EPC Contract</v>
      </c>
      <c r="B359" s="3"/>
      <c r="D359" s="1136">
        <v>20</v>
      </c>
      <c r="E359" s="1135"/>
      <c r="F359" s="712">
        <f>SUMPRODUCT(CapEx!C13:C16,CapEx!K13:K16)</f>
        <v>13560</v>
      </c>
      <c r="G359" s="896">
        <f t="shared" ref="G359:G365" si="46">F359</f>
        <v>13560</v>
      </c>
      <c r="H359" s="256">
        <f t="shared" ref="H359:H376" si="47">F359-G359</f>
        <v>0</v>
      </c>
      <c r="L359" s="97" t="s">
        <v>946</v>
      </c>
      <c r="M359" s="182" t="s">
        <v>947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</row>
    <row r="360" spans="1:44">
      <c r="A360" s="143" t="str">
        <f t="shared" si="45"/>
        <v>Grid connection</v>
      </c>
      <c r="B360" s="3"/>
      <c r="D360" s="1136">
        <v>20</v>
      </c>
      <c r="E360" s="1135"/>
      <c r="F360" s="712">
        <f>SUMPRODUCT(CapEx!C18:C20,CapEx!K18:K20)</f>
        <v>30</v>
      </c>
      <c r="G360" s="896">
        <f t="shared" si="46"/>
        <v>30</v>
      </c>
      <c r="H360" s="256">
        <f t="shared" si="47"/>
        <v>0</v>
      </c>
      <c r="J360" s="1" t="s">
        <v>948</v>
      </c>
      <c r="L360" s="1202">
        <v>20</v>
      </c>
      <c r="M360" s="1210">
        <v>0.05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</row>
    <row r="361" spans="1:44">
      <c r="A361" s="143" t="str">
        <f t="shared" si="45"/>
        <v>Monitoring &amp; Telecom connection</v>
      </c>
      <c r="B361" s="3"/>
      <c r="D361" s="1136">
        <v>20</v>
      </c>
      <c r="E361" s="1135"/>
      <c r="F361" s="712">
        <f>SUMPRODUCT(CapEx!C22:C24,CapEx!K22:K24)</f>
        <v>100</v>
      </c>
      <c r="G361" s="896">
        <f t="shared" si="46"/>
        <v>100</v>
      </c>
      <c r="H361" s="256">
        <f t="shared" si="47"/>
        <v>0</v>
      </c>
      <c r="J361" s="1" t="s">
        <v>949</v>
      </c>
      <c r="L361" s="1136">
        <v>4</v>
      </c>
      <c r="M361" s="1211">
        <v>0.25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</row>
    <row r="362" spans="1:44">
      <c r="A362" s="143" t="str">
        <f t="shared" si="45"/>
        <v>Operation Investments</v>
      </c>
      <c r="B362" s="3"/>
      <c r="D362" s="1136">
        <v>20</v>
      </c>
      <c r="E362" s="1135"/>
      <c r="F362" s="712">
        <f>SUMPRODUCT(CapEx!C26:C31,CapEx!K26:K31)</f>
        <v>1000</v>
      </c>
      <c r="G362" s="896">
        <f t="shared" si="46"/>
        <v>1000</v>
      </c>
      <c r="H362" s="256">
        <f t="shared" si="47"/>
        <v>0</v>
      </c>
      <c r="J362" s="1" t="s">
        <v>950</v>
      </c>
      <c r="L362" s="1136">
        <v>10</v>
      </c>
      <c r="M362" s="1212">
        <v>0.1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</row>
    <row r="363" spans="1:44">
      <c r="A363" s="143" t="str">
        <f t="shared" si="45"/>
        <v>Insurances</v>
      </c>
      <c r="B363" s="3"/>
      <c r="D363" s="1136">
        <v>20</v>
      </c>
      <c r="E363" s="1135"/>
      <c r="F363" s="712">
        <f>SUMPRODUCT(CapEx!C33:C38,CapEx!K33:K38)</f>
        <v>468.75</v>
      </c>
      <c r="G363" s="896">
        <f t="shared" si="46"/>
        <v>468.75</v>
      </c>
      <c r="H363" s="256">
        <f t="shared" si="47"/>
        <v>0</v>
      </c>
      <c r="J363" s="1" t="s">
        <v>951</v>
      </c>
      <c r="L363" s="1136">
        <v>2</v>
      </c>
      <c r="M363" s="1212">
        <v>0.5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</row>
    <row r="364" spans="1:44">
      <c r="A364" s="143" t="str">
        <f t="shared" si="45"/>
        <v>Land Securing Costs</v>
      </c>
      <c r="B364" s="3"/>
      <c r="D364" s="1136">
        <v>20</v>
      </c>
      <c r="E364" s="1135"/>
      <c r="F364" s="712">
        <f>SUMPRODUCT(CapEx!C40:C42,CapEx!K40:K42)</f>
        <v>512.44444444444446</v>
      </c>
      <c r="G364" s="896">
        <f t="shared" si="46"/>
        <v>512.44444444444446</v>
      </c>
      <c r="H364" s="256">
        <f t="shared" si="47"/>
        <v>0</v>
      </c>
      <c r="J364" s="1" t="s">
        <v>952</v>
      </c>
      <c r="L364" s="1136">
        <v>5</v>
      </c>
      <c r="M364" s="1212">
        <v>0.2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</row>
    <row r="365" spans="1:44">
      <c r="A365" s="143" t="str">
        <f t="shared" si="45"/>
        <v xml:space="preserve"> Bank due diligence </v>
      </c>
      <c r="B365" s="3"/>
      <c r="D365" s="1136">
        <v>20</v>
      </c>
      <c r="E365" s="1135"/>
      <c r="F365" s="712">
        <f>SUMPRODUCT(CapEx!C44:C62,CapEx!K44:K62)</f>
        <v>420</v>
      </c>
      <c r="G365" s="896">
        <f t="shared" si="46"/>
        <v>420</v>
      </c>
      <c r="H365" s="256">
        <f t="shared" si="47"/>
        <v>0</v>
      </c>
      <c r="J365" s="1" t="s">
        <v>953</v>
      </c>
      <c r="L365" s="1136">
        <v>10</v>
      </c>
      <c r="M365" s="1212">
        <v>0.1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</row>
    <row r="366" spans="1:44">
      <c r="A366" s="143" t="str">
        <f t="shared" si="45"/>
        <v>Construction Management</v>
      </c>
      <c r="B366" s="3"/>
      <c r="D366" s="1136">
        <v>20</v>
      </c>
      <c r="E366" s="1135"/>
      <c r="F366" s="712">
        <f>SUMPRODUCT(CapEx!C65:C67,CapEx!K65:K67)</f>
        <v>40</v>
      </c>
      <c r="G366" s="896">
        <f t="shared" ref="G366:G377" si="48">F366</f>
        <v>40</v>
      </c>
      <c r="H366" s="256">
        <f t="shared" si="47"/>
        <v>0</v>
      </c>
      <c r="J366" s="1" t="s">
        <v>954</v>
      </c>
      <c r="L366" s="1122">
        <v>5</v>
      </c>
      <c r="M366" s="1213">
        <v>0.2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</row>
    <row r="367" spans="1:44">
      <c r="A367" s="143" t="str">
        <f t="shared" si="45"/>
        <v>Commissioning</v>
      </c>
      <c r="B367" s="3"/>
      <c r="D367" s="1136">
        <v>20</v>
      </c>
      <c r="E367" s="1135"/>
      <c r="F367" s="712">
        <f>SUMPRODUCT(CapEx!C69:C71,CapEx!K69:K71)</f>
        <v>0</v>
      </c>
      <c r="G367" s="896">
        <f t="shared" si="48"/>
        <v>0</v>
      </c>
      <c r="H367" s="256">
        <f t="shared" si="47"/>
        <v>0</v>
      </c>
      <c r="J367" s="23"/>
      <c r="K367" s="23"/>
      <c r="L367" s="23"/>
      <c r="M367" s="2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</row>
    <row r="368" spans="1:44">
      <c r="A368" s="143" t="str">
        <f t="shared" si="45"/>
        <v>Audit&amp;Accounting&amp;Legal Fees</v>
      </c>
      <c r="B368" s="3"/>
      <c r="D368" s="1136">
        <v>20</v>
      </c>
      <c r="E368" s="1135"/>
      <c r="F368" s="712">
        <f>SUMPRODUCT(CapEx!C73:C78,CapEx!K73:K78)</f>
        <v>42</v>
      </c>
      <c r="G368" s="896">
        <f t="shared" si="48"/>
        <v>42</v>
      </c>
      <c r="H368" s="256">
        <f t="shared" si="47"/>
        <v>0</v>
      </c>
      <c r="J368" s="23"/>
      <c r="K368" s="23"/>
      <c r="L368" s="23"/>
      <c r="M368" s="23"/>
      <c r="N368" s="257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</row>
    <row r="369" spans="1:48">
      <c r="A369" s="143" t="str">
        <f t="shared" si="45"/>
        <v>Construction Management</v>
      </c>
      <c r="B369" s="3"/>
      <c r="D369" s="1136">
        <v>20</v>
      </c>
      <c r="E369" s="1135"/>
      <c r="F369" s="712">
        <f>SUMPRODUCT(CapEx!C80:C86,CapEx!K80:K86)</f>
        <v>1742.25</v>
      </c>
      <c r="G369" s="896">
        <f t="shared" si="48"/>
        <v>1742.25</v>
      </c>
      <c r="H369" s="256">
        <f t="shared" si="47"/>
        <v>0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</row>
    <row r="370" spans="1:48">
      <c r="A370" s="143" t="str">
        <f t="shared" si="45"/>
        <v>Contingencies</v>
      </c>
      <c r="B370" s="3"/>
      <c r="D370" s="1136">
        <v>20</v>
      </c>
      <c r="E370" s="1135"/>
      <c r="F370" s="712">
        <f>CapEx!C87*CapEx!K87</f>
        <v>3036.9449999999997</v>
      </c>
      <c r="G370" s="896">
        <f t="shared" si="48"/>
        <v>3036.9449999999997</v>
      </c>
      <c r="H370" s="256">
        <f t="shared" si="47"/>
        <v>0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</row>
    <row r="371" spans="1:48">
      <c r="A371" s="143" t="str">
        <f t="shared" si="45"/>
        <v xml:space="preserve"> Import taxes </v>
      </c>
      <c r="B371" s="3"/>
      <c r="D371" s="1136">
        <v>20</v>
      </c>
      <c r="E371" s="1135"/>
      <c r="F371" s="712">
        <f>SUMPRODUCT(CapEx!C89:C92,CapEx!K89:K92)</f>
        <v>0</v>
      </c>
      <c r="G371" s="896">
        <f t="shared" si="48"/>
        <v>0</v>
      </c>
      <c r="H371" s="256">
        <f t="shared" si="47"/>
        <v>0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</row>
    <row r="372" spans="1:48">
      <c r="A372" s="143" t="str">
        <f t="shared" si="45"/>
        <v xml:space="preserve"> Project Acquisition / Project Development </v>
      </c>
      <c r="B372" s="3"/>
      <c r="D372" s="1136">
        <v>20</v>
      </c>
      <c r="E372" s="1135"/>
      <c r="F372" s="712">
        <f>CapEx!C93*CapEx!K93</f>
        <v>0</v>
      </c>
      <c r="G372" s="896">
        <f t="shared" si="48"/>
        <v>0</v>
      </c>
      <c r="H372" s="256">
        <f t="shared" si="47"/>
        <v>0</v>
      </c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</row>
    <row r="373" spans="1:48">
      <c r="A373" s="143" t="str">
        <f t="shared" si="45"/>
        <v xml:space="preserve"> Project Rights </v>
      </c>
      <c r="B373" s="3"/>
      <c r="D373" s="1136">
        <v>20</v>
      </c>
      <c r="E373" s="1135"/>
      <c r="F373" s="712">
        <f>SUMPRODUCT(CapEx!C95:C97,CapEx!K95:K97)</f>
        <v>14739.15</v>
      </c>
      <c r="G373" s="896">
        <f t="shared" si="48"/>
        <v>14739.15</v>
      </c>
      <c r="H373" s="256">
        <f t="shared" si="47"/>
        <v>0</v>
      </c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</row>
    <row r="374" spans="1:48">
      <c r="A374" s="143" t="str">
        <f t="shared" si="45"/>
        <v>IDCs</v>
      </c>
      <c r="B374" s="3"/>
      <c r="D374" s="1136">
        <v>12</v>
      </c>
      <c r="E374" s="1135"/>
      <c r="F374" s="901">
        <f t="shared" ref="F374:F379" si="49">C39</f>
        <v>1519.5639355026769</v>
      </c>
      <c r="G374" s="896">
        <f t="shared" si="48"/>
        <v>1519.5639355026769</v>
      </c>
      <c r="H374" s="256">
        <f t="shared" si="47"/>
        <v>0</v>
      </c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</row>
    <row r="375" spans="1:48">
      <c r="A375" s="143" t="str">
        <f t="shared" si="45"/>
        <v>Commitment Fees</v>
      </c>
      <c r="B375" s="3"/>
      <c r="D375" s="1136">
        <v>12</v>
      </c>
      <c r="E375" s="1135"/>
      <c r="F375" s="901">
        <f t="shared" si="49"/>
        <v>166.7179354844005</v>
      </c>
      <c r="G375" s="896">
        <f t="shared" si="48"/>
        <v>166.7179354844005</v>
      </c>
      <c r="H375" s="256">
        <f t="shared" si="47"/>
        <v>0</v>
      </c>
      <c r="M375" s="3"/>
      <c r="N375" s="257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</row>
    <row r="376" spans="1:48">
      <c r="A376" s="143" t="str">
        <f t="shared" si="45"/>
        <v>Bank Fees</v>
      </c>
      <c r="B376" s="3"/>
      <c r="D376" s="1136">
        <v>12</v>
      </c>
      <c r="E376" s="1135"/>
      <c r="F376" s="901">
        <f t="shared" si="49"/>
        <v>467.10571668834018</v>
      </c>
      <c r="G376" s="896">
        <f t="shared" si="48"/>
        <v>467.10571668834018</v>
      </c>
      <c r="H376" s="256">
        <f t="shared" si="47"/>
        <v>0</v>
      </c>
      <c r="M376" s="3"/>
      <c r="N376" s="257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</row>
    <row r="377" spans="1:48">
      <c r="A377" s="143" t="str">
        <f t="shared" si="45"/>
        <v>Other Financial Costs</v>
      </c>
      <c r="B377" s="3"/>
      <c r="D377" s="1136">
        <v>12</v>
      </c>
      <c r="E377" s="1135"/>
      <c r="F377" s="901">
        <f t="shared" si="49"/>
        <v>0</v>
      </c>
      <c r="G377" s="896">
        <f t="shared" si="48"/>
        <v>0</v>
      </c>
      <c r="H377" s="256">
        <f>F377-G377</f>
        <v>0</v>
      </c>
      <c r="M377" s="3"/>
      <c r="N377" s="257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</row>
    <row r="378" spans="1:48">
      <c r="A378" s="143" t="str">
        <f t="shared" si="45"/>
        <v xml:space="preserve">Reserve Accounts </v>
      </c>
      <c r="B378" s="3"/>
      <c r="D378" s="1136">
        <v>12</v>
      </c>
      <c r="E378" s="1135"/>
      <c r="F378" s="901">
        <f t="shared" si="49"/>
        <v>0</v>
      </c>
      <c r="G378" s="900">
        <v>0</v>
      </c>
      <c r="H378" s="258">
        <v>0</v>
      </c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</row>
    <row r="379" spans="1:48">
      <c r="A379" s="152" t="str">
        <f t="shared" si="45"/>
        <v>VAT Costs</v>
      </c>
      <c r="B379" s="58"/>
      <c r="C379" s="54"/>
      <c r="D379" s="1122">
        <v>20</v>
      </c>
      <c r="E379" s="1135"/>
      <c r="F379" s="902">
        <f t="shared" ca="1" si="49"/>
        <v>148.77975394210847</v>
      </c>
      <c r="G379" s="897">
        <f ca="1">F379</f>
        <v>148.77975394210847</v>
      </c>
      <c r="H379" s="259">
        <f ca="1">F379-G379</f>
        <v>0</v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</row>
    <row r="380" spans="1:48">
      <c r="A380" s="6"/>
      <c r="B380" s="6"/>
      <c r="C380" s="6"/>
      <c r="D380" s="6"/>
      <c r="E380" s="6"/>
      <c r="G380" s="6"/>
      <c r="H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48">
      <c r="A381" s="5" t="s">
        <v>955</v>
      </c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"/>
      <c r="AJ381" s="4"/>
      <c r="AK381" s="4"/>
      <c r="AL381" s="4"/>
      <c r="AM381" s="4"/>
      <c r="AN381" s="4"/>
      <c r="AO381" s="4"/>
      <c r="AP381" s="4"/>
    </row>
    <row r="382" spans="1:48" s="23" customFormat="1">
      <c r="A382" s="1250" t="s">
        <v>956</v>
      </c>
      <c r="B382" s="1249"/>
      <c r="C382" s="1249"/>
      <c r="D382" s="1249"/>
      <c r="E382" s="1249"/>
      <c r="F382" s="1249"/>
      <c r="G382" s="1249"/>
      <c r="H382" s="1249"/>
      <c r="I382" s="1249"/>
      <c r="J382" s="1249"/>
      <c r="K382" s="1249"/>
      <c r="L382" s="1249"/>
      <c r="M382" s="1249"/>
      <c r="N382" s="1249"/>
      <c r="O382" s="1249"/>
      <c r="P382" s="1249"/>
      <c r="Q382" s="1249"/>
      <c r="R382" s="1249"/>
      <c r="S382" s="1249"/>
      <c r="T382" s="1249"/>
      <c r="U382" s="1249"/>
      <c r="V382" s="1249"/>
      <c r="W382" s="1249"/>
      <c r="X382" s="1249"/>
      <c r="Y382" s="1249"/>
      <c r="Z382" s="1249"/>
      <c r="AA382" s="1249"/>
      <c r="AB382" s="1249"/>
      <c r="AC382" s="1249"/>
      <c r="AD382" s="1249"/>
      <c r="AE382" s="1249"/>
      <c r="AF382" s="1249"/>
      <c r="AG382" s="1249"/>
      <c r="AH382" s="1249"/>
    </row>
    <row r="383" spans="1:48">
      <c r="A383" s="6"/>
      <c r="B383" s="6"/>
      <c r="C383" s="260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48">
      <c r="A384" s="53" t="s">
        <v>957</v>
      </c>
      <c r="B384" s="150"/>
      <c r="C384" s="54"/>
      <c r="D384" s="54"/>
      <c r="E384" s="54"/>
      <c r="F384" s="54"/>
      <c r="G384" s="54"/>
      <c r="H384" s="54"/>
      <c r="I384" s="54"/>
      <c r="J384" s="54"/>
      <c r="K384" s="219"/>
      <c r="L384" s="54"/>
      <c r="M384" s="54"/>
      <c r="N384" s="54"/>
      <c r="O384" s="54"/>
      <c r="P384" s="54"/>
      <c r="Q384" s="54"/>
      <c r="R384" s="54"/>
      <c r="S384" s="54"/>
      <c r="T384" s="54"/>
      <c r="U384" s="58"/>
      <c r="V384" s="58"/>
      <c r="W384" s="58"/>
      <c r="X384" s="58"/>
      <c r="Y384" s="58"/>
      <c r="Z384" s="220"/>
      <c r="AA384" s="59"/>
      <c r="AB384" s="220"/>
      <c r="AC384" s="59"/>
      <c r="AD384" s="59"/>
      <c r="AE384" s="59"/>
      <c r="AF384" s="59"/>
      <c r="AG384" s="59"/>
      <c r="AH384" s="220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</row>
    <row r="385" spans="1:48">
      <c r="A385" s="239"/>
      <c r="B385" s="6"/>
      <c r="D385" s="220"/>
      <c r="K385" s="65"/>
      <c r="U385" s="3"/>
      <c r="V385" s="3"/>
      <c r="W385" s="3"/>
      <c r="X385" s="3"/>
      <c r="Y385" s="3"/>
      <c r="Z385" s="23"/>
      <c r="AA385" s="4"/>
      <c r="AB385" s="23"/>
      <c r="AC385" s="4"/>
      <c r="AD385" s="4"/>
      <c r="AE385" s="4"/>
      <c r="AF385" s="4"/>
      <c r="AG385" s="4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</row>
    <row r="386" spans="1:48">
      <c r="A386" s="3" t="s">
        <v>262</v>
      </c>
      <c r="D386" s="1240">
        <v>0.18</v>
      </c>
      <c r="S386" s="3"/>
      <c r="T386" s="23"/>
      <c r="U386" s="3"/>
      <c r="V386" s="3"/>
      <c r="W386" s="3"/>
      <c r="X386" s="3"/>
      <c r="Y386" s="3"/>
      <c r="Z386" s="23"/>
      <c r="AA386" s="3"/>
      <c r="AB386" s="23"/>
      <c r="AC386" s="4"/>
      <c r="AD386" s="4"/>
      <c r="AE386" s="4"/>
      <c r="AF386" s="4"/>
      <c r="AG386" s="4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</row>
    <row r="387" spans="1:48">
      <c r="A387" s="3"/>
      <c r="D387" s="23"/>
      <c r="S387" s="3"/>
      <c r="T387" s="23"/>
      <c r="U387" s="3"/>
      <c r="V387" s="3"/>
      <c r="W387" s="3"/>
      <c r="X387" s="3"/>
      <c r="Y387" s="3"/>
      <c r="Z387" s="23"/>
      <c r="AA387" s="3"/>
      <c r="AB387" s="23"/>
      <c r="AC387" s="4"/>
      <c r="AD387" s="4"/>
      <c r="AE387" s="4"/>
      <c r="AF387" s="4"/>
      <c r="AG387" s="4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</row>
    <row r="388" spans="1:48">
      <c r="A388" s="53" t="s">
        <v>958</v>
      </c>
      <c r="B388" s="150"/>
      <c r="C388" s="54"/>
      <c r="D388" s="220"/>
      <c r="E388" s="54"/>
      <c r="F388" s="54"/>
      <c r="G388" s="54"/>
      <c r="H388" s="54"/>
      <c r="I388" s="54"/>
      <c r="J388" s="54"/>
      <c r="K388" s="219"/>
      <c r="L388" s="54"/>
      <c r="M388" s="54"/>
      <c r="N388" s="54"/>
      <c r="O388" s="54"/>
      <c r="P388" s="54"/>
      <c r="Q388" s="54"/>
      <c r="R388" s="54"/>
      <c r="S388" s="54"/>
      <c r="T388" s="54"/>
      <c r="U388" s="58"/>
      <c r="V388" s="58"/>
      <c r="W388" s="58"/>
      <c r="X388" s="58"/>
      <c r="Y388" s="58"/>
      <c r="Z388" s="220"/>
      <c r="AA388" s="59"/>
      <c r="AB388" s="220"/>
      <c r="AC388" s="59"/>
      <c r="AD388" s="59"/>
      <c r="AE388" s="59"/>
      <c r="AF388" s="59"/>
      <c r="AG388" s="59"/>
      <c r="AH388" s="220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</row>
    <row r="389" spans="1:48">
      <c r="A389" s="3"/>
      <c r="D389" s="23"/>
      <c r="E389" s="261"/>
      <c r="F389" s="261"/>
      <c r="G389" s="261"/>
      <c r="L389" s="262"/>
      <c r="M389" s="26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</row>
    <row r="390" spans="1:48">
      <c r="A390" s="3" t="s">
        <v>959</v>
      </c>
      <c r="B390" s="3" t="s">
        <v>960</v>
      </c>
      <c r="D390" s="1242">
        <v>5</v>
      </c>
      <c r="E390" s="261"/>
      <c r="F390" s="261"/>
      <c r="G390" s="261"/>
      <c r="L390" s="262"/>
      <c r="M390" s="26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</row>
    <row r="391" spans="1:48">
      <c r="A391" s="3"/>
      <c r="B391" s="3" t="s">
        <v>961</v>
      </c>
      <c r="D391" s="1240">
        <v>1</v>
      </c>
      <c r="F391" s="261"/>
      <c r="G391" s="261"/>
      <c r="L391" s="262"/>
      <c r="M391" s="26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 spans="1:48">
      <c r="A392" s="3"/>
      <c r="D392" s="23"/>
      <c r="L392" s="262"/>
      <c r="M392" s="26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</row>
    <row r="393" spans="1:48">
      <c r="A393" s="3" t="s">
        <v>962</v>
      </c>
      <c r="B393" s="1" t="s">
        <v>961</v>
      </c>
      <c r="D393" s="197">
        <v>0.1</v>
      </c>
      <c r="L393" s="262"/>
      <c r="M393" s="26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</row>
    <row r="394" spans="1:48">
      <c r="A394" s="3"/>
      <c r="D394" s="23"/>
      <c r="L394" s="262"/>
      <c r="M394" s="26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</row>
    <row r="395" spans="1:48">
      <c r="A395" s="3" t="s">
        <v>963</v>
      </c>
      <c r="D395" s="1246" t="b">
        <v>0</v>
      </c>
      <c r="M395" s="26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 spans="1:48">
      <c r="A396" s="3"/>
      <c r="M396" s="26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 spans="1:48">
      <c r="A397" s="3" t="s">
        <v>964</v>
      </c>
      <c r="D397" s="1246" t="b">
        <v>1</v>
      </c>
      <c r="M397" s="26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 spans="1:48">
      <c r="A398" s="1247" t="s">
        <v>965</v>
      </c>
      <c r="D398" s="1292">
        <f>4/(4+1)</f>
        <v>0.8</v>
      </c>
      <c r="E398" s="1294" t="s">
        <v>966</v>
      </c>
      <c r="L398" s="262"/>
      <c r="M398" s="26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 spans="1:48">
      <c r="A399" s="885" t="s">
        <v>967</v>
      </c>
      <c r="D399" s="1293">
        <v>3000</v>
      </c>
      <c r="E399" s="1294" t="s">
        <v>966</v>
      </c>
      <c r="L399" s="262"/>
      <c r="M399" s="26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 spans="1:48">
      <c r="A400" s="885" t="s">
        <v>968</v>
      </c>
      <c r="D400" s="1292">
        <v>0.3</v>
      </c>
      <c r="E400" s="1294" t="s">
        <v>966</v>
      </c>
      <c r="L400" s="262"/>
      <c r="M400" s="26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 spans="1:42">
      <c r="A401" s="3"/>
      <c r="L401" s="262"/>
      <c r="M401" s="26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 spans="1:42">
      <c r="A402" s="6"/>
      <c r="D402" s="830"/>
      <c r="E402" s="26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 spans="1:42">
      <c r="A403" s="53" t="s">
        <v>845</v>
      </c>
      <c r="B403" s="150"/>
      <c r="C403" s="54"/>
      <c r="D403" s="54"/>
      <c r="E403" s="54"/>
      <c r="F403" s="54"/>
      <c r="G403" s="54"/>
      <c r="H403" s="54"/>
      <c r="I403" s="54"/>
      <c r="J403" s="54"/>
      <c r="K403" s="219"/>
      <c r="L403" s="54"/>
      <c r="M403" s="54"/>
      <c r="N403" s="54"/>
      <c r="O403" s="54"/>
      <c r="P403" s="54"/>
      <c r="Q403" s="54"/>
      <c r="R403" s="54"/>
      <c r="S403" s="54"/>
      <c r="T403" s="54"/>
      <c r="U403" s="58"/>
      <c r="V403" s="58"/>
      <c r="W403" s="58"/>
      <c r="X403" s="58"/>
      <c r="Y403" s="58"/>
      <c r="Z403" s="220"/>
      <c r="AA403" s="59"/>
      <c r="AB403" s="220"/>
      <c r="AC403" s="59"/>
      <c r="AD403" s="59"/>
      <c r="AE403" s="59"/>
      <c r="AF403" s="59"/>
      <c r="AG403" s="59"/>
      <c r="AH403" s="220"/>
      <c r="AI403" s="4"/>
      <c r="AJ403" s="4"/>
      <c r="AK403" s="4"/>
      <c r="AL403" s="4"/>
      <c r="AM403" s="4"/>
      <c r="AN403" s="4"/>
      <c r="AO403" s="4"/>
      <c r="AP403" s="4"/>
    </row>
    <row r="404" spans="1:42">
      <c r="A404" s="136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 spans="1:42">
      <c r="A405" s="6" t="s">
        <v>969</v>
      </c>
      <c r="D405" s="1237">
        <v>0</v>
      </c>
      <c r="E405" s="1227"/>
    </row>
    <row r="406" spans="1:42">
      <c r="A406" s="6" t="s">
        <v>970</v>
      </c>
      <c r="B406" s="1" t="str">
        <f>$A$298</f>
        <v>Sponsor</v>
      </c>
      <c r="D406" s="1237">
        <v>0</v>
      </c>
      <c r="E406" s="265" t="s">
        <v>971</v>
      </c>
      <c r="F406" s="266">
        <v>99</v>
      </c>
      <c r="G406" s="1227"/>
    </row>
    <row r="407" spans="1:42">
      <c r="A407" s="6"/>
      <c r="B407" s="1" t="str">
        <f>$A$300</f>
        <v>Investor 1</v>
      </c>
      <c r="D407" s="1238">
        <v>0</v>
      </c>
      <c r="E407" s="265" t="s">
        <v>971</v>
      </c>
      <c r="F407" s="266">
        <v>99</v>
      </c>
      <c r="G407" s="1227"/>
    </row>
    <row r="408" spans="1:42">
      <c r="A408" s="6"/>
      <c r="B408" s="1" t="str">
        <f>$A$301</f>
        <v>Investor 2</v>
      </c>
      <c r="D408" s="1239">
        <v>0</v>
      </c>
      <c r="E408" s="265" t="s">
        <v>971</v>
      </c>
      <c r="F408" s="266">
        <v>99</v>
      </c>
      <c r="G408" s="1227"/>
    </row>
    <row r="409" spans="1:42">
      <c r="A409" s="6" t="s">
        <v>972</v>
      </c>
      <c r="B409" s="1" t="str">
        <f>$A$298</f>
        <v>Sponsor</v>
      </c>
      <c r="D409" s="1237">
        <v>0</v>
      </c>
      <c r="E409" s="1227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42" ht="12" customHeight="1">
      <c r="A410" s="6"/>
      <c r="B410" s="1" t="str">
        <f>$A$300</f>
        <v>Investor 1</v>
      </c>
      <c r="D410" s="1238">
        <v>0</v>
      </c>
      <c r="E410" s="1227"/>
      <c r="F410" s="1150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42">
      <c r="A411" s="6"/>
      <c r="B411" s="1" t="str">
        <f>$A$301</f>
        <v>Investor 2</v>
      </c>
      <c r="D411" s="1239">
        <v>0</v>
      </c>
      <c r="E411" s="1227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42">
      <c r="A412" s="6" t="s">
        <v>973</v>
      </c>
      <c r="D412" s="1239">
        <v>0</v>
      </c>
      <c r="E412" s="1227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42">
      <c r="A413" s="1" t="s">
        <v>974</v>
      </c>
      <c r="D413" s="284">
        <v>0</v>
      </c>
      <c r="E413" s="1227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42">
      <c r="A414" s="1" t="s">
        <v>975</v>
      </c>
      <c r="C414" s="657"/>
      <c r="D414" s="835">
        <v>0</v>
      </c>
      <c r="E414" s="1227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42">
      <c r="A415" s="3" t="s">
        <v>976</v>
      </c>
      <c r="D415" s="1241">
        <v>0</v>
      </c>
      <c r="E415" s="261"/>
      <c r="F415" s="261"/>
      <c r="G415" s="261"/>
      <c r="L415" s="262"/>
      <c r="M415" s="26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 spans="1:42">
      <c r="A416" s="267"/>
      <c r="H416" s="6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 spans="1:42">
      <c r="A417" s="53" t="s">
        <v>254</v>
      </c>
      <c r="B417" s="150"/>
      <c r="C417" s="54"/>
      <c r="D417" s="54"/>
      <c r="E417" s="54"/>
      <c r="F417" s="54"/>
      <c r="G417" s="54"/>
      <c r="H417" s="54"/>
      <c r="I417" s="54"/>
      <c r="J417" s="54"/>
      <c r="K417" s="219"/>
      <c r="L417" s="54"/>
      <c r="M417" s="54"/>
      <c r="N417" s="54"/>
      <c r="O417" s="54"/>
      <c r="P417" s="54"/>
      <c r="Q417" s="54"/>
      <c r="R417" s="54"/>
      <c r="S417" s="54"/>
      <c r="T417" s="54"/>
      <c r="U417" s="58"/>
      <c r="V417" s="58"/>
      <c r="W417" s="58"/>
      <c r="X417" s="58"/>
      <c r="Y417" s="58"/>
      <c r="Z417" s="220"/>
      <c r="AA417" s="59"/>
      <c r="AB417" s="220"/>
      <c r="AC417" s="59"/>
      <c r="AD417" s="59"/>
      <c r="AE417" s="59"/>
      <c r="AF417" s="59"/>
      <c r="AG417" s="59"/>
      <c r="AH417" s="220"/>
      <c r="AI417" s="4"/>
      <c r="AJ417" s="4"/>
      <c r="AK417" s="4"/>
      <c r="AL417" s="4"/>
      <c r="AM417" s="4"/>
      <c r="AN417" s="4"/>
      <c r="AO417" s="4"/>
      <c r="AP417" s="4"/>
    </row>
    <row r="418" spans="1:42">
      <c r="A418" s="239"/>
      <c r="B418" s="6"/>
      <c r="D418" s="54"/>
      <c r="K418" s="65"/>
      <c r="U418" s="3"/>
      <c r="V418" s="3"/>
      <c r="W418" s="3"/>
      <c r="X418" s="3"/>
      <c r="Y418" s="3"/>
      <c r="Z418" s="23"/>
      <c r="AA418" s="4"/>
      <c r="AB418" s="23"/>
      <c r="AC418" s="4"/>
      <c r="AD418" s="4"/>
      <c r="AE418" s="4"/>
      <c r="AF418" s="4"/>
      <c r="AG418" s="4"/>
      <c r="AH418" s="23"/>
      <c r="AI418" s="4"/>
      <c r="AJ418" s="4"/>
      <c r="AK418" s="4"/>
      <c r="AL418" s="4"/>
      <c r="AM418" s="4"/>
      <c r="AN418" s="4"/>
      <c r="AO418" s="4"/>
      <c r="AP418" s="4"/>
    </row>
    <row r="419" spans="1:42">
      <c r="A419" s="3" t="s">
        <v>977</v>
      </c>
      <c r="D419" s="1234" t="b">
        <v>1</v>
      </c>
      <c r="E419" s="121"/>
      <c r="F419" s="23"/>
      <c r="G419" s="2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 spans="1:42">
      <c r="A420" s="3"/>
      <c r="C420" s="80"/>
      <c r="D420" s="1235">
        <v>6</v>
      </c>
      <c r="E420" s="65"/>
      <c r="F420" s="23"/>
      <c r="G420" s="1201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 spans="1:42">
      <c r="A421" s="3" t="s">
        <v>262</v>
      </c>
      <c r="D421" s="1236">
        <v>0.13</v>
      </c>
      <c r="E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 spans="1:42">
      <c r="A422" s="3"/>
      <c r="D422" s="849"/>
      <c r="E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 spans="1:42">
      <c r="A423" s="3" t="s">
        <v>978</v>
      </c>
      <c r="D423" s="1236">
        <v>0</v>
      </c>
      <c r="E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 spans="1:42">
      <c r="E424" s="37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 spans="1:42">
      <c r="A425" s="53" t="s">
        <v>979</v>
      </c>
      <c r="B425" s="150"/>
      <c r="C425" s="54"/>
      <c r="D425" s="54"/>
      <c r="E425" s="54"/>
      <c r="F425" s="54"/>
      <c r="G425" s="54"/>
      <c r="H425" s="54"/>
      <c r="I425" s="54"/>
      <c r="J425" s="54"/>
      <c r="K425" s="219"/>
      <c r="L425" s="54"/>
      <c r="M425" s="54"/>
      <c r="N425" s="54"/>
      <c r="O425" s="54"/>
      <c r="P425" s="54"/>
      <c r="Q425" s="54"/>
      <c r="R425" s="54"/>
      <c r="S425" s="54"/>
      <c r="T425" s="54"/>
      <c r="U425" s="58"/>
      <c r="V425" s="58"/>
      <c r="W425" s="58"/>
      <c r="X425" s="58"/>
      <c r="Y425" s="58"/>
      <c r="Z425" s="220"/>
      <c r="AA425" s="59"/>
      <c r="AB425" s="220"/>
      <c r="AC425" s="59"/>
      <c r="AD425" s="59"/>
      <c r="AE425" s="59"/>
      <c r="AF425" s="59"/>
      <c r="AG425" s="59"/>
      <c r="AH425" s="220"/>
      <c r="AI425" s="4"/>
      <c r="AJ425" s="4"/>
      <c r="AK425" s="4"/>
      <c r="AL425" s="4"/>
      <c r="AM425" s="4"/>
      <c r="AN425" s="4"/>
      <c r="AO425" s="4"/>
      <c r="AP425" s="4"/>
    </row>
    <row r="426" spans="1:42">
      <c r="A426" s="239"/>
      <c r="B426" s="6"/>
      <c r="D426" s="54"/>
      <c r="K426" s="65"/>
      <c r="U426" s="3"/>
      <c r="V426" s="3"/>
      <c r="W426" s="3"/>
      <c r="X426" s="3"/>
      <c r="Y426" s="3"/>
      <c r="Z426" s="23"/>
      <c r="AA426" s="4"/>
      <c r="AB426" s="23"/>
      <c r="AC426" s="4"/>
      <c r="AD426" s="4"/>
      <c r="AE426" s="4"/>
      <c r="AF426" s="4"/>
      <c r="AG426" s="4"/>
      <c r="AH426" s="23"/>
      <c r="AI426" s="4"/>
      <c r="AJ426" s="4"/>
      <c r="AK426" s="4"/>
      <c r="AL426" s="4"/>
      <c r="AM426" s="4"/>
      <c r="AN426" s="4"/>
      <c r="AO426" s="4"/>
      <c r="AP426" s="4"/>
    </row>
    <row r="427" spans="1:42">
      <c r="A427" s="6" t="s">
        <v>262</v>
      </c>
      <c r="C427" s="657"/>
      <c r="D427" s="1236">
        <v>0</v>
      </c>
      <c r="E427" s="1" t="s">
        <v>980</v>
      </c>
      <c r="F427" s="37"/>
      <c r="G427" s="37"/>
      <c r="L427" s="262"/>
      <c r="M427" s="26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 spans="1:42">
      <c r="E428" s="37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 spans="1:42">
      <c r="A429" s="5" t="s">
        <v>981</v>
      </c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"/>
      <c r="AJ429" s="4"/>
      <c r="AK429" s="4"/>
      <c r="AL429" s="4"/>
      <c r="AM429" s="4"/>
      <c r="AN429" s="4"/>
      <c r="AO429" s="4"/>
      <c r="AP429" s="4"/>
    </row>
    <row r="430" spans="1:42">
      <c r="A430" s="6"/>
      <c r="B430" s="6"/>
      <c r="C430" s="6"/>
      <c r="D430" s="6"/>
      <c r="E430" s="268"/>
      <c r="F430" s="6"/>
      <c r="G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42">
      <c r="A431" s="3" t="s">
        <v>982</v>
      </c>
      <c r="D431" s="1195" t="s">
        <v>143</v>
      </c>
      <c r="L431" s="269"/>
      <c r="M431" s="269"/>
      <c r="N431" s="269"/>
      <c r="O431" s="269"/>
      <c r="P431" s="269"/>
      <c r="Q431" s="269"/>
      <c r="R431" s="269"/>
      <c r="S431" s="269"/>
      <c r="T431" s="3"/>
      <c r="U431" s="3"/>
      <c r="V431" s="3"/>
      <c r="W431" s="3"/>
      <c r="X431" s="3"/>
      <c r="Y431" s="3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 spans="1:42">
      <c r="A432" s="50"/>
      <c r="D432" s="106"/>
      <c r="E432" s="271"/>
      <c r="F432" s="271"/>
      <c r="G432" s="271"/>
      <c r="H432" s="271"/>
      <c r="I432" s="271"/>
      <c r="J432" s="271"/>
      <c r="K432" s="271"/>
      <c r="L432" s="271"/>
      <c r="M432" s="271"/>
      <c r="N432" s="271"/>
      <c r="O432" s="271"/>
      <c r="P432" s="271"/>
      <c r="Q432" s="271"/>
      <c r="R432" s="271"/>
      <c r="S432" s="271"/>
      <c r="T432" s="271"/>
      <c r="U432" s="271"/>
      <c r="V432" s="271"/>
      <c r="W432" s="271"/>
      <c r="X432" s="271"/>
      <c r="Y432" s="271"/>
      <c r="Z432" s="271"/>
      <c r="AA432" s="271"/>
      <c r="AB432" s="271"/>
      <c r="AC432" s="271"/>
      <c r="AD432" s="271"/>
      <c r="AE432" s="271"/>
      <c r="AF432" s="271"/>
      <c r="AG432" s="271"/>
      <c r="AH432" s="271"/>
    </row>
    <row r="433" spans="1:42 16384:16384">
      <c r="A433" s="53" t="s">
        <v>983</v>
      </c>
      <c r="B433" s="54"/>
      <c r="C433" s="54"/>
      <c r="D433" s="106"/>
      <c r="E433" s="271"/>
      <c r="F433" s="272"/>
      <c r="G433" s="272"/>
      <c r="H433" s="272"/>
      <c r="I433" s="272"/>
      <c r="J433" s="272"/>
      <c r="K433" s="272"/>
      <c r="L433" s="272"/>
      <c r="M433" s="272"/>
      <c r="N433" s="272"/>
      <c r="O433" s="272"/>
      <c r="P433" s="272"/>
      <c r="Q433" s="272"/>
      <c r="R433" s="272"/>
      <c r="S433" s="272"/>
      <c r="T433" s="272"/>
      <c r="U433" s="272"/>
      <c r="V433" s="272"/>
      <c r="W433" s="272"/>
      <c r="X433" s="272"/>
      <c r="Y433" s="272"/>
      <c r="Z433" s="272"/>
      <c r="AA433" s="272"/>
      <c r="AB433" s="272"/>
      <c r="AC433" s="272"/>
      <c r="AD433" s="272"/>
      <c r="AE433" s="272"/>
      <c r="AF433" s="272"/>
      <c r="AG433" s="272"/>
      <c r="AH433" s="272"/>
    </row>
    <row r="434" spans="1:42 16384:16384">
      <c r="A434" s="60" t="s">
        <v>984</v>
      </c>
      <c r="D434" s="96">
        <v>0.02</v>
      </c>
      <c r="E434" s="271"/>
      <c r="F434" s="272"/>
      <c r="G434" s="272"/>
      <c r="H434" s="272"/>
      <c r="I434" s="272"/>
      <c r="J434" s="272"/>
      <c r="K434" s="272"/>
      <c r="L434" s="272"/>
      <c r="M434" s="272"/>
      <c r="N434" s="272"/>
      <c r="O434" s="272"/>
      <c r="P434" s="272"/>
      <c r="Q434" s="272"/>
      <c r="R434" s="272"/>
      <c r="S434" s="272"/>
      <c r="T434" s="272"/>
      <c r="U434" s="272"/>
      <c r="V434" s="272"/>
      <c r="W434" s="272"/>
      <c r="X434" s="272"/>
      <c r="Y434" s="272"/>
      <c r="Z434" s="272"/>
      <c r="AA434" s="272"/>
      <c r="AB434" s="272"/>
      <c r="AC434" s="272"/>
      <c r="AD434" s="272"/>
      <c r="AE434" s="272"/>
      <c r="AF434" s="272"/>
      <c r="AG434" s="272"/>
      <c r="AH434" s="272"/>
    </row>
    <row r="435" spans="1:42 16384:16384">
      <c r="A435" s="6"/>
      <c r="L435" s="269"/>
      <c r="M435" s="269"/>
      <c r="N435" s="269"/>
      <c r="O435" s="269"/>
      <c r="P435" s="269"/>
      <c r="Q435" s="269"/>
      <c r="R435" s="269"/>
      <c r="S435" s="269"/>
      <c r="T435" s="6"/>
      <c r="U435" s="6"/>
      <c r="V435" s="6"/>
      <c r="W435" s="6"/>
      <c r="X435" s="6"/>
      <c r="Y435" s="6"/>
    </row>
    <row r="436" spans="1:42 16384:16384">
      <c r="A436" s="5" t="s">
        <v>985</v>
      </c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"/>
      <c r="AJ436" s="4"/>
      <c r="AK436" s="4"/>
      <c r="AL436" s="4"/>
      <c r="AM436" s="4"/>
      <c r="AN436" s="4"/>
      <c r="AO436" s="4"/>
      <c r="AP436" s="4"/>
    </row>
    <row r="437" spans="1:42 16384:16384">
      <c r="A437" s="6"/>
      <c r="L437" s="269"/>
      <c r="M437" s="269"/>
      <c r="N437" s="269"/>
      <c r="O437" s="269"/>
      <c r="P437" s="269"/>
      <c r="Q437" s="269"/>
      <c r="R437" s="269"/>
      <c r="S437" s="269"/>
      <c r="T437" s="6"/>
      <c r="U437" s="6"/>
      <c r="V437" s="6"/>
      <c r="W437" s="6"/>
      <c r="X437" s="6"/>
      <c r="Y437" s="6"/>
    </row>
    <row r="438" spans="1:42 16384:16384">
      <c r="A438" s="65" t="s">
        <v>986</v>
      </c>
      <c r="B438" s="3"/>
      <c r="D438" s="1214">
        <v>0.01</v>
      </c>
      <c r="L438" s="273"/>
      <c r="M438" s="273"/>
      <c r="N438" s="273"/>
      <c r="O438" s="273"/>
      <c r="P438" s="273"/>
      <c r="Q438" s="273"/>
      <c r="R438" s="273"/>
      <c r="S438" s="273"/>
      <c r="T438" s="3"/>
      <c r="U438" s="3"/>
      <c r="V438" s="3"/>
      <c r="W438" s="3"/>
      <c r="X438" s="3"/>
      <c r="Y438" s="3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XFD438" s="3"/>
    </row>
    <row r="439" spans="1:42 16384:16384">
      <c r="A439" s="6" t="s">
        <v>987</v>
      </c>
      <c r="B439" s="268"/>
      <c r="D439" s="1215">
        <v>0.02</v>
      </c>
      <c r="L439" s="273"/>
      <c r="M439" s="273"/>
      <c r="N439" s="273"/>
      <c r="O439" s="273"/>
      <c r="P439" s="273"/>
      <c r="Q439" s="273"/>
      <c r="R439" s="273"/>
      <c r="S439" s="273"/>
      <c r="T439" s="3"/>
      <c r="U439" s="3"/>
      <c r="V439" s="3"/>
      <c r="W439" s="3"/>
      <c r="X439" s="3"/>
      <c r="Y439" s="3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XFD439" s="3"/>
    </row>
    <row r="440" spans="1:42 16384:16384">
      <c r="A440" s="65"/>
      <c r="B440" s="3"/>
      <c r="D440" s="3"/>
      <c r="L440" s="273"/>
      <c r="M440" s="273"/>
      <c r="N440" s="273"/>
      <c r="O440" s="273"/>
      <c r="P440" s="273"/>
      <c r="Q440" s="273"/>
      <c r="R440" s="273"/>
      <c r="S440" s="273"/>
      <c r="T440" s="3"/>
      <c r="U440" s="3"/>
      <c r="V440" s="3"/>
      <c r="W440" s="3"/>
      <c r="X440" s="3"/>
      <c r="Y440" s="3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XFD440" s="3"/>
    </row>
    <row r="441" spans="1:42 16384:16384">
      <c r="A441" s="6" t="s">
        <v>988</v>
      </c>
      <c r="B441" s="268"/>
      <c r="D441" s="930">
        <f>XNPV('Discount rate NPV'!Y19,CF!G21:BO21,CF!G2:BO2)</f>
        <v>77373.814182634407</v>
      </c>
      <c r="E441" s="1958">
        <f>D441/SUM($D$441:$D$443)</f>
        <v>0.52369994502067663</v>
      </c>
      <c r="L441" s="273"/>
      <c r="M441" s="273"/>
      <c r="N441" s="273"/>
      <c r="O441" s="273"/>
      <c r="P441" s="273"/>
      <c r="Q441" s="273"/>
      <c r="R441" s="273"/>
      <c r="S441" s="273"/>
      <c r="T441" s="3"/>
      <c r="U441" s="3"/>
      <c r="V441" s="3"/>
      <c r="W441" s="3"/>
      <c r="X441" s="3"/>
      <c r="Y441" s="3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 spans="1:42 16384:16384">
      <c r="A442" s="6" t="s">
        <v>989</v>
      </c>
      <c r="B442" s="268"/>
      <c r="D442" s="930">
        <v>0</v>
      </c>
      <c r="E442" s="1958">
        <f>D442/SUM($D$441:$D$443)</f>
        <v>0</v>
      </c>
      <c r="L442" s="273"/>
      <c r="M442" s="273"/>
      <c r="N442" s="273"/>
      <c r="O442" s="273"/>
      <c r="P442" s="273"/>
      <c r="Q442" s="273"/>
      <c r="R442" s="273"/>
      <c r="S442" s="273"/>
      <c r="T442" s="3"/>
      <c r="U442" s="3"/>
      <c r="V442" s="3"/>
      <c r="W442" s="3"/>
      <c r="X442" s="3"/>
      <c r="Y442" s="3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 spans="1:42 16384:16384">
      <c r="A443" s="6" t="s">
        <v>990</v>
      </c>
      <c r="B443" s="268"/>
      <c r="D443" s="930">
        <f>XNPV('Discount rate NPV'!AA19,CF!G25:BO25,CF!G2:BO2)</f>
        <v>70370.738625328086</v>
      </c>
      <c r="E443" s="1958">
        <f>D443/SUM($D$441:$D$443)</f>
        <v>0.47630005497932343</v>
      </c>
      <c r="L443" s="273"/>
      <c r="M443" s="273"/>
      <c r="N443" s="273"/>
      <c r="O443" s="273"/>
      <c r="P443" s="273"/>
      <c r="Q443" s="273"/>
      <c r="R443" s="273"/>
      <c r="S443" s="273"/>
      <c r="T443" s="3"/>
      <c r="U443" s="3"/>
      <c r="V443" s="3"/>
      <c r="W443" s="3"/>
      <c r="X443" s="3"/>
      <c r="Y443" s="3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 spans="1:42 16384:16384">
      <c r="A444" s="6"/>
      <c r="B444" s="268"/>
      <c r="L444" s="273"/>
      <c r="M444" s="273"/>
      <c r="N444" s="273"/>
      <c r="O444" s="273"/>
      <c r="P444" s="273"/>
      <c r="Q444" s="273"/>
      <c r="R444" s="273"/>
      <c r="S444" s="273"/>
      <c r="T444" s="3"/>
      <c r="U444" s="3"/>
      <c r="V444" s="3"/>
      <c r="W444" s="3"/>
      <c r="X444" s="3"/>
      <c r="Y444" s="3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 spans="1:42 16384:16384" ht="10.5" customHeight="1">
      <c r="A445" s="6" t="s">
        <v>991</v>
      </c>
      <c r="B445" s="268"/>
      <c r="C445" s="1959"/>
      <c r="D445" s="1960">
        <f>E441*'Discount rate NPV'!U19+'Discount rate NPV'!V19*Inputs!E442+Inputs!E443*'Discount rate NPV'!W19</f>
        <v>6.4495932604574535E-2</v>
      </c>
      <c r="E445" s="1960">
        <f>D445*(1+'Discount rate NPV'!X19)</f>
        <v>7.4170322495260704E-2</v>
      </c>
      <c r="F445" s="1148"/>
      <c r="G445" s="1148"/>
      <c r="L445" s="273"/>
      <c r="M445" s="273"/>
      <c r="N445" s="273"/>
      <c r="O445" s="273"/>
      <c r="P445" s="273"/>
      <c r="Q445" s="273"/>
      <c r="R445" s="273"/>
      <c r="S445" s="273"/>
      <c r="T445" s="3"/>
      <c r="U445" s="3"/>
      <c r="V445" s="3"/>
      <c r="W445" s="3"/>
      <c r="X445" s="3"/>
      <c r="Y445" s="3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 spans="1:42 16384:16384">
      <c r="A446" s="6"/>
      <c r="B446" s="268"/>
      <c r="L446" s="273"/>
      <c r="M446" s="273"/>
      <c r="N446" s="273"/>
      <c r="O446" s="273"/>
      <c r="P446" s="273"/>
      <c r="Q446" s="273"/>
      <c r="R446" s="273"/>
      <c r="S446" s="273"/>
      <c r="T446" s="3"/>
      <c r="U446" s="3"/>
      <c r="V446" s="3"/>
      <c r="W446" s="3"/>
      <c r="X446" s="3"/>
      <c r="Y446" s="3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 spans="1:42 16384:16384">
      <c r="A447" s="6" t="s">
        <v>992</v>
      </c>
      <c r="B447" s="269"/>
      <c r="D447" s="1961">
        <f ca="1">BS!D26</f>
        <v>566318.36931207846</v>
      </c>
      <c r="E447" s="1960">
        <f ca="1">D447/SUM(D447:D448)</f>
        <v>0.54837974399137535</v>
      </c>
      <c r="L447" s="273"/>
      <c r="M447" s="273"/>
      <c r="N447" s="273"/>
      <c r="O447" s="273"/>
      <c r="P447" s="273"/>
      <c r="Q447" s="273"/>
      <c r="R447" s="273"/>
      <c r="S447" s="273"/>
      <c r="T447" s="3"/>
      <c r="U447" s="3"/>
      <c r="V447" s="3"/>
      <c r="W447" s="3"/>
      <c r="X447" s="3"/>
      <c r="Y447" s="3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 spans="1:42 16384:16384">
      <c r="A448" s="6" t="s">
        <v>56</v>
      </c>
      <c r="B448" s="269"/>
      <c r="D448" s="1961">
        <f ca="1">BS!D24</f>
        <v>466393.68017052457</v>
      </c>
      <c r="L448" s="273"/>
      <c r="M448" s="273"/>
      <c r="N448" s="273"/>
      <c r="O448" s="273"/>
      <c r="P448" s="273"/>
      <c r="Q448" s="273"/>
      <c r="R448" s="273"/>
      <c r="S448" s="273"/>
      <c r="T448" s="3"/>
      <c r="U448" s="3"/>
      <c r="V448" s="3"/>
      <c r="W448" s="3"/>
      <c r="X448" s="3"/>
      <c r="Y448" s="3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 spans="1:42 16384:16384">
      <c r="A449" s="6" t="s">
        <v>993</v>
      </c>
      <c r="B449" s="269"/>
      <c r="D449" s="1962">
        <f ca="1">D447/D448</f>
        <v>1.2142496637283315</v>
      </c>
      <c r="L449" s="273"/>
      <c r="M449" s="273"/>
      <c r="N449" s="273"/>
      <c r="O449" s="273"/>
      <c r="P449" s="273"/>
      <c r="Q449" s="273"/>
      <c r="R449" s="273"/>
      <c r="S449" s="273"/>
      <c r="T449" s="3"/>
      <c r="U449" s="3"/>
      <c r="V449" s="3"/>
      <c r="W449" s="3"/>
      <c r="X449" s="3"/>
      <c r="Y449" s="3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 spans="1:42 16384:16384">
      <c r="A450" s="3"/>
      <c r="B450" s="3"/>
      <c r="C450" s="3"/>
      <c r="D450" s="3"/>
      <c r="E450" s="274"/>
      <c r="F450" s="274"/>
      <c r="G450" s="274"/>
      <c r="H450" s="274"/>
      <c r="I450" s="274"/>
      <c r="J450" s="274"/>
      <c r="K450" s="274"/>
      <c r="L450" s="274"/>
      <c r="M450" s="274"/>
      <c r="N450" s="274"/>
      <c r="O450" s="274"/>
      <c r="P450" s="274"/>
      <c r="Q450" s="274"/>
      <c r="R450" s="274"/>
      <c r="S450" s="27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 spans="1:42 16384:16384" ht="14.45">
      <c r="A451" s="3" t="s">
        <v>994</v>
      </c>
      <c r="B451" s="3"/>
      <c r="C451" s="3"/>
      <c r="D451" s="1960">
        <f ca="1">E441*'Discount rate NPV'!U42+'Discount rate NPV'!V42*Inputs!E442+Inputs!E443*'Discount rate NPV'!W42</f>
        <v>8.6167569201413455E-2</v>
      </c>
      <c r="E451" s="1960">
        <f ca="1">D451*(1+'Discount rate NPV'!X42)</f>
        <v>9.909270458162546E-2</v>
      </c>
      <c r="F451" s="1150"/>
      <c r="G451" s="274"/>
      <c r="H451" s="274"/>
      <c r="I451" s="274"/>
      <c r="J451" s="274"/>
      <c r="K451" s="274"/>
      <c r="L451" s="274"/>
      <c r="M451" s="274"/>
      <c r="N451" s="274"/>
      <c r="O451" s="274"/>
      <c r="P451" s="274"/>
      <c r="Q451" s="274"/>
      <c r="R451" s="274"/>
      <c r="S451" s="27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 spans="1:42 16384:16384">
      <c r="A452" s="65" t="s">
        <v>995</v>
      </c>
      <c r="B452" s="3"/>
      <c r="D452" s="96">
        <v>6.6000000000000003E-2</v>
      </c>
      <c r="L452" s="273"/>
      <c r="M452" s="273"/>
      <c r="N452" s="273"/>
      <c r="O452" s="273"/>
      <c r="P452" s="273"/>
      <c r="Q452" s="273"/>
      <c r="R452" s="273"/>
      <c r="S452" s="273"/>
      <c r="T452" s="3"/>
      <c r="U452" s="3"/>
      <c r="V452" s="3"/>
      <c r="W452" s="3"/>
      <c r="X452" s="3"/>
      <c r="Y452" s="3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XFD452" s="3"/>
    </row>
    <row r="453" spans="1:42 16384:16384">
      <c r="A453" s="6" t="s">
        <v>996</v>
      </c>
      <c r="B453" s="269"/>
      <c r="D453" s="96">
        <v>0.105</v>
      </c>
      <c r="L453" s="273"/>
      <c r="M453" s="273"/>
      <c r="N453" s="273"/>
      <c r="O453" s="273"/>
      <c r="P453" s="273"/>
      <c r="Q453" s="273"/>
      <c r="R453" s="273"/>
      <c r="S453" s="273"/>
      <c r="T453" s="3"/>
      <c r="U453" s="3"/>
      <c r="V453" s="3"/>
      <c r="W453" s="3"/>
      <c r="X453" s="3"/>
      <c r="Y453" s="3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XFD453" s="3"/>
    </row>
    <row r="454" spans="1:42 16384:16384">
      <c r="A454" s="3"/>
      <c r="B454" s="3"/>
      <c r="C454" s="3"/>
      <c r="D454" s="3"/>
      <c r="E454" s="274"/>
      <c r="F454" s="274"/>
      <c r="G454" s="274"/>
      <c r="H454" s="274"/>
      <c r="I454" s="274"/>
      <c r="J454" s="274"/>
      <c r="K454" s="274"/>
      <c r="L454" s="274"/>
      <c r="M454" s="274"/>
      <c r="N454" s="274"/>
      <c r="O454" s="274"/>
      <c r="P454" s="274"/>
      <c r="Q454" s="274"/>
      <c r="R454" s="274"/>
      <c r="S454" s="27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5" spans="1:42 16384:16384" s="23" customFormat="1">
      <c r="A455" s="5" t="s">
        <v>997</v>
      </c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</row>
    <row r="456" spans="1:42 16384:16384" s="23" customForma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</row>
    <row r="457" spans="1:42 16384:16384" s="23" customFormat="1">
      <c r="A457" s="276" t="s">
        <v>998</v>
      </c>
      <c r="B457" s="277"/>
      <c r="D457" s="278" t="s">
        <v>999</v>
      </c>
      <c r="E457" s="279"/>
      <c r="F457" s="279" t="s">
        <v>1000</v>
      </c>
      <c r="G457" s="279"/>
      <c r="H457" s="279"/>
      <c r="I457" s="280" t="s">
        <v>1001</v>
      </c>
      <c r="J457" s="280" t="s">
        <v>187</v>
      </c>
      <c r="K457" s="279"/>
      <c r="L457" s="278" t="s">
        <v>264</v>
      </c>
      <c r="M457" s="67"/>
      <c r="N457" s="67"/>
      <c r="O457" s="67"/>
    </row>
    <row r="458" spans="1:42 16384:16384" s="23" customFormat="1">
      <c r="A458" s="65" t="s">
        <v>200</v>
      </c>
      <c r="B458" s="65"/>
      <c r="D458" s="281" t="s">
        <v>1002</v>
      </c>
      <c r="E458" s="282">
        <v>41906</v>
      </c>
      <c r="F458" s="65" t="s">
        <v>1003</v>
      </c>
      <c r="G458" s="65"/>
      <c r="H458" s="826">
        <v>0</v>
      </c>
      <c r="I458" s="827">
        <f>H458*D$51</f>
        <v>0</v>
      </c>
      <c r="J458" s="283">
        <f>D9-E458</f>
        <v>5028</v>
      </c>
      <c r="K458" s="284">
        <f>1.25%+0.5%</f>
        <v>1.7500000000000002E-2</v>
      </c>
      <c r="L458" s="1012">
        <f>+I458*K458*J458/bank_year</f>
        <v>0</v>
      </c>
      <c r="M458" s="67"/>
      <c r="N458" s="67"/>
      <c r="O458" s="67"/>
    </row>
    <row r="459" spans="1:42 16384:16384" s="23" customFormat="1">
      <c r="A459" s="65" t="s">
        <v>1004</v>
      </c>
      <c r="B459" s="65"/>
      <c r="D459" s="284">
        <v>0</v>
      </c>
      <c r="E459" s="65"/>
      <c r="F459" s="65" t="s">
        <v>1005</v>
      </c>
      <c r="G459" s="65"/>
      <c r="H459" s="826">
        <v>0</v>
      </c>
      <c r="I459" s="827">
        <f>H459*D$51</f>
        <v>0</v>
      </c>
      <c r="J459" s="285">
        <v>2</v>
      </c>
      <c r="K459" s="284">
        <f>1.25%+0.5%</f>
        <v>1.7500000000000002E-2</v>
      </c>
      <c r="L459" s="1013">
        <f>+I459*K459*J459</f>
        <v>0</v>
      </c>
      <c r="M459" s="286"/>
      <c r="N459" s="67"/>
      <c r="O459" s="67"/>
    </row>
    <row r="460" spans="1:42 16384:16384" s="23" customFormat="1">
      <c r="A460" s="65" t="s">
        <v>1006</v>
      </c>
      <c r="D460" s="284">
        <v>0</v>
      </c>
      <c r="F460" s="65" t="s">
        <v>1007</v>
      </c>
      <c r="I460" s="821">
        <v>0</v>
      </c>
      <c r="J460" s="287">
        <f>D84</f>
        <v>12</v>
      </c>
      <c r="K460" s="288"/>
      <c r="L460" s="1013">
        <f>+I460*$D$274</f>
        <v>0</v>
      </c>
      <c r="M460" s="67"/>
      <c r="N460" s="67"/>
      <c r="O460" s="67"/>
    </row>
    <row r="461" spans="1:42 16384:16384">
      <c r="A461" s="6"/>
      <c r="B461" s="97"/>
      <c r="C461" s="289"/>
      <c r="D461" s="290"/>
      <c r="E461" s="290"/>
      <c r="F461" s="290"/>
      <c r="G461" s="290"/>
      <c r="H461" s="290"/>
      <c r="I461" s="290"/>
      <c r="J461" s="290"/>
      <c r="K461" s="290"/>
      <c r="L461" s="290"/>
      <c r="M461" s="290"/>
      <c r="N461" s="290"/>
      <c r="O461" s="290"/>
      <c r="P461" s="290"/>
      <c r="Q461" s="290"/>
      <c r="R461" s="290"/>
      <c r="S461" s="290"/>
      <c r="T461" s="290"/>
      <c r="U461" s="290"/>
      <c r="V461" s="290"/>
      <c r="W461" s="290"/>
      <c r="X461" s="290"/>
      <c r="Y461" s="290"/>
      <c r="Z461" s="290"/>
      <c r="AA461" s="290"/>
      <c r="AB461" s="290"/>
      <c r="AC461" s="290"/>
      <c r="AD461" s="290"/>
      <c r="AE461" s="290"/>
      <c r="AF461" s="290"/>
      <c r="AG461" s="290"/>
      <c r="AH461" s="290"/>
    </row>
    <row r="462" spans="1:42 16384:16384">
      <c r="A462" s="5" t="s">
        <v>1008</v>
      </c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"/>
      <c r="AJ462" s="4"/>
      <c r="AK462" s="4"/>
      <c r="AL462" s="4"/>
      <c r="AM462" s="4"/>
      <c r="AN462" s="4"/>
      <c r="AO462" s="4"/>
      <c r="AP462" s="4"/>
    </row>
    <row r="463" spans="1:42 16384:16384">
      <c r="A463" s="6"/>
      <c r="B463" s="6"/>
      <c r="C463" s="6"/>
      <c r="D463" s="6"/>
      <c r="E463" s="6"/>
      <c r="F463" s="6"/>
      <c r="G463" s="6"/>
      <c r="H463" s="6"/>
      <c r="I463" s="6"/>
      <c r="J463" s="291"/>
      <c r="L463" s="292"/>
      <c r="M463" s="292"/>
    </row>
    <row r="464" spans="1:42 16384:16384">
      <c r="A464" s="84" t="s">
        <v>1009</v>
      </c>
      <c r="B464" s="6"/>
      <c r="C464" s="6"/>
      <c r="D464" s="6"/>
      <c r="E464" s="6"/>
      <c r="F464" s="6"/>
      <c r="G464" s="6"/>
      <c r="H464" s="6"/>
      <c r="I464" s="6"/>
      <c r="J464" s="291"/>
      <c r="L464" s="292"/>
      <c r="M464" s="292"/>
    </row>
    <row r="465" spans="1:15">
      <c r="A465" s="161" t="b">
        <v>1</v>
      </c>
      <c r="B465" s="6" t="s">
        <v>1010</v>
      </c>
      <c r="C465" s="6">
        <v>1</v>
      </c>
      <c r="D465" s="6" t="s">
        <v>1011</v>
      </c>
      <c r="E465" s="6" t="s">
        <v>1012</v>
      </c>
      <c r="F465" s="6" t="s">
        <v>1013</v>
      </c>
      <c r="G465" s="6" t="s">
        <v>798</v>
      </c>
      <c r="H465" s="6" t="s">
        <v>1014</v>
      </c>
      <c r="I465" s="6" t="s">
        <v>1015</v>
      </c>
      <c r="J465" s="291">
        <v>2</v>
      </c>
      <c r="K465" s="1" t="s">
        <v>1016</v>
      </c>
      <c r="L465" s="293">
        <v>0.01</v>
      </c>
      <c r="M465" s="292">
        <v>30</v>
      </c>
      <c r="N465" s="1" t="s">
        <v>607</v>
      </c>
      <c r="O465" s="1139">
        <v>0</v>
      </c>
    </row>
    <row r="466" spans="1:15">
      <c r="A466" s="161" t="b">
        <v>0</v>
      </c>
      <c r="B466" s="6" t="s">
        <v>773</v>
      </c>
      <c r="C466" s="6">
        <v>2</v>
      </c>
      <c r="D466" s="6" t="s">
        <v>1017</v>
      </c>
      <c r="E466" s="6" t="s">
        <v>1018</v>
      </c>
      <c r="F466" s="6" t="s">
        <v>822</v>
      </c>
      <c r="G466" s="6" t="s">
        <v>1019</v>
      </c>
      <c r="H466" s="6" t="s">
        <v>1020</v>
      </c>
      <c r="I466" s="6" t="s">
        <v>1021</v>
      </c>
      <c r="J466" s="291">
        <v>2.4</v>
      </c>
      <c r="K466" s="1" t="s">
        <v>1022</v>
      </c>
      <c r="M466" s="292">
        <v>360</v>
      </c>
      <c r="N466" s="1" t="s">
        <v>1023</v>
      </c>
      <c r="O466" s="949">
        <v>3</v>
      </c>
    </row>
    <row r="467" spans="1:15">
      <c r="B467" s="6" t="s">
        <v>1024</v>
      </c>
      <c r="C467" s="6">
        <v>4</v>
      </c>
      <c r="D467" s="6"/>
      <c r="E467" s="294"/>
      <c r="F467" s="6" t="s">
        <v>1025</v>
      </c>
      <c r="G467" s="295"/>
      <c r="H467" s="1" t="s">
        <v>1026</v>
      </c>
      <c r="I467" s="6" t="s">
        <v>1027</v>
      </c>
      <c r="J467" s="291">
        <v>3.3</v>
      </c>
      <c r="M467" s="292">
        <v>365</v>
      </c>
      <c r="O467" s="949">
        <v>6</v>
      </c>
    </row>
    <row r="468" spans="1:15">
      <c r="A468" s="1" t="s">
        <v>1028</v>
      </c>
      <c r="B468" s="6" t="s">
        <v>1029</v>
      </c>
      <c r="C468" s="6">
        <v>12</v>
      </c>
      <c r="F468" s="6" t="s">
        <v>1030</v>
      </c>
      <c r="H468" s="1" t="s">
        <v>1031</v>
      </c>
      <c r="I468" s="6" t="s">
        <v>1032</v>
      </c>
      <c r="M468" s="292">
        <v>365</v>
      </c>
      <c r="O468" s="949">
        <v>12</v>
      </c>
    </row>
    <row r="469" spans="1:15">
      <c r="A469" s="1" t="s">
        <v>244</v>
      </c>
      <c r="B469" s="6" t="s">
        <v>1033</v>
      </c>
      <c r="C469" s="6">
        <f>365.2425*24</f>
        <v>8765.82</v>
      </c>
      <c r="D469" s="290"/>
      <c r="E469" s="294"/>
      <c r="G469" s="295"/>
      <c r="I469" s="6" t="s">
        <v>1034</v>
      </c>
    </row>
    <row r="470" spans="1:15">
      <c r="B470" s="97"/>
      <c r="D470" s="290"/>
      <c r="E470" s="290"/>
      <c r="F470" s="294"/>
      <c r="G470" s="295"/>
      <c r="H470" s="295"/>
      <c r="I470" s="6" t="s">
        <v>1035</v>
      </c>
    </row>
    <row r="471" spans="1:15">
      <c r="A471" s="84" t="s">
        <v>1036</v>
      </c>
      <c r="B471" s="97"/>
      <c r="D471" s="290"/>
      <c r="E471" s="290"/>
      <c r="F471" s="294"/>
      <c r="G471" s="295"/>
      <c r="H471" s="295"/>
      <c r="I471" s="6" t="s">
        <v>1037</v>
      </c>
    </row>
    <row r="472" spans="1:15">
      <c r="A472" s="1" t="s">
        <v>1038</v>
      </c>
      <c r="C472" s="296" t="s">
        <v>1039</v>
      </c>
      <c r="D472" s="290"/>
      <c r="E472" s="290"/>
      <c r="F472" s="294"/>
      <c r="I472" s="1" t="s">
        <v>1040</v>
      </c>
    </row>
    <row r="473" spans="1:15">
      <c r="A473" s="1" t="s">
        <v>1041</v>
      </c>
      <c r="C473" s="297" t="s">
        <v>1039</v>
      </c>
    </row>
    <row r="474" spans="1:15">
      <c r="A474" s="1" t="s">
        <v>227</v>
      </c>
      <c r="C474" s="998" t="s">
        <v>1039</v>
      </c>
    </row>
    <row r="475" spans="1:15">
      <c r="A475" s="1" t="s">
        <v>1042</v>
      </c>
      <c r="C475" s="719" t="s">
        <v>1039</v>
      </c>
    </row>
    <row r="476" spans="1:15">
      <c r="A476" s="1" t="s">
        <v>1043</v>
      </c>
      <c r="C476" s="270" t="s">
        <v>1039</v>
      </c>
      <c r="F476" s="298"/>
      <c r="G476" s="298"/>
      <c r="H476" s="275"/>
    </row>
    <row r="477" spans="1:15">
      <c r="A477" s="1" t="s">
        <v>1044</v>
      </c>
      <c r="C477" s="299" t="s">
        <v>1039</v>
      </c>
      <c r="F477" s="298"/>
      <c r="G477" s="298"/>
      <c r="H477" s="275"/>
    </row>
    <row r="478" spans="1:15">
      <c r="A478" s="1" t="s">
        <v>1045</v>
      </c>
      <c r="C478" s="300" t="s">
        <v>1039</v>
      </c>
      <c r="F478" s="298"/>
      <c r="G478" s="298"/>
      <c r="H478" s="275"/>
    </row>
    <row r="479" spans="1:15">
      <c r="A479" s="1" t="s">
        <v>1046</v>
      </c>
      <c r="C479" s="301" t="s">
        <v>1039</v>
      </c>
      <c r="F479" s="298"/>
      <c r="G479" s="298"/>
      <c r="H479" s="275"/>
    </row>
    <row r="480" spans="1:15">
      <c r="A480" s="1" t="s">
        <v>1047</v>
      </c>
      <c r="C480" s="302"/>
      <c r="F480" s="298"/>
      <c r="G480" s="298"/>
      <c r="H480" s="275"/>
    </row>
  </sheetData>
  <phoneticPr fontId="0" type="noConversion"/>
  <conditionalFormatting sqref="B1:L1">
    <cfRule type="cellIs" dxfId="92" priority="35" stopIfTrue="1" operator="equal">
      <formula>"OK"</formula>
    </cfRule>
    <cfRule type="cellIs" dxfId="91" priority="36" stopIfTrue="1" operator="equal">
      <formula>"WRONG"</formula>
    </cfRule>
  </conditionalFormatting>
  <dataValidations count="8">
    <dataValidation type="list" allowBlank="1" showInputMessage="1" showErrorMessage="1" sqref="D92" xr:uid="{00000000-0002-0000-0400-000000000000}">
      <formula1>$F$466:$F$467</formula1>
    </dataValidation>
    <dataValidation type="list" allowBlank="1" showInputMessage="1" showErrorMessage="1" sqref="D53" xr:uid="{00000000-0002-0000-0400-000001000000}">
      <formula1>$A$67:$A$74</formula1>
    </dataValidation>
    <dataValidation type="list" allowBlank="1" showInputMessage="1" showErrorMessage="1" sqref="A160" xr:uid="{00000000-0002-0000-0400-000002000000}">
      <formula1>$A$70:$A$74</formula1>
    </dataValidation>
    <dataValidation type="list" allowBlank="1" showInputMessage="1" showErrorMessage="1" sqref="D54" xr:uid="{00000000-0002-0000-0400-000003000000}">
      <formula1>$D$66:$I$66</formula1>
    </dataValidation>
    <dataValidation type="list" allowBlank="1" showInputMessage="1" showErrorMessage="1" sqref="D18" xr:uid="{00000000-0002-0000-0400-000004000000}">
      <formula1>$B$465:$B$467</formula1>
    </dataValidation>
    <dataValidation type="list" allowBlank="1" showInputMessage="1" showErrorMessage="1" sqref="C221 D270 D419 C238 C175 D121 D397 D395" xr:uid="{00000000-0002-0000-0400-000005000000}">
      <formula1>$A$465:$A$466</formula1>
    </dataValidation>
    <dataValidation type="list" allowBlank="1" showInputMessage="1" showErrorMessage="1" sqref="I337:I338 I330:I331" xr:uid="{00000000-0002-0000-0400-000006000000}">
      <formula1>$O$465:$O$468</formula1>
    </dataValidation>
    <dataValidation type="list" allowBlank="1" showInputMessage="1" showErrorMessage="1" sqref="A101" xr:uid="{FCBAA575-C2B9-447D-885C-2DD7559A7C63}">
      <formula1>$A$102:$A$103</formula1>
    </dataValidation>
  </dataValidations>
  <hyperlinks>
    <hyperlink ref="A1" location="Sensitivity!D43" display="Sensitivity!D43" xr:uid="{00000000-0004-0000-0400-000000000000}"/>
  </hyperlinks>
  <pageMargins left="0.34" right="0.23622047244094491" top="0.43" bottom="0.23622047244094491" header="0.27559055118110237" footer="0.23622047244094491"/>
  <pageSetup paperSize="9" scale="10" orientation="landscape" r:id="rId1"/>
  <headerFooter alignWithMargins="0">
    <oddFooter>&amp;L&amp;F
&amp;D &amp;T</oddFooter>
  </headerFooter>
  <colBreaks count="1" manualBreakCount="1">
    <brk id="16285" max="285" man="1"/>
  </colBreaks>
  <ignoredErrors>
    <ignoredError sqref="A140:A141 D228:D229 D224" unlockedFormula="1"/>
    <ignoredError sqref="E43 AC43:AH43 G43:AB43" formula="1"/>
    <ignoredError sqref="F369 F371" formulaRange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010" r:id="rId4" name="Button 2">
              <controlPr defaultSize="0" print="0" autoFill="0" autoPict="0" macro="[0]!Model_sizing">
                <anchor moveWithCells="1" sizeWithCells="1">
                  <from>
                    <xdr:col>3</xdr:col>
                    <xdr:colOff>222250</xdr:colOff>
                    <xdr:row>158</xdr:row>
                    <xdr:rowOff>107950</xdr:rowOff>
                  </from>
                  <to>
                    <xdr:col>3</xdr:col>
                    <xdr:colOff>755650</xdr:colOff>
                    <xdr:row>160</xdr:row>
                    <xdr:rowOff>38100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885" id="{37ED6439-729B-47E8-B69D-60D55B247EFB}">
            <x14:iconSet showValue="0" custom="1">
              <x14:cfvo type="percent">
                <xm:f>0</xm:f>
              </x14:cfvo>
              <x14:cfvo type="num">
                <xm:f>-$L$465</xm:f>
              </x14:cfvo>
              <x14:cfvo type="num" gte="0">
                <xm:f>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F208</xm:sqref>
        </x14:conditionalFormatting>
        <x14:conditionalFormatting xmlns:xm="http://schemas.microsoft.com/office/excel/2006/main">
          <x14:cfRule type="iconSet" priority="4886" id="{7981BD89-FF32-4F8D-A287-3121001ACD7C}">
            <x14:iconSet showValue="0" custom="1">
              <x14:cfvo type="percent">
                <xm:f>0</xm:f>
              </x14:cfvo>
              <x14:cfvo type="num">
                <xm:f>-$L$465</xm:f>
              </x14:cfvo>
              <x14:cfvo type="num" gte="0">
                <xm:f>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E178</xm:sqref>
        </x14:conditionalFormatting>
        <x14:conditionalFormatting xmlns:xm="http://schemas.microsoft.com/office/excel/2006/main">
          <x14:cfRule type="iconSet" priority="4887" id="{BED75191-86B8-4AC5-B0BB-CD9BBB0BAD8D}">
            <x14:iconSet showValue="0" custom="1">
              <x14:cfvo type="percent">
                <xm:f>0</xm:f>
              </x14:cfvo>
              <x14:cfvo type="num">
                <xm:f>-$L$465</xm:f>
              </x14:cfvo>
              <x14:cfvo type="num" gte="0">
                <xm:f>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H154</xm:sqref>
        </x14:conditionalFormatting>
        <x14:conditionalFormatting xmlns:xm="http://schemas.microsoft.com/office/excel/2006/main">
          <x14:cfRule type="iconSet" priority="4888" id="{5773BEC6-7A62-422F-822E-2FA6F875AFC8}">
            <x14:iconSet showValue="0" custom="1">
              <x14:cfvo type="percent">
                <xm:f>0</xm:f>
              </x14:cfvo>
              <x14:cfvo type="num">
                <xm:f>-$L$465</xm:f>
              </x14:cfvo>
              <x14:cfvo type="num" gte="0">
                <xm:f>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N157 G11:G12 O8:O9 O2:O5 O13:O17 O19</xm:sqref>
        </x14:conditionalFormatting>
        <x14:conditionalFormatting xmlns:xm="http://schemas.microsoft.com/office/excel/2006/main">
          <x14:cfRule type="iconSet" priority="4988" id="{FB154788-7C15-4898-BBAB-17A2AA2EE414}">
            <x14:iconSet showValue="0" custom="1">
              <x14:cfvo type="percent">
                <xm:f>0</xm:f>
              </x14:cfvo>
              <x14:cfvo type="num">
                <xm:f>-$L$465</xm:f>
              </x14:cfvo>
              <x14:cfvo type="num" gte="0">
                <xm:f>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E53</xm:sqref>
        </x14:conditionalFormatting>
        <x14:conditionalFormatting xmlns:xm="http://schemas.microsoft.com/office/excel/2006/main">
          <x14:cfRule type="iconSet" priority="4989" id="{4F135CDA-C7CB-419B-A3A1-731BEA5C4A59}">
            <x14:iconSet showValue="0" custom="1">
              <x14:cfvo type="percent">
                <xm:f>0</xm:f>
              </x14:cfvo>
              <x14:cfvo type="num">
                <xm:f>-$L$465</xm:f>
              </x14:cfvo>
              <x14:cfvo type="num" gte="0">
                <xm:f>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A1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_sourcesuses"/>
  <dimension ref="A1:AJ104"/>
  <sheetViews>
    <sheetView showGridLines="0" zoomScaleNormal="100" workbookViewId="0">
      <pane xSplit="6" ySplit="4" topLeftCell="G38" activePane="bottomRight" state="frozen"/>
      <selection pane="bottomRight" activeCell="H53" sqref="H53"/>
      <selection pane="bottomLeft" activeCell="A10" sqref="A10"/>
      <selection pane="topRight" activeCell="F1" sqref="F1"/>
    </sheetView>
  </sheetViews>
  <sheetFormatPr defaultColWidth="9.140625" defaultRowHeight="10.5"/>
  <cols>
    <col min="1" max="1" width="38.5703125" style="303" customWidth="1"/>
    <col min="2" max="3" width="7.85546875" style="303" customWidth="1"/>
    <col min="4" max="4" width="8.5703125" style="303" bestFit="1" customWidth="1"/>
    <col min="5" max="6" width="2.5703125" style="303" customWidth="1"/>
    <col min="7" max="36" width="9.5703125" style="303" customWidth="1"/>
    <col min="37" max="37" width="2.5703125" style="303" customWidth="1"/>
    <col min="38" max="16384" width="9.140625" style="303"/>
  </cols>
  <sheetData>
    <row r="1" spans="1:36">
      <c r="A1" s="995" t="s">
        <v>1048</v>
      </c>
      <c r="C1" s="812"/>
      <c r="E1" s="893">
        <f ca="1">Outputs!$D$46</f>
        <v>11028.671357008972</v>
      </c>
      <c r="G1" s="999">
        <f>Flags!G37</f>
        <v>46934</v>
      </c>
      <c r="H1" s="999">
        <f>Flags!H37</f>
        <v>46935</v>
      </c>
      <c r="I1" s="999">
        <f>Flags!I37</f>
        <v>46966</v>
      </c>
      <c r="J1" s="999">
        <f>Flags!J37</f>
        <v>46997</v>
      </c>
      <c r="K1" s="999">
        <f>Flags!K37</f>
        <v>47027</v>
      </c>
      <c r="L1" s="999">
        <f>Flags!L37</f>
        <v>47058</v>
      </c>
      <c r="M1" s="999">
        <f>Flags!M37</f>
        <v>47088</v>
      </c>
      <c r="N1" s="999">
        <f>Flags!N37</f>
        <v>47119</v>
      </c>
      <c r="O1" s="999">
        <f>Flags!O37</f>
        <v>47150</v>
      </c>
      <c r="P1" s="999">
        <f>Flags!P37</f>
        <v>47178</v>
      </c>
      <c r="Q1" s="999">
        <f>Flags!Q37</f>
        <v>47209</v>
      </c>
      <c r="R1" s="999">
        <f>Flags!R37</f>
        <v>47239</v>
      </c>
      <c r="S1" s="999">
        <f>Flags!S37</f>
        <v>47270</v>
      </c>
      <c r="T1" s="999">
        <f>Flags!T37</f>
        <v>47300</v>
      </c>
      <c r="U1" s="999">
        <f>Flags!U37</f>
        <v>47331</v>
      </c>
      <c r="V1" s="999">
        <f>Flags!V37</f>
        <v>47362</v>
      </c>
      <c r="W1" s="999">
        <f>Flags!W37</f>
        <v>47392</v>
      </c>
      <c r="X1" s="999">
        <f>Flags!X37</f>
        <v>47423</v>
      </c>
      <c r="Y1" s="999">
        <f>Flags!Y37</f>
        <v>47453</v>
      </c>
      <c r="Z1" s="999">
        <f>Flags!Z37</f>
        <v>47484</v>
      </c>
      <c r="AA1" s="999">
        <f>Flags!AA37</f>
        <v>47515</v>
      </c>
      <c r="AB1" s="999">
        <f>Flags!AB37</f>
        <v>47543</v>
      </c>
      <c r="AC1" s="999">
        <f>Flags!AC37</f>
        <v>47574</v>
      </c>
      <c r="AD1" s="999">
        <f>Flags!AD37</f>
        <v>47604</v>
      </c>
      <c r="AE1" s="999">
        <f>Flags!AE37</f>
        <v>47635</v>
      </c>
      <c r="AF1" s="999">
        <f>Flags!AF37</f>
        <v>47665</v>
      </c>
      <c r="AG1" s="999">
        <f>Flags!AG37</f>
        <v>47696</v>
      </c>
      <c r="AH1" s="999">
        <f>Flags!AH37</f>
        <v>47727</v>
      </c>
      <c r="AI1" s="999">
        <f>Flags!AI37</f>
        <v>47757</v>
      </c>
      <c r="AJ1" s="999">
        <f>Flags!AJ37</f>
        <v>47788</v>
      </c>
    </row>
    <row r="2" spans="1:36" s="330" customFormat="1">
      <c r="A2" s="995" t="s">
        <v>1049</v>
      </c>
      <c r="G2" s="999">
        <f>Flags!G38</f>
        <v>46934</v>
      </c>
      <c r="H2" s="999">
        <f>Flags!H38</f>
        <v>46965</v>
      </c>
      <c r="I2" s="999">
        <f>Flags!I38</f>
        <v>46996</v>
      </c>
      <c r="J2" s="999">
        <f>Flags!J38</f>
        <v>47026</v>
      </c>
      <c r="K2" s="999">
        <f>Flags!K38</f>
        <v>47057</v>
      </c>
      <c r="L2" s="999">
        <f>Flags!L38</f>
        <v>47087</v>
      </c>
      <c r="M2" s="999">
        <f>Flags!M38</f>
        <v>47118</v>
      </c>
      <c r="N2" s="999">
        <f>Flags!N38</f>
        <v>47149</v>
      </c>
      <c r="O2" s="999">
        <f>Flags!O38</f>
        <v>47177</v>
      </c>
      <c r="P2" s="999">
        <f>Flags!P38</f>
        <v>47208</v>
      </c>
      <c r="Q2" s="999">
        <f>Flags!Q38</f>
        <v>47238</v>
      </c>
      <c r="R2" s="999">
        <f>Flags!R38</f>
        <v>47269</v>
      </c>
      <c r="S2" s="999">
        <f>Flags!S38</f>
        <v>47299</v>
      </c>
      <c r="T2" s="999">
        <f>Flags!T38</f>
        <v>47330</v>
      </c>
      <c r="U2" s="999">
        <f>Flags!U38</f>
        <v>47361</v>
      </c>
      <c r="V2" s="999">
        <f>Flags!V38</f>
        <v>47391</v>
      </c>
      <c r="W2" s="999">
        <f>Flags!W38</f>
        <v>47422</v>
      </c>
      <c r="X2" s="999">
        <f>Flags!X38</f>
        <v>47452</v>
      </c>
      <c r="Y2" s="999">
        <f>Flags!Y38</f>
        <v>47483</v>
      </c>
      <c r="Z2" s="999">
        <f>Flags!Z38</f>
        <v>47514</v>
      </c>
      <c r="AA2" s="999">
        <f>Flags!AA38</f>
        <v>47542</v>
      </c>
      <c r="AB2" s="999">
        <f>Flags!AB38</f>
        <v>47573</v>
      </c>
      <c r="AC2" s="999">
        <f>Flags!AC38</f>
        <v>47603</v>
      </c>
      <c r="AD2" s="999">
        <f>Flags!AD38</f>
        <v>47634</v>
      </c>
      <c r="AE2" s="999">
        <f>Flags!AE38</f>
        <v>47664</v>
      </c>
      <c r="AF2" s="999">
        <f>Flags!AF38</f>
        <v>47695</v>
      </c>
      <c r="AG2" s="999">
        <f>Flags!AG38</f>
        <v>47726</v>
      </c>
      <c r="AH2" s="999">
        <f>Flags!AH38</f>
        <v>47756</v>
      </c>
      <c r="AI2" s="999">
        <f>Flags!AI38</f>
        <v>47787</v>
      </c>
      <c r="AJ2" s="999">
        <f>Flags!AJ38</f>
        <v>47817</v>
      </c>
    </row>
    <row r="3" spans="1:36" s="330" customFormat="1">
      <c r="A3" s="870" t="str">
        <f>Flags!A39</f>
        <v>Month of Year</v>
      </c>
      <c r="D3" s="484"/>
      <c r="E3" s="484"/>
      <c r="G3" s="972">
        <f>Flags!G39*G5</f>
        <v>6</v>
      </c>
      <c r="H3" s="972">
        <f>Flags!H39*H5</f>
        <v>7</v>
      </c>
      <c r="I3" s="972">
        <f>Flags!I39*I5</f>
        <v>8</v>
      </c>
      <c r="J3" s="972">
        <f>Flags!J39*J5</f>
        <v>9</v>
      </c>
      <c r="K3" s="972">
        <f>Flags!K39*K5</f>
        <v>10</v>
      </c>
      <c r="L3" s="972">
        <f>Flags!L39*L5</f>
        <v>11</v>
      </c>
      <c r="M3" s="972">
        <f>Flags!M39*M5</f>
        <v>12</v>
      </c>
      <c r="N3" s="972">
        <f>Flags!N39*N5</f>
        <v>1</v>
      </c>
      <c r="O3" s="972">
        <f>Flags!O39*O5</f>
        <v>2</v>
      </c>
      <c r="P3" s="972">
        <f>Flags!P39*P5</f>
        <v>3</v>
      </c>
      <c r="Q3" s="972">
        <f>Flags!Q39*Q5</f>
        <v>4</v>
      </c>
      <c r="R3" s="972">
        <f>Flags!R39*R5</f>
        <v>5</v>
      </c>
      <c r="S3" s="972">
        <f>Flags!S39*S5</f>
        <v>6</v>
      </c>
      <c r="T3" s="972">
        <f>Flags!T39*T5</f>
        <v>7</v>
      </c>
      <c r="U3" s="972">
        <f>Flags!U39*U5</f>
        <v>8</v>
      </c>
      <c r="V3" s="972">
        <f>Flags!V39*V5</f>
        <v>9</v>
      </c>
      <c r="W3" s="972">
        <f>Flags!W39*W5</f>
        <v>10</v>
      </c>
      <c r="X3" s="972">
        <f>Flags!X39*X5</f>
        <v>11</v>
      </c>
      <c r="Y3" s="972">
        <f>Flags!Y39*Y5</f>
        <v>0</v>
      </c>
      <c r="Z3" s="972">
        <f>Flags!Z39*Z5</f>
        <v>0</v>
      </c>
      <c r="AA3" s="972">
        <f>Flags!AA39*AA5</f>
        <v>0</v>
      </c>
      <c r="AB3" s="972">
        <f>Flags!AB39*AB5</f>
        <v>0</v>
      </c>
      <c r="AC3" s="972">
        <f>Flags!AC39*AC5</f>
        <v>0</v>
      </c>
      <c r="AD3" s="972">
        <f>Flags!AD39*AD5</f>
        <v>0</v>
      </c>
      <c r="AE3" s="972">
        <f>Flags!AE39*AE5</f>
        <v>0</v>
      </c>
      <c r="AF3" s="972">
        <f>Flags!AF39*AF5</f>
        <v>0</v>
      </c>
      <c r="AG3" s="972">
        <f>Flags!AG39*AG5</f>
        <v>0</v>
      </c>
      <c r="AH3" s="972">
        <f>Flags!AH39*AH5</f>
        <v>0</v>
      </c>
      <c r="AI3" s="972">
        <f>Flags!AI39*AI5</f>
        <v>0</v>
      </c>
      <c r="AJ3" s="972">
        <f>Flags!AJ39*AJ5</f>
        <v>0</v>
      </c>
    </row>
    <row r="4" spans="1:36" s="330" customFormat="1">
      <c r="A4" s="860" t="s">
        <v>1050</v>
      </c>
      <c r="B4" s="863"/>
      <c r="C4" s="863"/>
      <c r="D4" s="863"/>
      <c r="E4" s="863"/>
      <c r="F4" s="862"/>
      <c r="G4" s="1076">
        <f>Flags!G40</f>
        <v>1</v>
      </c>
      <c r="H4" s="1076">
        <f>Flags!H40</f>
        <v>2</v>
      </c>
      <c r="I4" s="1076">
        <f>Flags!I40</f>
        <v>3</v>
      </c>
      <c r="J4" s="1076">
        <f>Flags!J40</f>
        <v>4</v>
      </c>
      <c r="K4" s="1076">
        <f>Flags!K40</f>
        <v>5</v>
      </c>
      <c r="L4" s="1076">
        <f>Flags!L40</f>
        <v>6</v>
      </c>
      <c r="M4" s="1076">
        <f>Flags!M40</f>
        <v>7</v>
      </c>
      <c r="N4" s="1076">
        <f>Flags!N40</f>
        <v>8</v>
      </c>
      <c r="O4" s="1076">
        <f>Flags!O40</f>
        <v>9</v>
      </c>
      <c r="P4" s="1076">
        <f>Flags!P40</f>
        <v>10</v>
      </c>
      <c r="Q4" s="1076">
        <f>Flags!Q40</f>
        <v>11</v>
      </c>
      <c r="R4" s="1076">
        <f>Flags!R40</f>
        <v>12</v>
      </c>
      <c r="S4" s="1076">
        <f>Flags!S40</f>
        <v>13</v>
      </c>
      <c r="T4" s="1076">
        <f>Flags!T40</f>
        <v>14</v>
      </c>
      <c r="U4" s="1076">
        <f>Flags!U40</f>
        <v>15</v>
      </c>
      <c r="V4" s="1076">
        <f>Flags!V40</f>
        <v>16</v>
      </c>
      <c r="W4" s="1076">
        <f>Flags!W40</f>
        <v>17</v>
      </c>
      <c r="X4" s="1076">
        <f>Flags!X40</f>
        <v>18</v>
      </c>
      <c r="Y4" s="1076">
        <f>Flags!Y40</f>
        <v>19</v>
      </c>
      <c r="Z4" s="1076">
        <f>Flags!Z40</f>
        <v>20</v>
      </c>
      <c r="AA4" s="1076">
        <f>Flags!AA40</f>
        <v>21</v>
      </c>
      <c r="AB4" s="1076">
        <f>Flags!AB40</f>
        <v>22</v>
      </c>
      <c r="AC4" s="1076">
        <f>Flags!AC40</f>
        <v>23</v>
      </c>
      <c r="AD4" s="1076">
        <f>Flags!AD40</f>
        <v>24</v>
      </c>
      <c r="AE4" s="1076">
        <f>Flags!AE40</f>
        <v>25</v>
      </c>
      <c r="AF4" s="1076">
        <f>Flags!AF40</f>
        <v>26</v>
      </c>
      <c r="AG4" s="1076">
        <f>Flags!AG40</f>
        <v>27</v>
      </c>
      <c r="AH4" s="1076">
        <f>Flags!AH40</f>
        <v>28</v>
      </c>
      <c r="AI4" s="1076">
        <f>Flags!AI40</f>
        <v>29</v>
      </c>
      <c r="AJ4" s="1076">
        <f>Flags!AJ40</f>
        <v>30</v>
      </c>
    </row>
    <row r="5" spans="1:36" s="330" customFormat="1">
      <c r="A5" s="870" t="str">
        <f>Flags!A42</f>
        <v>Construction Period</v>
      </c>
      <c r="D5" s="484"/>
      <c r="E5" s="484"/>
      <c r="G5" s="535" t="b">
        <f>Flags!G42</f>
        <v>1</v>
      </c>
      <c r="H5" s="535" t="b">
        <f>Flags!H42</f>
        <v>1</v>
      </c>
      <c r="I5" s="535" t="b">
        <f>Flags!I42</f>
        <v>1</v>
      </c>
      <c r="J5" s="535" t="b">
        <f>Flags!J42</f>
        <v>1</v>
      </c>
      <c r="K5" s="535" t="b">
        <f>Flags!K42</f>
        <v>1</v>
      </c>
      <c r="L5" s="535" t="b">
        <f>Flags!L42</f>
        <v>1</v>
      </c>
      <c r="M5" s="535" t="b">
        <f>Flags!M42</f>
        <v>1</v>
      </c>
      <c r="N5" s="535" t="b">
        <f>Flags!N42</f>
        <v>1</v>
      </c>
      <c r="O5" s="535" t="b">
        <f>Flags!O42</f>
        <v>1</v>
      </c>
      <c r="P5" s="535" t="b">
        <f>Flags!P42</f>
        <v>1</v>
      </c>
      <c r="Q5" s="535" t="b">
        <f>Flags!Q42</f>
        <v>1</v>
      </c>
      <c r="R5" s="535" t="b">
        <f>Flags!R42</f>
        <v>1</v>
      </c>
      <c r="S5" s="535" t="b">
        <f>Flags!S42</f>
        <v>1</v>
      </c>
      <c r="T5" s="535" t="b">
        <f>Flags!T42</f>
        <v>1</v>
      </c>
      <c r="U5" s="535" t="b">
        <f>Flags!U42</f>
        <v>1</v>
      </c>
      <c r="V5" s="535" t="b">
        <f>Flags!V42</f>
        <v>1</v>
      </c>
      <c r="W5" s="535" t="b">
        <f>Flags!W42</f>
        <v>1</v>
      </c>
      <c r="X5" s="535" t="b">
        <f>Flags!X42</f>
        <v>1</v>
      </c>
      <c r="Y5" s="535" t="b">
        <f>Flags!Y42</f>
        <v>0</v>
      </c>
      <c r="Z5" s="535" t="b">
        <f>Flags!Z42</f>
        <v>0</v>
      </c>
      <c r="AA5" s="535" t="b">
        <f>Flags!AA42</f>
        <v>0</v>
      </c>
      <c r="AB5" s="535" t="b">
        <f>Flags!AB42</f>
        <v>0</v>
      </c>
      <c r="AC5" s="535" t="b">
        <f>Flags!AC42</f>
        <v>0</v>
      </c>
      <c r="AD5" s="535" t="b">
        <f>Flags!AD42</f>
        <v>0</v>
      </c>
      <c r="AE5" s="535" t="b">
        <f>Flags!AE42</f>
        <v>0</v>
      </c>
      <c r="AF5" s="535" t="b">
        <f>Flags!AF42</f>
        <v>0</v>
      </c>
      <c r="AG5" s="535" t="b">
        <f>Flags!AG42</f>
        <v>0</v>
      </c>
      <c r="AH5" s="535" t="b">
        <f>Flags!AH42</f>
        <v>0</v>
      </c>
      <c r="AI5" s="535" t="b">
        <f>Flags!AI42</f>
        <v>0</v>
      </c>
      <c r="AJ5" s="535" t="b">
        <f>Flags!AJ42</f>
        <v>0</v>
      </c>
    </row>
    <row r="6" spans="1:36" s="330" customFormat="1">
      <c r="A6" s="870" t="str">
        <f>Flags!A44</f>
        <v>Interest Period</v>
      </c>
      <c r="B6" s="303"/>
      <c r="G6" s="1006">
        <f>Flags!G44</f>
        <v>2.7777777777777779E-3</v>
      </c>
      <c r="H6" s="1006">
        <f>Flags!H44</f>
        <v>8.611111111111111E-2</v>
      </c>
      <c r="I6" s="1006">
        <f>Flags!I44</f>
        <v>8.611111111111111E-2</v>
      </c>
      <c r="J6" s="1006">
        <f>Flags!J44</f>
        <v>8.3333333333333329E-2</v>
      </c>
      <c r="K6" s="1006">
        <f>Flags!K44</f>
        <v>8.611111111111111E-2</v>
      </c>
      <c r="L6" s="1006">
        <f>Flags!L44</f>
        <v>8.3333333333333329E-2</v>
      </c>
      <c r="M6" s="1006">
        <f>Flags!M44</f>
        <v>8.611111111111111E-2</v>
      </c>
      <c r="N6" s="1006">
        <f>Flags!N44</f>
        <v>8.611111111111111E-2</v>
      </c>
      <c r="O6" s="1006">
        <f>Flags!O44</f>
        <v>7.7777777777777779E-2</v>
      </c>
      <c r="P6" s="1006">
        <f>Flags!P44</f>
        <v>8.611111111111111E-2</v>
      </c>
      <c r="Q6" s="1006">
        <f>Flags!Q44</f>
        <v>8.3333333333333329E-2</v>
      </c>
      <c r="R6" s="1006">
        <f>Flags!R44</f>
        <v>8.611111111111111E-2</v>
      </c>
      <c r="S6" s="1006">
        <f>Flags!S44</f>
        <v>8.3333333333333329E-2</v>
      </c>
      <c r="T6" s="1006">
        <f>Flags!T44</f>
        <v>8.611111111111111E-2</v>
      </c>
      <c r="U6" s="1006">
        <f>Flags!U44</f>
        <v>8.611111111111111E-2</v>
      </c>
      <c r="V6" s="1006">
        <f>Flags!V44</f>
        <v>8.3333333333333329E-2</v>
      </c>
      <c r="W6" s="1006">
        <f>Flags!W44</f>
        <v>8.611111111111111E-2</v>
      </c>
      <c r="X6" s="1006">
        <f>Flags!X44</f>
        <v>8.3333333333333329E-2</v>
      </c>
      <c r="Y6" s="1006">
        <f>Flags!Y44</f>
        <v>8.611111111111111E-2</v>
      </c>
      <c r="Z6" s="1006">
        <f>Flags!Z44</f>
        <v>8.611111111111111E-2</v>
      </c>
      <c r="AA6" s="1006">
        <f>Flags!AA44</f>
        <v>7.7777777777777779E-2</v>
      </c>
      <c r="AB6" s="1006">
        <f>Flags!AB44</f>
        <v>8.611111111111111E-2</v>
      </c>
      <c r="AC6" s="1006">
        <f>Flags!AC44</f>
        <v>8.3333333333333329E-2</v>
      </c>
      <c r="AD6" s="1006">
        <f>Flags!AD44</f>
        <v>8.611111111111111E-2</v>
      </c>
      <c r="AE6" s="1006">
        <f>Flags!AE44</f>
        <v>8.3333333333333329E-2</v>
      </c>
      <c r="AF6" s="1006">
        <f>Flags!AF44</f>
        <v>8.611111111111111E-2</v>
      </c>
      <c r="AG6" s="1006">
        <f>Flags!AG44</f>
        <v>8.611111111111111E-2</v>
      </c>
      <c r="AH6" s="1006">
        <f>Flags!AH44</f>
        <v>8.3333333333333329E-2</v>
      </c>
      <c r="AI6" s="1006">
        <f>Flags!AI44</f>
        <v>8.611111111111111E-2</v>
      </c>
      <c r="AJ6" s="1006">
        <f>Flags!AJ44</f>
        <v>8.3333333333333329E-2</v>
      </c>
    </row>
    <row r="7" spans="1:36" s="330" customFormat="1">
      <c r="D7" s="484"/>
      <c r="E7" s="484"/>
      <c r="G7" s="629"/>
      <c r="H7" s="629"/>
      <c r="I7" s="629"/>
      <c r="J7" s="629"/>
      <c r="K7" s="629"/>
      <c r="L7" s="629"/>
      <c r="M7" s="629"/>
      <c r="N7" s="629"/>
      <c r="O7" s="629"/>
      <c r="P7" s="629"/>
      <c r="Q7" s="629"/>
      <c r="R7" s="629"/>
      <c r="S7" s="629"/>
      <c r="T7" s="629"/>
      <c r="U7" s="629"/>
      <c r="V7" s="629"/>
      <c r="W7" s="629"/>
      <c r="X7" s="629"/>
      <c r="Y7" s="629"/>
      <c r="Z7" s="629"/>
      <c r="AA7" s="629"/>
      <c r="AB7" s="629"/>
      <c r="AC7" s="629"/>
      <c r="AD7" s="629"/>
      <c r="AE7" s="629"/>
      <c r="AF7" s="629"/>
      <c r="AG7" s="629"/>
      <c r="AH7" s="629"/>
      <c r="AI7" s="629"/>
      <c r="AJ7" s="629"/>
    </row>
    <row r="8" spans="1:36" s="330" customFormat="1">
      <c r="A8" s="303"/>
      <c r="B8" s="330" t="s">
        <v>255</v>
      </c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</row>
    <row r="9" spans="1:36">
      <c r="A9" s="449" t="str">
        <f>Inputs!A23</f>
        <v xml:space="preserve"> Production Unit </v>
      </c>
      <c r="B9" s="450"/>
      <c r="C9" s="1091">
        <f>Inputs!C23</f>
        <v>35000</v>
      </c>
      <c r="D9" s="1268">
        <f>SUM(G9:AJ9)</f>
        <v>1.0000000000000002</v>
      </c>
      <c r="E9" s="1098"/>
      <c r="G9" s="1085">
        <f>Inputs!E23</f>
        <v>5.5555555555555552E-2</v>
      </c>
      <c r="H9" s="1086">
        <f>Inputs!F23</f>
        <v>5.5555555555555552E-2</v>
      </c>
      <c r="I9" s="1086">
        <f>Inputs!G23</f>
        <v>5.5555555555555552E-2</v>
      </c>
      <c r="J9" s="1086">
        <f>Inputs!H23</f>
        <v>5.5555555555555552E-2</v>
      </c>
      <c r="K9" s="1086">
        <f>Inputs!I23</f>
        <v>5.5555555555555552E-2</v>
      </c>
      <c r="L9" s="1086">
        <f>Inputs!J23</f>
        <v>5.5555555555555552E-2</v>
      </c>
      <c r="M9" s="1086">
        <f>Inputs!K23</f>
        <v>5.5555555555555552E-2</v>
      </c>
      <c r="N9" s="1086">
        <f>Inputs!L23</f>
        <v>5.5555555555555552E-2</v>
      </c>
      <c r="O9" s="1086">
        <f>Inputs!M23</f>
        <v>5.5555555555555552E-2</v>
      </c>
      <c r="P9" s="1086">
        <f>Inputs!N23</f>
        <v>5.5555555555555552E-2</v>
      </c>
      <c r="Q9" s="1086">
        <f>Inputs!O23</f>
        <v>5.5555555555555552E-2</v>
      </c>
      <c r="R9" s="1086">
        <f>Inputs!P23</f>
        <v>5.5555555555555552E-2</v>
      </c>
      <c r="S9" s="1086">
        <f>Inputs!Q23</f>
        <v>5.5555555555555552E-2</v>
      </c>
      <c r="T9" s="1086">
        <f>Inputs!R23</f>
        <v>5.5555555555555552E-2</v>
      </c>
      <c r="U9" s="1086">
        <f>Inputs!S23</f>
        <v>5.5555555555555552E-2</v>
      </c>
      <c r="V9" s="1086">
        <f>Inputs!T23</f>
        <v>5.5555555555555552E-2</v>
      </c>
      <c r="W9" s="1086">
        <f>Inputs!U23</f>
        <v>5.5555555555555552E-2</v>
      </c>
      <c r="X9" s="1086">
        <f>Inputs!V23</f>
        <v>5.5555555555555552E-2</v>
      </c>
      <c r="Y9" s="1086">
        <f>Inputs!W23</f>
        <v>0</v>
      </c>
      <c r="Z9" s="1086">
        <f>Inputs!X23</f>
        <v>0</v>
      </c>
      <c r="AA9" s="1086">
        <f>Inputs!Y23</f>
        <v>0</v>
      </c>
      <c r="AB9" s="1086">
        <f>Inputs!Z23</f>
        <v>0</v>
      </c>
      <c r="AC9" s="1086">
        <f>Inputs!AA23</f>
        <v>0</v>
      </c>
      <c r="AD9" s="1086">
        <f>Inputs!AB23</f>
        <v>0</v>
      </c>
      <c r="AE9" s="1086">
        <f>Inputs!AC23</f>
        <v>0</v>
      </c>
      <c r="AF9" s="1086">
        <f>Inputs!AD23</f>
        <v>0</v>
      </c>
      <c r="AG9" s="1086">
        <f>Inputs!AE23</f>
        <v>0</v>
      </c>
      <c r="AH9" s="1086">
        <f>Inputs!AF23</f>
        <v>0</v>
      </c>
      <c r="AI9" s="1086">
        <f>Inputs!AG23</f>
        <v>0</v>
      </c>
      <c r="AJ9" s="1086">
        <f>Inputs!AH23</f>
        <v>0</v>
      </c>
    </row>
    <row r="10" spans="1:36">
      <c r="A10" s="451" t="str">
        <f>Inputs!A24</f>
        <v>EPC Contract</v>
      </c>
      <c r="C10" s="1092">
        <f>Inputs!C24</f>
        <v>13560</v>
      </c>
      <c r="D10" s="1269">
        <f t="shared" ref="D10:D31" si="0">SUM(G10:AJ10)</f>
        <v>1.0000000000000002</v>
      </c>
      <c r="E10" s="1098"/>
      <c r="G10" s="1087">
        <f>Inputs!E24</f>
        <v>5.5555555555555552E-2</v>
      </c>
      <c r="H10" s="1088">
        <f>Inputs!F24</f>
        <v>5.5555555555555552E-2</v>
      </c>
      <c r="I10" s="1088">
        <f>Inputs!G24</f>
        <v>5.5555555555555552E-2</v>
      </c>
      <c r="J10" s="1088">
        <f>Inputs!H24</f>
        <v>5.5555555555555552E-2</v>
      </c>
      <c r="K10" s="1088">
        <f>Inputs!I24</f>
        <v>5.5555555555555552E-2</v>
      </c>
      <c r="L10" s="1088">
        <f>Inputs!J24</f>
        <v>5.5555555555555552E-2</v>
      </c>
      <c r="M10" s="1088">
        <f>Inputs!K24</f>
        <v>5.5555555555555552E-2</v>
      </c>
      <c r="N10" s="1088">
        <f>Inputs!L24</f>
        <v>5.5555555555555552E-2</v>
      </c>
      <c r="O10" s="1088">
        <f>Inputs!M24</f>
        <v>5.5555555555555552E-2</v>
      </c>
      <c r="P10" s="1088">
        <f>Inputs!N24</f>
        <v>5.5555555555555552E-2</v>
      </c>
      <c r="Q10" s="1088">
        <f>Inputs!O24</f>
        <v>5.5555555555555552E-2</v>
      </c>
      <c r="R10" s="1088">
        <f>Inputs!P24</f>
        <v>5.5555555555555552E-2</v>
      </c>
      <c r="S10" s="1088">
        <f>Inputs!Q24</f>
        <v>5.5555555555555552E-2</v>
      </c>
      <c r="T10" s="1088">
        <f>Inputs!R24</f>
        <v>5.5555555555555552E-2</v>
      </c>
      <c r="U10" s="1088">
        <f>Inputs!S24</f>
        <v>5.5555555555555552E-2</v>
      </c>
      <c r="V10" s="1088">
        <f>Inputs!T24</f>
        <v>5.5555555555555552E-2</v>
      </c>
      <c r="W10" s="1088">
        <f>Inputs!U24</f>
        <v>5.5555555555555552E-2</v>
      </c>
      <c r="X10" s="1088">
        <f>Inputs!V24</f>
        <v>5.5555555555555552E-2</v>
      </c>
      <c r="Y10" s="1088">
        <f>Inputs!W24</f>
        <v>0</v>
      </c>
      <c r="Z10" s="1088">
        <f>Inputs!X24</f>
        <v>0</v>
      </c>
      <c r="AA10" s="1088">
        <f>Inputs!Y24</f>
        <v>0</v>
      </c>
      <c r="AB10" s="1088">
        <f>Inputs!Z24</f>
        <v>0</v>
      </c>
      <c r="AC10" s="1088">
        <f>Inputs!AA24</f>
        <v>0</v>
      </c>
      <c r="AD10" s="1088">
        <f>Inputs!AB24</f>
        <v>0</v>
      </c>
      <c r="AE10" s="1088">
        <f>Inputs!AC24</f>
        <v>0</v>
      </c>
      <c r="AF10" s="1088">
        <f>Inputs!AD24</f>
        <v>0</v>
      </c>
      <c r="AG10" s="1088">
        <f>Inputs!AE24</f>
        <v>0</v>
      </c>
      <c r="AH10" s="1088">
        <f>Inputs!AF24</f>
        <v>0</v>
      </c>
      <c r="AI10" s="1088">
        <f>Inputs!AG24</f>
        <v>0</v>
      </c>
      <c r="AJ10" s="1088">
        <f>Inputs!AH24</f>
        <v>0</v>
      </c>
    </row>
    <row r="11" spans="1:36">
      <c r="A11" s="451" t="str">
        <f>Inputs!A25</f>
        <v>Grid connection</v>
      </c>
      <c r="C11" s="1092">
        <f>Inputs!C25</f>
        <v>30</v>
      </c>
      <c r="D11" s="1269">
        <f t="shared" si="0"/>
        <v>1.0000000000000002</v>
      </c>
      <c r="E11" s="1098"/>
      <c r="G11" s="1087">
        <f>Inputs!E25</f>
        <v>5.5555555555555552E-2</v>
      </c>
      <c r="H11" s="1088">
        <f>Inputs!F25</f>
        <v>5.5555555555555552E-2</v>
      </c>
      <c r="I11" s="1088">
        <f>Inputs!G25</f>
        <v>5.5555555555555552E-2</v>
      </c>
      <c r="J11" s="1088">
        <f>Inputs!H25</f>
        <v>5.5555555555555552E-2</v>
      </c>
      <c r="K11" s="1088">
        <f>Inputs!I25</f>
        <v>5.5555555555555552E-2</v>
      </c>
      <c r="L11" s="1088">
        <f>Inputs!J25</f>
        <v>5.5555555555555552E-2</v>
      </c>
      <c r="M11" s="1088">
        <f>Inputs!K25</f>
        <v>5.5555555555555552E-2</v>
      </c>
      <c r="N11" s="1088">
        <f>Inputs!L25</f>
        <v>5.5555555555555552E-2</v>
      </c>
      <c r="O11" s="1088">
        <f>Inputs!M25</f>
        <v>5.5555555555555552E-2</v>
      </c>
      <c r="P11" s="1088">
        <f>Inputs!N25</f>
        <v>5.5555555555555552E-2</v>
      </c>
      <c r="Q11" s="1088">
        <f>Inputs!O25</f>
        <v>5.5555555555555552E-2</v>
      </c>
      <c r="R11" s="1088">
        <f>Inputs!P25</f>
        <v>5.5555555555555552E-2</v>
      </c>
      <c r="S11" s="1088">
        <f>Inputs!Q25</f>
        <v>5.5555555555555552E-2</v>
      </c>
      <c r="T11" s="1088">
        <f>Inputs!R25</f>
        <v>5.5555555555555552E-2</v>
      </c>
      <c r="U11" s="1088">
        <f>Inputs!S25</f>
        <v>5.5555555555555552E-2</v>
      </c>
      <c r="V11" s="1088">
        <f>Inputs!T25</f>
        <v>5.5555555555555552E-2</v>
      </c>
      <c r="W11" s="1088">
        <f>Inputs!U25</f>
        <v>5.5555555555555552E-2</v>
      </c>
      <c r="X11" s="1088">
        <f>Inputs!V25</f>
        <v>5.5555555555555552E-2</v>
      </c>
      <c r="Y11" s="1088">
        <f>Inputs!W25</f>
        <v>0</v>
      </c>
      <c r="Z11" s="1088">
        <f>Inputs!X25</f>
        <v>0</v>
      </c>
      <c r="AA11" s="1088">
        <f>Inputs!Y25</f>
        <v>0</v>
      </c>
      <c r="AB11" s="1088">
        <f>Inputs!Z25</f>
        <v>0</v>
      </c>
      <c r="AC11" s="1088">
        <f>Inputs!AA25</f>
        <v>0</v>
      </c>
      <c r="AD11" s="1088">
        <f>Inputs!AB25</f>
        <v>0</v>
      </c>
      <c r="AE11" s="1088">
        <f>Inputs!AC25</f>
        <v>0</v>
      </c>
      <c r="AF11" s="1088">
        <f>Inputs!AD25</f>
        <v>0</v>
      </c>
      <c r="AG11" s="1088">
        <f>Inputs!AE25</f>
        <v>0</v>
      </c>
      <c r="AH11" s="1088">
        <f>Inputs!AF25</f>
        <v>0</v>
      </c>
      <c r="AI11" s="1088">
        <f>Inputs!AG25</f>
        <v>0</v>
      </c>
      <c r="AJ11" s="1088">
        <f>Inputs!AH25</f>
        <v>0</v>
      </c>
    </row>
    <row r="12" spans="1:36">
      <c r="A12" s="451" t="str">
        <f>Inputs!A26</f>
        <v>Monitoring &amp; Telecom connection</v>
      </c>
      <c r="C12" s="1092">
        <f>Inputs!C26</f>
        <v>100</v>
      </c>
      <c r="D12" s="1269">
        <f t="shared" si="0"/>
        <v>1.0000000000000002</v>
      </c>
      <c r="E12" s="1098"/>
      <c r="G12" s="1087">
        <f>Inputs!E26</f>
        <v>5.5555555555555552E-2</v>
      </c>
      <c r="H12" s="1088">
        <f>Inputs!F26</f>
        <v>5.5555555555555552E-2</v>
      </c>
      <c r="I12" s="1088">
        <f>Inputs!G26</f>
        <v>5.5555555555555552E-2</v>
      </c>
      <c r="J12" s="1088">
        <f>Inputs!H26</f>
        <v>5.5555555555555552E-2</v>
      </c>
      <c r="K12" s="1088">
        <f>Inputs!I26</f>
        <v>5.5555555555555552E-2</v>
      </c>
      <c r="L12" s="1088">
        <f>Inputs!J26</f>
        <v>5.5555555555555552E-2</v>
      </c>
      <c r="M12" s="1088">
        <f>Inputs!K26</f>
        <v>5.5555555555555552E-2</v>
      </c>
      <c r="N12" s="1088">
        <f>Inputs!L26</f>
        <v>5.5555555555555552E-2</v>
      </c>
      <c r="O12" s="1088">
        <f>Inputs!M26</f>
        <v>5.5555555555555552E-2</v>
      </c>
      <c r="P12" s="1088">
        <f>Inputs!N26</f>
        <v>5.5555555555555552E-2</v>
      </c>
      <c r="Q12" s="1088">
        <f>Inputs!O26</f>
        <v>5.5555555555555552E-2</v>
      </c>
      <c r="R12" s="1088">
        <f>Inputs!P26</f>
        <v>5.5555555555555552E-2</v>
      </c>
      <c r="S12" s="1088">
        <f>Inputs!Q26</f>
        <v>5.5555555555555552E-2</v>
      </c>
      <c r="T12" s="1088">
        <f>Inputs!R26</f>
        <v>5.5555555555555552E-2</v>
      </c>
      <c r="U12" s="1088">
        <f>Inputs!S26</f>
        <v>5.5555555555555552E-2</v>
      </c>
      <c r="V12" s="1088">
        <f>Inputs!T26</f>
        <v>5.5555555555555552E-2</v>
      </c>
      <c r="W12" s="1088">
        <f>Inputs!U26</f>
        <v>5.5555555555555552E-2</v>
      </c>
      <c r="X12" s="1088">
        <f>Inputs!V26</f>
        <v>5.5555555555555552E-2</v>
      </c>
      <c r="Y12" s="1088">
        <f>Inputs!W26</f>
        <v>0</v>
      </c>
      <c r="Z12" s="1088">
        <f>Inputs!X26</f>
        <v>0</v>
      </c>
      <c r="AA12" s="1088">
        <f>Inputs!Y26</f>
        <v>0</v>
      </c>
      <c r="AB12" s="1088">
        <f>Inputs!Z26</f>
        <v>0</v>
      </c>
      <c r="AC12" s="1088">
        <f>Inputs!AA26</f>
        <v>0</v>
      </c>
      <c r="AD12" s="1088">
        <f>Inputs!AB26</f>
        <v>0</v>
      </c>
      <c r="AE12" s="1088">
        <f>Inputs!AC26</f>
        <v>0</v>
      </c>
      <c r="AF12" s="1088">
        <f>Inputs!AD26</f>
        <v>0</v>
      </c>
      <c r="AG12" s="1088">
        <f>Inputs!AE26</f>
        <v>0</v>
      </c>
      <c r="AH12" s="1088">
        <f>Inputs!AF26</f>
        <v>0</v>
      </c>
      <c r="AI12" s="1088">
        <f>Inputs!AG26</f>
        <v>0</v>
      </c>
      <c r="AJ12" s="1088">
        <f>Inputs!AH26</f>
        <v>0</v>
      </c>
    </row>
    <row r="13" spans="1:36">
      <c r="A13" s="451" t="str">
        <f>Inputs!A27</f>
        <v>Operation Investments</v>
      </c>
      <c r="C13" s="1092">
        <f>Inputs!C27</f>
        <v>1000</v>
      </c>
      <c r="D13" s="1269">
        <f t="shared" si="0"/>
        <v>1.0000000000000002</v>
      </c>
      <c r="E13" s="1098"/>
      <c r="G13" s="1087">
        <f>Inputs!E27</f>
        <v>5.5555555555555559E-2</v>
      </c>
      <c r="H13" s="1088">
        <f>Inputs!F27</f>
        <v>5.5555555555555559E-2</v>
      </c>
      <c r="I13" s="1088">
        <f>Inputs!G27</f>
        <v>5.5555555555555559E-2</v>
      </c>
      <c r="J13" s="1088">
        <f>Inputs!H27</f>
        <v>5.5555555555555559E-2</v>
      </c>
      <c r="K13" s="1088">
        <f>Inputs!I27</f>
        <v>5.5555555555555559E-2</v>
      </c>
      <c r="L13" s="1088">
        <f>Inputs!J27</f>
        <v>5.5555555555555559E-2</v>
      </c>
      <c r="M13" s="1088">
        <f>Inputs!K27</f>
        <v>5.5555555555555559E-2</v>
      </c>
      <c r="N13" s="1088">
        <f>Inputs!L27</f>
        <v>5.5555555555555559E-2</v>
      </c>
      <c r="O13" s="1088">
        <f>Inputs!M27</f>
        <v>5.5555555555555559E-2</v>
      </c>
      <c r="P13" s="1088">
        <f>Inputs!N27</f>
        <v>5.5555555555555559E-2</v>
      </c>
      <c r="Q13" s="1088">
        <f>Inputs!O27</f>
        <v>5.5555555555555559E-2</v>
      </c>
      <c r="R13" s="1088">
        <f>Inputs!P27</f>
        <v>5.5555555555555559E-2</v>
      </c>
      <c r="S13" s="1088">
        <f>Inputs!Q27</f>
        <v>5.5555555555555559E-2</v>
      </c>
      <c r="T13" s="1088">
        <f>Inputs!R27</f>
        <v>5.5555555555555559E-2</v>
      </c>
      <c r="U13" s="1088">
        <f>Inputs!S27</f>
        <v>5.5555555555555559E-2</v>
      </c>
      <c r="V13" s="1088">
        <f>Inputs!T27</f>
        <v>5.5555555555555559E-2</v>
      </c>
      <c r="W13" s="1088">
        <f>Inputs!U27</f>
        <v>5.5555555555555559E-2</v>
      </c>
      <c r="X13" s="1088">
        <f>Inputs!V27</f>
        <v>5.5555555555555559E-2</v>
      </c>
      <c r="Y13" s="1088">
        <f>Inputs!W27</f>
        <v>0</v>
      </c>
      <c r="Z13" s="1088">
        <f>Inputs!X27</f>
        <v>0</v>
      </c>
      <c r="AA13" s="1088">
        <f>Inputs!Y27</f>
        <v>0</v>
      </c>
      <c r="AB13" s="1088">
        <f>Inputs!Z27</f>
        <v>0</v>
      </c>
      <c r="AC13" s="1088">
        <f>Inputs!AA27</f>
        <v>0</v>
      </c>
      <c r="AD13" s="1088">
        <f>Inputs!AB27</f>
        <v>0</v>
      </c>
      <c r="AE13" s="1088">
        <f>Inputs!AC27</f>
        <v>0</v>
      </c>
      <c r="AF13" s="1088">
        <f>Inputs!AD27</f>
        <v>0</v>
      </c>
      <c r="AG13" s="1088">
        <f>Inputs!AE27</f>
        <v>0</v>
      </c>
      <c r="AH13" s="1088">
        <f>Inputs!AF27</f>
        <v>0</v>
      </c>
      <c r="AI13" s="1088">
        <f>Inputs!AG27</f>
        <v>0</v>
      </c>
      <c r="AJ13" s="1088">
        <f>Inputs!AH27</f>
        <v>0</v>
      </c>
    </row>
    <row r="14" spans="1:36">
      <c r="A14" s="451" t="str">
        <f>Inputs!A28</f>
        <v>Insurances</v>
      </c>
      <c r="C14" s="1092">
        <f>Inputs!C28</f>
        <v>468.75</v>
      </c>
      <c r="D14" s="1269">
        <f t="shared" si="0"/>
        <v>1</v>
      </c>
      <c r="E14" s="1098"/>
      <c r="G14" s="1087">
        <f>Inputs!E28</f>
        <v>1</v>
      </c>
      <c r="H14" s="1088">
        <f>Inputs!F28</f>
        <v>0</v>
      </c>
      <c r="I14" s="1088">
        <f>Inputs!G28</f>
        <v>0</v>
      </c>
      <c r="J14" s="1088">
        <f>Inputs!H28</f>
        <v>0</v>
      </c>
      <c r="K14" s="1088">
        <f>Inputs!I28</f>
        <v>0</v>
      </c>
      <c r="L14" s="1088">
        <f>Inputs!J28</f>
        <v>0</v>
      </c>
      <c r="M14" s="1088">
        <f>Inputs!K28</f>
        <v>0</v>
      </c>
      <c r="N14" s="1088">
        <f>Inputs!L28</f>
        <v>0</v>
      </c>
      <c r="O14" s="1088">
        <f>Inputs!M28</f>
        <v>0</v>
      </c>
      <c r="P14" s="1088">
        <f>Inputs!N28</f>
        <v>0</v>
      </c>
      <c r="Q14" s="1088">
        <f>Inputs!O28</f>
        <v>0</v>
      </c>
      <c r="R14" s="1088">
        <f>Inputs!P28</f>
        <v>0</v>
      </c>
      <c r="S14" s="1088">
        <f>Inputs!Q28</f>
        <v>0</v>
      </c>
      <c r="T14" s="1088">
        <f>Inputs!R28</f>
        <v>0</v>
      </c>
      <c r="U14" s="1088">
        <f>Inputs!S28</f>
        <v>0</v>
      </c>
      <c r="V14" s="1088">
        <f>Inputs!T28</f>
        <v>0</v>
      </c>
      <c r="W14" s="1088">
        <f>Inputs!U28</f>
        <v>0</v>
      </c>
      <c r="X14" s="1088">
        <f>Inputs!V28</f>
        <v>0</v>
      </c>
      <c r="Y14" s="1088">
        <f>Inputs!W28</f>
        <v>0</v>
      </c>
      <c r="Z14" s="1088">
        <f>Inputs!X28</f>
        <v>0</v>
      </c>
      <c r="AA14" s="1088">
        <f>Inputs!Y28</f>
        <v>0</v>
      </c>
      <c r="AB14" s="1088">
        <f>Inputs!Z28</f>
        <v>0</v>
      </c>
      <c r="AC14" s="1088">
        <f>Inputs!AA28</f>
        <v>0</v>
      </c>
      <c r="AD14" s="1088">
        <f>Inputs!AB28</f>
        <v>0</v>
      </c>
      <c r="AE14" s="1088">
        <f>Inputs!AC28</f>
        <v>0</v>
      </c>
      <c r="AF14" s="1088">
        <f>Inputs!AD28</f>
        <v>0</v>
      </c>
      <c r="AG14" s="1088">
        <f>Inputs!AE28</f>
        <v>0</v>
      </c>
      <c r="AH14" s="1088">
        <f>Inputs!AF28</f>
        <v>0</v>
      </c>
      <c r="AI14" s="1088">
        <f>Inputs!AG28</f>
        <v>0</v>
      </c>
      <c r="AJ14" s="1088">
        <f>Inputs!AH28</f>
        <v>0</v>
      </c>
    </row>
    <row r="15" spans="1:36">
      <c r="A15" s="451" t="str">
        <f>Inputs!A29</f>
        <v>Land Securing Costs</v>
      </c>
      <c r="C15" s="1092">
        <f>Inputs!C29</f>
        <v>512.44444444444446</v>
      </c>
      <c r="D15" s="1269">
        <f t="shared" si="0"/>
        <v>1</v>
      </c>
      <c r="E15" s="1098"/>
      <c r="G15" s="1087">
        <f>Inputs!E29</f>
        <v>1</v>
      </c>
      <c r="H15" s="1088">
        <f>Inputs!F29</f>
        <v>0</v>
      </c>
      <c r="I15" s="1088">
        <f>Inputs!G29</f>
        <v>0</v>
      </c>
      <c r="J15" s="1088">
        <f>Inputs!H29</f>
        <v>0</v>
      </c>
      <c r="K15" s="1088">
        <f>Inputs!I29</f>
        <v>0</v>
      </c>
      <c r="L15" s="1088">
        <f>Inputs!J29</f>
        <v>0</v>
      </c>
      <c r="M15" s="1088">
        <f>Inputs!K29</f>
        <v>0</v>
      </c>
      <c r="N15" s="1088">
        <f>Inputs!L29</f>
        <v>0</v>
      </c>
      <c r="O15" s="1088">
        <f>Inputs!M29</f>
        <v>0</v>
      </c>
      <c r="P15" s="1088">
        <f>Inputs!N29</f>
        <v>0</v>
      </c>
      <c r="Q15" s="1088">
        <f>Inputs!O29</f>
        <v>0</v>
      </c>
      <c r="R15" s="1088">
        <f>Inputs!P29</f>
        <v>0</v>
      </c>
      <c r="S15" s="1088">
        <f>Inputs!Q29</f>
        <v>0</v>
      </c>
      <c r="T15" s="1088">
        <f>Inputs!R29</f>
        <v>0</v>
      </c>
      <c r="U15" s="1088">
        <f>Inputs!S29</f>
        <v>0</v>
      </c>
      <c r="V15" s="1088">
        <f>Inputs!T29</f>
        <v>0</v>
      </c>
      <c r="W15" s="1088">
        <f>Inputs!U29</f>
        <v>0</v>
      </c>
      <c r="X15" s="1088">
        <f>Inputs!V29</f>
        <v>0</v>
      </c>
      <c r="Y15" s="1088">
        <f>Inputs!W29</f>
        <v>0</v>
      </c>
      <c r="Z15" s="1088">
        <f>Inputs!X29</f>
        <v>0</v>
      </c>
      <c r="AA15" s="1088">
        <f>Inputs!Y29</f>
        <v>0</v>
      </c>
      <c r="AB15" s="1088">
        <f>Inputs!Z29</f>
        <v>0</v>
      </c>
      <c r="AC15" s="1088">
        <f>Inputs!AA29</f>
        <v>0</v>
      </c>
      <c r="AD15" s="1088">
        <f>Inputs!AB29</f>
        <v>0</v>
      </c>
      <c r="AE15" s="1088">
        <f>Inputs!AC29</f>
        <v>0</v>
      </c>
      <c r="AF15" s="1088">
        <f>Inputs!AD29</f>
        <v>0</v>
      </c>
      <c r="AG15" s="1088">
        <f>Inputs!AE29</f>
        <v>0</v>
      </c>
      <c r="AH15" s="1088">
        <f>Inputs!AF29</f>
        <v>0</v>
      </c>
      <c r="AI15" s="1088">
        <f>Inputs!AG29</f>
        <v>0</v>
      </c>
      <c r="AJ15" s="1088">
        <f>Inputs!AH29</f>
        <v>0</v>
      </c>
    </row>
    <row r="16" spans="1:36">
      <c r="A16" s="451" t="str">
        <f>Inputs!A30</f>
        <v xml:space="preserve"> Bank due diligence </v>
      </c>
      <c r="C16" s="1092">
        <f>Inputs!C30</f>
        <v>420</v>
      </c>
      <c r="D16" s="1269">
        <f t="shared" si="0"/>
        <v>1</v>
      </c>
      <c r="E16" s="1098"/>
      <c r="G16" s="1087">
        <f>Inputs!E30</f>
        <v>1</v>
      </c>
      <c r="H16" s="1088">
        <f>Inputs!F30</f>
        <v>0</v>
      </c>
      <c r="I16" s="1088">
        <f>Inputs!G30</f>
        <v>0</v>
      </c>
      <c r="J16" s="1088">
        <f>Inputs!H30</f>
        <v>0</v>
      </c>
      <c r="K16" s="1088">
        <f>Inputs!I30</f>
        <v>0</v>
      </c>
      <c r="L16" s="1088">
        <f>Inputs!J30</f>
        <v>0</v>
      </c>
      <c r="M16" s="1088">
        <f>Inputs!K30</f>
        <v>0</v>
      </c>
      <c r="N16" s="1088">
        <f>Inputs!L30</f>
        <v>0</v>
      </c>
      <c r="O16" s="1088">
        <f>Inputs!M30</f>
        <v>0</v>
      </c>
      <c r="P16" s="1088">
        <f>Inputs!N30</f>
        <v>0</v>
      </c>
      <c r="Q16" s="1088">
        <f>Inputs!O30</f>
        <v>0</v>
      </c>
      <c r="R16" s="1088">
        <f>Inputs!P30</f>
        <v>0</v>
      </c>
      <c r="S16" s="1088">
        <f>Inputs!Q30</f>
        <v>0</v>
      </c>
      <c r="T16" s="1088">
        <f>Inputs!R30</f>
        <v>0</v>
      </c>
      <c r="U16" s="1088">
        <f>Inputs!S30</f>
        <v>0</v>
      </c>
      <c r="V16" s="1088">
        <f>Inputs!T30</f>
        <v>0</v>
      </c>
      <c r="W16" s="1088">
        <f>Inputs!U30</f>
        <v>0</v>
      </c>
      <c r="X16" s="1088">
        <f>Inputs!V30</f>
        <v>0</v>
      </c>
      <c r="Y16" s="1088">
        <f>Inputs!W30</f>
        <v>0</v>
      </c>
      <c r="Z16" s="1088">
        <f>Inputs!X30</f>
        <v>0</v>
      </c>
      <c r="AA16" s="1088">
        <f>Inputs!Y30</f>
        <v>0</v>
      </c>
      <c r="AB16" s="1088">
        <f>Inputs!Z30</f>
        <v>0</v>
      </c>
      <c r="AC16" s="1088">
        <f>Inputs!AA30</f>
        <v>0</v>
      </c>
      <c r="AD16" s="1088">
        <f>Inputs!AB30</f>
        <v>0</v>
      </c>
      <c r="AE16" s="1088">
        <f>Inputs!AC30</f>
        <v>0</v>
      </c>
      <c r="AF16" s="1088">
        <f>Inputs!AD30</f>
        <v>0</v>
      </c>
      <c r="AG16" s="1088">
        <f>Inputs!AE30</f>
        <v>0</v>
      </c>
      <c r="AH16" s="1088">
        <f>Inputs!AF30</f>
        <v>0</v>
      </c>
      <c r="AI16" s="1088">
        <f>Inputs!AG30</f>
        <v>0</v>
      </c>
      <c r="AJ16" s="1088">
        <f>Inputs!AH30</f>
        <v>0</v>
      </c>
    </row>
    <row r="17" spans="1:36">
      <c r="A17" s="451" t="str">
        <f>Inputs!A31</f>
        <v>Construction Management</v>
      </c>
      <c r="C17" s="1092">
        <f>Inputs!C31</f>
        <v>40</v>
      </c>
      <c r="D17" s="1269">
        <f t="shared" si="0"/>
        <v>1</v>
      </c>
      <c r="E17" s="1098"/>
      <c r="G17" s="1087">
        <f>Inputs!E31</f>
        <v>1</v>
      </c>
      <c r="H17" s="1088">
        <f>Inputs!F31</f>
        <v>0</v>
      </c>
      <c r="I17" s="1088">
        <f>Inputs!G31</f>
        <v>0</v>
      </c>
      <c r="J17" s="1088">
        <f>Inputs!H31</f>
        <v>0</v>
      </c>
      <c r="K17" s="1088">
        <f>Inputs!I31</f>
        <v>0</v>
      </c>
      <c r="L17" s="1088">
        <f>Inputs!J31</f>
        <v>0</v>
      </c>
      <c r="M17" s="1088">
        <f>Inputs!K31</f>
        <v>0</v>
      </c>
      <c r="N17" s="1088">
        <f>Inputs!L31</f>
        <v>0</v>
      </c>
      <c r="O17" s="1088">
        <f>Inputs!M31</f>
        <v>0</v>
      </c>
      <c r="P17" s="1088">
        <f>Inputs!N31</f>
        <v>0</v>
      </c>
      <c r="Q17" s="1088">
        <f>Inputs!O31</f>
        <v>0</v>
      </c>
      <c r="R17" s="1088">
        <f>Inputs!P31</f>
        <v>0</v>
      </c>
      <c r="S17" s="1088">
        <f>Inputs!Q31</f>
        <v>0</v>
      </c>
      <c r="T17" s="1088">
        <f>Inputs!R31</f>
        <v>0</v>
      </c>
      <c r="U17" s="1088">
        <f>Inputs!S31</f>
        <v>0</v>
      </c>
      <c r="V17" s="1088">
        <f>Inputs!T31</f>
        <v>0</v>
      </c>
      <c r="W17" s="1088">
        <f>Inputs!U31</f>
        <v>0</v>
      </c>
      <c r="X17" s="1088">
        <f>Inputs!V31</f>
        <v>0</v>
      </c>
      <c r="Y17" s="1088">
        <f>Inputs!W31</f>
        <v>0</v>
      </c>
      <c r="Z17" s="1088">
        <f>Inputs!X31</f>
        <v>0</v>
      </c>
      <c r="AA17" s="1088">
        <f>Inputs!Y31</f>
        <v>0</v>
      </c>
      <c r="AB17" s="1088">
        <f>Inputs!Z31</f>
        <v>0</v>
      </c>
      <c r="AC17" s="1088">
        <f>Inputs!AA31</f>
        <v>0</v>
      </c>
      <c r="AD17" s="1088">
        <f>Inputs!AB31</f>
        <v>0</v>
      </c>
      <c r="AE17" s="1088">
        <f>Inputs!AC31</f>
        <v>0</v>
      </c>
      <c r="AF17" s="1088">
        <f>Inputs!AD31</f>
        <v>0</v>
      </c>
      <c r="AG17" s="1088">
        <f>Inputs!AE31</f>
        <v>0</v>
      </c>
      <c r="AH17" s="1088">
        <f>Inputs!AF31</f>
        <v>0</v>
      </c>
      <c r="AI17" s="1088">
        <f>Inputs!AG31</f>
        <v>0</v>
      </c>
      <c r="AJ17" s="1088">
        <f>Inputs!AH31</f>
        <v>0</v>
      </c>
    </row>
    <row r="18" spans="1:36">
      <c r="A18" s="451" t="str">
        <f>Inputs!A32</f>
        <v>Commissioning</v>
      </c>
      <c r="C18" s="1092">
        <f>Inputs!C32</f>
        <v>0</v>
      </c>
      <c r="D18" s="1269">
        <f t="shared" si="0"/>
        <v>0</v>
      </c>
      <c r="E18" s="1098"/>
      <c r="G18" s="1087">
        <f>Inputs!E32</f>
        <v>0</v>
      </c>
      <c r="H18" s="1088">
        <f>Inputs!F32</f>
        <v>0</v>
      </c>
      <c r="I18" s="1088">
        <f>Inputs!G32</f>
        <v>0</v>
      </c>
      <c r="J18" s="1088">
        <f>Inputs!H32</f>
        <v>0</v>
      </c>
      <c r="K18" s="1088">
        <f>Inputs!I32</f>
        <v>0</v>
      </c>
      <c r="L18" s="1088">
        <f>Inputs!J32</f>
        <v>0</v>
      </c>
      <c r="M18" s="1088">
        <f>Inputs!K32</f>
        <v>0</v>
      </c>
      <c r="N18" s="1088">
        <f>Inputs!L32</f>
        <v>0</v>
      </c>
      <c r="O18" s="1088">
        <f>Inputs!M32</f>
        <v>0</v>
      </c>
      <c r="P18" s="1088">
        <f>Inputs!N32</f>
        <v>0</v>
      </c>
      <c r="Q18" s="1088">
        <f>Inputs!O32</f>
        <v>0</v>
      </c>
      <c r="R18" s="1088">
        <f>Inputs!P32</f>
        <v>0</v>
      </c>
      <c r="S18" s="1088">
        <f>Inputs!Q32</f>
        <v>0</v>
      </c>
      <c r="T18" s="1088">
        <f>Inputs!R32</f>
        <v>0</v>
      </c>
      <c r="U18" s="1088">
        <f>Inputs!S32</f>
        <v>0</v>
      </c>
      <c r="V18" s="1088">
        <f>Inputs!T32</f>
        <v>0</v>
      </c>
      <c r="W18" s="1088">
        <f>Inputs!U32</f>
        <v>0</v>
      </c>
      <c r="X18" s="1088">
        <f>Inputs!V32</f>
        <v>0</v>
      </c>
      <c r="Y18" s="1088">
        <f>Inputs!W32</f>
        <v>0</v>
      </c>
      <c r="Z18" s="1088">
        <f>Inputs!X32</f>
        <v>0</v>
      </c>
      <c r="AA18" s="1088">
        <f>Inputs!Y32</f>
        <v>0</v>
      </c>
      <c r="AB18" s="1088">
        <f>Inputs!Z32</f>
        <v>0</v>
      </c>
      <c r="AC18" s="1088">
        <f>Inputs!AA32</f>
        <v>0</v>
      </c>
      <c r="AD18" s="1088">
        <f>Inputs!AB32</f>
        <v>0</v>
      </c>
      <c r="AE18" s="1088">
        <f>Inputs!AC32</f>
        <v>0</v>
      </c>
      <c r="AF18" s="1088">
        <f>Inputs!AD32</f>
        <v>0</v>
      </c>
      <c r="AG18" s="1088">
        <f>Inputs!AE32</f>
        <v>0</v>
      </c>
      <c r="AH18" s="1088">
        <f>Inputs!AF32</f>
        <v>0</v>
      </c>
      <c r="AI18" s="1088">
        <f>Inputs!AG32</f>
        <v>0</v>
      </c>
      <c r="AJ18" s="1088">
        <f>Inputs!AH32</f>
        <v>0</v>
      </c>
    </row>
    <row r="19" spans="1:36">
      <c r="A19" s="451" t="str">
        <f>Inputs!A33</f>
        <v>Audit&amp;Accounting&amp;Legal Fees</v>
      </c>
      <c r="C19" s="1092">
        <f>Inputs!C33</f>
        <v>42</v>
      </c>
      <c r="D19" s="1269">
        <f t="shared" si="0"/>
        <v>1</v>
      </c>
      <c r="E19" s="1098"/>
      <c r="G19" s="1087">
        <f>Inputs!E33</f>
        <v>5.5555555555555546E-2</v>
      </c>
      <c r="H19" s="1088">
        <f>Inputs!F33</f>
        <v>5.5555555555555546E-2</v>
      </c>
      <c r="I19" s="1088">
        <f>Inputs!G33</f>
        <v>5.5555555555555546E-2</v>
      </c>
      <c r="J19" s="1088">
        <f>Inputs!H33</f>
        <v>5.5555555555555546E-2</v>
      </c>
      <c r="K19" s="1088">
        <f>Inputs!I33</f>
        <v>5.5555555555555546E-2</v>
      </c>
      <c r="L19" s="1088">
        <f>Inputs!J33</f>
        <v>5.5555555555555546E-2</v>
      </c>
      <c r="M19" s="1088">
        <f>Inputs!K33</f>
        <v>5.5555555555555546E-2</v>
      </c>
      <c r="N19" s="1088">
        <f>Inputs!L33</f>
        <v>5.5555555555555546E-2</v>
      </c>
      <c r="O19" s="1088">
        <f>Inputs!M33</f>
        <v>5.5555555555555546E-2</v>
      </c>
      <c r="P19" s="1088">
        <f>Inputs!N33</f>
        <v>5.5555555555555546E-2</v>
      </c>
      <c r="Q19" s="1088">
        <f>Inputs!O33</f>
        <v>5.5555555555555546E-2</v>
      </c>
      <c r="R19" s="1088">
        <f>Inputs!P33</f>
        <v>5.5555555555555546E-2</v>
      </c>
      <c r="S19" s="1088">
        <f>Inputs!Q33</f>
        <v>5.5555555555555546E-2</v>
      </c>
      <c r="T19" s="1088">
        <f>Inputs!R33</f>
        <v>5.5555555555555546E-2</v>
      </c>
      <c r="U19" s="1088">
        <f>Inputs!S33</f>
        <v>5.5555555555555546E-2</v>
      </c>
      <c r="V19" s="1088">
        <f>Inputs!T33</f>
        <v>5.5555555555555546E-2</v>
      </c>
      <c r="W19" s="1088">
        <f>Inputs!U33</f>
        <v>5.5555555555555546E-2</v>
      </c>
      <c r="X19" s="1088">
        <f>Inputs!V33</f>
        <v>5.5555555555555546E-2</v>
      </c>
      <c r="Y19" s="1088">
        <f>Inputs!W33</f>
        <v>0</v>
      </c>
      <c r="Z19" s="1088">
        <f>Inputs!X33</f>
        <v>0</v>
      </c>
      <c r="AA19" s="1088">
        <f>Inputs!Y33</f>
        <v>0</v>
      </c>
      <c r="AB19" s="1088">
        <f>Inputs!Z33</f>
        <v>0</v>
      </c>
      <c r="AC19" s="1088">
        <f>Inputs!AA33</f>
        <v>0</v>
      </c>
      <c r="AD19" s="1088">
        <f>Inputs!AB33</f>
        <v>0</v>
      </c>
      <c r="AE19" s="1088">
        <f>Inputs!AC33</f>
        <v>0</v>
      </c>
      <c r="AF19" s="1088">
        <f>Inputs!AD33</f>
        <v>0</v>
      </c>
      <c r="AG19" s="1088">
        <f>Inputs!AE33</f>
        <v>0</v>
      </c>
      <c r="AH19" s="1088">
        <f>Inputs!AF33</f>
        <v>0</v>
      </c>
      <c r="AI19" s="1088">
        <f>Inputs!AG33</f>
        <v>0</v>
      </c>
      <c r="AJ19" s="1088">
        <f>Inputs!AH33</f>
        <v>0</v>
      </c>
    </row>
    <row r="20" spans="1:36">
      <c r="A20" s="451" t="str">
        <f>Inputs!A34</f>
        <v>Construction Management</v>
      </c>
      <c r="C20" s="1092">
        <f>Inputs!C34</f>
        <v>1742.25</v>
      </c>
      <c r="D20" s="1269">
        <f t="shared" si="0"/>
        <v>1</v>
      </c>
      <c r="E20" s="1098"/>
      <c r="G20" s="1087">
        <f>Inputs!E34</f>
        <v>1</v>
      </c>
      <c r="H20" s="1088">
        <f>Inputs!F34</f>
        <v>0</v>
      </c>
      <c r="I20" s="1088">
        <f>Inputs!G34</f>
        <v>0</v>
      </c>
      <c r="J20" s="1088">
        <f>Inputs!H34</f>
        <v>0</v>
      </c>
      <c r="K20" s="1088">
        <f>Inputs!I34</f>
        <v>0</v>
      </c>
      <c r="L20" s="1088">
        <f>Inputs!J34</f>
        <v>0</v>
      </c>
      <c r="M20" s="1088">
        <f>Inputs!K34</f>
        <v>0</v>
      </c>
      <c r="N20" s="1088">
        <f>Inputs!L34</f>
        <v>0</v>
      </c>
      <c r="O20" s="1088">
        <f>Inputs!M34</f>
        <v>0</v>
      </c>
      <c r="P20" s="1088">
        <f>Inputs!N34</f>
        <v>0</v>
      </c>
      <c r="Q20" s="1088">
        <f>Inputs!O34</f>
        <v>0</v>
      </c>
      <c r="R20" s="1088">
        <f>Inputs!P34</f>
        <v>0</v>
      </c>
      <c r="S20" s="1088">
        <f>Inputs!Q34</f>
        <v>0</v>
      </c>
      <c r="T20" s="1088">
        <f>Inputs!R34</f>
        <v>0</v>
      </c>
      <c r="U20" s="1088">
        <f>Inputs!S34</f>
        <v>0</v>
      </c>
      <c r="V20" s="1088">
        <f>Inputs!T34</f>
        <v>0</v>
      </c>
      <c r="W20" s="1088">
        <f>Inputs!U34</f>
        <v>0</v>
      </c>
      <c r="X20" s="1088">
        <f>Inputs!V34</f>
        <v>0</v>
      </c>
      <c r="Y20" s="1088">
        <f>Inputs!W34</f>
        <v>0</v>
      </c>
      <c r="Z20" s="1088">
        <f>Inputs!X34</f>
        <v>0</v>
      </c>
      <c r="AA20" s="1088">
        <f>Inputs!Y34</f>
        <v>0</v>
      </c>
      <c r="AB20" s="1088">
        <f>Inputs!Z34</f>
        <v>0</v>
      </c>
      <c r="AC20" s="1088">
        <f>Inputs!AA34</f>
        <v>0</v>
      </c>
      <c r="AD20" s="1088">
        <f>Inputs!AB34</f>
        <v>0</v>
      </c>
      <c r="AE20" s="1088">
        <f>Inputs!AC34</f>
        <v>0</v>
      </c>
      <c r="AF20" s="1088">
        <f>Inputs!AD34</f>
        <v>0</v>
      </c>
      <c r="AG20" s="1088">
        <f>Inputs!AE34</f>
        <v>0</v>
      </c>
      <c r="AH20" s="1088">
        <f>Inputs!AF34</f>
        <v>0</v>
      </c>
      <c r="AI20" s="1088">
        <f>Inputs!AG34</f>
        <v>0</v>
      </c>
      <c r="AJ20" s="1088">
        <f>Inputs!AH34</f>
        <v>0</v>
      </c>
    </row>
    <row r="21" spans="1:36">
      <c r="A21" s="451" t="str">
        <f>Inputs!A35</f>
        <v>Contingencies</v>
      </c>
      <c r="C21" s="1092">
        <f>Inputs!C35</f>
        <v>3036.9449999999997</v>
      </c>
      <c r="D21" s="1269">
        <f t="shared" si="0"/>
        <v>1</v>
      </c>
      <c r="E21" s="1098"/>
      <c r="G21" s="1087">
        <f>Inputs!E35</f>
        <v>1</v>
      </c>
      <c r="H21" s="1088">
        <f>Inputs!F35</f>
        <v>0</v>
      </c>
      <c r="I21" s="1088">
        <f>Inputs!G35</f>
        <v>0</v>
      </c>
      <c r="J21" s="1088">
        <f>Inputs!H35</f>
        <v>0</v>
      </c>
      <c r="K21" s="1088">
        <f>Inputs!I35</f>
        <v>0</v>
      </c>
      <c r="L21" s="1088">
        <f>Inputs!J35</f>
        <v>0</v>
      </c>
      <c r="M21" s="1088">
        <f>Inputs!K35</f>
        <v>0</v>
      </c>
      <c r="N21" s="1088">
        <f>Inputs!L35</f>
        <v>0</v>
      </c>
      <c r="O21" s="1088">
        <f>Inputs!M35</f>
        <v>0</v>
      </c>
      <c r="P21" s="1088">
        <f>Inputs!N35</f>
        <v>0</v>
      </c>
      <c r="Q21" s="1088">
        <f>Inputs!O35</f>
        <v>0</v>
      </c>
      <c r="R21" s="1088">
        <f>Inputs!P35</f>
        <v>0</v>
      </c>
      <c r="S21" s="1088">
        <f>Inputs!Q35</f>
        <v>0</v>
      </c>
      <c r="T21" s="1088">
        <f>Inputs!R35</f>
        <v>0</v>
      </c>
      <c r="U21" s="1088">
        <f>Inputs!S35</f>
        <v>0</v>
      </c>
      <c r="V21" s="1088">
        <f>Inputs!T35</f>
        <v>0</v>
      </c>
      <c r="W21" s="1088">
        <f>Inputs!U35</f>
        <v>0</v>
      </c>
      <c r="X21" s="1088">
        <f>Inputs!V35</f>
        <v>0</v>
      </c>
      <c r="Y21" s="1088">
        <f>Inputs!W35</f>
        <v>0</v>
      </c>
      <c r="Z21" s="1088">
        <f>Inputs!X35</f>
        <v>0</v>
      </c>
      <c r="AA21" s="1088">
        <f>Inputs!Y35</f>
        <v>0</v>
      </c>
      <c r="AB21" s="1088">
        <f>Inputs!Z35</f>
        <v>0</v>
      </c>
      <c r="AC21" s="1088">
        <f>Inputs!AA35</f>
        <v>0</v>
      </c>
      <c r="AD21" s="1088">
        <f>Inputs!AB35</f>
        <v>0</v>
      </c>
      <c r="AE21" s="1088">
        <f>Inputs!AC35</f>
        <v>0</v>
      </c>
      <c r="AF21" s="1088">
        <f>Inputs!AD35</f>
        <v>0</v>
      </c>
      <c r="AG21" s="1088">
        <f>Inputs!AE35</f>
        <v>0</v>
      </c>
      <c r="AH21" s="1088">
        <f>Inputs!AF35</f>
        <v>0</v>
      </c>
      <c r="AI21" s="1088">
        <f>Inputs!AG35</f>
        <v>0</v>
      </c>
      <c r="AJ21" s="1088">
        <f>Inputs!AH35</f>
        <v>0</v>
      </c>
    </row>
    <row r="22" spans="1:36">
      <c r="A22" s="451" t="str">
        <f>Inputs!A36</f>
        <v xml:space="preserve"> Import taxes </v>
      </c>
      <c r="C22" s="1092">
        <f>Inputs!C36</f>
        <v>0</v>
      </c>
      <c r="D22" s="1269">
        <f t="shared" si="0"/>
        <v>0</v>
      </c>
      <c r="E22" s="1098"/>
      <c r="G22" s="1087">
        <f>Inputs!E36</f>
        <v>0</v>
      </c>
      <c r="H22" s="1088">
        <f>Inputs!F36</f>
        <v>0</v>
      </c>
      <c r="I22" s="1088">
        <f>Inputs!G36</f>
        <v>0</v>
      </c>
      <c r="J22" s="1088">
        <f>Inputs!H36</f>
        <v>0</v>
      </c>
      <c r="K22" s="1088">
        <f>Inputs!I36</f>
        <v>0</v>
      </c>
      <c r="L22" s="1088">
        <f>Inputs!J36</f>
        <v>0</v>
      </c>
      <c r="M22" s="1088">
        <f>Inputs!K36</f>
        <v>0</v>
      </c>
      <c r="N22" s="1088">
        <f>Inputs!L36</f>
        <v>0</v>
      </c>
      <c r="O22" s="1088">
        <f>Inputs!M36</f>
        <v>0</v>
      </c>
      <c r="P22" s="1088">
        <f>Inputs!N36</f>
        <v>0</v>
      </c>
      <c r="Q22" s="1088">
        <f>Inputs!O36</f>
        <v>0</v>
      </c>
      <c r="R22" s="1088">
        <f>Inputs!P36</f>
        <v>0</v>
      </c>
      <c r="S22" s="1088">
        <f>Inputs!Q36</f>
        <v>0</v>
      </c>
      <c r="T22" s="1088">
        <f>Inputs!R36</f>
        <v>0</v>
      </c>
      <c r="U22" s="1088">
        <f>Inputs!S36</f>
        <v>0</v>
      </c>
      <c r="V22" s="1088">
        <f>Inputs!T36</f>
        <v>0</v>
      </c>
      <c r="W22" s="1088">
        <f>Inputs!U36</f>
        <v>0</v>
      </c>
      <c r="X22" s="1088">
        <f>Inputs!V36</f>
        <v>0</v>
      </c>
      <c r="Y22" s="1088">
        <f>Inputs!W36</f>
        <v>0</v>
      </c>
      <c r="Z22" s="1088">
        <f>Inputs!X36</f>
        <v>0</v>
      </c>
      <c r="AA22" s="1088">
        <f>Inputs!Y36</f>
        <v>0</v>
      </c>
      <c r="AB22" s="1088">
        <f>Inputs!Z36</f>
        <v>0</v>
      </c>
      <c r="AC22" s="1088">
        <f>Inputs!AA36</f>
        <v>0</v>
      </c>
      <c r="AD22" s="1088">
        <f>Inputs!AB36</f>
        <v>0</v>
      </c>
      <c r="AE22" s="1088">
        <f>Inputs!AC36</f>
        <v>0</v>
      </c>
      <c r="AF22" s="1088">
        <f>Inputs!AD36</f>
        <v>0</v>
      </c>
      <c r="AG22" s="1088">
        <f>Inputs!AE36</f>
        <v>0</v>
      </c>
      <c r="AH22" s="1088">
        <f>Inputs!AF36</f>
        <v>0</v>
      </c>
      <c r="AI22" s="1088">
        <f>Inputs!AG36</f>
        <v>0</v>
      </c>
      <c r="AJ22" s="1088">
        <f>Inputs!AH36</f>
        <v>0</v>
      </c>
    </row>
    <row r="23" spans="1:36">
      <c r="A23" s="451" t="str">
        <f>Inputs!A37</f>
        <v xml:space="preserve"> Project Acquisition / Project Development </v>
      </c>
      <c r="C23" s="1092">
        <f>Inputs!C37</f>
        <v>0</v>
      </c>
      <c r="D23" s="1269">
        <f t="shared" si="0"/>
        <v>1</v>
      </c>
      <c r="E23" s="1098"/>
      <c r="G23" s="1087">
        <f>Inputs!E37</f>
        <v>0</v>
      </c>
      <c r="H23" s="1088">
        <f>Inputs!F37</f>
        <v>0</v>
      </c>
      <c r="I23" s="1088">
        <f>Inputs!G37</f>
        <v>0</v>
      </c>
      <c r="J23" s="1088">
        <f>Inputs!H37</f>
        <v>0</v>
      </c>
      <c r="K23" s="1088">
        <f>Inputs!I37</f>
        <v>0</v>
      </c>
      <c r="L23" s="1088">
        <f>Inputs!J37</f>
        <v>0</v>
      </c>
      <c r="M23" s="1088">
        <f>Inputs!K37</f>
        <v>0</v>
      </c>
      <c r="N23" s="1088">
        <f>Inputs!L37</f>
        <v>0</v>
      </c>
      <c r="O23" s="1088">
        <f>Inputs!M37</f>
        <v>0</v>
      </c>
      <c r="P23" s="1088">
        <f>Inputs!N37</f>
        <v>0</v>
      </c>
      <c r="Q23" s="1088">
        <f>Inputs!O37</f>
        <v>0</v>
      </c>
      <c r="R23" s="1088">
        <f>Inputs!P37</f>
        <v>0</v>
      </c>
      <c r="S23" s="1088">
        <f>Inputs!Q37</f>
        <v>0</v>
      </c>
      <c r="T23" s="1088">
        <f>Inputs!R37</f>
        <v>0</v>
      </c>
      <c r="U23" s="1088">
        <f>Inputs!S37</f>
        <v>0</v>
      </c>
      <c r="V23" s="1088">
        <f>Inputs!T37</f>
        <v>0</v>
      </c>
      <c r="W23" s="1088">
        <f>Inputs!U37</f>
        <v>0</v>
      </c>
      <c r="X23" s="1088">
        <f>Inputs!V37</f>
        <v>1</v>
      </c>
      <c r="Y23" s="1088">
        <f>Inputs!W37</f>
        <v>0</v>
      </c>
      <c r="Z23" s="1088">
        <f>Inputs!X37</f>
        <v>0</v>
      </c>
      <c r="AA23" s="1088">
        <f>Inputs!Y37</f>
        <v>0</v>
      </c>
      <c r="AB23" s="1088">
        <f>Inputs!Z37</f>
        <v>0</v>
      </c>
      <c r="AC23" s="1088">
        <f>Inputs!AA37</f>
        <v>0</v>
      </c>
      <c r="AD23" s="1088">
        <f>Inputs!AB37</f>
        <v>0</v>
      </c>
      <c r="AE23" s="1088">
        <f>Inputs!AC37</f>
        <v>0</v>
      </c>
      <c r="AF23" s="1088">
        <f>Inputs!AD37</f>
        <v>0</v>
      </c>
      <c r="AG23" s="1088">
        <f>Inputs!AE37</f>
        <v>0</v>
      </c>
      <c r="AH23" s="1088">
        <f>Inputs!AF37</f>
        <v>0</v>
      </c>
      <c r="AI23" s="1088">
        <f>Inputs!AG37</f>
        <v>0</v>
      </c>
      <c r="AJ23" s="1088">
        <f>Inputs!AH37</f>
        <v>0</v>
      </c>
    </row>
    <row r="24" spans="1:36">
      <c r="A24" s="451" t="str">
        <f>Inputs!A38</f>
        <v xml:space="preserve"> Project Rights </v>
      </c>
      <c r="C24" s="1092">
        <f>Inputs!C38</f>
        <v>14739.15</v>
      </c>
      <c r="D24" s="1269">
        <f t="shared" si="0"/>
        <v>1</v>
      </c>
      <c r="E24" s="1098"/>
      <c r="G24" s="1087">
        <f>Inputs!E38</f>
        <v>1</v>
      </c>
      <c r="H24" s="1088">
        <f>Inputs!F38</f>
        <v>0</v>
      </c>
      <c r="I24" s="1088">
        <f>Inputs!G38</f>
        <v>0</v>
      </c>
      <c r="J24" s="1088">
        <f>Inputs!H38</f>
        <v>0</v>
      </c>
      <c r="K24" s="1088">
        <f>Inputs!I38</f>
        <v>0</v>
      </c>
      <c r="L24" s="1088">
        <f>Inputs!J38</f>
        <v>0</v>
      </c>
      <c r="M24" s="1088">
        <f>Inputs!K38</f>
        <v>0</v>
      </c>
      <c r="N24" s="1088">
        <f>Inputs!L38</f>
        <v>0</v>
      </c>
      <c r="O24" s="1088">
        <f>Inputs!M38</f>
        <v>0</v>
      </c>
      <c r="P24" s="1088">
        <f>Inputs!N38</f>
        <v>0</v>
      </c>
      <c r="Q24" s="1088">
        <f>Inputs!O38</f>
        <v>0</v>
      </c>
      <c r="R24" s="1088">
        <f>Inputs!P38</f>
        <v>0</v>
      </c>
      <c r="S24" s="1088">
        <f>Inputs!Q38</f>
        <v>0</v>
      </c>
      <c r="T24" s="1088">
        <f>Inputs!R38</f>
        <v>0</v>
      </c>
      <c r="U24" s="1088">
        <f>Inputs!S38</f>
        <v>0</v>
      </c>
      <c r="V24" s="1088">
        <f>Inputs!T38</f>
        <v>0</v>
      </c>
      <c r="W24" s="1088">
        <f>Inputs!U38</f>
        <v>0</v>
      </c>
      <c r="X24" s="1088">
        <f>Inputs!V38</f>
        <v>0</v>
      </c>
      <c r="Y24" s="1088">
        <f>Inputs!W38</f>
        <v>0</v>
      </c>
      <c r="Z24" s="1088">
        <f>Inputs!X38</f>
        <v>0</v>
      </c>
      <c r="AA24" s="1088">
        <f>Inputs!Y38</f>
        <v>0</v>
      </c>
      <c r="AB24" s="1088">
        <f>Inputs!Z38</f>
        <v>0</v>
      </c>
      <c r="AC24" s="1088">
        <f>Inputs!AA38</f>
        <v>0</v>
      </c>
      <c r="AD24" s="1088">
        <f>Inputs!AB38</f>
        <v>0</v>
      </c>
      <c r="AE24" s="1088">
        <f>Inputs!AC38</f>
        <v>0</v>
      </c>
      <c r="AF24" s="1088">
        <f>Inputs!AD38</f>
        <v>0</v>
      </c>
      <c r="AG24" s="1088">
        <f>Inputs!AE38</f>
        <v>0</v>
      </c>
      <c r="AH24" s="1088">
        <f>Inputs!AF38</f>
        <v>0</v>
      </c>
      <c r="AI24" s="1088">
        <f>Inputs!AG38</f>
        <v>0</v>
      </c>
      <c r="AJ24" s="1088">
        <f>Inputs!AH38</f>
        <v>0</v>
      </c>
    </row>
    <row r="25" spans="1:36">
      <c r="A25" s="451" t="str">
        <f>Inputs!A39</f>
        <v>IDCs</v>
      </c>
      <c r="C25" s="1092">
        <f>Inputs!C39</f>
        <v>1519.5639355026769</v>
      </c>
      <c r="D25" s="1269">
        <f t="shared" ca="1" si="0"/>
        <v>1.0004877692787686</v>
      </c>
      <c r="E25" s="1098"/>
      <c r="G25" s="1089">
        <f>IF(SUM($D55,$F57)=0,0,SUM(G55,G57)/SUM($D55,$F57))</f>
        <v>0</v>
      </c>
      <c r="H25" s="1090">
        <f t="shared" ref="H25:X25" ca="1" si="1">IF(SUM($D55,$D57)=0,0,SUM(H55,H57)/SUM($D55,$D57))</f>
        <v>0</v>
      </c>
      <c r="I25" s="1090">
        <f t="shared" ca="1" si="1"/>
        <v>0</v>
      </c>
      <c r="J25" s="1090">
        <f t="shared" ca="1" si="1"/>
        <v>6.1108143754191337E-4</v>
      </c>
      <c r="K25" s="1090">
        <f t="shared" ca="1" si="1"/>
        <v>9.7431786864018866E-3</v>
      </c>
      <c r="L25" s="1090">
        <f t="shared" ca="1" si="1"/>
        <v>1.9565648138299734E-2</v>
      </c>
      <c r="M25" s="1090">
        <f t="shared" ca="1" si="1"/>
        <v>2.8172393075417322E-2</v>
      </c>
      <c r="N25" s="1090">
        <f t="shared" ca="1" si="1"/>
        <v>3.8620411465825857E-2</v>
      </c>
      <c r="O25" s="1090">
        <f t="shared" ca="1" si="1"/>
        <v>4.8180413700255352E-2</v>
      </c>
      <c r="P25" s="1090">
        <f t="shared" ca="1" si="1"/>
        <v>5.219315753470654E-2</v>
      </c>
      <c r="Q25" s="1090">
        <f t="shared" ca="1" si="1"/>
        <v>6.7402889994704798E-2</v>
      </c>
      <c r="R25" s="1090">
        <f t="shared" ca="1" si="1"/>
        <v>7.4610938709577648E-2</v>
      </c>
      <c r="S25" s="1090">
        <f t="shared" ca="1" si="1"/>
        <v>8.6824847295705151E-2</v>
      </c>
      <c r="T25" s="1090">
        <f t="shared" ca="1" si="1"/>
        <v>9.3494589315008189E-2</v>
      </c>
      <c r="U25" s="1090">
        <f t="shared" ca="1" si="1"/>
        <v>0.10642657494269973</v>
      </c>
      <c r="V25" s="1090">
        <f t="shared" ca="1" si="1"/>
        <v>0.11630479526933526</v>
      </c>
      <c r="W25" s="1090">
        <f t="shared" ca="1" si="1"/>
        <v>0.12215745932201973</v>
      </c>
      <c r="X25" s="1090">
        <f t="shared" ca="1" si="1"/>
        <v>0.13617939039126956</v>
      </c>
      <c r="Y25" s="1090">
        <f t="shared" ref="Y25:AJ25" ca="1" si="2">IF(SUM($D55,$D57)=0,0,SUM(Y55,Y57)/SUM($D55,$D57))</f>
        <v>0</v>
      </c>
      <c r="Z25" s="1090">
        <f t="shared" ca="1" si="2"/>
        <v>0</v>
      </c>
      <c r="AA25" s="1090">
        <f t="shared" ca="1" si="2"/>
        <v>0</v>
      </c>
      <c r="AB25" s="1090">
        <f t="shared" ca="1" si="2"/>
        <v>0</v>
      </c>
      <c r="AC25" s="1090">
        <f t="shared" ca="1" si="2"/>
        <v>0</v>
      </c>
      <c r="AD25" s="1090">
        <f t="shared" ca="1" si="2"/>
        <v>0</v>
      </c>
      <c r="AE25" s="1090">
        <f t="shared" ca="1" si="2"/>
        <v>0</v>
      </c>
      <c r="AF25" s="1090">
        <f t="shared" ca="1" si="2"/>
        <v>0</v>
      </c>
      <c r="AG25" s="1090">
        <f t="shared" ca="1" si="2"/>
        <v>0</v>
      </c>
      <c r="AH25" s="1090">
        <f t="shared" ca="1" si="2"/>
        <v>0</v>
      </c>
      <c r="AI25" s="1090">
        <f t="shared" ca="1" si="2"/>
        <v>0</v>
      </c>
      <c r="AJ25" s="1090">
        <f t="shared" ca="1" si="2"/>
        <v>0</v>
      </c>
    </row>
    <row r="26" spans="1:36">
      <c r="A26" s="451" t="str">
        <f>Inputs!A40</f>
        <v>Commitment Fees</v>
      </c>
      <c r="C26" s="1092">
        <f>Inputs!C40</f>
        <v>166.7179354844005</v>
      </c>
      <c r="D26" s="1269">
        <f t="shared" ca="1" si="0"/>
        <v>1.0000121012785121</v>
      </c>
      <c r="E26" s="1098"/>
      <c r="G26" s="1089">
        <f t="shared" ref="G26:X26" si="3">IF(SUM($D56,$D58)=0,0,SUM(G56,G58)/SUM($D56,$D58))</f>
        <v>0</v>
      </c>
      <c r="H26" s="1090">
        <f t="shared" ca="1" si="3"/>
        <v>3.6120997521733402E-3</v>
      </c>
      <c r="I26" s="1090">
        <f t="shared" ca="1" si="3"/>
        <v>0.11197509231737351</v>
      </c>
      <c r="J26" s="1090">
        <f t="shared" ca="1" si="3"/>
        <v>0.1115070460520201</v>
      </c>
      <c r="K26" s="1090">
        <f t="shared" ca="1" si="3"/>
        <v>0.10090038919242329</v>
      </c>
      <c r="L26" s="1090">
        <f t="shared" ca="1" si="3"/>
        <v>9.6989154310178585E-2</v>
      </c>
      <c r="M26" s="1090">
        <f t="shared" ca="1" si="3"/>
        <v>8.6784881114034068E-2</v>
      </c>
      <c r="N26" s="1090">
        <f t="shared" ca="1" si="3"/>
        <v>8.2394518857795696E-2</v>
      </c>
      <c r="O26" s="1090">
        <f t="shared" ca="1" si="3"/>
        <v>7.5072216022687294E-2</v>
      </c>
      <c r="P26" s="1090">
        <f t="shared" ca="1" si="3"/>
        <v>6.1162431547748905E-2</v>
      </c>
      <c r="Q26" s="1090">
        <f t="shared" ca="1" si="3"/>
        <v>6.0349123996438311E-2</v>
      </c>
      <c r="R26" s="1090">
        <f t="shared" ca="1" si="3"/>
        <v>5.1216155708227178E-2</v>
      </c>
      <c r="S26" s="1090">
        <f t="shared" ca="1" si="3"/>
        <v>4.5473243267425481E-2</v>
      </c>
      <c r="T26" s="1090">
        <f t="shared" ca="1" si="3"/>
        <v>3.6752580807860813E-2</v>
      </c>
      <c r="U26" s="1090">
        <f t="shared" ca="1" si="3"/>
        <v>3.0459670843174205E-2</v>
      </c>
      <c r="V26" s="1090">
        <f t="shared" ca="1" si="3"/>
        <v>2.2893634881063857E-2</v>
      </c>
      <c r="W26" s="1090">
        <f t="shared" ca="1" si="3"/>
        <v>1.4798797830820637E-2</v>
      </c>
      <c r="X26" s="1090">
        <f t="shared" ca="1" si="3"/>
        <v>7.6710647770668232E-3</v>
      </c>
      <c r="Y26" s="1090">
        <f t="shared" ref="Y26:AJ26" ca="1" si="4">IF(SUM($D56,$D58)=0,0,SUM(Y56,Y58)/SUM($D56,$D58))</f>
        <v>0</v>
      </c>
      <c r="Z26" s="1090">
        <f t="shared" ca="1" si="4"/>
        <v>0</v>
      </c>
      <c r="AA26" s="1090">
        <f t="shared" ca="1" si="4"/>
        <v>0</v>
      </c>
      <c r="AB26" s="1090">
        <f t="shared" ca="1" si="4"/>
        <v>0</v>
      </c>
      <c r="AC26" s="1090">
        <f t="shared" ca="1" si="4"/>
        <v>0</v>
      </c>
      <c r="AD26" s="1090">
        <f t="shared" ca="1" si="4"/>
        <v>0</v>
      </c>
      <c r="AE26" s="1090">
        <f t="shared" ca="1" si="4"/>
        <v>0</v>
      </c>
      <c r="AF26" s="1090">
        <f t="shared" ca="1" si="4"/>
        <v>0</v>
      </c>
      <c r="AG26" s="1090">
        <f t="shared" ca="1" si="4"/>
        <v>0</v>
      </c>
      <c r="AH26" s="1090">
        <f t="shared" ca="1" si="4"/>
        <v>0</v>
      </c>
      <c r="AI26" s="1090">
        <f t="shared" ca="1" si="4"/>
        <v>0</v>
      </c>
      <c r="AJ26" s="1090">
        <f t="shared" ca="1" si="4"/>
        <v>0</v>
      </c>
    </row>
    <row r="27" spans="1:36">
      <c r="A27" s="451" t="str">
        <f>Inputs!A41</f>
        <v>Bank Fees</v>
      </c>
      <c r="B27" s="369">
        <f>Inputs!$D$413/(1-Inputs!$D$413)</f>
        <v>0</v>
      </c>
      <c r="C27" s="1092">
        <f>Inputs!C41</f>
        <v>467.10571668834018</v>
      </c>
      <c r="D27" s="1269">
        <f t="shared" si="0"/>
        <v>1</v>
      </c>
      <c r="E27" s="1098"/>
      <c r="G27" s="1087">
        <f>Inputs!E41</f>
        <v>1</v>
      </c>
      <c r="H27" s="1088">
        <f>Inputs!F41</f>
        <v>0</v>
      </c>
      <c r="I27" s="1088">
        <f>Inputs!G41</f>
        <v>0</v>
      </c>
      <c r="J27" s="1088">
        <f>Inputs!H41</f>
        <v>0</v>
      </c>
      <c r="K27" s="1088">
        <f>Inputs!I41</f>
        <v>0</v>
      </c>
      <c r="L27" s="1088">
        <f>Inputs!J41</f>
        <v>0</v>
      </c>
      <c r="M27" s="1088">
        <f>Inputs!K41</f>
        <v>0</v>
      </c>
      <c r="N27" s="1088">
        <f>Inputs!L41</f>
        <v>0</v>
      </c>
      <c r="O27" s="1088">
        <f>Inputs!M41</f>
        <v>0</v>
      </c>
      <c r="P27" s="1088">
        <f>Inputs!N41</f>
        <v>0</v>
      </c>
      <c r="Q27" s="1088">
        <f>Inputs!O41</f>
        <v>0</v>
      </c>
      <c r="R27" s="1088">
        <f>Inputs!P41</f>
        <v>0</v>
      </c>
      <c r="S27" s="1088">
        <f>Inputs!Q41</f>
        <v>0</v>
      </c>
      <c r="T27" s="1088">
        <f>Inputs!R41</f>
        <v>0</v>
      </c>
      <c r="U27" s="1088">
        <f>Inputs!S41</f>
        <v>0</v>
      </c>
      <c r="V27" s="1088">
        <f>Inputs!T41</f>
        <v>0</v>
      </c>
      <c r="W27" s="1088">
        <f>Inputs!U41</f>
        <v>0</v>
      </c>
      <c r="X27" s="1088">
        <f>Inputs!V41</f>
        <v>0</v>
      </c>
      <c r="Y27" s="1088">
        <f>Inputs!W41</f>
        <v>0</v>
      </c>
      <c r="Z27" s="1088">
        <f>Inputs!X41</f>
        <v>0</v>
      </c>
      <c r="AA27" s="1088">
        <f>Inputs!Y41</f>
        <v>0</v>
      </c>
      <c r="AB27" s="1088">
        <f>Inputs!Z41</f>
        <v>0</v>
      </c>
      <c r="AC27" s="1088">
        <f>Inputs!AA41</f>
        <v>0</v>
      </c>
      <c r="AD27" s="1088">
        <f>Inputs!AB41</f>
        <v>0</v>
      </c>
      <c r="AE27" s="1088">
        <f>Inputs!AC41</f>
        <v>0</v>
      </c>
      <c r="AF27" s="1088">
        <f>Inputs!AD41</f>
        <v>0</v>
      </c>
      <c r="AG27" s="1088">
        <f>Inputs!AE41</f>
        <v>0</v>
      </c>
      <c r="AH27" s="1088">
        <f>Inputs!AF41</f>
        <v>0</v>
      </c>
      <c r="AI27" s="1088">
        <f>Inputs!AG41</f>
        <v>0</v>
      </c>
      <c r="AJ27" s="1088">
        <f>Inputs!AH41</f>
        <v>0</v>
      </c>
    </row>
    <row r="28" spans="1:36">
      <c r="A28" s="451" t="str">
        <f>Inputs!A42</f>
        <v>Other Financial Costs</v>
      </c>
      <c r="B28" s="369"/>
      <c r="C28" s="1092">
        <f>Inputs!C42</f>
        <v>0</v>
      </c>
      <c r="D28" s="1269">
        <f>SUM(G28:AJ28)</f>
        <v>1</v>
      </c>
      <c r="E28" s="1098"/>
      <c r="G28" s="1087">
        <f>Inputs!E42</f>
        <v>1</v>
      </c>
      <c r="H28" s="1088">
        <f>Inputs!F42</f>
        <v>0</v>
      </c>
      <c r="I28" s="1088">
        <f>Inputs!G42</f>
        <v>0</v>
      </c>
      <c r="J28" s="1088">
        <f>Inputs!H42</f>
        <v>0</v>
      </c>
      <c r="K28" s="1088">
        <f>Inputs!I42</f>
        <v>0</v>
      </c>
      <c r="L28" s="1088">
        <f>Inputs!J42</f>
        <v>0</v>
      </c>
      <c r="M28" s="1088">
        <f>Inputs!K42</f>
        <v>0</v>
      </c>
      <c r="N28" s="1088">
        <f>Inputs!L42</f>
        <v>0</v>
      </c>
      <c r="O28" s="1088">
        <f>Inputs!M42</f>
        <v>0</v>
      </c>
      <c r="P28" s="1088">
        <f>Inputs!N42</f>
        <v>0</v>
      </c>
      <c r="Q28" s="1088">
        <f>Inputs!O42</f>
        <v>0</v>
      </c>
      <c r="R28" s="1088">
        <f>Inputs!P42</f>
        <v>0</v>
      </c>
      <c r="S28" s="1088">
        <f>Inputs!Q42</f>
        <v>0</v>
      </c>
      <c r="T28" s="1088">
        <f>Inputs!R42</f>
        <v>0</v>
      </c>
      <c r="U28" s="1088">
        <f>Inputs!S42</f>
        <v>0</v>
      </c>
      <c r="V28" s="1088">
        <f>Inputs!T42</f>
        <v>0</v>
      </c>
      <c r="W28" s="1088">
        <f>Inputs!U42</f>
        <v>0</v>
      </c>
      <c r="X28" s="1088">
        <f>Inputs!V42</f>
        <v>0</v>
      </c>
      <c r="Y28" s="1088">
        <f>Inputs!W42</f>
        <v>0</v>
      </c>
      <c r="Z28" s="1088">
        <f>Inputs!X42</f>
        <v>0</v>
      </c>
      <c r="AA28" s="1088">
        <f>Inputs!Y42</f>
        <v>0</v>
      </c>
      <c r="AB28" s="1088">
        <f>Inputs!Z42</f>
        <v>0</v>
      </c>
      <c r="AC28" s="1088">
        <f>Inputs!AA42</f>
        <v>0</v>
      </c>
      <c r="AD28" s="1088">
        <f>Inputs!AB42</f>
        <v>0</v>
      </c>
      <c r="AE28" s="1088">
        <f>Inputs!AC42</f>
        <v>0</v>
      </c>
      <c r="AF28" s="1088">
        <f>Inputs!AD42</f>
        <v>0</v>
      </c>
      <c r="AG28" s="1088">
        <f>Inputs!AE42</f>
        <v>0</v>
      </c>
      <c r="AH28" s="1088">
        <f>Inputs!AF42</f>
        <v>0</v>
      </c>
      <c r="AI28" s="1088">
        <f>Inputs!AG42</f>
        <v>0</v>
      </c>
      <c r="AJ28" s="1088">
        <f>Inputs!AH42</f>
        <v>0</v>
      </c>
    </row>
    <row r="29" spans="1:36">
      <c r="A29" s="451" t="str">
        <f>Inputs!A43</f>
        <v xml:space="preserve">Reserve Accounts </v>
      </c>
      <c r="C29" s="1092">
        <f>Inputs!C43</f>
        <v>0</v>
      </c>
      <c r="D29" s="1269">
        <f t="shared" si="0"/>
        <v>1</v>
      </c>
      <c r="E29" s="1098"/>
      <c r="G29" s="1087">
        <f>Inputs!E43</f>
        <v>0</v>
      </c>
      <c r="H29" s="1088">
        <f>Inputs!F43</f>
        <v>0</v>
      </c>
      <c r="I29" s="1088">
        <f>Inputs!G43</f>
        <v>0</v>
      </c>
      <c r="J29" s="1088">
        <f>Inputs!H43</f>
        <v>0</v>
      </c>
      <c r="K29" s="1088">
        <f>Inputs!I43</f>
        <v>0</v>
      </c>
      <c r="L29" s="1088">
        <f>Inputs!J43</f>
        <v>0</v>
      </c>
      <c r="M29" s="1088">
        <f>Inputs!K43</f>
        <v>0</v>
      </c>
      <c r="N29" s="1088">
        <f>Inputs!L43</f>
        <v>0</v>
      </c>
      <c r="O29" s="1088">
        <f>Inputs!M43</f>
        <v>0</v>
      </c>
      <c r="P29" s="1088">
        <f>Inputs!N43</f>
        <v>0</v>
      </c>
      <c r="Q29" s="1088">
        <f>Inputs!O43</f>
        <v>0</v>
      </c>
      <c r="R29" s="1088">
        <f>Inputs!P43</f>
        <v>0</v>
      </c>
      <c r="S29" s="1088">
        <f>Inputs!Q43</f>
        <v>0</v>
      </c>
      <c r="T29" s="1088">
        <f>Inputs!R43</f>
        <v>0</v>
      </c>
      <c r="U29" s="1088">
        <f>Inputs!S43</f>
        <v>0</v>
      </c>
      <c r="V29" s="1088">
        <f>Inputs!T43</f>
        <v>0</v>
      </c>
      <c r="W29" s="1088">
        <f>Inputs!U43</f>
        <v>0</v>
      </c>
      <c r="X29" s="1088">
        <f>Inputs!V43</f>
        <v>1</v>
      </c>
      <c r="Y29" s="1088">
        <f>Inputs!W43</f>
        <v>0</v>
      </c>
      <c r="Z29" s="1088">
        <f>Inputs!X43</f>
        <v>0</v>
      </c>
      <c r="AA29" s="1088">
        <f>Inputs!Y43</f>
        <v>0</v>
      </c>
      <c r="AB29" s="1088">
        <f>Inputs!Z43</f>
        <v>0</v>
      </c>
      <c r="AC29" s="1088">
        <f>Inputs!AA43</f>
        <v>0</v>
      </c>
      <c r="AD29" s="1088">
        <f>Inputs!AB43</f>
        <v>0</v>
      </c>
      <c r="AE29" s="1088">
        <f>Inputs!AC43</f>
        <v>0</v>
      </c>
      <c r="AF29" s="1088">
        <f>Inputs!AD43</f>
        <v>0</v>
      </c>
      <c r="AG29" s="1088">
        <f>Inputs!AE43</f>
        <v>0</v>
      </c>
      <c r="AH29" s="1088">
        <f>Inputs!AF43</f>
        <v>0</v>
      </c>
      <c r="AI29" s="1088">
        <f>Inputs!AG43</f>
        <v>0</v>
      </c>
      <c r="AJ29" s="1088">
        <f>Inputs!AH43</f>
        <v>0</v>
      </c>
    </row>
    <row r="30" spans="1:36">
      <c r="A30" s="451" t="str">
        <f>Inputs!A44</f>
        <v>VAT Costs</v>
      </c>
      <c r="C30" s="1093">
        <f ca="1">Inputs!C44</f>
        <v>148.77975394210847</v>
      </c>
      <c r="D30" s="1269">
        <f t="shared" si="0"/>
        <v>1</v>
      </c>
      <c r="E30" s="1098"/>
      <c r="G30" s="1087">
        <f>Inputs!E44</f>
        <v>0.25</v>
      </c>
      <c r="H30" s="1088">
        <f>Inputs!F44</f>
        <v>0.15</v>
      </c>
      <c r="I30" s="1088">
        <f>Inputs!G44</f>
        <v>0.15</v>
      </c>
      <c r="J30" s="1088">
        <f>Inputs!H44</f>
        <v>0.15</v>
      </c>
      <c r="K30" s="1088">
        <f>Inputs!I44</f>
        <v>0.15</v>
      </c>
      <c r="L30" s="1088">
        <f>Inputs!J44</f>
        <v>0.15</v>
      </c>
      <c r="M30" s="1088">
        <f>Inputs!K44</f>
        <v>0</v>
      </c>
      <c r="N30" s="1088">
        <f>Inputs!L44</f>
        <v>0</v>
      </c>
      <c r="O30" s="1088">
        <f>Inputs!M44</f>
        <v>0</v>
      </c>
      <c r="P30" s="1088">
        <f>Inputs!N44</f>
        <v>0</v>
      </c>
      <c r="Q30" s="1088">
        <f>Inputs!O44</f>
        <v>0</v>
      </c>
      <c r="R30" s="1088">
        <f>Inputs!P44</f>
        <v>0</v>
      </c>
      <c r="S30" s="1088">
        <f>Inputs!Q44</f>
        <v>0</v>
      </c>
      <c r="T30" s="1088">
        <f>Inputs!R44</f>
        <v>0</v>
      </c>
      <c r="U30" s="1088">
        <f>Inputs!S44</f>
        <v>0</v>
      </c>
      <c r="V30" s="1088">
        <f>Inputs!T44</f>
        <v>0</v>
      </c>
      <c r="W30" s="1088">
        <f>Inputs!U44</f>
        <v>0</v>
      </c>
      <c r="X30" s="1088">
        <f>Inputs!V44</f>
        <v>0</v>
      </c>
      <c r="Y30" s="1088">
        <f>Inputs!W44</f>
        <v>0</v>
      </c>
      <c r="Z30" s="1088">
        <f>Inputs!X44</f>
        <v>0</v>
      </c>
      <c r="AA30" s="1088">
        <f>Inputs!Y44</f>
        <v>0</v>
      </c>
      <c r="AB30" s="1088">
        <f>Inputs!Z44</f>
        <v>0</v>
      </c>
      <c r="AC30" s="1088">
        <f>Inputs!AA44</f>
        <v>0</v>
      </c>
      <c r="AD30" s="1088">
        <f>Inputs!AB44</f>
        <v>0</v>
      </c>
      <c r="AE30" s="1088">
        <f>Inputs!AC44</f>
        <v>0</v>
      </c>
      <c r="AF30" s="1088">
        <f>Inputs!AD44</f>
        <v>0</v>
      </c>
      <c r="AG30" s="1088">
        <f>Inputs!AE44</f>
        <v>0</v>
      </c>
      <c r="AH30" s="1088">
        <f>Inputs!AF44</f>
        <v>0</v>
      </c>
      <c r="AI30" s="1088">
        <f>Inputs!AG44</f>
        <v>0</v>
      </c>
      <c r="AJ30" s="1088">
        <f>Inputs!AH44</f>
        <v>0</v>
      </c>
    </row>
    <row r="31" spans="1:36">
      <c r="A31" s="452" t="s">
        <v>39</v>
      </c>
      <c r="B31" s="453"/>
      <c r="C31" s="854">
        <f ca="1">SUM(C9:C30)</f>
        <v>72993.706786061972</v>
      </c>
      <c r="D31" s="1270">
        <f t="shared" ca="1" si="0"/>
        <v>1.0000101818929021</v>
      </c>
      <c r="E31" s="1005"/>
      <c r="G31" s="889">
        <f t="shared" ref="G31:AJ31" ca="1" si="5">SUMPRODUCT($C9:$C30,G9:G30)/$C31</f>
        <v>0.33190161255289546</v>
      </c>
      <c r="H31" s="890">
        <f t="shared" ca="1" si="5"/>
        <v>3.8165044309348542E-2</v>
      </c>
      <c r="I31" s="890">
        <f t="shared" ca="1" si="5"/>
        <v>3.8412545843368895E-2</v>
      </c>
      <c r="J31" s="890">
        <f t="shared" ca="1" si="5"/>
        <v>3.8424198157582308E-2</v>
      </c>
      <c r="K31" s="890">
        <f t="shared" ca="1" si="5"/>
        <v>3.8590082125310322E-2</v>
      </c>
      <c r="L31" s="890">
        <f t="shared" ca="1" si="5"/>
        <v>3.8785630453521049E-2</v>
      </c>
      <c r="M31" s="890">
        <f t="shared" ca="1" si="5"/>
        <v>3.863575863956803E-2</v>
      </c>
      <c r="N31" s="890">
        <f t="shared" ca="1" si="5"/>
        <v>3.8843235153352043E-2</v>
      </c>
      <c r="O31" s="890">
        <f t="shared" ca="1" si="5"/>
        <v>3.9025528613884232E-2</v>
      </c>
      <c r="P31" s="890">
        <f t="shared" ca="1" si="5"/>
        <v>3.9077294860988564E-2</v>
      </c>
      <c r="Q31" s="890">
        <f t="shared" ca="1" si="5"/>
        <v>3.9392069503497558E-2</v>
      </c>
      <c r="R31" s="890">
        <f t="shared" ca="1" si="5"/>
        <v>3.9521265041987642E-2</v>
      </c>
      <c r="S31" s="890">
        <f t="shared" ca="1" si="5"/>
        <v>3.9762414166593658E-2</v>
      </c>
      <c r="T31" s="890">
        <f t="shared" ca="1" si="5"/>
        <v>3.9881345085059944E-2</v>
      </c>
      <c r="U31" s="890">
        <f t="shared" ca="1" si="5"/>
        <v>4.013618675341496E-2</v>
      </c>
      <c r="V31" s="890">
        <f t="shared" ca="1" si="5"/>
        <v>4.0324548107636894E-2</v>
      </c>
      <c r="W31" s="890">
        <f t="shared" ca="1" si="5"/>
        <v>4.0427898698148536E-2</v>
      </c>
      <c r="X31" s="890">
        <f t="shared" ca="1" si="5"/>
        <v>4.0703523826743492E-2</v>
      </c>
      <c r="Y31" s="890">
        <f t="shared" ca="1" si="5"/>
        <v>0</v>
      </c>
      <c r="Z31" s="890">
        <f t="shared" ca="1" si="5"/>
        <v>0</v>
      </c>
      <c r="AA31" s="890">
        <f t="shared" ca="1" si="5"/>
        <v>0</v>
      </c>
      <c r="AB31" s="890">
        <f t="shared" ca="1" si="5"/>
        <v>0</v>
      </c>
      <c r="AC31" s="890">
        <f t="shared" ca="1" si="5"/>
        <v>0</v>
      </c>
      <c r="AD31" s="890">
        <f t="shared" ca="1" si="5"/>
        <v>0</v>
      </c>
      <c r="AE31" s="890">
        <f t="shared" ca="1" si="5"/>
        <v>0</v>
      </c>
      <c r="AF31" s="890">
        <f t="shared" ca="1" si="5"/>
        <v>0</v>
      </c>
      <c r="AG31" s="890">
        <f t="shared" ca="1" si="5"/>
        <v>0</v>
      </c>
      <c r="AH31" s="890">
        <f t="shared" ca="1" si="5"/>
        <v>0</v>
      </c>
      <c r="AI31" s="890">
        <f t="shared" ca="1" si="5"/>
        <v>0</v>
      </c>
      <c r="AJ31" s="890">
        <f t="shared" ca="1" si="5"/>
        <v>0</v>
      </c>
    </row>
    <row r="32" spans="1:36">
      <c r="G32" s="454"/>
      <c r="H32" s="454"/>
      <c r="I32" s="454"/>
      <c r="J32" s="454"/>
      <c r="K32" s="454"/>
      <c r="L32" s="454"/>
      <c r="M32" s="454"/>
    </row>
    <row r="33" spans="1:36">
      <c r="A33" s="455" t="s">
        <v>207</v>
      </c>
      <c r="B33" s="455"/>
      <c r="C33" s="378"/>
      <c r="D33" s="378"/>
    </row>
    <row r="34" spans="1:36">
      <c r="A34" s="303" t="s">
        <v>1051</v>
      </c>
      <c r="D34" s="456">
        <f ca="1">SUM(G34:AJ34)</f>
        <v>72994.450000166995</v>
      </c>
      <c r="E34" s="1261"/>
      <c r="F34" s="1262"/>
      <c r="G34" s="505">
        <f ca="1">G31*$C$31</f>
        <v>24226.728988507199</v>
      </c>
      <c r="H34" s="505">
        <f t="shared" ref="H34:AJ34" ca="1" si="6">H31*$C$31</f>
        <v>2785.8080537936503</v>
      </c>
      <c r="I34" s="505">
        <f t="shared" ca="1" si="6"/>
        <v>2803.8741081970329</v>
      </c>
      <c r="J34" s="505">
        <f t="shared" ca="1" si="6"/>
        <v>2804.7246538041059</v>
      </c>
      <c r="K34" s="505">
        <f t="shared" ca="1" si="6"/>
        <v>2816.8331395049527</v>
      </c>
      <c r="L34" s="505">
        <f t="shared" ca="1" si="6"/>
        <v>2831.1069368368712</v>
      </c>
      <c r="M34" s="505">
        <f t="shared" ca="1" si="6"/>
        <v>2820.1672375936892</v>
      </c>
      <c r="N34" s="505">
        <f t="shared" ca="1" si="6"/>
        <v>2835.3117174058339</v>
      </c>
      <c r="O34" s="505">
        <f t="shared" ca="1" si="6"/>
        <v>2848.6179928129372</v>
      </c>
      <c r="P34" s="505">
        <f t="shared" ca="1" si="6"/>
        <v>2852.3966030754855</v>
      </c>
      <c r="Q34" s="505">
        <f t="shared" ca="1" si="6"/>
        <v>2875.3731710344746</v>
      </c>
      <c r="R34" s="505">
        <f t="shared" ca="1" si="6"/>
        <v>2884.8036322890871</v>
      </c>
      <c r="S34" s="505">
        <f t="shared" ca="1" si="6"/>
        <v>2902.4060007822941</v>
      </c>
      <c r="T34" s="505">
        <f t="shared" ca="1" si="6"/>
        <v>2911.0872093726193</v>
      </c>
      <c r="U34" s="505">
        <f t="shared" ca="1" si="6"/>
        <v>2929.6890473893964</v>
      </c>
      <c r="V34" s="505">
        <f t="shared" ca="1" si="6"/>
        <v>2943.4382408492975</v>
      </c>
      <c r="W34" s="505">
        <f t="shared" ca="1" si="6"/>
        <v>2950.9821835492708</v>
      </c>
      <c r="X34" s="505">
        <f t="shared" ca="1" si="6"/>
        <v>2971.1010833688015</v>
      </c>
      <c r="Y34" s="505">
        <f t="shared" ca="1" si="6"/>
        <v>0</v>
      </c>
      <c r="Z34" s="505">
        <f t="shared" ca="1" si="6"/>
        <v>0</v>
      </c>
      <c r="AA34" s="505">
        <f t="shared" ca="1" si="6"/>
        <v>0</v>
      </c>
      <c r="AB34" s="505">
        <f t="shared" ca="1" si="6"/>
        <v>0</v>
      </c>
      <c r="AC34" s="505">
        <f t="shared" ca="1" si="6"/>
        <v>0</v>
      </c>
      <c r="AD34" s="505">
        <f t="shared" ca="1" si="6"/>
        <v>0</v>
      </c>
      <c r="AE34" s="505">
        <f t="shared" ca="1" si="6"/>
        <v>0</v>
      </c>
      <c r="AF34" s="505">
        <f t="shared" ca="1" si="6"/>
        <v>0</v>
      </c>
      <c r="AG34" s="505">
        <f t="shared" ca="1" si="6"/>
        <v>0</v>
      </c>
      <c r="AH34" s="505">
        <f t="shared" ca="1" si="6"/>
        <v>0</v>
      </c>
      <c r="AI34" s="505">
        <f t="shared" ca="1" si="6"/>
        <v>0</v>
      </c>
      <c r="AJ34" s="505">
        <f t="shared" ca="1" si="6"/>
        <v>0</v>
      </c>
    </row>
    <row r="35" spans="1:36">
      <c r="A35" s="303" t="s">
        <v>1052</v>
      </c>
      <c r="D35" s="456">
        <f ca="1">MAX(G35:AJ35)</f>
        <v>72994.450000166995</v>
      </c>
      <c r="E35" s="1261"/>
      <c r="F35" s="1262"/>
      <c r="G35" s="505">
        <f ca="1">(G34+F35)</f>
        <v>24226.728988507199</v>
      </c>
      <c r="H35" s="505">
        <f t="shared" ref="H35:AJ35" ca="1" si="7">(H34+G35)</f>
        <v>27012.53704230085</v>
      </c>
      <c r="I35" s="505">
        <f t="shared" ca="1" si="7"/>
        <v>29816.411150497883</v>
      </c>
      <c r="J35" s="505">
        <f t="shared" ca="1" si="7"/>
        <v>32621.13580430199</v>
      </c>
      <c r="K35" s="505">
        <f t="shared" ca="1" si="7"/>
        <v>35437.96894380694</v>
      </c>
      <c r="L35" s="505">
        <f t="shared" ca="1" si="7"/>
        <v>38269.07588064381</v>
      </c>
      <c r="M35" s="505">
        <f t="shared" ca="1" si="7"/>
        <v>41089.2431182375</v>
      </c>
      <c r="N35" s="505">
        <f t="shared" ca="1" si="7"/>
        <v>43924.554835643336</v>
      </c>
      <c r="O35" s="505">
        <f t="shared" ca="1" si="7"/>
        <v>46773.172828456271</v>
      </c>
      <c r="P35" s="505">
        <f t="shared" ca="1" si="7"/>
        <v>49625.569431531752</v>
      </c>
      <c r="Q35" s="505">
        <f t="shared" ca="1" si="7"/>
        <v>52500.942602566225</v>
      </c>
      <c r="R35" s="505">
        <f t="shared" ca="1" si="7"/>
        <v>55385.746234855309</v>
      </c>
      <c r="S35" s="505">
        <f t="shared" ca="1" si="7"/>
        <v>58288.152235637601</v>
      </c>
      <c r="T35" s="505">
        <f t="shared" ca="1" si="7"/>
        <v>61199.239445010222</v>
      </c>
      <c r="U35" s="505">
        <f t="shared" ca="1" si="7"/>
        <v>64128.928492399617</v>
      </c>
      <c r="V35" s="505">
        <f t="shared" ca="1" si="7"/>
        <v>67072.366733248913</v>
      </c>
      <c r="W35" s="505">
        <f t="shared" ca="1" si="7"/>
        <v>70023.34891679819</v>
      </c>
      <c r="X35" s="505">
        <f t="shared" ca="1" si="7"/>
        <v>72994.450000166995</v>
      </c>
      <c r="Y35" s="505">
        <f t="shared" ca="1" si="7"/>
        <v>72994.450000166995</v>
      </c>
      <c r="Z35" s="505">
        <f t="shared" ca="1" si="7"/>
        <v>72994.450000166995</v>
      </c>
      <c r="AA35" s="505">
        <f t="shared" ca="1" si="7"/>
        <v>72994.450000166995</v>
      </c>
      <c r="AB35" s="505">
        <f t="shared" ca="1" si="7"/>
        <v>72994.450000166995</v>
      </c>
      <c r="AC35" s="505">
        <f t="shared" ca="1" si="7"/>
        <v>72994.450000166995</v>
      </c>
      <c r="AD35" s="505">
        <f t="shared" ca="1" si="7"/>
        <v>72994.450000166995</v>
      </c>
      <c r="AE35" s="505">
        <f t="shared" ca="1" si="7"/>
        <v>72994.450000166995</v>
      </c>
      <c r="AF35" s="505">
        <f t="shared" ca="1" si="7"/>
        <v>72994.450000166995</v>
      </c>
      <c r="AG35" s="505">
        <f t="shared" ca="1" si="7"/>
        <v>72994.450000166995</v>
      </c>
      <c r="AH35" s="505">
        <f t="shared" ca="1" si="7"/>
        <v>72994.450000166995</v>
      </c>
      <c r="AI35" s="505">
        <f t="shared" ca="1" si="7"/>
        <v>72994.450000166995</v>
      </c>
      <c r="AJ35" s="505">
        <f t="shared" ca="1" si="7"/>
        <v>72994.450000166995</v>
      </c>
    </row>
    <row r="36" spans="1:36">
      <c r="D36" s="1260"/>
      <c r="E36" s="1261"/>
      <c r="F36" s="1262"/>
      <c r="G36" s="1263"/>
      <c r="H36" s="1263"/>
      <c r="I36" s="1263"/>
      <c r="J36" s="1263"/>
      <c r="K36" s="1263"/>
      <c r="L36" s="1263"/>
      <c r="M36" s="1263"/>
      <c r="N36" s="1263"/>
      <c r="O36" s="1263"/>
      <c r="P36" s="1263"/>
      <c r="Q36" s="1263"/>
      <c r="R36" s="1264"/>
      <c r="S36" s="1264"/>
      <c r="T36" s="1264"/>
      <c r="U36" s="1264"/>
      <c r="V36" s="1264"/>
      <c r="W36" s="1264"/>
      <c r="X36" s="1264"/>
      <c r="Y36" s="1264"/>
      <c r="Z36" s="1264"/>
      <c r="AA36" s="1264"/>
      <c r="AB36" s="1264"/>
      <c r="AC36" s="1264"/>
      <c r="AD36" s="1264"/>
      <c r="AE36" s="1264"/>
      <c r="AF36" s="1264"/>
      <c r="AG36" s="1264"/>
      <c r="AH36" s="1264"/>
      <c r="AI36" s="1264"/>
      <c r="AJ36" s="1264"/>
    </row>
    <row r="37" spans="1:36">
      <c r="A37" s="455" t="s">
        <v>206</v>
      </c>
      <c r="B37" s="455"/>
      <c r="C37" s="378"/>
      <c r="D37" s="457">
        <f ca="1">SUM(D38:D40)</f>
        <v>72994.450000166995</v>
      </c>
      <c r="E37" s="1265"/>
      <c r="F37" s="1266"/>
      <c r="G37" s="1101">
        <f t="shared" ref="G37:AD37" ca="1" si="8">SUM(G38:G40)</f>
        <v>24226.728988507199</v>
      </c>
      <c r="H37" s="1101">
        <f t="shared" ca="1" si="8"/>
        <v>27012.53704230085</v>
      </c>
      <c r="I37" s="1101">
        <f t="shared" ca="1" si="8"/>
        <v>29816.411150497883</v>
      </c>
      <c r="J37" s="1101">
        <f t="shared" ca="1" si="8"/>
        <v>32621.13580430199</v>
      </c>
      <c r="K37" s="1101">
        <f t="shared" ca="1" si="8"/>
        <v>35437.96894380694</v>
      </c>
      <c r="L37" s="1101">
        <f t="shared" ca="1" si="8"/>
        <v>38269.07588064381</v>
      </c>
      <c r="M37" s="1101">
        <f t="shared" ca="1" si="8"/>
        <v>41089.2431182375</v>
      </c>
      <c r="N37" s="1101">
        <f t="shared" ca="1" si="8"/>
        <v>43924.554835643336</v>
      </c>
      <c r="O37" s="1101">
        <f t="shared" ca="1" si="8"/>
        <v>46773.172828456271</v>
      </c>
      <c r="P37" s="1101">
        <f t="shared" ca="1" si="8"/>
        <v>49625.569431531752</v>
      </c>
      <c r="Q37" s="1101">
        <f t="shared" ca="1" si="8"/>
        <v>52500.942602566225</v>
      </c>
      <c r="R37" s="1101">
        <f t="shared" ca="1" si="8"/>
        <v>55385.746234855309</v>
      </c>
      <c r="S37" s="1101">
        <f t="shared" ca="1" si="8"/>
        <v>58288.152235637601</v>
      </c>
      <c r="T37" s="1101">
        <f t="shared" ca="1" si="8"/>
        <v>61199.239445010222</v>
      </c>
      <c r="U37" s="1101">
        <f t="shared" ca="1" si="8"/>
        <v>64128.928492399617</v>
      </c>
      <c r="V37" s="1101">
        <f t="shared" ca="1" si="8"/>
        <v>67072.366733248913</v>
      </c>
      <c r="W37" s="1101">
        <f t="shared" ca="1" si="8"/>
        <v>70023.34891679819</v>
      </c>
      <c r="X37" s="1101">
        <f t="shared" ca="1" si="8"/>
        <v>72994.450000166995</v>
      </c>
      <c r="Y37" s="1101">
        <f t="shared" ca="1" si="8"/>
        <v>0</v>
      </c>
      <c r="Z37" s="1101">
        <f t="shared" ca="1" si="8"/>
        <v>0</v>
      </c>
      <c r="AA37" s="1101">
        <f t="shared" ca="1" si="8"/>
        <v>0</v>
      </c>
      <c r="AB37" s="1101">
        <f t="shared" ca="1" si="8"/>
        <v>0</v>
      </c>
      <c r="AC37" s="1101">
        <f t="shared" ca="1" si="8"/>
        <v>0</v>
      </c>
      <c r="AD37" s="1101">
        <f t="shared" ca="1" si="8"/>
        <v>0</v>
      </c>
      <c r="AE37" s="1101">
        <f t="shared" ref="AE37:AJ37" ca="1" si="9">SUM(AE38:AE40)</f>
        <v>0</v>
      </c>
      <c r="AF37" s="1101">
        <f t="shared" ca="1" si="9"/>
        <v>0</v>
      </c>
      <c r="AG37" s="1101">
        <f t="shared" ca="1" si="9"/>
        <v>0</v>
      </c>
      <c r="AH37" s="1101">
        <f t="shared" ca="1" si="9"/>
        <v>0</v>
      </c>
      <c r="AI37" s="1101">
        <f t="shared" ca="1" si="9"/>
        <v>0</v>
      </c>
      <c r="AJ37" s="1101">
        <f t="shared" ca="1" si="9"/>
        <v>0</v>
      </c>
    </row>
    <row r="38" spans="1:36">
      <c r="A38" s="303" t="s">
        <v>1053</v>
      </c>
      <c r="C38" s="1055">
        <f ca="1">Inputs!$D$295+Inputs!$D$308</f>
        <v>29635.176217946093</v>
      </c>
      <c r="D38" s="456">
        <f ca="1">MAX(G38:AJ38)</f>
        <v>29635.176217946093</v>
      </c>
      <c r="E38" s="1261"/>
      <c r="F38" s="1262"/>
      <c r="G38" s="505">
        <f ca="1">MIN(G35,$C38)*G$5</f>
        <v>24226.728988507199</v>
      </c>
      <c r="H38" s="505">
        <f t="shared" ref="H38:AJ38" ca="1" si="10">MIN(H35,$C38)*H$5</f>
        <v>27012.53704230085</v>
      </c>
      <c r="I38" s="505">
        <f t="shared" ca="1" si="10"/>
        <v>29635.176217946093</v>
      </c>
      <c r="J38" s="505">
        <f t="shared" ca="1" si="10"/>
        <v>29635.176217946093</v>
      </c>
      <c r="K38" s="505">
        <f t="shared" ca="1" si="10"/>
        <v>29635.176217946093</v>
      </c>
      <c r="L38" s="505">
        <f t="shared" ca="1" si="10"/>
        <v>29635.176217946093</v>
      </c>
      <c r="M38" s="505">
        <f t="shared" ca="1" si="10"/>
        <v>29635.176217946093</v>
      </c>
      <c r="N38" s="505">
        <f t="shared" ca="1" si="10"/>
        <v>29635.176217946093</v>
      </c>
      <c r="O38" s="505">
        <f t="shared" ca="1" si="10"/>
        <v>29635.176217946093</v>
      </c>
      <c r="P38" s="505">
        <f t="shared" ca="1" si="10"/>
        <v>29635.176217946093</v>
      </c>
      <c r="Q38" s="505">
        <f t="shared" ca="1" si="10"/>
        <v>29635.176217946093</v>
      </c>
      <c r="R38" s="505">
        <f t="shared" ca="1" si="10"/>
        <v>29635.176217946093</v>
      </c>
      <c r="S38" s="505">
        <f t="shared" ca="1" si="10"/>
        <v>29635.176217946093</v>
      </c>
      <c r="T38" s="505">
        <f t="shared" ca="1" si="10"/>
        <v>29635.176217946093</v>
      </c>
      <c r="U38" s="505">
        <f t="shared" ca="1" si="10"/>
        <v>29635.176217946093</v>
      </c>
      <c r="V38" s="505">
        <f t="shared" ca="1" si="10"/>
        <v>29635.176217946093</v>
      </c>
      <c r="W38" s="505">
        <f t="shared" ca="1" si="10"/>
        <v>29635.176217946093</v>
      </c>
      <c r="X38" s="505">
        <f t="shared" ca="1" si="10"/>
        <v>29635.176217946093</v>
      </c>
      <c r="Y38" s="505">
        <f t="shared" ca="1" si="10"/>
        <v>0</v>
      </c>
      <c r="Z38" s="505">
        <f t="shared" ca="1" si="10"/>
        <v>0</v>
      </c>
      <c r="AA38" s="505">
        <f t="shared" ca="1" si="10"/>
        <v>0</v>
      </c>
      <c r="AB38" s="505">
        <f t="shared" ca="1" si="10"/>
        <v>0</v>
      </c>
      <c r="AC38" s="505">
        <f t="shared" ca="1" si="10"/>
        <v>0</v>
      </c>
      <c r="AD38" s="505">
        <f t="shared" ca="1" si="10"/>
        <v>0</v>
      </c>
      <c r="AE38" s="505">
        <f t="shared" ca="1" si="10"/>
        <v>0</v>
      </c>
      <c r="AF38" s="505">
        <f t="shared" ca="1" si="10"/>
        <v>0</v>
      </c>
      <c r="AG38" s="505">
        <f t="shared" ca="1" si="10"/>
        <v>0</v>
      </c>
      <c r="AH38" s="505">
        <f t="shared" ca="1" si="10"/>
        <v>0</v>
      </c>
      <c r="AI38" s="505">
        <f t="shared" ca="1" si="10"/>
        <v>0</v>
      </c>
      <c r="AJ38" s="505">
        <f t="shared" ca="1" si="10"/>
        <v>0</v>
      </c>
    </row>
    <row r="39" spans="1:36">
      <c r="A39" s="303" t="s">
        <v>1054</v>
      </c>
      <c r="C39" s="1055">
        <f ca="1">Inputs!$D$238</f>
        <v>0</v>
      </c>
      <c r="D39" s="456">
        <f ca="1">MAX(G39:AJ39)</f>
        <v>0</v>
      </c>
      <c r="E39" s="1261"/>
      <c r="F39" s="1262"/>
      <c r="G39" s="502">
        <f t="shared" ref="G39:AJ39" ca="1" si="11">MIN(G35-G38,$C39)*G$5</f>
        <v>0</v>
      </c>
      <c r="H39" s="502">
        <f t="shared" ca="1" si="11"/>
        <v>0</v>
      </c>
      <c r="I39" s="502">
        <f t="shared" ca="1" si="11"/>
        <v>0</v>
      </c>
      <c r="J39" s="502">
        <f t="shared" ca="1" si="11"/>
        <v>0</v>
      </c>
      <c r="K39" s="502">
        <f t="shared" ca="1" si="11"/>
        <v>0</v>
      </c>
      <c r="L39" s="502">
        <f t="shared" ca="1" si="11"/>
        <v>0</v>
      </c>
      <c r="M39" s="502">
        <f t="shared" ca="1" si="11"/>
        <v>0</v>
      </c>
      <c r="N39" s="502">
        <f t="shared" ca="1" si="11"/>
        <v>0</v>
      </c>
      <c r="O39" s="502">
        <f t="shared" ca="1" si="11"/>
        <v>0</v>
      </c>
      <c r="P39" s="502">
        <f t="shared" ca="1" si="11"/>
        <v>0</v>
      </c>
      <c r="Q39" s="502">
        <f t="shared" ca="1" si="11"/>
        <v>0</v>
      </c>
      <c r="R39" s="502">
        <f t="shared" ca="1" si="11"/>
        <v>0</v>
      </c>
      <c r="S39" s="502">
        <f t="shared" ca="1" si="11"/>
        <v>0</v>
      </c>
      <c r="T39" s="502">
        <f t="shared" ca="1" si="11"/>
        <v>0</v>
      </c>
      <c r="U39" s="502">
        <f t="shared" ca="1" si="11"/>
        <v>0</v>
      </c>
      <c r="V39" s="502">
        <f t="shared" ca="1" si="11"/>
        <v>0</v>
      </c>
      <c r="W39" s="502">
        <f t="shared" ca="1" si="11"/>
        <v>0</v>
      </c>
      <c r="X39" s="502">
        <f t="shared" ca="1" si="11"/>
        <v>0</v>
      </c>
      <c r="Y39" s="502">
        <f t="shared" ca="1" si="11"/>
        <v>0</v>
      </c>
      <c r="Z39" s="502">
        <f t="shared" ca="1" si="11"/>
        <v>0</v>
      </c>
      <c r="AA39" s="502">
        <f t="shared" ca="1" si="11"/>
        <v>0</v>
      </c>
      <c r="AB39" s="502">
        <f t="shared" ca="1" si="11"/>
        <v>0</v>
      </c>
      <c r="AC39" s="502">
        <f t="shared" ca="1" si="11"/>
        <v>0</v>
      </c>
      <c r="AD39" s="502">
        <f t="shared" ca="1" si="11"/>
        <v>0</v>
      </c>
      <c r="AE39" s="502">
        <f t="shared" ca="1" si="11"/>
        <v>0</v>
      </c>
      <c r="AF39" s="502">
        <f t="shared" ca="1" si="11"/>
        <v>0</v>
      </c>
      <c r="AG39" s="502">
        <f t="shared" ca="1" si="11"/>
        <v>0</v>
      </c>
      <c r="AH39" s="502">
        <f t="shared" ca="1" si="11"/>
        <v>0</v>
      </c>
      <c r="AI39" s="502">
        <f t="shared" ca="1" si="11"/>
        <v>0</v>
      </c>
      <c r="AJ39" s="502">
        <f t="shared" ca="1" si="11"/>
        <v>0</v>
      </c>
    </row>
    <row r="40" spans="1:36">
      <c r="A40" s="303" t="s">
        <v>1055</v>
      </c>
      <c r="C40" s="1055">
        <f ca="1">Inputs!D175</f>
        <v>43358.530568115879</v>
      </c>
      <c r="D40" s="456">
        <f ca="1">MAX(G40:AJ40)</f>
        <v>43359.273782220902</v>
      </c>
      <c r="E40" s="1261"/>
      <c r="F40" s="1262"/>
      <c r="G40" s="505">
        <f t="shared" ref="G40:AJ40" ca="1" si="12">(G35-G38-G39)*G$5</f>
        <v>0</v>
      </c>
      <c r="H40" s="505">
        <f t="shared" ca="1" si="12"/>
        <v>0</v>
      </c>
      <c r="I40" s="505">
        <f t="shared" ca="1" si="12"/>
        <v>181.23493255178983</v>
      </c>
      <c r="J40" s="505">
        <f t="shared" ca="1" si="12"/>
        <v>2985.959586355897</v>
      </c>
      <c r="K40" s="505">
        <f t="shared" ca="1" si="12"/>
        <v>5802.792725860847</v>
      </c>
      <c r="L40" s="505">
        <f t="shared" ca="1" si="12"/>
        <v>8633.8996626977168</v>
      </c>
      <c r="M40" s="505">
        <f t="shared" ca="1" si="12"/>
        <v>11454.066900291407</v>
      </c>
      <c r="N40" s="505">
        <f t="shared" ca="1" si="12"/>
        <v>14289.378617697243</v>
      </c>
      <c r="O40" s="505">
        <f t="shared" ca="1" si="12"/>
        <v>17137.996610510178</v>
      </c>
      <c r="P40" s="505">
        <f t="shared" ca="1" si="12"/>
        <v>19990.393213585659</v>
      </c>
      <c r="Q40" s="505">
        <f t="shared" ca="1" si="12"/>
        <v>22865.766384620132</v>
      </c>
      <c r="R40" s="505">
        <f t="shared" ca="1" si="12"/>
        <v>25750.570016909216</v>
      </c>
      <c r="S40" s="505">
        <f t="shared" ca="1" si="12"/>
        <v>28652.976017691508</v>
      </c>
      <c r="T40" s="505">
        <f t="shared" ca="1" si="12"/>
        <v>31564.063227064129</v>
      </c>
      <c r="U40" s="505">
        <f t="shared" ca="1" si="12"/>
        <v>34493.752274453524</v>
      </c>
      <c r="V40" s="505">
        <f t="shared" ca="1" si="12"/>
        <v>37437.19051530282</v>
      </c>
      <c r="W40" s="505">
        <f t="shared" ca="1" si="12"/>
        <v>40388.172698852097</v>
      </c>
      <c r="X40" s="505">
        <f t="shared" ca="1" si="12"/>
        <v>43359.273782220902</v>
      </c>
      <c r="Y40" s="505">
        <f t="shared" ca="1" si="12"/>
        <v>0</v>
      </c>
      <c r="Z40" s="505">
        <f t="shared" ca="1" si="12"/>
        <v>0</v>
      </c>
      <c r="AA40" s="505">
        <f t="shared" ca="1" si="12"/>
        <v>0</v>
      </c>
      <c r="AB40" s="505">
        <f t="shared" ca="1" si="12"/>
        <v>0</v>
      </c>
      <c r="AC40" s="505">
        <f t="shared" ca="1" si="12"/>
        <v>0</v>
      </c>
      <c r="AD40" s="505">
        <f t="shared" ca="1" si="12"/>
        <v>0</v>
      </c>
      <c r="AE40" s="505">
        <f t="shared" ca="1" si="12"/>
        <v>0</v>
      </c>
      <c r="AF40" s="505">
        <f t="shared" ca="1" si="12"/>
        <v>0</v>
      </c>
      <c r="AG40" s="505">
        <f t="shared" ca="1" si="12"/>
        <v>0</v>
      </c>
      <c r="AH40" s="505">
        <f t="shared" ca="1" si="12"/>
        <v>0</v>
      </c>
      <c r="AI40" s="505">
        <f t="shared" ca="1" si="12"/>
        <v>0</v>
      </c>
      <c r="AJ40" s="505">
        <f t="shared" ca="1" si="12"/>
        <v>0</v>
      </c>
    </row>
    <row r="41" spans="1:36">
      <c r="D41" s="460"/>
      <c r="E41" s="460"/>
      <c r="F41" s="461"/>
      <c r="G41" s="461"/>
      <c r="H41" s="462"/>
      <c r="I41" s="462"/>
      <c r="J41" s="462"/>
      <c r="K41" s="462"/>
      <c r="L41" s="462"/>
      <c r="M41" s="462"/>
      <c r="N41" s="462"/>
      <c r="O41" s="462"/>
      <c r="P41" s="462"/>
      <c r="Q41" s="462"/>
      <c r="R41" s="462"/>
      <c r="S41" s="462"/>
      <c r="T41" s="462"/>
      <c r="U41" s="462"/>
      <c r="V41" s="462"/>
      <c r="W41" s="462"/>
      <c r="X41" s="462"/>
      <c r="Y41" s="462"/>
      <c r="Z41" s="462"/>
      <c r="AA41" s="462"/>
      <c r="AB41" s="462"/>
      <c r="AC41" s="462"/>
      <c r="AD41" s="462"/>
      <c r="AE41" s="462"/>
      <c r="AF41" s="462"/>
      <c r="AG41" s="462"/>
      <c r="AH41" s="462"/>
      <c r="AI41" s="462"/>
      <c r="AJ41" s="462"/>
    </row>
    <row r="42" spans="1:36">
      <c r="A42" s="397" t="s">
        <v>1056</v>
      </c>
      <c r="B42" s="397"/>
      <c r="D42" s="1258">
        <f ca="1">D37-D35</f>
        <v>0</v>
      </c>
      <c r="E42" s="395">
        <f ca="1">ABS(D35-D37)</f>
        <v>0</v>
      </c>
      <c r="G42" s="1259">
        <f t="shared" ref="G42:AJ42" ca="1" si="13">ABS(G35-G37)*G5</f>
        <v>0</v>
      </c>
      <c r="H42" s="1259">
        <f t="shared" ca="1" si="13"/>
        <v>0</v>
      </c>
      <c r="I42" s="1259">
        <f t="shared" ca="1" si="13"/>
        <v>0</v>
      </c>
      <c r="J42" s="1259">
        <f t="shared" ca="1" si="13"/>
        <v>0</v>
      </c>
      <c r="K42" s="1259">
        <f t="shared" ca="1" si="13"/>
        <v>0</v>
      </c>
      <c r="L42" s="1259">
        <f t="shared" ca="1" si="13"/>
        <v>0</v>
      </c>
      <c r="M42" s="1259">
        <f t="shared" ca="1" si="13"/>
        <v>0</v>
      </c>
      <c r="N42" s="1259">
        <f t="shared" ca="1" si="13"/>
        <v>0</v>
      </c>
      <c r="O42" s="1259">
        <f t="shared" ca="1" si="13"/>
        <v>0</v>
      </c>
      <c r="P42" s="1259">
        <f t="shared" ca="1" si="13"/>
        <v>0</v>
      </c>
      <c r="Q42" s="1259">
        <f t="shared" ca="1" si="13"/>
        <v>0</v>
      </c>
      <c r="R42" s="1259">
        <f t="shared" ca="1" si="13"/>
        <v>0</v>
      </c>
      <c r="S42" s="1259">
        <f t="shared" ca="1" si="13"/>
        <v>0</v>
      </c>
      <c r="T42" s="1259">
        <f t="shared" ca="1" si="13"/>
        <v>0</v>
      </c>
      <c r="U42" s="1259">
        <f t="shared" ca="1" si="13"/>
        <v>0</v>
      </c>
      <c r="V42" s="1259">
        <f t="shared" ca="1" si="13"/>
        <v>0</v>
      </c>
      <c r="W42" s="1259">
        <f t="shared" ca="1" si="13"/>
        <v>0</v>
      </c>
      <c r="X42" s="1259">
        <f t="shared" ca="1" si="13"/>
        <v>0</v>
      </c>
      <c r="Y42" s="1259">
        <f t="shared" ca="1" si="13"/>
        <v>0</v>
      </c>
      <c r="Z42" s="1259">
        <f t="shared" ca="1" si="13"/>
        <v>0</v>
      </c>
      <c r="AA42" s="1259">
        <f t="shared" ca="1" si="13"/>
        <v>0</v>
      </c>
      <c r="AB42" s="1259">
        <f t="shared" ca="1" si="13"/>
        <v>0</v>
      </c>
      <c r="AC42" s="1259">
        <f t="shared" ca="1" si="13"/>
        <v>0</v>
      </c>
      <c r="AD42" s="1259">
        <f t="shared" ca="1" si="13"/>
        <v>0</v>
      </c>
      <c r="AE42" s="1259">
        <f t="shared" ca="1" si="13"/>
        <v>0</v>
      </c>
      <c r="AF42" s="1259">
        <f t="shared" ca="1" si="13"/>
        <v>0</v>
      </c>
      <c r="AG42" s="1259">
        <f t="shared" ca="1" si="13"/>
        <v>0</v>
      </c>
      <c r="AH42" s="1259">
        <f t="shared" ca="1" si="13"/>
        <v>0</v>
      </c>
      <c r="AI42" s="1259">
        <f t="shared" ca="1" si="13"/>
        <v>0</v>
      </c>
      <c r="AJ42" s="1259">
        <f t="shared" ca="1" si="13"/>
        <v>0</v>
      </c>
    </row>
    <row r="43" spans="1:36">
      <c r="G43" s="464"/>
      <c r="H43" s="464"/>
      <c r="I43" s="464"/>
      <c r="J43" s="464"/>
      <c r="K43" s="464"/>
      <c r="L43" s="309"/>
      <c r="M43" s="309"/>
      <c r="N43" s="309"/>
      <c r="O43" s="309"/>
      <c r="P43" s="309"/>
      <c r="Q43" s="309"/>
      <c r="R43" s="309"/>
      <c r="S43" s="309"/>
      <c r="T43" s="309"/>
      <c r="U43" s="309"/>
      <c r="V43" s="309"/>
      <c r="W43" s="309"/>
      <c r="X43" s="309"/>
      <c r="Y43" s="309"/>
      <c r="Z43" s="309"/>
      <c r="AA43" s="309"/>
      <c r="AB43" s="309"/>
      <c r="AC43" s="309"/>
      <c r="AD43" s="309"/>
      <c r="AE43" s="309"/>
      <c r="AF43" s="309"/>
      <c r="AG43" s="309"/>
      <c r="AH43" s="309"/>
      <c r="AI43" s="309"/>
      <c r="AJ43" s="309"/>
    </row>
    <row r="44" spans="1:36">
      <c r="A44" s="455" t="s">
        <v>206</v>
      </c>
      <c r="B44" s="455"/>
      <c r="C44" s="378"/>
      <c r="D44" s="457">
        <f ca="1">SUM(D45:D48)</f>
        <v>72994.450000166995</v>
      </c>
      <c r="E44" s="1101"/>
      <c r="F44" s="378"/>
      <c r="G44" s="458">
        <f t="shared" ref="G44:AD44" ca="1" si="14">SUM(G45:G48)</f>
        <v>24226.728988507199</v>
      </c>
      <c r="H44" s="458">
        <f t="shared" ca="1" si="14"/>
        <v>27012.53704230085</v>
      </c>
      <c r="I44" s="458">
        <f t="shared" ca="1" si="14"/>
        <v>29816.411150497883</v>
      </c>
      <c r="J44" s="458">
        <f t="shared" ca="1" si="14"/>
        <v>32621.13580430199</v>
      </c>
      <c r="K44" s="458">
        <f t="shared" ca="1" si="14"/>
        <v>35437.96894380694</v>
      </c>
      <c r="L44" s="458">
        <f t="shared" ca="1" si="14"/>
        <v>38269.07588064381</v>
      </c>
      <c r="M44" s="458">
        <f t="shared" ca="1" si="14"/>
        <v>41089.2431182375</v>
      </c>
      <c r="N44" s="458">
        <f t="shared" ca="1" si="14"/>
        <v>43924.554835643336</v>
      </c>
      <c r="O44" s="458">
        <f t="shared" ca="1" si="14"/>
        <v>46773.172828456271</v>
      </c>
      <c r="P44" s="458">
        <f t="shared" ca="1" si="14"/>
        <v>49625.569431531752</v>
      </c>
      <c r="Q44" s="458">
        <f t="shared" ca="1" si="14"/>
        <v>52500.942602566225</v>
      </c>
      <c r="R44" s="458">
        <f t="shared" ca="1" si="14"/>
        <v>55385.746234855309</v>
      </c>
      <c r="S44" s="458">
        <f t="shared" ca="1" si="14"/>
        <v>58288.152235637601</v>
      </c>
      <c r="T44" s="458">
        <f t="shared" ca="1" si="14"/>
        <v>61199.239445010222</v>
      </c>
      <c r="U44" s="458">
        <f t="shared" ca="1" si="14"/>
        <v>64128.928492399617</v>
      </c>
      <c r="V44" s="458">
        <f t="shared" ca="1" si="14"/>
        <v>67072.366733248913</v>
      </c>
      <c r="W44" s="458">
        <f t="shared" ca="1" si="14"/>
        <v>70023.34891679819</v>
      </c>
      <c r="X44" s="458">
        <f t="shared" ca="1" si="14"/>
        <v>72994.450000166995</v>
      </c>
      <c r="Y44" s="458">
        <f t="shared" ca="1" si="14"/>
        <v>0</v>
      </c>
      <c r="Z44" s="458">
        <f t="shared" ca="1" si="14"/>
        <v>0</v>
      </c>
      <c r="AA44" s="458">
        <f t="shared" ca="1" si="14"/>
        <v>0</v>
      </c>
      <c r="AB44" s="458">
        <f t="shared" ca="1" si="14"/>
        <v>0</v>
      </c>
      <c r="AC44" s="458">
        <f t="shared" ca="1" si="14"/>
        <v>0</v>
      </c>
      <c r="AD44" s="458">
        <f t="shared" ca="1" si="14"/>
        <v>0</v>
      </c>
      <c r="AE44" s="458">
        <f t="shared" ref="AE44:AJ44" ca="1" si="15">SUM(AE45:AE48)</f>
        <v>0</v>
      </c>
      <c r="AF44" s="458">
        <f t="shared" ca="1" si="15"/>
        <v>0</v>
      </c>
      <c r="AG44" s="458">
        <f t="shared" ca="1" si="15"/>
        <v>0</v>
      </c>
      <c r="AH44" s="458">
        <f t="shared" ca="1" si="15"/>
        <v>0</v>
      </c>
      <c r="AI44" s="458">
        <f t="shared" ca="1" si="15"/>
        <v>0</v>
      </c>
      <c r="AJ44" s="458">
        <f t="shared" ca="1" si="15"/>
        <v>0</v>
      </c>
    </row>
    <row r="45" spans="1:36">
      <c r="A45" s="303" t="str">
        <f>Inputs!A148</f>
        <v>Equity Shares</v>
      </c>
      <c r="C45" s="811">
        <f>Inputs!$D$295</f>
        <v>500</v>
      </c>
      <c r="D45" s="852">
        <f ca="1">MAX(G45:AJ45)</f>
        <v>500</v>
      </c>
      <c r="E45" s="1099"/>
      <c r="F45" s="461"/>
      <c r="G45" s="232">
        <f t="shared" ref="G45:AJ45" ca="1" si="16">MIN($C45,G35)*G5</f>
        <v>500</v>
      </c>
      <c r="H45" s="232">
        <f t="shared" ca="1" si="16"/>
        <v>500</v>
      </c>
      <c r="I45" s="232">
        <f t="shared" ca="1" si="16"/>
        <v>500</v>
      </c>
      <c r="J45" s="232">
        <f t="shared" ca="1" si="16"/>
        <v>500</v>
      </c>
      <c r="K45" s="232">
        <f t="shared" ca="1" si="16"/>
        <v>500</v>
      </c>
      <c r="L45" s="232">
        <f t="shared" ca="1" si="16"/>
        <v>500</v>
      </c>
      <c r="M45" s="232">
        <f t="shared" ca="1" si="16"/>
        <v>500</v>
      </c>
      <c r="N45" s="232">
        <f t="shared" ca="1" si="16"/>
        <v>500</v>
      </c>
      <c r="O45" s="232">
        <f t="shared" ca="1" si="16"/>
        <v>500</v>
      </c>
      <c r="P45" s="232">
        <f t="shared" ca="1" si="16"/>
        <v>500</v>
      </c>
      <c r="Q45" s="232">
        <f t="shared" ca="1" si="16"/>
        <v>500</v>
      </c>
      <c r="R45" s="232">
        <f t="shared" ca="1" si="16"/>
        <v>500</v>
      </c>
      <c r="S45" s="232">
        <f t="shared" ca="1" si="16"/>
        <v>500</v>
      </c>
      <c r="T45" s="232">
        <f t="shared" ca="1" si="16"/>
        <v>500</v>
      </c>
      <c r="U45" s="232">
        <f t="shared" ca="1" si="16"/>
        <v>500</v>
      </c>
      <c r="V45" s="232">
        <f t="shared" ca="1" si="16"/>
        <v>500</v>
      </c>
      <c r="W45" s="232">
        <f t="shared" ca="1" si="16"/>
        <v>500</v>
      </c>
      <c r="X45" s="232">
        <f t="shared" ca="1" si="16"/>
        <v>500</v>
      </c>
      <c r="Y45" s="232">
        <f t="shared" ca="1" si="16"/>
        <v>0</v>
      </c>
      <c r="Z45" s="232">
        <f t="shared" ca="1" si="16"/>
        <v>0</v>
      </c>
      <c r="AA45" s="232">
        <f t="shared" ca="1" si="16"/>
        <v>0</v>
      </c>
      <c r="AB45" s="232">
        <f t="shared" ca="1" si="16"/>
        <v>0</v>
      </c>
      <c r="AC45" s="232">
        <f t="shared" ca="1" si="16"/>
        <v>0</v>
      </c>
      <c r="AD45" s="232">
        <f t="shared" ca="1" si="16"/>
        <v>0</v>
      </c>
      <c r="AE45" s="232">
        <f t="shared" ca="1" si="16"/>
        <v>0</v>
      </c>
      <c r="AF45" s="232">
        <f t="shared" ca="1" si="16"/>
        <v>0</v>
      </c>
      <c r="AG45" s="232">
        <f t="shared" ca="1" si="16"/>
        <v>0</v>
      </c>
      <c r="AH45" s="232">
        <f t="shared" ca="1" si="16"/>
        <v>0</v>
      </c>
      <c r="AI45" s="232">
        <f t="shared" ca="1" si="16"/>
        <v>0</v>
      </c>
      <c r="AJ45" s="232">
        <f t="shared" ca="1" si="16"/>
        <v>0</v>
      </c>
    </row>
    <row r="46" spans="1:36">
      <c r="A46" s="303" t="str">
        <f>Inputs!A149</f>
        <v>Shareholder Loan</v>
      </c>
      <c r="C46" s="811">
        <f ca="1">Inputs!$D$308</f>
        <v>29135.176217946093</v>
      </c>
      <c r="D46" s="456">
        <f ca="1">IF(SUMIF(G46:AJ46,"&lt;0")&lt;&gt;0,MIN(G46:AJ46),MAX(G46:AJ46))</f>
        <v>29135.176217946093</v>
      </c>
      <c r="E46" s="505"/>
      <c r="F46" s="461"/>
      <c r="G46" s="232">
        <f ca="1">MIN(G$35-SUM(G$45:G45),$C46)*G5</f>
        <v>23726.728988507199</v>
      </c>
      <c r="H46" s="232">
        <f ca="1">MIN(H$35-SUM(H$45:H45),$C46)*H5</f>
        <v>26512.53704230085</v>
      </c>
      <c r="I46" s="232">
        <f ca="1">MIN(I$35-SUM(I$45:I45),$C46)*I5</f>
        <v>29135.176217946093</v>
      </c>
      <c r="J46" s="232">
        <f ca="1">MIN(J$35-SUM(J$45:J45),$C46)*J5</f>
        <v>29135.176217946093</v>
      </c>
      <c r="K46" s="232">
        <f ca="1">MIN(K$35-SUM(K$45:K45),$C46)*K5</f>
        <v>29135.176217946093</v>
      </c>
      <c r="L46" s="232">
        <f ca="1">MIN(L$35-SUM(L$45:L45),$C46)*L5</f>
        <v>29135.176217946093</v>
      </c>
      <c r="M46" s="232">
        <f ca="1">MIN(M$35-SUM(M$45:M45),$C46)*M5</f>
        <v>29135.176217946093</v>
      </c>
      <c r="N46" s="232">
        <f ca="1">MIN(N$35-SUM(N$45:N45),$C46)*N5</f>
        <v>29135.176217946093</v>
      </c>
      <c r="O46" s="232">
        <f ca="1">MIN(O$35-SUM(O$45:O45),$C46)*O5</f>
        <v>29135.176217946093</v>
      </c>
      <c r="P46" s="232">
        <f ca="1">MIN(P$35-SUM(P$45:P45),$C46)*P5</f>
        <v>29135.176217946093</v>
      </c>
      <c r="Q46" s="232">
        <f ca="1">MIN(Q$35-SUM(Q$45:Q45),$C46)*Q5</f>
        <v>29135.176217946093</v>
      </c>
      <c r="R46" s="232">
        <f ca="1">MIN(R$35-SUM(R$45:R45),$C46)*R5</f>
        <v>29135.176217946093</v>
      </c>
      <c r="S46" s="232">
        <f ca="1">MIN(S$35-SUM(S$45:S45),$C46)*S5</f>
        <v>29135.176217946093</v>
      </c>
      <c r="T46" s="232">
        <f ca="1">MIN(T$35-SUM(T$45:T45),$C46)*T5</f>
        <v>29135.176217946093</v>
      </c>
      <c r="U46" s="232">
        <f ca="1">MIN(U$35-SUM(U$45:U45),$C46)*U5</f>
        <v>29135.176217946093</v>
      </c>
      <c r="V46" s="232">
        <f ca="1">MIN(V$35-SUM(V$45:V45),$C46)*V5</f>
        <v>29135.176217946093</v>
      </c>
      <c r="W46" s="232">
        <f ca="1">MIN(W$35-SUM(W$45:W45),$C46)*W5</f>
        <v>29135.176217946093</v>
      </c>
      <c r="X46" s="232">
        <f ca="1">MIN(X$35-SUM(X$45:X45),$C46)*X5</f>
        <v>29135.176217946093</v>
      </c>
      <c r="Y46" s="232">
        <f ca="1">MIN(Y$35-SUM(Y$45:Y45),$C46)*Y5</f>
        <v>0</v>
      </c>
      <c r="Z46" s="232">
        <f ca="1">MIN(Z$35-SUM(Z$45:Z45),$C46)*Z5</f>
        <v>0</v>
      </c>
      <c r="AA46" s="232">
        <f ca="1">MIN(AA$35-SUM(AA$45:AA45),$C46)*AA5</f>
        <v>0</v>
      </c>
      <c r="AB46" s="232">
        <f ca="1">MIN(AB$35-SUM(AB$45:AB45),$C46)*AB5</f>
        <v>0</v>
      </c>
      <c r="AC46" s="232">
        <f ca="1">MIN(AC$35-SUM(AC$45:AC45),$C46)*AC5</f>
        <v>0</v>
      </c>
      <c r="AD46" s="232">
        <f ca="1">MIN(AD$35-SUM(AD$45:AD45),$C46)*AD5</f>
        <v>0</v>
      </c>
      <c r="AE46" s="232">
        <f ca="1">MIN(AE$35-SUM(AE$45:AE45),$C46)*AE5</f>
        <v>0</v>
      </c>
      <c r="AF46" s="232">
        <f ca="1">MIN(AF$35-SUM(AF$45:AF45),$C46)*AF5</f>
        <v>0</v>
      </c>
      <c r="AG46" s="232">
        <f ca="1">MIN(AG$35-SUM(AG$45:AG45),$C46)*AG5</f>
        <v>0</v>
      </c>
      <c r="AH46" s="232">
        <f ca="1">MIN(AH$35-SUM(AH$45:AH45),$C46)*AH5</f>
        <v>0</v>
      </c>
      <c r="AI46" s="232">
        <f ca="1">MIN(AI$35-SUM(AI$45:AI45),$C46)*AI5</f>
        <v>0</v>
      </c>
      <c r="AJ46" s="232">
        <f ca="1">MIN(AJ$35-SUM(AJ$45:AJ45),$C46)*AJ5</f>
        <v>0</v>
      </c>
    </row>
    <row r="47" spans="1:36">
      <c r="A47" s="303" t="str">
        <f>Inputs!A150</f>
        <v>Akuo Carbon Fund</v>
      </c>
      <c r="C47" s="811">
        <f ca="1">Inputs!$D$238</f>
        <v>0</v>
      </c>
      <c r="D47" s="659">
        <f ca="1">MAX(G47:AJ47)</f>
        <v>0</v>
      </c>
      <c r="E47" s="232"/>
      <c r="F47" s="465"/>
      <c r="G47" s="459">
        <f ca="1">MIN(G$35-SUM(G$45:G46),$C47)*G5</f>
        <v>0</v>
      </c>
      <c r="H47" s="459">
        <f ca="1">MIN(H$35-SUM(H$45:H46),$C47)*H5</f>
        <v>0</v>
      </c>
      <c r="I47" s="459">
        <f ca="1">MIN(I$35-SUM(I$45:I46),$C47)*I5</f>
        <v>0</v>
      </c>
      <c r="J47" s="459">
        <f ca="1">MIN(J$35-SUM(J$45:J46),$C47)*J5</f>
        <v>0</v>
      </c>
      <c r="K47" s="459">
        <f ca="1">MIN(K$35-SUM(K$45:K46),$C47)*K5</f>
        <v>0</v>
      </c>
      <c r="L47" s="459">
        <f ca="1">MIN(L$35-SUM(L$45:L46),$C47)*L5</f>
        <v>0</v>
      </c>
      <c r="M47" s="459">
        <f ca="1">MIN(M$35-SUM(M$45:M46),$C47)*M5</f>
        <v>0</v>
      </c>
      <c r="N47" s="459">
        <f ca="1">MIN(N$35-SUM(N$45:N46),$C47)*N5</f>
        <v>0</v>
      </c>
      <c r="O47" s="459">
        <f ca="1">MIN(O$35-SUM(O$45:O46),$C47)*O5</f>
        <v>0</v>
      </c>
      <c r="P47" s="459">
        <f ca="1">MIN(P$35-SUM(P$45:P46),$C47)*P5</f>
        <v>0</v>
      </c>
      <c r="Q47" s="459">
        <f ca="1">MIN(Q$35-SUM(Q$45:Q46),$C47)*Q5</f>
        <v>0</v>
      </c>
      <c r="R47" s="459">
        <f ca="1">MIN(R$35-SUM(R$45:R46),$C47)*R5</f>
        <v>0</v>
      </c>
      <c r="S47" s="459">
        <f ca="1">MIN(S$35-SUM(S$45:S46),$C47)*S5</f>
        <v>0</v>
      </c>
      <c r="T47" s="459">
        <f ca="1">MIN(T$35-SUM(T$45:T46),$C47)*T5</f>
        <v>0</v>
      </c>
      <c r="U47" s="459">
        <f ca="1">MIN(U$35-SUM(U$45:U46),$C47)*U5</f>
        <v>0</v>
      </c>
      <c r="V47" s="459">
        <f ca="1">MIN(V$35-SUM(V$45:V46),$C47)*V5</f>
        <v>0</v>
      </c>
      <c r="W47" s="459">
        <f ca="1">MIN(W$35-SUM(W$45:W46),$C47)*W5</f>
        <v>0</v>
      </c>
      <c r="X47" s="459">
        <f ca="1">MIN(X$35-SUM(X$45:X46),$C47)*X5</f>
        <v>0</v>
      </c>
      <c r="Y47" s="459">
        <f ca="1">MIN(Y$35-SUM(Y$45:Y46),$C47)*Y5</f>
        <v>0</v>
      </c>
      <c r="Z47" s="459">
        <f ca="1">MIN(Z$35-SUM(Z$45:Z46),$C47)*Z5</f>
        <v>0</v>
      </c>
      <c r="AA47" s="459">
        <f ca="1">MIN(AA$35-SUM(AA$45:AA46),$C47)*AA5</f>
        <v>0</v>
      </c>
      <c r="AB47" s="459">
        <f ca="1">MIN(AB$35-SUM(AB$45:AB46),$C47)*AB5</f>
        <v>0</v>
      </c>
      <c r="AC47" s="459">
        <f ca="1">MIN(AC$35-SUM(AC$45:AC46),$C47)*AC5</f>
        <v>0</v>
      </c>
      <c r="AD47" s="459">
        <f ca="1">MIN(AD$35-SUM(AD$45:AD46),$C47)*AD5</f>
        <v>0</v>
      </c>
      <c r="AE47" s="459">
        <f ca="1">MIN(AE$35-SUM(AE$45:AE46),$C47)*AE5</f>
        <v>0</v>
      </c>
      <c r="AF47" s="459">
        <f ca="1">MIN(AF$35-SUM(AF$45:AF46),$C47)*AF5</f>
        <v>0</v>
      </c>
      <c r="AG47" s="459">
        <f ca="1">MIN(AG$35-SUM(AG$45:AG46),$C47)*AG5</f>
        <v>0</v>
      </c>
      <c r="AH47" s="459">
        <f ca="1">MIN(AH$35-SUM(AH$45:AH46),$C47)*AH5</f>
        <v>0</v>
      </c>
      <c r="AI47" s="459">
        <f ca="1">MIN(AI$35-SUM(AI$45:AI46),$C47)*AI5</f>
        <v>0</v>
      </c>
      <c r="AJ47" s="459">
        <f ca="1">MIN(AJ$35-SUM(AJ$45:AJ46),$C47)*AJ5</f>
        <v>0</v>
      </c>
    </row>
    <row r="48" spans="1:36">
      <c r="A48" s="303" t="str">
        <f>Inputs!A151</f>
        <v>Senior Debt</v>
      </c>
      <c r="D48" s="456">
        <f ca="1">MAX(G48:AJ48)</f>
        <v>43359.273782220902</v>
      </c>
      <c r="E48" s="505"/>
      <c r="F48" s="465"/>
      <c r="G48" s="232">
        <f ca="1">MIN(G40,G35-SUM(G45:G47))*G5</f>
        <v>0</v>
      </c>
      <c r="H48" s="232">
        <f t="shared" ref="H48:AJ48" ca="1" si="17">MIN(H40,H35-SUM(H45:H47))*H5</f>
        <v>0</v>
      </c>
      <c r="I48" s="232">
        <f t="shared" ca="1" si="17"/>
        <v>181.23493255178983</v>
      </c>
      <c r="J48" s="232">
        <f t="shared" ca="1" si="17"/>
        <v>2985.959586355897</v>
      </c>
      <c r="K48" s="232">
        <f t="shared" ca="1" si="17"/>
        <v>5802.792725860847</v>
      </c>
      <c r="L48" s="232">
        <f t="shared" ca="1" si="17"/>
        <v>8633.8996626977168</v>
      </c>
      <c r="M48" s="232">
        <f t="shared" ca="1" si="17"/>
        <v>11454.066900291407</v>
      </c>
      <c r="N48" s="232">
        <f t="shared" ca="1" si="17"/>
        <v>14289.378617697243</v>
      </c>
      <c r="O48" s="232">
        <f t="shared" ca="1" si="17"/>
        <v>17137.996610510178</v>
      </c>
      <c r="P48" s="232">
        <f t="shared" ca="1" si="17"/>
        <v>19990.393213585659</v>
      </c>
      <c r="Q48" s="232">
        <f t="shared" ca="1" si="17"/>
        <v>22865.766384620132</v>
      </c>
      <c r="R48" s="232">
        <f t="shared" ca="1" si="17"/>
        <v>25750.570016909216</v>
      </c>
      <c r="S48" s="232">
        <f t="shared" ca="1" si="17"/>
        <v>28652.976017691508</v>
      </c>
      <c r="T48" s="232">
        <f t="shared" ca="1" si="17"/>
        <v>31564.063227064129</v>
      </c>
      <c r="U48" s="232">
        <f t="shared" ca="1" si="17"/>
        <v>34493.752274453524</v>
      </c>
      <c r="V48" s="232">
        <f t="shared" ca="1" si="17"/>
        <v>37437.19051530282</v>
      </c>
      <c r="W48" s="232">
        <f t="shared" ca="1" si="17"/>
        <v>40388.172698852097</v>
      </c>
      <c r="X48" s="232">
        <f t="shared" ca="1" si="17"/>
        <v>43359.273782220902</v>
      </c>
      <c r="Y48" s="232">
        <f t="shared" ca="1" si="17"/>
        <v>0</v>
      </c>
      <c r="Z48" s="232">
        <f t="shared" ca="1" si="17"/>
        <v>0</v>
      </c>
      <c r="AA48" s="232">
        <f t="shared" ca="1" si="17"/>
        <v>0</v>
      </c>
      <c r="AB48" s="232">
        <f t="shared" ca="1" si="17"/>
        <v>0</v>
      </c>
      <c r="AC48" s="232">
        <f t="shared" ca="1" si="17"/>
        <v>0</v>
      </c>
      <c r="AD48" s="232">
        <f t="shared" ca="1" si="17"/>
        <v>0</v>
      </c>
      <c r="AE48" s="232">
        <f t="shared" ca="1" si="17"/>
        <v>0</v>
      </c>
      <c r="AF48" s="232">
        <f t="shared" ca="1" si="17"/>
        <v>0</v>
      </c>
      <c r="AG48" s="232">
        <f t="shared" ca="1" si="17"/>
        <v>0</v>
      </c>
      <c r="AH48" s="232">
        <f t="shared" ca="1" si="17"/>
        <v>0</v>
      </c>
      <c r="AI48" s="232">
        <f t="shared" ca="1" si="17"/>
        <v>0</v>
      </c>
      <c r="AJ48" s="232">
        <f t="shared" ca="1" si="17"/>
        <v>0</v>
      </c>
    </row>
    <row r="49" spans="1:36">
      <c r="D49" s="466"/>
      <c r="E49" s="466"/>
      <c r="F49" s="467"/>
      <c r="G49" s="468"/>
      <c r="H49" s="468"/>
      <c r="I49" s="468"/>
      <c r="J49" s="468"/>
      <c r="K49" s="468"/>
      <c r="L49" s="469"/>
      <c r="M49" s="469"/>
      <c r="N49" s="469"/>
      <c r="O49" s="469"/>
      <c r="P49" s="469"/>
      <c r="Q49" s="469"/>
      <c r="R49" s="469"/>
      <c r="S49" s="469"/>
      <c r="T49" s="469"/>
      <c r="U49" s="469"/>
      <c r="V49" s="469"/>
      <c r="W49" s="469"/>
      <c r="X49" s="469"/>
      <c r="Y49" s="469"/>
      <c r="Z49" s="469"/>
      <c r="AA49" s="469"/>
      <c r="AB49" s="469"/>
      <c r="AC49" s="469"/>
      <c r="AD49" s="469"/>
      <c r="AE49" s="469"/>
      <c r="AF49" s="469"/>
      <c r="AG49" s="469"/>
      <c r="AH49" s="469"/>
      <c r="AI49" s="469"/>
      <c r="AJ49" s="469"/>
    </row>
    <row r="50" spans="1:36">
      <c r="A50" s="455" t="s">
        <v>1057</v>
      </c>
      <c r="B50" s="470" t="s">
        <v>255</v>
      </c>
      <c r="C50" s="470" t="s">
        <v>1058</v>
      </c>
      <c r="D50" s="457"/>
      <c r="E50" s="1101"/>
      <c r="F50" s="378"/>
      <c r="G50" s="458">
        <f t="shared" ref="G50:AD50" si="18">SUM(G55:G58)</f>
        <v>0</v>
      </c>
      <c r="H50" s="458">
        <f t="shared" ca="1" si="18"/>
        <v>0.60220181344605395</v>
      </c>
      <c r="I50" s="458">
        <f t="shared" ca="1" si="18"/>
        <v>18.668256216827668</v>
      </c>
      <c r="J50" s="458">
        <f t="shared" ca="1" si="18"/>
        <v>19.518801823900585</v>
      </c>
      <c r="K50" s="458">
        <f t="shared" ca="1" si="18"/>
        <v>31.627287524747981</v>
      </c>
      <c r="L50" s="458">
        <f t="shared" ca="1" si="18"/>
        <v>45.901084856666287</v>
      </c>
      <c r="M50" s="458">
        <f t="shared" ca="1" si="18"/>
        <v>57.278348704800408</v>
      </c>
      <c r="N50" s="458">
        <f t="shared" ca="1" si="18"/>
        <v>72.422828516945259</v>
      </c>
      <c r="O50" s="458">
        <f t="shared" ca="1" si="18"/>
        <v>85.729103924048474</v>
      </c>
      <c r="P50" s="458">
        <f t="shared" ca="1" si="18"/>
        <v>89.50771418659653</v>
      </c>
      <c r="Q50" s="458">
        <f t="shared" ca="1" si="18"/>
        <v>112.48428214558591</v>
      </c>
      <c r="R50" s="458">
        <f t="shared" ca="1" si="18"/>
        <v>121.91474340019805</v>
      </c>
      <c r="S50" s="458">
        <f t="shared" ca="1" si="18"/>
        <v>139.51711189340577</v>
      </c>
      <c r="T50" s="458">
        <f t="shared" ca="1" si="18"/>
        <v>148.19832048373053</v>
      </c>
      <c r="U50" s="458">
        <f t="shared" ca="1" si="18"/>
        <v>166.80015850050779</v>
      </c>
      <c r="V50" s="458">
        <f t="shared" ca="1" si="18"/>
        <v>180.54935196040884</v>
      </c>
      <c r="W50" s="458">
        <f t="shared" ca="1" si="18"/>
        <v>188.0932946603819</v>
      </c>
      <c r="X50" s="458">
        <f t="shared" ca="1" si="18"/>
        <v>208.21219447991271</v>
      </c>
      <c r="Y50" s="458">
        <f t="shared" ca="1" si="18"/>
        <v>0</v>
      </c>
      <c r="Z50" s="458">
        <f t="shared" ca="1" si="18"/>
        <v>0</v>
      </c>
      <c r="AA50" s="458">
        <f t="shared" ca="1" si="18"/>
        <v>0</v>
      </c>
      <c r="AB50" s="458">
        <f t="shared" ca="1" si="18"/>
        <v>0</v>
      </c>
      <c r="AC50" s="458">
        <f t="shared" ca="1" si="18"/>
        <v>0</v>
      </c>
      <c r="AD50" s="458">
        <f t="shared" ca="1" si="18"/>
        <v>0</v>
      </c>
      <c r="AE50" s="458">
        <f t="shared" ref="AE50:AJ50" ca="1" si="19">SUM(AE55:AE58)</f>
        <v>0</v>
      </c>
      <c r="AF50" s="458">
        <f t="shared" ca="1" si="19"/>
        <v>0</v>
      </c>
      <c r="AG50" s="458">
        <f t="shared" ca="1" si="19"/>
        <v>0</v>
      </c>
      <c r="AH50" s="458">
        <f t="shared" ca="1" si="19"/>
        <v>0</v>
      </c>
      <c r="AI50" s="458">
        <f t="shared" ca="1" si="19"/>
        <v>0</v>
      </c>
      <c r="AJ50" s="458">
        <f t="shared" ca="1" si="19"/>
        <v>0</v>
      </c>
    </row>
    <row r="51" spans="1:36">
      <c r="A51" s="303" t="str">
        <f>A$46&amp;" "&amp;Inputs!$A$311</f>
        <v>Shareholder Loan Sponsor</v>
      </c>
      <c r="B51" s="969">
        <f>Inputs!D406/(1-Inputs!D406)</f>
        <v>0</v>
      </c>
      <c r="C51" s="969">
        <f>Inputs!$G$311</f>
        <v>0.08</v>
      </c>
      <c r="D51" s="459">
        <f ca="1">Inputs!D311*((1+C51)^((Inputs!$D$11-Inputs!$D$321)/equity_year)-1)</f>
        <v>3568.6878026481627</v>
      </c>
      <c r="E51" s="459"/>
      <c r="H51" s="459"/>
      <c r="I51" s="459"/>
      <c r="J51" s="459"/>
      <c r="K51" s="459"/>
      <c r="L51" s="459"/>
      <c r="M51" s="459"/>
      <c r="N51" s="459"/>
      <c r="O51" s="459"/>
      <c r="P51" s="459"/>
      <c r="Q51" s="459"/>
      <c r="R51" s="459"/>
      <c r="S51" s="459"/>
      <c r="T51" s="459"/>
      <c r="U51" s="459"/>
      <c r="V51" s="459"/>
      <c r="W51" s="459"/>
      <c r="X51" s="459"/>
      <c r="Y51" s="459"/>
      <c r="Z51" s="459"/>
      <c r="AA51" s="459"/>
      <c r="AB51" s="459"/>
      <c r="AC51" s="459"/>
      <c r="AD51" s="459"/>
      <c r="AE51" s="459"/>
      <c r="AF51" s="459"/>
      <c r="AG51" s="459"/>
      <c r="AH51" s="459"/>
      <c r="AI51" s="459"/>
      <c r="AJ51" s="459"/>
    </row>
    <row r="52" spans="1:36">
      <c r="A52" s="303" t="str">
        <f>A$46&amp;" "&amp;Inputs!$A$313</f>
        <v>Shareholder Loan Investor 1</v>
      </c>
      <c r="B52" s="969">
        <f>Inputs!D407/(1-Inputs!D407)</f>
        <v>0</v>
      </c>
      <c r="C52" s="969">
        <f>Inputs!$G$313</f>
        <v>0.08</v>
      </c>
      <c r="D52" s="459">
        <f ca="1">Inputs!$D313*((1+C52)^((Inputs!$D$11-Inputs!$D$321)/equity_year)-1)</f>
        <v>0</v>
      </c>
      <c r="E52" s="459"/>
      <c r="F52" s="472"/>
      <c r="H52" s="459"/>
      <c r="I52" s="459"/>
      <c r="J52" s="459"/>
      <c r="K52" s="459"/>
      <c r="L52" s="459"/>
      <c r="M52" s="459"/>
      <c r="N52" s="459"/>
      <c r="O52" s="459"/>
      <c r="P52" s="459"/>
      <c r="Q52" s="459"/>
      <c r="R52" s="459"/>
      <c r="S52" s="459"/>
      <c r="T52" s="459"/>
      <c r="U52" s="459"/>
      <c r="V52" s="459"/>
      <c r="W52" s="459"/>
      <c r="X52" s="459"/>
      <c r="Y52" s="459"/>
      <c r="Z52" s="459"/>
      <c r="AA52" s="459"/>
      <c r="AB52" s="459"/>
      <c r="AC52" s="459"/>
      <c r="AD52" s="459"/>
      <c r="AE52" s="459"/>
      <c r="AF52" s="459"/>
      <c r="AG52" s="459"/>
      <c r="AH52" s="459"/>
      <c r="AI52" s="459"/>
      <c r="AJ52" s="459"/>
    </row>
    <row r="53" spans="1:36">
      <c r="A53" s="303" t="str">
        <f>A$46&amp;" "&amp;Inputs!$A$314</f>
        <v>Shareholder Loan Investor 2</v>
      </c>
      <c r="B53" s="969">
        <f>Inputs!D408/(1-Inputs!D408)</f>
        <v>0</v>
      </c>
      <c r="C53" s="969">
        <f>Inputs!$G$314</f>
        <v>0.08</v>
      </c>
      <c r="D53" s="459">
        <f ca="1">Inputs!$D314*((1+C53)^((Inputs!$D$11-Inputs!$D$321)/equity_year)-1)</f>
        <v>0</v>
      </c>
      <c r="E53" s="459"/>
      <c r="H53" s="459"/>
      <c r="I53" s="473"/>
      <c r="J53" s="473"/>
      <c r="K53" s="473"/>
      <c r="L53" s="473"/>
      <c r="M53" s="473"/>
      <c r="N53" s="473"/>
      <c r="O53" s="473"/>
      <c r="P53" s="459"/>
      <c r="Q53" s="459"/>
      <c r="R53" s="459"/>
      <c r="S53" s="459"/>
      <c r="T53" s="459"/>
      <c r="U53" s="459"/>
      <c r="V53" s="459"/>
      <c r="W53" s="459"/>
      <c r="X53" s="459"/>
      <c r="Y53" s="459"/>
      <c r="Z53" s="459"/>
      <c r="AA53" s="459"/>
      <c r="AB53" s="459"/>
      <c r="AC53" s="459"/>
      <c r="AD53" s="459"/>
      <c r="AE53" s="459"/>
      <c r="AF53" s="459"/>
      <c r="AG53" s="459"/>
      <c r="AH53" s="459"/>
      <c r="AI53" s="459"/>
      <c r="AJ53" s="459"/>
    </row>
    <row r="54" spans="1:36">
      <c r="B54" s="673"/>
      <c r="C54" s="969"/>
      <c r="D54" s="474">
        <f ca="1">SUM(D51:D53)</f>
        <v>3568.6878026481627</v>
      </c>
      <c r="E54" s="475"/>
      <c r="H54" s="232"/>
      <c r="I54" s="232"/>
      <c r="J54" s="232"/>
      <c r="K54" s="232"/>
      <c r="L54" s="232"/>
      <c r="M54" s="232"/>
      <c r="N54" s="232"/>
      <c r="O54" s="232"/>
      <c r="P54" s="232"/>
      <c r="Q54" s="232"/>
      <c r="R54" s="232"/>
      <c r="S54" s="232"/>
      <c r="T54" s="232"/>
      <c r="U54" s="232"/>
      <c r="V54" s="232"/>
      <c r="W54" s="232"/>
      <c r="X54" s="232"/>
      <c r="Y54" s="232"/>
      <c r="Z54" s="232"/>
      <c r="AA54" s="232"/>
      <c r="AB54" s="232"/>
      <c r="AC54" s="232"/>
      <c r="AD54" s="232"/>
      <c r="AE54" s="232"/>
      <c r="AF54" s="232"/>
      <c r="AG54" s="232"/>
      <c r="AH54" s="232"/>
      <c r="AI54" s="232"/>
      <c r="AJ54" s="232"/>
    </row>
    <row r="55" spans="1:36">
      <c r="A55" s="303" t="str">
        <f>A$47&amp;" IDCs"</f>
        <v>Akuo Carbon Fund IDCs</v>
      </c>
      <c r="B55" s="969">
        <f>Inputs!$D$405/(1-Inputs!$D$405)</f>
        <v>0</v>
      </c>
      <c r="C55" s="1060">
        <f>Inputs!C248</f>
        <v>795</v>
      </c>
      <c r="D55" s="475">
        <f>Macro!H11</f>
        <v>0</v>
      </c>
      <c r="E55" s="475"/>
      <c r="G55" s="232"/>
      <c r="H55" s="232">
        <f ca="1">($C55%/100+H$59)*G47*G$6*H$5</f>
        <v>0</v>
      </c>
      <c r="I55" s="232">
        <f t="shared" ref="I55:AJ55" ca="1" si="20">($C55%/100+I$59)*H47*H$6*I$5</f>
        <v>0</v>
      </c>
      <c r="J55" s="232">
        <f t="shared" ca="1" si="20"/>
        <v>0</v>
      </c>
      <c r="K55" s="232">
        <f t="shared" ca="1" si="20"/>
        <v>0</v>
      </c>
      <c r="L55" s="232">
        <f t="shared" ca="1" si="20"/>
        <v>0</v>
      </c>
      <c r="M55" s="232">
        <f t="shared" ca="1" si="20"/>
        <v>0</v>
      </c>
      <c r="N55" s="232">
        <f t="shared" ca="1" si="20"/>
        <v>0</v>
      </c>
      <c r="O55" s="232">
        <f t="shared" ca="1" si="20"/>
        <v>0</v>
      </c>
      <c r="P55" s="232">
        <f t="shared" ca="1" si="20"/>
        <v>0</v>
      </c>
      <c r="Q55" s="232">
        <f t="shared" ca="1" si="20"/>
        <v>0</v>
      </c>
      <c r="R55" s="232">
        <f t="shared" ca="1" si="20"/>
        <v>0</v>
      </c>
      <c r="S55" s="232">
        <f t="shared" ca="1" si="20"/>
        <v>0</v>
      </c>
      <c r="T55" s="232">
        <f t="shared" ca="1" si="20"/>
        <v>0</v>
      </c>
      <c r="U55" s="232">
        <f t="shared" ca="1" si="20"/>
        <v>0</v>
      </c>
      <c r="V55" s="232">
        <f t="shared" ca="1" si="20"/>
        <v>0</v>
      </c>
      <c r="W55" s="232">
        <f t="shared" ca="1" si="20"/>
        <v>0</v>
      </c>
      <c r="X55" s="232">
        <f t="shared" ca="1" si="20"/>
        <v>0</v>
      </c>
      <c r="Y55" s="232">
        <f t="shared" ca="1" si="20"/>
        <v>0</v>
      </c>
      <c r="Z55" s="232">
        <f t="shared" ca="1" si="20"/>
        <v>0</v>
      </c>
      <c r="AA55" s="232">
        <f t="shared" ca="1" si="20"/>
        <v>0</v>
      </c>
      <c r="AB55" s="232">
        <f t="shared" ca="1" si="20"/>
        <v>0</v>
      </c>
      <c r="AC55" s="232">
        <f t="shared" ca="1" si="20"/>
        <v>0</v>
      </c>
      <c r="AD55" s="232">
        <f t="shared" ca="1" si="20"/>
        <v>0</v>
      </c>
      <c r="AE55" s="232">
        <f t="shared" ca="1" si="20"/>
        <v>0</v>
      </c>
      <c r="AF55" s="232">
        <f t="shared" ca="1" si="20"/>
        <v>0</v>
      </c>
      <c r="AG55" s="232">
        <f t="shared" ca="1" si="20"/>
        <v>0</v>
      </c>
      <c r="AH55" s="232">
        <f t="shared" ca="1" si="20"/>
        <v>0</v>
      </c>
      <c r="AI55" s="232">
        <f t="shared" ca="1" si="20"/>
        <v>0</v>
      </c>
      <c r="AJ55" s="232">
        <f t="shared" ca="1" si="20"/>
        <v>0</v>
      </c>
    </row>
    <row r="56" spans="1:36">
      <c r="A56" s="303" t="str">
        <f>A$47&amp;" Commitment Fees"</f>
        <v>Akuo Carbon Fund Commitment Fees</v>
      </c>
      <c r="B56" s="969">
        <f>Inputs!$D$410/(1-Inputs!$D$410)</f>
        <v>0</v>
      </c>
      <c r="C56" s="969">
        <f>Inputs!C250</f>
        <v>0</v>
      </c>
      <c r="D56" s="475">
        <f>Macro!H12</f>
        <v>0</v>
      </c>
      <c r="E56" s="475"/>
      <c r="G56" s="232"/>
      <c r="H56" s="811">
        <f ca="1">$C56*(Inputs!$D$238-G$47)*G$6*G$5</f>
        <v>0</v>
      </c>
      <c r="I56" s="811">
        <f ca="1">$C56*(Inputs!$D$238-H$47)*H$6*H$5</f>
        <v>0</v>
      </c>
      <c r="J56" s="811">
        <f ca="1">$C56*(Inputs!$D$238-I$47)*I$6*I$5</f>
        <v>0</v>
      </c>
      <c r="K56" s="811">
        <f ca="1">$C56*(Inputs!$D$238-J$47)*J$6*J$5</f>
        <v>0</v>
      </c>
      <c r="L56" s="811">
        <f ca="1">$C56*(Inputs!$D$238-K$47)*K$6*K$5</f>
        <v>0</v>
      </c>
      <c r="M56" s="811">
        <f ca="1">$C56*(Inputs!$D$238-L$47)*L$6*L$5</f>
        <v>0</v>
      </c>
      <c r="N56" s="811">
        <f ca="1">$C56*(Inputs!$D$238-M$47)*M$6*M$5</f>
        <v>0</v>
      </c>
      <c r="O56" s="811">
        <f ca="1">$C56*(Inputs!$D$238-N$47)*N$6*N$5</f>
        <v>0</v>
      </c>
      <c r="P56" s="811">
        <f ca="1">$C56*(Inputs!$D$238-O$47)*O$6*O$5</f>
        <v>0</v>
      </c>
      <c r="Q56" s="811">
        <f ca="1">$C56*(Inputs!$D$238-P$47)*P$6*P$5</f>
        <v>0</v>
      </c>
      <c r="R56" s="811">
        <f ca="1">$C56*(Inputs!$D$238-Q$47)*Q$6*Q$5</f>
        <v>0</v>
      </c>
      <c r="S56" s="811">
        <f ca="1">$C56*(Inputs!$D$238-R$47)*R$6*R$5</f>
        <v>0</v>
      </c>
      <c r="T56" s="811">
        <f ca="1">$C56*(Inputs!$D$238-S$47)*S$6*S$5</f>
        <v>0</v>
      </c>
      <c r="U56" s="811">
        <f ca="1">$C56*(Inputs!$D$238-T$47)*T$6*T$5</f>
        <v>0</v>
      </c>
      <c r="V56" s="811">
        <f ca="1">$C56*(Inputs!$D$238-U$47)*U$6*U$5</f>
        <v>0</v>
      </c>
      <c r="W56" s="811">
        <f ca="1">$C56*(Inputs!$D$238-V$47)*V$6*V$5</f>
        <v>0</v>
      </c>
      <c r="X56" s="811">
        <f ca="1">$C56*(Inputs!$D$238-W$47)*W$6*W$5</f>
        <v>0</v>
      </c>
      <c r="Y56" s="811">
        <f ca="1">$C56*(Inputs!$D$238-X$47)*X$6*X$5</f>
        <v>0</v>
      </c>
      <c r="Z56" s="811">
        <f ca="1">$C56*(Inputs!$D$238-Y$47)*Y$6*Y$5</f>
        <v>0</v>
      </c>
      <c r="AA56" s="811">
        <f ca="1">$C56*(Inputs!$D$238-Z$47)*Z$6*Z$5</f>
        <v>0</v>
      </c>
      <c r="AB56" s="811">
        <f ca="1">$C56*(Inputs!$D$238-AA$47)*AA$6*AA$5</f>
        <v>0</v>
      </c>
      <c r="AC56" s="811">
        <f ca="1">$C56*(Inputs!$D$238-AB$47)*AB$6*AB$5</f>
        <v>0</v>
      </c>
      <c r="AD56" s="811">
        <f ca="1">$C56*(Inputs!$D$238-AC$47)*AC$6*AC$5</f>
        <v>0</v>
      </c>
      <c r="AE56" s="811">
        <f ca="1">$C56*(Inputs!$D$238-AD$47)*AD$6*AD$5</f>
        <v>0</v>
      </c>
      <c r="AF56" s="811">
        <f ca="1">$C56*(Inputs!$D$238-AE$47)*AE$6*AE$5</f>
        <v>0</v>
      </c>
      <c r="AG56" s="811">
        <f ca="1">$C56*(Inputs!$D$238-AF$47)*AF$6*AF$5</f>
        <v>0</v>
      </c>
      <c r="AH56" s="811">
        <f ca="1">$C56*(Inputs!$D$238-AG$47)*AG$6*AG$5</f>
        <v>0</v>
      </c>
      <c r="AI56" s="811">
        <f ca="1">$C56*(Inputs!$D$238-AH$47)*AH$6*AH$5</f>
        <v>0</v>
      </c>
      <c r="AJ56" s="811">
        <f ca="1">$C56*(Inputs!$D$238-AI$47)*AI$6*AI$5</f>
        <v>0</v>
      </c>
    </row>
    <row r="57" spans="1:36">
      <c r="A57" s="303" t="str">
        <f>A$48&amp;" IDCs"</f>
        <v>Senior Debt IDCs</v>
      </c>
      <c r="B57" s="969">
        <f>Inputs!$D$405/(1-Inputs!$D$405)</f>
        <v>0</v>
      </c>
      <c r="C57" s="1061">
        <f>Inputs!D196</f>
        <v>265</v>
      </c>
      <c r="D57" s="475">
        <f>Macro!H13</f>
        <v>1519.5639355026769</v>
      </c>
      <c r="E57" s="475"/>
      <c r="G57" s="232"/>
      <c r="H57" s="232">
        <f t="shared" ref="H57:AJ57" ca="1" si="21">($C57%/100+H$59)*G$48*G$6*H$5</f>
        <v>0</v>
      </c>
      <c r="I57" s="232">
        <f t="shared" ca="1" si="21"/>
        <v>0</v>
      </c>
      <c r="J57" s="232">
        <f t="shared" ca="1" si="21"/>
        <v>0.92857731414382316</v>
      </c>
      <c r="K57" s="232">
        <f t="shared" ca="1" si="21"/>
        <v>14.805382949014653</v>
      </c>
      <c r="L57" s="232">
        <f t="shared" ca="1" si="21"/>
        <v>29.731253285695367</v>
      </c>
      <c r="M57" s="232">
        <f ca="1">($C57%/100+M$59)*L$48*L$6*M$5</f>
        <v>42.809752494209512</v>
      </c>
      <c r="N57" s="232">
        <f t="shared" ca="1" si="21"/>
        <v>58.686184437743051</v>
      </c>
      <c r="O57" s="232">
        <f t="shared" ca="1" si="21"/>
        <v>73.213219056507114</v>
      </c>
      <c r="P57" s="232">
        <f t="shared" ca="1" si="21"/>
        <v>79.31083986974987</v>
      </c>
      <c r="Q57" s="232">
        <f t="shared" ca="1" si="21"/>
        <v>102.42300078460762</v>
      </c>
      <c r="R57" s="232">
        <f t="shared" ca="1" si="21"/>
        <v>113.37609165707482</v>
      </c>
      <c r="S57" s="232">
        <f t="shared" ca="1" si="21"/>
        <v>131.93590665608068</v>
      </c>
      <c r="T57" s="232">
        <f t="shared" ca="1" si="21"/>
        <v>142.07100608772038</v>
      </c>
      <c r="U57" s="232">
        <f t="shared" ca="1" si="21"/>
        <v>161.72198506199939</v>
      </c>
      <c r="V57" s="232">
        <f t="shared" ca="1" si="21"/>
        <v>176.73257241730423</v>
      </c>
      <c r="W57" s="232">
        <f t="shared" ca="1" si="21"/>
        <v>185.62606963837646</v>
      </c>
      <c r="X57" s="232">
        <f t="shared" ca="1" si="21"/>
        <v>206.93329039731302</v>
      </c>
      <c r="Y57" s="232">
        <f t="shared" ca="1" si="21"/>
        <v>0</v>
      </c>
      <c r="Z57" s="232">
        <f t="shared" ca="1" si="21"/>
        <v>0</v>
      </c>
      <c r="AA57" s="232">
        <f t="shared" ca="1" si="21"/>
        <v>0</v>
      </c>
      <c r="AB57" s="232">
        <f t="shared" ca="1" si="21"/>
        <v>0</v>
      </c>
      <c r="AC57" s="232">
        <f t="shared" ca="1" si="21"/>
        <v>0</v>
      </c>
      <c r="AD57" s="232">
        <f t="shared" ca="1" si="21"/>
        <v>0</v>
      </c>
      <c r="AE57" s="232">
        <f t="shared" ca="1" si="21"/>
        <v>0</v>
      </c>
      <c r="AF57" s="232">
        <f t="shared" ca="1" si="21"/>
        <v>0</v>
      </c>
      <c r="AG57" s="232">
        <f t="shared" ca="1" si="21"/>
        <v>0</v>
      </c>
      <c r="AH57" s="232">
        <f t="shared" ca="1" si="21"/>
        <v>0</v>
      </c>
      <c r="AI57" s="232">
        <f t="shared" ca="1" si="21"/>
        <v>0</v>
      </c>
      <c r="AJ57" s="232">
        <f t="shared" ca="1" si="21"/>
        <v>0</v>
      </c>
    </row>
    <row r="58" spans="1:36">
      <c r="A58" s="303" t="str">
        <f>A$48&amp;" Commitment Fees"</f>
        <v>Senior Debt Commitment Fees</v>
      </c>
      <c r="B58" s="969">
        <f>Inputs!$D$410/(1-Inputs!$D$410)</f>
        <v>0</v>
      </c>
      <c r="C58" s="969">
        <f>Inputs!D197</f>
        <v>5.0000000000000001E-3</v>
      </c>
      <c r="D58" s="1218">
        <f>Macro!H14</f>
        <v>166.7179354844005</v>
      </c>
      <c r="E58" s="475"/>
      <c r="G58" s="232"/>
      <c r="H58" s="1217">
        <f ca="1">$C58*(Inputs!$D$178-G48)*G$6*H$5</f>
        <v>0.60220181344605395</v>
      </c>
      <c r="I58" s="1217">
        <f ca="1">$C58*(Inputs!$D$178-H48)*H$6*I$5</f>
        <v>18.668256216827668</v>
      </c>
      <c r="J58" s="1217">
        <f ca="1">$C58*(Inputs!$D$178-I48)*I$6*J$5</f>
        <v>18.590224509756762</v>
      </c>
      <c r="K58" s="1217">
        <f ca="1">$C58*(Inputs!$D$178-J48)*J$6*K$5</f>
        <v>16.821904575733328</v>
      </c>
      <c r="L58" s="1217">
        <f ca="1">$C58*(Inputs!$D$178-K48)*K$6*L$5</f>
        <v>16.169831570970917</v>
      </c>
      <c r="M58" s="1217">
        <f ca="1">$C58*(Inputs!$D$178-L48)*L$6*M$5</f>
        <v>14.468596210590899</v>
      </c>
      <c r="N58" s="1217">
        <f ca="1">$C58*(Inputs!$D$178-M48)*M$6*N$5</f>
        <v>13.736644079202204</v>
      </c>
      <c r="O58" s="1217">
        <f ca="1">$C58*(Inputs!$D$178-N48)*N$6*O$5</f>
        <v>12.515884867541358</v>
      </c>
      <c r="P58" s="1217">
        <f ca="1">$C58*(Inputs!$D$178-O48)*O$6*P$5</f>
        <v>10.196874316846664</v>
      </c>
      <c r="Q58" s="1217">
        <f ca="1">$C58*(Inputs!$D$178-P48)*P$6*Q$5</f>
        <v>10.061281360978288</v>
      </c>
      <c r="R58" s="1217">
        <f ca="1">$C58*(Inputs!$D$178-Q48)*Q$6*R$5</f>
        <v>8.5386517431232285</v>
      </c>
      <c r="S58" s="1217">
        <f ca="1">$C58*(Inputs!$D$178-R48)*R$6*S$5</f>
        <v>7.5812052373250909</v>
      </c>
      <c r="T58" s="1217">
        <f ca="1">$C58*(Inputs!$D$178-S48)*S$6*T$5</f>
        <v>6.1273143960101546</v>
      </c>
      <c r="U58" s="1217">
        <f ca="1">$C58*(Inputs!$D$178-T48)*T$6*U$5</f>
        <v>5.0781734385083919</v>
      </c>
      <c r="V58" s="1217">
        <f ca="1">$C58*(Inputs!$D$178-U48)*U$6*V$5</f>
        <v>3.8167795431046252</v>
      </c>
      <c r="W58" s="1217">
        <f ca="1">$C58*(Inputs!$D$178-V48)*V$6*W$5</f>
        <v>2.467225022005441</v>
      </c>
      <c r="X58" s="1217">
        <f ca="1">$C58*(Inputs!$D$178-W48)*W$6*X$5</f>
        <v>1.2789040825996838</v>
      </c>
      <c r="Y58" s="1217">
        <f ca="1">$C58*(Inputs!$D$178-X48)*X$6*Y$5</f>
        <v>0</v>
      </c>
      <c r="Z58" s="1217">
        <f ca="1">$C58*(Inputs!$D$178-Y48)*Y$6*Z$5</f>
        <v>0</v>
      </c>
      <c r="AA58" s="1217">
        <f ca="1">$C58*(Inputs!$D$178-Z48)*Z$6*AA$5</f>
        <v>0</v>
      </c>
      <c r="AB58" s="1217">
        <f ca="1">$C58*(Inputs!$D$178-AA48)*AA$6*AB$5</f>
        <v>0</v>
      </c>
      <c r="AC58" s="1217">
        <f ca="1">$C58*(Inputs!$D$178-AB48)*AB$6*AC$5</f>
        <v>0</v>
      </c>
      <c r="AD58" s="1217">
        <f ca="1">$C58*(Inputs!$D$178-AC48)*AC$6*AD$5</f>
        <v>0</v>
      </c>
      <c r="AE58" s="1217">
        <f ca="1">$C58*(Inputs!$D$178-AD48)*AD$6*AE$5</f>
        <v>0</v>
      </c>
      <c r="AF58" s="1217">
        <f ca="1">$C58*(Inputs!$D$178-AE48)*AE$6*AF$5</f>
        <v>0</v>
      </c>
      <c r="AG58" s="1217">
        <f ca="1">$C58*(Inputs!$D$178-AF48)*AF$6*AG$5</f>
        <v>0</v>
      </c>
      <c r="AH58" s="1217">
        <f ca="1">$C58*(Inputs!$D$178-AG48)*AG$6*AH$5</f>
        <v>0</v>
      </c>
      <c r="AI58" s="1217">
        <f ca="1">$C58*(Inputs!$D$178-AH48)*AH$6*AI$5</f>
        <v>0</v>
      </c>
      <c r="AJ58" s="1217">
        <f ca="1">$C58*(Inputs!$D$178-AI48)*AI$6*AJ$5</f>
        <v>0</v>
      </c>
    </row>
    <row r="59" spans="1:36">
      <c r="A59" s="303" t="str">
        <f>Inputs!A187</f>
        <v>All-in Base Rate</v>
      </c>
      <c r="C59" s="670">
        <f>Inputs!$D$185*Inputs!$D$213+SUM(Inputs!$D$215:$D$217)%/100</f>
        <v>3.3000000000000002E-2</v>
      </c>
      <c r="D59" s="232"/>
      <c r="E59" s="232"/>
      <c r="F59" s="477"/>
      <c r="G59" s="1094">
        <f>$C59+G60</f>
        <v>3.3000000000000002E-2</v>
      </c>
      <c r="H59" s="1094">
        <f>$C59+H60</f>
        <v>3.3000000000000002E-2</v>
      </c>
      <c r="I59" s="1094">
        <f t="shared" ref="I59:AJ59" si="22">$C59+I60</f>
        <v>3.3000000000000002E-2</v>
      </c>
      <c r="J59" s="1094">
        <f t="shared" si="22"/>
        <v>3.3000000000000002E-2</v>
      </c>
      <c r="K59" s="1094">
        <f t="shared" si="22"/>
        <v>3.3000000000000002E-2</v>
      </c>
      <c r="L59" s="1094">
        <f t="shared" si="22"/>
        <v>3.3000000000000002E-2</v>
      </c>
      <c r="M59" s="1094">
        <f t="shared" si="22"/>
        <v>3.3000000000000002E-2</v>
      </c>
      <c r="N59" s="1094">
        <f t="shared" si="22"/>
        <v>3.3000000000000002E-2</v>
      </c>
      <c r="O59" s="1094">
        <f t="shared" si="22"/>
        <v>3.3000000000000002E-2</v>
      </c>
      <c r="P59" s="1094">
        <f t="shared" si="22"/>
        <v>3.3000000000000002E-2</v>
      </c>
      <c r="Q59" s="1094">
        <f t="shared" si="22"/>
        <v>3.3000000000000002E-2</v>
      </c>
      <c r="R59" s="1094">
        <f t="shared" si="22"/>
        <v>3.3000000000000002E-2</v>
      </c>
      <c r="S59" s="1094">
        <f t="shared" si="22"/>
        <v>3.3000000000000002E-2</v>
      </c>
      <c r="T59" s="1094">
        <f t="shared" si="22"/>
        <v>3.3000000000000002E-2</v>
      </c>
      <c r="U59" s="1094">
        <f t="shared" si="22"/>
        <v>3.3000000000000002E-2</v>
      </c>
      <c r="V59" s="1094">
        <f t="shared" si="22"/>
        <v>3.3000000000000002E-2</v>
      </c>
      <c r="W59" s="1094">
        <f t="shared" si="22"/>
        <v>3.3000000000000002E-2</v>
      </c>
      <c r="X59" s="1094">
        <f t="shared" si="22"/>
        <v>3.3000000000000002E-2</v>
      </c>
      <c r="Y59" s="1094">
        <f t="shared" si="22"/>
        <v>3.3000000000000002E-2</v>
      </c>
      <c r="Z59" s="1094">
        <f t="shared" si="22"/>
        <v>3.3000000000000002E-2</v>
      </c>
      <c r="AA59" s="1094">
        <f t="shared" si="22"/>
        <v>3.3000000000000002E-2</v>
      </c>
      <c r="AB59" s="1094">
        <f t="shared" si="22"/>
        <v>3.3000000000000002E-2</v>
      </c>
      <c r="AC59" s="1094">
        <f t="shared" si="22"/>
        <v>3.3000000000000002E-2</v>
      </c>
      <c r="AD59" s="1094">
        <f t="shared" si="22"/>
        <v>3.3000000000000002E-2</v>
      </c>
      <c r="AE59" s="1094">
        <f t="shared" si="22"/>
        <v>3.3000000000000002E-2</v>
      </c>
      <c r="AF59" s="1094">
        <f t="shared" si="22"/>
        <v>3.3000000000000002E-2</v>
      </c>
      <c r="AG59" s="1094">
        <f t="shared" si="22"/>
        <v>3.3000000000000002E-2</v>
      </c>
      <c r="AH59" s="1094">
        <f t="shared" si="22"/>
        <v>3.3000000000000002E-2</v>
      </c>
      <c r="AI59" s="1094">
        <f t="shared" si="22"/>
        <v>3.3000000000000002E-2</v>
      </c>
      <c r="AJ59" s="1094">
        <f t="shared" si="22"/>
        <v>3.3000000000000002E-2</v>
      </c>
    </row>
    <row r="60" spans="1:36">
      <c r="C60" s="670">
        <f>+(1-Inputs!$D$213)*(1+Inputs!$D$281)</f>
        <v>0</v>
      </c>
      <c r="D60" s="232"/>
      <c r="E60" s="232"/>
      <c r="F60" s="477"/>
      <c r="G60" s="1095">
        <f>IF(Inputs!A$284&gt;0,Inputs!A$284*$C60,0)</f>
        <v>0</v>
      </c>
      <c r="H60" s="1095">
        <f>IF(Inputs!B$284&gt;0,Inputs!B$284*$C60,0)</f>
        <v>0</v>
      </c>
      <c r="I60" s="1095">
        <f>IF(Inputs!C$284&gt;0,Inputs!C$284*$C60,0)</f>
        <v>0</v>
      </c>
      <c r="J60" s="1095">
        <f>IF(Inputs!D$284&gt;0,Inputs!D$284*$C60,0)</f>
        <v>0</v>
      </c>
      <c r="K60" s="1095">
        <f>IF(Inputs!E$284&gt;0,Inputs!E$284*$C60,0)</f>
        <v>0</v>
      </c>
      <c r="L60" s="1095">
        <f>IF(Inputs!F$284&gt;0,Inputs!F$284*$C60,0)</f>
        <v>0</v>
      </c>
      <c r="M60" s="1095">
        <f>IF(Inputs!G$284&gt;0,Inputs!G$284*$C60,0)</f>
        <v>0</v>
      </c>
      <c r="N60" s="1095">
        <f>IF(Inputs!H$284&gt;0,Inputs!H$284*$C60,0)</f>
        <v>0</v>
      </c>
      <c r="O60" s="1095">
        <f>IF(Inputs!I$284&gt;0,Inputs!I$284*$C60,0)</f>
        <v>0</v>
      </c>
      <c r="P60" s="1095">
        <f>IF(Inputs!J$284&gt;0,Inputs!J$284*$C60,0)</f>
        <v>0</v>
      </c>
      <c r="Q60" s="1095">
        <f>IF(Inputs!K$284&gt;0,Inputs!K$284*$C60,0)</f>
        <v>0</v>
      </c>
      <c r="R60" s="1095">
        <f>IF(Inputs!L$284&gt;0,Inputs!L$284*$C60,0)</f>
        <v>0</v>
      </c>
      <c r="S60" s="1095">
        <f>IF(Inputs!M$284&gt;0,Inputs!M$284*$C60,0)</f>
        <v>0</v>
      </c>
      <c r="T60" s="1095">
        <f>IF(Inputs!N$284&gt;0,Inputs!N$284*$C60,0)</f>
        <v>0</v>
      </c>
      <c r="U60" s="1095">
        <f>IF(Inputs!O$284&gt;0,Inputs!O$284*$C60,0)</f>
        <v>0</v>
      </c>
      <c r="V60" s="1095">
        <f>IF(Inputs!P$284&gt;0,Inputs!P$284*$C60,0)</f>
        <v>0</v>
      </c>
      <c r="W60" s="1095">
        <f>IF(Inputs!Q$284&gt;0,Inputs!Q$284*$C60,0)</f>
        <v>0</v>
      </c>
      <c r="X60" s="1095">
        <f>IF(Inputs!R$284&gt;0,Inputs!R$284*$C60,0)</f>
        <v>0</v>
      </c>
      <c r="Y60" s="1095">
        <f>IF(Inputs!S$284&gt;0,Inputs!S$284*$C60,0)</f>
        <v>0</v>
      </c>
      <c r="Z60" s="1095">
        <f>IF(Inputs!T$284&gt;0,Inputs!T$284*$C60,0)</f>
        <v>0</v>
      </c>
      <c r="AA60" s="1095">
        <f>IF(Inputs!U$284&gt;0,Inputs!U$284*$C60,0)</f>
        <v>0</v>
      </c>
      <c r="AB60" s="1095">
        <f>IF(Inputs!V$284&gt;0,Inputs!V$284*$C60,0)</f>
        <v>0</v>
      </c>
      <c r="AC60" s="1095">
        <f>IF(Inputs!W$284&gt;0,Inputs!W$284*$C60,0)</f>
        <v>0</v>
      </c>
      <c r="AD60" s="1095">
        <f>IF(Inputs!X$284&gt;0,Inputs!X$284*$C60,0)</f>
        <v>0</v>
      </c>
      <c r="AE60" s="1095">
        <f>IF(Inputs!Y$284&gt;0,Inputs!Y$284*$C60,0)</f>
        <v>0</v>
      </c>
      <c r="AF60" s="1095">
        <f>IF(Inputs!Z$284&gt;0,Inputs!Z$284*$C60,0)</f>
        <v>0</v>
      </c>
      <c r="AG60" s="1095">
        <f>IF(Inputs!AA$284&gt;0,Inputs!AA$284*$C60,0)</f>
        <v>0</v>
      </c>
      <c r="AH60" s="1095">
        <f>IF(Inputs!AB$284&gt;0,Inputs!AB$284*$C60,0)</f>
        <v>0</v>
      </c>
      <c r="AI60" s="1095">
        <f>IF(Inputs!AC$284&gt;0,Inputs!AC$284*$C60,0)</f>
        <v>0</v>
      </c>
      <c r="AJ60" s="1095">
        <f>IF(Inputs!AD$284&gt;0,Inputs!AD$284*$C60,0)</f>
        <v>0</v>
      </c>
    </row>
    <row r="61" spans="1:36">
      <c r="A61" s="397" t="s">
        <v>1056</v>
      </c>
      <c r="B61" s="397"/>
      <c r="E61" s="395">
        <f ca="1">SUM(G61:AD61)</f>
        <v>0</v>
      </c>
      <c r="F61" s="479"/>
      <c r="G61" s="463">
        <f t="shared" ref="G61:AD61" ca="1" si="23">ABS(G44-G37)</f>
        <v>0</v>
      </c>
      <c r="H61" s="463">
        <f t="shared" ca="1" si="23"/>
        <v>0</v>
      </c>
      <c r="I61" s="463">
        <f t="shared" ca="1" si="23"/>
        <v>0</v>
      </c>
      <c r="J61" s="463">
        <f t="shared" ca="1" si="23"/>
        <v>0</v>
      </c>
      <c r="K61" s="463">
        <f t="shared" ca="1" si="23"/>
        <v>0</v>
      </c>
      <c r="L61" s="463">
        <f t="shared" ca="1" si="23"/>
        <v>0</v>
      </c>
      <c r="M61" s="463">
        <f t="shared" ca="1" si="23"/>
        <v>0</v>
      </c>
      <c r="N61" s="463">
        <f t="shared" ca="1" si="23"/>
        <v>0</v>
      </c>
      <c r="O61" s="463">
        <f t="shared" ca="1" si="23"/>
        <v>0</v>
      </c>
      <c r="P61" s="463">
        <f t="shared" ca="1" si="23"/>
        <v>0</v>
      </c>
      <c r="Q61" s="463">
        <f t="shared" ca="1" si="23"/>
        <v>0</v>
      </c>
      <c r="R61" s="463">
        <f t="shared" ca="1" si="23"/>
        <v>0</v>
      </c>
      <c r="S61" s="463">
        <f t="shared" ca="1" si="23"/>
        <v>0</v>
      </c>
      <c r="T61" s="463">
        <f t="shared" ca="1" si="23"/>
        <v>0</v>
      </c>
      <c r="U61" s="463">
        <f t="shared" ca="1" si="23"/>
        <v>0</v>
      </c>
      <c r="V61" s="463">
        <f t="shared" ca="1" si="23"/>
        <v>0</v>
      </c>
      <c r="W61" s="463">
        <f t="shared" ca="1" si="23"/>
        <v>0</v>
      </c>
      <c r="X61" s="463">
        <f t="shared" ca="1" si="23"/>
        <v>0</v>
      </c>
      <c r="Y61" s="463">
        <f t="shared" ca="1" si="23"/>
        <v>0</v>
      </c>
      <c r="Z61" s="463">
        <f t="shared" ca="1" si="23"/>
        <v>0</v>
      </c>
      <c r="AA61" s="463">
        <f t="shared" ca="1" si="23"/>
        <v>0</v>
      </c>
      <c r="AB61" s="463">
        <f t="shared" ca="1" si="23"/>
        <v>0</v>
      </c>
      <c r="AC61" s="463">
        <f t="shared" ca="1" si="23"/>
        <v>0</v>
      </c>
      <c r="AD61" s="463">
        <f t="shared" ca="1" si="23"/>
        <v>0</v>
      </c>
      <c r="AE61" s="463">
        <f t="shared" ref="AE61:AJ61" ca="1" si="24">ABS(AE44-AE37)</f>
        <v>0</v>
      </c>
      <c r="AF61" s="463">
        <f t="shared" ca="1" si="24"/>
        <v>0</v>
      </c>
      <c r="AG61" s="463">
        <f t="shared" ca="1" si="24"/>
        <v>0</v>
      </c>
      <c r="AH61" s="463">
        <f t="shared" ca="1" si="24"/>
        <v>0</v>
      </c>
      <c r="AI61" s="463">
        <f t="shared" ca="1" si="24"/>
        <v>0</v>
      </c>
      <c r="AJ61" s="463">
        <f t="shared" ca="1" si="24"/>
        <v>0</v>
      </c>
    </row>
    <row r="63" spans="1:36" s="481" customFormat="1">
      <c r="A63" s="455" t="str">
        <f>Inputs!A256</f>
        <v>VAT Facility</v>
      </c>
      <c r="B63" s="455"/>
      <c r="C63" s="455"/>
      <c r="D63" s="480">
        <f ca="1">SUM(G63:AJ63)</f>
        <v>148.77975394210847</v>
      </c>
      <c r="E63" s="480"/>
      <c r="F63" s="1100"/>
      <c r="G63" s="480">
        <f t="shared" ref="G63:AD63" ca="1" si="25">SUM(G68:G69)</f>
        <v>0.46564334525462964</v>
      </c>
      <c r="H63" s="480">
        <f t="shared" ca="1" si="25"/>
        <v>14.876782641319442</v>
      </c>
      <c r="I63" s="480">
        <f t="shared" ca="1" si="25"/>
        <v>15.31862157974537</v>
      </c>
      <c r="J63" s="480">
        <f t="shared" ca="1" si="25"/>
        <v>15.252058565972222</v>
      </c>
      <c r="K63" s="480">
        <f t="shared" ca="1" si="25"/>
        <v>16.20229945659722</v>
      </c>
      <c r="L63" s="480">
        <f t="shared" ca="1" si="25"/>
        <v>16.107230704861109</v>
      </c>
      <c r="M63" s="480">
        <f t="shared" ca="1" si="25"/>
        <v>5.3358055194918963</v>
      </c>
      <c r="N63" s="480">
        <f t="shared" ca="1" si="25"/>
        <v>5.3358055194918963</v>
      </c>
      <c r="O63" s="480">
        <f t="shared" ca="1" si="25"/>
        <v>4.8194372434120361</v>
      </c>
      <c r="P63" s="480">
        <f t="shared" ca="1" si="25"/>
        <v>5.3358055194918963</v>
      </c>
      <c r="Q63" s="480">
        <f t="shared" ca="1" si="25"/>
        <v>5.1636827607986096</v>
      </c>
      <c r="R63" s="480">
        <f t="shared" ca="1" si="25"/>
        <v>5.3358055194918963</v>
      </c>
      <c r="S63" s="480">
        <f t="shared" ca="1" si="25"/>
        <v>5.1636827607986096</v>
      </c>
      <c r="T63" s="480">
        <f t="shared" ca="1" si="25"/>
        <v>5.3358055194918972</v>
      </c>
      <c r="U63" s="480">
        <f t="shared" ca="1" si="25"/>
        <v>5.335805519491899</v>
      </c>
      <c r="V63" s="480">
        <f t="shared" ca="1" si="25"/>
        <v>5.1636827607986149</v>
      </c>
      <c r="W63" s="480">
        <f t="shared" ca="1" si="25"/>
        <v>5.3358055194919034</v>
      </c>
      <c r="X63" s="480">
        <f t="shared" ca="1" si="25"/>
        <v>5.1636827607986184</v>
      </c>
      <c r="Y63" s="480">
        <f t="shared" ca="1" si="25"/>
        <v>2.6340838734567997</v>
      </c>
      <c r="Z63" s="480">
        <f t="shared" ca="1" si="25"/>
        <v>2.1072670987654396</v>
      </c>
      <c r="AA63" s="480">
        <f t="shared" ca="1" si="25"/>
        <v>1.4275035185185239</v>
      </c>
      <c r="AB63" s="480">
        <f t="shared" ca="1" si="25"/>
        <v>1.0536335493827198</v>
      </c>
      <c r="AC63" s="480">
        <f t="shared" ca="1" si="25"/>
        <v>0.50982268518518703</v>
      </c>
      <c r="AD63" s="480">
        <f t="shared" ca="1" si="25"/>
        <v>0</v>
      </c>
      <c r="AE63" s="480">
        <f t="shared" ref="AE63:AJ63" ca="1" si="26">SUM(AE68:AE69)</f>
        <v>0</v>
      </c>
      <c r="AF63" s="480">
        <f t="shared" ca="1" si="26"/>
        <v>0</v>
      </c>
      <c r="AG63" s="480">
        <f t="shared" ca="1" si="26"/>
        <v>0</v>
      </c>
      <c r="AH63" s="480">
        <f t="shared" ca="1" si="26"/>
        <v>0</v>
      </c>
      <c r="AI63" s="480">
        <f t="shared" ca="1" si="26"/>
        <v>0</v>
      </c>
      <c r="AJ63" s="480">
        <f t="shared" ca="1" si="26"/>
        <v>0</v>
      </c>
    </row>
    <row r="64" spans="1:36" s="481" customFormat="1">
      <c r="A64" s="303" t="s">
        <v>1059</v>
      </c>
      <c r="B64" s="303"/>
      <c r="C64" s="1274">
        <f>(CapEx!$C$125-Inputs!$D$259)*Inputs!$D$419</f>
        <v>4638.2823499999995</v>
      </c>
      <c r="D64" s="459">
        <f>SUM(G64:AJ64)</f>
        <v>4638.2823500000013</v>
      </c>
      <c r="E64" s="459"/>
      <c r="G64" s="810">
        <f>$C64*CapEx!N125</f>
        <v>2829.5201277777778</v>
      </c>
      <c r="H64" s="810">
        <f>$C64*CapEx!O125</f>
        <v>106.39777777777782</v>
      </c>
      <c r="I64" s="810">
        <f>$C64*CapEx!P125</f>
        <v>106.39777777777782</v>
      </c>
      <c r="J64" s="810">
        <f>$C64*CapEx!Q125</f>
        <v>106.39777777777782</v>
      </c>
      <c r="K64" s="810">
        <f>$C64*CapEx!R125</f>
        <v>106.39777777777782</v>
      </c>
      <c r="L64" s="810">
        <f>$C64*CapEx!S125</f>
        <v>106.39777777777782</v>
      </c>
      <c r="M64" s="1278">
        <f>$C64*CapEx!T125</f>
        <v>106.39777777777782</v>
      </c>
      <c r="N64" s="1278">
        <f>$C64*CapEx!U125</f>
        <v>106.39777777777782</v>
      </c>
      <c r="O64" s="1278">
        <f>$C64*CapEx!V125</f>
        <v>106.39777777777782</v>
      </c>
      <c r="P64" s="1278">
        <f>$C64*CapEx!W125</f>
        <v>106.39777777777782</v>
      </c>
      <c r="Q64" s="1278">
        <f>$C64*CapEx!X125</f>
        <v>106.39777777777782</v>
      </c>
      <c r="R64" s="1278">
        <f>$C64*CapEx!Y125</f>
        <v>106.39777777777782</v>
      </c>
      <c r="S64" s="1278">
        <f>$C64*CapEx!Z125</f>
        <v>106.39777777777782</v>
      </c>
      <c r="T64" s="810">
        <f>$C64*CapEx!AA125</f>
        <v>106.39777777777782</v>
      </c>
      <c r="U64" s="810">
        <f>$C64*CapEx!AB125</f>
        <v>106.39777777777782</v>
      </c>
      <c r="V64" s="810">
        <f>$C64*CapEx!AC125</f>
        <v>106.39777777777782</v>
      </c>
      <c r="W64" s="810">
        <f>$C64*CapEx!AD125</f>
        <v>106.39777777777782</v>
      </c>
      <c r="X64" s="810">
        <f>$C64*CapEx!AE125</f>
        <v>106.39777777777782</v>
      </c>
      <c r="Y64" s="810">
        <f>$C64*CapEx!AF125</f>
        <v>0</v>
      </c>
      <c r="Z64" s="810">
        <f>$C64*CapEx!AG125</f>
        <v>0</v>
      </c>
      <c r="AA64" s="810">
        <f>$C64*CapEx!AH125</f>
        <v>0</v>
      </c>
      <c r="AB64" s="810">
        <f>$C64*CapEx!AI125</f>
        <v>0</v>
      </c>
      <c r="AC64" s="810">
        <f>$C64*CapEx!AJ125</f>
        <v>0</v>
      </c>
      <c r="AD64" s="810">
        <f>$C64*CapEx!AK125</f>
        <v>0</v>
      </c>
      <c r="AE64" s="810">
        <f>$C64*CapEx!AL125</f>
        <v>0</v>
      </c>
      <c r="AF64" s="810">
        <f>$C64*CapEx!AM125</f>
        <v>0</v>
      </c>
      <c r="AG64" s="810">
        <f>$C64*CapEx!AN125</f>
        <v>0</v>
      </c>
      <c r="AH64" s="810">
        <f>$C64*CapEx!AO125</f>
        <v>0</v>
      </c>
      <c r="AI64" s="810">
        <f>$C64*CapEx!AP125</f>
        <v>0</v>
      </c>
      <c r="AJ64" s="810">
        <f>$C64*CapEx!AQ125</f>
        <v>0</v>
      </c>
    </row>
    <row r="65" spans="1:36" s="481" customFormat="1">
      <c r="A65" s="303" t="s">
        <v>1060</v>
      </c>
      <c r="C65" s="1275">
        <f>Inputs!$D$269</f>
        <v>0</v>
      </c>
      <c r="D65" s="232">
        <f>SUM(G65:AJ65)</f>
        <v>0</v>
      </c>
      <c r="E65" s="232"/>
      <c r="G65" s="232">
        <f>$C65</f>
        <v>0</v>
      </c>
      <c r="H65" s="232">
        <f t="shared" ref="H65:AJ65" si="27">$C65</f>
        <v>0</v>
      </c>
      <c r="I65" s="232">
        <f t="shared" si="27"/>
        <v>0</v>
      </c>
      <c r="J65" s="232">
        <f t="shared" si="27"/>
        <v>0</v>
      </c>
      <c r="K65" s="232">
        <f t="shared" si="27"/>
        <v>0</v>
      </c>
      <c r="L65" s="232">
        <f t="shared" si="27"/>
        <v>0</v>
      </c>
      <c r="M65" s="1279">
        <f t="shared" si="27"/>
        <v>0</v>
      </c>
      <c r="N65" s="1279">
        <f t="shared" si="27"/>
        <v>0</v>
      </c>
      <c r="O65" s="1279">
        <f t="shared" si="27"/>
        <v>0</v>
      </c>
      <c r="P65" s="1279">
        <f t="shared" si="27"/>
        <v>0</v>
      </c>
      <c r="Q65" s="1279">
        <f t="shared" si="27"/>
        <v>0</v>
      </c>
      <c r="R65" s="1279">
        <f t="shared" si="27"/>
        <v>0</v>
      </c>
      <c r="S65" s="1279">
        <f t="shared" si="27"/>
        <v>0</v>
      </c>
      <c r="T65" s="232">
        <f t="shared" si="27"/>
        <v>0</v>
      </c>
      <c r="U65" s="232">
        <f t="shared" si="27"/>
        <v>0</v>
      </c>
      <c r="V65" s="232">
        <f t="shared" si="27"/>
        <v>0</v>
      </c>
      <c r="W65" s="232">
        <f t="shared" si="27"/>
        <v>0</v>
      </c>
      <c r="X65" s="232">
        <f t="shared" si="27"/>
        <v>0</v>
      </c>
      <c r="Y65" s="232">
        <f t="shared" si="27"/>
        <v>0</v>
      </c>
      <c r="Z65" s="232">
        <f t="shared" si="27"/>
        <v>0</v>
      </c>
      <c r="AA65" s="232">
        <f t="shared" si="27"/>
        <v>0</v>
      </c>
      <c r="AB65" s="232">
        <f t="shared" si="27"/>
        <v>0</v>
      </c>
      <c r="AC65" s="232">
        <f t="shared" si="27"/>
        <v>0</v>
      </c>
      <c r="AD65" s="232">
        <f t="shared" si="27"/>
        <v>0</v>
      </c>
      <c r="AE65" s="232">
        <f t="shared" si="27"/>
        <v>0</v>
      </c>
      <c r="AF65" s="232">
        <f t="shared" si="27"/>
        <v>0</v>
      </c>
      <c r="AG65" s="232">
        <f t="shared" si="27"/>
        <v>0</v>
      </c>
      <c r="AH65" s="232">
        <f t="shared" si="27"/>
        <v>0</v>
      </c>
      <c r="AI65" s="232">
        <f t="shared" si="27"/>
        <v>0</v>
      </c>
      <c r="AJ65" s="232">
        <f t="shared" si="27"/>
        <v>0</v>
      </c>
    </row>
    <row r="66" spans="1:36" s="481" customFormat="1">
      <c r="A66" s="303" t="s">
        <v>1061</v>
      </c>
      <c r="C66" s="1275">
        <f>Inputs!D420</f>
        <v>6</v>
      </c>
      <c r="D66" s="232"/>
      <c r="E66" s="232"/>
      <c r="G66" s="232">
        <f ca="1">IF(G4&gt;=$C$66,OFFSET(G64,0,-$C66),0)*($C66&lt;&gt;0)</f>
        <v>0</v>
      </c>
      <c r="H66" s="232">
        <f t="shared" ref="H66:AJ66" ca="1" si="28">IF(H4&gt;=$C$66,OFFSET(H64,0,-$C66),0)*($C66&lt;&gt;0)</f>
        <v>0</v>
      </c>
      <c r="I66" s="232">
        <f t="shared" ca="1" si="28"/>
        <v>0</v>
      </c>
      <c r="J66" s="232">
        <f t="shared" ca="1" si="28"/>
        <v>0</v>
      </c>
      <c r="K66" s="232">
        <f t="shared" ca="1" si="28"/>
        <v>0</v>
      </c>
      <c r="L66" s="232">
        <f t="shared" ca="1" si="28"/>
        <v>0</v>
      </c>
      <c r="M66" s="1279">
        <f t="shared" ca="1" si="28"/>
        <v>2829.5201277777778</v>
      </c>
      <c r="N66" s="1279">
        <f t="shared" ca="1" si="28"/>
        <v>106.39777777777782</v>
      </c>
      <c r="O66" s="1279">
        <f t="shared" ca="1" si="28"/>
        <v>106.39777777777782</v>
      </c>
      <c r="P66" s="1279">
        <f t="shared" ca="1" si="28"/>
        <v>106.39777777777782</v>
      </c>
      <c r="Q66" s="1279">
        <f t="shared" ca="1" si="28"/>
        <v>106.39777777777782</v>
      </c>
      <c r="R66" s="1279">
        <f t="shared" ca="1" si="28"/>
        <v>106.39777777777782</v>
      </c>
      <c r="S66" s="1279">
        <f t="shared" ca="1" si="28"/>
        <v>106.39777777777782</v>
      </c>
      <c r="T66" s="232">
        <f t="shared" ca="1" si="28"/>
        <v>106.39777777777782</v>
      </c>
      <c r="U66" s="232">
        <f ca="1">IF(U4&gt;=$C$66,OFFSET(U64,0,-$C66),0)*($C66&lt;&gt;0)</f>
        <v>106.39777777777782</v>
      </c>
      <c r="V66" s="232">
        <f t="shared" ca="1" si="28"/>
        <v>106.39777777777782</v>
      </c>
      <c r="W66" s="232">
        <f t="shared" ca="1" si="28"/>
        <v>106.39777777777782</v>
      </c>
      <c r="X66" s="232">
        <f t="shared" ca="1" si="28"/>
        <v>106.39777777777782</v>
      </c>
      <c r="Y66" s="232">
        <f t="shared" ca="1" si="28"/>
        <v>106.39777777777782</v>
      </c>
      <c r="Z66" s="232">
        <f t="shared" ca="1" si="28"/>
        <v>106.39777777777782</v>
      </c>
      <c r="AA66" s="232">
        <f t="shared" ca="1" si="28"/>
        <v>106.39777777777782</v>
      </c>
      <c r="AB66" s="232">
        <f t="shared" ca="1" si="28"/>
        <v>106.39777777777782</v>
      </c>
      <c r="AC66" s="232">
        <f t="shared" ca="1" si="28"/>
        <v>106.39777777777782</v>
      </c>
      <c r="AD66" s="232">
        <f t="shared" ca="1" si="28"/>
        <v>106.39777777777782</v>
      </c>
      <c r="AE66" s="232">
        <f t="shared" ca="1" si="28"/>
        <v>0</v>
      </c>
      <c r="AF66" s="232">
        <f t="shared" ca="1" si="28"/>
        <v>0</v>
      </c>
      <c r="AG66" s="232">
        <f t="shared" ca="1" si="28"/>
        <v>0</v>
      </c>
      <c r="AH66" s="232">
        <f t="shared" ca="1" si="28"/>
        <v>0</v>
      </c>
      <c r="AI66" s="232">
        <f t="shared" ca="1" si="28"/>
        <v>0</v>
      </c>
      <c r="AJ66" s="232">
        <f t="shared" ca="1" si="28"/>
        <v>0</v>
      </c>
    </row>
    <row r="67" spans="1:36" s="481" customFormat="1">
      <c r="A67" s="303" t="s">
        <v>1062</v>
      </c>
      <c r="C67" s="1276"/>
      <c r="D67" s="547">
        <f ca="1">MAX(G67:AJ67)</f>
        <v>3361.5090166666664</v>
      </c>
      <c r="E67" s="232"/>
      <c r="G67" s="232">
        <f ca="1">(SUM($G$64:G64)-SUM($G$65:G65)-SUM($G66:G66))</f>
        <v>2829.5201277777778</v>
      </c>
      <c r="H67" s="232">
        <f ca="1">(SUM($G$64:H64)-SUM($G$65:H65)-SUM($G66:H66))</f>
        <v>2935.9179055555555</v>
      </c>
      <c r="I67" s="232">
        <f ca="1">(SUM($G$64:I64)-SUM($G$65:I65)-SUM($G66:I66))</f>
        <v>3042.3156833333333</v>
      </c>
      <c r="J67" s="232">
        <f ca="1">(SUM($G$64:J64)-SUM($G$65:J65)-SUM($G66:J66))</f>
        <v>3148.713461111111</v>
      </c>
      <c r="K67" s="232">
        <f ca="1">(SUM($G$64:K64)-SUM($G$65:K65)-SUM($G66:K66))</f>
        <v>3255.1112388888887</v>
      </c>
      <c r="L67" s="232">
        <f ca="1">(SUM($G$64:L64)-SUM($G$65:L65)-SUM($G66:L66))</f>
        <v>3361.5090166666664</v>
      </c>
      <c r="M67" s="1279">
        <f ca="1">(SUM($G$64:M64)-SUM($G$65:M65)-SUM($G66:M66))</f>
        <v>638.38666666666631</v>
      </c>
      <c r="N67" s="1279">
        <f ca="1">(SUM($G$64:N64)-SUM($G$65:N65)-SUM($G66:N66))</f>
        <v>638.38666666666631</v>
      </c>
      <c r="O67" s="1279">
        <f ca="1">(SUM($G$64:O64)-SUM($G$65:O65)-SUM($G66:O66))</f>
        <v>638.38666666666631</v>
      </c>
      <c r="P67" s="1279">
        <f ca="1">(SUM($G$64:P64)-SUM($G$65:P65)-SUM($G66:P66))</f>
        <v>638.38666666666631</v>
      </c>
      <c r="Q67" s="1279">
        <f ca="1">(SUM($G$64:Q64)-SUM($G$65:Q65)-SUM($G66:Q66))</f>
        <v>638.38666666666631</v>
      </c>
      <c r="R67" s="1279">
        <f ca="1">(SUM($G$64:R64)-SUM($G$65:R65)-SUM($G66:R66))</f>
        <v>638.38666666666631</v>
      </c>
      <c r="S67" s="1279">
        <f ca="1">(SUM($G$64:S64)-SUM($G$65:S65)-SUM($G66:S66))</f>
        <v>638.38666666666631</v>
      </c>
      <c r="T67" s="232">
        <f ca="1">(SUM($G$64:T64)-SUM($G$65:T65)-SUM($G66:T66))</f>
        <v>638.38666666666677</v>
      </c>
      <c r="U67" s="232">
        <f ca="1">(SUM($G$64:U64)-SUM($G$65:U65)-SUM($G66:U66))</f>
        <v>638.38666666666722</v>
      </c>
      <c r="V67" s="232">
        <f ca="1">(SUM($G$64:V64)-SUM($G$65:V65)-SUM($G66:V66))</f>
        <v>638.38666666666768</v>
      </c>
      <c r="W67" s="232">
        <f ca="1">(SUM($G$64:W64)-SUM($G$65:W65)-SUM($G66:W66))</f>
        <v>638.38666666666813</v>
      </c>
      <c r="X67" s="232">
        <f ca="1">(SUM($G$64:X64)-SUM($G$65:X65)-SUM($G66:X66))</f>
        <v>638.38666666666859</v>
      </c>
      <c r="Y67" s="232">
        <f ca="1">(SUM($G$64:Y64)-SUM($G$65:Y65)-SUM($G66:Y66))</f>
        <v>531.98888888889087</v>
      </c>
      <c r="Z67" s="232">
        <f ca="1">(SUM($G$64:Z64)-SUM($G$65:Z65)-SUM($G66:Z66))</f>
        <v>425.5911111111127</v>
      </c>
      <c r="AA67" s="232">
        <f ca="1">(SUM($G$64:AA64)-SUM($G$65:AA65)-SUM($G66:AA66))</f>
        <v>319.19333333333452</v>
      </c>
      <c r="AB67" s="232">
        <f ca="1">(SUM($G$64:AB64)-SUM($G$65:AB65)-SUM($G66:AB66))</f>
        <v>212.79555555555635</v>
      </c>
      <c r="AC67" s="232">
        <f ca="1">(SUM($G$64:AC64)-SUM($G$65:AC65)-SUM($G66:AC66))</f>
        <v>106.39777777777817</v>
      </c>
      <c r="AD67" s="232">
        <f ca="1">(SUM($G$64:AD64)-SUM($G$65:AD65)-SUM($G66:AD66))</f>
        <v>0</v>
      </c>
      <c r="AE67" s="232">
        <f ca="1">(SUM($G$64:AE64)-SUM($G$65:AE65)-SUM($G66:AE66))</f>
        <v>0</v>
      </c>
      <c r="AF67" s="232">
        <f ca="1">(SUM($G$64:AF64)-SUM($G$65:AF65)-SUM($G66:AF66))</f>
        <v>0</v>
      </c>
      <c r="AG67" s="232">
        <f ca="1">(SUM($G$64:AG64)-SUM($G$65:AG65)-SUM($G66:AG66))</f>
        <v>0</v>
      </c>
      <c r="AH67" s="232">
        <f ca="1">(SUM($G$64:AH64)-SUM($G$65:AH65)-SUM($G66:AH66))</f>
        <v>0</v>
      </c>
      <c r="AI67" s="232">
        <f ca="1">(SUM($G$64:AI64)-SUM($G$65:AI65)-SUM($G66:AI66))</f>
        <v>0</v>
      </c>
      <c r="AJ67" s="232">
        <f ca="1">(SUM($G$64:AJ64)-SUM($G$65:AJ65)-SUM($G66:AJ66))</f>
        <v>0</v>
      </c>
    </row>
    <row r="68" spans="1:36" s="481" customFormat="1">
      <c r="A68" s="303" t="str">
        <f>A$63&amp;" IDCs"</f>
        <v>VAT Facility IDCs</v>
      </c>
      <c r="C68" s="1277">
        <f>Inputs!$D$268</f>
        <v>5.7499999999999996E-2</v>
      </c>
      <c r="D68" s="232">
        <f ca="1">SUM(G68:AJ68)</f>
        <v>122.31400101334879</v>
      </c>
      <c r="E68" s="232"/>
      <c r="F68" s="482"/>
      <c r="G68" s="232">
        <f ca="1">$C68*G67*G$6</f>
        <v>0.45193724263117285</v>
      </c>
      <c r="H68" s="232">
        <f t="shared" ref="H68:AJ68" ca="1" si="29">$C68*H67*H$6</f>
        <v>14.536871296257715</v>
      </c>
      <c r="I68" s="232">
        <f t="shared" ca="1" si="29"/>
        <v>15.063688070949073</v>
      </c>
      <c r="J68" s="232">
        <f t="shared" ca="1" si="29"/>
        <v>15.08758533449074</v>
      </c>
      <c r="K68" s="232">
        <f t="shared" ca="1" si="29"/>
        <v>16.11732162033179</v>
      </c>
      <c r="L68" s="232">
        <f t="shared" ca="1" si="29"/>
        <v>16.107230704861109</v>
      </c>
      <c r="M68" s="1279">
        <f t="shared" ca="1" si="29"/>
        <v>3.1609006481481465</v>
      </c>
      <c r="N68" s="1279">
        <f t="shared" ca="1" si="29"/>
        <v>3.1609006481481465</v>
      </c>
      <c r="O68" s="1279">
        <f t="shared" ca="1" si="29"/>
        <v>2.8550070370370357</v>
      </c>
      <c r="P68" s="1279">
        <f t="shared" ca="1" si="29"/>
        <v>3.1609006481481465</v>
      </c>
      <c r="Q68" s="1279">
        <f t="shared" ca="1" si="29"/>
        <v>3.0589361111111093</v>
      </c>
      <c r="R68" s="1279">
        <f t="shared" ca="1" si="29"/>
        <v>3.1609006481481465</v>
      </c>
      <c r="S68" s="1279">
        <f t="shared" ca="1" si="29"/>
        <v>3.0589361111111093</v>
      </c>
      <c r="T68" s="232">
        <f t="shared" ca="1" si="29"/>
        <v>3.1609006481481483</v>
      </c>
      <c r="U68" s="232">
        <f t="shared" ca="1" si="29"/>
        <v>3.1609006481481505</v>
      </c>
      <c r="V68" s="232">
        <f t="shared" ca="1" si="29"/>
        <v>3.058936111111116</v>
      </c>
      <c r="W68" s="232">
        <f t="shared" ca="1" si="29"/>
        <v>3.160900648148155</v>
      </c>
      <c r="X68" s="232">
        <f t="shared" ca="1" si="29"/>
        <v>3.05893611111112</v>
      </c>
      <c r="Y68" s="232">
        <f t="shared" ca="1" si="29"/>
        <v>2.6340838734567997</v>
      </c>
      <c r="Z68" s="232">
        <f t="shared" ca="1" si="29"/>
        <v>2.1072670987654396</v>
      </c>
      <c r="AA68" s="232">
        <f t="shared" ca="1" si="29"/>
        <v>1.4275035185185239</v>
      </c>
      <c r="AB68" s="232">
        <f t="shared" ca="1" si="29"/>
        <v>1.0536335493827198</v>
      </c>
      <c r="AC68" s="232">
        <f t="shared" ca="1" si="29"/>
        <v>0.50982268518518703</v>
      </c>
      <c r="AD68" s="232">
        <f t="shared" ca="1" si="29"/>
        <v>0</v>
      </c>
      <c r="AE68" s="232">
        <f t="shared" ca="1" si="29"/>
        <v>0</v>
      </c>
      <c r="AF68" s="232">
        <f t="shared" ca="1" si="29"/>
        <v>0</v>
      </c>
      <c r="AG68" s="232">
        <f t="shared" ca="1" si="29"/>
        <v>0</v>
      </c>
      <c r="AH68" s="232">
        <f t="shared" ca="1" si="29"/>
        <v>0</v>
      </c>
      <c r="AI68" s="232">
        <f t="shared" ca="1" si="29"/>
        <v>0</v>
      </c>
      <c r="AJ68" s="232">
        <f t="shared" ca="1" si="29"/>
        <v>0</v>
      </c>
    </row>
    <row r="69" spans="1:36">
      <c r="A69" s="303" t="str">
        <f>A$63&amp;" Commitment Fees"</f>
        <v>VAT Facility Commitment Fees</v>
      </c>
      <c r="C69" s="1277">
        <f>Inputs!$E$270*Inputs!$D$270</f>
        <v>9.2749999999999985E-3</v>
      </c>
      <c r="D69" s="232">
        <f ca="1">SUM(G69:AJ69)</f>
        <v>26.465752928759635</v>
      </c>
      <c r="E69" s="232"/>
      <c r="G69" s="232">
        <f ca="1">($D$67-G67)*$C69*G$5*G$6</f>
        <v>1.3706102623456781E-2</v>
      </c>
      <c r="H69" s="232">
        <f t="shared" ref="H69:AJ69" ca="1" si="30">($D$67-H67)*$C69*H$5*H$6</f>
        <v>0.33991134506172815</v>
      </c>
      <c r="I69" s="232">
        <f t="shared" ca="1" si="30"/>
        <v>0.25493350879629612</v>
      </c>
      <c r="J69" s="232">
        <f t="shared" ca="1" si="30"/>
        <v>0.16447323148148135</v>
      </c>
      <c r="K69" s="232">
        <f t="shared" ca="1" si="30"/>
        <v>8.4977836265432038E-2</v>
      </c>
      <c r="L69" s="232">
        <f t="shared" ca="1" si="30"/>
        <v>0</v>
      </c>
      <c r="M69" s="1279">
        <f t="shared" ca="1" si="30"/>
        <v>2.1749048713437498</v>
      </c>
      <c r="N69" s="1279">
        <f t="shared" ca="1" si="30"/>
        <v>2.1749048713437498</v>
      </c>
      <c r="O69" s="1279">
        <f t="shared" ca="1" si="30"/>
        <v>1.9644302063749999</v>
      </c>
      <c r="P69" s="1279">
        <f t="shared" ca="1" si="30"/>
        <v>2.1749048713437498</v>
      </c>
      <c r="Q69" s="1279">
        <f t="shared" ca="1" si="30"/>
        <v>2.1047466496874998</v>
      </c>
      <c r="R69" s="1279">
        <f t="shared" ca="1" si="30"/>
        <v>2.1749048713437498</v>
      </c>
      <c r="S69" s="1279">
        <f t="shared" ca="1" si="30"/>
        <v>2.1047466496874998</v>
      </c>
      <c r="T69" s="232">
        <f t="shared" ca="1" si="30"/>
        <v>2.1749048713437493</v>
      </c>
      <c r="U69" s="232">
        <f t="shared" ca="1" si="30"/>
        <v>2.1749048713437489</v>
      </c>
      <c r="V69" s="232">
        <f t="shared" ca="1" si="30"/>
        <v>2.1047466496874985</v>
      </c>
      <c r="W69" s="232">
        <f t="shared" ca="1" si="30"/>
        <v>2.1749048713437484</v>
      </c>
      <c r="X69" s="232">
        <f t="shared" ca="1" si="30"/>
        <v>2.104746649687498</v>
      </c>
      <c r="Y69" s="232">
        <f t="shared" ca="1" si="30"/>
        <v>0</v>
      </c>
      <c r="Z69" s="232">
        <f t="shared" ca="1" si="30"/>
        <v>0</v>
      </c>
      <c r="AA69" s="232">
        <f t="shared" ca="1" si="30"/>
        <v>0</v>
      </c>
      <c r="AB69" s="232">
        <f t="shared" ca="1" si="30"/>
        <v>0</v>
      </c>
      <c r="AC69" s="232">
        <f t="shared" ca="1" si="30"/>
        <v>0</v>
      </c>
      <c r="AD69" s="232">
        <f t="shared" ca="1" si="30"/>
        <v>0</v>
      </c>
      <c r="AE69" s="232">
        <f t="shared" ca="1" si="30"/>
        <v>0</v>
      </c>
      <c r="AF69" s="232">
        <f t="shared" ca="1" si="30"/>
        <v>0</v>
      </c>
      <c r="AG69" s="232">
        <f t="shared" ca="1" si="30"/>
        <v>0</v>
      </c>
      <c r="AH69" s="232">
        <f t="shared" ca="1" si="30"/>
        <v>0</v>
      </c>
      <c r="AI69" s="232">
        <f t="shared" ca="1" si="30"/>
        <v>0</v>
      </c>
      <c r="AJ69" s="232">
        <f t="shared" ca="1" si="30"/>
        <v>0</v>
      </c>
    </row>
    <row r="70" spans="1:36">
      <c r="D70" s="395"/>
      <c r="E70" s="395"/>
      <c r="G70" s="472"/>
    </row>
    <row r="71" spans="1:36">
      <c r="A71" s="455" t="s">
        <v>1063</v>
      </c>
      <c r="B71" s="455"/>
      <c r="C71" s="455"/>
      <c r="D71" s="233">
        <f>SUM(G71:AJ71)</f>
        <v>0</v>
      </c>
      <c r="E71" s="233"/>
      <c r="F71" s="378"/>
      <c r="G71" s="671">
        <f>Macro!G18</f>
        <v>0</v>
      </c>
      <c r="H71" s="671">
        <f>Macro!H18</f>
        <v>0</v>
      </c>
      <c r="I71" s="671">
        <f>Macro!I18</f>
        <v>0</v>
      </c>
      <c r="J71" s="671">
        <f>Macro!J18</f>
        <v>0</v>
      </c>
      <c r="K71" s="671">
        <f>Macro!K18</f>
        <v>0</v>
      </c>
      <c r="L71" s="671">
        <f>Macro!L18</f>
        <v>0</v>
      </c>
      <c r="M71" s="671">
        <f>Macro!M18</f>
        <v>0</v>
      </c>
      <c r="N71" s="671">
        <f>Macro!N18</f>
        <v>0</v>
      </c>
      <c r="O71" s="671">
        <f>Macro!O18</f>
        <v>0</v>
      </c>
      <c r="P71" s="671">
        <f>Macro!P18</f>
        <v>0</v>
      </c>
      <c r="Q71" s="671">
        <f>Macro!Q18</f>
        <v>0</v>
      </c>
      <c r="R71" s="671">
        <f>Macro!R18</f>
        <v>0</v>
      </c>
      <c r="S71" s="671">
        <f>Macro!S18</f>
        <v>0</v>
      </c>
      <c r="T71" s="671">
        <f>Macro!T18</f>
        <v>0</v>
      </c>
      <c r="U71" s="671">
        <f>Macro!U18</f>
        <v>0</v>
      </c>
      <c r="V71" s="671">
        <f>Macro!V18</f>
        <v>0</v>
      </c>
      <c r="W71" s="671">
        <f>Macro!W18</f>
        <v>0</v>
      </c>
      <c r="X71" s="671">
        <f>Macro!X18</f>
        <v>0</v>
      </c>
      <c r="Y71" s="671">
        <f>Macro!Y18</f>
        <v>0</v>
      </c>
      <c r="Z71" s="671">
        <f>Macro!Z18</f>
        <v>0</v>
      </c>
      <c r="AA71" s="671">
        <f>Macro!AA18</f>
        <v>0</v>
      </c>
      <c r="AB71" s="671">
        <f>Macro!AB18</f>
        <v>0</v>
      </c>
      <c r="AC71" s="671">
        <f>Macro!AC18</f>
        <v>0</v>
      </c>
      <c r="AD71" s="671">
        <f>Macro!AD18</f>
        <v>0</v>
      </c>
      <c r="AE71" s="671">
        <f>Macro!AE18</f>
        <v>0</v>
      </c>
      <c r="AF71" s="671">
        <f>Macro!AF18</f>
        <v>0</v>
      </c>
      <c r="AG71" s="671">
        <f>Macro!AG18</f>
        <v>0</v>
      </c>
      <c r="AH71" s="671">
        <f>Macro!AH18</f>
        <v>0</v>
      </c>
      <c r="AI71" s="671">
        <f>Macro!AI18</f>
        <v>0</v>
      </c>
      <c r="AJ71" s="671">
        <f>Macro!AJ18</f>
        <v>0</v>
      </c>
    </row>
    <row r="72" spans="1:36">
      <c r="A72" s="303" t="s">
        <v>1064</v>
      </c>
      <c r="C72" s="312"/>
      <c r="D72" s="459">
        <f ca="1">SUM(G72:AJ72)</f>
        <v>0</v>
      </c>
      <c r="E72" s="459"/>
      <c r="G72" s="459">
        <f ca="1">(MONTH(G2)=monthsinyear)/COUNTIF($G$3:$AJ$3,"="&amp;monthsinyear)*($D$51*$B51+$D$52*$B52+$D$53*$B53)*G5+G55*$B55+G57*$B57+G56*$B56+G58*$B58+$C$27*$B27*G$27</f>
        <v>0</v>
      </c>
      <c r="H72" s="459">
        <f t="shared" ref="H72:AJ72" ca="1" si="31">(MONTH(H2)=monthsinyear)/COUNTIF($G$3:$AJ$3,"="&amp;monthsinyear)*($D$51*$B51+$D$52*$B52+$D$53*$B53)*H5+H55*$B55+H57*$B57+H56*$B56+H58*$B58+$C$27*$B27*H$27</f>
        <v>0</v>
      </c>
      <c r="I72" s="459">
        <f t="shared" ca="1" si="31"/>
        <v>0</v>
      </c>
      <c r="J72" s="459">
        <f t="shared" ca="1" si="31"/>
        <v>0</v>
      </c>
      <c r="K72" s="459">
        <f t="shared" ca="1" si="31"/>
        <v>0</v>
      </c>
      <c r="L72" s="459">
        <f t="shared" ca="1" si="31"/>
        <v>0</v>
      </c>
      <c r="M72" s="459">
        <f t="shared" ca="1" si="31"/>
        <v>0</v>
      </c>
      <c r="N72" s="459">
        <f t="shared" ca="1" si="31"/>
        <v>0</v>
      </c>
      <c r="O72" s="459">
        <f t="shared" ca="1" si="31"/>
        <v>0</v>
      </c>
      <c r="P72" s="459">
        <f t="shared" ca="1" si="31"/>
        <v>0</v>
      </c>
      <c r="Q72" s="459">
        <f t="shared" ca="1" si="31"/>
        <v>0</v>
      </c>
      <c r="R72" s="459">
        <f t="shared" ca="1" si="31"/>
        <v>0</v>
      </c>
      <c r="S72" s="459">
        <f t="shared" ca="1" si="31"/>
        <v>0</v>
      </c>
      <c r="T72" s="459">
        <f t="shared" ca="1" si="31"/>
        <v>0</v>
      </c>
      <c r="U72" s="459">
        <f ca="1">(MONTH(U2)=monthsinyear)/COUNTIF($G$3:$AJ$3,"="&amp;monthsinyear)*($D$51*$B51+$D$52*$B52+$D$53*$B53)*U5+U55*$B55+U57*$B57+U56*$B56+U58*$B58+$C$27*$B27*U$27</f>
        <v>0</v>
      </c>
      <c r="V72" s="459">
        <f t="shared" ca="1" si="31"/>
        <v>0</v>
      </c>
      <c r="W72" s="459">
        <f t="shared" ca="1" si="31"/>
        <v>0</v>
      </c>
      <c r="X72" s="459">
        <f t="shared" ca="1" si="31"/>
        <v>0</v>
      </c>
      <c r="Y72" s="459">
        <f t="shared" ca="1" si="31"/>
        <v>0</v>
      </c>
      <c r="Z72" s="459">
        <f t="shared" ca="1" si="31"/>
        <v>0</v>
      </c>
      <c r="AA72" s="459">
        <f t="shared" ca="1" si="31"/>
        <v>0</v>
      </c>
      <c r="AB72" s="459">
        <f t="shared" ca="1" si="31"/>
        <v>0</v>
      </c>
      <c r="AC72" s="459">
        <f t="shared" ca="1" si="31"/>
        <v>0</v>
      </c>
      <c r="AD72" s="459">
        <f t="shared" ca="1" si="31"/>
        <v>0</v>
      </c>
      <c r="AE72" s="459">
        <f t="shared" ca="1" si="31"/>
        <v>0</v>
      </c>
      <c r="AF72" s="459">
        <f t="shared" ca="1" si="31"/>
        <v>0</v>
      </c>
      <c r="AG72" s="459">
        <f t="shared" ca="1" si="31"/>
        <v>0</v>
      </c>
      <c r="AH72" s="459">
        <f t="shared" ca="1" si="31"/>
        <v>0</v>
      </c>
      <c r="AI72" s="459">
        <f t="shared" ca="1" si="31"/>
        <v>0</v>
      </c>
      <c r="AJ72" s="459">
        <f t="shared" ca="1" si="31"/>
        <v>0</v>
      </c>
    </row>
    <row r="73" spans="1:36">
      <c r="A73" s="303" t="s">
        <v>1065</v>
      </c>
      <c r="C73" s="811">
        <f ca="1">CapEx!$C$126</f>
        <v>0</v>
      </c>
      <c r="D73" s="459">
        <f ca="1">SUM(G73:AJ73)</f>
        <v>0</v>
      </c>
      <c r="E73" s="459"/>
      <c r="G73" s="810">
        <f ca="1">$C73*CapEx!N129*G5</f>
        <v>0</v>
      </c>
      <c r="H73" s="810">
        <f ca="1">$C73*CapEx!O129*H5</f>
        <v>0</v>
      </c>
      <c r="I73" s="810">
        <f ca="1">$C73*CapEx!P129*I5</f>
        <v>0</v>
      </c>
      <c r="J73" s="810">
        <f ca="1">$C73*CapEx!Q129*J5</f>
        <v>0</v>
      </c>
      <c r="K73" s="810">
        <f ca="1">$C73*CapEx!R129*K5</f>
        <v>0</v>
      </c>
      <c r="L73" s="810">
        <f ca="1">$C73*CapEx!S129*L5</f>
        <v>0</v>
      </c>
      <c r="M73" s="810">
        <f ca="1">$C73*CapEx!T129*M5</f>
        <v>0</v>
      </c>
      <c r="N73" s="810">
        <f ca="1">$C73*CapEx!U129*N5</f>
        <v>0</v>
      </c>
      <c r="O73" s="810">
        <f ca="1">$C73*CapEx!V129*O5</f>
        <v>0</v>
      </c>
      <c r="P73" s="810">
        <f ca="1">$C73*CapEx!W129*P5</f>
        <v>0</v>
      </c>
      <c r="Q73" s="810">
        <f ca="1">$C73*CapEx!X129*Q5</f>
        <v>0</v>
      </c>
      <c r="R73" s="810">
        <f ca="1">$C73*CapEx!Y129*R5</f>
        <v>0</v>
      </c>
      <c r="S73" s="810">
        <f ca="1">$C73*CapEx!Z129*S5</f>
        <v>0</v>
      </c>
      <c r="T73" s="810">
        <f ca="1">$C73*CapEx!AA129*T5</f>
        <v>0</v>
      </c>
      <c r="U73" s="810">
        <f ca="1">$C73*CapEx!AB129*U5</f>
        <v>0</v>
      </c>
      <c r="V73" s="810">
        <f ca="1">$C73*CapEx!AC129*V5</f>
        <v>0</v>
      </c>
      <c r="W73" s="810">
        <f ca="1">$C73*CapEx!AD129*W5</f>
        <v>0</v>
      </c>
      <c r="X73" s="810">
        <f ca="1">$C73*CapEx!AE129*X5</f>
        <v>0</v>
      </c>
      <c r="Y73" s="810">
        <f ca="1">$C73*CapEx!AF129*Y5</f>
        <v>0</v>
      </c>
      <c r="Z73" s="810">
        <f ca="1">$C73*CapEx!AG129*Z5</f>
        <v>0</v>
      </c>
      <c r="AA73" s="810">
        <f ca="1">$C73*CapEx!AH129*AA5</f>
        <v>0</v>
      </c>
      <c r="AB73" s="810">
        <f ca="1">$C73*CapEx!AI129*AB5</f>
        <v>0</v>
      </c>
      <c r="AC73" s="810">
        <f ca="1">$C73*CapEx!AJ129*AC5</f>
        <v>0</v>
      </c>
      <c r="AD73" s="810">
        <f ca="1">$C73*CapEx!AK129*AD5</f>
        <v>0</v>
      </c>
      <c r="AE73" s="810">
        <f ca="1">$C73*CapEx!AL129*AE5</f>
        <v>0</v>
      </c>
      <c r="AF73" s="810">
        <f ca="1">$C73*CapEx!AM129*AF5</f>
        <v>0</v>
      </c>
      <c r="AG73" s="810">
        <f ca="1">$C73*CapEx!AN129*AG5</f>
        <v>0</v>
      </c>
      <c r="AH73" s="810">
        <f ca="1">$C73*CapEx!AO129*AH5</f>
        <v>0</v>
      </c>
      <c r="AI73" s="810">
        <f ca="1">$C73*CapEx!AP129*AI5</f>
        <v>0</v>
      </c>
      <c r="AJ73" s="810">
        <f ca="1">$C73*CapEx!AQ129*AJ5</f>
        <v>0</v>
      </c>
    </row>
    <row r="75" spans="1:36">
      <c r="G75" s="483"/>
      <c r="H75" s="483"/>
      <c r="I75" s="483"/>
      <c r="J75" s="483"/>
      <c r="K75" s="483"/>
      <c r="L75" s="483"/>
      <c r="M75" s="483"/>
      <c r="N75" s="483"/>
      <c r="O75" s="483"/>
      <c r="P75" s="483"/>
      <c r="Q75" s="483"/>
      <c r="R75" s="483"/>
      <c r="S75" s="483"/>
      <c r="T75" s="483"/>
      <c r="U75" s="483"/>
      <c r="V75" s="483"/>
      <c r="W75" s="483"/>
      <c r="X75" s="483"/>
      <c r="Y75" s="483"/>
      <c r="Z75" s="483"/>
      <c r="AA75" s="483"/>
      <c r="AB75" s="483"/>
      <c r="AC75" s="483"/>
    </row>
    <row r="90" s="303" customFormat="1"/>
    <row r="91" s="303" customFormat="1"/>
    <row r="92" s="303" customFormat="1"/>
    <row r="93" s="303" customFormat="1"/>
    <row r="94" s="303" customFormat="1"/>
    <row r="95" s="303" customFormat="1"/>
    <row r="96" s="303" customFormat="1"/>
    <row r="97" s="303" customFormat="1"/>
    <row r="98" s="303" customFormat="1"/>
    <row r="99" s="303" customFormat="1"/>
    <row r="100" s="303" customFormat="1"/>
    <row r="101" s="303" customFormat="1"/>
    <row r="102" s="303" customFormat="1"/>
    <row r="103" s="303" customFormat="1"/>
    <row r="104" s="303" customFormat="1"/>
  </sheetData>
  <conditionalFormatting sqref="G5:AJ6">
    <cfRule type="cellIs" dxfId="90" priority="10" operator="equal">
      <formula>1</formula>
    </cfRule>
  </conditionalFormatting>
  <conditionalFormatting sqref="AI5">
    <cfRule type="cellIs" dxfId="89" priority="5" operator="equal">
      <formula>1</formula>
    </cfRule>
  </conditionalFormatting>
  <conditionalFormatting sqref="AJ5">
    <cfRule type="cellIs" dxfId="88" priority="3" operator="equal">
      <formula>1</formula>
    </cfRule>
  </conditionalFormatting>
  <pageMargins left="0.7" right="0.7" top="0.75" bottom="0.75" header="0.3" footer="0.3"/>
  <pageSetup paperSize="9" scale="22" orientation="portrait" horizontalDpi="202" verticalDpi="196" r:id="rId1"/>
  <ignoredErrors>
    <ignoredError sqref="B56:B57" formula="1"/>
    <ignoredError sqref="G50" emptyCellReferenc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11" id="{FC6172D3-CCFA-42A5-A42B-85C549D2F58D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E42</xm:sqref>
        </x14:conditionalFormatting>
        <x14:conditionalFormatting xmlns:xm="http://schemas.microsoft.com/office/excel/2006/main">
          <x14:cfRule type="iconSet" priority="412" id="{96C07222-8CBF-4E2E-A149-257A429CC87C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E61</xm:sqref>
        </x14:conditionalFormatting>
        <x14:conditionalFormatting xmlns:xm="http://schemas.microsoft.com/office/excel/2006/main">
          <x14:cfRule type="iconSet" priority="1" id="{EAE848FE-3604-45C4-83E9-DDBB5F625553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_cashflow"/>
  <dimension ref="A1:EP330"/>
  <sheetViews>
    <sheetView showGridLines="0" zoomScale="90" zoomScaleNormal="115" workbookViewId="0">
      <pane xSplit="6" ySplit="4" topLeftCell="G10" activePane="bottomRight" state="frozen"/>
      <selection pane="bottomRight" activeCell="H29" sqref="H29:I29"/>
      <selection pane="bottomLeft" activeCell="A4" sqref="A4"/>
      <selection pane="topRight" activeCell="E1" sqref="E1"/>
    </sheetView>
  </sheetViews>
  <sheetFormatPr defaultColWidth="11.42578125" defaultRowHeight="10.5"/>
  <cols>
    <col min="1" max="1" width="38.5703125" style="303" customWidth="1"/>
    <col min="2" max="2" width="10.42578125" style="303" customWidth="1"/>
    <col min="3" max="3" width="7.85546875" style="303" customWidth="1"/>
    <col min="4" max="4" width="12.42578125" style="303" bestFit="1" customWidth="1"/>
    <col min="5" max="6" width="2.5703125" style="303" customWidth="1"/>
    <col min="7" max="26" width="9.5703125" style="303" customWidth="1"/>
    <col min="27" max="127" width="9.5703125" style="494" customWidth="1"/>
    <col min="128" max="128" width="2.5703125" style="494" customWidth="1"/>
    <col min="129" max="129" width="11.42578125" style="494" customWidth="1"/>
    <col min="130" max="16384" width="11.42578125" style="303"/>
  </cols>
  <sheetData>
    <row r="1" spans="1:129">
      <c r="A1" s="995" t="s">
        <v>1048</v>
      </c>
      <c r="E1" s="893">
        <f ca="1">Outputs!$D$46</f>
        <v>11028.671357008972</v>
      </c>
      <c r="F1" s="484"/>
      <c r="G1" s="971">
        <f>Flags!G5</f>
        <v>46934</v>
      </c>
      <c r="H1" s="971">
        <f>Flags!H5</f>
        <v>47484</v>
      </c>
      <c r="I1" s="971">
        <f>Flags!I5</f>
        <v>47665</v>
      </c>
      <c r="J1" s="971">
        <f>Flags!J5</f>
        <v>47849</v>
      </c>
      <c r="K1" s="971">
        <f>Flags!K5</f>
        <v>48030</v>
      </c>
      <c r="L1" s="971">
        <f>Flags!L5</f>
        <v>48214</v>
      </c>
      <c r="M1" s="971">
        <f>Flags!M5</f>
        <v>48396</v>
      </c>
      <c r="N1" s="971">
        <f>Flags!N5</f>
        <v>48580</v>
      </c>
      <c r="O1" s="971">
        <f>Flags!O5</f>
        <v>48761</v>
      </c>
      <c r="P1" s="971">
        <f>Flags!P5</f>
        <v>48945</v>
      </c>
      <c r="Q1" s="971">
        <f>Flags!Q5</f>
        <v>49126</v>
      </c>
      <c r="R1" s="971">
        <f>Flags!R5</f>
        <v>49310</v>
      </c>
      <c r="S1" s="971">
        <f>Flags!S5</f>
        <v>49491</v>
      </c>
      <c r="T1" s="971">
        <f>Flags!T5</f>
        <v>49675</v>
      </c>
      <c r="U1" s="971">
        <f>Flags!U5</f>
        <v>49857</v>
      </c>
      <c r="V1" s="971">
        <f>Flags!V5</f>
        <v>50041</v>
      </c>
      <c r="W1" s="971">
        <f>Flags!W5</f>
        <v>50222</v>
      </c>
      <c r="X1" s="971">
        <f>Flags!X5</f>
        <v>50406</v>
      </c>
      <c r="Y1" s="971">
        <f>Flags!Y5</f>
        <v>50587</v>
      </c>
      <c r="Z1" s="971">
        <f>Flags!Z5</f>
        <v>50771</v>
      </c>
      <c r="AA1" s="971">
        <f>Flags!AA5</f>
        <v>50952</v>
      </c>
      <c r="AB1" s="971">
        <f>Flags!AB5</f>
        <v>51136</v>
      </c>
      <c r="AC1" s="971">
        <f>Flags!AC5</f>
        <v>51318</v>
      </c>
      <c r="AD1" s="971">
        <f>Flags!AD5</f>
        <v>51502</v>
      </c>
      <c r="AE1" s="971">
        <f>Flags!AE5</f>
        <v>51683</v>
      </c>
      <c r="AF1" s="971">
        <f>Flags!AF5</f>
        <v>51867</v>
      </c>
      <c r="AG1" s="971">
        <f>Flags!AG5</f>
        <v>52048</v>
      </c>
      <c r="AH1" s="971">
        <f>Flags!AH5</f>
        <v>52232</v>
      </c>
      <c r="AI1" s="971">
        <f>Flags!AI5</f>
        <v>52413</v>
      </c>
      <c r="AJ1" s="971">
        <f>Flags!AJ5</f>
        <v>52597</v>
      </c>
      <c r="AK1" s="971">
        <f>Flags!AK5</f>
        <v>52779</v>
      </c>
      <c r="AL1" s="971">
        <f>Flags!AL5</f>
        <v>52963</v>
      </c>
      <c r="AM1" s="971">
        <f>Flags!AM5</f>
        <v>53144</v>
      </c>
      <c r="AN1" s="971">
        <f>Flags!AN5</f>
        <v>53328</v>
      </c>
      <c r="AO1" s="971">
        <f>Flags!AO5</f>
        <v>53509</v>
      </c>
      <c r="AP1" s="971">
        <f>Flags!AP5</f>
        <v>53693</v>
      </c>
      <c r="AQ1" s="971">
        <f>Flags!AQ5</f>
        <v>53874</v>
      </c>
      <c r="AR1" s="971">
        <f>Flags!AR5</f>
        <v>54058</v>
      </c>
      <c r="AS1" s="971">
        <f>Flags!AS5</f>
        <v>54240</v>
      </c>
      <c r="AT1" s="971">
        <f>Flags!AT5</f>
        <v>54424</v>
      </c>
      <c r="AU1" s="971">
        <f>Flags!AU5</f>
        <v>54605</v>
      </c>
      <c r="AV1" s="971">
        <f>Flags!AV5</f>
        <v>54789</v>
      </c>
      <c r="AW1" s="971">
        <f>Flags!AW5</f>
        <v>54970</v>
      </c>
      <c r="AX1" s="971">
        <f>Flags!AX5</f>
        <v>55154</v>
      </c>
      <c r="AY1" s="971">
        <f>Flags!AY5</f>
        <v>55335</v>
      </c>
      <c r="AZ1" s="971">
        <f>Flags!AZ5</f>
        <v>55519</v>
      </c>
      <c r="BA1" s="971">
        <f>Flags!BA5</f>
        <v>55701</v>
      </c>
      <c r="BB1" s="971">
        <f>Flags!BB5</f>
        <v>55885</v>
      </c>
      <c r="BC1" s="971">
        <f>Flags!BC5</f>
        <v>56066</v>
      </c>
      <c r="BD1" s="971">
        <f>Flags!BD5</f>
        <v>56250</v>
      </c>
      <c r="BE1" s="971">
        <f>Flags!BE5</f>
        <v>56431</v>
      </c>
      <c r="BF1" s="971">
        <f>Flags!BF5</f>
        <v>56615</v>
      </c>
      <c r="BG1" s="971">
        <f>Flags!BG5</f>
        <v>56796</v>
      </c>
      <c r="BH1" s="971">
        <f>Flags!BH5</f>
        <v>56980</v>
      </c>
      <c r="BI1" s="971">
        <f>Flags!BI5</f>
        <v>57162</v>
      </c>
      <c r="BJ1" s="971">
        <f>Flags!BJ5</f>
        <v>57346</v>
      </c>
      <c r="BK1" s="971">
        <f>Flags!BK5</f>
        <v>57527</v>
      </c>
      <c r="BL1" s="971">
        <f>Flags!BL5</f>
        <v>57711</v>
      </c>
      <c r="BM1" s="971">
        <f>Flags!BM5</f>
        <v>57892</v>
      </c>
      <c r="BN1" s="971">
        <f>Flags!BN5</f>
        <v>58076</v>
      </c>
      <c r="BO1" s="971">
        <f>Flags!BO5</f>
        <v>58257</v>
      </c>
      <c r="BP1" s="971"/>
      <c r="BQ1" s="971"/>
      <c r="BR1" s="971"/>
      <c r="BS1" s="971"/>
      <c r="BT1" s="971"/>
      <c r="BU1" s="971"/>
      <c r="BV1" s="971"/>
      <c r="BW1" s="971"/>
      <c r="BX1" s="971"/>
      <c r="BY1" s="971"/>
      <c r="BZ1" s="971"/>
      <c r="CA1" s="971"/>
      <c r="CB1" s="971"/>
      <c r="CC1" s="971"/>
      <c r="CD1" s="971"/>
      <c r="CE1" s="971"/>
      <c r="CF1" s="971"/>
      <c r="CG1" s="971"/>
      <c r="CH1" s="971"/>
      <c r="CI1" s="971"/>
      <c r="CJ1" s="971"/>
      <c r="CK1" s="971"/>
      <c r="CL1" s="971"/>
      <c r="CM1" s="971"/>
      <c r="CN1" s="971"/>
      <c r="CO1" s="971"/>
      <c r="CP1" s="971"/>
      <c r="CQ1" s="971"/>
      <c r="CR1" s="971"/>
      <c r="CS1" s="971"/>
      <c r="CT1" s="971"/>
      <c r="CU1" s="971"/>
      <c r="CV1" s="971"/>
      <c r="CW1" s="971"/>
      <c r="CX1" s="971"/>
      <c r="CY1" s="971"/>
      <c r="CZ1" s="971"/>
      <c r="DA1" s="971"/>
      <c r="DB1" s="971"/>
      <c r="DC1" s="971"/>
      <c r="DD1" s="971"/>
      <c r="DE1" s="971"/>
      <c r="DF1" s="971"/>
      <c r="DG1" s="971"/>
      <c r="DH1" s="971"/>
      <c r="DI1" s="971"/>
      <c r="DJ1" s="971"/>
      <c r="DK1" s="971"/>
      <c r="DL1" s="971"/>
      <c r="DM1" s="971"/>
      <c r="DN1" s="971"/>
      <c r="DO1" s="971"/>
      <c r="DP1" s="971"/>
      <c r="DQ1" s="971"/>
      <c r="DR1" s="971"/>
      <c r="DS1" s="971"/>
      <c r="DT1" s="971"/>
      <c r="DU1" s="971"/>
      <c r="DV1" s="971"/>
      <c r="DW1" s="971"/>
      <c r="DX1" s="485"/>
      <c r="DY1" s="485"/>
    </row>
    <row r="2" spans="1:129">
      <c r="A2" s="995" t="s">
        <v>1049</v>
      </c>
      <c r="E2" s="484"/>
      <c r="F2" s="484"/>
      <c r="G2" s="971">
        <f>Flags!G6</f>
        <v>47483</v>
      </c>
      <c r="H2" s="971">
        <f>Flags!H6</f>
        <v>47664</v>
      </c>
      <c r="I2" s="971">
        <f>Flags!I6</f>
        <v>47848</v>
      </c>
      <c r="J2" s="971">
        <f>Flags!J6</f>
        <v>48029</v>
      </c>
      <c r="K2" s="971">
        <f>Flags!K6</f>
        <v>48213</v>
      </c>
      <c r="L2" s="971">
        <f>Flags!L6</f>
        <v>48395</v>
      </c>
      <c r="M2" s="971">
        <f>Flags!M6</f>
        <v>48579</v>
      </c>
      <c r="N2" s="971">
        <f>Flags!N6</f>
        <v>48760</v>
      </c>
      <c r="O2" s="971">
        <f>Flags!O6</f>
        <v>48944</v>
      </c>
      <c r="P2" s="971">
        <f>Flags!P6</f>
        <v>49125</v>
      </c>
      <c r="Q2" s="971">
        <f>Flags!Q6</f>
        <v>49309</v>
      </c>
      <c r="R2" s="971">
        <f>Flags!R6</f>
        <v>49490</v>
      </c>
      <c r="S2" s="971">
        <f>Flags!S6</f>
        <v>49674</v>
      </c>
      <c r="T2" s="971">
        <f>Flags!T6</f>
        <v>49856</v>
      </c>
      <c r="U2" s="971">
        <f>Flags!U6</f>
        <v>50040</v>
      </c>
      <c r="V2" s="971">
        <f>Flags!V6</f>
        <v>50221</v>
      </c>
      <c r="W2" s="971">
        <f>Flags!W6</f>
        <v>50405</v>
      </c>
      <c r="X2" s="971">
        <f>Flags!X6</f>
        <v>50586</v>
      </c>
      <c r="Y2" s="971">
        <f>Flags!Y6</f>
        <v>50770</v>
      </c>
      <c r="Z2" s="971">
        <f>Flags!Z6</f>
        <v>50951</v>
      </c>
      <c r="AA2" s="971">
        <f>Flags!AA6</f>
        <v>51135</v>
      </c>
      <c r="AB2" s="971">
        <f>Flags!AB6</f>
        <v>51317</v>
      </c>
      <c r="AC2" s="971">
        <f>Flags!AC6</f>
        <v>51501</v>
      </c>
      <c r="AD2" s="971">
        <f>Flags!AD6</f>
        <v>51682</v>
      </c>
      <c r="AE2" s="971">
        <f>Flags!AE6</f>
        <v>51866</v>
      </c>
      <c r="AF2" s="971">
        <f>Flags!AF6</f>
        <v>52047</v>
      </c>
      <c r="AG2" s="971">
        <f>Flags!AG6</f>
        <v>52231</v>
      </c>
      <c r="AH2" s="971">
        <f>Flags!AH6</f>
        <v>52412</v>
      </c>
      <c r="AI2" s="971">
        <f>Flags!AI6</f>
        <v>52596</v>
      </c>
      <c r="AJ2" s="971">
        <f>Flags!AJ6</f>
        <v>52778</v>
      </c>
      <c r="AK2" s="971">
        <f>Flags!AK6</f>
        <v>52962</v>
      </c>
      <c r="AL2" s="971">
        <f>Flags!AL6</f>
        <v>53143</v>
      </c>
      <c r="AM2" s="971">
        <f>Flags!AM6</f>
        <v>53327</v>
      </c>
      <c r="AN2" s="971">
        <f>Flags!AN6</f>
        <v>53508</v>
      </c>
      <c r="AO2" s="971">
        <f>Flags!AO6</f>
        <v>53692</v>
      </c>
      <c r="AP2" s="971">
        <f>Flags!AP6</f>
        <v>53873</v>
      </c>
      <c r="AQ2" s="971">
        <f>Flags!AQ6</f>
        <v>54057</v>
      </c>
      <c r="AR2" s="971">
        <f>Flags!AR6</f>
        <v>54239</v>
      </c>
      <c r="AS2" s="971">
        <f>Flags!AS6</f>
        <v>54423</v>
      </c>
      <c r="AT2" s="971">
        <f>Flags!AT6</f>
        <v>54604</v>
      </c>
      <c r="AU2" s="971">
        <f>Flags!AU6</f>
        <v>54788</v>
      </c>
      <c r="AV2" s="971">
        <f>Flags!AV6</f>
        <v>54969</v>
      </c>
      <c r="AW2" s="971">
        <f>Flags!AW6</f>
        <v>55153</v>
      </c>
      <c r="AX2" s="971">
        <f>Flags!AX6</f>
        <v>55334</v>
      </c>
      <c r="AY2" s="971">
        <f>Flags!AY6</f>
        <v>55518</v>
      </c>
      <c r="AZ2" s="971">
        <f>Flags!AZ6</f>
        <v>55700</v>
      </c>
      <c r="BA2" s="971">
        <f>Flags!BA6</f>
        <v>55884</v>
      </c>
      <c r="BB2" s="971">
        <f>Flags!BB6</f>
        <v>56065</v>
      </c>
      <c r="BC2" s="971">
        <f>Flags!BC6</f>
        <v>56249</v>
      </c>
      <c r="BD2" s="971">
        <f>Flags!BD6</f>
        <v>56430</v>
      </c>
      <c r="BE2" s="971">
        <f>Flags!BE6</f>
        <v>56614</v>
      </c>
      <c r="BF2" s="971">
        <f>Flags!BF6</f>
        <v>56795</v>
      </c>
      <c r="BG2" s="971">
        <f>Flags!BG6</f>
        <v>56979</v>
      </c>
      <c r="BH2" s="971">
        <f>Flags!BH6</f>
        <v>57161</v>
      </c>
      <c r="BI2" s="971">
        <f>Flags!BI6</f>
        <v>57345</v>
      </c>
      <c r="BJ2" s="971">
        <f>Flags!BJ6</f>
        <v>57526</v>
      </c>
      <c r="BK2" s="971">
        <f>Flags!BK6</f>
        <v>57710</v>
      </c>
      <c r="BL2" s="971">
        <f>Flags!BL6</f>
        <v>57891</v>
      </c>
      <c r="BM2" s="971">
        <f>Flags!BM6</f>
        <v>58075</v>
      </c>
      <c r="BN2" s="971">
        <f>Flags!BN6</f>
        <v>58256</v>
      </c>
      <c r="BO2" s="971">
        <f>Flags!BO6</f>
        <v>58440</v>
      </c>
      <c r="BP2" s="971"/>
      <c r="BQ2" s="971"/>
      <c r="BR2" s="971"/>
      <c r="BS2" s="971"/>
      <c r="BT2" s="971"/>
      <c r="BU2" s="971"/>
      <c r="BV2" s="971"/>
      <c r="BW2" s="971"/>
      <c r="BX2" s="971"/>
      <c r="BY2" s="971"/>
      <c r="BZ2" s="971"/>
      <c r="CA2" s="971"/>
      <c r="CB2" s="971"/>
      <c r="CC2" s="971"/>
      <c r="CD2" s="971"/>
      <c r="CE2" s="971"/>
      <c r="CF2" s="971"/>
      <c r="CG2" s="971"/>
      <c r="CH2" s="971"/>
      <c r="CI2" s="971"/>
      <c r="CJ2" s="971"/>
      <c r="CK2" s="971"/>
      <c r="CL2" s="971"/>
      <c r="CM2" s="971"/>
      <c r="CN2" s="971"/>
      <c r="CO2" s="971"/>
      <c r="CP2" s="971"/>
      <c r="CQ2" s="971"/>
      <c r="CR2" s="971"/>
      <c r="CS2" s="971"/>
      <c r="CT2" s="971"/>
      <c r="CU2" s="971"/>
      <c r="CV2" s="971"/>
      <c r="CW2" s="971"/>
      <c r="CX2" s="971"/>
      <c r="CY2" s="971"/>
      <c r="CZ2" s="971"/>
      <c r="DA2" s="971"/>
      <c r="DB2" s="971"/>
      <c r="DC2" s="971"/>
      <c r="DD2" s="971"/>
      <c r="DE2" s="971"/>
      <c r="DF2" s="971"/>
      <c r="DG2" s="971"/>
      <c r="DH2" s="971"/>
      <c r="DI2" s="971"/>
      <c r="DJ2" s="971"/>
      <c r="DK2" s="971"/>
      <c r="DL2" s="971"/>
      <c r="DM2" s="971"/>
      <c r="DN2" s="971"/>
      <c r="DO2" s="971"/>
      <c r="DP2" s="971"/>
      <c r="DQ2" s="971"/>
      <c r="DR2" s="971"/>
      <c r="DS2" s="971"/>
      <c r="DT2" s="971"/>
      <c r="DU2" s="971"/>
      <c r="DV2" s="971"/>
      <c r="DW2" s="971"/>
      <c r="DX2" s="485"/>
      <c r="DY2" s="485"/>
    </row>
    <row r="3" spans="1:129">
      <c r="A3" s="996" t="str">
        <f>Flags!A7</f>
        <v>Year</v>
      </c>
      <c r="B3" s="926">
        <f>Flags!B7</f>
        <v>2</v>
      </c>
      <c r="D3" s="484"/>
      <c r="E3" s="484"/>
      <c r="F3" s="484"/>
      <c r="G3" s="1000">
        <f>Flags!G7</f>
        <v>0</v>
      </c>
      <c r="H3" s="1000">
        <f>Flags!H7</f>
        <v>1</v>
      </c>
      <c r="I3" s="1000">
        <f>Flags!I7</f>
        <v>1</v>
      </c>
      <c r="J3" s="1000">
        <f>Flags!J7</f>
        <v>2</v>
      </c>
      <c r="K3" s="1000">
        <f>Flags!K7</f>
        <v>2</v>
      </c>
      <c r="L3" s="1000">
        <f>Flags!L7</f>
        <v>3</v>
      </c>
      <c r="M3" s="1000">
        <f>Flags!M7</f>
        <v>3</v>
      </c>
      <c r="N3" s="1000">
        <f>Flags!N7</f>
        <v>4</v>
      </c>
      <c r="O3" s="1000">
        <f>Flags!O7</f>
        <v>4</v>
      </c>
      <c r="P3" s="1000">
        <f>Flags!P7</f>
        <v>5</v>
      </c>
      <c r="Q3" s="1000">
        <f>Flags!Q7</f>
        <v>5</v>
      </c>
      <c r="R3" s="1000">
        <f>Flags!R7</f>
        <v>6</v>
      </c>
      <c r="S3" s="1000">
        <f>Flags!S7</f>
        <v>6</v>
      </c>
      <c r="T3" s="1000">
        <f>Flags!T7</f>
        <v>7</v>
      </c>
      <c r="U3" s="1000">
        <f>Flags!U7</f>
        <v>7</v>
      </c>
      <c r="V3" s="1000">
        <f>Flags!V7</f>
        <v>8</v>
      </c>
      <c r="W3" s="1000">
        <f>Flags!W7</f>
        <v>8</v>
      </c>
      <c r="X3" s="1000">
        <f>Flags!X7</f>
        <v>9</v>
      </c>
      <c r="Y3" s="1000">
        <f>Flags!Y7</f>
        <v>9</v>
      </c>
      <c r="Z3" s="1000">
        <f>Flags!Z7</f>
        <v>10</v>
      </c>
      <c r="AA3" s="1000">
        <f>Flags!AA7</f>
        <v>10</v>
      </c>
      <c r="AB3" s="1000">
        <f>Flags!AB7</f>
        <v>11</v>
      </c>
      <c r="AC3" s="1000">
        <f>Flags!AC7</f>
        <v>11</v>
      </c>
      <c r="AD3" s="1000">
        <f>Flags!AD7</f>
        <v>12</v>
      </c>
      <c r="AE3" s="1000">
        <f>Flags!AE7</f>
        <v>12</v>
      </c>
      <c r="AF3" s="1000">
        <f>Flags!AF7</f>
        <v>13</v>
      </c>
      <c r="AG3" s="1000">
        <f>Flags!AG7</f>
        <v>13</v>
      </c>
      <c r="AH3" s="1000">
        <f>Flags!AH7</f>
        <v>14</v>
      </c>
      <c r="AI3" s="1000">
        <f>Flags!AI7</f>
        <v>14</v>
      </c>
      <c r="AJ3" s="1000">
        <f>Flags!AJ7</f>
        <v>15</v>
      </c>
      <c r="AK3" s="1000">
        <f>Flags!AK7</f>
        <v>15</v>
      </c>
      <c r="AL3" s="1000">
        <f>Flags!AL7</f>
        <v>16</v>
      </c>
      <c r="AM3" s="1000">
        <f>Flags!AM7</f>
        <v>16</v>
      </c>
      <c r="AN3" s="1000">
        <f>Flags!AN7</f>
        <v>17</v>
      </c>
      <c r="AO3" s="1000">
        <f>Flags!AO7</f>
        <v>17</v>
      </c>
      <c r="AP3" s="1000">
        <f>Flags!AP7</f>
        <v>18</v>
      </c>
      <c r="AQ3" s="1000">
        <f>Flags!AQ7</f>
        <v>18</v>
      </c>
      <c r="AR3" s="1000">
        <f>Flags!AR7</f>
        <v>19</v>
      </c>
      <c r="AS3" s="1000">
        <f>Flags!AS7</f>
        <v>19</v>
      </c>
      <c r="AT3" s="1000">
        <f>Flags!AT7</f>
        <v>20</v>
      </c>
      <c r="AU3" s="1000">
        <f>Flags!AU7</f>
        <v>20</v>
      </c>
      <c r="AV3" s="1000">
        <f>Flags!AV7</f>
        <v>21</v>
      </c>
      <c r="AW3" s="1000">
        <f>Flags!AW7</f>
        <v>21</v>
      </c>
      <c r="AX3" s="1000">
        <f>Flags!AX7</f>
        <v>22</v>
      </c>
      <c r="AY3" s="1000">
        <f>Flags!AY7</f>
        <v>22</v>
      </c>
      <c r="AZ3" s="1000">
        <f>Flags!AZ7</f>
        <v>23</v>
      </c>
      <c r="BA3" s="1000">
        <f>Flags!BA7</f>
        <v>23</v>
      </c>
      <c r="BB3" s="1000">
        <f>Flags!BB7</f>
        <v>24</v>
      </c>
      <c r="BC3" s="1000">
        <f>Flags!BC7</f>
        <v>24</v>
      </c>
      <c r="BD3" s="1000">
        <f>Flags!BD7</f>
        <v>25</v>
      </c>
      <c r="BE3" s="1000">
        <f>Flags!BE7</f>
        <v>25</v>
      </c>
      <c r="BF3" s="1000">
        <f>Flags!BF7</f>
        <v>26</v>
      </c>
      <c r="BG3" s="1000">
        <f>Flags!BG7</f>
        <v>26</v>
      </c>
      <c r="BH3" s="1000">
        <f>Flags!BH7</f>
        <v>27</v>
      </c>
      <c r="BI3" s="1000">
        <f>Flags!BI7</f>
        <v>27</v>
      </c>
      <c r="BJ3" s="1000">
        <f>Flags!BJ7</f>
        <v>28</v>
      </c>
      <c r="BK3" s="1000">
        <f>Flags!BK7</f>
        <v>28</v>
      </c>
      <c r="BL3" s="1000">
        <f>Flags!BL7</f>
        <v>29</v>
      </c>
      <c r="BM3" s="1000">
        <f>Flags!BM7</f>
        <v>29</v>
      </c>
      <c r="BN3" s="1000">
        <f>Flags!BN7</f>
        <v>30</v>
      </c>
      <c r="BO3" s="1000">
        <f>Flags!BO7</f>
        <v>30</v>
      </c>
      <c r="BP3" s="1000"/>
      <c r="BQ3" s="1000"/>
      <c r="BR3" s="1000"/>
      <c r="BS3" s="1000"/>
      <c r="BT3" s="1000"/>
      <c r="BU3" s="1000"/>
      <c r="BV3" s="1000"/>
      <c r="BW3" s="1000"/>
      <c r="BX3" s="1000"/>
      <c r="BY3" s="1000"/>
      <c r="BZ3" s="1000"/>
      <c r="CA3" s="1000"/>
      <c r="CB3" s="1000"/>
      <c r="CC3" s="1000"/>
      <c r="CD3" s="1000"/>
      <c r="CE3" s="1000"/>
      <c r="CF3" s="1000"/>
      <c r="CG3" s="1000"/>
      <c r="CH3" s="1000"/>
      <c r="CI3" s="1000"/>
      <c r="CJ3" s="1000"/>
      <c r="CK3" s="1000"/>
      <c r="CL3" s="1000"/>
      <c r="CM3" s="1000"/>
      <c r="CN3" s="1000"/>
      <c r="CO3" s="1000"/>
      <c r="CP3" s="1000"/>
      <c r="CQ3" s="1000"/>
      <c r="CR3" s="1000"/>
      <c r="CS3" s="1000"/>
      <c r="CT3" s="1000"/>
      <c r="CU3" s="1000"/>
      <c r="CV3" s="1000"/>
      <c r="CW3" s="1000"/>
      <c r="CX3" s="1000"/>
      <c r="CY3" s="1000"/>
      <c r="CZ3" s="1000"/>
      <c r="DA3" s="1000"/>
      <c r="DB3" s="1000"/>
      <c r="DC3" s="1000"/>
      <c r="DD3" s="1000"/>
      <c r="DE3" s="1000"/>
      <c r="DF3" s="1000"/>
      <c r="DG3" s="1000"/>
      <c r="DH3" s="1000"/>
      <c r="DI3" s="1000"/>
      <c r="DJ3" s="1000"/>
      <c r="DK3" s="1000"/>
      <c r="DL3" s="1000"/>
      <c r="DM3" s="1000"/>
      <c r="DN3" s="1000"/>
      <c r="DO3" s="1000"/>
      <c r="DP3" s="1000"/>
      <c r="DQ3" s="1000"/>
      <c r="DR3" s="1000"/>
      <c r="DS3" s="1000"/>
      <c r="DT3" s="1000"/>
      <c r="DU3" s="1000"/>
      <c r="DV3" s="1000"/>
      <c r="DW3" s="1000"/>
      <c r="DX3" s="485"/>
      <c r="DY3" s="485"/>
    </row>
    <row r="4" spans="1:129">
      <c r="A4" s="860" t="s">
        <v>1066</v>
      </c>
      <c r="B4" s="863"/>
      <c r="C4" s="863"/>
      <c r="D4" s="863"/>
      <c r="E4" s="863"/>
      <c r="F4" s="862"/>
      <c r="G4" s="1075">
        <f>Flags!G8</f>
        <v>0</v>
      </c>
      <c r="H4" s="1075">
        <f>Flags!H8</f>
        <v>1</v>
      </c>
      <c r="I4" s="1075">
        <f>Flags!I8</f>
        <v>2</v>
      </c>
      <c r="J4" s="1075">
        <f>Flags!J8</f>
        <v>3</v>
      </c>
      <c r="K4" s="1075">
        <f>Flags!K8</f>
        <v>4</v>
      </c>
      <c r="L4" s="1075">
        <f>Flags!L8</f>
        <v>5</v>
      </c>
      <c r="M4" s="1075">
        <f>Flags!M8</f>
        <v>6</v>
      </c>
      <c r="N4" s="1075">
        <f>Flags!N8</f>
        <v>7</v>
      </c>
      <c r="O4" s="1075">
        <f>Flags!O8</f>
        <v>8</v>
      </c>
      <c r="P4" s="1075">
        <f>Flags!P8</f>
        <v>9</v>
      </c>
      <c r="Q4" s="1075">
        <f>Flags!Q8</f>
        <v>10</v>
      </c>
      <c r="R4" s="1075">
        <f>Flags!R8</f>
        <v>11</v>
      </c>
      <c r="S4" s="1075">
        <f>Flags!S8</f>
        <v>12</v>
      </c>
      <c r="T4" s="1075">
        <f>Flags!T8</f>
        <v>13</v>
      </c>
      <c r="U4" s="1075">
        <f>Flags!U8</f>
        <v>14</v>
      </c>
      <c r="V4" s="1075">
        <f>Flags!V8</f>
        <v>15</v>
      </c>
      <c r="W4" s="1075">
        <f>Flags!W8</f>
        <v>16</v>
      </c>
      <c r="X4" s="1075">
        <f>Flags!X8</f>
        <v>17</v>
      </c>
      <c r="Y4" s="1075">
        <f>Flags!Y8</f>
        <v>18</v>
      </c>
      <c r="Z4" s="1075">
        <f>Flags!Z8</f>
        <v>19</v>
      </c>
      <c r="AA4" s="1075">
        <f>Flags!AA8</f>
        <v>20</v>
      </c>
      <c r="AB4" s="1075">
        <f>Flags!AB8</f>
        <v>21</v>
      </c>
      <c r="AC4" s="1075">
        <f>Flags!AC8</f>
        <v>22</v>
      </c>
      <c r="AD4" s="1075">
        <f>Flags!AD8</f>
        <v>23</v>
      </c>
      <c r="AE4" s="1075">
        <f>Flags!AE8</f>
        <v>24</v>
      </c>
      <c r="AF4" s="1075">
        <f>Flags!AF8</f>
        <v>25</v>
      </c>
      <c r="AG4" s="1075">
        <f>Flags!AG8</f>
        <v>26</v>
      </c>
      <c r="AH4" s="1075">
        <f>Flags!AH8</f>
        <v>27</v>
      </c>
      <c r="AI4" s="1075">
        <f>Flags!AI8</f>
        <v>28</v>
      </c>
      <c r="AJ4" s="1075">
        <f>Flags!AJ8</f>
        <v>29</v>
      </c>
      <c r="AK4" s="1075">
        <f>Flags!AK8</f>
        <v>30</v>
      </c>
      <c r="AL4" s="1075">
        <f>Flags!AL8</f>
        <v>31</v>
      </c>
      <c r="AM4" s="1075">
        <f>Flags!AM8</f>
        <v>32</v>
      </c>
      <c r="AN4" s="1075">
        <f>Flags!AN8</f>
        <v>33</v>
      </c>
      <c r="AO4" s="1075">
        <f>Flags!AO8</f>
        <v>34</v>
      </c>
      <c r="AP4" s="1075">
        <f>Flags!AP8</f>
        <v>35</v>
      </c>
      <c r="AQ4" s="1075">
        <f>Flags!AQ8</f>
        <v>36</v>
      </c>
      <c r="AR4" s="1075">
        <f>Flags!AR8</f>
        <v>37</v>
      </c>
      <c r="AS4" s="1075">
        <f>Flags!AS8</f>
        <v>38</v>
      </c>
      <c r="AT4" s="1075">
        <f>Flags!AT8</f>
        <v>39</v>
      </c>
      <c r="AU4" s="1075">
        <f>Flags!AU8</f>
        <v>40</v>
      </c>
      <c r="AV4" s="1075">
        <f>Flags!AV8</f>
        <v>41</v>
      </c>
      <c r="AW4" s="1075">
        <f>Flags!AW8</f>
        <v>42</v>
      </c>
      <c r="AX4" s="1075">
        <f>Flags!AX8</f>
        <v>43</v>
      </c>
      <c r="AY4" s="1075">
        <f>Flags!AY8</f>
        <v>44</v>
      </c>
      <c r="AZ4" s="1075">
        <f>Flags!AZ8</f>
        <v>45</v>
      </c>
      <c r="BA4" s="1075">
        <f>Flags!BA8</f>
        <v>46</v>
      </c>
      <c r="BB4" s="1075">
        <f>Flags!BB8</f>
        <v>47</v>
      </c>
      <c r="BC4" s="1075">
        <f>Flags!BC8</f>
        <v>48</v>
      </c>
      <c r="BD4" s="1075">
        <f>Flags!BD8</f>
        <v>49</v>
      </c>
      <c r="BE4" s="1075">
        <f>Flags!BE8</f>
        <v>50</v>
      </c>
      <c r="BF4" s="1075">
        <f>Flags!BF8</f>
        <v>51</v>
      </c>
      <c r="BG4" s="1075">
        <f>Flags!BG8</f>
        <v>52</v>
      </c>
      <c r="BH4" s="1075">
        <f>Flags!BH8</f>
        <v>53</v>
      </c>
      <c r="BI4" s="1075">
        <f>Flags!BI8</f>
        <v>54</v>
      </c>
      <c r="BJ4" s="1075">
        <f>Flags!BJ8</f>
        <v>55</v>
      </c>
      <c r="BK4" s="1075">
        <f>Flags!BK8</f>
        <v>56</v>
      </c>
      <c r="BL4" s="1075">
        <f>Flags!BL8</f>
        <v>57</v>
      </c>
      <c r="BM4" s="1075">
        <f>Flags!BM8</f>
        <v>58</v>
      </c>
      <c r="BN4" s="1075">
        <f>Flags!BN8</f>
        <v>59</v>
      </c>
      <c r="BO4" s="1075">
        <f>Flags!BO8</f>
        <v>60</v>
      </c>
      <c r="BP4" s="1075"/>
      <c r="BQ4" s="1075"/>
      <c r="BR4" s="1075"/>
      <c r="BS4" s="1075"/>
      <c r="BT4" s="1075"/>
      <c r="BU4" s="1075"/>
      <c r="BV4" s="1075"/>
      <c r="BW4" s="1075"/>
      <c r="BX4" s="1075"/>
      <c r="BY4" s="1075"/>
      <c r="BZ4" s="1075"/>
      <c r="CA4" s="1075"/>
      <c r="CB4" s="1075"/>
      <c r="CC4" s="1075"/>
      <c r="CD4" s="1075"/>
      <c r="CE4" s="1075"/>
      <c r="CF4" s="1075"/>
      <c r="CG4" s="1075"/>
      <c r="CH4" s="1075"/>
      <c r="CI4" s="1075"/>
      <c r="CJ4" s="1075"/>
      <c r="CK4" s="1075"/>
      <c r="CL4" s="1075"/>
      <c r="CM4" s="1075"/>
      <c r="CN4" s="1075"/>
      <c r="CO4" s="1075"/>
      <c r="CP4" s="1075"/>
      <c r="CQ4" s="1075"/>
      <c r="CR4" s="1075"/>
      <c r="CS4" s="1075"/>
      <c r="CT4" s="1075"/>
      <c r="CU4" s="1075"/>
      <c r="CV4" s="1075"/>
      <c r="CW4" s="1075"/>
      <c r="CX4" s="1075"/>
      <c r="CY4" s="1075"/>
      <c r="CZ4" s="1075"/>
      <c r="DA4" s="1075"/>
      <c r="DB4" s="1075"/>
      <c r="DC4" s="1075"/>
      <c r="DD4" s="1075"/>
      <c r="DE4" s="1075"/>
      <c r="DF4" s="1075"/>
      <c r="DG4" s="1075"/>
      <c r="DH4" s="1075"/>
      <c r="DI4" s="1075"/>
      <c r="DJ4" s="1075"/>
      <c r="DK4" s="1075"/>
      <c r="DL4" s="1075"/>
      <c r="DM4" s="1075"/>
      <c r="DN4" s="1075"/>
      <c r="DO4" s="1075"/>
      <c r="DP4" s="1075"/>
      <c r="DQ4" s="1075"/>
      <c r="DR4" s="1075"/>
      <c r="DS4" s="1075"/>
      <c r="DT4" s="1075"/>
      <c r="DU4" s="1075"/>
      <c r="DV4" s="1075"/>
      <c r="DW4" s="1075"/>
      <c r="DX4" s="487"/>
      <c r="DY4" s="487"/>
    </row>
    <row r="5" spans="1:129">
      <c r="A5" s="996" t="str">
        <f>Flags!A12</f>
        <v>Project Life</v>
      </c>
      <c r="B5" s="926">
        <f>Flags!B12</f>
        <v>30</v>
      </c>
      <c r="D5" s="484"/>
      <c r="E5" s="484"/>
      <c r="F5" s="484"/>
      <c r="G5" s="971" t="b">
        <f>Flags!G12</f>
        <v>0</v>
      </c>
      <c r="H5" s="971" t="b">
        <f>Flags!H12</f>
        <v>1</v>
      </c>
      <c r="I5" s="971" t="b">
        <f>Flags!I12</f>
        <v>1</v>
      </c>
      <c r="J5" s="971" t="b">
        <f>Flags!J12</f>
        <v>1</v>
      </c>
      <c r="K5" s="971" t="b">
        <f>Flags!K12</f>
        <v>1</v>
      </c>
      <c r="L5" s="971" t="b">
        <f>Flags!L12</f>
        <v>1</v>
      </c>
      <c r="M5" s="971" t="b">
        <f>Flags!M12</f>
        <v>1</v>
      </c>
      <c r="N5" s="971" t="b">
        <f>Flags!N12</f>
        <v>1</v>
      </c>
      <c r="O5" s="971" t="b">
        <f>Flags!O12</f>
        <v>1</v>
      </c>
      <c r="P5" s="971" t="b">
        <f>Flags!P12</f>
        <v>1</v>
      </c>
      <c r="Q5" s="971" t="b">
        <f>Flags!Q12</f>
        <v>1</v>
      </c>
      <c r="R5" s="971" t="b">
        <f>Flags!R12</f>
        <v>1</v>
      </c>
      <c r="S5" s="971" t="b">
        <f>Flags!S12</f>
        <v>1</v>
      </c>
      <c r="T5" s="971" t="b">
        <f>Flags!T12</f>
        <v>1</v>
      </c>
      <c r="U5" s="971" t="b">
        <f>Flags!U12</f>
        <v>1</v>
      </c>
      <c r="V5" s="971" t="b">
        <f>Flags!V12</f>
        <v>1</v>
      </c>
      <c r="W5" s="971" t="b">
        <f>Flags!W12</f>
        <v>1</v>
      </c>
      <c r="X5" s="971" t="b">
        <f>Flags!X12</f>
        <v>1</v>
      </c>
      <c r="Y5" s="971" t="b">
        <f>Flags!Y12</f>
        <v>1</v>
      </c>
      <c r="Z5" s="971" t="b">
        <f>Flags!Z12</f>
        <v>1</v>
      </c>
      <c r="AA5" s="971" t="b">
        <f>Flags!AA12</f>
        <v>1</v>
      </c>
      <c r="AB5" s="971" t="b">
        <f>Flags!AB12</f>
        <v>1</v>
      </c>
      <c r="AC5" s="971" t="b">
        <f>Flags!AC12</f>
        <v>1</v>
      </c>
      <c r="AD5" s="971" t="b">
        <f>Flags!AD12</f>
        <v>1</v>
      </c>
      <c r="AE5" s="971" t="b">
        <f>Flags!AE12</f>
        <v>1</v>
      </c>
      <c r="AF5" s="971" t="b">
        <f>Flags!AF12</f>
        <v>1</v>
      </c>
      <c r="AG5" s="971" t="b">
        <f>Flags!AG12</f>
        <v>1</v>
      </c>
      <c r="AH5" s="971" t="b">
        <f>Flags!AH12</f>
        <v>1</v>
      </c>
      <c r="AI5" s="971" t="b">
        <f>Flags!AI12</f>
        <v>1</v>
      </c>
      <c r="AJ5" s="971" t="b">
        <f>Flags!AJ12</f>
        <v>1</v>
      </c>
      <c r="AK5" s="971" t="b">
        <f>Flags!AK12</f>
        <v>1</v>
      </c>
      <c r="AL5" s="971" t="b">
        <f>Flags!AL12</f>
        <v>1</v>
      </c>
      <c r="AM5" s="971" t="b">
        <f>Flags!AM12</f>
        <v>1</v>
      </c>
      <c r="AN5" s="971" t="b">
        <f>Flags!AN12</f>
        <v>1</v>
      </c>
      <c r="AO5" s="971" t="b">
        <f>Flags!AO12</f>
        <v>1</v>
      </c>
      <c r="AP5" s="971" t="b">
        <f>Flags!AP12</f>
        <v>1</v>
      </c>
      <c r="AQ5" s="971" t="b">
        <f>Flags!AQ12</f>
        <v>1</v>
      </c>
      <c r="AR5" s="971" t="b">
        <f>Flags!AR12</f>
        <v>1</v>
      </c>
      <c r="AS5" s="971" t="b">
        <f>Flags!AS12</f>
        <v>1</v>
      </c>
      <c r="AT5" s="971" t="b">
        <f>Flags!AT12</f>
        <v>1</v>
      </c>
      <c r="AU5" s="971" t="b">
        <f>Flags!AU12</f>
        <v>1</v>
      </c>
      <c r="AV5" s="971" t="b">
        <f>Flags!AV12</f>
        <v>1</v>
      </c>
      <c r="AW5" s="971" t="b">
        <f>Flags!AW12</f>
        <v>1</v>
      </c>
      <c r="AX5" s="971" t="b">
        <f>Flags!AX12</f>
        <v>1</v>
      </c>
      <c r="AY5" s="971" t="b">
        <f>Flags!AY12</f>
        <v>1</v>
      </c>
      <c r="AZ5" s="971" t="b">
        <f>Flags!AZ12</f>
        <v>1</v>
      </c>
      <c r="BA5" s="971" t="b">
        <f>Flags!BA12</f>
        <v>1</v>
      </c>
      <c r="BB5" s="971" t="b">
        <f>Flags!BB12</f>
        <v>1</v>
      </c>
      <c r="BC5" s="971" t="b">
        <f>Flags!BC12</f>
        <v>1</v>
      </c>
      <c r="BD5" s="971" t="b">
        <f>Flags!BD12</f>
        <v>1</v>
      </c>
      <c r="BE5" s="971" t="b">
        <f>Flags!BE12</f>
        <v>1</v>
      </c>
      <c r="BF5" s="971" t="b">
        <f>Flags!BF12</f>
        <v>1</v>
      </c>
      <c r="BG5" s="971" t="b">
        <f>Flags!BG12</f>
        <v>1</v>
      </c>
      <c r="BH5" s="971" t="b">
        <f>Flags!BH12</f>
        <v>1</v>
      </c>
      <c r="BI5" s="971" t="b">
        <f>Flags!BI12</f>
        <v>1</v>
      </c>
      <c r="BJ5" s="971" t="b">
        <f>Flags!BJ12</f>
        <v>1</v>
      </c>
      <c r="BK5" s="971" t="b">
        <f>Flags!BK12</f>
        <v>1</v>
      </c>
      <c r="BL5" s="971" t="b">
        <f>Flags!BL12</f>
        <v>1</v>
      </c>
      <c r="BM5" s="971" t="b">
        <f>Flags!BM12</f>
        <v>1</v>
      </c>
      <c r="BN5" s="971" t="b">
        <f>Flags!BN12</f>
        <v>1</v>
      </c>
      <c r="BO5" s="971" t="b">
        <f>Flags!BO12</f>
        <v>1</v>
      </c>
      <c r="BP5" s="971"/>
      <c r="BQ5" s="971"/>
      <c r="BR5" s="971"/>
      <c r="BS5" s="971"/>
      <c r="BT5" s="971"/>
      <c r="BU5" s="971"/>
      <c r="BV5" s="971"/>
      <c r="BW5" s="971"/>
      <c r="BX5" s="971"/>
      <c r="BY5" s="971"/>
      <c r="BZ5" s="971"/>
      <c r="CA5" s="971"/>
      <c r="CB5" s="971"/>
      <c r="CC5" s="971"/>
      <c r="CD5" s="971"/>
      <c r="CE5" s="971"/>
      <c r="CF5" s="971"/>
      <c r="CG5" s="971"/>
      <c r="CH5" s="971"/>
      <c r="CI5" s="971"/>
      <c r="CJ5" s="971"/>
      <c r="CK5" s="971"/>
      <c r="CL5" s="971"/>
      <c r="CM5" s="971"/>
      <c r="CN5" s="971"/>
      <c r="CO5" s="971"/>
      <c r="CP5" s="971"/>
      <c r="CQ5" s="971"/>
      <c r="CR5" s="971"/>
      <c r="CS5" s="971"/>
      <c r="CT5" s="971"/>
      <c r="CU5" s="971"/>
      <c r="CV5" s="971"/>
      <c r="CW5" s="971"/>
      <c r="CX5" s="971"/>
      <c r="CY5" s="971"/>
      <c r="CZ5" s="971"/>
      <c r="DA5" s="971"/>
      <c r="DB5" s="971"/>
      <c r="DC5" s="971"/>
      <c r="DD5" s="971"/>
      <c r="DE5" s="971"/>
      <c r="DF5" s="971"/>
      <c r="DG5" s="971"/>
      <c r="DH5" s="971"/>
      <c r="DI5" s="971"/>
      <c r="DJ5" s="971"/>
      <c r="DK5" s="971"/>
      <c r="DL5" s="971"/>
      <c r="DM5" s="971"/>
      <c r="DN5" s="971"/>
      <c r="DO5" s="971"/>
      <c r="DP5" s="971"/>
      <c r="DQ5" s="971"/>
      <c r="DR5" s="971"/>
      <c r="DS5" s="971"/>
      <c r="DT5" s="971"/>
      <c r="DU5" s="971"/>
      <c r="DV5" s="971"/>
      <c r="DW5" s="971"/>
      <c r="DX5" s="485"/>
      <c r="DY5" s="485"/>
    </row>
    <row r="6" spans="1:129">
      <c r="A6" s="996" t="str">
        <f>Flags!A13</f>
        <v>Operation Period (incl. Leap)</v>
      </c>
      <c r="D6" s="484"/>
      <c r="E6" s="484"/>
      <c r="F6" s="484"/>
      <c r="G6" s="1002">
        <f>Flags!G13</f>
        <v>0</v>
      </c>
      <c r="H6" s="1002">
        <f>Flags!H13</f>
        <v>0.49589041095890413</v>
      </c>
      <c r="I6" s="1002">
        <f>Flags!I13</f>
        <v>0.50410958904109593</v>
      </c>
      <c r="J6" s="1002">
        <f>Flags!J13</f>
        <v>0.49589041095890413</v>
      </c>
      <c r="K6" s="1002">
        <f>Flags!K13</f>
        <v>0.50410958904109593</v>
      </c>
      <c r="L6" s="1002">
        <f>Flags!L13</f>
        <v>0.49726775956284153</v>
      </c>
      <c r="M6" s="1002">
        <f>Flags!M13</f>
        <v>0.50273224043715847</v>
      </c>
      <c r="N6" s="1002">
        <f>Flags!N13</f>
        <v>0.49589041095890413</v>
      </c>
      <c r="O6" s="1002">
        <f>Flags!O13</f>
        <v>0.50410958904109593</v>
      </c>
      <c r="P6" s="1002">
        <f>Flags!P13</f>
        <v>0.49589041095890413</v>
      </c>
      <c r="Q6" s="1002">
        <f>Flags!Q13</f>
        <v>0.50410958904109593</v>
      </c>
      <c r="R6" s="1002">
        <f>Flags!R13</f>
        <v>0.49589041095890413</v>
      </c>
      <c r="S6" s="1002">
        <f>Flags!S13</f>
        <v>0.50410958904109593</v>
      </c>
      <c r="T6" s="1002">
        <f>Flags!T13</f>
        <v>0.49726775956284153</v>
      </c>
      <c r="U6" s="1002">
        <f>Flags!U13</f>
        <v>0.50273224043715847</v>
      </c>
      <c r="V6" s="1002">
        <f>Flags!V13</f>
        <v>0.49589041095890413</v>
      </c>
      <c r="W6" s="1002">
        <f>Flags!W13</f>
        <v>0.50410958904109593</v>
      </c>
      <c r="X6" s="1002">
        <f>Flags!X13</f>
        <v>0.49589041095890413</v>
      </c>
      <c r="Y6" s="1002">
        <f>Flags!Y13</f>
        <v>0.50410958904109593</v>
      </c>
      <c r="Z6" s="1002">
        <f>Flags!Z13</f>
        <v>0.49589041095890413</v>
      </c>
      <c r="AA6" s="1002">
        <f>Flags!AA13</f>
        <v>0.50410958904109593</v>
      </c>
      <c r="AB6" s="1002">
        <f>Flags!AB13</f>
        <v>0.49726775956284153</v>
      </c>
      <c r="AC6" s="1002">
        <f>Flags!AC13</f>
        <v>0.50273224043715847</v>
      </c>
      <c r="AD6" s="1002">
        <f>Flags!AD13</f>
        <v>0.49589041095890413</v>
      </c>
      <c r="AE6" s="1002">
        <f>Flags!AE13</f>
        <v>0.50410958904109593</v>
      </c>
      <c r="AF6" s="1002">
        <f>Flags!AF13</f>
        <v>0.49589041095890413</v>
      </c>
      <c r="AG6" s="1002">
        <f>Flags!AG13</f>
        <v>0.50410958904109593</v>
      </c>
      <c r="AH6" s="1002">
        <f>Flags!AH13</f>
        <v>0.49589041095890413</v>
      </c>
      <c r="AI6" s="1002">
        <f>Flags!AI13</f>
        <v>0.50410958904109593</v>
      </c>
      <c r="AJ6" s="1002">
        <f>Flags!AJ13</f>
        <v>0.49726775956284153</v>
      </c>
      <c r="AK6" s="1002">
        <f>Flags!AK13</f>
        <v>0.50273224043715847</v>
      </c>
      <c r="AL6" s="1002">
        <f>Flags!AL13</f>
        <v>0.49589041095890413</v>
      </c>
      <c r="AM6" s="1002">
        <f>Flags!AM13</f>
        <v>0.50410958904109593</v>
      </c>
      <c r="AN6" s="1002">
        <f>Flags!AN13</f>
        <v>0.49589041095890413</v>
      </c>
      <c r="AO6" s="1002">
        <f>Flags!AO13</f>
        <v>0.50410958904109593</v>
      </c>
      <c r="AP6" s="1002">
        <f>Flags!AP13</f>
        <v>0.49589041095890413</v>
      </c>
      <c r="AQ6" s="1002">
        <f>Flags!AQ13</f>
        <v>0.50410958904109593</v>
      </c>
      <c r="AR6" s="1002">
        <f>Flags!AR13</f>
        <v>0.49726775956284153</v>
      </c>
      <c r="AS6" s="1002">
        <f>Flags!AS13</f>
        <v>0.50273224043715847</v>
      </c>
      <c r="AT6" s="1002">
        <f>Flags!AT13</f>
        <v>0.49589041095890413</v>
      </c>
      <c r="AU6" s="1002">
        <f>Flags!AU13</f>
        <v>0.50410958904109593</v>
      </c>
      <c r="AV6" s="1002">
        <f>Flags!AV13</f>
        <v>0.49589041095890413</v>
      </c>
      <c r="AW6" s="1002">
        <f>Flags!AW13</f>
        <v>0.50410958904109593</v>
      </c>
      <c r="AX6" s="1002">
        <f>Flags!AX13</f>
        <v>0.49589041095890413</v>
      </c>
      <c r="AY6" s="1002">
        <f>Flags!AY13</f>
        <v>0.50410958904109593</v>
      </c>
      <c r="AZ6" s="1002">
        <f>Flags!AZ13</f>
        <v>0.49726775956284153</v>
      </c>
      <c r="BA6" s="1002">
        <f>Flags!BA13</f>
        <v>0.50273224043715847</v>
      </c>
      <c r="BB6" s="1002">
        <f>Flags!BB13</f>
        <v>0.49589041095890413</v>
      </c>
      <c r="BC6" s="1002">
        <f>Flags!BC13</f>
        <v>0.50410958904109593</v>
      </c>
      <c r="BD6" s="1002">
        <f>Flags!BD13</f>
        <v>0.49589041095890413</v>
      </c>
      <c r="BE6" s="1002">
        <f>Flags!BE13</f>
        <v>0.50410958904109593</v>
      </c>
      <c r="BF6" s="1002">
        <f>Flags!BF13</f>
        <v>0.49589041095890413</v>
      </c>
      <c r="BG6" s="1002">
        <f>Flags!BG13</f>
        <v>0.50410958904109593</v>
      </c>
      <c r="BH6" s="1002">
        <f>Flags!BH13</f>
        <v>0.49726775956284153</v>
      </c>
      <c r="BI6" s="1002">
        <f>Flags!BI13</f>
        <v>0.50273224043715847</v>
      </c>
      <c r="BJ6" s="1002">
        <f>Flags!BJ13</f>
        <v>0.49589041095890413</v>
      </c>
      <c r="BK6" s="1002">
        <f>Flags!BK13</f>
        <v>0.50410958904109593</v>
      </c>
      <c r="BL6" s="1002">
        <f>Flags!BL13</f>
        <v>0.49589041095890413</v>
      </c>
      <c r="BM6" s="1002">
        <f>Flags!BM13</f>
        <v>0.50410958904109593</v>
      </c>
      <c r="BN6" s="1002">
        <f>Flags!BN13</f>
        <v>0.49589041095890413</v>
      </c>
      <c r="BO6" s="1002">
        <f>Flags!BO13</f>
        <v>0.50410958904109593</v>
      </c>
      <c r="BP6" s="1002"/>
      <c r="BQ6" s="1002"/>
      <c r="BR6" s="1002"/>
      <c r="BS6" s="1002"/>
      <c r="BT6" s="1002"/>
      <c r="BU6" s="1002"/>
      <c r="BV6" s="1002"/>
      <c r="BW6" s="1002"/>
      <c r="BX6" s="1002"/>
      <c r="BY6" s="1002"/>
      <c r="BZ6" s="1002"/>
      <c r="CA6" s="1002"/>
      <c r="CB6" s="1002"/>
      <c r="CC6" s="1002"/>
      <c r="CD6" s="1002"/>
      <c r="CE6" s="1002"/>
      <c r="CF6" s="1002"/>
      <c r="CG6" s="1002"/>
      <c r="CH6" s="1002"/>
      <c r="CI6" s="1002"/>
      <c r="CJ6" s="1002"/>
      <c r="CK6" s="1002"/>
      <c r="CL6" s="1002"/>
      <c r="CM6" s="1002"/>
      <c r="CN6" s="1002"/>
      <c r="CO6" s="1002"/>
      <c r="CP6" s="1002"/>
      <c r="CQ6" s="1002"/>
      <c r="CR6" s="1002"/>
      <c r="CS6" s="1002"/>
      <c r="CT6" s="1002"/>
      <c r="CU6" s="1002"/>
      <c r="CV6" s="1002"/>
      <c r="CW6" s="1002"/>
      <c r="CX6" s="1002"/>
      <c r="CY6" s="1002"/>
      <c r="CZ6" s="1002"/>
      <c r="DA6" s="1002"/>
      <c r="DB6" s="1002"/>
      <c r="DC6" s="1002"/>
      <c r="DD6" s="1002"/>
      <c r="DE6" s="1002"/>
      <c r="DF6" s="1002"/>
      <c r="DG6" s="1002"/>
      <c r="DH6" s="1002"/>
      <c r="DI6" s="1002"/>
      <c r="DJ6" s="1002"/>
      <c r="DK6" s="1002"/>
      <c r="DL6" s="1002"/>
      <c r="DM6" s="1002"/>
      <c r="DN6" s="1002"/>
      <c r="DO6" s="1002"/>
      <c r="DP6" s="1002"/>
      <c r="DQ6" s="1002"/>
      <c r="DR6" s="1002"/>
      <c r="DS6" s="1002"/>
      <c r="DT6" s="1002"/>
      <c r="DU6" s="1002"/>
      <c r="DV6" s="1002"/>
      <c r="DW6" s="1002"/>
      <c r="DX6" s="485"/>
      <c r="DY6" s="485"/>
    </row>
    <row r="7" spans="1:129">
      <c r="A7" s="996" t="str">
        <f>Flags!A16</f>
        <v>Investment Horizon</v>
      </c>
      <c r="D7" s="484"/>
      <c r="E7" s="484"/>
      <c r="F7" s="484"/>
      <c r="G7" s="1002" t="b">
        <f>Flags!G16</f>
        <v>1</v>
      </c>
      <c r="H7" s="1002" t="b">
        <f>Flags!H16</f>
        <v>1</v>
      </c>
      <c r="I7" s="1002" t="b">
        <f>Flags!I16</f>
        <v>1</v>
      </c>
      <c r="J7" s="1002" t="b">
        <f>Flags!J16</f>
        <v>1</v>
      </c>
      <c r="K7" s="1002" t="b">
        <f>Flags!K16</f>
        <v>1</v>
      </c>
      <c r="L7" s="1002" t="b">
        <f>Flags!L16</f>
        <v>1</v>
      </c>
      <c r="M7" s="1002" t="b">
        <f>Flags!M16</f>
        <v>1</v>
      </c>
      <c r="N7" s="1002" t="b">
        <f>Flags!N16</f>
        <v>1</v>
      </c>
      <c r="O7" s="1002" t="b">
        <f>Flags!O16</f>
        <v>1</v>
      </c>
      <c r="P7" s="1002" t="b">
        <f>Flags!P16</f>
        <v>1</v>
      </c>
      <c r="Q7" s="1002" t="b">
        <f>Flags!Q16</f>
        <v>1</v>
      </c>
      <c r="R7" s="1002" t="b">
        <f>Flags!R16</f>
        <v>1</v>
      </c>
      <c r="S7" s="1002" t="b">
        <f>Flags!S16</f>
        <v>1</v>
      </c>
      <c r="T7" s="1002" t="b">
        <f>Flags!T16</f>
        <v>1</v>
      </c>
      <c r="U7" s="1002" t="b">
        <f>Flags!U16</f>
        <v>1</v>
      </c>
      <c r="V7" s="1002" t="b">
        <f>Flags!V16</f>
        <v>1</v>
      </c>
      <c r="W7" s="1002" t="b">
        <f>Flags!W16</f>
        <v>1</v>
      </c>
      <c r="X7" s="1002" t="b">
        <f>Flags!X16</f>
        <v>1</v>
      </c>
      <c r="Y7" s="1002" t="b">
        <f>Flags!Y16</f>
        <v>1</v>
      </c>
      <c r="Z7" s="1002" t="b">
        <f>Flags!Z16</f>
        <v>1</v>
      </c>
      <c r="AA7" s="1002" t="b">
        <f>Flags!AA16</f>
        <v>1</v>
      </c>
      <c r="AB7" s="1002" t="b">
        <f>Flags!AB16</f>
        <v>1</v>
      </c>
      <c r="AC7" s="1002" t="b">
        <f>Flags!AC16</f>
        <v>1</v>
      </c>
      <c r="AD7" s="1002" t="b">
        <f>Flags!AD16</f>
        <v>1</v>
      </c>
      <c r="AE7" s="1002" t="b">
        <f>Flags!AE16</f>
        <v>1</v>
      </c>
      <c r="AF7" s="1002" t="b">
        <f>Flags!AF16</f>
        <v>1</v>
      </c>
      <c r="AG7" s="1002" t="b">
        <f>Flags!AG16</f>
        <v>1</v>
      </c>
      <c r="AH7" s="1002" t="b">
        <f>Flags!AH16</f>
        <v>1</v>
      </c>
      <c r="AI7" s="1002" t="b">
        <f>Flags!AI16</f>
        <v>1</v>
      </c>
      <c r="AJ7" s="1002" t="b">
        <f>Flags!AJ16</f>
        <v>1</v>
      </c>
      <c r="AK7" s="1002" t="b">
        <f>Flags!AK16</f>
        <v>1</v>
      </c>
      <c r="AL7" s="1002" t="b">
        <f>Flags!AL16</f>
        <v>1</v>
      </c>
      <c r="AM7" s="1002" t="b">
        <f>Flags!AM16</f>
        <v>1</v>
      </c>
      <c r="AN7" s="1002" t="b">
        <f>Flags!AN16</f>
        <v>1</v>
      </c>
      <c r="AO7" s="1002" t="b">
        <f>Flags!AO16</f>
        <v>1</v>
      </c>
      <c r="AP7" s="1002" t="b">
        <f>Flags!AP16</f>
        <v>1</v>
      </c>
      <c r="AQ7" s="1002" t="b">
        <f>Flags!AQ16</f>
        <v>1</v>
      </c>
      <c r="AR7" s="1002" t="b">
        <f>Flags!AR16</f>
        <v>1</v>
      </c>
      <c r="AS7" s="1002" t="b">
        <f>Flags!AS16</f>
        <v>1</v>
      </c>
      <c r="AT7" s="1002" t="b">
        <f>Flags!AT16</f>
        <v>1</v>
      </c>
      <c r="AU7" s="1002" t="b">
        <f>Flags!AU16</f>
        <v>1</v>
      </c>
      <c r="AV7" s="1002" t="b">
        <f>Flags!AV16</f>
        <v>1</v>
      </c>
      <c r="AW7" s="1002" t="b">
        <f>Flags!AW16</f>
        <v>1</v>
      </c>
      <c r="AX7" s="1002" t="b">
        <f>Flags!AX16</f>
        <v>1</v>
      </c>
      <c r="AY7" s="1002" t="b">
        <f>Flags!AY16</f>
        <v>1</v>
      </c>
      <c r="AZ7" s="1002" t="b">
        <f>Flags!AZ16</f>
        <v>1</v>
      </c>
      <c r="BA7" s="1002" t="b">
        <f>Flags!BA16</f>
        <v>1</v>
      </c>
      <c r="BB7" s="1002" t="b">
        <f>Flags!BB16</f>
        <v>1</v>
      </c>
      <c r="BC7" s="1002" t="b">
        <f>Flags!BC16</f>
        <v>1</v>
      </c>
      <c r="BD7" s="1002" t="b">
        <f>Flags!BD16</f>
        <v>1</v>
      </c>
      <c r="BE7" s="1002" t="b">
        <f>Flags!BE16</f>
        <v>1</v>
      </c>
      <c r="BF7" s="1002" t="b">
        <f>Flags!BF16</f>
        <v>1</v>
      </c>
      <c r="BG7" s="1002" t="b">
        <f>Flags!BG16</f>
        <v>1</v>
      </c>
      <c r="BH7" s="1002" t="b">
        <f>Flags!BH16</f>
        <v>1</v>
      </c>
      <c r="BI7" s="1002" t="b">
        <f>Flags!BI16</f>
        <v>1</v>
      </c>
      <c r="BJ7" s="1002" t="b">
        <f>Flags!BJ16</f>
        <v>1</v>
      </c>
      <c r="BK7" s="1002" t="b">
        <f>Flags!BK16</f>
        <v>1</v>
      </c>
      <c r="BL7" s="1002" t="b">
        <f>Flags!BL16</f>
        <v>1</v>
      </c>
      <c r="BM7" s="1002" t="b">
        <f>Flags!BM16</f>
        <v>1</v>
      </c>
      <c r="BN7" s="1002" t="b">
        <f>Flags!BN16</f>
        <v>1</v>
      </c>
      <c r="BO7" s="1002" t="b">
        <f>Flags!BO16</f>
        <v>1</v>
      </c>
      <c r="BP7" s="1002"/>
      <c r="BQ7" s="1002"/>
      <c r="BR7" s="1002"/>
      <c r="BS7" s="1002"/>
      <c r="BT7" s="1002"/>
      <c r="BU7" s="1002"/>
      <c r="BV7" s="1002"/>
      <c r="BW7" s="1002"/>
      <c r="BX7" s="1002"/>
      <c r="BY7" s="1002"/>
      <c r="BZ7" s="1002"/>
      <c r="CA7" s="1002"/>
      <c r="CB7" s="1002"/>
      <c r="CC7" s="1002"/>
      <c r="CD7" s="1002"/>
      <c r="CE7" s="1002"/>
      <c r="CF7" s="1002"/>
      <c r="CG7" s="1002"/>
      <c r="CH7" s="1002"/>
      <c r="CI7" s="1002"/>
      <c r="CJ7" s="1002"/>
      <c r="CK7" s="1002"/>
      <c r="CL7" s="1002"/>
      <c r="CM7" s="1002"/>
      <c r="CN7" s="1002"/>
      <c r="CO7" s="1002"/>
      <c r="CP7" s="1002"/>
      <c r="CQ7" s="1002"/>
      <c r="CR7" s="1002"/>
      <c r="CS7" s="1002"/>
      <c r="CT7" s="1002"/>
      <c r="CU7" s="1002"/>
      <c r="CV7" s="1002"/>
      <c r="CW7" s="1002"/>
      <c r="CX7" s="1002"/>
      <c r="CY7" s="1002"/>
      <c r="CZ7" s="1002"/>
      <c r="DA7" s="1002"/>
      <c r="DB7" s="1002"/>
      <c r="DC7" s="1002"/>
      <c r="DD7" s="1002"/>
      <c r="DE7" s="1002"/>
      <c r="DF7" s="1002"/>
      <c r="DG7" s="1002"/>
      <c r="DH7" s="1002"/>
      <c r="DI7" s="1002"/>
      <c r="DJ7" s="1002"/>
      <c r="DK7" s="1002"/>
      <c r="DL7" s="1002"/>
      <c r="DM7" s="1002"/>
      <c r="DN7" s="1002"/>
      <c r="DO7" s="1002"/>
      <c r="DP7" s="1002"/>
      <c r="DQ7" s="1002"/>
      <c r="DR7" s="1002"/>
      <c r="DS7" s="1002"/>
      <c r="DT7" s="1002"/>
      <c r="DU7" s="1002"/>
      <c r="DV7" s="1002"/>
      <c r="DW7" s="1002"/>
      <c r="DX7" s="485"/>
      <c r="DY7" s="485"/>
    </row>
    <row r="8" spans="1:129">
      <c r="A8" s="996" t="str">
        <f>Flags!A17</f>
        <v>PPA Life</v>
      </c>
      <c r="B8" s="926">
        <f>Flags!$B$17</f>
        <v>12</v>
      </c>
      <c r="D8" s="484"/>
      <c r="E8" s="484"/>
      <c r="F8" s="484"/>
      <c r="G8" s="971" t="b">
        <f>Flags!G17</f>
        <v>0</v>
      </c>
      <c r="H8" s="971" t="b">
        <f>Flags!H17</f>
        <v>1</v>
      </c>
      <c r="I8" s="971" t="b">
        <f>Flags!I17</f>
        <v>1</v>
      </c>
      <c r="J8" s="971" t="b">
        <f>Flags!J17</f>
        <v>1</v>
      </c>
      <c r="K8" s="971" t="b">
        <f>Flags!K17</f>
        <v>1</v>
      </c>
      <c r="L8" s="971" t="b">
        <f>Flags!L17</f>
        <v>1</v>
      </c>
      <c r="M8" s="971" t="b">
        <f>Flags!M17</f>
        <v>1</v>
      </c>
      <c r="N8" s="971" t="b">
        <f>Flags!N17</f>
        <v>1</v>
      </c>
      <c r="O8" s="971" t="b">
        <f>Flags!O17</f>
        <v>1</v>
      </c>
      <c r="P8" s="971" t="b">
        <f>Flags!P17</f>
        <v>1</v>
      </c>
      <c r="Q8" s="971" t="b">
        <f>Flags!Q17</f>
        <v>1</v>
      </c>
      <c r="R8" s="971" t="b">
        <f>Flags!R17</f>
        <v>1</v>
      </c>
      <c r="S8" s="971" t="b">
        <f>Flags!S17</f>
        <v>1</v>
      </c>
      <c r="T8" s="971" t="b">
        <f>Flags!T17</f>
        <v>1</v>
      </c>
      <c r="U8" s="971" t="b">
        <f>Flags!U17</f>
        <v>1</v>
      </c>
      <c r="V8" s="971" t="b">
        <f>Flags!V17</f>
        <v>1</v>
      </c>
      <c r="W8" s="971" t="b">
        <f>Flags!W17</f>
        <v>1</v>
      </c>
      <c r="X8" s="971" t="b">
        <f>Flags!X17</f>
        <v>1</v>
      </c>
      <c r="Y8" s="971" t="b">
        <f>Flags!Y17</f>
        <v>1</v>
      </c>
      <c r="Z8" s="971" t="b">
        <f>Flags!Z17</f>
        <v>1</v>
      </c>
      <c r="AA8" s="971" t="b">
        <f>Flags!AA17</f>
        <v>1</v>
      </c>
      <c r="AB8" s="971" t="b">
        <f>Flags!AB17</f>
        <v>1</v>
      </c>
      <c r="AC8" s="971" t="b">
        <f>Flags!AC17</f>
        <v>1</v>
      </c>
      <c r="AD8" s="971" t="b">
        <f>Flags!AD17</f>
        <v>1</v>
      </c>
      <c r="AE8" s="971" t="b">
        <f>Flags!AE17</f>
        <v>1</v>
      </c>
      <c r="AF8" s="971" t="b">
        <f>Flags!AF17</f>
        <v>0</v>
      </c>
      <c r="AG8" s="971" t="b">
        <f>Flags!AG17</f>
        <v>0</v>
      </c>
      <c r="AH8" s="971" t="b">
        <f>Flags!AH17</f>
        <v>0</v>
      </c>
      <c r="AI8" s="971" t="b">
        <f>Flags!AI17</f>
        <v>0</v>
      </c>
      <c r="AJ8" s="971" t="b">
        <f>Flags!AJ17</f>
        <v>0</v>
      </c>
      <c r="AK8" s="971" t="b">
        <f>Flags!AK17</f>
        <v>0</v>
      </c>
      <c r="AL8" s="971" t="b">
        <f>Flags!AL17</f>
        <v>0</v>
      </c>
      <c r="AM8" s="971" t="b">
        <f>Flags!AM17</f>
        <v>0</v>
      </c>
      <c r="AN8" s="971" t="b">
        <f>Flags!AN17</f>
        <v>0</v>
      </c>
      <c r="AO8" s="971" t="b">
        <f>Flags!AO17</f>
        <v>0</v>
      </c>
      <c r="AP8" s="971" t="b">
        <f>Flags!AP17</f>
        <v>0</v>
      </c>
      <c r="AQ8" s="971" t="b">
        <f>Flags!AQ17</f>
        <v>0</v>
      </c>
      <c r="AR8" s="971" t="b">
        <f>Flags!AR17</f>
        <v>0</v>
      </c>
      <c r="AS8" s="971" t="b">
        <f>Flags!AS17</f>
        <v>0</v>
      </c>
      <c r="AT8" s="971" t="b">
        <f>Flags!AT17</f>
        <v>0</v>
      </c>
      <c r="AU8" s="971" t="b">
        <f>Flags!AU17</f>
        <v>0</v>
      </c>
      <c r="AV8" s="971" t="b">
        <f>Flags!AV17</f>
        <v>0</v>
      </c>
      <c r="AW8" s="971" t="b">
        <f>Flags!AW17</f>
        <v>0</v>
      </c>
      <c r="AX8" s="971" t="b">
        <f>Flags!AX17</f>
        <v>0</v>
      </c>
      <c r="AY8" s="971" t="b">
        <f>Flags!AY17</f>
        <v>0</v>
      </c>
      <c r="AZ8" s="971" t="b">
        <f>Flags!AZ17</f>
        <v>0</v>
      </c>
      <c r="BA8" s="971" t="b">
        <f>Flags!BA17</f>
        <v>0</v>
      </c>
      <c r="BB8" s="971" t="b">
        <f>Flags!BB17</f>
        <v>0</v>
      </c>
      <c r="BC8" s="971" t="b">
        <f>Flags!BC17</f>
        <v>0</v>
      </c>
      <c r="BD8" s="971" t="b">
        <f>Flags!BD17</f>
        <v>0</v>
      </c>
      <c r="BE8" s="971" t="b">
        <f>Flags!BE17</f>
        <v>0</v>
      </c>
      <c r="BF8" s="971" t="b">
        <f>Flags!BF17</f>
        <v>0</v>
      </c>
      <c r="BG8" s="971" t="b">
        <f>Flags!BG17</f>
        <v>0</v>
      </c>
      <c r="BH8" s="971" t="b">
        <f>Flags!BH17</f>
        <v>0</v>
      </c>
      <c r="BI8" s="971" t="b">
        <f>Flags!BI17</f>
        <v>0</v>
      </c>
      <c r="BJ8" s="971" t="b">
        <f>Flags!BJ17</f>
        <v>0</v>
      </c>
      <c r="BK8" s="971" t="b">
        <f>Flags!BK17</f>
        <v>0</v>
      </c>
      <c r="BL8" s="971" t="b">
        <f>Flags!BL17</f>
        <v>0</v>
      </c>
      <c r="BM8" s="971" t="b">
        <f>Flags!BM17</f>
        <v>0</v>
      </c>
      <c r="BN8" s="971" t="b">
        <f>Flags!BN17</f>
        <v>0</v>
      </c>
      <c r="BO8" s="971" t="b">
        <f>Flags!BO17</f>
        <v>0</v>
      </c>
      <c r="BP8" s="971"/>
      <c r="BQ8" s="971"/>
      <c r="BR8" s="971"/>
      <c r="BS8" s="971"/>
      <c r="BT8" s="971"/>
      <c r="BU8" s="971"/>
      <c r="BV8" s="971"/>
      <c r="BW8" s="971"/>
      <c r="BX8" s="971"/>
      <c r="BY8" s="971"/>
      <c r="BZ8" s="971"/>
      <c r="CA8" s="971"/>
      <c r="CB8" s="971"/>
      <c r="CC8" s="971"/>
      <c r="CD8" s="971"/>
      <c r="CE8" s="971"/>
      <c r="CF8" s="971"/>
      <c r="CG8" s="971"/>
      <c r="CH8" s="971"/>
      <c r="CI8" s="971"/>
      <c r="CJ8" s="971"/>
      <c r="CK8" s="971"/>
      <c r="CL8" s="971"/>
      <c r="CM8" s="971"/>
      <c r="CN8" s="971"/>
      <c r="CO8" s="971"/>
      <c r="CP8" s="971"/>
      <c r="CQ8" s="971"/>
      <c r="CR8" s="971"/>
      <c r="CS8" s="971"/>
      <c r="CT8" s="971"/>
      <c r="CU8" s="971"/>
      <c r="CV8" s="971"/>
      <c r="CW8" s="971"/>
      <c r="CX8" s="971"/>
      <c r="CY8" s="971"/>
      <c r="CZ8" s="971"/>
      <c r="DA8" s="971"/>
      <c r="DB8" s="971"/>
      <c r="DC8" s="971"/>
      <c r="DD8" s="971"/>
      <c r="DE8" s="971"/>
      <c r="DF8" s="971"/>
      <c r="DG8" s="971"/>
      <c r="DH8" s="971"/>
      <c r="DI8" s="971"/>
      <c r="DJ8" s="971"/>
      <c r="DK8" s="971"/>
      <c r="DL8" s="971"/>
      <c r="DM8" s="971"/>
      <c r="DN8" s="971"/>
      <c r="DO8" s="971"/>
      <c r="DP8" s="971"/>
      <c r="DQ8" s="971"/>
      <c r="DR8" s="971"/>
      <c r="DS8" s="971"/>
      <c r="DT8" s="971"/>
      <c r="DU8" s="971"/>
      <c r="DV8" s="971"/>
      <c r="DW8" s="971"/>
      <c r="DX8" s="485"/>
      <c r="DY8" s="485"/>
    </row>
    <row r="9" spans="1:129">
      <c r="A9" s="996"/>
      <c r="D9" s="484"/>
      <c r="E9" s="484"/>
      <c r="F9" s="484"/>
      <c r="G9" s="971"/>
      <c r="H9" s="971"/>
      <c r="I9" s="971"/>
      <c r="J9" s="971"/>
      <c r="K9" s="971"/>
      <c r="L9" s="971"/>
      <c r="M9" s="971"/>
      <c r="N9" s="971"/>
      <c r="O9" s="971"/>
      <c r="P9" s="971"/>
      <c r="Q9" s="971"/>
      <c r="R9" s="971"/>
      <c r="S9" s="971"/>
      <c r="T9" s="971"/>
      <c r="U9" s="971"/>
      <c r="V9" s="971"/>
      <c r="W9" s="971"/>
      <c r="X9" s="971"/>
      <c r="Y9" s="971"/>
      <c r="Z9" s="971"/>
      <c r="AA9" s="971"/>
      <c r="AB9" s="971"/>
      <c r="AC9" s="971"/>
      <c r="AD9" s="971"/>
      <c r="AE9" s="971"/>
      <c r="AF9" s="971"/>
      <c r="AG9" s="971"/>
      <c r="AH9" s="971"/>
      <c r="AI9" s="971"/>
      <c r="AJ9" s="971"/>
      <c r="AK9" s="971"/>
      <c r="AL9" s="971"/>
      <c r="AM9" s="971"/>
      <c r="AN9" s="971"/>
      <c r="AO9" s="971"/>
      <c r="AP9" s="971"/>
      <c r="AQ9" s="971"/>
      <c r="AR9" s="971"/>
      <c r="AS9" s="971"/>
      <c r="AT9" s="971"/>
      <c r="AU9" s="971"/>
      <c r="AV9" s="971"/>
      <c r="AW9" s="971"/>
      <c r="AX9" s="971"/>
      <c r="AY9" s="971"/>
      <c r="AZ9" s="971"/>
      <c r="BA9" s="971"/>
      <c r="BB9" s="971"/>
      <c r="BC9" s="971"/>
      <c r="BD9" s="971"/>
      <c r="BE9" s="971"/>
      <c r="BF9" s="971"/>
      <c r="BG9" s="971"/>
      <c r="BH9" s="971"/>
      <c r="BI9" s="971"/>
      <c r="BJ9" s="971"/>
      <c r="BK9" s="971"/>
      <c r="BL9" s="971"/>
      <c r="BM9" s="971"/>
      <c r="BN9" s="971"/>
      <c r="BO9" s="971"/>
      <c r="BP9" s="971"/>
      <c r="BQ9" s="971"/>
      <c r="BR9" s="971"/>
      <c r="BS9" s="971"/>
      <c r="BT9" s="971"/>
      <c r="BU9" s="971"/>
      <c r="BV9" s="971"/>
      <c r="BW9" s="971"/>
      <c r="BX9" s="971"/>
      <c r="BY9" s="971"/>
      <c r="BZ9" s="971"/>
      <c r="CA9" s="971"/>
      <c r="CB9" s="971"/>
      <c r="CC9" s="971"/>
      <c r="CD9" s="971"/>
      <c r="CE9" s="971"/>
      <c r="CF9" s="971"/>
      <c r="CG9" s="971"/>
      <c r="CH9" s="971"/>
      <c r="CI9" s="971"/>
      <c r="CJ9" s="971"/>
      <c r="CK9" s="971"/>
      <c r="CL9" s="971"/>
      <c r="CM9" s="971"/>
      <c r="CN9" s="971"/>
      <c r="CO9" s="971"/>
      <c r="CP9" s="971"/>
      <c r="CQ9" s="971"/>
      <c r="CR9" s="971"/>
      <c r="CS9" s="971"/>
      <c r="CT9" s="971"/>
      <c r="CU9" s="971"/>
      <c r="CV9" s="971"/>
      <c r="CW9" s="971"/>
      <c r="CX9" s="971"/>
      <c r="CY9" s="971"/>
      <c r="CZ9" s="971"/>
      <c r="DA9" s="971"/>
      <c r="DB9" s="971"/>
      <c r="DC9" s="971"/>
      <c r="DD9" s="971"/>
      <c r="DE9" s="971"/>
      <c r="DF9" s="971"/>
      <c r="DG9" s="971"/>
      <c r="DH9" s="971"/>
      <c r="DI9" s="971"/>
      <c r="DJ9" s="971"/>
      <c r="DK9" s="971"/>
      <c r="DL9" s="971"/>
      <c r="DM9" s="971"/>
      <c r="DN9" s="971"/>
      <c r="DO9" s="971"/>
      <c r="DP9" s="971"/>
      <c r="DQ9" s="971"/>
      <c r="DR9" s="971"/>
      <c r="DS9" s="971"/>
      <c r="DT9" s="971"/>
      <c r="DU9" s="971"/>
      <c r="DV9" s="971"/>
      <c r="DW9" s="971"/>
      <c r="DX9" s="485"/>
      <c r="DY9" s="485"/>
    </row>
    <row r="10" spans="1:129">
      <c r="A10" s="996" t="str">
        <f>Flags!A19</f>
        <v>Senior Debt Maturity</v>
      </c>
      <c r="B10" s="926">
        <f>Flags!B19</f>
        <v>14</v>
      </c>
      <c r="C10" s="926"/>
      <c r="D10" s="484"/>
      <c r="E10" s="484"/>
      <c r="F10" s="484"/>
      <c r="G10" s="971" t="b">
        <f>Flags!G19</f>
        <v>0</v>
      </c>
      <c r="H10" s="971" t="b">
        <f>Flags!H19</f>
        <v>1</v>
      </c>
      <c r="I10" s="971" t="b">
        <f>Flags!I19</f>
        <v>1</v>
      </c>
      <c r="J10" s="971" t="b">
        <f>Flags!J19</f>
        <v>1</v>
      </c>
      <c r="K10" s="971" t="b">
        <f>Flags!K19</f>
        <v>1</v>
      </c>
      <c r="L10" s="971" t="b">
        <f>Flags!L19</f>
        <v>1</v>
      </c>
      <c r="M10" s="971" t="b">
        <f>Flags!M19</f>
        <v>1</v>
      </c>
      <c r="N10" s="971" t="b">
        <f>Flags!N19</f>
        <v>1</v>
      </c>
      <c r="O10" s="971" t="b">
        <f>Flags!O19</f>
        <v>1</v>
      </c>
      <c r="P10" s="971" t="b">
        <f>Flags!P19</f>
        <v>1</v>
      </c>
      <c r="Q10" s="971" t="b">
        <f>Flags!Q19</f>
        <v>1</v>
      </c>
      <c r="R10" s="971" t="b">
        <f>Flags!R19</f>
        <v>1</v>
      </c>
      <c r="S10" s="971" t="b">
        <f>Flags!S19</f>
        <v>1</v>
      </c>
      <c r="T10" s="971" t="b">
        <f>Flags!T19</f>
        <v>1</v>
      </c>
      <c r="U10" s="971" t="b">
        <f>Flags!U19</f>
        <v>1</v>
      </c>
      <c r="V10" s="971" t="b">
        <f>Flags!V19</f>
        <v>1</v>
      </c>
      <c r="W10" s="971" t="b">
        <f>Flags!W19</f>
        <v>1</v>
      </c>
      <c r="X10" s="971" t="b">
        <f>Flags!X19</f>
        <v>1</v>
      </c>
      <c r="Y10" s="971" t="b">
        <f>Flags!Y19</f>
        <v>1</v>
      </c>
      <c r="Z10" s="971" t="b">
        <f>Flags!Z19</f>
        <v>1</v>
      </c>
      <c r="AA10" s="971" t="b">
        <f>Flags!AA19</f>
        <v>1</v>
      </c>
      <c r="AB10" s="971" t="b">
        <f>Flags!AB19</f>
        <v>1</v>
      </c>
      <c r="AC10" s="971" t="b">
        <f>Flags!AC19</f>
        <v>1</v>
      </c>
      <c r="AD10" s="971" t="b">
        <f>Flags!AD19</f>
        <v>1</v>
      </c>
      <c r="AE10" s="971" t="b">
        <f>Flags!AE19</f>
        <v>1</v>
      </c>
      <c r="AF10" s="971" t="b">
        <f>Flags!AF19</f>
        <v>1</v>
      </c>
      <c r="AG10" s="971" t="b">
        <f>Flags!AG19</f>
        <v>1</v>
      </c>
      <c r="AH10" s="971" t="b">
        <f>Flags!AH19</f>
        <v>1</v>
      </c>
      <c r="AI10" s="971" t="b">
        <f>Flags!AI19</f>
        <v>1</v>
      </c>
      <c r="AJ10" s="971" t="b">
        <f>Flags!AJ19</f>
        <v>0</v>
      </c>
      <c r="AK10" s="971" t="b">
        <f>Flags!AK19</f>
        <v>0</v>
      </c>
      <c r="AL10" s="971" t="b">
        <f>Flags!AL19</f>
        <v>0</v>
      </c>
      <c r="AM10" s="971" t="b">
        <f>Flags!AM19</f>
        <v>0</v>
      </c>
      <c r="AN10" s="971" t="b">
        <f>Flags!AN19</f>
        <v>0</v>
      </c>
      <c r="AO10" s="971" t="b">
        <f>Flags!AO19</f>
        <v>0</v>
      </c>
      <c r="AP10" s="971" t="b">
        <f>Flags!AP19</f>
        <v>0</v>
      </c>
      <c r="AQ10" s="971" t="b">
        <f>Flags!AQ19</f>
        <v>0</v>
      </c>
      <c r="AR10" s="971" t="b">
        <f>Flags!AR19</f>
        <v>0</v>
      </c>
      <c r="AS10" s="971" t="b">
        <f>Flags!AS19</f>
        <v>0</v>
      </c>
      <c r="AT10" s="971" t="b">
        <f>Flags!AT19</f>
        <v>0</v>
      </c>
      <c r="AU10" s="971" t="b">
        <f>Flags!AU19</f>
        <v>0</v>
      </c>
      <c r="AV10" s="971" t="b">
        <f>Flags!AV19</f>
        <v>0</v>
      </c>
      <c r="AW10" s="971" t="b">
        <f>Flags!AW19</f>
        <v>0</v>
      </c>
      <c r="AX10" s="971" t="b">
        <f>Flags!AX19</f>
        <v>0</v>
      </c>
      <c r="AY10" s="971" t="b">
        <f>Flags!AY19</f>
        <v>0</v>
      </c>
      <c r="AZ10" s="971" t="b">
        <f>Flags!AZ19</f>
        <v>0</v>
      </c>
      <c r="BA10" s="971" t="b">
        <f>Flags!BA19</f>
        <v>0</v>
      </c>
      <c r="BB10" s="971" t="b">
        <f>Flags!BB19</f>
        <v>0</v>
      </c>
      <c r="BC10" s="971" t="b">
        <f>Flags!BC19</f>
        <v>0</v>
      </c>
      <c r="BD10" s="971" t="b">
        <f>Flags!BD19</f>
        <v>0</v>
      </c>
      <c r="BE10" s="971" t="b">
        <f>Flags!BE19</f>
        <v>0</v>
      </c>
      <c r="BF10" s="971" t="b">
        <f>Flags!BF19</f>
        <v>0</v>
      </c>
      <c r="BG10" s="971" t="b">
        <f>Flags!BG19</f>
        <v>0</v>
      </c>
      <c r="BH10" s="971" t="b">
        <f>Flags!BH19</f>
        <v>0</v>
      </c>
      <c r="BI10" s="971" t="b">
        <f>Flags!BI19</f>
        <v>0</v>
      </c>
      <c r="BJ10" s="971" t="b">
        <f>Flags!BJ19</f>
        <v>0</v>
      </c>
      <c r="BK10" s="971" t="b">
        <f>Flags!BK19</f>
        <v>0</v>
      </c>
      <c r="BL10" s="971" t="b">
        <f>Flags!BL19</f>
        <v>0</v>
      </c>
      <c r="BM10" s="971" t="b">
        <f>Flags!BM19</f>
        <v>0</v>
      </c>
      <c r="BN10" s="971" t="b">
        <f>Flags!BN19</f>
        <v>0</v>
      </c>
      <c r="BO10" s="971" t="b">
        <f>Flags!BO19</f>
        <v>0</v>
      </c>
      <c r="BP10" s="971"/>
      <c r="BQ10" s="971"/>
      <c r="BR10" s="971"/>
      <c r="BS10" s="971"/>
      <c r="BT10" s="971"/>
      <c r="BU10" s="971"/>
      <c r="BV10" s="971"/>
      <c r="BW10" s="971"/>
      <c r="BX10" s="971"/>
      <c r="BY10" s="971"/>
      <c r="BZ10" s="971"/>
      <c r="CA10" s="971"/>
      <c r="CB10" s="971"/>
      <c r="CC10" s="971"/>
      <c r="CD10" s="971"/>
      <c r="CE10" s="971"/>
      <c r="CF10" s="971"/>
      <c r="CG10" s="971"/>
      <c r="CH10" s="971"/>
      <c r="CI10" s="971"/>
      <c r="CJ10" s="971"/>
      <c r="CK10" s="971"/>
      <c r="CL10" s="971"/>
      <c r="CM10" s="971"/>
      <c r="CN10" s="971"/>
      <c r="CO10" s="971"/>
      <c r="CP10" s="971"/>
      <c r="CQ10" s="971"/>
      <c r="CR10" s="971"/>
      <c r="CS10" s="971"/>
      <c r="CT10" s="971"/>
      <c r="CU10" s="971"/>
      <c r="CV10" s="971"/>
      <c r="CW10" s="971"/>
      <c r="CX10" s="971"/>
      <c r="CY10" s="971"/>
      <c r="CZ10" s="971"/>
      <c r="DA10" s="971"/>
      <c r="DB10" s="971"/>
      <c r="DC10" s="971"/>
      <c r="DD10" s="971"/>
      <c r="DE10" s="971"/>
      <c r="DF10" s="971"/>
      <c r="DG10" s="971"/>
      <c r="DH10" s="971"/>
      <c r="DI10" s="971"/>
      <c r="DJ10" s="971"/>
      <c r="DK10" s="971"/>
      <c r="DL10" s="971"/>
      <c r="DM10" s="971"/>
      <c r="DN10" s="971"/>
      <c r="DO10" s="971"/>
      <c r="DP10" s="971"/>
      <c r="DQ10" s="971"/>
      <c r="DR10" s="971"/>
      <c r="DS10" s="971"/>
      <c r="DT10" s="971"/>
      <c r="DU10" s="971"/>
      <c r="DV10" s="971"/>
      <c r="DW10" s="971"/>
      <c r="DX10" s="485"/>
      <c r="DY10" s="485"/>
    </row>
    <row r="11" spans="1:129">
      <c r="A11" s="996" t="str">
        <f>Flags!A22</f>
        <v>First Period of Refinancing</v>
      </c>
      <c r="B11" s="926"/>
      <c r="C11" s="926"/>
      <c r="D11" s="484"/>
      <c r="E11" s="484"/>
      <c r="F11" s="484"/>
      <c r="G11" s="971" t="b">
        <f>Flags!G22</f>
        <v>0</v>
      </c>
      <c r="H11" s="971" t="b">
        <f>Flags!H22</f>
        <v>0</v>
      </c>
      <c r="I11" s="971" t="b">
        <f>Flags!I22</f>
        <v>0</v>
      </c>
      <c r="J11" s="971" t="b">
        <f>Flags!J22</f>
        <v>0</v>
      </c>
      <c r="K11" s="971" t="b">
        <f>Flags!K22</f>
        <v>0</v>
      </c>
      <c r="L11" s="971" t="b">
        <f>Flags!L22</f>
        <v>0</v>
      </c>
      <c r="M11" s="971" t="b">
        <f>Flags!M22</f>
        <v>0</v>
      </c>
      <c r="N11" s="971" t="b">
        <f>Flags!N22</f>
        <v>0</v>
      </c>
      <c r="O11" s="971" t="b">
        <f>Flags!O22</f>
        <v>0</v>
      </c>
      <c r="P11" s="971" t="b">
        <f>Flags!P22</f>
        <v>0</v>
      </c>
      <c r="Q11" s="971" t="b">
        <f>Flags!Q22</f>
        <v>0</v>
      </c>
      <c r="R11" s="971" t="b">
        <f>Flags!R22</f>
        <v>0</v>
      </c>
      <c r="S11" s="971" t="b">
        <f>Flags!S22</f>
        <v>0</v>
      </c>
      <c r="T11" s="971" t="b">
        <f>Flags!T22</f>
        <v>0</v>
      </c>
      <c r="U11" s="971" t="b">
        <f>Flags!U22</f>
        <v>0</v>
      </c>
      <c r="V11" s="971" t="b">
        <f>Flags!V22</f>
        <v>0</v>
      </c>
      <c r="W11" s="971" t="b">
        <f>Flags!W22</f>
        <v>0</v>
      </c>
      <c r="X11" s="971" t="b">
        <f>Flags!X22</f>
        <v>0</v>
      </c>
      <c r="Y11" s="971" t="b">
        <f>Flags!Y22</f>
        <v>0</v>
      </c>
      <c r="Z11" s="971" t="b">
        <f>Flags!Z22</f>
        <v>0</v>
      </c>
      <c r="AA11" s="971" t="b">
        <f>Flags!AA22</f>
        <v>0</v>
      </c>
      <c r="AB11" s="971" t="b">
        <f>Flags!AB22</f>
        <v>0</v>
      </c>
      <c r="AC11" s="971" t="b">
        <f>Flags!AC22</f>
        <v>0</v>
      </c>
      <c r="AD11" s="971" t="b">
        <f>Flags!AD22</f>
        <v>0</v>
      </c>
      <c r="AE11" s="971" t="b">
        <f>Flags!AE22</f>
        <v>0</v>
      </c>
      <c r="AF11" s="971" t="b">
        <f>Flags!AF22</f>
        <v>0</v>
      </c>
      <c r="AG11" s="971" t="b">
        <f>Flags!AG22</f>
        <v>0</v>
      </c>
      <c r="AH11" s="971" t="b">
        <f>Flags!AH22</f>
        <v>0</v>
      </c>
      <c r="AI11" s="971" t="b">
        <f>Flags!AI22</f>
        <v>0</v>
      </c>
      <c r="AJ11" s="971" t="b">
        <f>Flags!AJ22</f>
        <v>0</v>
      </c>
      <c r="AK11" s="971" t="b">
        <f>Flags!AK22</f>
        <v>0</v>
      </c>
      <c r="AL11" s="971" t="b">
        <f>Flags!AL22</f>
        <v>0</v>
      </c>
      <c r="AM11" s="971" t="b">
        <f>Flags!AM22</f>
        <v>0</v>
      </c>
      <c r="AN11" s="971" t="b">
        <f>Flags!AN22</f>
        <v>0</v>
      </c>
      <c r="AO11" s="971" t="b">
        <f>Flags!AO22</f>
        <v>0</v>
      </c>
      <c r="AP11" s="971" t="b">
        <f>Flags!AP22</f>
        <v>0</v>
      </c>
      <c r="AQ11" s="971" t="b">
        <f>Flags!AQ22</f>
        <v>0</v>
      </c>
      <c r="AR11" s="971" t="b">
        <f>Flags!AR22</f>
        <v>0</v>
      </c>
      <c r="AS11" s="971" t="b">
        <f>Flags!AS22</f>
        <v>0</v>
      </c>
      <c r="AT11" s="971" t="b">
        <f>Flags!AT22</f>
        <v>0</v>
      </c>
      <c r="AU11" s="971" t="b">
        <f>Flags!AU22</f>
        <v>0</v>
      </c>
      <c r="AV11" s="971" t="b">
        <f>Flags!AV22</f>
        <v>0</v>
      </c>
      <c r="AW11" s="971" t="b">
        <f>Flags!AW22</f>
        <v>0</v>
      </c>
      <c r="AX11" s="971" t="b">
        <f>Flags!AX22</f>
        <v>0</v>
      </c>
      <c r="AY11" s="971" t="b">
        <f>Flags!AY22</f>
        <v>0</v>
      </c>
      <c r="AZ11" s="971" t="b">
        <f>Flags!AZ22</f>
        <v>0</v>
      </c>
      <c r="BA11" s="971" t="b">
        <f>Flags!BA22</f>
        <v>0</v>
      </c>
      <c r="BB11" s="971" t="b">
        <f>Flags!BB22</f>
        <v>0</v>
      </c>
      <c r="BC11" s="971" t="b">
        <f>Flags!BC22</f>
        <v>0</v>
      </c>
      <c r="BD11" s="971" t="b">
        <f>Flags!BD22</f>
        <v>0</v>
      </c>
      <c r="BE11" s="971" t="b">
        <f>Flags!BE22</f>
        <v>0</v>
      </c>
      <c r="BF11" s="971" t="b">
        <f>Flags!BF22</f>
        <v>0</v>
      </c>
      <c r="BG11" s="971" t="b">
        <f>Flags!BG22</f>
        <v>0</v>
      </c>
      <c r="BH11" s="971" t="b">
        <f>Flags!BH22</f>
        <v>0</v>
      </c>
      <c r="BI11" s="971" t="b">
        <f>Flags!BI22</f>
        <v>0</v>
      </c>
      <c r="BJ11" s="971" t="b">
        <f>Flags!BJ22</f>
        <v>0</v>
      </c>
      <c r="BK11" s="971" t="b">
        <f>Flags!BK22</f>
        <v>0</v>
      </c>
      <c r="BL11" s="971" t="b">
        <f>Flags!BL22</f>
        <v>0</v>
      </c>
      <c r="BM11" s="971" t="b">
        <f>Flags!BM22</f>
        <v>0</v>
      </c>
      <c r="BN11" s="971" t="b">
        <f>Flags!BN22</f>
        <v>0</v>
      </c>
      <c r="BO11" s="971" t="b">
        <f>Flags!BO22</f>
        <v>0</v>
      </c>
      <c r="BP11" s="971"/>
      <c r="BQ11" s="971"/>
      <c r="BR11" s="971"/>
      <c r="BS11" s="971"/>
      <c r="BT11" s="971"/>
      <c r="BU11" s="971"/>
      <c r="BV11" s="971"/>
      <c r="BW11" s="971"/>
      <c r="BX11" s="971"/>
      <c r="BY11" s="971"/>
      <c r="BZ11" s="971"/>
      <c r="CA11" s="971"/>
      <c r="CB11" s="971"/>
      <c r="CC11" s="971"/>
      <c r="CD11" s="971"/>
      <c r="CE11" s="971"/>
      <c r="CF11" s="971"/>
      <c r="CG11" s="971"/>
      <c r="CH11" s="971"/>
      <c r="CI11" s="971"/>
      <c r="CJ11" s="971"/>
      <c r="CK11" s="971"/>
      <c r="CL11" s="971"/>
      <c r="CM11" s="971"/>
      <c r="CN11" s="971"/>
      <c r="CO11" s="971"/>
      <c r="CP11" s="971"/>
      <c r="CQ11" s="971"/>
      <c r="CR11" s="971"/>
      <c r="CS11" s="971"/>
      <c r="CT11" s="971"/>
      <c r="CU11" s="971"/>
      <c r="CV11" s="971"/>
      <c r="CW11" s="971"/>
      <c r="CX11" s="971"/>
      <c r="CY11" s="971"/>
      <c r="CZ11" s="971"/>
      <c r="DA11" s="971"/>
      <c r="DB11" s="971"/>
      <c r="DC11" s="971"/>
      <c r="DD11" s="971"/>
      <c r="DE11" s="971"/>
      <c r="DF11" s="971"/>
      <c r="DG11" s="971"/>
      <c r="DH11" s="971"/>
      <c r="DI11" s="971"/>
      <c r="DJ11" s="971"/>
      <c r="DK11" s="971"/>
      <c r="DL11" s="971"/>
      <c r="DM11" s="971"/>
      <c r="DN11" s="971"/>
      <c r="DO11" s="971"/>
      <c r="DP11" s="971"/>
      <c r="DQ11" s="971"/>
      <c r="DR11" s="971"/>
      <c r="DS11" s="971"/>
      <c r="DT11" s="971"/>
      <c r="DU11" s="971"/>
      <c r="DV11" s="971"/>
      <c r="DW11" s="971"/>
      <c r="DX11" s="485"/>
      <c r="DY11" s="485"/>
    </row>
    <row r="12" spans="1:129">
      <c r="A12" s="996" t="str">
        <f>Flags!A24</f>
        <v>Senior Debt Maturity Days (%)</v>
      </c>
      <c r="D12" s="484"/>
      <c r="E12" s="484"/>
      <c r="F12" s="484"/>
      <c r="G12" s="1003">
        <f>Flags!G24</f>
        <v>0</v>
      </c>
      <c r="H12" s="1003">
        <f>Flags!H24</f>
        <v>1</v>
      </c>
      <c r="I12" s="1003">
        <f>Flags!I24</f>
        <v>1</v>
      </c>
      <c r="J12" s="1003">
        <f>Flags!J24</f>
        <v>1</v>
      </c>
      <c r="K12" s="1003">
        <f>Flags!K24</f>
        <v>1</v>
      </c>
      <c r="L12" s="1003">
        <f>Flags!L24</f>
        <v>1</v>
      </c>
      <c r="M12" s="1003">
        <f>Flags!M24</f>
        <v>1</v>
      </c>
      <c r="N12" s="1003">
        <f>Flags!N24</f>
        <v>1</v>
      </c>
      <c r="O12" s="1003">
        <f>Flags!O24</f>
        <v>1</v>
      </c>
      <c r="P12" s="1003">
        <f>Flags!P24</f>
        <v>1</v>
      </c>
      <c r="Q12" s="1003">
        <f>Flags!Q24</f>
        <v>1</v>
      </c>
      <c r="R12" s="1003">
        <f>Flags!R24</f>
        <v>1</v>
      </c>
      <c r="S12" s="1003">
        <f>Flags!S24</f>
        <v>1</v>
      </c>
      <c r="T12" s="1003">
        <f>Flags!T24</f>
        <v>1</v>
      </c>
      <c r="U12" s="1003">
        <f>Flags!U24</f>
        <v>1</v>
      </c>
      <c r="V12" s="1003">
        <f>Flags!V24</f>
        <v>1</v>
      </c>
      <c r="W12" s="1003">
        <f>Flags!W24</f>
        <v>1</v>
      </c>
      <c r="X12" s="1003">
        <f>Flags!X24</f>
        <v>1</v>
      </c>
      <c r="Y12" s="1003">
        <f>Flags!Y24</f>
        <v>1</v>
      </c>
      <c r="Z12" s="1003">
        <f>Flags!Z24</f>
        <v>1</v>
      </c>
      <c r="AA12" s="1003">
        <f>Flags!AA24</f>
        <v>1</v>
      </c>
      <c r="AB12" s="1003">
        <f>Flags!AB24</f>
        <v>1</v>
      </c>
      <c r="AC12" s="1003">
        <f>Flags!AC24</f>
        <v>1</v>
      </c>
      <c r="AD12" s="1003">
        <f>Flags!AD24</f>
        <v>1</v>
      </c>
      <c r="AE12" s="1003">
        <f>Flags!AE24</f>
        <v>1</v>
      </c>
      <c r="AF12" s="1003">
        <f>Flags!AF24</f>
        <v>1</v>
      </c>
      <c r="AG12" s="1003">
        <f>Flags!AG24</f>
        <v>1</v>
      </c>
      <c r="AH12" s="1003">
        <f>Flags!AH24</f>
        <v>1</v>
      </c>
      <c r="AI12" s="1003">
        <f>Flags!AI24</f>
        <v>0.98907103825136611</v>
      </c>
      <c r="AJ12" s="1003">
        <f>Flags!AJ24</f>
        <v>0</v>
      </c>
      <c r="AK12" s="1003">
        <f>Flags!AK24</f>
        <v>0</v>
      </c>
      <c r="AL12" s="1003">
        <f>Flags!AL24</f>
        <v>0</v>
      </c>
      <c r="AM12" s="1003">
        <f>Flags!AM24</f>
        <v>0</v>
      </c>
      <c r="AN12" s="1003">
        <f>Flags!AN24</f>
        <v>0</v>
      </c>
      <c r="AO12" s="1003">
        <f>Flags!AO24</f>
        <v>0</v>
      </c>
      <c r="AP12" s="1003">
        <f>Flags!AP24</f>
        <v>0</v>
      </c>
      <c r="AQ12" s="1003">
        <f>Flags!AQ24</f>
        <v>0</v>
      </c>
      <c r="AR12" s="1003">
        <f>Flags!AR24</f>
        <v>0</v>
      </c>
      <c r="AS12" s="1003">
        <f>Flags!AS24</f>
        <v>0</v>
      </c>
      <c r="AT12" s="1003">
        <f>Flags!AT24</f>
        <v>0</v>
      </c>
      <c r="AU12" s="1003">
        <f>Flags!AU24</f>
        <v>0</v>
      </c>
      <c r="AV12" s="1003">
        <f>Flags!AV24</f>
        <v>0</v>
      </c>
      <c r="AW12" s="1003">
        <f>Flags!AW24</f>
        <v>0</v>
      </c>
      <c r="AX12" s="1003">
        <f>Flags!AX24</f>
        <v>0</v>
      </c>
      <c r="AY12" s="1003">
        <f>Flags!AY24</f>
        <v>0</v>
      </c>
      <c r="AZ12" s="1003">
        <f>Flags!AZ24</f>
        <v>0</v>
      </c>
      <c r="BA12" s="1003">
        <f>Flags!BA24</f>
        <v>0</v>
      </c>
      <c r="BB12" s="1003">
        <f>Flags!BB24</f>
        <v>0</v>
      </c>
      <c r="BC12" s="1003">
        <f>Flags!BC24</f>
        <v>0</v>
      </c>
      <c r="BD12" s="1003">
        <f>Flags!BD24</f>
        <v>0</v>
      </c>
      <c r="BE12" s="1003">
        <f>Flags!BE24</f>
        <v>0</v>
      </c>
      <c r="BF12" s="1003">
        <f>Flags!BF24</f>
        <v>0</v>
      </c>
      <c r="BG12" s="1003">
        <f>Flags!BG24</f>
        <v>0</v>
      </c>
      <c r="BH12" s="1003">
        <f>Flags!BH24</f>
        <v>0</v>
      </c>
      <c r="BI12" s="1003">
        <f>Flags!BI24</f>
        <v>0</v>
      </c>
      <c r="BJ12" s="1003">
        <f>Flags!BJ24</f>
        <v>0</v>
      </c>
      <c r="BK12" s="1003">
        <f>Flags!BK24</f>
        <v>0</v>
      </c>
      <c r="BL12" s="1003">
        <f>Flags!BL24</f>
        <v>0</v>
      </c>
      <c r="BM12" s="1003">
        <f>Flags!BM24</f>
        <v>0</v>
      </c>
      <c r="BN12" s="1003">
        <f>Flags!BN24</f>
        <v>0</v>
      </c>
      <c r="BO12" s="1003">
        <f>Flags!BO24</f>
        <v>0</v>
      </c>
      <c r="BP12" s="1003"/>
      <c r="BQ12" s="1003"/>
      <c r="BR12" s="1003"/>
      <c r="BS12" s="1003"/>
      <c r="BT12" s="1003"/>
      <c r="BU12" s="1003"/>
      <c r="BV12" s="1003"/>
      <c r="BW12" s="1003"/>
      <c r="BX12" s="1003"/>
      <c r="BY12" s="1003"/>
      <c r="BZ12" s="1003"/>
      <c r="CA12" s="1003"/>
      <c r="CB12" s="1003"/>
      <c r="CC12" s="1003"/>
      <c r="CD12" s="1003"/>
      <c r="CE12" s="1003"/>
      <c r="CF12" s="1003"/>
      <c r="CG12" s="1003"/>
      <c r="CH12" s="1003"/>
      <c r="CI12" s="1003"/>
      <c r="CJ12" s="1003"/>
      <c r="CK12" s="1003"/>
      <c r="CL12" s="1003"/>
      <c r="CM12" s="1003"/>
      <c r="CN12" s="1003"/>
      <c r="CO12" s="1003"/>
      <c r="CP12" s="1003"/>
      <c r="CQ12" s="1003"/>
      <c r="CR12" s="1003"/>
      <c r="CS12" s="1003"/>
      <c r="CT12" s="1003"/>
      <c r="CU12" s="1003"/>
      <c r="CV12" s="1003"/>
      <c r="CW12" s="1003"/>
      <c r="CX12" s="1003"/>
      <c r="CY12" s="1003"/>
      <c r="CZ12" s="1003"/>
      <c r="DA12" s="1003"/>
      <c r="DB12" s="1003"/>
      <c r="DC12" s="1003"/>
      <c r="DD12" s="1003"/>
      <c r="DE12" s="1003"/>
      <c r="DF12" s="1003"/>
      <c r="DG12" s="1003"/>
      <c r="DH12" s="1003"/>
      <c r="DI12" s="1003"/>
      <c r="DJ12" s="1003"/>
      <c r="DK12" s="1003"/>
      <c r="DL12" s="1003"/>
      <c r="DM12" s="1003"/>
      <c r="DN12" s="1003"/>
      <c r="DO12" s="1003"/>
      <c r="DP12" s="1003"/>
      <c r="DQ12" s="1003"/>
      <c r="DR12" s="1003"/>
      <c r="DS12" s="1003"/>
      <c r="DT12" s="1003"/>
      <c r="DU12" s="1003"/>
      <c r="DV12" s="1003"/>
      <c r="DW12" s="1003"/>
      <c r="DX12" s="485"/>
      <c r="DY12" s="485"/>
    </row>
    <row r="13" spans="1:129">
      <c r="A13" s="996" t="str">
        <f>Flags!A26</f>
        <v>Junior Debt Maturity</v>
      </c>
      <c r="B13" s="926">
        <f>Flags!$B$26</f>
        <v>7</v>
      </c>
      <c r="C13" s="926"/>
      <c r="D13" s="484"/>
      <c r="E13" s="484"/>
      <c r="F13" s="484"/>
      <c r="G13" s="1003" t="b">
        <f>Flags!G26</f>
        <v>0</v>
      </c>
      <c r="H13" s="1003" t="b">
        <f>Flags!H26</f>
        <v>1</v>
      </c>
      <c r="I13" s="1003" t="b">
        <f>Flags!I26</f>
        <v>1</v>
      </c>
      <c r="J13" s="1003" t="b">
        <f>Flags!J26</f>
        <v>1</v>
      </c>
      <c r="K13" s="1003" t="b">
        <f>Flags!K26</f>
        <v>1</v>
      </c>
      <c r="L13" s="1003" t="b">
        <f>Flags!L26</f>
        <v>1</v>
      </c>
      <c r="M13" s="1003" t="b">
        <f>Flags!M26</f>
        <v>1</v>
      </c>
      <c r="N13" s="1003" t="b">
        <f>Flags!N26</f>
        <v>1</v>
      </c>
      <c r="O13" s="1003" t="b">
        <f>Flags!O26</f>
        <v>1</v>
      </c>
      <c r="P13" s="1003" t="b">
        <f>Flags!P26</f>
        <v>1</v>
      </c>
      <c r="Q13" s="1003" t="b">
        <f>Flags!Q26</f>
        <v>1</v>
      </c>
      <c r="R13" s="1003" t="b">
        <f>Flags!R26</f>
        <v>1</v>
      </c>
      <c r="S13" s="1003" t="b">
        <f>Flags!S26</f>
        <v>1</v>
      </c>
      <c r="T13" s="1003" t="b">
        <f>Flags!T26</f>
        <v>1</v>
      </c>
      <c r="U13" s="1003" t="b">
        <f>Flags!U26</f>
        <v>1</v>
      </c>
      <c r="V13" s="1003" t="b">
        <f>Flags!V26</f>
        <v>0</v>
      </c>
      <c r="W13" s="1003" t="b">
        <f>Flags!W26</f>
        <v>0</v>
      </c>
      <c r="X13" s="1003" t="b">
        <f>Flags!X26</f>
        <v>0</v>
      </c>
      <c r="Y13" s="1003" t="b">
        <f>Flags!Y26</f>
        <v>0</v>
      </c>
      <c r="Z13" s="1003" t="b">
        <f>Flags!Z26</f>
        <v>0</v>
      </c>
      <c r="AA13" s="1003" t="b">
        <f>Flags!AA26</f>
        <v>0</v>
      </c>
      <c r="AB13" s="1003" t="b">
        <f>Flags!AB26</f>
        <v>0</v>
      </c>
      <c r="AC13" s="1003" t="b">
        <f>Flags!AC26</f>
        <v>0</v>
      </c>
      <c r="AD13" s="1003" t="b">
        <f>Flags!AD26</f>
        <v>0</v>
      </c>
      <c r="AE13" s="1003" t="b">
        <f>Flags!AE26</f>
        <v>0</v>
      </c>
      <c r="AF13" s="1003" t="b">
        <f>Flags!AF26</f>
        <v>0</v>
      </c>
      <c r="AG13" s="1003" t="b">
        <f>Flags!AG26</f>
        <v>0</v>
      </c>
      <c r="AH13" s="1003" t="b">
        <f>Flags!AH26</f>
        <v>0</v>
      </c>
      <c r="AI13" s="1003" t="b">
        <f>Flags!AI26</f>
        <v>0</v>
      </c>
      <c r="AJ13" s="1003" t="b">
        <f>Flags!AJ26</f>
        <v>0</v>
      </c>
      <c r="AK13" s="1003" t="b">
        <f>Flags!AK26</f>
        <v>0</v>
      </c>
      <c r="AL13" s="1003" t="b">
        <f>Flags!AL26</f>
        <v>0</v>
      </c>
      <c r="AM13" s="1003" t="b">
        <f>Flags!AM26</f>
        <v>0</v>
      </c>
      <c r="AN13" s="1003" t="b">
        <f>Flags!AN26</f>
        <v>0</v>
      </c>
      <c r="AO13" s="1003" t="b">
        <f>Flags!AO26</f>
        <v>0</v>
      </c>
      <c r="AP13" s="1003" t="b">
        <f>Flags!AP26</f>
        <v>0</v>
      </c>
      <c r="AQ13" s="1003" t="b">
        <f>Flags!AQ26</f>
        <v>0</v>
      </c>
      <c r="AR13" s="1003" t="b">
        <f>Flags!AR26</f>
        <v>0</v>
      </c>
      <c r="AS13" s="1003" t="b">
        <f>Flags!AS26</f>
        <v>0</v>
      </c>
      <c r="AT13" s="1003" t="b">
        <f>Flags!AT26</f>
        <v>0</v>
      </c>
      <c r="AU13" s="1003" t="b">
        <f>Flags!AU26</f>
        <v>0</v>
      </c>
      <c r="AV13" s="1003" t="b">
        <f>Flags!AV26</f>
        <v>0</v>
      </c>
      <c r="AW13" s="1003" t="b">
        <f>Flags!AW26</f>
        <v>0</v>
      </c>
      <c r="AX13" s="1003" t="b">
        <f>Flags!AX26</f>
        <v>0</v>
      </c>
      <c r="AY13" s="1003" t="b">
        <f>Flags!AY26</f>
        <v>0</v>
      </c>
      <c r="AZ13" s="1003" t="b">
        <f>Flags!AZ26</f>
        <v>0</v>
      </c>
      <c r="BA13" s="1003" t="b">
        <f>Flags!BA26</f>
        <v>0</v>
      </c>
      <c r="BB13" s="1003" t="b">
        <f>Flags!BB26</f>
        <v>0</v>
      </c>
      <c r="BC13" s="1003" t="b">
        <f>Flags!BC26</f>
        <v>0</v>
      </c>
      <c r="BD13" s="1003" t="b">
        <f>Flags!BD26</f>
        <v>0</v>
      </c>
      <c r="BE13" s="1003" t="b">
        <f>Flags!BE26</f>
        <v>0</v>
      </c>
      <c r="BF13" s="1003" t="b">
        <f>Flags!BF26</f>
        <v>0</v>
      </c>
      <c r="BG13" s="1003" t="b">
        <f>Flags!BG26</f>
        <v>0</v>
      </c>
      <c r="BH13" s="1003" t="b">
        <f>Flags!BH26</f>
        <v>0</v>
      </c>
      <c r="BI13" s="1003" t="b">
        <f>Flags!BI26</f>
        <v>0</v>
      </c>
      <c r="BJ13" s="1003" t="b">
        <f>Flags!BJ26</f>
        <v>0</v>
      </c>
      <c r="BK13" s="1003" t="b">
        <f>Flags!BK26</f>
        <v>0</v>
      </c>
      <c r="BL13" s="1003" t="b">
        <f>Flags!BL26</f>
        <v>0</v>
      </c>
      <c r="BM13" s="1003" t="b">
        <f>Flags!BM26</f>
        <v>0</v>
      </c>
      <c r="BN13" s="1003" t="b">
        <f>Flags!BN26</f>
        <v>0</v>
      </c>
      <c r="BO13" s="1003" t="b">
        <f>Flags!BO26</f>
        <v>0</v>
      </c>
      <c r="BP13" s="1003"/>
      <c r="BQ13" s="1003"/>
      <c r="BR13" s="1003"/>
      <c r="BS13" s="1003"/>
      <c r="BT13" s="1003"/>
      <c r="BU13" s="1003"/>
      <c r="BV13" s="1003"/>
      <c r="BW13" s="1003"/>
      <c r="BX13" s="1003"/>
      <c r="BY13" s="1003"/>
      <c r="BZ13" s="1003"/>
      <c r="CA13" s="1003"/>
      <c r="CB13" s="1003"/>
      <c r="CC13" s="1003"/>
      <c r="CD13" s="1003"/>
      <c r="CE13" s="1003"/>
      <c r="CF13" s="1003"/>
      <c r="CG13" s="1003"/>
      <c r="CH13" s="1003"/>
      <c r="CI13" s="1003"/>
      <c r="CJ13" s="1003"/>
      <c r="CK13" s="1003"/>
      <c r="CL13" s="1003"/>
      <c r="CM13" s="1003"/>
      <c r="CN13" s="1003"/>
      <c r="CO13" s="1003"/>
      <c r="CP13" s="1003"/>
      <c r="CQ13" s="1003"/>
      <c r="CR13" s="1003"/>
      <c r="CS13" s="1003"/>
      <c r="CT13" s="1003"/>
      <c r="CU13" s="1003"/>
      <c r="CV13" s="1003"/>
      <c r="CW13" s="1003"/>
      <c r="CX13" s="1003"/>
      <c r="CY13" s="1003"/>
      <c r="CZ13" s="1003"/>
      <c r="DA13" s="1003"/>
      <c r="DB13" s="1003"/>
      <c r="DC13" s="1003"/>
      <c r="DD13" s="1003"/>
      <c r="DE13" s="1003"/>
      <c r="DF13" s="1003"/>
      <c r="DG13" s="1003"/>
      <c r="DH13" s="1003"/>
      <c r="DI13" s="1003"/>
      <c r="DJ13" s="1003"/>
      <c r="DK13" s="1003"/>
      <c r="DL13" s="1003"/>
      <c r="DM13" s="1003"/>
      <c r="DN13" s="1003"/>
      <c r="DO13" s="1003"/>
      <c r="DP13" s="1003"/>
      <c r="DQ13" s="1003"/>
      <c r="DR13" s="1003"/>
      <c r="DS13" s="1003"/>
      <c r="DT13" s="1003"/>
      <c r="DU13" s="1003"/>
      <c r="DV13" s="1003"/>
      <c r="DW13" s="1003"/>
      <c r="DX13" s="485"/>
      <c r="DY13" s="485"/>
    </row>
    <row r="14" spans="1:129">
      <c r="A14" s="996" t="str">
        <f>Flags!A28</f>
        <v>Junior Debt Maturity Days (%)</v>
      </c>
      <c r="D14" s="484"/>
      <c r="E14" s="484"/>
      <c r="F14" s="484"/>
      <c r="G14" s="1003">
        <f>Flags!G28</f>
        <v>0</v>
      </c>
      <c r="H14" s="1003">
        <f>Flags!H28</f>
        <v>1</v>
      </c>
      <c r="I14" s="1003">
        <f>Flags!I28</f>
        <v>1</v>
      </c>
      <c r="J14" s="1003">
        <f>Flags!J28</f>
        <v>1</v>
      </c>
      <c r="K14" s="1003">
        <f>Flags!K28</f>
        <v>1</v>
      </c>
      <c r="L14" s="1003">
        <f>Flags!L28</f>
        <v>1</v>
      </c>
      <c r="M14" s="1003">
        <f>Flags!M28</f>
        <v>1</v>
      </c>
      <c r="N14" s="1003">
        <f>Flags!N28</f>
        <v>1</v>
      </c>
      <c r="O14" s="1003">
        <f>Flags!O28</f>
        <v>1</v>
      </c>
      <c r="P14" s="1003">
        <f>Flags!P28</f>
        <v>1</v>
      </c>
      <c r="Q14" s="1003">
        <f>Flags!Q28</f>
        <v>1</v>
      </c>
      <c r="R14" s="1003">
        <f>Flags!R28</f>
        <v>1</v>
      </c>
      <c r="S14" s="1003">
        <f>Flags!S28</f>
        <v>1</v>
      </c>
      <c r="T14" s="1003">
        <f>Flags!T28</f>
        <v>1</v>
      </c>
      <c r="U14" s="1003">
        <f>Flags!U28</f>
        <v>0.98907103825136611</v>
      </c>
      <c r="V14" s="1003">
        <f>Flags!V28</f>
        <v>0</v>
      </c>
      <c r="W14" s="1003">
        <f>Flags!W28</f>
        <v>0</v>
      </c>
      <c r="X14" s="1003">
        <f>Flags!X28</f>
        <v>0</v>
      </c>
      <c r="Y14" s="1003">
        <f>Flags!Y28</f>
        <v>0</v>
      </c>
      <c r="Z14" s="1003">
        <f>Flags!Z28</f>
        <v>0</v>
      </c>
      <c r="AA14" s="1003">
        <f>Flags!AA28</f>
        <v>0</v>
      </c>
      <c r="AB14" s="1003">
        <f>Flags!AB28</f>
        <v>0</v>
      </c>
      <c r="AC14" s="1003">
        <f>Flags!AC28</f>
        <v>0</v>
      </c>
      <c r="AD14" s="1003">
        <f>Flags!AD28</f>
        <v>0</v>
      </c>
      <c r="AE14" s="1003">
        <f>Flags!AE28</f>
        <v>0</v>
      </c>
      <c r="AF14" s="1003">
        <f>Flags!AF28</f>
        <v>0</v>
      </c>
      <c r="AG14" s="1003">
        <f>Flags!AG28</f>
        <v>0</v>
      </c>
      <c r="AH14" s="1003">
        <f>Flags!AH28</f>
        <v>0</v>
      </c>
      <c r="AI14" s="1003">
        <f>Flags!AI28</f>
        <v>0</v>
      </c>
      <c r="AJ14" s="1003">
        <f>Flags!AJ28</f>
        <v>0</v>
      </c>
      <c r="AK14" s="1003">
        <f>Flags!AK28</f>
        <v>0</v>
      </c>
      <c r="AL14" s="1003">
        <f>Flags!AL28</f>
        <v>0</v>
      </c>
      <c r="AM14" s="1003">
        <f>Flags!AM28</f>
        <v>0</v>
      </c>
      <c r="AN14" s="1003">
        <f>Flags!AN28</f>
        <v>0</v>
      </c>
      <c r="AO14" s="1003">
        <f>Flags!AO28</f>
        <v>0</v>
      </c>
      <c r="AP14" s="1003">
        <f>Flags!AP28</f>
        <v>0</v>
      </c>
      <c r="AQ14" s="1003">
        <f>Flags!AQ28</f>
        <v>0</v>
      </c>
      <c r="AR14" s="1003">
        <f>Flags!AR28</f>
        <v>0</v>
      </c>
      <c r="AS14" s="1003">
        <f>Flags!AS28</f>
        <v>0</v>
      </c>
      <c r="AT14" s="1003">
        <f>Flags!AT28</f>
        <v>0</v>
      </c>
      <c r="AU14" s="1003">
        <f>Flags!AU28</f>
        <v>0</v>
      </c>
      <c r="AV14" s="1003">
        <f>Flags!AV28</f>
        <v>0</v>
      </c>
      <c r="AW14" s="1003">
        <f>Flags!AW28</f>
        <v>0</v>
      </c>
      <c r="AX14" s="1003">
        <f>Flags!AX28</f>
        <v>0</v>
      </c>
      <c r="AY14" s="1003">
        <f>Flags!AY28</f>
        <v>0</v>
      </c>
      <c r="AZ14" s="1003">
        <f>Flags!AZ28</f>
        <v>0</v>
      </c>
      <c r="BA14" s="1003">
        <f>Flags!BA28</f>
        <v>0</v>
      </c>
      <c r="BB14" s="1003">
        <f>Flags!BB28</f>
        <v>0</v>
      </c>
      <c r="BC14" s="1003">
        <f>Flags!BC28</f>
        <v>0</v>
      </c>
      <c r="BD14" s="1003">
        <f>Flags!BD28</f>
        <v>0</v>
      </c>
      <c r="BE14" s="1003">
        <f>Flags!BE28</f>
        <v>0</v>
      </c>
      <c r="BF14" s="1003">
        <f>Flags!BF28</f>
        <v>0</v>
      </c>
      <c r="BG14" s="1003">
        <f>Flags!BG28</f>
        <v>0</v>
      </c>
      <c r="BH14" s="1003">
        <f>Flags!BH28</f>
        <v>0</v>
      </c>
      <c r="BI14" s="1003">
        <f>Flags!BI28</f>
        <v>0</v>
      </c>
      <c r="BJ14" s="1003">
        <f>Flags!BJ28</f>
        <v>0</v>
      </c>
      <c r="BK14" s="1003">
        <f>Flags!BK28</f>
        <v>0</v>
      </c>
      <c r="BL14" s="1003">
        <f>Flags!BL28</f>
        <v>0</v>
      </c>
      <c r="BM14" s="1003">
        <f>Flags!BM28</f>
        <v>0</v>
      </c>
      <c r="BN14" s="1003">
        <f>Flags!BN28</f>
        <v>0</v>
      </c>
      <c r="BO14" s="1003">
        <f>Flags!BO28</f>
        <v>0</v>
      </c>
      <c r="BP14" s="1003"/>
      <c r="BQ14" s="1003"/>
      <c r="BR14" s="1003"/>
      <c r="BS14" s="1003"/>
      <c r="BT14" s="1003"/>
      <c r="BU14" s="1003"/>
      <c r="BV14" s="1003"/>
      <c r="BW14" s="1003"/>
      <c r="BX14" s="1003"/>
      <c r="BY14" s="1003"/>
      <c r="BZ14" s="1003"/>
      <c r="CA14" s="1003"/>
      <c r="CB14" s="1003"/>
      <c r="CC14" s="1003"/>
      <c r="CD14" s="1003"/>
      <c r="CE14" s="1003"/>
      <c r="CF14" s="1003"/>
      <c r="CG14" s="1003"/>
      <c r="CH14" s="1003"/>
      <c r="CI14" s="1003"/>
      <c r="CJ14" s="1003"/>
      <c r="CK14" s="1003"/>
      <c r="CL14" s="1003"/>
      <c r="CM14" s="1003"/>
      <c r="CN14" s="1003"/>
      <c r="CO14" s="1003"/>
      <c r="CP14" s="1003"/>
      <c r="CQ14" s="1003"/>
      <c r="CR14" s="1003"/>
      <c r="CS14" s="1003"/>
      <c r="CT14" s="1003"/>
      <c r="CU14" s="1003"/>
      <c r="CV14" s="1003"/>
      <c r="CW14" s="1003"/>
      <c r="CX14" s="1003"/>
      <c r="CY14" s="1003"/>
      <c r="CZ14" s="1003"/>
      <c r="DA14" s="1003"/>
      <c r="DB14" s="1003"/>
      <c r="DC14" s="1003"/>
      <c r="DD14" s="1003"/>
      <c r="DE14" s="1003"/>
      <c r="DF14" s="1003"/>
      <c r="DG14" s="1003"/>
      <c r="DH14" s="1003"/>
      <c r="DI14" s="1003"/>
      <c r="DJ14" s="1003"/>
      <c r="DK14" s="1003"/>
      <c r="DL14" s="1003"/>
      <c r="DM14" s="1003"/>
      <c r="DN14" s="1003"/>
      <c r="DO14" s="1003"/>
      <c r="DP14" s="1003"/>
      <c r="DQ14" s="1003"/>
      <c r="DR14" s="1003"/>
      <c r="DS14" s="1003"/>
      <c r="DT14" s="1003"/>
      <c r="DU14" s="1003"/>
      <c r="DV14" s="1003"/>
      <c r="DW14" s="1003"/>
      <c r="DX14" s="485"/>
      <c r="DY14" s="485"/>
    </row>
    <row r="15" spans="1:129">
      <c r="A15" s="637"/>
      <c r="B15" s="637"/>
      <c r="C15" s="637"/>
      <c r="D15" s="637"/>
      <c r="E15" s="637"/>
      <c r="F15" s="637"/>
      <c r="G15" s="475"/>
      <c r="H15" s="864"/>
      <c r="I15" s="864"/>
      <c r="J15" s="864"/>
      <c r="K15" s="864"/>
      <c r="L15" s="864"/>
      <c r="M15" s="864"/>
      <c r="N15" s="864"/>
      <c r="O15" s="864"/>
      <c r="P15" s="864"/>
      <c r="Q15" s="864"/>
      <c r="R15" s="864"/>
      <c r="S15" s="864"/>
      <c r="T15" s="864"/>
      <c r="U15" s="864"/>
      <c r="V15" s="864"/>
      <c r="W15" s="864"/>
      <c r="X15" s="864"/>
      <c r="Y15" s="864"/>
      <c r="Z15" s="864"/>
      <c r="AA15" s="864"/>
      <c r="AB15" s="864"/>
      <c r="AC15" s="864"/>
      <c r="AD15" s="864"/>
      <c r="AE15" s="864"/>
      <c r="AF15" s="864"/>
      <c r="AG15" s="864"/>
      <c r="AH15" s="864"/>
      <c r="AI15" s="864"/>
      <c r="AJ15" s="864"/>
      <c r="AK15" s="864"/>
      <c r="AL15" s="864"/>
      <c r="AM15" s="864"/>
      <c r="AN15" s="864"/>
      <c r="AO15" s="864"/>
      <c r="AP15" s="864"/>
      <c r="AQ15" s="864"/>
      <c r="AR15" s="864"/>
      <c r="AS15" s="864"/>
      <c r="AT15" s="864"/>
      <c r="AU15" s="864"/>
      <c r="AV15" s="864"/>
      <c r="AW15" s="864"/>
      <c r="AX15" s="864"/>
      <c r="AY15" s="864"/>
      <c r="AZ15" s="864"/>
      <c r="BA15" s="864"/>
      <c r="BB15" s="864"/>
      <c r="BC15" s="864"/>
      <c r="BD15" s="864"/>
      <c r="BE15" s="864"/>
      <c r="BF15" s="864"/>
      <c r="BG15" s="864"/>
      <c r="BH15" s="864"/>
      <c r="BI15" s="864"/>
      <c r="BJ15" s="864"/>
      <c r="BK15" s="864"/>
      <c r="BL15" s="864"/>
      <c r="BM15" s="864"/>
      <c r="BN15" s="864"/>
      <c r="BO15" s="864"/>
      <c r="BP15" s="864"/>
      <c r="BQ15" s="864"/>
      <c r="BR15" s="864"/>
      <c r="BS15" s="864"/>
      <c r="BT15" s="864"/>
      <c r="BU15" s="864"/>
      <c r="BV15" s="864"/>
      <c r="BW15" s="864"/>
      <c r="BX15" s="864"/>
      <c r="BY15" s="864"/>
      <c r="BZ15" s="864"/>
      <c r="CA15" s="864"/>
      <c r="CB15" s="864"/>
      <c r="CC15" s="864"/>
      <c r="CD15" s="864"/>
      <c r="CE15" s="864"/>
      <c r="CF15" s="864"/>
      <c r="CG15" s="864"/>
      <c r="CH15" s="864"/>
      <c r="CI15" s="864"/>
      <c r="CJ15" s="864"/>
      <c r="CK15" s="864"/>
      <c r="CL15" s="864"/>
      <c r="CM15" s="864"/>
      <c r="CN15" s="864"/>
      <c r="CO15" s="864"/>
      <c r="CP15" s="864"/>
      <c r="CQ15" s="864"/>
      <c r="CR15" s="864"/>
      <c r="CS15" s="864"/>
      <c r="CT15" s="864"/>
      <c r="CU15" s="864"/>
      <c r="CV15" s="864"/>
      <c r="CW15" s="864"/>
      <c r="CX15" s="864"/>
      <c r="CY15" s="864"/>
      <c r="CZ15" s="864"/>
      <c r="DA15" s="864"/>
      <c r="DB15" s="864"/>
      <c r="DC15" s="864"/>
      <c r="DD15" s="864"/>
      <c r="DE15" s="864"/>
      <c r="DF15" s="864"/>
      <c r="DG15" s="864"/>
      <c r="DH15" s="864"/>
      <c r="DI15" s="864"/>
      <c r="DJ15" s="864"/>
      <c r="DK15" s="864"/>
      <c r="DL15" s="864"/>
      <c r="DM15" s="864"/>
      <c r="DN15" s="864"/>
      <c r="DO15" s="864"/>
      <c r="DP15" s="864"/>
      <c r="DQ15" s="864"/>
      <c r="DR15" s="864"/>
      <c r="DS15" s="864"/>
      <c r="DT15" s="864"/>
      <c r="DU15" s="864"/>
      <c r="DV15" s="864"/>
      <c r="DW15" s="864"/>
      <c r="DX15" s="487"/>
      <c r="DY15" s="487"/>
    </row>
    <row r="16" spans="1:129" s="309" customFormat="1" ht="11.25" customHeight="1">
      <c r="A16" s="492" t="s">
        <v>794</v>
      </c>
      <c r="B16" s="670"/>
      <c r="C16" s="838"/>
      <c r="D16" s="493"/>
      <c r="E16" s="493"/>
      <c r="F16" s="512"/>
      <c r="G16" s="838">
        <f>HLOOKUP(G$4,Inputs!$D$58:$H$59,2,1)</f>
        <v>0</v>
      </c>
      <c r="H16" s="838">
        <f>HLOOKUP(H$4,Inputs!$D$58:$H$59,2,1)</f>
        <v>0</v>
      </c>
      <c r="I16" s="838">
        <f>HLOOKUP(I$4,Inputs!$D$58:$H$59,2,1)</f>
        <v>0</v>
      </c>
      <c r="J16" s="838">
        <f>HLOOKUP(J$4,Inputs!$D$58:$H$59,2,1)</f>
        <v>0</v>
      </c>
      <c r="K16" s="838">
        <f>HLOOKUP(K$4,Inputs!$D$58:$H$59,2,1)</f>
        <v>0</v>
      </c>
      <c r="L16" s="838">
        <f>HLOOKUP(L$4,Inputs!$D$58:$H$59,2,1)</f>
        <v>0</v>
      </c>
      <c r="M16" s="838">
        <f>HLOOKUP(M$4,Inputs!$D$58:$H$59,2,1)</f>
        <v>0</v>
      </c>
      <c r="N16" s="838">
        <f>HLOOKUP(N$4,Inputs!$D$58:$H$59,2,1)</f>
        <v>0</v>
      </c>
      <c r="O16" s="838">
        <f>HLOOKUP(O$4,Inputs!$D$58:$H$59,2,1)</f>
        <v>0</v>
      </c>
      <c r="P16" s="838">
        <f>HLOOKUP(P$4,Inputs!$D$58:$H$59,2,1)</f>
        <v>0</v>
      </c>
      <c r="Q16" s="838">
        <f>HLOOKUP(Q$4,Inputs!$D$58:$H$59,2,1)</f>
        <v>0</v>
      </c>
      <c r="R16" s="838">
        <f>HLOOKUP(R$4,Inputs!$D$58:$H$59,2,1)</f>
        <v>0</v>
      </c>
      <c r="S16" s="838">
        <f>HLOOKUP(S$4,Inputs!$D$58:$H$59,2,1)</f>
        <v>0</v>
      </c>
      <c r="T16" s="838">
        <f>HLOOKUP(T$4,Inputs!$D$58:$H$59,2,1)</f>
        <v>0</v>
      </c>
      <c r="U16" s="838">
        <f>HLOOKUP(U$4,Inputs!$D$58:$H$59,2,1)</f>
        <v>0</v>
      </c>
      <c r="V16" s="838">
        <f>HLOOKUP(V$4,Inputs!$D$58:$H$59,2,1)</f>
        <v>0</v>
      </c>
      <c r="W16" s="838">
        <f>HLOOKUP(W$4,Inputs!$D$58:$H$59,2,1)</f>
        <v>0</v>
      </c>
      <c r="X16" s="838">
        <f>HLOOKUP(X$4,Inputs!$D$58:$H$59,2,1)</f>
        <v>0</v>
      </c>
      <c r="Y16" s="838">
        <f>HLOOKUP(Y$4,Inputs!$D$58:$H$59,2,1)</f>
        <v>0</v>
      </c>
      <c r="Z16" s="838">
        <f>HLOOKUP(Z$4,Inputs!$D$58:$H$59,2,1)</f>
        <v>0</v>
      </c>
      <c r="AA16" s="838">
        <f>HLOOKUP(AA$4,Inputs!$D$58:$H$59,2,1)</f>
        <v>0</v>
      </c>
      <c r="AB16" s="838">
        <f>HLOOKUP(AB$4,Inputs!$D$58:$H$59,2,1)</f>
        <v>0</v>
      </c>
      <c r="AC16" s="838">
        <f>HLOOKUP(AC$4,Inputs!$D$58:$H$59,2,1)</f>
        <v>0</v>
      </c>
      <c r="AD16" s="838">
        <f>HLOOKUP(AD$4,Inputs!$D$58:$H$59,2,1)</f>
        <v>0</v>
      </c>
      <c r="AE16" s="838">
        <f>HLOOKUP(AE$4,Inputs!$D$58:$H$59,2,1)</f>
        <v>0</v>
      </c>
      <c r="AF16" s="838">
        <f>HLOOKUP(AF$4,Inputs!$D$58:$H$59,2,1)</f>
        <v>0</v>
      </c>
      <c r="AG16" s="838">
        <f>HLOOKUP(AG$4,Inputs!$D$58:$H$59,2,1)</f>
        <v>0</v>
      </c>
      <c r="AH16" s="838">
        <f>HLOOKUP(AH$4,Inputs!$D$58:$H$59,2,1)</f>
        <v>0</v>
      </c>
      <c r="AI16" s="838">
        <f>HLOOKUP(AI$4,Inputs!$D$58:$H$59,2,1)</f>
        <v>0</v>
      </c>
      <c r="AJ16" s="838">
        <f>HLOOKUP(AJ$4,Inputs!$D$58:$H$59,2,1)</f>
        <v>0</v>
      </c>
      <c r="AK16" s="838">
        <f>HLOOKUP(AK$4,Inputs!$D$58:$H$59,2,1)</f>
        <v>0</v>
      </c>
      <c r="AL16" s="838">
        <f>HLOOKUP(AL$4,Inputs!$D$58:$H$59,2,1)</f>
        <v>0</v>
      </c>
      <c r="AM16" s="838">
        <f>HLOOKUP(AM$4,Inputs!$D$58:$H$59,2,1)</f>
        <v>0</v>
      </c>
      <c r="AN16" s="838">
        <f>HLOOKUP(AN$4,Inputs!$D$58:$H$59,2,1)</f>
        <v>0</v>
      </c>
      <c r="AO16" s="838">
        <f>HLOOKUP(AO$4,Inputs!$D$58:$H$59,2,1)</f>
        <v>0</v>
      </c>
      <c r="AP16" s="838">
        <f>HLOOKUP(AP$4,Inputs!$D$58:$H$59,2,1)</f>
        <v>0</v>
      </c>
      <c r="AQ16" s="838">
        <f>HLOOKUP(AQ$4,Inputs!$D$58:$H$59,2,1)</f>
        <v>0</v>
      </c>
      <c r="AR16" s="838">
        <f>HLOOKUP(AR$4,Inputs!$D$58:$H$59,2,1)</f>
        <v>0</v>
      </c>
      <c r="AS16" s="838">
        <f>HLOOKUP(AS$4,Inputs!$D$58:$H$59,2,1)</f>
        <v>0</v>
      </c>
      <c r="AT16" s="838">
        <f>HLOOKUP(AT$4,Inputs!$D$58:$H$59,2,1)</f>
        <v>0</v>
      </c>
      <c r="AU16" s="838">
        <f>HLOOKUP(AU$4,Inputs!$D$58:$H$59,2,1)</f>
        <v>0</v>
      </c>
      <c r="AV16" s="838">
        <f>HLOOKUP(AV$4,Inputs!$D$58:$H$59,2,1)</f>
        <v>0</v>
      </c>
      <c r="AW16" s="838">
        <f>HLOOKUP(AW$4,Inputs!$D$58:$H$59,2,1)</f>
        <v>0</v>
      </c>
      <c r="AX16" s="838">
        <f>HLOOKUP(AX$4,Inputs!$D$58:$H$59,2,1)</f>
        <v>0</v>
      </c>
      <c r="AY16" s="838">
        <f>HLOOKUP(AY$4,Inputs!$D$58:$H$59,2,1)</f>
        <v>0</v>
      </c>
      <c r="AZ16" s="838">
        <f>HLOOKUP(AZ$4,Inputs!$D$58:$H$59,2,1)</f>
        <v>0</v>
      </c>
      <c r="BA16" s="838">
        <f>HLOOKUP(BA$4,Inputs!$D$58:$H$59,2,1)</f>
        <v>0</v>
      </c>
      <c r="BB16" s="838">
        <f>HLOOKUP(BB$4,Inputs!$D$58:$H$59,2,1)</f>
        <v>0</v>
      </c>
      <c r="BC16" s="838">
        <f>HLOOKUP(BC$4,Inputs!$D$58:$H$59,2,1)</f>
        <v>0</v>
      </c>
      <c r="BD16" s="838">
        <f>HLOOKUP(BD$4,Inputs!$D$58:$H$59,2,1)</f>
        <v>0</v>
      </c>
      <c r="BE16" s="838">
        <f>HLOOKUP(BE$4,Inputs!$D$58:$H$59,2,1)</f>
        <v>0</v>
      </c>
      <c r="BF16" s="838">
        <f>HLOOKUP(BF$4,Inputs!$D$58:$H$59,2,1)</f>
        <v>0</v>
      </c>
      <c r="BG16" s="838">
        <f>HLOOKUP(BG$4,Inputs!$D$58:$H$59,2,1)</f>
        <v>0</v>
      </c>
      <c r="BH16" s="838">
        <f>HLOOKUP(BH$4,Inputs!$D$58:$H$59,2,1)</f>
        <v>0</v>
      </c>
      <c r="BI16" s="838">
        <f>HLOOKUP(BI$4,Inputs!$D$58:$H$59,2,1)</f>
        <v>0</v>
      </c>
      <c r="BJ16" s="838">
        <f>HLOOKUP(BJ$4,Inputs!$D$58:$H$59,2,1)</f>
        <v>0</v>
      </c>
      <c r="BK16" s="838">
        <f>HLOOKUP(BK$4,Inputs!$D$58:$H$59,2,1)</f>
        <v>0</v>
      </c>
      <c r="BL16" s="838">
        <f>HLOOKUP(BL$4,Inputs!$D$58:$H$59,2,1)</f>
        <v>0</v>
      </c>
      <c r="BM16" s="838">
        <f>HLOOKUP(BM$4,Inputs!$D$58:$H$59,2,1)</f>
        <v>0</v>
      </c>
      <c r="BN16" s="838">
        <f>HLOOKUP(BN$4,Inputs!$D$58:$H$59,2,1)</f>
        <v>0</v>
      </c>
      <c r="BO16" s="838">
        <f>HLOOKUP(BO$4,Inputs!$D$58:$H$59,2,1)</f>
        <v>0</v>
      </c>
      <c r="BP16" s="917"/>
      <c r="BQ16" s="917"/>
      <c r="BR16" s="917"/>
      <c r="BS16" s="917"/>
      <c r="BT16" s="917"/>
      <c r="BU16" s="917"/>
      <c r="BV16" s="917"/>
      <c r="BW16" s="917"/>
      <c r="BX16" s="917"/>
      <c r="BY16" s="917"/>
      <c r="BZ16" s="917"/>
      <c r="CA16" s="917"/>
      <c r="CB16" s="917"/>
      <c r="CC16" s="917"/>
      <c r="CD16" s="917"/>
      <c r="CE16" s="917"/>
      <c r="CF16" s="917"/>
      <c r="CG16" s="917"/>
      <c r="CH16" s="917"/>
      <c r="CI16" s="917"/>
      <c r="CJ16" s="917"/>
      <c r="CK16" s="917"/>
      <c r="CL16" s="917"/>
      <c r="CM16" s="917"/>
      <c r="CN16" s="917"/>
      <c r="CO16" s="917"/>
      <c r="CP16" s="917"/>
      <c r="CQ16" s="917"/>
      <c r="CR16" s="917"/>
      <c r="CS16" s="917"/>
      <c r="CT16" s="917"/>
      <c r="CU16" s="917"/>
      <c r="CV16" s="917"/>
      <c r="CW16" s="917"/>
      <c r="CX16" s="917"/>
      <c r="CY16" s="917"/>
      <c r="CZ16" s="917"/>
      <c r="DA16" s="917"/>
      <c r="DB16" s="917"/>
      <c r="DC16" s="917"/>
      <c r="DD16" s="917"/>
      <c r="DE16" s="917"/>
      <c r="DF16" s="917"/>
      <c r="DG16" s="917"/>
      <c r="DH16" s="917"/>
      <c r="DI16" s="917"/>
      <c r="DJ16" s="917"/>
      <c r="DK16" s="917"/>
      <c r="DL16" s="917"/>
      <c r="DM16" s="917"/>
      <c r="DN16" s="917"/>
      <c r="DO16" s="917"/>
      <c r="DP16" s="917"/>
      <c r="DQ16" s="917"/>
      <c r="DR16" s="917"/>
      <c r="DS16" s="917"/>
      <c r="DT16" s="917"/>
      <c r="DU16" s="917"/>
      <c r="DV16" s="917"/>
      <c r="DW16" s="917"/>
      <c r="DX16" s="491"/>
      <c r="DY16" s="491"/>
    </row>
    <row r="17" spans="1:129" s="309" customFormat="1" ht="11.25" customHeight="1">
      <c r="A17" s="492" t="s">
        <v>1067</v>
      </c>
      <c r="B17" s="670">
        <f>Inputs!$D$62*(1-Inputs!$D$61)</f>
        <v>1</v>
      </c>
      <c r="C17" s="838"/>
      <c r="D17" s="493"/>
      <c r="E17" s="493"/>
      <c r="F17" s="512"/>
      <c r="G17" s="917">
        <f>$B17*(1-G$16)*G$5</f>
        <v>0</v>
      </c>
      <c r="H17" s="917">
        <f>$B17*(1-H$16)*H$5</f>
        <v>1</v>
      </c>
      <c r="I17" s="917">
        <f t="shared" ref="I17:BO17" si="0">$B17*(1-I$16)*I$5</f>
        <v>1</v>
      </c>
      <c r="J17" s="917">
        <f t="shared" si="0"/>
        <v>1</v>
      </c>
      <c r="K17" s="917">
        <f t="shared" si="0"/>
        <v>1</v>
      </c>
      <c r="L17" s="917">
        <f t="shared" si="0"/>
        <v>1</v>
      </c>
      <c r="M17" s="917">
        <f t="shared" si="0"/>
        <v>1</v>
      </c>
      <c r="N17" s="917">
        <f t="shared" si="0"/>
        <v>1</v>
      </c>
      <c r="O17" s="917">
        <f t="shared" si="0"/>
        <v>1</v>
      </c>
      <c r="P17" s="917">
        <f t="shared" si="0"/>
        <v>1</v>
      </c>
      <c r="Q17" s="917">
        <f t="shared" si="0"/>
        <v>1</v>
      </c>
      <c r="R17" s="917">
        <f t="shared" si="0"/>
        <v>1</v>
      </c>
      <c r="S17" s="917">
        <f t="shared" si="0"/>
        <v>1</v>
      </c>
      <c r="T17" s="917">
        <f t="shared" si="0"/>
        <v>1</v>
      </c>
      <c r="U17" s="917">
        <f t="shared" si="0"/>
        <v>1</v>
      </c>
      <c r="V17" s="917">
        <f t="shared" si="0"/>
        <v>1</v>
      </c>
      <c r="W17" s="917">
        <f t="shared" si="0"/>
        <v>1</v>
      </c>
      <c r="X17" s="917">
        <f t="shared" si="0"/>
        <v>1</v>
      </c>
      <c r="Y17" s="917">
        <f t="shared" si="0"/>
        <v>1</v>
      </c>
      <c r="Z17" s="917">
        <f t="shared" si="0"/>
        <v>1</v>
      </c>
      <c r="AA17" s="917">
        <f t="shared" si="0"/>
        <v>1</v>
      </c>
      <c r="AB17" s="917">
        <f t="shared" si="0"/>
        <v>1</v>
      </c>
      <c r="AC17" s="917">
        <f t="shared" si="0"/>
        <v>1</v>
      </c>
      <c r="AD17" s="917">
        <f t="shared" si="0"/>
        <v>1</v>
      </c>
      <c r="AE17" s="917">
        <f t="shared" si="0"/>
        <v>1</v>
      </c>
      <c r="AF17" s="917">
        <f t="shared" si="0"/>
        <v>1</v>
      </c>
      <c r="AG17" s="917">
        <f t="shared" si="0"/>
        <v>1</v>
      </c>
      <c r="AH17" s="917">
        <f t="shared" si="0"/>
        <v>1</v>
      </c>
      <c r="AI17" s="917">
        <f t="shared" si="0"/>
        <v>1</v>
      </c>
      <c r="AJ17" s="917">
        <f t="shared" si="0"/>
        <v>1</v>
      </c>
      <c r="AK17" s="917">
        <f t="shared" si="0"/>
        <v>1</v>
      </c>
      <c r="AL17" s="917">
        <f t="shared" si="0"/>
        <v>1</v>
      </c>
      <c r="AM17" s="917">
        <f t="shared" si="0"/>
        <v>1</v>
      </c>
      <c r="AN17" s="917">
        <f t="shared" si="0"/>
        <v>1</v>
      </c>
      <c r="AO17" s="917">
        <f t="shared" si="0"/>
        <v>1</v>
      </c>
      <c r="AP17" s="917">
        <f t="shared" si="0"/>
        <v>1</v>
      </c>
      <c r="AQ17" s="917">
        <f t="shared" si="0"/>
        <v>1</v>
      </c>
      <c r="AR17" s="917">
        <f t="shared" si="0"/>
        <v>1</v>
      </c>
      <c r="AS17" s="917">
        <f t="shared" si="0"/>
        <v>1</v>
      </c>
      <c r="AT17" s="917">
        <f t="shared" si="0"/>
        <v>1</v>
      </c>
      <c r="AU17" s="917">
        <f t="shared" si="0"/>
        <v>1</v>
      </c>
      <c r="AV17" s="917">
        <f t="shared" si="0"/>
        <v>1</v>
      </c>
      <c r="AW17" s="917">
        <f t="shared" si="0"/>
        <v>1</v>
      </c>
      <c r="AX17" s="917">
        <f t="shared" si="0"/>
        <v>1</v>
      </c>
      <c r="AY17" s="917">
        <f t="shared" si="0"/>
        <v>1</v>
      </c>
      <c r="AZ17" s="917">
        <f t="shared" si="0"/>
        <v>1</v>
      </c>
      <c r="BA17" s="917">
        <f t="shared" si="0"/>
        <v>1</v>
      </c>
      <c r="BB17" s="917">
        <f t="shared" si="0"/>
        <v>1</v>
      </c>
      <c r="BC17" s="917">
        <f t="shared" si="0"/>
        <v>1</v>
      </c>
      <c r="BD17" s="917">
        <f t="shared" si="0"/>
        <v>1</v>
      </c>
      <c r="BE17" s="917">
        <f t="shared" si="0"/>
        <v>1</v>
      </c>
      <c r="BF17" s="917">
        <f t="shared" si="0"/>
        <v>1</v>
      </c>
      <c r="BG17" s="917">
        <f t="shared" si="0"/>
        <v>1</v>
      </c>
      <c r="BH17" s="917">
        <f t="shared" si="0"/>
        <v>1</v>
      </c>
      <c r="BI17" s="917">
        <f t="shared" si="0"/>
        <v>1</v>
      </c>
      <c r="BJ17" s="917">
        <f t="shared" si="0"/>
        <v>1</v>
      </c>
      <c r="BK17" s="917">
        <f t="shared" si="0"/>
        <v>1</v>
      </c>
      <c r="BL17" s="917">
        <f t="shared" si="0"/>
        <v>1</v>
      </c>
      <c r="BM17" s="917">
        <f t="shared" si="0"/>
        <v>1</v>
      </c>
      <c r="BN17" s="917">
        <f t="shared" si="0"/>
        <v>1</v>
      </c>
      <c r="BO17" s="917">
        <f t="shared" si="0"/>
        <v>1</v>
      </c>
      <c r="BP17" s="917"/>
      <c r="BQ17" s="917"/>
      <c r="BR17" s="917"/>
      <c r="BS17" s="917"/>
      <c r="BT17" s="917"/>
      <c r="BU17" s="917"/>
      <c r="BV17" s="917"/>
      <c r="BW17" s="917"/>
      <c r="BX17" s="917"/>
      <c r="BY17" s="917"/>
      <c r="BZ17" s="917"/>
      <c r="CA17" s="917"/>
      <c r="CB17" s="917"/>
      <c r="CC17" s="917"/>
      <c r="CD17" s="917"/>
      <c r="CE17" s="917"/>
      <c r="CF17" s="917"/>
      <c r="CG17" s="917"/>
      <c r="CH17" s="917"/>
      <c r="CI17" s="917"/>
      <c r="CJ17" s="917"/>
      <c r="CK17" s="917"/>
      <c r="CL17" s="917"/>
      <c r="CM17" s="917"/>
      <c r="CN17" s="917"/>
      <c r="CO17" s="917"/>
      <c r="CP17" s="917"/>
      <c r="CQ17" s="917"/>
      <c r="CR17" s="917"/>
      <c r="CS17" s="917"/>
      <c r="CT17" s="917"/>
      <c r="CU17" s="917"/>
      <c r="CV17" s="917"/>
      <c r="CW17" s="917"/>
      <c r="CX17" s="917"/>
      <c r="CY17" s="917"/>
      <c r="CZ17" s="917"/>
      <c r="DA17" s="917"/>
      <c r="DB17" s="917"/>
      <c r="DC17" s="917"/>
      <c r="DD17" s="917"/>
      <c r="DE17" s="917"/>
      <c r="DF17" s="917"/>
      <c r="DG17" s="917"/>
      <c r="DH17" s="917"/>
      <c r="DI17" s="917"/>
      <c r="DJ17" s="917"/>
      <c r="DK17" s="917"/>
      <c r="DL17" s="917"/>
      <c r="DM17" s="917"/>
      <c r="DN17" s="917"/>
      <c r="DO17" s="917"/>
      <c r="DP17" s="917"/>
      <c r="DQ17" s="917"/>
      <c r="DR17" s="917"/>
      <c r="DS17" s="917"/>
      <c r="DT17" s="917"/>
      <c r="DU17" s="917"/>
      <c r="DV17" s="917"/>
      <c r="DW17" s="917"/>
      <c r="DX17" s="491"/>
      <c r="DY17" s="491"/>
    </row>
    <row r="18" spans="1:129" ht="11.25" customHeight="1">
      <c r="A18" s="492" t="s">
        <v>1068</v>
      </c>
      <c r="B18" s="990">
        <f>Inputs!D56*1000</f>
        <v>145740</v>
      </c>
      <c r="C18" s="1043"/>
      <c r="D18" s="494"/>
      <c r="E18" s="494"/>
      <c r="G18" s="498">
        <f>G$17*$B18*G$6*G$5</f>
        <v>0</v>
      </c>
      <c r="H18" s="498">
        <f>H$17*$B18*H$6*H$5</f>
        <v>72271.068493150684</v>
      </c>
      <c r="I18" s="498">
        <f t="shared" ref="I18:BO18" si="1">I$17*$B18*I$6*I$5</f>
        <v>73468.931506849316</v>
      </c>
      <c r="J18" s="498">
        <f t="shared" si="1"/>
        <v>72271.068493150684</v>
      </c>
      <c r="K18" s="498">
        <f t="shared" si="1"/>
        <v>73468.931506849316</v>
      </c>
      <c r="L18" s="498">
        <f t="shared" si="1"/>
        <v>72471.803278688531</v>
      </c>
      <c r="M18" s="498">
        <f t="shared" si="1"/>
        <v>73268.196721311469</v>
      </c>
      <c r="N18" s="498">
        <f t="shared" si="1"/>
        <v>72271.068493150684</v>
      </c>
      <c r="O18" s="498">
        <f t="shared" si="1"/>
        <v>73468.931506849316</v>
      </c>
      <c r="P18" s="498">
        <f t="shared" si="1"/>
        <v>72271.068493150684</v>
      </c>
      <c r="Q18" s="498">
        <f t="shared" si="1"/>
        <v>73468.931506849316</v>
      </c>
      <c r="R18" s="498">
        <f t="shared" si="1"/>
        <v>72271.068493150684</v>
      </c>
      <c r="S18" s="498">
        <f t="shared" si="1"/>
        <v>73468.931506849316</v>
      </c>
      <c r="T18" s="498">
        <f t="shared" si="1"/>
        <v>72471.803278688531</v>
      </c>
      <c r="U18" s="498">
        <f t="shared" si="1"/>
        <v>73268.196721311469</v>
      </c>
      <c r="V18" s="498">
        <f t="shared" si="1"/>
        <v>72271.068493150684</v>
      </c>
      <c r="W18" s="498">
        <f t="shared" si="1"/>
        <v>73468.931506849316</v>
      </c>
      <c r="X18" s="498">
        <f t="shared" si="1"/>
        <v>72271.068493150684</v>
      </c>
      <c r="Y18" s="498">
        <f t="shared" si="1"/>
        <v>73468.931506849316</v>
      </c>
      <c r="Z18" s="498">
        <f t="shared" si="1"/>
        <v>72271.068493150684</v>
      </c>
      <c r="AA18" s="498">
        <f t="shared" si="1"/>
        <v>73468.931506849316</v>
      </c>
      <c r="AB18" s="498">
        <f t="shared" si="1"/>
        <v>72471.803278688531</v>
      </c>
      <c r="AC18" s="498">
        <f t="shared" si="1"/>
        <v>73268.196721311469</v>
      </c>
      <c r="AD18" s="498">
        <f t="shared" si="1"/>
        <v>72271.068493150684</v>
      </c>
      <c r="AE18" s="498">
        <f t="shared" si="1"/>
        <v>73468.931506849316</v>
      </c>
      <c r="AF18" s="498">
        <f t="shared" si="1"/>
        <v>72271.068493150684</v>
      </c>
      <c r="AG18" s="498">
        <f t="shared" si="1"/>
        <v>73468.931506849316</v>
      </c>
      <c r="AH18" s="498">
        <f t="shared" si="1"/>
        <v>72271.068493150684</v>
      </c>
      <c r="AI18" s="498">
        <f t="shared" si="1"/>
        <v>73468.931506849316</v>
      </c>
      <c r="AJ18" s="498">
        <f t="shared" si="1"/>
        <v>72471.803278688531</v>
      </c>
      <c r="AK18" s="498">
        <f t="shared" si="1"/>
        <v>73268.196721311469</v>
      </c>
      <c r="AL18" s="498">
        <f t="shared" si="1"/>
        <v>72271.068493150684</v>
      </c>
      <c r="AM18" s="498">
        <f t="shared" si="1"/>
        <v>73468.931506849316</v>
      </c>
      <c r="AN18" s="498">
        <f t="shared" si="1"/>
        <v>72271.068493150684</v>
      </c>
      <c r="AO18" s="498">
        <f t="shared" si="1"/>
        <v>73468.931506849316</v>
      </c>
      <c r="AP18" s="498">
        <f t="shared" si="1"/>
        <v>72271.068493150684</v>
      </c>
      <c r="AQ18" s="498">
        <f t="shared" si="1"/>
        <v>73468.931506849316</v>
      </c>
      <c r="AR18" s="498">
        <f t="shared" si="1"/>
        <v>72471.803278688531</v>
      </c>
      <c r="AS18" s="498">
        <f t="shared" si="1"/>
        <v>73268.196721311469</v>
      </c>
      <c r="AT18" s="498">
        <f t="shared" si="1"/>
        <v>72271.068493150684</v>
      </c>
      <c r="AU18" s="498">
        <f t="shared" si="1"/>
        <v>73468.931506849316</v>
      </c>
      <c r="AV18" s="498">
        <f t="shared" si="1"/>
        <v>72271.068493150684</v>
      </c>
      <c r="AW18" s="498">
        <f t="shared" si="1"/>
        <v>73468.931506849316</v>
      </c>
      <c r="AX18" s="498">
        <f t="shared" si="1"/>
        <v>72271.068493150684</v>
      </c>
      <c r="AY18" s="498">
        <f t="shared" si="1"/>
        <v>73468.931506849316</v>
      </c>
      <c r="AZ18" s="498">
        <f t="shared" si="1"/>
        <v>72471.803278688531</v>
      </c>
      <c r="BA18" s="498">
        <f t="shared" si="1"/>
        <v>73268.196721311469</v>
      </c>
      <c r="BB18" s="498">
        <f t="shared" si="1"/>
        <v>72271.068493150684</v>
      </c>
      <c r="BC18" s="498">
        <f t="shared" si="1"/>
        <v>73468.931506849316</v>
      </c>
      <c r="BD18" s="498">
        <f t="shared" si="1"/>
        <v>72271.068493150684</v>
      </c>
      <c r="BE18" s="498">
        <f t="shared" si="1"/>
        <v>73468.931506849316</v>
      </c>
      <c r="BF18" s="498">
        <f t="shared" si="1"/>
        <v>72271.068493150684</v>
      </c>
      <c r="BG18" s="498">
        <f t="shared" si="1"/>
        <v>73468.931506849316</v>
      </c>
      <c r="BH18" s="498">
        <f t="shared" si="1"/>
        <v>72471.803278688531</v>
      </c>
      <c r="BI18" s="498">
        <f t="shared" si="1"/>
        <v>73268.196721311469</v>
      </c>
      <c r="BJ18" s="498">
        <f t="shared" si="1"/>
        <v>72271.068493150684</v>
      </c>
      <c r="BK18" s="498">
        <f t="shared" si="1"/>
        <v>73468.931506849316</v>
      </c>
      <c r="BL18" s="498">
        <f t="shared" si="1"/>
        <v>72271.068493150684</v>
      </c>
      <c r="BM18" s="498">
        <f t="shared" si="1"/>
        <v>73468.931506849316</v>
      </c>
      <c r="BN18" s="498">
        <f t="shared" si="1"/>
        <v>72271.068493150684</v>
      </c>
      <c r="BO18" s="498">
        <f t="shared" si="1"/>
        <v>73468.931506849316</v>
      </c>
      <c r="BP18" s="498"/>
      <c r="BQ18" s="498"/>
      <c r="BR18" s="498"/>
      <c r="BS18" s="498"/>
      <c r="BT18" s="498"/>
      <c r="BU18" s="498"/>
      <c r="BV18" s="498"/>
      <c r="BW18" s="498"/>
      <c r="BX18" s="498"/>
      <c r="BY18" s="498"/>
      <c r="BZ18" s="498"/>
      <c r="CA18" s="498"/>
      <c r="CB18" s="498"/>
      <c r="CC18" s="498"/>
      <c r="CD18" s="498"/>
      <c r="CE18" s="498"/>
      <c r="CF18" s="498"/>
      <c r="CG18" s="498"/>
      <c r="CH18" s="498"/>
      <c r="CI18" s="498"/>
      <c r="CJ18" s="498"/>
      <c r="CK18" s="498"/>
      <c r="CL18" s="498"/>
      <c r="CM18" s="498"/>
      <c r="CN18" s="498"/>
      <c r="CO18" s="498"/>
      <c r="CP18" s="498"/>
      <c r="CQ18" s="498"/>
      <c r="CR18" s="498"/>
      <c r="CS18" s="498"/>
      <c r="CT18" s="498"/>
      <c r="CU18" s="498"/>
      <c r="CV18" s="498"/>
      <c r="CW18" s="498"/>
      <c r="CX18" s="498"/>
      <c r="CY18" s="498"/>
      <c r="CZ18" s="498"/>
      <c r="DA18" s="498"/>
      <c r="DB18" s="498"/>
      <c r="DC18" s="498"/>
      <c r="DD18" s="498"/>
      <c r="DE18" s="498"/>
      <c r="DF18" s="498"/>
      <c r="DG18" s="498"/>
      <c r="DH18" s="498"/>
      <c r="DI18" s="498"/>
      <c r="DJ18" s="498"/>
      <c r="DK18" s="498"/>
      <c r="DL18" s="498"/>
      <c r="DM18" s="498"/>
      <c r="DN18" s="498"/>
      <c r="DO18" s="498"/>
      <c r="DP18" s="498"/>
      <c r="DQ18" s="498"/>
      <c r="DR18" s="498"/>
      <c r="DS18" s="498"/>
      <c r="DT18" s="498"/>
      <c r="DU18" s="498"/>
      <c r="DV18" s="498"/>
      <c r="DW18" s="498"/>
    </row>
    <row r="19" spans="1:129" s="309" customFormat="1">
      <c r="A19" s="488"/>
      <c r="B19" s="672"/>
      <c r="C19" s="672"/>
      <c r="D19" s="314"/>
      <c r="E19" s="314"/>
      <c r="F19" s="937"/>
      <c r="G19" s="489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32"/>
      <c r="AA19" s="232"/>
      <c r="AB19" s="232"/>
      <c r="AC19" s="232"/>
      <c r="AD19" s="232"/>
      <c r="AE19" s="232"/>
      <c r="AF19" s="232"/>
      <c r="AG19" s="232"/>
      <c r="AH19" s="232"/>
      <c r="AI19" s="232"/>
      <c r="AJ19" s="232"/>
      <c r="AK19" s="232"/>
      <c r="AL19" s="232"/>
      <c r="AM19" s="232"/>
      <c r="AN19" s="232"/>
      <c r="AO19" s="232"/>
      <c r="AP19" s="232"/>
      <c r="AQ19" s="232"/>
      <c r="AR19" s="232"/>
      <c r="AS19" s="232"/>
      <c r="AT19" s="232"/>
      <c r="AU19" s="232"/>
      <c r="AV19" s="232"/>
      <c r="AW19" s="232"/>
      <c r="AX19" s="232"/>
      <c r="AY19" s="232"/>
      <c r="AZ19" s="232"/>
      <c r="BA19" s="232"/>
      <c r="BB19" s="232"/>
      <c r="BC19" s="232"/>
      <c r="BD19" s="232"/>
      <c r="BE19" s="232"/>
      <c r="BF19" s="232"/>
      <c r="BG19" s="232"/>
      <c r="BH19" s="232"/>
      <c r="BI19" s="232"/>
      <c r="BJ19" s="232"/>
      <c r="BK19" s="232"/>
      <c r="BL19" s="232"/>
      <c r="BM19" s="232"/>
      <c r="BN19" s="232"/>
      <c r="BO19" s="232"/>
      <c r="BP19" s="232"/>
      <c r="BQ19" s="232"/>
      <c r="BR19" s="232"/>
      <c r="BS19" s="232"/>
      <c r="BT19" s="232"/>
      <c r="BU19" s="232"/>
      <c r="BV19" s="232"/>
      <c r="BW19" s="232"/>
      <c r="BX19" s="232"/>
      <c r="BY19" s="232"/>
      <c r="BZ19" s="232"/>
      <c r="CA19" s="232"/>
      <c r="CB19" s="232"/>
      <c r="CC19" s="232"/>
      <c r="CD19" s="232"/>
      <c r="CE19" s="232"/>
      <c r="CF19" s="232"/>
      <c r="CG19" s="232"/>
      <c r="CH19" s="232"/>
      <c r="CI19" s="232"/>
      <c r="CJ19" s="232"/>
      <c r="CK19" s="232"/>
      <c r="CL19" s="232"/>
      <c r="CM19" s="232"/>
      <c r="CN19" s="232"/>
      <c r="CO19" s="232"/>
      <c r="CP19" s="232"/>
      <c r="CQ19" s="232"/>
      <c r="CR19" s="232"/>
      <c r="CS19" s="232"/>
      <c r="CT19" s="232"/>
      <c r="CU19" s="232"/>
      <c r="CV19" s="232"/>
      <c r="CW19" s="232"/>
      <c r="CX19" s="232"/>
      <c r="CY19" s="232"/>
      <c r="CZ19" s="232"/>
      <c r="DA19" s="232"/>
      <c r="DB19" s="232"/>
      <c r="DC19" s="232"/>
      <c r="DD19" s="232"/>
      <c r="DE19" s="232"/>
      <c r="DF19" s="232"/>
      <c r="DG19" s="232"/>
      <c r="DH19" s="232"/>
      <c r="DI19" s="232"/>
      <c r="DJ19" s="232"/>
      <c r="DK19" s="232"/>
      <c r="DL19" s="232"/>
      <c r="DM19" s="232"/>
      <c r="DN19" s="232"/>
      <c r="DO19" s="232"/>
      <c r="DP19" s="232"/>
      <c r="DQ19" s="232"/>
      <c r="DR19" s="232"/>
      <c r="DS19" s="232"/>
      <c r="DT19" s="232"/>
      <c r="DU19" s="232"/>
      <c r="DV19" s="232"/>
      <c r="DW19" s="232"/>
      <c r="DX19" s="491"/>
      <c r="DY19" s="491"/>
    </row>
    <row r="20" spans="1:129">
      <c r="A20" s="496" t="s">
        <v>756</v>
      </c>
      <c r="B20" s="838"/>
      <c r="C20" s="838"/>
      <c r="F20" s="635"/>
      <c r="G20" s="497">
        <f t="shared" ref="G20" si="2">G21+G31+G33+G35+G25</f>
        <v>0</v>
      </c>
      <c r="H20" s="497">
        <f>H21+H31+H33+H35+H25-H29</f>
        <v>4060.9881853157603</v>
      </c>
      <c r="I20" s="497">
        <f t="shared" ref="I20:BO20" si="3">I21+I31+I33+I35+I25-I29</f>
        <v>4128.2973817574575</v>
      </c>
      <c r="J20" s="497">
        <f t="shared" si="3"/>
        <v>4118.2246415183245</v>
      </c>
      <c r="K20" s="497">
        <f t="shared" si="3"/>
        <v>4186.4825085048169</v>
      </c>
      <c r="L20" s="497">
        <f t="shared" si="3"/>
        <v>4188.7978735549132</v>
      </c>
      <c r="M20" s="497">
        <f t="shared" si="3"/>
        <v>4234.8286194181528</v>
      </c>
      <c r="N20" s="497">
        <f t="shared" si="3"/>
        <v>4237.9357609678382</v>
      </c>
      <c r="O20" s="497">
        <f t="shared" si="3"/>
        <v>4308.1777901551495</v>
      </c>
      <c r="P20" s="497">
        <f t="shared" si="3"/>
        <v>4292.6072963359557</v>
      </c>
      <c r="Q20" s="497">
        <f t="shared" si="3"/>
        <v>4363.755483568043</v>
      </c>
      <c r="R20" s="497">
        <f t="shared" si="3"/>
        <v>4379.2544240161005</v>
      </c>
      <c r="S20" s="497">
        <f t="shared" si="3"/>
        <v>4451.8387514859805</v>
      </c>
      <c r="T20" s="497">
        <f t="shared" si="3"/>
        <v>4476.5648195087606</v>
      </c>
      <c r="U20" s="497">
        <f t="shared" si="3"/>
        <v>4525.7578395033624</v>
      </c>
      <c r="V20" s="497">
        <f t="shared" si="3"/>
        <v>4554.605129717309</v>
      </c>
      <c r="W20" s="497">
        <f t="shared" si="3"/>
        <v>4630.0958224750539</v>
      </c>
      <c r="X20" s="497">
        <f t="shared" si="3"/>
        <v>4650.6116649691903</v>
      </c>
      <c r="Y20" s="497">
        <f t="shared" si="3"/>
        <v>4727.6936262670215</v>
      </c>
      <c r="Z20" s="497">
        <f t="shared" si="3"/>
        <v>4744.9970485699432</v>
      </c>
      <c r="AA20" s="497">
        <f t="shared" si="3"/>
        <v>4823.6434084909915</v>
      </c>
      <c r="AB20" s="497">
        <f t="shared" si="3"/>
        <v>4851.2382478928739</v>
      </c>
      <c r="AC20" s="497">
        <f t="shared" si="3"/>
        <v>4904.5485583092786</v>
      </c>
      <c r="AD20" s="497">
        <f t="shared" si="3"/>
        <v>4936.2916567699749</v>
      </c>
      <c r="AE20" s="497">
        <f t="shared" si="3"/>
        <v>5018.1086455562181</v>
      </c>
      <c r="AF20" s="497">
        <f t="shared" si="3"/>
        <v>7438.571995726028</v>
      </c>
      <c r="AG20" s="497">
        <f t="shared" si="3"/>
        <v>7561.8632442739736</v>
      </c>
      <c r="AH20" s="497">
        <f t="shared" si="3"/>
        <v>7444.2235932821914</v>
      </c>
      <c r="AI20" s="497">
        <f t="shared" si="3"/>
        <v>7567.6085147178082</v>
      </c>
      <c r="AJ20" s="497">
        <f t="shared" si="3"/>
        <v>7551.7503283278693</v>
      </c>
      <c r="AK20" s="497">
        <f t="shared" si="3"/>
        <v>7634.7365956721305</v>
      </c>
      <c r="AL20" s="497">
        <f t="shared" si="3"/>
        <v>7614.1906921643831</v>
      </c>
      <c r="AM20" s="497">
        <f t="shared" si="3"/>
        <v>7740.3927478356172</v>
      </c>
      <c r="AN20" s="497">
        <f t="shared" si="3"/>
        <v>7845.1112102136985</v>
      </c>
      <c r="AO20" s="497">
        <f t="shared" si="3"/>
        <v>7975.1406777863021</v>
      </c>
      <c r="AP20" s="497">
        <f t="shared" si="3"/>
        <v>8030.125145556166</v>
      </c>
      <c r="AQ20" s="497">
        <f t="shared" si="3"/>
        <v>8163.2211424438347</v>
      </c>
      <c r="AR20" s="497">
        <f t="shared" si="3"/>
        <v>8235.115950163934</v>
      </c>
      <c r="AS20" s="497">
        <f t="shared" si="3"/>
        <v>8325.6117298360659</v>
      </c>
      <c r="AT20" s="497">
        <f t="shared" si="3"/>
        <v>8400.0157012109576</v>
      </c>
      <c r="AU20" s="497">
        <f t="shared" si="3"/>
        <v>8539.242480789042</v>
      </c>
      <c r="AV20" s="497">
        <f t="shared" si="3"/>
        <v>8587.3929004931506</v>
      </c>
      <c r="AW20" s="497">
        <f t="shared" si="3"/>
        <v>8729.72537950685</v>
      </c>
      <c r="AX20" s="497">
        <f t="shared" si="3"/>
        <v>8775.5506273150677</v>
      </c>
      <c r="AY20" s="497">
        <f t="shared" si="3"/>
        <v>8921.0017426849317</v>
      </c>
      <c r="AZ20" s="497">
        <f t="shared" si="3"/>
        <v>9027.29798462295</v>
      </c>
      <c r="BA20" s="497">
        <f t="shared" si="3"/>
        <v>9126.4990613770497</v>
      </c>
      <c r="BB20" s="497">
        <f t="shared" si="3"/>
        <v>9173.3667238356156</v>
      </c>
      <c r="BC20" s="497">
        <f t="shared" si="3"/>
        <v>9325.4114761643832</v>
      </c>
      <c r="BD20" s="497">
        <f t="shared" si="3"/>
        <v>9346.9329219287665</v>
      </c>
      <c r="BE20" s="497">
        <f t="shared" si="3"/>
        <v>9501.8544620712346</v>
      </c>
      <c r="BF20" s="497">
        <f t="shared" si="3"/>
        <v>9578.9158246849311</v>
      </c>
      <c r="BG20" s="497">
        <f t="shared" si="3"/>
        <v>9737.682385315069</v>
      </c>
      <c r="BH20" s="497">
        <f t="shared" si="3"/>
        <v>9776.1563750819696</v>
      </c>
      <c r="BI20" s="497">
        <f t="shared" si="3"/>
        <v>9883.5866649180352</v>
      </c>
      <c r="BJ20" s="497">
        <f t="shared" si="3"/>
        <v>9882.9529827287679</v>
      </c>
      <c r="BK20" s="497">
        <f t="shared" si="3"/>
        <v>10046.758833271233</v>
      </c>
      <c r="BL20" s="497">
        <f t="shared" si="3"/>
        <v>10007.750663802739</v>
      </c>
      <c r="BM20" s="497">
        <f t="shared" si="3"/>
        <v>10173.624984197262</v>
      </c>
      <c r="BN20" s="497">
        <f t="shared" si="3"/>
        <v>10077.860827347944</v>
      </c>
      <c r="BO20" s="497">
        <f t="shared" si="3"/>
        <v>10244.897194652054</v>
      </c>
      <c r="BP20" s="497"/>
      <c r="BQ20" s="497"/>
      <c r="BR20" s="497"/>
      <c r="BS20" s="497"/>
      <c r="BT20" s="497"/>
      <c r="BU20" s="497"/>
      <c r="BV20" s="497"/>
      <c r="BW20" s="497"/>
      <c r="BX20" s="497"/>
      <c r="BY20" s="497"/>
      <c r="BZ20" s="497"/>
      <c r="CA20" s="497"/>
      <c r="CB20" s="497"/>
      <c r="CC20" s="497"/>
      <c r="CD20" s="497"/>
      <c r="CE20" s="497"/>
      <c r="CF20" s="497"/>
      <c r="CG20" s="497"/>
      <c r="CH20" s="497"/>
      <c r="CI20" s="497"/>
      <c r="CJ20" s="497"/>
      <c r="CK20" s="497"/>
      <c r="CL20" s="497"/>
      <c r="CM20" s="497"/>
      <c r="CN20" s="497"/>
      <c r="CO20" s="497"/>
      <c r="CP20" s="497"/>
      <c r="CQ20" s="497"/>
      <c r="CR20" s="497"/>
      <c r="CS20" s="497"/>
      <c r="CT20" s="497"/>
      <c r="CU20" s="497"/>
      <c r="CV20" s="497"/>
      <c r="CW20" s="497"/>
      <c r="CX20" s="497"/>
      <c r="CY20" s="497"/>
      <c r="CZ20" s="497"/>
      <c r="DA20" s="497"/>
      <c r="DB20" s="497"/>
      <c r="DC20" s="497"/>
      <c r="DD20" s="497"/>
      <c r="DE20" s="497"/>
      <c r="DF20" s="497"/>
      <c r="DG20" s="497"/>
      <c r="DH20" s="497"/>
      <c r="DI20" s="497"/>
      <c r="DJ20" s="497"/>
      <c r="DK20" s="497"/>
      <c r="DL20" s="497"/>
      <c r="DM20" s="497"/>
      <c r="DN20" s="497"/>
      <c r="DO20" s="497"/>
      <c r="DP20" s="497"/>
      <c r="DQ20" s="497"/>
      <c r="DR20" s="497"/>
      <c r="DS20" s="497"/>
      <c r="DT20" s="497"/>
      <c r="DU20" s="497"/>
      <c r="DV20" s="497"/>
      <c r="DW20" s="497"/>
    </row>
    <row r="21" spans="1:129" s="482" customFormat="1" ht="11.25" customHeight="1">
      <c r="A21" s="499" t="s">
        <v>1069</v>
      </c>
      <c r="B21" s="1478">
        <f>Scenarios!E170</f>
        <v>1</v>
      </c>
      <c r="C21" s="1479"/>
      <c r="D21" s="1480"/>
      <c r="E21" s="1480"/>
      <c r="F21" s="1481"/>
      <c r="G21" s="497">
        <f t="shared" ref="G21:AL21" si="4">G22*G23/1000</f>
        <v>0</v>
      </c>
      <c r="H21" s="497">
        <f>H22*H23/1000</f>
        <v>4336.2641095890413</v>
      </c>
      <c r="I21" s="497">
        <f t="shared" si="4"/>
        <v>4408.1358904109584</v>
      </c>
      <c r="J21" s="497">
        <f t="shared" si="4"/>
        <v>4422.9893917808213</v>
      </c>
      <c r="K21" s="497">
        <f t="shared" si="4"/>
        <v>4496.2986082191783</v>
      </c>
      <c r="L21" s="497">
        <f t="shared" si="4"/>
        <v>4523.9798478688535</v>
      </c>
      <c r="M21" s="497">
        <f t="shared" si="4"/>
        <v>4573.693912131147</v>
      </c>
      <c r="N21" s="497">
        <f t="shared" si="4"/>
        <v>4601.6781632087668</v>
      </c>
      <c r="O21" s="497">
        <f t="shared" si="4"/>
        <v>4677.9490719912319</v>
      </c>
      <c r="P21" s="497">
        <f t="shared" si="4"/>
        <v>4693.7117264729422</v>
      </c>
      <c r="Q21" s="497">
        <f t="shared" si="4"/>
        <v>4771.5080534310573</v>
      </c>
      <c r="R21" s="497">
        <f t="shared" si="4"/>
        <v>4787.5859610024017</v>
      </c>
      <c r="S21" s="497">
        <f t="shared" si="4"/>
        <v>4866.9382144996798</v>
      </c>
      <c r="T21" s="497">
        <f t="shared" si="4"/>
        <v>4896.9012785251543</v>
      </c>
      <c r="U21" s="497">
        <f t="shared" si="4"/>
        <v>4950.7133804869691</v>
      </c>
      <c r="V21" s="497">
        <f t="shared" si="4"/>
        <v>4981.0044338268981</v>
      </c>
      <c r="W21" s="497">
        <f t="shared" si="4"/>
        <v>5063.5625183654647</v>
      </c>
      <c r="X21" s="497">
        <f t="shared" si="4"/>
        <v>5080.6245225034363</v>
      </c>
      <c r="Y21" s="497">
        <f t="shared" si="4"/>
        <v>5164.8337687327748</v>
      </c>
      <c r="Z21" s="497">
        <f t="shared" si="4"/>
        <v>5182.2370129535047</v>
      </c>
      <c r="AA21" s="497">
        <f t="shared" si="4"/>
        <v>5268.1304441074299</v>
      </c>
      <c r="AB21" s="497">
        <f t="shared" si="4"/>
        <v>5300.5634282207429</v>
      </c>
      <c r="AC21" s="497">
        <f t="shared" si="4"/>
        <v>5358.8113779814103</v>
      </c>
      <c r="AD21" s="497">
        <f t="shared" si="4"/>
        <v>5391.5993882768244</v>
      </c>
      <c r="AE21" s="497">
        <f t="shared" si="4"/>
        <v>5480.9629140493689</v>
      </c>
      <c r="AF21" s="497">
        <f t="shared" si="4"/>
        <v>0</v>
      </c>
      <c r="AG21" s="497">
        <f t="shared" si="4"/>
        <v>0</v>
      </c>
      <c r="AH21" s="497">
        <f t="shared" si="4"/>
        <v>0</v>
      </c>
      <c r="AI21" s="497">
        <f t="shared" si="4"/>
        <v>0</v>
      </c>
      <c r="AJ21" s="497">
        <f t="shared" si="4"/>
        <v>0</v>
      </c>
      <c r="AK21" s="497">
        <f t="shared" si="4"/>
        <v>0</v>
      </c>
      <c r="AL21" s="497">
        <f t="shared" si="4"/>
        <v>0</v>
      </c>
      <c r="AM21" s="497">
        <f t="shared" ref="AM21:BO21" si="5">AM22*AM23/1000</f>
        <v>0</v>
      </c>
      <c r="AN21" s="497">
        <f t="shared" si="5"/>
        <v>0</v>
      </c>
      <c r="AO21" s="497">
        <f t="shared" si="5"/>
        <v>0</v>
      </c>
      <c r="AP21" s="497">
        <f t="shared" si="5"/>
        <v>0</v>
      </c>
      <c r="AQ21" s="497">
        <f t="shared" si="5"/>
        <v>0</v>
      </c>
      <c r="AR21" s="497">
        <f t="shared" si="5"/>
        <v>0</v>
      </c>
      <c r="AS21" s="497">
        <f t="shared" si="5"/>
        <v>0</v>
      </c>
      <c r="AT21" s="497">
        <f t="shared" si="5"/>
        <v>0</v>
      </c>
      <c r="AU21" s="497">
        <f t="shared" si="5"/>
        <v>0</v>
      </c>
      <c r="AV21" s="497">
        <f t="shared" si="5"/>
        <v>0</v>
      </c>
      <c r="AW21" s="497">
        <f t="shared" si="5"/>
        <v>0</v>
      </c>
      <c r="AX21" s="497">
        <f t="shared" si="5"/>
        <v>0</v>
      </c>
      <c r="AY21" s="497">
        <f t="shared" si="5"/>
        <v>0</v>
      </c>
      <c r="AZ21" s="497">
        <f t="shared" si="5"/>
        <v>0</v>
      </c>
      <c r="BA21" s="497">
        <f t="shared" si="5"/>
        <v>0</v>
      </c>
      <c r="BB21" s="497">
        <f t="shared" si="5"/>
        <v>0</v>
      </c>
      <c r="BC21" s="497">
        <f t="shared" si="5"/>
        <v>0</v>
      </c>
      <c r="BD21" s="497">
        <f t="shared" si="5"/>
        <v>0</v>
      </c>
      <c r="BE21" s="497">
        <f t="shared" si="5"/>
        <v>0</v>
      </c>
      <c r="BF21" s="497">
        <f t="shared" si="5"/>
        <v>0</v>
      </c>
      <c r="BG21" s="497">
        <f t="shared" si="5"/>
        <v>0</v>
      </c>
      <c r="BH21" s="497">
        <f t="shared" si="5"/>
        <v>0</v>
      </c>
      <c r="BI21" s="497">
        <f t="shared" si="5"/>
        <v>0</v>
      </c>
      <c r="BJ21" s="497">
        <f t="shared" si="5"/>
        <v>0</v>
      </c>
      <c r="BK21" s="497">
        <f t="shared" si="5"/>
        <v>0</v>
      </c>
      <c r="BL21" s="497">
        <f t="shared" si="5"/>
        <v>0</v>
      </c>
      <c r="BM21" s="497">
        <f t="shared" si="5"/>
        <v>0</v>
      </c>
      <c r="BN21" s="497">
        <f t="shared" si="5"/>
        <v>0</v>
      </c>
      <c r="BO21" s="497">
        <f t="shared" si="5"/>
        <v>0</v>
      </c>
      <c r="BP21" s="497"/>
      <c r="BQ21" s="497"/>
      <c r="BR21" s="497"/>
      <c r="BS21" s="497"/>
      <c r="BT21" s="497"/>
      <c r="BU21" s="497"/>
      <c r="BV21" s="497"/>
      <c r="BW21" s="497"/>
      <c r="BX21" s="497"/>
      <c r="BY21" s="497"/>
      <c r="BZ21" s="497"/>
      <c r="CA21" s="497"/>
      <c r="CB21" s="497"/>
      <c r="CC21" s="497"/>
      <c r="CD21" s="497"/>
      <c r="CE21" s="497"/>
      <c r="CF21" s="497"/>
      <c r="CG21" s="497"/>
      <c r="CH21" s="497"/>
      <c r="CI21" s="497"/>
      <c r="CJ21" s="497"/>
      <c r="CK21" s="497"/>
      <c r="CL21" s="497"/>
      <c r="CM21" s="497"/>
      <c r="CN21" s="497"/>
      <c r="CO21" s="497"/>
      <c r="CP21" s="497"/>
      <c r="CQ21" s="497"/>
      <c r="CR21" s="497"/>
      <c r="CS21" s="497"/>
      <c r="CT21" s="497"/>
      <c r="CU21" s="497"/>
      <c r="CV21" s="497"/>
      <c r="CW21" s="497"/>
      <c r="CX21" s="497"/>
      <c r="CY21" s="497"/>
      <c r="CZ21" s="497"/>
      <c r="DA21" s="497"/>
      <c r="DB21" s="497"/>
      <c r="DC21" s="497"/>
      <c r="DD21" s="497"/>
      <c r="DE21" s="497"/>
      <c r="DF21" s="497"/>
      <c r="DG21" s="497"/>
      <c r="DH21" s="497"/>
      <c r="DI21" s="497"/>
      <c r="DJ21" s="497"/>
      <c r="DK21" s="497"/>
      <c r="DL21" s="497"/>
      <c r="DM21" s="497"/>
      <c r="DN21" s="497"/>
      <c r="DO21" s="497"/>
      <c r="DP21" s="497"/>
      <c r="DQ21" s="497"/>
      <c r="DR21" s="497"/>
      <c r="DS21" s="497"/>
      <c r="DT21" s="497"/>
      <c r="DU21" s="497"/>
      <c r="DV21" s="497"/>
      <c r="DW21" s="497"/>
    </row>
    <row r="22" spans="1:129" s="481" customFormat="1" ht="11.25" customHeight="1">
      <c r="A22" s="500" t="s">
        <v>1070</v>
      </c>
      <c r="B22" s="674"/>
      <c r="C22" s="674"/>
      <c r="D22" s="495"/>
      <c r="E22" s="495"/>
      <c r="F22" s="938"/>
      <c r="G22" s="495">
        <f t="shared" ref="G22:AL22" si="6">G18*G8*$B$21</f>
        <v>0</v>
      </c>
      <c r="H22" s="495">
        <f t="shared" si="6"/>
        <v>72271.068493150684</v>
      </c>
      <c r="I22" s="495">
        <f t="shared" si="6"/>
        <v>73468.931506849316</v>
      </c>
      <c r="J22" s="495">
        <f t="shared" si="6"/>
        <v>72271.068493150684</v>
      </c>
      <c r="K22" s="495">
        <f t="shared" si="6"/>
        <v>73468.931506849316</v>
      </c>
      <c r="L22" s="495">
        <f t="shared" si="6"/>
        <v>72471.803278688531</v>
      </c>
      <c r="M22" s="495">
        <f t="shared" si="6"/>
        <v>73268.196721311469</v>
      </c>
      <c r="N22" s="495">
        <f t="shared" si="6"/>
        <v>72271.068493150684</v>
      </c>
      <c r="O22" s="495">
        <f t="shared" si="6"/>
        <v>73468.931506849316</v>
      </c>
      <c r="P22" s="495">
        <f t="shared" si="6"/>
        <v>72271.068493150684</v>
      </c>
      <c r="Q22" s="495">
        <f t="shared" si="6"/>
        <v>73468.931506849316</v>
      </c>
      <c r="R22" s="495">
        <f t="shared" si="6"/>
        <v>72271.068493150684</v>
      </c>
      <c r="S22" s="495">
        <f t="shared" si="6"/>
        <v>73468.931506849316</v>
      </c>
      <c r="T22" s="495">
        <f t="shared" si="6"/>
        <v>72471.803278688531</v>
      </c>
      <c r="U22" s="495">
        <f t="shared" si="6"/>
        <v>73268.196721311469</v>
      </c>
      <c r="V22" s="495">
        <f t="shared" si="6"/>
        <v>72271.068493150684</v>
      </c>
      <c r="W22" s="495">
        <f t="shared" si="6"/>
        <v>73468.931506849316</v>
      </c>
      <c r="X22" s="495">
        <f t="shared" si="6"/>
        <v>72271.068493150684</v>
      </c>
      <c r="Y22" s="495">
        <f t="shared" si="6"/>
        <v>73468.931506849316</v>
      </c>
      <c r="Z22" s="495">
        <f t="shared" si="6"/>
        <v>72271.068493150684</v>
      </c>
      <c r="AA22" s="495">
        <f t="shared" si="6"/>
        <v>73468.931506849316</v>
      </c>
      <c r="AB22" s="495">
        <f t="shared" si="6"/>
        <v>72471.803278688531</v>
      </c>
      <c r="AC22" s="495">
        <f t="shared" si="6"/>
        <v>73268.196721311469</v>
      </c>
      <c r="AD22" s="495">
        <f t="shared" si="6"/>
        <v>72271.068493150684</v>
      </c>
      <c r="AE22" s="495">
        <f t="shared" si="6"/>
        <v>73468.931506849316</v>
      </c>
      <c r="AF22" s="495">
        <f t="shared" si="6"/>
        <v>0</v>
      </c>
      <c r="AG22" s="495">
        <f t="shared" si="6"/>
        <v>0</v>
      </c>
      <c r="AH22" s="495">
        <f t="shared" si="6"/>
        <v>0</v>
      </c>
      <c r="AI22" s="495">
        <f t="shared" si="6"/>
        <v>0</v>
      </c>
      <c r="AJ22" s="495">
        <f t="shared" si="6"/>
        <v>0</v>
      </c>
      <c r="AK22" s="495">
        <f t="shared" si="6"/>
        <v>0</v>
      </c>
      <c r="AL22" s="495">
        <f t="shared" si="6"/>
        <v>0</v>
      </c>
      <c r="AM22" s="495">
        <f t="shared" ref="AM22:BO22" si="7">AM18*AM8*$B$21</f>
        <v>0</v>
      </c>
      <c r="AN22" s="495">
        <f t="shared" si="7"/>
        <v>0</v>
      </c>
      <c r="AO22" s="495">
        <f t="shared" si="7"/>
        <v>0</v>
      </c>
      <c r="AP22" s="495">
        <f t="shared" si="7"/>
        <v>0</v>
      </c>
      <c r="AQ22" s="495">
        <f t="shared" si="7"/>
        <v>0</v>
      </c>
      <c r="AR22" s="495">
        <f t="shared" si="7"/>
        <v>0</v>
      </c>
      <c r="AS22" s="495">
        <f t="shared" si="7"/>
        <v>0</v>
      </c>
      <c r="AT22" s="495">
        <f t="shared" si="7"/>
        <v>0</v>
      </c>
      <c r="AU22" s="495">
        <f t="shared" si="7"/>
        <v>0</v>
      </c>
      <c r="AV22" s="495">
        <f t="shared" si="7"/>
        <v>0</v>
      </c>
      <c r="AW22" s="495">
        <f t="shared" si="7"/>
        <v>0</v>
      </c>
      <c r="AX22" s="495">
        <f t="shared" si="7"/>
        <v>0</v>
      </c>
      <c r="AY22" s="495">
        <f t="shared" si="7"/>
        <v>0</v>
      </c>
      <c r="AZ22" s="495">
        <f t="shared" si="7"/>
        <v>0</v>
      </c>
      <c r="BA22" s="495">
        <f t="shared" si="7"/>
        <v>0</v>
      </c>
      <c r="BB22" s="495">
        <f t="shared" si="7"/>
        <v>0</v>
      </c>
      <c r="BC22" s="495">
        <f t="shared" si="7"/>
        <v>0</v>
      </c>
      <c r="BD22" s="495">
        <f t="shared" si="7"/>
        <v>0</v>
      </c>
      <c r="BE22" s="495">
        <f t="shared" si="7"/>
        <v>0</v>
      </c>
      <c r="BF22" s="495">
        <f t="shared" si="7"/>
        <v>0</v>
      </c>
      <c r="BG22" s="495">
        <f t="shared" si="7"/>
        <v>0</v>
      </c>
      <c r="BH22" s="495">
        <f t="shared" si="7"/>
        <v>0</v>
      </c>
      <c r="BI22" s="495">
        <f t="shared" si="7"/>
        <v>0</v>
      </c>
      <c r="BJ22" s="495">
        <f t="shared" si="7"/>
        <v>0</v>
      </c>
      <c r="BK22" s="495">
        <f t="shared" si="7"/>
        <v>0</v>
      </c>
      <c r="BL22" s="495">
        <f t="shared" si="7"/>
        <v>0</v>
      </c>
      <c r="BM22" s="495">
        <f t="shared" si="7"/>
        <v>0</v>
      </c>
      <c r="BN22" s="495">
        <f t="shared" si="7"/>
        <v>0</v>
      </c>
      <c r="BO22" s="495">
        <f t="shared" si="7"/>
        <v>0</v>
      </c>
      <c r="BP22" s="495"/>
      <c r="BQ22" s="495"/>
      <c r="BR22" s="495"/>
      <c r="BS22" s="495"/>
      <c r="BT22" s="495"/>
      <c r="BU22" s="495"/>
      <c r="BV22" s="495"/>
      <c r="BW22" s="495"/>
      <c r="BX22" s="495"/>
      <c r="BY22" s="495"/>
      <c r="BZ22" s="495"/>
      <c r="CA22" s="495"/>
      <c r="CB22" s="495"/>
      <c r="CC22" s="495"/>
      <c r="CD22" s="495"/>
      <c r="CE22" s="495"/>
      <c r="CF22" s="495"/>
      <c r="CG22" s="495"/>
      <c r="CH22" s="495"/>
      <c r="CI22" s="495"/>
      <c r="CJ22" s="495"/>
      <c r="CK22" s="495"/>
      <c r="CL22" s="495"/>
      <c r="CM22" s="495"/>
      <c r="CN22" s="495"/>
      <c r="CO22" s="495"/>
      <c r="CP22" s="495"/>
      <c r="CQ22" s="495"/>
      <c r="CR22" s="495"/>
      <c r="CS22" s="495"/>
      <c r="CT22" s="495"/>
      <c r="CU22" s="495"/>
      <c r="CV22" s="495"/>
      <c r="CW22" s="495"/>
      <c r="CX22" s="495"/>
      <c r="CY22" s="495"/>
      <c r="CZ22" s="495"/>
      <c r="DA22" s="495"/>
      <c r="DB22" s="495"/>
      <c r="DC22" s="495"/>
      <c r="DD22" s="495"/>
      <c r="DE22" s="495"/>
      <c r="DF22" s="495"/>
      <c r="DG22" s="495"/>
      <c r="DH22" s="495"/>
      <c r="DI22" s="495"/>
      <c r="DJ22" s="495"/>
      <c r="DK22" s="495"/>
      <c r="DL22" s="495"/>
      <c r="DM22" s="495"/>
      <c r="DN22" s="495"/>
      <c r="DO22" s="495"/>
      <c r="DP22" s="495"/>
      <c r="DQ22" s="495"/>
      <c r="DR22" s="495"/>
      <c r="DS22" s="495"/>
      <c r="DT22" s="495"/>
      <c r="DU22" s="495"/>
      <c r="DV22" s="495"/>
      <c r="DW22" s="495"/>
    </row>
    <row r="23" spans="1:129" s="481" customFormat="1" ht="11.25" customHeight="1">
      <c r="A23" s="500" t="s">
        <v>1071</v>
      </c>
      <c r="B23" s="675"/>
      <c r="C23" s="675"/>
      <c r="D23" s="478"/>
      <c r="E23" s="478"/>
      <c r="F23" s="939"/>
      <c r="G23" s="1047">
        <f>IF(AND(G8,G5),HLOOKUP(G3,Inputs!$D$100:$AH$103,2,FALSE),0)</f>
        <v>0</v>
      </c>
      <c r="H23" s="1047">
        <f>IF(AND(H8,H5),HLOOKUP(H3,Inputs!$D$100:$AH$103,2,FALSE),0)</f>
        <v>60</v>
      </c>
      <c r="I23" s="1047">
        <f>IF(AND(I8,I5),HLOOKUP(I3,Inputs!$D$100:$AH$103,2,FALSE),0)</f>
        <v>60</v>
      </c>
      <c r="J23" s="1047">
        <f>IF(AND(J8,J5),HLOOKUP(J3,Inputs!$D$100:$AH$103,2,FALSE),0)</f>
        <v>61.2</v>
      </c>
      <c r="K23" s="1047">
        <f>IF(AND(K8,K5),HLOOKUP(K3,Inputs!$D$100:$AH$103,2,FALSE),0)</f>
        <v>61.2</v>
      </c>
      <c r="L23" s="1047">
        <f>IF(AND(L8,L5),HLOOKUP(L3,Inputs!$D$100:$AH$103,2,FALSE),0)</f>
        <v>62.423999999999999</v>
      </c>
      <c r="M23" s="1047">
        <f>IF(AND(M8,M5),HLOOKUP(M3,Inputs!$D$100:$AH$103,2,FALSE),0)</f>
        <v>62.423999999999999</v>
      </c>
      <c r="N23" s="1047">
        <f>IF(AND(N8,N5),HLOOKUP(N3,Inputs!$D$100:$AH$103,2,FALSE),0)</f>
        <v>63.672479999999993</v>
      </c>
      <c r="O23" s="1047">
        <f>IF(AND(O8,O5),HLOOKUP(O3,Inputs!$D$100:$AH$103,2,FALSE),0)</f>
        <v>63.672479999999993</v>
      </c>
      <c r="P23" s="1047">
        <f>IF(AND(P8,P5),HLOOKUP(P3,Inputs!$D$100:$AH$103,2,FALSE),0)</f>
        <v>64.945929599999999</v>
      </c>
      <c r="Q23" s="1047">
        <f>IF(AND(Q8,Q5),HLOOKUP(Q3,Inputs!$D$100:$AH$103,2,FALSE),0)</f>
        <v>64.945929599999999</v>
      </c>
      <c r="R23" s="1047">
        <f>IF(AND(R8,R5),HLOOKUP(R3,Inputs!$D$100:$AH$103,2,FALSE),0)</f>
        <v>66.244848192000006</v>
      </c>
      <c r="S23" s="1047">
        <f>IF(AND(S8,S5),HLOOKUP(S3,Inputs!$D$100:$AH$103,2,FALSE),0)</f>
        <v>66.244848192000006</v>
      </c>
      <c r="T23" s="1047">
        <f>IF(AND(T8,T5),HLOOKUP(T3,Inputs!$D$100:$AH$103,2,FALSE),0)</f>
        <v>67.56974515584001</v>
      </c>
      <c r="U23" s="1047">
        <f>IF(AND(U8,U5),HLOOKUP(U3,Inputs!$D$100:$AH$103,2,FALSE),0)</f>
        <v>67.56974515584001</v>
      </c>
      <c r="V23" s="1047">
        <f>IF(AND(V8,V5),HLOOKUP(V3,Inputs!$D$100:$AH$103,2,FALSE),0)</f>
        <v>68.921140058956794</v>
      </c>
      <c r="W23" s="1047">
        <f>IF(AND(W8,W5),HLOOKUP(W3,Inputs!$D$100:$AH$103,2,FALSE),0)</f>
        <v>68.921140058956794</v>
      </c>
      <c r="X23" s="1047">
        <f>IF(AND(X8,X5),HLOOKUP(X3,Inputs!$D$100:$AH$103,2,FALSE),0)</f>
        <v>70.299562860135936</v>
      </c>
      <c r="Y23" s="1047">
        <f>IF(AND(Y8,Y5),HLOOKUP(Y3,Inputs!$D$100:$AH$103,2,FALSE),0)</f>
        <v>70.299562860135936</v>
      </c>
      <c r="Z23" s="1047">
        <f>IF(AND(Z8,Z5),HLOOKUP(Z3,Inputs!$D$100:$AH$103,2,FALSE),0)</f>
        <v>71.70555411733865</v>
      </c>
      <c r="AA23" s="1047">
        <f>IF(AND(AA8,AA5),HLOOKUP(AA3,Inputs!$D$100:$AH$103,2,FALSE),0)</f>
        <v>71.70555411733865</v>
      </c>
      <c r="AB23" s="1047">
        <f>IF(AND(AB8,AB5),HLOOKUP(AB3,Inputs!$D$100:$AH$103,2,FALSE),0)</f>
        <v>73.139665199685425</v>
      </c>
      <c r="AC23" s="1047">
        <f>IF(AND(AC8,AC5),HLOOKUP(AC3,Inputs!$D$100:$AH$103,2,FALSE),0)</f>
        <v>73.139665199685425</v>
      </c>
      <c r="AD23" s="1047">
        <f>IF(AND(AD8,AD5),HLOOKUP(AD3,Inputs!$D$100:$AH$103,2,FALSE),0)</f>
        <v>74.602458503679117</v>
      </c>
      <c r="AE23" s="1047">
        <f>IF(AND(AE8,AE5),HLOOKUP(AE3,Inputs!$D$100:$AH$103,2,FALSE),0)</f>
        <v>74.602458503679117</v>
      </c>
      <c r="AF23" s="1047">
        <f>IF(AND(AF8,AF5),HLOOKUP(AF3,Inputs!$D$100:$AH$103,2,FALSE),0)</f>
        <v>0</v>
      </c>
      <c r="AG23" s="1047">
        <f>IF(AND(AG8,AG5),HLOOKUP(AG3,Inputs!$D$100:$AH$103,2,FALSE),0)</f>
        <v>0</v>
      </c>
      <c r="AH23" s="1047">
        <f>IF(AND(AH8,AH5),HLOOKUP(AH3,Inputs!$D$100:$AH$103,2,FALSE),0)</f>
        <v>0</v>
      </c>
      <c r="AI23" s="1047">
        <f>IF(AND(AI8,AI5),HLOOKUP(AI3,Inputs!$D$100:$AH$103,2,FALSE),0)</f>
        <v>0</v>
      </c>
      <c r="AJ23" s="1047">
        <f>IF(AND(AJ8,AJ5),HLOOKUP(AJ3,Inputs!$D$100:$AH$103,2,FALSE),0)</f>
        <v>0</v>
      </c>
      <c r="AK23" s="1047">
        <f>IF(AND(AK8,AK5),HLOOKUP(AK3,Inputs!$D$100:$AH$103,2,FALSE),0)</f>
        <v>0</v>
      </c>
      <c r="AL23" s="1047">
        <f>IF(AND(AL8,AL5),HLOOKUP(AL3,Inputs!$D$100:$AH$103,2,FALSE),0)</f>
        <v>0</v>
      </c>
      <c r="AM23" s="1047">
        <f>IF(AND(AM8,AM5),HLOOKUP(AM3,Inputs!$D$100:$AH$103,2,FALSE),0)</f>
        <v>0</v>
      </c>
      <c r="AN23" s="1047">
        <f>IF(AND(AN8,AN5),HLOOKUP(AN3,Inputs!$D$100:$AH$103,2,FALSE),0)</f>
        <v>0</v>
      </c>
      <c r="AO23" s="1047">
        <f>IF(AND(AO8,AO5),HLOOKUP(AO3,Inputs!$D$100:$AH$103,2,FALSE),0)</f>
        <v>0</v>
      </c>
      <c r="AP23" s="1047">
        <f>IF(AND(AP8,AP5),HLOOKUP(AP3,Inputs!$D$100:$AH$103,2,FALSE),0)</f>
        <v>0</v>
      </c>
      <c r="AQ23" s="1047">
        <f>IF(AND(AQ8,AQ5),HLOOKUP(AQ3,Inputs!$D$100:$AH$103,2,FALSE),0)</f>
        <v>0</v>
      </c>
      <c r="AR23" s="1047">
        <f>IF(AND(AR8,AR5),HLOOKUP(AR3,Inputs!$D$100:$AH$103,2,FALSE),0)</f>
        <v>0</v>
      </c>
      <c r="AS23" s="1047">
        <f>IF(AND(AS8,AS5),HLOOKUP(AS3,Inputs!$D$100:$AH$103,2,FALSE),0)</f>
        <v>0</v>
      </c>
      <c r="AT23" s="1047">
        <f>IF(AND(AT8,AT5),HLOOKUP(AT3,Inputs!$D$100:$AH$103,2,FALSE),0)</f>
        <v>0</v>
      </c>
      <c r="AU23" s="1047">
        <f>IF(AND(AU8,AU5),HLOOKUP(AU3,Inputs!$D$100:$AH$103,2,FALSE),0)</f>
        <v>0</v>
      </c>
      <c r="AV23" s="1047">
        <f>IF(AND(AV8,AV5),HLOOKUP(AV3,Inputs!$D$100:$AH$103,2,FALSE),0)</f>
        <v>0</v>
      </c>
      <c r="AW23" s="1047">
        <f>IF(AND(AW8,AW5),HLOOKUP(AW3,Inputs!$D$100:$AH$103,2,FALSE),0)</f>
        <v>0</v>
      </c>
      <c r="AX23" s="1047">
        <f>IF(AND(AX8,AX5),HLOOKUP(AX3,Inputs!$D$100:$AH$103,2,FALSE),0)</f>
        <v>0</v>
      </c>
      <c r="AY23" s="1047">
        <f>IF(AND(AY8,AY5),HLOOKUP(AY3,Inputs!$D$100:$AH$103,2,FALSE),0)</f>
        <v>0</v>
      </c>
      <c r="AZ23" s="1047">
        <f>IF(AND(AZ8,AZ5),HLOOKUP(AZ3,Inputs!$D$100:$AH$103,2,FALSE),0)</f>
        <v>0</v>
      </c>
      <c r="BA23" s="1047">
        <f>IF(AND(BA8,BA5),HLOOKUP(BA3,Inputs!$D$100:$AH$103,2,FALSE),0)</f>
        <v>0</v>
      </c>
      <c r="BB23" s="1047">
        <f>IF(AND(BB8,BB5),HLOOKUP(BB3,Inputs!$D$100:$AH$103,2,FALSE),0)</f>
        <v>0</v>
      </c>
      <c r="BC23" s="1047">
        <f>IF(AND(BC8,BC5),HLOOKUP(BC3,Inputs!$D$100:$AH$103,2,FALSE),0)</f>
        <v>0</v>
      </c>
      <c r="BD23" s="1047">
        <f>IF(AND(BD8,BD5),HLOOKUP(BD3,Inputs!$D$100:$AH$103,2,FALSE),0)</f>
        <v>0</v>
      </c>
      <c r="BE23" s="1047">
        <f>IF(AND(BE8,BE5),HLOOKUP(BE3,Inputs!$D$100:$AH$103,2,FALSE),0)</f>
        <v>0</v>
      </c>
      <c r="BF23" s="1047">
        <f>IF(AND(BF8,BF5),HLOOKUP(BF3,Inputs!$D$100:$AH$103,2,FALSE),0)</f>
        <v>0</v>
      </c>
      <c r="BG23" s="1047">
        <f>IF(AND(BG8,BG5),HLOOKUP(BG3,Inputs!$D$100:$AH$103,2,FALSE),0)</f>
        <v>0</v>
      </c>
      <c r="BH23" s="1047">
        <f>IF(AND(BH8,BH5),HLOOKUP(BH3,Inputs!$D$100:$AH$103,2,FALSE),0)</f>
        <v>0</v>
      </c>
      <c r="BI23" s="1047">
        <f>IF(AND(BI8,BI5),HLOOKUP(BI3,Inputs!$D$100:$AH$103,2,FALSE),0)</f>
        <v>0</v>
      </c>
      <c r="BJ23" s="1047">
        <f>IF(AND(BJ8,BJ5),HLOOKUP(BJ3,Inputs!$D$100:$AH$103,2,FALSE),0)</f>
        <v>0</v>
      </c>
      <c r="BK23" s="1047">
        <f>IF(AND(BK8,BK5),HLOOKUP(BK3,Inputs!$D$100:$AH$103,2,FALSE),0)</f>
        <v>0</v>
      </c>
      <c r="BL23" s="1047">
        <f>IF(AND(BL8,BL5),HLOOKUP(BL3,Inputs!$D$100:$AH$103,2,FALSE),0)</f>
        <v>0</v>
      </c>
      <c r="BM23" s="1047">
        <f>IF(AND(BM8,BM5),HLOOKUP(BM3,Inputs!$D$100:$AH$103,2,FALSE),0)</f>
        <v>0</v>
      </c>
      <c r="BN23" s="1047">
        <f>IF(AND(BN8,BN5),HLOOKUP(BN3,Inputs!$D$100:$AH$103,2,FALSE),0)</f>
        <v>0</v>
      </c>
      <c r="BO23" s="1047">
        <f>IF(AND(BO8,BO5),HLOOKUP(BO3,Inputs!$D$100:$AH$103,2,FALSE),0)</f>
        <v>0</v>
      </c>
      <c r="BP23" s="1047"/>
      <c r="BQ23" s="1047"/>
      <c r="BR23" s="1047"/>
      <c r="BS23" s="1047"/>
      <c r="BT23" s="1047"/>
      <c r="BU23" s="1047"/>
      <c r="BV23" s="1047"/>
      <c r="BW23" s="1047"/>
      <c r="BX23" s="1047"/>
      <c r="BY23" s="1047"/>
      <c r="BZ23" s="1047"/>
      <c r="CA23" s="1047"/>
      <c r="CB23" s="1047"/>
      <c r="CC23" s="1047"/>
      <c r="CD23" s="1047"/>
      <c r="CE23" s="1047"/>
      <c r="CF23" s="1047"/>
      <c r="CG23" s="1047"/>
      <c r="CH23" s="1047"/>
      <c r="CI23" s="1047"/>
      <c r="CJ23" s="1047"/>
      <c r="CK23" s="1047"/>
      <c r="CL23" s="1047"/>
      <c r="CM23" s="1047"/>
      <c r="CN23" s="1047"/>
      <c r="CO23" s="1047"/>
      <c r="CP23" s="1047"/>
      <c r="CQ23" s="1047"/>
      <c r="CR23" s="1047"/>
      <c r="CS23" s="1047"/>
      <c r="CT23" s="1047"/>
      <c r="CU23" s="1047"/>
      <c r="CV23" s="1047"/>
      <c r="CW23" s="1047"/>
      <c r="CX23" s="1047"/>
      <c r="CY23" s="1047"/>
      <c r="CZ23" s="1047"/>
      <c r="DA23" s="1047"/>
      <c r="DB23" s="1047"/>
      <c r="DC23" s="1047"/>
      <c r="DD23" s="1047"/>
      <c r="DE23" s="1047"/>
      <c r="DF23" s="1047"/>
      <c r="DG23" s="1047"/>
      <c r="DH23" s="1047"/>
      <c r="DI23" s="1047"/>
      <c r="DJ23" s="1047"/>
      <c r="DK23" s="1047"/>
      <c r="DL23" s="1047"/>
      <c r="DM23" s="1047"/>
      <c r="DN23" s="1047"/>
      <c r="DO23" s="1047"/>
      <c r="DP23" s="1047"/>
      <c r="DQ23" s="1047"/>
      <c r="DR23" s="1047"/>
      <c r="DS23" s="1047"/>
      <c r="DT23" s="1047"/>
      <c r="DU23" s="1047"/>
      <c r="DV23" s="1047"/>
      <c r="DW23" s="1047"/>
    </row>
    <row r="24" spans="1:129" s="481" customFormat="1" ht="11.25" customHeight="1">
      <c r="A24" s="500"/>
      <c r="B24" s="675"/>
      <c r="C24" s="675"/>
      <c r="D24" s="501"/>
      <c r="E24" s="501"/>
      <c r="F24" s="939"/>
      <c r="G24" s="498"/>
      <c r="H24" s="498"/>
      <c r="I24" s="498"/>
      <c r="J24" s="498"/>
      <c r="K24" s="498"/>
      <c r="L24" s="498"/>
      <c r="M24" s="498"/>
      <c r="N24" s="498"/>
      <c r="O24" s="498"/>
      <c r="P24" s="498"/>
      <c r="Q24" s="498"/>
      <c r="R24" s="498"/>
      <c r="S24" s="498"/>
      <c r="T24" s="498"/>
      <c r="U24" s="498"/>
      <c r="V24" s="498"/>
      <c r="W24" s="498"/>
      <c r="X24" s="498"/>
      <c r="Y24" s="498"/>
      <c r="Z24" s="498"/>
      <c r="AA24" s="498"/>
      <c r="AB24" s="498"/>
      <c r="AC24" s="498"/>
      <c r="AD24" s="498"/>
      <c r="AE24" s="498"/>
      <c r="AF24" s="498"/>
      <c r="AG24" s="498"/>
      <c r="AH24" s="498"/>
      <c r="AI24" s="498"/>
      <c r="AJ24" s="498"/>
      <c r="AK24" s="498"/>
      <c r="AL24" s="498"/>
      <c r="AM24" s="498"/>
      <c r="AN24" s="498"/>
      <c r="AO24" s="498"/>
      <c r="AP24" s="498"/>
      <c r="AQ24" s="498"/>
      <c r="AR24" s="498"/>
      <c r="AS24" s="498"/>
      <c r="AT24" s="498"/>
      <c r="AU24" s="498"/>
      <c r="AV24" s="498"/>
      <c r="AW24" s="498"/>
      <c r="AX24" s="498"/>
      <c r="AY24" s="498"/>
      <c r="AZ24" s="498"/>
      <c r="BA24" s="498"/>
      <c r="BB24" s="498"/>
      <c r="BC24" s="498"/>
      <c r="BD24" s="498"/>
      <c r="BE24" s="498"/>
      <c r="BF24" s="498"/>
      <c r="BG24" s="498"/>
      <c r="BH24" s="498"/>
      <c r="BI24" s="498"/>
      <c r="BJ24" s="498"/>
      <c r="BK24" s="498"/>
      <c r="BL24" s="498"/>
      <c r="BM24" s="498"/>
      <c r="BN24" s="498"/>
      <c r="BO24" s="498"/>
      <c r="BP24" s="498"/>
      <c r="BQ24" s="498"/>
      <c r="BR24" s="498"/>
      <c r="BS24" s="498"/>
      <c r="BT24" s="498"/>
      <c r="BU24" s="498"/>
      <c r="BV24" s="498"/>
      <c r="BW24" s="498"/>
      <c r="BX24" s="498"/>
      <c r="BY24" s="498"/>
      <c r="BZ24" s="498"/>
      <c r="CA24" s="498"/>
      <c r="CB24" s="498"/>
      <c r="CC24" s="498"/>
      <c r="CD24" s="498"/>
      <c r="CE24" s="498"/>
      <c r="CF24" s="498"/>
      <c r="CG24" s="498"/>
      <c r="CH24" s="498"/>
      <c r="CI24" s="498"/>
      <c r="CJ24" s="498"/>
      <c r="CK24" s="498"/>
      <c r="CL24" s="498"/>
      <c r="CM24" s="498"/>
      <c r="CN24" s="498"/>
      <c r="CO24" s="498"/>
      <c r="CP24" s="498"/>
      <c r="CQ24" s="498"/>
      <c r="CR24" s="498"/>
      <c r="CS24" s="498"/>
      <c r="CT24" s="498"/>
      <c r="CU24" s="498"/>
      <c r="CV24" s="498"/>
      <c r="CW24" s="498"/>
      <c r="CX24" s="498"/>
      <c r="CY24" s="498"/>
      <c r="CZ24" s="498"/>
      <c r="DA24" s="498"/>
      <c r="DB24" s="498"/>
      <c r="DC24" s="498"/>
      <c r="DD24" s="498"/>
      <c r="DE24" s="498"/>
      <c r="DF24" s="498"/>
      <c r="DG24" s="498"/>
      <c r="DH24" s="498"/>
      <c r="DI24" s="498"/>
      <c r="DJ24" s="498"/>
      <c r="DK24" s="498"/>
      <c r="DL24" s="498"/>
      <c r="DM24" s="498"/>
      <c r="DN24" s="498"/>
      <c r="DO24" s="498"/>
      <c r="DP24" s="498"/>
      <c r="DQ24" s="498"/>
      <c r="DR24" s="498"/>
      <c r="DS24" s="498"/>
      <c r="DT24" s="498"/>
      <c r="DU24" s="498"/>
      <c r="DV24" s="498"/>
      <c r="DW24" s="498"/>
    </row>
    <row r="25" spans="1:129" s="481" customFormat="1" ht="11.25" customHeight="1">
      <c r="A25" s="499" t="s">
        <v>1072</v>
      </c>
      <c r="B25" s="675"/>
      <c r="C25" s="675"/>
      <c r="D25" s="501"/>
      <c r="E25" s="501"/>
      <c r="F25" s="939"/>
      <c r="G25" s="497">
        <f t="shared" ref="G25:AL25" si="8">G26*G27/1000</f>
        <v>0</v>
      </c>
      <c r="H25" s="497">
        <f t="shared" si="8"/>
        <v>0</v>
      </c>
      <c r="I25" s="497">
        <f t="shared" si="8"/>
        <v>0</v>
      </c>
      <c r="J25" s="497">
        <f t="shared" si="8"/>
        <v>0</v>
      </c>
      <c r="K25" s="497">
        <f t="shared" si="8"/>
        <v>0</v>
      </c>
      <c r="L25" s="497">
        <f t="shared" si="8"/>
        <v>0</v>
      </c>
      <c r="M25" s="497">
        <f t="shared" si="8"/>
        <v>0</v>
      </c>
      <c r="N25" s="497">
        <f t="shared" si="8"/>
        <v>0</v>
      </c>
      <c r="O25" s="497">
        <f t="shared" si="8"/>
        <v>0</v>
      </c>
      <c r="P25" s="497">
        <f t="shared" si="8"/>
        <v>0</v>
      </c>
      <c r="Q25" s="497">
        <f t="shared" si="8"/>
        <v>0</v>
      </c>
      <c r="R25" s="497">
        <f t="shared" si="8"/>
        <v>0</v>
      </c>
      <c r="S25" s="497">
        <f t="shared" si="8"/>
        <v>0</v>
      </c>
      <c r="T25" s="497">
        <f t="shared" si="8"/>
        <v>0</v>
      </c>
      <c r="U25" s="497">
        <f t="shared" si="8"/>
        <v>0</v>
      </c>
      <c r="V25" s="497">
        <f t="shared" si="8"/>
        <v>0</v>
      </c>
      <c r="W25" s="497">
        <f t="shared" si="8"/>
        <v>0</v>
      </c>
      <c r="X25" s="497">
        <f t="shared" si="8"/>
        <v>0</v>
      </c>
      <c r="Y25" s="497">
        <f t="shared" si="8"/>
        <v>0</v>
      </c>
      <c r="Z25" s="497">
        <f t="shared" si="8"/>
        <v>0</v>
      </c>
      <c r="AA25" s="497">
        <f t="shared" si="8"/>
        <v>0</v>
      </c>
      <c r="AB25" s="497">
        <f t="shared" si="8"/>
        <v>0</v>
      </c>
      <c r="AC25" s="497">
        <f t="shared" si="8"/>
        <v>0</v>
      </c>
      <c r="AD25" s="497">
        <f t="shared" si="8"/>
        <v>0</v>
      </c>
      <c r="AE25" s="497">
        <f t="shared" si="8"/>
        <v>0</v>
      </c>
      <c r="AF25" s="497">
        <f t="shared" si="8"/>
        <v>7901.1068340821921</v>
      </c>
      <c r="AG25" s="497">
        <f t="shared" si="8"/>
        <v>8032.0644059178094</v>
      </c>
      <c r="AH25" s="497">
        <f t="shared" si="8"/>
        <v>7913.985538487671</v>
      </c>
      <c r="AI25" s="497">
        <f t="shared" si="8"/>
        <v>8045.156569512329</v>
      </c>
      <c r="AJ25" s="497">
        <f t="shared" si="8"/>
        <v>8030.0642299672136</v>
      </c>
      <c r="AK25" s="497">
        <f t="shared" si="8"/>
        <v>8118.3066940327863</v>
      </c>
      <c r="AL25" s="497">
        <f t="shared" si="8"/>
        <v>8098.4068510684929</v>
      </c>
      <c r="AM25" s="497">
        <f t="shared" ref="AM25:BO25" si="9">AM26*AM27/1000</f>
        <v>8232.6345889315071</v>
      </c>
      <c r="AN25" s="497">
        <f t="shared" si="9"/>
        <v>8336.5544759671229</v>
      </c>
      <c r="AO25" s="497">
        <f t="shared" si="9"/>
        <v>8474.729412032877</v>
      </c>
      <c r="AP25" s="497">
        <f t="shared" si="9"/>
        <v>8525.1819647342472</v>
      </c>
      <c r="AQ25" s="497">
        <f t="shared" si="9"/>
        <v>8666.4833232657529</v>
      </c>
      <c r="AR25" s="497">
        <f t="shared" si="9"/>
        <v>8738.7949829508198</v>
      </c>
      <c r="AS25" s="497">
        <f t="shared" si="9"/>
        <v>8834.8256970491802</v>
      </c>
      <c r="AT25" s="497">
        <f t="shared" si="9"/>
        <v>8905.9131806630139</v>
      </c>
      <c r="AU25" s="497">
        <f t="shared" si="9"/>
        <v>9053.525001336986</v>
      </c>
      <c r="AV25" s="497">
        <f t="shared" si="9"/>
        <v>9096.9039333698638</v>
      </c>
      <c r="AW25" s="497">
        <f t="shared" si="9"/>
        <v>9247.6813466301373</v>
      </c>
      <c r="AX25" s="497">
        <f t="shared" si="9"/>
        <v>9288.6752136164378</v>
      </c>
      <c r="AY25" s="497">
        <f t="shared" si="9"/>
        <v>9442.6311563835607</v>
      </c>
      <c r="AZ25" s="497">
        <f t="shared" si="9"/>
        <v>9545.4713780655729</v>
      </c>
      <c r="BA25" s="497">
        <f t="shared" si="9"/>
        <v>9650.366667934426</v>
      </c>
      <c r="BB25" s="497">
        <f t="shared" si="9"/>
        <v>9693.7184169863012</v>
      </c>
      <c r="BC25" s="497">
        <f t="shared" si="9"/>
        <v>9854.3877830136971</v>
      </c>
      <c r="BD25" s="497">
        <f t="shared" si="9"/>
        <v>9867.2846150794521</v>
      </c>
      <c r="BE25" s="497">
        <f t="shared" si="9"/>
        <v>10030.830768920549</v>
      </c>
      <c r="BF25" s="497">
        <f t="shared" si="9"/>
        <v>10099.267517835617</v>
      </c>
      <c r="BG25" s="497">
        <f t="shared" si="9"/>
        <v>10266.658692164383</v>
      </c>
      <c r="BH25" s="497">
        <f t="shared" si="9"/>
        <v>10301.57694885246</v>
      </c>
      <c r="BI25" s="497">
        <f t="shared" si="9"/>
        <v>10414.781091147543</v>
      </c>
      <c r="BJ25" s="497">
        <f t="shared" si="9"/>
        <v>10406.91822930411</v>
      </c>
      <c r="BK25" s="497">
        <f t="shared" si="9"/>
        <v>10579.40858669589</v>
      </c>
      <c r="BL25" s="497">
        <f t="shared" si="9"/>
        <v>10535.32946380274</v>
      </c>
      <c r="BM25" s="497">
        <f t="shared" si="9"/>
        <v>10709.948184197261</v>
      </c>
      <c r="BN25" s="497">
        <f t="shared" si="9"/>
        <v>10605.439627347945</v>
      </c>
      <c r="BO25" s="497">
        <f t="shared" si="9"/>
        <v>10781.220394652053</v>
      </c>
      <c r="BP25" s="497"/>
      <c r="BQ25" s="497"/>
      <c r="BR25" s="497"/>
      <c r="BS25" s="497"/>
      <c r="BT25" s="497"/>
      <c r="BU25" s="497"/>
      <c r="BV25" s="497"/>
      <c r="BW25" s="497"/>
      <c r="BX25" s="497"/>
      <c r="BY25" s="497"/>
      <c r="BZ25" s="497"/>
      <c r="CA25" s="497"/>
      <c r="CB25" s="497"/>
      <c r="CC25" s="497"/>
      <c r="CD25" s="497"/>
      <c r="CE25" s="497"/>
      <c r="CF25" s="497"/>
      <c r="CG25" s="497"/>
      <c r="CH25" s="497"/>
      <c r="CI25" s="497"/>
      <c r="CJ25" s="497"/>
      <c r="CK25" s="497"/>
      <c r="CL25" s="497"/>
      <c r="CM25" s="497"/>
      <c r="CN25" s="497"/>
      <c r="CO25" s="497"/>
      <c r="CP25" s="497"/>
      <c r="CQ25" s="497"/>
      <c r="CR25" s="497"/>
      <c r="CS25" s="497"/>
      <c r="CT25" s="497"/>
      <c r="CU25" s="497"/>
      <c r="CV25" s="497"/>
      <c r="CW25" s="497"/>
      <c r="CX25" s="497"/>
      <c r="CY25" s="497"/>
      <c r="CZ25" s="497"/>
      <c r="DA25" s="497"/>
      <c r="DB25" s="497"/>
      <c r="DC25" s="497"/>
      <c r="DD25" s="497"/>
      <c r="DE25" s="497"/>
      <c r="DF25" s="497"/>
      <c r="DG25" s="497"/>
      <c r="DH25" s="497"/>
      <c r="DI25" s="497"/>
      <c r="DJ25" s="497"/>
      <c r="DK25" s="497"/>
      <c r="DL25" s="497"/>
      <c r="DM25" s="497"/>
      <c r="DN25" s="497"/>
      <c r="DO25" s="497"/>
      <c r="DP25" s="497"/>
      <c r="DQ25" s="497"/>
      <c r="DR25" s="497"/>
      <c r="DS25" s="497"/>
      <c r="DT25" s="497"/>
      <c r="DU25" s="497"/>
      <c r="DV25" s="497"/>
      <c r="DW25" s="497"/>
    </row>
    <row r="26" spans="1:129" s="481" customFormat="1" ht="11.25" customHeight="1">
      <c r="A26" s="500" t="s">
        <v>1073</v>
      </c>
      <c r="B26" s="675"/>
      <c r="C26" s="675"/>
      <c r="D26" s="501"/>
      <c r="E26" s="501"/>
      <c r="F26" s="939"/>
      <c r="G26" s="495">
        <f t="shared" ref="G26:AL26" si="10">MAX(G18-G22,0)</f>
        <v>0</v>
      </c>
      <c r="H26" s="495">
        <f t="shared" si="10"/>
        <v>0</v>
      </c>
      <c r="I26" s="495">
        <f t="shared" si="10"/>
        <v>0</v>
      </c>
      <c r="J26" s="495">
        <f t="shared" si="10"/>
        <v>0</v>
      </c>
      <c r="K26" s="495">
        <f t="shared" si="10"/>
        <v>0</v>
      </c>
      <c r="L26" s="495">
        <f t="shared" si="10"/>
        <v>0</v>
      </c>
      <c r="M26" s="495">
        <f t="shared" si="10"/>
        <v>0</v>
      </c>
      <c r="N26" s="495">
        <f t="shared" si="10"/>
        <v>0</v>
      </c>
      <c r="O26" s="495">
        <f t="shared" si="10"/>
        <v>0</v>
      </c>
      <c r="P26" s="495">
        <f t="shared" si="10"/>
        <v>0</v>
      </c>
      <c r="Q26" s="495">
        <f t="shared" si="10"/>
        <v>0</v>
      </c>
      <c r="R26" s="495">
        <f t="shared" si="10"/>
        <v>0</v>
      </c>
      <c r="S26" s="495">
        <f t="shared" si="10"/>
        <v>0</v>
      </c>
      <c r="T26" s="495">
        <f t="shared" si="10"/>
        <v>0</v>
      </c>
      <c r="U26" s="495">
        <f t="shared" si="10"/>
        <v>0</v>
      </c>
      <c r="V26" s="495">
        <f t="shared" si="10"/>
        <v>0</v>
      </c>
      <c r="W26" s="495">
        <f t="shared" si="10"/>
        <v>0</v>
      </c>
      <c r="X26" s="495">
        <f t="shared" si="10"/>
        <v>0</v>
      </c>
      <c r="Y26" s="495">
        <f t="shared" si="10"/>
        <v>0</v>
      </c>
      <c r="Z26" s="495">
        <f t="shared" si="10"/>
        <v>0</v>
      </c>
      <c r="AA26" s="495">
        <f t="shared" si="10"/>
        <v>0</v>
      </c>
      <c r="AB26" s="495">
        <f t="shared" si="10"/>
        <v>0</v>
      </c>
      <c r="AC26" s="495">
        <f t="shared" si="10"/>
        <v>0</v>
      </c>
      <c r="AD26" s="495">
        <f t="shared" si="10"/>
        <v>0</v>
      </c>
      <c r="AE26" s="495">
        <f t="shared" si="10"/>
        <v>0</v>
      </c>
      <c r="AF26" s="495">
        <f t="shared" si="10"/>
        <v>72271.068493150684</v>
      </c>
      <c r="AG26" s="495">
        <f t="shared" si="10"/>
        <v>73468.931506849316</v>
      </c>
      <c r="AH26" s="495">
        <f t="shared" si="10"/>
        <v>72271.068493150684</v>
      </c>
      <c r="AI26" s="495">
        <f t="shared" si="10"/>
        <v>73468.931506849316</v>
      </c>
      <c r="AJ26" s="495">
        <f t="shared" si="10"/>
        <v>72471.803278688531</v>
      </c>
      <c r="AK26" s="495">
        <f t="shared" si="10"/>
        <v>73268.196721311469</v>
      </c>
      <c r="AL26" s="495">
        <f t="shared" si="10"/>
        <v>72271.068493150684</v>
      </c>
      <c r="AM26" s="495">
        <f t="shared" ref="AM26:BO26" si="11">MAX(AM18-AM22,0)</f>
        <v>73468.931506849316</v>
      </c>
      <c r="AN26" s="495">
        <f t="shared" si="11"/>
        <v>72271.068493150684</v>
      </c>
      <c r="AO26" s="495">
        <f t="shared" si="11"/>
        <v>73468.931506849316</v>
      </c>
      <c r="AP26" s="495">
        <f t="shared" si="11"/>
        <v>72271.068493150684</v>
      </c>
      <c r="AQ26" s="495">
        <f t="shared" si="11"/>
        <v>73468.931506849316</v>
      </c>
      <c r="AR26" s="495">
        <f t="shared" si="11"/>
        <v>72471.803278688531</v>
      </c>
      <c r="AS26" s="495">
        <f t="shared" si="11"/>
        <v>73268.196721311469</v>
      </c>
      <c r="AT26" s="495">
        <f t="shared" si="11"/>
        <v>72271.068493150684</v>
      </c>
      <c r="AU26" s="495">
        <f t="shared" si="11"/>
        <v>73468.931506849316</v>
      </c>
      <c r="AV26" s="495">
        <f t="shared" si="11"/>
        <v>72271.068493150684</v>
      </c>
      <c r="AW26" s="495">
        <f t="shared" si="11"/>
        <v>73468.931506849316</v>
      </c>
      <c r="AX26" s="495">
        <f t="shared" si="11"/>
        <v>72271.068493150684</v>
      </c>
      <c r="AY26" s="495">
        <f t="shared" si="11"/>
        <v>73468.931506849316</v>
      </c>
      <c r="AZ26" s="495">
        <f t="shared" si="11"/>
        <v>72471.803278688531</v>
      </c>
      <c r="BA26" s="495">
        <f t="shared" si="11"/>
        <v>73268.196721311469</v>
      </c>
      <c r="BB26" s="495">
        <f t="shared" si="11"/>
        <v>72271.068493150684</v>
      </c>
      <c r="BC26" s="495">
        <f t="shared" si="11"/>
        <v>73468.931506849316</v>
      </c>
      <c r="BD26" s="495">
        <f t="shared" si="11"/>
        <v>72271.068493150684</v>
      </c>
      <c r="BE26" s="495">
        <f t="shared" si="11"/>
        <v>73468.931506849316</v>
      </c>
      <c r="BF26" s="495">
        <f t="shared" si="11"/>
        <v>72271.068493150684</v>
      </c>
      <c r="BG26" s="495">
        <f t="shared" si="11"/>
        <v>73468.931506849316</v>
      </c>
      <c r="BH26" s="495">
        <f t="shared" si="11"/>
        <v>72471.803278688531</v>
      </c>
      <c r="BI26" s="495">
        <f t="shared" si="11"/>
        <v>73268.196721311469</v>
      </c>
      <c r="BJ26" s="495">
        <f t="shared" si="11"/>
        <v>72271.068493150684</v>
      </c>
      <c r="BK26" s="495">
        <f t="shared" si="11"/>
        <v>73468.931506849316</v>
      </c>
      <c r="BL26" s="495">
        <f t="shared" si="11"/>
        <v>72271.068493150684</v>
      </c>
      <c r="BM26" s="495">
        <f t="shared" si="11"/>
        <v>73468.931506849316</v>
      </c>
      <c r="BN26" s="495">
        <f t="shared" si="11"/>
        <v>72271.068493150684</v>
      </c>
      <c r="BO26" s="495">
        <f t="shared" si="11"/>
        <v>73468.931506849316</v>
      </c>
      <c r="BP26" s="495"/>
      <c r="BQ26" s="495"/>
      <c r="BR26" s="495"/>
      <c r="BS26" s="495"/>
      <c r="BT26" s="495"/>
      <c r="BU26" s="495"/>
      <c r="BV26" s="495"/>
      <c r="BW26" s="495"/>
      <c r="BX26" s="495"/>
      <c r="BY26" s="495"/>
      <c r="BZ26" s="495"/>
      <c r="CA26" s="495"/>
      <c r="CB26" s="495"/>
      <c r="CC26" s="495"/>
      <c r="CD26" s="495"/>
      <c r="CE26" s="495"/>
      <c r="CF26" s="495"/>
      <c r="CG26" s="495"/>
      <c r="CH26" s="495"/>
      <c r="CI26" s="495"/>
      <c r="CJ26" s="495"/>
      <c r="CK26" s="495"/>
      <c r="CL26" s="495"/>
      <c r="CM26" s="495"/>
      <c r="CN26" s="495"/>
      <c r="CO26" s="495"/>
      <c r="CP26" s="495"/>
      <c r="CQ26" s="495"/>
      <c r="CR26" s="495"/>
      <c r="CS26" s="495"/>
      <c r="CT26" s="495"/>
      <c r="CU26" s="495"/>
      <c r="CV26" s="495"/>
      <c r="CW26" s="495"/>
      <c r="CX26" s="495"/>
      <c r="CY26" s="495"/>
      <c r="CZ26" s="495"/>
      <c r="DA26" s="495"/>
      <c r="DB26" s="495"/>
      <c r="DC26" s="495"/>
      <c r="DD26" s="495"/>
      <c r="DE26" s="495"/>
      <c r="DF26" s="495"/>
      <c r="DG26" s="495"/>
      <c r="DH26" s="495"/>
      <c r="DI26" s="495"/>
      <c r="DJ26" s="495"/>
      <c r="DK26" s="495"/>
      <c r="DL26" s="495"/>
      <c r="DM26" s="495"/>
      <c r="DN26" s="495"/>
      <c r="DO26" s="495"/>
      <c r="DP26" s="495"/>
      <c r="DQ26" s="495"/>
      <c r="DR26" s="495"/>
      <c r="DS26" s="495"/>
      <c r="DT26" s="495"/>
      <c r="DU26" s="495"/>
      <c r="DV26" s="495"/>
      <c r="DW26" s="495"/>
    </row>
    <row r="27" spans="1:129" s="481" customFormat="1" ht="11.25" customHeight="1">
      <c r="A27" s="500" t="s">
        <v>1074</v>
      </c>
      <c r="B27" s="675"/>
      <c r="C27" s="675"/>
      <c r="D27" s="501"/>
      <c r="E27" s="501"/>
      <c r="F27" s="939"/>
      <c r="G27" s="1047">
        <f>HLOOKUP(G3,Inputs!$D$100:$AH$103,4,FALSE)</f>
        <v>0</v>
      </c>
      <c r="H27" s="1047">
        <f>HLOOKUP(H3,Inputs!$D$100:$AH$103,4,FALSE)</f>
        <v>94.554000000000002</v>
      </c>
      <c r="I27" s="1047">
        <f>HLOOKUP(I3,Inputs!$D$100:$AH$103,4,FALSE)</f>
        <v>94.554000000000002</v>
      </c>
      <c r="J27" s="1047">
        <f>HLOOKUP(J3,Inputs!$D$100:$AH$103,4,FALSE)</f>
        <v>100.96900000000001</v>
      </c>
      <c r="K27" s="1047">
        <f>HLOOKUP(K3,Inputs!$D$100:$AH$103,4,FALSE)</f>
        <v>100.96900000000001</v>
      </c>
      <c r="L27" s="1047">
        <f>HLOOKUP(L3,Inputs!$D$100:$AH$103,4,FALSE)</f>
        <v>102.62560000000001</v>
      </c>
      <c r="M27" s="1047">
        <f>HLOOKUP(M3,Inputs!$D$100:$AH$103,4,FALSE)</f>
        <v>102.62560000000001</v>
      </c>
      <c r="N27" s="1047">
        <f>HLOOKUP(N3,Inputs!$D$100:$AH$103,4,FALSE)</f>
        <v>104.5038</v>
      </c>
      <c r="O27" s="1047">
        <f>HLOOKUP(O3,Inputs!$D$100:$AH$103,4,FALSE)</f>
        <v>104.5038</v>
      </c>
      <c r="P27" s="1047">
        <f>HLOOKUP(P3,Inputs!$D$100:$AH$103,4,FALSE)</f>
        <v>105.60420000000001</v>
      </c>
      <c r="Q27" s="1047">
        <f>HLOOKUP(Q3,Inputs!$D$100:$AH$103,4,FALSE)</f>
        <v>105.60420000000001</v>
      </c>
      <c r="R27" s="1047">
        <f>HLOOKUP(R3,Inputs!$D$100:$AH$103,4,FALSE)</f>
        <v>107.1357</v>
      </c>
      <c r="S27" s="1047">
        <f>HLOOKUP(S3,Inputs!$D$100:$AH$103,4,FALSE)</f>
        <v>107.1357</v>
      </c>
      <c r="T27" s="1047">
        <f>HLOOKUP(T3,Inputs!$D$100:$AH$103,4,FALSE)</f>
        <v>111.27159999999999</v>
      </c>
      <c r="U27" s="1047">
        <f>HLOOKUP(U3,Inputs!$D$100:$AH$103,4,FALSE)</f>
        <v>111.27159999999999</v>
      </c>
      <c r="V27" s="1047">
        <f>HLOOKUP(V3,Inputs!$D$100:$AH$103,4,FALSE)</f>
        <v>108.2148</v>
      </c>
      <c r="W27" s="1047">
        <f>HLOOKUP(W3,Inputs!$D$100:$AH$103,4,FALSE)</f>
        <v>108.2148</v>
      </c>
      <c r="X27" s="1047">
        <f>HLOOKUP(X3,Inputs!$D$100:$AH$103,4,FALSE)</f>
        <v>105.5754</v>
      </c>
      <c r="Y27" s="1047">
        <f>HLOOKUP(Y3,Inputs!$D$100:$AH$103,4,FALSE)</f>
        <v>105.5754</v>
      </c>
      <c r="Z27" s="1047">
        <f>HLOOKUP(Z3,Inputs!$D$100:$AH$103,4,FALSE)</f>
        <v>106.9539</v>
      </c>
      <c r="AA27" s="1047">
        <f>HLOOKUP(AA3,Inputs!$D$100:$AH$103,4,FALSE)</f>
        <v>106.9539</v>
      </c>
      <c r="AB27" s="1047">
        <f>HLOOKUP(AB3,Inputs!$D$100:$AH$103,4,FALSE)</f>
        <v>107.53790000000001</v>
      </c>
      <c r="AC27" s="1047">
        <f>HLOOKUP(AC3,Inputs!$D$100:$AH$103,4,FALSE)</f>
        <v>107.53790000000001</v>
      </c>
      <c r="AD27" s="1047">
        <f>HLOOKUP(AD3,Inputs!$D$100:$AH$103,4,FALSE)</f>
        <v>108.63379999999999</v>
      </c>
      <c r="AE27" s="1047">
        <f>HLOOKUP(AE3,Inputs!$D$100:$AH$103,4,FALSE)</f>
        <v>108.63379999999999</v>
      </c>
      <c r="AF27" s="1047">
        <f>HLOOKUP(AF3,Inputs!$D$100:$AH$103,4,FALSE)</f>
        <v>109.32600000000001</v>
      </c>
      <c r="AG27" s="1047">
        <f>HLOOKUP(AG3,Inputs!$D$100:$AH$103,4,FALSE)</f>
        <v>109.32600000000001</v>
      </c>
      <c r="AH27" s="1047">
        <f>HLOOKUP(AH3,Inputs!$D$100:$AH$103,4,FALSE)</f>
        <v>109.5042</v>
      </c>
      <c r="AI27" s="1047">
        <f>HLOOKUP(AI3,Inputs!$D$100:$AH$103,4,FALSE)</f>
        <v>109.5042</v>
      </c>
      <c r="AJ27" s="1047">
        <f>HLOOKUP(AJ3,Inputs!$D$100:$AH$103,4,FALSE)</f>
        <v>110.8026</v>
      </c>
      <c r="AK27" s="1047">
        <f>HLOOKUP(AK3,Inputs!$D$100:$AH$103,4,FALSE)</f>
        <v>110.8026</v>
      </c>
      <c r="AL27" s="1047">
        <f>HLOOKUP(AL3,Inputs!$D$100:$AH$103,4,FALSE)</f>
        <v>112.056</v>
      </c>
      <c r="AM27" s="1047">
        <f>HLOOKUP(AM3,Inputs!$D$100:$AH$103,4,FALSE)</f>
        <v>112.056</v>
      </c>
      <c r="AN27" s="1047">
        <f>HLOOKUP(AN3,Inputs!$D$100:$AH$103,4,FALSE)</f>
        <v>115.35119999999999</v>
      </c>
      <c r="AO27" s="1047">
        <f>HLOOKUP(AO3,Inputs!$D$100:$AH$103,4,FALSE)</f>
        <v>115.35119999999999</v>
      </c>
      <c r="AP27" s="1047">
        <f>HLOOKUP(AP3,Inputs!$D$100:$AH$103,4,FALSE)</f>
        <v>117.96120000000001</v>
      </c>
      <c r="AQ27" s="1047">
        <f>HLOOKUP(AQ3,Inputs!$D$100:$AH$103,4,FALSE)</f>
        <v>117.96120000000001</v>
      </c>
      <c r="AR27" s="1047">
        <f>HLOOKUP(AR3,Inputs!$D$100:$AH$103,4,FALSE)</f>
        <v>120.58199999999999</v>
      </c>
      <c r="AS27" s="1047">
        <f>HLOOKUP(AS3,Inputs!$D$100:$AH$103,4,FALSE)</f>
        <v>120.58199999999999</v>
      </c>
      <c r="AT27" s="1047">
        <f>HLOOKUP(AT3,Inputs!$D$100:$AH$103,4,FALSE)</f>
        <v>123.22929999999999</v>
      </c>
      <c r="AU27" s="1047">
        <f>HLOOKUP(AU3,Inputs!$D$100:$AH$103,4,FALSE)</f>
        <v>123.22929999999999</v>
      </c>
      <c r="AV27" s="1047">
        <f>HLOOKUP(AV3,Inputs!$D$100:$AH$103,4,FALSE)</f>
        <v>125.87200000000001</v>
      </c>
      <c r="AW27" s="1047">
        <f>HLOOKUP(AW3,Inputs!$D$100:$AH$103,4,FALSE)</f>
        <v>125.87200000000001</v>
      </c>
      <c r="AX27" s="1047">
        <f>HLOOKUP(AX3,Inputs!$D$100:$AH$103,4,FALSE)</f>
        <v>128.52549999999999</v>
      </c>
      <c r="AY27" s="1047">
        <f>HLOOKUP(AY3,Inputs!$D$100:$AH$103,4,FALSE)</f>
        <v>128.52549999999999</v>
      </c>
      <c r="AZ27" s="1047">
        <f>HLOOKUP(AZ3,Inputs!$D$100:$AH$103,4,FALSE)</f>
        <v>131.71289999999999</v>
      </c>
      <c r="BA27" s="1047">
        <f>HLOOKUP(BA3,Inputs!$D$100:$AH$103,4,FALSE)</f>
        <v>131.71289999999999</v>
      </c>
      <c r="BB27" s="1047">
        <f>HLOOKUP(BB3,Inputs!$D$100:$AH$103,4,FALSE)</f>
        <v>134.13</v>
      </c>
      <c r="BC27" s="1047">
        <f>HLOOKUP(BC3,Inputs!$D$100:$AH$103,4,FALSE)</f>
        <v>134.13</v>
      </c>
      <c r="BD27" s="1047">
        <f>HLOOKUP(BD3,Inputs!$D$100:$AH$103,4,FALSE)</f>
        <v>136.5316</v>
      </c>
      <c r="BE27" s="1047">
        <f>HLOOKUP(BE3,Inputs!$D$100:$AH$103,4,FALSE)</f>
        <v>136.5316</v>
      </c>
      <c r="BF27" s="1047">
        <f>HLOOKUP(BF3,Inputs!$D$100:$AH$103,4,FALSE)</f>
        <v>139.7415</v>
      </c>
      <c r="BG27" s="1047">
        <f>HLOOKUP(BG3,Inputs!$D$100:$AH$103,4,FALSE)</f>
        <v>139.7415</v>
      </c>
      <c r="BH27" s="1047">
        <f>HLOOKUP(BH3,Inputs!$D$100:$AH$103,4,FALSE)</f>
        <v>142.14600000000002</v>
      </c>
      <c r="BI27" s="1047">
        <f>HLOOKUP(BI3,Inputs!$D$100:$AH$103,4,FALSE)</f>
        <v>142.14600000000002</v>
      </c>
      <c r="BJ27" s="1047">
        <f>HLOOKUP(BJ3,Inputs!$D$100:$AH$103,4,FALSE)</f>
        <v>143.9984</v>
      </c>
      <c r="BK27" s="1047">
        <f>HLOOKUP(BK3,Inputs!$D$100:$AH$103,4,FALSE)</f>
        <v>143.9984</v>
      </c>
      <c r="BL27" s="1047">
        <f>HLOOKUP(BL3,Inputs!$D$100:$AH$103,4,FALSE)</f>
        <v>145.77520000000001</v>
      </c>
      <c r="BM27" s="1047">
        <f>HLOOKUP(BM3,Inputs!$D$100:$AH$103,4,FALSE)</f>
        <v>145.77520000000001</v>
      </c>
      <c r="BN27" s="1047">
        <f>HLOOKUP(BN3,Inputs!$D$100:$AH$103,4,FALSE)</f>
        <v>146.74529999999999</v>
      </c>
      <c r="BO27" s="1047">
        <f>HLOOKUP(BO3,Inputs!$D$100:$AH$103,4,FALSE)</f>
        <v>146.74529999999999</v>
      </c>
      <c r="BP27" s="1047"/>
      <c r="BQ27" s="1047"/>
      <c r="BR27" s="1047"/>
      <c r="BS27" s="1047"/>
      <c r="BT27" s="1047"/>
      <c r="BU27" s="1047"/>
      <c r="BV27" s="1047"/>
      <c r="BW27" s="1047"/>
      <c r="BX27" s="1047"/>
      <c r="BY27" s="1047"/>
      <c r="BZ27" s="1047"/>
      <c r="CA27" s="1047"/>
      <c r="CB27" s="1047"/>
      <c r="CC27" s="1047"/>
      <c r="CD27" s="1047"/>
      <c r="CE27" s="1047"/>
      <c r="CF27" s="1047"/>
      <c r="CG27" s="1047"/>
      <c r="CH27" s="1047"/>
      <c r="CI27" s="1047"/>
      <c r="CJ27" s="1047"/>
      <c r="CK27" s="1047"/>
      <c r="CL27" s="1047"/>
      <c r="CM27" s="1047"/>
      <c r="CN27" s="1047"/>
      <c r="CO27" s="1047"/>
      <c r="CP27" s="1047"/>
      <c r="CQ27" s="1047"/>
      <c r="CR27" s="1047"/>
      <c r="CS27" s="1047"/>
      <c r="CT27" s="1047"/>
      <c r="CU27" s="1047"/>
      <c r="CV27" s="1047"/>
      <c r="CW27" s="1047"/>
      <c r="CX27" s="1047"/>
      <c r="CY27" s="1047"/>
      <c r="CZ27" s="1047"/>
      <c r="DA27" s="1047"/>
      <c r="DB27" s="1047"/>
      <c r="DC27" s="1047"/>
      <c r="DD27" s="1047"/>
      <c r="DE27" s="1047"/>
      <c r="DF27" s="1047"/>
      <c r="DG27" s="1047"/>
      <c r="DH27" s="1047"/>
      <c r="DI27" s="1047"/>
      <c r="DJ27" s="1047"/>
      <c r="DK27" s="1047"/>
      <c r="DL27" s="1047"/>
      <c r="DM27" s="1047"/>
      <c r="DN27" s="1047"/>
      <c r="DO27" s="1047"/>
      <c r="DP27" s="1047"/>
      <c r="DQ27" s="1047"/>
      <c r="DR27" s="1047"/>
      <c r="DS27" s="1047"/>
      <c r="DT27" s="1047"/>
      <c r="DU27" s="1047"/>
      <c r="DV27" s="1047"/>
      <c r="DW27" s="1047"/>
    </row>
    <row r="28" spans="1:129" s="481" customFormat="1" ht="11.25" customHeight="1">
      <c r="A28" s="500"/>
      <c r="B28" s="675"/>
      <c r="C28" s="675"/>
      <c r="D28" s="501"/>
      <c r="E28" s="501"/>
      <c r="F28" s="939"/>
      <c r="G28" s="498"/>
      <c r="H28" s="498"/>
      <c r="I28" s="498"/>
      <c r="J28" s="498"/>
      <c r="K28" s="498"/>
      <c r="L28" s="498"/>
      <c r="M28" s="498"/>
      <c r="N28" s="498"/>
      <c r="O28" s="498"/>
      <c r="P28" s="498"/>
      <c r="Q28" s="498"/>
      <c r="R28" s="498"/>
      <c r="S28" s="498"/>
      <c r="T28" s="498"/>
      <c r="U28" s="498"/>
      <c r="V28" s="498"/>
      <c r="W28" s="498"/>
      <c r="X28" s="498"/>
      <c r="Y28" s="498"/>
      <c r="Z28" s="498"/>
      <c r="AA28" s="498"/>
      <c r="AB28" s="498"/>
      <c r="AC28" s="498"/>
      <c r="AD28" s="498"/>
      <c r="AE28" s="498"/>
      <c r="AF28" s="498"/>
      <c r="AG28" s="498"/>
      <c r="AH28" s="498"/>
      <c r="AI28" s="498"/>
      <c r="AJ28" s="498"/>
      <c r="AK28" s="498"/>
      <c r="AL28" s="498"/>
      <c r="AM28" s="498"/>
      <c r="AN28" s="498"/>
      <c r="AO28" s="498"/>
      <c r="AP28" s="498"/>
      <c r="AQ28" s="498"/>
      <c r="AR28" s="498"/>
      <c r="AS28" s="498"/>
      <c r="AT28" s="498"/>
      <c r="AU28" s="498"/>
      <c r="AV28" s="498"/>
      <c r="AW28" s="498"/>
      <c r="AX28" s="498"/>
      <c r="AY28" s="498"/>
      <c r="AZ28" s="498"/>
      <c r="BA28" s="498"/>
      <c r="BB28" s="498"/>
      <c r="BC28" s="498"/>
      <c r="BD28" s="498"/>
      <c r="BE28" s="498"/>
      <c r="BF28" s="498"/>
      <c r="BG28" s="498"/>
      <c r="BH28" s="498"/>
      <c r="BI28" s="498"/>
      <c r="BJ28" s="498"/>
      <c r="BK28" s="498"/>
      <c r="BL28" s="498"/>
      <c r="BM28" s="498"/>
      <c r="BN28" s="498"/>
      <c r="BO28" s="498"/>
      <c r="BP28" s="498"/>
      <c r="BQ28" s="498"/>
      <c r="BR28" s="498"/>
      <c r="BS28" s="498"/>
      <c r="BT28" s="498"/>
      <c r="BU28" s="498"/>
      <c r="BV28" s="498"/>
      <c r="BW28" s="498"/>
      <c r="BX28" s="498"/>
      <c r="BY28" s="498"/>
      <c r="BZ28" s="498"/>
      <c r="CA28" s="498"/>
      <c r="CB28" s="498"/>
      <c r="CC28" s="498"/>
      <c r="CD28" s="498"/>
      <c r="CE28" s="498"/>
      <c r="CF28" s="498"/>
      <c r="CG28" s="498"/>
      <c r="CH28" s="498"/>
      <c r="CI28" s="498"/>
      <c r="CJ28" s="498"/>
      <c r="CK28" s="498"/>
      <c r="CL28" s="498"/>
      <c r="CM28" s="498"/>
      <c r="CN28" s="498"/>
      <c r="CO28" s="498"/>
      <c r="CP28" s="498"/>
      <c r="CQ28" s="498"/>
      <c r="CR28" s="498"/>
      <c r="CS28" s="498"/>
      <c r="CT28" s="498"/>
      <c r="CU28" s="498"/>
      <c r="CV28" s="498"/>
      <c r="CW28" s="498"/>
      <c r="CX28" s="498"/>
      <c r="CY28" s="498"/>
      <c r="CZ28" s="498"/>
      <c r="DA28" s="498"/>
      <c r="DB28" s="498"/>
      <c r="DC28" s="498"/>
      <c r="DD28" s="498"/>
      <c r="DE28" s="498"/>
      <c r="DF28" s="498"/>
      <c r="DG28" s="498"/>
      <c r="DH28" s="498"/>
      <c r="DI28" s="498"/>
      <c r="DJ28" s="498"/>
      <c r="DK28" s="498"/>
      <c r="DL28" s="498"/>
      <c r="DM28" s="498"/>
      <c r="DN28" s="498"/>
      <c r="DO28" s="498"/>
      <c r="DP28" s="498"/>
      <c r="DQ28" s="498"/>
      <c r="DR28" s="498"/>
      <c r="DS28" s="498"/>
      <c r="DT28" s="498"/>
      <c r="DU28" s="498"/>
      <c r="DV28" s="498"/>
      <c r="DW28" s="498"/>
    </row>
    <row r="29" spans="1:129" s="481" customFormat="1" ht="11.25" customHeight="1">
      <c r="A29" s="499" t="s">
        <v>550</v>
      </c>
      <c r="B29" s="675"/>
      <c r="C29" s="675"/>
      <c r="D29" s="501"/>
      <c r="E29" s="501"/>
      <c r="F29" s="939"/>
      <c r="G29" s="498"/>
      <c r="H29" s="497">
        <f>HLOOKUP(H3,Inputs!$E$100:$AH$112,13,FALSE)*H18/1000</f>
        <v>578.16854794520543</v>
      </c>
      <c r="I29" s="497">
        <f>HLOOKUP(I3,Inputs!$E$100:$AH$112,13,FALSE)*I18/1000</f>
        <v>587.75145205479453</v>
      </c>
      <c r="J29" s="497">
        <f>HLOOKUP(J3,Inputs!$E$100:$AH$112,13,FALSE)*J18/1000</f>
        <v>578.16854794520543</v>
      </c>
      <c r="K29" s="497">
        <f>HLOOKUP(K3,Inputs!$E$100:$AH$112,13,FALSE)*K18/1000</f>
        <v>587.75145205479453</v>
      </c>
      <c r="L29" s="497">
        <f>HLOOKUP(L3,Inputs!$E$100:$AH$112,13,FALSE)*L18/1000</f>
        <v>579.77442622950821</v>
      </c>
      <c r="M29" s="497">
        <f>HLOOKUP(M3,Inputs!$E$100:$AH$112,13,FALSE)*M18/1000</f>
        <v>586.14557377049175</v>
      </c>
      <c r="N29" s="497">
        <f>HLOOKUP(N3,Inputs!$E$100:$AH$112,13,FALSE)*N18/1000</f>
        <v>578.16854794520543</v>
      </c>
      <c r="O29" s="497">
        <f>HLOOKUP(O3,Inputs!$E$100:$AH$112,13,FALSE)*O18/1000</f>
        <v>587.75145205479453</v>
      </c>
      <c r="P29" s="497">
        <f>HLOOKUP(P3,Inputs!$E$100:$AH$112,13,FALSE)*P18/1000</f>
        <v>578.16854794520543</v>
      </c>
      <c r="Q29" s="497">
        <f>HLOOKUP(Q3,Inputs!$E$100:$AH$112,13,FALSE)*Q18/1000</f>
        <v>587.75145205479453</v>
      </c>
      <c r="R29" s="497">
        <f>HLOOKUP(R3,Inputs!$E$100:$AH$112,13,FALSE)*R18/1000</f>
        <v>578.16854794520543</v>
      </c>
      <c r="S29" s="497">
        <f>HLOOKUP(S3,Inputs!$E$100:$AH$112,13,FALSE)*S18/1000</f>
        <v>587.75145205479453</v>
      </c>
      <c r="T29" s="497">
        <f>HLOOKUP(T3,Inputs!$E$100:$AH$112,13,FALSE)*T18/1000</f>
        <v>579.77442622950821</v>
      </c>
      <c r="U29" s="497">
        <f>HLOOKUP(U3,Inputs!$E$100:$AH$112,13,FALSE)*U18/1000</f>
        <v>586.14557377049175</v>
      </c>
      <c r="V29" s="497">
        <f>HLOOKUP(V3,Inputs!$E$100:$AH$112,13,FALSE)*V18/1000</f>
        <v>578.16854794520543</v>
      </c>
      <c r="W29" s="497">
        <f>HLOOKUP(W3,Inputs!$E$100:$AH$112,13,FALSE)*W18/1000</f>
        <v>587.75145205479453</v>
      </c>
      <c r="X29" s="497">
        <f>HLOOKUP(X3,Inputs!$E$100:$AH$112,13,FALSE)*X18/1000</f>
        <v>578.16854794520543</v>
      </c>
      <c r="Y29" s="497">
        <f>HLOOKUP(Y3,Inputs!$E$100:$AH$112,13,FALSE)*Y18/1000</f>
        <v>587.75145205479453</v>
      </c>
      <c r="Z29" s="497">
        <f>HLOOKUP(Z3,Inputs!$E$100:$AH$112,13,FALSE)*Z18/1000</f>
        <v>578.16854794520543</v>
      </c>
      <c r="AA29" s="497">
        <f>HLOOKUP(AA3,Inputs!$E$100:$AH$112,13,FALSE)*AA18/1000</f>
        <v>587.75145205479453</v>
      </c>
      <c r="AB29" s="497">
        <f>HLOOKUP(AB3,Inputs!$E$100:$AH$112,13,FALSE)*AB18/1000</f>
        <v>579.77442622950821</v>
      </c>
      <c r="AC29" s="497">
        <f>HLOOKUP(AC3,Inputs!$E$100:$AH$112,13,FALSE)*AC18/1000</f>
        <v>586.14557377049175</v>
      </c>
      <c r="AD29" s="497">
        <f>HLOOKUP(AD3,Inputs!$E$100:$AH$112,13,FALSE)*AD18/1000</f>
        <v>578.16854794520543</v>
      </c>
      <c r="AE29" s="497">
        <f>HLOOKUP(AE3,Inputs!$E$100:$AH$112,13,FALSE)*AE18/1000</f>
        <v>587.75145205479453</v>
      </c>
      <c r="AF29" s="497">
        <f>HLOOKUP(AF3,Inputs!$E$100:$AH$112,13,FALSE)*AF18/1000</f>
        <v>578.16854794520543</v>
      </c>
      <c r="AG29" s="497">
        <f>HLOOKUP(AG3,Inputs!$E$100:$AH$112,13,FALSE)*AG18/1000</f>
        <v>587.75145205479453</v>
      </c>
      <c r="AH29" s="497">
        <f>HLOOKUP(AH3,Inputs!$E$100:$AH$112,13,FALSE)*AH18/1000</f>
        <v>578.16854794520543</v>
      </c>
      <c r="AI29" s="497">
        <f>HLOOKUP(AI3,Inputs!$E$100:$AH$112,13,FALSE)*AI18/1000</f>
        <v>587.75145205479453</v>
      </c>
      <c r="AJ29" s="497">
        <f>HLOOKUP(AJ3,Inputs!$E$100:$AH$112,13,FALSE)*AJ18/1000</f>
        <v>579.77442622950821</v>
      </c>
      <c r="AK29" s="497">
        <f>HLOOKUP(AK3,Inputs!$E$100:$AH$112,13,FALSE)*AK18/1000</f>
        <v>586.14557377049175</v>
      </c>
      <c r="AL29" s="497">
        <f>HLOOKUP(AL3,Inputs!$E$100:$AH$112,13,FALSE)*AL18/1000</f>
        <v>578.16854794520543</v>
      </c>
      <c r="AM29" s="497">
        <f>HLOOKUP(AM3,Inputs!$E$100:$AH$112,13,FALSE)*AM18/1000</f>
        <v>587.75145205479453</v>
      </c>
      <c r="AN29" s="497">
        <f>HLOOKUP(AN3,Inputs!$E$100:$AH$112,13,FALSE)*AN18/1000</f>
        <v>578.16854794520543</v>
      </c>
      <c r="AO29" s="497">
        <f>HLOOKUP(AO3,Inputs!$E$100:$AH$112,13,FALSE)*AO18/1000</f>
        <v>587.75145205479453</v>
      </c>
      <c r="AP29" s="497">
        <f>HLOOKUP(AP3,Inputs!$E$100:$AH$112,13,FALSE)*AP18/1000</f>
        <v>578.16854794520543</v>
      </c>
      <c r="AQ29" s="497">
        <f>HLOOKUP(AQ3,Inputs!$E$100:$AH$112,13,FALSE)*AQ18/1000</f>
        <v>587.75145205479453</v>
      </c>
      <c r="AR29" s="497">
        <f>HLOOKUP(AR3,Inputs!$E$100:$AH$112,13,FALSE)*AR18/1000</f>
        <v>579.77442622950821</v>
      </c>
      <c r="AS29" s="497">
        <f>HLOOKUP(AS3,Inputs!$E$100:$AH$112,13,FALSE)*AS18/1000</f>
        <v>586.14557377049175</v>
      </c>
      <c r="AT29" s="497">
        <f>HLOOKUP(AT3,Inputs!$E$100:$AH$112,13,FALSE)*AT18/1000</f>
        <v>578.16854794520543</v>
      </c>
      <c r="AU29" s="497">
        <f>HLOOKUP(AU3,Inputs!$E$100:$AH$112,13,FALSE)*AU18/1000</f>
        <v>587.75145205479453</v>
      </c>
      <c r="AV29" s="497">
        <f>HLOOKUP(AV3,Inputs!$E$100:$AH$112,13,FALSE)*AV18/1000</f>
        <v>578.16854794520543</v>
      </c>
      <c r="AW29" s="497">
        <f>HLOOKUP(AW3,Inputs!$E$100:$AH$112,13,FALSE)*AW18/1000</f>
        <v>587.75145205479453</v>
      </c>
      <c r="AX29" s="497">
        <f>HLOOKUP(AX3,Inputs!$E$100:$AH$112,13,FALSE)*AX18/1000</f>
        <v>578.16854794520543</v>
      </c>
      <c r="AY29" s="497">
        <f>HLOOKUP(AY3,Inputs!$E$100:$AH$112,13,FALSE)*AY18/1000</f>
        <v>587.75145205479453</v>
      </c>
      <c r="AZ29" s="497">
        <f>HLOOKUP(AZ3,Inputs!$E$100:$AH$112,13,FALSE)*AZ18/1000</f>
        <v>579.77442622950821</v>
      </c>
      <c r="BA29" s="497">
        <f>HLOOKUP(BA3,Inputs!$E$100:$AH$112,13,FALSE)*BA18/1000</f>
        <v>586.14557377049175</v>
      </c>
      <c r="BB29" s="497">
        <f>HLOOKUP(BB3,Inputs!$E$100:$AH$112,13,FALSE)*BB18/1000</f>
        <v>578.16854794520543</v>
      </c>
      <c r="BC29" s="497">
        <f>HLOOKUP(BC3,Inputs!$E$100:$AH$112,13,FALSE)*BC18/1000</f>
        <v>587.75145205479453</v>
      </c>
      <c r="BD29" s="497">
        <f>HLOOKUP(BD3,Inputs!$E$100:$AH$112,13,FALSE)*BD18/1000</f>
        <v>578.16854794520543</v>
      </c>
      <c r="BE29" s="497">
        <f>HLOOKUP(BE3,Inputs!$E$100:$AH$112,13,FALSE)*BE18/1000</f>
        <v>587.75145205479453</v>
      </c>
      <c r="BF29" s="497">
        <f>HLOOKUP(BF3,Inputs!$E$100:$AH$112,13,FALSE)*BF18/1000</f>
        <v>578.16854794520543</v>
      </c>
      <c r="BG29" s="497">
        <f>HLOOKUP(BG3,Inputs!$E$100:$AH$112,13,FALSE)*BG18/1000</f>
        <v>587.75145205479453</v>
      </c>
      <c r="BH29" s="497">
        <f>HLOOKUP(BH3,Inputs!$E$100:$AH$112,13,FALSE)*BH18/1000</f>
        <v>579.77442622950821</v>
      </c>
      <c r="BI29" s="497">
        <f>HLOOKUP(BI3,Inputs!$E$100:$AH$112,13,FALSE)*BI18/1000</f>
        <v>586.14557377049175</v>
      </c>
      <c r="BJ29" s="497">
        <f>HLOOKUP(BJ3,Inputs!$E$100:$AH$112,13,FALSE)*BJ18/1000</f>
        <v>578.16854794520543</v>
      </c>
      <c r="BK29" s="497">
        <f>HLOOKUP(BK3,Inputs!$E$100:$AH$112,13,FALSE)*BK18/1000</f>
        <v>587.75145205479453</v>
      </c>
      <c r="BL29" s="497">
        <f>HLOOKUP(BL3,Inputs!$E$100:$AH$112,13,FALSE)*BL18/1000</f>
        <v>578.16854794520543</v>
      </c>
      <c r="BM29" s="497">
        <f>HLOOKUP(BM3,Inputs!$E$100:$AH$112,13,FALSE)*BM18/1000</f>
        <v>587.75145205479453</v>
      </c>
      <c r="BN29" s="497">
        <f>HLOOKUP(BN3,Inputs!$E$100:$AH$112,13,FALSE)*BN18/1000</f>
        <v>578.16854794520543</v>
      </c>
      <c r="BO29" s="497">
        <f>HLOOKUP(BO3,Inputs!$E$100:$AH$112,13,FALSE)*BO18/1000</f>
        <v>587.75145205479453</v>
      </c>
      <c r="BP29" s="498"/>
      <c r="BQ29" s="498"/>
      <c r="BR29" s="498"/>
      <c r="BS29" s="498"/>
      <c r="BT29" s="498"/>
      <c r="BU29" s="498"/>
      <c r="BV29" s="498"/>
      <c r="BW29" s="498"/>
      <c r="BX29" s="498"/>
      <c r="BY29" s="498"/>
      <c r="BZ29" s="498"/>
      <c r="CA29" s="498"/>
      <c r="CB29" s="498"/>
      <c r="CC29" s="498"/>
      <c r="CD29" s="498"/>
      <c r="CE29" s="498"/>
      <c r="CF29" s="498"/>
      <c r="CG29" s="498"/>
      <c r="CH29" s="498"/>
      <c r="CI29" s="498"/>
      <c r="CJ29" s="498"/>
      <c r="CK29" s="498"/>
      <c r="CL29" s="498"/>
      <c r="CM29" s="498"/>
      <c r="CN29" s="498"/>
      <c r="CO29" s="498"/>
      <c r="CP29" s="498"/>
      <c r="CQ29" s="498"/>
      <c r="CR29" s="498"/>
      <c r="CS29" s="498"/>
      <c r="CT29" s="498"/>
      <c r="CU29" s="498"/>
      <c r="CV29" s="498"/>
      <c r="CW29" s="498"/>
      <c r="CX29" s="498"/>
      <c r="CY29" s="498"/>
      <c r="CZ29" s="498"/>
      <c r="DA29" s="498"/>
      <c r="DB29" s="498"/>
      <c r="DC29" s="498"/>
      <c r="DD29" s="498"/>
      <c r="DE29" s="498"/>
      <c r="DF29" s="498"/>
      <c r="DG29" s="498"/>
      <c r="DH29" s="498"/>
      <c r="DI29" s="498"/>
      <c r="DJ29" s="498"/>
      <c r="DK29" s="498"/>
      <c r="DL29" s="498"/>
      <c r="DM29" s="498"/>
      <c r="DN29" s="498"/>
      <c r="DO29" s="498"/>
      <c r="DP29" s="498"/>
      <c r="DQ29" s="498"/>
      <c r="DR29" s="498"/>
      <c r="DS29" s="498"/>
      <c r="DT29" s="498"/>
      <c r="DU29" s="498"/>
      <c r="DV29" s="498"/>
      <c r="DW29" s="498"/>
    </row>
    <row r="30" spans="1:129" s="481" customFormat="1" ht="11.25" customHeight="1">
      <c r="A30" s="500"/>
      <c r="B30" s="675"/>
      <c r="C30" s="675"/>
      <c r="D30" s="501"/>
      <c r="E30" s="501"/>
      <c r="F30" s="939"/>
      <c r="G30" s="498"/>
      <c r="H30" s="498"/>
      <c r="I30" s="498"/>
      <c r="J30" s="498"/>
      <c r="K30" s="498"/>
      <c r="L30" s="498"/>
      <c r="M30" s="498"/>
      <c r="N30" s="498"/>
      <c r="O30" s="498"/>
      <c r="P30" s="498"/>
      <c r="Q30" s="498"/>
      <c r="R30" s="498"/>
      <c r="S30" s="498"/>
      <c r="T30" s="498"/>
      <c r="U30" s="498"/>
      <c r="V30" s="498"/>
      <c r="W30" s="498"/>
      <c r="X30" s="498"/>
      <c r="Y30" s="498"/>
      <c r="Z30" s="498"/>
      <c r="AA30" s="498"/>
      <c r="AB30" s="498"/>
      <c r="AC30" s="498"/>
      <c r="AD30" s="498"/>
      <c r="AE30" s="498"/>
      <c r="AF30" s="498"/>
      <c r="AG30" s="498"/>
      <c r="AH30" s="498"/>
      <c r="AI30" s="498"/>
      <c r="AJ30" s="498"/>
      <c r="AK30" s="498"/>
      <c r="AL30" s="498"/>
      <c r="AM30" s="498"/>
      <c r="AN30" s="498"/>
      <c r="AO30" s="498"/>
      <c r="AP30" s="498"/>
      <c r="AQ30" s="498"/>
      <c r="AR30" s="498"/>
      <c r="AS30" s="498"/>
      <c r="AT30" s="498"/>
      <c r="AU30" s="498"/>
      <c r="AV30" s="498"/>
      <c r="AW30" s="498"/>
      <c r="AX30" s="498"/>
      <c r="AY30" s="498"/>
      <c r="AZ30" s="498"/>
      <c r="BA30" s="498"/>
      <c r="BB30" s="498"/>
      <c r="BC30" s="498"/>
      <c r="BD30" s="498"/>
      <c r="BE30" s="498"/>
      <c r="BF30" s="498"/>
      <c r="BG30" s="498"/>
      <c r="BH30" s="498"/>
      <c r="BI30" s="498"/>
      <c r="BJ30" s="498"/>
      <c r="BK30" s="498"/>
      <c r="BL30" s="498"/>
      <c r="BM30" s="498"/>
      <c r="BN30" s="498"/>
      <c r="BO30" s="498"/>
      <c r="BP30" s="498"/>
      <c r="BQ30" s="498"/>
      <c r="BR30" s="498"/>
      <c r="BS30" s="498"/>
      <c r="BT30" s="498"/>
      <c r="BU30" s="498"/>
      <c r="BV30" s="498"/>
      <c r="BW30" s="498"/>
      <c r="BX30" s="498"/>
      <c r="BY30" s="498"/>
      <c r="BZ30" s="498"/>
      <c r="CA30" s="498"/>
      <c r="CB30" s="498"/>
      <c r="CC30" s="498"/>
      <c r="CD30" s="498"/>
      <c r="CE30" s="498"/>
      <c r="CF30" s="498"/>
      <c r="CG30" s="498"/>
      <c r="CH30" s="498"/>
      <c r="CI30" s="498"/>
      <c r="CJ30" s="498"/>
      <c r="CK30" s="498"/>
      <c r="CL30" s="498"/>
      <c r="CM30" s="498"/>
      <c r="CN30" s="498"/>
      <c r="CO30" s="498"/>
      <c r="CP30" s="498"/>
      <c r="CQ30" s="498"/>
      <c r="CR30" s="498"/>
      <c r="CS30" s="498"/>
      <c r="CT30" s="498"/>
      <c r="CU30" s="498"/>
      <c r="CV30" s="498"/>
      <c r="CW30" s="498"/>
      <c r="CX30" s="498"/>
      <c r="CY30" s="498"/>
      <c r="CZ30" s="498"/>
      <c r="DA30" s="498"/>
      <c r="DB30" s="498"/>
      <c r="DC30" s="498"/>
      <c r="DD30" s="498"/>
      <c r="DE30" s="498"/>
      <c r="DF30" s="498"/>
      <c r="DG30" s="498"/>
      <c r="DH30" s="498"/>
      <c r="DI30" s="498"/>
      <c r="DJ30" s="498"/>
      <c r="DK30" s="498"/>
      <c r="DL30" s="498"/>
      <c r="DM30" s="498"/>
      <c r="DN30" s="498"/>
      <c r="DO30" s="498"/>
      <c r="DP30" s="498"/>
      <c r="DQ30" s="498"/>
      <c r="DR30" s="498"/>
      <c r="DS30" s="498"/>
      <c r="DT30" s="498"/>
      <c r="DU30" s="498"/>
      <c r="DV30" s="498"/>
      <c r="DW30" s="498"/>
    </row>
    <row r="31" spans="1:129" s="482" customFormat="1" ht="11.25" customHeight="1">
      <c r="A31" s="499" t="str">
        <f>Inputs!A114</f>
        <v>Non Recurring Item</v>
      </c>
      <c r="B31" s="840">
        <f>Inputs!$D$116</f>
        <v>0</v>
      </c>
      <c r="C31" s="840">
        <f>Inputs!$D$117</f>
        <v>1</v>
      </c>
      <c r="D31" s="1032"/>
      <c r="E31" s="867"/>
      <c r="F31" s="940"/>
      <c r="G31" s="498">
        <f t="shared" ref="G31:AL31" si="12">(G$3=$C$31)*$B31*G6</f>
        <v>0</v>
      </c>
      <c r="H31" s="498">
        <f t="shared" si="12"/>
        <v>0</v>
      </c>
      <c r="I31" s="498">
        <f t="shared" si="12"/>
        <v>0</v>
      </c>
      <c r="J31" s="498">
        <f t="shared" si="12"/>
        <v>0</v>
      </c>
      <c r="K31" s="498">
        <f t="shared" si="12"/>
        <v>0</v>
      </c>
      <c r="L31" s="498">
        <f t="shared" si="12"/>
        <v>0</v>
      </c>
      <c r="M31" s="498">
        <f t="shared" si="12"/>
        <v>0</v>
      </c>
      <c r="N31" s="498">
        <f t="shared" si="12"/>
        <v>0</v>
      </c>
      <c r="O31" s="498">
        <f t="shared" si="12"/>
        <v>0</v>
      </c>
      <c r="P31" s="498">
        <f t="shared" si="12"/>
        <v>0</v>
      </c>
      <c r="Q31" s="498">
        <f t="shared" si="12"/>
        <v>0</v>
      </c>
      <c r="R31" s="498">
        <f t="shared" si="12"/>
        <v>0</v>
      </c>
      <c r="S31" s="498">
        <f t="shared" si="12"/>
        <v>0</v>
      </c>
      <c r="T31" s="498">
        <f t="shared" si="12"/>
        <v>0</v>
      </c>
      <c r="U31" s="498">
        <f t="shared" si="12"/>
        <v>0</v>
      </c>
      <c r="V31" s="498">
        <f t="shared" si="12"/>
        <v>0</v>
      </c>
      <c r="W31" s="498">
        <f t="shared" si="12"/>
        <v>0</v>
      </c>
      <c r="X31" s="498">
        <f t="shared" si="12"/>
        <v>0</v>
      </c>
      <c r="Y31" s="498">
        <f t="shared" si="12"/>
        <v>0</v>
      </c>
      <c r="Z31" s="498">
        <f t="shared" si="12"/>
        <v>0</v>
      </c>
      <c r="AA31" s="498">
        <f t="shared" si="12"/>
        <v>0</v>
      </c>
      <c r="AB31" s="498">
        <f t="shared" si="12"/>
        <v>0</v>
      </c>
      <c r="AC31" s="498">
        <f t="shared" si="12"/>
        <v>0</v>
      </c>
      <c r="AD31" s="498">
        <f t="shared" si="12"/>
        <v>0</v>
      </c>
      <c r="AE31" s="498">
        <f t="shared" si="12"/>
        <v>0</v>
      </c>
      <c r="AF31" s="498">
        <f t="shared" si="12"/>
        <v>0</v>
      </c>
      <c r="AG31" s="498">
        <f t="shared" si="12"/>
        <v>0</v>
      </c>
      <c r="AH31" s="498">
        <f t="shared" si="12"/>
        <v>0</v>
      </c>
      <c r="AI31" s="498">
        <f t="shared" si="12"/>
        <v>0</v>
      </c>
      <c r="AJ31" s="498">
        <f t="shared" si="12"/>
        <v>0</v>
      </c>
      <c r="AK31" s="498">
        <f t="shared" si="12"/>
        <v>0</v>
      </c>
      <c r="AL31" s="498">
        <f t="shared" si="12"/>
        <v>0</v>
      </c>
      <c r="AM31" s="498">
        <f t="shared" ref="AM31:BO31" si="13">(AM$3=$C$31)*$B31*AM6</f>
        <v>0</v>
      </c>
      <c r="AN31" s="498">
        <f t="shared" si="13"/>
        <v>0</v>
      </c>
      <c r="AO31" s="498">
        <f t="shared" si="13"/>
        <v>0</v>
      </c>
      <c r="AP31" s="498">
        <f t="shared" si="13"/>
        <v>0</v>
      </c>
      <c r="AQ31" s="498">
        <f t="shared" si="13"/>
        <v>0</v>
      </c>
      <c r="AR31" s="498">
        <f t="shared" si="13"/>
        <v>0</v>
      </c>
      <c r="AS31" s="498">
        <f t="shared" si="13"/>
        <v>0</v>
      </c>
      <c r="AT31" s="498">
        <f t="shared" si="13"/>
        <v>0</v>
      </c>
      <c r="AU31" s="498">
        <f t="shared" si="13"/>
        <v>0</v>
      </c>
      <c r="AV31" s="498">
        <f t="shared" si="13"/>
        <v>0</v>
      </c>
      <c r="AW31" s="498">
        <f t="shared" si="13"/>
        <v>0</v>
      </c>
      <c r="AX31" s="498">
        <f t="shared" si="13"/>
        <v>0</v>
      </c>
      <c r="AY31" s="498">
        <f t="shared" si="13"/>
        <v>0</v>
      </c>
      <c r="AZ31" s="498">
        <f t="shared" si="13"/>
        <v>0</v>
      </c>
      <c r="BA31" s="498">
        <f t="shared" si="13"/>
        <v>0</v>
      </c>
      <c r="BB31" s="498">
        <f t="shared" si="13"/>
        <v>0</v>
      </c>
      <c r="BC31" s="498">
        <f t="shared" si="13"/>
        <v>0</v>
      </c>
      <c r="BD31" s="498">
        <f t="shared" si="13"/>
        <v>0</v>
      </c>
      <c r="BE31" s="498">
        <f t="shared" si="13"/>
        <v>0</v>
      </c>
      <c r="BF31" s="498">
        <f t="shared" si="13"/>
        <v>0</v>
      </c>
      <c r="BG31" s="498">
        <f t="shared" si="13"/>
        <v>0</v>
      </c>
      <c r="BH31" s="498">
        <f t="shared" si="13"/>
        <v>0</v>
      </c>
      <c r="BI31" s="498">
        <f t="shared" si="13"/>
        <v>0</v>
      </c>
      <c r="BJ31" s="498">
        <f t="shared" si="13"/>
        <v>0</v>
      </c>
      <c r="BK31" s="498">
        <f t="shared" si="13"/>
        <v>0</v>
      </c>
      <c r="BL31" s="498">
        <f t="shared" si="13"/>
        <v>0</v>
      </c>
      <c r="BM31" s="498">
        <f t="shared" si="13"/>
        <v>0</v>
      </c>
      <c r="BN31" s="498">
        <f t="shared" si="13"/>
        <v>0</v>
      </c>
      <c r="BO31" s="498">
        <f t="shared" si="13"/>
        <v>0</v>
      </c>
      <c r="BP31" s="498"/>
      <c r="BQ31" s="498"/>
      <c r="BR31" s="498"/>
      <c r="BS31" s="498"/>
      <c r="BT31" s="498"/>
      <c r="BU31" s="498"/>
      <c r="BV31" s="498"/>
      <c r="BW31" s="498"/>
      <c r="BX31" s="498"/>
      <c r="BY31" s="498"/>
      <c r="BZ31" s="498"/>
      <c r="CA31" s="498"/>
      <c r="CB31" s="498"/>
      <c r="CC31" s="498"/>
      <c r="CD31" s="498"/>
      <c r="CE31" s="498"/>
      <c r="CF31" s="498"/>
      <c r="CG31" s="498"/>
      <c r="CH31" s="498"/>
      <c r="CI31" s="498"/>
      <c r="CJ31" s="498"/>
      <c r="CK31" s="498"/>
      <c r="CL31" s="498"/>
      <c r="CM31" s="498"/>
      <c r="CN31" s="498"/>
      <c r="CO31" s="498"/>
      <c r="CP31" s="498"/>
      <c r="CQ31" s="498"/>
      <c r="CR31" s="498"/>
      <c r="CS31" s="498"/>
      <c r="CT31" s="498"/>
      <c r="CU31" s="498"/>
      <c r="CV31" s="498"/>
      <c r="CW31" s="498"/>
      <c r="CX31" s="498"/>
      <c r="CY31" s="498"/>
      <c r="CZ31" s="498"/>
      <c r="DA31" s="498"/>
      <c r="DB31" s="498"/>
      <c r="DC31" s="498"/>
      <c r="DD31" s="498"/>
      <c r="DE31" s="498"/>
      <c r="DF31" s="498"/>
      <c r="DG31" s="498"/>
      <c r="DH31" s="498"/>
      <c r="DI31" s="498"/>
      <c r="DJ31" s="498"/>
      <c r="DK31" s="498"/>
      <c r="DL31" s="498"/>
      <c r="DM31" s="498"/>
      <c r="DN31" s="498"/>
      <c r="DO31" s="498"/>
      <c r="DP31" s="498"/>
      <c r="DQ31" s="498"/>
      <c r="DR31" s="498"/>
      <c r="DS31" s="498"/>
      <c r="DT31" s="498"/>
      <c r="DU31" s="498"/>
      <c r="DV31" s="498"/>
      <c r="DW31" s="498"/>
    </row>
    <row r="32" spans="1:129" s="482" customFormat="1" ht="11.25" customHeight="1">
      <c r="A32" s="499"/>
      <c r="B32" s="866"/>
      <c r="C32" s="840"/>
      <c r="D32" s="1032"/>
      <c r="E32" s="867"/>
      <c r="F32" s="940"/>
      <c r="G32" s="1048"/>
      <c r="H32" s="1048"/>
      <c r="I32" s="1048"/>
      <c r="J32" s="1048"/>
      <c r="K32" s="1048"/>
      <c r="L32" s="1048"/>
      <c r="M32" s="1048"/>
      <c r="N32" s="1048"/>
      <c r="O32" s="1048"/>
      <c r="P32" s="1048"/>
      <c r="Q32" s="1048"/>
      <c r="R32" s="1048"/>
      <c r="S32" s="1048"/>
      <c r="T32" s="1048"/>
      <c r="U32" s="1048"/>
      <c r="V32" s="1048"/>
      <c r="W32" s="1048"/>
      <c r="X32" s="1048"/>
      <c r="Y32" s="1048"/>
      <c r="Z32" s="1048"/>
      <c r="AA32" s="1048"/>
      <c r="AB32" s="1048"/>
      <c r="AC32" s="1048"/>
      <c r="AD32" s="1048"/>
      <c r="AE32" s="1048"/>
      <c r="AF32" s="1048"/>
      <c r="AG32" s="1048"/>
      <c r="AH32" s="1048"/>
      <c r="AI32" s="1048"/>
      <c r="AJ32" s="1048"/>
      <c r="AK32" s="1048"/>
      <c r="AL32" s="1048"/>
      <c r="AM32" s="1048"/>
      <c r="AN32" s="1048"/>
      <c r="AO32" s="1048"/>
      <c r="AP32" s="1048"/>
      <c r="AQ32" s="1048"/>
      <c r="AR32" s="1048"/>
      <c r="AS32" s="1048"/>
      <c r="AT32" s="1048"/>
      <c r="AU32" s="1048"/>
      <c r="AV32" s="1048"/>
      <c r="AW32" s="1048"/>
      <c r="AX32" s="1048"/>
      <c r="AY32" s="1048"/>
      <c r="AZ32" s="1048"/>
      <c r="BA32" s="1048"/>
      <c r="BB32" s="1048"/>
      <c r="BC32" s="1048"/>
      <c r="BD32" s="1048"/>
      <c r="BE32" s="1048"/>
      <c r="BF32" s="1048"/>
      <c r="BG32" s="1048"/>
      <c r="BH32" s="1048"/>
      <c r="BI32" s="1048"/>
      <c r="BJ32" s="1048"/>
      <c r="BK32" s="1048"/>
      <c r="BL32" s="1048"/>
      <c r="BM32" s="1048"/>
      <c r="BN32" s="1048"/>
      <c r="BO32" s="1048"/>
      <c r="BP32" s="1048"/>
      <c r="BQ32" s="1048"/>
      <c r="BR32" s="1048"/>
      <c r="BS32" s="1048"/>
      <c r="BT32" s="1048"/>
      <c r="BU32" s="1048"/>
      <c r="BV32" s="1048"/>
      <c r="BW32" s="1048"/>
      <c r="BX32" s="1048"/>
      <c r="BY32" s="1048"/>
      <c r="BZ32" s="1048"/>
      <c r="CA32" s="1048"/>
      <c r="CB32" s="1048"/>
      <c r="CC32" s="1048"/>
      <c r="CD32" s="1048"/>
      <c r="CE32" s="1048"/>
      <c r="CF32" s="1048"/>
      <c r="CG32" s="1048"/>
      <c r="CH32" s="1048"/>
      <c r="CI32" s="1048"/>
      <c r="CJ32" s="1048"/>
      <c r="CK32" s="1048"/>
      <c r="CL32" s="1048"/>
      <c r="CM32" s="1048"/>
      <c r="CN32" s="1048"/>
      <c r="CO32" s="1048"/>
      <c r="CP32" s="1048"/>
      <c r="CQ32" s="1048"/>
      <c r="CR32" s="1048"/>
      <c r="CS32" s="1048"/>
      <c r="CT32" s="1048"/>
      <c r="CU32" s="1048"/>
      <c r="CV32" s="1048"/>
      <c r="CW32" s="1048"/>
      <c r="CX32" s="1048"/>
      <c r="CY32" s="1048"/>
      <c r="CZ32" s="1048"/>
      <c r="DA32" s="1048"/>
      <c r="DB32" s="1048"/>
      <c r="DC32" s="1048"/>
      <c r="DD32" s="1048"/>
      <c r="DE32" s="1048"/>
      <c r="DF32" s="1048"/>
      <c r="DG32" s="1048"/>
      <c r="DH32" s="1048"/>
      <c r="DI32" s="1048"/>
      <c r="DJ32" s="1048"/>
      <c r="DK32" s="1048"/>
      <c r="DL32" s="1048"/>
      <c r="DM32" s="1048"/>
      <c r="DN32" s="1048"/>
      <c r="DO32" s="1048"/>
      <c r="DP32" s="1048"/>
      <c r="DQ32" s="1048"/>
      <c r="DR32" s="1048"/>
      <c r="DS32" s="1048"/>
      <c r="DT32" s="1048"/>
      <c r="DU32" s="1048"/>
      <c r="DV32" s="1048"/>
      <c r="DW32" s="1048"/>
    </row>
    <row r="33" spans="1:129" s="482" customFormat="1" ht="11.25" customHeight="1">
      <c r="A33" s="499" t="s">
        <v>1075</v>
      </c>
      <c r="B33" s="840">
        <f>Inputs!$D$234</f>
        <v>0</v>
      </c>
      <c r="C33" s="840"/>
      <c r="D33" s="1032"/>
      <c r="E33" s="867"/>
      <c r="F33" s="940"/>
      <c r="G33" s="498">
        <f t="shared" ref="G33:AL33" si="14">-$B$33*G11</f>
        <v>0</v>
      </c>
      <c r="H33" s="498">
        <f t="shared" si="14"/>
        <v>0</v>
      </c>
      <c r="I33" s="498">
        <f t="shared" si="14"/>
        <v>0</v>
      </c>
      <c r="J33" s="498">
        <f t="shared" si="14"/>
        <v>0</v>
      </c>
      <c r="K33" s="498">
        <f t="shared" si="14"/>
        <v>0</v>
      </c>
      <c r="L33" s="498">
        <f t="shared" si="14"/>
        <v>0</v>
      </c>
      <c r="M33" s="498">
        <f t="shared" si="14"/>
        <v>0</v>
      </c>
      <c r="N33" s="498">
        <f t="shared" si="14"/>
        <v>0</v>
      </c>
      <c r="O33" s="498">
        <f t="shared" si="14"/>
        <v>0</v>
      </c>
      <c r="P33" s="498">
        <f t="shared" si="14"/>
        <v>0</v>
      </c>
      <c r="Q33" s="498">
        <f t="shared" si="14"/>
        <v>0</v>
      </c>
      <c r="R33" s="498">
        <f t="shared" si="14"/>
        <v>0</v>
      </c>
      <c r="S33" s="498">
        <f t="shared" si="14"/>
        <v>0</v>
      </c>
      <c r="T33" s="498">
        <f t="shared" si="14"/>
        <v>0</v>
      </c>
      <c r="U33" s="498">
        <f t="shared" si="14"/>
        <v>0</v>
      </c>
      <c r="V33" s="498">
        <f t="shared" si="14"/>
        <v>0</v>
      </c>
      <c r="W33" s="498">
        <f t="shared" si="14"/>
        <v>0</v>
      </c>
      <c r="X33" s="498">
        <f t="shared" si="14"/>
        <v>0</v>
      </c>
      <c r="Y33" s="498">
        <f t="shared" si="14"/>
        <v>0</v>
      </c>
      <c r="Z33" s="498">
        <f t="shared" si="14"/>
        <v>0</v>
      </c>
      <c r="AA33" s="498">
        <f t="shared" si="14"/>
        <v>0</v>
      </c>
      <c r="AB33" s="498">
        <f t="shared" si="14"/>
        <v>0</v>
      </c>
      <c r="AC33" s="498">
        <f t="shared" si="14"/>
        <v>0</v>
      </c>
      <c r="AD33" s="498">
        <f t="shared" si="14"/>
        <v>0</v>
      </c>
      <c r="AE33" s="498">
        <f t="shared" si="14"/>
        <v>0</v>
      </c>
      <c r="AF33" s="498">
        <f t="shared" si="14"/>
        <v>0</v>
      </c>
      <c r="AG33" s="498">
        <f t="shared" si="14"/>
        <v>0</v>
      </c>
      <c r="AH33" s="498">
        <f t="shared" si="14"/>
        <v>0</v>
      </c>
      <c r="AI33" s="498">
        <f t="shared" si="14"/>
        <v>0</v>
      </c>
      <c r="AJ33" s="498">
        <f t="shared" si="14"/>
        <v>0</v>
      </c>
      <c r="AK33" s="498">
        <f t="shared" si="14"/>
        <v>0</v>
      </c>
      <c r="AL33" s="498">
        <f t="shared" si="14"/>
        <v>0</v>
      </c>
      <c r="AM33" s="498">
        <f t="shared" ref="AM33:BO33" si="15">-$B$33*AM11</f>
        <v>0</v>
      </c>
      <c r="AN33" s="498">
        <f t="shared" si="15"/>
        <v>0</v>
      </c>
      <c r="AO33" s="498">
        <f t="shared" si="15"/>
        <v>0</v>
      </c>
      <c r="AP33" s="498">
        <f t="shared" si="15"/>
        <v>0</v>
      </c>
      <c r="AQ33" s="498">
        <f t="shared" si="15"/>
        <v>0</v>
      </c>
      <c r="AR33" s="498">
        <f t="shared" si="15"/>
        <v>0</v>
      </c>
      <c r="AS33" s="498">
        <f t="shared" si="15"/>
        <v>0</v>
      </c>
      <c r="AT33" s="498">
        <f t="shared" si="15"/>
        <v>0</v>
      </c>
      <c r="AU33" s="498">
        <f t="shared" si="15"/>
        <v>0</v>
      </c>
      <c r="AV33" s="498">
        <f t="shared" si="15"/>
        <v>0</v>
      </c>
      <c r="AW33" s="498">
        <f t="shared" si="15"/>
        <v>0</v>
      </c>
      <c r="AX33" s="498">
        <f t="shared" si="15"/>
        <v>0</v>
      </c>
      <c r="AY33" s="498">
        <f t="shared" si="15"/>
        <v>0</v>
      </c>
      <c r="AZ33" s="498">
        <f t="shared" si="15"/>
        <v>0</v>
      </c>
      <c r="BA33" s="498">
        <f t="shared" si="15"/>
        <v>0</v>
      </c>
      <c r="BB33" s="498">
        <f t="shared" si="15"/>
        <v>0</v>
      </c>
      <c r="BC33" s="498">
        <f t="shared" si="15"/>
        <v>0</v>
      </c>
      <c r="BD33" s="498">
        <f t="shared" si="15"/>
        <v>0</v>
      </c>
      <c r="BE33" s="498">
        <f t="shared" si="15"/>
        <v>0</v>
      </c>
      <c r="BF33" s="498">
        <f t="shared" si="15"/>
        <v>0</v>
      </c>
      <c r="BG33" s="498">
        <f t="shared" si="15"/>
        <v>0</v>
      </c>
      <c r="BH33" s="498">
        <f t="shared" si="15"/>
        <v>0</v>
      </c>
      <c r="BI33" s="498">
        <f t="shared" si="15"/>
        <v>0</v>
      </c>
      <c r="BJ33" s="498">
        <f t="shared" si="15"/>
        <v>0</v>
      </c>
      <c r="BK33" s="498">
        <f t="shared" si="15"/>
        <v>0</v>
      </c>
      <c r="BL33" s="498">
        <f t="shared" si="15"/>
        <v>0</v>
      </c>
      <c r="BM33" s="498">
        <f t="shared" si="15"/>
        <v>0</v>
      </c>
      <c r="BN33" s="498">
        <f t="shared" si="15"/>
        <v>0</v>
      </c>
      <c r="BO33" s="498">
        <f t="shared" si="15"/>
        <v>0</v>
      </c>
      <c r="BP33" s="498"/>
      <c r="BQ33" s="498"/>
      <c r="BR33" s="498"/>
      <c r="BS33" s="498"/>
      <c r="BT33" s="498"/>
      <c r="BU33" s="498"/>
      <c r="BV33" s="498"/>
      <c r="BW33" s="498"/>
      <c r="BX33" s="498"/>
      <c r="BY33" s="498"/>
      <c r="BZ33" s="498"/>
      <c r="CA33" s="498"/>
      <c r="CB33" s="498"/>
      <c r="CC33" s="498"/>
      <c r="CD33" s="498"/>
      <c r="CE33" s="498"/>
      <c r="CF33" s="498"/>
      <c r="CG33" s="498"/>
      <c r="CH33" s="498"/>
      <c r="CI33" s="498"/>
      <c r="CJ33" s="498"/>
      <c r="CK33" s="498"/>
      <c r="CL33" s="498"/>
      <c r="CM33" s="498"/>
      <c r="CN33" s="498"/>
      <c r="CO33" s="498"/>
      <c r="CP33" s="498"/>
      <c r="CQ33" s="498"/>
      <c r="CR33" s="498"/>
      <c r="CS33" s="498"/>
      <c r="CT33" s="498"/>
      <c r="CU33" s="498"/>
      <c r="CV33" s="498"/>
      <c r="CW33" s="498"/>
      <c r="CX33" s="498"/>
      <c r="CY33" s="498"/>
      <c r="CZ33" s="498"/>
      <c r="DA33" s="498"/>
      <c r="DB33" s="498"/>
      <c r="DC33" s="498"/>
      <c r="DD33" s="498"/>
      <c r="DE33" s="498"/>
      <c r="DF33" s="498"/>
      <c r="DG33" s="498"/>
      <c r="DH33" s="498"/>
      <c r="DI33" s="498"/>
      <c r="DJ33" s="498"/>
      <c r="DK33" s="498"/>
      <c r="DL33" s="498"/>
      <c r="DM33" s="498"/>
      <c r="DN33" s="498"/>
      <c r="DO33" s="498"/>
      <c r="DP33" s="498"/>
      <c r="DQ33" s="498"/>
      <c r="DR33" s="498"/>
      <c r="DS33" s="498"/>
      <c r="DT33" s="498"/>
      <c r="DU33" s="498"/>
      <c r="DV33" s="498"/>
      <c r="DW33" s="498"/>
    </row>
    <row r="34" spans="1:129" s="482" customFormat="1" ht="11.25" customHeight="1">
      <c r="A34" s="499"/>
      <c r="B34" s="866"/>
      <c r="C34" s="840"/>
      <c r="D34" s="1032"/>
      <c r="E34" s="867"/>
      <c r="F34" s="940"/>
      <c r="G34" s="1048"/>
      <c r="H34" s="1048"/>
      <c r="I34" s="1048"/>
      <c r="J34" s="1048"/>
      <c r="K34" s="1048"/>
      <c r="L34" s="1048"/>
      <c r="M34" s="1048"/>
      <c r="N34" s="1048"/>
      <c r="O34" s="1048"/>
      <c r="P34" s="1048"/>
      <c r="Q34" s="1048"/>
      <c r="R34" s="1048"/>
      <c r="S34" s="1048"/>
      <c r="T34" s="1048"/>
      <c r="U34" s="1048"/>
      <c r="V34" s="1048"/>
      <c r="W34" s="1048"/>
      <c r="X34" s="1048"/>
      <c r="Y34" s="1048"/>
      <c r="Z34" s="1048"/>
      <c r="AA34" s="1048"/>
      <c r="AB34" s="1048"/>
      <c r="AC34" s="1048"/>
      <c r="AD34" s="1048"/>
      <c r="AE34" s="1048"/>
      <c r="AF34" s="1048"/>
      <c r="AG34" s="1048"/>
      <c r="AH34" s="1048"/>
      <c r="AI34" s="1048"/>
      <c r="AJ34" s="1048"/>
      <c r="AK34" s="1048"/>
      <c r="AL34" s="1048"/>
      <c r="AM34" s="1048"/>
      <c r="AN34" s="1048"/>
      <c r="AO34" s="1048"/>
      <c r="AP34" s="1048"/>
      <c r="AQ34" s="1048"/>
      <c r="AR34" s="1048"/>
      <c r="AS34" s="1048"/>
      <c r="AT34" s="1048"/>
      <c r="AU34" s="1048"/>
      <c r="AV34" s="1048"/>
      <c r="AW34" s="1048"/>
      <c r="AX34" s="1048"/>
      <c r="AY34" s="1048"/>
      <c r="AZ34" s="1048"/>
      <c r="BA34" s="1048"/>
      <c r="BB34" s="1048"/>
      <c r="BC34" s="1048"/>
      <c r="BD34" s="1048"/>
      <c r="BE34" s="1048"/>
      <c r="BF34" s="1048"/>
      <c r="BG34" s="1048"/>
      <c r="BH34" s="1048"/>
      <c r="BI34" s="1048"/>
      <c r="BJ34" s="1048"/>
      <c r="BK34" s="1048"/>
      <c r="BL34" s="1048"/>
      <c r="BM34" s="1048"/>
      <c r="BN34" s="1048"/>
      <c r="BO34" s="1048"/>
      <c r="BP34" s="1048"/>
      <c r="BQ34" s="1048"/>
      <c r="BR34" s="1048"/>
      <c r="BS34" s="1048"/>
      <c r="BT34" s="1048"/>
      <c r="BU34" s="1048"/>
      <c r="BV34" s="1048"/>
      <c r="BW34" s="1048"/>
      <c r="BX34" s="1048"/>
      <c r="BY34" s="1048"/>
      <c r="BZ34" s="1048"/>
      <c r="CA34" s="1048"/>
      <c r="CB34" s="1048"/>
      <c r="CC34" s="1048"/>
      <c r="CD34" s="1048"/>
      <c r="CE34" s="1048"/>
      <c r="CF34" s="1048"/>
      <c r="CG34" s="1048"/>
      <c r="CH34" s="1048"/>
      <c r="CI34" s="1048"/>
      <c r="CJ34" s="1048"/>
      <c r="CK34" s="1048"/>
      <c r="CL34" s="1048"/>
      <c r="CM34" s="1048"/>
      <c r="CN34" s="1048"/>
      <c r="CO34" s="1048"/>
      <c r="CP34" s="1048"/>
      <c r="CQ34" s="1048"/>
      <c r="CR34" s="1048"/>
      <c r="CS34" s="1048"/>
      <c r="CT34" s="1048"/>
      <c r="CU34" s="1048"/>
      <c r="CV34" s="1048"/>
      <c r="CW34" s="1048"/>
      <c r="CX34" s="1048"/>
      <c r="CY34" s="1048"/>
      <c r="CZ34" s="1048"/>
      <c r="DA34" s="1048"/>
      <c r="DB34" s="1048"/>
      <c r="DC34" s="1048"/>
      <c r="DD34" s="1048"/>
      <c r="DE34" s="1048"/>
      <c r="DF34" s="1048"/>
      <c r="DG34" s="1048"/>
      <c r="DH34" s="1048"/>
      <c r="DI34" s="1048"/>
      <c r="DJ34" s="1048"/>
      <c r="DK34" s="1048"/>
      <c r="DL34" s="1048"/>
      <c r="DM34" s="1048"/>
      <c r="DN34" s="1048"/>
      <c r="DO34" s="1048"/>
      <c r="DP34" s="1048"/>
      <c r="DQ34" s="1048"/>
      <c r="DR34" s="1048"/>
      <c r="DS34" s="1048"/>
      <c r="DT34" s="1048"/>
      <c r="DU34" s="1048"/>
      <c r="DV34" s="1048"/>
      <c r="DW34" s="1048"/>
    </row>
    <row r="35" spans="1:129" ht="11.25" customHeight="1">
      <c r="A35" s="496" t="s">
        <v>839</v>
      </c>
      <c r="B35" s="840"/>
      <c r="C35" s="840"/>
      <c r="D35" s="310"/>
      <c r="E35" s="310"/>
      <c r="F35" s="635"/>
      <c r="G35" s="497">
        <f>G36*G18/1000</f>
        <v>0</v>
      </c>
      <c r="H35" s="497">
        <f>H36*H18/1000</f>
        <v>302.89262367192481</v>
      </c>
      <c r="I35" s="497">
        <f t="shared" ref="I35:BO35" si="16">I36*I18/1000</f>
        <v>307.91294340129372</v>
      </c>
      <c r="J35" s="497">
        <f t="shared" si="16"/>
        <v>273.40379768270873</v>
      </c>
      <c r="K35" s="497">
        <f t="shared" si="16"/>
        <v>277.93535234043316</v>
      </c>
      <c r="L35" s="497">
        <f t="shared" si="16"/>
        <v>244.59245191556803</v>
      </c>
      <c r="M35" s="497">
        <f t="shared" si="16"/>
        <v>247.28028105749732</v>
      </c>
      <c r="N35" s="497">
        <f t="shared" si="16"/>
        <v>214.42614570427662</v>
      </c>
      <c r="O35" s="497">
        <f t="shared" si="16"/>
        <v>217.98017021871215</v>
      </c>
      <c r="P35" s="497">
        <f t="shared" si="16"/>
        <v>177.06411780821918</v>
      </c>
      <c r="Q35" s="497">
        <f t="shared" si="16"/>
        <v>179.99888219178084</v>
      </c>
      <c r="R35" s="497">
        <f t="shared" si="16"/>
        <v>169.8370109589041</v>
      </c>
      <c r="S35" s="497">
        <f t="shared" si="16"/>
        <v>172.6519890410959</v>
      </c>
      <c r="T35" s="497">
        <f t="shared" si="16"/>
        <v>159.43796721311477</v>
      </c>
      <c r="U35" s="497">
        <f t="shared" si="16"/>
        <v>161.19003278688524</v>
      </c>
      <c r="V35" s="497">
        <f t="shared" si="16"/>
        <v>151.76924383561641</v>
      </c>
      <c r="W35" s="497">
        <f t="shared" si="16"/>
        <v>154.28475616438354</v>
      </c>
      <c r="X35" s="497">
        <f t="shared" si="16"/>
        <v>148.1556904109589</v>
      </c>
      <c r="Y35" s="497">
        <f t="shared" si="16"/>
        <v>150.61130958904107</v>
      </c>
      <c r="Z35" s="497">
        <f t="shared" si="16"/>
        <v>140.92858356164385</v>
      </c>
      <c r="AA35" s="497">
        <f t="shared" si="16"/>
        <v>143.26441643835619</v>
      </c>
      <c r="AB35" s="497">
        <f t="shared" si="16"/>
        <v>130.44924590163933</v>
      </c>
      <c r="AC35" s="497">
        <f t="shared" si="16"/>
        <v>131.88275409836064</v>
      </c>
      <c r="AD35" s="497">
        <f t="shared" si="16"/>
        <v>122.86081643835618</v>
      </c>
      <c r="AE35" s="497">
        <f t="shared" si="16"/>
        <v>124.89718356164384</v>
      </c>
      <c r="AF35" s="497">
        <f t="shared" si="16"/>
        <v>115.6337095890411</v>
      </c>
      <c r="AG35" s="497">
        <f t="shared" si="16"/>
        <v>117.55029041095891</v>
      </c>
      <c r="AH35" s="497">
        <f t="shared" si="16"/>
        <v>108.40660273972603</v>
      </c>
      <c r="AI35" s="497">
        <f t="shared" si="16"/>
        <v>110.20339726027399</v>
      </c>
      <c r="AJ35" s="497">
        <f t="shared" si="16"/>
        <v>101.46052459016394</v>
      </c>
      <c r="AK35" s="497">
        <f t="shared" si="16"/>
        <v>102.57547540983606</v>
      </c>
      <c r="AL35" s="497">
        <f t="shared" si="16"/>
        <v>93.95238904109587</v>
      </c>
      <c r="AM35" s="497">
        <f t="shared" si="16"/>
        <v>95.509610958904105</v>
      </c>
      <c r="AN35" s="497">
        <f t="shared" si="16"/>
        <v>86.725282191780835</v>
      </c>
      <c r="AO35" s="497">
        <f t="shared" si="16"/>
        <v>88.162717808219199</v>
      </c>
      <c r="AP35" s="497">
        <f t="shared" si="16"/>
        <v>83.111728767123282</v>
      </c>
      <c r="AQ35" s="497">
        <f t="shared" si="16"/>
        <v>84.489271232876703</v>
      </c>
      <c r="AR35" s="497">
        <f t="shared" si="16"/>
        <v>76.095393442622949</v>
      </c>
      <c r="AS35" s="497">
        <f t="shared" si="16"/>
        <v>76.931606557377052</v>
      </c>
      <c r="AT35" s="497">
        <f t="shared" si="16"/>
        <v>72.271068493150679</v>
      </c>
      <c r="AU35" s="497">
        <f t="shared" si="16"/>
        <v>73.468931506849316</v>
      </c>
      <c r="AV35" s="497">
        <f t="shared" si="16"/>
        <v>68.65751506849314</v>
      </c>
      <c r="AW35" s="497">
        <f t="shared" si="16"/>
        <v>69.795484931506849</v>
      </c>
      <c r="AX35" s="497">
        <f t="shared" si="16"/>
        <v>65.043961643835615</v>
      </c>
      <c r="AY35" s="497">
        <f t="shared" si="16"/>
        <v>66.122038356164381</v>
      </c>
      <c r="AZ35" s="497">
        <f t="shared" si="16"/>
        <v>61.601032786885256</v>
      </c>
      <c r="BA35" s="497">
        <f t="shared" si="16"/>
        <v>62.277967213114749</v>
      </c>
      <c r="BB35" s="497">
        <f t="shared" si="16"/>
        <v>57.816854794520552</v>
      </c>
      <c r="BC35" s="497">
        <f t="shared" si="16"/>
        <v>58.775145205479454</v>
      </c>
      <c r="BD35" s="497">
        <f t="shared" si="16"/>
        <v>57.816854794520552</v>
      </c>
      <c r="BE35" s="497">
        <f t="shared" si="16"/>
        <v>58.775145205479454</v>
      </c>
      <c r="BF35" s="497">
        <f t="shared" si="16"/>
        <v>57.816854794520552</v>
      </c>
      <c r="BG35" s="497">
        <f t="shared" si="16"/>
        <v>58.775145205479454</v>
      </c>
      <c r="BH35" s="497">
        <f t="shared" si="16"/>
        <v>54.353852459016402</v>
      </c>
      <c r="BI35" s="497">
        <f t="shared" si="16"/>
        <v>54.951147540983598</v>
      </c>
      <c r="BJ35" s="497">
        <f t="shared" si="16"/>
        <v>54.203301369863013</v>
      </c>
      <c r="BK35" s="497">
        <f t="shared" si="16"/>
        <v>55.101698630136994</v>
      </c>
      <c r="BL35" s="497">
        <f t="shared" si="16"/>
        <v>50.589747945205474</v>
      </c>
      <c r="BM35" s="497">
        <f t="shared" si="16"/>
        <v>51.42825205479452</v>
      </c>
      <c r="BN35" s="497">
        <f t="shared" si="16"/>
        <v>50.589747945205474</v>
      </c>
      <c r="BO35" s="497">
        <f t="shared" si="16"/>
        <v>51.42825205479452</v>
      </c>
      <c r="BP35" s="497"/>
      <c r="BQ35" s="497"/>
      <c r="BR35" s="497"/>
      <c r="BS35" s="497"/>
      <c r="BT35" s="497"/>
      <c r="BU35" s="497"/>
      <c r="BV35" s="497"/>
      <c r="BW35" s="497"/>
      <c r="BX35" s="497"/>
      <c r="BY35" s="497"/>
      <c r="BZ35" s="497"/>
      <c r="CA35" s="497"/>
      <c r="CB35" s="497"/>
      <c r="CC35" s="497"/>
      <c r="CD35" s="497"/>
      <c r="CE35" s="497"/>
      <c r="CF35" s="497"/>
      <c r="CG35" s="497"/>
      <c r="CH35" s="497"/>
      <c r="CI35" s="497"/>
      <c r="CJ35" s="497"/>
      <c r="CK35" s="497"/>
      <c r="CL35" s="497"/>
      <c r="CM35" s="497"/>
      <c r="CN35" s="497"/>
      <c r="CO35" s="497"/>
      <c r="CP35" s="497"/>
      <c r="CQ35" s="497"/>
      <c r="CR35" s="497"/>
      <c r="CS35" s="497"/>
      <c r="CT35" s="497"/>
      <c r="CU35" s="497"/>
      <c r="CV35" s="497"/>
      <c r="CW35" s="497"/>
      <c r="CX35" s="497"/>
      <c r="CY35" s="497"/>
      <c r="CZ35" s="497"/>
      <c r="DA35" s="497"/>
      <c r="DB35" s="497"/>
      <c r="DC35" s="497"/>
      <c r="DD35" s="497"/>
      <c r="DE35" s="497"/>
      <c r="DF35" s="497"/>
      <c r="DG35" s="497"/>
      <c r="DH35" s="497"/>
      <c r="DI35" s="497"/>
      <c r="DJ35" s="497"/>
      <c r="DK35" s="497"/>
      <c r="DL35" s="497"/>
      <c r="DM35" s="497"/>
      <c r="DN35" s="497"/>
      <c r="DO35" s="497"/>
      <c r="DP35" s="497"/>
      <c r="DQ35" s="497"/>
      <c r="DR35" s="497"/>
      <c r="DS35" s="497"/>
      <c r="DT35" s="497"/>
      <c r="DU35" s="497"/>
      <c r="DV35" s="497"/>
      <c r="DW35" s="497"/>
    </row>
    <row r="36" spans="1:129" ht="11.25" customHeight="1">
      <c r="A36" s="492" t="s">
        <v>841</v>
      </c>
      <c r="B36" s="840"/>
      <c r="C36" s="840"/>
      <c r="D36" s="310"/>
      <c r="E36" s="310"/>
      <c r="F36" s="635"/>
      <c r="G36" s="1488">
        <f>IF(G5,HLOOKUP(G3,Inputs!$E$122:$AH$123,2,FALSE),0)</f>
        <v>0</v>
      </c>
      <c r="H36" s="1488">
        <f>IF(H5,HLOOKUP(H3,Inputs!$E$122:$AH$123,2,FALSE),0)</f>
        <v>4.191063311878815</v>
      </c>
      <c r="I36" s="1488">
        <f>IF(I5,HLOOKUP(I3,Inputs!$E$122:$AH$123,2,FALSE),0)</f>
        <v>4.191063311878815</v>
      </c>
      <c r="J36" s="1488">
        <f>IF(J5,HLOOKUP(J3,Inputs!$E$122:$AH$123,2,FALSE),0)</f>
        <v>3.7830324552157393</v>
      </c>
      <c r="K36" s="1488">
        <f>IF(K5,HLOOKUP(K3,Inputs!$E$122:$AH$123,2,FALSE),0)</f>
        <v>3.7830324552157393</v>
      </c>
      <c r="L36" s="1488">
        <f>IF(L5,HLOOKUP(L3,Inputs!$E$122:$AH$123,2,FALSE),0)</f>
        <v>3.3750015985526645</v>
      </c>
      <c r="M36" s="1488">
        <f>IF(M5,HLOOKUP(M3,Inputs!$E$122:$AH$123,2,FALSE),0)</f>
        <v>3.3750015985526645</v>
      </c>
      <c r="N36" s="1488">
        <f>IF(N5,HLOOKUP(N3,Inputs!$E$122:$AH$123,2,FALSE),0)</f>
        <v>2.9669707418895896</v>
      </c>
      <c r="O36" s="1488">
        <f>IF(O5,HLOOKUP(O3,Inputs!$E$122:$AH$123,2,FALSE),0)</f>
        <v>2.9669707418895896</v>
      </c>
      <c r="P36" s="1488">
        <f>IF(P5,HLOOKUP(P3,Inputs!$E$122:$AH$123,2,FALSE),0)</f>
        <v>2.4500000000000002</v>
      </c>
      <c r="Q36" s="1488">
        <f>IF(Q5,HLOOKUP(Q3,Inputs!$E$122:$AH$123,2,FALSE),0)</f>
        <v>2.4500000000000002</v>
      </c>
      <c r="R36" s="1488">
        <f>IF(R5,HLOOKUP(R3,Inputs!$E$122:$AH$123,2,FALSE),0)</f>
        <v>2.35</v>
      </c>
      <c r="S36" s="1488">
        <f>IF(S5,HLOOKUP(S3,Inputs!$E$122:$AH$123,2,FALSE),0)</f>
        <v>2.35</v>
      </c>
      <c r="T36" s="1488">
        <f>IF(T5,HLOOKUP(T3,Inputs!$E$122:$AH$123,2,FALSE),0)</f>
        <v>2.2000000000000002</v>
      </c>
      <c r="U36" s="1488">
        <f>IF(U5,HLOOKUP(U3,Inputs!$E$122:$AH$123,2,FALSE),0)</f>
        <v>2.2000000000000002</v>
      </c>
      <c r="V36" s="1488">
        <f>IF(V5,HLOOKUP(V3,Inputs!$E$122:$AH$123,2,FALSE),0)</f>
        <v>2.0999999999999996</v>
      </c>
      <c r="W36" s="1488">
        <f>IF(W5,HLOOKUP(W3,Inputs!$E$122:$AH$123,2,FALSE),0)</f>
        <v>2.0999999999999996</v>
      </c>
      <c r="X36" s="1488">
        <f>IF(X5,HLOOKUP(X3,Inputs!$E$122:$AH$123,2,FALSE),0)</f>
        <v>2.0499999999999998</v>
      </c>
      <c r="Y36" s="1488">
        <f>IF(Y5,HLOOKUP(Y3,Inputs!$E$122:$AH$123,2,FALSE),0)</f>
        <v>2.0499999999999998</v>
      </c>
      <c r="Z36" s="1488">
        <f>IF(Z5,HLOOKUP(Z3,Inputs!$E$122:$AH$123,2,FALSE),0)</f>
        <v>1.9500000000000002</v>
      </c>
      <c r="AA36" s="1488">
        <f>IF(AA5,HLOOKUP(AA3,Inputs!$E$122:$AH$123,2,FALSE),0)</f>
        <v>1.9500000000000002</v>
      </c>
      <c r="AB36" s="1488">
        <f>IF(AB5,HLOOKUP(AB3,Inputs!$E$122:$AH$123,2,FALSE),0)</f>
        <v>1.7999999999999998</v>
      </c>
      <c r="AC36" s="1488">
        <f>IF(AC5,HLOOKUP(AC3,Inputs!$E$122:$AH$123,2,FALSE),0)</f>
        <v>1.7999999999999998</v>
      </c>
      <c r="AD36" s="1488">
        <f>IF(AD5,HLOOKUP(AD3,Inputs!$E$122:$AH$123,2,FALSE),0)</f>
        <v>1.7000000000000002</v>
      </c>
      <c r="AE36" s="1488">
        <f>IF(AE5,HLOOKUP(AE3,Inputs!$E$122:$AH$123,2,FALSE),0)</f>
        <v>1.7000000000000002</v>
      </c>
      <c r="AF36" s="1488">
        <f>IF(AF5,HLOOKUP(AF3,Inputs!$E$122:$AH$123,2,FALSE),0)</f>
        <v>1.6</v>
      </c>
      <c r="AG36" s="1488">
        <f>IF(AG5,HLOOKUP(AG3,Inputs!$E$122:$AH$123,2,FALSE),0)</f>
        <v>1.6</v>
      </c>
      <c r="AH36" s="1488">
        <f>IF(AH5,HLOOKUP(AH3,Inputs!$E$122:$AH$123,2,FALSE),0)</f>
        <v>1.5</v>
      </c>
      <c r="AI36" s="1488">
        <f>IF(AI5,HLOOKUP(AI3,Inputs!$E$122:$AH$123,2,FALSE),0)</f>
        <v>1.5</v>
      </c>
      <c r="AJ36" s="1488">
        <f>IF(AJ5,HLOOKUP(AJ3,Inputs!$E$122:$AH$123,2,FALSE),0)</f>
        <v>1.4</v>
      </c>
      <c r="AK36" s="1488">
        <f>IF(AK5,HLOOKUP(AK3,Inputs!$E$122:$AH$123,2,FALSE),0)</f>
        <v>1.4</v>
      </c>
      <c r="AL36" s="1488">
        <f>IF(AL5,HLOOKUP(AL3,Inputs!$E$122:$AH$123,2,FALSE),0)</f>
        <v>1.2999999999999998</v>
      </c>
      <c r="AM36" s="1488">
        <f>IF(AM5,HLOOKUP(AM3,Inputs!$E$122:$AH$123,2,FALSE),0)</f>
        <v>1.2999999999999998</v>
      </c>
      <c r="AN36" s="1488">
        <f>IF(AN5,HLOOKUP(AN3,Inputs!$E$122:$AH$123,2,FALSE),0)</f>
        <v>1.2000000000000002</v>
      </c>
      <c r="AO36" s="1488">
        <f>IF(AO5,HLOOKUP(AO3,Inputs!$E$122:$AH$123,2,FALSE),0)</f>
        <v>1.2000000000000002</v>
      </c>
      <c r="AP36" s="1488">
        <f>IF(AP5,HLOOKUP(AP3,Inputs!$E$122:$AH$123,2,FALSE),0)</f>
        <v>1.1499999999999999</v>
      </c>
      <c r="AQ36" s="1488">
        <f>IF(AQ5,HLOOKUP(AQ3,Inputs!$E$122:$AH$123,2,FALSE),0)</f>
        <v>1.1499999999999999</v>
      </c>
      <c r="AR36" s="1488">
        <f>IF(AR5,HLOOKUP(AR3,Inputs!$E$122:$AH$123,2,FALSE),0)</f>
        <v>1.05</v>
      </c>
      <c r="AS36" s="1488">
        <f>IF(AS5,HLOOKUP(AS3,Inputs!$E$122:$AH$123,2,FALSE),0)</f>
        <v>1.05</v>
      </c>
      <c r="AT36" s="1488">
        <f>IF(AT5,HLOOKUP(AT3,Inputs!$E$122:$AH$123,2,FALSE),0)</f>
        <v>1</v>
      </c>
      <c r="AU36" s="1488">
        <f>IF(AU5,HLOOKUP(AU3,Inputs!$E$122:$AH$123,2,FALSE),0)</f>
        <v>1</v>
      </c>
      <c r="AV36" s="1488">
        <f>IF(AV5,HLOOKUP(AV3,Inputs!$E$122:$AH$123,2,FALSE),0)</f>
        <v>0.95</v>
      </c>
      <c r="AW36" s="1488">
        <f>IF(AW5,HLOOKUP(AW3,Inputs!$E$122:$AH$123,2,FALSE),0)</f>
        <v>0.95</v>
      </c>
      <c r="AX36" s="1488">
        <f>IF(AX5,HLOOKUP(AX3,Inputs!$E$122:$AH$123,2,FALSE),0)</f>
        <v>0.9</v>
      </c>
      <c r="AY36" s="1488">
        <f>IF(AY5,HLOOKUP(AY3,Inputs!$E$122:$AH$123,2,FALSE),0)</f>
        <v>0.9</v>
      </c>
      <c r="AZ36" s="1488">
        <f>IF(AZ5,HLOOKUP(AZ3,Inputs!$E$122:$AH$123,2,FALSE),0)</f>
        <v>0.85000000000000009</v>
      </c>
      <c r="BA36" s="1488">
        <f>IF(BA5,HLOOKUP(BA3,Inputs!$E$122:$AH$123,2,FALSE),0)</f>
        <v>0.85000000000000009</v>
      </c>
      <c r="BB36" s="1488">
        <f>IF(BB5,HLOOKUP(BB3,Inputs!$E$122:$AH$123,2,FALSE),0)</f>
        <v>0.8</v>
      </c>
      <c r="BC36" s="1488">
        <f>IF(BC5,HLOOKUP(BC3,Inputs!$E$122:$AH$123,2,FALSE),0)</f>
        <v>0.8</v>
      </c>
      <c r="BD36" s="1488">
        <f>IF(BD5,HLOOKUP(BD3,Inputs!$E$122:$AH$123,2,FALSE),0)</f>
        <v>0.8</v>
      </c>
      <c r="BE36" s="1488">
        <f>IF(BE5,HLOOKUP(BE3,Inputs!$E$122:$AH$123,2,FALSE),0)</f>
        <v>0.8</v>
      </c>
      <c r="BF36" s="1488">
        <f>IF(BF5,HLOOKUP(BF3,Inputs!$E$122:$AH$123,2,FALSE),0)</f>
        <v>0.8</v>
      </c>
      <c r="BG36" s="1488">
        <f>IF(BG5,HLOOKUP(BG3,Inputs!$E$122:$AH$123,2,FALSE),0)</f>
        <v>0.8</v>
      </c>
      <c r="BH36" s="1488">
        <f>IF(BH5,HLOOKUP(BH3,Inputs!$E$122:$AH$123,2,FALSE),0)</f>
        <v>0.75</v>
      </c>
      <c r="BI36" s="1488">
        <f>IF(BI5,HLOOKUP(BI3,Inputs!$E$122:$AH$123,2,FALSE),0)</f>
        <v>0.75</v>
      </c>
      <c r="BJ36" s="1488">
        <f>IF(BJ5,HLOOKUP(BJ3,Inputs!$E$122:$AH$123,2,FALSE),0)</f>
        <v>0.75</v>
      </c>
      <c r="BK36" s="1488">
        <f>IF(BK5,HLOOKUP(BK3,Inputs!$E$122:$AH$123,2,FALSE),0)</f>
        <v>0.75</v>
      </c>
      <c r="BL36" s="1488">
        <f>IF(BL5,HLOOKUP(BL3,Inputs!$E$122:$AH$123,2,FALSE),0)</f>
        <v>0.7</v>
      </c>
      <c r="BM36" s="1488">
        <f>IF(BM5,HLOOKUP(BM3,Inputs!$E$122:$AH$123,2,FALSE),0)</f>
        <v>0.7</v>
      </c>
      <c r="BN36" s="1488">
        <f>IF(BN5,HLOOKUP(BN3,Inputs!$E$122:$AH$123,2,FALSE),0)</f>
        <v>0.7</v>
      </c>
      <c r="BO36" s="1488">
        <f>IF(BO5,HLOOKUP(BO3,Inputs!$E$122:$AH$123,2,FALSE),0)</f>
        <v>0.7</v>
      </c>
      <c r="BP36" s="497"/>
      <c r="BQ36" s="497"/>
      <c r="BR36" s="497"/>
      <c r="BS36" s="497"/>
      <c r="BT36" s="497"/>
      <c r="BU36" s="497"/>
      <c r="BV36" s="497"/>
      <c r="BW36" s="497"/>
      <c r="BX36" s="497"/>
      <c r="BY36" s="497"/>
      <c r="BZ36" s="497"/>
      <c r="CA36" s="497"/>
      <c r="CB36" s="497"/>
      <c r="CC36" s="497"/>
      <c r="CD36" s="497"/>
      <c r="CE36" s="497"/>
      <c r="CF36" s="497"/>
      <c r="CG36" s="497"/>
      <c r="CH36" s="497"/>
      <c r="CI36" s="497"/>
      <c r="CJ36" s="497"/>
      <c r="CK36" s="497"/>
      <c r="CL36" s="497"/>
      <c r="CM36" s="497"/>
      <c r="CN36" s="497"/>
      <c r="CO36" s="497"/>
      <c r="CP36" s="497"/>
      <c r="CQ36" s="497"/>
      <c r="CR36" s="497"/>
      <c r="CS36" s="497"/>
      <c r="CT36" s="497"/>
      <c r="CU36" s="497"/>
      <c r="CV36" s="497"/>
      <c r="CW36" s="497"/>
      <c r="CX36" s="497"/>
      <c r="CY36" s="497"/>
      <c r="CZ36" s="497"/>
      <c r="DA36" s="497"/>
      <c r="DB36" s="497"/>
      <c r="DC36" s="497"/>
      <c r="DD36" s="497"/>
      <c r="DE36" s="497"/>
      <c r="DF36" s="497"/>
      <c r="DG36" s="497"/>
      <c r="DH36" s="497"/>
      <c r="DI36" s="497"/>
      <c r="DJ36" s="497"/>
      <c r="DK36" s="497"/>
      <c r="DL36" s="497"/>
      <c r="DM36" s="497"/>
      <c r="DN36" s="497"/>
      <c r="DO36" s="497"/>
      <c r="DP36" s="497"/>
      <c r="DQ36" s="497"/>
      <c r="DR36" s="497"/>
      <c r="DS36" s="497"/>
      <c r="DT36" s="497"/>
      <c r="DU36" s="497"/>
      <c r="DV36" s="497"/>
      <c r="DW36" s="497"/>
    </row>
    <row r="37" spans="1:129">
      <c r="A37" s="496"/>
      <c r="B37" s="840"/>
      <c r="C37" s="840"/>
      <c r="D37" s="310"/>
      <c r="E37" s="310"/>
      <c r="F37" s="635"/>
      <c r="G37" s="498"/>
      <c r="H37" s="498"/>
      <c r="I37" s="498"/>
      <c r="J37" s="498"/>
      <c r="K37" s="498"/>
      <c r="L37" s="498"/>
      <c r="M37" s="498"/>
      <c r="N37" s="498"/>
      <c r="O37" s="498"/>
      <c r="P37" s="498"/>
      <c r="Q37" s="498"/>
      <c r="R37" s="498"/>
      <c r="S37" s="498"/>
      <c r="T37" s="498"/>
      <c r="U37" s="498"/>
      <c r="V37" s="498"/>
      <c r="W37" s="498"/>
      <c r="X37" s="498"/>
      <c r="Y37" s="498"/>
      <c r="Z37" s="498"/>
      <c r="AA37" s="498"/>
      <c r="AB37" s="498"/>
      <c r="AC37" s="498"/>
      <c r="AD37" s="498"/>
      <c r="AE37" s="498"/>
      <c r="AF37" s="498"/>
      <c r="AG37" s="498"/>
      <c r="AH37" s="498"/>
      <c r="AI37" s="498"/>
      <c r="AJ37" s="498"/>
      <c r="AK37" s="498"/>
      <c r="AL37" s="498"/>
      <c r="AM37" s="498"/>
      <c r="AN37" s="498"/>
      <c r="AO37" s="498"/>
      <c r="AP37" s="498"/>
      <c r="AQ37" s="498"/>
      <c r="AR37" s="498"/>
      <c r="AS37" s="498"/>
      <c r="AT37" s="498"/>
      <c r="AU37" s="498"/>
      <c r="AV37" s="498"/>
      <c r="AW37" s="498"/>
      <c r="AX37" s="498"/>
      <c r="AY37" s="498"/>
      <c r="AZ37" s="498"/>
      <c r="BA37" s="498"/>
      <c r="BB37" s="498"/>
      <c r="BC37" s="498"/>
      <c r="BD37" s="498"/>
      <c r="BE37" s="498"/>
      <c r="BF37" s="498"/>
      <c r="BG37" s="498"/>
      <c r="BH37" s="498"/>
      <c r="BI37" s="498"/>
      <c r="BJ37" s="498"/>
      <c r="BK37" s="498"/>
      <c r="BL37" s="498"/>
      <c r="BM37" s="498"/>
      <c r="BN37" s="498"/>
      <c r="BO37" s="498"/>
      <c r="BP37" s="498"/>
      <c r="BQ37" s="498"/>
      <c r="BR37" s="498"/>
      <c r="BS37" s="498"/>
      <c r="BT37" s="498"/>
      <c r="BU37" s="498"/>
      <c r="BV37" s="498"/>
      <c r="BW37" s="498"/>
      <c r="BX37" s="498"/>
      <c r="BY37" s="498"/>
      <c r="BZ37" s="498"/>
      <c r="CA37" s="498"/>
      <c r="CB37" s="498"/>
      <c r="CC37" s="498"/>
      <c r="CD37" s="498"/>
      <c r="CE37" s="498"/>
      <c r="CF37" s="498"/>
      <c r="CG37" s="498"/>
      <c r="CH37" s="498"/>
      <c r="CI37" s="498"/>
      <c r="CJ37" s="498"/>
      <c r="CK37" s="498"/>
      <c r="CL37" s="498"/>
      <c r="CM37" s="498"/>
      <c r="CN37" s="498"/>
      <c r="CO37" s="498"/>
      <c r="CP37" s="498"/>
      <c r="CQ37" s="498"/>
      <c r="CR37" s="498"/>
      <c r="CS37" s="498"/>
      <c r="CT37" s="498"/>
      <c r="CU37" s="498"/>
      <c r="CV37" s="498"/>
      <c r="CW37" s="498"/>
      <c r="CX37" s="498"/>
      <c r="CY37" s="498"/>
      <c r="CZ37" s="498"/>
      <c r="DA37" s="498"/>
      <c r="DB37" s="498"/>
      <c r="DC37" s="498"/>
      <c r="DD37" s="498"/>
      <c r="DE37" s="498"/>
      <c r="DF37" s="498"/>
      <c r="DG37" s="498"/>
      <c r="DH37" s="498"/>
      <c r="DI37" s="498"/>
      <c r="DJ37" s="498"/>
      <c r="DK37" s="498"/>
      <c r="DL37" s="498"/>
      <c r="DM37" s="498"/>
      <c r="DN37" s="498"/>
      <c r="DO37" s="498"/>
      <c r="DP37" s="498"/>
      <c r="DQ37" s="498"/>
      <c r="DR37" s="498"/>
      <c r="DS37" s="498"/>
      <c r="DT37" s="498"/>
      <c r="DU37" s="498"/>
      <c r="DV37" s="498"/>
      <c r="DW37" s="498"/>
    </row>
    <row r="38" spans="1:129">
      <c r="A38" s="496" t="s">
        <v>1076</v>
      </c>
      <c r="B38" s="670">
        <f>(V38/H38)^(1/(V$3-H$3))-1</f>
        <v>2.9493456053275358E-2</v>
      </c>
      <c r="C38" s="838"/>
      <c r="F38" s="635"/>
      <c r="G38" s="325">
        <f t="shared" ref="G38:AL38" si="17">SUM(G45:G61)</f>
        <v>0</v>
      </c>
      <c r="H38" s="325">
        <f t="shared" si="17"/>
        <v>-990.81234794520526</v>
      </c>
      <c r="I38" s="325">
        <f t="shared" si="17"/>
        <v>-1007.2346520547948</v>
      </c>
      <c r="J38" s="325">
        <f t="shared" si="17"/>
        <v>-1006.5748296438359</v>
      </c>
      <c r="K38" s="325">
        <f t="shared" si="17"/>
        <v>-1023.2583903561645</v>
      </c>
      <c r="L38" s="325">
        <f t="shared" si="17"/>
        <v>-1067.6613112590164</v>
      </c>
      <c r="M38" s="325">
        <f t="shared" si="17"/>
        <v>-1079.3938531409835</v>
      </c>
      <c r="N38" s="325">
        <f t="shared" si="17"/>
        <v>-1081.103353785008</v>
      </c>
      <c r="O38" s="325">
        <f t="shared" si="17"/>
        <v>-1099.0221939029916</v>
      </c>
      <c r="P38" s="325">
        <f t="shared" si="17"/>
        <v>-1097.8306254634479</v>
      </c>
      <c r="Q38" s="325">
        <f t="shared" si="17"/>
        <v>-1116.0267131783121</v>
      </c>
      <c r="R38" s="325">
        <f t="shared" si="17"/>
        <v>-1179.2312480549087</v>
      </c>
      <c r="S38" s="325">
        <f t="shared" si="17"/>
        <v>-1198.7765173596867</v>
      </c>
      <c r="T38" s="325">
        <f t="shared" si="17"/>
        <v>-1199.9579846217634</v>
      </c>
      <c r="U38" s="325">
        <f t="shared" si="17"/>
        <v>-1213.1443361011238</v>
      </c>
      <c r="V38" s="325">
        <f t="shared" si="17"/>
        <v>-1214.3854160324913</v>
      </c>
      <c r="W38" s="325">
        <f t="shared" si="17"/>
        <v>-1234.513351104853</v>
      </c>
      <c r="X38" s="325">
        <f t="shared" si="17"/>
        <v>-1232.4915528462921</v>
      </c>
      <c r="Y38" s="325">
        <f t="shared" si="17"/>
        <v>-1252.9195896337999</v>
      </c>
      <c r="Z38" s="325">
        <f t="shared" si="17"/>
        <v>-1250.9598123963683</v>
      </c>
      <c r="AA38" s="325">
        <f t="shared" si="17"/>
        <v>-1271.6939529333249</v>
      </c>
      <c r="AB38" s="325">
        <f t="shared" si="17"/>
        <v>-1294.4084857808857</v>
      </c>
      <c r="AC38" s="325">
        <f t="shared" si="17"/>
        <v>-1308.6327548554013</v>
      </c>
      <c r="AD38" s="325">
        <f t="shared" si="17"/>
        <v>-1310.0375677980037</v>
      </c>
      <c r="AE38" s="325">
        <f t="shared" si="17"/>
        <v>-1331.7508976510089</v>
      </c>
      <c r="AF38" s="325">
        <f t="shared" si="17"/>
        <v>-1329.6362325786215</v>
      </c>
      <c r="AG38" s="325">
        <f t="shared" si="17"/>
        <v>-1351.674402179372</v>
      </c>
      <c r="AH38" s="325">
        <f t="shared" si="17"/>
        <v>-1349.6268706548512</v>
      </c>
      <c r="AI38" s="325">
        <f t="shared" si="17"/>
        <v>-1371.996376798302</v>
      </c>
      <c r="AJ38" s="325">
        <f t="shared" si="17"/>
        <v>-1359.9125344202232</v>
      </c>
      <c r="AK38" s="325">
        <f t="shared" si="17"/>
        <v>-1374.8566282050606</v>
      </c>
      <c r="AL38" s="325">
        <f t="shared" si="17"/>
        <v>-1401.8975375448761</v>
      </c>
      <c r="AM38" s="325">
        <f t="shared" ref="AM38:BO38" si="18">SUM(AM45:AM61)</f>
        <v>-1425.1334083329129</v>
      </c>
      <c r="AN38" s="325">
        <f t="shared" si="18"/>
        <v>-1422.8287836382392</v>
      </c>
      <c r="AO38" s="325">
        <f t="shared" si="18"/>
        <v>-1446.4115811571055</v>
      </c>
      <c r="AP38" s="325">
        <f t="shared" si="18"/>
        <v>-1444.1786546534702</v>
      </c>
      <c r="AQ38" s="325">
        <f t="shared" si="18"/>
        <v>-1468.1153174377819</v>
      </c>
      <c r="AR38" s="325">
        <f t="shared" si="18"/>
        <v>-1470.0272529481419</v>
      </c>
      <c r="AS38" s="325">
        <f t="shared" si="18"/>
        <v>-1486.1813985849349</v>
      </c>
      <c r="AT38" s="325">
        <f t="shared" si="18"/>
        <v>-1488.167928893251</v>
      </c>
      <c r="AU38" s="325">
        <f t="shared" si="18"/>
        <v>-1512.8336956704873</v>
      </c>
      <c r="AV38" s="325">
        <f t="shared" si="18"/>
        <v>-1552.8760896628971</v>
      </c>
      <c r="AW38" s="325">
        <f t="shared" si="18"/>
        <v>-1578.6143673921163</v>
      </c>
      <c r="AX38" s="325">
        <f t="shared" si="18"/>
        <v>-1575.9858766616342</v>
      </c>
      <c r="AY38" s="325">
        <f t="shared" si="18"/>
        <v>-1602.1071895344792</v>
      </c>
      <c r="AZ38" s="325">
        <f t="shared" si="18"/>
        <v>-1604.0006732476677</v>
      </c>
      <c r="BA38" s="325">
        <f t="shared" si="18"/>
        <v>-1621.6270542723676</v>
      </c>
      <c r="BB38" s="325">
        <f t="shared" si="18"/>
        <v>-1623.6012817938324</v>
      </c>
      <c r="BC38" s="325">
        <f t="shared" si="18"/>
        <v>-1650.5118002766035</v>
      </c>
      <c r="BD38" s="325">
        <f t="shared" si="18"/>
        <v>-1648.1255726351885</v>
      </c>
      <c r="BE38" s="325">
        <f t="shared" si="18"/>
        <v>-1675.4425710766559</v>
      </c>
      <c r="BF38" s="325">
        <f t="shared" si="18"/>
        <v>-1710.9867054577555</v>
      </c>
      <c r="BG38" s="325">
        <f t="shared" si="18"/>
        <v>-1739.3456011283263</v>
      </c>
      <c r="BH38" s="325">
        <f t="shared" si="18"/>
        <v>-1741.324956815957</v>
      </c>
      <c r="BI38" s="325">
        <f t="shared" si="18"/>
        <v>-1760.4603959018466</v>
      </c>
      <c r="BJ38" s="325">
        <f t="shared" si="18"/>
        <v>-1762.5271512842764</v>
      </c>
      <c r="BK38" s="325">
        <f t="shared" si="18"/>
        <v>-1791.7403084878827</v>
      </c>
      <c r="BL38" s="325">
        <f t="shared" si="18"/>
        <v>-1789.0730323921537</v>
      </c>
      <c r="BM38" s="325">
        <f t="shared" si="18"/>
        <v>-1818.7261765754492</v>
      </c>
      <c r="BN38" s="325">
        <f t="shared" si="18"/>
        <v>-1816.1498311221885</v>
      </c>
      <c r="BO38" s="325">
        <f t="shared" si="18"/>
        <v>-1846.2517620247663</v>
      </c>
      <c r="BP38" s="325"/>
      <c r="BQ38" s="325"/>
      <c r="BR38" s="325"/>
      <c r="BS38" s="325"/>
      <c r="BT38" s="325"/>
      <c r="BU38" s="325"/>
      <c r="BV38" s="325"/>
      <c r="BW38" s="325"/>
      <c r="BX38" s="325"/>
      <c r="BY38" s="325"/>
      <c r="BZ38" s="325"/>
      <c r="CA38" s="325"/>
      <c r="CB38" s="325"/>
      <c r="CC38" s="325"/>
      <c r="CD38" s="325"/>
      <c r="CE38" s="325"/>
      <c r="CF38" s="325"/>
      <c r="CG38" s="325"/>
      <c r="CH38" s="325"/>
      <c r="CI38" s="325"/>
      <c r="CJ38" s="325"/>
      <c r="CK38" s="325"/>
      <c r="CL38" s="325"/>
      <c r="CM38" s="325"/>
      <c r="CN38" s="325"/>
      <c r="CO38" s="325"/>
      <c r="CP38" s="325"/>
      <c r="CQ38" s="325"/>
      <c r="CR38" s="325"/>
      <c r="CS38" s="325"/>
      <c r="CT38" s="325"/>
      <c r="CU38" s="325"/>
      <c r="CV38" s="325"/>
      <c r="CW38" s="325"/>
      <c r="CX38" s="325"/>
      <c r="CY38" s="325"/>
      <c r="CZ38" s="325"/>
      <c r="DA38" s="325"/>
      <c r="DB38" s="325"/>
      <c r="DC38" s="325"/>
      <c r="DD38" s="325"/>
      <c r="DE38" s="325"/>
      <c r="DF38" s="325"/>
      <c r="DG38" s="325"/>
      <c r="DH38" s="325"/>
      <c r="DI38" s="325"/>
      <c r="DJ38" s="325"/>
      <c r="DK38" s="325"/>
      <c r="DL38" s="325"/>
      <c r="DM38" s="325"/>
      <c r="DN38" s="325"/>
      <c r="DO38" s="325"/>
      <c r="DP38" s="325"/>
      <c r="DQ38" s="325"/>
      <c r="DR38" s="325"/>
      <c r="DS38" s="325"/>
      <c r="DT38" s="325"/>
      <c r="DU38" s="325"/>
      <c r="DV38" s="325"/>
      <c r="DW38" s="325"/>
    </row>
    <row r="39" spans="1:129">
      <c r="A39" s="496"/>
      <c r="B39" s="677"/>
      <c r="C39" s="677"/>
      <c r="D39" s="478"/>
      <c r="E39" s="478"/>
      <c r="F39" s="635"/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5"/>
      <c r="R39" s="325"/>
      <c r="S39" s="325"/>
      <c r="T39" s="325"/>
      <c r="U39" s="325"/>
      <c r="V39" s="325"/>
      <c r="W39" s="325"/>
      <c r="X39" s="325"/>
      <c r="Y39" s="325"/>
      <c r="Z39" s="325"/>
      <c r="AA39" s="325"/>
      <c r="AB39" s="325"/>
      <c r="AC39" s="325"/>
      <c r="AD39" s="325"/>
      <c r="AE39" s="325"/>
      <c r="AF39" s="325"/>
      <c r="AG39" s="325"/>
      <c r="AH39" s="325"/>
      <c r="AI39" s="325"/>
      <c r="AJ39" s="325"/>
      <c r="AK39" s="325"/>
      <c r="AL39" s="325"/>
      <c r="AM39" s="325"/>
      <c r="AN39" s="325"/>
      <c r="AO39" s="325"/>
      <c r="AP39" s="325"/>
      <c r="AQ39" s="325"/>
      <c r="AR39" s="325"/>
      <c r="AS39" s="325"/>
      <c r="AT39" s="325"/>
      <c r="AU39" s="325"/>
      <c r="AV39" s="325"/>
      <c r="AW39" s="325"/>
      <c r="AX39" s="325"/>
      <c r="AY39" s="325"/>
      <c r="AZ39" s="325"/>
      <c r="BA39" s="325"/>
      <c r="BB39" s="325"/>
      <c r="BC39" s="325"/>
      <c r="BD39" s="325"/>
      <c r="BE39" s="325"/>
      <c r="BF39" s="325"/>
      <c r="BG39" s="325"/>
      <c r="BH39" s="325"/>
      <c r="BI39" s="325"/>
      <c r="BJ39" s="325"/>
      <c r="BK39" s="325"/>
      <c r="BL39" s="325"/>
      <c r="BM39" s="325"/>
      <c r="BN39" s="325"/>
      <c r="BO39" s="325"/>
      <c r="BP39" s="325"/>
      <c r="BQ39" s="325"/>
      <c r="BR39" s="325"/>
      <c r="BS39" s="325"/>
      <c r="BT39" s="325"/>
      <c r="BU39" s="325"/>
      <c r="BV39" s="325"/>
      <c r="BW39" s="325"/>
      <c r="BX39" s="325"/>
      <c r="BY39" s="325"/>
      <c r="BZ39" s="325"/>
      <c r="CA39" s="325"/>
      <c r="CB39" s="325"/>
      <c r="CC39" s="325"/>
      <c r="CD39" s="325"/>
      <c r="CE39" s="325"/>
      <c r="CF39" s="325"/>
      <c r="CG39" s="325"/>
      <c r="CH39" s="325"/>
      <c r="CI39" s="325"/>
      <c r="CJ39" s="325"/>
      <c r="CK39" s="325"/>
      <c r="CL39" s="325"/>
      <c r="CM39" s="325"/>
      <c r="CN39" s="325"/>
      <c r="CO39" s="325"/>
      <c r="CP39" s="325"/>
      <c r="CQ39" s="325"/>
      <c r="CR39" s="325"/>
      <c r="CS39" s="325"/>
      <c r="CT39" s="325"/>
      <c r="CU39" s="325"/>
      <c r="CV39" s="325"/>
      <c r="CW39" s="325"/>
      <c r="CX39" s="325"/>
      <c r="CY39" s="325"/>
      <c r="CZ39" s="325"/>
      <c r="DA39" s="325"/>
      <c r="DB39" s="325"/>
      <c r="DC39" s="325"/>
      <c r="DD39" s="325"/>
      <c r="DE39" s="325"/>
      <c r="DF39" s="325"/>
      <c r="DG39" s="325"/>
      <c r="DH39" s="325"/>
      <c r="DI39" s="325"/>
      <c r="DJ39" s="325"/>
      <c r="DK39" s="325"/>
      <c r="DL39" s="325"/>
      <c r="DM39" s="325"/>
      <c r="DN39" s="325"/>
      <c r="DO39" s="325"/>
      <c r="DP39" s="325"/>
      <c r="DQ39" s="325"/>
      <c r="DR39" s="325"/>
      <c r="DS39" s="325"/>
      <c r="DT39" s="325"/>
      <c r="DU39" s="325"/>
      <c r="DV39" s="325"/>
      <c r="DW39" s="325"/>
    </row>
    <row r="40" spans="1:129">
      <c r="A40" s="496" t="s">
        <v>5</v>
      </c>
      <c r="B40" s="677"/>
      <c r="C40" s="677"/>
      <c r="D40" s="478"/>
      <c r="E40" s="478"/>
      <c r="F40" s="635"/>
      <c r="G40" s="325">
        <f>G20+G38+G63</f>
        <v>0</v>
      </c>
      <c r="H40" s="325">
        <f>H20+H38+H63</f>
        <v>3070.1758373705552</v>
      </c>
      <c r="I40" s="325">
        <f t="shared" ref="I40:BO40" si="19">I20+I38+I63</f>
        <v>3121.0627297026626</v>
      </c>
      <c r="J40" s="325">
        <f t="shared" si="19"/>
        <v>3111.6498118744885</v>
      </c>
      <c r="K40" s="325">
        <f t="shared" si="19"/>
        <v>3163.2241181486525</v>
      </c>
      <c r="L40" s="325">
        <f t="shared" si="19"/>
        <v>3121.1365622958965</v>
      </c>
      <c r="M40" s="325">
        <f t="shared" si="19"/>
        <v>3155.4347662771693</v>
      </c>
      <c r="N40" s="325">
        <f t="shared" si="19"/>
        <v>3156.8324071828301</v>
      </c>
      <c r="O40" s="325">
        <f t="shared" si="19"/>
        <v>3209.1555962521579</v>
      </c>
      <c r="P40" s="325">
        <f t="shared" si="19"/>
        <v>3194.7766708725076</v>
      </c>
      <c r="Q40" s="325">
        <f t="shared" si="19"/>
        <v>3247.7287703897309</v>
      </c>
      <c r="R40" s="325">
        <f t="shared" si="19"/>
        <v>3200.0231759611916</v>
      </c>
      <c r="S40" s="325">
        <f t="shared" si="19"/>
        <v>3253.0622341262938</v>
      </c>
      <c r="T40" s="325">
        <f t="shared" si="19"/>
        <v>3276.6068348869971</v>
      </c>
      <c r="U40" s="325">
        <f t="shared" si="19"/>
        <v>3312.6135034022386</v>
      </c>
      <c r="V40" s="325">
        <f t="shared" si="19"/>
        <v>3340.2197136848176</v>
      </c>
      <c r="W40" s="325">
        <f t="shared" si="19"/>
        <v>3395.5824713702009</v>
      </c>
      <c r="X40" s="325">
        <f t="shared" si="19"/>
        <v>3418.1201121228983</v>
      </c>
      <c r="Y40" s="325">
        <f t="shared" si="19"/>
        <v>3474.7740366332218</v>
      </c>
      <c r="Z40" s="325">
        <f t="shared" si="19"/>
        <v>3494.0372361735749</v>
      </c>
      <c r="AA40" s="325">
        <f t="shared" si="19"/>
        <v>3551.9494555576666</v>
      </c>
      <c r="AB40" s="325">
        <f t="shared" si="19"/>
        <v>3556.8297621119882</v>
      </c>
      <c r="AC40" s="325">
        <f t="shared" si="19"/>
        <v>3595.9158034538773</v>
      </c>
      <c r="AD40" s="325">
        <f t="shared" si="19"/>
        <v>3626.2540889719712</v>
      </c>
      <c r="AE40" s="325">
        <f t="shared" si="19"/>
        <v>3686.3577479052092</v>
      </c>
      <c r="AF40" s="325">
        <f t="shared" si="19"/>
        <v>6108.9357631474068</v>
      </c>
      <c r="AG40" s="325">
        <f t="shared" si="19"/>
        <v>6210.1888420946016</v>
      </c>
      <c r="AH40" s="325">
        <f t="shared" si="19"/>
        <v>6094.5967226273406</v>
      </c>
      <c r="AI40" s="325">
        <f t="shared" si="19"/>
        <v>6195.6121379195065</v>
      </c>
      <c r="AJ40" s="325">
        <f t="shared" si="19"/>
        <v>6191.8377939076463</v>
      </c>
      <c r="AK40" s="325">
        <f t="shared" si="19"/>
        <v>6259.8799674670699</v>
      </c>
      <c r="AL40" s="325">
        <f t="shared" si="19"/>
        <v>6212.2931546195068</v>
      </c>
      <c r="AM40" s="325">
        <f t="shared" si="19"/>
        <v>6315.2593395027043</v>
      </c>
      <c r="AN40" s="325">
        <f t="shared" si="19"/>
        <v>6422.2824265754589</v>
      </c>
      <c r="AO40" s="325">
        <f t="shared" si="19"/>
        <v>6528.7290966291966</v>
      </c>
      <c r="AP40" s="325">
        <f t="shared" si="19"/>
        <v>6585.9464909026956</v>
      </c>
      <c r="AQ40" s="325">
        <f t="shared" si="19"/>
        <v>6695.1058250060523</v>
      </c>
      <c r="AR40" s="325">
        <f t="shared" si="19"/>
        <v>6765.0886972157923</v>
      </c>
      <c r="AS40" s="325">
        <f t="shared" si="19"/>
        <v>6839.4303312511311</v>
      </c>
      <c r="AT40" s="325">
        <f t="shared" si="19"/>
        <v>6911.8477723177066</v>
      </c>
      <c r="AU40" s="325">
        <f t="shared" si="19"/>
        <v>7026.408785118555</v>
      </c>
      <c r="AV40" s="325">
        <f t="shared" si="19"/>
        <v>7034.5168108302532</v>
      </c>
      <c r="AW40" s="325">
        <f t="shared" si="19"/>
        <v>7151.111012114734</v>
      </c>
      <c r="AX40" s="325">
        <f t="shared" si="19"/>
        <v>7199.5647506534333</v>
      </c>
      <c r="AY40" s="325">
        <f t="shared" si="19"/>
        <v>7318.8945531504523</v>
      </c>
      <c r="AZ40" s="325">
        <f t="shared" si="19"/>
        <v>7423.2973113752823</v>
      </c>
      <c r="BA40" s="325">
        <f t="shared" si="19"/>
        <v>7504.8720071046819</v>
      </c>
      <c r="BB40" s="325">
        <f t="shared" si="19"/>
        <v>7549.765442041783</v>
      </c>
      <c r="BC40" s="325">
        <f t="shared" si="19"/>
        <v>7674.8996758877802</v>
      </c>
      <c r="BD40" s="325">
        <f t="shared" si="19"/>
        <v>7698.8073492935782</v>
      </c>
      <c r="BE40" s="325">
        <f t="shared" si="19"/>
        <v>7826.4118909945792</v>
      </c>
      <c r="BF40" s="325">
        <f t="shared" si="19"/>
        <v>7867.9291192271758</v>
      </c>
      <c r="BG40" s="325">
        <f t="shared" si="19"/>
        <v>7998.336784186743</v>
      </c>
      <c r="BH40" s="325">
        <f t="shared" si="19"/>
        <v>8034.8314182660124</v>
      </c>
      <c r="BI40" s="325">
        <f t="shared" si="19"/>
        <v>8123.1262690161884</v>
      </c>
      <c r="BJ40" s="325">
        <f t="shared" si="19"/>
        <v>8120.4258314444915</v>
      </c>
      <c r="BK40" s="325">
        <f t="shared" si="19"/>
        <v>8255.0185247833506</v>
      </c>
      <c r="BL40" s="325">
        <f t="shared" si="19"/>
        <v>8218.6776314105846</v>
      </c>
      <c r="BM40" s="325">
        <f t="shared" si="19"/>
        <v>8354.898807621812</v>
      </c>
      <c r="BN40" s="325">
        <f t="shared" si="19"/>
        <v>8261.7109962257564</v>
      </c>
      <c r="BO40" s="325">
        <f t="shared" si="19"/>
        <v>8398.6454326272869</v>
      </c>
      <c r="BP40" s="325"/>
      <c r="BQ40" s="325"/>
      <c r="BR40" s="325"/>
      <c r="BS40" s="325"/>
      <c r="BT40" s="325"/>
      <c r="BU40" s="325"/>
      <c r="BV40" s="325"/>
      <c r="BW40" s="325"/>
      <c r="BX40" s="325"/>
      <c r="BY40" s="325"/>
      <c r="BZ40" s="325"/>
      <c r="CA40" s="325"/>
      <c r="CB40" s="325"/>
      <c r="CC40" s="325"/>
      <c r="CD40" s="325"/>
      <c r="CE40" s="325"/>
      <c r="CF40" s="325"/>
      <c r="CG40" s="325"/>
      <c r="CH40" s="325"/>
      <c r="CI40" s="325"/>
      <c r="CJ40" s="325"/>
      <c r="CK40" s="325"/>
      <c r="CL40" s="325"/>
      <c r="CM40" s="325"/>
      <c r="CN40" s="325"/>
      <c r="CO40" s="325"/>
      <c r="CP40" s="325"/>
      <c r="CQ40" s="325"/>
      <c r="CR40" s="325"/>
      <c r="CS40" s="325"/>
      <c r="CT40" s="325"/>
      <c r="CU40" s="325"/>
      <c r="CV40" s="325"/>
      <c r="CW40" s="325"/>
      <c r="CX40" s="325"/>
      <c r="CY40" s="325"/>
      <c r="CZ40" s="325"/>
      <c r="DA40" s="325"/>
      <c r="DB40" s="325"/>
      <c r="DC40" s="325"/>
      <c r="DD40" s="325"/>
      <c r="DE40" s="325"/>
      <c r="DF40" s="325"/>
      <c r="DG40" s="325"/>
      <c r="DH40" s="325"/>
      <c r="DI40" s="325"/>
      <c r="DJ40" s="325"/>
      <c r="DK40" s="325"/>
      <c r="DL40" s="325"/>
      <c r="DM40" s="325"/>
      <c r="DN40" s="325"/>
      <c r="DO40" s="325"/>
      <c r="DP40" s="325"/>
      <c r="DQ40" s="325"/>
      <c r="DR40" s="325"/>
      <c r="DS40" s="325"/>
      <c r="DT40" s="325"/>
      <c r="DU40" s="325"/>
      <c r="DV40" s="325"/>
      <c r="DW40" s="325"/>
    </row>
    <row r="41" spans="1:129">
      <c r="A41" s="506" t="s">
        <v>1077</v>
      </c>
      <c r="D41" s="309"/>
      <c r="E41" s="395">
        <f>SUMIF(G5:DW5,,G45:DW61)+SUMIF(Inputs!E127:AH127,"&lt;=Inputs!D15",Inputs!E128:AH144)</f>
        <v>0</v>
      </c>
      <c r="F41" s="635"/>
      <c r="G41" s="507">
        <f t="shared" ref="G41:AL41" si="20">IFERROR((G20+G38)/G20,0)</f>
        <v>0</v>
      </c>
      <c r="H41" s="507">
        <f t="shared" si="20"/>
        <v>0.75601693412260818</v>
      </c>
      <c r="I41" s="507">
        <f t="shared" si="20"/>
        <v>0.75601693412260795</v>
      </c>
      <c r="J41" s="507">
        <f t="shared" si="20"/>
        <v>0.7555803975587092</v>
      </c>
      <c r="K41" s="507">
        <f t="shared" si="20"/>
        <v>0.75558039755870943</v>
      </c>
      <c r="L41" s="507">
        <f t="shared" si="20"/>
        <v>0.74511510378682388</v>
      </c>
      <c r="M41" s="507">
        <f t="shared" si="20"/>
        <v>0.745115103786824</v>
      </c>
      <c r="N41" s="507">
        <f t="shared" si="20"/>
        <v>0.74489859810000725</v>
      </c>
      <c r="O41" s="507">
        <f t="shared" si="20"/>
        <v>0.74489859810000725</v>
      </c>
      <c r="P41" s="507">
        <f t="shared" si="20"/>
        <v>0.74425085975124627</v>
      </c>
      <c r="Q41" s="507">
        <f t="shared" si="20"/>
        <v>0.74425085975124616</v>
      </c>
      <c r="R41" s="507">
        <f t="shared" si="20"/>
        <v>0.73072328440477619</v>
      </c>
      <c r="S41" s="507">
        <f t="shared" si="20"/>
        <v>0.73072328440477619</v>
      </c>
      <c r="T41" s="507">
        <f t="shared" si="20"/>
        <v>0.73194669729959549</v>
      </c>
      <c r="U41" s="507">
        <f t="shared" si="20"/>
        <v>0.73194669729959538</v>
      </c>
      <c r="V41" s="507">
        <f t="shared" si="20"/>
        <v>0.73337196497913204</v>
      </c>
      <c r="W41" s="507">
        <f t="shared" si="20"/>
        <v>0.73337196497913204</v>
      </c>
      <c r="X41" s="507">
        <f t="shared" si="20"/>
        <v>0.7349829137250794</v>
      </c>
      <c r="Y41" s="507">
        <f t="shared" si="20"/>
        <v>0.7349829137250794</v>
      </c>
      <c r="Z41" s="507">
        <f t="shared" si="20"/>
        <v>0.73636236238052344</v>
      </c>
      <c r="AA41" s="507">
        <f t="shared" si="20"/>
        <v>0.73636236238052344</v>
      </c>
      <c r="AB41" s="507">
        <f t="shared" si="20"/>
        <v>0.73317977397974432</v>
      </c>
      <c r="AC41" s="507">
        <f t="shared" si="20"/>
        <v>0.73317977397974421</v>
      </c>
      <c r="AD41" s="507">
        <f t="shared" si="20"/>
        <v>0.73461098758187704</v>
      </c>
      <c r="AE41" s="507">
        <f t="shared" si="20"/>
        <v>0.73461098758187715</v>
      </c>
      <c r="AF41" s="507">
        <f t="shared" si="20"/>
        <v>0.82125114425959866</v>
      </c>
      <c r="AG41" s="507">
        <f t="shared" si="20"/>
        <v>0.82125114425959866</v>
      </c>
      <c r="AH41" s="507">
        <f t="shared" si="20"/>
        <v>0.8187014597636777</v>
      </c>
      <c r="AI41" s="507">
        <f t="shared" si="20"/>
        <v>0.8187014597636777</v>
      </c>
      <c r="AJ41" s="507">
        <f t="shared" si="20"/>
        <v>0.81992088253779194</v>
      </c>
      <c r="AK41" s="507">
        <f t="shared" si="20"/>
        <v>0.81992088253779183</v>
      </c>
      <c r="AL41" s="507">
        <f t="shared" si="20"/>
        <v>0.81588357919804377</v>
      </c>
      <c r="AM41" s="507">
        <f t="shared" ref="AM41:BO41" si="21">IFERROR((AM20+AM38)/AM20,0)</f>
        <v>0.81588357919804377</v>
      </c>
      <c r="AN41" s="507">
        <f t="shared" si="21"/>
        <v>0.8186349759088396</v>
      </c>
      <c r="AO41" s="507">
        <f t="shared" si="21"/>
        <v>0.81863497590883971</v>
      </c>
      <c r="AP41" s="507">
        <f t="shared" si="21"/>
        <v>0.82015490064277863</v>
      </c>
      <c r="AQ41" s="507">
        <f t="shared" si="21"/>
        <v>0.82015490064277852</v>
      </c>
      <c r="AR41" s="507">
        <f t="shared" si="21"/>
        <v>0.82149282877809648</v>
      </c>
      <c r="AS41" s="507">
        <f t="shared" si="21"/>
        <v>0.82149282877809648</v>
      </c>
      <c r="AT41" s="507">
        <f t="shared" si="21"/>
        <v>0.82283748247295363</v>
      </c>
      <c r="AU41" s="507">
        <f t="shared" si="21"/>
        <v>0.82283748247295374</v>
      </c>
      <c r="AV41" s="507">
        <f t="shared" si="21"/>
        <v>0.8191679235296524</v>
      </c>
      <c r="AW41" s="507">
        <f t="shared" si="21"/>
        <v>0.81916792352965251</v>
      </c>
      <c r="AX41" s="507">
        <f t="shared" si="21"/>
        <v>0.82041173897895714</v>
      </c>
      <c r="AY41" s="507">
        <f t="shared" si="21"/>
        <v>0.82041173897895714</v>
      </c>
      <c r="AZ41" s="507">
        <f t="shared" si="21"/>
        <v>0.82231663605434169</v>
      </c>
      <c r="BA41" s="507">
        <f t="shared" si="21"/>
        <v>0.82231663605434169</v>
      </c>
      <c r="BB41" s="507">
        <f t="shared" si="21"/>
        <v>0.82300922543790289</v>
      </c>
      <c r="BC41" s="507">
        <f t="shared" si="21"/>
        <v>0.823009225437903</v>
      </c>
      <c r="BD41" s="507">
        <f t="shared" si="21"/>
        <v>0.82367204446620845</v>
      </c>
      <c r="BE41" s="507">
        <f t="shared" si="21"/>
        <v>0.82367204446620845</v>
      </c>
      <c r="BF41" s="507">
        <f t="shared" si="21"/>
        <v>0.82137992057007836</v>
      </c>
      <c r="BG41" s="507">
        <f t="shared" si="21"/>
        <v>0.82137992057007836</v>
      </c>
      <c r="BH41" s="507">
        <f t="shared" si="21"/>
        <v>0.82188041086839136</v>
      </c>
      <c r="BI41" s="507">
        <f t="shared" si="21"/>
        <v>0.82188041086839136</v>
      </c>
      <c r="BJ41" s="507">
        <f t="shared" si="21"/>
        <v>0.82165986680656777</v>
      </c>
      <c r="BK41" s="507">
        <f t="shared" si="21"/>
        <v>0.82165986680656788</v>
      </c>
      <c r="BL41" s="507">
        <f t="shared" si="21"/>
        <v>0.82123125440533873</v>
      </c>
      <c r="BM41" s="507">
        <f t="shared" si="21"/>
        <v>0.82123125440533873</v>
      </c>
      <c r="BN41" s="507">
        <f t="shared" si="21"/>
        <v>0.81978816117466469</v>
      </c>
      <c r="BO41" s="507">
        <f t="shared" si="21"/>
        <v>0.81978816117466458</v>
      </c>
      <c r="BP41" s="507"/>
      <c r="BQ41" s="507"/>
      <c r="BR41" s="507"/>
      <c r="BS41" s="507"/>
      <c r="BT41" s="507"/>
      <c r="BU41" s="507"/>
      <c r="BV41" s="507"/>
      <c r="BW41" s="507"/>
      <c r="BX41" s="507"/>
      <c r="BY41" s="507"/>
      <c r="BZ41" s="507"/>
      <c r="CA41" s="507"/>
      <c r="CB41" s="507"/>
      <c r="CC41" s="507"/>
      <c r="CD41" s="507"/>
      <c r="CE41" s="507"/>
      <c r="CF41" s="507"/>
      <c r="CG41" s="507"/>
      <c r="CH41" s="507"/>
      <c r="CI41" s="507"/>
      <c r="CJ41" s="507"/>
      <c r="CK41" s="507"/>
      <c r="CL41" s="507"/>
      <c r="CM41" s="507"/>
      <c r="CN41" s="507"/>
      <c r="CO41" s="507"/>
      <c r="CP41" s="507"/>
      <c r="CQ41" s="507"/>
      <c r="CR41" s="507"/>
      <c r="CS41" s="507"/>
      <c r="CT41" s="507"/>
      <c r="CU41" s="507"/>
      <c r="CV41" s="507"/>
      <c r="CW41" s="507"/>
      <c r="CX41" s="507"/>
      <c r="CY41" s="507"/>
      <c r="CZ41" s="507"/>
      <c r="DA41" s="507"/>
      <c r="DB41" s="507"/>
      <c r="DC41" s="507"/>
      <c r="DD41" s="507"/>
      <c r="DE41" s="507"/>
      <c r="DF41" s="507"/>
      <c r="DG41" s="507"/>
      <c r="DH41" s="507"/>
      <c r="DI41" s="507"/>
      <c r="DJ41" s="507"/>
      <c r="DK41" s="507"/>
      <c r="DL41" s="507"/>
      <c r="DM41" s="507"/>
      <c r="DN41" s="507"/>
      <c r="DO41" s="507"/>
      <c r="DP41" s="507"/>
      <c r="DQ41" s="507"/>
      <c r="DR41" s="507"/>
      <c r="DS41" s="507"/>
      <c r="DT41" s="507"/>
      <c r="DU41" s="507"/>
      <c r="DV41" s="507"/>
      <c r="DW41" s="507"/>
    </row>
    <row r="42" spans="1:129">
      <c r="A42" s="506" t="s">
        <v>1078</v>
      </c>
      <c r="D42" s="495">
        <f>AVERAGEIF(G42:AK42,"&gt;0")</f>
        <v>1.6558951915619645E-2</v>
      </c>
      <c r="F42" s="635"/>
      <c r="G42" s="503">
        <f t="shared" ref="G42:AL42" si="22">-1*IFERROR(G38/($B18*G6),0)</f>
        <v>0</v>
      </c>
      <c r="H42" s="503">
        <f>-1*IFERROR(H38/($B18*H6),0)</f>
        <v>1.3709667901742826E-2</v>
      </c>
      <c r="I42" s="503">
        <f t="shared" si="22"/>
        <v>1.3709667901742833E-2</v>
      </c>
      <c r="J42" s="503">
        <f t="shared" si="22"/>
        <v>1.3927770138602996E-2</v>
      </c>
      <c r="K42" s="503">
        <f t="shared" si="22"/>
        <v>1.3927770138602993E-2</v>
      </c>
      <c r="L42" s="503">
        <f t="shared" si="22"/>
        <v>1.4732092523672292E-2</v>
      </c>
      <c r="M42" s="503">
        <f t="shared" si="22"/>
        <v>1.4732092523672293E-2</v>
      </c>
      <c r="N42" s="503">
        <f t="shared" si="22"/>
        <v>1.4959006090901603E-2</v>
      </c>
      <c r="O42" s="503">
        <f t="shared" si="22"/>
        <v>1.4959006090901603E-2</v>
      </c>
      <c r="P42" s="503">
        <f t="shared" si="22"/>
        <v>1.5190457929475501E-2</v>
      </c>
      <c r="Q42" s="503">
        <f t="shared" si="22"/>
        <v>1.5190457929475506E-2</v>
      </c>
      <c r="R42" s="503">
        <f t="shared" si="22"/>
        <v>1.6316781703132943E-2</v>
      </c>
      <c r="S42" s="503">
        <f t="shared" si="22"/>
        <v>1.631678170313295E-2</v>
      </c>
      <c r="T42" s="503">
        <f t="shared" si="22"/>
        <v>1.6557584195985225E-2</v>
      </c>
      <c r="U42" s="503">
        <f t="shared" si="22"/>
        <v>1.6557584195985232E-2</v>
      </c>
      <c r="V42" s="503">
        <f t="shared" si="22"/>
        <v>1.6803202738694553E-2</v>
      </c>
      <c r="W42" s="503">
        <f t="shared" si="22"/>
        <v>1.6803202738694553E-2</v>
      </c>
      <c r="X42" s="503">
        <f t="shared" si="22"/>
        <v>1.7053733652258075E-2</v>
      </c>
      <c r="Y42" s="503">
        <f t="shared" si="22"/>
        <v>1.7053733652258075E-2</v>
      </c>
      <c r="Z42" s="503">
        <f t="shared" si="22"/>
        <v>1.7309275184092858E-2</v>
      </c>
      <c r="AA42" s="503">
        <f t="shared" si="22"/>
        <v>1.7309275184092861E-2</v>
      </c>
      <c r="AB42" s="503">
        <f t="shared" si="22"/>
        <v>1.7860856598300306E-2</v>
      </c>
      <c r="AC42" s="503">
        <f t="shared" si="22"/>
        <v>1.7860856598300313E-2</v>
      </c>
      <c r="AD42" s="503">
        <f t="shared" si="22"/>
        <v>1.8126722008021224E-2</v>
      </c>
      <c r="AE42" s="503">
        <f t="shared" si="22"/>
        <v>1.8126722008021217E-2</v>
      </c>
      <c r="AF42" s="503">
        <f t="shared" si="22"/>
        <v>1.8397904725936557E-2</v>
      </c>
      <c r="AG42" s="503">
        <f t="shared" si="22"/>
        <v>1.8397904725936554E-2</v>
      </c>
      <c r="AH42" s="503">
        <f t="shared" si="22"/>
        <v>1.8674511098210191E-2</v>
      </c>
      <c r="AI42" s="503">
        <f t="shared" si="22"/>
        <v>1.8674511098210191E-2</v>
      </c>
      <c r="AJ42" s="503">
        <f t="shared" si="22"/>
        <v>1.876471224526749E-2</v>
      </c>
      <c r="AK42" s="503">
        <f t="shared" si="22"/>
        <v>1.876471224526749E-2</v>
      </c>
      <c r="AL42" s="503">
        <f t="shared" si="22"/>
        <v>1.93977696300109E-2</v>
      </c>
      <c r="AM42" s="503">
        <f t="shared" ref="AM42:BO42" si="23">-1*IFERROR(AM38/($B18*AM6),0)</f>
        <v>1.9397769630010903E-2</v>
      </c>
      <c r="AN42" s="503">
        <f t="shared" si="23"/>
        <v>1.968739100312436E-2</v>
      </c>
      <c r="AO42" s="503">
        <f t="shared" si="23"/>
        <v>1.9687391003124367E-2</v>
      </c>
      <c r="AP42" s="503">
        <f t="shared" si="23"/>
        <v>1.9982804803700096E-2</v>
      </c>
      <c r="AQ42" s="503">
        <f t="shared" si="23"/>
        <v>1.9982804803700096E-2</v>
      </c>
      <c r="AR42" s="503">
        <f t="shared" si="23"/>
        <v>2.0284126880287336E-2</v>
      </c>
      <c r="AS42" s="503">
        <f t="shared" si="23"/>
        <v>2.0284126880287343E-2</v>
      </c>
      <c r="AT42" s="503">
        <f t="shared" si="23"/>
        <v>2.0591475398406327E-2</v>
      </c>
      <c r="AU42" s="503">
        <f t="shared" si="23"/>
        <v>2.0591475398406327E-2</v>
      </c>
      <c r="AV42" s="503">
        <f t="shared" si="23"/>
        <v>2.1486828990359638E-2</v>
      </c>
      <c r="AW42" s="503">
        <f t="shared" si="23"/>
        <v>2.1486828990359634E-2</v>
      </c>
      <c r="AX42" s="503">
        <f t="shared" si="23"/>
        <v>2.1806594388610628E-2</v>
      </c>
      <c r="AY42" s="503">
        <f t="shared" si="23"/>
        <v>2.1806594388610632E-2</v>
      </c>
      <c r="AZ42" s="503">
        <f t="shared" si="23"/>
        <v>2.213275509482664E-2</v>
      </c>
      <c r="BA42" s="503">
        <f t="shared" si="23"/>
        <v>2.2132755094826647E-2</v>
      </c>
      <c r="BB42" s="503">
        <f t="shared" si="23"/>
        <v>2.2465439015166979E-2</v>
      </c>
      <c r="BC42" s="503">
        <f t="shared" si="23"/>
        <v>2.2465439015166982E-2</v>
      </c>
      <c r="BD42" s="503">
        <f t="shared" si="23"/>
        <v>2.2804776613914123E-2</v>
      </c>
      <c r="BE42" s="503">
        <f t="shared" si="23"/>
        <v>2.2804776613914123E-2</v>
      </c>
      <c r="BF42" s="503">
        <f t="shared" si="23"/>
        <v>2.3674573257760956E-2</v>
      </c>
      <c r="BG42" s="503">
        <f t="shared" si="23"/>
        <v>2.3674573257760959E-2</v>
      </c>
      <c r="BH42" s="503">
        <f t="shared" si="23"/>
        <v>2.4027620095497484E-2</v>
      </c>
      <c r="BI42" s="503">
        <f t="shared" si="23"/>
        <v>2.4027620095497488E-2</v>
      </c>
      <c r="BJ42" s="503">
        <f t="shared" si="23"/>
        <v>2.4387727869988746E-2</v>
      </c>
      <c r="BK42" s="503">
        <f t="shared" si="23"/>
        <v>2.4387727869988735E-2</v>
      </c>
      <c r="BL42" s="503">
        <f t="shared" si="23"/>
        <v>2.4755037799969827E-2</v>
      </c>
      <c r="BM42" s="503">
        <f t="shared" si="23"/>
        <v>2.4755037799969831E-2</v>
      </c>
      <c r="BN42" s="503">
        <f t="shared" si="23"/>
        <v>2.5129693928550533E-2</v>
      </c>
      <c r="BO42" s="503">
        <f t="shared" si="23"/>
        <v>2.5129693928550533E-2</v>
      </c>
      <c r="BP42" s="503"/>
      <c r="BQ42" s="503"/>
      <c r="BR42" s="503"/>
      <c r="BS42" s="503"/>
      <c r="BT42" s="503"/>
      <c r="BU42" s="503"/>
      <c r="BV42" s="503"/>
      <c r="BW42" s="503"/>
      <c r="BX42" s="503"/>
      <c r="BY42" s="503"/>
      <c r="BZ42" s="503"/>
      <c r="CA42" s="503"/>
      <c r="CB42" s="503"/>
      <c r="CC42" s="503"/>
      <c r="CD42" s="503"/>
      <c r="CE42" s="503"/>
      <c r="CF42" s="503"/>
      <c r="CG42" s="503"/>
      <c r="CH42" s="503"/>
      <c r="CI42" s="503"/>
      <c r="CJ42" s="503"/>
      <c r="CK42" s="503"/>
      <c r="CL42" s="503"/>
      <c r="CM42" s="503"/>
      <c r="CN42" s="503"/>
      <c r="CO42" s="503"/>
      <c r="CP42" s="503"/>
      <c r="CQ42" s="503"/>
      <c r="CR42" s="503"/>
      <c r="CS42" s="503"/>
      <c r="CT42" s="503"/>
      <c r="CU42" s="503"/>
      <c r="CV42" s="503"/>
      <c r="CW42" s="503"/>
      <c r="CX42" s="503"/>
      <c r="CY42" s="503"/>
      <c r="CZ42" s="503"/>
      <c r="DA42" s="503"/>
      <c r="DB42" s="503"/>
      <c r="DC42" s="503"/>
      <c r="DD42" s="503"/>
      <c r="DE42" s="503"/>
      <c r="DF42" s="503"/>
      <c r="DG42" s="503"/>
      <c r="DH42" s="503"/>
      <c r="DI42" s="503"/>
      <c r="DJ42" s="503"/>
      <c r="DK42" s="503"/>
      <c r="DL42" s="503"/>
      <c r="DM42" s="503"/>
      <c r="DN42" s="503"/>
      <c r="DO42" s="503"/>
      <c r="DP42" s="503"/>
      <c r="DQ42" s="503"/>
      <c r="DR42" s="503"/>
      <c r="DS42" s="503"/>
      <c r="DT42" s="503"/>
      <c r="DU42" s="503"/>
      <c r="DV42" s="503"/>
      <c r="DW42" s="503"/>
    </row>
    <row r="43" spans="1:129">
      <c r="A43" s="506" t="s">
        <v>1079</v>
      </c>
      <c r="D43" s="495">
        <f>AVERAGEIF(G43:DW43,"&gt;0")</f>
        <v>19.36662978348231</v>
      </c>
      <c r="F43" s="635"/>
      <c r="G43" s="503">
        <f t="shared" ref="G43:AL43" si="24">IFERROR(-1*G38/G18*1000,0)</f>
        <v>0</v>
      </c>
      <c r="H43" s="503">
        <f t="shared" si="24"/>
        <v>13.709667901742826</v>
      </c>
      <c r="I43" s="503">
        <f t="shared" si="24"/>
        <v>13.709667901742833</v>
      </c>
      <c r="J43" s="503">
        <f t="shared" si="24"/>
        <v>13.927770138602996</v>
      </c>
      <c r="K43" s="503">
        <f t="shared" si="24"/>
        <v>13.927770138602993</v>
      </c>
      <c r="L43" s="503">
        <f t="shared" si="24"/>
        <v>14.732092523672291</v>
      </c>
      <c r="M43" s="503">
        <f t="shared" si="24"/>
        <v>14.732092523672293</v>
      </c>
      <c r="N43" s="503">
        <f t="shared" si="24"/>
        <v>14.959006090901603</v>
      </c>
      <c r="O43" s="503">
        <f t="shared" si="24"/>
        <v>14.959006090901603</v>
      </c>
      <c r="P43" s="503">
        <f t="shared" si="24"/>
        <v>15.190457929475501</v>
      </c>
      <c r="Q43" s="503">
        <f t="shared" si="24"/>
        <v>15.190457929475507</v>
      </c>
      <c r="R43" s="503">
        <f t="shared" si="24"/>
        <v>16.316781703132943</v>
      </c>
      <c r="S43" s="503">
        <f t="shared" si="24"/>
        <v>16.31678170313295</v>
      </c>
      <c r="T43" s="503">
        <f t="shared" si="24"/>
        <v>16.557584195985225</v>
      </c>
      <c r="U43" s="503">
        <f t="shared" si="24"/>
        <v>16.557584195985232</v>
      </c>
      <c r="V43" s="503">
        <f t="shared" si="24"/>
        <v>16.803202738694551</v>
      </c>
      <c r="W43" s="503">
        <f t="shared" si="24"/>
        <v>16.803202738694551</v>
      </c>
      <c r="X43" s="503">
        <f t="shared" si="24"/>
        <v>17.053733652258074</v>
      </c>
      <c r="Y43" s="503">
        <f t="shared" si="24"/>
        <v>17.053733652258074</v>
      </c>
      <c r="Z43" s="503">
        <f t="shared" si="24"/>
        <v>17.309275184092858</v>
      </c>
      <c r="AA43" s="503">
        <f t="shared" si="24"/>
        <v>17.309275184092861</v>
      </c>
      <c r="AB43" s="503">
        <f t="shared" si="24"/>
        <v>17.860856598300305</v>
      </c>
      <c r="AC43" s="503">
        <f t="shared" si="24"/>
        <v>17.860856598300312</v>
      </c>
      <c r="AD43" s="503">
        <f t="shared" si="24"/>
        <v>18.126722008021225</v>
      </c>
      <c r="AE43" s="503">
        <f t="shared" si="24"/>
        <v>18.126722008021218</v>
      </c>
      <c r="AF43" s="503">
        <f t="shared" si="24"/>
        <v>18.397904725936556</v>
      </c>
      <c r="AG43" s="503">
        <f t="shared" si="24"/>
        <v>18.397904725936552</v>
      </c>
      <c r="AH43" s="503">
        <f t="shared" si="24"/>
        <v>18.674511098210193</v>
      </c>
      <c r="AI43" s="503">
        <f t="shared" si="24"/>
        <v>18.674511098210193</v>
      </c>
      <c r="AJ43" s="503">
        <f t="shared" si="24"/>
        <v>18.764712245267489</v>
      </c>
      <c r="AK43" s="503">
        <f t="shared" si="24"/>
        <v>18.764712245267489</v>
      </c>
      <c r="AL43" s="503">
        <f t="shared" si="24"/>
        <v>19.397769630010899</v>
      </c>
      <c r="AM43" s="503">
        <f t="shared" ref="AM43:BO43" si="25">IFERROR(-1*AM38/AM18*1000,0)</f>
        <v>19.397769630010902</v>
      </c>
      <c r="AN43" s="503">
        <f t="shared" si="25"/>
        <v>19.687391003124361</v>
      </c>
      <c r="AO43" s="503">
        <f t="shared" si="25"/>
        <v>19.687391003124368</v>
      </c>
      <c r="AP43" s="503">
        <f t="shared" si="25"/>
        <v>19.982804803700095</v>
      </c>
      <c r="AQ43" s="503">
        <f t="shared" si="25"/>
        <v>19.982804803700095</v>
      </c>
      <c r="AR43" s="503">
        <f t="shared" si="25"/>
        <v>20.284126880287335</v>
      </c>
      <c r="AS43" s="503">
        <f t="shared" si="25"/>
        <v>20.284126880287342</v>
      </c>
      <c r="AT43" s="503">
        <f t="shared" si="25"/>
        <v>20.591475398406327</v>
      </c>
      <c r="AU43" s="503">
        <f t="shared" si="25"/>
        <v>20.591475398406327</v>
      </c>
      <c r="AV43" s="503">
        <f t="shared" si="25"/>
        <v>21.486828990359637</v>
      </c>
      <c r="AW43" s="503">
        <f t="shared" si="25"/>
        <v>21.486828990359633</v>
      </c>
      <c r="AX43" s="503">
        <f t="shared" si="25"/>
        <v>21.806594388610627</v>
      </c>
      <c r="AY43" s="503">
        <f t="shared" si="25"/>
        <v>21.80659438861063</v>
      </c>
      <c r="AZ43" s="503">
        <f t="shared" si="25"/>
        <v>22.132755094826638</v>
      </c>
      <c r="BA43" s="503">
        <f t="shared" si="25"/>
        <v>22.132755094826646</v>
      </c>
      <c r="BB43" s="503">
        <f t="shared" si="25"/>
        <v>22.465439015166979</v>
      </c>
      <c r="BC43" s="503">
        <f t="shared" si="25"/>
        <v>22.465439015166982</v>
      </c>
      <c r="BD43" s="503">
        <f t="shared" si="25"/>
        <v>22.804776613914122</v>
      </c>
      <c r="BE43" s="503">
        <f t="shared" si="25"/>
        <v>22.804776613914122</v>
      </c>
      <c r="BF43" s="503">
        <f t="shared" si="25"/>
        <v>23.674573257760954</v>
      </c>
      <c r="BG43" s="503">
        <f t="shared" si="25"/>
        <v>23.674573257760958</v>
      </c>
      <c r="BH43" s="503">
        <f t="shared" si="25"/>
        <v>24.027620095497486</v>
      </c>
      <c r="BI43" s="503">
        <f t="shared" si="25"/>
        <v>24.02762009549749</v>
      </c>
      <c r="BJ43" s="503">
        <f t="shared" si="25"/>
        <v>24.387727869988744</v>
      </c>
      <c r="BK43" s="503">
        <f t="shared" si="25"/>
        <v>24.387727869988737</v>
      </c>
      <c r="BL43" s="503">
        <f t="shared" si="25"/>
        <v>24.755037799969827</v>
      </c>
      <c r="BM43" s="503">
        <f t="shared" si="25"/>
        <v>24.755037799969831</v>
      </c>
      <c r="BN43" s="503">
        <f t="shared" si="25"/>
        <v>25.129693928550534</v>
      </c>
      <c r="BO43" s="503">
        <f t="shared" si="25"/>
        <v>25.129693928550534</v>
      </c>
      <c r="BP43" s="503"/>
      <c r="BQ43" s="503"/>
      <c r="BR43" s="503"/>
      <c r="BS43" s="503"/>
      <c r="BT43" s="503"/>
      <c r="BU43" s="503"/>
      <c r="BV43" s="503"/>
      <c r="BW43" s="503"/>
      <c r="BX43" s="503"/>
      <c r="BY43" s="503"/>
      <c r="BZ43" s="503"/>
      <c r="CA43" s="503"/>
      <c r="CB43" s="503"/>
      <c r="CC43" s="503"/>
      <c r="CD43" s="503"/>
      <c r="CE43" s="503"/>
      <c r="CF43" s="503"/>
      <c r="CG43" s="503"/>
      <c r="CH43" s="503"/>
      <c r="CI43" s="503"/>
      <c r="CJ43" s="503"/>
      <c r="CK43" s="503"/>
      <c r="CL43" s="503"/>
      <c r="CM43" s="503"/>
      <c r="CN43" s="503"/>
      <c r="CO43" s="503"/>
      <c r="CP43" s="503"/>
      <c r="CQ43" s="503"/>
      <c r="CR43" s="503"/>
      <c r="CS43" s="503"/>
      <c r="CT43" s="503"/>
      <c r="CU43" s="503"/>
      <c r="CV43" s="503"/>
      <c r="CW43" s="503"/>
      <c r="CX43" s="503"/>
      <c r="CY43" s="503"/>
      <c r="CZ43" s="503"/>
      <c r="DA43" s="503"/>
      <c r="DB43" s="503"/>
      <c r="DC43" s="503"/>
      <c r="DD43" s="503"/>
      <c r="DE43" s="503"/>
      <c r="DF43" s="503"/>
      <c r="DG43" s="503"/>
      <c r="DH43" s="503"/>
      <c r="DI43" s="503"/>
      <c r="DJ43" s="503"/>
      <c r="DK43" s="503"/>
      <c r="DL43" s="503"/>
      <c r="DM43" s="503"/>
      <c r="DN43" s="503"/>
      <c r="DO43" s="503"/>
      <c r="DP43" s="503"/>
      <c r="DQ43" s="503"/>
      <c r="DR43" s="503"/>
      <c r="DS43" s="503"/>
      <c r="DT43" s="503"/>
      <c r="DU43" s="503"/>
      <c r="DV43" s="503"/>
      <c r="DW43" s="503"/>
    </row>
    <row r="44" spans="1:129">
      <c r="A44" s="496"/>
      <c r="B44" s="672"/>
      <c r="C44" s="672"/>
      <c r="F44" s="512"/>
      <c r="G44" s="508"/>
      <c r="H44" s="509"/>
      <c r="I44" s="509"/>
      <c r="J44" s="509"/>
      <c r="K44" s="509"/>
      <c r="L44" s="509"/>
      <c r="M44" s="509"/>
      <c r="N44" s="509"/>
      <c r="O44" s="509"/>
      <c r="P44" s="509"/>
      <c r="Q44" s="509"/>
      <c r="R44" s="509"/>
      <c r="S44" s="509"/>
      <c r="T44" s="509"/>
      <c r="U44" s="509"/>
      <c r="V44" s="509"/>
      <c r="W44" s="509"/>
      <c r="X44" s="509"/>
      <c r="Y44" s="509"/>
      <c r="Z44" s="509"/>
      <c r="AA44" s="509"/>
      <c r="AB44" s="509"/>
      <c r="AC44" s="509"/>
      <c r="AD44" s="509"/>
      <c r="AE44" s="509"/>
      <c r="AF44" s="509"/>
      <c r="AG44" s="509"/>
      <c r="AH44" s="509"/>
      <c r="AI44" s="509"/>
      <c r="AJ44" s="509"/>
      <c r="AK44" s="509"/>
      <c r="AL44" s="509"/>
      <c r="AM44" s="509"/>
      <c r="AN44" s="509"/>
      <c r="AO44" s="509"/>
      <c r="AP44" s="509"/>
      <c r="AQ44" s="509"/>
      <c r="AR44" s="509"/>
      <c r="AS44" s="509"/>
      <c r="AT44" s="509"/>
      <c r="AU44" s="509"/>
      <c r="AV44" s="509"/>
      <c r="AW44" s="509"/>
      <c r="AX44" s="509"/>
      <c r="AY44" s="509"/>
      <c r="AZ44" s="509"/>
      <c r="BA44" s="509"/>
      <c r="BB44" s="509"/>
      <c r="BC44" s="509"/>
      <c r="BD44" s="509"/>
      <c r="BE44" s="509"/>
      <c r="BF44" s="509"/>
      <c r="BG44" s="509"/>
      <c r="BH44" s="509"/>
      <c r="BI44" s="509"/>
      <c r="BJ44" s="509"/>
      <c r="BK44" s="509"/>
      <c r="BL44" s="509"/>
      <c r="BM44" s="509"/>
      <c r="BN44" s="509"/>
      <c r="BO44" s="509"/>
      <c r="BP44" s="509"/>
      <c r="BQ44" s="509"/>
      <c r="BR44" s="509"/>
      <c r="BS44" s="509"/>
      <c r="BT44" s="509"/>
      <c r="BU44" s="509"/>
      <c r="BV44" s="509"/>
      <c r="BW44" s="509"/>
      <c r="BX44" s="509"/>
      <c r="BY44" s="509"/>
      <c r="BZ44" s="509"/>
      <c r="CA44" s="509"/>
      <c r="CB44" s="509"/>
      <c r="CC44" s="509"/>
      <c r="CD44" s="509"/>
      <c r="CE44" s="509"/>
      <c r="CF44" s="509"/>
      <c r="CG44" s="509"/>
      <c r="CH44" s="509"/>
      <c r="CI44" s="509"/>
      <c r="CJ44" s="509"/>
      <c r="CK44" s="509"/>
      <c r="CL44" s="509"/>
      <c r="CM44" s="509"/>
      <c r="CN44" s="509"/>
      <c r="CO44" s="509"/>
      <c r="CP44" s="509"/>
      <c r="CQ44" s="509"/>
      <c r="CR44" s="509"/>
      <c r="CS44" s="509"/>
      <c r="CT44" s="509"/>
      <c r="CU44" s="509"/>
      <c r="CV44" s="509"/>
      <c r="CW44" s="509"/>
      <c r="CX44" s="509"/>
      <c r="CY44" s="509"/>
      <c r="CZ44" s="509"/>
      <c r="DA44" s="509"/>
      <c r="DB44" s="509"/>
      <c r="DC44" s="509"/>
      <c r="DD44" s="509"/>
      <c r="DE44" s="509"/>
      <c r="DF44" s="509"/>
      <c r="DG44" s="509"/>
      <c r="DH44" s="509"/>
      <c r="DI44" s="509"/>
      <c r="DJ44" s="509"/>
      <c r="DK44" s="509"/>
      <c r="DL44" s="509"/>
      <c r="DM44" s="509"/>
      <c r="DN44" s="509"/>
      <c r="DO44" s="509"/>
      <c r="DP44" s="509"/>
      <c r="DQ44" s="509"/>
      <c r="DR44" s="509"/>
      <c r="DS44" s="509"/>
      <c r="DT44" s="509"/>
      <c r="DU44" s="509"/>
      <c r="DV44" s="509"/>
      <c r="DW44" s="509"/>
      <c r="DX44" s="303"/>
      <c r="DY44" s="303"/>
    </row>
    <row r="45" spans="1:129">
      <c r="A45" s="492" t="str">
        <f>Inputs!A128</f>
        <v>Technical Management</v>
      </c>
      <c r="B45" s="672"/>
      <c r="C45" s="672"/>
      <c r="D45" s="493"/>
      <c r="E45" s="493"/>
      <c r="F45" s="512"/>
      <c r="G45" s="727">
        <f>IF(G$5,-SUMIF(Inputs!$E$127:$AH$127,CF!G$3,Inputs!$E128:$AH128)*G$6,0)</f>
        <v>0</v>
      </c>
      <c r="H45" s="727">
        <f>IF(H$5,-SUMIF(Inputs!$E$127:$AH$127,CF!H$3,Inputs!$E128:$AH128)*H$6,0)</f>
        <v>-138.84931506849315</v>
      </c>
      <c r="I45" s="727">
        <f>IF(I$5,-SUMIF(Inputs!$E$127:$AH$127,CF!I$3,Inputs!$E128:$AH128)*I$6,0)</f>
        <v>-141.15068493150687</v>
      </c>
      <c r="J45" s="727">
        <f>IF(J$5,-SUMIF(Inputs!$E$127:$AH$127,CF!J$3,Inputs!$E128:$AH128)*J$6,0)</f>
        <v>-141.62630136986303</v>
      </c>
      <c r="K45" s="727">
        <f>IF(K$5,-SUMIF(Inputs!$E$127:$AH$127,CF!K$3,Inputs!$E128:$AH128)*K$6,0)</f>
        <v>-143.97369863013702</v>
      </c>
      <c r="L45" s="727">
        <f>IF(L$5,-SUMIF(Inputs!$E$127:$AH$127,CF!L$3,Inputs!$E128:$AH128)*L$6,0)</f>
        <v>-144.8600655737705</v>
      </c>
      <c r="M45" s="727">
        <f>IF(M$5,-SUMIF(Inputs!$E$127:$AH$127,CF!M$3,Inputs!$E128:$AH128)*M$6,0)</f>
        <v>-146.45193442622951</v>
      </c>
      <c r="N45" s="727">
        <f>IF(N$5,-SUMIF(Inputs!$E$127:$AH$127,CF!N$3,Inputs!$E128:$AH128)*N$6,0)</f>
        <v>-147.34800394520548</v>
      </c>
      <c r="O45" s="727">
        <f>IF(O$5,-SUMIF(Inputs!$E$127:$AH$127,CF!O$3,Inputs!$E128:$AH128)*O$6,0)</f>
        <v>-149.79023605479452</v>
      </c>
      <c r="P45" s="727">
        <f>IF(P$5,-SUMIF(Inputs!$E$127:$AH$127,CF!P$3,Inputs!$E128:$AH128)*P$6,0)</f>
        <v>-150.29496402410959</v>
      </c>
      <c r="Q45" s="727">
        <f>IF(Q$5,-SUMIF(Inputs!$E$127:$AH$127,CF!Q$3,Inputs!$E128:$AH128)*Q$6,0)</f>
        <v>-152.78604077589043</v>
      </c>
      <c r="R45" s="727">
        <f>IF(R$5,-SUMIF(Inputs!$E$127:$AH$127,CF!R$3,Inputs!$E128:$AH128)*R$6,0)</f>
        <v>-153.30086330459181</v>
      </c>
      <c r="S45" s="727">
        <f>IF(S$5,-SUMIF(Inputs!$E$127:$AH$127,CF!S$3,Inputs!$E128:$AH128)*S$6,0)</f>
        <v>-155.84176159140824</v>
      </c>
      <c r="T45" s="727">
        <f>IF(T$5,-SUMIF(Inputs!$E$127:$AH$127,CF!T$3,Inputs!$E128:$AH128)*T$6,0)</f>
        <v>-156.80119367675806</v>
      </c>
      <c r="U45" s="727">
        <f>IF(U$5,-SUMIF(Inputs!$E$127:$AH$127,CF!U$3,Inputs!$E128:$AH128)*U$6,0)</f>
        <v>-158.52428371716198</v>
      </c>
      <c r="V45" s="727">
        <f>IF(V$5,-SUMIF(Inputs!$E$127:$AH$127,CF!V$3,Inputs!$E128:$AH128)*V$6,0)</f>
        <v>-159.49421818209726</v>
      </c>
      <c r="W45" s="727">
        <f>IF(W$5,-SUMIF(Inputs!$E$127:$AH$127,CF!W$3,Inputs!$E128:$AH128)*W$6,0)</f>
        <v>-162.13776875970109</v>
      </c>
      <c r="X45" s="727">
        <f>IF(X$5,-SUMIF(Inputs!$E$127:$AH$127,CF!X$3,Inputs!$E128:$AH128)*X$6,0)</f>
        <v>-162.68410254573922</v>
      </c>
      <c r="Y45" s="727">
        <f>IF(Y$5,-SUMIF(Inputs!$E$127:$AH$127,CF!Y$3,Inputs!$E128:$AH128)*Y$6,0)</f>
        <v>-165.38052413489513</v>
      </c>
      <c r="Z45" s="727">
        <f>IF(Z$5,-SUMIF(Inputs!$E$127:$AH$127,CF!Z$3,Inputs!$E128:$AH128)*Z$6,0)</f>
        <v>-165.93778459665401</v>
      </c>
      <c r="AA45" s="727">
        <f>IF(AA$5,-SUMIF(Inputs!$E$127:$AH$127,CF!AA$3,Inputs!$E128:$AH128)*AA$6,0)</f>
        <v>-168.68813461759302</v>
      </c>
      <c r="AB45" s="727">
        <f>IF(AB$5,-SUMIF(Inputs!$E$127:$AH$127,CF!AB$3,Inputs!$E128:$AH128)*AB$6,0)</f>
        <v>-169.72665476211154</v>
      </c>
      <c r="AC45" s="727">
        <f>IF(AC$5,-SUMIF(Inputs!$E$127:$AH$127,CF!AC$3,Inputs!$E128:$AH128)*AC$6,0)</f>
        <v>-171.59178283642046</v>
      </c>
      <c r="AD45" s="727">
        <f>IF(AD$5,-SUMIF(Inputs!$E$127:$AH$127,CF!AD$3,Inputs!$E128:$AH128)*AD$6,0)</f>
        <v>-172.6416710943588</v>
      </c>
      <c r="AE45" s="727">
        <f>IF(AE$5,-SUMIF(Inputs!$E$127:$AH$127,CF!AE$3,Inputs!$E128:$AH128)*AE$6,0)</f>
        <v>-175.50313525614376</v>
      </c>
      <c r="AF45" s="727">
        <f>IF(AF$5,-SUMIF(Inputs!$E$127:$AH$127,CF!AF$3,Inputs!$E128:$AH128)*AF$6,0)</f>
        <v>-176.09450451624602</v>
      </c>
      <c r="AG45" s="727">
        <f>IF(AG$5,-SUMIF(Inputs!$E$127:$AH$127,CF!AG$3,Inputs!$E128:$AH128)*AG$6,0)</f>
        <v>-179.01319796126668</v>
      </c>
      <c r="AH45" s="727">
        <f>IF(AH$5,-SUMIF(Inputs!$E$127:$AH$127,CF!AH$3,Inputs!$E128:$AH128)*AH$6,0)</f>
        <v>-179.61639460657094</v>
      </c>
      <c r="AI45" s="727">
        <f>IF(AI$5,-SUMIF(Inputs!$E$127:$AH$127,CF!AI$3,Inputs!$E128:$AH128)*AI$6,0)</f>
        <v>-182.59346192049202</v>
      </c>
      <c r="AJ45" s="727">
        <f>IF(AJ$5,-SUMIF(Inputs!$E$127:$AH$127,CF!AJ$3,Inputs!$E128:$AH128)*AJ$6,0)</f>
        <v>-183.7175895237267</v>
      </c>
      <c r="AK45" s="727">
        <f>IF(AK$5,-SUMIF(Inputs!$E$127:$AH$127,CF!AK$3,Inputs!$E128:$AH128)*AK$6,0)</f>
        <v>-185.73646413387752</v>
      </c>
      <c r="AL45" s="727">
        <f>IF(AL$5,-SUMIF(Inputs!$E$127:$AH$127,CF!AL$3,Inputs!$E128:$AH128)*AL$6,0)</f>
        <v>-186.87289694867636</v>
      </c>
      <c r="AM45" s="727">
        <f>IF(AM$5,-SUMIF(Inputs!$E$127:$AH$127,CF!AM$3,Inputs!$E128:$AH128)*AM$6,0)</f>
        <v>-189.97023778207983</v>
      </c>
      <c r="AN45" s="727">
        <f>IF(AN$5,-SUMIF(Inputs!$E$127:$AH$127,CF!AN$3,Inputs!$E128:$AH128)*AN$6,0)</f>
        <v>-190.61035488764992</v>
      </c>
      <c r="AO45" s="727">
        <f>IF(AO$5,-SUMIF(Inputs!$E$127:$AH$127,CF!AO$3,Inputs!$E128:$AH128)*AO$6,0)</f>
        <v>-193.76964253772147</v>
      </c>
      <c r="AP45" s="727">
        <f>IF(AP$5,-SUMIF(Inputs!$E$127:$AH$127,CF!AP$3,Inputs!$E128:$AH128)*AP$6,0)</f>
        <v>-194.42256198540292</v>
      </c>
      <c r="AQ45" s="727">
        <f>IF(AQ$5,-SUMIF(Inputs!$E$127:$AH$127,CF!AQ$3,Inputs!$E128:$AH128)*AQ$6,0)</f>
        <v>-197.64503538847592</v>
      </c>
      <c r="AR45" s="727">
        <f>IF(AR$5,-SUMIF(Inputs!$E$127:$AH$127,CF!AR$3,Inputs!$E128:$AH128)*AR$6,0)</f>
        <v>-198.86182725816082</v>
      </c>
      <c r="AS45" s="727">
        <f>IF(AS$5,-SUMIF(Inputs!$E$127:$AH$127,CF!AS$3,Inputs!$E128:$AH128)*AS$6,0)</f>
        <v>-201.04712206319556</v>
      </c>
      <c r="AT45" s="727">
        <f>IF(AT$5,-SUMIF(Inputs!$E$127:$AH$127,CF!AT$3,Inputs!$E128:$AH128)*AT$6,0)</f>
        <v>-202.27723348961317</v>
      </c>
      <c r="AU45" s="727">
        <f>IF(AU$5,-SUMIF(Inputs!$E$127:$AH$127,CF!AU$3,Inputs!$E128:$AH128)*AU$6,0)</f>
        <v>-205.6298948181703</v>
      </c>
      <c r="AV45" s="727">
        <f>IF(AV$5,-SUMIF(Inputs!$E$127:$AH$127,CF!AV$3,Inputs!$E128:$AH128)*AV$6,0)</f>
        <v>-206.32277815940546</v>
      </c>
      <c r="AW45" s="727">
        <f>IF(AW$5,-SUMIF(Inputs!$E$127:$AH$127,CF!AW$3,Inputs!$E128:$AH128)*AW$6,0)</f>
        <v>-209.74249271453374</v>
      </c>
      <c r="AX45" s="727">
        <f>IF(AX$5,-SUMIF(Inputs!$E$127:$AH$127,CF!AX$3,Inputs!$E128:$AH128)*AX$6,0)</f>
        <v>-210.44923372259356</v>
      </c>
      <c r="AY45" s="727">
        <f>IF(AY$5,-SUMIF(Inputs!$E$127:$AH$127,CF!AY$3,Inputs!$E128:$AH128)*AY$6,0)</f>
        <v>-213.93734256882442</v>
      </c>
      <c r="AZ45" s="727">
        <f>IF(AZ$5,-SUMIF(Inputs!$E$127:$AH$127,CF!AZ$3,Inputs!$E128:$AH128)*AZ$6,0)</f>
        <v>-215.25443722059791</v>
      </c>
      <c r="BA45" s="727">
        <f>IF(BA$5,-SUMIF(Inputs!$E$127:$AH$127,CF!BA$3,Inputs!$E128:$AH128)*BA$6,0)</f>
        <v>-217.61987059664844</v>
      </c>
      <c r="BB45" s="727">
        <f>IF(BB$5,-SUMIF(Inputs!$E$127:$AH$127,CF!BB$3,Inputs!$E128:$AH128)*BB$6,0)</f>
        <v>-218.95138276498631</v>
      </c>
      <c r="BC45" s="727">
        <f>IF(BC$5,-SUMIF(Inputs!$E$127:$AH$127,CF!BC$3,Inputs!$E128:$AH128)*BC$6,0)</f>
        <v>-222.58041120860489</v>
      </c>
      <c r="BD45" s="727">
        <f>IF(BD$5,-SUMIF(Inputs!$E$127:$AH$127,CF!BD$3,Inputs!$E128:$AH128)*BD$6,0)</f>
        <v>-223.33041042028606</v>
      </c>
      <c r="BE45" s="727">
        <f>IF(BE$5,-SUMIF(Inputs!$E$127:$AH$127,CF!BE$3,Inputs!$E128:$AH128)*BE$6,0)</f>
        <v>-227.03201943277699</v>
      </c>
      <c r="BF45" s="727">
        <f>IF(BF$5,-SUMIF(Inputs!$E$127:$AH$127,CF!BF$3,Inputs!$E128:$AH128)*BF$6,0)</f>
        <v>-227.79701862869177</v>
      </c>
      <c r="BG45" s="727">
        <f>IF(BG$5,-SUMIF(Inputs!$E$127:$AH$127,CF!BG$3,Inputs!$E128:$AH128)*BG$6,0)</f>
        <v>-231.57265982143255</v>
      </c>
      <c r="BH45" s="727">
        <f>IF(BH$5,-SUMIF(Inputs!$E$127:$AH$127,CF!BH$3,Inputs!$E128:$AH128)*BH$6,0)</f>
        <v>-232.99832543027617</v>
      </c>
      <c r="BI45" s="727">
        <f>IF(BI$5,-SUMIF(Inputs!$E$127:$AH$127,CF!BI$3,Inputs!$E128:$AH128)*BI$6,0)</f>
        <v>-235.55874658885062</v>
      </c>
      <c r="BJ45" s="727">
        <f>IF(BJ$5,-SUMIF(Inputs!$E$127:$AH$127,CF!BJ$3,Inputs!$E128:$AH128)*BJ$6,0)</f>
        <v>-237.0000181812909</v>
      </c>
      <c r="BK45" s="727">
        <f>IF(BK$5,-SUMIF(Inputs!$E$127:$AH$127,CF!BK$3,Inputs!$E128:$AH128)*BK$6,0)</f>
        <v>-240.9281952782184</v>
      </c>
      <c r="BL45" s="727">
        <f>IF(BL$5,-SUMIF(Inputs!$E$127:$AH$127,CF!BL$3,Inputs!$E128:$AH128)*BL$6,0)</f>
        <v>-241.74001854491678</v>
      </c>
      <c r="BM45" s="727">
        <f>IF(BM$5,-SUMIF(Inputs!$E$127:$AH$127,CF!BM$3,Inputs!$E128:$AH128)*BM$6,0)</f>
        <v>-245.74675918378281</v>
      </c>
      <c r="BN45" s="727">
        <f>IF(BN$5,-SUMIF(Inputs!$E$127:$AH$127,CF!BN$3,Inputs!$E128:$AH128)*BN$6,0)</f>
        <v>-246.57481891581506</v>
      </c>
      <c r="BO45" s="727">
        <f>IF(BO$5,-SUMIF(Inputs!$E$127:$AH$127,CF!BO$3,Inputs!$E128:$AH128)*BO$6,0)</f>
        <v>-250.66169436745841</v>
      </c>
      <c r="BP45" s="727"/>
      <c r="BQ45" s="727"/>
      <c r="BR45" s="727"/>
      <c r="BS45" s="727"/>
      <c r="BT45" s="727"/>
      <c r="BU45" s="727"/>
      <c r="BV45" s="727"/>
      <c r="BW45" s="727"/>
      <c r="BX45" s="727"/>
      <c r="BY45" s="727"/>
      <c r="BZ45" s="727"/>
      <c r="CA45" s="727"/>
      <c r="CB45" s="727"/>
      <c r="CC45" s="727"/>
      <c r="CD45" s="727"/>
      <c r="CE45" s="727"/>
      <c r="CF45" s="727"/>
      <c r="CG45" s="727"/>
      <c r="CH45" s="727"/>
      <c r="CI45" s="727"/>
      <c r="CJ45" s="727"/>
      <c r="CK45" s="727"/>
      <c r="CL45" s="727"/>
      <c r="CM45" s="727"/>
      <c r="CN45" s="727"/>
      <c r="CO45" s="727"/>
      <c r="CP45" s="727"/>
      <c r="CQ45" s="727"/>
      <c r="CR45" s="727"/>
      <c r="CS45" s="727"/>
      <c r="CT45" s="727"/>
      <c r="CU45" s="727"/>
      <c r="CV45" s="727"/>
      <c r="CW45" s="727"/>
      <c r="CX45" s="727"/>
      <c r="CY45" s="727"/>
      <c r="CZ45" s="727"/>
      <c r="DA45" s="727"/>
      <c r="DB45" s="727"/>
      <c r="DC45" s="727"/>
      <c r="DD45" s="727"/>
      <c r="DE45" s="727"/>
      <c r="DF45" s="727"/>
      <c r="DG45" s="727"/>
      <c r="DH45" s="727"/>
      <c r="DI45" s="727"/>
      <c r="DJ45" s="727"/>
      <c r="DK45" s="727"/>
      <c r="DL45" s="727"/>
      <c r="DM45" s="727"/>
      <c r="DN45" s="727"/>
      <c r="DO45" s="727"/>
      <c r="DP45" s="727"/>
      <c r="DQ45" s="727"/>
      <c r="DR45" s="727"/>
      <c r="DS45" s="727"/>
      <c r="DT45" s="727"/>
      <c r="DU45" s="727"/>
      <c r="DV45" s="727"/>
      <c r="DW45" s="727"/>
      <c r="DX45" s="303"/>
      <c r="DY45" s="303"/>
    </row>
    <row r="46" spans="1:129" ht="11.25" customHeight="1">
      <c r="A46" s="492" t="str">
        <f>Inputs!A129</f>
        <v>Infrastructure Maintenance</v>
      </c>
      <c r="B46" s="672"/>
      <c r="C46" s="672"/>
      <c r="D46" s="493"/>
      <c r="E46" s="493"/>
      <c r="F46" s="512"/>
      <c r="G46" s="840">
        <f>IF(G$5,-SUMIF(Inputs!$E$127:$AH$127,CF!G$3,Inputs!$E129:$AH129)*G$6,0)</f>
        <v>0</v>
      </c>
      <c r="H46" s="840">
        <f>IF(H$5,-SUMIF(Inputs!$E$127:$AH$127,CF!H$3,Inputs!$E129:$AH129)*H$6,0)</f>
        <v>-211.5468493150685</v>
      </c>
      <c r="I46" s="840">
        <f>IF(I$5,-SUMIF(Inputs!$E$127:$AH$127,CF!I$3,Inputs!$E129:$AH129)*I$6,0)</f>
        <v>-215.05315068493152</v>
      </c>
      <c r="J46" s="840">
        <f>IF(J$5,-SUMIF(Inputs!$E$127:$AH$127,CF!J$3,Inputs!$E129:$AH129)*J$6,0)</f>
        <v>-211.95347945205481</v>
      </c>
      <c r="K46" s="840">
        <f>IF(K$5,-SUMIF(Inputs!$E$127:$AH$127,CF!K$3,Inputs!$E129:$AH129)*K$6,0)</f>
        <v>-215.46652054794524</v>
      </c>
      <c r="L46" s="840">
        <f>IF(L$5,-SUMIF(Inputs!$E$127:$AH$127,CF!L$3,Inputs!$E129:$AH129)*L$6,0)</f>
        <v>-252.73952131147544</v>
      </c>
      <c r="M46" s="840">
        <f>IF(M$5,-SUMIF(Inputs!$E$127:$AH$127,CF!M$3,Inputs!$E129:$AH129)*M$6,0)</f>
        <v>-255.5168786885246</v>
      </c>
      <c r="N46" s="840">
        <f>IF(N$5,-SUMIF(Inputs!$E$127:$AH$127,CF!N$3,Inputs!$E129:$AH129)*N$6,0)</f>
        <v>-252.46253306301372</v>
      </c>
      <c r="O46" s="840">
        <f>IF(O$5,-SUMIF(Inputs!$E$127:$AH$127,CF!O$3,Inputs!$E129:$AH129)*O$6,0)</f>
        <v>-256.64699493698635</v>
      </c>
      <c r="P46" s="840">
        <f>IF(P$5,-SUMIF(Inputs!$E$127:$AH$127,CF!P$3,Inputs!$E129:$AH129)*P$6,0)</f>
        <v>-252.89405221742467</v>
      </c>
      <c r="Q46" s="840">
        <f>IF(Q$5,-SUMIF(Inputs!$E$127:$AH$127,CF!Q$3,Inputs!$E129:$AH129)*Q$6,0)</f>
        <v>-257.08566634257539</v>
      </c>
      <c r="R46" s="840">
        <f>IF(R$5,-SUMIF(Inputs!$E$127:$AH$127,CF!R$3,Inputs!$E129:$AH129)*R$6,0)</f>
        <v>-314.03118805629367</v>
      </c>
      <c r="S46" s="840">
        <f>IF(S$5,-SUMIF(Inputs!$E$127:$AH$127,CF!S$3,Inputs!$E129:$AH129)*S$6,0)</f>
        <v>-319.2361248749063</v>
      </c>
      <c r="T46" s="840">
        <f>IF(T$5,-SUMIF(Inputs!$E$127:$AH$127,CF!T$3,Inputs!$E129:$AH129)*T$6,0)</f>
        <v>-315.35361741133323</v>
      </c>
      <c r="U46" s="840">
        <f>IF(U$5,-SUMIF(Inputs!$E$127:$AH$127,CF!U$3,Inputs!$E129:$AH129)*U$6,0)</f>
        <v>-318.81904177849077</v>
      </c>
      <c r="V46" s="840">
        <f>IF(V$5,-SUMIF(Inputs!$E$127:$AH$127,CF!V$3,Inputs!$E129:$AH129)*V$6,0)</f>
        <v>-314.93807216335699</v>
      </c>
      <c r="W46" s="840">
        <f>IF(W$5,-SUMIF(Inputs!$E$127:$AH$127,CF!W$3,Inputs!$E129:$AH129)*W$6,0)</f>
        <v>-320.15804021026349</v>
      </c>
      <c r="X46" s="840">
        <f>IF(X$5,-SUMIF(Inputs!$E$127:$AH$127,CF!X$3,Inputs!$E129:$AH129)*X$6,0)</f>
        <v>-315.40516237374743</v>
      </c>
      <c r="Y46" s="840">
        <f>IF(Y$5,-SUMIF(Inputs!$E$127:$AH$127,CF!Y$3,Inputs!$E129:$AH129)*Y$6,0)</f>
        <v>-320.63287224734546</v>
      </c>
      <c r="Z46" s="840">
        <f>IF(Z$5,-SUMIF(Inputs!$E$127:$AH$127,CF!Z$3,Inputs!$E129:$AH129)*Z$6,0)</f>
        <v>-315.88159438834566</v>
      </c>
      <c r="AA46" s="840">
        <f>IF(AA$5,-SUMIF(Inputs!$E$127:$AH$127,CF!AA$3,Inputs!$E129:$AH129)*AA$6,0)</f>
        <v>-321.11720092516907</v>
      </c>
      <c r="AB46" s="840">
        <f>IF(AB$5,-SUMIF(Inputs!$E$127:$AH$127,CF!AB$3,Inputs!$E129:$AH129)*AB$6,0)</f>
        <v>-337.13698459563079</v>
      </c>
      <c r="AC46" s="840">
        <f>IF(AC$5,-SUMIF(Inputs!$E$127:$AH$127,CF!AC$3,Inputs!$E129:$AH129)*AC$6,0)</f>
        <v>-340.84178662415422</v>
      </c>
      <c r="AD46" s="840">
        <f>IF(AD$5,-SUMIF(Inputs!$E$127:$AH$127,CF!AD$3,Inputs!$E129:$AH129)*AD$6,0)</f>
        <v>-336.69885134958008</v>
      </c>
      <c r="AE46" s="840">
        <f>IF(AE$5,-SUMIF(Inputs!$E$127:$AH$127,CF!AE$3,Inputs!$E129:$AH129)*AE$6,0)</f>
        <v>-342.27949529460074</v>
      </c>
      <c r="AF46" s="840">
        <f>IF(AF$5,-SUMIF(Inputs!$E$127:$AH$127,CF!AF$3,Inputs!$E129:$AH129)*AF$6,0)</f>
        <v>-337.2044448149278</v>
      </c>
      <c r="AG46" s="840">
        <f>IF(AG$5,-SUMIF(Inputs!$E$127:$AH$127,CF!AG$3,Inputs!$E129:$AH129)*AG$6,0)</f>
        <v>-342.79346876213657</v>
      </c>
      <c r="AH46" s="840">
        <f>IF(AH$5,-SUMIF(Inputs!$E$127:$AH$127,CF!AH$3,Inputs!$E129:$AH129)*AH$6,0)</f>
        <v>-337.72015014958254</v>
      </c>
      <c r="AI46" s="840">
        <f>IF(AI$5,-SUMIF(Inputs!$E$127:$AH$127,CF!AI$3,Inputs!$E129:$AH129)*AI$6,0)</f>
        <v>-343.31772169902314</v>
      </c>
      <c r="AJ46" s="840">
        <f>IF(AJ$5,-SUMIF(Inputs!$E$127:$AH$127,CF!AJ$3,Inputs!$E129:$AH129)*AJ$6,0)</f>
        <v>-339.18565718572444</v>
      </c>
      <c r="AK46" s="840">
        <f>IF(AK$5,-SUMIF(Inputs!$E$127:$AH$127,CF!AK$3,Inputs!$E129:$AH129)*AK$6,0)</f>
        <v>-342.91297209985333</v>
      </c>
      <c r="AL46" s="840">
        <f>IF(AL$5,-SUMIF(Inputs!$E$127:$AH$127,CF!AL$3,Inputs!$E129:$AH129)*AL$6,0)</f>
        <v>-362.58544914713252</v>
      </c>
      <c r="AM46" s="840">
        <f>IF(AM$5,-SUMIF(Inputs!$E$127:$AH$127,CF!AM$3,Inputs!$E129:$AH129)*AM$6,0)</f>
        <v>-368.59515272415683</v>
      </c>
      <c r="AN46" s="840">
        <f>IF(AN$5,-SUMIF(Inputs!$E$127:$AH$127,CF!AN$3,Inputs!$E129:$AH129)*AN$6,0)</f>
        <v>-363.13271977391076</v>
      </c>
      <c r="AO46" s="840">
        <f>IF(AO$5,-SUMIF(Inputs!$E$127:$AH$127,CF!AO$3,Inputs!$E129:$AH129)*AO$6,0)</f>
        <v>-369.15149413480435</v>
      </c>
      <c r="AP46" s="840">
        <f>IF(AP$5,-SUMIF(Inputs!$E$127:$AH$127,CF!AP$3,Inputs!$E129:$AH129)*AP$6,0)</f>
        <v>-363.69093581322466</v>
      </c>
      <c r="AQ46" s="840">
        <f>IF(AQ$5,-SUMIF(Inputs!$E$127:$AH$127,CF!AQ$3,Inputs!$E129:$AH129)*AQ$6,0)</f>
        <v>-369.71896237366485</v>
      </c>
      <c r="AR46" s="840">
        <f>IF(AR$5,-SUMIF(Inputs!$E$127:$AH$127,CF!AR$3,Inputs!$E129:$AH129)*AR$6,0)</f>
        <v>-365.27205874156869</v>
      </c>
      <c r="AS46" s="840">
        <f>IF(AS$5,-SUMIF(Inputs!$E$127:$AH$127,CF!AS$3,Inputs!$E129:$AH129)*AS$6,0)</f>
        <v>-369.28603740905851</v>
      </c>
      <c r="AT46" s="840">
        <f>IF(AT$5,-SUMIF(Inputs!$E$127:$AH$127,CF!AT$3,Inputs!$E129:$AH129)*AT$6,0)</f>
        <v>-364.84108414062683</v>
      </c>
      <c r="AU46" s="840">
        <f>IF(AU$5,-SUMIF(Inputs!$E$127:$AH$127,CF!AU$3,Inputs!$E129:$AH129)*AU$6,0)</f>
        <v>-370.88817393301292</v>
      </c>
      <c r="AV46" s="840">
        <f>IF(AV$5,-SUMIF(Inputs!$E$127:$AH$127,CF!AV$3,Inputs!$E129:$AH129)*AV$6,0)</f>
        <v>-405.1047003439873</v>
      </c>
      <c r="AW46" s="840">
        <f>IF(AW$5,-SUMIF(Inputs!$E$127:$AH$127,CF!AW$3,Inputs!$E129:$AH129)*AW$6,0)</f>
        <v>-411.81914289112524</v>
      </c>
      <c r="AX46" s="840">
        <f>IF(AX$5,-SUMIF(Inputs!$E$127:$AH$127,CF!AX$3,Inputs!$E129:$AH129)*AX$6,0)</f>
        <v>-405.70893133716845</v>
      </c>
      <c r="AY46" s="840">
        <f>IF(AY$5,-SUMIF(Inputs!$E$127:$AH$127,CF!AY$3,Inputs!$E129:$AH129)*AY$6,0)</f>
        <v>-412.43338876264642</v>
      </c>
      <c r="AZ46" s="840">
        <f>IF(AZ$5,-SUMIF(Inputs!$E$127:$AH$127,CF!AZ$3,Inputs!$E129:$AH129)*AZ$6,0)</f>
        <v>-407.4538259653815</v>
      </c>
      <c r="BA46" s="840">
        <f>IF(BA$5,-SUMIF(Inputs!$E$127:$AH$127,CF!BA$3,Inputs!$E129:$AH129)*BA$6,0)</f>
        <v>-411.93134053642962</v>
      </c>
      <c r="BB46" s="840">
        <f>IF(BB$5,-SUMIF(Inputs!$E$127:$AH$127,CF!BB$3,Inputs!$E129:$AH129)*BB$6,0)</f>
        <v>-406.95388887551883</v>
      </c>
      <c r="BC46" s="840">
        <f>IF(BC$5,-SUMIF(Inputs!$E$127:$AH$127,CF!BC$3,Inputs!$E129:$AH129)*BC$6,0)</f>
        <v>-413.69898095632851</v>
      </c>
      <c r="BD46" s="840">
        <f>IF(BD$5,-SUMIF(Inputs!$E$127:$AH$127,CF!BD$3,Inputs!$E129:$AH129)*BD$6,0)</f>
        <v>-407.59510363933055</v>
      </c>
      <c r="BE46" s="840">
        <f>IF(BE$5,-SUMIF(Inputs!$E$127:$AH$127,CF!BE$3,Inputs!$E129:$AH129)*BE$6,0)</f>
        <v>-414.35082358915372</v>
      </c>
      <c r="BF46" s="840">
        <f>IF(BF$5,-SUMIF(Inputs!$E$127:$AH$127,CF!BF$3,Inputs!$E129:$AH129)*BF$6,0)</f>
        <v>-443.95325228745963</v>
      </c>
      <c r="BG46" s="840">
        <f>IF(BG$5,-SUMIF(Inputs!$E$127:$AH$127,CF!BG$3,Inputs!$E129:$AH129)*BG$6,0)</f>
        <v>-451.31159348559436</v>
      </c>
      <c r="BH46" s="840">
        <f>IF(BH$5,-SUMIF(Inputs!$E$127:$AH$127,CF!BH$3,Inputs!$E129:$AH129)*BH$6,0)</f>
        <v>-445.85531685603752</v>
      </c>
      <c r="BI46" s="840">
        <f>IF(BI$5,-SUMIF(Inputs!$E$127:$AH$127,CF!BI$3,Inputs!$E129:$AH129)*BI$6,0)</f>
        <v>-450.75482583247748</v>
      </c>
      <c r="BJ46" s="840">
        <f>IF(BJ$5,-SUMIF(Inputs!$E$127:$AH$127,CF!BJ$3,Inputs!$E129:$AH129)*BJ$6,0)</f>
        <v>-445.30083436480453</v>
      </c>
      <c r="BK46" s="840">
        <f>IF(BK$5,-SUMIF(Inputs!$E$127:$AH$127,CF!BK$3,Inputs!$E129:$AH129)*BK$6,0)</f>
        <v>-452.68151117748084</v>
      </c>
      <c r="BL46" s="840">
        <f>IF(BL$5,-SUMIF(Inputs!$E$127:$AH$127,CF!BL$3,Inputs!$E129:$AH129)*BL$6,0)</f>
        <v>-445.99490584662118</v>
      </c>
      <c r="BM46" s="840">
        <f>IF(BM$5,-SUMIF(Inputs!$E$127:$AH$127,CF!BM$3,Inputs!$E129:$AH129)*BM$6,0)</f>
        <v>-453.38708660650991</v>
      </c>
      <c r="BN46" s="840">
        <f>IF(BN$5,-SUMIF(Inputs!$E$127:$AH$127,CF!BN$3,Inputs!$E129:$AH129)*BN$6,0)</f>
        <v>-446.70285875807411</v>
      </c>
      <c r="BO46" s="840">
        <f>IF(BO$5,-SUMIF(Inputs!$E$127:$AH$127,CF!BO$3,Inputs!$E129:$AH129)*BO$6,0)</f>
        <v>-454.10677354411956</v>
      </c>
      <c r="BP46" s="840"/>
      <c r="BQ46" s="840"/>
      <c r="BR46" s="840"/>
      <c r="BS46" s="840"/>
      <c r="BT46" s="840"/>
      <c r="BU46" s="840"/>
      <c r="BV46" s="840"/>
      <c r="BW46" s="840"/>
      <c r="BX46" s="840"/>
      <c r="BY46" s="840"/>
      <c r="BZ46" s="840"/>
      <c r="CA46" s="840"/>
      <c r="CB46" s="840"/>
      <c r="CC46" s="840"/>
      <c r="CD46" s="840"/>
      <c r="CE46" s="840"/>
      <c r="CF46" s="840"/>
      <c r="CG46" s="840"/>
      <c r="CH46" s="840"/>
      <c r="CI46" s="840"/>
      <c r="CJ46" s="840"/>
      <c r="CK46" s="840"/>
      <c r="CL46" s="840"/>
      <c r="CM46" s="840"/>
      <c r="CN46" s="840"/>
      <c r="CO46" s="840"/>
      <c r="CP46" s="840"/>
      <c r="CQ46" s="840"/>
      <c r="CR46" s="840"/>
      <c r="CS46" s="840"/>
      <c r="CT46" s="840"/>
      <c r="CU46" s="840"/>
      <c r="CV46" s="840"/>
      <c r="CW46" s="840"/>
      <c r="CX46" s="840"/>
      <c r="CY46" s="840"/>
      <c r="CZ46" s="840"/>
      <c r="DA46" s="840"/>
      <c r="DB46" s="840"/>
      <c r="DC46" s="840"/>
      <c r="DD46" s="840"/>
      <c r="DE46" s="840"/>
      <c r="DF46" s="840"/>
      <c r="DG46" s="840"/>
      <c r="DH46" s="840"/>
      <c r="DI46" s="840"/>
      <c r="DJ46" s="840"/>
      <c r="DK46" s="840"/>
      <c r="DL46" s="840"/>
      <c r="DM46" s="840"/>
      <c r="DN46" s="840"/>
      <c r="DO46" s="840"/>
      <c r="DP46" s="840"/>
      <c r="DQ46" s="840"/>
      <c r="DR46" s="840"/>
      <c r="DS46" s="840"/>
      <c r="DT46" s="840"/>
      <c r="DU46" s="840"/>
      <c r="DV46" s="840"/>
      <c r="DW46" s="840"/>
      <c r="DX46" s="303"/>
      <c r="DY46" s="303"/>
    </row>
    <row r="47" spans="1:129" ht="11.25" customHeight="1">
      <c r="A47" s="492" t="str">
        <f>Inputs!A130</f>
        <v>Maintain Site</v>
      </c>
      <c r="B47" s="672"/>
      <c r="C47" s="672"/>
      <c r="D47" s="493"/>
      <c r="E47" s="493"/>
      <c r="F47" s="512"/>
      <c r="G47" s="840">
        <f>IF(G$5,-SUMIF(Inputs!$E$127:$AH$127,CF!G$3,Inputs!$E130:$AH130)*G$6,0)</f>
        <v>0</v>
      </c>
      <c r="H47" s="840">
        <f>IF(H$5,-SUMIF(Inputs!$E$127:$AH$127,CF!H$3,Inputs!$E130:$AH130)*H$6,0)</f>
        <v>-33.720547945205482</v>
      </c>
      <c r="I47" s="840">
        <f>IF(I$5,-SUMIF(Inputs!$E$127:$AH$127,CF!I$3,Inputs!$E130:$AH130)*I$6,0)</f>
        <v>-34.279452054794525</v>
      </c>
      <c r="J47" s="840">
        <f>IF(J$5,-SUMIF(Inputs!$E$127:$AH$127,CF!J$3,Inputs!$E130:$AH130)*J$6,0)</f>
        <v>-34.394958904109593</v>
      </c>
      <c r="K47" s="840">
        <f>IF(K$5,-SUMIF(Inputs!$E$127:$AH$127,CF!K$3,Inputs!$E130:$AH130)*K$6,0)</f>
        <v>-34.965041095890413</v>
      </c>
      <c r="L47" s="840">
        <f>IF(L$5,-SUMIF(Inputs!$E$127:$AH$127,CF!L$3,Inputs!$E130:$AH130)*L$6,0)</f>
        <v>-35.180301639344258</v>
      </c>
      <c r="M47" s="840">
        <f>IF(M$5,-SUMIF(Inputs!$E$127:$AH$127,CF!M$3,Inputs!$E130:$AH130)*M$6,0)</f>
        <v>-35.566898360655735</v>
      </c>
      <c r="N47" s="840">
        <f>IF(N$5,-SUMIF(Inputs!$E$127:$AH$127,CF!N$3,Inputs!$E130:$AH130)*N$6,0)</f>
        <v>-35.784515243835614</v>
      </c>
      <c r="O47" s="840">
        <f>IF(O$5,-SUMIF(Inputs!$E$127:$AH$127,CF!O$3,Inputs!$E130:$AH130)*O$6,0)</f>
        <v>-36.377628756164384</v>
      </c>
      <c r="P47" s="840">
        <f>IF(P$5,-SUMIF(Inputs!$E$127:$AH$127,CF!P$3,Inputs!$E130:$AH130)*P$6,0)</f>
        <v>-36.50020554871233</v>
      </c>
      <c r="Q47" s="840">
        <f>IF(Q$5,-SUMIF(Inputs!$E$127:$AH$127,CF!Q$3,Inputs!$E130:$AH130)*Q$6,0)</f>
        <v>-37.105181331287675</v>
      </c>
      <c r="R47" s="840">
        <f>IF(R$5,-SUMIF(Inputs!$E$127:$AH$127,CF!R$3,Inputs!$E130:$AH130)*R$6,0)</f>
        <v>-37.230209659686572</v>
      </c>
      <c r="S47" s="840">
        <f>IF(S$5,-SUMIF(Inputs!$E$127:$AH$127,CF!S$3,Inputs!$E130:$AH130)*S$6,0)</f>
        <v>-37.847284957913423</v>
      </c>
      <c r="T47" s="840">
        <f>IF(T$5,-SUMIF(Inputs!$E$127:$AH$127,CF!T$3,Inputs!$E130:$AH130)*T$6,0)</f>
        <v>-38.080289892926949</v>
      </c>
      <c r="U47" s="840">
        <f>IF(U$5,-SUMIF(Inputs!$E$127:$AH$127,CF!U$3,Inputs!$E130:$AH130)*U$6,0)</f>
        <v>-38.49875461702505</v>
      </c>
      <c r="V47" s="840">
        <f>IF(V$5,-SUMIF(Inputs!$E$127:$AH$127,CF!V$3,Inputs!$E130:$AH130)*V$6,0)</f>
        <v>-38.734310129937903</v>
      </c>
      <c r="W47" s="840">
        <f>IF(W$5,-SUMIF(Inputs!$E$127:$AH$127,CF!W$3,Inputs!$E130:$AH130)*W$6,0)</f>
        <v>-39.376315270213119</v>
      </c>
      <c r="X47" s="840">
        <f>IF(X$5,-SUMIF(Inputs!$E$127:$AH$127,CF!X$3,Inputs!$E130:$AH130)*X$6,0)</f>
        <v>-39.508996332536668</v>
      </c>
      <c r="Y47" s="840">
        <f>IF(Y$5,-SUMIF(Inputs!$E$127:$AH$127,CF!Y$3,Inputs!$E130:$AH130)*Y$6,0)</f>
        <v>-40.16384157561739</v>
      </c>
      <c r="Z47" s="840">
        <f>IF(Z$5,-SUMIF(Inputs!$E$127:$AH$127,CF!Z$3,Inputs!$E130:$AH130)*Z$6,0)</f>
        <v>-40.299176259187405</v>
      </c>
      <c r="AA47" s="840">
        <f>IF(AA$5,-SUMIF(Inputs!$E$127:$AH$127,CF!AA$3,Inputs!$E130:$AH130)*AA$6,0)</f>
        <v>-40.967118407129739</v>
      </c>
      <c r="AB47" s="840">
        <f>IF(AB$5,-SUMIF(Inputs!$E$127:$AH$127,CF!AB$3,Inputs!$E130:$AH130)*AB$6,0)</f>
        <v>-41.21933044222709</v>
      </c>
      <c r="AC47" s="840">
        <f>IF(AC$5,-SUMIF(Inputs!$E$127:$AH$127,CF!AC$3,Inputs!$E130:$AH130)*AC$6,0)</f>
        <v>-41.672290117416395</v>
      </c>
      <c r="AD47" s="840">
        <f>IF(AD$5,-SUMIF(Inputs!$E$127:$AH$127,CF!AD$3,Inputs!$E130:$AH130)*AD$6,0)</f>
        <v>-41.927262980058572</v>
      </c>
      <c r="AE47" s="840">
        <f>IF(AE$5,-SUMIF(Inputs!$E$127:$AH$127,CF!AE$3,Inputs!$E130:$AH130)*AE$6,0)</f>
        <v>-42.622189990777777</v>
      </c>
      <c r="AF47" s="840">
        <f>IF(AF$5,-SUMIF(Inputs!$E$127:$AH$127,CF!AF$3,Inputs!$E130:$AH130)*AF$6,0)</f>
        <v>-42.765808239659748</v>
      </c>
      <c r="AG47" s="840">
        <f>IF(AG$5,-SUMIF(Inputs!$E$127:$AH$127,CF!AG$3,Inputs!$E130:$AH130)*AG$6,0)</f>
        <v>-43.474633790593337</v>
      </c>
      <c r="AH47" s="840">
        <f>IF(AH$5,-SUMIF(Inputs!$E$127:$AH$127,CF!AH$3,Inputs!$E130:$AH130)*AH$6,0)</f>
        <v>-43.621124404452935</v>
      </c>
      <c r="AI47" s="840">
        <f>IF(AI$5,-SUMIF(Inputs!$E$127:$AH$127,CF!AI$3,Inputs!$E130:$AH130)*AI$6,0)</f>
        <v>-44.3441264664052</v>
      </c>
      <c r="AJ47" s="840">
        <f>IF(AJ$5,-SUMIF(Inputs!$E$127:$AH$127,CF!AJ$3,Inputs!$E130:$AH130)*AJ$6,0)</f>
        <v>-44.617128884333624</v>
      </c>
      <c r="AK47" s="840">
        <f>IF(AK$5,-SUMIF(Inputs!$E$127:$AH$127,CF!AK$3,Inputs!$E130:$AH130)*AK$6,0)</f>
        <v>-45.10742700394168</v>
      </c>
      <c r="AL47" s="840">
        <f>IF(AL$5,-SUMIF(Inputs!$E$127:$AH$127,CF!AL$3,Inputs!$E130:$AH130)*AL$6,0)</f>
        <v>-45.38341783039283</v>
      </c>
      <c r="AM47" s="840">
        <f>IF(AM$5,-SUMIF(Inputs!$E$127:$AH$127,CF!AM$3,Inputs!$E130:$AH130)*AM$6,0)</f>
        <v>-46.135629175647964</v>
      </c>
      <c r="AN47" s="840">
        <f>IF(AN$5,-SUMIF(Inputs!$E$127:$AH$127,CF!AN$3,Inputs!$E130:$AH130)*AN$6,0)</f>
        <v>-46.291086187000701</v>
      </c>
      <c r="AO47" s="840">
        <f>IF(AO$5,-SUMIF(Inputs!$E$127:$AH$127,CF!AO$3,Inputs!$E130:$AH130)*AO$6,0)</f>
        <v>-47.058341759160932</v>
      </c>
      <c r="AP47" s="840">
        <f>IF(AP$5,-SUMIF(Inputs!$E$127:$AH$127,CF!AP$3,Inputs!$E130:$AH130)*AP$6,0)</f>
        <v>-47.216907910740716</v>
      </c>
      <c r="AQ47" s="840">
        <f>IF(AQ$5,-SUMIF(Inputs!$E$127:$AH$127,CF!AQ$3,Inputs!$E130:$AH130)*AQ$6,0)</f>
        <v>-47.999508594344157</v>
      </c>
      <c r="AR47" s="840">
        <f>IF(AR$5,-SUMIF(Inputs!$E$127:$AH$127,CF!AR$3,Inputs!$E130:$AH130)*AR$6,0)</f>
        <v>-48.295015191267623</v>
      </c>
      <c r="AS47" s="840">
        <f>IF(AS$5,-SUMIF(Inputs!$E$127:$AH$127,CF!AS$3,Inputs!$E130:$AH130)*AS$6,0)</f>
        <v>-48.825729643918919</v>
      </c>
      <c r="AT47" s="840">
        <f>IF(AT$5,-SUMIF(Inputs!$E$127:$AH$127,CF!AT$3,Inputs!$E130:$AH130)*AT$6,0)</f>
        <v>-49.124470990334629</v>
      </c>
      <c r="AU47" s="840">
        <f>IF(AU$5,-SUMIF(Inputs!$E$127:$AH$127,CF!AU$3,Inputs!$E130:$AH130)*AU$6,0)</f>
        <v>-49.938688741555644</v>
      </c>
      <c r="AV47" s="840">
        <f>IF(AV$5,-SUMIF(Inputs!$E$127:$AH$127,CF!AV$3,Inputs!$E130:$AH130)*AV$6,0)</f>
        <v>-50.106960410141326</v>
      </c>
      <c r="AW47" s="840">
        <f>IF(AW$5,-SUMIF(Inputs!$E$127:$AH$127,CF!AW$3,Inputs!$E130:$AH130)*AW$6,0)</f>
        <v>-50.937462516386766</v>
      </c>
      <c r="AX47" s="840">
        <f>IF(AX$5,-SUMIF(Inputs!$E$127:$AH$127,CF!AX$3,Inputs!$E130:$AH130)*AX$6,0)</f>
        <v>-51.109099618344146</v>
      </c>
      <c r="AY47" s="840">
        <f>IF(AY$5,-SUMIF(Inputs!$E$127:$AH$127,CF!AY$3,Inputs!$E130:$AH130)*AY$6,0)</f>
        <v>-51.956211766714496</v>
      </c>
      <c r="AZ47" s="840">
        <f>IF(AZ$5,-SUMIF(Inputs!$E$127:$AH$127,CF!AZ$3,Inputs!$E130:$AH130)*AZ$6,0)</f>
        <v>-52.276077610716627</v>
      </c>
      <c r="BA47" s="840">
        <f>IF(BA$5,-SUMIF(Inputs!$E$127:$AH$127,CF!BA$3,Inputs!$E130:$AH130)*BA$6,0)</f>
        <v>-52.850540002043189</v>
      </c>
      <c r="BB47" s="840">
        <f>IF(BB$5,-SUMIF(Inputs!$E$127:$AH$127,CF!BB$3,Inputs!$E130:$AH130)*BB$6,0)</f>
        <v>-53.173907242925246</v>
      </c>
      <c r="BC47" s="840">
        <f>IF(BC$5,-SUMIF(Inputs!$E$127:$AH$127,CF!BC$3,Inputs!$E130:$AH130)*BC$6,0)</f>
        <v>-54.055242722089758</v>
      </c>
      <c r="BD47" s="840">
        <f>IF(BD$5,-SUMIF(Inputs!$E$127:$AH$127,CF!BD$3,Inputs!$E130:$AH130)*BD$6,0)</f>
        <v>-54.23738538778376</v>
      </c>
      <c r="BE47" s="840">
        <f>IF(BE$5,-SUMIF(Inputs!$E$127:$AH$127,CF!BE$3,Inputs!$E130:$AH130)*BE$6,0)</f>
        <v>-55.136347576531556</v>
      </c>
      <c r="BF47" s="840">
        <f>IF(BF$5,-SUMIF(Inputs!$E$127:$AH$127,CF!BF$3,Inputs!$E130:$AH130)*BF$6,0)</f>
        <v>-55.322133095539428</v>
      </c>
      <c r="BG47" s="840">
        <f>IF(BG$5,-SUMIF(Inputs!$E$127:$AH$127,CF!BG$3,Inputs!$E130:$AH130)*BG$6,0)</f>
        <v>-56.239074528062183</v>
      </c>
      <c r="BH47" s="840">
        <f>IF(BH$5,-SUMIF(Inputs!$E$127:$AH$127,CF!BH$3,Inputs!$E130:$AH130)*BH$6,0)</f>
        <v>-56.58530760449564</v>
      </c>
      <c r="BI47" s="840">
        <f>IF(BI$5,-SUMIF(Inputs!$E$127:$AH$127,CF!BI$3,Inputs!$E130:$AH130)*BI$6,0)</f>
        <v>-57.207124171578016</v>
      </c>
      <c r="BJ47" s="840">
        <f>IF(BJ$5,-SUMIF(Inputs!$E$127:$AH$127,CF!BJ$3,Inputs!$E130:$AH130)*BJ$6,0)</f>
        <v>-57.557147272599224</v>
      </c>
      <c r="BK47" s="840">
        <f>IF(BK$5,-SUMIF(Inputs!$E$127:$AH$127,CF!BK$3,Inputs!$E130:$AH130)*BK$6,0)</f>
        <v>-58.511133138995895</v>
      </c>
      <c r="BL47" s="840">
        <f>IF(BL$5,-SUMIF(Inputs!$E$127:$AH$127,CF!BL$3,Inputs!$E130:$AH130)*BL$6,0)</f>
        <v>-58.708290218051211</v>
      </c>
      <c r="BM47" s="840">
        <f>IF(BM$5,-SUMIF(Inputs!$E$127:$AH$127,CF!BM$3,Inputs!$E130:$AH130)*BM$6,0)</f>
        <v>-59.681355801775823</v>
      </c>
      <c r="BN47" s="840">
        <f>IF(BN$5,-SUMIF(Inputs!$E$127:$AH$127,CF!BN$3,Inputs!$E130:$AH130)*BN$6,0)</f>
        <v>-59.882456022412228</v>
      </c>
      <c r="BO47" s="840">
        <f>IF(BO$5,-SUMIF(Inputs!$E$127:$AH$127,CF!BO$3,Inputs!$E130:$AH130)*BO$6,0)</f>
        <v>-60.87498291781133</v>
      </c>
      <c r="BP47" s="840"/>
      <c r="BQ47" s="840"/>
      <c r="BR47" s="840"/>
      <c r="BS47" s="840"/>
      <c r="BT47" s="840"/>
      <c r="BU47" s="840"/>
      <c r="BV47" s="840"/>
      <c r="BW47" s="840"/>
      <c r="BX47" s="840"/>
      <c r="BY47" s="840"/>
      <c r="BZ47" s="840"/>
      <c r="CA47" s="840"/>
      <c r="CB47" s="840"/>
      <c r="CC47" s="840"/>
      <c r="CD47" s="840"/>
      <c r="CE47" s="840"/>
      <c r="CF47" s="840"/>
      <c r="CG47" s="840"/>
      <c r="CH47" s="840"/>
      <c r="CI47" s="840"/>
      <c r="CJ47" s="840"/>
      <c r="CK47" s="840"/>
      <c r="CL47" s="840"/>
      <c r="CM47" s="840"/>
      <c r="CN47" s="840"/>
      <c r="CO47" s="840"/>
      <c r="CP47" s="840"/>
      <c r="CQ47" s="840"/>
      <c r="CR47" s="840"/>
      <c r="CS47" s="840"/>
      <c r="CT47" s="840"/>
      <c r="CU47" s="840"/>
      <c r="CV47" s="840"/>
      <c r="CW47" s="840"/>
      <c r="CX47" s="840"/>
      <c r="CY47" s="840"/>
      <c r="CZ47" s="840"/>
      <c r="DA47" s="840"/>
      <c r="DB47" s="840"/>
      <c r="DC47" s="840"/>
      <c r="DD47" s="840"/>
      <c r="DE47" s="840"/>
      <c r="DF47" s="840"/>
      <c r="DG47" s="840"/>
      <c r="DH47" s="840"/>
      <c r="DI47" s="840"/>
      <c r="DJ47" s="840"/>
      <c r="DK47" s="840"/>
      <c r="DL47" s="840"/>
      <c r="DM47" s="840"/>
      <c r="DN47" s="840"/>
      <c r="DO47" s="840"/>
      <c r="DP47" s="840"/>
      <c r="DQ47" s="840"/>
      <c r="DR47" s="840"/>
      <c r="DS47" s="840"/>
      <c r="DT47" s="840"/>
      <c r="DU47" s="840"/>
      <c r="DV47" s="840"/>
      <c r="DW47" s="840"/>
      <c r="DX47" s="303"/>
      <c r="DY47" s="303"/>
    </row>
    <row r="48" spans="1:129" ht="11.25" customHeight="1">
      <c r="A48" s="492" t="str">
        <f>Inputs!A131</f>
        <v>Clean Material</v>
      </c>
      <c r="B48" s="672"/>
      <c r="C48" s="672"/>
      <c r="D48" s="493"/>
      <c r="E48" s="493"/>
      <c r="F48" s="512"/>
      <c r="G48" s="840">
        <f>IF(G$5,-SUMIF(Inputs!$E$127:$AH$127,CF!G$3,Inputs!$E131:$AH131)*G$6,0)</f>
        <v>0</v>
      </c>
      <c r="H48" s="840">
        <f>IF(H$5,-SUMIF(Inputs!$E$127:$AH$127,CF!H$3,Inputs!$E131:$AH131)*H$6,0)</f>
        <v>-2.4794520547945207</v>
      </c>
      <c r="I48" s="840">
        <f>IF(I$5,-SUMIF(Inputs!$E$127:$AH$127,CF!I$3,Inputs!$E131:$AH131)*I$6,0)</f>
        <v>-2.5205479452054798</v>
      </c>
      <c r="J48" s="840">
        <f>IF(J$5,-SUMIF(Inputs!$E$127:$AH$127,CF!J$3,Inputs!$E131:$AH131)*J$6,0)</f>
        <v>-2.529041095890411</v>
      </c>
      <c r="K48" s="840">
        <f>IF(K$5,-SUMIF(Inputs!$E$127:$AH$127,CF!K$3,Inputs!$E131:$AH131)*K$6,0)</f>
        <v>-2.570958904109589</v>
      </c>
      <c r="L48" s="840">
        <f>IF(L$5,-SUMIF(Inputs!$E$127:$AH$127,CF!L$3,Inputs!$E131:$AH131)*L$6,0)</f>
        <v>-2.5867868852459015</v>
      </c>
      <c r="M48" s="840">
        <f>IF(M$5,-SUMIF(Inputs!$E$127:$AH$127,CF!M$3,Inputs!$E131:$AH131)*M$6,0)</f>
        <v>-2.6152131147540985</v>
      </c>
      <c r="N48" s="840">
        <f>IF(N$5,-SUMIF(Inputs!$E$127:$AH$127,CF!N$3,Inputs!$E131:$AH131)*N$6,0)</f>
        <v>-2.6312143561643833</v>
      </c>
      <c r="O48" s="840">
        <f>IF(O$5,-SUMIF(Inputs!$E$127:$AH$127,CF!O$3,Inputs!$E131:$AH131)*O$6,0)</f>
        <v>-2.6748256438356162</v>
      </c>
      <c r="P48" s="840">
        <f>IF(P$5,-SUMIF(Inputs!$E$127:$AH$127,CF!P$3,Inputs!$E131:$AH131)*P$6,0)</f>
        <v>-2.6838386432876713</v>
      </c>
      <c r="Q48" s="840">
        <f>IF(Q$5,-SUMIF(Inputs!$E$127:$AH$127,CF!Q$3,Inputs!$E131:$AH131)*Q$6,0)</f>
        <v>-2.7283221567123288</v>
      </c>
      <c r="R48" s="840">
        <f>IF(R$5,-SUMIF(Inputs!$E$127:$AH$127,CF!R$3,Inputs!$E131:$AH131)*R$6,0)</f>
        <v>-2.7375154161534252</v>
      </c>
      <c r="S48" s="840">
        <f>IF(S$5,-SUMIF(Inputs!$E$127:$AH$127,CF!S$3,Inputs!$E131:$AH131)*S$6,0)</f>
        <v>-2.7828885998465758</v>
      </c>
      <c r="T48" s="840">
        <f>IF(T$5,-SUMIF(Inputs!$E$127:$AH$127,CF!T$3,Inputs!$E131:$AH131)*T$6,0)</f>
        <v>-2.8000213156563936</v>
      </c>
      <c r="U48" s="840">
        <f>IF(U$5,-SUMIF(Inputs!$E$127:$AH$127,CF!U$3,Inputs!$E131:$AH131)*U$6,0)</f>
        <v>-2.830790780663607</v>
      </c>
      <c r="V48" s="840">
        <f>IF(V$5,-SUMIF(Inputs!$E$127:$AH$127,CF!V$3,Inputs!$E131:$AH131)*V$6,0)</f>
        <v>-2.8481110389660227</v>
      </c>
      <c r="W48" s="840">
        <f>IF(W$5,-SUMIF(Inputs!$E$127:$AH$127,CF!W$3,Inputs!$E131:$AH131)*W$6,0)</f>
        <v>-2.8953172992803768</v>
      </c>
      <c r="X48" s="840">
        <f>IF(X$5,-SUMIF(Inputs!$E$127:$AH$127,CF!X$3,Inputs!$E131:$AH131)*X$6,0)</f>
        <v>-2.9050732597453433</v>
      </c>
      <c r="Y48" s="840">
        <f>IF(Y$5,-SUMIF(Inputs!$E$127:$AH$127,CF!Y$3,Inputs!$E131:$AH131)*Y$6,0)</f>
        <v>-2.9532236452659846</v>
      </c>
      <c r="Z48" s="840">
        <f>IF(Z$5,-SUMIF(Inputs!$E$127:$AH$127,CF!Z$3,Inputs!$E131:$AH131)*Z$6,0)</f>
        <v>-2.9631747249402505</v>
      </c>
      <c r="AA48" s="840">
        <f>IF(AA$5,-SUMIF(Inputs!$E$127:$AH$127,CF!AA$3,Inputs!$E131:$AH131)*AA$6,0)</f>
        <v>-3.0122881181713042</v>
      </c>
      <c r="AB48" s="840">
        <f>IF(AB$5,-SUMIF(Inputs!$E$127:$AH$127,CF!AB$3,Inputs!$E131:$AH131)*AB$6,0)</f>
        <v>-3.0308331207519918</v>
      </c>
      <c r="AC48" s="840">
        <f>IF(AC$5,-SUMIF(Inputs!$E$127:$AH$127,CF!AC$3,Inputs!$E131:$AH131)*AC$6,0)</f>
        <v>-3.0641389792217941</v>
      </c>
      <c r="AD48" s="840">
        <f>IF(AD$5,-SUMIF(Inputs!$E$127:$AH$127,CF!AD$3,Inputs!$E131:$AH131)*AD$6,0)</f>
        <v>-3.0828869838278359</v>
      </c>
      <c r="AE48" s="840">
        <f>IF(AE$5,-SUMIF(Inputs!$E$127:$AH$127,CF!AE$3,Inputs!$E131:$AH131)*AE$6,0)</f>
        <v>-3.1339845581454244</v>
      </c>
      <c r="AF48" s="840">
        <f>IF(AF$5,-SUMIF(Inputs!$E$127:$AH$127,CF!AF$3,Inputs!$E131:$AH131)*AF$6,0)</f>
        <v>-3.1445447235043931</v>
      </c>
      <c r="AG48" s="840">
        <f>IF(AG$5,-SUMIF(Inputs!$E$127:$AH$127,CF!AG$3,Inputs!$E131:$AH131)*AG$6,0)</f>
        <v>-3.1966642493083337</v>
      </c>
      <c r="AH48" s="840">
        <f>IF(AH$5,-SUMIF(Inputs!$E$127:$AH$127,CF!AH$3,Inputs!$E131:$AH131)*AH$6,0)</f>
        <v>-3.2074356179744807</v>
      </c>
      <c r="AI48" s="840">
        <f>IF(AI$5,-SUMIF(Inputs!$E$127:$AH$127,CF!AI$3,Inputs!$E131:$AH131)*AI$6,0)</f>
        <v>-3.2605975342944999</v>
      </c>
      <c r="AJ48" s="840">
        <f>IF(AJ$5,-SUMIF(Inputs!$E$127:$AH$127,CF!AJ$3,Inputs!$E131:$AH131)*AJ$6,0)</f>
        <v>-3.2806712414951189</v>
      </c>
      <c r="AK48" s="840">
        <f>IF(AK$5,-SUMIF(Inputs!$E$127:$AH$127,CF!AK$3,Inputs!$E131:$AH131)*AK$6,0)</f>
        <v>-3.3167225738192414</v>
      </c>
      <c r="AL48" s="840">
        <f>IF(AL$5,-SUMIF(Inputs!$E$127:$AH$127,CF!AL$3,Inputs!$E131:$AH131)*AL$6,0)</f>
        <v>-3.3370160169406491</v>
      </c>
      <c r="AM48" s="840">
        <f>IF(AM$5,-SUMIF(Inputs!$E$127:$AH$127,CF!AM$3,Inputs!$E131:$AH131)*AM$6,0)</f>
        <v>-3.3923256746799972</v>
      </c>
      <c r="AN48" s="840">
        <f>IF(AN$5,-SUMIF(Inputs!$E$127:$AH$127,CF!AN$3,Inputs!$E131:$AH131)*AN$6,0)</f>
        <v>-3.403756337279463</v>
      </c>
      <c r="AO48" s="840">
        <f>IF(AO$5,-SUMIF(Inputs!$E$127:$AH$127,CF!AO$3,Inputs!$E131:$AH131)*AO$6,0)</f>
        <v>-3.4601721881735976</v>
      </c>
      <c r="AP48" s="840">
        <f>IF(AP$5,-SUMIF(Inputs!$E$127:$AH$127,CF!AP$3,Inputs!$E131:$AH131)*AP$6,0)</f>
        <v>-3.4718314640250525</v>
      </c>
      <c r="AQ48" s="840">
        <f>IF(AQ$5,-SUMIF(Inputs!$E$127:$AH$127,CF!AQ$3,Inputs!$E131:$AH131)*AQ$6,0)</f>
        <v>-3.5293756319370697</v>
      </c>
      <c r="AR48" s="840">
        <f>IF(AR$5,-SUMIF(Inputs!$E$127:$AH$127,CF!AR$3,Inputs!$E131:$AH131)*AR$6,0)</f>
        <v>-3.5511040581814433</v>
      </c>
      <c r="AS48" s="840">
        <f>IF(AS$5,-SUMIF(Inputs!$E$127:$AH$127,CF!AS$3,Inputs!$E131:$AH131)*AS$6,0)</f>
        <v>-3.5901271796999206</v>
      </c>
      <c r="AT48" s="840">
        <f>IF(AT$5,-SUMIF(Inputs!$E$127:$AH$127,CF!AT$3,Inputs!$E131:$AH131)*AT$6,0)</f>
        <v>-3.6120934551716641</v>
      </c>
      <c r="AU48" s="840">
        <f>IF(AU$5,-SUMIF(Inputs!$E$127:$AH$127,CF!AU$3,Inputs!$E131:$AH131)*AU$6,0)</f>
        <v>-3.6719624074673272</v>
      </c>
      <c r="AV48" s="840">
        <f>IF(AV$5,-SUMIF(Inputs!$E$127:$AH$127,CF!AV$3,Inputs!$E131:$AH131)*AV$6,0)</f>
        <v>-3.6843353242750978</v>
      </c>
      <c r="AW48" s="840">
        <f>IF(AW$5,-SUMIF(Inputs!$E$127:$AH$127,CF!AW$3,Inputs!$E131:$AH131)*AW$6,0)</f>
        <v>-3.745401655616674</v>
      </c>
      <c r="AX48" s="840">
        <f>IF(AX$5,-SUMIF(Inputs!$E$127:$AH$127,CF!AX$3,Inputs!$E131:$AH131)*AX$6,0)</f>
        <v>-3.7580220307605994</v>
      </c>
      <c r="AY48" s="840">
        <f>IF(AY$5,-SUMIF(Inputs!$E$127:$AH$127,CF!AY$3,Inputs!$E131:$AH131)*AY$6,0)</f>
        <v>-3.8203096887290071</v>
      </c>
      <c r="AZ48" s="840">
        <f>IF(AZ$5,-SUMIF(Inputs!$E$127:$AH$127,CF!AZ$3,Inputs!$E131:$AH131)*AZ$6,0)</f>
        <v>-3.8438292360821054</v>
      </c>
      <c r="BA48" s="840">
        <f>IF(BA$5,-SUMIF(Inputs!$E$127:$AH$127,CF!BA$3,Inputs!$E131:$AH131)*BA$6,0)</f>
        <v>-3.8860691177972937</v>
      </c>
      <c r="BB48" s="840">
        <f>IF(BB$5,-SUMIF(Inputs!$E$127:$AH$127,CF!BB$3,Inputs!$E131:$AH131)*BB$6,0)</f>
        <v>-3.9098461208033268</v>
      </c>
      <c r="BC48" s="840">
        <f>IF(BC$5,-SUMIF(Inputs!$E$127:$AH$127,CF!BC$3,Inputs!$E131:$AH131)*BC$6,0)</f>
        <v>-3.9746502001536586</v>
      </c>
      <c r="BD48" s="840">
        <f>IF(BD$5,-SUMIF(Inputs!$E$127:$AH$127,CF!BD$3,Inputs!$E131:$AH131)*BD$6,0)</f>
        <v>-3.9880430432193941</v>
      </c>
      <c r="BE48" s="840">
        <f>IF(BE$5,-SUMIF(Inputs!$E$127:$AH$127,CF!BE$3,Inputs!$E131:$AH131)*BE$6,0)</f>
        <v>-4.0541432041567322</v>
      </c>
      <c r="BF48" s="840">
        <f>IF(BF$5,-SUMIF(Inputs!$E$127:$AH$127,CF!BF$3,Inputs!$E131:$AH131)*BF$6,0)</f>
        <v>-4.0678039040837817</v>
      </c>
      <c r="BG48" s="840">
        <f>IF(BG$5,-SUMIF(Inputs!$E$127:$AH$127,CF!BG$3,Inputs!$E131:$AH131)*BG$6,0)</f>
        <v>-4.1352260682398665</v>
      </c>
      <c r="BH48" s="840">
        <f>IF(BH$5,-SUMIF(Inputs!$E$127:$AH$127,CF!BH$3,Inputs!$E131:$AH131)*BH$6,0)</f>
        <v>-4.1606843826835034</v>
      </c>
      <c r="BI48" s="840">
        <f>IF(BI$5,-SUMIF(Inputs!$E$127:$AH$127,CF!BI$3,Inputs!$E131:$AH131)*BI$6,0)</f>
        <v>-4.2064061890866187</v>
      </c>
      <c r="BJ48" s="840">
        <f>IF(BJ$5,-SUMIF(Inputs!$E$127:$AH$127,CF!BJ$3,Inputs!$E131:$AH131)*BJ$6,0)</f>
        <v>-4.232143181808766</v>
      </c>
      <c r="BK48" s="840">
        <f>IF(BK$5,-SUMIF(Inputs!$E$127:$AH$127,CF!BK$3,Inputs!$E131:$AH131)*BK$6,0)</f>
        <v>-4.3022892013967571</v>
      </c>
      <c r="BL48" s="840">
        <f>IF(BL$5,-SUMIF(Inputs!$E$127:$AH$127,CF!BL$3,Inputs!$E131:$AH131)*BL$6,0)</f>
        <v>-4.3167860454449416</v>
      </c>
      <c r="BM48" s="840">
        <f>IF(BM$5,-SUMIF(Inputs!$E$127:$AH$127,CF!BM$3,Inputs!$E131:$AH131)*BM$6,0)</f>
        <v>-4.3883349854246925</v>
      </c>
      <c r="BN48" s="840">
        <f>IF(BN$5,-SUMIF(Inputs!$E$127:$AH$127,CF!BN$3,Inputs!$E131:$AH131)*BN$6,0)</f>
        <v>-4.4031217663538404</v>
      </c>
      <c r="BO48" s="840">
        <f>IF(BO$5,-SUMIF(Inputs!$E$127:$AH$127,CF!BO$3,Inputs!$E131:$AH131)*BO$6,0)</f>
        <v>-4.4761016851331856</v>
      </c>
      <c r="BP48" s="840"/>
      <c r="BQ48" s="840"/>
      <c r="BR48" s="840"/>
      <c r="BS48" s="840"/>
      <c r="BT48" s="840"/>
      <c r="BU48" s="840"/>
      <c r="BV48" s="840"/>
      <c r="BW48" s="840"/>
      <c r="BX48" s="840"/>
      <c r="BY48" s="840"/>
      <c r="BZ48" s="840"/>
      <c r="CA48" s="840"/>
      <c r="CB48" s="840"/>
      <c r="CC48" s="840"/>
      <c r="CD48" s="840"/>
      <c r="CE48" s="840"/>
      <c r="CF48" s="840"/>
      <c r="CG48" s="840"/>
      <c r="CH48" s="840"/>
      <c r="CI48" s="840"/>
      <c r="CJ48" s="840"/>
      <c r="CK48" s="840"/>
      <c r="CL48" s="840"/>
      <c r="CM48" s="840"/>
      <c r="CN48" s="840"/>
      <c r="CO48" s="840"/>
      <c r="CP48" s="840"/>
      <c r="CQ48" s="840"/>
      <c r="CR48" s="840"/>
      <c r="CS48" s="840"/>
      <c r="CT48" s="840"/>
      <c r="CU48" s="840"/>
      <c r="CV48" s="840"/>
      <c r="CW48" s="840"/>
      <c r="CX48" s="840"/>
      <c r="CY48" s="840"/>
      <c r="CZ48" s="840"/>
      <c r="DA48" s="840"/>
      <c r="DB48" s="840"/>
      <c r="DC48" s="840"/>
      <c r="DD48" s="840"/>
      <c r="DE48" s="840"/>
      <c r="DF48" s="840"/>
      <c r="DG48" s="840"/>
      <c r="DH48" s="840"/>
      <c r="DI48" s="840"/>
      <c r="DJ48" s="840"/>
      <c r="DK48" s="840"/>
      <c r="DL48" s="840"/>
      <c r="DM48" s="840"/>
      <c r="DN48" s="840"/>
      <c r="DO48" s="840"/>
      <c r="DP48" s="840"/>
      <c r="DQ48" s="840"/>
      <c r="DR48" s="840"/>
      <c r="DS48" s="840"/>
      <c r="DT48" s="840"/>
      <c r="DU48" s="840"/>
      <c r="DV48" s="840"/>
      <c r="DW48" s="840"/>
      <c r="DX48" s="303"/>
      <c r="DY48" s="303"/>
    </row>
    <row r="49" spans="1:129" ht="11.25" customHeight="1">
      <c r="A49" s="492" t="str">
        <f>Inputs!A132</f>
        <v>Security</v>
      </c>
      <c r="B49" s="672"/>
      <c r="C49" s="672"/>
      <c r="D49" s="493"/>
      <c r="E49" s="493"/>
      <c r="F49" s="512"/>
      <c r="G49" s="840">
        <f>IF(G$5,-SUMIF(Inputs!$E$127:$AH$127,CF!G$3,Inputs!$E132:$AH132)*G$6,0)</f>
        <v>0</v>
      </c>
      <c r="H49" s="840">
        <f>IF(H$5,-SUMIF(Inputs!$E$127:$AH$127,CF!H$3,Inputs!$E132:$AH132)*H$6,0)</f>
        <v>-24.794520547945208</v>
      </c>
      <c r="I49" s="840">
        <f>IF(I$5,-SUMIF(Inputs!$E$127:$AH$127,CF!I$3,Inputs!$E132:$AH132)*I$6,0)</f>
        <v>-25.205479452054796</v>
      </c>
      <c r="J49" s="840">
        <f>IF(J$5,-SUMIF(Inputs!$E$127:$AH$127,CF!J$3,Inputs!$E132:$AH132)*J$6,0)</f>
        <v>-25.290410958904111</v>
      </c>
      <c r="K49" s="840">
        <f>IF(K$5,-SUMIF(Inputs!$E$127:$AH$127,CF!K$3,Inputs!$E132:$AH132)*K$6,0)</f>
        <v>-25.709589041095892</v>
      </c>
      <c r="L49" s="840">
        <f>IF(L$5,-SUMIF(Inputs!$E$127:$AH$127,CF!L$3,Inputs!$E132:$AH132)*L$6,0)</f>
        <v>-25.867868852459015</v>
      </c>
      <c r="M49" s="840">
        <f>IF(M$5,-SUMIF(Inputs!$E$127:$AH$127,CF!M$3,Inputs!$E132:$AH132)*M$6,0)</f>
        <v>-26.152131147540981</v>
      </c>
      <c r="N49" s="840">
        <f>IF(N$5,-SUMIF(Inputs!$E$127:$AH$127,CF!N$3,Inputs!$E132:$AH132)*N$6,0)</f>
        <v>-26.312143561643833</v>
      </c>
      <c r="O49" s="840">
        <f>IF(O$5,-SUMIF(Inputs!$E$127:$AH$127,CF!O$3,Inputs!$E132:$AH132)*O$6,0)</f>
        <v>-26.748256438356165</v>
      </c>
      <c r="P49" s="840">
        <f>IF(P$5,-SUMIF(Inputs!$E$127:$AH$127,CF!P$3,Inputs!$E132:$AH132)*P$6,0)</f>
        <v>-26.838386432876714</v>
      </c>
      <c r="Q49" s="840">
        <f>IF(Q$5,-SUMIF(Inputs!$E$127:$AH$127,CF!Q$3,Inputs!$E132:$AH132)*Q$6,0)</f>
        <v>-27.283221567123292</v>
      </c>
      <c r="R49" s="840">
        <f>IF(R$5,-SUMIF(Inputs!$E$127:$AH$127,CF!R$3,Inputs!$E132:$AH132)*R$6,0)</f>
        <v>-27.375154161534248</v>
      </c>
      <c r="S49" s="840">
        <f>IF(S$5,-SUMIF(Inputs!$E$127:$AH$127,CF!S$3,Inputs!$E132:$AH132)*S$6,0)</f>
        <v>-27.828885998465754</v>
      </c>
      <c r="T49" s="840">
        <f>IF(T$5,-SUMIF(Inputs!$E$127:$AH$127,CF!T$3,Inputs!$E132:$AH132)*T$6,0)</f>
        <v>-28.000213156563937</v>
      </c>
      <c r="U49" s="840">
        <f>IF(U$5,-SUMIF(Inputs!$E$127:$AH$127,CF!U$3,Inputs!$E132:$AH132)*U$6,0)</f>
        <v>-28.307907806636067</v>
      </c>
      <c r="V49" s="840">
        <f>IF(V$5,-SUMIF(Inputs!$E$127:$AH$127,CF!V$3,Inputs!$E132:$AH132)*V$6,0)</f>
        <v>-28.481110389660227</v>
      </c>
      <c r="W49" s="840">
        <f>IF(W$5,-SUMIF(Inputs!$E$127:$AH$127,CF!W$3,Inputs!$E132:$AH132)*W$6,0)</f>
        <v>-28.953172992803765</v>
      </c>
      <c r="X49" s="840">
        <f>IF(X$5,-SUMIF(Inputs!$E$127:$AH$127,CF!X$3,Inputs!$E132:$AH132)*X$6,0)</f>
        <v>-29.050732597453436</v>
      </c>
      <c r="Y49" s="840">
        <f>IF(Y$5,-SUMIF(Inputs!$E$127:$AH$127,CF!Y$3,Inputs!$E132:$AH132)*Y$6,0)</f>
        <v>-29.532236452659845</v>
      </c>
      <c r="Z49" s="840">
        <f>IF(Z$5,-SUMIF(Inputs!$E$127:$AH$127,CF!Z$3,Inputs!$E132:$AH132)*Z$6,0)</f>
        <v>-29.631747249402501</v>
      </c>
      <c r="AA49" s="840">
        <f>IF(AA$5,-SUMIF(Inputs!$E$127:$AH$127,CF!AA$3,Inputs!$E132:$AH132)*AA$6,0)</f>
        <v>-30.122881181713044</v>
      </c>
      <c r="AB49" s="840">
        <f>IF(AB$5,-SUMIF(Inputs!$E$127:$AH$127,CF!AB$3,Inputs!$E132:$AH132)*AB$6,0)</f>
        <v>-30.308331207519917</v>
      </c>
      <c r="AC49" s="840">
        <f>IF(AC$5,-SUMIF(Inputs!$E$127:$AH$127,CF!AC$3,Inputs!$E132:$AH132)*AC$6,0)</f>
        <v>-30.641389792217939</v>
      </c>
      <c r="AD49" s="840">
        <f>IF(AD$5,-SUMIF(Inputs!$E$127:$AH$127,CF!AD$3,Inputs!$E132:$AH132)*AD$6,0)</f>
        <v>-30.828869838278358</v>
      </c>
      <c r="AE49" s="840">
        <f>IF(AE$5,-SUMIF(Inputs!$E$127:$AH$127,CF!AE$3,Inputs!$E132:$AH132)*AE$6,0)</f>
        <v>-31.339845581454245</v>
      </c>
      <c r="AF49" s="840">
        <f>IF(AF$5,-SUMIF(Inputs!$E$127:$AH$127,CF!AF$3,Inputs!$E132:$AH132)*AF$6,0)</f>
        <v>-31.445447235043932</v>
      </c>
      <c r="AG49" s="840">
        <f>IF(AG$5,-SUMIF(Inputs!$E$127:$AH$127,CF!AG$3,Inputs!$E132:$AH132)*AG$6,0)</f>
        <v>-31.966642493083334</v>
      </c>
      <c r="AH49" s="840">
        <f>IF(AH$5,-SUMIF(Inputs!$E$127:$AH$127,CF!AH$3,Inputs!$E132:$AH132)*AH$6,0)</f>
        <v>-32.074356179744804</v>
      </c>
      <c r="AI49" s="840">
        <f>IF(AI$5,-SUMIF(Inputs!$E$127:$AH$127,CF!AI$3,Inputs!$E132:$AH132)*AI$6,0)</f>
        <v>-32.605975342944994</v>
      </c>
      <c r="AJ49" s="840">
        <f>IF(AJ$5,-SUMIF(Inputs!$E$127:$AH$127,CF!AJ$3,Inputs!$E132:$AH132)*AJ$6,0)</f>
        <v>-32.806712414951193</v>
      </c>
      <c r="AK49" s="840">
        <f>IF(AK$5,-SUMIF(Inputs!$E$127:$AH$127,CF!AK$3,Inputs!$E132:$AH132)*AK$6,0)</f>
        <v>-33.167225738192414</v>
      </c>
      <c r="AL49" s="840">
        <f>IF(AL$5,-SUMIF(Inputs!$E$127:$AH$127,CF!AL$3,Inputs!$E132:$AH132)*AL$6,0)</f>
        <v>-33.370160169406496</v>
      </c>
      <c r="AM49" s="840">
        <f>IF(AM$5,-SUMIF(Inputs!$E$127:$AH$127,CF!AM$3,Inputs!$E132:$AH132)*AM$6,0)</f>
        <v>-33.923256746799979</v>
      </c>
      <c r="AN49" s="840">
        <f>IF(AN$5,-SUMIF(Inputs!$E$127:$AH$127,CF!AN$3,Inputs!$E132:$AH132)*AN$6,0)</f>
        <v>-34.037563372794629</v>
      </c>
      <c r="AO49" s="840">
        <f>IF(AO$5,-SUMIF(Inputs!$E$127:$AH$127,CF!AO$3,Inputs!$E132:$AH132)*AO$6,0)</f>
        <v>-34.601721881735976</v>
      </c>
      <c r="AP49" s="840">
        <f>IF(AP$5,-SUMIF(Inputs!$E$127:$AH$127,CF!AP$3,Inputs!$E132:$AH132)*AP$6,0)</f>
        <v>-34.718314640250526</v>
      </c>
      <c r="AQ49" s="840">
        <f>IF(AQ$5,-SUMIF(Inputs!$E$127:$AH$127,CF!AQ$3,Inputs!$E132:$AH132)*AQ$6,0)</f>
        <v>-35.293756319370701</v>
      </c>
      <c r="AR49" s="840">
        <f>IF(AR$5,-SUMIF(Inputs!$E$127:$AH$127,CF!AR$3,Inputs!$E132:$AH132)*AR$6,0)</f>
        <v>-35.511040581814434</v>
      </c>
      <c r="AS49" s="840">
        <f>IF(AS$5,-SUMIF(Inputs!$E$127:$AH$127,CF!AS$3,Inputs!$E132:$AH132)*AS$6,0)</f>
        <v>-35.901271796999204</v>
      </c>
      <c r="AT49" s="840">
        <f>IF(AT$5,-SUMIF(Inputs!$E$127:$AH$127,CF!AT$3,Inputs!$E132:$AH132)*AT$6,0)</f>
        <v>-36.120934551716637</v>
      </c>
      <c r="AU49" s="840">
        <f>IF(AU$5,-SUMIF(Inputs!$E$127:$AH$127,CF!AU$3,Inputs!$E132:$AH132)*AU$6,0)</f>
        <v>-36.71962407467327</v>
      </c>
      <c r="AV49" s="840">
        <f>IF(AV$5,-SUMIF(Inputs!$E$127:$AH$127,CF!AV$3,Inputs!$E132:$AH132)*AV$6,0)</f>
        <v>-36.843353242750979</v>
      </c>
      <c r="AW49" s="840">
        <f>IF(AW$5,-SUMIF(Inputs!$E$127:$AH$127,CF!AW$3,Inputs!$E132:$AH132)*AW$6,0)</f>
        <v>-37.454016556166742</v>
      </c>
      <c r="AX49" s="840">
        <f>IF(AX$5,-SUMIF(Inputs!$E$127:$AH$127,CF!AX$3,Inputs!$E132:$AH132)*AX$6,0)</f>
        <v>-37.580220307605991</v>
      </c>
      <c r="AY49" s="840">
        <f>IF(AY$5,-SUMIF(Inputs!$E$127:$AH$127,CF!AY$3,Inputs!$E132:$AH132)*AY$6,0)</f>
        <v>-38.203096887290073</v>
      </c>
      <c r="AZ49" s="840">
        <f>IF(AZ$5,-SUMIF(Inputs!$E$127:$AH$127,CF!AZ$3,Inputs!$E132:$AH132)*AZ$6,0)</f>
        <v>-38.438292360821052</v>
      </c>
      <c r="BA49" s="840">
        <f>IF(BA$5,-SUMIF(Inputs!$E$127:$AH$127,CF!BA$3,Inputs!$E132:$AH132)*BA$6,0)</f>
        <v>-38.860691177972939</v>
      </c>
      <c r="BB49" s="840">
        <f>IF(BB$5,-SUMIF(Inputs!$E$127:$AH$127,CF!BB$3,Inputs!$E132:$AH132)*BB$6,0)</f>
        <v>-39.098461208033271</v>
      </c>
      <c r="BC49" s="840">
        <f>IF(BC$5,-SUMIF(Inputs!$E$127:$AH$127,CF!BC$3,Inputs!$E132:$AH132)*BC$6,0)</f>
        <v>-39.746502001536591</v>
      </c>
      <c r="BD49" s="840">
        <f>IF(BD$5,-SUMIF(Inputs!$E$127:$AH$127,CF!BD$3,Inputs!$E132:$AH132)*BD$6,0)</f>
        <v>-39.88043043219394</v>
      </c>
      <c r="BE49" s="840">
        <f>IF(BE$5,-SUMIF(Inputs!$E$127:$AH$127,CF!BE$3,Inputs!$E132:$AH132)*BE$6,0)</f>
        <v>-40.541432041567319</v>
      </c>
      <c r="BF49" s="840">
        <f>IF(BF$5,-SUMIF(Inputs!$E$127:$AH$127,CF!BF$3,Inputs!$E132:$AH132)*BF$6,0)</f>
        <v>-40.678039040837817</v>
      </c>
      <c r="BG49" s="840">
        <f>IF(BG$5,-SUMIF(Inputs!$E$127:$AH$127,CF!BG$3,Inputs!$E132:$AH132)*BG$6,0)</f>
        <v>-41.352260682398665</v>
      </c>
      <c r="BH49" s="840">
        <f>IF(BH$5,-SUMIF(Inputs!$E$127:$AH$127,CF!BH$3,Inputs!$E132:$AH132)*BH$6,0)</f>
        <v>-41.606843826835032</v>
      </c>
      <c r="BI49" s="840">
        <f>IF(BI$5,-SUMIF(Inputs!$E$127:$AH$127,CF!BI$3,Inputs!$E132:$AH132)*BI$6,0)</f>
        <v>-42.064061890866185</v>
      </c>
      <c r="BJ49" s="840">
        <f>IF(BJ$5,-SUMIF(Inputs!$E$127:$AH$127,CF!BJ$3,Inputs!$E132:$AH132)*BJ$6,0)</f>
        <v>-42.32143181808766</v>
      </c>
      <c r="BK49" s="840">
        <f>IF(BK$5,-SUMIF(Inputs!$E$127:$AH$127,CF!BK$3,Inputs!$E132:$AH132)*BK$6,0)</f>
        <v>-43.022892013967571</v>
      </c>
      <c r="BL49" s="840">
        <f>IF(BL$5,-SUMIF(Inputs!$E$127:$AH$127,CF!BL$3,Inputs!$E132:$AH132)*BL$6,0)</f>
        <v>-43.167860454449418</v>
      </c>
      <c r="BM49" s="840">
        <f>IF(BM$5,-SUMIF(Inputs!$E$127:$AH$127,CF!BM$3,Inputs!$E132:$AH132)*BM$6,0)</f>
        <v>-43.883349854246923</v>
      </c>
      <c r="BN49" s="840">
        <f>IF(BN$5,-SUMIF(Inputs!$E$127:$AH$127,CF!BN$3,Inputs!$E132:$AH132)*BN$6,0)</f>
        <v>-44.031217663538406</v>
      </c>
      <c r="BO49" s="840">
        <f>IF(BO$5,-SUMIF(Inputs!$E$127:$AH$127,CF!BO$3,Inputs!$E132:$AH132)*BO$6,0)</f>
        <v>-44.76101685133186</v>
      </c>
      <c r="BP49" s="840"/>
      <c r="BQ49" s="840"/>
      <c r="BR49" s="840"/>
      <c r="BS49" s="840"/>
      <c r="BT49" s="840"/>
      <c r="BU49" s="840"/>
      <c r="BV49" s="840"/>
      <c r="BW49" s="840"/>
      <c r="BX49" s="840"/>
      <c r="BY49" s="840"/>
      <c r="BZ49" s="840"/>
      <c r="CA49" s="840"/>
      <c r="CB49" s="840"/>
      <c r="CC49" s="840"/>
      <c r="CD49" s="840"/>
      <c r="CE49" s="840"/>
      <c r="CF49" s="840"/>
      <c r="CG49" s="840"/>
      <c r="CH49" s="840"/>
      <c r="CI49" s="840"/>
      <c r="CJ49" s="840"/>
      <c r="CK49" s="840"/>
      <c r="CL49" s="840"/>
      <c r="CM49" s="840"/>
      <c r="CN49" s="840"/>
      <c r="CO49" s="840"/>
      <c r="CP49" s="840"/>
      <c r="CQ49" s="840"/>
      <c r="CR49" s="840"/>
      <c r="CS49" s="840"/>
      <c r="CT49" s="840"/>
      <c r="CU49" s="840"/>
      <c r="CV49" s="840"/>
      <c r="CW49" s="840"/>
      <c r="CX49" s="840"/>
      <c r="CY49" s="840"/>
      <c r="CZ49" s="840"/>
      <c r="DA49" s="840"/>
      <c r="DB49" s="840"/>
      <c r="DC49" s="840"/>
      <c r="DD49" s="840"/>
      <c r="DE49" s="840"/>
      <c r="DF49" s="840"/>
      <c r="DG49" s="840"/>
      <c r="DH49" s="840"/>
      <c r="DI49" s="840"/>
      <c r="DJ49" s="840"/>
      <c r="DK49" s="840"/>
      <c r="DL49" s="840"/>
      <c r="DM49" s="840"/>
      <c r="DN49" s="840"/>
      <c r="DO49" s="840"/>
      <c r="DP49" s="840"/>
      <c r="DQ49" s="840"/>
      <c r="DR49" s="840"/>
      <c r="DS49" s="840"/>
      <c r="DT49" s="840"/>
      <c r="DU49" s="840"/>
      <c r="DV49" s="840"/>
      <c r="DW49" s="840"/>
      <c r="DX49" s="303"/>
      <c r="DY49" s="303"/>
    </row>
    <row r="50" spans="1:129" ht="11.25" customHeight="1">
      <c r="A50" s="492" t="str">
        <f>Inputs!A133</f>
        <v>Insurance</v>
      </c>
      <c r="B50" s="672"/>
      <c r="C50" s="672"/>
      <c r="D50" s="493"/>
      <c r="E50" s="493"/>
      <c r="F50" s="512"/>
      <c r="G50" s="840">
        <f>IF(G$5,-SUMIF(Inputs!$E$127:$AH$127,CF!G$3,Inputs!$E133:$AH133)*G$6,0)</f>
        <v>0</v>
      </c>
      <c r="H50" s="840">
        <f>IF(H$5,-SUMIF(Inputs!$E$127:$AH$127,CF!H$3,Inputs!$E133:$AH133)*H$6,0)</f>
        <v>-232.44863013698631</v>
      </c>
      <c r="I50" s="840">
        <f>IF(I$5,-SUMIF(Inputs!$E$127:$AH$127,CF!I$3,Inputs!$E133:$AH133)*I$6,0)</f>
        <v>-236.30136986301372</v>
      </c>
      <c r="J50" s="840">
        <f>IF(J$5,-SUMIF(Inputs!$E$127:$AH$127,CF!J$3,Inputs!$E133:$AH133)*J$6,0)</f>
        <v>-237.09760273972603</v>
      </c>
      <c r="K50" s="840">
        <f>IF(K$5,-SUMIF(Inputs!$E$127:$AH$127,CF!K$3,Inputs!$E133:$AH133)*K$6,0)</f>
        <v>-241.027397260274</v>
      </c>
      <c r="L50" s="840">
        <f>IF(L$5,-SUMIF(Inputs!$E$127:$AH$127,CF!L$3,Inputs!$E133:$AH133)*L$6,0)</f>
        <v>-242.51127049180329</v>
      </c>
      <c r="M50" s="840">
        <f>IF(M$5,-SUMIF(Inputs!$E$127:$AH$127,CF!M$3,Inputs!$E133:$AH133)*M$6,0)</f>
        <v>-245.17622950819671</v>
      </c>
      <c r="N50" s="840">
        <f>IF(N$5,-SUMIF(Inputs!$E$127:$AH$127,CF!N$3,Inputs!$E133:$AH133)*N$6,0)</f>
        <v>-246.67634589041094</v>
      </c>
      <c r="O50" s="840">
        <f>IF(O$5,-SUMIF(Inputs!$E$127:$AH$127,CF!O$3,Inputs!$E133:$AH133)*O$6,0)</f>
        <v>-250.76490410958905</v>
      </c>
      <c r="P50" s="840">
        <f>IF(P$5,-SUMIF(Inputs!$E$127:$AH$127,CF!P$3,Inputs!$E133:$AH133)*P$6,0)</f>
        <v>-251.60987280821917</v>
      </c>
      <c r="Q50" s="840">
        <f>IF(Q$5,-SUMIF(Inputs!$E$127:$AH$127,CF!Q$3,Inputs!$E133:$AH133)*Q$6,0)</f>
        <v>-255.78020219178083</v>
      </c>
      <c r="R50" s="840">
        <f>IF(R$5,-SUMIF(Inputs!$E$127:$AH$127,CF!R$3,Inputs!$E133:$AH133)*R$6,0)</f>
        <v>-256.64207026438356</v>
      </c>
      <c r="S50" s="840">
        <f>IF(S$5,-SUMIF(Inputs!$E$127:$AH$127,CF!S$3,Inputs!$E133:$AH133)*S$6,0)</f>
        <v>-260.89580623561648</v>
      </c>
      <c r="T50" s="840">
        <f>IF(T$5,-SUMIF(Inputs!$E$127:$AH$127,CF!T$3,Inputs!$E133:$AH133)*T$6,0)</f>
        <v>-262.50199834278692</v>
      </c>
      <c r="U50" s="840">
        <f>IF(U$5,-SUMIF(Inputs!$E$127:$AH$127,CF!U$3,Inputs!$E133:$AH133)*U$6,0)</f>
        <v>-265.38663568721313</v>
      </c>
      <c r="V50" s="840">
        <f>IF(V$5,-SUMIF(Inputs!$E$127:$AH$127,CF!V$3,Inputs!$E133:$AH133)*V$6,0)</f>
        <v>-267.01040990306461</v>
      </c>
      <c r="W50" s="840">
        <f>IF(W$5,-SUMIF(Inputs!$E$127:$AH$127,CF!W$3,Inputs!$E133:$AH133)*W$6,0)</f>
        <v>-271.43599680753533</v>
      </c>
      <c r="X50" s="840">
        <f>IF(X$5,-SUMIF(Inputs!$E$127:$AH$127,CF!X$3,Inputs!$E133:$AH133)*X$6,0)</f>
        <v>-272.35061810112597</v>
      </c>
      <c r="Y50" s="840">
        <f>IF(Y$5,-SUMIF(Inputs!$E$127:$AH$127,CF!Y$3,Inputs!$E133:$AH133)*Y$6,0)</f>
        <v>-276.86471674368607</v>
      </c>
      <c r="Z50" s="840">
        <f>IF(Z$5,-SUMIF(Inputs!$E$127:$AH$127,CF!Z$3,Inputs!$E133:$AH133)*Z$6,0)</f>
        <v>-277.79763046314844</v>
      </c>
      <c r="AA50" s="840">
        <f>IF(AA$5,-SUMIF(Inputs!$E$127:$AH$127,CF!AA$3,Inputs!$E133:$AH133)*AA$6,0)</f>
        <v>-282.40201107855972</v>
      </c>
      <c r="AB50" s="840">
        <f>IF(AB$5,-SUMIF(Inputs!$E$127:$AH$127,CF!AB$3,Inputs!$E133:$AH133)*AB$6,0)</f>
        <v>-284.14060507049919</v>
      </c>
      <c r="AC50" s="840">
        <f>IF(AC$5,-SUMIF(Inputs!$E$127:$AH$127,CF!AC$3,Inputs!$E133:$AH133)*AC$6,0)</f>
        <v>-287.26302930204315</v>
      </c>
      <c r="AD50" s="840">
        <f>IF(AD$5,-SUMIF(Inputs!$E$127:$AH$127,CF!AD$3,Inputs!$E133:$AH133)*AD$6,0)</f>
        <v>-289.02065473385966</v>
      </c>
      <c r="AE50" s="840">
        <f>IF(AE$5,-SUMIF(Inputs!$E$127:$AH$127,CF!AE$3,Inputs!$E133:$AH133)*AE$6,0)</f>
        <v>-293.81105232613356</v>
      </c>
      <c r="AF50" s="840">
        <f>IF(AF$5,-SUMIF(Inputs!$E$127:$AH$127,CF!AF$3,Inputs!$E133:$AH133)*AF$6,0)</f>
        <v>-294.80106782853687</v>
      </c>
      <c r="AG50" s="840">
        <f>IF(AG$5,-SUMIF(Inputs!$E$127:$AH$127,CF!AG$3,Inputs!$E133:$AH133)*AG$6,0)</f>
        <v>-299.68727337265625</v>
      </c>
      <c r="AH50" s="840">
        <f>IF(AH$5,-SUMIF(Inputs!$E$127:$AH$127,CF!AH$3,Inputs!$E133:$AH133)*AH$6,0)</f>
        <v>-300.69708918510753</v>
      </c>
      <c r="AI50" s="840">
        <f>IF(AI$5,-SUMIF(Inputs!$E$127:$AH$127,CF!AI$3,Inputs!$E133:$AH133)*AI$6,0)</f>
        <v>-305.68101884010935</v>
      </c>
      <c r="AJ50" s="840">
        <f>IF(AJ$5,-SUMIF(Inputs!$E$127:$AH$127,CF!AJ$3,Inputs!$E133:$AH133)*AJ$6,0)</f>
        <v>-307.56292889016743</v>
      </c>
      <c r="AK50" s="840">
        <f>IF(AK$5,-SUMIF(Inputs!$E$127:$AH$127,CF!AK$3,Inputs!$E133:$AH133)*AK$6,0)</f>
        <v>-310.9427412955539</v>
      </c>
      <c r="AL50" s="840">
        <f>IF(AL$5,-SUMIF(Inputs!$E$127:$AH$127,CF!AL$3,Inputs!$E133:$AH133)*AL$6,0)</f>
        <v>-312.84525158818587</v>
      </c>
      <c r="AM50" s="840">
        <f>IF(AM$5,-SUMIF(Inputs!$E$127:$AH$127,CF!AM$3,Inputs!$E133:$AH133)*AM$6,0)</f>
        <v>-318.03053200124975</v>
      </c>
      <c r="AN50" s="840">
        <f>IF(AN$5,-SUMIF(Inputs!$E$127:$AH$127,CF!AN$3,Inputs!$E133:$AH133)*AN$6,0)</f>
        <v>-319.10215661994965</v>
      </c>
      <c r="AO50" s="840">
        <f>IF(AO$5,-SUMIF(Inputs!$E$127:$AH$127,CF!AO$3,Inputs!$E133:$AH133)*AO$6,0)</f>
        <v>-324.39114264127477</v>
      </c>
      <c r="AP50" s="840">
        <f>IF(AP$5,-SUMIF(Inputs!$E$127:$AH$127,CF!AP$3,Inputs!$E133:$AH133)*AP$6,0)</f>
        <v>-325.48419975234867</v>
      </c>
      <c r="AQ50" s="840">
        <f>IF(AQ$5,-SUMIF(Inputs!$E$127:$AH$127,CF!AQ$3,Inputs!$E133:$AH133)*AQ$6,0)</f>
        <v>-330.87896549410033</v>
      </c>
      <c r="AR50" s="840">
        <f>IF(AR$5,-SUMIF(Inputs!$E$127:$AH$127,CF!AR$3,Inputs!$E133:$AH133)*AR$6,0)</f>
        <v>-332.9160054545103</v>
      </c>
      <c r="AS50" s="840">
        <f>IF(AS$5,-SUMIF(Inputs!$E$127:$AH$127,CF!AS$3,Inputs!$E133:$AH133)*AS$6,0)</f>
        <v>-336.57442309686752</v>
      </c>
      <c r="AT50" s="840">
        <f>IF(AT$5,-SUMIF(Inputs!$E$127:$AH$127,CF!AT$3,Inputs!$E133:$AH133)*AT$6,0)</f>
        <v>-338.63376142234347</v>
      </c>
      <c r="AU50" s="840">
        <f>IF(AU$5,-SUMIF(Inputs!$E$127:$AH$127,CF!AU$3,Inputs!$E133:$AH133)*AU$6,0)</f>
        <v>-344.24647570006186</v>
      </c>
      <c r="AV50" s="840">
        <f>IF(AV$5,-SUMIF(Inputs!$E$127:$AH$127,CF!AV$3,Inputs!$E133:$AH133)*AV$6,0)</f>
        <v>-345.4064366507904</v>
      </c>
      <c r="AW50" s="840">
        <f>IF(AW$5,-SUMIF(Inputs!$E$127:$AH$127,CF!AW$3,Inputs!$E133:$AH133)*AW$6,0)</f>
        <v>-351.13140521406319</v>
      </c>
      <c r="AX50" s="840">
        <f>IF(AX$5,-SUMIF(Inputs!$E$127:$AH$127,CF!AX$3,Inputs!$E133:$AH133)*AX$6,0)</f>
        <v>-352.31456538380615</v>
      </c>
      <c r="AY50" s="840">
        <f>IF(AY$5,-SUMIF(Inputs!$E$127:$AH$127,CF!AY$3,Inputs!$E133:$AH133)*AY$6,0)</f>
        <v>-358.15403331834443</v>
      </c>
      <c r="AZ50" s="840">
        <f>IF(AZ$5,-SUMIF(Inputs!$E$127:$AH$127,CF!AZ$3,Inputs!$E133:$AH133)*AZ$6,0)</f>
        <v>-360.35899088269736</v>
      </c>
      <c r="BA50" s="840">
        <f>IF(BA$5,-SUMIF(Inputs!$E$127:$AH$127,CF!BA$3,Inputs!$E133:$AH133)*BA$6,0)</f>
        <v>-364.31897979349623</v>
      </c>
      <c r="BB50" s="840">
        <f>IF(BB$5,-SUMIF(Inputs!$E$127:$AH$127,CF!BB$3,Inputs!$E133:$AH133)*BB$6,0)</f>
        <v>-366.54807382531192</v>
      </c>
      <c r="BC50" s="840">
        <f>IF(BC$5,-SUMIF(Inputs!$E$127:$AH$127,CF!BC$3,Inputs!$E133:$AH133)*BC$6,0)</f>
        <v>-372.62345626440549</v>
      </c>
      <c r="BD50" s="840">
        <f>IF(BD$5,-SUMIF(Inputs!$E$127:$AH$127,CF!BD$3,Inputs!$E133:$AH133)*BD$6,0)</f>
        <v>-373.87903530181813</v>
      </c>
      <c r="BE50" s="840">
        <f>IF(BE$5,-SUMIF(Inputs!$E$127:$AH$127,CF!BE$3,Inputs!$E133:$AH133)*BE$6,0)</f>
        <v>-380.07592538969362</v>
      </c>
      <c r="BF50" s="840">
        <f>IF(BF$5,-SUMIF(Inputs!$E$127:$AH$127,CF!BF$3,Inputs!$E133:$AH133)*BF$6,0)</f>
        <v>-381.35661600785454</v>
      </c>
      <c r="BG50" s="840">
        <f>IF(BG$5,-SUMIF(Inputs!$E$127:$AH$127,CF!BG$3,Inputs!$E133:$AH133)*BG$6,0)</f>
        <v>-387.67744389748754</v>
      </c>
      <c r="BH50" s="840">
        <f>IF(BH$5,-SUMIF(Inputs!$E$127:$AH$127,CF!BH$3,Inputs!$E133:$AH133)*BH$6,0)</f>
        <v>-390.06416087657846</v>
      </c>
      <c r="BI50" s="840">
        <f>IF(BI$5,-SUMIF(Inputs!$E$127:$AH$127,CF!BI$3,Inputs!$E133:$AH133)*BI$6,0)</f>
        <v>-394.35058022687048</v>
      </c>
      <c r="BJ50" s="840">
        <f>IF(BJ$5,-SUMIF(Inputs!$E$127:$AH$127,CF!BJ$3,Inputs!$E133:$AH133)*BJ$6,0)</f>
        <v>-396.76342329457179</v>
      </c>
      <c r="BK50" s="840">
        <f>IF(BK$5,-SUMIF(Inputs!$E$127:$AH$127,CF!BK$3,Inputs!$E133:$AH133)*BK$6,0)</f>
        <v>-403.33961263094596</v>
      </c>
      <c r="BL50" s="840">
        <f>IF(BL$5,-SUMIF(Inputs!$E$127:$AH$127,CF!BL$3,Inputs!$E133:$AH133)*BL$6,0)</f>
        <v>-404.6986917604633</v>
      </c>
      <c r="BM50" s="840">
        <f>IF(BM$5,-SUMIF(Inputs!$E$127:$AH$127,CF!BM$3,Inputs!$E133:$AH133)*BM$6,0)</f>
        <v>-411.40640488356496</v>
      </c>
      <c r="BN50" s="840">
        <f>IF(BN$5,-SUMIF(Inputs!$E$127:$AH$127,CF!BN$3,Inputs!$E133:$AH133)*BN$6,0)</f>
        <v>-412.79266559567253</v>
      </c>
      <c r="BO50" s="840">
        <f>IF(BO$5,-SUMIF(Inputs!$E$127:$AH$127,CF!BO$3,Inputs!$E133:$AH133)*BO$6,0)</f>
        <v>-419.63453298123619</v>
      </c>
      <c r="BP50" s="840"/>
      <c r="BQ50" s="840"/>
      <c r="BR50" s="840"/>
      <c r="BS50" s="840"/>
      <c r="BT50" s="840"/>
      <c r="BU50" s="840"/>
      <c r="BV50" s="840"/>
      <c r="BW50" s="840"/>
      <c r="BX50" s="840"/>
      <c r="BY50" s="840"/>
      <c r="BZ50" s="840"/>
      <c r="CA50" s="840"/>
      <c r="CB50" s="840"/>
      <c r="CC50" s="840"/>
      <c r="CD50" s="840"/>
      <c r="CE50" s="840"/>
      <c r="CF50" s="840"/>
      <c r="CG50" s="840"/>
      <c r="CH50" s="840"/>
      <c r="CI50" s="840"/>
      <c r="CJ50" s="840"/>
      <c r="CK50" s="840"/>
      <c r="CL50" s="840"/>
      <c r="CM50" s="840"/>
      <c r="CN50" s="840"/>
      <c r="CO50" s="840"/>
      <c r="CP50" s="840"/>
      <c r="CQ50" s="840"/>
      <c r="CR50" s="840"/>
      <c r="CS50" s="840"/>
      <c r="CT50" s="840"/>
      <c r="CU50" s="840"/>
      <c r="CV50" s="840"/>
      <c r="CW50" s="840"/>
      <c r="CX50" s="840"/>
      <c r="CY50" s="840"/>
      <c r="CZ50" s="840"/>
      <c r="DA50" s="840"/>
      <c r="DB50" s="840"/>
      <c r="DC50" s="840"/>
      <c r="DD50" s="840"/>
      <c r="DE50" s="840"/>
      <c r="DF50" s="840"/>
      <c r="DG50" s="840"/>
      <c r="DH50" s="840"/>
      <c r="DI50" s="840"/>
      <c r="DJ50" s="840"/>
      <c r="DK50" s="840"/>
      <c r="DL50" s="840"/>
      <c r="DM50" s="840"/>
      <c r="DN50" s="840"/>
      <c r="DO50" s="840"/>
      <c r="DP50" s="840"/>
      <c r="DQ50" s="840"/>
      <c r="DR50" s="840"/>
      <c r="DS50" s="840"/>
      <c r="DT50" s="840"/>
      <c r="DU50" s="840"/>
      <c r="DV50" s="840"/>
      <c r="DW50" s="840"/>
      <c r="DX50" s="303"/>
      <c r="DY50" s="303"/>
    </row>
    <row r="51" spans="1:129" ht="11.25" customHeight="1">
      <c r="A51" s="492" t="str">
        <f>Inputs!A134</f>
        <v>Wake effect - compensation</v>
      </c>
      <c r="B51" s="672"/>
      <c r="C51" s="672"/>
      <c r="D51" s="493"/>
      <c r="E51" s="493"/>
      <c r="F51" s="512"/>
      <c r="G51" s="840">
        <f>IF(G$5,-SUMIF(Inputs!$E$127:$AH$127,CF!G$3,Inputs!$E134:$AH134)*G$6,0)</f>
        <v>0</v>
      </c>
      <c r="H51" s="840">
        <f>IF(H$5,-SUMIF(Inputs!$E$127:$AH$127,CF!H$3,Inputs!$E134:$AH134)*H$6,0)</f>
        <v>0</v>
      </c>
      <c r="I51" s="840">
        <f>IF(I$5,-SUMIF(Inputs!$E$127:$AH$127,CF!I$3,Inputs!$E134:$AH134)*I$6,0)</f>
        <v>0</v>
      </c>
      <c r="J51" s="840">
        <f>IF(J$5,-SUMIF(Inputs!$E$127:$AH$127,CF!J$3,Inputs!$E134:$AH134)*J$6,0)</f>
        <v>0</v>
      </c>
      <c r="K51" s="840">
        <f>IF(K$5,-SUMIF(Inputs!$E$127:$AH$127,CF!K$3,Inputs!$E134:$AH134)*K$6,0)</f>
        <v>0</v>
      </c>
      <c r="L51" s="840">
        <f>IF(L$5,-SUMIF(Inputs!$E$127:$AH$127,CF!L$3,Inputs!$E134:$AH134)*L$6,0)</f>
        <v>0</v>
      </c>
      <c r="M51" s="840">
        <f>IF(M$5,-SUMIF(Inputs!$E$127:$AH$127,CF!M$3,Inputs!$E134:$AH134)*M$6,0)</f>
        <v>0</v>
      </c>
      <c r="N51" s="840">
        <f>IF(N$5,-SUMIF(Inputs!$E$127:$AH$127,CF!N$3,Inputs!$E134:$AH134)*N$6,0)</f>
        <v>0</v>
      </c>
      <c r="O51" s="840">
        <f>IF(O$5,-SUMIF(Inputs!$E$127:$AH$127,CF!O$3,Inputs!$E134:$AH134)*O$6,0)</f>
        <v>0</v>
      </c>
      <c r="P51" s="840">
        <f>IF(P$5,-SUMIF(Inputs!$E$127:$AH$127,CF!P$3,Inputs!$E134:$AH134)*P$6,0)</f>
        <v>0</v>
      </c>
      <c r="Q51" s="840">
        <f>IF(Q$5,-SUMIF(Inputs!$E$127:$AH$127,CF!Q$3,Inputs!$E134:$AH134)*Q$6,0)</f>
        <v>0</v>
      </c>
      <c r="R51" s="840">
        <f>IF(R$5,-SUMIF(Inputs!$E$127:$AH$127,CF!R$3,Inputs!$E134:$AH134)*R$6,0)</f>
        <v>0</v>
      </c>
      <c r="S51" s="840">
        <f>IF(S$5,-SUMIF(Inputs!$E$127:$AH$127,CF!S$3,Inputs!$E134:$AH134)*S$6,0)</f>
        <v>0</v>
      </c>
      <c r="T51" s="840">
        <f>IF(T$5,-SUMIF(Inputs!$E$127:$AH$127,CF!T$3,Inputs!$E134:$AH134)*T$6,0)</f>
        <v>0</v>
      </c>
      <c r="U51" s="840">
        <f>IF(U$5,-SUMIF(Inputs!$E$127:$AH$127,CF!U$3,Inputs!$E134:$AH134)*U$6,0)</f>
        <v>0</v>
      </c>
      <c r="V51" s="840">
        <f>IF(V$5,-SUMIF(Inputs!$E$127:$AH$127,CF!V$3,Inputs!$E134:$AH134)*V$6,0)</f>
        <v>0</v>
      </c>
      <c r="W51" s="840">
        <f>IF(W$5,-SUMIF(Inputs!$E$127:$AH$127,CF!W$3,Inputs!$E134:$AH134)*W$6,0)</f>
        <v>0</v>
      </c>
      <c r="X51" s="840">
        <f>IF(X$5,-SUMIF(Inputs!$E$127:$AH$127,CF!X$3,Inputs!$E134:$AH134)*X$6,0)</f>
        <v>0</v>
      </c>
      <c r="Y51" s="840">
        <f>IF(Y$5,-SUMIF(Inputs!$E$127:$AH$127,CF!Y$3,Inputs!$E134:$AH134)*Y$6,0)</f>
        <v>0</v>
      </c>
      <c r="Z51" s="840">
        <f>IF(Z$5,-SUMIF(Inputs!$E$127:$AH$127,CF!Z$3,Inputs!$E134:$AH134)*Z$6,0)</f>
        <v>0</v>
      </c>
      <c r="AA51" s="840">
        <f>IF(AA$5,-SUMIF(Inputs!$E$127:$AH$127,CF!AA$3,Inputs!$E134:$AH134)*AA$6,0)</f>
        <v>0</v>
      </c>
      <c r="AB51" s="840">
        <f>IF(AB$5,-SUMIF(Inputs!$E$127:$AH$127,CF!AB$3,Inputs!$E134:$AH134)*AB$6,0)</f>
        <v>0</v>
      </c>
      <c r="AC51" s="840">
        <f>IF(AC$5,-SUMIF(Inputs!$E$127:$AH$127,CF!AC$3,Inputs!$E134:$AH134)*AC$6,0)</f>
        <v>0</v>
      </c>
      <c r="AD51" s="840">
        <f>IF(AD$5,-SUMIF(Inputs!$E$127:$AH$127,CF!AD$3,Inputs!$E134:$AH134)*AD$6,0)</f>
        <v>0</v>
      </c>
      <c r="AE51" s="840">
        <f>IF(AE$5,-SUMIF(Inputs!$E$127:$AH$127,CF!AE$3,Inputs!$E134:$AH134)*AE$6,0)</f>
        <v>0</v>
      </c>
      <c r="AF51" s="840">
        <f>IF(AF$5,-SUMIF(Inputs!$E$127:$AH$127,CF!AF$3,Inputs!$E134:$AH134)*AF$6,0)</f>
        <v>0</v>
      </c>
      <c r="AG51" s="840">
        <f>IF(AG$5,-SUMIF(Inputs!$E$127:$AH$127,CF!AG$3,Inputs!$E134:$AH134)*AG$6,0)</f>
        <v>0</v>
      </c>
      <c r="AH51" s="840">
        <f>IF(AH$5,-SUMIF(Inputs!$E$127:$AH$127,CF!AH$3,Inputs!$E134:$AH134)*AH$6,0)</f>
        <v>0</v>
      </c>
      <c r="AI51" s="840">
        <f>IF(AI$5,-SUMIF(Inputs!$E$127:$AH$127,CF!AI$3,Inputs!$E134:$AH134)*AI$6,0)</f>
        <v>0</v>
      </c>
      <c r="AJ51" s="840">
        <f>IF(AJ$5,-SUMIF(Inputs!$E$127:$AH$127,CF!AJ$3,Inputs!$E134:$AH134)*AJ$6,0)</f>
        <v>0</v>
      </c>
      <c r="AK51" s="840">
        <f>IF(AK$5,-SUMIF(Inputs!$E$127:$AH$127,CF!AK$3,Inputs!$E134:$AH134)*AK$6,0)</f>
        <v>0</v>
      </c>
      <c r="AL51" s="840">
        <f>IF(AL$5,-SUMIF(Inputs!$E$127:$AH$127,CF!AL$3,Inputs!$E134:$AH134)*AL$6,0)</f>
        <v>0</v>
      </c>
      <c r="AM51" s="840">
        <f>IF(AM$5,-SUMIF(Inputs!$E$127:$AH$127,CF!AM$3,Inputs!$E134:$AH134)*AM$6,0)</f>
        <v>0</v>
      </c>
      <c r="AN51" s="840">
        <f>IF(AN$5,-SUMIF(Inputs!$E$127:$AH$127,CF!AN$3,Inputs!$E134:$AH134)*AN$6,0)</f>
        <v>0</v>
      </c>
      <c r="AO51" s="840">
        <f>IF(AO$5,-SUMIF(Inputs!$E$127:$AH$127,CF!AO$3,Inputs!$E134:$AH134)*AO$6,0)</f>
        <v>0</v>
      </c>
      <c r="AP51" s="840">
        <f>IF(AP$5,-SUMIF(Inputs!$E$127:$AH$127,CF!AP$3,Inputs!$E134:$AH134)*AP$6,0)</f>
        <v>0</v>
      </c>
      <c r="AQ51" s="840">
        <f>IF(AQ$5,-SUMIF(Inputs!$E$127:$AH$127,CF!AQ$3,Inputs!$E134:$AH134)*AQ$6,0)</f>
        <v>0</v>
      </c>
      <c r="AR51" s="840">
        <f>IF(AR$5,-SUMIF(Inputs!$E$127:$AH$127,CF!AR$3,Inputs!$E134:$AH134)*AR$6,0)</f>
        <v>0</v>
      </c>
      <c r="AS51" s="840">
        <f>IF(AS$5,-SUMIF(Inputs!$E$127:$AH$127,CF!AS$3,Inputs!$E134:$AH134)*AS$6,0)</f>
        <v>0</v>
      </c>
      <c r="AT51" s="840">
        <f>IF(AT$5,-SUMIF(Inputs!$E$127:$AH$127,CF!AT$3,Inputs!$E134:$AH134)*AT$6,0)</f>
        <v>0</v>
      </c>
      <c r="AU51" s="840">
        <f>IF(AU$5,-SUMIF(Inputs!$E$127:$AH$127,CF!AU$3,Inputs!$E134:$AH134)*AU$6,0)</f>
        <v>0</v>
      </c>
      <c r="AV51" s="840">
        <f>IF(AV$5,-SUMIF(Inputs!$E$127:$AH$127,CF!AV$3,Inputs!$E134:$AH134)*AV$6,0)</f>
        <v>0</v>
      </c>
      <c r="AW51" s="840">
        <f>IF(AW$5,-SUMIF(Inputs!$E$127:$AH$127,CF!AW$3,Inputs!$E134:$AH134)*AW$6,0)</f>
        <v>0</v>
      </c>
      <c r="AX51" s="840">
        <f>IF(AX$5,-SUMIF(Inputs!$E$127:$AH$127,CF!AX$3,Inputs!$E134:$AH134)*AX$6,0)</f>
        <v>0</v>
      </c>
      <c r="AY51" s="840">
        <f>IF(AY$5,-SUMIF(Inputs!$E$127:$AH$127,CF!AY$3,Inputs!$E134:$AH134)*AY$6,0)</f>
        <v>0</v>
      </c>
      <c r="AZ51" s="840">
        <f>IF(AZ$5,-SUMIF(Inputs!$E$127:$AH$127,CF!AZ$3,Inputs!$E134:$AH134)*AZ$6,0)</f>
        <v>0</v>
      </c>
      <c r="BA51" s="840">
        <f>IF(BA$5,-SUMIF(Inputs!$E$127:$AH$127,CF!BA$3,Inputs!$E134:$AH134)*BA$6,0)</f>
        <v>0</v>
      </c>
      <c r="BB51" s="840">
        <f>IF(BB$5,-SUMIF(Inputs!$E$127:$AH$127,CF!BB$3,Inputs!$E134:$AH134)*BB$6,0)</f>
        <v>0</v>
      </c>
      <c r="BC51" s="840">
        <f>IF(BC$5,-SUMIF(Inputs!$E$127:$AH$127,CF!BC$3,Inputs!$E134:$AH134)*BC$6,0)</f>
        <v>0</v>
      </c>
      <c r="BD51" s="840">
        <f>IF(BD$5,-SUMIF(Inputs!$E$127:$AH$127,CF!BD$3,Inputs!$E134:$AH134)*BD$6,0)</f>
        <v>0</v>
      </c>
      <c r="BE51" s="840">
        <f>IF(BE$5,-SUMIF(Inputs!$E$127:$AH$127,CF!BE$3,Inputs!$E134:$AH134)*BE$6,0)</f>
        <v>0</v>
      </c>
      <c r="BF51" s="840">
        <f>IF(BF$5,-SUMIF(Inputs!$E$127:$AH$127,CF!BF$3,Inputs!$E134:$AH134)*BF$6,0)</f>
        <v>0</v>
      </c>
      <c r="BG51" s="840">
        <f>IF(BG$5,-SUMIF(Inputs!$E$127:$AH$127,CF!BG$3,Inputs!$E134:$AH134)*BG$6,0)</f>
        <v>0</v>
      </c>
      <c r="BH51" s="840">
        <f>IF(BH$5,-SUMIF(Inputs!$E$127:$AH$127,CF!BH$3,Inputs!$E134:$AH134)*BH$6,0)</f>
        <v>0</v>
      </c>
      <c r="BI51" s="840">
        <f>IF(BI$5,-SUMIF(Inputs!$E$127:$AH$127,CF!BI$3,Inputs!$E134:$AH134)*BI$6,0)</f>
        <v>0</v>
      </c>
      <c r="BJ51" s="840">
        <f>IF(BJ$5,-SUMIF(Inputs!$E$127:$AH$127,CF!BJ$3,Inputs!$E134:$AH134)*BJ$6,0)</f>
        <v>0</v>
      </c>
      <c r="BK51" s="840">
        <f>IF(BK$5,-SUMIF(Inputs!$E$127:$AH$127,CF!BK$3,Inputs!$E134:$AH134)*BK$6,0)</f>
        <v>0</v>
      </c>
      <c r="BL51" s="840">
        <f>IF(BL$5,-SUMIF(Inputs!$E$127:$AH$127,CF!BL$3,Inputs!$E134:$AH134)*BL$6,0)</f>
        <v>0</v>
      </c>
      <c r="BM51" s="840">
        <f>IF(BM$5,-SUMIF(Inputs!$E$127:$AH$127,CF!BM$3,Inputs!$E134:$AH134)*BM$6,0)</f>
        <v>0</v>
      </c>
      <c r="BN51" s="840">
        <f>IF(BN$5,-SUMIF(Inputs!$E$127:$AH$127,CF!BN$3,Inputs!$E134:$AH134)*BN$6,0)</f>
        <v>0</v>
      </c>
      <c r="BO51" s="840">
        <f>IF(BO$5,-SUMIF(Inputs!$E$127:$AH$127,CF!BO$3,Inputs!$E134:$AH134)*BO$6,0)</f>
        <v>0</v>
      </c>
      <c r="BP51" s="840"/>
      <c r="BQ51" s="840"/>
      <c r="BR51" s="840"/>
      <c r="BS51" s="840"/>
      <c r="BT51" s="840"/>
      <c r="BU51" s="840"/>
      <c r="BV51" s="840"/>
      <c r="BW51" s="840"/>
      <c r="BX51" s="840"/>
      <c r="BY51" s="840"/>
      <c r="BZ51" s="840"/>
      <c r="CA51" s="840"/>
      <c r="CB51" s="840"/>
      <c r="CC51" s="840"/>
      <c r="CD51" s="840"/>
      <c r="CE51" s="840"/>
      <c r="CF51" s="840"/>
      <c r="CG51" s="840"/>
      <c r="CH51" s="840"/>
      <c r="CI51" s="840"/>
      <c r="CJ51" s="840"/>
      <c r="CK51" s="840"/>
      <c r="CL51" s="840"/>
      <c r="CM51" s="840"/>
      <c r="CN51" s="840"/>
      <c r="CO51" s="840"/>
      <c r="CP51" s="840"/>
      <c r="CQ51" s="840"/>
      <c r="CR51" s="840"/>
      <c r="CS51" s="840"/>
      <c r="CT51" s="840"/>
      <c r="CU51" s="840"/>
      <c r="CV51" s="840"/>
      <c r="CW51" s="840"/>
      <c r="CX51" s="840"/>
      <c r="CY51" s="840"/>
      <c r="CZ51" s="840"/>
      <c r="DA51" s="840"/>
      <c r="DB51" s="840"/>
      <c r="DC51" s="840"/>
      <c r="DD51" s="840"/>
      <c r="DE51" s="840"/>
      <c r="DF51" s="840"/>
      <c r="DG51" s="840"/>
      <c r="DH51" s="840"/>
      <c r="DI51" s="840"/>
      <c r="DJ51" s="840"/>
      <c r="DK51" s="840"/>
      <c r="DL51" s="840"/>
      <c r="DM51" s="840"/>
      <c r="DN51" s="840"/>
      <c r="DO51" s="840"/>
      <c r="DP51" s="840"/>
      <c r="DQ51" s="840"/>
      <c r="DR51" s="840"/>
      <c r="DS51" s="840"/>
      <c r="DT51" s="840"/>
      <c r="DU51" s="840"/>
      <c r="DV51" s="840"/>
      <c r="DW51" s="840"/>
      <c r="DX51" s="303"/>
      <c r="DY51" s="303"/>
    </row>
    <row r="52" spans="1:129" ht="11.25" customHeight="1">
      <c r="A52" s="492" t="str">
        <f>Inputs!A135</f>
        <v>Lease &amp; property Tax</v>
      </c>
      <c r="B52" s="672"/>
      <c r="C52" s="672"/>
      <c r="D52" s="493"/>
      <c r="E52" s="493"/>
      <c r="F52" s="512"/>
      <c r="G52" s="840">
        <f>IF(G$5,-SUMIF(Inputs!$E$127:$AH$127,CF!G$3,Inputs!$E135:$AH135)*G$6,0)</f>
        <v>0</v>
      </c>
      <c r="H52" s="840">
        <f>IF(H$5,-SUMIF(Inputs!$E$127:$AH$127,CF!H$3,Inputs!$E135:$AH135)*H$6,0)</f>
        <v>-123.41720547945205</v>
      </c>
      <c r="I52" s="840">
        <f>IF(I$5,-SUMIF(Inputs!$E$127:$AH$127,CF!I$3,Inputs!$E135:$AH135)*I$6,0)</f>
        <v>-125.46279452054796</v>
      </c>
      <c r="J52" s="840">
        <f>IF(J$5,-SUMIF(Inputs!$E$127:$AH$127,CF!J$3,Inputs!$E135:$AH135)*J$6,0)</f>
        <v>-125.88554958904109</v>
      </c>
      <c r="K52" s="840">
        <f>IF(K$5,-SUMIF(Inputs!$E$127:$AH$127,CF!K$3,Inputs!$E135:$AH135)*K$6,0)</f>
        <v>-127.97205041095891</v>
      </c>
      <c r="L52" s="840">
        <f>IF(L$5,-SUMIF(Inputs!$E$127:$AH$127,CF!L$3,Inputs!$E135:$AH135)*L$6,0)</f>
        <v>-128.75990400000001</v>
      </c>
      <c r="M52" s="840">
        <f>IF(M$5,-SUMIF(Inputs!$E$127:$AH$127,CF!M$3,Inputs!$E135:$AH135)*M$6,0)</f>
        <v>-130.174848</v>
      </c>
      <c r="N52" s="840">
        <f>IF(N$5,-SUMIF(Inputs!$E$127:$AH$127,CF!N$3,Inputs!$E135:$AH135)*N$6,0)</f>
        <v>-130.97132579243836</v>
      </c>
      <c r="O52" s="840">
        <f>IF(O$5,-SUMIF(Inputs!$E$127:$AH$127,CF!O$3,Inputs!$E135:$AH135)*O$6,0)</f>
        <v>-133.14212124756165</v>
      </c>
      <c r="P52" s="840">
        <f>IF(P$5,-SUMIF(Inputs!$E$127:$AH$127,CF!P$3,Inputs!$E135:$AH135)*P$6,0)</f>
        <v>-133.59075230828714</v>
      </c>
      <c r="Q52" s="840">
        <f>IF(Q$5,-SUMIF(Inputs!$E$127:$AH$127,CF!Q$3,Inputs!$E135:$AH135)*Q$6,0)</f>
        <v>-135.80496367251288</v>
      </c>
      <c r="R52" s="840">
        <f>IF(R$5,-SUMIF(Inputs!$E$127:$AH$127,CF!R$3,Inputs!$E135:$AH135)*R$6,0)</f>
        <v>-136.26256735445287</v>
      </c>
      <c r="S52" s="840">
        <f>IF(S$5,-SUMIF(Inputs!$E$127:$AH$127,CF!S$3,Inputs!$E135:$AH135)*S$6,0)</f>
        <v>-138.52106294596314</v>
      </c>
      <c r="T52" s="840">
        <f>IF(T$5,-SUMIF(Inputs!$E$127:$AH$127,CF!T$3,Inputs!$E135:$AH135)*T$6,0)</f>
        <v>-139.37386100811261</v>
      </c>
      <c r="U52" s="840">
        <f>IF(U$5,-SUMIF(Inputs!$E$127:$AH$127,CF!U$3,Inputs!$E135:$AH135)*U$6,0)</f>
        <v>-140.90544189831166</v>
      </c>
      <c r="V52" s="840">
        <f>IF(V$5,-SUMIF(Inputs!$E$127:$AH$127,CF!V$3,Inputs!$E135:$AH135)*V$6,0)</f>
        <v>-141.76757507557275</v>
      </c>
      <c r="W52" s="840">
        <f>IF(W$5,-SUMIF(Inputs!$E$127:$AH$127,CF!W$3,Inputs!$E135:$AH135)*W$6,0)</f>
        <v>-144.11731388898005</v>
      </c>
      <c r="X52" s="840">
        <f>IF(X$5,-SUMIF(Inputs!$E$127:$AH$127,CF!X$3,Inputs!$E135:$AH135)*X$6,0)</f>
        <v>-144.60292657708422</v>
      </c>
      <c r="Y52" s="840">
        <f>IF(Y$5,-SUMIF(Inputs!$E$127:$AH$127,CF!Y$3,Inputs!$E135:$AH135)*Y$6,0)</f>
        <v>-146.99966016675967</v>
      </c>
      <c r="Z52" s="840">
        <f>IF(Z$5,-SUMIF(Inputs!$E$127:$AH$127,CF!Z$3,Inputs!$E135:$AH135)*Z$6,0)</f>
        <v>-147.49498510862591</v>
      </c>
      <c r="AA52" s="840">
        <f>IF(AA$5,-SUMIF(Inputs!$E$127:$AH$127,CF!AA$3,Inputs!$E135:$AH135)*AA$6,0)</f>
        <v>-149.93965337009485</v>
      </c>
      <c r="AB52" s="840">
        <f>IF(AB$5,-SUMIF(Inputs!$E$127:$AH$127,CF!AB$3,Inputs!$E135:$AH135)*AB$6,0)</f>
        <v>-150.86274941855109</v>
      </c>
      <c r="AC52" s="840">
        <f>IF(AC$5,-SUMIF(Inputs!$E$127:$AH$127,CF!AC$3,Inputs!$E135:$AH135)*AC$6,0)</f>
        <v>-152.52058182974397</v>
      </c>
      <c r="AD52" s="840">
        <f>IF(AD$5,-SUMIF(Inputs!$E$127:$AH$127,CF!AD$3,Inputs!$E135:$AH135)*AD$6,0)</f>
        <v>-153.45378250701438</v>
      </c>
      <c r="AE52" s="840">
        <f>IF(AE$5,-SUMIF(Inputs!$E$127:$AH$127,CF!AE$3,Inputs!$E135:$AH135)*AE$6,0)</f>
        <v>-155.99721536624668</v>
      </c>
      <c r="AF52" s="840">
        <f>IF(AF$5,-SUMIF(Inputs!$E$127:$AH$127,CF!AF$3,Inputs!$E135:$AH135)*AF$6,0)</f>
        <v>-156.52285815715467</v>
      </c>
      <c r="AG52" s="840">
        <f>IF(AG$5,-SUMIF(Inputs!$E$127:$AH$127,CF!AG$3,Inputs!$E135:$AH135)*AG$6,0)</f>
        <v>-159.11715967357162</v>
      </c>
      <c r="AH52" s="840">
        <f>IF(AH$5,-SUMIF(Inputs!$E$127:$AH$127,CF!AH$3,Inputs!$E135:$AH135)*AH$6,0)</f>
        <v>-159.65331532029779</v>
      </c>
      <c r="AI52" s="840">
        <f>IF(AI$5,-SUMIF(Inputs!$E$127:$AH$127,CF!AI$3,Inputs!$E135:$AH135)*AI$6,0)</f>
        <v>-162.29950286704306</v>
      </c>
      <c r="AJ52" s="840">
        <f>IF(AJ$5,-SUMIF(Inputs!$E$127:$AH$127,CF!AJ$3,Inputs!$E135:$AH135)*AJ$6,0)</f>
        <v>-163.29869171666101</v>
      </c>
      <c r="AK52" s="840">
        <f>IF(AK$5,-SUMIF(Inputs!$E$127:$AH$127,CF!AK$3,Inputs!$E135:$AH135)*AK$6,0)</f>
        <v>-165.09318283442653</v>
      </c>
      <c r="AL52" s="840">
        <f>IF(AL$5,-SUMIF(Inputs!$E$127:$AH$127,CF!AL$3,Inputs!$E135:$AH135)*AL$6,0)</f>
        <v>-166.10330925923779</v>
      </c>
      <c r="AM52" s="840">
        <f>IF(AM$5,-SUMIF(Inputs!$E$127:$AH$127,CF!AM$3,Inputs!$E135:$AH135)*AM$6,0)</f>
        <v>-168.85640278287158</v>
      </c>
      <c r="AN52" s="840">
        <f>IF(AN$5,-SUMIF(Inputs!$E$127:$AH$127,CF!AN$3,Inputs!$E135:$AH135)*AN$6,0)</f>
        <v>-169.42537544442254</v>
      </c>
      <c r="AO52" s="840">
        <f>IF(AO$5,-SUMIF(Inputs!$E$127:$AH$127,CF!AO$3,Inputs!$E135:$AH135)*AO$6,0)</f>
        <v>-172.23353083852899</v>
      </c>
      <c r="AP52" s="840">
        <f>IF(AP$5,-SUMIF(Inputs!$E$127:$AH$127,CF!AP$3,Inputs!$E135:$AH135)*AP$6,0)</f>
        <v>-172.81388295331098</v>
      </c>
      <c r="AQ52" s="840">
        <f>IF(AQ$5,-SUMIF(Inputs!$E$127:$AH$127,CF!AQ$3,Inputs!$E135:$AH135)*AQ$6,0)</f>
        <v>-175.67820145529959</v>
      </c>
      <c r="AR52" s="840">
        <f>IF(AR$5,-SUMIF(Inputs!$E$127:$AH$127,CF!AR$3,Inputs!$E135:$AH135)*AR$6,0)</f>
        <v>-176.75975560003951</v>
      </c>
      <c r="AS52" s="840">
        <f>IF(AS$5,-SUMIF(Inputs!$E$127:$AH$127,CF!AS$3,Inputs!$E135:$AH135)*AS$6,0)</f>
        <v>-178.70217049674324</v>
      </c>
      <c r="AT52" s="840">
        <f>IF(AT$5,-SUMIF(Inputs!$E$127:$AH$127,CF!AT$3,Inputs!$E135:$AH135)*AT$6,0)</f>
        <v>-179.79556382462476</v>
      </c>
      <c r="AU52" s="840">
        <f>IF(AU$5,-SUMIF(Inputs!$E$127:$AH$127,CF!AU$3,Inputs!$E135:$AH135)*AU$6,0)</f>
        <v>-182.77560079409369</v>
      </c>
      <c r="AV52" s="840">
        <f>IF(AV$5,-SUMIF(Inputs!$E$127:$AH$127,CF!AV$3,Inputs!$E135:$AH135)*AV$6,0)</f>
        <v>-183.39147510111727</v>
      </c>
      <c r="AW52" s="840">
        <f>IF(AW$5,-SUMIF(Inputs!$E$127:$AH$127,CF!AW$3,Inputs!$E135:$AH135)*AW$6,0)</f>
        <v>-186.43111280997556</v>
      </c>
      <c r="AX52" s="840">
        <f>IF(AX$5,-SUMIF(Inputs!$E$127:$AH$127,CF!AX$3,Inputs!$E135:$AH135)*AX$6,0)</f>
        <v>-187.05930460313962</v>
      </c>
      <c r="AY52" s="840">
        <f>IF(AY$5,-SUMIF(Inputs!$E$127:$AH$127,CF!AY$3,Inputs!$E135:$AH135)*AY$6,0)</f>
        <v>-190.15973506617507</v>
      </c>
      <c r="AZ52" s="840">
        <f>IF(AZ$5,-SUMIF(Inputs!$E$127:$AH$127,CF!AZ$3,Inputs!$E135:$AH135)*AZ$6,0)</f>
        <v>-191.33044405522284</v>
      </c>
      <c r="BA52" s="840">
        <f>IF(BA$5,-SUMIF(Inputs!$E$127:$AH$127,CF!BA$3,Inputs!$E135:$AH135)*BA$6,0)</f>
        <v>-193.43297640747804</v>
      </c>
      <c r="BB52" s="840">
        <f>IF(BB$5,-SUMIF(Inputs!$E$127:$AH$127,CF!BB$3,Inputs!$E135:$AH135)*BB$6,0)</f>
        <v>-194.6165005091064</v>
      </c>
      <c r="BC52" s="840">
        <f>IF(BC$5,-SUMIF(Inputs!$E$127:$AH$127,CF!BC$3,Inputs!$E135:$AH135)*BC$6,0)</f>
        <v>-197.8421883628485</v>
      </c>
      <c r="BD52" s="840">
        <f>IF(BD$5,-SUMIF(Inputs!$E$127:$AH$127,CF!BD$3,Inputs!$E135:$AH135)*BD$6,0)</f>
        <v>-198.50883051928852</v>
      </c>
      <c r="BE52" s="840">
        <f>IF(BE$5,-SUMIF(Inputs!$E$127:$AH$127,CF!BE$3,Inputs!$E135:$AH135)*BE$6,0)</f>
        <v>-201.79903213010547</v>
      </c>
      <c r="BF52" s="840">
        <f>IF(BF$5,-SUMIF(Inputs!$E$127:$AH$127,CF!BF$3,Inputs!$E135:$AH135)*BF$6,0)</f>
        <v>-202.47900712967433</v>
      </c>
      <c r="BG52" s="840">
        <f>IF(BG$5,-SUMIF(Inputs!$E$127:$AH$127,CF!BG$3,Inputs!$E135:$AH135)*BG$6,0)</f>
        <v>-205.83501277270761</v>
      </c>
      <c r="BH52" s="840">
        <f>IF(BH$5,-SUMIF(Inputs!$E$127:$AH$127,CF!BH$3,Inputs!$E135:$AH135)*BH$6,0)</f>
        <v>-207.10222583245402</v>
      </c>
      <c r="BI52" s="840">
        <f>IF(BI$5,-SUMIF(Inputs!$E$127:$AH$127,CF!BI$3,Inputs!$E135:$AH135)*BI$6,0)</f>
        <v>-209.37807446797549</v>
      </c>
      <c r="BJ52" s="840">
        <f>IF(BJ$5,-SUMIF(Inputs!$E$127:$AH$127,CF!BJ$3,Inputs!$E135:$AH135)*BJ$6,0)</f>
        <v>-210.65915901771319</v>
      </c>
      <c r="BK52" s="840">
        <f>IF(BK$5,-SUMIF(Inputs!$E$127:$AH$127,CF!BK$3,Inputs!$E135:$AH135)*BK$6,0)</f>
        <v>-214.150747288725</v>
      </c>
      <c r="BL52" s="840">
        <f>IF(BL$5,-SUMIF(Inputs!$E$127:$AH$127,CF!BL$3,Inputs!$E135:$AH135)*BL$6,0)</f>
        <v>-214.87234219806743</v>
      </c>
      <c r="BM52" s="840">
        <f>IF(BM$5,-SUMIF(Inputs!$E$127:$AH$127,CF!BM$3,Inputs!$E135:$AH135)*BM$6,0)</f>
        <v>-218.43376223449948</v>
      </c>
      <c r="BN52" s="840">
        <f>IF(BN$5,-SUMIF(Inputs!$E$127:$AH$127,CF!BN$3,Inputs!$E135:$AH135)*BN$6,0)</f>
        <v>-219.16978904202878</v>
      </c>
      <c r="BO52" s="840">
        <f>IF(BO$5,-SUMIF(Inputs!$E$127:$AH$127,CF!BO$3,Inputs!$E135:$AH135)*BO$6,0)</f>
        <v>-222.80243747918951</v>
      </c>
      <c r="BP52" s="840"/>
      <c r="BQ52" s="840"/>
      <c r="BR52" s="840"/>
      <c r="BS52" s="840"/>
      <c r="BT52" s="840"/>
      <c r="BU52" s="840"/>
      <c r="BV52" s="840"/>
      <c r="BW52" s="840"/>
      <c r="BX52" s="840"/>
      <c r="BY52" s="840"/>
      <c r="BZ52" s="840"/>
      <c r="CA52" s="840"/>
      <c r="CB52" s="840"/>
      <c r="CC52" s="840"/>
      <c r="CD52" s="840"/>
      <c r="CE52" s="840"/>
      <c r="CF52" s="840"/>
      <c r="CG52" s="840"/>
      <c r="CH52" s="840"/>
      <c r="CI52" s="840"/>
      <c r="CJ52" s="840"/>
      <c r="CK52" s="840"/>
      <c r="CL52" s="840"/>
      <c r="CM52" s="840"/>
      <c r="CN52" s="840"/>
      <c r="CO52" s="840"/>
      <c r="CP52" s="840"/>
      <c r="CQ52" s="840"/>
      <c r="CR52" s="840"/>
      <c r="CS52" s="840"/>
      <c r="CT52" s="840"/>
      <c r="CU52" s="840"/>
      <c r="CV52" s="840"/>
      <c r="CW52" s="840"/>
      <c r="CX52" s="840"/>
      <c r="CY52" s="840"/>
      <c r="CZ52" s="840"/>
      <c r="DA52" s="840"/>
      <c r="DB52" s="840"/>
      <c r="DC52" s="840"/>
      <c r="DD52" s="840"/>
      <c r="DE52" s="840"/>
      <c r="DF52" s="840"/>
      <c r="DG52" s="840"/>
      <c r="DH52" s="840"/>
      <c r="DI52" s="840"/>
      <c r="DJ52" s="840"/>
      <c r="DK52" s="840"/>
      <c r="DL52" s="840"/>
      <c r="DM52" s="840"/>
      <c r="DN52" s="840"/>
      <c r="DO52" s="840"/>
      <c r="DP52" s="840"/>
      <c r="DQ52" s="840"/>
      <c r="DR52" s="840"/>
      <c r="DS52" s="840"/>
      <c r="DT52" s="840"/>
      <c r="DU52" s="840"/>
      <c r="DV52" s="840"/>
      <c r="DW52" s="840"/>
      <c r="DX52" s="303"/>
      <c r="DY52" s="303"/>
    </row>
    <row r="53" spans="1:129" ht="11.25" customHeight="1">
      <c r="A53" s="492" t="str">
        <f>Inputs!A136</f>
        <v>Power Expenses</v>
      </c>
      <c r="B53" s="672"/>
      <c r="C53" s="672"/>
      <c r="D53" s="493"/>
      <c r="E53" s="493"/>
      <c r="F53" s="512"/>
      <c r="G53" s="840">
        <f>IF(G$5,-SUMIF(Inputs!$E$127:$AH$127,CF!G$3,Inputs!$E136:$AH136)*G$6,0)</f>
        <v>0</v>
      </c>
      <c r="H53" s="840">
        <f>IF(H$5,-SUMIF(Inputs!$E$127:$AH$127,CF!H$3,Inputs!$E136:$AH136)*H$6,0)</f>
        <v>-46.474849315068496</v>
      </c>
      <c r="I53" s="840">
        <f>IF(I$5,-SUMIF(Inputs!$E$127:$AH$127,CF!I$3,Inputs!$E136:$AH136)*I$6,0)</f>
        <v>-47.245150684931509</v>
      </c>
      <c r="J53" s="840">
        <f>IF(J$5,-SUMIF(Inputs!$E$127:$AH$127,CF!J$3,Inputs!$E136:$AH136)*J$6,0)</f>
        <v>-47.40434630136987</v>
      </c>
      <c r="K53" s="840">
        <f>IF(K$5,-SUMIF(Inputs!$E$127:$AH$127,CF!K$3,Inputs!$E136:$AH136)*K$6,0)</f>
        <v>-48.190053698630145</v>
      </c>
      <c r="L53" s="840">
        <f>IF(L$5,-SUMIF(Inputs!$E$127:$AH$127,CF!L$3,Inputs!$E136:$AH136)*L$6,0)</f>
        <v>-48.486733377049177</v>
      </c>
      <c r="M53" s="840">
        <f>IF(M$5,-SUMIF(Inputs!$E$127:$AH$127,CF!M$3,Inputs!$E136:$AH136)*M$6,0)</f>
        <v>-49.019554622950821</v>
      </c>
      <c r="N53" s="840">
        <f>IF(N$5,-SUMIF(Inputs!$E$127:$AH$127,CF!N$3,Inputs!$E136:$AH136)*N$6,0)</f>
        <v>-49.319481891945202</v>
      </c>
      <c r="O53" s="840">
        <f>IF(O$5,-SUMIF(Inputs!$E$127:$AH$127,CF!O$3,Inputs!$E136:$AH136)*O$6,0)</f>
        <v>-50.136931868054795</v>
      </c>
      <c r="P53" s="840">
        <f>IF(P$5,-SUMIF(Inputs!$E$127:$AH$127,CF!P$3,Inputs!$E136:$AH136)*P$6,0)</f>
        <v>-50.305871529784106</v>
      </c>
      <c r="Q53" s="840">
        <f>IF(Q$5,-SUMIF(Inputs!$E$127:$AH$127,CF!Q$3,Inputs!$E136:$AH136)*Q$6,0)</f>
        <v>-51.139670505415893</v>
      </c>
      <c r="R53" s="840">
        <f>IF(R$5,-SUMIF(Inputs!$E$127:$AH$127,CF!R$3,Inputs!$E136:$AH136)*R$6,0)</f>
        <v>-51.3119889603798</v>
      </c>
      <c r="S53" s="840">
        <f>IF(S$5,-SUMIF(Inputs!$E$127:$AH$127,CF!S$3,Inputs!$E136:$AH136)*S$6,0)</f>
        <v>-52.162463915524214</v>
      </c>
      <c r="T53" s="840">
        <f>IF(T$5,-SUMIF(Inputs!$E$127:$AH$127,CF!T$3,Inputs!$E136:$AH136)*T$6,0)</f>
        <v>-52.483599540663441</v>
      </c>
      <c r="U53" s="840">
        <f>IF(U$5,-SUMIF(Inputs!$E$127:$AH$127,CF!U$3,Inputs!$E136:$AH136)*U$6,0)</f>
        <v>-53.060342392758649</v>
      </c>
      <c r="V53" s="840">
        <f>IF(V$5,-SUMIF(Inputs!$E$127:$AH$127,CF!V$3,Inputs!$E136:$AH136)*V$6,0)</f>
        <v>-53.38499331437913</v>
      </c>
      <c r="W53" s="840">
        <f>IF(W$5,-SUMIF(Inputs!$E$127:$AH$127,CF!W$3,Inputs!$E136:$AH136)*W$6,0)</f>
        <v>-54.269827457711379</v>
      </c>
      <c r="X53" s="840">
        <f>IF(X$5,-SUMIF(Inputs!$E$127:$AH$127,CF!X$3,Inputs!$E136:$AH136)*X$6,0)</f>
        <v>-54.452693180666714</v>
      </c>
      <c r="Y53" s="840">
        <f>IF(Y$5,-SUMIF(Inputs!$E$127:$AH$127,CF!Y$3,Inputs!$E136:$AH136)*Y$6,0)</f>
        <v>-55.355224006865612</v>
      </c>
      <c r="Z53" s="840">
        <f>IF(Z$5,-SUMIF(Inputs!$E$127:$AH$127,CF!Z$3,Inputs!$E136:$AH136)*Z$6,0)</f>
        <v>-55.541747044280051</v>
      </c>
      <c r="AA53" s="840">
        <f>IF(AA$5,-SUMIF(Inputs!$E$127:$AH$127,CF!AA$3,Inputs!$E136:$AH136)*AA$6,0)</f>
        <v>-56.462328487002921</v>
      </c>
      <c r="AB53" s="840">
        <f>IF(AB$5,-SUMIF(Inputs!$E$127:$AH$127,CF!AB$3,Inputs!$E136:$AH136)*AB$6,0)</f>
        <v>-56.809936015375335</v>
      </c>
      <c r="AC53" s="840">
        <f>IF(AC$5,-SUMIF(Inputs!$E$127:$AH$127,CF!AC$3,Inputs!$E136:$AH136)*AC$6,0)</f>
        <v>-57.434221026533301</v>
      </c>
      <c r="AD53" s="840">
        <f>IF(AD$5,-SUMIF(Inputs!$E$127:$AH$127,CF!AD$3,Inputs!$E136:$AH136)*AD$6,0)</f>
        <v>-57.785633624868957</v>
      </c>
      <c r="AE53" s="840">
        <f>IF(AE$5,-SUMIF(Inputs!$E$127:$AH$127,CF!AE$3,Inputs!$E136:$AH136)*AE$6,0)</f>
        <v>-58.743406557877833</v>
      </c>
      <c r="AF53" s="840">
        <f>IF(AF$5,-SUMIF(Inputs!$E$127:$AH$127,CF!AF$3,Inputs!$E136:$AH136)*AF$6,0)</f>
        <v>-58.941346297366344</v>
      </c>
      <c r="AG53" s="840">
        <f>IF(AG$5,-SUMIF(Inputs!$E$127:$AH$127,CF!AG$3,Inputs!$E136:$AH136)*AG$6,0)</f>
        <v>-59.9182746890354</v>
      </c>
      <c r="AH53" s="840">
        <f>IF(AH$5,-SUMIF(Inputs!$E$127:$AH$127,CF!AH$3,Inputs!$E136:$AH136)*AH$6,0)</f>
        <v>-60.120173223313671</v>
      </c>
      <c r="AI53" s="840">
        <f>IF(AI$5,-SUMIF(Inputs!$E$127:$AH$127,CF!AI$3,Inputs!$E136:$AH136)*AI$6,0)</f>
        <v>-61.116640182816106</v>
      </c>
      <c r="AJ53" s="840">
        <f>IF(AJ$5,-SUMIF(Inputs!$E$127:$AH$127,CF!AJ$3,Inputs!$E136:$AH136)*AJ$6,0)</f>
        <v>-61.492901750584508</v>
      </c>
      <c r="AK53" s="840">
        <f>IF(AK$5,-SUMIF(Inputs!$E$127:$AH$127,CF!AK$3,Inputs!$E136:$AH136)*AK$6,0)</f>
        <v>-62.168647923667862</v>
      </c>
      <c r="AL53" s="840">
        <f>IF(AL$5,-SUMIF(Inputs!$E$127:$AH$127,CF!AL$3,Inputs!$E136:$AH136)*AL$6,0)</f>
        <v>-62.549028221535529</v>
      </c>
      <c r="AM53" s="840">
        <f>IF(AM$5,-SUMIF(Inputs!$E$127:$AH$127,CF!AM$3,Inputs!$E136:$AH136)*AM$6,0)</f>
        <v>-63.585752446201866</v>
      </c>
      <c r="AN53" s="840">
        <f>IF(AN$5,-SUMIF(Inputs!$E$127:$AH$127,CF!AN$3,Inputs!$E136:$AH136)*AN$6,0)</f>
        <v>-63.800008785966249</v>
      </c>
      <c r="AO53" s="840">
        <f>IF(AO$5,-SUMIF(Inputs!$E$127:$AH$127,CF!AO$3,Inputs!$E136:$AH136)*AO$6,0)</f>
        <v>-64.857467495125917</v>
      </c>
      <c r="AP53" s="840">
        <f>IF(AP$5,-SUMIF(Inputs!$E$127:$AH$127,CF!AP$3,Inputs!$E136:$AH136)*AP$6,0)</f>
        <v>-65.076008961685588</v>
      </c>
      <c r="AQ53" s="840">
        <f>IF(AQ$5,-SUMIF(Inputs!$E$127:$AH$127,CF!AQ$3,Inputs!$E136:$AH136)*AQ$6,0)</f>
        <v>-66.154616845028443</v>
      </c>
      <c r="AR53" s="840">
        <f>IF(AR$5,-SUMIF(Inputs!$E$127:$AH$127,CF!AR$3,Inputs!$E136:$AH136)*AR$6,0)</f>
        <v>-66.561894466552957</v>
      </c>
      <c r="AS53" s="840">
        <f>IF(AS$5,-SUMIF(Inputs!$E$127:$AH$127,CF!AS$3,Inputs!$E136:$AH136)*AS$6,0)</f>
        <v>-67.293343856295309</v>
      </c>
      <c r="AT53" s="840">
        <f>IF(AT$5,-SUMIF(Inputs!$E$127:$AH$127,CF!AT$3,Inputs!$E136:$AH136)*AT$6,0)</f>
        <v>-67.705079723737668</v>
      </c>
      <c r="AU53" s="840">
        <f>IF(AU$5,-SUMIF(Inputs!$E$127:$AH$127,CF!AU$3,Inputs!$E136:$AH136)*AU$6,0)</f>
        <v>-68.827263365567575</v>
      </c>
      <c r="AV53" s="840">
        <f>IF(AV$5,-SUMIF(Inputs!$E$127:$AH$127,CF!AV$3,Inputs!$E136:$AH136)*AV$6,0)</f>
        <v>-69.059181318212424</v>
      </c>
      <c r="AW53" s="840">
        <f>IF(AW$5,-SUMIF(Inputs!$E$127:$AH$127,CF!AW$3,Inputs!$E136:$AH136)*AW$6,0)</f>
        <v>-70.203808632878932</v>
      </c>
      <c r="AX53" s="840">
        <f>IF(AX$5,-SUMIF(Inputs!$E$127:$AH$127,CF!AX$3,Inputs!$E136:$AH136)*AX$6,0)</f>
        <v>-70.440364944576672</v>
      </c>
      <c r="AY53" s="840">
        <f>IF(AY$5,-SUMIF(Inputs!$E$127:$AH$127,CF!AY$3,Inputs!$E136:$AH136)*AY$6,0)</f>
        <v>-71.607884805536514</v>
      </c>
      <c r="AZ53" s="840">
        <f>IF(AZ$5,-SUMIF(Inputs!$E$127:$AH$127,CF!AZ$3,Inputs!$E136:$AH136)*AZ$6,0)</f>
        <v>-72.04873520112298</v>
      </c>
      <c r="BA53" s="840">
        <f>IF(BA$5,-SUMIF(Inputs!$E$127:$AH$127,CF!BA$3,Inputs!$E136:$AH136)*BA$6,0)</f>
        <v>-72.840479543992473</v>
      </c>
      <c r="BB53" s="840">
        <f>IF(BB$5,-SUMIF(Inputs!$E$127:$AH$127,CF!BB$3,Inputs!$E136:$AH136)*BB$6,0)</f>
        <v>-73.286155688337558</v>
      </c>
      <c r="BC53" s="840">
        <f>IF(BC$5,-SUMIF(Inputs!$E$127:$AH$127,CF!BC$3,Inputs!$E136:$AH136)*BC$6,0)</f>
        <v>-74.500843351680174</v>
      </c>
      <c r="BD53" s="840">
        <f>IF(BD$5,-SUMIF(Inputs!$E$127:$AH$127,CF!BD$3,Inputs!$E136:$AH136)*BD$6,0)</f>
        <v>-74.751878802104315</v>
      </c>
      <c r="BE53" s="840">
        <f>IF(BE$5,-SUMIF(Inputs!$E$127:$AH$127,CF!BE$3,Inputs!$E136:$AH136)*BE$6,0)</f>
        <v>-75.990860218713777</v>
      </c>
      <c r="BF53" s="840">
        <f>IF(BF$5,-SUMIF(Inputs!$E$127:$AH$127,CF!BF$3,Inputs!$E136:$AH136)*BF$6,0)</f>
        <v>-76.246916378146409</v>
      </c>
      <c r="BG53" s="840">
        <f>IF(BG$5,-SUMIF(Inputs!$E$127:$AH$127,CF!BG$3,Inputs!$E136:$AH136)*BG$6,0)</f>
        <v>-77.510677423088069</v>
      </c>
      <c r="BH53" s="840">
        <f>IF(BH$5,-SUMIF(Inputs!$E$127:$AH$127,CF!BH$3,Inputs!$E136:$AH136)*BH$6,0)</f>
        <v>-77.987868069019584</v>
      </c>
      <c r="BI53" s="840">
        <f>IF(BI$5,-SUMIF(Inputs!$E$127:$AH$127,CF!BI$3,Inputs!$E136:$AH136)*BI$6,0)</f>
        <v>-78.844877608239585</v>
      </c>
      <c r="BJ53" s="840">
        <f>IF(BJ$5,-SUMIF(Inputs!$E$127:$AH$127,CF!BJ$3,Inputs!$E136:$AH136)*BJ$6,0)</f>
        <v>-79.327291799823499</v>
      </c>
      <c r="BK53" s="840">
        <f>IF(BK$5,-SUMIF(Inputs!$E$127:$AH$127,CF!BK$3,Inputs!$E136:$AH136)*BK$6,0)</f>
        <v>-80.642108790980799</v>
      </c>
      <c r="BL53" s="840">
        <f>IF(BL$5,-SUMIF(Inputs!$E$127:$AH$127,CF!BL$3,Inputs!$E136:$AH136)*BL$6,0)</f>
        <v>-80.913837635819988</v>
      </c>
      <c r="BM53" s="840">
        <f>IF(BM$5,-SUMIF(Inputs!$E$127:$AH$127,CF!BM$3,Inputs!$E136:$AH136)*BM$6,0)</f>
        <v>-82.254950966800436</v>
      </c>
      <c r="BN53" s="840">
        <f>IF(BN$5,-SUMIF(Inputs!$E$127:$AH$127,CF!BN$3,Inputs!$E136:$AH136)*BN$6,0)</f>
        <v>-82.532114388536385</v>
      </c>
      <c r="BO53" s="840">
        <f>IF(BO$5,-SUMIF(Inputs!$E$127:$AH$127,CF!BO$3,Inputs!$E136:$AH136)*BO$6,0)</f>
        <v>-83.900049986136437</v>
      </c>
      <c r="BP53" s="840"/>
      <c r="BQ53" s="840"/>
      <c r="BR53" s="840"/>
      <c r="BS53" s="840"/>
      <c r="BT53" s="840"/>
      <c r="BU53" s="840"/>
      <c r="BV53" s="840"/>
      <c r="BW53" s="840"/>
      <c r="BX53" s="840"/>
      <c r="BY53" s="840"/>
      <c r="BZ53" s="840"/>
      <c r="CA53" s="840"/>
      <c r="CB53" s="840"/>
      <c r="CC53" s="840"/>
      <c r="CD53" s="840"/>
      <c r="CE53" s="840"/>
      <c r="CF53" s="840"/>
      <c r="CG53" s="840"/>
      <c r="CH53" s="840"/>
      <c r="CI53" s="840"/>
      <c r="CJ53" s="840"/>
      <c r="CK53" s="840"/>
      <c r="CL53" s="840"/>
      <c r="CM53" s="840"/>
      <c r="CN53" s="840"/>
      <c r="CO53" s="840"/>
      <c r="CP53" s="840"/>
      <c r="CQ53" s="840"/>
      <c r="CR53" s="840"/>
      <c r="CS53" s="840"/>
      <c r="CT53" s="840"/>
      <c r="CU53" s="840"/>
      <c r="CV53" s="840"/>
      <c r="CW53" s="840"/>
      <c r="CX53" s="840"/>
      <c r="CY53" s="840"/>
      <c r="CZ53" s="840"/>
      <c r="DA53" s="840"/>
      <c r="DB53" s="840"/>
      <c r="DC53" s="840"/>
      <c r="DD53" s="840"/>
      <c r="DE53" s="840"/>
      <c r="DF53" s="840"/>
      <c r="DG53" s="840"/>
      <c r="DH53" s="840"/>
      <c r="DI53" s="840"/>
      <c r="DJ53" s="840"/>
      <c r="DK53" s="840"/>
      <c r="DL53" s="840"/>
      <c r="DM53" s="840"/>
      <c r="DN53" s="840"/>
      <c r="DO53" s="840"/>
      <c r="DP53" s="840"/>
      <c r="DQ53" s="840"/>
      <c r="DR53" s="840"/>
      <c r="DS53" s="840"/>
      <c r="DT53" s="840"/>
      <c r="DU53" s="840"/>
      <c r="DV53" s="840"/>
      <c r="DW53" s="840"/>
      <c r="DX53" s="303"/>
      <c r="DY53" s="303"/>
    </row>
    <row r="54" spans="1:129" ht="11.25" customHeight="1">
      <c r="A54" s="492" t="str">
        <f>Inputs!A137</f>
        <v>Telecom Fees</v>
      </c>
      <c r="B54" s="672"/>
      <c r="C54" s="672"/>
      <c r="D54" s="493"/>
      <c r="E54" s="493"/>
      <c r="F54" s="512"/>
      <c r="G54" s="840">
        <f>IF(G$5,-SUMIF(Inputs!$E$127:$AH$127,CF!G$3,Inputs!$E137:$AH137)*G$6,0)</f>
        <v>0</v>
      </c>
      <c r="H54" s="840">
        <f>IF(H$5,-SUMIF(Inputs!$E$127:$AH$127,CF!H$3,Inputs!$E137:$AH137)*H$6,0)</f>
        <v>0</v>
      </c>
      <c r="I54" s="840">
        <f>IF(I$5,-SUMIF(Inputs!$E$127:$AH$127,CF!I$3,Inputs!$E137:$AH137)*I$6,0)</f>
        <v>0</v>
      </c>
      <c r="J54" s="840">
        <f>IF(J$5,-SUMIF(Inputs!$E$127:$AH$127,CF!J$3,Inputs!$E137:$AH137)*J$6,0)</f>
        <v>0</v>
      </c>
      <c r="K54" s="840">
        <f>IF(K$5,-SUMIF(Inputs!$E$127:$AH$127,CF!K$3,Inputs!$E137:$AH137)*K$6,0)</f>
        <v>0</v>
      </c>
      <c r="L54" s="840">
        <f>IF(L$5,-SUMIF(Inputs!$E$127:$AH$127,CF!L$3,Inputs!$E137:$AH137)*L$6,0)</f>
        <v>0</v>
      </c>
      <c r="M54" s="840">
        <f>IF(M$5,-SUMIF(Inputs!$E$127:$AH$127,CF!M$3,Inputs!$E137:$AH137)*M$6,0)</f>
        <v>0</v>
      </c>
      <c r="N54" s="840">
        <f>IF(N$5,-SUMIF(Inputs!$E$127:$AH$127,CF!N$3,Inputs!$E137:$AH137)*N$6,0)</f>
        <v>0</v>
      </c>
      <c r="O54" s="840">
        <f>IF(O$5,-SUMIF(Inputs!$E$127:$AH$127,CF!O$3,Inputs!$E137:$AH137)*O$6,0)</f>
        <v>0</v>
      </c>
      <c r="P54" s="840">
        <f>IF(P$5,-SUMIF(Inputs!$E$127:$AH$127,CF!P$3,Inputs!$E137:$AH137)*P$6,0)</f>
        <v>0</v>
      </c>
      <c r="Q54" s="840">
        <f>IF(Q$5,-SUMIF(Inputs!$E$127:$AH$127,CF!Q$3,Inputs!$E137:$AH137)*Q$6,0)</f>
        <v>0</v>
      </c>
      <c r="R54" s="840">
        <f>IF(R$5,-SUMIF(Inputs!$E$127:$AH$127,CF!R$3,Inputs!$E137:$AH137)*R$6,0)</f>
        <v>0</v>
      </c>
      <c r="S54" s="840">
        <f>IF(S$5,-SUMIF(Inputs!$E$127:$AH$127,CF!S$3,Inputs!$E137:$AH137)*S$6,0)</f>
        <v>0</v>
      </c>
      <c r="T54" s="840">
        <f>IF(T$5,-SUMIF(Inputs!$E$127:$AH$127,CF!T$3,Inputs!$E137:$AH137)*T$6,0)</f>
        <v>0</v>
      </c>
      <c r="U54" s="840">
        <f>IF(U$5,-SUMIF(Inputs!$E$127:$AH$127,CF!U$3,Inputs!$E137:$AH137)*U$6,0)</f>
        <v>0</v>
      </c>
      <c r="V54" s="840">
        <f>IF(V$5,-SUMIF(Inputs!$E$127:$AH$127,CF!V$3,Inputs!$E137:$AH137)*V$6,0)</f>
        <v>0</v>
      </c>
      <c r="W54" s="840">
        <f>IF(W$5,-SUMIF(Inputs!$E$127:$AH$127,CF!W$3,Inputs!$E137:$AH137)*W$6,0)</f>
        <v>0</v>
      </c>
      <c r="X54" s="840">
        <f>IF(X$5,-SUMIF(Inputs!$E$127:$AH$127,CF!X$3,Inputs!$E137:$AH137)*X$6,0)</f>
        <v>0</v>
      </c>
      <c r="Y54" s="840">
        <f>IF(Y$5,-SUMIF(Inputs!$E$127:$AH$127,CF!Y$3,Inputs!$E137:$AH137)*Y$6,0)</f>
        <v>0</v>
      </c>
      <c r="Z54" s="840">
        <f>IF(Z$5,-SUMIF(Inputs!$E$127:$AH$127,CF!Z$3,Inputs!$E137:$AH137)*Z$6,0)</f>
        <v>0</v>
      </c>
      <c r="AA54" s="840">
        <f>IF(AA$5,-SUMIF(Inputs!$E$127:$AH$127,CF!AA$3,Inputs!$E137:$AH137)*AA$6,0)</f>
        <v>0</v>
      </c>
      <c r="AB54" s="840">
        <f>IF(AB$5,-SUMIF(Inputs!$E$127:$AH$127,CF!AB$3,Inputs!$E137:$AH137)*AB$6,0)</f>
        <v>0</v>
      </c>
      <c r="AC54" s="840">
        <f>IF(AC$5,-SUMIF(Inputs!$E$127:$AH$127,CF!AC$3,Inputs!$E137:$AH137)*AC$6,0)</f>
        <v>0</v>
      </c>
      <c r="AD54" s="840">
        <f>IF(AD$5,-SUMIF(Inputs!$E$127:$AH$127,CF!AD$3,Inputs!$E137:$AH137)*AD$6,0)</f>
        <v>0</v>
      </c>
      <c r="AE54" s="840">
        <f>IF(AE$5,-SUMIF(Inputs!$E$127:$AH$127,CF!AE$3,Inputs!$E137:$AH137)*AE$6,0)</f>
        <v>0</v>
      </c>
      <c r="AF54" s="840">
        <f>IF(AF$5,-SUMIF(Inputs!$E$127:$AH$127,CF!AF$3,Inputs!$E137:$AH137)*AF$6,0)</f>
        <v>0</v>
      </c>
      <c r="AG54" s="840">
        <f>IF(AG$5,-SUMIF(Inputs!$E$127:$AH$127,CF!AG$3,Inputs!$E137:$AH137)*AG$6,0)</f>
        <v>0</v>
      </c>
      <c r="AH54" s="840">
        <f>IF(AH$5,-SUMIF(Inputs!$E$127:$AH$127,CF!AH$3,Inputs!$E137:$AH137)*AH$6,0)</f>
        <v>0</v>
      </c>
      <c r="AI54" s="840">
        <f>IF(AI$5,-SUMIF(Inputs!$E$127:$AH$127,CF!AI$3,Inputs!$E137:$AH137)*AI$6,0)</f>
        <v>0</v>
      </c>
      <c r="AJ54" s="840">
        <f>IF(AJ$5,-SUMIF(Inputs!$E$127:$AH$127,CF!AJ$3,Inputs!$E137:$AH137)*AJ$6,0)</f>
        <v>0</v>
      </c>
      <c r="AK54" s="840">
        <f>IF(AK$5,-SUMIF(Inputs!$E$127:$AH$127,CF!AK$3,Inputs!$E137:$AH137)*AK$6,0)</f>
        <v>0</v>
      </c>
      <c r="AL54" s="840">
        <f>IF(AL$5,-SUMIF(Inputs!$E$127:$AH$127,CF!AL$3,Inputs!$E137:$AH137)*AL$6,0)</f>
        <v>0</v>
      </c>
      <c r="AM54" s="840">
        <f>IF(AM$5,-SUMIF(Inputs!$E$127:$AH$127,CF!AM$3,Inputs!$E137:$AH137)*AM$6,0)</f>
        <v>0</v>
      </c>
      <c r="AN54" s="840">
        <f>IF(AN$5,-SUMIF(Inputs!$E$127:$AH$127,CF!AN$3,Inputs!$E137:$AH137)*AN$6,0)</f>
        <v>0</v>
      </c>
      <c r="AO54" s="840">
        <f>IF(AO$5,-SUMIF(Inputs!$E$127:$AH$127,CF!AO$3,Inputs!$E137:$AH137)*AO$6,0)</f>
        <v>0</v>
      </c>
      <c r="AP54" s="840">
        <f>IF(AP$5,-SUMIF(Inputs!$E$127:$AH$127,CF!AP$3,Inputs!$E137:$AH137)*AP$6,0)</f>
        <v>0</v>
      </c>
      <c r="AQ54" s="840">
        <f>IF(AQ$5,-SUMIF(Inputs!$E$127:$AH$127,CF!AQ$3,Inputs!$E137:$AH137)*AQ$6,0)</f>
        <v>0</v>
      </c>
      <c r="AR54" s="840">
        <f>IF(AR$5,-SUMIF(Inputs!$E$127:$AH$127,CF!AR$3,Inputs!$E137:$AH137)*AR$6,0)</f>
        <v>0</v>
      </c>
      <c r="AS54" s="840">
        <f>IF(AS$5,-SUMIF(Inputs!$E$127:$AH$127,CF!AS$3,Inputs!$E137:$AH137)*AS$6,0)</f>
        <v>0</v>
      </c>
      <c r="AT54" s="840">
        <f>IF(AT$5,-SUMIF(Inputs!$E$127:$AH$127,CF!AT$3,Inputs!$E137:$AH137)*AT$6,0)</f>
        <v>0</v>
      </c>
      <c r="AU54" s="840">
        <f>IF(AU$5,-SUMIF(Inputs!$E$127:$AH$127,CF!AU$3,Inputs!$E137:$AH137)*AU$6,0)</f>
        <v>0</v>
      </c>
      <c r="AV54" s="840">
        <f>IF(AV$5,-SUMIF(Inputs!$E$127:$AH$127,CF!AV$3,Inputs!$E137:$AH137)*AV$6,0)</f>
        <v>0</v>
      </c>
      <c r="AW54" s="840">
        <f>IF(AW$5,-SUMIF(Inputs!$E$127:$AH$127,CF!AW$3,Inputs!$E137:$AH137)*AW$6,0)</f>
        <v>0</v>
      </c>
      <c r="AX54" s="840">
        <f>IF(AX$5,-SUMIF(Inputs!$E$127:$AH$127,CF!AX$3,Inputs!$E137:$AH137)*AX$6,0)</f>
        <v>0</v>
      </c>
      <c r="AY54" s="840">
        <f>IF(AY$5,-SUMIF(Inputs!$E$127:$AH$127,CF!AY$3,Inputs!$E137:$AH137)*AY$6,0)</f>
        <v>0</v>
      </c>
      <c r="AZ54" s="840">
        <f>IF(AZ$5,-SUMIF(Inputs!$E$127:$AH$127,CF!AZ$3,Inputs!$E137:$AH137)*AZ$6,0)</f>
        <v>0</v>
      </c>
      <c r="BA54" s="840">
        <f>IF(BA$5,-SUMIF(Inputs!$E$127:$AH$127,CF!BA$3,Inputs!$E137:$AH137)*BA$6,0)</f>
        <v>0</v>
      </c>
      <c r="BB54" s="840">
        <f>IF(BB$5,-SUMIF(Inputs!$E$127:$AH$127,CF!BB$3,Inputs!$E137:$AH137)*BB$6,0)</f>
        <v>0</v>
      </c>
      <c r="BC54" s="840">
        <f>IF(BC$5,-SUMIF(Inputs!$E$127:$AH$127,CF!BC$3,Inputs!$E137:$AH137)*BC$6,0)</f>
        <v>0</v>
      </c>
      <c r="BD54" s="840">
        <f>IF(BD$5,-SUMIF(Inputs!$E$127:$AH$127,CF!BD$3,Inputs!$E137:$AH137)*BD$6,0)</f>
        <v>0</v>
      </c>
      <c r="BE54" s="840">
        <f>IF(BE$5,-SUMIF(Inputs!$E$127:$AH$127,CF!BE$3,Inputs!$E137:$AH137)*BE$6,0)</f>
        <v>0</v>
      </c>
      <c r="BF54" s="840">
        <f>IF(BF$5,-SUMIF(Inputs!$E$127:$AH$127,CF!BF$3,Inputs!$E137:$AH137)*BF$6,0)</f>
        <v>0</v>
      </c>
      <c r="BG54" s="840">
        <f>IF(BG$5,-SUMIF(Inputs!$E$127:$AH$127,CF!BG$3,Inputs!$E137:$AH137)*BG$6,0)</f>
        <v>0</v>
      </c>
      <c r="BH54" s="840">
        <f>IF(BH$5,-SUMIF(Inputs!$E$127:$AH$127,CF!BH$3,Inputs!$E137:$AH137)*BH$6,0)</f>
        <v>0</v>
      </c>
      <c r="BI54" s="840">
        <f>IF(BI$5,-SUMIF(Inputs!$E$127:$AH$127,CF!BI$3,Inputs!$E137:$AH137)*BI$6,0)</f>
        <v>0</v>
      </c>
      <c r="BJ54" s="840">
        <f>IF(BJ$5,-SUMIF(Inputs!$E$127:$AH$127,CF!BJ$3,Inputs!$E137:$AH137)*BJ$6,0)</f>
        <v>0</v>
      </c>
      <c r="BK54" s="840">
        <f>IF(BK$5,-SUMIF(Inputs!$E$127:$AH$127,CF!BK$3,Inputs!$E137:$AH137)*BK$6,0)</f>
        <v>0</v>
      </c>
      <c r="BL54" s="840">
        <f>IF(BL$5,-SUMIF(Inputs!$E$127:$AH$127,CF!BL$3,Inputs!$E137:$AH137)*BL$6,0)</f>
        <v>0</v>
      </c>
      <c r="BM54" s="840">
        <f>IF(BM$5,-SUMIF(Inputs!$E$127:$AH$127,CF!BM$3,Inputs!$E137:$AH137)*BM$6,0)</f>
        <v>0</v>
      </c>
      <c r="BN54" s="840">
        <f>IF(BN$5,-SUMIF(Inputs!$E$127:$AH$127,CF!BN$3,Inputs!$E137:$AH137)*BN$6,0)</f>
        <v>0</v>
      </c>
      <c r="BO54" s="840">
        <f>IF(BO$5,-SUMIF(Inputs!$E$127:$AH$127,CF!BO$3,Inputs!$E137:$AH137)*BO$6,0)</f>
        <v>0</v>
      </c>
      <c r="BP54" s="840"/>
      <c r="BQ54" s="840"/>
      <c r="BR54" s="840"/>
      <c r="BS54" s="840"/>
      <c r="BT54" s="840"/>
      <c r="BU54" s="840"/>
      <c r="BV54" s="840"/>
      <c r="BW54" s="840"/>
      <c r="BX54" s="840"/>
      <c r="BY54" s="840"/>
      <c r="BZ54" s="840"/>
      <c r="CA54" s="840"/>
      <c r="CB54" s="840"/>
      <c r="CC54" s="840"/>
      <c r="CD54" s="840"/>
      <c r="CE54" s="840"/>
      <c r="CF54" s="840"/>
      <c r="CG54" s="840"/>
      <c r="CH54" s="840"/>
      <c r="CI54" s="840"/>
      <c r="CJ54" s="840"/>
      <c r="CK54" s="840"/>
      <c r="CL54" s="840"/>
      <c r="CM54" s="840"/>
      <c r="CN54" s="840"/>
      <c r="CO54" s="840"/>
      <c r="CP54" s="840"/>
      <c r="CQ54" s="840"/>
      <c r="CR54" s="840"/>
      <c r="CS54" s="840"/>
      <c r="CT54" s="840"/>
      <c r="CU54" s="840"/>
      <c r="CV54" s="840"/>
      <c r="CW54" s="840"/>
      <c r="CX54" s="840"/>
      <c r="CY54" s="840"/>
      <c r="CZ54" s="840"/>
      <c r="DA54" s="840"/>
      <c r="DB54" s="840"/>
      <c r="DC54" s="840"/>
      <c r="DD54" s="840"/>
      <c r="DE54" s="840"/>
      <c r="DF54" s="840"/>
      <c r="DG54" s="840"/>
      <c r="DH54" s="840"/>
      <c r="DI54" s="840"/>
      <c r="DJ54" s="840"/>
      <c r="DK54" s="840"/>
      <c r="DL54" s="840"/>
      <c r="DM54" s="840"/>
      <c r="DN54" s="840"/>
      <c r="DO54" s="840"/>
      <c r="DP54" s="840"/>
      <c r="DQ54" s="840"/>
      <c r="DR54" s="840"/>
      <c r="DS54" s="840"/>
      <c r="DT54" s="840"/>
      <c r="DU54" s="840"/>
      <c r="DV54" s="840"/>
      <c r="DW54" s="840"/>
      <c r="DX54" s="303"/>
      <c r="DY54" s="303"/>
    </row>
    <row r="55" spans="1:129" ht="11.25" customHeight="1">
      <c r="A55" s="492" t="str">
        <f>Inputs!A138</f>
        <v>Audit&amp;Accounting&amp;Legal Fees</v>
      </c>
      <c r="B55" s="672"/>
      <c r="C55" s="672"/>
      <c r="D55" s="493"/>
      <c r="E55" s="493"/>
      <c r="F55" s="512"/>
      <c r="G55" s="840">
        <f>IF(G$5,-SUMIF(Inputs!$E$127:$AH$127,CF!G$3,Inputs!$E138:$AH138)*G$6,0)</f>
        <v>0</v>
      </c>
      <c r="H55" s="840">
        <f>IF(H$5,-SUMIF(Inputs!$E$127:$AH$127,CF!H$3,Inputs!$E138:$AH138)*H$6,0)</f>
        <v>-11.901369863013699</v>
      </c>
      <c r="I55" s="840">
        <f>IF(I$5,-SUMIF(Inputs!$E$127:$AH$127,CF!I$3,Inputs!$E138:$AH138)*I$6,0)</f>
        <v>-12.098630136986301</v>
      </c>
      <c r="J55" s="840">
        <f>IF(J$5,-SUMIF(Inputs!$E$127:$AH$127,CF!J$3,Inputs!$E138:$AH138)*J$6,0)</f>
        <v>-12.139397260273974</v>
      </c>
      <c r="K55" s="840">
        <f>IF(K$5,-SUMIF(Inputs!$E$127:$AH$127,CF!K$3,Inputs!$E138:$AH138)*K$6,0)</f>
        <v>-12.340602739726029</v>
      </c>
      <c r="L55" s="840">
        <f>IF(L$5,-SUMIF(Inputs!$E$127:$AH$127,CF!L$3,Inputs!$E138:$AH138)*L$6,0)</f>
        <v>-12.416577049180328</v>
      </c>
      <c r="M55" s="840">
        <f>IF(M$5,-SUMIF(Inputs!$E$127:$AH$127,CF!M$3,Inputs!$E138:$AH138)*M$6,0)</f>
        <v>-12.553022950819672</v>
      </c>
      <c r="N55" s="840">
        <f>IF(N$5,-SUMIF(Inputs!$E$127:$AH$127,CF!N$3,Inputs!$E138:$AH138)*N$6,0)</f>
        <v>-12.629828909589042</v>
      </c>
      <c r="O55" s="840">
        <f>IF(O$5,-SUMIF(Inputs!$E$127:$AH$127,CF!O$3,Inputs!$E138:$AH138)*O$6,0)</f>
        <v>-12.83916309041096</v>
      </c>
      <c r="P55" s="840">
        <f>IF(P$5,-SUMIF(Inputs!$E$127:$AH$127,CF!P$3,Inputs!$E138:$AH138)*P$6,0)</f>
        <v>-12.882425487780823</v>
      </c>
      <c r="Q55" s="840">
        <f>IF(Q$5,-SUMIF(Inputs!$E$127:$AH$127,CF!Q$3,Inputs!$E138:$AH138)*Q$6,0)</f>
        <v>-13.09594635221918</v>
      </c>
      <c r="R55" s="840">
        <f>IF(R$5,-SUMIF(Inputs!$E$127:$AH$127,CF!R$3,Inputs!$E138:$AH138)*R$6,0)</f>
        <v>-13.140073997536438</v>
      </c>
      <c r="S55" s="840">
        <f>IF(S$5,-SUMIF(Inputs!$E$127:$AH$127,CF!S$3,Inputs!$E138:$AH138)*S$6,0)</f>
        <v>-13.357865279263564</v>
      </c>
      <c r="T55" s="840">
        <f>IF(T$5,-SUMIF(Inputs!$E$127:$AH$127,CF!T$3,Inputs!$E138:$AH138)*T$6,0)</f>
        <v>-13.440102315150689</v>
      </c>
      <c r="U55" s="840">
        <f>IF(U$5,-SUMIF(Inputs!$E$127:$AH$127,CF!U$3,Inputs!$E138:$AH138)*U$6,0)</f>
        <v>-13.587795747185311</v>
      </c>
      <c r="V55" s="840">
        <f>IF(V$5,-SUMIF(Inputs!$E$127:$AH$127,CF!V$3,Inputs!$E138:$AH138)*V$6,0)</f>
        <v>-13.67093298703691</v>
      </c>
      <c r="W55" s="840">
        <f>IF(W$5,-SUMIF(Inputs!$E$127:$AH$127,CF!W$3,Inputs!$E138:$AH138)*W$6,0)</f>
        <v>-13.897523036545808</v>
      </c>
      <c r="X55" s="840">
        <f>IF(X$5,-SUMIF(Inputs!$E$127:$AH$127,CF!X$3,Inputs!$E138:$AH138)*X$6,0)</f>
        <v>-13.944351646777649</v>
      </c>
      <c r="Y55" s="840">
        <f>IF(Y$5,-SUMIF(Inputs!$E$127:$AH$127,CF!Y$3,Inputs!$E138:$AH138)*Y$6,0)</f>
        <v>-14.175473497276727</v>
      </c>
      <c r="Z55" s="840">
        <f>IF(Z$5,-SUMIF(Inputs!$E$127:$AH$127,CF!Z$3,Inputs!$E138:$AH138)*Z$6,0)</f>
        <v>-14.223238679713202</v>
      </c>
      <c r="AA55" s="840">
        <f>IF(AA$5,-SUMIF(Inputs!$E$127:$AH$127,CF!AA$3,Inputs!$E138:$AH138)*AA$6,0)</f>
        <v>-14.45898296722226</v>
      </c>
      <c r="AB55" s="840">
        <f>IF(AB$5,-SUMIF(Inputs!$E$127:$AH$127,CF!AB$3,Inputs!$E138:$AH138)*AB$6,0)</f>
        <v>-14.547998979609559</v>
      </c>
      <c r="AC55" s="840">
        <f>IF(AC$5,-SUMIF(Inputs!$E$127:$AH$127,CF!AC$3,Inputs!$E138:$AH138)*AC$6,0)</f>
        <v>-14.707867100264611</v>
      </c>
      <c r="AD55" s="840">
        <f>IF(AD$5,-SUMIF(Inputs!$E$127:$AH$127,CF!AD$3,Inputs!$E138:$AH138)*AD$6,0)</f>
        <v>-14.797857522373612</v>
      </c>
      <c r="AE55" s="840">
        <f>IF(AE$5,-SUMIF(Inputs!$E$127:$AH$127,CF!AE$3,Inputs!$E138:$AH138)*AE$6,0)</f>
        <v>-15.043125879098037</v>
      </c>
      <c r="AF55" s="840">
        <f>IF(AF$5,-SUMIF(Inputs!$E$127:$AH$127,CF!AF$3,Inputs!$E138:$AH138)*AF$6,0)</f>
        <v>-15.093814672821088</v>
      </c>
      <c r="AG55" s="840">
        <f>IF(AG$5,-SUMIF(Inputs!$E$127:$AH$127,CF!AG$3,Inputs!$E138:$AH138)*AG$6,0)</f>
        <v>-15.34398839668</v>
      </c>
      <c r="AH55" s="840">
        <f>IF(AH$5,-SUMIF(Inputs!$E$127:$AH$127,CF!AH$3,Inputs!$E138:$AH138)*AH$6,0)</f>
        <v>-15.395690966277508</v>
      </c>
      <c r="AI55" s="840">
        <f>IF(AI$5,-SUMIF(Inputs!$E$127:$AH$127,CF!AI$3,Inputs!$E138:$AH138)*AI$6,0)</f>
        <v>-15.650868164613598</v>
      </c>
      <c r="AJ55" s="840">
        <f>IF(AJ$5,-SUMIF(Inputs!$E$127:$AH$127,CF!AJ$3,Inputs!$E138:$AH138)*AJ$6,0)</f>
        <v>-15.747221959176573</v>
      </c>
      <c r="AK55" s="840">
        <f>IF(AK$5,-SUMIF(Inputs!$E$127:$AH$127,CF!AK$3,Inputs!$E138:$AH138)*AK$6,0)</f>
        <v>-15.920268354332359</v>
      </c>
      <c r="AL55" s="840">
        <f>IF(AL$5,-SUMIF(Inputs!$E$127:$AH$127,CF!AL$3,Inputs!$E138:$AH138)*AL$6,0)</f>
        <v>-16.017676881315118</v>
      </c>
      <c r="AM55" s="840">
        <f>IF(AM$5,-SUMIF(Inputs!$E$127:$AH$127,CF!AM$3,Inputs!$E138:$AH138)*AM$6,0)</f>
        <v>-16.283163238463988</v>
      </c>
      <c r="AN55" s="840">
        <f>IF(AN$5,-SUMIF(Inputs!$E$127:$AH$127,CF!AN$3,Inputs!$E138:$AH138)*AN$6,0)</f>
        <v>-16.338030418941422</v>
      </c>
      <c r="AO55" s="840">
        <f>IF(AO$5,-SUMIF(Inputs!$E$127:$AH$127,CF!AO$3,Inputs!$E138:$AH138)*AO$6,0)</f>
        <v>-16.608826503233271</v>
      </c>
      <c r="AP55" s="840">
        <f>IF(AP$5,-SUMIF(Inputs!$E$127:$AH$127,CF!AP$3,Inputs!$E138:$AH138)*AP$6,0)</f>
        <v>-16.664791027320252</v>
      </c>
      <c r="AQ55" s="840">
        <f>IF(AQ$5,-SUMIF(Inputs!$E$127:$AH$127,CF!AQ$3,Inputs!$E138:$AH138)*AQ$6,0)</f>
        <v>-16.941003033297935</v>
      </c>
      <c r="AR55" s="840">
        <f>IF(AR$5,-SUMIF(Inputs!$E$127:$AH$127,CF!AR$3,Inputs!$E138:$AH138)*AR$6,0)</f>
        <v>-17.045299479270927</v>
      </c>
      <c r="AS55" s="840">
        <f>IF(AS$5,-SUMIF(Inputs!$E$127:$AH$127,CF!AS$3,Inputs!$E138:$AH138)*AS$6,0)</f>
        <v>-17.232610462559617</v>
      </c>
      <c r="AT55" s="840">
        <f>IF(AT$5,-SUMIF(Inputs!$E$127:$AH$127,CF!AT$3,Inputs!$E138:$AH138)*AT$6,0)</f>
        <v>-17.338048584823987</v>
      </c>
      <c r="AU55" s="840">
        <f>IF(AU$5,-SUMIF(Inputs!$E$127:$AH$127,CF!AU$3,Inputs!$E138:$AH138)*AU$6,0)</f>
        <v>-17.62541955584317</v>
      </c>
      <c r="AV55" s="840">
        <f>IF(AV$5,-SUMIF(Inputs!$E$127:$AH$127,CF!AV$3,Inputs!$E138:$AH138)*AV$6,0)</f>
        <v>-17.684809556520467</v>
      </c>
      <c r="AW55" s="840">
        <f>IF(AW$5,-SUMIF(Inputs!$E$127:$AH$127,CF!AW$3,Inputs!$E138:$AH138)*AW$6,0)</f>
        <v>-17.977927946960033</v>
      </c>
      <c r="AX55" s="840">
        <f>IF(AX$5,-SUMIF(Inputs!$E$127:$AH$127,CF!AX$3,Inputs!$E138:$AH138)*AX$6,0)</f>
        <v>-18.038505747650877</v>
      </c>
      <c r="AY55" s="840">
        <f>IF(AY$5,-SUMIF(Inputs!$E$127:$AH$127,CF!AY$3,Inputs!$E138:$AH138)*AY$6,0)</f>
        <v>-18.337486505899236</v>
      </c>
      <c r="AZ55" s="840">
        <f>IF(AZ$5,-SUMIF(Inputs!$E$127:$AH$127,CF!AZ$3,Inputs!$E138:$AH138)*AZ$6,0)</f>
        <v>-18.450380333194104</v>
      </c>
      <c r="BA55" s="840">
        <f>IF(BA$5,-SUMIF(Inputs!$E$127:$AH$127,CF!BA$3,Inputs!$E138:$AH138)*BA$6,0)</f>
        <v>-18.653131765427005</v>
      </c>
      <c r="BB55" s="840">
        <f>IF(BB$5,-SUMIF(Inputs!$E$127:$AH$127,CF!BB$3,Inputs!$E138:$AH138)*BB$6,0)</f>
        <v>-18.76726137985597</v>
      </c>
      <c r="BC55" s="840">
        <f>IF(BC$5,-SUMIF(Inputs!$E$127:$AH$127,CF!BC$3,Inputs!$E138:$AH138)*BC$6,0)</f>
        <v>-19.07832096073756</v>
      </c>
      <c r="BD55" s="840">
        <f>IF(BD$5,-SUMIF(Inputs!$E$127:$AH$127,CF!BD$3,Inputs!$E138:$AH138)*BD$6,0)</f>
        <v>-19.142606607453089</v>
      </c>
      <c r="BE55" s="840">
        <f>IF(BE$5,-SUMIF(Inputs!$E$127:$AH$127,CF!BE$3,Inputs!$E138:$AH138)*BE$6,0)</f>
        <v>-19.459887379952313</v>
      </c>
      <c r="BF55" s="840">
        <f>IF(BF$5,-SUMIF(Inputs!$E$127:$AH$127,CF!BF$3,Inputs!$E138:$AH138)*BF$6,0)</f>
        <v>-19.525458739602151</v>
      </c>
      <c r="BG55" s="840">
        <f>IF(BG$5,-SUMIF(Inputs!$E$127:$AH$127,CF!BG$3,Inputs!$E138:$AH138)*BG$6,0)</f>
        <v>-19.849085127551358</v>
      </c>
      <c r="BH55" s="840">
        <f>IF(BH$5,-SUMIF(Inputs!$E$127:$AH$127,CF!BH$3,Inputs!$E138:$AH138)*BH$6,0)</f>
        <v>-19.971285036880811</v>
      </c>
      <c r="BI55" s="840">
        <f>IF(BI$5,-SUMIF(Inputs!$E$127:$AH$127,CF!BI$3,Inputs!$E138:$AH138)*BI$6,0)</f>
        <v>-20.190749707615769</v>
      </c>
      <c r="BJ55" s="840">
        <f>IF(BJ$5,-SUMIF(Inputs!$E$127:$AH$127,CF!BJ$3,Inputs!$E138:$AH138)*BJ$6,0)</f>
        <v>-20.314287272682076</v>
      </c>
      <c r="BK55" s="840">
        <f>IF(BK$5,-SUMIF(Inputs!$E$127:$AH$127,CF!BK$3,Inputs!$E138:$AH138)*BK$6,0)</f>
        <v>-20.650988166704433</v>
      </c>
      <c r="BL55" s="840">
        <f>IF(BL$5,-SUMIF(Inputs!$E$127:$AH$127,CF!BL$3,Inputs!$E138:$AH138)*BL$6,0)</f>
        <v>-20.720573018135724</v>
      </c>
      <c r="BM55" s="840">
        <f>IF(BM$5,-SUMIF(Inputs!$E$127:$AH$127,CF!BM$3,Inputs!$E138:$AH138)*BM$6,0)</f>
        <v>-21.064007930038525</v>
      </c>
      <c r="BN55" s="840">
        <f>IF(BN$5,-SUMIF(Inputs!$E$127:$AH$127,CF!BN$3,Inputs!$E138:$AH138)*BN$6,0)</f>
        <v>-21.134984478498435</v>
      </c>
      <c r="BO55" s="840">
        <f>IF(BO$5,-SUMIF(Inputs!$E$127:$AH$127,CF!BO$3,Inputs!$E138:$AH138)*BO$6,0)</f>
        <v>-21.485288088639294</v>
      </c>
      <c r="BP55" s="840"/>
      <c r="BQ55" s="840"/>
      <c r="BR55" s="840"/>
      <c r="BS55" s="840"/>
      <c r="BT55" s="840"/>
      <c r="BU55" s="840"/>
      <c r="BV55" s="840"/>
      <c r="BW55" s="840"/>
      <c r="BX55" s="840"/>
      <c r="BY55" s="840"/>
      <c r="BZ55" s="840"/>
      <c r="CA55" s="840"/>
      <c r="CB55" s="840"/>
      <c r="CC55" s="840"/>
      <c r="CD55" s="840"/>
      <c r="CE55" s="840"/>
      <c r="CF55" s="840"/>
      <c r="CG55" s="840"/>
      <c r="CH55" s="840"/>
      <c r="CI55" s="840"/>
      <c r="CJ55" s="840"/>
      <c r="CK55" s="840"/>
      <c r="CL55" s="840"/>
      <c r="CM55" s="840"/>
      <c r="CN55" s="840"/>
      <c r="CO55" s="840"/>
      <c r="CP55" s="840"/>
      <c r="CQ55" s="840"/>
      <c r="CR55" s="840"/>
      <c r="CS55" s="840"/>
      <c r="CT55" s="840"/>
      <c r="CU55" s="840"/>
      <c r="CV55" s="840"/>
      <c r="CW55" s="840"/>
      <c r="CX55" s="840"/>
      <c r="CY55" s="840"/>
      <c r="CZ55" s="840"/>
      <c r="DA55" s="840"/>
      <c r="DB55" s="840"/>
      <c r="DC55" s="840"/>
      <c r="DD55" s="840"/>
      <c r="DE55" s="840"/>
      <c r="DF55" s="840"/>
      <c r="DG55" s="840"/>
      <c r="DH55" s="840"/>
      <c r="DI55" s="840"/>
      <c r="DJ55" s="840"/>
      <c r="DK55" s="840"/>
      <c r="DL55" s="840"/>
      <c r="DM55" s="840"/>
      <c r="DN55" s="840"/>
      <c r="DO55" s="840"/>
      <c r="DP55" s="840"/>
      <c r="DQ55" s="840"/>
      <c r="DR55" s="840"/>
      <c r="DS55" s="840"/>
      <c r="DT55" s="840"/>
      <c r="DU55" s="840"/>
      <c r="DV55" s="840"/>
      <c r="DW55" s="840"/>
      <c r="DX55" s="303"/>
      <c r="DY55" s="303"/>
    </row>
    <row r="56" spans="1:129" ht="11.25" customHeight="1">
      <c r="A56" s="492" t="str">
        <f>Inputs!A139</f>
        <v>Bank Fees</v>
      </c>
      <c r="B56" s="672"/>
      <c r="C56" s="672"/>
      <c r="D56" s="493"/>
      <c r="E56" s="493"/>
      <c r="F56" s="512"/>
      <c r="G56" s="840">
        <f>IF(G$5,-SUMIF(Inputs!$E$127:$AH$127,CF!G$3,Inputs!$E139:$AH139)*G$6,0)</f>
        <v>0</v>
      </c>
      <c r="H56" s="840">
        <f>IF(H$5,-SUMIF(Inputs!$E$127:$AH$127,CF!H$3,Inputs!$E139:$AH139)*H$6,0)</f>
        <v>-9.9178082191780828</v>
      </c>
      <c r="I56" s="840">
        <f>IF(I$5,-SUMIF(Inputs!$E$127:$AH$127,CF!I$3,Inputs!$E139:$AH139)*I$6,0)</f>
        <v>-10.082191780821919</v>
      </c>
      <c r="J56" s="840">
        <f>IF(J$5,-SUMIF(Inputs!$E$127:$AH$127,CF!J$3,Inputs!$E139:$AH139)*J$6,0)</f>
        <v>-10.116164383561644</v>
      </c>
      <c r="K56" s="840">
        <f>IF(K$5,-SUMIF(Inputs!$E$127:$AH$127,CF!K$3,Inputs!$E139:$AH139)*K$6,0)</f>
        <v>-10.283835616438356</v>
      </c>
      <c r="L56" s="840">
        <f>IF(L$5,-SUMIF(Inputs!$E$127:$AH$127,CF!L$3,Inputs!$E139:$AH139)*L$6,0)</f>
        <v>-10.347147540983606</v>
      </c>
      <c r="M56" s="840">
        <f>IF(M$5,-SUMIF(Inputs!$E$127:$AH$127,CF!M$3,Inputs!$E139:$AH139)*M$6,0)</f>
        <v>-10.460852459016394</v>
      </c>
      <c r="N56" s="840">
        <f>IF(N$5,-SUMIF(Inputs!$E$127:$AH$127,CF!N$3,Inputs!$E139:$AH139)*N$6,0)</f>
        <v>-10.524857424657533</v>
      </c>
      <c r="O56" s="840">
        <f>IF(O$5,-SUMIF(Inputs!$E$127:$AH$127,CF!O$3,Inputs!$E139:$AH139)*O$6,0)</f>
        <v>-10.699302575342465</v>
      </c>
      <c r="P56" s="840">
        <f>IF(P$5,-SUMIF(Inputs!$E$127:$AH$127,CF!P$3,Inputs!$E139:$AH139)*P$6,0)</f>
        <v>-10.735354573150685</v>
      </c>
      <c r="Q56" s="840">
        <f>IF(Q$5,-SUMIF(Inputs!$E$127:$AH$127,CF!Q$3,Inputs!$E139:$AH139)*Q$6,0)</f>
        <v>-10.913288626849315</v>
      </c>
      <c r="R56" s="840">
        <f>IF(R$5,-SUMIF(Inputs!$E$127:$AH$127,CF!R$3,Inputs!$E139:$AH139)*R$6,0)</f>
        <v>-10.950061664613701</v>
      </c>
      <c r="S56" s="840">
        <f>IF(S$5,-SUMIF(Inputs!$E$127:$AH$127,CF!S$3,Inputs!$E139:$AH139)*S$6,0)</f>
        <v>-11.131554399386303</v>
      </c>
      <c r="T56" s="840">
        <f>IF(T$5,-SUMIF(Inputs!$E$127:$AH$127,CF!T$3,Inputs!$E139:$AH139)*T$6,0)</f>
        <v>-11.200085262625574</v>
      </c>
      <c r="U56" s="840">
        <f>IF(U$5,-SUMIF(Inputs!$E$127:$AH$127,CF!U$3,Inputs!$E139:$AH139)*U$6,0)</f>
        <v>-11.323163122654428</v>
      </c>
      <c r="V56" s="840">
        <f>IF(V$5,-SUMIF(Inputs!$E$127:$AH$127,CF!V$3,Inputs!$E139:$AH139)*V$6,0)</f>
        <v>-11.392444155864091</v>
      </c>
      <c r="W56" s="840">
        <f>IF(W$5,-SUMIF(Inputs!$E$127:$AH$127,CF!W$3,Inputs!$E139:$AH139)*W$6,0)</f>
        <v>-11.581269197121507</v>
      </c>
      <c r="X56" s="840">
        <f>IF(X$5,-SUMIF(Inputs!$E$127:$AH$127,CF!X$3,Inputs!$E139:$AH139)*X$6,0)</f>
        <v>-11.620293038981373</v>
      </c>
      <c r="Y56" s="840">
        <f>IF(Y$5,-SUMIF(Inputs!$E$127:$AH$127,CF!Y$3,Inputs!$E139:$AH139)*Y$6,0)</f>
        <v>-11.812894581063938</v>
      </c>
      <c r="Z56" s="840">
        <f>IF(Z$5,-SUMIF(Inputs!$E$127:$AH$127,CF!Z$3,Inputs!$E139:$AH139)*Z$6,0)</f>
        <v>-11.852698899761002</v>
      </c>
      <c r="AA56" s="840">
        <f>IF(AA$5,-SUMIF(Inputs!$E$127:$AH$127,CF!AA$3,Inputs!$E139:$AH139)*AA$6,0)</f>
        <v>-12.049152472685217</v>
      </c>
      <c r="AB56" s="840">
        <f>IF(AB$5,-SUMIF(Inputs!$E$127:$AH$127,CF!AB$3,Inputs!$E139:$AH139)*AB$6,0)</f>
        <v>-12.123332483007967</v>
      </c>
      <c r="AC56" s="840">
        <f>IF(AC$5,-SUMIF(Inputs!$E$127:$AH$127,CF!AC$3,Inputs!$E139:$AH139)*AC$6,0)</f>
        <v>-12.256555916887176</v>
      </c>
      <c r="AD56" s="840">
        <f>IF(AD$5,-SUMIF(Inputs!$E$127:$AH$127,CF!AD$3,Inputs!$E139:$AH139)*AD$6,0)</f>
        <v>-12.331547935311344</v>
      </c>
      <c r="AE56" s="840">
        <f>IF(AE$5,-SUMIF(Inputs!$E$127:$AH$127,CF!AE$3,Inputs!$E139:$AH139)*AE$6,0)</f>
        <v>-12.535938232581698</v>
      </c>
      <c r="AF56" s="840">
        <f>IF(AF$5,-SUMIF(Inputs!$E$127:$AH$127,CF!AF$3,Inputs!$E139:$AH139)*AF$6,0)</f>
        <v>-12.578178894017572</v>
      </c>
      <c r="AG56" s="840">
        <f>IF(AG$5,-SUMIF(Inputs!$E$127:$AH$127,CF!AG$3,Inputs!$E139:$AH139)*AG$6,0)</f>
        <v>-12.786656997233335</v>
      </c>
      <c r="AH56" s="840">
        <f>IF(AH$5,-SUMIF(Inputs!$E$127:$AH$127,CF!AH$3,Inputs!$E139:$AH139)*AH$6,0)</f>
        <v>-12.829742471897923</v>
      </c>
      <c r="AI56" s="840">
        <f>IF(AI$5,-SUMIF(Inputs!$E$127:$AH$127,CF!AI$3,Inputs!$E139:$AH139)*AI$6,0)</f>
        <v>-13.042390137178</v>
      </c>
      <c r="AJ56" s="840">
        <f>IF(AJ$5,-SUMIF(Inputs!$E$127:$AH$127,CF!AJ$3,Inputs!$E139:$AH139)*AJ$6,0)</f>
        <v>0</v>
      </c>
      <c r="AK56" s="840">
        <f>IF(AK$5,-SUMIF(Inputs!$E$127:$AH$127,CF!AK$3,Inputs!$E139:$AH139)*AK$6,0)</f>
        <v>0</v>
      </c>
      <c r="AL56" s="840">
        <f>IF(AL$5,-SUMIF(Inputs!$E$127:$AH$127,CF!AL$3,Inputs!$E139:$AH139)*AL$6,0)</f>
        <v>0</v>
      </c>
      <c r="AM56" s="840">
        <f>IF(AM$5,-SUMIF(Inputs!$E$127:$AH$127,CF!AM$3,Inputs!$E139:$AH139)*AM$6,0)</f>
        <v>0</v>
      </c>
      <c r="AN56" s="840">
        <f>IF(AN$5,-SUMIF(Inputs!$E$127:$AH$127,CF!AN$3,Inputs!$E139:$AH139)*AN$6,0)</f>
        <v>0</v>
      </c>
      <c r="AO56" s="840">
        <f>IF(AO$5,-SUMIF(Inputs!$E$127:$AH$127,CF!AO$3,Inputs!$E139:$AH139)*AO$6,0)</f>
        <v>0</v>
      </c>
      <c r="AP56" s="840">
        <f>IF(AP$5,-SUMIF(Inputs!$E$127:$AH$127,CF!AP$3,Inputs!$E139:$AH139)*AP$6,0)</f>
        <v>0</v>
      </c>
      <c r="AQ56" s="840">
        <f>IF(AQ$5,-SUMIF(Inputs!$E$127:$AH$127,CF!AQ$3,Inputs!$E139:$AH139)*AQ$6,0)</f>
        <v>0</v>
      </c>
      <c r="AR56" s="840">
        <f>IF(AR$5,-SUMIF(Inputs!$E$127:$AH$127,CF!AR$3,Inputs!$E139:$AH139)*AR$6,0)</f>
        <v>0</v>
      </c>
      <c r="AS56" s="840">
        <f>IF(AS$5,-SUMIF(Inputs!$E$127:$AH$127,CF!AS$3,Inputs!$E139:$AH139)*AS$6,0)</f>
        <v>0</v>
      </c>
      <c r="AT56" s="840">
        <f>IF(AT$5,-SUMIF(Inputs!$E$127:$AH$127,CF!AT$3,Inputs!$E139:$AH139)*AT$6,0)</f>
        <v>0</v>
      </c>
      <c r="AU56" s="840">
        <f>IF(AU$5,-SUMIF(Inputs!$E$127:$AH$127,CF!AU$3,Inputs!$E139:$AH139)*AU$6,0)</f>
        <v>0</v>
      </c>
      <c r="AV56" s="840">
        <f>IF(AV$5,-SUMIF(Inputs!$E$127:$AH$127,CF!AV$3,Inputs!$E139:$AH139)*AV$6,0)</f>
        <v>0</v>
      </c>
      <c r="AW56" s="840">
        <f>IF(AW$5,-SUMIF(Inputs!$E$127:$AH$127,CF!AW$3,Inputs!$E139:$AH139)*AW$6,0)</f>
        <v>0</v>
      </c>
      <c r="AX56" s="840">
        <f>IF(AX$5,-SUMIF(Inputs!$E$127:$AH$127,CF!AX$3,Inputs!$E139:$AH139)*AX$6,0)</f>
        <v>0</v>
      </c>
      <c r="AY56" s="840">
        <f>IF(AY$5,-SUMIF(Inputs!$E$127:$AH$127,CF!AY$3,Inputs!$E139:$AH139)*AY$6,0)</f>
        <v>0</v>
      </c>
      <c r="AZ56" s="840">
        <f>IF(AZ$5,-SUMIF(Inputs!$E$127:$AH$127,CF!AZ$3,Inputs!$E139:$AH139)*AZ$6,0)</f>
        <v>0</v>
      </c>
      <c r="BA56" s="840">
        <f>IF(BA$5,-SUMIF(Inputs!$E$127:$AH$127,CF!BA$3,Inputs!$E139:$AH139)*BA$6,0)</f>
        <v>0</v>
      </c>
      <c r="BB56" s="840">
        <f>IF(BB$5,-SUMIF(Inputs!$E$127:$AH$127,CF!BB$3,Inputs!$E139:$AH139)*BB$6,0)</f>
        <v>0</v>
      </c>
      <c r="BC56" s="840">
        <f>IF(BC$5,-SUMIF(Inputs!$E$127:$AH$127,CF!BC$3,Inputs!$E139:$AH139)*BC$6,0)</f>
        <v>0</v>
      </c>
      <c r="BD56" s="840">
        <f>IF(BD$5,-SUMIF(Inputs!$E$127:$AH$127,CF!BD$3,Inputs!$E139:$AH139)*BD$6,0)</f>
        <v>0</v>
      </c>
      <c r="BE56" s="840">
        <f>IF(BE$5,-SUMIF(Inputs!$E$127:$AH$127,CF!BE$3,Inputs!$E139:$AH139)*BE$6,0)</f>
        <v>0</v>
      </c>
      <c r="BF56" s="840">
        <f>IF(BF$5,-SUMIF(Inputs!$E$127:$AH$127,CF!BF$3,Inputs!$E139:$AH139)*BF$6,0)</f>
        <v>0</v>
      </c>
      <c r="BG56" s="840">
        <f>IF(BG$5,-SUMIF(Inputs!$E$127:$AH$127,CF!BG$3,Inputs!$E139:$AH139)*BG$6,0)</f>
        <v>0</v>
      </c>
      <c r="BH56" s="840">
        <f>IF(BH$5,-SUMIF(Inputs!$E$127:$AH$127,CF!BH$3,Inputs!$E139:$AH139)*BH$6,0)</f>
        <v>0</v>
      </c>
      <c r="BI56" s="840">
        <f>IF(BI$5,-SUMIF(Inputs!$E$127:$AH$127,CF!BI$3,Inputs!$E139:$AH139)*BI$6,0)</f>
        <v>0</v>
      </c>
      <c r="BJ56" s="840">
        <f>IF(BJ$5,-SUMIF(Inputs!$E$127:$AH$127,CF!BJ$3,Inputs!$E139:$AH139)*BJ$6,0)</f>
        <v>0</v>
      </c>
      <c r="BK56" s="840">
        <f>IF(BK$5,-SUMIF(Inputs!$E$127:$AH$127,CF!BK$3,Inputs!$E139:$AH139)*BK$6,0)</f>
        <v>0</v>
      </c>
      <c r="BL56" s="840">
        <f>IF(BL$5,-SUMIF(Inputs!$E$127:$AH$127,CF!BL$3,Inputs!$E139:$AH139)*BL$6,0)</f>
        <v>0</v>
      </c>
      <c r="BM56" s="840">
        <f>IF(BM$5,-SUMIF(Inputs!$E$127:$AH$127,CF!BM$3,Inputs!$E139:$AH139)*BM$6,0)</f>
        <v>0</v>
      </c>
      <c r="BN56" s="840">
        <f>IF(BN$5,-SUMIF(Inputs!$E$127:$AH$127,CF!BN$3,Inputs!$E139:$AH139)*BN$6,0)</f>
        <v>0</v>
      </c>
      <c r="BO56" s="840">
        <f>IF(BO$5,-SUMIF(Inputs!$E$127:$AH$127,CF!BO$3,Inputs!$E139:$AH139)*BO$6,0)</f>
        <v>0</v>
      </c>
      <c r="BP56" s="840"/>
      <c r="BQ56" s="840"/>
      <c r="BR56" s="840"/>
      <c r="BS56" s="840"/>
      <c r="BT56" s="840"/>
      <c r="BU56" s="840"/>
      <c r="BV56" s="840"/>
      <c r="BW56" s="840"/>
      <c r="BX56" s="840"/>
      <c r="BY56" s="840"/>
      <c r="BZ56" s="840"/>
      <c r="CA56" s="840"/>
      <c r="CB56" s="840"/>
      <c r="CC56" s="840"/>
      <c r="CD56" s="840"/>
      <c r="CE56" s="840"/>
      <c r="CF56" s="840"/>
      <c r="CG56" s="840"/>
      <c r="CH56" s="840"/>
      <c r="CI56" s="840"/>
      <c r="CJ56" s="840"/>
      <c r="CK56" s="840"/>
      <c r="CL56" s="840"/>
      <c r="CM56" s="840"/>
      <c r="CN56" s="840"/>
      <c r="CO56" s="840"/>
      <c r="CP56" s="840"/>
      <c r="CQ56" s="840"/>
      <c r="CR56" s="840"/>
      <c r="CS56" s="840"/>
      <c r="CT56" s="840"/>
      <c r="CU56" s="840"/>
      <c r="CV56" s="840"/>
      <c r="CW56" s="840"/>
      <c r="CX56" s="840"/>
      <c r="CY56" s="840"/>
      <c r="CZ56" s="840"/>
      <c r="DA56" s="840"/>
      <c r="DB56" s="840"/>
      <c r="DC56" s="840"/>
      <c r="DD56" s="840"/>
      <c r="DE56" s="840"/>
      <c r="DF56" s="840"/>
      <c r="DG56" s="840"/>
      <c r="DH56" s="840"/>
      <c r="DI56" s="840"/>
      <c r="DJ56" s="840"/>
      <c r="DK56" s="840"/>
      <c r="DL56" s="840"/>
      <c r="DM56" s="840"/>
      <c r="DN56" s="840"/>
      <c r="DO56" s="840"/>
      <c r="DP56" s="840"/>
      <c r="DQ56" s="840"/>
      <c r="DR56" s="840"/>
      <c r="DS56" s="840"/>
      <c r="DT56" s="840"/>
      <c r="DU56" s="840"/>
      <c r="DV56" s="840"/>
      <c r="DW56" s="840"/>
      <c r="DX56" s="303"/>
      <c r="DY56" s="303"/>
    </row>
    <row r="57" spans="1:129" ht="11.25" customHeight="1">
      <c r="A57" s="492" t="str">
        <f>Inputs!A140</f>
        <v>Environmental&amp;Social management</v>
      </c>
      <c r="B57" s="672"/>
      <c r="C57" s="672"/>
      <c r="D57" s="493"/>
      <c r="E57" s="493"/>
      <c r="F57" s="512"/>
      <c r="G57" s="840">
        <f>IF(G$5,-SUMIF(Inputs!$E$127:$AH$127,CF!G$3,Inputs!$E140:$AH140)*G$6,0)</f>
        <v>0</v>
      </c>
      <c r="H57" s="840">
        <f>IF(H$5,-SUMIF(Inputs!$E$127:$AH$127,CF!H$3,Inputs!$E140:$AH140)*H$6,0)</f>
        <v>-99.178082191780831</v>
      </c>
      <c r="I57" s="840">
        <f>IF(I$5,-SUMIF(Inputs!$E$127:$AH$127,CF!I$3,Inputs!$E140:$AH140)*I$6,0)</f>
        <v>-100.82191780821918</v>
      </c>
      <c r="J57" s="840">
        <f>IF(J$5,-SUMIF(Inputs!$E$127:$AH$127,CF!J$3,Inputs!$E140:$AH140)*J$6,0)</f>
        <v>-101.16164383561645</v>
      </c>
      <c r="K57" s="840">
        <f>IF(K$5,-SUMIF(Inputs!$E$127:$AH$127,CF!K$3,Inputs!$E140:$AH140)*K$6,0)</f>
        <v>-102.83835616438357</v>
      </c>
      <c r="L57" s="840">
        <f>IF(L$5,-SUMIF(Inputs!$E$127:$AH$127,CF!L$3,Inputs!$E140:$AH140)*L$6,0)</f>
        <v>-103.47147540983606</v>
      </c>
      <c r="M57" s="840">
        <f>IF(M$5,-SUMIF(Inputs!$E$127:$AH$127,CF!M$3,Inputs!$E140:$AH140)*M$6,0)</f>
        <v>-104.60852459016392</v>
      </c>
      <c r="N57" s="840">
        <f>IF(N$5,-SUMIF(Inputs!$E$127:$AH$127,CF!N$3,Inputs!$E140:$AH140)*N$6,0)</f>
        <v>-105.24857424657533</v>
      </c>
      <c r="O57" s="840">
        <f>IF(O$5,-SUMIF(Inputs!$E$127:$AH$127,CF!O$3,Inputs!$E140:$AH140)*O$6,0)</f>
        <v>-106.99302575342466</v>
      </c>
      <c r="P57" s="840">
        <f>IF(P$5,-SUMIF(Inputs!$E$127:$AH$127,CF!P$3,Inputs!$E140:$AH140)*P$6,0)</f>
        <v>-107.35354573150686</v>
      </c>
      <c r="Q57" s="840">
        <f>IF(Q$5,-SUMIF(Inputs!$E$127:$AH$127,CF!Q$3,Inputs!$E140:$AH140)*Q$6,0)</f>
        <v>-109.13288626849317</v>
      </c>
      <c r="R57" s="840">
        <f>IF(R$5,-SUMIF(Inputs!$E$127:$AH$127,CF!R$3,Inputs!$E140:$AH140)*R$6,0)</f>
        <v>-109.50061664613699</v>
      </c>
      <c r="S57" s="840">
        <f>IF(S$5,-SUMIF(Inputs!$E$127:$AH$127,CF!S$3,Inputs!$E140:$AH140)*S$6,0)</f>
        <v>-111.31554399386302</v>
      </c>
      <c r="T57" s="840">
        <f>IF(T$5,-SUMIF(Inputs!$E$127:$AH$127,CF!T$3,Inputs!$E140:$AH140)*T$6,0)</f>
        <v>-112.00085262625575</v>
      </c>
      <c r="U57" s="840">
        <f>IF(U$5,-SUMIF(Inputs!$E$127:$AH$127,CF!U$3,Inputs!$E140:$AH140)*U$6,0)</f>
        <v>-113.23163122654427</v>
      </c>
      <c r="V57" s="840">
        <f>IF(V$5,-SUMIF(Inputs!$E$127:$AH$127,CF!V$3,Inputs!$E140:$AH140)*V$6,0)</f>
        <v>-113.92444155864091</v>
      </c>
      <c r="W57" s="840">
        <f>IF(W$5,-SUMIF(Inputs!$E$127:$AH$127,CF!W$3,Inputs!$E140:$AH140)*W$6,0)</f>
        <v>-115.81269197121506</v>
      </c>
      <c r="X57" s="840">
        <f>IF(X$5,-SUMIF(Inputs!$E$127:$AH$127,CF!X$3,Inputs!$E140:$AH140)*X$6,0)</f>
        <v>-116.20293038981374</v>
      </c>
      <c r="Y57" s="840">
        <f>IF(Y$5,-SUMIF(Inputs!$E$127:$AH$127,CF!Y$3,Inputs!$E140:$AH140)*Y$6,0)</f>
        <v>-118.12894581063938</v>
      </c>
      <c r="Z57" s="840">
        <f>IF(Z$5,-SUMIF(Inputs!$E$127:$AH$127,CF!Z$3,Inputs!$E140:$AH140)*Z$6,0)</f>
        <v>-118.52698899761</v>
      </c>
      <c r="AA57" s="840">
        <f>IF(AA$5,-SUMIF(Inputs!$E$127:$AH$127,CF!AA$3,Inputs!$E140:$AH140)*AA$6,0)</f>
        <v>-120.49152472685218</v>
      </c>
      <c r="AB57" s="840">
        <f>IF(AB$5,-SUMIF(Inputs!$E$127:$AH$127,CF!AB$3,Inputs!$E140:$AH140)*AB$6,0)</f>
        <v>-121.23332483007967</v>
      </c>
      <c r="AC57" s="840">
        <f>IF(AC$5,-SUMIF(Inputs!$E$127:$AH$127,CF!AC$3,Inputs!$E140:$AH140)*AC$6,0)</f>
        <v>-122.56555916887176</v>
      </c>
      <c r="AD57" s="840">
        <f>IF(AD$5,-SUMIF(Inputs!$E$127:$AH$127,CF!AD$3,Inputs!$E140:$AH140)*AD$6,0)</f>
        <v>-123.31547935311343</v>
      </c>
      <c r="AE57" s="840">
        <f>IF(AE$5,-SUMIF(Inputs!$E$127:$AH$127,CF!AE$3,Inputs!$E140:$AH140)*AE$6,0)</f>
        <v>-125.35938232581698</v>
      </c>
      <c r="AF57" s="840">
        <f>IF(AF$5,-SUMIF(Inputs!$E$127:$AH$127,CF!AF$3,Inputs!$E140:$AH140)*AF$6,0)</f>
        <v>-125.78178894017573</v>
      </c>
      <c r="AG57" s="840">
        <f>IF(AG$5,-SUMIF(Inputs!$E$127:$AH$127,CF!AG$3,Inputs!$E140:$AH140)*AG$6,0)</f>
        <v>-127.86656997233334</v>
      </c>
      <c r="AH57" s="840">
        <f>IF(AH$5,-SUMIF(Inputs!$E$127:$AH$127,CF!AH$3,Inputs!$E140:$AH140)*AH$6,0)</f>
        <v>-128.29742471897922</v>
      </c>
      <c r="AI57" s="840">
        <f>IF(AI$5,-SUMIF(Inputs!$E$127:$AH$127,CF!AI$3,Inputs!$E140:$AH140)*AI$6,0)</f>
        <v>-130.42390137177998</v>
      </c>
      <c r="AJ57" s="840">
        <f>IF(AJ$5,-SUMIF(Inputs!$E$127:$AH$127,CF!AJ$3,Inputs!$E140:$AH140)*AJ$6,0)</f>
        <v>-131.22684965980477</v>
      </c>
      <c r="AK57" s="840">
        <f>IF(AK$5,-SUMIF(Inputs!$E$127:$AH$127,CF!AK$3,Inputs!$E140:$AH140)*AK$6,0)</f>
        <v>-132.66890295276966</v>
      </c>
      <c r="AL57" s="840">
        <f>IF(AL$5,-SUMIF(Inputs!$E$127:$AH$127,CF!AL$3,Inputs!$E140:$AH140)*AL$6,0)</f>
        <v>-133.48064067762598</v>
      </c>
      <c r="AM57" s="840">
        <f>IF(AM$5,-SUMIF(Inputs!$E$127:$AH$127,CF!AM$3,Inputs!$E140:$AH140)*AM$6,0)</f>
        <v>-135.69302698719991</v>
      </c>
      <c r="AN57" s="840">
        <f>IF(AN$5,-SUMIF(Inputs!$E$127:$AH$127,CF!AN$3,Inputs!$E140:$AH140)*AN$6,0)</f>
        <v>-136.15025349117852</v>
      </c>
      <c r="AO57" s="840">
        <f>IF(AO$5,-SUMIF(Inputs!$E$127:$AH$127,CF!AO$3,Inputs!$E140:$AH140)*AO$6,0)</f>
        <v>-138.4068875269439</v>
      </c>
      <c r="AP57" s="840">
        <f>IF(AP$5,-SUMIF(Inputs!$E$127:$AH$127,CF!AP$3,Inputs!$E140:$AH140)*AP$6,0)</f>
        <v>-138.8732585610021</v>
      </c>
      <c r="AQ57" s="840">
        <f>IF(AQ$5,-SUMIF(Inputs!$E$127:$AH$127,CF!AQ$3,Inputs!$E140:$AH140)*AQ$6,0)</f>
        <v>-141.1750252774828</v>
      </c>
      <c r="AR57" s="840">
        <f>IF(AR$5,-SUMIF(Inputs!$E$127:$AH$127,CF!AR$3,Inputs!$E140:$AH140)*AR$6,0)</f>
        <v>-142.04416232725774</v>
      </c>
      <c r="AS57" s="840">
        <f>IF(AS$5,-SUMIF(Inputs!$E$127:$AH$127,CF!AS$3,Inputs!$E140:$AH140)*AS$6,0)</f>
        <v>-143.60508718799682</v>
      </c>
      <c r="AT57" s="840">
        <f>IF(AT$5,-SUMIF(Inputs!$E$127:$AH$127,CF!AT$3,Inputs!$E140:$AH140)*AT$6,0)</f>
        <v>-144.48373820686655</v>
      </c>
      <c r="AU57" s="840">
        <f>IF(AU$5,-SUMIF(Inputs!$E$127:$AH$127,CF!AU$3,Inputs!$E140:$AH140)*AU$6,0)</f>
        <v>-146.87849629869308</v>
      </c>
      <c r="AV57" s="840">
        <f>IF(AV$5,-SUMIF(Inputs!$E$127:$AH$127,CF!AV$3,Inputs!$E140:$AH140)*AV$6,0)</f>
        <v>-147.37341297100392</v>
      </c>
      <c r="AW57" s="840">
        <f>IF(AW$5,-SUMIF(Inputs!$E$127:$AH$127,CF!AW$3,Inputs!$E140:$AH140)*AW$6,0)</f>
        <v>-149.81606622466697</v>
      </c>
      <c r="AX57" s="840">
        <f>IF(AX$5,-SUMIF(Inputs!$E$127:$AH$127,CF!AX$3,Inputs!$E140:$AH140)*AX$6,0)</f>
        <v>-150.32088123042396</v>
      </c>
      <c r="AY57" s="840">
        <f>IF(AY$5,-SUMIF(Inputs!$E$127:$AH$127,CF!AY$3,Inputs!$E140:$AH140)*AY$6,0)</f>
        <v>-152.81238754916029</v>
      </c>
      <c r="AZ57" s="840">
        <f>IF(AZ$5,-SUMIF(Inputs!$E$127:$AH$127,CF!AZ$3,Inputs!$E140:$AH140)*AZ$6,0)</f>
        <v>-153.75316944328421</v>
      </c>
      <c r="BA57" s="840">
        <f>IF(BA$5,-SUMIF(Inputs!$E$127:$AH$127,CF!BA$3,Inputs!$E140:$AH140)*BA$6,0)</f>
        <v>-155.44276471189175</v>
      </c>
      <c r="BB57" s="840">
        <f>IF(BB$5,-SUMIF(Inputs!$E$127:$AH$127,CF!BB$3,Inputs!$E140:$AH140)*BB$6,0)</f>
        <v>-156.39384483213308</v>
      </c>
      <c r="BC57" s="840">
        <f>IF(BC$5,-SUMIF(Inputs!$E$127:$AH$127,CF!BC$3,Inputs!$E140:$AH140)*BC$6,0)</f>
        <v>-158.98600800614636</v>
      </c>
      <c r="BD57" s="840">
        <f>IF(BD$5,-SUMIF(Inputs!$E$127:$AH$127,CF!BD$3,Inputs!$E140:$AH140)*BD$6,0)</f>
        <v>-159.52172172877576</v>
      </c>
      <c r="BE57" s="840">
        <f>IF(BE$5,-SUMIF(Inputs!$E$127:$AH$127,CF!BE$3,Inputs!$E140:$AH140)*BE$6,0)</f>
        <v>-162.16572816626928</v>
      </c>
      <c r="BF57" s="840">
        <f>IF(BF$5,-SUMIF(Inputs!$E$127:$AH$127,CF!BF$3,Inputs!$E140:$AH140)*BF$6,0)</f>
        <v>-162.71215616335127</v>
      </c>
      <c r="BG57" s="840">
        <f>IF(BG$5,-SUMIF(Inputs!$E$127:$AH$127,CF!BG$3,Inputs!$E140:$AH140)*BG$6,0)</f>
        <v>-165.40904272959466</v>
      </c>
      <c r="BH57" s="840">
        <f>IF(BH$5,-SUMIF(Inputs!$E$127:$AH$127,CF!BH$3,Inputs!$E140:$AH140)*BH$6,0)</f>
        <v>-166.42737530734013</v>
      </c>
      <c r="BI57" s="840">
        <f>IF(BI$5,-SUMIF(Inputs!$E$127:$AH$127,CF!BI$3,Inputs!$E140:$AH140)*BI$6,0)</f>
        <v>-168.25624756346474</v>
      </c>
      <c r="BJ57" s="840">
        <f>IF(BJ$5,-SUMIF(Inputs!$E$127:$AH$127,CF!BJ$3,Inputs!$E140:$AH140)*BJ$6,0)</f>
        <v>-169.28572727235064</v>
      </c>
      <c r="BK57" s="840">
        <f>IF(BK$5,-SUMIF(Inputs!$E$127:$AH$127,CF!BK$3,Inputs!$E140:$AH140)*BK$6,0)</f>
        <v>-172.09156805587028</v>
      </c>
      <c r="BL57" s="840">
        <f>IF(BL$5,-SUMIF(Inputs!$E$127:$AH$127,CF!BL$3,Inputs!$E140:$AH140)*BL$6,0)</f>
        <v>-172.67144181779767</v>
      </c>
      <c r="BM57" s="840">
        <f>IF(BM$5,-SUMIF(Inputs!$E$127:$AH$127,CF!BM$3,Inputs!$E140:$AH140)*BM$6,0)</f>
        <v>-175.53339941698769</v>
      </c>
      <c r="BN57" s="840">
        <f>IF(BN$5,-SUMIF(Inputs!$E$127:$AH$127,CF!BN$3,Inputs!$E140:$AH140)*BN$6,0)</f>
        <v>-176.12487065415363</v>
      </c>
      <c r="BO57" s="840">
        <f>IF(BO$5,-SUMIF(Inputs!$E$127:$AH$127,CF!BO$3,Inputs!$E140:$AH140)*BO$6,0)</f>
        <v>-179.04406740532744</v>
      </c>
      <c r="BP57" s="840"/>
      <c r="BQ57" s="840"/>
      <c r="BR57" s="840"/>
      <c r="BS57" s="840"/>
      <c r="BT57" s="840"/>
      <c r="BU57" s="840"/>
      <c r="BV57" s="840"/>
      <c r="BW57" s="840"/>
      <c r="BX57" s="840"/>
      <c r="BY57" s="840"/>
      <c r="BZ57" s="840"/>
      <c r="CA57" s="840"/>
      <c r="CB57" s="840"/>
      <c r="CC57" s="840"/>
      <c r="CD57" s="840"/>
      <c r="CE57" s="840"/>
      <c r="CF57" s="840"/>
      <c r="CG57" s="840"/>
      <c r="CH57" s="840"/>
      <c r="CI57" s="840"/>
      <c r="CJ57" s="840"/>
      <c r="CK57" s="840"/>
      <c r="CL57" s="840"/>
      <c r="CM57" s="840"/>
      <c r="CN57" s="840"/>
      <c r="CO57" s="840"/>
      <c r="CP57" s="840"/>
      <c r="CQ57" s="840"/>
      <c r="CR57" s="840"/>
      <c r="CS57" s="840"/>
      <c r="CT57" s="840"/>
      <c r="CU57" s="840"/>
      <c r="CV57" s="840"/>
      <c r="CW57" s="840"/>
      <c r="CX57" s="840"/>
      <c r="CY57" s="840"/>
      <c r="CZ57" s="840"/>
      <c r="DA57" s="840"/>
      <c r="DB57" s="840"/>
      <c r="DC57" s="840"/>
      <c r="DD57" s="840"/>
      <c r="DE57" s="840"/>
      <c r="DF57" s="840"/>
      <c r="DG57" s="840"/>
      <c r="DH57" s="840"/>
      <c r="DI57" s="840"/>
      <c r="DJ57" s="840"/>
      <c r="DK57" s="840"/>
      <c r="DL57" s="840"/>
      <c r="DM57" s="840"/>
      <c r="DN57" s="840"/>
      <c r="DO57" s="840"/>
      <c r="DP57" s="840"/>
      <c r="DQ57" s="840"/>
      <c r="DR57" s="840"/>
      <c r="DS57" s="840"/>
      <c r="DT57" s="840"/>
      <c r="DU57" s="840"/>
      <c r="DV57" s="840"/>
      <c r="DW57" s="840"/>
      <c r="DX57" s="303"/>
      <c r="DY57" s="303"/>
    </row>
    <row r="58" spans="1:129" ht="11.25" customHeight="1">
      <c r="A58" s="492" t="str">
        <f>Inputs!A141</f>
        <v xml:space="preserve">Contingencies </v>
      </c>
      <c r="B58" s="672"/>
      <c r="C58" s="672"/>
      <c r="D58" s="493"/>
      <c r="E58" s="493"/>
      <c r="F58" s="512"/>
      <c r="G58" s="840">
        <f>IF(G$5,-SUMIF(Inputs!$E$127:$AH$127,CF!G$3,Inputs!$E141:$AH141)*G$6,0)</f>
        <v>0</v>
      </c>
      <c r="H58" s="840">
        <f>IF(H$5,-SUMIF(Inputs!$E$127:$AH$127,CF!H$3,Inputs!$E141:$AH141)*H$6,0)</f>
        <v>-56.08371780821917</v>
      </c>
      <c r="I58" s="840">
        <f>IF(I$5,-SUMIF(Inputs!$E$127:$AH$127,CF!I$3,Inputs!$E141:$AH141)*I$6,0)</f>
        <v>-57.013282191780817</v>
      </c>
      <c r="J58" s="840">
        <f>IF(J$5,-SUMIF(Inputs!$E$127:$AH$127,CF!J$3,Inputs!$E141:$AH141)*J$6,0)</f>
        <v>-56.975933753424655</v>
      </c>
      <c r="K58" s="840">
        <f>IF(K$5,-SUMIF(Inputs!$E$127:$AH$127,CF!K$3,Inputs!$E141:$AH141)*K$6,0)</f>
        <v>-57.920286246575337</v>
      </c>
      <c r="L58" s="840">
        <f>IF(L$5,-SUMIF(Inputs!$E$127:$AH$127,CF!L$3,Inputs!$E141:$AH141)*L$6,0)</f>
        <v>-60.433659127868857</v>
      </c>
      <c r="M58" s="840">
        <f>IF(M$5,-SUMIF(Inputs!$E$127:$AH$127,CF!M$3,Inputs!$E141:$AH141)*M$6,0)</f>
        <v>-61.097765272131149</v>
      </c>
      <c r="N58" s="840">
        <f>IF(N$5,-SUMIF(Inputs!$E$127:$AH$127,CF!N$3,Inputs!$E141:$AH141)*N$6,0)</f>
        <v>-61.194529459528752</v>
      </c>
      <c r="O58" s="840">
        <f>IF(O$5,-SUMIF(Inputs!$E$127:$AH$127,CF!O$3,Inputs!$E141:$AH141)*O$6,0)</f>
        <v>-62.208803428471221</v>
      </c>
      <c r="P58" s="840">
        <f>IF(P$5,-SUMIF(Inputs!$E$127:$AH$127,CF!P$3,Inputs!$E141:$AH141)*P$6,0)</f>
        <v>-62.141356158308383</v>
      </c>
      <c r="Q58" s="840">
        <f>IF(Q$5,-SUMIF(Inputs!$E$127:$AH$127,CF!Q$3,Inputs!$E141:$AH141)*Q$6,0)</f>
        <v>-63.171323387451615</v>
      </c>
      <c r="R58" s="840">
        <f>IF(R$5,-SUMIF(Inputs!$E$127:$AH$127,CF!R$3,Inputs!$E141:$AH141)*R$6,0)</f>
        <v>-66.748938569145778</v>
      </c>
      <c r="S58" s="840">
        <f>IF(S$5,-SUMIF(Inputs!$E$127:$AH$127,CF!S$3,Inputs!$E141:$AH141)*S$6,0)</f>
        <v>-67.85527456752942</v>
      </c>
      <c r="T58" s="840">
        <f>IF(T$5,-SUMIF(Inputs!$E$127:$AH$127,CF!T$3,Inputs!$E141:$AH141)*T$6,0)</f>
        <v>-67.922150072930009</v>
      </c>
      <c r="U58" s="840">
        <f>IF(U$5,-SUMIF(Inputs!$E$127:$AH$127,CF!U$3,Inputs!$E141:$AH141)*U$6,0)</f>
        <v>-68.668547326478688</v>
      </c>
      <c r="V58" s="840">
        <f>IF(V$5,-SUMIF(Inputs!$E$127:$AH$127,CF!V$3,Inputs!$E141:$AH141)*V$6,0)</f>
        <v>-68.738797133914616</v>
      </c>
      <c r="W58" s="840">
        <f>IF(W$5,-SUMIF(Inputs!$E$127:$AH$127,CF!W$3,Inputs!$E141:$AH141)*W$6,0)</f>
        <v>-69.878114213482263</v>
      </c>
      <c r="X58" s="840">
        <f>IF(X$5,-SUMIF(Inputs!$E$127:$AH$127,CF!X$3,Inputs!$E141:$AH141)*X$6,0)</f>
        <v>-69.763672802620306</v>
      </c>
      <c r="Y58" s="840">
        <f>IF(Y$5,-SUMIF(Inputs!$E$127:$AH$127,CF!Y$3,Inputs!$E141:$AH141)*Y$6,0)</f>
        <v>-70.919976771724507</v>
      </c>
      <c r="Z58" s="840">
        <f>IF(Z$5,-SUMIF(Inputs!$E$127:$AH$127,CF!Z$3,Inputs!$E141:$AH141)*Z$6,0)</f>
        <v>-70.809045984700106</v>
      </c>
      <c r="AA58" s="840">
        <f>IF(AA$5,-SUMIF(Inputs!$E$127:$AH$127,CF!AA$3,Inputs!$E141:$AH141)*AA$6,0)</f>
        <v>-71.982676581131599</v>
      </c>
      <c r="AB58" s="840">
        <f>IF(AB$5,-SUMIF(Inputs!$E$127:$AH$127,CF!AB$3,Inputs!$E141:$AH141)*AB$6,0)</f>
        <v>-73.268404855521851</v>
      </c>
      <c r="AC58" s="840">
        <f>IF(AC$5,-SUMIF(Inputs!$E$127:$AH$127,CF!AC$3,Inputs!$E141:$AH141)*AC$6,0)</f>
        <v>-74.07355216162648</v>
      </c>
      <c r="AD58" s="840">
        <f>IF(AD$5,-SUMIF(Inputs!$E$127:$AH$127,CF!AD$3,Inputs!$E141:$AH141)*AD$6,0)</f>
        <v>-74.153069875358696</v>
      </c>
      <c r="AE58" s="840">
        <f>IF(AE$5,-SUMIF(Inputs!$E$127:$AH$127,CF!AE$3,Inputs!$E141:$AH141)*AE$6,0)</f>
        <v>-75.382126282132603</v>
      </c>
      <c r="AF58" s="840">
        <f>IF(AF$5,-SUMIF(Inputs!$E$127:$AH$127,CF!AF$3,Inputs!$E141:$AH141)*AF$6,0)</f>
        <v>-75.262428259167237</v>
      </c>
      <c r="AG58" s="840">
        <f>IF(AG$5,-SUMIF(Inputs!$E$127:$AH$127,CF!AG$3,Inputs!$E141:$AH141)*AG$6,0)</f>
        <v>-76.50987182147388</v>
      </c>
      <c r="AH58" s="840">
        <f>IF(AH$5,-SUMIF(Inputs!$E$127:$AH$127,CF!AH$3,Inputs!$E141:$AH141)*AH$6,0)</f>
        <v>-76.393973810651971</v>
      </c>
      <c r="AI58" s="840">
        <f>IF(AI$5,-SUMIF(Inputs!$E$127:$AH$127,CF!AI$3,Inputs!$E141:$AH141)*AI$6,0)</f>
        <v>-77.660172271602008</v>
      </c>
      <c r="AJ58" s="840">
        <f>IF(AJ$5,-SUMIF(Inputs!$E$127:$AH$127,CF!AJ$3,Inputs!$E141:$AH141)*AJ$6,0)</f>
        <v>-76.976181193597512</v>
      </c>
      <c r="AK58" s="840">
        <f>IF(AK$5,-SUMIF(Inputs!$E$127:$AH$127,CF!AK$3,Inputs!$E141:$AH141)*AK$6,0)</f>
        <v>-77.822073294626051</v>
      </c>
      <c r="AL58" s="840">
        <f>IF(AL$5,-SUMIF(Inputs!$E$127:$AH$127,CF!AL$3,Inputs!$E141:$AH141)*AL$6,0)</f>
        <v>-79.352690804426956</v>
      </c>
      <c r="AM58" s="840">
        <f>IF(AM$5,-SUMIF(Inputs!$E$127:$AH$127,CF!AM$3,Inputs!$E141:$AH141)*AM$6,0)</f>
        <v>-80.667928773561101</v>
      </c>
      <c r="AN58" s="840">
        <f>IF(AN$5,-SUMIF(Inputs!$E$127:$AH$127,CF!AN$3,Inputs!$E141:$AH141)*AN$6,0)</f>
        <v>-80.53747831914562</v>
      </c>
      <c r="AO58" s="840">
        <f>IF(AO$5,-SUMIF(Inputs!$E$127:$AH$127,CF!AO$3,Inputs!$E141:$AH141)*AO$6,0)</f>
        <v>-81.872353650402175</v>
      </c>
      <c r="AP58" s="840">
        <f>IF(AP$5,-SUMIF(Inputs!$E$127:$AH$127,CF!AP$3,Inputs!$E141:$AH141)*AP$6,0)</f>
        <v>-81.745961584158692</v>
      </c>
      <c r="AQ58" s="840">
        <f>IF(AQ$5,-SUMIF(Inputs!$E$127:$AH$127,CF!AQ$3,Inputs!$E141:$AH141)*AQ$6,0)</f>
        <v>-83.100867024780115</v>
      </c>
      <c r="AR58" s="840">
        <f>IF(AR$5,-SUMIF(Inputs!$E$127:$AH$127,CF!AR$3,Inputs!$E141:$AH141)*AR$6,0)</f>
        <v>-83.209089789517478</v>
      </c>
      <c r="AS58" s="840">
        <f>IF(AS$5,-SUMIF(Inputs!$E$127:$AH$127,CF!AS$3,Inputs!$E141:$AH141)*AS$6,0)</f>
        <v>-84.123475391600081</v>
      </c>
      <c r="AT58" s="840">
        <f>IF(AT$5,-SUMIF(Inputs!$E$127:$AH$127,CF!AT$3,Inputs!$E141:$AH141)*AT$6,0)</f>
        <v>-84.23592050339154</v>
      </c>
      <c r="AU58" s="840">
        <f>IF(AU$5,-SUMIF(Inputs!$E$127:$AH$127,CF!AU$3,Inputs!$E141:$AH141)*AU$6,0)</f>
        <v>-85.632095981348314</v>
      </c>
      <c r="AV58" s="840">
        <f>IF(AV$5,-SUMIF(Inputs!$E$127:$AH$127,CF!AV$3,Inputs!$E141:$AH141)*AV$6,0)</f>
        <v>-87.898646584692287</v>
      </c>
      <c r="AW58" s="840">
        <f>IF(AW$5,-SUMIF(Inputs!$E$127:$AH$127,CF!AW$3,Inputs!$E141:$AH141)*AW$6,0)</f>
        <v>-89.355530229742442</v>
      </c>
      <c r="AX58" s="840">
        <f>IF(AX$5,-SUMIF(Inputs!$E$127:$AH$127,CF!AX$3,Inputs!$E141:$AH141)*AX$6,0)</f>
        <v>-89.206747735564178</v>
      </c>
      <c r="AY58" s="840">
        <f>IF(AY$5,-SUMIF(Inputs!$E$127:$AH$127,CF!AY$3,Inputs!$E141:$AH141)*AY$6,0)</f>
        <v>-90.685312615159177</v>
      </c>
      <c r="AZ58" s="840">
        <f>IF(AZ$5,-SUMIF(Inputs!$E$127:$AH$127,CF!AZ$3,Inputs!$E141:$AH141)*AZ$6,0)</f>
        <v>-90.792490938547246</v>
      </c>
      <c r="BA58" s="840">
        <f>IF(BA$5,-SUMIF(Inputs!$E$127:$AH$127,CF!BA$3,Inputs!$E141:$AH141)*BA$6,0)</f>
        <v>-91.790210619190617</v>
      </c>
      <c r="BB58" s="840">
        <f>IF(BB$5,-SUMIF(Inputs!$E$127:$AH$127,CF!BB$3,Inputs!$E141:$AH141)*BB$6,0)</f>
        <v>-91.901959346820703</v>
      </c>
      <c r="BC58" s="840">
        <f>IF(BC$5,-SUMIF(Inputs!$E$127:$AH$127,CF!BC$3,Inputs!$E141:$AH141)*BC$6,0)</f>
        <v>-93.425196242071877</v>
      </c>
      <c r="BD58" s="840">
        <f>IF(BD$5,-SUMIF(Inputs!$E$127:$AH$127,CF!BD$3,Inputs!$E141:$AH141)*BD$6,0)</f>
        <v>-93.290126752935208</v>
      </c>
      <c r="BE58" s="840">
        <f>IF(BE$5,-SUMIF(Inputs!$E$127:$AH$127,CF!BE$3,Inputs!$E141:$AH141)*BE$6,0)</f>
        <v>-94.836371947735245</v>
      </c>
      <c r="BF58" s="840">
        <f>IF(BF$5,-SUMIF(Inputs!$E$127:$AH$127,CF!BF$3,Inputs!$E141:$AH141)*BF$6,0)</f>
        <v>-96.848304082514474</v>
      </c>
      <c r="BG58" s="840">
        <f>IF(BG$5,-SUMIF(Inputs!$E$127:$AH$127,CF!BG$3,Inputs!$E141:$AH141)*BG$6,0)</f>
        <v>-98.453524592169416</v>
      </c>
      <c r="BH58" s="840">
        <f>IF(BH$5,-SUMIF(Inputs!$E$127:$AH$127,CF!BH$3,Inputs!$E141:$AH141)*BH$6,0)</f>
        <v>-98.565563593356046</v>
      </c>
      <c r="BI58" s="840">
        <f>IF(BI$5,-SUMIF(Inputs!$E$127:$AH$127,CF!BI$3,Inputs!$E141:$AH141)*BI$6,0)</f>
        <v>-99.648701654821508</v>
      </c>
      <c r="BJ58" s="840">
        <f>IF(BJ$5,-SUMIF(Inputs!$E$127:$AH$127,CF!BJ$3,Inputs!$E141:$AH141)*BJ$6,0)</f>
        <v>-99.76568780854393</v>
      </c>
      <c r="BK58" s="840">
        <f>IF(BK$5,-SUMIF(Inputs!$E$127:$AH$127,CF!BK$3,Inputs!$E141:$AH141)*BK$6,0)</f>
        <v>-101.41926274459715</v>
      </c>
      <c r="BL58" s="840">
        <f>IF(BL$5,-SUMIF(Inputs!$E$127:$AH$127,CF!BL$3,Inputs!$E141:$AH141)*BL$6,0)</f>
        <v>-101.26828485238606</v>
      </c>
      <c r="BM58" s="840">
        <f>IF(BM$5,-SUMIF(Inputs!$E$127:$AH$127,CF!BM$3,Inputs!$E141:$AH141)*BM$6,0)</f>
        <v>-102.94676471181788</v>
      </c>
      <c r="BN58" s="840">
        <f>IF(BN$5,-SUMIF(Inputs!$E$127:$AH$127,CF!BN$3,Inputs!$E141:$AH141)*BN$6,0)</f>
        <v>-102.80093383710501</v>
      </c>
      <c r="BO58" s="840">
        <f>IF(BO$5,-SUMIF(Inputs!$E$127:$AH$127,CF!BO$3,Inputs!$E141:$AH141)*BO$6,0)</f>
        <v>-104.50481671838298</v>
      </c>
      <c r="BP58" s="840"/>
      <c r="BQ58" s="840"/>
      <c r="BR58" s="840"/>
      <c r="BS58" s="840"/>
      <c r="BT58" s="840"/>
      <c r="BU58" s="840"/>
      <c r="BV58" s="840"/>
      <c r="BW58" s="840"/>
      <c r="BX58" s="840"/>
      <c r="BY58" s="840"/>
      <c r="BZ58" s="840"/>
      <c r="CA58" s="840"/>
      <c r="CB58" s="840"/>
      <c r="CC58" s="840"/>
      <c r="CD58" s="840"/>
      <c r="CE58" s="840"/>
      <c r="CF58" s="840"/>
      <c r="CG58" s="840"/>
      <c r="CH58" s="840"/>
      <c r="CI58" s="840"/>
      <c r="CJ58" s="840"/>
      <c r="CK58" s="840"/>
      <c r="CL58" s="840"/>
      <c r="CM58" s="840"/>
      <c r="CN58" s="840"/>
      <c r="CO58" s="840"/>
      <c r="CP58" s="840"/>
      <c r="CQ58" s="840"/>
      <c r="CR58" s="840"/>
      <c r="CS58" s="840"/>
      <c r="CT58" s="840"/>
      <c r="CU58" s="840"/>
      <c r="CV58" s="840"/>
      <c r="CW58" s="840"/>
      <c r="CX58" s="840"/>
      <c r="CY58" s="840"/>
      <c r="CZ58" s="840"/>
      <c r="DA58" s="840"/>
      <c r="DB58" s="840"/>
      <c r="DC58" s="840"/>
      <c r="DD58" s="840"/>
      <c r="DE58" s="840"/>
      <c r="DF58" s="840"/>
      <c r="DG58" s="840"/>
      <c r="DH58" s="840"/>
      <c r="DI58" s="840"/>
      <c r="DJ58" s="840"/>
      <c r="DK58" s="840"/>
      <c r="DL58" s="840"/>
      <c r="DM58" s="840"/>
      <c r="DN58" s="840"/>
      <c r="DO58" s="840"/>
      <c r="DP58" s="840"/>
      <c r="DQ58" s="840"/>
      <c r="DR58" s="840"/>
      <c r="DS58" s="840"/>
      <c r="DT58" s="840"/>
      <c r="DU58" s="840"/>
      <c r="DV58" s="840"/>
      <c r="DW58" s="840"/>
      <c r="DX58" s="303"/>
      <c r="DY58" s="303"/>
    </row>
    <row r="59" spans="1:129" ht="11.25" customHeight="1">
      <c r="A59" s="492" t="str">
        <f>Inputs!A142</f>
        <v>Taxes</v>
      </c>
      <c r="B59" s="672"/>
      <c r="C59" s="672"/>
      <c r="D59" s="493"/>
      <c r="E59" s="493"/>
      <c r="F59" s="512"/>
      <c r="G59" s="840">
        <f>IF(G$5,-SUMIF(Inputs!$E$127:$AH$127,CF!G$3,Inputs!$E142:$AH142)*G$6,0)</f>
        <v>0</v>
      </c>
      <c r="H59" s="840">
        <f>IF(H$5,-SUMIF(Inputs!$E$127:$AH$127,CF!H$3,Inputs!$E142:$AH142)*H$6,0)</f>
        <v>0</v>
      </c>
      <c r="I59" s="840">
        <f>IF(I$5,-SUMIF(Inputs!$E$127:$AH$127,CF!I$3,Inputs!$E142:$AH142)*I$6,0)</f>
        <v>0</v>
      </c>
      <c r="J59" s="840">
        <f>IF(J$5,-SUMIF(Inputs!$E$127:$AH$127,CF!J$3,Inputs!$E142:$AH142)*J$6,0)</f>
        <v>0</v>
      </c>
      <c r="K59" s="840">
        <f>IF(K$5,-SUMIF(Inputs!$E$127:$AH$127,CF!K$3,Inputs!$E142:$AH142)*K$6,0)</f>
        <v>0</v>
      </c>
      <c r="L59" s="840">
        <f>IF(L$5,-SUMIF(Inputs!$E$127:$AH$127,CF!L$3,Inputs!$E142:$AH142)*L$6,0)</f>
        <v>0</v>
      </c>
      <c r="M59" s="840">
        <f>IF(M$5,-SUMIF(Inputs!$E$127:$AH$127,CF!M$3,Inputs!$E142:$AH142)*M$6,0)</f>
        <v>0</v>
      </c>
      <c r="N59" s="840">
        <f>IF(N$5,-SUMIF(Inputs!$E$127:$AH$127,CF!N$3,Inputs!$E142:$AH142)*N$6,0)</f>
        <v>0</v>
      </c>
      <c r="O59" s="840">
        <f>IF(O$5,-SUMIF(Inputs!$E$127:$AH$127,CF!O$3,Inputs!$E142:$AH142)*O$6,0)</f>
        <v>0</v>
      </c>
      <c r="P59" s="840">
        <f>IF(P$5,-SUMIF(Inputs!$E$127:$AH$127,CF!P$3,Inputs!$E142:$AH142)*P$6,0)</f>
        <v>0</v>
      </c>
      <c r="Q59" s="840">
        <f>IF(Q$5,-SUMIF(Inputs!$E$127:$AH$127,CF!Q$3,Inputs!$E142:$AH142)*Q$6,0)</f>
        <v>0</v>
      </c>
      <c r="R59" s="840">
        <f>IF(R$5,-SUMIF(Inputs!$E$127:$AH$127,CF!R$3,Inputs!$E142:$AH142)*R$6,0)</f>
        <v>0</v>
      </c>
      <c r="S59" s="840">
        <f>IF(S$5,-SUMIF(Inputs!$E$127:$AH$127,CF!S$3,Inputs!$E142:$AH142)*S$6,0)</f>
        <v>0</v>
      </c>
      <c r="T59" s="840">
        <f>IF(T$5,-SUMIF(Inputs!$E$127:$AH$127,CF!T$3,Inputs!$E142:$AH142)*T$6,0)</f>
        <v>0</v>
      </c>
      <c r="U59" s="840">
        <f>IF(U$5,-SUMIF(Inputs!$E$127:$AH$127,CF!U$3,Inputs!$E142:$AH142)*U$6,0)</f>
        <v>0</v>
      </c>
      <c r="V59" s="840">
        <f>IF(V$5,-SUMIF(Inputs!$E$127:$AH$127,CF!V$3,Inputs!$E142:$AH142)*V$6,0)</f>
        <v>0</v>
      </c>
      <c r="W59" s="840">
        <f>IF(W$5,-SUMIF(Inputs!$E$127:$AH$127,CF!W$3,Inputs!$E142:$AH142)*W$6,0)</f>
        <v>0</v>
      </c>
      <c r="X59" s="840">
        <f>IF(X$5,-SUMIF(Inputs!$E$127:$AH$127,CF!X$3,Inputs!$E142:$AH142)*X$6,0)</f>
        <v>0</v>
      </c>
      <c r="Y59" s="840">
        <f>IF(Y$5,-SUMIF(Inputs!$E$127:$AH$127,CF!Y$3,Inputs!$E142:$AH142)*Y$6,0)</f>
        <v>0</v>
      </c>
      <c r="Z59" s="840">
        <f>IF(Z$5,-SUMIF(Inputs!$E$127:$AH$127,CF!Z$3,Inputs!$E142:$AH142)*Z$6,0)</f>
        <v>0</v>
      </c>
      <c r="AA59" s="840">
        <f>IF(AA$5,-SUMIF(Inputs!$E$127:$AH$127,CF!AA$3,Inputs!$E142:$AH142)*AA$6,0)</f>
        <v>0</v>
      </c>
      <c r="AB59" s="840">
        <f>IF(AB$5,-SUMIF(Inputs!$E$127:$AH$127,CF!AB$3,Inputs!$E142:$AH142)*AB$6,0)</f>
        <v>0</v>
      </c>
      <c r="AC59" s="840">
        <f>IF(AC$5,-SUMIF(Inputs!$E$127:$AH$127,CF!AC$3,Inputs!$E142:$AH142)*AC$6,0)</f>
        <v>0</v>
      </c>
      <c r="AD59" s="840">
        <f>IF(AD$5,-SUMIF(Inputs!$E$127:$AH$127,CF!AD$3,Inputs!$E142:$AH142)*AD$6,0)</f>
        <v>0</v>
      </c>
      <c r="AE59" s="840">
        <f>IF(AE$5,-SUMIF(Inputs!$E$127:$AH$127,CF!AE$3,Inputs!$E142:$AH142)*AE$6,0)</f>
        <v>0</v>
      </c>
      <c r="AF59" s="840">
        <f>IF(AF$5,-SUMIF(Inputs!$E$127:$AH$127,CF!AF$3,Inputs!$E142:$AH142)*AF$6,0)</f>
        <v>0</v>
      </c>
      <c r="AG59" s="840">
        <f>IF(AG$5,-SUMIF(Inputs!$E$127:$AH$127,CF!AG$3,Inputs!$E142:$AH142)*AG$6,0)</f>
        <v>0</v>
      </c>
      <c r="AH59" s="840">
        <f>IF(AH$5,-SUMIF(Inputs!$E$127:$AH$127,CF!AH$3,Inputs!$E142:$AH142)*AH$6,0)</f>
        <v>0</v>
      </c>
      <c r="AI59" s="840">
        <f>IF(AI$5,-SUMIF(Inputs!$E$127:$AH$127,CF!AI$3,Inputs!$E142:$AH142)*AI$6,0)</f>
        <v>0</v>
      </c>
      <c r="AJ59" s="840">
        <f>IF(AJ$5,-SUMIF(Inputs!$E$127:$AH$127,CF!AJ$3,Inputs!$E142:$AH142)*AJ$6,0)</f>
        <v>0</v>
      </c>
      <c r="AK59" s="840">
        <f>IF(AK$5,-SUMIF(Inputs!$E$127:$AH$127,CF!AK$3,Inputs!$E142:$AH142)*AK$6,0)</f>
        <v>0</v>
      </c>
      <c r="AL59" s="840">
        <f>IF(AL$5,-SUMIF(Inputs!$E$127:$AH$127,CF!AL$3,Inputs!$E142:$AH142)*AL$6,0)</f>
        <v>0</v>
      </c>
      <c r="AM59" s="840">
        <f>IF(AM$5,-SUMIF(Inputs!$E$127:$AH$127,CF!AM$3,Inputs!$E142:$AH142)*AM$6,0)</f>
        <v>0</v>
      </c>
      <c r="AN59" s="840">
        <f>IF(AN$5,-SUMIF(Inputs!$E$127:$AH$127,CF!AN$3,Inputs!$E142:$AH142)*AN$6,0)</f>
        <v>0</v>
      </c>
      <c r="AO59" s="840">
        <f>IF(AO$5,-SUMIF(Inputs!$E$127:$AH$127,CF!AO$3,Inputs!$E142:$AH142)*AO$6,0)</f>
        <v>0</v>
      </c>
      <c r="AP59" s="840">
        <f>IF(AP$5,-SUMIF(Inputs!$E$127:$AH$127,CF!AP$3,Inputs!$E142:$AH142)*AP$6,0)</f>
        <v>0</v>
      </c>
      <c r="AQ59" s="840">
        <f>IF(AQ$5,-SUMIF(Inputs!$E$127:$AH$127,CF!AQ$3,Inputs!$E142:$AH142)*AQ$6,0)</f>
        <v>0</v>
      </c>
      <c r="AR59" s="840">
        <f>IF(AR$5,-SUMIF(Inputs!$E$127:$AH$127,CF!AR$3,Inputs!$E142:$AH142)*AR$6,0)</f>
        <v>0</v>
      </c>
      <c r="AS59" s="840">
        <f>IF(AS$5,-SUMIF(Inputs!$E$127:$AH$127,CF!AS$3,Inputs!$E142:$AH142)*AS$6,0)</f>
        <v>0</v>
      </c>
      <c r="AT59" s="840">
        <f>IF(AT$5,-SUMIF(Inputs!$E$127:$AH$127,CF!AT$3,Inputs!$E142:$AH142)*AT$6,0)</f>
        <v>0</v>
      </c>
      <c r="AU59" s="840">
        <f>IF(AU$5,-SUMIF(Inputs!$E$127:$AH$127,CF!AU$3,Inputs!$E142:$AH142)*AU$6,0)</f>
        <v>0</v>
      </c>
      <c r="AV59" s="840">
        <f>IF(AV$5,-SUMIF(Inputs!$E$127:$AH$127,CF!AV$3,Inputs!$E142:$AH142)*AV$6,0)</f>
        <v>0</v>
      </c>
      <c r="AW59" s="840">
        <f>IF(AW$5,-SUMIF(Inputs!$E$127:$AH$127,CF!AW$3,Inputs!$E142:$AH142)*AW$6,0)</f>
        <v>0</v>
      </c>
      <c r="AX59" s="840">
        <f>IF(AX$5,-SUMIF(Inputs!$E$127:$AH$127,CF!AX$3,Inputs!$E142:$AH142)*AX$6,0)</f>
        <v>0</v>
      </c>
      <c r="AY59" s="840">
        <f>IF(AY$5,-SUMIF(Inputs!$E$127:$AH$127,CF!AY$3,Inputs!$E142:$AH142)*AY$6,0)</f>
        <v>0</v>
      </c>
      <c r="AZ59" s="840">
        <f>IF(AZ$5,-SUMIF(Inputs!$E$127:$AH$127,CF!AZ$3,Inputs!$E142:$AH142)*AZ$6,0)</f>
        <v>0</v>
      </c>
      <c r="BA59" s="840">
        <f>IF(BA$5,-SUMIF(Inputs!$E$127:$AH$127,CF!BA$3,Inputs!$E142:$AH142)*BA$6,0)</f>
        <v>0</v>
      </c>
      <c r="BB59" s="840">
        <f>IF(BB$5,-SUMIF(Inputs!$E$127:$AH$127,CF!BB$3,Inputs!$E142:$AH142)*BB$6,0)</f>
        <v>0</v>
      </c>
      <c r="BC59" s="840">
        <f>IF(BC$5,-SUMIF(Inputs!$E$127:$AH$127,CF!BC$3,Inputs!$E142:$AH142)*BC$6,0)</f>
        <v>0</v>
      </c>
      <c r="BD59" s="840">
        <f>IF(BD$5,-SUMIF(Inputs!$E$127:$AH$127,CF!BD$3,Inputs!$E142:$AH142)*BD$6,0)</f>
        <v>0</v>
      </c>
      <c r="BE59" s="840">
        <f>IF(BE$5,-SUMIF(Inputs!$E$127:$AH$127,CF!BE$3,Inputs!$E142:$AH142)*BE$6,0)</f>
        <v>0</v>
      </c>
      <c r="BF59" s="840">
        <f>IF(BF$5,-SUMIF(Inputs!$E$127:$AH$127,CF!BF$3,Inputs!$E142:$AH142)*BF$6,0)</f>
        <v>0</v>
      </c>
      <c r="BG59" s="840">
        <f>IF(BG$5,-SUMIF(Inputs!$E$127:$AH$127,CF!BG$3,Inputs!$E142:$AH142)*BG$6,0)</f>
        <v>0</v>
      </c>
      <c r="BH59" s="840">
        <f>IF(BH$5,-SUMIF(Inputs!$E$127:$AH$127,CF!BH$3,Inputs!$E142:$AH142)*BH$6,0)</f>
        <v>0</v>
      </c>
      <c r="BI59" s="840">
        <f>IF(BI$5,-SUMIF(Inputs!$E$127:$AH$127,CF!BI$3,Inputs!$E142:$AH142)*BI$6,0)</f>
        <v>0</v>
      </c>
      <c r="BJ59" s="840">
        <f>IF(BJ$5,-SUMIF(Inputs!$E$127:$AH$127,CF!BJ$3,Inputs!$E142:$AH142)*BJ$6,0)</f>
        <v>0</v>
      </c>
      <c r="BK59" s="840">
        <f>IF(BK$5,-SUMIF(Inputs!$E$127:$AH$127,CF!BK$3,Inputs!$E142:$AH142)*BK$6,0)</f>
        <v>0</v>
      </c>
      <c r="BL59" s="840">
        <f>IF(BL$5,-SUMIF(Inputs!$E$127:$AH$127,CF!BL$3,Inputs!$E142:$AH142)*BL$6,0)</f>
        <v>0</v>
      </c>
      <c r="BM59" s="840">
        <f>IF(BM$5,-SUMIF(Inputs!$E$127:$AH$127,CF!BM$3,Inputs!$E142:$AH142)*BM$6,0)</f>
        <v>0</v>
      </c>
      <c r="BN59" s="840">
        <f>IF(BN$5,-SUMIF(Inputs!$E$127:$AH$127,CF!BN$3,Inputs!$E142:$AH142)*BN$6,0)</f>
        <v>0</v>
      </c>
      <c r="BO59" s="840">
        <f>IF(BO$5,-SUMIF(Inputs!$E$127:$AH$127,CF!BO$3,Inputs!$E142:$AH142)*BO$6,0)</f>
        <v>0</v>
      </c>
      <c r="BP59" s="840"/>
      <c r="BQ59" s="840"/>
      <c r="BR59" s="840"/>
      <c r="BS59" s="840"/>
      <c r="BT59" s="840"/>
      <c r="BU59" s="840"/>
      <c r="BV59" s="840"/>
      <c r="BW59" s="840"/>
      <c r="BX59" s="840"/>
      <c r="BY59" s="840"/>
      <c r="BZ59" s="840"/>
      <c r="CA59" s="840"/>
      <c r="CB59" s="840"/>
      <c r="CC59" s="840"/>
      <c r="CD59" s="840"/>
      <c r="CE59" s="840"/>
      <c r="CF59" s="840"/>
      <c r="CG59" s="840"/>
      <c r="CH59" s="840"/>
      <c r="CI59" s="840"/>
      <c r="CJ59" s="840"/>
      <c r="CK59" s="840"/>
      <c r="CL59" s="840"/>
      <c r="CM59" s="840"/>
      <c r="CN59" s="840"/>
      <c r="CO59" s="840"/>
      <c r="CP59" s="840"/>
      <c r="CQ59" s="840"/>
      <c r="CR59" s="840"/>
      <c r="CS59" s="840"/>
      <c r="CT59" s="840"/>
      <c r="CU59" s="840"/>
      <c r="CV59" s="840"/>
      <c r="CW59" s="840"/>
      <c r="CX59" s="840"/>
      <c r="CY59" s="840"/>
      <c r="CZ59" s="840"/>
      <c r="DA59" s="840"/>
      <c r="DB59" s="840"/>
      <c r="DC59" s="840"/>
      <c r="DD59" s="840"/>
      <c r="DE59" s="840"/>
      <c r="DF59" s="840"/>
      <c r="DG59" s="840"/>
      <c r="DH59" s="840"/>
      <c r="DI59" s="840"/>
      <c r="DJ59" s="840"/>
      <c r="DK59" s="840"/>
      <c r="DL59" s="840"/>
      <c r="DM59" s="840"/>
      <c r="DN59" s="840"/>
      <c r="DO59" s="840"/>
      <c r="DP59" s="840"/>
      <c r="DQ59" s="840"/>
      <c r="DR59" s="840"/>
      <c r="DS59" s="840"/>
      <c r="DT59" s="840"/>
      <c r="DU59" s="840"/>
      <c r="DV59" s="840"/>
      <c r="DW59" s="840"/>
      <c r="DX59" s="303"/>
      <c r="DY59" s="303"/>
    </row>
    <row r="60" spans="1:129" ht="11.25" customHeight="1">
      <c r="A60" s="492" t="str">
        <f>Inputs!A143</f>
        <v>Salary and payroll Tax</v>
      </c>
      <c r="B60" s="672"/>
      <c r="C60" s="672"/>
      <c r="D60" s="493"/>
      <c r="E60" s="493"/>
      <c r="F60" s="512"/>
      <c r="G60" s="840">
        <f>IF(G$5,-SUMIF(Inputs!$E$127:$AH$127,CF!G$3,Inputs!$E143:$AH143)*G$6,0)</f>
        <v>0</v>
      </c>
      <c r="H60" s="840">
        <f>IF(H$5,-SUMIF(Inputs!$E$127:$AH$127,CF!H$3,Inputs!$E143:$AH143)*H$6,0)</f>
        <v>0</v>
      </c>
      <c r="I60" s="840">
        <f>IF(I$5,-SUMIF(Inputs!$E$127:$AH$127,CF!I$3,Inputs!$E143:$AH143)*I$6,0)</f>
        <v>0</v>
      </c>
      <c r="J60" s="840">
        <f>IF(J$5,-SUMIF(Inputs!$E$127:$AH$127,CF!J$3,Inputs!$E143:$AH143)*J$6,0)</f>
        <v>0</v>
      </c>
      <c r="K60" s="840">
        <f>IF(K$5,-SUMIF(Inputs!$E$127:$AH$127,CF!K$3,Inputs!$E143:$AH143)*K$6,0)</f>
        <v>0</v>
      </c>
      <c r="L60" s="840">
        <f>IF(L$5,-SUMIF(Inputs!$E$127:$AH$127,CF!L$3,Inputs!$E143:$AH143)*L$6,0)</f>
        <v>0</v>
      </c>
      <c r="M60" s="840">
        <f>IF(M$5,-SUMIF(Inputs!$E$127:$AH$127,CF!M$3,Inputs!$E143:$AH143)*M$6,0)</f>
        <v>0</v>
      </c>
      <c r="N60" s="840">
        <f>IF(N$5,-SUMIF(Inputs!$E$127:$AH$127,CF!N$3,Inputs!$E143:$AH143)*N$6,0)</f>
        <v>0</v>
      </c>
      <c r="O60" s="840">
        <f>IF(O$5,-SUMIF(Inputs!$E$127:$AH$127,CF!O$3,Inputs!$E143:$AH143)*O$6,0)</f>
        <v>0</v>
      </c>
      <c r="P60" s="840">
        <f>IF(P$5,-SUMIF(Inputs!$E$127:$AH$127,CF!P$3,Inputs!$E143:$AH143)*P$6,0)</f>
        <v>0</v>
      </c>
      <c r="Q60" s="840">
        <f>IF(Q$5,-SUMIF(Inputs!$E$127:$AH$127,CF!Q$3,Inputs!$E143:$AH143)*Q$6,0)</f>
        <v>0</v>
      </c>
      <c r="R60" s="840">
        <f>IF(R$5,-SUMIF(Inputs!$E$127:$AH$127,CF!R$3,Inputs!$E143:$AH143)*R$6,0)</f>
        <v>0</v>
      </c>
      <c r="S60" s="840">
        <f>IF(S$5,-SUMIF(Inputs!$E$127:$AH$127,CF!S$3,Inputs!$E143:$AH143)*S$6,0)</f>
        <v>0</v>
      </c>
      <c r="T60" s="840">
        <f>IF(T$5,-SUMIF(Inputs!$E$127:$AH$127,CF!T$3,Inputs!$E143:$AH143)*T$6,0)</f>
        <v>0</v>
      </c>
      <c r="U60" s="840">
        <f>IF(U$5,-SUMIF(Inputs!$E$127:$AH$127,CF!U$3,Inputs!$E143:$AH143)*U$6,0)</f>
        <v>0</v>
      </c>
      <c r="V60" s="840">
        <f>IF(V$5,-SUMIF(Inputs!$E$127:$AH$127,CF!V$3,Inputs!$E143:$AH143)*V$6,0)</f>
        <v>0</v>
      </c>
      <c r="W60" s="840">
        <f>IF(W$5,-SUMIF(Inputs!$E$127:$AH$127,CF!W$3,Inputs!$E143:$AH143)*W$6,0)</f>
        <v>0</v>
      </c>
      <c r="X60" s="840">
        <f>IF(X$5,-SUMIF(Inputs!$E$127:$AH$127,CF!X$3,Inputs!$E143:$AH143)*X$6,0)</f>
        <v>0</v>
      </c>
      <c r="Y60" s="840">
        <f>IF(Y$5,-SUMIF(Inputs!$E$127:$AH$127,CF!Y$3,Inputs!$E143:$AH143)*Y$6,0)</f>
        <v>0</v>
      </c>
      <c r="Z60" s="840">
        <f>IF(Z$5,-SUMIF(Inputs!$E$127:$AH$127,CF!Z$3,Inputs!$E143:$AH143)*Z$6,0)</f>
        <v>0</v>
      </c>
      <c r="AA60" s="840">
        <f>IF(AA$5,-SUMIF(Inputs!$E$127:$AH$127,CF!AA$3,Inputs!$E143:$AH143)*AA$6,0)</f>
        <v>0</v>
      </c>
      <c r="AB60" s="840">
        <f>IF(AB$5,-SUMIF(Inputs!$E$127:$AH$127,CF!AB$3,Inputs!$E143:$AH143)*AB$6,0)</f>
        <v>0</v>
      </c>
      <c r="AC60" s="840">
        <f>IF(AC$5,-SUMIF(Inputs!$E$127:$AH$127,CF!AC$3,Inputs!$E143:$AH143)*AC$6,0)</f>
        <v>0</v>
      </c>
      <c r="AD60" s="840">
        <f>IF(AD$5,-SUMIF(Inputs!$E$127:$AH$127,CF!AD$3,Inputs!$E143:$AH143)*AD$6,0)</f>
        <v>0</v>
      </c>
      <c r="AE60" s="840">
        <f>IF(AE$5,-SUMIF(Inputs!$E$127:$AH$127,CF!AE$3,Inputs!$E143:$AH143)*AE$6,0)</f>
        <v>0</v>
      </c>
      <c r="AF60" s="840">
        <f>IF(AF$5,-SUMIF(Inputs!$E$127:$AH$127,CF!AF$3,Inputs!$E143:$AH143)*AF$6,0)</f>
        <v>0</v>
      </c>
      <c r="AG60" s="840">
        <f>IF(AG$5,-SUMIF(Inputs!$E$127:$AH$127,CF!AG$3,Inputs!$E143:$AH143)*AG$6,0)</f>
        <v>0</v>
      </c>
      <c r="AH60" s="840">
        <f>IF(AH$5,-SUMIF(Inputs!$E$127:$AH$127,CF!AH$3,Inputs!$E143:$AH143)*AH$6,0)</f>
        <v>0</v>
      </c>
      <c r="AI60" s="840">
        <f>IF(AI$5,-SUMIF(Inputs!$E$127:$AH$127,CF!AI$3,Inputs!$E143:$AH143)*AI$6,0)</f>
        <v>0</v>
      </c>
      <c r="AJ60" s="840">
        <f>IF(AJ$5,-SUMIF(Inputs!$E$127:$AH$127,CF!AJ$3,Inputs!$E143:$AH143)*AJ$6,0)</f>
        <v>0</v>
      </c>
      <c r="AK60" s="840">
        <f>IF(AK$5,-SUMIF(Inputs!$E$127:$AH$127,CF!AK$3,Inputs!$E143:$AH143)*AK$6,0)</f>
        <v>0</v>
      </c>
      <c r="AL60" s="840">
        <f>IF(AL$5,-SUMIF(Inputs!$E$127:$AH$127,CF!AL$3,Inputs!$E143:$AH143)*AL$6,0)</f>
        <v>0</v>
      </c>
      <c r="AM60" s="840">
        <f>IF(AM$5,-SUMIF(Inputs!$E$127:$AH$127,CF!AM$3,Inputs!$E143:$AH143)*AM$6,0)</f>
        <v>0</v>
      </c>
      <c r="AN60" s="840">
        <f>IF(AN$5,-SUMIF(Inputs!$E$127:$AH$127,CF!AN$3,Inputs!$E143:$AH143)*AN$6,0)</f>
        <v>0</v>
      </c>
      <c r="AO60" s="840">
        <f>IF(AO$5,-SUMIF(Inputs!$E$127:$AH$127,CF!AO$3,Inputs!$E143:$AH143)*AO$6,0)</f>
        <v>0</v>
      </c>
      <c r="AP60" s="840">
        <f>IF(AP$5,-SUMIF(Inputs!$E$127:$AH$127,CF!AP$3,Inputs!$E143:$AH143)*AP$6,0)</f>
        <v>0</v>
      </c>
      <c r="AQ60" s="840">
        <f>IF(AQ$5,-SUMIF(Inputs!$E$127:$AH$127,CF!AQ$3,Inputs!$E143:$AH143)*AQ$6,0)</f>
        <v>0</v>
      </c>
      <c r="AR60" s="840">
        <f>IF(AR$5,-SUMIF(Inputs!$E$127:$AH$127,CF!AR$3,Inputs!$E143:$AH143)*AR$6,0)</f>
        <v>0</v>
      </c>
      <c r="AS60" s="840">
        <f>IF(AS$5,-SUMIF(Inputs!$E$127:$AH$127,CF!AS$3,Inputs!$E143:$AH143)*AS$6,0)</f>
        <v>0</v>
      </c>
      <c r="AT60" s="840">
        <f>IF(AT$5,-SUMIF(Inputs!$E$127:$AH$127,CF!AT$3,Inputs!$E143:$AH143)*AT$6,0)</f>
        <v>0</v>
      </c>
      <c r="AU60" s="840">
        <f>IF(AU$5,-SUMIF(Inputs!$E$127:$AH$127,CF!AU$3,Inputs!$E143:$AH143)*AU$6,0)</f>
        <v>0</v>
      </c>
      <c r="AV60" s="840">
        <f>IF(AV$5,-SUMIF(Inputs!$E$127:$AH$127,CF!AV$3,Inputs!$E143:$AH143)*AV$6,0)</f>
        <v>0</v>
      </c>
      <c r="AW60" s="840">
        <f>IF(AW$5,-SUMIF(Inputs!$E$127:$AH$127,CF!AW$3,Inputs!$E143:$AH143)*AW$6,0)</f>
        <v>0</v>
      </c>
      <c r="AX60" s="840">
        <f>IF(AX$5,-SUMIF(Inputs!$E$127:$AH$127,CF!AX$3,Inputs!$E143:$AH143)*AX$6,0)</f>
        <v>0</v>
      </c>
      <c r="AY60" s="840">
        <f>IF(AY$5,-SUMIF(Inputs!$E$127:$AH$127,CF!AY$3,Inputs!$E143:$AH143)*AY$6,0)</f>
        <v>0</v>
      </c>
      <c r="AZ60" s="840">
        <f>IF(AZ$5,-SUMIF(Inputs!$E$127:$AH$127,CF!AZ$3,Inputs!$E143:$AH143)*AZ$6,0)</f>
        <v>0</v>
      </c>
      <c r="BA60" s="840">
        <f>IF(BA$5,-SUMIF(Inputs!$E$127:$AH$127,CF!BA$3,Inputs!$E143:$AH143)*BA$6,0)</f>
        <v>0</v>
      </c>
      <c r="BB60" s="840">
        <f>IF(BB$5,-SUMIF(Inputs!$E$127:$AH$127,CF!BB$3,Inputs!$E143:$AH143)*BB$6,0)</f>
        <v>0</v>
      </c>
      <c r="BC60" s="840">
        <f>IF(BC$5,-SUMIF(Inputs!$E$127:$AH$127,CF!BC$3,Inputs!$E143:$AH143)*BC$6,0)</f>
        <v>0</v>
      </c>
      <c r="BD60" s="840">
        <f>IF(BD$5,-SUMIF(Inputs!$E$127:$AH$127,CF!BD$3,Inputs!$E143:$AH143)*BD$6,0)</f>
        <v>0</v>
      </c>
      <c r="BE60" s="840">
        <f>IF(BE$5,-SUMIF(Inputs!$E$127:$AH$127,CF!BE$3,Inputs!$E143:$AH143)*BE$6,0)</f>
        <v>0</v>
      </c>
      <c r="BF60" s="840">
        <f>IF(BF$5,-SUMIF(Inputs!$E$127:$AH$127,CF!BF$3,Inputs!$E143:$AH143)*BF$6,0)</f>
        <v>0</v>
      </c>
      <c r="BG60" s="840">
        <f>IF(BG$5,-SUMIF(Inputs!$E$127:$AH$127,CF!BG$3,Inputs!$E143:$AH143)*BG$6,0)</f>
        <v>0</v>
      </c>
      <c r="BH60" s="840">
        <f>IF(BH$5,-SUMIF(Inputs!$E$127:$AH$127,CF!BH$3,Inputs!$E143:$AH143)*BH$6,0)</f>
        <v>0</v>
      </c>
      <c r="BI60" s="840">
        <f>IF(BI$5,-SUMIF(Inputs!$E$127:$AH$127,CF!BI$3,Inputs!$E143:$AH143)*BI$6,0)</f>
        <v>0</v>
      </c>
      <c r="BJ60" s="840">
        <f>IF(BJ$5,-SUMIF(Inputs!$E$127:$AH$127,CF!BJ$3,Inputs!$E143:$AH143)*BJ$6,0)</f>
        <v>0</v>
      </c>
      <c r="BK60" s="840">
        <f>IF(BK$5,-SUMIF(Inputs!$E$127:$AH$127,CF!BK$3,Inputs!$E143:$AH143)*BK$6,0)</f>
        <v>0</v>
      </c>
      <c r="BL60" s="840">
        <f>IF(BL$5,-SUMIF(Inputs!$E$127:$AH$127,CF!BL$3,Inputs!$E143:$AH143)*BL$6,0)</f>
        <v>0</v>
      </c>
      <c r="BM60" s="840">
        <f>IF(BM$5,-SUMIF(Inputs!$E$127:$AH$127,CF!BM$3,Inputs!$E143:$AH143)*BM$6,0)</f>
        <v>0</v>
      </c>
      <c r="BN60" s="840">
        <f>IF(BN$5,-SUMIF(Inputs!$E$127:$AH$127,CF!BN$3,Inputs!$E143:$AH143)*BN$6,0)</f>
        <v>0</v>
      </c>
      <c r="BO60" s="840">
        <f>IF(BO$5,-SUMIF(Inputs!$E$127:$AH$127,CF!BO$3,Inputs!$E143:$AH143)*BO$6,0)</f>
        <v>0</v>
      </c>
      <c r="BP60" s="840"/>
      <c r="BQ60" s="840"/>
      <c r="BR60" s="840"/>
      <c r="BS60" s="840"/>
      <c r="BT60" s="840"/>
      <c r="BU60" s="840"/>
      <c r="BV60" s="840"/>
      <c r="BW60" s="840"/>
      <c r="BX60" s="840"/>
      <c r="BY60" s="840"/>
      <c r="BZ60" s="840"/>
      <c r="CA60" s="840"/>
      <c r="CB60" s="840"/>
      <c r="CC60" s="840"/>
      <c r="CD60" s="840"/>
      <c r="CE60" s="840"/>
      <c r="CF60" s="840"/>
      <c r="CG60" s="840"/>
      <c r="CH60" s="840"/>
      <c r="CI60" s="840"/>
      <c r="CJ60" s="840"/>
      <c r="CK60" s="840"/>
      <c r="CL60" s="840"/>
      <c r="CM60" s="840"/>
      <c r="CN60" s="840"/>
      <c r="CO60" s="840"/>
      <c r="CP60" s="840"/>
      <c r="CQ60" s="840"/>
      <c r="CR60" s="840"/>
      <c r="CS60" s="840"/>
      <c r="CT60" s="840"/>
      <c r="CU60" s="840"/>
      <c r="CV60" s="840"/>
      <c r="CW60" s="840"/>
      <c r="CX60" s="840"/>
      <c r="CY60" s="840"/>
      <c r="CZ60" s="840"/>
      <c r="DA60" s="840"/>
      <c r="DB60" s="840"/>
      <c r="DC60" s="840"/>
      <c r="DD60" s="840"/>
      <c r="DE60" s="840"/>
      <c r="DF60" s="840"/>
      <c r="DG60" s="840"/>
      <c r="DH60" s="840"/>
      <c r="DI60" s="840"/>
      <c r="DJ60" s="840"/>
      <c r="DK60" s="840"/>
      <c r="DL60" s="840"/>
      <c r="DM60" s="840"/>
      <c r="DN60" s="840"/>
      <c r="DO60" s="840"/>
      <c r="DP60" s="840"/>
      <c r="DQ60" s="840"/>
      <c r="DR60" s="840"/>
      <c r="DS60" s="840"/>
      <c r="DT60" s="840"/>
      <c r="DU60" s="840"/>
      <c r="DV60" s="840"/>
      <c r="DW60" s="840"/>
      <c r="DX60" s="303"/>
      <c r="DY60" s="303"/>
    </row>
    <row r="61" spans="1:129">
      <c r="A61" s="492" t="str">
        <f>Inputs!A144</f>
        <v>Withholding Tax</v>
      </c>
      <c r="B61" s="672"/>
      <c r="C61" s="672"/>
      <c r="D61" s="493"/>
      <c r="E61" s="493"/>
      <c r="F61" s="512"/>
      <c r="G61" s="840">
        <f>IF(G$5,-SUMIF(Inputs!$E$127:$AH$127,CF!G$3,Inputs!$E144:$AH144)*G$6,0)</f>
        <v>0</v>
      </c>
      <c r="H61" s="840">
        <f>IF(H$5,-SUMIF(Inputs!$E$127:$AH$127,CF!H$3,Inputs!$E144:$AH144)*H$6,0)</f>
        <v>0</v>
      </c>
      <c r="I61" s="840">
        <f>IF(I$5,-SUMIF(Inputs!$E$127:$AH$127,CF!I$3,Inputs!$E144:$AH144)*I$6,0)</f>
        <v>0</v>
      </c>
      <c r="J61" s="840">
        <f>IF(J$5,-SUMIF(Inputs!$E$127:$AH$127,CF!J$3,Inputs!$E144:$AH144)*J$6,0)</f>
        <v>0</v>
      </c>
      <c r="K61" s="840">
        <f>IF(K$5,-SUMIF(Inputs!$E$127:$AH$127,CF!K$3,Inputs!$E144:$AH144)*K$6,0)</f>
        <v>0</v>
      </c>
      <c r="L61" s="840">
        <f>IF(L$5,-SUMIF(Inputs!$E$127:$AH$127,CF!L$3,Inputs!$E144:$AH144)*L$6,0)</f>
        <v>0</v>
      </c>
      <c r="M61" s="840">
        <f>IF(M$5,-SUMIF(Inputs!$E$127:$AH$127,CF!M$3,Inputs!$E144:$AH144)*M$6,0)</f>
        <v>0</v>
      </c>
      <c r="N61" s="840">
        <f>IF(N$5,-SUMIF(Inputs!$E$127:$AH$127,CF!N$3,Inputs!$E144:$AH144)*N$6,0)</f>
        <v>0</v>
      </c>
      <c r="O61" s="840">
        <f>IF(O$5,-SUMIF(Inputs!$E$127:$AH$127,CF!O$3,Inputs!$E144:$AH144)*O$6,0)</f>
        <v>0</v>
      </c>
      <c r="P61" s="840">
        <f>IF(P$5,-SUMIF(Inputs!$E$127:$AH$127,CF!P$3,Inputs!$E144:$AH144)*P$6,0)</f>
        <v>0</v>
      </c>
      <c r="Q61" s="840">
        <f>IF(Q$5,-SUMIF(Inputs!$E$127:$AH$127,CF!Q$3,Inputs!$E144:$AH144)*Q$6,0)</f>
        <v>0</v>
      </c>
      <c r="R61" s="840">
        <f>IF(R$5,-SUMIF(Inputs!$E$127:$AH$127,CF!R$3,Inputs!$E144:$AH144)*R$6,0)</f>
        <v>0</v>
      </c>
      <c r="S61" s="840">
        <f>IF(S$5,-SUMIF(Inputs!$E$127:$AH$127,CF!S$3,Inputs!$E144:$AH144)*S$6,0)</f>
        <v>0</v>
      </c>
      <c r="T61" s="840">
        <f>IF(T$5,-SUMIF(Inputs!$E$127:$AH$127,CF!T$3,Inputs!$E144:$AH144)*T$6,0)</f>
        <v>0</v>
      </c>
      <c r="U61" s="840">
        <f>IF(U$5,-SUMIF(Inputs!$E$127:$AH$127,CF!U$3,Inputs!$E144:$AH144)*U$6,0)</f>
        <v>0</v>
      </c>
      <c r="V61" s="840">
        <f>IF(V$5,-SUMIF(Inputs!$E$127:$AH$127,CF!V$3,Inputs!$E144:$AH144)*V$6,0)</f>
        <v>0</v>
      </c>
      <c r="W61" s="840">
        <f>IF(W$5,-SUMIF(Inputs!$E$127:$AH$127,CF!W$3,Inputs!$E144:$AH144)*W$6,0)</f>
        <v>0</v>
      </c>
      <c r="X61" s="840">
        <f>IF(X$5,-SUMIF(Inputs!$E$127:$AH$127,CF!X$3,Inputs!$E144:$AH144)*X$6,0)</f>
        <v>0</v>
      </c>
      <c r="Y61" s="840">
        <f>IF(Y$5,-SUMIF(Inputs!$E$127:$AH$127,CF!Y$3,Inputs!$E144:$AH144)*Y$6,0)</f>
        <v>0</v>
      </c>
      <c r="Z61" s="840">
        <f>IF(Z$5,-SUMIF(Inputs!$E$127:$AH$127,CF!Z$3,Inputs!$E144:$AH144)*Z$6,0)</f>
        <v>0</v>
      </c>
      <c r="AA61" s="840">
        <f>IF(AA$5,-SUMIF(Inputs!$E$127:$AH$127,CF!AA$3,Inputs!$E144:$AH144)*AA$6,0)</f>
        <v>0</v>
      </c>
      <c r="AB61" s="840">
        <f>IF(AB$5,-SUMIF(Inputs!$E$127:$AH$127,CF!AB$3,Inputs!$E144:$AH144)*AB$6,0)</f>
        <v>0</v>
      </c>
      <c r="AC61" s="840">
        <f>IF(AC$5,-SUMIF(Inputs!$E$127:$AH$127,CF!AC$3,Inputs!$E144:$AH144)*AC$6,0)</f>
        <v>0</v>
      </c>
      <c r="AD61" s="840">
        <f>IF(AD$5,-SUMIF(Inputs!$E$127:$AH$127,CF!AD$3,Inputs!$E144:$AH144)*AD$6,0)</f>
        <v>0</v>
      </c>
      <c r="AE61" s="840">
        <f>IF(AE$5,-SUMIF(Inputs!$E$127:$AH$127,CF!AE$3,Inputs!$E144:$AH144)*AE$6,0)</f>
        <v>0</v>
      </c>
      <c r="AF61" s="840">
        <f>IF(AF$5,-SUMIF(Inputs!$E$127:$AH$127,CF!AF$3,Inputs!$E144:$AH144)*AF$6,0)</f>
        <v>0</v>
      </c>
      <c r="AG61" s="840">
        <f>IF(AG$5,-SUMIF(Inputs!$E$127:$AH$127,CF!AG$3,Inputs!$E144:$AH144)*AG$6,0)</f>
        <v>0</v>
      </c>
      <c r="AH61" s="840">
        <f>IF(AH$5,-SUMIF(Inputs!$E$127:$AH$127,CF!AH$3,Inputs!$E144:$AH144)*AH$6,0)</f>
        <v>0</v>
      </c>
      <c r="AI61" s="840">
        <f>IF(AI$5,-SUMIF(Inputs!$E$127:$AH$127,CF!AI$3,Inputs!$E144:$AH144)*AI$6,0)</f>
        <v>0</v>
      </c>
      <c r="AJ61" s="840">
        <f>IF(AJ$5,-SUMIF(Inputs!$E$127:$AH$127,CF!AJ$3,Inputs!$E144:$AH144)*AJ$6,0)</f>
        <v>0</v>
      </c>
      <c r="AK61" s="840">
        <f>IF(AK$5,-SUMIF(Inputs!$E$127:$AH$127,CF!AK$3,Inputs!$E144:$AH144)*AK$6,0)</f>
        <v>0</v>
      </c>
      <c r="AL61" s="840">
        <f>IF(AL$5,-SUMIF(Inputs!$E$127:$AH$127,CF!AL$3,Inputs!$E144:$AH144)*AL$6,0)</f>
        <v>0</v>
      </c>
      <c r="AM61" s="840">
        <f>IF(AM$5,-SUMIF(Inputs!$E$127:$AH$127,CF!AM$3,Inputs!$E144:$AH144)*AM$6,0)</f>
        <v>0</v>
      </c>
      <c r="AN61" s="840">
        <f>IF(AN$5,-SUMIF(Inputs!$E$127:$AH$127,CF!AN$3,Inputs!$E144:$AH144)*AN$6,0)</f>
        <v>0</v>
      </c>
      <c r="AO61" s="840">
        <f>IF(AO$5,-SUMIF(Inputs!$E$127:$AH$127,CF!AO$3,Inputs!$E144:$AH144)*AO$6,0)</f>
        <v>0</v>
      </c>
      <c r="AP61" s="840">
        <f>IF(AP$5,-SUMIF(Inputs!$E$127:$AH$127,CF!AP$3,Inputs!$E144:$AH144)*AP$6,0)</f>
        <v>0</v>
      </c>
      <c r="AQ61" s="840">
        <f>IF(AQ$5,-SUMIF(Inputs!$E$127:$AH$127,CF!AQ$3,Inputs!$E144:$AH144)*AQ$6,0)</f>
        <v>0</v>
      </c>
      <c r="AR61" s="840">
        <f>IF(AR$5,-SUMIF(Inputs!$E$127:$AH$127,CF!AR$3,Inputs!$E144:$AH144)*AR$6,0)</f>
        <v>0</v>
      </c>
      <c r="AS61" s="840">
        <f>IF(AS$5,-SUMIF(Inputs!$E$127:$AH$127,CF!AS$3,Inputs!$E144:$AH144)*AS$6,0)</f>
        <v>0</v>
      </c>
      <c r="AT61" s="840">
        <f>IF(AT$5,-SUMIF(Inputs!$E$127:$AH$127,CF!AT$3,Inputs!$E144:$AH144)*AT$6,0)</f>
        <v>0</v>
      </c>
      <c r="AU61" s="840">
        <f>IF(AU$5,-SUMIF(Inputs!$E$127:$AH$127,CF!AU$3,Inputs!$E144:$AH144)*AU$6,0)</f>
        <v>0</v>
      </c>
      <c r="AV61" s="840">
        <f>IF(AV$5,-SUMIF(Inputs!$E$127:$AH$127,CF!AV$3,Inputs!$E144:$AH144)*AV$6,0)</f>
        <v>0</v>
      </c>
      <c r="AW61" s="840">
        <f>IF(AW$5,-SUMIF(Inputs!$E$127:$AH$127,CF!AW$3,Inputs!$E144:$AH144)*AW$6,0)</f>
        <v>0</v>
      </c>
      <c r="AX61" s="840">
        <f>IF(AX$5,-SUMIF(Inputs!$E$127:$AH$127,CF!AX$3,Inputs!$E144:$AH144)*AX$6,0)</f>
        <v>0</v>
      </c>
      <c r="AY61" s="840">
        <f>IF(AY$5,-SUMIF(Inputs!$E$127:$AH$127,CF!AY$3,Inputs!$E144:$AH144)*AY$6,0)</f>
        <v>0</v>
      </c>
      <c r="AZ61" s="840">
        <f>IF(AZ$5,-SUMIF(Inputs!$E$127:$AH$127,CF!AZ$3,Inputs!$E144:$AH144)*AZ$6,0)</f>
        <v>0</v>
      </c>
      <c r="BA61" s="840">
        <f>IF(BA$5,-SUMIF(Inputs!$E$127:$AH$127,CF!BA$3,Inputs!$E144:$AH144)*BA$6,0)</f>
        <v>0</v>
      </c>
      <c r="BB61" s="840">
        <f>IF(BB$5,-SUMIF(Inputs!$E$127:$AH$127,CF!BB$3,Inputs!$E144:$AH144)*BB$6,0)</f>
        <v>0</v>
      </c>
      <c r="BC61" s="840">
        <f>IF(BC$5,-SUMIF(Inputs!$E$127:$AH$127,CF!BC$3,Inputs!$E144:$AH144)*BC$6,0)</f>
        <v>0</v>
      </c>
      <c r="BD61" s="840">
        <f>IF(BD$5,-SUMIF(Inputs!$E$127:$AH$127,CF!BD$3,Inputs!$E144:$AH144)*BD$6,0)</f>
        <v>0</v>
      </c>
      <c r="BE61" s="840">
        <f>IF(BE$5,-SUMIF(Inputs!$E$127:$AH$127,CF!BE$3,Inputs!$E144:$AH144)*BE$6,0)</f>
        <v>0</v>
      </c>
      <c r="BF61" s="840">
        <f>IF(BF$5,-SUMIF(Inputs!$E$127:$AH$127,CF!BF$3,Inputs!$E144:$AH144)*BF$6,0)</f>
        <v>0</v>
      </c>
      <c r="BG61" s="840">
        <f>IF(BG$5,-SUMIF(Inputs!$E$127:$AH$127,CF!BG$3,Inputs!$E144:$AH144)*BG$6,0)</f>
        <v>0</v>
      </c>
      <c r="BH61" s="840">
        <f>IF(BH$5,-SUMIF(Inputs!$E$127:$AH$127,CF!BH$3,Inputs!$E144:$AH144)*BH$6,0)</f>
        <v>0</v>
      </c>
      <c r="BI61" s="840">
        <f>IF(BI$5,-SUMIF(Inputs!$E$127:$AH$127,CF!BI$3,Inputs!$E144:$AH144)*BI$6,0)</f>
        <v>0</v>
      </c>
      <c r="BJ61" s="840">
        <f>IF(BJ$5,-SUMIF(Inputs!$E$127:$AH$127,CF!BJ$3,Inputs!$E144:$AH144)*BJ$6,0)</f>
        <v>0</v>
      </c>
      <c r="BK61" s="840">
        <f>IF(BK$5,-SUMIF(Inputs!$E$127:$AH$127,CF!BK$3,Inputs!$E144:$AH144)*BK$6,0)</f>
        <v>0</v>
      </c>
      <c r="BL61" s="840">
        <f>IF(BL$5,-SUMIF(Inputs!$E$127:$AH$127,CF!BL$3,Inputs!$E144:$AH144)*BL$6,0)</f>
        <v>0</v>
      </c>
      <c r="BM61" s="840">
        <f>IF(BM$5,-SUMIF(Inputs!$E$127:$AH$127,CF!BM$3,Inputs!$E144:$AH144)*BM$6,0)</f>
        <v>0</v>
      </c>
      <c r="BN61" s="840">
        <f>IF(BN$5,-SUMIF(Inputs!$E$127:$AH$127,CF!BN$3,Inputs!$E144:$AH144)*BN$6,0)</f>
        <v>0</v>
      </c>
      <c r="BO61" s="840">
        <f>IF(BO$5,-SUMIF(Inputs!$E$127:$AH$127,CF!BO$3,Inputs!$E144:$AH144)*BO$6,0)</f>
        <v>0</v>
      </c>
      <c r="BP61" s="840"/>
      <c r="BQ61" s="840"/>
      <c r="BR61" s="840"/>
      <c r="BS61" s="840"/>
      <c r="BT61" s="840"/>
      <c r="BU61" s="840"/>
      <c r="BV61" s="840"/>
      <c r="BW61" s="840"/>
      <c r="BX61" s="840"/>
      <c r="BY61" s="840"/>
      <c r="BZ61" s="840"/>
      <c r="CA61" s="840"/>
      <c r="CB61" s="840"/>
      <c r="CC61" s="840"/>
      <c r="CD61" s="840"/>
      <c r="CE61" s="840"/>
      <c r="CF61" s="840"/>
      <c r="CG61" s="840"/>
      <c r="CH61" s="840"/>
      <c r="CI61" s="840"/>
      <c r="CJ61" s="840"/>
      <c r="CK61" s="840"/>
      <c r="CL61" s="840"/>
      <c r="CM61" s="840"/>
      <c r="CN61" s="840"/>
      <c r="CO61" s="840"/>
      <c r="CP61" s="840"/>
      <c r="CQ61" s="840"/>
      <c r="CR61" s="840"/>
      <c r="CS61" s="840"/>
      <c r="CT61" s="840"/>
      <c r="CU61" s="840"/>
      <c r="CV61" s="840"/>
      <c r="CW61" s="840"/>
      <c r="CX61" s="840"/>
      <c r="CY61" s="840"/>
      <c r="CZ61" s="840"/>
      <c r="DA61" s="840"/>
      <c r="DB61" s="840"/>
      <c r="DC61" s="840"/>
      <c r="DD61" s="840"/>
      <c r="DE61" s="840"/>
      <c r="DF61" s="840"/>
      <c r="DG61" s="840"/>
      <c r="DH61" s="840"/>
      <c r="DI61" s="840"/>
      <c r="DJ61" s="840"/>
      <c r="DK61" s="840"/>
      <c r="DL61" s="840"/>
      <c r="DM61" s="840"/>
      <c r="DN61" s="840"/>
      <c r="DO61" s="840"/>
      <c r="DP61" s="840"/>
      <c r="DQ61" s="840"/>
      <c r="DR61" s="840"/>
      <c r="DS61" s="840"/>
      <c r="DT61" s="840"/>
      <c r="DU61" s="840"/>
      <c r="DV61" s="840"/>
      <c r="DW61" s="840"/>
      <c r="DX61" s="303"/>
      <c r="DY61" s="303"/>
    </row>
    <row r="62" spans="1:129">
      <c r="A62" s="492"/>
      <c r="B62" s="672"/>
      <c r="C62" s="672"/>
      <c r="D62" s="493"/>
      <c r="E62" s="493"/>
      <c r="F62" s="512"/>
      <c r="G62" s="498"/>
      <c r="H62" s="498"/>
      <c r="I62" s="498"/>
      <c r="J62" s="498"/>
      <c r="K62" s="498"/>
      <c r="L62" s="498"/>
      <c r="M62" s="498"/>
      <c r="N62" s="498"/>
      <c r="O62" s="498"/>
      <c r="P62" s="498"/>
      <c r="Q62" s="498"/>
      <c r="R62" s="498"/>
      <c r="S62" s="498"/>
      <c r="T62" s="498"/>
      <c r="U62" s="498"/>
      <c r="V62" s="498"/>
      <c r="W62" s="498"/>
      <c r="X62" s="498"/>
      <c r="Y62" s="498"/>
      <c r="Z62" s="498"/>
      <c r="AA62" s="498"/>
      <c r="AB62" s="498"/>
      <c r="AC62" s="498"/>
      <c r="AD62" s="498"/>
      <c r="AE62" s="498"/>
      <c r="AF62" s="498"/>
      <c r="AG62" s="498"/>
      <c r="AH62" s="498"/>
      <c r="AI62" s="498"/>
      <c r="AJ62" s="498"/>
      <c r="AK62" s="498"/>
      <c r="AL62" s="498"/>
      <c r="AM62" s="498"/>
      <c r="AN62" s="498"/>
      <c r="AO62" s="498"/>
      <c r="AP62" s="498"/>
      <c r="AQ62" s="498"/>
      <c r="AR62" s="498"/>
      <c r="AS62" s="498"/>
      <c r="AT62" s="498"/>
      <c r="AU62" s="498"/>
      <c r="AV62" s="498"/>
      <c r="AW62" s="498"/>
      <c r="AX62" s="498"/>
      <c r="AY62" s="498"/>
      <c r="AZ62" s="498"/>
      <c r="BA62" s="498"/>
      <c r="BB62" s="498"/>
      <c r="BC62" s="498"/>
      <c r="BD62" s="498"/>
      <c r="BE62" s="498"/>
      <c r="BF62" s="498"/>
      <c r="BG62" s="498"/>
      <c r="BH62" s="498"/>
      <c r="BI62" s="498"/>
      <c r="BJ62" s="498"/>
      <c r="BK62" s="498"/>
      <c r="BL62" s="498"/>
      <c r="BM62" s="498"/>
      <c r="BN62" s="498"/>
      <c r="BO62" s="498"/>
      <c r="BP62" s="498"/>
      <c r="BQ62" s="498"/>
      <c r="BR62" s="498"/>
      <c r="BS62" s="498"/>
      <c r="BT62" s="498"/>
      <c r="BU62" s="498"/>
      <c r="BV62" s="498"/>
      <c r="BW62" s="498"/>
      <c r="BX62" s="498"/>
      <c r="BY62" s="498"/>
      <c r="BZ62" s="498"/>
      <c r="CA62" s="498"/>
      <c r="CB62" s="498"/>
      <c r="CC62" s="498"/>
      <c r="CD62" s="498"/>
      <c r="CE62" s="498"/>
      <c r="CF62" s="498"/>
      <c r="CG62" s="498"/>
      <c r="CH62" s="498"/>
      <c r="CI62" s="498"/>
      <c r="CJ62" s="498"/>
      <c r="CK62" s="498"/>
      <c r="CL62" s="498"/>
      <c r="CM62" s="498"/>
      <c r="CN62" s="498"/>
      <c r="CO62" s="498"/>
      <c r="CP62" s="498"/>
      <c r="CQ62" s="498"/>
      <c r="CR62" s="498"/>
      <c r="CS62" s="498"/>
      <c r="CT62" s="498"/>
      <c r="CU62" s="498"/>
      <c r="CV62" s="498"/>
      <c r="CW62" s="498"/>
      <c r="CX62" s="498"/>
      <c r="CY62" s="498"/>
      <c r="CZ62" s="498"/>
      <c r="DA62" s="498"/>
      <c r="DB62" s="498"/>
      <c r="DC62" s="498"/>
      <c r="DD62" s="498"/>
      <c r="DE62" s="498"/>
      <c r="DF62" s="498"/>
      <c r="DG62" s="498"/>
      <c r="DH62" s="498"/>
      <c r="DI62" s="498"/>
      <c r="DJ62" s="498"/>
      <c r="DK62" s="498"/>
      <c r="DL62" s="498"/>
      <c r="DM62" s="498"/>
      <c r="DN62" s="498"/>
      <c r="DO62" s="498"/>
      <c r="DP62" s="498"/>
      <c r="DQ62" s="498"/>
      <c r="DR62" s="498"/>
      <c r="DS62" s="498"/>
      <c r="DT62" s="498"/>
      <c r="DU62" s="498"/>
      <c r="DV62" s="498"/>
      <c r="DW62" s="498"/>
      <c r="DX62" s="303"/>
      <c r="DY62" s="303"/>
    </row>
    <row r="63" spans="1:129">
      <c r="A63" s="496" t="s">
        <v>1080</v>
      </c>
      <c r="B63" s="673"/>
      <c r="C63" s="673"/>
      <c r="G63" s="977">
        <f>Macro!G46</f>
        <v>0</v>
      </c>
      <c r="H63" s="977">
        <f>Macro!H46</f>
        <v>0</v>
      </c>
      <c r="I63" s="977">
        <f>Macro!I46</f>
        <v>0</v>
      </c>
      <c r="J63" s="977">
        <f>Macro!J46</f>
        <v>0</v>
      </c>
      <c r="K63" s="977">
        <f>Macro!K46</f>
        <v>0</v>
      </c>
      <c r="L63" s="977">
        <f>Macro!L46</f>
        <v>0</v>
      </c>
      <c r="M63" s="977">
        <f>Macro!M46</f>
        <v>0</v>
      </c>
      <c r="N63" s="977">
        <f>Macro!N46</f>
        <v>0</v>
      </c>
      <c r="O63" s="977">
        <f>Macro!O46</f>
        <v>0</v>
      </c>
      <c r="P63" s="977">
        <f>Macro!P46</f>
        <v>0</v>
      </c>
      <c r="Q63" s="977">
        <f>Macro!Q46</f>
        <v>0</v>
      </c>
      <c r="R63" s="977">
        <f>Macro!R46</f>
        <v>0</v>
      </c>
      <c r="S63" s="977">
        <f>Macro!S46</f>
        <v>0</v>
      </c>
      <c r="T63" s="977">
        <f>Macro!T46</f>
        <v>0</v>
      </c>
      <c r="U63" s="977">
        <f>Macro!U46</f>
        <v>0</v>
      </c>
      <c r="V63" s="977">
        <f>Macro!V46</f>
        <v>0</v>
      </c>
      <c r="W63" s="977">
        <f>Macro!W46</f>
        <v>0</v>
      </c>
      <c r="X63" s="977">
        <f>Macro!X46</f>
        <v>0</v>
      </c>
      <c r="Y63" s="977">
        <f>Macro!Y46</f>
        <v>0</v>
      </c>
      <c r="Z63" s="977">
        <f>Macro!Z46</f>
        <v>0</v>
      </c>
      <c r="AA63" s="977">
        <f>Macro!AA46</f>
        <v>0</v>
      </c>
      <c r="AB63" s="977">
        <f>Macro!AB46</f>
        <v>0</v>
      </c>
      <c r="AC63" s="977">
        <f>Macro!AC46</f>
        <v>0</v>
      </c>
      <c r="AD63" s="977">
        <f>Macro!AD46</f>
        <v>0</v>
      </c>
      <c r="AE63" s="977">
        <f>Macro!AE46</f>
        <v>0</v>
      </c>
      <c r="AF63" s="977">
        <f>Macro!AF46</f>
        <v>0</v>
      </c>
      <c r="AG63" s="977">
        <f>Macro!AG46</f>
        <v>0</v>
      </c>
      <c r="AH63" s="977">
        <f>Macro!AH46</f>
        <v>0</v>
      </c>
      <c r="AI63" s="977">
        <f>Macro!AI46</f>
        <v>0</v>
      </c>
      <c r="AJ63" s="977">
        <f>Macro!AJ46</f>
        <v>0</v>
      </c>
      <c r="AK63" s="977">
        <f>Macro!AK46</f>
        <v>0</v>
      </c>
      <c r="AL63" s="977">
        <f>Macro!AL46</f>
        <v>0</v>
      </c>
      <c r="AM63" s="977">
        <f>Macro!AM46</f>
        <v>0</v>
      </c>
      <c r="AN63" s="977">
        <f>Macro!AN46</f>
        <v>0</v>
      </c>
      <c r="AO63" s="977">
        <f>Macro!AO46</f>
        <v>0</v>
      </c>
      <c r="AP63" s="977">
        <f>Macro!AP46</f>
        <v>0</v>
      </c>
      <c r="AQ63" s="977">
        <f>Macro!AQ46</f>
        <v>0</v>
      </c>
      <c r="AR63" s="977">
        <f>Macro!AR46</f>
        <v>0</v>
      </c>
      <c r="AS63" s="977">
        <f>Macro!AS46</f>
        <v>0</v>
      </c>
      <c r="AT63" s="977">
        <f>Macro!AT46</f>
        <v>0</v>
      </c>
      <c r="AU63" s="977">
        <f>Macro!AU46</f>
        <v>0</v>
      </c>
      <c r="AV63" s="977">
        <f>Macro!AV46</f>
        <v>0</v>
      </c>
      <c r="AW63" s="977">
        <f>Macro!AW46</f>
        <v>0</v>
      </c>
      <c r="AX63" s="977">
        <f>Macro!AX46</f>
        <v>0</v>
      </c>
      <c r="AY63" s="977">
        <f>Macro!AY46</f>
        <v>0</v>
      </c>
      <c r="AZ63" s="977">
        <f>Macro!AZ46</f>
        <v>0</v>
      </c>
      <c r="BA63" s="977">
        <f>Macro!BA46</f>
        <v>0</v>
      </c>
      <c r="BB63" s="977">
        <f>Macro!BB46</f>
        <v>0</v>
      </c>
      <c r="BC63" s="977">
        <f>Macro!BC46</f>
        <v>0</v>
      </c>
      <c r="BD63" s="977">
        <f>Macro!BD46</f>
        <v>0</v>
      </c>
      <c r="BE63" s="977">
        <f>Macro!BE46</f>
        <v>0</v>
      </c>
      <c r="BF63" s="977">
        <f>Macro!BF46</f>
        <v>0</v>
      </c>
      <c r="BG63" s="977">
        <f>Macro!BG46</f>
        <v>0</v>
      </c>
      <c r="BH63" s="977">
        <f>Macro!BH46</f>
        <v>0</v>
      </c>
      <c r="BI63" s="977">
        <f>Macro!BI46</f>
        <v>0</v>
      </c>
      <c r="BJ63" s="977">
        <f>Macro!BJ46</f>
        <v>0</v>
      </c>
      <c r="BK63" s="977">
        <f>Macro!BK46</f>
        <v>0</v>
      </c>
      <c r="BL63" s="977">
        <f>Macro!BL46</f>
        <v>0</v>
      </c>
      <c r="BM63" s="977">
        <f>Macro!BM46</f>
        <v>0</v>
      </c>
      <c r="BN63" s="977">
        <f>Macro!BN46</f>
        <v>0</v>
      </c>
      <c r="BO63" s="977">
        <f>Macro!BO46</f>
        <v>0</v>
      </c>
      <c r="BP63" s="977"/>
      <c r="BQ63" s="977"/>
      <c r="BR63" s="977"/>
      <c r="BS63" s="977"/>
      <c r="BT63" s="977"/>
      <c r="BU63" s="977"/>
      <c r="BV63" s="977"/>
      <c r="BW63" s="977"/>
      <c r="BX63" s="977"/>
      <c r="BY63" s="977"/>
      <c r="BZ63" s="977"/>
      <c r="CA63" s="977"/>
      <c r="CB63" s="977"/>
      <c r="CC63" s="977"/>
      <c r="CD63" s="977"/>
      <c r="CE63" s="977"/>
      <c r="CF63" s="977"/>
      <c r="CG63" s="977"/>
      <c r="CH63" s="977"/>
      <c r="CI63" s="977"/>
      <c r="CJ63" s="977"/>
      <c r="CK63" s="977"/>
      <c r="CL63" s="977"/>
      <c r="CM63" s="977"/>
      <c r="CN63" s="977"/>
      <c r="CO63" s="977"/>
      <c r="CP63" s="977"/>
      <c r="CQ63" s="977"/>
      <c r="CR63" s="977"/>
      <c r="CS63" s="977"/>
      <c r="CT63" s="977"/>
      <c r="CU63" s="977"/>
      <c r="CV63" s="977"/>
      <c r="CW63" s="977"/>
      <c r="CX63" s="977"/>
      <c r="CY63" s="977"/>
      <c r="CZ63" s="977"/>
      <c r="DA63" s="977"/>
      <c r="DB63" s="977"/>
      <c r="DC63" s="977"/>
      <c r="DD63" s="977"/>
      <c r="DE63" s="977"/>
      <c r="DF63" s="977"/>
      <c r="DG63" s="977"/>
      <c r="DH63" s="977"/>
      <c r="DI63" s="977"/>
      <c r="DJ63" s="977"/>
      <c r="DK63" s="977"/>
      <c r="DL63" s="977"/>
      <c r="DM63" s="977"/>
      <c r="DN63" s="977"/>
      <c r="DO63" s="977"/>
      <c r="DP63" s="977"/>
      <c r="DQ63" s="977"/>
      <c r="DR63" s="977"/>
      <c r="DS63" s="977"/>
      <c r="DT63" s="977"/>
      <c r="DU63" s="977"/>
      <c r="DV63" s="977"/>
      <c r="DW63" s="977"/>
    </row>
    <row r="64" spans="1:129" ht="11.25" customHeight="1">
      <c r="A64" s="511" t="s">
        <v>254</v>
      </c>
      <c r="B64" s="670">
        <f>Inputs!$D$421</f>
        <v>0.13</v>
      </c>
      <c r="C64" s="838"/>
      <c r="D64" s="512"/>
      <c r="E64" s="512"/>
      <c r="F64" s="512"/>
      <c r="G64" s="810">
        <f>-NOT(Inputs!$D$419)*$B64*SUM(G45:G60)</f>
        <v>0</v>
      </c>
      <c r="H64" s="810">
        <f>-NOT(Inputs!$D$419)*$B64*SUM(H45:H60)</f>
        <v>0</v>
      </c>
      <c r="I64" s="810">
        <f>-NOT(Inputs!$D$419)*$B64*SUM(I45:I60)</f>
        <v>0</v>
      </c>
      <c r="J64" s="810">
        <f>-NOT(Inputs!$D$419)*$B64*SUM(J45:J60)</f>
        <v>0</v>
      </c>
      <c r="K64" s="810">
        <f>-NOT(Inputs!$D$419)*$B64*SUM(K45:K60)</f>
        <v>0</v>
      </c>
      <c r="L64" s="810">
        <f>-NOT(Inputs!$D$419)*$B64*SUM(L45:L60)</f>
        <v>0</v>
      </c>
      <c r="M64" s="810">
        <f>-NOT(Inputs!$D$419)*$B64*SUM(M45:M60)</f>
        <v>0</v>
      </c>
      <c r="N64" s="810">
        <f>-NOT(Inputs!$D$419)*$B64*SUM(N45:N60)</f>
        <v>0</v>
      </c>
      <c r="O64" s="810">
        <f>-NOT(Inputs!$D$419)*$B64*SUM(O45:O60)</f>
        <v>0</v>
      </c>
      <c r="P64" s="810">
        <f>-NOT(Inputs!$D$419)*$B64*SUM(P45:P60)</f>
        <v>0</v>
      </c>
      <c r="Q64" s="810">
        <f>-NOT(Inputs!$D$419)*$B64*SUM(Q45:Q60)</f>
        <v>0</v>
      </c>
      <c r="R64" s="810">
        <f>-NOT(Inputs!$D$419)*$B64*SUM(R45:R60)</f>
        <v>0</v>
      </c>
      <c r="S64" s="810">
        <f>-NOT(Inputs!$D$419)*$B64*SUM(S45:S60)</f>
        <v>0</v>
      </c>
      <c r="T64" s="810">
        <f>-NOT(Inputs!$D$419)*$B64*SUM(T45:T60)</f>
        <v>0</v>
      </c>
      <c r="U64" s="810">
        <f>-NOT(Inputs!$D$419)*$B64*SUM(U45:U60)</f>
        <v>0</v>
      </c>
      <c r="V64" s="810">
        <f>-NOT(Inputs!$D$419)*$B64*SUM(V45:V60)</f>
        <v>0</v>
      </c>
      <c r="W64" s="810">
        <f>-NOT(Inputs!$D$419)*$B64*SUM(W45:W60)</f>
        <v>0</v>
      </c>
      <c r="X64" s="810">
        <f>-NOT(Inputs!$D$419)*$B64*SUM(X45:X60)</f>
        <v>0</v>
      </c>
      <c r="Y64" s="810">
        <f>-NOT(Inputs!$D$419)*$B64*SUM(Y45:Y60)</f>
        <v>0</v>
      </c>
      <c r="Z64" s="810">
        <f>-NOT(Inputs!$D$419)*$B64*SUM(Z45:Z60)</f>
        <v>0</v>
      </c>
      <c r="AA64" s="810">
        <f>-NOT(Inputs!$D$419)*$B64*SUM(AA45:AA60)</f>
        <v>0</v>
      </c>
      <c r="AB64" s="810">
        <f>-NOT(Inputs!$D$419)*$B64*SUM(AB45:AB60)</f>
        <v>0</v>
      </c>
      <c r="AC64" s="810">
        <f>-NOT(Inputs!$D$419)*$B64*SUM(AC45:AC60)</f>
        <v>0</v>
      </c>
      <c r="AD64" s="810">
        <f>-NOT(Inputs!$D$419)*$B64*SUM(AD45:AD60)</f>
        <v>0</v>
      </c>
      <c r="AE64" s="810">
        <f>-NOT(Inputs!$D$419)*$B64*SUM(AE45:AE60)</f>
        <v>0</v>
      </c>
      <c r="AF64" s="810">
        <f>-NOT(Inputs!$D$419)*$B64*SUM(AF45:AF60)</f>
        <v>0</v>
      </c>
      <c r="AG64" s="810">
        <f>-NOT(Inputs!$D$419)*$B64*SUM(AG45:AG60)</f>
        <v>0</v>
      </c>
      <c r="AH64" s="810">
        <f>-NOT(Inputs!$D$419)*$B64*SUM(AH45:AH60)</f>
        <v>0</v>
      </c>
      <c r="AI64" s="810">
        <f>-NOT(Inputs!$D$419)*$B64*SUM(AI45:AI60)</f>
        <v>0</v>
      </c>
      <c r="AJ64" s="810">
        <f>-NOT(Inputs!$D$419)*$B64*SUM(AJ45:AJ60)</f>
        <v>0</v>
      </c>
      <c r="AK64" s="810">
        <f>-NOT(Inputs!$D$419)*$B64*SUM(AK45:AK60)</f>
        <v>0</v>
      </c>
      <c r="AL64" s="810">
        <f>-NOT(Inputs!$D$419)*$B64*SUM(AL45:AL60)</f>
        <v>0</v>
      </c>
      <c r="AM64" s="810">
        <f>-NOT(Inputs!$D$419)*$B64*SUM(AM45:AM60)</f>
        <v>0</v>
      </c>
      <c r="AN64" s="810">
        <f>-NOT(Inputs!$D$419)*$B64*SUM(AN45:AN60)</f>
        <v>0</v>
      </c>
      <c r="AO64" s="810">
        <f>-NOT(Inputs!$D$419)*$B64*SUM(AO45:AO60)</f>
        <v>0</v>
      </c>
      <c r="AP64" s="810">
        <f>-NOT(Inputs!$D$419)*$B64*SUM(AP45:AP60)</f>
        <v>0</v>
      </c>
      <c r="AQ64" s="810">
        <f>-NOT(Inputs!$D$419)*$B64*SUM(AQ45:AQ60)</f>
        <v>0</v>
      </c>
      <c r="AR64" s="810">
        <f>-NOT(Inputs!$D$419)*$B64*SUM(AR45:AR60)</f>
        <v>0</v>
      </c>
      <c r="AS64" s="810">
        <f>-NOT(Inputs!$D$419)*$B64*SUM(AS45:AS60)</f>
        <v>0</v>
      </c>
      <c r="AT64" s="810">
        <f>-NOT(Inputs!$D$419)*$B64*SUM(AT45:AT60)</f>
        <v>0</v>
      </c>
      <c r="AU64" s="810">
        <f>-NOT(Inputs!$D$419)*$B64*SUM(AU45:AU60)</f>
        <v>0</v>
      </c>
      <c r="AV64" s="810">
        <f>-NOT(Inputs!$D$419)*$B64*SUM(AV45:AV60)</f>
        <v>0</v>
      </c>
      <c r="AW64" s="810">
        <f>-NOT(Inputs!$D$419)*$B64*SUM(AW45:AW60)</f>
        <v>0</v>
      </c>
      <c r="AX64" s="810">
        <f>-NOT(Inputs!$D$419)*$B64*SUM(AX45:AX60)</f>
        <v>0</v>
      </c>
      <c r="AY64" s="810">
        <f>-NOT(Inputs!$D$419)*$B64*SUM(AY45:AY60)</f>
        <v>0</v>
      </c>
      <c r="AZ64" s="810">
        <f>-NOT(Inputs!$D$419)*$B64*SUM(AZ45:AZ60)</f>
        <v>0</v>
      </c>
      <c r="BA64" s="810">
        <f>-NOT(Inputs!$D$419)*$B64*SUM(BA45:BA60)</f>
        <v>0</v>
      </c>
      <c r="BB64" s="810">
        <f>-NOT(Inputs!$D$419)*$B64*SUM(BB45:BB60)</f>
        <v>0</v>
      </c>
      <c r="BC64" s="810">
        <f>-NOT(Inputs!$D$419)*$B64*SUM(BC45:BC60)</f>
        <v>0</v>
      </c>
      <c r="BD64" s="810">
        <f>-NOT(Inputs!$D$419)*$B64*SUM(BD45:BD60)</f>
        <v>0</v>
      </c>
      <c r="BE64" s="810">
        <f>-NOT(Inputs!$D$419)*$B64*SUM(BE45:BE60)</f>
        <v>0</v>
      </c>
      <c r="BF64" s="810">
        <f>-NOT(Inputs!$D$419)*$B64*SUM(BF45:BF60)</f>
        <v>0</v>
      </c>
      <c r="BG64" s="810">
        <f>-NOT(Inputs!$D$419)*$B64*SUM(BG45:BG60)</f>
        <v>0</v>
      </c>
      <c r="BH64" s="810">
        <f>-NOT(Inputs!$D$419)*$B64*SUM(BH45:BH60)</f>
        <v>0</v>
      </c>
      <c r="BI64" s="810">
        <f>-NOT(Inputs!$D$419)*$B64*SUM(BI45:BI60)</f>
        <v>0</v>
      </c>
      <c r="BJ64" s="810">
        <f>-NOT(Inputs!$D$419)*$B64*SUM(BJ45:BJ60)</f>
        <v>0</v>
      </c>
      <c r="BK64" s="810">
        <f>-NOT(Inputs!$D$419)*$B64*SUM(BK45:BK60)</f>
        <v>0</v>
      </c>
      <c r="BL64" s="810">
        <f>-NOT(Inputs!$D$419)*$B64*SUM(BL45:BL60)</f>
        <v>0</v>
      </c>
      <c r="BM64" s="810">
        <f>-NOT(Inputs!$D$419)*$B64*SUM(BM45:BM60)</f>
        <v>0</v>
      </c>
      <c r="BN64" s="810">
        <f>-NOT(Inputs!$D$419)*$B64*SUM(BN45:BN60)</f>
        <v>0</v>
      </c>
      <c r="BO64" s="810">
        <f>-NOT(Inputs!$D$419)*$B64*SUM(BO45:BO60)</f>
        <v>0</v>
      </c>
      <c r="BP64" s="810"/>
      <c r="BQ64" s="810"/>
      <c r="BR64" s="810"/>
      <c r="BS64" s="810"/>
      <c r="BT64" s="810"/>
      <c r="BU64" s="810"/>
      <c r="BV64" s="810"/>
      <c r="BW64" s="810"/>
      <c r="BX64" s="810"/>
      <c r="BY64" s="810"/>
      <c r="BZ64" s="810"/>
      <c r="CA64" s="810"/>
      <c r="CB64" s="810"/>
      <c r="CC64" s="810"/>
      <c r="CD64" s="810"/>
      <c r="CE64" s="810"/>
      <c r="CF64" s="810"/>
      <c r="CG64" s="810"/>
      <c r="CH64" s="810"/>
      <c r="CI64" s="810"/>
      <c r="CJ64" s="810"/>
      <c r="CK64" s="810"/>
      <c r="CL64" s="810"/>
      <c r="CM64" s="810"/>
      <c r="CN64" s="810"/>
      <c r="CO64" s="810"/>
      <c r="CP64" s="810"/>
      <c r="CQ64" s="810"/>
      <c r="CR64" s="810"/>
      <c r="CS64" s="810"/>
      <c r="CT64" s="810"/>
      <c r="CU64" s="810"/>
      <c r="CV64" s="810"/>
      <c r="CW64" s="810"/>
      <c r="CX64" s="810"/>
      <c r="CY64" s="810"/>
      <c r="CZ64" s="810"/>
      <c r="DA64" s="810"/>
      <c r="DB64" s="810"/>
      <c r="DC64" s="810"/>
      <c r="DD64" s="810"/>
      <c r="DE64" s="810"/>
      <c r="DF64" s="810"/>
      <c r="DG64" s="810"/>
      <c r="DH64" s="810"/>
      <c r="DI64" s="810"/>
      <c r="DJ64" s="810"/>
      <c r="DK64" s="810"/>
      <c r="DL64" s="810"/>
      <c r="DM64" s="810"/>
      <c r="DN64" s="810"/>
      <c r="DO64" s="810"/>
      <c r="DP64" s="810"/>
      <c r="DQ64" s="810"/>
      <c r="DR64" s="810"/>
      <c r="DS64" s="810"/>
      <c r="DT64" s="810"/>
      <c r="DU64" s="810"/>
      <c r="DV64" s="810"/>
      <c r="DW64" s="810"/>
      <c r="DX64" s="303"/>
      <c r="DY64" s="303"/>
    </row>
    <row r="65" spans="1:129">
      <c r="A65" s="496"/>
      <c r="B65" s="672"/>
      <c r="C65" s="672"/>
      <c r="D65" s="493"/>
      <c r="E65" s="493"/>
      <c r="F65" s="512"/>
      <c r="G65" s="505"/>
      <c r="H65" s="505"/>
      <c r="I65" s="505"/>
      <c r="J65" s="505"/>
      <c r="K65" s="505"/>
      <c r="L65" s="505"/>
      <c r="M65" s="505"/>
      <c r="N65" s="505"/>
      <c r="O65" s="505"/>
      <c r="P65" s="505"/>
      <c r="Q65" s="505"/>
      <c r="R65" s="505"/>
      <c r="S65" s="505"/>
      <c r="T65" s="505"/>
      <c r="U65" s="505"/>
      <c r="V65" s="505"/>
      <c r="W65" s="505"/>
      <c r="X65" s="505"/>
      <c r="Y65" s="505"/>
      <c r="Z65" s="505"/>
      <c r="AA65" s="505"/>
      <c r="AB65" s="505"/>
      <c r="AC65" s="505"/>
      <c r="AD65" s="505"/>
      <c r="AE65" s="505"/>
      <c r="AF65" s="505"/>
      <c r="AG65" s="505"/>
      <c r="AH65" s="505"/>
      <c r="AI65" s="505"/>
      <c r="AJ65" s="505"/>
      <c r="AK65" s="505"/>
      <c r="AL65" s="505"/>
      <c r="AM65" s="505"/>
      <c r="AN65" s="505"/>
      <c r="AO65" s="505"/>
      <c r="AP65" s="505"/>
      <c r="AQ65" s="505"/>
      <c r="AR65" s="505"/>
      <c r="AS65" s="505"/>
      <c r="AT65" s="505"/>
      <c r="AU65" s="505"/>
      <c r="AV65" s="505"/>
      <c r="AW65" s="505"/>
      <c r="AX65" s="505"/>
      <c r="AY65" s="505"/>
      <c r="AZ65" s="505"/>
      <c r="BA65" s="505"/>
      <c r="BB65" s="505"/>
      <c r="BC65" s="505"/>
      <c r="BD65" s="505"/>
      <c r="BE65" s="505"/>
      <c r="BF65" s="505"/>
      <c r="BG65" s="505"/>
      <c r="BH65" s="505"/>
      <c r="BI65" s="505"/>
      <c r="BJ65" s="505"/>
      <c r="BK65" s="505"/>
      <c r="BL65" s="505"/>
      <c r="BM65" s="505"/>
      <c r="BN65" s="505"/>
      <c r="BO65" s="505"/>
      <c r="BP65" s="505"/>
      <c r="BQ65" s="505"/>
      <c r="BR65" s="505"/>
      <c r="BS65" s="505"/>
      <c r="BT65" s="505"/>
      <c r="BU65" s="505"/>
      <c r="BV65" s="505"/>
      <c r="BW65" s="505"/>
      <c r="BX65" s="505"/>
      <c r="BY65" s="505"/>
      <c r="BZ65" s="505"/>
      <c r="CA65" s="505"/>
      <c r="CB65" s="505"/>
      <c r="CC65" s="505"/>
      <c r="CD65" s="505"/>
      <c r="CE65" s="505"/>
      <c r="CF65" s="505"/>
      <c r="CG65" s="505"/>
      <c r="CH65" s="505"/>
      <c r="CI65" s="505"/>
      <c r="CJ65" s="505"/>
      <c r="CK65" s="505"/>
      <c r="CL65" s="505"/>
      <c r="CM65" s="505"/>
      <c r="CN65" s="505"/>
      <c r="CO65" s="505"/>
      <c r="CP65" s="505"/>
      <c r="CQ65" s="505"/>
      <c r="CR65" s="505"/>
      <c r="CS65" s="505"/>
      <c r="CT65" s="505"/>
      <c r="CU65" s="505"/>
      <c r="CV65" s="505"/>
      <c r="CW65" s="505"/>
      <c r="CX65" s="505"/>
      <c r="CY65" s="505"/>
      <c r="CZ65" s="505"/>
      <c r="DA65" s="505"/>
      <c r="DB65" s="505"/>
      <c r="DC65" s="505"/>
      <c r="DD65" s="505"/>
      <c r="DE65" s="505"/>
      <c r="DF65" s="505"/>
      <c r="DG65" s="505"/>
      <c r="DH65" s="505"/>
      <c r="DI65" s="505"/>
      <c r="DJ65" s="505"/>
      <c r="DK65" s="505"/>
      <c r="DL65" s="505"/>
      <c r="DM65" s="505"/>
      <c r="DN65" s="505"/>
      <c r="DO65" s="505"/>
      <c r="DP65" s="505"/>
      <c r="DQ65" s="505"/>
      <c r="DR65" s="505"/>
      <c r="DS65" s="505"/>
      <c r="DT65" s="505"/>
      <c r="DU65" s="505"/>
      <c r="DV65" s="505"/>
      <c r="DW65" s="505"/>
      <c r="DX65" s="303"/>
      <c r="DY65" s="303"/>
    </row>
    <row r="66" spans="1:129">
      <c r="A66" s="496" t="s">
        <v>1081</v>
      </c>
      <c r="B66" s="672"/>
      <c r="C66" s="672"/>
      <c r="D66" s="493"/>
      <c r="E66" s="493"/>
      <c r="F66" s="512"/>
      <c r="G66" s="977">
        <f>SUM('P&amp;L'!G19:G21)-'P&amp;L'!G28</f>
        <v>0</v>
      </c>
      <c r="H66" s="977">
        <f ca="1">SUM('P&amp;L'!H19:H21)-'P&amp;L'!H28</f>
        <v>0</v>
      </c>
      <c r="I66" s="977">
        <f ca="1">SUM('P&amp;L'!I19:I21)-'P&amp;L'!I28</f>
        <v>0</v>
      </c>
      <c r="J66" s="977">
        <f ca="1">SUM('P&amp;L'!J19:J21)-'P&amp;L'!J28</f>
        <v>0</v>
      </c>
      <c r="K66" s="977">
        <f ca="1">SUM('P&amp;L'!K19:K21)-'P&amp;L'!K28</f>
        <v>0</v>
      </c>
      <c r="L66" s="977">
        <f ca="1">SUM('P&amp;L'!L19:L21)-'P&amp;L'!L28</f>
        <v>0</v>
      </c>
      <c r="M66" s="977">
        <f ca="1">SUM('P&amp;L'!M19:M21)-'P&amp;L'!M28</f>
        <v>0</v>
      </c>
      <c r="N66" s="977">
        <f ca="1">SUM('P&amp;L'!N19:N21)-'P&amp;L'!N28</f>
        <v>0</v>
      </c>
      <c r="O66" s="977">
        <f ca="1">SUM('P&amp;L'!O19:O21)-'P&amp;L'!O28</f>
        <v>0</v>
      </c>
      <c r="P66" s="977">
        <f ca="1">SUM('P&amp;L'!P19:P21)-'P&amp;L'!P28</f>
        <v>0</v>
      </c>
      <c r="Q66" s="977">
        <f ca="1">SUM('P&amp;L'!Q19:Q21)-'P&amp;L'!Q28</f>
        <v>0</v>
      </c>
      <c r="R66" s="977">
        <f ca="1">SUM('P&amp;L'!R19:R21)-'P&amp;L'!R28</f>
        <v>0</v>
      </c>
      <c r="S66" s="977">
        <f ca="1">SUM('P&amp;L'!S19:S21)-'P&amp;L'!S28</f>
        <v>0</v>
      </c>
      <c r="T66" s="977">
        <f ca="1">SUM('P&amp;L'!T19:T21)-'P&amp;L'!T28</f>
        <v>0</v>
      </c>
      <c r="U66" s="977">
        <f ca="1">SUM('P&amp;L'!U19:U21)-'P&amp;L'!U28</f>
        <v>0</v>
      </c>
      <c r="V66" s="977">
        <f ca="1">SUM('P&amp;L'!V19:V21)-'P&amp;L'!V28</f>
        <v>0</v>
      </c>
      <c r="W66" s="977">
        <f ca="1">SUM('P&amp;L'!W19:W21)-'P&amp;L'!W28</f>
        <v>0</v>
      </c>
      <c r="X66" s="977">
        <f ca="1">SUM('P&amp;L'!X19:X21)-'P&amp;L'!X28</f>
        <v>0</v>
      </c>
      <c r="Y66" s="977">
        <f ca="1">SUM('P&amp;L'!Y19:Y21)-'P&amp;L'!Y28</f>
        <v>0</v>
      </c>
      <c r="Z66" s="977">
        <f ca="1">SUM('P&amp;L'!Z19:Z21)-'P&amp;L'!Z28</f>
        <v>0</v>
      </c>
      <c r="AA66" s="977">
        <f ca="1">SUM('P&amp;L'!AA19:AA21)-'P&amp;L'!AA28</f>
        <v>0</v>
      </c>
      <c r="AB66" s="977">
        <f ca="1">SUM('P&amp;L'!AB19:AB21)-'P&amp;L'!AB28</f>
        <v>0</v>
      </c>
      <c r="AC66" s="977">
        <f ca="1">SUM('P&amp;L'!AC19:AC21)-'P&amp;L'!AC28</f>
        <v>0</v>
      </c>
      <c r="AD66" s="977">
        <f ca="1">SUM('P&amp;L'!AD19:AD21)-'P&amp;L'!AD28</f>
        <v>0</v>
      </c>
      <c r="AE66" s="977">
        <f ca="1">SUM('P&amp;L'!AE19:AE21)-'P&amp;L'!AE28</f>
        <v>0</v>
      </c>
      <c r="AF66" s="977">
        <f ca="1">SUM('P&amp;L'!AF19:AF21)-'P&amp;L'!AF28</f>
        <v>0</v>
      </c>
      <c r="AG66" s="977">
        <f ca="1">SUM('P&amp;L'!AG19:AG21)-'P&amp;L'!AG28</f>
        <v>0</v>
      </c>
      <c r="AH66" s="977">
        <f ca="1">SUM('P&amp;L'!AH19:AH21)-'P&amp;L'!AH28</f>
        <v>0</v>
      </c>
      <c r="AI66" s="977">
        <f ca="1">SUM('P&amp;L'!AI19:AI21)-'P&amp;L'!AI28</f>
        <v>0</v>
      </c>
      <c r="AJ66" s="977">
        <f ca="1">SUM('P&amp;L'!AJ19:AJ21)-'P&amp;L'!AJ28</f>
        <v>0</v>
      </c>
      <c r="AK66" s="977">
        <f ca="1">SUM('P&amp;L'!AK19:AK21)-'P&amp;L'!AK28</f>
        <v>0</v>
      </c>
      <c r="AL66" s="977">
        <f ca="1">SUM('P&amp;L'!AL19:AL21)-'P&amp;L'!AL28</f>
        <v>0</v>
      </c>
      <c r="AM66" s="977">
        <f ca="1">SUM('P&amp;L'!AM19:AM21)-'P&amp;L'!AM28</f>
        <v>0</v>
      </c>
      <c r="AN66" s="977">
        <f ca="1">SUM('P&amp;L'!AN19:AN21)-'P&amp;L'!AN28</f>
        <v>0</v>
      </c>
      <c r="AO66" s="977">
        <f ca="1">SUM('P&amp;L'!AO19:AO21)-'P&amp;L'!AO28</f>
        <v>0</v>
      </c>
      <c r="AP66" s="977">
        <f ca="1">SUM('P&amp;L'!AP19:AP21)-'P&amp;L'!AP28</f>
        <v>0</v>
      </c>
      <c r="AQ66" s="977">
        <f ca="1">SUM('P&amp;L'!AQ19:AQ21)-'P&amp;L'!AQ28</f>
        <v>0</v>
      </c>
      <c r="AR66" s="977">
        <f ca="1">SUM('P&amp;L'!AR19:AR21)-'P&amp;L'!AR28</f>
        <v>0</v>
      </c>
      <c r="AS66" s="977">
        <f ca="1">SUM('P&amp;L'!AS19:AS21)-'P&amp;L'!AS28</f>
        <v>0</v>
      </c>
      <c r="AT66" s="977">
        <f ca="1">SUM('P&amp;L'!AT19:AT21)-'P&amp;L'!AT28</f>
        <v>0</v>
      </c>
      <c r="AU66" s="977">
        <f ca="1">SUM('P&amp;L'!AU19:AU21)-'P&amp;L'!AU28</f>
        <v>0</v>
      </c>
      <c r="AV66" s="977">
        <f ca="1">SUM('P&amp;L'!AV19:AV21)-'P&amp;L'!AV28</f>
        <v>2.7273972602740044</v>
      </c>
      <c r="AW66" s="977">
        <f ca="1">SUM('P&amp;L'!AW19:AW21)-'P&amp;L'!AW28</f>
        <v>2.77260273972606</v>
      </c>
      <c r="AX66" s="977">
        <f ca="1">SUM('P&amp;L'!AX19:AX21)-'P&amp;L'!AX28</f>
        <v>2.7273972602740044</v>
      </c>
      <c r="AY66" s="977">
        <f ca="1">SUM('P&amp;L'!AY19:AY21)-'P&amp;L'!AY28</f>
        <v>2.77260273972606</v>
      </c>
      <c r="AZ66" s="977">
        <f ca="1">SUM('P&amp;L'!AZ19:AZ21)-'P&amp;L'!AZ28</f>
        <v>2.73497267759566</v>
      </c>
      <c r="BA66" s="977">
        <f ca="1">SUM('P&amp;L'!BA19:BA21)-'P&amp;L'!BA28</f>
        <v>2.765027322404404</v>
      </c>
      <c r="BB66" s="977">
        <f ca="1">SUM('P&amp;L'!BB19:BB21)-'P&amp;L'!BB28</f>
        <v>2.7273972602740044</v>
      </c>
      <c r="BC66" s="977">
        <f ca="1">SUM('P&amp;L'!BC19:BC21)-'P&amp;L'!BC28</f>
        <v>2.77260273972606</v>
      </c>
      <c r="BD66" s="977">
        <f ca="1">SUM('P&amp;L'!BD19:BD21)-'P&amp;L'!BD28</f>
        <v>2.7273972602740044</v>
      </c>
      <c r="BE66" s="977">
        <f ca="1">SUM('P&amp;L'!BE19:BE21)-'P&amp;L'!BE28</f>
        <v>2.77260273972606</v>
      </c>
      <c r="BF66" s="977">
        <f ca="1">SUM('P&amp;L'!BF19:BF21)-'P&amp;L'!BF28</f>
        <v>2.7273972602740044</v>
      </c>
      <c r="BG66" s="977">
        <f ca="1">SUM('P&amp;L'!BG19:BG21)-'P&amp;L'!BG28</f>
        <v>2.77260273972606</v>
      </c>
      <c r="BH66" s="977">
        <f ca="1">SUM('P&amp;L'!BH19:BH21)-'P&amp;L'!BH28</f>
        <v>2.73497267759566</v>
      </c>
      <c r="BI66" s="977">
        <f ca="1">SUM('P&amp;L'!BI19:BI21)-'P&amp;L'!BI28</f>
        <v>2.765027322404404</v>
      </c>
      <c r="BJ66" s="977">
        <f ca="1">SUM('P&amp;L'!BJ19:BJ21)-'P&amp;L'!BJ28</f>
        <v>2.7273972602740044</v>
      </c>
      <c r="BK66" s="977">
        <f ca="1">SUM('P&amp;L'!BK19:BK21)-'P&amp;L'!BK28</f>
        <v>2.77260273972606</v>
      </c>
      <c r="BL66" s="977">
        <f ca="1">SUM('P&amp;L'!BL19:BL21)-'P&amp;L'!BL28</f>
        <v>2.7273972602740044</v>
      </c>
      <c r="BM66" s="977">
        <f ca="1">SUM('P&amp;L'!BM19:BM21)-'P&amp;L'!BM28</f>
        <v>2.77260273972606</v>
      </c>
      <c r="BN66" s="977">
        <f ca="1">SUM('P&amp;L'!BN19:BN21)-'P&amp;L'!BN28</f>
        <v>2.7273972602740044</v>
      </c>
      <c r="BO66" s="977">
        <f ca="1">SUM('P&amp;L'!BO19:BO21)-'P&amp;L'!BO28</f>
        <v>2.77260273972606</v>
      </c>
      <c r="BP66" s="977"/>
      <c r="BQ66" s="977"/>
      <c r="BR66" s="977"/>
      <c r="BS66" s="977"/>
      <c r="BT66" s="977"/>
      <c r="BU66" s="977"/>
      <c r="BV66" s="977"/>
      <c r="BW66" s="977"/>
      <c r="BX66" s="977"/>
      <c r="BY66" s="977"/>
      <c r="BZ66" s="977"/>
      <c r="CA66" s="977"/>
      <c r="CB66" s="977"/>
      <c r="CC66" s="977"/>
      <c r="CD66" s="977"/>
      <c r="CE66" s="977"/>
      <c r="CF66" s="977"/>
      <c r="CG66" s="977"/>
      <c r="CH66" s="977"/>
      <c r="CI66" s="977"/>
      <c r="CJ66" s="977"/>
      <c r="CK66" s="977"/>
      <c r="CL66" s="977"/>
      <c r="CM66" s="977"/>
      <c r="CN66" s="977"/>
      <c r="CO66" s="977"/>
      <c r="CP66" s="977"/>
      <c r="CQ66" s="977"/>
      <c r="CR66" s="977"/>
      <c r="CS66" s="977"/>
      <c r="CT66" s="977"/>
      <c r="CU66" s="977"/>
      <c r="CV66" s="977"/>
      <c r="CW66" s="977"/>
      <c r="CX66" s="977"/>
      <c r="CY66" s="977"/>
      <c r="CZ66" s="977"/>
      <c r="DA66" s="977"/>
      <c r="DB66" s="977"/>
      <c r="DC66" s="977"/>
      <c r="DD66" s="977"/>
      <c r="DE66" s="977"/>
      <c r="DF66" s="977"/>
      <c r="DG66" s="977"/>
      <c r="DH66" s="977"/>
      <c r="DI66" s="977"/>
      <c r="DJ66" s="977"/>
      <c r="DK66" s="977"/>
      <c r="DL66" s="977"/>
      <c r="DM66" s="977"/>
      <c r="DN66" s="977"/>
      <c r="DO66" s="977"/>
      <c r="DP66" s="977"/>
      <c r="DQ66" s="977"/>
      <c r="DR66" s="977"/>
      <c r="DS66" s="977"/>
      <c r="DT66" s="977"/>
      <c r="DU66" s="977"/>
      <c r="DV66" s="977"/>
      <c r="DW66" s="977"/>
      <c r="DX66" s="303"/>
      <c r="DY66" s="303"/>
    </row>
    <row r="67" spans="1:129">
      <c r="A67" s="496" t="str">
        <f>Inputs!A384</f>
        <v>Corporate Income Tax</v>
      </c>
      <c r="B67" s="678"/>
      <c r="C67" s="678"/>
      <c r="D67" s="514"/>
      <c r="E67" s="514"/>
      <c r="F67" s="616"/>
      <c r="G67" s="1049">
        <f>-'P&amp;L'!G44</f>
        <v>0</v>
      </c>
      <c r="H67" s="1049">
        <f>-'P&amp;L'!H44</f>
        <v>0</v>
      </c>
      <c r="I67" s="1049">
        <f>-'P&amp;L'!I44</f>
        <v>0</v>
      </c>
      <c r="J67" s="1049">
        <f>-'P&amp;L'!J44</f>
        <v>0</v>
      </c>
      <c r="K67" s="1049">
        <f>-'P&amp;L'!K44</f>
        <v>0</v>
      </c>
      <c r="L67" s="1049">
        <f>-'P&amp;L'!L44</f>
        <v>0</v>
      </c>
      <c r="M67" s="1049">
        <f>-'P&amp;L'!M44</f>
        <v>0</v>
      </c>
      <c r="N67" s="1049">
        <f>-'P&amp;L'!N44</f>
        <v>0</v>
      </c>
      <c r="O67" s="1049">
        <f>-'P&amp;L'!O44</f>
        <v>0</v>
      </c>
      <c r="P67" s="1049">
        <f>-'P&amp;L'!P44</f>
        <v>0</v>
      </c>
      <c r="Q67" s="1049">
        <f>-'P&amp;L'!Q44</f>
        <v>0</v>
      </c>
      <c r="R67" s="1049">
        <f>-'P&amp;L'!R44</f>
        <v>0</v>
      </c>
      <c r="S67" s="1049">
        <f>-'P&amp;L'!S44</f>
        <v>0</v>
      </c>
      <c r="T67" s="1049">
        <f>-'P&amp;L'!T44</f>
        <v>0</v>
      </c>
      <c r="U67" s="1049">
        <f>-'P&amp;L'!U44</f>
        <v>0</v>
      </c>
      <c r="V67" s="1049">
        <f>-'P&amp;L'!V44</f>
        <v>0</v>
      </c>
      <c r="W67" s="1049">
        <f>-'P&amp;L'!W44</f>
        <v>0</v>
      </c>
      <c r="X67" s="1049">
        <f>-'P&amp;L'!X44</f>
        <v>0</v>
      </c>
      <c r="Y67" s="1049">
        <f>-'P&amp;L'!Y44</f>
        <v>0</v>
      </c>
      <c r="Z67" s="1049">
        <f>-'P&amp;L'!Z44</f>
        <v>0</v>
      </c>
      <c r="AA67" s="1049">
        <f>-'P&amp;L'!AA44</f>
        <v>0</v>
      </c>
      <c r="AB67" s="1049">
        <f>-'P&amp;L'!AB44</f>
        <v>0</v>
      </c>
      <c r="AC67" s="1049">
        <f>-'P&amp;L'!AC44</f>
        <v>0</v>
      </c>
      <c r="AD67" s="1049">
        <f>-'P&amp;L'!AD44</f>
        <v>0</v>
      </c>
      <c r="AE67" s="1049">
        <f>-'P&amp;L'!AE44</f>
        <v>0</v>
      </c>
      <c r="AF67" s="1049">
        <f>-'P&amp;L'!AF44</f>
        <v>0</v>
      </c>
      <c r="AG67" s="1049">
        <f>-'P&amp;L'!AG44</f>
        <v>-120.18903737619021</v>
      </c>
      <c r="AH67" s="1049">
        <f>-'P&amp;L'!AH44</f>
        <v>0</v>
      </c>
      <c r="AI67" s="1049">
        <f>-'P&amp;L'!AI44</f>
        <v>-955.23760410781665</v>
      </c>
      <c r="AJ67" s="1049">
        <f>-'P&amp;L'!AJ44</f>
        <v>0</v>
      </c>
      <c r="AK67" s="1049">
        <f>-'P&amp;L'!AK44</f>
        <v>-1084.5403223093383</v>
      </c>
      <c r="AL67" s="1049">
        <f>-'P&amp;L'!AL44</f>
        <v>0</v>
      </c>
      <c r="AM67" s="1049">
        <f>-'P&amp;L'!AM44</f>
        <v>-1224.5048310629597</v>
      </c>
      <c r="AN67" s="1049">
        <f>-'P&amp;L'!AN44</f>
        <v>0</v>
      </c>
      <c r="AO67" s="1049">
        <f>-'P&amp;L'!AO44</f>
        <v>-1436.2108260505472</v>
      </c>
      <c r="AP67" s="1049">
        <f>-'P&amp;L'!AP44</f>
        <v>0</v>
      </c>
      <c r="AQ67" s="1049">
        <f>-'P&amp;L'!AQ44</f>
        <v>-1644.9309083308406</v>
      </c>
      <c r="AR67" s="1049">
        <f>-'P&amp;L'!AR44</f>
        <v>0</v>
      </c>
      <c r="AS67" s="1049">
        <f>-'P&amp;L'!AS44</f>
        <v>-1811.2505523385669</v>
      </c>
      <c r="AT67" s="1049">
        <f>-'P&amp;L'!AT44</f>
        <v>0</v>
      </c>
      <c r="AU67" s="1049">
        <f>-'P&amp;L'!AU44</f>
        <v>-1871.3233075530482</v>
      </c>
      <c r="AV67" s="1049">
        <f>-'P&amp;L'!AV44</f>
        <v>0</v>
      </c>
      <c r="AW67" s="1049">
        <f>-'P&amp;L'!AW44</f>
        <v>-2554.4030081300975</v>
      </c>
      <c r="AX67" s="1049">
        <f>-'P&amp;L'!AX44</f>
        <v>0</v>
      </c>
      <c r="AY67" s="1049">
        <f>-'P&amp;L'!AY44</f>
        <v>-2614.3126746846992</v>
      </c>
      <c r="AZ67" s="1049">
        <f>-'P&amp;L'!AZ44</f>
        <v>0</v>
      </c>
      <c r="BA67" s="1049">
        <f>-'P&amp;L'!BA44</f>
        <v>-2688.0604773263935</v>
      </c>
      <c r="BB67" s="1049">
        <f>-'P&amp;L'!BB44</f>
        <v>0</v>
      </c>
      <c r="BC67" s="1049">
        <f>-'P&amp;L'!BC44</f>
        <v>-2741.4297212273209</v>
      </c>
      <c r="BD67" s="1049">
        <f>-'P&amp;L'!BD44</f>
        <v>0</v>
      </c>
      <c r="BE67" s="1049">
        <f>-'P&amp;L'!BE44</f>
        <v>-2795.529463251868</v>
      </c>
      <c r="BF67" s="1049">
        <f>-'P&amp;L'!BF44</f>
        <v>0</v>
      </c>
      <c r="BG67" s="1049">
        <f>-'P&amp;L'!BG44</f>
        <v>-2856.9178626145049</v>
      </c>
      <c r="BH67" s="1049">
        <f>-'P&amp;L'!BH44</f>
        <v>0</v>
      </c>
      <c r="BI67" s="1049">
        <f>-'P&amp;L'!BI44</f>
        <v>-2909.4223837107957</v>
      </c>
      <c r="BJ67" s="1049">
        <f>-'P&amp;L'!BJ44</f>
        <v>0</v>
      </c>
      <c r="BK67" s="1049">
        <f>-'P&amp;L'!BK44</f>
        <v>-2948.5699841210117</v>
      </c>
      <c r="BL67" s="1049">
        <f>-'P&amp;L'!BL44</f>
        <v>0</v>
      </c>
      <c r="BM67" s="1049">
        <f>-'P&amp;L'!BM44</f>
        <v>-2984.2337590258312</v>
      </c>
      <c r="BN67" s="1049">
        <f>-'P&amp;L'!BN44</f>
        <v>0</v>
      </c>
      <c r="BO67" s="1049">
        <f>-'P&amp;L'!BO44</f>
        <v>-2999.8541571935475</v>
      </c>
      <c r="BP67" s="1049"/>
      <c r="BQ67" s="1049"/>
      <c r="BR67" s="1049"/>
      <c r="BS67" s="1049"/>
      <c r="BT67" s="1049"/>
      <c r="BU67" s="1049"/>
      <c r="BV67" s="1049"/>
      <c r="BW67" s="1049"/>
      <c r="BX67" s="1049"/>
      <c r="BY67" s="1049"/>
      <c r="BZ67" s="1049"/>
      <c r="CA67" s="1049"/>
      <c r="CB67" s="1049"/>
      <c r="CC67" s="1049"/>
      <c r="CD67" s="1049"/>
      <c r="CE67" s="1049"/>
      <c r="CF67" s="1049"/>
      <c r="CG67" s="1049"/>
      <c r="CH67" s="1049"/>
      <c r="CI67" s="1049"/>
      <c r="CJ67" s="1049"/>
      <c r="CK67" s="1049"/>
      <c r="CL67" s="1049"/>
      <c r="CM67" s="1049"/>
      <c r="CN67" s="1049"/>
      <c r="CO67" s="1049"/>
      <c r="CP67" s="1049"/>
      <c r="CQ67" s="1049"/>
      <c r="CR67" s="1049"/>
      <c r="CS67" s="1049"/>
      <c r="CT67" s="1049"/>
      <c r="CU67" s="1049"/>
      <c r="CV67" s="1049"/>
      <c r="CW67" s="1049"/>
      <c r="CX67" s="1049"/>
      <c r="CY67" s="1049"/>
      <c r="CZ67" s="1049"/>
      <c r="DA67" s="1049"/>
      <c r="DB67" s="1049"/>
      <c r="DC67" s="1049"/>
      <c r="DD67" s="1049"/>
      <c r="DE67" s="1049"/>
      <c r="DF67" s="1049"/>
      <c r="DG67" s="1049"/>
      <c r="DH67" s="1049"/>
      <c r="DI67" s="1049"/>
      <c r="DJ67" s="1049"/>
      <c r="DK67" s="1049"/>
      <c r="DL67" s="1049"/>
      <c r="DM67" s="1049"/>
      <c r="DN67" s="1049"/>
      <c r="DO67" s="1049"/>
      <c r="DP67" s="1049"/>
      <c r="DQ67" s="1049"/>
      <c r="DR67" s="1049"/>
      <c r="DS67" s="1049"/>
      <c r="DT67" s="1049"/>
      <c r="DU67" s="1049"/>
      <c r="DV67" s="1049"/>
      <c r="DW67" s="1049"/>
      <c r="DX67" s="303"/>
      <c r="DY67" s="303"/>
    </row>
    <row r="68" spans="1:129">
      <c r="A68" s="496"/>
      <c r="B68" s="678"/>
      <c r="C68" s="678"/>
      <c r="D68" s="514"/>
      <c r="E68" s="514"/>
      <c r="F68" s="514"/>
      <c r="G68" s="490"/>
      <c r="H68" s="490"/>
      <c r="I68" s="490"/>
      <c r="J68" s="490"/>
      <c r="K68" s="490"/>
      <c r="L68" s="490"/>
      <c r="M68" s="490"/>
      <c r="N68" s="490"/>
      <c r="O68" s="490"/>
      <c r="P68" s="490"/>
      <c r="Q68" s="490"/>
      <c r="R68" s="490"/>
      <c r="S68" s="490"/>
      <c r="T68" s="490"/>
      <c r="U68" s="490"/>
      <c r="V68" s="490"/>
      <c r="W68" s="490"/>
      <c r="X68" s="490"/>
      <c r="Y68" s="490"/>
      <c r="Z68" s="490"/>
      <c r="AA68" s="490"/>
      <c r="AB68" s="490"/>
      <c r="AC68" s="490"/>
      <c r="AD68" s="490"/>
      <c r="AE68" s="490"/>
      <c r="AF68" s="490"/>
      <c r="AG68" s="490"/>
      <c r="AH68" s="490"/>
      <c r="AI68" s="490"/>
      <c r="AJ68" s="490"/>
      <c r="AK68" s="490"/>
      <c r="AL68" s="490"/>
      <c r="AM68" s="490"/>
      <c r="AN68" s="490"/>
      <c r="AO68" s="490"/>
      <c r="AP68" s="490"/>
      <c r="AQ68" s="490"/>
      <c r="AR68" s="490"/>
      <c r="AS68" s="490"/>
      <c r="AT68" s="490"/>
      <c r="AU68" s="490"/>
      <c r="AV68" s="490"/>
      <c r="AW68" s="490"/>
      <c r="AX68" s="490"/>
      <c r="AY68" s="490"/>
      <c r="AZ68" s="490"/>
      <c r="BA68" s="490"/>
      <c r="BB68" s="490"/>
      <c r="BC68" s="490"/>
      <c r="BD68" s="490"/>
      <c r="BE68" s="490"/>
      <c r="BF68" s="490"/>
      <c r="BG68" s="490"/>
      <c r="BH68" s="490"/>
      <c r="BI68" s="490"/>
      <c r="BJ68" s="490"/>
      <c r="BK68" s="490"/>
      <c r="BL68" s="490"/>
      <c r="BM68" s="490"/>
      <c r="BN68" s="490"/>
      <c r="BO68" s="490"/>
      <c r="BP68" s="490"/>
      <c r="BQ68" s="490"/>
      <c r="BR68" s="490"/>
      <c r="BS68" s="490"/>
      <c r="BT68" s="490"/>
      <c r="BU68" s="490"/>
      <c r="BV68" s="490"/>
      <c r="BW68" s="490"/>
      <c r="BX68" s="490"/>
      <c r="BY68" s="490"/>
      <c r="BZ68" s="490"/>
      <c r="CA68" s="490"/>
      <c r="CB68" s="490"/>
      <c r="CC68" s="490"/>
      <c r="CD68" s="490"/>
      <c r="CE68" s="490"/>
      <c r="CF68" s="490"/>
      <c r="CG68" s="490"/>
      <c r="CH68" s="490"/>
      <c r="CI68" s="490"/>
      <c r="CJ68" s="490"/>
      <c r="CK68" s="490"/>
      <c r="CL68" s="490"/>
      <c r="CM68" s="490"/>
      <c r="CN68" s="490"/>
      <c r="CO68" s="490"/>
      <c r="CP68" s="490"/>
      <c r="CQ68" s="490"/>
      <c r="CR68" s="490"/>
      <c r="CS68" s="490"/>
      <c r="CT68" s="490"/>
      <c r="CU68" s="490"/>
      <c r="CV68" s="490"/>
      <c r="CW68" s="490"/>
      <c r="CX68" s="490"/>
      <c r="CY68" s="490"/>
      <c r="CZ68" s="490"/>
      <c r="DA68" s="490"/>
      <c r="DB68" s="490"/>
      <c r="DC68" s="490"/>
      <c r="DD68" s="490"/>
      <c r="DE68" s="490"/>
      <c r="DF68" s="490"/>
      <c r="DG68" s="490"/>
      <c r="DH68" s="490"/>
      <c r="DI68" s="490"/>
      <c r="DJ68" s="490"/>
      <c r="DK68" s="490"/>
      <c r="DL68" s="490"/>
      <c r="DM68" s="490"/>
      <c r="DN68" s="490"/>
      <c r="DO68" s="490"/>
      <c r="DP68" s="490"/>
      <c r="DQ68" s="490"/>
      <c r="DR68" s="490"/>
      <c r="DS68" s="490"/>
      <c r="DT68" s="490"/>
      <c r="DU68" s="490"/>
      <c r="DV68" s="490"/>
      <c r="DW68" s="490"/>
      <c r="DX68" s="309"/>
      <c r="DY68" s="303"/>
    </row>
    <row r="69" spans="1:129">
      <c r="A69" s="860" t="s">
        <v>1082</v>
      </c>
      <c r="B69" s="861"/>
      <c r="C69" s="861"/>
      <c r="D69" s="863"/>
      <c r="E69" s="863"/>
      <c r="F69" s="862"/>
      <c r="G69" s="842">
        <f t="shared" ref="G69:AL69" si="26">SUM(G20,G38,G63,G66,G67)+$B$70*(G$3=0)</f>
        <v>0</v>
      </c>
      <c r="H69" s="842">
        <f t="shared" ca="1" si="26"/>
        <v>3070.1758373705552</v>
      </c>
      <c r="I69" s="842">
        <f t="shared" ca="1" si="26"/>
        <v>3121.0627297026626</v>
      </c>
      <c r="J69" s="842">
        <f t="shared" ca="1" si="26"/>
        <v>3111.6498118744885</v>
      </c>
      <c r="K69" s="842">
        <f t="shared" ca="1" si="26"/>
        <v>3163.2241181486525</v>
      </c>
      <c r="L69" s="842">
        <f t="shared" ca="1" si="26"/>
        <v>3121.1365622958965</v>
      </c>
      <c r="M69" s="842">
        <f t="shared" ca="1" si="26"/>
        <v>3155.4347662771693</v>
      </c>
      <c r="N69" s="842">
        <f t="shared" ca="1" si="26"/>
        <v>3156.8324071828301</v>
      </c>
      <c r="O69" s="842">
        <f t="shared" ca="1" si="26"/>
        <v>3209.1555962521579</v>
      </c>
      <c r="P69" s="842">
        <f t="shared" ca="1" si="26"/>
        <v>3194.7766708725076</v>
      </c>
      <c r="Q69" s="842">
        <f t="shared" ca="1" si="26"/>
        <v>3247.7287703897309</v>
      </c>
      <c r="R69" s="842">
        <f t="shared" ca="1" si="26"/>
        <v>3200.0231759611916</v>
      </c>
      <c r="S69" s="842">
        <f t="shared" ca="1" si="26"/>
        <v>3253.0622341262938</v>
      </c>
      <c r="T69" s="842">
        <f t="shared" ca="1" si="26"/>
        <v>3276.6068348869971</v>
      </c>
      <c r="U69" s="842">
        <f t="shared" ca="1" si="26"/>
        <v>3312.6135034022386</v>
      </c>
      <c r="V69" s="842">
        <f t="shared" ca="1" si="26"/>
        <v>3340.2197136848176</v>
      </c>
      <c r="W69" s="842">
        <f t="shared" ca="1" si="26"/>
        <v>3395.5824713702009</v>
      </c>
      <c r="X69" s="842">
        <f t="shared" ca="1" si="26"/>
        <v>3418.1201121228983</v>
      </c>
      <c r="Y69" s="842">
        <f t="shared" ca="1" si="26"/>
        <v>3474.7740366332218</v>
      </c>
      <c r="Z69" s="842">
        <f t="shared" ca="1" si="26"/>
        <v>3494.0372361735749</v>
      </c>
      <c r="AA69" s="842">
        <f t="shared" ca="1" si="26"/>
        <v>3551.9494555576666</v>
      </c>
      <c r="AB69" s="842">
        <f t="shared" ca="1" si="26"/>
        <v>3556.8297621119882</v>
      </c>
      <c r="AC69" s="842">
        <f t="shared" ca="1" si="26"/>
        <v>3595.9158034538773</v>
      </c>
      <c r="AD69" s="842">
        <f t="shared" ca="1" si="26"/>
        <v>3626.2540889719712</v>
      </c>
      <c r="AE69" s="842">
        <f t="shared" ca="1" si="26"/>
        <v>3686.3577479052092</v>
      </c>
      <c r="AF69" s="842">
        <f t="shared" ca="1" si="26"/>
        <v>6108.9357631474068</v>
      </c>
      <c r="AG69" s="842">
        <f t="shared" ca="1" si="26"/>
        <v>6089.9998047184117</v>
      </c>
      <c r="AH69" s="842">
        <f t="shared" ca="1" si="26"/>
        <v>6094.5967226273406</v>
      </c>
      <c r="AI69" s="842">
        <f t="shared" ca="1" si="26"/>
        <v>5240.3745338116896</v>
      </c>
      <c r="AJ69" s="842">
        <f t="shared" ca="1" si="26"/>
        <v>6191.8377939076463</v>
      </c>
      <c r="AK69" s="842">
        <f t="shared" ca="1" si="26"/>
        <v>5175.3396451577319</v>
      </c>
      <c r="AL69" s="842">
        <f t="shared" ca="1" si="26"/>
        <v>6212.2931546195068</v>
      </c>
      <c r="AM69" s="842">
        <f t="shared" ref="AM69:BO69" ca="1" si="27">SUM(AM20,AM38,AM63,AM66,AM67)+$B$70*(AM$3=0)</f>
        <v>5090.7545084397443</v>
      </c>
      <c r="AN69" s="842">
        <f t="shared" ca="1" si="27"/>
        <v>6422.2824265754589</v>
      </c>
      <c r="AO69" s="842">
        <f t="shared" ca="1" si="27"/>
        <v>5092.5182705786492</v>
      </c>
      <c r="AP69" s="842">
        <f t="shared" ca="1" si="27"/>
        <v>6585.9464909026956</v>
      </c>
      <c r="AQ69" s="842">
        <f t="shared" ca="1" si="27"/>
        <v>5050.1749166752115</v>
      </c>
      <c r="AR69" s="842">
        <f t="shared" ca="1" si="27"/>
        <v>6765.0886972157923</v>
      </c>
      <c r="AS69" s="842">
        <f t="shared" ca="1" si="27"/>
        <v>5028.179778912564</v>
      </c>
      <c r="AT69" s="842">
        <f t="shared" ca="1" si="27"/>
        <v>6911.8477723177066</v>
      </c>
      <c r="AU69" s="842">
        <f t="shared" ca="1" si="27"/>
        <v>5155.0854775655071</v>
      </c>
      <c r="AV69" s="842">
        <f t="shared" ca="1" si="27"/>
        <v>7037.2442080905275</v>
      </c>
      <c r="AW69" s="842">
        <f t="shared" ca="1" si="27"/>
        <v>4599.4806067243626</v>
      </c>
      <c r="AX69" s="842">
        <f t="shared" ca="1" si="27"/>
        <v>7202.2921479137076</v>
      </c>
      <c r="AY69" s="842">
        <f t="shared" ca="1" si="27"/>
        <v>4707.3544812054788</v>
      </c>
      <c r="AZ69" s="842">
        <f t="shared" ca="1" si="27"/>
        <v>7426.0322840528779</v>
      </c>
      <c r="BA69" s="842">
        <f t="shared" ca="1" si="27"/>
        <v>4819.5765571006923</v>
      </c>
      <c r="BB69" s="842">
        <f t="shared" ca="1" si="27"/>
        <v>7552.4928393020573</v>
      </c>
      <c r="BC69" s="842">
        <f t="shared" ca="1" si="27"/>
        <v>4936.2425574001845</v>
      </c>
      <c r="BD69" s="842">
        <f t="shared" ca="1" si="27"/>
        <v>7701.5347465538525</v>
      </c>
      <c r="BE69" s="842">
        <f t="shared" ca="1" si="27"/>
        <v>5033.6550304824368</v>
      </c>
      <c r="BF69" s="842">
        <f t="shared" ca="1" si="27"/>
        <v>7870.6565164874501</v>
      </c>
      <c r="BG69" s="842">
        <f t="shared" ca="1" si="27"/>
        <v>5144.1915243119638</v>
      </c>
      <c r="BH69" s="842">
        <f t="shared" ca="1" si="27"/>
        <v>8037.566390943608</v>
      </c>
      <c r="BI69" s="842">
        <f t="shared" ca="1" si="27"/>
        <v>5216.4689126277972</v>
      </c>
      <c r="BJ69" s="842">
        <f t="shared" ca="1" si="27"/>
        <v>8123.1532287047658</v>
      </c>
      <c r="BK69" s="842">
        <f t="shared" ca="1" si="27"/>
        <v>5309.2211434020646</v>
      </c>
      <c r="BL69" s="842">
        <f t="shared" ca="1" si="27"/>
        <v>8221.4050286708589</v>
      </c>
      <c r="BM69" s="842">
        <f t="shared" ca="1" si="27"/>
        <v>5373.4376513357065</v>
      </c>
      <c r="BN69" s="842">
        <f t="shared" ca="1" si="27"/>
        <v>8264.4383934860307</v>
      </c>
      <c r="BO69" s="842">
        <f t="shared" ca="1" si="27"/>
        <v>5401.5638781734651</v>
      </c>
      <c r="BP69" s="842"/>
      <c r="BQ69" s="842"/>
      <c r="BR69" s="842"/>
      <c r="BS69" s="842"/>
      <c r="BT69" s="842"/>
      <c r="BU69" s="842"/>
      <c r="BV69" s="842"/>
      <c r="BW69" s="842"/>
      <c r="BX69" s="842"/>
      <c r="BY69" s="842"/>
      <c r="BZ69" s="842"/>
      <c r="CA69" s="842"/>
      <c r="CB69" s="842"/>
      <c r="CC69" s="842"/>
      <c r="CD69" s="842"/>
      <c r="CE69" s="842"/>
      <c r="CF69" s="842"/>
      <c r="CG69" s="842"/>
      <c r="CH69" s="842"/>
      <c r="CI69" s="842"/>
      <c r="CJ69" s="842"/>
      <c r="CK69" s="842"/>
      <c r="CL69" s="842"/>
      <c r="CM69" s="842"/>
      <c r="CN69" s="842"/>
      <c r="CO69" s="842"/>
      <c r="CP69" s="842"/>
      <c r="CQ69" s="842"/>
      <c r="CR69" s="842"/>
      <c r="CS69" s="842"/>
      <c r="CT69" s="842"/>
      <c r="CU69" s="842"/>
      <c r="CV69" s="842"/>
      <c r="CW69" s="842"/>
      <c r="CX69" s="842"/>
      <c r="CY69" s="842"/>
      <c r="CZ69" s="842"/>
      <c r="DA69" s="842"/>
      <c r="DB69" s="842"/>
      <c r="DC69" s="842"/>
      <c r="DD69" s="842"/>
      <c r="DE69" s="842"/>
      <c r="DF69" s="842"/>
      <c r="DG69" s="842"/>
      <c r="DH69" s="842"/>
      <c r="DI69" s="842"/>
      <c r="DJ69" s="842"/>
      <c r="DK69" s="842"/>
      <c r="DL69" s="842"/>
      <c r="DM69" s="842"/>
      <c r="DN69" s="842"/>
      <c r="DO69" s="842"/>
      <c r="DP69" s="842"/>
      <c r="DQ69" s="842"/>
      <c r="DR69" s="842"/>
      <c r="DS69" s="842"/>
      <c r="DT69" s="842"/>
      <c r="DU69" s="842"/>
      <c r="DV69" s="842"/>
      <c r="DW69" s="842"/>
      <c r="DX69" s="303"/>
      <c r="DY69" s="303"/>
    </row>
    <row r="70" spans="1:129">
      <c r="A70" s="516" t="s">
        <v>241</v>
      </c>
      <c r="B70" s="840">
        <f>Inputs!$G$152</f>
        <v>0</v>
      </c>
      <c r="C70" s="840"/>
      <c r="D70" s="504"/>
      <c r="E70" s="504"/>
      <c r="F70" s="414"/>
      <c r="G70" s="1049">
        <f>-SUM(DS!G49:G50,DS!G84:G85)</f>
        <v>0</v>
      </c>
      <c r="H70" s="1049">
        <f ca="1">-SUM(DS!H49:H50,DS!H84:H85)</f>
        <v>-2116.3613940920632</v>
      </c>
      <c r="I70" s="1049">
        <f ca="1">-SUM(DS!I49:I50,DS!I84:I85)</f>
        <v>-2151.4392072538094</v>
      </c>
      <c r="J70" s="1049">
        <f ca="1">-SUM(DS!J49:J50,DS!J84:J85)</f>
        <v>-2144.6917250359043</v>
      </c>
      <c r="K70" s="1049">
        <f ca="1">-SUM(DS!K49:K50,DS!K84:K85)</f>
        <v>-2180.2391016939587</v>
      </c>
      <c r="L70" s="1049">
        <f ca="1">-SUM(DS!L49:L50,DS!L84:L85)</f>
        <v>-2144.914065439129</v>
      </c>
      <c r="M70" s="1049">
        <f ca="1">-SUM(DS!M49:M50,DS!M84:M85)</f>
        <v>-2168.4845496747239</v>
      </c>
      <c r="N70" s="1049">
        <f ca="1">-SUM(DS!N49:N50,DS!N84:N85)</f>
        <v>-2169.3109769337975</v>
      </c>
      <c r="O70" s="1049">
        <f ca="1">-SUM(DS!O49:O50,DS!O84:O85)</f>
        <v>-2205.266407490712</v>
      </c>
      <c r="P70" s="1049">
        <f ca="1">-SUM(DS!P49:P50,DS!P84:P85)</f>
        <v>-2194.9791243008258</v>
      </c>
      <c r="Q70" s="1049">
        <f ca="1">-SUM(DS!Q49:Q50,DS!Q84:Q85)</f>
        <v>-2231.3599937643744</v>
      </c>
      <c r="R70" s="1049">
        <f ca="1">-SUM(DS!R49:R50,DS!R84:R85)</f>
        <v>-2189.9179671064776</v>
      </c>
      <c r="S70" s="1049">
        <f ca="1">-SUM(DS!S49:S50,DS!S84:S85)</f>
        <v>-2226.2149499866941</v>
      </c>
      <c r="T70" s="1049">
        <f ca="1">-SUM(DS!T49:T50,DS!T84:T85)</f>
        <v>-2243.1435315915578</v>
      </c>
      <c r="U70" s="1049">
        <f ca="1">-SUM(DS!U49:U50,DS!U84:U85)</f>
        <v>-2267.793460510145</v>
      </c>
      <c r="V70" s="1049">
        <f ca="1">-SUM(DS!V49:V50,DS!V84:V85)</f>
        <v>-2287.658040589451</v>
      </c>
      <c r="W70" s="1049">
        <f ca="1">-SUM(DS!W49:W50,DS!W84:W85)</f>
        <v>-2325.5750246876178</v>
      </c>
      <c r="X70" s="1049">
        <f ca="1">-SUM(DS!X49:X50,DS!X84:X85)</f>
        <v>-2342.1228388441623</v>
      </c>
      <c r="Y70" s="1049">
        <f ca="1">-SUM(DS!Y49:Y50,DS!Y84:Y85)</f>
        <v>-2380.9425544051155</v>
      </c>
      <c r="Z70" s="1049">
        <f ca="1">-SUM(DS!Z49:Z50,DS!Z84:Z85)</f>
        <v>-2395.1114026986706</v>
      </c>
      <c r="AA70" s="1049">
        <f ca="1">-SUM(DS!AA49:AA50,DS!AA84:AA85)</f>
        <v>-2434.8093817489253</v>
      </c>
      <c r="AB70" s="1049">
        <f ca="1">-SUM(DS!AB49:AB50,DS!AB84:AB85)</f>
        <v>-2435.872062636206</v>
      </c>
      <c r="AC70" s="1049">
        <f ca="1">-SUM(DS!AC49:AC50,DS!AC84:AC85)</f>
        <v>-2462.6398875003397</v>
      </c>
      <c r="AD70" s="1049">
        <f ca="1">-SUM(DS!AD49:AD50,DS!AD84:AD85)</f>
        <v>-2484.4659312352755</v>
      </c>
      <c r="AE70" s="1049">
        <f ca="1">-SUM(DS!AE49:AE50,DS!AE84:AE85)</f>
        <v>-2525.6449245706676</v>
      </c>
      <c r="AF70" s="1049">
        <f ca="1">-SUM(DS!AF49:AF50,DS!AF84:AF85)</f>
        <v>-2875.3030133829429</v>
      </c>
      <c r="AG70" s="1049">
        <f ca="1">-SUM(DS!AG49:AG50,DS!AG84:AG85)</f>
        <v>-2922.9599694058656</v>
      </c>
      <c r="AH70" s="1049">
        <f ca="1">-SUM(DS!AH49:AH50,DS!AH84:AH85)</f>
        <v>-2829.3324585748965</v>
      </c>
      <c r="AI70" s="1049">
        <f ca="1">-SUM(DS!AI49:AI50,DS!AI84:AI85)</f>
        <v>-2844.793291681864</v>
      </c>
      <c r="AJ70" s="1049">
        <f ca="1">-SUM(DS!AJ49:AJ50,DS!AJ84:AJ85)</f>
        <v>0</v>
      </c>
      <c r="AK70" s="1049">
        <f ca="1">-SUM(DS!AK49:AK50,DS!AK84:AK85)</f>
        <v>0</v>
      </c>
      <c r="AL70" s="1049">
        <f ca="1">-SUM(DS!AL49:AL50,DS!AL84:AL85)</f>
        <v>0</v>
      </c>
      <c r="AM70" s="1049">
        <f ca="1">-SUM(DS!AM49:AM50,DS!AM84:AM85)</f>
        <v>0</v>
      </c>
      <c r="AN70" s="1049">
        <f ca="1">-SUM(DS!AN49:AN50,DS!AN84:AN85)</f>
        <v>0</v>
      </c>
      <c r="AO70" s="1049">
        <f ca="1">-SUM(DS!AO49:AO50,DS!AO84:AO85)</f>
        <v>0</v>
      </c>
      <c r="AP70" s="1049">
        <f ca="1">-SUM(DS!AP49:AP50,DS!AP84:AP85)</f>
        <v>0</v>
      </c>
      <c r="AQ70" s="1049">
        <f ca="1">-SUM(DS!AQ49:AQ50,DS!AQ84:AQ85)</f>
        <v>0</v>
      </c>
      <c r="AR70" s="1049">
        <f ca="1">-SUM(DS!AR49:AR50,DS!AR84:AR85)</f>
        <v>0</v>
      </c>
      <c r="AS70" s="1049">
        <f ca="1">-SUM(DS!AS49:AS50,DS!AS84:AS85)</f>
        <v>0</v>
      </c>
      <c r="AT70" s="1049">
        <f ca="1">-SUM(DS!AT49:AT50,DS!AT84:AT85)</f>
        <v>0</v>
      </c>
      <c r="AU70" s="1049">
        <f ca="1">-SUM(DS!AU49:AU50,DS!AU84:AU85)</f>
        <v>0</v>
      </c>
      <c r="AV70" s="1049">
        <f ca="1">-SUM(DS!AV49:AV50,DS!AV84:AV85)</f>
        <v>0</v>
      </c>
      <c r="AW70" s="1049">
        <f ca="1">-SUM(DS!AW49:AW50,DS!AW84:AW85)</f>
        <v>0</v>
      </c>
      <c r="AX70" s="1049">
        <f ca="1">-SUM(DS!AX49:AX50,DS!AX84:AX85)</f>
        <v>0</v>
      </c>
      <c r="AY70" s="1049">
        <f ca="1">-SUM(DS!AY49:AY50,DS!AY84:AY85)</f>
        <v>0</v>
      </c>
      <c r="AZ70" s="1049">
        <f ca="1">-SUM(DS!AZ49:AZ50,DS!AZ84:AZ85)</f>
        <v>0</v>
      </c>
      <c r="BA70" s="1049">
        <f ca="1">-SUM(DS!BA49:BA50,DS!BA84:BA85)</f>
        <v>0</v>
      </c>
      <c r="BB70" s="1049">
        <f ca="1">-SUM(DS!BB49:BB50,DS!BB84:BB85)</f>
        <v>0</v>
      </c>
      <c r="BC70" s="1049">
        <f ca="1">-SUM(DS!BC49:BC50,DS!BC84:BC85)</f>
        <v>0</v>
      </c>
      <c r="BD70" s="1049">
        <f ca="1">-SUM(DS!BD49:BD50,DS!BD84:BD85)</f>
        <v>0</v>
      </c>
      <c r="BE70" s="1049">
        <f ca="1">-SUM(DS!BE49:BE50,DS!BE84:BE85)</f>
        <v>0</v>
      </c>
      <c r="BF70" s="1049">
        <f ca="1">-SUM(DS!BF49:BF50,DS!BF84:BF85)</f>
        <v>0</v>
      </c>
      <c r="BG70" s="1049">
        <f ca="1">-SUM(DS!BG49:BG50,DS!BG84:BG85)</f>
        <v>0</v>
      </c>
      <c r="BH70" s="1049">
        <f ca="1">-SUM(DS!BH49:BH50,DS!BH84:BH85)</f>
        <v>0</v>
      </c>
      <c r="BI70" s="1049">
        <f ca="1">-SUM(DS!BI49:BI50,DS!BI84:BI85)</f>
        <v>0</v>
      </c>
      <c r="BJ70" s="1049">
        <f ca="1">-SUM(DS!BJ49:BJ50,DS!BJ84:BJ85)</f>
        <v>0</v>
      </c>
      <c r="BK70" s="1049">
        <f ca="1">-SUM(DS!BK49:BK50,DS!BK84:BK85)</f>
        <v>0</v>
      </c>
      <c r="BL70" s="1049">
        <f ca="1">-SUM(DS!BL49:BL50,DS!BL84:BL85)</f>
        <v>0</v>
      </c>
      <c r="BM70" s="1049">
        <f ca="1">-SUM(DS!BM49:BM50,DS!BM84:BM85)</f>
        <v>0</v>
      </c>
      <c r="BN70" s="1049">
        <f ca="1">-SUM(DS!BN49:BN50,DS!BN84:BN85)</f>
        <v>0</v>
      </c>
      <c r="BO70" s="1049">
        <f ca="1">-SUM(DS!BO49:BO50,DS!BO84:BO85)</f>
        <v>0</v>
      </c>
      <c r="BP70" s="1049"/>
      <c r="BQ70" s="1049"/>
      <c r="BR70" s="1049"/>
      <c r="BS70" s="1049"/>
      <c r="BT70" s="1049"/>
      <c r="BU70" s="1049"/>
      <c r="BV70" s="1049"/>
      <c r="BW70" s="1049"/>
      <c r="BX70" s="1049"/>
      <c r="BY70" s="1049"/>
      <c r="BZ70" s="1049"/>
      <c r="CA70" s="1049"/>
      <c r="CB70" s="1049"/>
      <c r="CC70" s="1049"/>
      <c r="CD70" s="1049"/>
      <c r="CE70" s="1049"/>
      <c r="CF70" s="1049"/>
      <c r="CG70" s="1049"/>
      <c r="CH70" s="1049"/>
      <c r="CI70" s="1049"/>
      <c r="CJ70" s="1049"/>
      <c r="CK70" s="1049"/>
      <c r="CL70" s="1049"/>
      <c r="CM70" s="1049"/>
      <c r="CN70" s="1049"/>
      <c r="CO70" s="1049"/>
      <c r="CP70" s="1049"/>
      <c r="CQ70" s="1049"/>
      <c r="CR70" s="1049"/>
      <c r="CS70" s="1049"/>
      <c r="CT70" s="1049"/>
      <c r="CU70" s="1049"/>
      <c r="CV70" s="1049"/>
      <c r="CW70" s="1049"/>
      <c r="CX70" s="1049"/>
      <c r="CY70" s="1049"/>
      <c r="CZ70" s="1049"/>
      <c r="DA70" s="1049"/>
      <c r="DB70" s="1049"/>
      <c r="DC70" s="1049"/>
      <c r="DD70" s="1049"/>
      <c r="DE70" s="1049"/>
      <c r="DF70" s="1049"/>
      <c r="DG70" s="1049"/>
      <c r="DH70" s="1049"/>
      <c r="DI70" s="1049"/>
      <c r="DJ70" s="1049"/>
      <c r="DK70" s="1049"/>
      <c r="DL70" s="1049"/>
      <c r="DM70" s="1049"/>
      <c r="DN70" s="1049"/>
      <c r="DO70" s="1049"/>
      <c r="DP70" s="1049"/>
      <c r="DQ70" s="1049"/>
      <c r="DR70" s="1049"/>
      <c r="DS70" s="1049"/>
      <c r="DT70" s="1049"/>
      <c r="DU70" s="1049"/>
      <c r="DV70" s="1049"/>
      <c r="DW70" s="1049"/>
      <c r="DX70" s="303"/>
      <c r="DY70" s="303"/>
    </row>
    <row r="71" spans="1:129" ht="11.25" customHeight="1">
      <c r="A71" s="994" t="s">
        <v>1083</v>
      </c>
      <c r="B71" s="679"/>
      <c r="C71" s="679"/>
      <c r="D71" s="504"/>
      <c r="E71" s="504"/>
      <c r="F71" s="414"/>
      <c r="G71" s="517">
        <f t="shared" ref="G71:AL71" si="28">MIN(-SUM(G70:G70),G69)</f>
        <v>0</v>
      </c>
      <c r="H71" s="517">
        <f t="shared" ca="1" si="28"/>
        <v>2116.3613940920632</v>
      </c>
      <c r="I71" s="517">
        <f t="shared" ca="1" si="28"/>
        <v>2151.4392072538094</v>
      </c>
      <c r="J71" s="517">
        <f t="shared" ca="1" si="28"/>
        <v>2144.6917250359043</v>
      </c>
      <c r="K71" s="517">
        <f t="shared" ca="1" si="28"/>
        <v>2180.2391016939587</v>
      </c>
      <c r="L71" s="517">
        <f t="shared" ca="1" si="28"/>
        <v>2144.914065439129</v>
      </c>
      <c r="M71" s="517">
        <f t="shared" ca="1" si="28"/>
        <v>2168.4845496747239</v>
      </c>
      <c r="N71" s="517">
        <f t="shared" ca="1" si="28"/>
        <v>2169.3109769337975</v>
      </c>
      <c r="O71" s="517">
        <f t="shared" ca="1" si="28"/>
        <v>2205.266407490712</v>
      </c>
      <c r="P71" s="517">
        <f t="shared" ca="1" si="28"/>
        <v>2194.9791243008258</v>
      </c>
      <c r="Q71" s="517">
        <f t="shared" ca="1" si="28"/>
        <v>2231.3599937643744</v>
      </c>
      <c r="R71" s="517">
        <f t="shared" ca="1" si="28"/>
        <v>2189.9179671064776</v>
      </c>
      <c r="S71" s="517">
        <f t="shared" ca="1" si="28"/>
        <v>2226.2149499866941</v>
      </c>
      <c r="T71" s="517">
        <f t="shared" ca="1" si="28"/>
        <v>2243.1435315915578</v>
      </c>
      <c r="U71" s="517">
        <f t="shared" ca="1" si="28"/>
        <v>2267.793460510145</v>
      </c>
      <c r="V71" s="517">
        <f t="shared" ca="1" si="28"/>
        <v>2287.658040589451</v>
      </c>
      <c r="W71" s="517">
        <f t="shared" ca="1" si="28"/>
        <v>2325.5750246876178</v>
      </c>
      <c r="X71" s="517">
        <f t="shared" ca="1" si="28"/>
        <v>2342.1228388441623</v>
      </c>
      <c r="Y71" s="517">
        <f ca="1">MIN(-SUM(Y70:Y70),Y69)</f>
        <v>2380.9425544051155</v>
      </c>
      <c r="Z71" s="517">
        <f t="shared" ca="1" si="28"/>
        <v>2395.1114026986706</v>
      </c>
      <c r="AA71" s="517">
        <f t="shared" ca="1" si="28"/>
        <v>2434.8093817489253</v>
      </c>
      <c r="AB71" s="517">
        <f t="shared" ca="1" si="28"/>
        <v>2435.872062636206</v>
      </c>
      <c r="AC71" s="517">
        <f t="shared" ca="1" si="28"/>
        <v>2462.6398875003397</v>
      </c>
      <c r="AD71" s="517">
        <f t="shared" ca="1" si="28"/>
        <v>2484.4659312352755</v>
      </c>
      <c r="AE71" s="517">
        <f t="shared" ca="1" si="28"/>
        <v>2525.6449245706676</v>
      </c>
      <c r="AF71" s="517">
        <f t="shared" ca="1" si="28"/>
        <v>2875.3030133829429</v>
      </c>
      <c r="AG71" s="517">
        <f t="shared" ca="1" si="28"/>
        <v>2922.9599694058656</v>
      </c>
      <c r="AH71" s="517">
        <f t="shared" ca="1" si="28"/>
        <v>2829.3324585748965</v>
      </c>
      <c r="AI71" s="517">
        <f t="shared" ca="1" si="28"/>
        <v>2844.793291681864</v>
      </c>
      <c r="AJ71" s="517">
        <f t="shared" ca="1" si="28"/>
        <v>0</v>
      </c>
      <c r="AK71" s="517">
        <f t="shared" ca="1" si="28"/>
        <v>0</v>
      </c>
      <c r="AL71" s="517">
        <f t="shared" ca="1" si="28"/>
        <v>0</v>
      </c>
      <c r="AM71" s="517">
        <f t="shared" ref="AM71:BO71" ca="1" si="29">MIN(-SUM(AM70:AM70),AM69)</f>
        <v>0</v>
      </c>
      <c r="AN71" s="517">
        <f t="shared" ca="1" si="29"/>
        <v>0</v>
      </c>
      <c r="AO71" s="517">
        <f t="shared" ca="1" si="29"/>
        <v>0</v>
      </c>
      <c r="AP71" s="517">
        <f t="shared" ca="1" si="29"/>
        <v>0</v>
      </c>
      <c r="AQ71" s="517">
        <f t="shared" ca="1" si="29"/>
        <v>0</v>
      </c>
      <c r="AR71" s="517">
        <f t="shared" ca="1" si="29"/>
        <v>0</v>
      </c>
      <c r="AS71" s="517">
        <f t="shared" ca="1" si="29"/>
        <v>0</v>
      </c>
      <c r="AT71" s="517">
        <f t="shared" ca="1" si="29"/>
        <v>0</v>
      </c>
      <c r="AU71" s="517">
        <f t="shared" ca="1" si="29"/>
        <v>0</v>
      </c>
      <c r="AV71" s="517">
        <f t="shared" ca="1" si="29"/>
        <v>0</v>
      </c>
      <c r="AW71" s="517">
        <f t="shared" ca="1" si="29"/>
        <v>0</v>
      </c>
      <c r="AX71" s="517">
        <f t="shared" ca="1" si="29"/>
        <v>0</v>
      </c>
      <c r="AY71" s="517">
        <f t="shared" ca="1" si="29"/>
        <v>0</v>
      </c>
      <c r="AZ71" s="517">
        <f t="shared" ca="1" si="29"/>
        <v>0</v>
      </c>
      <c r="BA71" s="517">
        <f t="shared" ca="1" si="29"/>
        <v>0</v>
      </c>
      <c r="BB71" s="517">
        <f t="shared" ca="1" si="29"/>
        <v>0</v>
      </c>
      <c r="BC71" s="517">
        <f t="shared" ca="1" si="29"/>
        <v>0</v>
      </c>
      <c r="BD71" s="517">
        <f t="shared" ca="1" si="29"/>
        <v>0</v>
      </c>
      <c r="BE71" s="517">
        <f t="shared" ca="1" si="29"/>
        <v>0</v>
      </c>
      <c r="BF71" s="517">
        <f t="shared" ca="1" si="29"/>
        <v>0</v>
      </c>
      <c r="BG71" s="517">
        <f t="shared" ca="1" si="29"/>
        <v>0</v>
      </c>
      <c r="BH71" s="517">
        <f t="shared" ca="1" si="29"/>
        <v>0</v>
      </c>
      <c r="BI71" s="517">
        <f t="shared" ca="1" si="29"/>
        <v>0</v>
      </c>
      <c r="BJ71" s="517">
        <f t="shared" ca="1" si="29"/>
        <v>0</v>
      </c>
      <c r="BK71" s="517">
        <f t="shared" ca="1" si="29"/>
        <v>0</v>
      </c>
      <c r="BL71" s="517">
        <f t="shared" ca="1" si="29"/>
        <v>0</v>
      </c>
      <c r="BM71" s="517">
        <f t="shared" ca="1" si="29"/>
        <v>0</v>
      </c>
      <c r="BN71" s="517">
        <f t="shared" ca="1" si="29"/>
        <v>0</v>
      </c>
      <c r="BO71" s="517">
        <f t="shared" ca="1" si="29"/>
        <v>0</v>
      </c>
      <c r="BP71" s="517"/>
      <c r="BQ71" s="517"/>
      <c r="BR71" s="517"/>
      <c r="BS71" s="517"/>
      <c r="BT71" s="517"/>
      <c r="BU71" s="517"/>
      <c r="BV71" s="517"/>
      <c r="BW71" s="517"/>
      <c r="BX71" s="517"/>
      <c r="BY71" s="517"/>
      <c r="BZ71" s="517"/>
      <c r="CA71" s="517"/>
      <c r="CB71" s="517"/>
      <c r="CC71" s="517"/>
      <c r="CD71" s="517"/>
      <c r="CE71" s="517"/>
      <c r="CF71" s="517"/>
      <c r="CG71" s="517"/>
      <c r="CH71" s="517"/>
      <c r="CI71" s="517"/>
      <c r="CJ71" s="517"/>
      <c r="CK71" s="517"/>
      <c r="CL71" s="517"/>
      <c r="CM71" s="517"/>
      <c r="CN71" s="517"/>
      <c r="CO71" s="517"/>
      <c r="CP71" s="517"/>
      <c r="CQ71" s="517"/>
      <c r="CR71" s="517"/>
      <c r="CS71" s="517"/>
      <c r="CT71" s="517"/>
      <c r="CU71" s="517"/>
      <c r="CV71" s="517"/>
      <c r="CW71" s="517"/>
      <c r="CX71" s="517"/>
      <c r="CY71" s="517"/>
      <c r="CZ71" s="517"/>
      <c r="DA71" s="517"/>
      <c r="DB71" s="517"/>
      <c r="DC71" s="517"/>
      <c r="DD71" s="517"/>
      <c r="DE71" s="517"/>
      <c r="DF71" s="517"/>
      <c r="DG71" s="517"/>
      <c r="DH71" s="517"/>
      <c r="DI71" s="517"/>
      <c r="DJ71" s="517"/>
      <c r="DK71" s="517"/>
      <c r="DL71" s="517"/>
      <c r="DM71" s="517"/>
      <c r="DN71" s="517"/>
      <c r="DO71" s="517"/>
      <c r="DP71" s="517"/>
      <c r="DQ71" s="517"/>
      <c r="DR71" s="517"/>
      <c r="DS71" s="517"/>
      <c r="DT71" s="517"/>
      <c r="DU71" s="517"/>
      <c r="DV71" s="517"/>
      <c r="DW71" s="517"/>
      <c r="DX71" s="303"/>
      <c r="DY71" s="303"/>
    </row>
    <row r="72" spans="1:129" ht="11.25" customHeight="1">
      <c r="A72" s="994" t="s">
        <v>1084</v>
      </c>
      <c r="B72" s="679"/>
      <c r="C72" s="679"/>
      <c r="D72" s="504"/>
      <c r="E72" s="504"/>
      <c r="F72" s="414"/>
      <c r="G72" s="517">
        <f t="shared" ref="G72:AL72" si="30">MIN(-SUM(G70:G70)-G71,G77)</f>
        <v>0</v>
      </c>
      <c r="H72" s="517">
        <f t="shared" ca="1" si="30"/>
        <v>0</v>
      </c>
      <c r="I72" s="517">
        <f t="shared" ca="1" si="30"/>
        <v>0</v>
      </c>
      <c r="J72" s="517">
        <f t="shared" ca="1" si="30"/>
        <v>0</v>
      </c>
      <c r="K72" s="517">
        <f t="shared" ca="1" si="30"/>
        <v>0</v>
      </c>
      <c r="L72" s="517">
        <f t="shared" ca="1" si="30"/>
        <v>0</v>
      </c>
      <c r="M72" s="517">
        <f t="shared" ca="1" si="30"/>
        <v>0</v>
      </c>
      <c r="N72" s="517">
        <f t="shared" ca="1" si="30"/>
        <v>0</v>
      </c>
      <c r="O72" s="517">
        <f t="shared" ca="1" si="30"/>
        <v>0</v>
      </c>
      <c r="P72" s="517">
        <f t="shared" ca="1" si="30"/>
        <v>0</v>
      </c>
      <c r="Q72" s="517">
        <f t="shared" ca="1" si="30"/>
        <v>0</v>
      </c>
      <c r="R72" s="517">
        <f t="shared" ca="1" si="30"/>
        <v>0</v>
      </c>
      <c r="S72" s="517">
        <f t="shared" ca="1" si="30"/>
        <v>0</v>
      </c>
      <c r="T72" s="517">
        <f t="shared" ca="1" si="30"/>
        <v>0</v>
      </c>
      <c r="U72" s="517">
        <f t="shared" ca="1" si="30"/>
        <v>0</v>
      </c>
      <c r="V72" s="517">
        <f t="shared" ca="1" si="30"/>
        <v>0</v>
      </c>
      <c r="W72" s="517">
        <f t="shared" ca="1" si="30"/>
        <v>0</v>
      </c>
      <c r="X72" s="517">
        <f t="shared" ca="1" si="30"/>
        <v>0</v>
      </c>
      <c r="Y72" s="517">
        <f t="shared" ca="1" si="30"/>
        <v>0</v>
      </c>
      <c r="Z72" s="517">
        <f t="shared" ca="1" si="30"/>
        <v>0</v>
      </c>
      <c r="AA72" s="517">
        <f t="shared" ca="1" si="30"/>
        <v>0</v>
      </c>
      <c r="AB72" s="517">
        <f t="shared" ca="1" si="30"/>
        <v>0</v>
      </c>
      <c r="AC72" s="517">
        <f t="shared" ca="1" si="30"/>
        <v>0</v>
      </c>
      <c r="AD72" s="517">
        <f t="shared" ca="1" si="30"/>
        <v>0</v>
      </c>
      <c r="AE72" s="517">
        <f t="shared" ca="1" si="30"/>
        <v>0</v>
      </c>
      <c r="AF72" s="517">
        <f t="shared" ca="1" si="30"/>
        <v>0</v>
      </c>
      <c r="AG72" s="517">
        <f t="shared" ca="1" si="30"/>
        <v>0</v>
      </c>
      <c r="AH72" s="517">
        <f t="shared" ca="1" si="30"/>
        <v>0</v>
      </c>
      <c r="AI72" s="517">
        <f t="shared" ca="1" si="30"/>
        <v>0</v>
      </c>
      <c r="AJ72" s="517">
        <f t="shared" ca="1" si="30"/>
        <v>0</v>
      </c>
      <c r="AK72" s="517">
        <f t="shared" ca="1" si="30"/>
        <v>0</v>
      </c>
      <c r="AL72" s="517">
        <f t="shared" ca="1" si="30"/>
        <v>0</v>
      </c>
      <c r="AM72" s="517">
        <f t="shared" ref="AM72:BO72" ca="1" si="31">MIN(-SUM(AM70:AM70)-AM71,AM77)</f>
        <v>0</v>
      </c>
      <c r="AN72" s="517">
        <f t="shared" ca="1" si="31"/>
        <v>0</v>
      </c>
      <c r="AO72" s="517">
        <f t="shared" ca="1" si="31"/>
        <v>0</v>
      </c>
      <c r="AP72" s="517">
        <f t="shared" ca="1" si="31"/>
        <v>0</v>
      </c>
      <c r="AQ72" s="517">
        <f t="shared" ca="1" si="31"/>
        <v>0</v>
      </c>
      <c r="AR72" s="517">
        <f t="shared" ca="1" si="31"/>
        <v>0</v>
      </c>
      <c r="AS72" s="517">
        <f t="shared" ca="1" si="31"/>
        <v>0</v>
      </c>
      <c r="AT72" s="517">
        <f t="shared" ca="1" si="31"/>
        <v>0</v>
      </c>
      <c r="AU72" s="517">
        <f t="shared" ca="1" si="31"/>
        <v>0</v>
      </c>
      <c r="AV72" s="517">
        <f t="shared" ca="1" si="31"/>
        <v>0</v>
      </c>
      <c r="AW72" s="517">
        <f t="shared" ca="1" si="31"/>
        <v>0</v>
      </c>
      <c r="AX72" s="517">
        <f t="shared" ca="1" si="31"/>
        <v>0</v>
      </c>
      <c r="AY72" s="517">
        <f t="shared" ca="1" si="31"/>
        <v>0</v>
      </c>
      <c r="AZ72" s="517">
        <f t="shared" ca="1" si="31"/>
        <v>0</v>
      </c>
      <c r="BA72" s="517">
        <f t="shared" ca="1" si="31"/>
        <v>0</v>
      </c>
      <c r="BB72" s="517">
        <f t="shared" ca="1" si="31"/>
        <v>0</v>
      </c>
      <c r="BC72" s="517">
        <f t="shared" ca="1" si="31"/>
        <v>0</v>
      </c>
      <c r="BD72" s="517">
        <f t="shared" ca="1" si="31"/>
        <v>0</v>
      </c>
      <c r="BE72" s="517">
        <f t="shared" ca="1" si="31"/>
        <v>0</v>
      </c>
      <c r="BF72" s="517">
        <f t="shared" ca="1" si="31"/>
        <v>0</v>
      </c>
      <c r="BG72" s="517">
        <f t="shared" ca="1" si="31"/>
        <v>0</v>
      </c>
      <c r="BH72" s="517">
        <f t="shared" ca="1" si="31"/>
        <v>0</v>
      </c>
      <c r="BI72" s="517">
        <f t="shared" ca="1" si="31"/>
        <v>0</v>
      </c>
      <c r="BJ72" s="517">
        <f t="shared" ca="1" si="31"/>
        <v>0</v>
      </c>
      <c r="BK72" s="517">
        <f t="shared" ca="1" si="31"/>
        <v>0</v>
      </c>
      <c r="BL72" s="517">
        <f t="shared" ca="1" si="31"/>
        <v>0</v>
      </c>
      <c r="BM72" s="517">
        <f t="shared" ca="1" si="31"/>
        <v>0</v>
      </c>
      <c r="BN72" s="517">
        <f t="shared" ca="1" si="31"/>
        <v>0</v>
      </c>
      <c r="BO72" s="517">
        <f t="shared" ca="1" si="31"/>
        <v>0</v>
      </c>
      <c r="BP72" s="517"/>
      <c r="BQ72" s="517"/>
      <c r="BR72" s="517"/>
      <c r="BS72" s="517"/>
      <c r="BT72" s="517"/>
      <c r="BU72" s="517"/>
      <c r="BV72" s="517"/>
      <c r="BW72" s="517"/>
      <c r="BX72" s="517"/>
      <c r="BY72" s="517"/>
      <c r="BZ72" s="517"/>
      <c r="CA72" s="517"/>
      <c r="CB72" s="517"/>
      <c r="CC72" s="517"/>
      <c r="CD72" s="517"/>
      <c r="CE72" s="517"/>
      <c r="CF72" s="517"/>
      <c r="CG72" s="517"/>
      <c r="CH72" s="517"/>
      <c r="CI72" s="517"/>
      <c r="CJ72" s="517"/>
      <c r="CK72" s="517"/>
      <c r="CL72" s="517"/>
      <c r="CM72" s="517"/>
      <c r="CN72" s="517"/>
      <c r="CO72" s="517"/>
      <c r="CP72" s="517"/>
      <c r="CQ72" s="517"/>
      <c r="CR72" s="517"/>
      <c r="CS72" s="517"/>
      <c r="CT72" s="517"/>
      <c r="CU72" s="517"/>
      <c r="CV72" s="517"/>
      <c r="CW72" s="517"/>
      <c r="CX72" s="517"/>
      <c r="CY72" s="517"/>
      <c r="CZ72" s="517"/>
      <c r="DA72" s="517"/>
      <c r="DB72" s="517"/>
      <c r="DC72" s="517"/>
      <c r="DD72" s="517"/>
      <c r="DE72" s="517"/>
      <c r="DF72" s="517"/>
      <c r="DG72" s="517"/>
      <c r="DH72" s="517"/>
      <c r="DI72" s="517"/>
      <c r="DJ72" s="517"/>
      <c r="DK72" s="517"/>
      <c r="DL72" s="517"/>
      <c r="DM72" s="517"/>
      <c r="DN72" s="517"/>
      <c r="DO72" s="517"/>
      <c r="DP72" s="517"/>
      <c r="DQ72" s="517"/>
      <c r="DR72" s="517"/>
      <c r="DS72" s="517"/>
      <c r="DT72" s="517"/>
      <c r="DU72" s="517"/>
      <c r="DV72" s="517"/>
      <c r="DW72" s="517"/>
      <c r="DX72" s="303"/>
      <c r="DY72" s="303"/>
    </row>
    <row r="73" spans="1:129" ht="11.25" customHeight="1">
      <c r="A73" s="515" t="str">
        <f>Inputs!A256</f>
        <v>VAT Facility</v>
      </c>
      <c r="B73" s="672"/>
      <c r="C73" s="672"/>
      <c r="D73" s="493"/>
      <c r="E73" s="493"/>
      <c r="F73" s="512"/>
      <c r="G73" s="1048">
        <f>-DS!G32</f>
        <v>0</v>
      </c>
      <c r="H73" s="1048">
        <f ca="1">-DS!H32</f>
        <v>0</v>
      </c>
      <c r="I73" s="1048">
        <f ca="1">-DS!I32</f>
        <v>0</v>
      </c>
      <c r="J73" s="1048">
        <f ca="1">-DS!J32</f>
        <v>0</v>
      </c>
      <c r="K73" s="1048">
        <f ca="1">-DS!K32</f>
        <v>0</v>
      </c>
      <c r="L73" s="1048">
        <f ca="1">-DS!L32</f>
        <v>0</v>
      </c>
      <c r="M73" s="1048">
        <f ca="1">-DS!M32</f>
        <v>0</v>
      </c>
      <c r="N73" s="1048">
        <f ca="1">-DS!N32</f>
        <v>0</v>
      </c>
      <c r="O73" s="1048">
        <f ca="1">-DS!O32</f>
        <v>0</v>
      </c>
      <c r="P73" s="1048">
        <f ca="1">-DS!P32</f>
        <v>0</v>
      </c>
      <c r="Q73" s="1048">
        <f ca="1">-DS!Q32</f>
        <v>0</v>
      </c>
      <c r="R73" s="1048">
        <f ca="1">-DS!R32</f>
        <v>0</v>
      </c>
      <c r="S73" s="1048">
        <f ca="1">-DS!S32</f>
        <v>0</v>
      </c>
      <c r="T73" s="1048">
        <f ca="1">-DS!T32</f>
        <v>0</v>
      </c>
      <c r="U73" s="1048">
        <f ca="1">-DS!U32</f>
        <v>0</v>
      </c>
      <c r="V73" s="1048">
        <f ca="1">-DS!V32</f>
        <v>0</v>
      </c>
      <c r="W73" s="1048">
        <f ca="1">-DS!W32</f>
        <v>0</v>
      </c>
      <c r="X73" s="1048">
        <f ca="1">-DS!X32</f>
        <v>0</v>
      </c>
      <c r="Y73" s="1048">
        <f ca="1">-DS!Y32</f>
        <v>0</v>
      </c>
      <c r="Z73" s="1048">
        <f ca="1">-DS!Z32</f>
        <v>0</v>
      </c>
      <c r="AA73" s="1048">
        <f ca="1">-DS!AA32</f>
        <v>0</v>
      </c>
      <c r="AB73" s="1048">
        <f ca="1">-DS!AB32</f>
        <v>0</v>
      </c>
      <c r="AC73" s="1048">
        <f ca="1">-DS!AC32</f>
        <v>0</v>
      </c>
      <c r="AD73" s="1048">
        <f ca="1">-DS!AD32</f>
        <v>0</v>
      </c>
      <c r="AE73" s="1048">
        <f ca="1">-DS!AE32</f>
        <v>0</v>
      </c>
      <c r="AF73" s="1048">
        <f ca="1">-DS!AF32</f>
        <v>0</v>
      </c>
      <c r="AG73" s="1048">
        <f ca="1">-DS!AG32</f>
        <v>0</v>
      </c>
      <c r="AH73" s="1048">
        <f ca="1">-DS!AH32</f>
        <v>0</v>
      </c>
      <c r="AI73" s="1048">
        <f ca="1">-DS!AI32</f>
        <v>0</v>
      </c>
      <c r="AJ73" s="1048">
        <f ca="1">-DS!AJ32</f>
        <v>0</v>
      </c>
      <c r="AK73" s="1048">
        <f ca="1">-DS!AK32</f>
        <v>0</v>
      </c>
      <c r="AL73" s="1048">
        <f ca="1">-DS!AL32</f>
        <v>0</v>
      </c>
      <c r="AM73" s="1048">
        <f ca="1">-DS!AM32</f>
        <v>0</v>
      </c>
      <c r="AN73" s="1048">
        <f ca="1">-DS!AN32</f>
        <v>0</v>
      </c>
      <c r="AO73" s="1048">
        <f ca="1">-DS!AO32</f>
        <v>0</v>
      </c>
      <c r="AP73" s="1048">
        <f ca="1">-DS!AP32</f>
        <v>0</v>
      </c>
      <c r="AQ73" s="1048">
        <f ca="1">-DS!AQ32</f>
        <v>0</v>
      </c>
      <c r="AR73" s="1048">
        <f ca="1">-DS!AR32</f>
        <v>0</v>
      </c>
      <c r="AS73" s="1048">
        <f ca="1">-DS!AS32</f>
        <v>0</v>
      </c>
      <c r="AT73" s="1048">
        <f ca="1">-DS!AT32</f>
        <v>0</v>
      </c>
      <c r="AU73" s="1048">
        <f ca="1">-DS!AU32</f>
        <v>0</v>
      </c>
      <c r="AV73" s="1048">
        <f ca="1">-DS!AV32</f>
        <v>0</v>
      </c>
      <c r="AW73" s="1048">
        <f ca="1">-DS!AW32</f>
        <v>0</v>
      </c>
      <c r="AX73" s="1048">
        <f ca="1">-DS!AX32</f>
        <v>0</v>
      </c>
      <c r="AY73" s="1048">
        <f ca="1">-DS!AY32</f>
        <v>0</v>
      </c>
      <c r="AZ73" s="1048">
        <f ca="1">-DS!AZ32</f>
        <v>0</v>
      </c>
      <c r="BA73" s="1048">
        <f ca="1">-DS!BA32</f>
        <v>0</v>
      </c>
      <c r="BB73" s="1048">
        <f ca="1">-DS!BB32</f>
        <v>0</v>
      </c>
      <c r="BC73" s="1048">
        <f ca="1">-DS!BC32</f>
        <v>0</v>
      </c>
      <c r="BD73" s="1048">
        <f ca="1">-DS!BD32</f>
        <v>0</v>
      </c>
      <c r="BE73" s="1048">
        <f ca="1">-DS!BE32</f>
        <v>0</v>
      </c>
      <c r="BF73" s="1048">
        <f ca="1">-DS!BF32</f>
        <v>0</v>
      </c>
      <c r="BG73" s="1048">
        <f ca="1">-DS!BG32</f>
        <v>0</v>
      </c>
      <c r="BH73" s="1048">
        <f ca="1">-DS!BH32</f>
        <v>0</v>
      </c>
      <c r="BI73" s="1048">
        <f ca="1">-DS!BI32</f>
        <v>0</v>
      </c>
      <c r="BJ73" s="1048">
        <f ca="1">-DS!BJ32</f>
        <v>0</v>
      </c>
      <c r="BK73" s="1048">
        <f ca="1">-DS!BK32</f>
        <v>0</v>
      </c>
      <c r="BL73" s="1048">
        <f ca="1">-DS!BL32</f>
        <v>0</v>
      </c>
      <c r="BM73" s="1048">
        <f ca="1">-DS!BM32</f>
        <v>0</v>
      </c>
      <c r="BN73" s="1048">
        <f ca="1">-DS!BN32</f>
        <v>0</v>
      </c>
      <c r="BO73" s="1048">
        <f ca="1">-DS!BO32</f>
        <v>0</v>
      </c>
      <c r="BP73" s="1048"/>
      <c r="BQ73" s="1048"/>
      <c r="BR73" s="1048"/>
      <c r="BS73" s="1048"/>
      <c r="BT73" s="1048"/>
      <c r="BU73" s="1048"/>
      <c r="BV73" s="1048"/>
      <c r="BW73" s="1048"/>
      <c r="BX73" s="1048"/>
      <c r="BY73" s="1048"/>
      <c r="BZ73" s="1048"/>
      <c r="CA73" s="1048"/>
      <c r="CB73" s="1048"/>
      <c r="CC73" s="1048"/>
      <c r="CD73" s="1048"/>
      <c r="CE73" s="1048"/>
      <c r="CF73" s="1048"/>
      <c r="CG73" s="1048"/>
      <c r="CH73" s="1048"/>
      <c r="CI73" s="1048"/>
      <c r="CJ73" s="1048"/>
      <c r="CK73" s="1048"/>
      <c r="CL73" s="1048"/>
      <c r="CM73" s="1048"/>
      <c r="CN73" s="1048"/>
      <c r="CO73" s="1048"/>
      <c r="CP73" s="1048"/>
      <c r="CQ73" s="1048"/>
      <c r="CR73" s="1048"/>
      <c r="CS73" s="1048"/>
      <c r="CT73" s="1048"/>
      <c r="CU73" s="1048"/>
      <c r="CV73" s="1048"/>
      <c r="CW73" s="1048"/>
      <c r="CX73" s="1048"/>
      <c r="CY73" s="1048"/>
      <c r="CZ73" s="1048"/>
      <c r="DA73" s="1048"/>
      <c r="DB73" s="1048"/>
      <c r="DC73" s="1048"/>
      <c r="DD73" s="1048"/>
      <c r="DE73" s="1048"/>
      <c r="DF73" s="1048"/>
      <c r="DG73" s="1048"/>
      <c r="DH73" s="1048"/>
      <c r="DI73" s="1048"/>
      <c r="DJ73" s="1048"/>
      <c r="DK73" s="1048"/>
      <c r="DL73" s="1048"/>
      <c r="DM73" s="1048"/>
      <c r="DN73" s="1048"/>
      <c r="DO73" s="1048"/>
      <c r="DP73" s="1048"/>
      <c r="DQ73" s="1048"/>
      <c r="DR73" s="1048"/>
      <c r="DS73" s="1048"/>
      <c r="DT73" s="1048"/>
      <c r="DU73" s="1048"/>
      <c r="DV73" s="1048"/>
      <c r="DW73" s="1048"/>
      <c r="DX73" s="303"/>
      <c r="DY73" s="303"/>
    </row>
    <row r="74" spans="1:129">
      <c r="A74" s="516"/>
      <c r="B74" s="679"/>
      <c r="C74" s="679"/>
      <c r="D74" s="504"/>
      <c r="E74" s="504"/>
      <c r="F74" s="414"/>
      <c r="G74" s="518"/>
      <c r="H74" s="519"/>
      <c r="I74" s="519"/>
      <c r="J74" s="519"/>
      <c r="K74" s="519"/>
      <c r="L74" s="519"/>
      <c r="M74" s="519"/>
      <c r="N74" s="519"/>
      <c r="O74" s="519"/>
      <c r="P74" s="519"/>
      <c r="Q74" s="519"/>
      <c r="R74" s="519"/>
      <c r="S74" s="519"/>
      <c r="T74" s="519"/>
      <c r="U74" s="519"/>
      <c r="V74" s="519"/>
      <c r="W74" s="519"/>
      <c r="X74" s="519"/>
      <c r="Y74" s="519"/>
      <c r="Z74" s="519"/>
      <c r="AA74" s="519"/>
      <c r="AB74" s="519"/>
      <c r="AC74" s="519"/>
      <c r="AD74" s="519"/>
      <c r="AE74" s="519"/>
      <c r="AF74" s="519"/>
      <c r="AG74" s="519"/>
      <c r="AH74" s="519"/>
      <c r="AI74" s="519"/>
      <c r="AJ74" s="519"/>
      <c r="AK74" s="519"/>
      <c r="AL74" s="519"/>
      <c r="AM74" s="519"/>
      <c r="AN74" s="519"/>
      <c r="AO74" s="519"/>
      <c r="AP74" s="519"/>
      <c r="AQ74" s="519"/>
      <c r="AR74" s="519"/>
      <c r="AS74" s="519"/>
      <c r="AT74" s="519"/>
      <c r="AU74" s="519"/>
      <c r="AV74" s="519"/>
      <c r="AW74" s="519"/>
      <c r="AX74" s="519"/>
      <c r="AY74" s="519"/>
      <c r="AZ74" s="519"/>
      <c r="BA74" s="519"/>
      <c r="BB74" s="519"/>
      <c r="BC74" s="519"/>
      <c r="BD74" s="519"/>
      <c r="BE74" s="519"/>
      <c r="BF74" s="519"/>
      <c r="BG74" s="519"/>
      <c r="BH74" s="519"/>
      <c r="BI74" s="519"/>
      <c r="BJ74" s="519"/>
      <c r="BK74" s="519"/>
      <c r="BL74" s="519"/>
      <c r="BM74" s="519"/>
      <c r="BN74" s="519"/>
      <c r="BO74" s="519"/>
      <c r="BP74" s="519"/>
      <c r="BQ74" s="519"/>
      <c r="BR74" s="519"/>
      <c r="BS74" s="519"/>
      <c r="BT74" s="519"/>
      <c r="BU74" s="519"/>
      <c r="BV74" s="519"/>
      <c r="BW74" s="519"/>
      <c r="BX74" s="519"/>
      <c r="BY74" s="519"/>
      <c r="BZ74" s="519"/>
      <c r="CA74" s="519"/>
      <c r="CB74" s="519"/>
      <c r="CC74" s="519"/>
      <c r="CD74" s="519"/>
      <c r="CE74" s="519"/>
      <c r="CF74" s="519"/>
      <c r="CG74" s="519"/>
      <c r="CH74" s="519"/>
      <c r="CI74" s="519"/>
      <c r="CJ74" s="519"/>
      <c r="CK74" s="519"/>
      <c r="CL74" s="519"/>
      <c r="CM74" s="519"/>
      <c r="CN74" s="519"/>
      <c r="CO74" s="519"/>
      <c r="CP74" s="519"/>
      <c r="CQ74" s="519"/>
      <c r="CR74" s="519"/>
      <c r="CS74" s="519"/>
      <c r="CT74" s="519"/>
      <c r="CU74" s="519"/>
      <c r="CV74" s="519"/>
      <c r="CW74" s="519"/>
      <c r="CX74" s="519"/>
      <c r="CY74" s="519"/>
      <c r="CZ74" s="519"/>
      <c r="DA74" s="519"/>
      <c r="DB74" s="519"/>
      <c r="DC74" s="519"/>
      <c r="DD74" s="519"/>
      <c r="DE74" s="519"/>
      <c r="DF74" s="519"/>
      <c r="DG74" s="519"/>
      <c r="DH74" s="519"/>
      <c r="DI74" s="519"/>
      <c r="DJ74" s="519"/>
      <c r="DK74" s="519"/>
      <c r="DL74" s="519"/>
      <c r="DM74" s="519"/>
      <c r="DN74" s="519"/>
      <c r="DO74" s="519"/>
      <c r="DP74" s="519"/>
      <c r="DQ74" s="519"/>
      <c r="DR74" s="519"/>
      <c r="DS74" s="519"/>
      <c r="DT74" s="519"/>
      <c r="DU74" s="519"/>
      <c r="DV74" s="519"/>
      <c r="DW74" s="519"/>
      <c r="DX74" s="303"/>
      <c r="DY74" s="303"/>
    </row>
    <row r="75" spans="1:129" ht="11.25" customHeight="1">
      <c r="A75" s="516" t="str">
        <f>Inputs!A327</f>
        <v>DSRA</v>
      </c>
      <c r="B75" s="680"/>
      <c r="C75" s="680"/>
      <c r="D75" s="520"/>
      <c r="E75" s="520"/>
      <c r="F75" s="934"/>
      <c r="G75" s="521"/>
      <c r="H75" s="521"/>
      <c r="I75" s="521"/>
      <c r="J75" s="521"/>
      <c r="K75" s="521"/>
      <c r="L75" s="521"/>
      <c r="M75" s="521"/>
      <c r="N75" s="521"/>
      <c r="O75" s="521"/>
      <c r="P75" s="521"/>
      <c r="Q75" s="521"/>
      <c r="R75" s="521"/>
      <c r="S75" s="521"/>
      <c r="T75" s="521"/>
      <c r="U75" s="521"/>
      <c r="V75" s="521"/>
      <c r="W75" s="521"/>
      <c r="X75" s="521"/>
      <c r="Y75" s="521"/>
      <c r="Z75" s="521"/>
      <c r="AA75" s="521"/>
      <c r="AB75" s="521"/>
      <c r="AC75" s="521"/>
      <c r="AD75" s="521"/>
      <c r="AE75" s="521"/>
      <c r="AF75" s="521"/>
      <c r="AG75" s="521"/>
      <c r="AH75" s="521"/>
      <c r="AI75" s="521"/>
      <c r="AJ75" s="521"/>
      <c r="AK75" s="521"/>
      <c r="AL75" s="521"/>
      <c r="AM75" s="521"/>
      <c r="AN75" s="521"/>
      <c r="AO75" s="521"/>
      <c r="AP75" s="521"/>
      <c r="AQ75" s="521"/>
      <c r="AR75" s="521"/>
      <c r="AS75" s="521"/>
      <c r="AT75" s="521"/>
      <c r="AU75" s="521"/>
      <c r="AV75" s="521"/>
      <c r="AW75" s="521"/>
      <c r="AX75" s="521"/>
      <c r="AY75" s="521"/>
      <c r="AZ75" s="521"/>
      <c r="BA75" s="521"/>
      <c r="BB75" s="521"/>
      <c r="BC75" s="521"/>
      <c r="BD75" s="521"/>
      <c r="BE75" s="521"/>
      <c r="BF75" s="521"/>
      <c r="BG75" s="521"/>
      <c r="BH75" s="521"/>
      <c r="BI75" s="521"/>
      <c r="BJ75" s="521"/>
      <c r="BK75" s="521"/>
      <c r="BL75" s="521"/>
      <c r="BM75" s="521"/>
      <c r="BN75" s="521"/>
      <c r="BO75" s="521"/>
      <c r="BP75" s="521"/>
      <c r="BQ75" s="521"/>
      <c r="BR75" s="521"/>
      <c r="BS75" s="521"/>
      <c r="BT75" s="521"/>
      <c r="BU75" s="521"/>
      <c r="BV75" s="521"/>
      <c r="BW75" s="521"/>
      <c r="BX75" s="521"/>
      <c r="BY75" s="521"/>
      <c r="BZ75" s="521"/>
      <c r="CA75" s="521"/>
      <c r="CB75" s="521"/>
      <c r="CC75" s="521"/>
      <c r="CD75" s="521"/>
      <c r="CE75" s="521"/>
      <c r="CF75" s="521"/>
      <c r="CG75" s="521"/>
      <c r="CH75" s="521"/>
      <c r="CI75" s="521"/>
      <c r="CJ75" s="521"/>
      <c r="CK75" s="521"/>
      <c r="CL75" s="521"/>
      <c r="CM75" s="521"/>
      <c r="CN75" s="521"/>
      <c r="CO75" s="521"/>
      <c r="CP75" s="521"/>
      <c r="CQ75" s="521"/>
      <c r="CR75" s="521"/>
      <c r="CS75" s="521"/>
      <c r="CT75" s="521"/>
      <c r="CU75" s="521"/>
      <c r="CV75" s="521"/>
      <c r="CW75" s="521"/>
      <c r="CX75" s="521"/>
      <c r="CY75" s="521"/>
      <c r="CZ75" s="521"/>
      <c r="DA75" s="521"/>
      <c r="DB75" s="521"/>
      <c r="DC75" s="521"/>
      <c r="DD75" s="521"/>
      <c r="DE75" s="521"/>
      <c r="DF75" s="521"/>
      <c r="DG75" s="521"/>
      <c r="DH75" s="521"/>
      <c r="DI75" s="521"/>
      <c r="DJ75" s="521"/>
      <c r="DK75" s="521"/>
      <c r="DL75" s="521"/>
      <c r="DM75" s="521"/>
      <c r="DN75" s="521"/>
      <c r="DO75" s="521"/>
      <c r="DP75" s="521"/>
      <c r="DQ75" s="521"/>
      <c r="DR75" s="521"/>
      <c r="DS75" s="521"/>
      <c r="DT75" s="521"/>
      <c r="DU75" s="521"/>
      <c r="DV75" s="521"/>
      <c r="DW75" s="521"/>
      <c r="DX75" s="303"/>
      <c r="DY75" s="303"/>
    </row>
    <row r="76" spans="1:129" ht="11.25" customHeight="1">
      <c r="A76" s="522" t="s">
        <v>1085</v>
      </c>
      <c r="B76" s="1050">
        <f>Inputs!$I$331</f>
        <v>0</v>
      </c>
      <c r="C76" s="1050"/>
      <c r="D76" s="523"/>
      <c r="E76" s="523"/>
      <c r="F76" s="935"/>
      <c r="G76" s="524">
        <f t="shared" ref="G76:AL76" ca="1" si="32">-H$70*($B$76*$B$3)/monthsinyear*(G$3&gt;0)</f>
        <v>0</v>
      </c>
      <c r="H76" s="524">
        <f t="shared" ca="1" si="32"/>
        <v>0</v>
      </c>
      <c r="I76" s="524">
        <f t="shared" ca="1" si="32"/>
        <v>0</v>
      </c>
      <c r="J76" s="524">
        <f t="shared" ca="1" si="32"/>
        <v>0</v>
      </c>
      <c r="K76" s="524">
        <f t="shared" ca="1" si="32"/>
        <v>0</v>
      </c>
      <c r="L76" s="524">
        <f t="shared" ca="1" si="32"/>
        <v>0</v>
      </c>
      <c r="M76" s="524">
        <f t="shared" ca="1" si="32"/>
        <v>0</v>
      </c>
      <c r="N76" s="524">
        <f t="shared" ca="1" si="32"/>
        <v>0</v>
      </c>
      <c r="O76" s="524">
        <f t="shared" ca="1" si="32"/>
        <v>0</v>
      </c>
      <c r="P76" s="524">
        <f t="shared" ca="1" si="32"/>
        <v>0</v>
      </c>
      <c r="Q76" s="524">
        <f t="shared" ca="1" si="32"/>
        <v>0</v>
      </c>
      <c r="R76" s="524">
        <f t="shared" ca="1" si="32"/>
        <v>0</v>
      </c>
      <c r="S76" s="524">
        <f t="shared" ca="1" si="32"/>
        <v>0</v>
      </c>
      <c r="T76" s="524">
        <f t="shared" ca="1" si="32"/>
        <v>0</v>
      </c>
      <c r="U76" s="524">
        <f t="shared" ca="1" si="32"/>
        <v>0</v>
      </c>
      <c r="V76" s="524">
        <f t="shared" ca="1" si="32"/>
        <v>0</v>
      </c>
      <c r="W76" s="524">
        <f t="shared" ca="1" si="32"/>
        <v>0</v>
      </c>
      <c r="X76" s="524">
        <f t="shared" ca="1" si="32"/>
        <v>0</v>
      </c>
      <c r="Y76" s="524">
        <f t="shared" ca="1" si="32"/>
        <v>0</v>
      </c>
      <c r="Z76" s="524">
        <f t="shared" ca="1" si="32"/>
        <v>0</v>
      </c>
      <c r="AA76" s="524">
        <f t="shared" ca="1" si="32"/>
        <v>0</v>
      </c>
      <c r="AB76" s="524">
        <f t="shared" ca="1" si="32"/>
        <v>0</v>
      </c>
      <c r="AC76" s="524">
        <f t="shared" ca="1" si="32"/>
        <v>0</v>
      </c>
      <c r="AD76" s="524">
        <f t="shared" ca="1" si="32"/>
        <v>0</v>
      </c>
      <c r="AE76" s="524">
        <f t="shared" ca="1" si="32"/>
        <v>0</v>
      </c>
      <c r="AF76" s="524">
        <f t="shared" ca="1" si="32"/>
        <v>0</v>
      </c>
      <c r="AG76" s="524">
        <f t="shared" ca="1" si="32"/>
        <v>0</v>
      </c>
      <c r="AH76" s="524">
        <f t="shared" ca="1" si="32"/>
        <v>0</v>
      </c>
      <c r="AI76" s="524">
        <f t="shared" ca="1" si="32"/>
        <v>0</v>
      </c>
      <c r="AJ76" s="524">
        <f t="shared" ca="1" si="32"/>
        <v>0</v>
      </c>
      <c r="AK76" s="524">
        <f t="shared" ca="1" si="32"/>
        <v>0</v>
      </c>
      <c r="AL76" s="524">
        <f t="shared" ca="1" si="32"/>
        <v>0</v>
      </c>
      <c r="AM76" s="524">
        <f t="shared" ref="AM76:BO76" ca="1" si="33">-AN$70*($B$76*$B$3)/monthsinyear*(AM$3&gt;0)</f>
        <v>0</v>
      </c>
      <c r="AN76" s="524">
        <f t="shared" ca="1" si="33"/>
        <v>0</v>
      </c>
      <c r="AO76" s="524">
        <f t="shared" ca="1" si="33"/>
        <v>0</v>
      </c>
      <c r="AP76" s="524">
        <f t="shared" ca="1" si="33"/>
        <v>0</v>
      </c>
      <c r="AQ76" s="524">
        <f t="shared" ca="1" si="33"/>
        <v>0</v>
      </c>
      <c r="AR76" s="524">
        <f t="shared" ca="1" si="33"/>
        <v>0</v>
      </c>
      <c r="AS76" s="524">
        <f t="shared" ca="1" si="33"/>
        <v>0</v>
      </c>
      <c r="AT76" s="524">
        <f t="shared" ca="1" si="33"/>
        <v>0</v>
      </c>
      <c r="AU76" s="524">
        <f t="shared" ca="1" si="33"/>
        <v>0</v>
      </c>
      <c r="AV76" s="524">
        <f t="shared" ca="1" si="33"/>
        <v>0</v>
      </c>
      <c r="AW76" s="524">
        <f t="shared" ca="1" si="33"/>
        <v>0</v>
      </c>
      <c r="AX76" s="524">
        <f t="shared" ca="1" si="33"/>
        <v>0</v>
      </c>
      <c r="AY76" s="524">
        <f t="shared" ca="1" si="33"/>
        <v>0</v>
      </c>
      <c r="AZ76" s="524">
        <f t="shared" ca="1" si="33"/>
        <v>0</v>
      </c>
      <c r="BA76" s="524">
        <f t="shared" ca="1" si="33"/>
        <v>0</v>
      </c>
      <c r="BB76" s="524">
        <f t="shared" ca="1" si="33"/>
        <v>0</v>
      </c>
      <c r="BC76" s="524">
        <f t="shared" ca="1" si="33"/>
        <v>0</v>
      </c>
      <c r="BD76" s="524">
        <f t="shared" ca="1" si="33"/>
        <v>0</v>
      </c>
      <c r="BE76" s="524">
        <f t="shared" ca="1" si="33"/>
        <v>0</v>
      </c>
      <c r="BF76" s="524">
        <f t="shared" ca="1" si="33"/>
        <v>0</v>
      </c>
      <c r="BG76" s="524">
        <f t="shared" ca="1" si="33"/>
        <v>0</v>
      </c>
      <c r="BH76" s="524">
        <f t="shared" ca="1" si="33"/>
        <v>0</v>
      </c>
      <c r="BI76" s="524">
        <f t="shared" ca="1" si="33"/>
        <v>0</v>
      </c>
      <c r="BJ76" s="524">
        <f t="shared" ca="1" si="33"/>
        <v>0</v>
      </c>
      <c r="BK76" s="524">
        <f t="shared" ca="1" si="33"/>
        <v>0</v>
      </c>
      <c r="BL76" s="524">
        <f t="shared" ca="1" si="33"/>
        <v>0</v>
      </c>
      <c r="BM76" s="524">
        <f t="shared" ca="1" si="33"/>
        <v>0</v>
      </c>
      <c r="BN76" s="524">
        <f t="shared" ca="1" si="33"/>
        <v>0</v>
      </c>
      <c r="BO76" s="524">
        <f t="shared" si="33"/>
        <v>0</v>
      </c>
      <c r="BP76" s="524"/>
      <c r="BQ76" s="524"/>
      <c r="BR76" s="524"/>
      <c r="BS76" s="524"/>
      <c r="BT76" s="524"/>
      <c r="BU76" s="524"/>
      <c r="BV76" s="524"/>
      <c r="BW76" s="524"/>
      <c r="BX76" s="524"/>
      <c r="BY76" s="524"/>
      <c r="BZ76" s="524"/>
      <c r="CA76" s="524"/>
      <c r="CB76" s="524"/>
      <c r="CC76" s="524"/>
      <c r="CD76" s="524"/>
      <c r="CE76" s="524"/>
      <c r="CF76" s="524"/>
      <c r="CG76" s="524"/>
      <c r="CH76" s="524"/>
      <c r="CI76" s="524"/>
      <c r="CJ76" s="524"/>
      <c r="CK76" s="524"/>
      <c r="CL76" s="524"/>
      <c r="CM76" s="524"/>
      <c r="CN76" s="524"/>
      <c r="CO76" s="524"/>
      <c r="CP76" s="524"/>
      <c r="CQ76" s="524"/>
      <c r="CR76" s="524"/>
      <c r="CS76" s="524"/>
      <c r="CT76" s="524"/>
      <c r="CU76" s="524"/>
      <c r="CV76" s="524"/>
      <c r="CW76" s="524"/>
      <c r="CX76" s="524"/>
      <c r="CY76" s="524"/>
      <c r="CZ76" s="524"/>
      <c r="DA76" s="524"/>
      <c r="DB76" s="524"/>
      <c r="DC76" s="524"/>
      <c r="DD76" s="524"/>
      <c r="DE76" s="524"/>
      <c r="DF76" s="524"/>
      <c r="DG76" s="524"/>
      <c r="DH76" s="524"/>
      <c r="DI76" s="524"/>
      <c r="DJ76" s="524"/>
      <c r="DK76" s="524"/>
      <c r="DL76" s="524"/>
      <c r="DM76" s="524"/>
      <c r="DN76" s="524"/>
      <c r="DO76" s="524"/>
      <c r="DP76" s="524"/>
      <c r="DQ76" s="524"/>
      <c r="DR76" s="524"/>
      <c r="DS76" s="524"/>
      <c r="DT76" s="524"/>
      <c r="DU76" s="524"/>
      <c r="DV76" s="524"/>
      <c r="DW76" s="524"/>
      <c r="DX76" s="303"/>
      <c r="DY76" s="303"/>
    </row>
    <row r="77" spans="1:129" ht="11.25" customHeight="1">
      <c r="A77" s="515" t="s">
        <v>1086</v>
      </c>
      <c r="B77" s="681"/>
      <c r="C77" s="681"/>
      <c r="D77" s="525"/>
      <c r="E77" s="525"/>
      <c r="F77" s="528"/>
      <c r="G77" s="526">
        <f>F81</f>
        <v>0</v>
      </c>
      <c r="H77" s="526">
        <f t="shared" ref="H77:AM77" ca="1" si="34">MAX(G77+G79+G78,0)</f>
        <v>0</v>
      </c>
      <c r="I77" s="526">
        <f t="shared" ca="1" si="34"/>
        <v>0</v>
      </c>
      <c r="J77" s="526">
        <f t="shared" ca="1" si="34"/>
        <v>0</v>
      </c>
      <c r="K77" s="526">
        <f t="shared" ca="1" si="34"/>
        <v>0</v>
      </c>
      <c r="L77" s="526">
        <f t="shared" ca="1" si="34"/>
        <v>0</v>
      </c>
      <c r="M77" s="526">
        <f t="shared" ca="1" si="34"/>
        <v>0</v>
      </c>
      <c r="N77" s="526">
        <f t="shared" ca="1" si="34"/>
        <v>0</v>
      </c>
      <c r="O77" s="526">
        <f t="shared" ca="1" si="34"/>
        <v>0</v>
      </c>
      <c r="P77" s="526">
        <f t="shared" ca="1" si="34"/>
        <v>0</v>
      </c>
      <c r="Q77" s="526">
        <f t="shared" ca="1" si="34"/>
        <v>0</v>
      </c>
      <c r="R77" s="526">
        <f t="shared" ca="1" si="34"/>
        <v>0</v>
      </c>
      <c r="S77" s="526">
        <f t="shared" ca="1" si="34"/>
        <v>0</v>
      </c>
      <c r="T77" s="526">
        <f t="shared" ca="1" si="34"/>
        <v>0</v>
      </c>
      <c r="U77" s="526">
        <f t="shared" ca="1" si="34"/>
        <v>0</v>
      </c>
      <c r="V77" s="526">
        <f t="shared" ca="1" si="34"/>
        <v>0</v>
      </c>
      <c r="W77" s="526">
        <f t="shared" ca="1" si="34"/>
        <v>0</v>
      </c>
      <c r="X77" s="526">
        <f t="shared" ca="1" si="34"/>
        <v>0</v>
      </c>
      <c r="Y77" s="526">
        <f t="shared" ca="1" si="34"/>
        <v>0</v>
      </c>
      <c r="Z77" s="526">
        <f t="shared" ca="1" si="34"/>
        <v>0</v>
      </c>
      <c r="AA77" s="526">
        <f t="shared" ca="1" si="34"/>
        <v>0</v>
      </c>
      <c r="AB77" s="526">
        <f t="shared" ca="1" si="34"/>
        <v>0</v>
      </c>
      <c r="AC77" s="526">
        <f t="shared" ca="1" si="34"/>
        <v>0</v>
      </c>
      <c r="AD77" s="526">
        <f t="shared" ca="1" si="34"/>
        <v>0</v>
      </c>
      <c r="AE77" s="526">
        <f t="shared" ca="1" si="34"/>
        <v>0</v>
      </c>
      <c r="AF77" s="526">
        <f t="shared" ca="1" si="34"/>
        <v>0</v>
      </c>
      <c r="AG77" s="526">
        <f t="shared" ca="1" si="34"/>
        <v>0</v>
      </c>
      <c r="AH77" s="526">
        <f t="shared" ca="1" si="34"/>
        <v>0</v>
      </c>
      <c r="AI77" s="526">
        <f t="shared" ca="1" si="34"/>
        <v>0</v>
      </c>
      <c r="AJ77" s="526">
        <f t="shared" ca="1" si="34"/>
        <v>0</v>
      </c>
      <c r="AK77" s="526">
        <f t="shared" ca="1" si="34"/>
        <v>0</v>
      </c>
      <c r="AL77" s="526">
        <f t="shared" ca="1" si="34"/>
        <v>0</v>
      </c>
      <c r="AM77" s="526">
        <f t="shared" ca="1" si="34"/>
        <v>0</v>
      </c>
      <c r="AN77" s="526">
        <f t="shared" ref="AN77:BO77" ca="1" si="35">MAX(AM77+AM79+AM78,0)</f>
        <v>0</v>
      </c>
      <c r="AO77" s="526">
        <f t="shared" ca="1" si="35"/>
        <v>0</v>
      </c>
      <c r="AP77" s="526">
        <f t="shared" ca="1" si="35"/>
        <v>0</v>
      </c>
      <c r="AQ77" s="526">
        <f t="shared" ca="1" si="35"/>
        <v>0</v>
      </c>
      <c r="AR77" s="526">
        <f t="shared" ca="1" si="35"/>
        <v>0</v>
      </c>
      <c r="AS77" s="526">
        <f t="shared" ca="1" si="35"/>
        <v>0</v>
      </c>
      <c r="AT77" s="526">
        <f t="shared" ca="1" si="35"/>
        <v>0</v>
      </c>
      <c r="AU77" s="526">
        <f t="shared" ca="1" si="35"/>
        <v>0</v>
      </c>
      <c r="AV77" s="526">
        <f t="shared" ca="1" si="35"/>
        <v>0</v>
      </c>
      <c r="AW77" s="526">
        <f t="shared" ca="1" si="35"/>
        <v>0</v>
      </c>
      <c r="AX77" s="526">
        <f t="shared" ca="1" si="35"/>
        <v>0</v>
      </c>
      <c r="AY77" s="526">
        <f t="shared" ca="1" si="35"/>
        <v>0</v>
      </c>
      <c r="AZ77" s="526">
        <f t="shared" ca="1" si="35"/>
        <v>0</v>
      </c>
      <c r="BA77" s="526">
        <f t="shared" ca="1" si="35"/>
        <v>0</v>
      </c>
      <c r="BB77" s="526">
        <f t="shared" ca="1" si="35"/>
        <v>0</v>
      </c>
      <c r="BC77" s="526">
        <f t="shared" ca="1" si="35"/>
        <v>0</v>
      </c>
      <c r="BD77" s="526">
        <f t="shared" ca="1" si="35"/>
        <v>0</v>
      </c>
      <c r="BE77" s="526">
        <f t="shared" ca="1" si="35"/>
        <v>0</v>
      </c>
      <c r="BF77" s="526">
        <f t="shared" ca="1" si="35"/>
        <v>0</v>
      </c>
      <c r="BG77" s="526">
        <f t="shared" ca="1" si="35"/>
        <v>0</v>
      </c>
      <c r="BH77" s="526">
        <f t="shared" ca="1" si="35"/>
        <v>0</v>
      </c>
      <c r="BI77" s="526">
        <f t="shared" ca="1" si="35"/>
        <v>0</v>
      </c>
      <c r="BJ77" s="526">
        <f t="shared" ca="1" si="35"/>
        <v>0</v>
      </c>
      <c r="BK77" s="526">
        <f t="shared" ca="1" si="35"/>
        <v>0</v>
      </c>
      <c r="BL77" s="526">
        <f t="shared" ca="1" si="35"/>
        <v>0</v>
      </c>
      <c r="BM77" s="526">
        <f t="shared" ca="1" si="35"/>
        <v>0</v>
      </c>
      <c r="BN77" s="526">
        <f t="shared" ca="1" si="35"/>
        <v>0</v>
      </c>
      <c r="BO77" s="526">
        <f t="shared" ca="1" si="35"/>
        <v>0</v>
      </c>
      <c r="BP77" s="526"/>
      <c r="BQ77" s="526"/>
      <c r="BR77" s="526"/>
      <c r="BS77" s="526"/>
      <c r="BT77" s="526"/>
      <c r="BU77" s="526"/>
      <c r="BV77" s="526"/>
      <c r="BW77" s="526"/>
      <c r="BX77" s="526"/>
      <c r="BY77" s="526"/>
      <c r="BZ77" s="526"/>
      <c r="CA77" s="526"/>
      <c r="CB77" s="526"/>
      <c r="CC77" s="526"/>
      <c r="CD77" s="526"/>
      <c r="CE77" s="526"/>
      <c r="CF77" s="526"/>
      <c r="CG77" s="526"/>
      <c r="CH77" s="526"/>
      <c r="CI77" s="526"/>
      <c r="CJ77" s="526"/>
      <c r="CK77" s="526"/>
      <c r="CL77" s="526"/>
      <c r="CM77" s="526"/>
      <c r="CN77" s="526"/>
      <c r="CO77" s="526"/>
      <c r="CP77" s="526"/>
      <c r="CQ77" s="526"/>
      <c r="CR77" s="526"/>
      <c r="CS77" s="526"/>
      <c r="CT77" s="526"/>
      <c r="CU77" s="526"/>
      <c r="CV77" s="526"/>
      <c r="CW77" s="526"/>
      <c r="CX77" s="526"/>
      <c r="CY77" s="526"/>
      <c r="CZ77" s="526"/>
      <c r="DA77" s="526"/>
      <c r="DB77" s="526"/>
      <c r="DC77" s="526"/>
      <c r="DD77" s="526"/>
      <c r="DE77" s="526"/>
      <c r="DF77" s="526"/>
      <c r="DG77" s="526"/>
      <c r="DH77" s="526"/>
      <c r="DI77" s="526"/>
      <c r="DJ77" s="526"/>
      <c r="DK77" s="526"/>
      <c r="DL77" s="526"/>
      <c r="DM77" s="526"/>
      <c r="DN77" s="526"/>
      <c r="DO77" s="526"/>
      <c r="DP77" s="526"/>
      <c r="DQ77" s="526"/>
      <c r="DR77" s="526"/>
      <c r="DS77" s="526"/>
      <c r="DT77" s="526"/>
      <c r="DU77" s="526"/>
      <c r="DV77" s="526"/>
      <c r="DW77" s="526"/>
      <c r="DX77" s="303"/>
      <c r="DY77" s="303"/>
    </row>
    <row r="78" spans="1:129" ht="11.25" customHeight="1">
      <c r="A78" s="515" t="s">
        <v>1087</v>
      </c>
      <c r="B78" s="840">
        <f>DSRA_in</f>
        <v>0</v>
      </c>
      <c r="C78" s="840"/>
      <c r="D78" s="525"/>
      <c r="E78" s="525"/>
      <c r="F78" s="528"/>
      <c r="G78" s="526">
        <f t="shared" ref="G78:AL78" si="36">$B78*(G$3=0)</f>
        <v>0</v>
      </c>
      <c r="H78" s="526">
        <f t="shared" si="36"/>
        <v>0</v>
      </c>
      <c r="I78" s="526">
        <f t="shared" si="36"/>
        <v>0</v>
      </c>
      <c r="J78" s="526">
        <f t="shared" si="36"/>
        <v>0</v>
      </c>
      <c r="K78" s="526">
        <f t="shared" si="36"/>
        <v>0</v>
      </c>
      <c r="L78" s="526">
        <f t="shared" si="36"/>
        <v>0</v>
      </c>
      <c r="M78" s="526">
        <f t="shared" si="36"/>
        <v>0</v>
      </c>
      <c r="N78" s="526">
        <f t="shared" si="36"/>
        <v>0</v>
      </c>
      <c r="O78" s="526">
        <f t="shared" si="36"/>
        <v>0</v>
      </c>
      <c r="P78" s="526">
        <f t="shared" si="36"/>
        <v>0</v>
      </c>
      <c r="Q78" s="526">
        <f t="shared" si="36"/>
        <v>0</v>
      </c>
      <c r="R78" s="526">
        <f t="shared" si="36"/>
        <v>0</v>
      </c>
      <c r="S78" s="526">
        <f t="shared" si="36"/>
        <v>0</v>
      </c>
      <c r="T78" s="526">
        <f t="shared" si="36"/>
        <v>0</v>
      </c>
      <c r="U78" s="526">
        <f t="shared" si="36"/>
        <v>0</v>
      </c>
      <c r="V78" s="526">
        <f t="shared" si="36"/>
        <v>0</v>
      </c>
      <c r="W78" s="526">
        <f t="shared" si="36"/>
        <v>0</v>
      </c>
      <c r="X78" s="526">
        <f t="shared" si="36"/>
        <v>0</v>
      </c>
      <c r="Y78" s="526">
        <f t="shared" si="36"/>
        <v>0</v>
      </c>
      <c r="Z78" s="526">
        <f t="shared" si="36"/>
        <v>0</v>
      </c>
      <c r="AA78" s="526">
        <f t="shared" si="36"/>
        <v>0</v>
      </c>
      <c r="AB78" s="526">
        <f t="shared" si="36"/>
        <v>0</v>
      </c>
      <c r="AC78" s="526">
        <f t="shared" si="36"/>
        <v>0</v>
      </c>
      <c r="AD78" s="526">
        <f t="shared" si="36"/>
        <v>0</v>
      </c>
      <c r="AE78" s="526">
        <f t="shared" si="36"/>
        <v>0</v>
      </c>
      <c r="AF78" s="526">
        <f t="shared" si="36"/>
        <v>0</v>
      </c>
      <c r="AG78" s="526">
        <f t="shared" si="36"/>
        <v>0</v>
      </c>
      <c r="AH78" s="526">
        <f t="shared" si="36"/>
        <v>0</v>
      </c>
      <c r="AI78" s="526">
        <f t="shared" si="36"/>
        <v>0</v>
      </c>
      <c r="AJ78" s="526">
        <f t="shared" si="36"/>
        <v>0</v>
      </c>
      <c r="AK78" s="526">
        <f t="shared" si="36"/>
        <v>0</v>
      </c>
      <c r="AL78" s="526">
        <f t="shared" si="36"/>
        <v>0</v>
      </c>
      <c r="AM78" s="526">
        <f t="shared" ref="AM78:BO78" si="37">$B78*(AM$3=0)</f>
        <v>0</v>
      </c>
      <c r="AN78" s="526">
        <f t="shared" si="37"/>
        <v>0</v>
      </c>
      <c r="AO78" s="526">
        <f t="shared" si="37"/>
        <v>0</v>
      </c>
      <c r="AP78" s="526">
        <f t="shared" si="37"/>
        <v>0</v>
      </c>
      <c r="AQ78" s="526">
        <f t="shared" si="37"/>
        <v>0</v>
      </c>
      <c r="AR78" s="526">
        <f t="shared" si="37"/>
        <v>0</v>
      </c>
      <c r="AS78" s="526">
        <f t="shared" si="37"/>
        <v>0</v>
      </c>
      <c r="AT78" s="526">
        <f t="shared" si="37"/>
        <v>0</v>
      </c>
      <c r="AU78" s="526">
        <f t="shared" si="37"/>
        <v>0</v>
      </c>
      <c r="AV78" s="526">
        <f t="shared" si="37"/>
        <v>0</v>
      </c>
      <c r="AW78" s="526">
        <f t="shared" si="37"/>
        <v>0</v>
      </c>
      <c r="AX78" s="526">
        <f t="shared" si="37"/>
        <v>0</v>
      </c>
      <c r="AY78" s="526">
        <f t="shared" si="37"/>
        <v>0</v>
      </c>
      <c r="AZ78" s="526">
        <f t="shared" si="37"/>
        <v>0</v>
      </c>
      <c r="BA78" s="526">
        <f t="shared" si="37"/>
        <v>0</v>
      </c>
      <c r="BB78" s="526">
        <f t="shared" si="37"/>
        <v>0</v>
      </c>
      <c r="BC78" s="526">
        <f t="shared" si="37"/>
        <v>0</v>
      </c>
      <c r="BD78" s="526">
        <f t="shared" si="37"/>
        <v>0</v>
      </c>
      <c r="BE78" s="526">
        <f t="shared" si="37"/>
        <v>0</v>
      </c>
      <c r="BF78" s="526">
        <f t="shared" si="37"/>
        <v>0</v>
      </c>
      <c r="BG78" s="526">
        <f t="shared" si="37"/>
        <v>0</v>
      </c>
      <c r="BH78" s="526">
        <f t="shared" si="37"/>
        <v>0</v>
      </c>
      <c r="BI78" s="526">
        <f t="shared" si="37"/>
        <v>0</v>
      </c>
      <c r="BJ78" s="526">
        <f t="shared" si="37"/>
        <v>0</v>
      </c>
      <c r="BK78" s="526">
        <f t="shared" si="37"/>
        <v>0</v>
      </c>
      <c r="BL78" s="526">
        <f t="shared" si="37"/>
        <v>0</v>
      </c>
      <c r="BM78" s="526">
        <f t="shared" si="37"/>
        <v>0</v>
      </c>
      <c r="BN78" s="526">
        <f t="shared" si="37"/>
        <v>0</v>
      </c>
      <c r="BO78" s="526">
        <f t="shared" si="37"/>
        <v>0</v>
      </c>
      <c r="BP78" s="526"/>
      <c r="BQ78" s="526"/>
      <c r="BR78" s="526"/>
      <c r="BS78" s="526"/>
      <c r="BT78" s="526"/>
      <c r="BU78" s="526"/>
      <c r="BV78" s="526"/>
      <c r="BW78" s="526"/>
      <c r="BX78" s="526"/>
      <c r="BY78" s="526"/>
      <c r="BZ78" s="526"/>
      <c r="CA78" s="526"/>
      <c r="CB78" s="526"/>
      <c r="CC78" s="526"/>
      <c r="CD78" s="526"/>
      <c r="CE78" s="526"/>
      <c r="CF78" s="526"/>
      <c r="CG78" s="526"/>
      <c r="CH78" s="526"/>
      <c r="CI78" s="526"/>
      <c r="CJ78" s="526"/>
      <c r="CK78" s="526"/>
      <c r="CL78" s="526"/>
      <c r="CM78" s="526"/>
      <c r="CN78" s="526"/>
      <c r="CO78" s="526"/>
      <c r="CP78" s="526"/>
      <c r="CQ78" s="526"/>
      <c r="CR78" s="526"/>
      <c r="CS78" s="526"/>
      <c r="CT78" s="526"/>
      <c r="CU78" s="526"/>
      <c r="CV78" s="526"/>
      <c r="CW78" s="526"/>
      <c r="CX78" s="526"/>
      <c r="CY78" s="526"/>
      <c r="CZ78" s="526"/>
      <c r="DA78" s="526"/>
      <c r="DB78" s="526"/>
      <c r="DC78" s="526"/>
      <c r="DD78" s="526"/>
      <c r="DE78" s="526"/>
      <c r="DF78" s="526"/>
      <c r="DG78" s="526"/>
      <c r="DH78" s="526"/>
      <c r="DI78" s="526"/>
      <c r="DJ78" s="526"/>
      <c r="DK78" s="526"/>
      <c r="DL78" s="526"/>
      <c r="DM78" s="526"/>
      <c r="DN78" s="526"/>
      <c r="DO78" s="526"/>
      <c r="DP78" s="526"/>
      <c r="DQ78" s="526"/>
      <c r="DR78" s="526"/>
      <c r="DS78" s="526"/>
      <c r="DT78" s="526"/>
      <c r="DU78" s="526"/>
      <c r="DV78" s="526"/>
      <c r="DW78" s="526"/>
      <c r="DX78" s="303"/>
      <c r="DY78" s="303"/>
    </row>
    <row r="79" spans="1:129" ht="11.25" customHeight="1">
      <c r="A79" s="527" t="s">
        <v>879</v>
      </c>
      <c r="B79" s="682"/>
      <c r="C79" s="682"/>
      <c r="D79" s="528"/>
      <c r="E79" s="528"/>
      <c r="F79" s="528"/>
      <c r="G79" s="459">
        <f ca="1">(IF((G77)&lt;G76,MAX(MIN(G76-G77-G78,SUM(G69:G70)+F$135),0),0)-IF((G77)&gt;=G76,-G76+G77,0))</f>
        <v>0</v>
      </c>
      <c r="H79" s="459">
        <f t="shared" ref="H79:AL79" ca="1" si="38">(IF((H77)&lt;H76,MAX(MIN(H76-H77-H78,SUM(H69:H70)+G$135),0),0)-IF((H77)&gt;=H76,-H76+H77,0))</f>
        <v>0</v>
      </c>
      <c r="I79" s="459">
        <f t="shared" ca="1" si="38"/>
        <v>0</v>
      </c>
      <c r="J79" s="459">
        <f t="shared" ca="1" si="38"/>
        <v>0</v>
      </c>
      <c r="K79" s="459">
        <f t="shared" ca="1" si="38"/>
        <v>0</v>
      </c>
      <c r="L79" s="459">
        <f t="shared" ca="1" si="38"/>
        <v>0</v>
      </c>
      <c r="M79" s="459">
        <f t="shared" ca="1" si="38"/>
        <v>0</v>
      </c>
      <c r="N79" s="459">
        <f t="shared" ca="1" si="38"/>
        <v>0</v>
      </c>
      <c r="O79" s="459">
        <f t="shared" ca="1" si="38"/>
        <v>0</v>
      </c>
      <c r="P79" s="459">
        <f t="shared" ca="1" si="38"/>
        <v>0</v>
      </c>
      <c r="Q79" s="459">
        <f t="shared" ca="1" si="38"/>
        <v>0</v>
      </c>
      <c r="R79" s="459">
        <f t="shared" ca="1" si="38"/>
        <v>0</v>
      </c>
      <c r="S79" s="459">
        <f t="shared" ca="1" si="38"/>
        <v>0</v>
      </c>
      <c r="T79" s="459">
        <f t="shared" ca="1" si="38"/>
        <v>0</v>
      </c>
      <c r="U79" s="459">
        <f t="shared" ca="1" si="38"/>
        <v>0</v>
      </c>
      <c r="V79" s="459">
        <f t="shared" ca="1" si="38"/>
        <v>0</v>
      </c>
      <c r="W79" s="459">
        <f t="shared" ca="1" si="38"/>
        <v>0</v>
      </c>
      <c r="X79" s="459">
        <f t="shared" ca="1" si="38"/>
        <v>0</v>
      </c>
      <c r="Y79" s="459">
        <f t="shared" ca="1" si="38"/>
        <v>0</v>
      </c>
      <c r="Z79" s="459">
        <f t="shared" ca="1" si="38"/>
        <v>0</v>
      </c>
      <c r="AA79" s="459">
        <f t="shared" ca="1" si="38"/>
        <v>0</v>
      </c>
      <c r="AB79" s="459">
        <f t="shared" ca="1" si="38"/>
        <v>0</v>
      </c>
      <c r="AC79" s="459">
        <f t="shared" ca="1" si="38"/>
        <v>0</v>
      </c>
      <c r="AD79" s="459">
        <f t="shared" ca="1" si="38"/>
        <v>0</v>
      </c>
      <c r="AE79" s="459">
        <f t="shared" ca="1" si="38"/>
        <v>0</v>
      </c>
      <c r="AF79" s="459">
        <f t="shared" ca="1" si="38"/>
        <v>0</v>
      </c>
      <c r="AG79" s="459">
        <f t="shared" ca="1" si="38"/>
        <v>0</v>
      </c>
      <c r="AH79" s="459">
        <f t="shared" ca="1" si="38"/>
        <v>0</v>
      </c>
      <c r="AI79" s="459">
        <f t="shared" ca="1" si="38"/>
        <v>0</v>
      </c>
      <c r="AJ79" s="459">
        <f t="shared" ca="1" si="38"/>
        <v>0</v>
      </c>
      <c r="AK79" s="459">
        <f t="shared" ca="1" si="38"/>
        <v>0</v>
      </c>
      <c r="AL79" s="459">
        <f t="shared" ca="1" si="38"/>
        <v>0</v>
      </c>
      <c r="AM79" s="459">
        <f t="shared" ref="AM79:BO79" ca="1" si="39">(IF((AM77)&lt;AM76,MAX(MIN(AM76-AM77-AM78,SUM(AM69:AM70)+AL$135),0),0)-IF((AM77)&gt;=AM76,-AM76+AM77,0))</f>
        <v>0</v>
      </c>
      <c r="AN79" s="459">
        <f t="shared" ca="1" si="39"/>
        <v>0</v>
      </c>
      <c r="AO79" s="459">
        <f t="shared" ca="1" si="39"/>
        <v>0</v>
      </c>
      <c r="AP79" s="459">
        <f t="shared" ca="1" si="39"/>
        <v>0</v>
      </c>
      <c r="AQ79" s="459">
        <f t="shared" ca="1" si="39"/>
        <v>0</v>
      </c>
      <c r="AR79" s="459">
        <f t="shared" ca="1" si="39"/>
        <v>0</v>
      </c>
      <c r="AS79" s="459">
        <f t="shared" ca="1" si="39"/>
        <v>0</v>
      </c>
      <c r="AT79" s="459">
        <f t="shared" ca="1" si="39"/>
        <v>0</v>
      </c>
      <c r="AU79" s="459">
        <f t="shared" ca="1" si="39"/>
        <v>0</v>
      </c>
      <c r="AV79" s="459">
        <f t="shared" ca="1" si="39"/>
        <v>0</v>
      </c>
      <c r="AW79" s="459">
        <f t="shared" ca="1" si="39"/>
        <v>0</v>
      </c>
      <c r="AX79" s="459">
        <f t="shared" ca="1" si="39"/>
        <v>0</v>
      </c>
      <c r="AY79" s="459">
        <f t="shared" ca="1" si="39"/>
        <v>0</v>
      </c>
      <c r="AZ79" s="459">
        <f t="shared" ca="1" si="39"/>
        <v>0</v>
      </c>
      <c r="BA79" s="459">
        <f t="shared" ca="1" si="39"/>
        <v>0</v>
      </c>
      <c r="BB79" s="459">
        <f t="shared" ca="1" si="39"/>
        <v>0</v>
      </c>
      <c r="BC79" s="459">
        <f t="shared" ca="1" si="39"/>
        <v>0</v>
      </c>
      <c r="BD79" s="459">
        <f t="shared" ca="1" si="39"/>
        <v>0</v>
      </c>
      <c r="BE79" s="459">
        <f t="shared" ca="1" si="39"/>
        <v>0</v>
      </c>
      <c r="BF79" s="459">
        <f t="shared" ca="1" si="39"/>
        <v>0</v>
      </c>
      <c r="BG79" s="459">
        <f t="shared" ca="1" si="39"/>
        <v>0</v>
      </c>
      <c r="BH79" s="459">
        <f t="shared" ca="1" si="39"/>
        <v>0</v>
      </c>
      <c r="BI79" s="459">
        <f t="shared" ca="1" si="39"/>
        <v>0</v>
      </c>
      <c r="BJ79" s="459">
        <f t="shared" ca="1" si="39"/>
        <v>0</v>
      </c>
      <c r="BK79" s="459">
        <f t="shared" ca="1" si="39"/>
        <v>0</v>
      </c>
      <c r="BL79" s="459">
        <f t="shared" ca="1" si="39"/>
        <v>0</v>
      </c>
      <c r="BM79" s="459">
        <f t="shared" ca="1" si="39"/>
        <v>0</v>
      </c>
      <c r="BN79" s="459">
        <f t="shared" ca="1" si="39"/>
        <v>0</v>
      </c>
      <c r="BO79" s="459">
        <f t="shared" ca="1" si="39"/>
        <v>0</v>
      </c>
      <c r="BP79" s="459"/>
      <c r="BQ79" s="459"/>
      <c r="BR79" s="459"/>
      <c r="BS79" s="459"/>
      <c r="BT79" s="459"/>
      <c r="BU79" s="459"/>
      <c r="BV79" s="459"/>
      <c r="BW79" s="459"/>
      <c r="BX79" s="459"/>
      <c r="BY79" s="459"/>
      <c r="BZ79" s="459"/>
      <c r="CA79" s="459"/>
      <c r="CB79" s="459"/>
      <c r="CC79" s="459"/>
      <c r="CD79" s="459"/>
      <c r="CE79" s="459"/>
      <c r="CF79" s="459"/>
      <c r="CG79" s="459"/>
      <c r="CH79" s="459"/>
      <c r="CI79" s="459"/>
      <c r="CJ79" s="459"/>
      <c r="CK79" s="459"/>
      <c r="CL79" s="459"/>
      <c r="CM79" s="459"/>
      <c r="CN79" s="459"/>
      <c r="CO79" s="459"/>
      <c r="CP79" s="459"/>
      <c r="CQ79" s="459"/>
      <c r="CR79" s="459"/>
      <c r="CS79" s="459"/>
      <c r="CT79" s="459"/>
      <c r="CU79" s="459"/>
      <c r="CV79" s="459"/>
      <c r="CW79" s="459"/>
      <c r="CX79" s="459"/>
      <c r="CY79" s="459"/>
      <c r="CZ79" s="459"/>
      <c r="DA79" s="459"/>
      <c r="DB79" s="459"/>
      <c r="DC79" s="459"/>
      <c r="DD79" s="459"/>
      <c r="DE79" s="459"/>
      <c r="DF79" s="459"/>
      <c r="DG79" s="459"/>
      <c r="DH79" s="459"/>
      <c r="DI79" s="459"/>
      <c r="DJ79" s="459"/>
      <c r="DK79" s="459"/>
      <c r="DL79" s="459"/>
      <c r="DM79" s="459"/>
      <c r="DN79" s="459"/>
      <c r="DO79" s="459"/>
      <c r="DP79" s="459"/>
      <c r="DQ79" s="459"/>
      <c r="DR79" s="459"/>
      <c r="DS79" s="459"/>
      <c r="DT79" s="459"/>
      <c r="DU79" s="459"/>
      <c r="DV79" s="459"/>
      <c r="DW79" s="459"/>
      <c r="DX79" s="303"/>
      <c r="DY79" s="303"/>
    </row>
    <row r="80" spans="1:129" ht="11.25" customHeight="1">
      <c r="A80" s="515" t="s">
        <v>1088</v>
      </c>
      <c r="B80" s="681"/>
      <c r="C80" s="681"/>
      <c r="D80" s="525"/>
      <c r="E80" s="525"/>
      <c r="F80" s="528"/>
      <c r="G80" s="232">
        <f t="shared" ref="G80:AL80" si="40">-MIN(G72,G77)</f>
        <v>0</v>
      </c>
      <c r="H80" s="232">
        <f t="shared" ca="1" si="40"/>
        <v>0</v>
      </c>
      <c r="I80" s="232">
        <f t="shared" ca="1" si="40"/>
        <v>0</v>
      </c>
      <c r="J80" s="232">
        <f t="shared" ca="1" si="40"/>
        <v>0</v>
      </c>
      <c r="K80" s="232">
        <f t="shared" ca="1" si="40"/>
        <v>0</v>
      </c>
      <c r="L80" s="232">
        <f t="shared" ca="1" si="40"/>
        <v>0</v>
      </c>
      <c r="M80" s="232">
        <f t="shared" ca="1" si="40"/>
        <v>0</v>
      </c>
      <c r="N80" s="232">
        <f t="shared" ca="1" si="40"/>
        <v>0</v>
      </c>
      <c r="O80" s="232">
        <f t="shared" ca="1" si="40"/>
        <v>0</v>
      </c>
      <c r="P80" s="232">
        <f t="shared" ca="1" si="40"/>
        <v>0</v>
      </c>
      <c r="Q80" s="232">
        <f t="shared" ca="1" si="40"/>
        <v>0</v>
      </c>
      <c r="R80" s="232">
        <f t="shared" ca="1" si="40"/>
        <v>0</v>
      </c>
      <c r="S80" s="232">
        <f t="shared" ca="1" si="40"/>
        <v>0</v>
      </c>
      <c r="T80" s="232">
        <f t="shared" ca="1" si="40"/>
        <v>0</v>
      </c>
      <c r="U80" s="232">
        <f t="shared" ca="1" si="40"/>
        <v>0</v>
      </c>
      <c r="V80" s="232">
        <f t="shared" ca="1" si="40"/>
        <v>0</v>
      </c>
      <c r="W80" s="232">
        <f t="shared" ca="1" si="40"/>
        <v>0</v>
      </c>
      <c r="X80" s="232">
        <f t="shared" ca="1" si="40"/>
        <v>0</v>
      </c>
      <c r="Y80" s="232">
        <f t="shared" ca="1" si="40"/>
        <v>0</v>
      </c>
      <c r="Z80" s="232">
        <f t="shared" ca="1" si="40"/>
        <v>0</v>
      </c>
      <c r="AA80" s="232">
        <f t="shared" ca="1" si="40"/>
        <v>0</v>
      </c>
      <c r="AB80" s="232">
        <f t="shared" ca="1" si="40"/>
        <v>0</v>
      </c>
      <c r="AC80" s="232">
        <f t="shared" ca="1" si="40"/>
        <v>0</v>
      </c>
      <c r="AD80" s="232">
        <f t="shared" ca="1" si="40"/>
        <v>0</v>
      </c>
      <c r="AE80" s="232">
        <f t="shared" ca="1" si="40"/>
        <v>0</v>
      </c>
      <c r="AF80" s="232">
        <f t="shared" ca="1" si="40"/>
        <v>0</v>
      </c>
      <c r="AG80" s="232">
        <f t="shared" ca="1" si="40"/>
        <v>0</v>
      </c>
      <c r="AH80" s="232">
        <f t="shared" ca="1" si="40"/>
        <v>0</v>
      </c>
      <c r="AI80" s="232">
        <f t="shared" ca="1" si="40"/>
        <v>0</v>
      </c>
      <c r="AJ80" s="232">
        <f t="shared" ca="1" si="40"/>
        <v>0</v>
      </c>
      <c r="AK80" s="232">
        <f t="shared" ca="1" si="40"/>
        <v>0</v>
      </c>
      <c r="AL80" s="232">
        <f t="shared" ca="1" si="40"/>
        <v>0</v>
      </c>
      <c r="AM80" s="232">
        <f t="shared" ref="AM80:BO80" ca="1" si="41">-MIN(AM72,AM77)</f>
        <v>0</v>
      </c>
      <c r="AN80" s="232">
        <f t="shared" ca="1" si="41"/>
        <v>0</v>
      </c>
      <c r="AO80" s="232">
        <f t="shared" ca="1" si="41"/>
        <v>0</v>
      </c>
      <c r="AP80" s="232">
        <f t="shared" ca="1" si="41"/>
        <v>0</v>
      </c>
      <c r="AQ80" s="232">
        <f t="shared" ca="1" si="41"/>
        <v>0</v>
      </c>
      <c r="AR80" s="232">
        <f t="shared" ca="1" si="41"/>
        <v>0</v>
      </c>
      <c r="AS80" s="232">
        <f t="shared" ca="1" si="41"/>
        <v>0</v>
      </c>
      <c r="AT80" s="232">
        <f t="shared" ca="1" si="41"/>
        <v>0</v>
      </c>
      <c r="AU80" s="232">
        <f t="shared" ca="1" si="41"/>
        <v>0</v>
      </c>
      <c r="AV80" s="232">
        <f t="shared" ca="1" si="41"/>
        <v>0</v>
      </c>
      <c r="AW80" s="232">
        <f t="shared" ca="1" si="41"/>
        <v>0</v>
      </c>
      <c r="AX80" s="232">
        <f t="shared" ca="1" si="41"/>
        <v>0</v>
      </c>
      <c r="AY80" s="232">
        <f t="shared" ca="1" si="41"/>
        <v>0</v>
      </c>
      <c r="AZ80" s="232">
        <f t="shared" ca="1" si="41"/>
        <v>0</v>
      </c>
      <c r="BA80" s="232">
        <f t="shared" ca="1" si="41"/>
        <v>0</v>
      </c>
      <c r="BB80" s="232">
        <f t="shared" ca="1" si="41"/>
        <v>0</v>
      </c>
      <c r="BC80" s="232">
        <f t="shared" ca="1" si="41"/>
        <v>0</v>
      </c>
      <c r="BD80" s="232">
        <f t="shared" ca="1" si="41"/>
        <v>0</v>
      </c>
      <c r="BE80" s="232">
        <f t="shared" ca="1" si="41"/>
        <v>0</v>
      </c>
      <c r="BF80" s="232">
        <f t="shared" ca="1" si="41"/>
        <v>0</v>
      </c>
      <c r="BG80" s="232">
        <f t="shared" ca="1" si="41"/>
        <v>0</v>
      </c>
      <c r="BH80" s="232">
        <f t="shared" ca="1" si="41"/>
        <v>0</v>
      </c>
      <c r="BI80" s="232">
        <f t="shared" ca="1" si="41"/>
        <v>0</v>
      </c>
      <c r="BJ80" s="232">
        <f t="shared" ca="1" si="41"/>
        <v>0</v>
      </c>
      <c r="BK80" s="232">
        <f t="shared" ca="1" si="41"/>
        <v>0</v>
      </c>
      <c r="BL80" s="232">
        <f t="shared" ca="1" si="41"/>
        <v>0</v>
      </c>
      <c r="BM80" s="232">
        <f t="shared" ca="1" si="41"/>
        <v>0</v>
      </c>
      <c r="BN80" s="232">
        <f t="shared" ca="1" si="41"/>
        <v>0</v>
      </c>
      <c r="BO80" s="232">
        <f t="shared" ca="1" si="41"/>
        <v>0</v>
      </c>
      <c r="BP80" s="232"/>
      <c r="BQ80" s="232"/>
      <c r="BR80" s="232"/>
      <c r="BS80" s="232"/>
      <c r="BT80" s="232"/>
      <c r="BU80" s="232"/>
      <c r="BV80" s="232"/>
      <c r="BW80" s="232"/>
      <c r="BX80" s="232"/>
      <c r="BY80" s="232"/>
      <c r="BZ80" s="232"/>
      <c r="CA80" s="232"/>
      <c r="CB80" s="232"/>
      <c r="CC80" s="232"/>
      <c r="CD80" s="232"/>
      <c r="CE80" s="232"/>
      <c r="CF80" s="232"/>
      <c r="CG80" s="232"/>
      <c r="CH80" s="232"/>
      <c r="CI80" s="232"/>
      <c r="CJ80" s="232"/>
      <c r="CK80" s="232"/>
      <c r="CL80" s="232"/>
      <c r="CM80" s="232"/>
      <c r="CN80" s="232"/>
      <c r="CO80" s="232"/>
      <c r="CP80" s="232"/>
      <c r="CQ80" s="232"/>
      <c r="CR80" s="232"/>
      <c r="CS80" s="232"/>
      <c r="CT80" s="232"/>
      <c r="CU80" s="232"/>
      <c r="CV80" s="232"/>
      <c r="CW80" s="232"/>
      <c r="CX80" s="232"/>
      <c r="CY80" s="232"/>
      <c r="CZ80" s="232"/>
      <c r="DA80" s="232"/>
      <c r="DB80" s="232"/>
      <c r="DC80" s="232"/>
      <c r="DD80" s="232"/>
      <c r="DE80" s="232"/>
      <c r="DF80" s="232"/>
      <c r="DG80" s="232"/>
      <c r="DH80" s="232"/>
      <c r="DI80" s="232"/>
      <c r="DJ80" s="232"/>
      <c r="DK80" s="232"/>
      <c r="DL80" s="232"/>
      <c r="DM80" s="232"/>
      <c r="DN80" s="232"/>
      <c r="DO80" s="232"/>
      <c r="DP80" s="232"/>
      <c r="DQ80" s="232"/>
      <c r="DR80" s="232"/>
      <c r="DS80" s="232"/>
      <c r="DT80" s="232"/>
      <c r="DU80" s="232"/>
      <c r="DV80" s="232"/>
      <c r="DW80" s="232"/>
      <c r="DX80" s="303"/>
      <c r="DY80" s="303"/>
    </row>
    <row r="81" spans="1:129" ht="11.25" customHeight="1">
      <c r="A81" s="529" t="s">
        <v>1089</v>
      </c>
      <c r="B81" s="683"/>
      <c r="C81" s="683"/>
      <c r="D81" s="530"/>
      <c r="E81" s="530"/>
      <c r="F81" s="936"/>
      <c r="G81" s="531">
        <f t="shared" ref="G81:AL81" ca="1" si="42">SUM(G77:G80)</f>
        <v>0</v>
      </c>
      <c r="H81" s="531">
        <f t="shared" ca="1" si="42"/>
        <v>0</v>
      </c>
      <c r="I81" s="531">
        <f t="shared" ca="1" si="42"/>
        <v>0</v>
      </c>
      <c r="J81" s="531">
        <f t="shared" ca="1" si="42"/>
        <v>0</v>
      </c>
      <c r="K81" s="531">
        <f t="shared" ca="1" si="42"/>
        <v>0</v>
      </c>
      <c r="L81" s="531">
        <f t="shared" ca="1" si="42"/>
        <v>0</v>
      </c>
      <c r="M81" s="531">
        <f t="shared" ca="1" si="42"/>
        <v>0</v>
      </c>
      <c r="N81" s="531">
        <f t="shared" ca="1" si="42"/>
        <v>0</v>
      </c>
      <c r="O81" s="531">
        <f t="shared" ca="1" si="42"/>
        <v>0</v>
      </c>
      <c r="P81" s="531">
        <f t="shared" ca="1" si="42"/>
        <v>0</v>
      </c>
      <c r="Q81" s="531">
        <f t="shared" ca="1" si="42"/>
        <v>0</v>
      </c>
      <c r="R81" s="531">
        <f t="shared" ca="1" si="42"/>
        <v>0</v>
      </c>
      <c r="S81" s="531">
        <f t="shared" ca="1" si="42"/>
        <v>0</v>
      </c>
      <c r="T81" s="531">
        <f t="shared" ca="1" si="42"/>
        <v>0</v>
      </c>
      <c r="U81" s="531">
        <f t="shared" ca="1" si="42"/>
        <v>0</v>
      </c>
      <c r="V81" s="531">
        <f t="shared" ca="1" si="42"/>
        <v>0</v>
      </c>
      <c r="W81" s="531">
        <f t="shared" ca="1" si="42"/>
        <v>0</v>
      </c>
      <c r="X81" s="531">
        <f t="shared" ca="1" si="42"/>
        <v>0</v>
      </c>
      <c r="Y81" s="531">
        <f t="shared" ca="1" si="42"/>
        <v>0</v>
      </c>
      <c r="Z81" s="531">
        <f t="shared" ca="1" si="42"/>
        <v>0</v>
      </c>
      <c r="AA81" s="531">
        <f t="shared" ca="1" si="42"/>
        <v>0</v>
      </c>
      <c r="AB81" s="531">
        <f t="shared" ca="1" si="42"/>
        <v>0</v>
      </c>
      <c r="AC81" s="531">
        <f t="shared" ca="1" si="42"/>
        <v>0</v>
      </c>
      <c r="AD81" s="531">
        <f t="shared" ca="1" si="42"/>
        <v>0</v>
      </c>
      <c r="AE81" s="531">
        <f t="shared" ca="1" si="42"/>
        <v>0</v>
      </c>
      <c r="AF81" s="531">
        <f t="shared" ca="1" si="42"/>
        <v>0</v>
      </c>
      <c r="AG81" s="531">
        <f t="shared" ca="1" si="42"/>
        <v>0</v>
      </c>
      <c r="AH81" s="531">
        <f t="shared" ca="1" si="42"/>
        <v>0</v>
      </c>
      <c r="AI81" s="531">
        <f t="shared" ca="1" si="42"/>
        <v>0</v>
      </c>
      <c r="AJ81" s="531">
        <f t="shared" ca="1" si="42"/>
        <v>0</v>
      </c>
      <c r="AK81" s="531">
        <f t="shared" ca="1" si="42"/>
        <v>0</v>
      </c>
      <c r="AL81" s="531">
        <f t="shared" ca="1" si="42"/>
        <v>0</v>
      </c>
      <c r="AM81" s="531">
        <f t="shared" ref="AM81:BO81" ca="1" si="43">SUM(AM77:AM80)</f>
        <v>0</v>
      </c>
      <c r="AN81" s="531">
        <f t="shared" ca="1" si="43"/>
        <v>0</v>
      </c>
      <c r="AO81" s="531">
        <f t="shared" ca="1" si="43"/>
        <v>0</v>
      </c>
      <c r="AP81" s="531">
        <f t="shared" ca="1" si="43"/>
        <v>0</v>
      </c>
      <c r="AQ81" s="531">
        <f t="shared" ca="1" si="43"/>
        <v>0</v>
      </c>
      <c r="AR81" s="531">
        <f t="shared" ca="1" si="43"/>
        <v>0</v>
      </c>
      <c r="AS81" s="531">
        <f t="shared" ca="1" si="43"/>
        <v>0</v>
      </c>
      <c r="AT81" s="531">
        <f t="shared" ca="1" si="43"/>
        <v>0</v>
      </c>
      <c r="AU81" s="531">
        <f t="shared" ca="1" si="43"/>
        <v>0</v>
      </c>
      <c r="AV81" s="531">
        <f t="shared" ca="1" si="43"/>
        <v>0</v>
      </c>
      <c r="AW81" s="531">
        <f t="shared" ca="1" si="43"/>
        <v>0</v>
      </c>
      <c r="AX81" s="531">
        <f t="shared" ca="1" si="43"/>
        <v>0</v>
      </c>
      <c r="AY81" s="531">
        <f t="shared" ca="1" si="43"/>
        <v>0</v>
      </c>
      <c r="AZ81" s="531">
        <f t="shared" ca="1" si="43"/>
        <v>0</v>
      </c>
      <c r="BA81" s="531">
        <f t="shared" ca="1" si="43"/>
        <v>0</v>
      </c>
      <c r="BB81" s="531">
        <f t="shared" ca="1" si="43"/>
        <v>0</v>
      </c>
      <c r="BC81" s="531">
        <f t="shared" ca="1" si="43"/>
        <v>0</v>
      </c>
      <c r="BD81" s="531">
        <f t="shared" ca="1" si="43"/>
        <v>0</v>
      </c>
      <c r="BE81" s="531">
        <f t="shared" ca="1" si="43"/>
        <v>0</v>
      </c>
      <c r="BF81" s="531">
        <f t="shared" ca="1" si="43"/>
        <v>0</v>
      </c>
      <c r="BG81" s="531">
        <f t="shared" ca="1" si="43"/>
        <v>0</v>
      </c>
      <c r="BH81" s="531">
        <f t="shared" ca="1" si="43"/>
        <v>0</v>
      </c>
      <c r="BI81" s="531">
        <f t="shared" ca="1" si="43"/>
        <v>0</v>
      </c>
      <c r="BJ81" s="531">
        <f t="shared" ca="1" si="43"/>
        <v>0</v>
      </c>
      <c r="BK81" s="531">
        <f t="shared" ca="1" si="43"/>
        <v>0</v>
      </c>
      <c r="BL81" s="531">
        <f t="shared" ca="1" si="43"/>
        <v>0</v>
      </c>
      <c r="BM81" s="531">
        <f t="shared" ca="1" si="43"/>
        <v>0</v>
      </c>
      <c r="BN81" s="531">
        <f t="shared" ca="1" si="43"/>
        <v>0</v>
      </c>
      <c r="BO81" s="531">
        <f t="shared" ca="1" si="43"/>
        <v>0</v>
      </c>
      <c r="BP81" s="531"/>
      <c r="BQ81" s="531"/>
      <c r="BR81" s="531"/>
      <c r="BS81" s="531"/>
      <c r="BT81" s="531"/>
      <c r="BU81" s="531"/>
      <c r="BV81" s="531"/>
      <c r="BW81" s="531"/>
      <c r="BX81" s="531"/>
      <c r="BY81" s="531"/>
      <c r="BZ81" s="531"/>
      <c r="CA81" s="531"/>
      <c r="CB81" s="531"/>
      <c r="CC81" s="531"/>
      <c r="CD81" s="531"/>
      <c r="CE81" s="531"/>
      <c r="CF81" s="531"/>
      <c r="CG81" s="531"/>
      <c r="CH81" s="531"/>
      <c r="CI81" s="531"/>
      <c r="CJ81" s="531"/>
      <c r="CK81" s="531"/>
      <c r="CL81" s="531"/>
      <c r="CM81" s="531"/>
      <c r="CN81" s="531"/>
      <c r="CO81" s="531"/>
      <c r="CP81" s="531"/>
      <c r="CQ81" s="531"/>
      <c r="CR81" s="531"/>
      <c r="CS81" s="531"/>
      <c r="CT81" s="531"/>
      <c r="CU81" s="531"/>
      <c r="CV81" s="531"/>
      <c r="CW81" s="531"/>
      <c r="CX81" s="531"/>
      <c r="CY81" s="531"/>
      <c r="CZ81" s="531"/>
      <c r="DA81" s="531"/>
      <c r="DB81" s="531"/>
      <c r="DC81" s="531"/>
      <c r="DD81" s="531"/>
      <c r="DE81" s="531"/>
      <c r="DF81" s="531"/>
      <c r="DG81" s="531"/>
      <c r="DH81" s="531"/>
      <c r="DI81" s="531"/>
      <c r="DJ81" s="531"/>
      <c r="DK81" s="531"/>
      <c r="DL81" s="531"/>
      <c r="DM81" s="531"/>
      <c r="DN81" s="531"/>
      <c r="DO81" s="531"/>
      <c r="DP81" s="531"/>
      <c r="DQ81" s="531"/>
      <c r="DR81" s="531"/>
      <c r="DS81" s="531"/>
      <c r="DT81" s="531"/>
      <c r="DU81" s="531"/>
      <c r="DV81" s="531"/>
      <c r="DW81" s="531"/>
      <c r="DX81" s="303"/>
      <c r="DY81" s="303"/>
    </row>
    <row r="82" spans="1:129">
      <c r="A82" s="532" t="str">
        <f>A75</f>
        <v>DSRA</v>
      </c>
      <c r="B82" s="673"/>
      <c r="C82" s="673"/>
      <c r="E82" s="395">
        <f ca="1">ABS(SUM(G82:DW82))</f>
        <v>0</v>
      </c>
      <c r="F82" s="933"/>
      <c r="G82" s="993">
        <f t="shared" ref="G82:AL82" ca="1" si="44">-SUM(G78:G80)</f>
        <v>0</v>
      </c>
      <c r="H82" s="993">
        <f t="shared" ca="1" si="44"/>
        <v>0</v>
      </c>
      <c r="I82" s="993">
        <f t="shared" ca="1" si="44"/>
        <v>0</v>
      </c>
      <c r="J82" s="993">
        <f t="shared" ca="1" si="44"/>
        <v>0</v>
      </c>
      <c r="K82" s="993">
        <f t="shared" ca="1" si="44"/>
        <v>0</v>
      </c>
      <c r="L82" s="993">
        <f t="shared" ca="1" si="44"/>
        <v>0</v>
      </c>
      <c r="M82" s="993">
        <f t="shared" ca="1" si="44"/>
        <v>0</v>
      </c>
      <c r="N82" s="993">
        <f t="shared" ca="1" si="44"/>
        <v>0</v>
      </c>
      <c r="O82" s="993">
        <f t="shared" ca="1" si="44"/>
        <v>0</v>
      </c>
      <c r="P82" s="993">
        <f t="shared" ca="1" si="44"/>
        <v>0</v>
      </c>
      <c r="Q82" s="993">
        <f t="shared" ca="1" si="44"/>
        <v>0</v>
      </c>
      <c r="R82" s="993">
        <f t="shared" ca="1" si="44"/>
        <v>0</v>
      </c>
      <c r="S82" s="993">
        <f t="shared" ca="1" si="44"/>
        <v>0</v>
      </c>
      <c r="T82" s="993">
        <f t="shared" ca="1" si="44"/>
        <v>0</v>
      </c>
      <c r="U82" s="993">
        <f t="shared" ca="1" si="44"/>
        <v>0</v>
      </c>
      <c r="V82" s="993">
        <f t="shared" ca="1" si="44"/>
        <v>0</v>
      </c>
      <c r="W82" s="993">
        <f t="shared" ca="1" si="44"/>
        <v>0</v>
      </c>
      <c r="X82" s="993">
        <f t="shared" ca="1" si="44"/>
        <v>0</v>
      </c>
      <c r="Y82" s="993">
        <f t="shared" ca="1" si="44"/>
        <v>0</v>
      </c>
      <c r="Z82" s="993">
        <f t="shared" ca="1" si="44"/>
        <v>0</v>
      </c>
      <c r="AA82" s="993">
        <f t="shared" ca="1" si="44"/>
        <v>0</v>
      </c>
      <c r="AB82" s="993">
        <f t="shared" ca="1" si="44"/>
        <v>0</v>
      </c>
      <c r="AC82" s="993">
        <f t="shared" ca="1" si="44"/>
        <v>0</v>
      </c>
      <c r="AD82" s="993">
        <f t="shared" ca="1" si="44"/>
        <v>0</v>
      </c>
      <c r="AE82" s="993">
        <f t="shared" ca="1" si="44"/>
        <v>0</v>
      </c>
      <c r="AF82" s="993">
        <f t="shared" ca="1" si="44"/>
        <v>0</v>
      </c>
      <c r="AG82" s="993">
        <f t="shared" ca="1" si="44"/>
        <v>0</v>
      </c>
      <c r="AH82" s="993">
        <f t="shared" ca="1" si="44"/>
        <v>0</v>
      </c>
      <c r="AI82" s="993">
        <f t="shared" ca="1" si="44"/>
        <v>0</v>
      </c>
      <c r="AJ82" s="993">
        <f t="shared" ca="1" si="44"/>
        <v>0</v>
      </c>
      <c r="AK82" s="993">
        <f t="shared" ca="1" si="44"/>
        <v>0</v>
      </c>
      <c r="AL82" s="993">
        <f t="shared" ca="1" si="44"/>
        <v>0</v>
      </c>
      <c r="AM82" s="993">
        <f t="shared" ref="AM82:BO82" ca="1" si="45">-SUM(AM78:AM80)</f>
        <v>0</v>
      </c>
      <c r="AN82" s="993">
        <f t="shared" ca="1" si="45"/>
        <v>0</v>
      </c>
      <c r="AO82" s="993">
        <f t="shared" ca="1" si="45"/>
        <v>0</v>
      </c>
      <c r="AP82" s="993">
        <f t="shared" ca="1" si="45"/>
        <v>0</v>
      </c>
      <c r="AQ82" s="993">
        <f t="shared" ca="1" si="45"/>
        <v>0</v>
      </c>
      <c r="AR82" s="993">
        <f t="shared" ca="1" si="45"/>
        <v>0</v>
      </c>
      <c r="AS82" s="993">
        <f t="shared" ca="1" si="45"/>
        <v>0</v>
      </c>
      <c r="AT82" s="993">
        <f t="shared" ca="1" si="45"/>
        <v>0</v>
      </c>
      <c r="AU82" s="993">
        <f t="shared" ca="1" si="45"/>
        <v>0</v>
      </c>
      <c r="AV82" s="993">
        <f t="shared" ca="1" si="45"/>
        <v>0</v>
      </c>
      <c r="AW82" s="993">
        <f t="shared" ca="1" si="45"/>
        <v>0</v>
      </c>
      <c r="AX82" s="993">
        <f t="shared" ca="1" si="45"/>
        <v>0</v>
      </c>
      <c r="AY82" s="993">
        <f t="shared" ca="1" si="45"/>
        <v>0</v>
      </c>
      <c r="AZ82" s="993">
        <f t="shared" ca="1" si="45"/>
        <v>0</v>
      </c>
      <c r="BA82" s="993">
        <f t="shared" ca="1" si="45"/>
        <v>0</v>
      </c>
      <c r="BB82" s="993">
        <f t="shared" ca="1" si="45"/>
        <v>0</v>
      </c>
      <c r="BC82" s="993">
        <f t="shared" ca="1" si="45"/>
        <v>0</v>
      </c>
      <c r="BD82" s="993">
        <f t="shared" ca="1" si="45"/>
        <v>0</v>
      </c>
      <c r="BE82" s="993">
        <f t="shared" ca="1" si="45"/>
        <v>0</v>
      </c>
      <c r="BF82" s="993">
        <f t="shared" ca="1" si="45"/>
        <v>0</v>
      </c>
      <c r="BG82" s="993">
        <f t="shared" ca="1" si="45"/>
        <v>0</v>
      </c>
      <c r="BH82" s="993">
        <f t="shared" ca="1" si="45"/>
        <v>0</v>
      </c>
      <c r="BI82" s="993">
        <f t="shared" ca="1" si="45"/>
        <v>0</v>
      </c>
      <c r="BJ82" s="993">
        <f t="shared" ca="1" si="45"/>
        <v>0</v>
      </c>
      <c r="BK82" s="993">
        <f t="shared" ca="1" si="45"/>
        <v>0</v>
      </c>
      <c r="BL82" s="993">
        <f t="shared" ca="1" si="45"/>
        <v>0</v>
      </c>
      <c r="BM82" s="993">
        <f t="shared" ca="1" si="45"/>
        <v>0</v>
      </c>
      <c r="BN82" s="993">
        <f t="shared" ca="1" si="45"/>
        <v>0</v>
      </c>
      <c r="BO82" s="993">
        <f t="shared" ca="1" si="45"/>
        <v>0</v>
      </c>
      <c r="BP82" s="993"/>
      <c r="BQ82" s="993"/>
      <c r="BR82" s="993"/>
      <c r="BS82" s="993"/>
      <c r="BT82" s="993"/>
      <c r="BU82" s="993"/>
      <c r="BV82" s="993"/>
      <c r="BW82" s="993"/>
      <c r="BX82" s="993"/>
      <c r="BY82" s="993"/>
      <c r="BZ82" s="993"/>
      <c r="CA82" s="993"/>
      <c r="CB82" s="993"/>
      <c r="CC82" s="993"/>
      <c r="CD82" s="993"/>
      <c r="CE82" s="993"/>
      <c r="CF82" s="993"/>
      <c r="CG82" s="993"/>
      <c r="CH82" s="993"/>
      <c r="CI82" s="993"/>
      <c r="CJ82" s="993"/>
      <c r="CK82" s="993"/>
      <c r="CL82" s="993"/>
      <c r="CM82" s="993"/>
      <c r="CN82" s="993"/>
      <c r="CO82" s="993"/>
      <c r="CP82" s="993"/>
      <c r="CQ82" s="993"/>
      <c r="CR82" s="993"/>
      <c r="CS82" s="993"/>
      <c r="CT82" s="993"/>
      <c r="CU82" s="993"/>
      <c r="CV82" s="993"/>
      <c r="CW82" s="993"/>
      <c r="CX82" s="993"/>
      <c r="CY82" s="993"/>
      <c r="CZ82" s="993"/>
      <c r="DA82" s="993"/>
      <c r="DB82" s="993"/>
      <c r="DC82" s="993"/>
      <c r="DD82" s="993"/>
      <c r="DE82" s="993"/>
      <c r="DF82" s="993"/>
      <c r="DG82" s="993"/>
      <c r="DH82" s="993"/>
      <c r="DI82" s="993"/>
      <c r="DJ82" s="993"/>
      <c r="DK82" s="993"/>
      <c r="DL82" s="993"/>
      <c r="DM82" s="993"/>
      <c r="DN82" s="993"/>
      <c r="DO82" s="993"/>
      <c r="DP82" s="993"/>
      <c r="DQ82" s="993"/>
      <c r="DR82" s="993"/>
      <c r="DS82" s="993"/>
      <c r="DT82" s="993"/>
      <c r="DU82" s="993"/>
      <c r="DV82" s="993"/>
      <c r="DW82" s="993"/>
      <c r="DX82" s="303"/>
      <c r="DY82" s="303"/>
    </row>
    <row r="83" spans="1:129">
      <c r="A83" s="532"/>
      <c r="B83" s="684"/>
      <c r="C83" s="684"/>
      <c r="D83" s="395"/>
      <c r="E83" s="395"/>
      <c r="F83" s="533"/>
      <c r="G83" s="526"/>
      <c r="H83" s="526"/>
      <c r="I83" s="526"/>
      <c r="J83" s="526"/>
      <c r="K83" s="526"/>
      <c r="L83" s="526"/>
      <c r="M83" s="526"/>
      <c r="N83" s="526"/>
      <c r="O83" s="526"/>
      <c r="P83" s="526"/>
      <c r="Q83" s="526"/>
      <c r="R83" s="526"/>
      <c r="S83" s="526"/>
      <c r="T83" s="526"/>
      <c r="U83" s="526"/>
      <c r="V83" s="526"/>
      <c r="W83" s="526"/>
      <c r="X83" s="526"/>
      <c r="Y83" s="526"/>
      <c r="Z83" s="526"/>
      <c r="AA83" s="526"/>
      <c r="AB83" s="526"/>
      <c r="AC83" s="526"/>
      <c r="AD83" s="526"/>
      <c r="AE83" s="526"/>
      <c r="AF83" s="526"/>
      <c r="AG83" s="526"/>
      <c r="AH83" s="526"/>
      <c r="AI83" s="526"/>
      <c r="AJ83" s="526"/>
      <c r="AK83" s="526"/>
      <c r="AL83" s="526"/>
      <c r="AM83" s="526"/>
      <c r="AN83" s="526"/>
      <c r="AO83" s="526"/>
      <c r="AP83" s="526"/>
      <c r="AQ83" s="526"/>
      <c r="AR83" s="526"/>
      <c r="AS83" s="526"/>
      <c r="AT83" s="526"/>
      <c r="AU83" s="526"/>
      <c r="AV83" s="526"/>
      <c r="AW83" s="526"/>
      <c r="AX83" s="526"/>
      <c r="AY83" s="526"/>
      <c r="AZ83" s="526"/>
      <c r="BA83" s="526"/>
      <c r="BB83" s="526"/>
      <c r="BC83" s="526"/>
      <c r="BD83" s="526"/>
      <c r="BE83" s="526"/>
      <c r="BF83" s="526"/>
      <c r="BG83" s="526"/>
      <c r="BH83" s="526"/>
      <c r="BI83" s="526"/>
      <c r="BJ83" s="526"/>
      <c r="BK83" s="526"/>
      <c r="BL83" s="526"/>
      <c r="BM83" s="526"/>
      <c r="BN83" s="526"/>
      <c r="BO83" s="526"/>
      <c r="BP83" s="526"/>
      <c r="BQ83" s="526"/>
      <c r="BR83" s="526"/>
      <c r="BS83" s="526"/>
      <c r="BT83" s="526"/>
      <c r="BU83" s="526"/>
      <c r="BV83" s="526"/>
      <c r="BW83" s="526"/>
      <c r="BX83" s="526"/>
      <c r="BY83" s="526"/>
      <c r="BZ83" s="526"/>
      <c r="CA83" s="526"/>
      <c r="CB83" s="526"/>
      <c r="CC83" s="526"/>
      <c r="CD83" s="526"/>
      <c r="CE83" s="526"/>
      <c r="CF83" s="526"/>
      <c r="CG83" s="526"/>
      <c r="CH83" s="526"/>
      <c r="CI83" s="526"/>
      <c r="CJ83" s="526"/>
      <c r="CK83" s="526"/>
      <c r="CL83" s="526"/>
      <c r="CM83" s="526"/>
      <c r="CN83" s="526"/>
      <c r="CO83" s="526"/>
      <c r="CP83" s="526"/>
      <c r="CQ83" s="526"/>
      <c r="CR83" s="526"/>
      <c r="CS83" s="526"/>
      <c r="CT83" s="526"/>
      <c r="CU83" s="526"/>
      <c r="CV83" s="526"/>
      <c r="CW83" s="526"/>
      <c r="CX83" s="526"/>
      <c r="CY83" s="526"/>
      <c r="CZ83" s="526"/>
      <c r="DA83" s="526"/>
      <c r="DB83" s="526"/>
      <c r="DC83" s="526"/>
      <c r="DD83" s="526"/>
      <c r="DE83" s="526"/>
      <c r="DF83" s="526"/>
      <c r="DG83" s="526"/>
      <c r="DH83" s="526"/>
      <c r="DI83" s="526"/>
      <c r="DJ83" s="526"/>
      <c r="DK83" s="526"/>
      <c r="DL83" s="526"/>
      <c r="DM83" s="526"/>
      <c r="DN83" s="526"/>
      <c r="DO83" s="526"/>
      <c r="DP83" s="526"/>
      <c r="DQ83" s="526"/>
      <c r="DR83" s="526"/>
      <c r="DS83" s="526"/>
      <c r="DT83" s="526"/>
      <c r="DU83" s="526"/>
      <c r="DV83" s="526"/>
      <c r="DW83" s="526"/>
      <c r="DX83" s="303"/>
      <c r="DY83" s="303"/>
    </row>
    <row r="84" spans="1:129">
      <c r="A84" s="860" t="s">
        <v>1090</v>
      </c>
      <c r="B84" s="861"/>
      <c r="C84" s="861"/>
      <c r="D84" s="861"/>
      <c r="E84" s="943">
        <f ca="1">ABS(SUMIF(G84:DW84,"&lt;"&amp;-1*precision))</f>
        <v>0</v>
      </c>
      <c r="F84" s="862"/>
      <c r="G84" s="534">
        <f t="shared" ref="G84:AL84" ca="1" si="46">SUM(G69:G70,G82)</f>
        <v>0</v>
      </c>
      <c r="H84" s="534">
        <f t="shared" ca="1" si="46"/>
        <v>953.81444327849204</v>
      </c>
      <c r="I84" s="534">
        <f t="shared" ca="1" si="46"/>
        <v>969.62352244885324</v>
      </c>
      <c r="J84" s="534">
        <f t="shared" ca="1" si="46"/>
        <v>966.95808683858422</v>
      </c>
      <c r="K84" s="534">
        <f t="shared" ca="1" si="46"/>
        <v>982.98501645469378</v>
      </c>
      <c r="L84" s="534">
        <f t="shared" ca="1" si="46"/>
        <v>976.22249685676752</v>
      </c>
      <c r="M84" s="534">
        <f t="shared" ca="1" si="46"/>
        <v>986.95021660244538</v>
      </c>
      <c r="N84" s="534">
        <f t="shared" ca="1" si="46"/>
        <v>987.52143024903262</v>
      </c>
      <c r="O84" s="534">
        <f t="shared" ca="1" si="46"/>
        <v>1003.8891887614459</v>
      </c>
      <c r="P84" s="534">
        <f t="shared" ca="1" si="46"/>
        <v>999.79754657168178</v>
      </c>
      <c r="Q84" s="534">
        <f t="shared" ca="1" si="46"/>
        <v>1016.3687766253565</v>
      </c>
      <c r="R84" s="534">
        <f t="shared" ca="1" si="46"/>
        <v>1010.105208854714</v>
      </c>
      <c r="S84" s="534">
        <f t="shared" ca="1" si="46"/>
        <v>1026.8472841395997</v>
      </c>
      <c r="T84" s="534">
        <f t="shared" ca="1" si="46"/>
        <v>1033.4633032954393</v>
      </c>
      <c r="U84" s="534">
        <f t="shared" ca="1" si="46"/>
        <v>1044.8200428920936</v>
      </c>
      <c r="V84" s="534">
        <f t="shared" ca="1" si="46"/>
        <v>1052.5616730953666</v>
      </c>
      <c r="W84" s="534">
        <f t="shared" ca="1" si="46"/>
        <v>1070.0074466825831</v>
      </c>
      <c r="X84" s="534">
        <f t="shared" ca="1" si="46"/>
        <v>1075.997273278736</v>
      </c>
      <c r="Y84" s="534">
        <f t="shared" ca="1" si="46"/>
        <v>1093.8314822281063</v>
      </c>
      <c r="Z84" s="534">
        <f t="shared" ca="1" si="46"/>
        <v>1098.9258334749043</v>
      </c>
      <c r="AA84" s="534">
        <f t="shared" ca="1" si="46"/>
        <v>1117.1400738087414</v>
      </c>
      <c r="AB84" s="534">
        <f t="shared" ca="1" si="46"/>
        <v>1120.9576994757822</v>
      </c>
      <c r="AC84" s="534">
        <f ca="1">SUM(AC69:AC70,AC82)</f>
        <v>1133.2759159535376</v>
      </c>
      <c r="AD84" s="534">
        <f t="shared" ca="1" si="46"/>
        <v>1141.7881577366957</v>
      </c>
      <c r="AE84" s="534">
        <f t="shared" ca="1" si="46"/>
        <v>1160.7128233345416</v>
      </c>
      <c r="AF84" s="534">
        <f t="shared" ca="1" si="46"/>
        <v>3233.6327497644638</v>
      </c>
      <c r="AG84" s="534">
        <f t="shared" ca="1" si="46"/>
        <v>3167.0398353125461</v>
      </c>
      <c r="AH84" s="534">
        <f t="shared" ca="1" si="46"/>
        <v>3265.2642640524441</v>
      </c>
      <c r="AI84" s="534">
        <f t="shared" ca="1" si="46"/>
        <v>2395.5812421298256</v>
      </c>
      <c r="AJ84" s="534">
        <f t="shared" ca="1" si="46"/>
        <v>6191.8377939076463</v>
      </c>
      <c r="AK84" s="534">
        <f t="shared" ca="1" si="46"/>
        <v>5175.3396451577319</v>
      </c>
      <c r="AL84" s="534">
        <f t="shared" ca="1" si="46"/>
        <v>6212.2931546195068</v>
      </c>
      <c r="AM84" s="534">
        <f t="shared" ref="AM84:BO84" ca="1" si="47">SUM(AM69:AM70,AM82)</f>
        <v>5090.7545084397443</v>
      </c>
      <c r="AN84" s="534">
        <f t="shared" ca="1" si="47"/>
        <v>6422.2824265754589</v>
      </c>
      <c r="AO84" s="534">
        <f t="shared" ca="1" si="47"/>
        <v>5092.5182705786492</v>
      </c>
      <c r="AP84" s="534">
        <f t="shared" ca="1" si="47"/>
        <v>6585.9464909026956</v>
      </c>
      <c r="AQ84" s="534">
        <f t="shared" ca="1" si="47"/>
        <v>5050.1749166752115</v>
      </c>
      <c r="AR84" s="534">
        <f t="shared" ca="1" si="47"/>
        <v>6765.0886972157923</v>
      </c>
      <c r="AS84" s="534">
        <f t="shared" ca="1" si="47"/>
        <v>5028.179778912564</v>
      </c>
      <c r="AT84" s="534">
        <f t="shared" ca="1" si="47"/>
        <v>6911.8477723177066</v>
      </c>
      <c r="AU84" s="534">
        <f t="shared" ca="1" si="47"/>
        <v>5155.0854775655071</v>
      </c>
      <c r="AV84" s="534">
        <f t="shared" ca="1" si="47"/>
        <v>7037.2442080905275</v>
      </c>
      <c r="AW84" s="534">
        <f t="shared" ca="1" si="47"/>
        <v>4599.4806067243626</v>
      </c>
      <c r="AX84" s="534">
        <f t="shared" ca="1" si="47"/>
        <v>7202.2921479137076</v>
      </c>
      <c r="AY84" s="534">
        <f t="shared" ca="1" si="47"/>
        <v>4707.3544812054788</v>
      </c>
      <c r="AZ84" s="534">
        <f t="shared" ca="1" si="47"/>
        <v>7426.0322840528779</v>
      </c>
      <c r="BA84" s="534">
        <f t="shared" ca="1" si="47"/>
        <v>4819.5765571006923</v>
      </c>
      <c r="BB84" s="534">
        <f t="shared" ca="1" si="47"/>
        <v>7552.4928393020573</v>
      </c>
      <c r="BC84" s="534">
        <f t="shared" ca="1" si="47"/>
        <v>4936.2425574001845</v>
      </c>
      <c r="BD84" s="534">
        <f t="shared" ca="1" si="47"/>
        <v>7701.5347465538525</v>
      </c>
      <c r="BE84" s="534">
        <f t="shared" ca="1" si="47"/>
        <v>5033.6550304824368</v>
      </c>
      <c r="BF84" s="534">
        <f t="shared" ca="1" si="47"/>
        <v>7870.6565164874501</v>
      </c>
      <c r="BG84" s="534">
        <f t="shared" ca="1" si="47"/>
        <v>5144.1915243119638</v>
      </c>
      <c r="BH84" s="534">
        <f t="shared" ca="1" si="47"/>
        <v>8037.566390943608</v>
      </c>
      <c r="BI84" s="534">
        <f t="shared" ca="1" si="47"/>
        <v>5216.4689126277972</v>
      </c>
      <c r="BJ84" s="534">
        <f t="shared" ca="1" si="47"/>
        <v>8123.1532287047658</v>
      </c>
      <c r="BK84" s="534">
        <f t="shared" ca="1" si="47"/>
        <v>5309.2211434020646</v>
      </c>
      <c r="BL84" s="534">
        <f t="shared" ca="1" si="47"/>
        <v>8221.4050286708589</v>
      </c>
      <c r="BM84" s="534">
        <f t="shared" ca="1" si="47"/>
        <v>5373.4376513357065</v>
      </c>
      <c r="BN84" s="534">
        <f t="shared" ca="1" si="47"/>
        <v>8264.4383934860307</v>
      </c>
      <c r="BO84" s="534">
        <f t="shared" ca="1" si="47"/>
        <v>5401.5638781734651</v>
      </c>
      <c r="BP84" s="534"/>
      <c r="BQ84" s="534"/>
      <c r="BR84" s="534"/>
      <c r="BS84" s="534"/>
      <c r="BT84" s="534"/>
      <c r="BU84" s="534"/>
      <c r="BV84" s="534"/>
      <c r="BW84" s="534"/>
      <c r="BX84" s="534"/>
      <c r="BY84" s="534"/>
      <c r="BZ84" s="534"/>
      <c r="CA84" s="534"/>
      <c r="CB84" s="534"/>
      <c r="CC84" s="534"/>
      <c r="CD84" s="534"/>
      <c r="CE84" s="534"/>
      <c r="CF84" s="534"/>
      <c r="CG84" s="534"/>
      <c r="CH84" s="534"/>
      <c r="CI84" s="534"/>
      <c r="CJ84" s="534"/>
      <c r="CK84" s="534"/>
      <c r="CL84" s="534"/>
      <c r="CM84" s="534"/>
      <c r="CN84" s="534"/>
      <c r="CO84" s="534"/>
      <c r="CP84" s="534"/>
      <c r="CQ84" s="534"/>
      <c r="CR84" s="534"/>
      <c r="CS84" s="534"/>
      <c r="CT84" s="534"/>
      <c r="CU84" s="534"/>
      <c r="CV84" s="534"/>
      <c r="CW84" s="534"/>
      <c r="CX84" s="534"/>
      <c r="CY84" s="534"/>
      <c r="CZ84" s="534"/>
      <c r="DA84" s="534"/>
      <c r="DB84" s="534"/>
      <c r="DC84" s="534"/>
      <c r="DD84" s="534"/>
      <c r="DE84" s="534"/>
      <c r="DF84" s="534"/>
      <c r="DG84" s="534"/>
      <c r="DH84" s="534"/>
      <c r="DI84" s="534"/>
      <c r="DJ84" s="534"/>
      <c r="DK84" s="534"/>
      <c r="DL84" s="534"/>
      <c r="DM84" s="534"/>
      <c r="DN84" s="534"/>
      <c r="DO84" s="534"/>
      <c r="DP84" s="534"/>
      <c r="DQ84" s="534"/>
      <c r="DR84" s="534"/>
      <c r="DS84" s="534"/>
      <c r="DT84" s="534"/>
      <c r="DU84" s="534"/>
      <c r="DV84" s="534"/>
      <c r="DW84" s="534"/>
      <c r="DX84" s="303"/>
      <c r="DY84" s="303"/>
    </row>
    <row r="85" spans="1:129">
      <c r="A85" s="516" t="s">
        <v>1091</v>
      </c>
      <c r="B85" s="679"/>
      <c r="C85" s="679"/>
      <c r="D85" s="504"/>
      <c r="E85" s="504"/>
      <c r="F85" s="414"/>
      <c r="G85" s="1049">
        <f>SUM(DS!G106,DS!G109)*-1</f>
        <v>0</v>
      </c>
      <c r="H85" s="1049">
        <f ca="1">SUM(DS!H106,DS!H109)*-1</f>
        <v>0</v>
      </c>
      <c r="I85" s="1049">
        <f ca="1">SUM(DS!I106,DS!I109)*-1</f>
        <v>0</v>
      </c>
      <c r="J85" s="1049">
        <f ca="1">SUM(DS!J106,DS!J109)*-1</f>
        <v>0</v>
      </c>
      <c r="K85" s="1049">
        <f ca="1">SUM(DS!K106,DS!K109)*-1</f>
        <v>0</v>
      </c>
      <c r="L85" s="1049">
        <f ca="1">SUM(DS!L106,DS!L109)*-1</f>
        <v>0</v>
      </c>
      <c r="M85" s="1049">
        <f ca="1">SUM(DS!M106,DS!M109)*-1</f>
        <v>0</v>
      </c>
      <c r="N85" s="1049">
        <f ca="1">SUM(DS!N106,DS!N109)*-1</f>
        <v>0</v>
      </c>
      <c r="O85" s="1049">
        <f ca="1">SUM(DS!O106,DS!O109)*-1</f>
        <v>0</v>
      </c>
      <c r="P85" s="1049">
        <f ca="1">SUM(DS!P106,DS!P109)*-1</f>
        <v>0</v>
      </c>
      <c r="Q85" s="1049">
        <f ca="1">SUM(DS!Q106,DS!Q109)*-1</f>
        <v>0</v>
      </c>
      <c r="R85" s="1049">
        <f ca="1">SUM(DS!R106,DS!R109)*-1</f>
        <v>0</v>
      </c>
      <c r="S85" s="1049">
        <f ca="1">SUM(DS!S106,DS!S109)*-1</f>
        <v>0</v>
      </c>
      <c r="T85" s="1049">
        <f ca="1">SUM(DS!T106,DS!T109)*-1</f>
        <v>0</v>
      </c>
      <c r="U85" s="1049">
        <f ca="1">SUM(DS!U106,DS!U109)*-1</f>
        <v>0</v>
      </c>
      <c r="V85" s="1049">
        <f ca="1">SUM(DS!V106,DS!V109)*-1</f>
        <v>0</v>
      </c>
      <c r="W85" s="1049">
        <f ca="1">SUM(DS!W106,DS!W109)*-1</f>
        <v>0</v>
      </c>
      <c r="X85" s="1049">
        <f ca="1">SUM(DS!X106,DS!X109)*-1</f>
        <v>0</v>
      </c>
      <c r="Y85" s="1049">
        <f ca="1">SUM(DS!Y106,DS!Y109)*-1</f>
        <v>0</v>
      </c>
      <c r="Z85" s="1049">
        <f ca="1">SUM(DS!Z106,DS!Z109)*-1</f>
        <v>0</v>
      </c>
      <c r="AA85" s="1049">
        <f ca="1">SUM(DS!AA106,DS!AA109)*-1</f>
        <v>0</v>
      </c>
      <c r="AB85" s="1049">
        <f ca="1">SUM(DS!AB106,DS!AB109)*-1</f>
        <v>0</v>
      </c>
      <c r="AC85" s="1049">
        <f ca="1">SUM(DS!AC106,DS!AC109)*-1</f>
        <v>0</v>
      </c>
      <c r="AD85" s="1049">
        <f ca="1">SUM(DS!AD106,DS!AD109)*-1</f>
        <v>0</v>
      </c>
      <c r="AE85" s="1049">
        <f ca="1">SUM(DS!AE106,DS!AE109)*-1</f>
        <v>0</v>
      </c>
      <c r="AF85" s="1049">
        <f ca="1">SUM(DS!AF106,DS!AF109)*-1</f>
        <v>0</v>
      </c>
      <c r="AG85" s="1049">
        <f ca="1">SUM(DS!AG106,DS!AG109)*-1</f>
        <v>0</v>
      </c>
      <c r="AH85" s="1049">
        <f ca="1">SUM(DS!AH106,DS!AH109)*-1</f>
        <v>0</v>
      </c>
      <c r="AI85" s="1049">
        <f ca="1">SUM(DS!AI106,DS!AI109)*-1</f>
        <v>0</v>
      </c>
      <c r="AJ85" s="1049">
        <f ca="1">SUM(DS!AJ106,DS!AJ109)*-1</f>
        <v>0</v>
      </c>
      <c r="AK85" s="1049">
        <f ca="1">SUM(DS!AK106,DS!AK109)*-1</f>
        <v>0</v>
      </c>
      <c r="AL85" s="1049">
        <f ca="1">SUM(DS!AL106,DS!AL109)*-1</f>
        <v>0</v>
      </c>
      <c r="AM85" s="1049">
        <f ca="1">SUM(DS!AM106,DS!AM109)*-1</f>
        <v>0</v>
      </c>
      <c r="AN85" s="1049">
        <f ca="1">SUM(DS!AN106,DS!AN109)*-1</f>
        <v>0</v>
      </c>
      <c r="AO85" s="1049">
        <f ca="1">SUM(DS!AO106,DS!AO109)*-1</f>
        <v>0</v>
      </c>
      <c r="AP85" s="1049">
        <f ca="1">SUM(DS!AP106,DS!AP109)*-1</f>
        <v>0</v>
      </c>
      <c r="AQ85" s="1049">
        <f ca="1">SUM(DS!AQ106,DS!AQ109)*-1</f>
        <v>0</v>
      </c>
      <c r="AR85" s="1049">
        <f ca="1">SUM(DS!AR106,DS!AR109)*-1</f>
        <v>0</v>
      </c>
      <c r="AS85" s="1049">
        <f ca="1">SUM(DS!AS106,DS!AS109)*-1</f>
        <v>0</v>
      </c>
      <c r="AT85" s="1049">
        <f ca="1">SUM(DS!AT106,DS!AT109)*-1</f>
        <v>0</v>
      </c>
      <c r="AU85" s="1049">
        <f ca="1">SUM(DS!AU106,DS!AU109)*-1</f>
        <v>0</v>
      </c>
      <c r="AV85" s="1049">
        <f ca="1">SUM(DS!AV106,DS!AV109)*-1</f>
        <v>0</v>
      </c>
      <c r="AW85" s="1049">
        <f ca="1">SUM(DS!AW106,DS!AW109)*-1</f>
        <v>0</v>
      </c>
      <c r="AX85" s="1049">
        <f ca="1">SUM(DS!AX106,DS!AX109)*-1</f>
        <v>0</v>
      </c>
      <c r="AY85" s="1049">
        <f ca="1">SUM(DS!AY106,DS!AY109)*-1</f>
        <v>0</v>
      </c>
      <c r="AZ85" s="1049">
        <f ca="1">SUM(DS!AZ106,DS!AZ109)*-1</f>
        <v>0</v>
      </c>
      <c r="BA85" s="1049">
        <f ca="1">SUM(DS!BA106,DS!BA109)*-1</f>
        <v>0</v>
      </c>
      <c r="BB85" s="1049">
        <f ca="1">SUM(DS!BB106,DS!BB109)*-1</f>
        <v>0</v>
      </c>
      <c r="BC85" s="1049">
        <f ca="1">SUM(DS!BC106,DS!BC109)*-1</f>
        <v>0</v>
      </c>
      <c r="BD85" s="1049">
        <f ca="1">SUM(DS!BD106,DS!BD109)*-1</f>
        <v>0</v>
      </c>
      <c r="BE85" s="1049">
        <f ca="1">SUM(DS!BE106,DS!BE109)*-1</f>
        <v>0</v>
      </c>
      <c r="BF85" s="1049">
        <f ca="1">SUM(DS!BF106,DS!BF109)*-1</f>
        <v>0</v>
      </c>
      <c r="BG85" s="1049">
        <f ca="1">SUM(DS!BG106,DS!BG109)*-1</f>
        <v>0</v>
      </c>
      <c r="BH85" s="1049">
        <f ca="1">SUM(DS!BH106,DS!BH109)*-1</f>
        <v>0</v>
      </c>
      <c r="BI85" s="1049">
        <f ca="1">SUM(DS!BI106,DS!BI109)*-1</f>
        <v>0</v>
      </c>
      <c r="BJ85" s="1049">
        <f ca="1">SUM(DS!BJ106,DS!BJ109)*-1</f>
        <v>0</v>
      </c>
      <c r="BK85" s="1049">
        <f ca="1">SUM(DS!BK106,DS!BK109)*-1</f>
        <v>0</v>
      </c>
      <c r="BL85" s="1049">
        <f ca="1">SUM(DS!BL106,DS!BL109)*-1</f>
        <v>0</v>
      </c>
      <c r="BM85" s="1049">
        <f ca="1">SUM(DS!BM106,DS!BM109)*-1</f>
        <v>0</v>
      </c>
      <c r="BN85" s="1049">
        <f ca="1">SUM(DS!BN106,DS!BN109)*-1</f>
        <v>0</v>
      </c>
      <c r="BO85" s="1049">
        <f ca="1">SUM(DS!BO106,DS!BO109)*-1</f>
        <v>0</v>
      </c>
      <c r="BP85" s="1049"/>
      <c r="BQ85" s="1049"/>
      <c r="BR85" s="1049"/>
      <c r="BS85" s="1049"/>
      <c r="BT85" s="1049"/>
      <c r="BU85" s="1049"/>
      <c r="BV85" s="1049"/>
      <c r="BW85" s="1049"/>
      <c r="BX85" s="1049"/>
      <c r="BY85" s="1049"/>
      <c r="BZ85" s="1049"/>
      <c r="CA85" s="1049"/>
      <c r="CB85" s="1049"/>
      <c r="CC85" s="1049"/>
      <c r="CD85" s="1049"/>
      <c r="CE85" s="1049"/>
      <c r="CF85" s="1049"/>
      <c r="CG85" s="1049"/>
      <c r="CH85" s="1049"/>
      <c r="CI85" s="1049"/>
      <c r="CJ85" s="1049"/>
      <c r="CK85" s="1049"/>
      <c r="CL85" s="1049"/>
      <c r="CM85" s="1049"/>
      <c r="CN85" s="1049"/>
      <c r="CO85" s="1049"/>
      <c r="CP85" s="1049"/>
      <c r="CQ85" s="1049"/>
      <c r="CR85" s="1049"/>
      <c r="CS85" s="1049"/>
      <c r="CT85" s="1049"/>
      <c r="CU85" s="1049"/>
      <c r="CV85" s="1049"/>
      <c r="CW85" s="1049"/>
      <c r="CX85" s="1049"/>
      <c r="CY85" s="1049"/>
      <c r="CZ85" s="1049"/>
      <c r="DA85" s="1049"/>
      <c r="DB85" s="1049"/>
      <c r="DC85" s="1049"/>
      <c r="DD85" s="1049"/>
      <c r="DE85" s="1049"/>
      <c r="DF85" s="1049"/>
      <c r="DG85" s="1049"/>
      <c r="DH85" s="1049"/>
      <c r="DI85" s="1049"/>
      <c r="DJ85" s="1049"/>
      <c r="DK85" s="1049"/>
      <c r="DL85" s="1049"/>
      <c r="DM85" s="1049"/>
      <c r="DN85" s="1049"/>
      <c r="DO85" s="1049"/>
      <c r="DP85" s="1049"/>
      <c r="DQ85" s="1049"/>
      <c r="DR85" s="1049"/>
      <c r="DS85" s="1049"/>
      <c r="DT85" s="1049"/>
      <c r="DU85" s="1049"/>
      <c r="DV85" s="1049"/>
      <c r="DW85" s="1049"/>
      <c r="DX85" s="303"/>
      <c r="DY85" s="303"/>
    </row>
    <row r="86" spans="1:129">
      <c r="A86" s="994" t="str">
        <f>A71</f>
        <v>paid in cash</v>
      </c>
      <c r="B86" s="679"/>
      <c r="C86" s="679"/>
      <c r="D86" s="504"/>
      <c r="E86" s="504"/>
      <c r="F86" s="414"/>
      <c r="G86" s="517">
        <f t="shared" ref="G86:AL86" ca="1" si="48">MIN(-G85,MAX(G84,0))</f>
        <v>0</v>
      </c>
      <c r="H86" s="517">
        <f t="shared" ca="1" si="48"/>
        <v>0</v>
      </c>
      <c r="I86" s="517">
        <f t="shared" ca="1" si="48"/>
        <v>0</v>
      </c>
      <c r="J86" s="517">
        <f t="shared" ca="1" si="48"/>
        <v>0</v>
      </c>
      <c r="K86" s="517">
        <f t="shared" ca="1" si="48"/>
        <v>0</v>
      </c>
      <c r="L86" s="517">
        <f t="shared" ca="1" si="48"/>
        <v>0</v>
      </c>
      <c r="M86" s="517">
        <f t="shared" ca="1" si="48"/>
        <v>0</v>
      </c>
      <c r="N86" s="517">
        <f t="shared" ca="1" si="48"/>
        <v>0</v>
      </c>
      <c r="O86" s="517">
        <f t="shared" ca="1" si="48"/>
        <v>0</v>
      </c>
      <c r="P86" s="517">
        <f t="shared" ca="1" si="48"/>
        <v>0</v>
      </c>
      <c r="Q86" s="517">
        <f t="shared" ca="1" si="48"/>
        <v>0</v>
      </c>
      <c r="R86" s="517">
        <f t="shared" ca="1" si="48"/>
        <v>0</v>
      </c>
      <c r="S86" s="517">
        <f t="shared" ca="1" si="48"/>
        <v>0</v>
      </c>
      <c r="T86" s="517">
        <f t="shared" ca="1" si="48"/>
        <v>0</v>
      </c>
      <c r="U86" s="517">
        <f t="shared" ca="1" si="48"/>
        <v>0</v>
      </c>
      <c r="V86" s="517">
        <f t="shared" ca="1" si="48"/>
        <v>0</v>
      </c>
      <c r="W86" s="517">
        <f t="shared" ca="1" si="48"/>
        <v>0</v>
      </c>
      <c r="X86" s="517">
        <f t="shared" ca="1" si="48"/>
        <v>0</v>
      </c>
      <c r="Y86" s="517">
        <f t="shared" ca="1" si="48"/>
        <v>0</v>
      </c>
      <c r="Z86" s="517">
        <f t="shared" ca="1" si="48"/>
        <v>0</v>
      </c>
      <c r="AA86" s="517">
        <f t="shared" ca="1" si="48"/>
        <v>0</v>
      </c>
      <c r="AB86" s="517">
        <f t="shared" ca="1" si="48"/>
        <v>0</v>
      </c>
      <c r="AC86" s="517">
        <f t="shared" ca="1" si="48"/>
        <v>0</v>
      </c>
      <c r="AD86" s="517">
        <f t="shared" ca="1" si="48"/>
        <v>0</v>
      </c>
      <c r="AE86" s="517">
        <f t="shared" ca="1" si="48"/>
        <v>0</v>
      </c>
      <c r="AF86" s="517">
        <f t="shared" ca="1" si="48"/>
        <v>0</v>
      </c>
      <c r="AG86" s="517">
        <f t="shared" ca="1" si="48"/>
        <v>0</v>
      </c>
      <c r="AH86" s="517">
        <f t="shared" ca="1" si="48"/>
        <v>0</v>
      </c>
      <c r="AI86" s="517">
        <f t="shared" ca="1" si="48"/>
        <v>0</v>
      </c>
      <c r="AJ86" s="517">
        <f t="shared" ca="1" si="48"/>
        <v>0</v>
      </c>
      <c r="AK86" s="517">
        <f t="shared" ca="1" si="48"/>
        <v>0</v>
      </c>
      <c r="AL86" s="517">
        <f t="shared" ca="1" si="48"/>
        <v>0</v>
      </c>
      <c r="AM86" s="517">
        <f t="shared" ref="AM86:BO86" ca="1" si="49">MIN(-AM85,MAX(AM84,0))</f>
        <v>0</v>
      </c>
      <c r="AN86" s="517">
        <f t="shared" ca="1" si="49"/>
        <v>0</v>
      </c>
      <c r="AO86" s="517">
        <f t="shared" ca="1" si="49"/>
        <v>0</v>
      </c>
      <c r="AP86" s="517">
        <f t="shared" ca="1" si="49"/>
        <v>0</v>
      </c>
      <c r="AQ86" s="517">
        <f t="shared" ca="1" si="49"/>
        <v>0</v>
      </c>
      <c r="AR86" s="517">
        <f t="shared" ca="1" si="49"/>
        <v>0</v>
      </c>
      <c r="AS86" s="517">
        <f t="shared" ca="1" si="49"/>
        <v>0</v>
      </c>
      <c r="AT86" s="517">
        <f t="shared" ca="1" si="49"/>
        <v>0</v>
      </c>
      <c r="AU86" s="517">
        <f t="shared" ca="1" si="49"/>
        <v>0</v>
      </c>
      <c r="AV86" s="517">
        <f t="shared" ca="1" si="49"/>
        <v>0</v>
      </c>
      <c r="AW86" s="517">
        <f t="shared" ca="1" si="49"/>
        <v>0</v>
      </c>
      <c r="AX86" s="517">
        <f t="shared" ca="1" si="49"/>
        <v>0</v>
      </c>
      <c r="AY86" s="517">
        <f t="shared" ca="1" si="49"/>
        <v>0</v>
      </c>
      <c r="AZ86" s="517">
        <f t="shared" ca="1" si="49"/>
        <v>0</v>
      </c>
      <c r="BA86" s="517">
        <f t="shared" ca="1" si="49"/>
        <v>0</v>
      </c>
      <c r="BB86" s="517">
        <f t="shared" ca="1" si="49"/>
        <v>0</v>
      </c>
      <c r="BC86" s="517">
        <f t="shared" ca="1" si="49"/>
        <v>0</v>
      </c>
      <c r="BD86" s="517">
        <f t="shared" ca="1" si="49"/>
        <v>0</v>
      </c>
      <c r="BE86" s="517">
        <f t="shared" ca="1" si="49"/>
        <v>0</v>
      </c>
      <c r="BF86" s="517">
        <f t="shared" ca="1" si="49"/>
        <v>0</v>
      </c>
      <c r="BG86" s="517">
        <f t="shared" ca="1" si="49"/>
        <v>0</v>
      </c>
      <c r="BH86" s="517">
        <f t="shared" ca="1" si="49"/>
        <v>0</v>
      </c>
      <c r="BI86" s="517">
        <f t="shared" ca="1" si="49"/>
        <v>0</v>
      </c>
      <c r="BJ86" s="517">
        <f t="shared" ca="1" si="49"/>
        <v>0</v>
      </c>
      <c r="BK86" s="517">
        <f t="shared" ca="1" si="49"/>
        <v>0</v>
      </c>
      <c r="BL86" s="517">
        <f t="shared" ca="1" si="49"/>
        <v>0</v>
      </c>
      <c r="BM86" s="517">
        <f t="shared" ca="1" si="49"/>
        <v>0</v>
      </c>
      <c r="BN86" s="517">
        <f t="shared" ca="1" si="49"/>
        <v>0</v>
      </c>
      <c r="BO86" s="517">
        <f t="shared" ca="1" si="49"/>
        <v>0</v>
      </c>
      <c r="BP86" s="517"/>
      <c r="BQ86" s="517"/>
      <c r="BR86" s="517"/>
      <c r="BS86" s="517"/>
      <c r="BT86" s="517"/>
      <c r="BU86" s="517"/>
      <c r="BV86" s="517"/>
      <c r="BW86" s="517"/>
      <c r="BX86" s="517"/>
      <c r="BY86" s="517"/>
      <c r="BZ86" s="517"/>
      <c r="CA86" s="517"/>
      <c r="CB86" s="517"/>
      <c r="CC86" s="517"/>
      <c r="CD86" s="517"/>
      <c r="CE86" s="517"/>
      <c r="CF86" s="517"/>
      <c r="CG86" s="517"/>
      <c r="CH86" s="517"/>
      <c r="CI86" s="517"/>
      <c r="CJ86" s="517"/>
      <c r="CK86" s="517"/>
      <c r="CL86" s="517"/>
      <c r="CM86" s="517"/>
      <c r="CN86" s="517"/>
      <c r="CO86" s="517"/>
      <c r="CP86" s="517"/>
      <c r="CQ86" s="517"/>
      <c r="CR86" s="517"/>
      <c r="CS86" s="517"/>
      <c r="CT86" s="517"/>
      <c r="CU86" s="517"/>
      <c r="CV86" s="517"/>
      <c r="CW86" s="517"/>
      <c r="CX86" s="517"/>
      <c r="CY86" s="517"/>
      <c r="CZ86" s="517"/>
      <c r="DA86" s="517"/>
      <c r="DB86" s="517"/>
      <c r="DC86" s="517"/>
      <c r="DD86" s="517"/>
      <c r="DE86" s="517"/>
      <c r="DF86" s="517"/>
      <c r="DG86" s="517"/>
      <c r="DH86" s="517"/>
      <c r="DI86" s="517"/>
      <c r="DJ86" s="517"/>
      <c r="DK86" s="517"/>
      <c r="DL86" s="517"/>
      <c r="DM86" s="517"/>
      <c r="DN86" s="517"/>
      <c r="DO86" s="517"/>
      <c r="DP86" s="517"/>
      <c r="DQ86" s="517"/>
      <c r="DR86" s="517"/>
      <c r="DS86" s="517"/>
      <c r="DT86" s="517"/>
      <c r="DU86" s="517"/>
      <c r="DV86" s="517"/>
      <c r="DW86" s="517"/>
      <c r="DX86" s="303"/>
      <c r="DY86" s="303"/>
    </row>
    <row r="87" spans="1:129">
      <c r="A87" s="994" t="str">
        <f>A72</f>
        <v>paid in DSRA</v>
      </c>
      <c r="B87" s="679"/>
      <c r="C87" s="679"/>
      <c r="D87" s="504"/>
      <c r="E87" s="504"/>
      <c r="F87" s="414"/>
      <c r="G87" s="517">
        <f t="shared" ref="G87:AL87" ca="1" si="50">MIN(-G85-G86,G91)</f>
        <v>0</v>
      </c>
      <c r="H87" s="517">
        <f t="shared" ca="1" si="50"/>
        <v>0</v>
      </c>
      <c r="I87" s="517">
        <f t="shared" ca="1" si="50"/>
        <v>0</v>
      </c>
      <c r="J87" s="517">
        <f t="shared" ca="1" si="50"/>
        <v>0</v>
      </c>
      <c r="K87" s="517">
        <f t="shared" ca="1" si="50"/>
        <v>0</v>
      </c>
      <c r="L87" s="517">
        <f t="shared" ca="1" si="50"/>
        <v>0</v>
      </c>
      <c r="M87" s="517">
        <f t="shared" ca="1" si="50"/>
        <v>0</v>
      </c>
      <c r="N87" s="517">
        <f t="shared" ca="1" si="50"/>
        <v>0</v>
      </c>
      <c r="O87" s="517">
        <f t="shared" ca="1" si="50"/>
        <v>0</v>
      </c>
      <c r="P87" s="517">
        <f t="shared" ca="1" si="50"/>
        <v>0</v>
      </c>
      <c r="Q87" s="517">
        <f t="shared" ca="1" si="50"/>
        <v>0</v>
      </c>
      <c r="R87" s="517">
        <f t="shared" ca="1" si="50"/>
        <v>0</v>
      </c>
      <c r="S87" s="517">
        <f t="shared" ca="1" si="50"/>
        <v>0</v>
      </c>
      <c r="T87" s="517">
        <f t="shared" ca="1" si="50"/>
        <v>0</v>
      </c>
      <c r="U87" s="517">
        <f t="shared" ca="1" si="50"/>
        <v>0</v>
      </c>
      <c r="V87" s="517">
        <f t="shared" ca="1" si="50"/>
        <v>0</v>
      </c>
      <c r="W87" s="517">
        <f t="shared" ca="1" si="50"/>
        <v>0</v>
      </c>
      <c r="X87" s="517">
        <f t="shared" ca="1" si="50"/>
        <v>0</v>
      </c>
      <c r="Y87" s="517">
        <f t="shared" ca="1" si="50"/>
        <v>0</v>
      </c>
      <c r="Z87" s="517">
        <f t="shared" ca="1" si="50"/>
        <v>0</v>
      </c>
      <c r="AA87" s="517">
        <f t="shared" ca="1" si="50"/>
        <v>0</v>
      </c>
      <c r="AB87" s="517">
        <f t="shared" ca="1" si="50"/>
        <v>0</v>
      </c>
      <c r="AC87" s="517">
        <f t="shared" ca="1" si="50"/>
        <v>0</v>
      </c>
      <c r="AD87" s="517">
        <f t="shared" ca="1" si="50"/>
        <v>0</v>
      </c>
      <c r="AE87" s="517">
        <f t="shared" ca="1" si="50"/>
        <v>0</v>
      </c>
      <c r="AF87" s="517">
        <f t="shared" ca="1" si="50"/>
        <v>0</v>
      </c>
      <c r="AG87" s="517">
        <f t="shared" ca="1" si="50"/>
        <v>0</v>
      </c>
      <c r="AH87" s="517">
        <f t="shared" ca="1" si="50"/>
        <v>0</v>
      </c>
      <c r="AI87" s="517">
        <f t="shared" ca="1" si="50"/>
        <v>0</v>
      </c>
      <c r="AJ87" s="517">
        <f t="shared" ca="1" si="50"/>
        <v>0</v>
      </c>
      <c r="AK87" s="517">
        <f t="shared" ca="1" si="50"/>
        <v>0</v>
      </c>
      <c r="AL87" s="517">
        <f t="shared" ca="1" si="50"/>
        <v>0</v>
      </c>
      <c r="AM87" s="517">
        <f t="shared" ref="AM87:BO87" ca="1" si="51">MIN(-AM85-AM86,AM91)</f>
        <v>0</v>
      </c>
      <c r="AN87" s="517">
        <f t="shared" ca="1" si="51"/>
        <v>0</v>
      </c>
      <c r="AO87" s="517">
        <f t="shared" ca="1" si="51"/>
        <v>0</v>
      </c>
      <c r="AP87" s="517">
        <f t="shared" ca="1" si="51"/>
        <v>0</v>
      </c>
      <c r="AQ87" s="517">
        <f t="shared" ca="1" si="51"/>
        <v>0</v>
      </c>
      <c r="AR87" s="517">
        <f t="shared" ca="1" si="51"/>
        <v>0</v>
      </c>
      <c r="AS87" s="517">
        <f t="shared" ca="1" si="51"/>
        <v>0</v>
      </c>
      <c r="AT87" s="517">
        <f t="shared" ca="1" si="51"/>
        <v>0</v>
      </c>
      <c r="AU87" s="517">
        <f t="shared" ca="1" si="51"/>
        <v>0</v>
      </c>
      <c r="AV87" s="517">
        <f t="shared" ca="1" si="51"/>
        <v>0</v>
      </c>
      <c r="AW87" s="517">
        <f t="shared" ca="1" si="51"/>
        <v>0</v>
      </c>
      <c r="AX87" s="517">
        <f t="shared" ca="1" si="51"/>
        <v>0</v>
      </c>
      <c r="AY87" s="517">
        <f t="shared" ca="1" si="51"/>
        <v>0</v>
      </c>
      <c r="AZ87" s="517">
        <f t="shared" ca="1" si="51"/>
        <v>0</v>
      </c>
      <c r="BA87" s="517">
        <f t="shared" ca="1" si="51"/>
        <v>0</v>
      </c>
      <c r="BB87" s="517">
        <f t="shared" ca="1" si="51"/>
        <v>0</v>
      </c>
      <c r="BC87" s="517">
        <f t="shared" ca="1" si="51"/>
        <v>0</v>
      </c>
      <c r="BD87" s="517">
        <f t="shared" ca="1" si="51"/>
        <v>0</v>
      </c>
      <c r="BE87" s="517">
        <f t="shared" ca="1" si="51"/>
        <v>0</v>
      </c>
      <c r="BF87" s="517">
        <f t="shared" ca="1" si="51"/>
        <v>0</v>
      </c>
      <c r="BG87" s="517">
        <f t="shared" ca="1" si="51"/>
        <v>0</v>
      </c>
      <c r="BH87" s="517">
        <f t="shared" ca="1" si="51"/>
        <v>0</v>
      </c>
      <c r="BI87" s="517">
        <f t="shared" ca="1" si="51"/>
        <v>0</v>
      </c>
      <c r="BJ87" s="517">
        <f t="shared" ca="1" si="51"/>
        <v>0</v>
      </c>
      <c r="BK87" s="517">
        <f t="shared" ca="1" si="51"/>
        <v>0</v>
      </c>
      <c r="BL87" s="517">
        <f t="shared" ca="1" si="51"/>
        <v>0</v>
      </c>
      <c r="BM87" s="517">
        <f t="shared" ca="1" si="51"/>
        <v>0</v>
      </c>
      <c r="BN87" s="517">
        <f t="shared" ca="1" si="51"/>
        <v>0</v>
      </c>
      <c r="BO87" s="517">
        <f t="shared" ca="1" si="51"/>
        <v>0</v>
      </c>
      <c r="BP87" s="517"/>
      <c r="BQ87" s="517"/>
      <c r="BR87" s="517"/>
      <c r="BS87" s="517"/>
      <c r="BT87" s="517"/>
      <c r="BU87" s="517"/>
      <c r="BV87" s="517"/>
      <c r="BW87" s="517"/>
      <c r="BX87" s="517"/>
      <c r="BY87" s="517"/>
      <c r="BZ87" s="517"/>
      <c r="CA87" s="517"/>
      <c r="CB87" s="517"/>
      <c r="CC87" s="517"/>
      <c r="CD87" s="517"/>
      <c r="CE87" s="517"/>
      <c r="CF87" s="517"/>
      <c r="CG87" s="517"/>
      <c r="CH87" s="517"/>
      <c r="CI87" s="517"/>
      <c r="CJ87" s="517"/>
      <c r="CK87" s="517"/>
      <c r="CL87" s="517"/>
      <c r="CM87" s="517"/>
      <c r="CN87" s="517"/>
      <c r="CO87" s="517"/>
      <c r="CP87" s="517"/>
      <c r="CQ87" s="517"/>
      <c r="CR87" s="517"/>
      <c r="CS87" s="517"/>
      <c r="CT87" s="517"/>
      <c r="CU87" s="517"/>
      <c r="CV87" s="517"/>
      <c r="CW87" s="517"/>
      <c r="CX87" s="517"/>
      <c r="CY87" s="517"/>
      <c r="CZ87" s="517"/>
      <c r="DA87" s="517"/>
      <c r="DB87" s="517"/>
      <c r="DC87" s="517"/>
      <c r="DD87" s="517"/>
      <c r="DE87" s="517"/>
      <c r="DF87" s="517"/>
      <c r="DG87" s="517"/>
      <c r="DH87" s="517"/>
      <c r="DI87" s="517"/>
      <c r="DJ87" s="517"/>
      <c r="DK87" s="517"/>
      <c r="DL87" s="517"/>
      <c r="DM87" s="517"/>
      <c r="DN87" s="517"/>
      <c r="DO87" s="517"/>
      <c r="DP87" s="517"/>
      <c r="DQ87" s="517"/>
      <c r="DR87" s="517"/>
      <c r="DS87" s="517"/>
      <c r="DT87" s="517"/>
      <c r="DU87" s="517"/>
      <c r="DV87" s="517"/>
      <c r="DW87" s="517"/>
      <c r="DX87" s="303"/>
      <c r="DY87" s="303"/>
    </row>
    <row r="88" spans="1:129">
      <c r="A88" s="516"/>
      <c r="B88" s="679"/>
      <c r="C88" s="679"/>
      <c r="D88" s="504"/>
      <c r="E88" s="504"/>
      <c r="F88" s="504"/>
      <c r="G88" s="505"/>
      <c r="H88" s="505"/>
      <c r="I88" s="505"/>
      <c r="J88" s="505"/>
      <c r="K88" s="505"/>
      <c r="L88" s="505"/>
      <c r="M88" s="505"/>
      <c r="N88" s="505"/>
      <c r="O88" s="505"/>
      <c r="P88" s="505"/>
      <c r="Q88" s="505"/>
      <c r="R88" s="505"/>
      <c r="S88" s="505"/>
      <c r="T88" s="505"/>
      <c r="U88" s="505"/>
      <c r="V88" s="505"/>
      <c r="W88" s="505"/>
      <c r="X88" s="505"/>
      <c r="Y88" s="505"/>
      <c r="Z88" s="505"/>
      <c r="AA88" s="505"/>
      <c r="AB88" s="505"/>
      <c r="AC88" s="505"/>
      <c r="AD88" s="505"/>
      <c r="AE88" s="505"/>
      <c r="AF88" s="505"/>
      <c r="AG88" s="505"/>
      <c r="AH88" s="505"/>
      <c r="AI88" s="505"/>
      <c r="AJ88" s="505"/>
      <c r="AK88" s="505"/>
      <c r="AL88" s="505"/>
      <c r="AM88" s="505"/>
      <c r="AN88" s="505"/>
      <c r="AO88" s="505"/>
      <c r="AP88" s="505"/>
      <c r="AQ88" s="505"/>
      <c r="AR88" s="505"/>
      <c r="AS88" s="505"/>
      <c r="AT88" s="505"/>
      <c r="AU88" s="505"/>
      <c r="AV88" s="505"/>
      <c r="AW88" s="505"/>
      <c r="AX88" s="505"/>
      <c r="AY88" s="505"/>
      <c r="AZ88" s="505"/>
      <c r="BA88" s="505"/>
      <c r="BB88" s="505"/>
      <c r="BC88" s="505"/>
      <c r="BD88" s="505"/>
      <c r="BE88" s="505"/>
      <c r="BF88" s="505"/>
      <c r="BG88" s="505"/>
      <c r="BH88" s="505"/>
      <c r="BI88" s="505"/>
      <c r="BJ88" s="505"/>
      <c r="BK88" s="505"/>
      <c r="BL88" s="505"/>
      <c r="BM88" s="505"/>
      <c r="BN88" s="505"/>
      <c r="BO88" s="505"/>
      <c r="BP88" s="505"/>
      <c r="BQ88" s="505"/>
      <c r="BR88" s="505"/>
      <c r="BS88" s="505"/>
      <c r="BT88" s="505"/>
      <c r="BU88" s="505"/>
      <c r="BV88" s="505"/>
      <c r="BW88" s="505"/>
      <c r="BX88" s="505"/>
      <c r="BY88" s="505"/>
      <c r="BZ88" s="505"/>
      <c r="CA88" s="505"/>
      <c r="CB88" s="505"/>
      <c r="CC88" s="505"/>
      <c r="CD88" s="505"/>
      <c r="CE88" s="505"/>
      <c r="CF88" s="505"/>
      <c r="CG88" s="505"/>
      <c r="CH88" s="505"/>
      <c r="CI88" s="505"/>
      <c r="CJ88" s="505"/>
      <c r="CK88" s="505"/>
      <c r="CL88" s="505"/>
      <c r="CM88" s="505"/>
      <c r="CN88" s="505"/>
      <c r="CO88" s="505"/>
      <c r="CP88" s="505"/>
      <c r="CQ88" s="505"/>
      <c r="CR88" s="505"/>
      <c r="CS88" s="505"/>
      <c r="CT88" s="505"/>
      <c r="CU88" s="505"/>
      <c r="CV88" s="505"/>
      <c r="CW88" s="505"/>
      <c r="CX88" s="505"/>
      <c r="CY88" s="505"/>
      <c r="CZ88" s="505"/>
      <c r="DA88" s="505"/>
      <c r="DB88" s="505"/>
      <c r="DC88" s="505"/>
      <c r="DD88" s="505"/>
      <c r="DE88" s="505"/>
      <c r="DF88" s="505"/>
      <c r="DG88" s="505"/>
      <c r="DH88" s="505"/>
      <c r="DI88" s="505"/>
      <c r="DJ88" s="505"/>
      <c r="DK88" s="505"/>
      <c r="DL88" s="505"/>
      <c r="DM88" s="505"/>
      <c r="DN88" s="505"/>
      <c r="DO88" s="505"/>
      <c r="DP88" s="505"/>
      <c r="DQ88" s="505"/>
      <c r="DR88" s="505"/>
      <c r="DS88" s="505"/>
      <c r="DT88" s="505"/>
      <c r="DU88" s="505"/>
      <c r="DV88" s="505"/>
      <c r="DW88" s="505"/>
      <c r="DX88" s="303"/>
      <c r="DY88" s="303"/>
    </row>
    <row r="89" spans="1:129">
      <c r="A89" s="516" t="str">
        <f>Inputs!A334</f>
        <v>J-DSRA</v>
      </c>
      <c r="B89" s="680"/>
      <c r="C89" s="680"/>
      <c r="D89" s="520"/>
      <c r="E89" s="520"/>
      <c r="F89" s="520"/>
      <c r="G89" s="887"/>
      <c r="H89" s="526"/>
      <c r="I89" s="526"/>
      <c r="J89" s="526"/>
      <c r="K89" s="526"/>
      <c r="L89" s="526"/>
      <c r="M89" s="526"/>
      <c r="N89" s="526"/>
      <c r="O89" s="526"/>
      <c r="P89" s="526"/>
      <c r="Q89" s="526"/>
      <c r="R89" s="526"/>
      <c r="S89" s="526"/>
      <c r="T89" s="526"/>
      <c r="U89" s="526"/>
      <c r="V89" s="526"/>
      <c r="W89" s="526"/>
      <c r="X89" s="526"/>
      <c r="Y89" s="526"/>
      <c r="Z89" s="526"/>
      <c r="AA89" s="526"/>
      <c r="AB89" s="526"/>
      <c r="AC89" s="526"/>
      <c r="AD89" s="526"/>
      <c r="AE89" s="526"/>
      <c r="AF89" s="526"/>
      <c r="AG89" s="526"/>
      <c r="AH89" s="526"/>
      <c r="AI89" s="526"/>
      <c r="AJ89" s="526"/>
      <c r="AK89" s="526"/>
      <c r="AL89" s="526"/>
      <c r="AM89" s="526"/>
      <c r="AN89" s="526"/>
      <c r="AO89" s="526"/>
      <c r="AP89" s="526"/>
      <c r="AQ89" s="526"/>
      <c r="AR89" s="526"/>
      <c r="AS89" s="526"/>
      <c r="AT89" s="526"/>
      <c r="AU89" s="526"/>
      <c r="AV89" s="526"/>
      <c r="AW89" s="526"/>
      <c r="AX89" s="526"/>
      <c r="AY89" s="526"/>
      <c r="AZ89" s="526"/>
      <c r="BA89" s="526"/>
      <c r="BB89" s="526"/>
      <c r="BC89" s="526"/>
      <c r="BD89" s="526"/>
      <c r="BE89" s="526"/>
      <c r="BF89" s="526"/>
      <c r="BG89" s="526"/>
      <c r="BH89" s="526"/>
      <c r="BI89" s="526"/>
      <c r="BJ89" s="526"/>
      <c r="BK89" s="526"/>
      <c r="BL89" s="526"/>
      <c r="BM89" s="526"/>
      <c r="BN89" s="526"/>
      <c r="BO89" s="526"/>
      <c r="BP89" s="526"/>
      <c r="BQ89" s="526"/>
      <c r="BR89" s="526"/>
      <c r="BS89" s="526"/>
      <c r="BT89" s="526"/>
      <c r="BU89" s="526"/>
      <c r="BV89" s="526"/>
      <c r="BW89" s="526"/>
      <c r="BX89" s="526"/>
      <c r="BY89" s="526"/>
      <c r="BZ89" s="526"/>
      <c r="CA89" s="526"/>
      <c r="CB89" s="526"/>
      <c r="CC89" s="526"/>
      <c r="CD89" s="526"/>
      <c r="CE89" s="526"/>
      <c r="CF89" s="526"/>
      <c r="CG89" s="526"/>
      <c r="CH89" s="526"/>
      <c r="CI89" s="526"/>
      <c r="CJ89" s="526"/>
      <c r="CK89" s="526"/>
      <c r="CL89" s="526"/>
      <c r="CM89" s="526"/>
      <c r="CN89" s="526"/>
      <c r="CO89" s="526"/>
      <c r="CP89" s="526"/>
      <c r="CQ89" s="526"/>
      <c r="CR89" s="526"/>
      <c r="CS89" s="526"/>
      <c r="CT89" s="526"/>
      <c r="CU89" s="526"/>
      <c r="CV89" s="526"/>
      <c r="CW89" s="526"/>
      <c r="CX89" s="526"/>
      <c r="CY89" s="526"/>
      <c r="CZ89" s="526"/>
      <c r="DA89" s="526"/>
      <c r="DB89" s="526"/>
      <c r="DC89" s="526"/>
      <c r="DD89" s="526"/>
      <c r="DE89" s="526"/>
      <c r="DF89" s="526"/>
      <c r="DG89" s="526"/>
      <c r="DH89" s="526"/>
      <c r="DI89" s="526"/>
      <c r="DJ89" s="526"/>
      <c r="DK89" s="526"/>
      <c r="DL89" s="526"/>
      <c r="DM89" s="526"/>
      <c r="DN89" s="526"/>
      <c r="DO89" s="526"/>
      <c r="DP89" s="526"/>
      <c r="DQ89" s="526"/>
      <c r="DR89" s="526"/>
      <c r="DS89" s="526"/>
      <c r="DT89" s="526"/>
      <c r="DU89" s="526"/>
      <c r="DV89" s="526"/>
      <c r="DW89" s="526"/>
      <c r="DX89" s="303"/>
      <c r="DY89" s="303"/>
    </row>
    <row r="90" spans="1:129">
      <c r="A90" s="522" t="str">
        <f t="shared" ref="A90:A95" si="52">A76</f>
        <v>Target</v>
      </c>
      <c r="B90" s="1050">
        <f>Inputs!I338</f>
        <v>6</v>
      </c>
      <c r="C90" s="1050"/>
      <c r="D90" s="523"/>
      <c r="E90" s="523"/>
      <c r="F90" s="450"/>
      <c r="G90" s="524">
        <f t="shared" ref="G90:AL90" ca="1" si="53">IF(G13,-H$85*($B$90*$B$3)/monthsinyear*(G$3&gt;0),0)</f>
        <v>0</v>
      </c>
      <c r="H90" s="524">
        <f t="shared" ca="1" si="53"/>
        <v>0</v>
      </c>
      <c r="I90" s="524">
        <f t="shared" ca="1" si="53"/>
        <v>0</v>
      </c>
      <c r="J90" s="524">
        <f t="shared" ca="1" si="53"/>
        <v>0</v>
      </c>
      <c r="K90" s="524">
        <f t="shared" ca="1" si="53"/>
        <v>0</v>
      </c>
      <c r="L90" s="524">
        <f t="shared" ca="1" si="53"/>
        <v>0</v>
      </c>
      <c r="M90" s="524">
        <f t="shared" ca="1" si="53"/>
        <v>0</v>
      </c>
      <c r="N90" s="524">
        <f t="shared" ca="1" si="53"/>
        <v>0</v>
      </c>
      <c r="O90" s="524">
        <f t="shared" ca="1" si="53"/>
        <v>0</v>
      </c>
      <c r="P90" s="524">
        <f t="shared" ca="1" si="53"/>
        <v>0</v>
      </c>
      <c r="Q90" s="524">
        <f t="shared" ca="1" si="53"/>
        <v>0</v>
      </c>
      <c r="R90" s="524">
        <f t="shared" ca="1" si="53"/>
        <v>0</v>
      </c>
      <c r="S90" s="524">
        <f t="shared" ca="1" si="53"/>
        <v>0</v>
      </c>
      <c r="T90" s="524">
        <f t="shared" ca="1" si="53"/>
        <v>0</v>
      </c>
      <c r="U90" s="524">
        <f t="shared" ca="1" si="53"/>
        <v>0</v>
      </c>
      <c r="V90" s="524">
        <f t="shared" ca="1" si="53"/>
        <v>0</v>
      </c>
      <c r="W90" s="524">
        <f t="shared" ca="1" si="53"/>
        <v>0</v>
      </c>
      <c r="X90" s="524">
        <f t="shared" ca="1" si="53"/>
        <v>0</v>
      </c>
      <c r="Y90" s="524">
        <f t="shared" ca="1" si="53"/>
        <v>0</v>
      </c>
      <c r="Z90" s="524">
        <f t="shared" ca="1" si="53"/>
        <v>0</v>
      </c>
      <c r="AA90" s="524">
        <f t="shared" ca="1" si="53"/>
        <v>0</v>
      </c>
      <c r="AB90" s="524">
        <f t="shared" ca="1" si="53"/>
        <v>0</v>
      </c>
      <c r="AC90" s="524">
        <f t="shared" ca="1" si="53"/>
        <v>0</v>
      </c>
      <c r="AD90" s="524">
        <f t="shared" ca="1" si="53"/>
        <v>0</v>
      </c>
      <c r="AE90" s="524">
        <f t="shared" ca="1" si="53"/>
        <v>0</v>
      </c>
      <c r="AF90" s="524">
        <f t="shared" ca="1" si="53"/>
        <v>0</v>
      </c>
      <c r="AG90" s="524">
        <f t="shared" ca="1" si="53"/>
        <v>0</v>
      </c>
      <c r="AH90" s="524">
        <f t="shared" ca="1" si="53"/>
        <v>0</v>
      </c>
      <c r="AI90" s="524">
        <f t="shared" ca="1" si="53"/>
        <v>0</v>
      </c>
      <c r="AJ90" s="524">
        <f t="shared" ca="1" si="53"/>
        <v>0</v>
      </c>
      <c r="AK90" s="524">
        <f t="shared" ca="1" si="53"/>
        <v>0</v>
      </c>
      <c r="AL90" s="524">
        <f t="shared" ca="1" si="53"/>
        <v>0</v>
      </c>
      <c r="AM90" s="524">
        <f t="shared" ref="AM90:BO90" ca="1" si="54">IF(AM13,-AN$85*($B$90*$B$3)/monthsinyear*(AM$3&gt;0),0)</f>
        <v>0</v>
      </c>
      <c r="AN90" s="524">
        <f t="shared" ca="1" si="54"/>
        <v>0</v>
      </c>
      <c r="AO90" s="524">
        <f t="shared" ca="1" si="54"/>
        <v>0</v>
      </c>
      <c r="AP90" s="524">
        <f t="shared" ca="1" si="54"/>
        <v>0</v>
      </c>
      <c r="AQ90" s="524">
        <f t="shared" ca="1" si="54"/>
        <v>0</v>
      </c>
      <c r="AR90" s="524">
        <f t="shared" ca="1" si="54"/>
        <v>0</v>
      </c>
      <c r="AS90" s="524">
        <f t="shared" ca="1" si="54"/>
        <v>0</v>
      </c>
      <c r="AT90" s="524">
        <f t="shared" ca="1" si="54"/>
        <v>0</v>
      </c>
      <c r="AU90" s="524">
        <f t="shared" ca="1" si="54"/>
        <v>0</v>
      </c>
      <c r="AV90" s="524">
        <f t="shared" ca="1" si="54"/>
        <v>0</v>
      </c>
      <c r="AW90" s="524">
        <f t="shared" ca="1" si="54"/>
        <v>0</v>
      </c>
      <c r="AX90" s="524">
        <f t="shared" ca="1" si="54"/>
        <v>0</v>
      </c>
      <c r="AY90" s="524">
        <f t="shared" ca="1" si="54"/>
        <v>0</v>
      </c>
      <c r="AZ90" s="524">
        <f t="shared" ca="1" si="54"/>
        <v>0</v>
      </c>
      <c r="BA90" s="524">
        <f t="shared" ca="1" si="54"/>
        <v>0</v>
      </c>
      <c r="BB90" s="524">
        <f t="shared" ca="1" si="54"/>
        <v>0</v>
      </c>
      <c r="BC90" s="524">
        <f t="shared" ca="1" si="54"/>
        <v>0</v>
      </c>
      <c r="BD90" s="524">
        <f t="shared" ca="1" si="54"/>
        <v>0</v>
      </c>
      <c r="BE90" s="524">
        <f t="shared" ca="1" si="54"/>
        <v>0</v>
      </c>
      <c r="BF90" s="524">
        <f t="shared" ca="1" si="54"/>
        <v>0</v>
      </c>
      <c r="BG90" s="524">
        <f t="shared" ca="1" si="54"/>
        <v>0</v>
      </c>
      <c r="BH90" s="524">
        <f t="shared" ca="1" si="54"/>
        <v>0</v>
      </c>
      <c r="BI90" s="524">
        <f t="shared" ca="1" si="54"/>
        <v>0</v>
      </c>
      <c r="BJ90" s="524">
        <f t="shared" ca="1" si="54"/>
        <v>0</v>
      </c>
      <c r="BK90" s="524">
        <f t="shared" ca="1" si="54"/>
        <v>0</v>
      </c>
      <c r="BL90" s="524">
        <f t="shared" ca="1" si="54"/>
        <v>0</v>
      </c>
      <c r="BM90" s="524">
        <f t="shared" ca="1" si="54"/>
        <v>0</v>
      </c>
      <c r="BN90" s="524">
        <f t="shared" ca="1" si="54"/>
        <v>0</v>
      </c>
      <c r="BO90" s="524">
        <f t="shared" si="54"/>
        <v>0</v>
      </c>
      <c r="BP90" s="524"/>
      <c r="BQ90" s="524"/>
      <c r="BR90" s="524"/>
      <c r="BS90" s="524"/>
      <c r="BT90" s="524"/>
      <c r="BU90" s="524"/>
      <c r="BV90" s="524"/>
      <c r="BW90" s="524"/>
      <c r="BX90" s="524"/>
      <c r="BY90" s="524"/>
      <c r="BZ90" s="524"/>
      <c r="CA90" s="524"/>
      <c r="CB90" s="524"/>
      <c r="CC90" s="524"/>
      <c r="CD90" s="524"/>
      <c r="CE90" s="524"/>
      <c r="CF90" s="524"/>
      <c r="CG90" s="524"/>
      <c r="CH90" s="524"/>
      <c r="CI90" s="524"/>
      <c r="CJ90" s="524"/>
      <c r="CK90" s="524"/>
      <c r="CL90" s="524"/>
      <c r="CM90" s="524"/>
      <c r="CN90" s="524"/>
      <c r="CO90" s="524"/>
      <c r="CP90" s="524"/>
      <c r="CQ90" s="524"/>
      <c r="CR90" s="524"/>
      <c r="CS90" s="524"/>
      <c r="CT90" s="524"/>
      <c r="CU90" s="524"/>
      <c r="CV90" s="524"/>
      <c r="CW90" s="524"/>
      <c r="CX90" s="524"/>
      <c r="CY90" s="524"/>
      <c r="CZ90" s="524"/>
      <c r="DA90" s="524"/>
      <c r="DB90" s="524"/>
      <c r="DC90" s="524"/>
      <c r="DD90" s="524"/>
      <c r="DE90" s="524"/>
      <c r="DF90" s="524"/>
      <c r="DG90" s="524"/>
      <c r="DH90" s="524"/>
      <c r="DI90" s="524"/>
      <c r="DJ90" s="524"/>
      <c r="DK90" s="524"/>
      <c r="DL90" s="524"/>
      <c r="DM90" s="524"/>
      <c r="DN90" s="524"/>
      <c r="DO90" s="524"/>
      <c r="DP90" s="524"/>
      <c r="DQ90" s="524"/>
      <c r="DR90" s="524"/>
      <c r="DS90" s="524"/>
      <c r="DT90" s="524"/>
      <c r="DU90" s="524"/>
      <c r="DV90" s="524"/>
      <c r="DW90" s="524"/>
      <c r="DX90" s="303"/>
      <c r="DY90" s="303"/>
    </row>
    <row r="91" spans="1:129">
      <c r="A91" s="515" t="str">
        <f t="shared" si="52"/>
        <v xml:space="preserve">Beginning </v>
      </c>
      <c r="B91" s="681"/>
      <c r="C91" s="681"/>
      <c r="D91" s="525"/>
      <c r="E91" s="525"/>
      <c r="F91" s="528"/>
      <c r="G91" s="526">
        <f>F95</f>
        <v>0</v>
      </c>
      <c r="H91" s="526">
        <f t="shared" ref="H91:AL91" ca="1" si="55">G95</f>
        <v>0</v>
      </c>
      <c r="I91" s="526">
        <f t="shared" ca="1" si="55"/>
        <v>0</v>
      </c>
      <c r="J91" s="526">
        <f t="shared" ca="1" si="55"/>
        <v>0</v>
      </c>
      <c r="K91" s="526">
        <f t="shared" ca="1" si="55"/>
        <v>0</v>
      </c>
      <c r="L91" s="526">
        <f t="shared" ca="1" si="55"/>
        <v>0</v>
      </c>
      <c r="M91" s="526">
        <f t="shared" ca="1" si="55"/>
        <v>0</v>
      </c>
      <c r="N91" s="526">
        <f t="shared" ca="1" si="55"/>
        <v>0</v>
      </c>
      <c r="O91" s="526">
        <f t="shared" ca="1" si="55"/>
        <v>0</v>
      </c>
      <c r="P91" s="526">
        <f t="shared" ca="1" si="55"/>
        <v>0</v>
      </c>
      <c r="Q91" s="526">
        <f t="shared" ca="1" si="55"/>
        <v>0</v>
      </c>
      <c r="R91" s="526">
        <f t="shared" ca="1" si="55"/>
        <v>0</v>
      </c>
      <c r="S91" s="526">
        <f t="shared" ca="1" si="55"/>
        <v>0</v>
      </c>
      <c r="T91" s="526">
        <f t="shared" ca="1" si="55"/>
        <v>0</v>
      </c>
      <c r="U91" s="526">
        <f t="shared" ca="1" si="55"/>
        <v>0</v>
      </c>
      <c r="V91" s="526">
        <f t="shared" ca="1" si="55"/>
        <v>0</v>
      </c>
      <c r="W91" s="526">
        <f t="shared" ca="1" si="55"/>
        <v>0</v>
      </c>
      <c r="X91" s="526">
        <f t="shared" ca="1" si="55"/>
        <v>0</v>
      </c>
      <c r="Y91" s="526">
        <f t="shared" ca="1" si="55"/>
        <v>0</v>
      </c>
      <c r="Z91" s="526">
        <f t="shared" ca="1" si="55"/>
        <v>0</v>
      </c>
      <c r="AA91" s="526">
        <f t="shared" ca="1" si="55"/>
        <v>0</v>
      </c>
      <c r="AB91" s="526">
        <f t="shared" ca="1" si="55"/>
        <v>0</v>
      </c>
      <c r="AC91" s="526">
        <f t="shared" ca="1" si="55"/>
        <v>0</v>
      </c>
      <c r="AD91" s="526">
        <f t="shared" ca="1" si="55"/>
        <v>0</v>
      </c>
      <c r="AE91" s="526">
        <f t="shared" ca="1" si="55"/>
        <v>0</v>
      </c>
      <c r="AF91" s="526">
        <f t="shared" ca="1" si="55"/>
        <v>0</v>
      </c>
      <c r="AG91" s="526">
        <f t="shared" ca="1" si="55"/>
        <v>0</v>
      </c>
      <c r="AH91" s="526">
        <f t="shared" ca="1" si="55"/>
        <v>0</v>
      </c>
      <c r="AI91" s="526">
        <f t="shared" ca="1" si="55"/>
        <v>0</v>
      </c>
      <c r="AJ91" s="526">
        <f t="shared" ca="1" si="55"/>
        <v>0</v>
      </c>
      <c r="AK91" s="526">
        <f t="shared" ca="1" si="55"/>
        <v>0</v>
      </c>
      <c r="AL91" s="526">
        <f t="shared" ca="1" si="55"/>
        <v>0</v>
      </c>
      <c r="AM91" s="526">
        <f t="shared" ref="AM91:BO91" ca="1" si="56">AL95</f>
        <v>0</v>
      </c>
      <c r="AN91" s="526">
        <f t="shared" ca="1" si="56"/>
        <v>0</v>
      </c>
      <c r="AO91" s="526">
        <f t="shared" ca="1" si="56"/>
        <v>0</v>
      </c>
      <c r="AP91" s="526">
        <f t="shared" ca="1" si="56"/>
        <v>0</v>
      </c>
      <c r="AQ91" s="526">
        <f t="shared" ca="1" si="56"/>
        <v>0</v>
      </c>
      <c r="AR91" s="526">
        <f t="shared" ca="1" si="56"/>
        <v>0</v>
      </c>
      <c r="AS91" s="526">
        <f t="shared" ca="1" si="56"/>
        <v>0</v>
      </c>
      <c r="AT91" s="526">
        <f t="shared" ca="1" si="56"/>
        <v>0</v>
      </c>
      <c r="AU91" s="526">
        <f t="shared" ca="1" si="56"/>
        <v>0</v>
      </c>
      <c r="AV91" s="526">
        <f t="shared" ca="1" si="56"/>
        <v>0</v>
      </c>
      <c r="AW91" s="526">
        <f t="shared" ca="1" si="56"/>
        <v>0</v>
      </c>
      <c r="AX91" s="526">
        <f t="shared" ca="1" si="56"/>
        <v>0</v>
      </c>
      <c r="AY91" s="526">
        <f t="shared" ca="1" si="56"/>
        <v>0</v>
      </c>
      <c r="AZ91" s="526">
        <f t="shared" ca="1" si="56"/>
        <v>0</v>
      </c>
      <c r="BA91" s="526">
        <f t="shared" ca="1" si="56"/>
        <v>0</v>
      </c>
      <c r="BB91" s="526">
        <f t="shared" ca="1" si="56"/>
        <v>0</v>
      </c>
      <c r="BC91" s="526">
        <f t="shared" ca="1" si="56"/>
        <v>0</v>
      </c>
      <c r="BD91" s="526">
        <f t="shared" ca="1" si="56"/>
        <v>0</v>
      </c>
      <c r="BE91" s="526">
        <f t="shared" ca="1" si="56"/>
        <v>0</v>
      </c>
      <c r="BF91" s="526">
        <f t="shared" ca="1" si="56"/>
        <v>0</v>
      </c>
      <c r="BG91" s="526">
        <f t="shared" ca="1" si="56"/>
        <v>0</v>
      </c>
      <c r="BH91" s="526">
        <f t="shared" ca="1" si="56"/>
        <v>0</v>
      </c>
      <c r="BI91" s="526">
        <f t="shared" ca="1" si="56"/>
        <v>0</v>
      </c>
      <c r="BJ91" s="526">
        <f t="shared" ca="1" si="56"/>
        <v>0</v>
      </c>
      <c r="BK91" s="526">
        <f t="shared" ca="1" si="56"/>
        <v>0</v>
      </c>
      <c r="BL91" s="526">
        <f t="shared" ca="1" si="56"/>
        <v>0</v>
      </c>
      <c r="BM91" s="526">
        <f t="shared" ca="1" si="56"/>
        <v>0</v>
      </c>
      <c r="BN91" s="526">
        <f t="shared" ca="1" si="56"/>
        <v>0</v>
      </c>
      <c r="BO91" s="526">
        <f t="shared" ca="1" si="56"/>
        <v>0</v>
      </c>
      <c r="BP91" s="526"/>
      <c r="BQ91" s="526"/>
      <c r="BR91" s="526"/>
      <c r="BS91" s="526"/>
      <c r="BT91" s="526"/>
      <c r="BU91" s="526"/>
      <c r="BV91" s="526"/>
      <c r="BW91" s="526"/>
      <c r="BX91" s="526"/>
      <c r="BY91" s="526"/>
      <c r="BZ91" s="526"/>
      <c r="CA91" s="526"/>
      <c r="CB91" s="526"/>
      <c r="CC91" s="526"/>
      <c r="CD91" s="526"/>
      <c r="CE91" s="526"/>
      <c r="CF91" s="526"/>
      <c r="CG91" s="526"/>
      <c r="CH91" s="526"/>
      <c r="CI91" s="526"/>
      <c r="CJ91" s="526"/>
      <c r="CK91" s="526"/>
      <c r="CL91" s="526"/>
      <c r="CM91" s="526"/>
      <c r="CN91" s="526"/>
      <c r="CO91" s="526"/>
      <c r="CP91" s="526"/>
      <c r="CQ91" s="526"/>
      <c r="CR91" s="526"/>
      <c r="CS91" s="526"/>
      <c r="CT91" s="526"/>
      <c r="CU91" s="526"/>
      <c r="CV91" s="526"/>
      <c r="CW91" s="526"/>
      <c r="CX91" s="526"/>
      <c r="CY91" s="526"/>
      <c r="CZ91" s="526"/>
      <c r="DA91" s="526"/>
      <c r="DB91" s="526"/>
      <c r="DC91" s="526"/>
      <c r="DD91" s="526"/>
      <c r="DE91" s="526"/>
      <c r="DF91" s="526"/>
      <c r="DG91" s="526"/>
      <c r="DH91" s="526"/>
      <c r="DI91" s="526"/>
      <c r="DJ91" s="526"/>
      <c r="DK91" s="526"/>
      <c r="DL91" s="526"/>
      <c r="DM91" s="526"/>
      <c r="DN91" s="526"/>
      <c r="DO91" s="526"/>
      <c r="DP91" s="526"/>
      <c r="DQ91" s="526"/>
      <c r="DR91" s="526"/>
      <c r="DS91" s="526"/>
      <c r="DT91" s="526"/>
      <c r="DU91" s="526"/>
      <c r="DV91" s="526"/>
      <c r="DW91" s="526"/>
      <c r="DX91" s="303"/>
      <c r="DY91" s="303"/>
    </row>
    <row r="92" spans="1:129">
      <c r="A92" s="515" t="str">
        <f t="shared" si="52"/>
        <v>Funding</v>
      </c>
      <c r="B92" s="840">
        <f>JDSRA_in</f>
        <v>0</v>
      </c>
      <c r="C92" s="840"/>
      <c r="D92" s="525"/>
      <c r="E92" s="525"/>
      <c r="F92" s="528"/>
      <c r="G92" s="526">
        <f>$B92*(G$3=0)</f>
        <v>0</v>
      </c>
      <c r="H92" s="526">
        <f t="shared" ref="H92:AL92" si="57">$B92*(H$3=0)</f>
        <v>0</v>
      </c>
      <c r="I92" s="526">
        <f t="shared" si="57"/>
        <v>0</v>
      </c>
      <c r="J92" s="526">
        <f t="shared" si="57"/>
        <v>0</v>
      </c>
      <c r="K92" s="526">
        <f t="shared" si="57"/>
        <v>0</v>
      </c>
      <c r="L92" s="526">
        <f t="shared" si="57"/>
        <v>0</v>
      </c>
      <c r="M92" s="526">
        <f t="shared" si="57"/>
        <v>0</v>
      </c>
      <c r="N92" s="526">
        <f t="shared" si="57"/>
        <v>0</v>
      </c>
      <c r="O92" s="526">
        <f t="shared" si="57"/>
        <v>0</v>
      </c>
      <c r="P92" s="526">
        <f t="shared" si="57"/>
        <v>0</v>
      </c>
      <c r="Q92" s="526">
        <f t="shared" si="57"/>
        <v>0</v>
      </c>
      <c r="R92" s="526">
        <f t="shared" si="57"/>
        <v>0</v>
      </c>
      <c r="S92" s="526">
        <f t="shared" si="57"/>
        <v>0</v>
      </c>
      <c r="T92" s="526">
        <f t="shared" si="57"/>
        <v>0</v>
      </c>
      <c r="U92" s="526">
        <f t="shared" si="57"/>
        <v>0</v>
      </c>
      <c r="V92" s="526">
        <f t="shared" si="57"/>
        <v>0</v>
      </c>
      <c r="W92" s="526">
        <f t="shared" si="57"/>
        <v>0</v>
      </c>
      <c r="X92" s="526">
        <f t="shared" si="57"/>
        <v>0</v>
      </c>
      <c r="Y92" s="526">
        <f t="shared" si="57"/>
        <v>0</v>
      </c>
      <c r="Z92" s="526">
        <f t="shared" si="57"/>
        <v>0</v>
      </c>
      <c r="AA92" s="526">
        <f t="shared" si="57"/>
        <v>0</v>
      </c>
      <c r="AB92" s="526">
        <f t="shared" si="57"/>
        <v>0</v>
      </c>
      <c r="AC92" s="526">
        <f t="shared" si="57"/>
        <v>0</v>
      </c>
      <c r="AD92" s="526">
        <f t="shared" si="57"/>
        <v>0</v>
      </c>
      <c r="AE92" s="526">
        <f t="shared" si="57"/>
        <v>0</v>
      </c>
      <c r="AF92" s="526">
        <f t="shared" si="57"/>
        <v>0</v>
      </c>
      <c r="AG92" s="526">
        <f t="shared" si="57"/>
        <v>0</v>
      </c>
      <c r="AH92" s="526">
        <f t="shared" si="57"/>
        <v>0</v>
      </c>
      <c r="AI92" s="526">
        <f t="shared" si="57"/>
        <v>0</v>
      </c>
      <c r="AJ92" s="526">
        <f t="shared" si="57"/>
        <v>0</v>
      </c>
      <c r="AK92" s="526">
        <f t="shared" si="57"/>
        <v>0</v>
      </c>
      <c r="AL92" s="526">
        <f t="shared" si="57"/>
        <v>0</v>
      </c>
      <c r="AM92" s="526">
        <f t="shared" ref="AM92:BO92" si="58">$B92*(AM$3=0)</f>
        <v>0</v>
      </c>
      <c r="AN92" s="526">
        <f t="shared" si="58"/>
        <v>0</v>
      </c>
      <c r="AO92" s="526">
        <f t="shared" si="58"/>
        <v>0</v>
      </c>
      <c r="AP92" s="526">
        <f t="shared" si="58"/>
        <v>0</v>
      </c>
      <c r="AQ92" s="526">
        <f t="shared" si="58"/>
        <v>0</v>
      </c>
      <c r="AR92" s="526">
        <f t="shared" si="58"/>
        <v>0</v>
      </c>
      <c r="AS92" s="526">
        <f t="shared" si="58"/>
        <v>0</v>
      </c>
      <c r="AT92" s="526">
        <f t="shared" si="58"/>
        <v>0</v>
      </c>
      <c r="AU92" s="526">
        <f t="shared" si="58"/>
        <v>0</v>
      </c>
      <c r="AV92" s="526">
        <f t="shared" si="58"/>
        <v>0</v>
      </c>
      <c r="AW92" s="526">
        <f t="shared" si="58"/>
        <v>0</v>
      </c>
      <c r="AX92" s="526">
        <f t="shared" si="58"/>
        <v>0</v>
      </c>
      <c r="AY92" s="526">
        <f t="shared" si="58"/>
        <v>0</v>
      </c>
      <c r="AZ92" s="526">
        <f t="shared" si="58"/>
        <v>0</v>
      </c>
      <c r="BA92" s="526">
        <f t="shared" si="58"/>
        <v>0</v>
      </c>
      <c r="BB92" s="526">
        <f t="shared" si="58"/>
        <v>0</v>
      </c>
      <c r="BC92" s="526">
        <f t="shared" si="58"/>
        <v>0</v>
      </c>
      <c r="BD92" s="526">
        <f t="shared" si="58"/>
        <v>0</v>
      </c>
      <c r="BE92" s="526">
        <f t="shared" si="58"/>
        <v>0</v>
      </c>
      <c r="BF92" s="526">
        <f t="shared" si="58"/>
        <v>0</v>
      </c>
      <c r="BG92" s="526">
        <f t="shared" si="58"/>
        <v>0</v>
      </c>
      <c r="BH92" s="526">
        <f t="shared" si="58"/>
        <v>0</v>
      </c>
      <c r="BI92" s="526">
        <f t="shared" si="58"/>
        <v>0</v>
      </c>
      <c r="BJ92" s="526">
        <f t="shared" si="58"/>
        <v>0</v>
      </c>
      <c r="BK92" s="526">
        <f t="shared" si="58"/>
        <v>0</v>
      </c>
      <c r="BL92" s="526">
        <f t="shared" si="58"/>
        <v>0</v>
      </c>
      <c r="BM92" s="526">
        <f t="shared" si="58"/>
        <v>0</v>
      </c>
      <c r="BN92" s="526">
        <f t="shared" si="58"/>
        <v>0</v>
      </c>
      <c r="BO92" s="526">
        <f t="shared" si="58"/>
        <v>0</v>
      </c>
      <c r="BP92" s="526"/>
      <c r="BQ92" s="526"/>
      <c r="BR92" s="526"/>
      <c r="BS92" s="526"/>
      <c r="BT92" s="526"/>
      <c r="BU92" s="526"/>
      <c r="BV92" s="526"/>
      <c r="BW92" s="526"/>
      <c r="BX92" s="526"/>
      <c r="BY92" s="526"/>
      <c r="BZ92" s="526"/>
      <c r="CA92" s="526"/>
      <c r="CB92" s="526"/>
      <c r="CC92" s="526"/>
      <c r="CD92" s="526"/>
      <c r="CE92" s="526"/>
      <c r="CF92" s="526"/>
      <c r="CG92" s="526"/>
      <c r="CH92" s="526"/>
      <c r="CI92" s="526"/>
      <c r="CJ92" s="526"/>
      <c r="CK92" s="526"/>
      <c r="CL92" s="526"/>
      <c r="CM92" s="526"/>
      <c r="CN92" s="526"/>
      <c r="CO92" s="526"/>
      <c r="CP92" s="526"/>
      <c r="CQ92" s="526"/>
      <c r="CR92" s="526"/>
      <c r="CS92" s="526"/>
      <c r="CT92" s="526"/>
      <c r="CU92" s="526"/>
      <c r="CV92" s="526"/>
      <c r="CW92" s="526"/>
      <c r="CX92" s="526"/>
      <c r="CY92" s="526"/>
      <c r="CZ92" s="526"/>
      <c r="DA92" s="526"/>
      <c r="DB92" s="526"/>
      <c r="DC92" s="526"/>
      <c r="DD92" s="526"/>
      <c r="DE92" s="526"/>
      <c r="DF92" s="526"/>
      <c r="DG92" s="526"/>
      <c r="DH92" s="526"/>
      <c r="DI92" s="526"/>
      <c r="DJ92" s="526"/>
      <c r="DK92" s="526"/>
      <c r="DL92" s="526"/>
      <c r="DM92" s="526"/>
      <c r="DN92" s="526"/>
      <c r="DO92" s="526"/>
      <c r="DP92" s="526"/>
      <c r="DQ92" s="526"/>
      <c r="DR92" s="526"/>
      <c r="DS92" s="526"/>
      <c r="DT92" s="526"/>
      <c r="DU92" s="526"/>
      <c r="DV92" s="526"/>
      <c r="DW92" s="526"/>
      <c r="DX92" s="303"/>
      <c r="DY92" s="303"/>
    </row>
    <row r="93" spans="1:129">
      <c r="A93" s="515" t="str">
        <f t="shared" si="52"/>
        <v>Operation</v>
      </c>
      <c r="B93" s="681"/>
      <c r="C93" s="681"/>
      <c r="D93" s="525"/>
      <c r="E93" s="525"/>
      <c r="F93" s="528"/>
      <c r="G93" s="232">
        <f t="shared" ref="G93:AL93" ca="1" si="59">(IF(G91&lt;G90,MAX(MIN(G90-G91-G92,G$84+G$85+F$135),0),0)-IF(G91&gt;=G90,-G90+G91,0))</f>
        <v>0</v>
      </c>
      <c r="H93" s="232">
        <f t="shared" ca="1" si="59"/>
        <v>0</v>
      </c>
      <c r="I93" s="232">
        <f t="shared" ca="1" si="59"/>
        <v>0</v>
      </c>
      <c r="J93" s="232">
        <f t="shared" ca="1" si="59"/>
        <v>0</v>
      </c>
      <c r="K93" s="232">
        <f t="shared" ca="1" si="59"/>
        <v>0</v>
      </c>
      <c r="L93" s="232">
        <f t="shared" ca="1" si="59"/>
        <v>0</v>
      </c>
      <c r="M93" s="232">
        <f t="shared" ca="1" si="59"/>
        <v>0</v>
      </c>
      <c r="N93" s="232">
        <f t="shared" ca="1" si="59"/>
        <v>0</v>
      </c>
      <c r="O93" s="232">
        <f t="shared" ca="1" si="59"/>
        <v>0</v>
      </c>
      <c r="P93" s="232">
        <f t="shared" ca="1" si="59"/>
        <v>0</v>
      </c>
      <c r="Q93" s="232">
        <f t="shared" ca="1" si="59"/>
        <v>0</v>
      </c>
      <c r="R93" s="232">
        <f t="shared" ca="1" si="59"/>
        <v>0</v>
      </c>
      <c r="S93" s="232">
        <f t="shared" ca="1" si="59"/>
        <v>0</v>
      </c>
      <c r="T93" s="232">
        <f t="shared" ca="1" si="59"/>
        <v>0</v>
      </c>
      <c r="U93" s="232">
        <f t="shared" ca="1" si="59"/>
        <v>0</v>
      </c>
      <c r="V93" s="232">
        <f t="shared" ca="1" si="59"/>
        <v>0</v>
      </c>
      <c r="W93" s="232">
        <f t="shared" ca="1" si="59"/>
        <v>0</v>
      </c>
      <c r="X93" s="232">
        <f t="shared" ca="1" si="59"/>
        <v>0</v>
      </c>
      <c r="Y93" s="232">
        <f t="shared" ca="1" si="59"/>
        <v>0</v>
      </c>
      <c r="Z93" s="232">
        <f t="shared" ca="1" si="59"/>
        <v>0</v>
      </c>
      <c r="AA93" s="232">
        <f t="shared" ca="1" si="59"/>
        <v>0</v>
      </c>
      <c r="AB93" s="232">
        <f t="shared" ca="1" si="59"/>
        <v>0</v>
      </c>
      <c r="AC93" s="232">
        <f t="shared" ca="1" si="59"/>
        <v>0</v>
      </c>
      <c r="AD93" s="232">
        <f t="shared" ca="1" si="59"/>
        <v>0</v>
      </c>
      <c r="AE93" s="232">
        <f t="shared" ca="1" si="59"/>
        <v>0</v>
      </c>
      <c r="AF93" s="232">
        <f t="shared" ca="1" si="59"/>
        <v>0</v>
      </c>
      <c r="AG93" s="232">
        <f t="shared" ca="1" si="59"/>
        <v>0</v>
      </c>
      <c r="AH93" s="232">
        <f t="shared" ca="1" si="59"/>
        <v>0</v>
      </c>
      <c r="AI93" s="232">
        <f t="shared" ca="1" si="59"/>
        <v>0</v>
      </c>
      <c r="AJ93" s="232">
        <f t="shared" ca="1" si="59"/>
        <v>0</v>
      </c>
      <c r="AK93" s="232">
        <f t="shared" ca="1" si="59"/>
        <v>0</v>
      </c>
      <c r="AL93" s="232">
        <f t="shared" ca="1" si="59"/>
        <v>0</v>
      </c>
      <c r="AM93" s="232">
        <f t="shared" ref="AM93:BO93" ca="1" si="60">(IF(AM91&lt;AM90,MAX(MIN(AM90-AM91-AM92,AM$84+AM$85+AL$135),0),0)-IF(AM91&gt;=AM90,-AM90+AM91,0))</f>
        <v>0</v>
      </c>
      <c r="AN93" s="232">
        <f t="shared" ca="1" si="60"/>
        <v>0</v>
      </c>
      <c r="AO93" s="232">
        <f t="shared" ca="1" si="60"/>
        <v>0</v>
      </c>
      <c r="AP93" s="232">
        <f t="shared" ca="1" si="60"/>
        <v>0</v>
      </c>
      <c r="AQ93" s="232">
        <f t="shared" ca="1" si="60"/>
        <v>0</v>
      </c>
      <c r="AR93" s="232">
        <f t="shared" ca="1" si="60"/>
        <v>0</v>
      </c>
      <c r="AS93" s="232">
        <f t="shared" ca="1" si="60"/>
        <v>0</v>
      </c>
      <c r="AT93" s="232">
        <f t="shared" ca="1" si="60"/>
        <v>0</v>
      </c>
      <c r="AU93" s="232">
        <f t="shared" ca="1" si="60"/>
        <v>0</v>
      </c>
      <c r="AV93" s="232">
        <f t="shared" ca="1" si="60"/>
        <v>0</v>
      </c>
      <c r="AW93" s="232">
        <f t="shared" ca="1" si="60"/>
        <v>0</v>
      </c>
      <c r="AX93" s="232">
        <f t="shared" ca="1" si="60"/>
        <v>0</v>
      </c>
      <c r="AY93" s="232">
        <f t="shared" ca="1" si="60"/>
        <v>0</v>
      </c>
      <c r="AZ93" s="232">
        <f t="shared" ca="1" si="60"/>
        <v>0</v>
      </c>
      <c r="BA93" s="232">
        <f t="shared" ca="1" si="60"/>
        <v>0</v>
      </c>
      <c r="BB93" s="232">
        <f t="shared" ca="1" si="60"/>
        <v>0</v>
      </c>
      <c r="BC93" s="232">
        <f t="shared" ca="1" si="60"/>
        <v>0</v>
      </c>
      <c r="BD93" s="232">
        <f t="shared" ca="1" si="60"/>
        <v>0</v>
      </c>
      <c r="BE93" s="232">
        <f t="shared" ca="1" si="60"/>
        <v>0</v>
      </c>
      <c r="BF93" s="232">
        <f t="shared" ca="1" si="60"/>
        <v>0</v>
      </c>
      <c r="BG93" s="232">
        <f t="shared" ca="1" si="60"/>
        <v>0</v>
      </c>
      <c r="BH93" s="232">
        <f t="shared" ca="1" si="60"/>
        <v>0</v>
      </c>
      <c r="BI93" s="232">
        <f t="shared" ca="1" si="60"/>
        <v>0</v>
      </c>
      <c r="BJ93" s="232">
        <f t="shared" ca="1" si="60"/>
        <v>0</v>
      </c>
      <c r="BK93" s="232">
        <f t="shared" ca="1" si="60"/>
        <v>0</v>
      </c>
      <c r="BL93" s="232">
        <f t="shared" ca="1" si="60"/>
        <v>0</v>
      </c>
      <c r="BM93" s="232">
        <f t="shared" ca="1" si="60"/>
        <v>0</v>
      </c>
      <c r="BN93" s="232">
        <f t="shared" ca="1" si="60"/>
        <v>0</v>
      </c>
      <c r="BO93" s="232">
        <f t="shared" ca="1" si="60"/>
        <v>0</v>
      </c>
      <c r="BP93" s="232"/>
      <c r="BQ93" s="232"/>
      <c r="BR93" s="232"/>
      <c r="BS93" s="232"/>
      <c r="BT93" s="232"/>
      <c r="BU93" s="232"/>
      <c r="BV93" s="232"/>
      <c r="BW93" s="232"/>
      <c r="BX93" s="232"/>
      <c r="BY93" s="232"/>
      <c r="BZ93" s="232"/>
      <c r="CA93" s="232"/>
      <c r="CB93" s="232"/>
      <c r="CC93" s="232"/>
      <c r="CD93" s="232"/>
      <c r="CE93" s="232"/>
      <c r="CF93" s="232"/>
      <c r="CG93" s="232"/>
      <c r="CH93" s="232"/>
      <c r="CI93" s="232"/>
      <c r="CJ93" s="232"/>
      <c r="CK93" s="232"/>
      <c r="CL93" s="232"/>
      <c r="CM93" s="232"/>
      <c r="CN93" s="232"/>
      <c r="CO93" s="232"/>
      <c r="CP93" s="232"/>
      <c r="CQ93" s="232"/>
      <c r="CR93" s="232"/>
      <c r="CS93" s="232"/>
      <c r="CT93" s="232"/>
      <c r="CU93" s="232"/>
      <c r="CV93" s="232"/>
      <c r="CW93" s="232"/>
      <c r="CX93" s="232"/>
      <c r="CY93" s="232"/>
      <c r="CZ93" s="232"/>
      <c r="DA93" s="232"/>
      <c r="DB93" s="232"/>
      <c r="DC93" s="232"/>
      <c r="DD93" s="232"/>
      <c r="DE93" s="232"/>
      <c r="DF93" s="232"/>
      <c r="DG93" s="232"/>
      <c r="DH93" s="232"/>
      <c r="DI93" s="232"/>
      <c r="DJ93" s="232"/>
      <c r="DK93" s="232"/>
      <c r="DL93" s="232"/>
      <c r="DM93" s="232"/>
      <c r="DN93" s="232"/>
      <c r="DO93" s="232"/>
      <c r="DP93" s="232"/>
      <c r="DQ93" s="232"/>
      <c r="DR93" s="232"/>
      <c r="DS93" s="232"/>
      <c r="DT93" s="232"/>
      <c r="DU93" s="232"/>
      <c r="DV93" s="232"/>
      <c r="DW93" s="232"/>
      <c r="DX93" s="303"/>
      <c r="DY93" s="303"/>
    </row>
    <row r="94" spans="1:129">
      <c r="A94" s="527" t="str">
        <f t="shared" si="52"/>
        <v>Shortfall</v>
      </c>
      <c r="B94" s="682"/>
      <c r="C94" s="682"/>
      <c r="D94" s="528"/>
      <c r="E94" s="528"/>
      <c r="F94" s="528"/>
      <c r="G94" s="232">
        <f t="shared" ref="G94:AL94" ca="1" si="61">-MIN(G87,G91)</f>
        <v>0</v>
      </c>
      <c r="H94" s="232">
        <f t="shared" ca="1" si="61"/>
        <v>0</v>
      </c>
      <c r="I94" s="232">
        <f t="shared" ca="1" si="61"/>
        <v>0</v>
      </c>
      <c r="J94" s="232">
        <f t="shared" ca="1" si="61"/>
        <v>0</v>
      </c>
      <c r="K94" s="232">
        <f t="shared" ca="1" si="61"/>
        <v>0</v>
      </c>
      <c r="L94" s="232">
        <f t="shared" ca="1" si="61"/>
        <v>0</v>
      </c>
      <c r="M94" s="232">
        <f t="shared" ca="1" si="61"/>
        <v>0</v>
      </c>
      <c r="N94" s="232">
        <f t="shared" ca="1" si="61"/>
        <v>0</v>
      </c>
      <c r="O94" s="232">
        <f t="shared" ca="1" si="61"/>
        <v>0</v>
      </c>
      <c r="P94" s="232">
        <f t="shared" ca="1" si="61"/>
        <v>0</v>
      </c>
      <c r="Q94" s="232">
        <f t="shared" ca="1" si="61"/>
        <v>0</v>
      </c>
      <c r="R94" s="232">
        <f t="shared" ca="1" si="61"/>
        <v>0</v>
      </c>
      <c r="S94" s="232">
        <f t="shared" ca="1" si="61"/>
        <v>0</v>
      </c>
      <c r="T94" s="232">
        <f t="shared" ca="1" si="61"/>
        <v>0</v>
      </c>
      <c r="U94" s="232">
        <f t="shared" ca="1" si="61"/>
        <v>0</v>
      </c>
      <c r="V94" s="232">
        <f t="shared" ca="1" si="61"/>
        <v>0</v>
      </c>
      <c r="W94" s="232">
        <f t="shared" ca="1" si="61"/>
        <v>0</v>
      </c>
      <c r="X94" s="232">
        <f t="shared" ca="1" si="61"/>
        <v>0</v>
      </c>
      <c r="Y94" s="232">
        <f t="shared" ca="1" si="61"/>
        <v>0</v>
      </c>
      <c r="Z94" s="232">
        <f t="shared" ca="1" si="61"/>
        <v>0</v>
      </c>
      <c r="AA94" s="232">
        <f t="shared" ca="1" si="61"/>
        <v>0</v>
      </c>
      <c r="AB94" s="232">
        <f t="shared" ca="1" si="61"/>
        <v>0</v>
      </c>
      <c r="AC94" s="232">
        <f t="shared" ca="1" si="61"/>
        <v>0</v>
      </c>
      <c r="AD94" s="232">
        <f t="shared" ca="1" si="61"/>
        <v>0</v>
      </c>
      <c r="AE94" s="232">
        <f t="shared" ca="1" si="61"/>
        <v>0</v>
      </c>
      <c r="AF94" s="232">
        <f t="shared" ca="1" si="61"/>
        <v>0</v>
      </c>
      <c r="AG94" s="232">
        <f t="shared" ca="1" si="61"/>
        <v>0</v>
      </c>
      <c r="AH94" s="232">
        <f t="shared" ca="1" si="61"/>
        <v>0</v>
      </c>
      <c r="AI94" s="232">
        <f t="shared" ca="1" si="61"/>
        <v>0</v>
      </c>
      <c r="AJ94" s="232">
        <f t="shared" ca="1" si="61"/>
        <v>0</v>
      </c>
      <c r="AK94" s="232">
        <f t="shared" ca="1" si="61"/>
        <v>0</v>
      </c>
      <c r="AL94" s="232">
        <f t="shared" ca="1" si="61"/>
        <v>0</v>
      </c>
      <c r="AM94" s="232">
        <f t="shared" ref="AM94:BO94" ca="1" si="62">-MIN(AM87,AM91)</f>
        <v>0</v>
      </c>
      <c r="AN94" s="232">
        <f t="shared" ca="1" si="62"/>
        <v>0</v>
      </c>
      <c r="AO94" s="232">
        <f t="shared" ca="1" si="62"/>
        <v>0</v>
      </c>
      <c r="AP94" s="232">
        <f t="shared" ca="1" si="62"/>
        <v>0</v>
      </c>
      <c r="AQ94" s="232">
        <f t="shared" ca="1" si="62"/>
        <v>0</v>
      </c>
      <c r="AR94" s="232">
        <f t="shared" ca="1" si="62"/>
        <v>0</v>
      </c>
      <c r="AS94" s="232">
        <f t="shared" ca="1" si="62"/>
        <v>0</v>
      </c>
      <c r="AT94" s="232">
        <f t="shared" ca="1" si="62"/>
        <v>0</v>
      </c>
      <c r="AU94" s="232">
        <f t="shared" ca="1" si="62"/>
        <v>0</v>
      </c>
      <c r="AV94" s="232">
        <f t="shared" ca="1" si="62"/>
        <v>0</v>
      </c>
      <c r="AW94" s="232">
        <f t="shared" ca="1" si="62"/>
        <v>0</v>
      </c>
      <c r="AX94" s="232">
        <f t="shared" ca="1" si="62"/>
        <v>0</v>
      </c>
      <c r="AY94" s="232">
        <f t="shared" ca="1" si="62"/>
        <v>0</v>
      </c>
      <c r="AZ94" s="232">
        <f t="shared" ca="1" si="62"/>
        <v>0</v>
      </c>
      <c r="BA94" s="232">
        <f t="shared" ca="1" si="62"/>
        <v>0</v>
      </c>
      <c r="BB94" s="232">
        <f t="shared" ca="1" si="62"/>
        <v>0</v>
      </c>
      <c r="BC94" s="232">
        <f t="shared" ca="1" si="62"/>
        <v>0</v>
      </c>
      <c r="BD94" s="232">
        <f t="shared" ca="1" si="62"/>
        <v>0</v>
      </c>
      <c r="BE94" s="232">
        <f t="shared" ca="1" si="62"/>
        <v>0</v>
      </c>
      <c r="BF94" s="232">
        <f t="shared" ca="1" si="62"/>
        <v>0</v>
      </c>
      <c r="BG94" s="232">
        <f t="shared" ca="1" si="62"/>
        <v>0</v>
      </c>
      <c r="BH94" s="232">
        <f t="shared" ca="1" si="62"/>
        <v>0</v>
      </c>
      <c r="BI94" s="232">
        <f t="shared" ca="1" si="62"/>
        <v>0</v>
      </c>
      <c r="BJ94" s="232">
        <f t="shared" ca="1" si="62"/>
        <v>0</v>
      </c>
      <c r="BK94" s="232">
        <f t="shared" ca="1" si="62"/>
        <v>0</v>
      </c>
      <c r="BL94" s="232">
        <f t="shared" ca="1" si="62"/>
        <v>0</v>
      </c>
      <c r="BM94" s="232">
        <f t="shared" ca="1" si="62"/>
        <v>0</v>
      </c>
      <c r="BN94" s="232">
        <f t="shared" ca="1" si="62"/>
        <v>0</v>
      </c>
      <c r="BO94" s="232">
        <f t="shared" ca="1" si="62"/>
        <v>0</v>
      </c>
      <c r="BP94" s="232"/>
      <c r="BQ94" s="232"/>
      <c r="BR94" s="232"/>
      <c r="BS94" s="232"/>
      <c r="BT94" s="232"/>
      <c r="BU94" s="232"/>
      <c r="BV94" s="232"/>
      <c r="BW94" s="232"/>
      <c r="BX94" s="232"/>
      <c r="BY94" s="232"/>
      <c r="BZ94" s="232"/>
      <c r="CA94" s="232"/>
      <c r="CB94" s="232"/>
      <c r="CC94" s="232"/>
      <c r="CD94" s="232"/>
      <c r="CE94" s="232"/>
      <c r="CF94" s="232"/>
      <c r="CG94" s="232"/>
      <c r="CH94" s="232"/>
      <c r="CI94" s="232"/>
      <c r="CJ94" s="232"/>
      <c r="CK94" s="232"/>
      <c r="CL94" s="232"/>
      <c r="CM94" s="232"/>
      <c r="CN94" s="232"/>
      <c r="CO94" s="232"/>
      <c r="CP94" s="232"/>
      <c r="CQ94" s="232"/>
      <c r="CR94" s="232"/>
      <c r="CS94" s="232"/>
      <c r="CT94" s="232"/>
      <c r="CU94" s="232"/>
      <c r="CV94" s="232"/>
      <c r="CW94" s="232"/>
      <c r="CX94" s="232"/>
      <c r="CY94" s="232"/>
      <c r="CZ94" s="232"/>
      <c r="DA94" s="232"/>
      <c r="DB94" s="232"/>
      <c r="DC94" s="232"/>
      <c r="DD94" s="232"/>
      <c r="DE94" s="232"/>
      <c r="DF94" s="232"/>
      <c r="DG94" s="232"/>
      <c r="DH94" s="232"/>
      <c r="DI94" s="232"/>
      <c r="DJ94" s="232"/>
      <c r="DK94" s="232"/>
      <c r="DL94" s="232"/>
      <c r="DM94" s="232"/>
      <c r="DN94" s="232"/>
      <c r="DO94" s="232"/>
      <c r="DP94" s="232"/>
      <c r="DQ94" s="232"/>
      <c r="DR94" s="232"/>
      <c r="DS94" s="232"/>
      <c r="DT94" s="232"/>
      <c r="DU94" s="232"/>
      <c r="DV94" s="232"/>
      <c r="DW94" s="232"/>
      <c r="DX94" s="303"/>
      <c r="DY94" s="303"/>
    </row>
    <row r="95" spans="1:129">
      <c r="A95" s="529" t="str">
        <f t="shared" si="52"/>
        <v>End</v>
      </c>
      <c r="B95" s="683"/>
      <c r="C95" s="683"/>
      <c r="D95" s="530"/>
      <c r="E95" s="530"/>
      <c r="F95" s="956"/>
      <c r="G95" s="531">
        <f t="shared" ref="G95:AL95" ca="1" si="63">SUM(G91:G94)</f>
        <v>0</v>
      </c>
      <c r="H95" s="531">
        <f t="shared" ca="1" si="63"/>
        <v>0</v>
      </c>
      <c r="I95" s="531">
        <f t="shared" ca="1" si="63"/>
        <v>0</v>
      </c>
      <c r="J95" s="531">
        <f t="shared" ca="1" si="63"/>
        <v>0</v>
      </c>
      <c r="K95" s="531">
        <f t="shared" ca="1" si="63"/>
        <v>0</v>
      </c>
      <c r="L95" s="531">
        <f t="shared" ca="1" si="63"/>
        <v>0</v>
      </c>
      <c r="M95" s="531">
        <f t="shared" ca="1" si="63"/>
        <v>0</v>
      </c>
      <c r="N95" s="531">
        <f t="shared" ca="1" si="63"/>
        <v>0</v>
      </c>
      <c r="O95" s="531">
        <f t="shared" ca="1" si="63"/>
        <v>0</v>
      </c>
      <c r="P95" s="531">
        <f t="shared" ca="1" si="63"/>
        <v>0</v>
      </c>
      <c r="Q95" s="531">
        <f t="shared" ca="1" si="63"/>
        <v>0</v>
      </c>
      <c r="R95" s="531">
        <f t="shared" ca="1" si="63"/>
        <v>0</v>
      </c>
      <c r="S95" s="531">
        <f t="shared" ca="1" si="63"/>
        <v>0</v>
      </c>
      <c r="T95" s="531">
        <f t="shared" ca="1" si="63"/>
        <v>0</v>
      </c>
      <c r="U95" s="531">
        <f t="shared" ca="1" si="63"/>
        <v>0</v>
      </c>
      <c r="V95" s="531">
        <f t="shared" ca="1" si="63"/>
        <v>0</v>
      </c>
      <c r="W95" s="531">
        <f t="shared" ca="1" si="63"/>
        <v>0</v>
      </c>
      <c r="X95" s="531">
        <f t="shared" ca="1" si="63"/>
        <v>0</v>
      </c>
      <c r="Y95" s="531">
        <f t="shared" ca="1" si="63"/>
        <v>0</v>
      </c>
      <c r="Z95" s="531">
        <f t="shared" ca="1" si="63"/>
        <v>0</v>
      </c>
      <c r="AA95" s="531">
        <f t="shared" ca="1" si="63"/>
        <v>0</v>
      </c>
      <c r="AB95" s="531">
        <f t="shared" ca="1" si="63"/>
        <v>0</v>
      </c>
      <c r="AC95" s="531">
        <f t="shared" ca="1" si="63"/>
        <v>0</v>
      </c>
      <c r="AD95" s="531">
        <f t="shared" ca="1" si="63"/>
        <v>0</v>
      </c>
      <c r="AE95" s="531">
        <f t="shared" ca="1" si="63"/>
        <v>0</v>
      </c>
      <c r="AF95" s="531">
        <f t="shared" ca="1" si="63"/>
        <v>0</v>
      </c>
      <c r="AG95" s="531">
        <f t="shared" ca="1" si="63"/>
        <v>0</v>
      </c>
      <c r="AH95" s="531">
        <f t="shared" ca="1" si="63"/>
        <v>0</v>
      </c>
      <c r="AI95" s="531">
        <f t="shared" ca="1" si="63"/>
        <v>0</v>
      </c>
      <c r="AJ95" s="531">
        <f t="shared" ca="1" si="63"/>
        <v>0</v>
      </c>
      <c r="AK95" s="531">
        <f t="shared" ca="1" si="63"/>
        <v>0</v>
      </c>
      <c r="AL95" s="531">
        <f t="shared" ca="1" si="63"/>
        <v>0</v>
      </c>
      <c r="AM95" s="531">
        <f t="shared" ref="AM95:BO95" ca="1" si="64">SUM(AM91:AM94)</f>
        <v>0</v>
      </c>
      <c r="AN95" s="531">
        <f t="shared" ca="1" si="64"/>
        <v>0</v>
      </c>
      <c r="AO95" s="531">
        <f t="shared" ca="1" si="64"/>
        <v>0</v>
      </c>
      <c r="AP95" s="531">
        <f t="shared" ca="1" si="64"/>
        <v>0</v>
      </c>
      <c r="AQ95" s="531">
        <f t="shared" ca="1" si="64"/>
        <v>0</v>
      </c>
      <c r="AR95" s="531">
        <f t="shared" ca="1" si="64"/>
        <v>0</v>
      </c>
      <c r="AS95" s="531">
        <f t="shared" ca="1" si="64"/>
        <v>0</v>
      </c>
      <c r="AT95" s="531">
        <f t="shared" ca="1" si="64"/>
        <v>0</v>
      </c>
      <c r="AU95" s="531">
        <f t="shared" ca="1" si="64"/>
        <v>0</v>
      </c>
      <c r="AV95" s="531">
        <f t="shared" ca="1" si="64"/>
        <v>0</v>
      </c>
      <c r="AW95" s="531">
        <f t="shared" ca="1" si="64"/>
        <v>0</v>
      </c>
      <c r="AX95" s="531">
        <f t="shared" ca="1" si="64"/>
        <v>0</v>
      </c>
      <c r="AY95" s="531">
        <f t="shared" ca="1" si="64"/>
        <v>0</v>
      </c>
      <c r="AZ95" s="531">
        <f t="shared" ca="1" si="64"/>
        <v>0</v>
      </c>
      <c r="BA95" s="531">
        <f t="shared" ca="1" si="64"/>
        <v>0</v>
      </c>
      <c r="BB95" s="531">
        <f t="shared" ca="1" si="64"/>
        <v>0</v>
      </c>
      <c r="BC95" s="531">
        <f t="shared" ca="1" si="64"/>
        <v>0</v>
      </c>
      <c r="BD95" s="531">
        <f t="shared" ca="1" si="64"/>
        <v>0</v>
      </c>
      <c r="BE95" s="531">
        <f t="shared" ca="1" si="64"/>
        <v>0</v>
      </c>
      <c r="BF95" s="531">
        <f t="shared" ca="1" si="64"/>
        <v>0</v>
      </c>
      <c r="BG95" s="531">
        <f t="shared" ca="1" si="64"/>
        <v>0</v>
      </c>
      <c r="BH95" s="531">
        <f t="shared" ca="1" si="64"/>
        <v>0</v>
      </c>
      <c r="BI95" s="531">
        <f t="shared" ca="1" si="64"/>
        <v>0</v>
      </c>
      <c r="BJ95" s="531">
        <f t="shared" ca="1" si="64"/>
        <v>0</v>
      </c>
      <c r="BK95" s="531">
        <f t="shared" ca="1" si="64"/>
        <v>0</v>
      </c>
      <c r="BL95" s="531">
        <f t="shared" ca="1" si="64"/>
        <v>0</v>
      </c>
      <c r="BM95" s="531">
        <f t="shared" ca="1" si="64"/>
        <v>0</v>
      </c>
      <c r="BN95" s="531">
        <f t="shared" ca="1" si="64"/>
        <v>0</v>
      </c>
      <c r="BO95" s="531">
        <f t="shared" ca="1" si="64"/>
        <v>0</v>
      </c>
      <c r="BP95" s="531"/>
      <c r="BQ95" s="531"/>
      <c r="BR95" s="531"/>
      <c r="BS95" s="531"/>
      <c r="BT95" s="531"/>
      <c r="BU95" s="531"/>
      <c r="BV95" s="531"/>
      <c r="BW95" s="531"/>
      <c r="BX95" s="531"/>
      <c r="BY95" s="531"/>
      <c r="BZ95" s="531"/>
      <c r="CA95" s="531"/>
      <c r="CB95" s="531"/>
      <c r="CC95" s="531"/>
      <c r="CD95" s="531"/>
      <c r="CE95" s="531"/>
      <c r="CF95" s="531"/>
      <c r="CG95" s="531"/>
      <c r="CH95" s="531"/>
      <c r="CI95" s="531"/>
      <c r="CJ95" s="531"/>
      <c r="CK95" s="531"/>
      <c r="CL95" s="531"/>
      <c r="CM95" s="531"/>
      <c r="CN95" s="531"/>
      <c r="CO95" s="531"/>
      <c r="CP95" s="531"/>
      <c r="CQ95" s="531"/>
      <c r="CR95" s="531"/>
      <c r="CS95" s="531"/>
      <c r="CT95" s="531"/>
      <c r="CU95" s="531"/>
      <c r="CV95" s="531"/>
      <c r="CW95" s="531"/>
      <c r="CX95" s="531"/>
      <c r="CY95" s="531"/>
      <c r="CZ95" s="531"/>
      <c r="DA95" s="531"/>
      <c r="DB95" s="531"/>
      <c r="DC95" s="531"/>
      <c r="DD95" s="531"/>
      <c r="DE95" s="531"/>
      <c r="DF95" s="531"/>
      <c r="DG95" s="531"/>
      <c r="DH95" s="531"/>
      <c r="DI95" s="531"/>
      <c r="DJ95" s="531"/>
      <c r="DK95" s="531"/>
      <c r="DL95" s="531"/>
      <c r="DM95" s="531"/>
      <c r="DN95" s="531"/>
      <c r="DO95" s="531"/>
      <c r="DP95" s="531"/>
      <c r="DQ95" s="531"/>
      <c r="DR95" s="531"/>
      <c r="DS95" s="531"/>
      <c r="DT95" s="531"/>
      <c r="DU95" s="531"/>
      <c r="DV95" s="531"/>
      <c r="DW95" s="531"/>
      <c r="DX95" s="303"/>
      <c r="DY95" s="303"/>
    </row>
    <row r="96" spans="1:129">
      <c r="A96" s="532" t="str">
        <f>A89</f>
        <v>J-DSRA</v>
      </c>
      <c r="B96" s="673"/>
      <c r="C96" s="673"/>
      <c r="E96" s="395">
        <f ca="1">ABS(SUM(G96:DW96))</f>
        <v>0</v>
      </c>
      <c r="F96" s="933"/>
      <c r="G96" s="993">
        <f t="shared" ref="G96:AL96" ca="1" si="65">-SUM(G92:G94)</f>
        <v>0</v>
      </c>
      <c r="H96" s="993">
        <f t="shared" ca="1" si="65"/>
        <v>0</v>
      </c>
      <c r="I96" s="993">
        <f t="shared" ca="1" si="65"/>
        <v>0</v>
      </c>
      <c r="J96" s="993">
        <f t="shared" ca="1" si="65"/>
        <v>0</v>
      </c>
      <c r="K96" s="993">
        <f t="shared" ca="1" si="65"/>
        <v>0</v>
      </c>
      <c r="L96" s="993">
        <f t="shared" ca="1" si="65"/>
        <v>0</v>
      </c>
      <c r="M96" s="993">
        <f t="shared" ca="1" si="65"/>
        <v>0</v>
      </c>
      <c r="N96" s="993">
        <f t="shared" ca="1" si="65"/>
        <v>0</v>
      </c>
      <c r="O96" s="993">
        <f t="shared" ca="1" si="65"/>
        <v>0</v>
      </c>
      <c r="P96" s="993">
        <f t="shared" ca="1" si="65"/>
        <v>0</v>
      </c>
      <c r="Q96" s="993">
        <f t="shared" ca="1" si="65"/>
        <v>0</v>
      </c>
      <c r="R96" s="993">
        <f t="shared" ca="1" si="65"/>
        <v>0</v>
      </c>
      <c r="S96" s="993">
        <f t="shared" ca="1" si="65"/>
        <v>0</v>
      </c>
      <c r="T96" s="993">
        <f t="shared" ca="1" si="65"/>
        <v>0</v>
      </c>
      <c r="U96" s="993">
        <f t="shared" ca="1" si="65"/>
        <v>0</v>
      </c>
      <c r="V96" s="993">
        <f t="shared" ca="1" si="65"/>
        <v>0</v>
      </c>
      <c r="W96" s="993">
        <f t="shared" ca="1" si="65"/>
        <v>0</v>
      </c>
      <c r="X96" s="993">
        <f t="shared" ca="1" si="65"/>
        <v>0</v>
      </c>
      <c r="Y96" s="993">
        <f t="shared" ca="1" si="65"/>
        <v>0</v>
      </c>
      <c r="Z96" s="993">
        <f t="shared" ca="1" si="65"/>
        <v>0</v>
      </c>
      <c r="AA96" s="993">
        <f t="shared" ca="1" si="65"/>
        <v>0</v>
      </c>
      <c r="AB96" s="993">
        <f t="shared" ca="1" si="65"/>
        <v>0</v>
      </c>
      <c r="AC96" s="993">
        <f t="shared" ca="1" si="65"/>
        <v>0</v>
      </c>
      <c r="AD96" s="993">
        <f t="shared" ca="1" si="65"/>
        <v>0</v>
      </c>
      <c r="AE96" s="993">
        <f t="shared" ca="1" si="65"/>
        <v>0</v>
      </c>
      <c r="AF96" s="993">
        <f t="shared" ca="1" si="65"/>
        <v>0</v>
      </c>
      <c r="AG96" s="993">
        <f t="shared" ca="1" si="65"/>
        <v>0</v>
      </c>
      <c r="AH96" s="993">
        <f t="shared" ca="1" si="65"/>
        <v>0</v>
      </c>
      <c r="AI96" s="993">
        <f t="shared" ca="1" si="65"/>
        <v>0</v>
      </c>
      <c r="AJ96" s="993">
        <f t="shared" ca="1" si="65"/>
        <v>0</v>
      </c>
      <c r="AK96" s="993">
        <f t="shared" ca="1" si="65"/>
        <v>0</v>
      </c>
      <c r="AL96" s="993">
        <f t="shared" ca="1" si="65"/>
        <v>0</v>
      </c>
      <c r="AM96" s="993">
        <f t="shared" ref="AM96:BO96" ca="1" si="66">-SUM(AM92:AM94)</f>
        <v>0</v>
      </c>
      <c r="AN96" s="993">
        <f t="shared" ca="1" si="66"/>
        <v>0</v>
      </c>
      <c r="AO96" s="993">
        <f t="shared" ca="1" si="66"/>
        <v>0</v>
      </c>
      <c r="AP96" s="993">
        <f t="shared" ca="1" si="66"/>
        <v>0</v>
      </c>
      <c r="AQ96" s="993">
        <f t="shared" ca="1" si="66"/>
        <v>0</v>
      </c>
      <c r="AR96" s="993">
        <f t="shared" ca="1" si="66"/>
        <v>0</v>
      </c>
      <c r="AS96" s="993">
        <f t="shared" ca="1" si="66"/>
        <v>0</v>
      </c>
      <c r="AT96" s="993">
        <f t="shared" ca="1" si="66"/>
        <v>0</v>
      </c>
      <c r="AU96" s="993">
        <f t="shared" ca="1" si="66"/>
        <v>0</v>
      </c>
      <c r="AV96" s="993">
        <f t="shared" ca="1" si="66"/>
        <v>0</v>
      </c>
      <c r="AW96" s="993">
        <f t="shared" ca="1" si="66"/>
        <v>0</v>
      </c>
      <c r="AX96" s="993">
        <f t="shared" ca="1" si="66"/>
        <v>0</v>
      </c>
      <c r="AY96" s="993">
        <f t="shared" ca="1" si="66"/>
        <v>0</v>
      </c>
      <c r="AZ96" s="993">
        <f t="shared" ca="1" si="66"/>
        <v>0</v>
      </c>
      <c r="BA96" s="993">
        <f t="shared" ca="1" si="66"/>
        <v>0</v>
      </c>
      <c r="BB96" s="993">
        <f t="shared" ca="1" si="66"/>
        <v>0</v>
      </c>
      <c r="BC96" s="993">
        <f t="shared" ca="1" si="66"/>
        <v>0</v>
      </c>
      <c r="BD96" s="993">
        <f t="shared" ca="1" si="66"/>
        <v>0</v>
      </c>
      <c r="BE96" s="993">
        <f t="shared" ca="1" si="66"/>
        <v>0</v>
      </c>
      <c r="BF96" s="993">
        <f t="shared" ca="1" si="66"/>
        <v>0</v>
      </c>
      <c r="BG96" s="993">
        <f t="shared" ca="1" si="66"/>
        <v>0</v>
      </c>
      <c r="BH96" s="993">
        <f t="shared" ca="1" si="66"/>
        <v>0</v>
      </c>
      <c r="BI96" s="993">
        <f t="shared" ca="1" si="66"/>
        <v>0</v>
      </c>
      <c r="BJ96" s="993">
        <f t="shared" ca="1" si="66"/>
        <v>0</v>
      </c>
      <c r="BK96" s="993">
        <f t="shared" ca="1" si="66"/>
        <v>0</v>
      </c>
      <c r="BL96" s="993">
        <f t="shared" ca="1" si="66"/>
        <v>0</v>
      </c>
      <c r="BM96" s="993">
        <f t="shared" ca="1" si="66"/>
        <v>0</v>
      </c>
      <c r="BN96" s="993">
        <f t="shared" ca="1" si="66"/>
        <v>0</v>
      </c>
      <c r="BO96" s="993">
        <f t="shared" ca="1" si="66"/>
        <v>0</v>
      </c>
      <c r="BP96" s="993"/>
      <c r="BQ96" s="993"/>
      <c r="BR96" s="993"/>
      <c r="BS96" s="993"/>
      <c r="BT96" s="993"/>
      <c r="BU96" s="993"/>
      <c r="BV96" s="993"/>
      <c r="BW96" s="993"/>
      <c r="BX96" s="993"/>
      <c r="BY96" s="993"/>
      <c r="BZ96" s="993"/>
      <c r="CA96" s="993"/>
      <c r="CB96" s="993"/>
      <c r="CC96" s="993"/>
      <c r="CD96" s="993"/>
      <c r="CE96" s="993"/>
      <c r="CF96" s="993"/>
      <c r="CG96" s="993"/>
      <c r="CH96" s="993"/>
      <c r="CI96" s="993"/>
      <c r="CJ96" s="993"/>
      <c r="CK96" s="993"/>
      <c r="CL96" s="993"/>
      <c r="CM96" s="993"/>
      <c r="CN96" s="993"/>
      <c r="CO96" s="993"/>
      <c r="CP96" s="993"/>
      <c r="CQ96" s="993"/>
      <c r="CR96" s="993"/>
      <c r="CS96" s="993"/>
      <c r="CT96" s="993"/>
      <c r="CU96" s="993"/>
      <c r="CV96" s="993"/>
      <c r="CW96" s="993"/>
      <c r="CX96" s="993"/>
      <c r="CY96" s="993"/>
      <c r="CZ96" s="993"/>
      <c r="DA96" s="993"/>
      <c r="DB96" s="993"/>
      <c r="DC96" s="993"/>
      <c r="DD96" s="993"/>
      <c r="DE96" s="993"/>
      <c r="DF96" s="993"/>
      <c r="DG96" s="993"/>
      <c r="DH96" s="993"/>
      <c r="DI96" s="993"/>
      <c r="DJ96" s="993"/>
      <c r="DK96" s="993"/>
      <c r="DL96" s="993"/>
      <c r="DM96" s="993"/>
      <c r="DN96" s="993"/>
      <c r="DO96" s="993"/>
      <c r="DP96" s="993"/>
      <c r="DQ96" s="993"/>
      <c r="DR96" s="993"/>
      <c r="DS96" s="993"/>
      <c r="DT96" s="993"/>
      <c r="DU96" s="993"/>
      <c r="DV96" s="993"/>
      <c r="DW96" s="993"/>
      <c r="DX96" s="303"/>
      <c r="DY96" s="303"/>
    </row>
    <row r="97" spans="1:129">
      <c r="A97" s="532"/>
      <c r="B97" s="684"/>
      <c r="C97" s="684"/>
      <c r="D97" s="395"/>
      <c r="E97" s="395"/>
      <c r="F97" s="933"/>
      <c r="G97" s="526"/>
      <c r="H97" s="526"/>
      <c r="I97" s="526"/>
      <c r="J97" s="526"/>
      <c r="K97" s="526"/>
      <c r="L97" s="526"/>
      <c r="M97" s="526"/>
      <c r="N97" s="526"/>
      <c r="O97" s="526"/>
      <c r="P97" s="526"/>
      <c r="Q97" s="526"/>
      <c r="R97" s="526"/>
      <c r="S97" s="526"/>
      <c r="T97" s="526"/>
      <c r="U97" s="526"/>
      <c r="V97" s="526"/>
      <c r="W97" s="526"/>
      <c r="X97" s="526"/>
      <c r="Y97" s="526"/>
      <c r="Z97" s="526"/>
      <c r="AA97" s="526"/>
      <c r="AB97" s="526"/>
      <c r="AC97" s="526"/>
      <c r="AD97" s="526"/>
      <c r="AE97" s="526"/>
      <c r="AF97" s="526"/>
      <c r="AG97" s="526"/>
      <c r="AH97" s="526"/>
      <c r="AI97" s="526"/>
      <c r="AJ97" s="526"/>
      <c r="AK97" s="526"/>
      <c r="AL97" s="526"/>
      <c r="AM97" s="526"/>
      <c r="AN97" s="526"/>
      <c r="AO97" s="526"/>
      <c r="AP97" s="526"/>
      <c r="AQ97" s="526"/>
      <c r="AR97" s="526"/>
      <c r="AS97" s="526"/>
      <c r="AT97" s="526"/>
      <c r="AU97" s="526"/>
      <c r="AV97" s="526"/>
      <c r="AW97" s="526"/>
      <c r="AX97" s="526"/>
      <c r="AY97" s="526"/>
      <c r="AZ97" s="526"/>
      <c r="BA97" s="526"/>
      <c r="BB97" s="526"/>
      <c r="BC97" s="526"/>
      <c r="BD97" s="526"/>
      <c r="BE97" s="526"/>
      <c r="BF97" s="526"/>
      <c r="BG97" s="526"/>
      <c r="BH97" s="526"/>
      <c r="BI97" s="526"/>
      <c r="BJ97" s="526"/>
      <c r="BK97" s="526"/>
      <c r="BL97" s="526"/>
      <c r="BM97" s="526"/>
      <c r="BN97" s="526"/>
      <c r="BO97" s="526"/>
      <c r="BP97" s="526"/>
      <c r="BQ97" s="526"/>
      <c r="BR97" s="526"/>
      <c r="BS97" s="526"/>
      <c r="BT97" s="526"/>
      <c r="BU97" s="526"/>
      <c r="BV97" s="526"/>
      <c r="BW97" s="526"/>
      <c r="BX97" s="526"/>
      <c r="BY97" s="526"/>
      <c r="BZ97" s="526"/>
      <c r="CA97" s="526"/>
      <c r="CB97" s="526"/>
      <c r="CC97" s="526"/>
      <c r="CD97" s="526"/>
      <c r="CE97" s="526"/>
      <c r="CF97" s="526"/>
      <c r="CG97" s="526"/>
      <c r="CH97" s="526"/>
      <c r="CI97" s="526"/>
      <c r="CJ97" s="526"/>
      <c r="CK97" s="526"/>
      <c r="CL97" s="526"/>
      <c r="CM97" s="526"/>
      <c r="CN97" s="526"/>
      <c r="CO97" s="526"/>
      <c r="CP97" s="526"/>
      <c r="CQ97" s="526"/>
      <c r="CR97" s="526"/>
      <c r="CS97" s="526"/>
      <c r="CT97" s="526"/>
      <c r="CU97" s="526"/>
      <c r="CV97" s="526"/>
      <c r="CW97" s="526"/>
      <c r="CX97" s="526"/>
      <c r="CY97" s="526"/>
      <c r="CZ97" s="526"/>
      <c r="DA97" s="526"/>
      <c r="DB97" s="526"/>
      <c r="DC97" s="526"/>
      <c r="DD97" s="526"/>
      <c r="DE97" s="526"/>
      <c r="DF97" s="526"/>
      <c r="DG97" s="526"/>
      <c r="DH97" s="526"/>
      <c r="DI97" s="526"/>
      <c r="DJ97" s="526"/>
      <c r="DK97" s="526"/>
      <c r="DL97" s="526"/>
      <c r="DM97" s="526"/>
      <c r="DN97" s="526"/>
      <c r="DO97" s="526"/>
      <c r="DP97" s="526"/>
      <c r="DQ97" s="526"/>
      <c r="DR97" s="526"/>
      <c r="DS97" s="526"/>
      <c r="DT97" s="526"/>
      <c r="DU97" s="526"/>
      <c r="DV97" s="526"/>
      <c r="DW97" s="526"/>
      <c r="DX97" s="303"/>
      <c r="DY97" s="303"/>
    </row>
    <row r="98" spans="1:129">
      <c r="A98" s="860" t="s">
        <v>1092</v>
      </c>
      <c r="B98" s="861"/>
      <c r="C98" s="861"/>
      <c r="D98" s="863"/>
      <c r="E98" s="943">
        <f ca="1">ABS(SUMIF(G98:DW98,"&lt;"&amp;-1*precision))</f>
        <v>0</v>
      </c>
      <c r="F98" s="862"/>
      <c r="G98" s="458">
        <f t="shared" ref="G98:AL98" ca="1" si="67">SUM(G84,G85,G96)+F100</f>
        <v>0</v>
      </c>
      <c r="H98" s="458">
        <f t="shared" ca="1" si="67"/>
        <v>953.81444327849204</v>
      </c>
      <c r="I98" s="458">
        <f t="shared" ca="1" si="67"/>
        <v>969.62352244885324</v>
      </c>
      <c r="J98" s="458">
        <f t="shared" ca="1" si="67"/>
        <v>966.95808683858422</v>
      </c>
      <c r="K98" s="458">
        <f t="shared" ca="1" si="67"/>
        <v>982.98501645469378</v>
      </c>
      <c r="L98" s="458">
        <f t="shared" ca="1" si="67"/>
        <v>976.22249685676752</v>
      </c>
      <c r="M98" s="458">
        <f t="shared" ca="1" si="67"/>
        <v>986.95021660244538</v>
      </c>
      <c r="N98" s="458">
        <f t="shared" ca="1" si="67"/>
        <v>987.52143024903262</v>
      </c>
      <c r="O98" s="458">
        <f t="shared" ca="1" si="67"/>
        <v>1003.8891887614459</v>
      </c>
      <c r="P98" s="458">
        <f t="shared" ca="1" si="67"/>
        <v>999.79754657168178</v>
      </c>
      <c r="Q98" s="458">
        <f t="shared" ca="1" si="67"/>
        <v>1016.3687766253565</v>
      </c>
      <c r="R98" s="458">
        <f t="shared" ca="1" si="67"/>
        <v>1010.105208854714</v>
      </c>
      <c r="S98" s="458">
        <f t="shared" ca="1" si="67"/>
        <v>1026.8472841395997</v>
      </c>
      <c r="T98" s="458">
        <f t="shared" ca="1" si="67"/>
        <v>1033.4633032954393</v>
      </c>
      <c r="U98" s="458">
        <f t="shared" ca="1" si="67"/>
        <v>1044.8200428920936</v>
      </c>
      <c r="V98" s="458">
        <f t="shared" ca="1" si="67"/>
        <v>1052.5616730953666</v>
      </c>
      <c r="W98" s="458">
        <f t="shared" ca="1" si="67"/>
        <v>1070.0074466825831</v>
      </c>
      <c r="X98" s="458">
        <f t="shared" ca="1" si="67"/>
        <v>1075.997273278736</v>
      </c>
      <c r="Y98" s="458">
        <f t="shared" ca="1" si="67"/>
        <v>1093.8314822281063</v>
      </c>
      <c r="Z98" s="458">
        <f t="shared" ca="1" si="67"/>
        <v>1098.9258334749043</v>
      </c>
      <c r="AA98" s="458">
        <f t="shared" ca="1" si="67"/>
        <v>1117.1400738087414</v>
      </c>
      <c r="AB98" s="458">
        <f t="shared" ca="1" si="67"/>
        <v>1120.9576994757822</v>
      </c>
      <c r="AC98" s="458">
        <f t="shared" ca="1" si="67"/>
        <v>1133.2759159535376</v>
      </c>
      <c r="AD98" s="458">
        <f t="shared" ca="1" si="67"/>
        <v>1141.7881577366957</v>
      </c>
      <c r="AE98" s="458">
        <f t="shared" ca="1" si="67"/>
        <v>1160.7128233345416</v>
      </c>
      <c r="AF98" s="458">
        <f t="shared" ca="1" si="67"/>
        <v>3233.6327497644638</v>
      </c>
      <c r="AG98" s="458">
        <f t="shared" ca="1" si="67"/>
        <v>3167.0398353125461</v>
      </c>
      <c r="AH98" s="458">
        <f t="shared" ca="1" si="67"/>
        <v>3265.2642640524441</v>
      </c>
      <c r="AI98" s="458">
        <f t="shared" ca="1" si="67"/>
        <v>2395.5812421298256</v>
      </c>
      <c r="AJ98" s="458">
        <f t="shared" ca="1" si="67"/>
        <v>6191.8377939076463</v>
      </c>
      <c r="AK98" s="458">
        <f t="shared" ca="1" si="67"/>
        <v>5175.3396451577319</v>
      </c>
      <c r="AL98" s="458">
        <f t="shared" ca="1" si="67"/>
        <v>6212.2931546195068</v>
      </c>
      <c r="AM98" s="458">
        <f t="shared" ref="AM98:BO98" ca="1" si="68">SUM(AM84,AM85,AM96)+AL100</f>
        <v>5090.7545084397443</v>
      </c>
      <c r="AN98" s="458">
        <f t="shared" ca="1" si="68"/>
        <v>6422.2824265754589</v>
      </c>
      <c r="AO98" s="458">
        <f t="shared" ca="1" si="68"/>
        <v>5092.5182705786492</v>
      </c>
      <c r="AP98" s="458">
        <f t="shared" ca="1" si="68"/>
        <v>6585.9464909026956</v>
      </c>
      <c r="AQ98" s="458">
        <f t="shared" ca="1" si="68"/>
        <v>5050.1749166752115</v>
      </c>
      <c r="AR98" s="458">
        <f t="shared" ca="1" si="68"/>
        <v>6765.0886972157923</v>
      </c>
      <c r="AS98" s="458">
        <f t="shared" ca="1" si="68"/>
        <v>5028.179778912564</v>
      </c>
      <c r="AT98" s="458">
        <f t="shared" ca="1" si="68"/>
        <v>6911.8477723177066</v>
      </c>
      <c r="AU98" s="458">
        <f t="shared" ca="1" si="68"/>
        <v>5155.0854775655071</v>
      </c>
      <c r="AV98" s="458">
        <f t="shared" ca="1" si="68"/>
        <v>7037.2442080905275</v>
      </c>
      <c r="AW98" s="458">
        <f t="shared" ca="1" si="68"/>
        <v>4599.4806067243626</v>
      </c>
      <c r="AX98" s="458">
        <f t="shared" ca="1" si="68"/>
        <v>7202.2921479137076</v>
      </c>
      <c r="AY98" s="458">
        <f t="shared" ca="1" si="68"/>
        <v>4707.3544812054788</v>
      </c>
      <c r="AZ98" s="458">
        <f t="shared" ca="1" si="68"/>
        <v>7426.0322840528779</v>
      </c>
      <c r="BA98" s="458">
        <f t="shared" ca="1" si="68"/>
        <v>4819.5765571006923</v>
      </c>
      <c r="BB98" s="458">
        <f t="shared" ca="1" si="68"/>
        <v>7552.4928393020573</v>
      </c>
      <c r="BC98" s="458">
        <f t="shared" ca="1" si="68"/>
        <v>4936.2425574001845</v>
      </c>
      <c r="BD98" s="458">
        <f t="shared" ca="1" si="68"/>
        <v>7701.5347465538525</v>
      </c>
      <c r="BE98" s="458">
        <f t="shared" ca="1" si="68"/>
        <v>5033.6550304824368</v>
      </c>
      <c r="BF98" s="458">
        <f t="shared" ca="1" si="68"/>
        <v>7870.6565164874501</v>
      </c>
      <c r="BG98" s="458">
        <f t="shared" ca="1" si="68"/>
        <v>5144.1915243119638</v>
      </c>
      <c r="BH98" s="458">
        <f t="shared" ca="1" si="68"/>
        <v>8037.566390943608</v>
      </c>
      <c r="BI98" s="458">
        <f t="shared" ca="1" si="68"/>
        <v>5216.4689126277972</v>
      </c>
      <c r="BJ98" s="458">
        <f t="shared" ca="1" si="68"/>
        <v>8123.1532287047658</v>
      </c>
      <c r="BK98" s="458">
        <f t="shared" ca="1" si="68"/>
        <v>5309.2211434020646</v>
      </c>
      <c r="BL98" s="458">
        <f t="shared" ca="1" si="68"/>
        <v>8221.4050286708589</v>
      </c>
      <c r="BM98" s="458">
        <f t="shared" ca="1" si="68"/>
        <v>5373.4376513357065</v>
      </c>
      <c r="BN98" s="458">
        <f t="shared" ca="1" si="68"/>
        <v>8264.4383934860307</v>
      </c>
      <c r="BO98" s="458">
        <f t="shared" ca="1" si="68"/>
        <v>5401.5638781734651</v>
      </c>
      <c r="BP98" s="458"/>
      <c r="BQ98" s="458"/>
      <c r="BR98" s="458"/>
      <c r="BS98" s="458"/>
      <c r="BT98" s="458"/>
      <c r="BU98" s="458"/>
      <c r="BV98" s="458"/>
      <c r="BW98" s="458"/>
      <c r="BX98" s="458"/>
      <c r="BY98" s="458"/>
      <c r="BZ98" s="458"/>
      <c r="CA98" s="458"/>
      <c r="CB98" s="458"/>
      <c r="CC98" s="458"/>
      <c r="CD98" s="458"/>
      <c r="CE98" s="458"/>
      <c r="CF98" s="458"/>
      <c r="CG98" s="458"/>
      <c r="CH98" s="458"/>
      <c r="CI98" s="458"/>
      <c r="CJ98" s="458"/>
      <c r="CK98" s="458"/>
      <c r="CL98" s="458"/>
      <c r="CM98" s="458"/>
      <c r="CN98" s="458"/>
      <c r="CO98" s="458"/>
      <c r="CP98" s="458"/>
      <c r="CQ98" s="458"/>
      <c r="CR98" s="458"/>
      <c r="CS98" s="458"/>
      <c r="CT98" s="458"/>
      <c r="CU98" s="458"/>
      <c r="CV98" s="458"/>
      <c r="CW98" s="458"/>
      <c r="CX98" s="458"/>
      <c r="CY98" s="458"/>
      <c r="CZ98" s="458"/>
      <c r="DA98" s="458"/>
      <c r="DB98" s="458"/>
      <c r="DC98" s="458"/>
      <c r="DD98" s="458"/>
      <c r="DE98" s="458"/>
      <c r="DF98" s="458"/>
      <c r="DG98" s="458"/>
      <c r="DH98" s="458"/>
      <c r="DI98" s="458"/>
      <c r="DJ98" s="458"/>
      <c r="DK98" s="458"/>
      <c r="DL98" s="458"/>
      <c r="DM98" s="458"/>
      <c r="DN98" s="458"/>
      <c r="DO98" s="458"/>
      <c r="DP98" s="458"/>
      <c r="DQ98" s="458"/>
      <c r="DR98" s="458"/>
      <c r="DS98" s="458"/>
      <c r="DT98" s="458"/>
      <c r="DU98" s="458"/>
      <c r="DV98" s="458"/>
      <c r="DW98" s="458"/>
      <c r="DX98" s="303"/>
      <c r="DY98" s="303"/>
    </row>
    <row r="99" spans="1:129">
      <c r="A99" s="515" t="s">
        <v>1093</v>
      </c>
      <c r="B99" s="1051">
        <f>Inputs!$D$206</f>
        <v>1.1000000000000001</v>
      </c>
      <c r="C99" s="1051"/>
      <c r="D99" s="514"/>
      <c r="E99" s="514"/>
      <c r="F99" s="616"/>
      <c r="G99" s="232">
        <f t="shared" ref="G99:AL99" ca="1" si="69">IF(AND(OR(G$128&lt;$B$99,G$3=0,G98&lt;0,G81&lt;G76,G95&lt;G90),G$3&lt;=$B$10),0,G98)</f>
        <v>0</v>
      </c>
      <c r="H99" s="232">
        <f t="shared" ca="1" si="69"/>
        <v>953.81444327849204</v>
      </c>
      <c r="I99" s="232">
        <f t="shared" ca="1" si="69"/>
        <v>969.62352244885324</v>
      </c>
      <c r="J99" s="232">
        <f t="shared" ca="1" si="69"/>
        <v>966.95808683858422</v>
      </c>
      <c r="K99" s="232">
        <f t="shared" ca="1" si="69"/>
        <v>982.98501645469378</v>
      </c>
      <c r="L99" s="232">
        <f t="shared" ca="1" si="69"/>
        <v>976.22249685676752</v>
      </c>
      <c r="M99" s="232">
        <f t="shared" ca="1" si="69"/>
        <v>986.95021660244538</v>
      </c>
      <c r="N99" s="232">
        <f t="shared" ca="1" si="69"/>
        <v>987.52143024903262</v>
      </c>
      <c r="O99" s="232">
        <f t="shared" ca="1" si="69"/>
        <v>1003.8891887614459</v>
      </c>
      <c r="P99" s="232">
        <f t="shared" ca="1" si="69"/>
        <v>999.79754657168178</v>
      </c>
      <c r="Q99" s="232">
        <f t="shared" ca="1" si="69"/>
        <v>1016.3687766253565</v>
      </c>
      <c r="R99" s="232">
        <f t="shared" ca="1" si="69"/>
        <v>1010.105208854714</v>
      </c>
      <c r="S99" s="232">
        <f t="shared" ca="1" si="69"/>
        <v>1026.8472841395997</v>
      </c>
      <c r="T99" s="232">
        <f t="shared" ca="1" si="69"/>
        <v>1033.4633032954393</v>
      </c>
      <c r="U99" s="232">
        <f t="shared" ca="1" si="69"/>
        <v>1044.8200428920936</v>
      </c>
      <c r="V99" s="232">
        <f t="shared" ca="1" si="69"/>
        <v>1052.5616730953666</v>
      </c>
      <c r="W99" s="232">
        <f t="shared" ca="1" si="69"/>
        <v>1070.0074466825831</v>
      </c>
      <c r="X99" s="232">
        <f t="shared" ca="1" si="69"/>
        <v>1075.997273278736</v>
      </c>
      <c r="Y99" s="232">
        <f t="shared" ca="1" si="69"/>
        <v>1093.8314822281063</v>
      </c>
      <c r="Z99" s="232">
        <f t="shared" ca="1" si="69"/>
        <v>1098.9258334749043</v>
      </c>
      <c r="AA99" s="232">
        <f t="shared" ca="1" si="69"/>
        <v>1117.1400738087414</v>
      </c>
      <c r="AB99" s="232">
        <f t="shared" ca="1" si="69"/>
        <v>1120.9576994757822</v>
      </c>
      <c r="AC99" s="232">
        <f t="shared" ca="1" si="69"/>
        <v>1133.2759159535376</v>
      </c>
      <c r="AD99" s="232">
        <f t="shared" ca="1" si="69"/>
        <v>1141.7881577366957</v>
      </c>
      <c r="AE99" s="232">
        <f t="shared" ca="1" si="69"/>
        <v>1160.7128233345416</v>
      </c>
      <c r="AF99" s="232">
        <f t="shared" ca="1" si="69"/>
        <v>3233.6327497644638</v>
      </c>
      <c r="AG99" s="232">
        <f t="shared" ca="1" si="69"/>
        <v>3167.0398353125461</v>
      </c>
      <c r="AH99" s="232">
        <f t="shared" ca="1" si="69"/>
        <v>3265.2642640524441</v>
      </c>
      <c r="AI99" s="232">
        <f t="shared" ca="1" si="69"/>
        <v>2395.5812421298256</v>
      </c>
      <c r="AJ99" s="232">
        <f t="shared" ca="1" si="69"/>
        <v>6191.8377939076463</v>
      </c>
      <c r="AK99" s="232">
        <f t="shared" ca="1" si="69"/>
        <v>5175.3396451577319</v>
      </c>
      <c r="AL99" s="232">
        <f t="shared" ca="1" si="69"/>
        <v>6212.2931546195068</v>
      </c>
      <c r="AM99" s="232">
        <f t="shared" ref="AM99:BO99" ca="1" si="70">IF(AND(OR(AM$128&lt;$B$99,AM$3=0,AM98&lt;0,AM81&lt;AM76,AM95&lt;AM90),AM$3&lt;=$B$10),0,AM98)</f>
        <v>5090.7545084397443</v>
      </c>
      <c r="AN99" s="232">
        <f t="shared" ca="1" si="70"/>
        <v>6422.2824265754589</v>
      </c>
      <c r="AO99" s="232">
        <f t="shared" ca="1" si="70"/>
        <v>5092.5182705786492</v>
      </c>
      <c r="AP99" s="232">
        <f t="shared" ca="1" si="70"/>
        <v>6585.9464909026956</v>
      </c>
      <c r="AQ99" s="232">
        <f t="shared" ca="1" si="70"/>
        <v>5050.1749166752115</v>
      </c>
      <c r="AR99" s="232">
        <f t="shared" ca="1" si="70"/>
        <v>6765.0886972157923</v>
      </c>
      <c r="AS99" s="232">
        <f t="shared" ca="1" si="70"/>
        <v>5028.179778912564</v>
      </c>
      <c r="AT99" s="232">
        <f t="shared" ca="1" si="70"/>
        <v>6911.8477723177066</v>
      </c>
      <c r="AU99" s="232">
        <f t="shared" ca="1" si="70"/>
        <v>5155.0854775655071</v>
      </c>
      <c r="AV99" s="232">
        <f t="shared" ca="1" si="70"/>
        <v>7037.2442080905275</v>
      </c>
      <c r="AW99" s="232">
        <f t="shared" ca="1" si="70"/>
        <v>4599.4806067243626</v>
      </c>
      <c r="AX99" s="232">
        <f t="shared" ca="1" si="70"/>
        <v>7202.2921479137076</v>
      </c>
      <c r="AY99" s="232">
        <f t="shared" ca="1" si="70"/>
        <v>4707.3544812054788</v>
      </c>
      <c r="AZ99" s="232">
        <f t="shared" ca="1" si="70"/>
        <v>7426.0322840528779</v>
      </c>
      <c r="BA99" s="232">
        <f t="shared" ca="1" si="70"/>
        <v>4819.5765571006923</v>
      </c>
      <c r="BB99" s="232">
        <f t="shared" ca="1" si="70"/>
        <v>7552.4928393020573</v>
      </c>
      <c r="BC99" s="232">
        <f t="shared" ca="1" si="70"/>
        <v>4936.2425574001845</v>
      </c>
      <c r="BD99" s="232">
        <f t="shared" ca="1" si="70"/>
        <v>7701.5347465538525</v>
      </c>
      <c r="BE99" s="232">
        <f t="shared" ca="1" si="70"/>
        <v>5033.6550304824368</v>
      </c>
      <c r="BF99" s="232">
        <f t="shared" ca="1" si="70"/>
        <v>7870.6565164874501</v>
      </c>
      <c r="BG99" s="232">
        <f t="shared" ca="1" si="70"/>
        <v>5144.1915243119638</v>
      </c>
      <c r="BH99" s="232">
        <f t="shared" ca="1" si="70"/>
        <v>8037.566390943608</v>
      </c>
      <c r="BI99" s="232">
        <f t="shared" ca="1" si="70"/>
        <v>5216.4689126277972</v>
      </c>
      <c r="BJ99" s="232">
        <f t="shared" ca="1" si="70"/>
        <v>8123.1532287047658</v>
      </c>
      <c r="BK99" s="232">
        <f t="shared" ca="1" si="70"/>
        <v>5309.2211434020646</v>
      </c>
      <c r="BL99" s="232">
        <f t="shared" ca="1" si="70"/>
        <v>8221.4050286708589</v>
      </c>
      <c r="BM99" s="232">
        <f t="shared" ca="1" si="70"/>
        <v>5373.4376513357065</v>
      </c>
      <c r="BN99" s="232">
        <f t="shared" ca="1" si="70"/>
        <v>8264.4383934860307</v>
      </c>
      <c r="BO99" s="232">
        <f t="shared" ca="1" si="70"/>
        <v>5401.5638781734651</v>
      </c>
      <c r="BP99" s="232"/>
      <c r="BQ99" s="232"/>
      <c r="BR99" s="232"/>
      <c r="BS99" s="232"/>
      <c r="BT99" s="232"/>
      <c r="BU99" s="232"/>
      <c r="BV99" s="232"/>
      <c r="BW99" s="232"/>
      <c r="BX99" s="232"/>
      <c r="BY99" s="232"/>
      <c r="BZ99" s="232"/>
      <c r="CA99" s="232"/>
      <c r="CB99" s="232"/>
      <c r="CC99" s="232"/>
      <c r="CD99" s="232"/>
      <c r="CE99" s="232"/>
      <c r="CF99" s="232"/>
      <c r="CG99" s="232"/>
      <c r="CH99" s="232"/>
      <c r="CI99" s="232"/>
      <c r="CJ99" s="232"/>
      <c r="CK99" s="232"/>
      <c r="CL99" s="232"/>
      <c r="CM99" s="232"/>
      <c r="CN99" s="232"/>
      <c r="CO99" s="232"/>
      <c r="CP99" s="232"/>
      <c r="CQ99" s="232"/>
      <c r="CR99" s="232"/>
      <c r="CS99" s="232"/>
      <c r="CT99" s="232"/>
      <c r="CU99" s="232"/>
      <c r="CV99" s="232"/>
      <c r="CW99" s="232"/>
      <c r="CX99" s="232"/>
      <c r="CY99" s="232"/>
      <c r="CZ99" s="232"/>
      <c r="DA99" s="232"/>
      <c r="DB99" s="232"/>
      <c r="DC99" s="232"/>
      <c r="DD99" s="232"/>
      <c r="DE99" s="232"/>
      <c r="DF99" s="232"/>
      <c r="DG99" s="232"/>
      <c r="DH99" s="232"/>
      <c r="DI99" s="232"/>
      <c r="DJ99" s="232"/>
      <c r="DK99" s="232"/>
      <c r="DL99" s="232"/>
      <c r="DM99" s="232"/>
      <c r="DN99" s="232"/>
      <c r="DO99" s="232"/>
      <c r="DP99" s="232"/>
      <c r="DQ99" s="232"/>
      <c r="DR99" s="232"/>
      <c r="DS99" s="232"/>
      <c r="DT99" s="232"/>
      <c r="DU99" s="232"/>
      <c r="DV99" s="232"/>
      <c r="DW99" s="232"/>
      <c r="DX99" s="303"/>
      <c r="DY99" s="303"/>
    </row>
    <row r="100" spans="1:129">
      <c r="A100" s="515" t="s">
        <v>1094</v>
      </c>
      <c r="B100" s="678"/>
      <c r="C100" s="678"/>
      <c r="D100" s="514"/>
      <c r="E100" s="514"/>
      <c r="F100" s="302"/>
      <c r="G100" s="232">
        <f t="shared" ref="G100:AL100" ca="1" si="71">G98-G99</f>
        <v>0</v>
      </c>
      <c r="H100" s="232">
        <f t="shared" ca="1" si="71"/>
        <v>0</v>
      </c>
      <c r="I100" s="232">
        <f t="shared" ca="1" si="71"/>
        <v>0</v>
      </c>
      <c r="J100" s="232">
        <f t="shared" ca="1" si="71"/>
        <v>0</v>
      </c>
      <c r="K100" s="232">
        <f t="shared" ca="1" si="71"/>
        <v>0</v>
      </c>
      <c r="L100" s="232">
        <f t="shared" ca="1" si="71"/>
        <v>0</v>
      </c>
      <c r="M100" s="232">
        <f t="shared" ca="1" si="71"/>
        <v>0</v>
      </c>
      <c r="N100" s="232">
        <f t="shared" ca="1" si="71"/>
        <v>0</v>
      </c>
      <c r="O100" s="232">
        <f t="shared" ca="1" si="71"/>
        <v>0</v>
      </c>
      <c r="P100" s="232">
        <f t="shared" ca="1" si="71"/>
        <v>0</v>
      </c>
      <c r="Q100" s="232">
        <f t="shared" ca="1" si="71"/>
        <v>0</v>
      </c>
      <c r="R100" s="232">
        <f t="shared" ca="1" si="71"/>
        <v>0</v>
      </c>
      <c r="S100" s="232">
        <f t="shared" ca="1" si="71"/>
        <v>0</v>
      </c>
      <c r="T100" s="232">
        <f t="shared" ca="1" si="71"/>
        <v>0</v>
      </c>
      <c r="U100" s="232">
        <f t="shared" ca="1" si="71"/>
        <v>0</v>
      </c>
      <c r="V100" s="232">
        <f t="shared" ca="1" si="71"/>
        <v>0</v>
      </c>
      <c r="W100" s="232">
        <f t="shared" ca="1" si="71"/>
        <v>0</v>
      </c>
      <c r="X100" s="232">
        <f t="shared" ca="1" si="71"/>
        <v>0</v>
      </c>
      <c r="Y100" s="232">
        <f t="shared" ca="1" si="71"/>
        <v>0</v>
      </c>
      <c r="Z100" s="232">
        <f t="shared" ca="1" si="71"/>
        <v>0</v>
      </c>
      <c r="AA100" s="232">
        <f t="shared" ca="1" si="71"/>
        <v>0</v>
      </c>
      <c r="AB100" s="232">
        <f t="shared" ca="1" si="71"/>
        <v>0</v>
      </c>
      <c r="AC100" s="232">
        <f t="shared" ca="1" si="71"/>
        <v>0</v>
      </c>
      <c r="AD100" s="232">
        <f t="shared" ca="1" si="71"/>
        <v>0</v>
      </c>
      <c r="AE100" s="232">
        <f t="shared" ca="1" si="71"/>
        <v>0</v>
      </c>
      <c r="AF100" s="232">
        <f t="shared" ca="1" si="71"/>
        <v>0</v>
      </c>
      <c r="AG100" s="232">
        <f t="shared" ca="1" si="71"/>
        <v>0</v>
      </c>
      <c r="AH100" s="232">
        <f t="shared" ca="1" si="71"/>
        <v>0</v>
      </c>
      <c r="AI100" s="232">
        <f t="shared" ca="1" si="71"/>
        <v>0</v>
      </c>
      <c r="AJ100" s="232">
        <f t="shared" ca="1" si="71"/>
        <v>0</v>
      </c>
      <c r="AK100" s="232">
        <f t="shared" ca="1" si="71"/>
        <v>0</v>
      </c>
      <c r="AL100" s="232">
        <f t="shared" ca="1" si="71"/>
        <v>0</v>
      </c>
      <c r="AM100" s="232">
        <f t="shared" ref="AM100:BO100" ca="1" si="72">AM98-AM99</f>
        <v>0</v>
      </c>
      <c r="AN100" s="232">
        <f t="shared" ca="1" si="72"/>
        <v>0</v>
      </c>
      <c r="AO100" s="232">
        <f t="shared" ca="1" si="72"/>
        <v>0</v>
      </c>
      <c r="AP100" s="232">
        <f t="shared" ca="1" si="72"/>
        <v>0</v>
      </c>
      <c r="AQ100" s="232">
        <f t="shared" ca="1" si="72"/>
        <v>0</v>
      </c>
      <c r="AR100" s="232">
        <f t="shared" ca="1" si="72"/>
        <v>0</v>
      </c>
      <c r="AS100" s="232">
        <f t="shared" ca="1" si="72"/>
        <v>0</v>
      </c>
      <c r="AT100" s="232">
        <f t="shared" ca="1" si="72"/>
        <v>0</v>
      </c>
      <c r="AU100" s="232">
        <f t="shared" ca="1" si="72"/>
        <v>0</v>
      </c>
      <c r="AV100" s="232">
        <f t="shared" ca="1" si="72"/>
        <v>0</v>
      </c>
      <c r="AW100" s="232">
        <f t="shared" ca="1" si="72"/>
        <v>0</v>
      </c>
      <c r="AX100" s="232">
        <f t="shared" ca="1" si="72"/>
        <v>0</v>
      </c>
      <c r="AY100" s="232">
        <f t="shared" ca="1" si="72"/>
        <v>0</v>
      </c>
      <c r="AZ100" s="232">
        <f t="shared" ca="1" si="72"/>
        <v>0</v>
      </c>
      <c r="BA100" s="232">
        <f t="shared" ca="1" si="72"/>
        <v>0</v>
      </c>
      <c r="BB100" s="232">
        <f t="shared" ca="1" si="72"/>
        <v>0</v>
      </c>
      <c r="BC100" s="232">
        <f t="shared" ca="1" si="72"/>
        <v>0</v>
      </c>
      <c r="BD100" s="232">
        <f t="shared" ca="1" si="72"/>
        <v>0</v>
      </c>
      <c r="BE100" s="232">
        <f t="shared" ca="1" si="72"/>
        <v>0</v>
      </c>
      <c r="BF100" s="232">
        <f t="shared" ca="1" si="72"/>
        <v>0</v>
      </c>
      <c r="BG100" s="232">
        <f t="shared" ca="1" si="72"/>
        <v>0</v>
      </c>
      <c r="BH100" s="232">
        <f t="shared" ca="1" si="72"/>
        <v>0</v>
      </c>
      <c r="BI100" s="232">
        <f t="shared" ca="1" si="72"/>
        <v>0</v>
      </c>
      <c r="BJ100" s="232">
        <f t="shared" ca="1" si="72"/>
        <v>0</v>
      </c>
      <c r="BK100" s="232">
        <f t="shared" ca="1" si="72"/>
        <v>0</v>
      </c>
      <c r="BL100" s="232">
        <f t="shared" ca="1" si="72"/>
        <v>0</v>
      </c>
      <c r="BM100" s="232">
        <f t="shared" ca="1" si="72"/>
        <v>0</v>
      </c>
      <c r="BN100" s="232">
        <f t="shared" ca="1" si="72"/>
        <v>0</v>
      </c>
      <c r="BO100" s="232">
        <f t="shared" ca="1" si="72"/>
        <v>0</v>
      </c>
      <c r="BP100" s="232"/>
      <c r="BQ100" s="232"/>
      <c r="BR100" s="232"/>
      <c r="BS100" s="232"/>
      <c r="BT100" s="232"/>
      <c r="BU100" s="232"/>
      <c r="BV100" s="232"/>
      <c r="BW100" s="232"/>
      <c r="BX100" s="232"/>
      <c r="BY100" s="232"/>
      <c r="BZ100" s="232"/>
      <c r="CA100" s="232"/>
      <c r="CB100" s="232"/>
      <c r="CC100" s="232"/>
      <c r="CD100" s="232"/>
      <c r="CE100" s="232"/>
      <c r="CF100" s="232"/>
      <c r="CG100" s="232"/>
      <c r="CH100" s="232"/>
      <c r="CI100" s="232"/>
      <c r="CJ100" s="232"/>
      <c r="CK100" s="232"/>
      <c r="CL100" s="232"/>
      <c r="CM100" s="232"/>
      <c r="CN100" s="232"/>
      <c r="CO100" s="232"/>
      <c r="CP100" s="232"/>
      <c r="CQ100" s="232"/>
      <c r="CR100" s="232"/>
      <c r="CS100" s="232"/>
      <c r="CT100" s="232"/>
      <c r="CU100" s="232"/>
      <c r="CV100" s="232"/>
      <c r="CW100" s="232"/>
      <c r="CX100" s="232"/>
      <c r="CY100" s="232"/>
      <c r="CZ100" s="232"/>
      <c r="DA100" s="232"/>
      <c r="DB100" s="232"/>
      <c r="DC100" s="232"/>
      <c r="DD100" s="232"/>
      <c r="DE100" s="232"/>
      <c r="DF100" s="232"/>
      <c r="DG100" s="232"/>
      <c r="DH100" s="232"/>
      <c r="DI100" s="232"/>
      <c r="DJ100" s="232"/>
      <c r="DK100" s="232"/>
      <c r="DL100" s="232"/>
      <c r="DM100" s="232"/>
      <c r="DN100" s="232"/>
      <c r="DO100" s="232"/>
      <c r="DP100" s="232"/>
      <c r="DQ100" s="232"/>
      <c r="DR100" s="232"/>
      <c r="DS100" s="232"/>
      <c r="DT100" s="232"/>
      <c r="DU100" s="232"/>
      <c r="DV100" s="232"/>
      <c r="DW100" s="232"/>
      <c r="DX100" s="303"/>
      <c r="DY100" s="303"/>
    </row>
    <row r="101" spans="1:129">
      <c r="A101" s="536"/>
      <c r="B101" s="678"/>
      <c r="C101" s="678"/>
      <c r="D101" s="514"/>
      <c r="E101" s="514"/>
      <c r="F101" s="514"/>
      <c r="G101" s="232"/>
      <c r="H101" s="537"/>
      <c r="I101" s="537"/>
      <c r="J101" s="537"/>
      <c r="K101" s="537"/>
      <c r="L101" s="537"/>
      <c r="M101" s="537"/>
      <c r="N101" s="537"/>
      <c r="O101" s="537"/>
      <c r="P101" s="537"/>
      <c r="Q101" s="537"/>
      <c r="R101" s="537"/>
      <c r="S101" s="537"/>
      <c r="T101" s="537"/>
      <c r="U101" s="537"/>
      <c r="V101" s="537"/>
      <c r="W101" s="537"/>
      <c r="X101" s="537"/>
      <c r="Y101" s="537"/>
      <c r="Z101" s="537"/>
      <c r="AA101" s="537"/>
      <c r="AB101" s="537"/>
      <c r="AC101" s="537"/>
      <c r="AD101" s="537"/>
      <c r="AE101" s="537"/>
      <c r="AF101" s="537"/>
      <c r="AG101" s="537"/>
      <c r="AH101" s="537"/>
      <c r="AI101" s="537"/>
      <c r="AJ101" s="537"/>
      <c r="AK101" s="537"/>
      <c r="AL101" s="537"/>
      <c r="AM101" s="537"/>
      <c r="AN101" s="537"/>
      <c r="AO101" s="537"/>
      <c r="AP101" s="537"/>
      <c r="AQ101" s="537"/>
      <c r="AR101" s="537"/>
      <c r="AS101" s="537"/>
      <c r="AT101" s="537"/>
      <c r="AU101" s="537"/>
      <c r="AV101" s="537"/>
      <c r="AW101" s="537"/>
      <c r="AX101" s="537"/>
      <c r="AY101" s="537"/>
      <c r="AZ101" s="537"/>
      <c r="BA101" s="537"/>
      <c r="BB101" s="537"/>
      <c r="BC101" s="537"/>
      <c r="BD101" s="537"/>
      <c r="BE101" s="537"/>
      <c r="BF101" s="537"/>
      <c r="BG101" s="537"/>
      <c r="BH101" s="537"/>
      <c r="BI101" s="537"/>
      <c r="BJ101" s="537"/>
      <c r="BK101" s="537"/>
      <c r="BL101" s="537"/>
      <c r="BM101" s="537"/>
      <c r="BN101" s="537"/>
      <c r="BO101" s="537"/>
      <c r="BP101" s="537"/>
      <c r="BQ101" s="537"/>
      <c r="BR101" s="537"/>
      <c r="BS101" s="537"/>
      <c r="BT101" s="537"/>
      <c r="BU101" s="537"/>
      <c r="BV101" s="537"/>
      <c r="BW101" s="537"/>
      <c r="BX101" s="537"/>
      <c r="BY101" s="537"/>
      <c r="BZ101" s="537"/>
      <c r="CA101" s="537"/>
      <c r="CB101" s="537"/>
      <c r="CC101" s="537"/>
      <c r="CD101" s="537"/>
      <c r="CE101" s="537"/>
      <c r="CF101" s="537"/>
      <c r="CG101" s="537"/>
      <c r="CH101" s="537"/>
      <c r="CI101" s="537"/>
      <c r="CJ101" s="537"/>
      <c r="CK101" s="537"/>
      <c r="CL101" s="537"/>
      <c r="CM101" s="537"/>
      <c r="CN101" s="537"/>
      <c r="CO101" s="537"/>
      <c r="CP101" s="537"/>
      <c r="CQ101" s="537"/>
      <c r="CR101" s="537"/>
      <c r="CS101" s="537"/>
      <c r="CT101" s="537"/>
      <c r="CU101" s="537"/>
      <c r="CV101" s="537"/>
      <c r="CW101" s="537"/>
      <c r="CX101" s="537"/>
      <c r="CY101" s="537"/>
      <c r="CZ101" s="537"/>
      <c r="DA101" s="537"/>
      <c r="DB101" s="537"/>
      <c r="DC101" s="537"/>
      <c r="DD101" s="537"/>
      <c r="DE101" s="537"/>
      <c r="DF101" s="537"/>
      <c r="DG101" s="537"/>
      <c r="DH101" s="537"/>
      <c r="DI101" s="537"/>
      <c r="DJ101" s="537"/>
      <c r="DK101" s="537"/>
      <c r="DL101" s="537"/>
      <c r="DM101" s="537"/>
      <c r="DN101" s="537"/>
      <c r="DO101" s="537"/>
      <c r="DP101" s="537"/>
      <c r="DQ101" s="537"/>
      <c r="DR101" s="537"/>
      <c r="DS101" s="537"/>
      <c r="DT101" s="537"/>
      <c r="DU101" s="537"/>
      <c r="DV101" s="537"/>
      <c r="DW101" s="537"/>
    </row>
    <row r="102" spans="1:129" s="351" customFormat="1">
      <c r="A102" s="860" t="s">
        <v>1095</v>
      </c>
      <c r="B102" s="861"/>
      <c r="C102" s="861"/>
      <c r="D102" s="863"/>
      <c r="E102" s="863"/>
      <c r="F102" s="862"/>
      <c r="G102" s="458">
        <f t="shared" ref="G102:AL102" ca="1" si="73">G99</f>
        <v>0</v>
      </c>
      <c r="H102" s="538">
        <f t="shared" ca="1" si="73"/>
        <v>953.81444327849204</v>
      </c>
      <c r="I102" s="538">
        <f t="shared" ca="1" si="73"/>
        <v>969.62352244885324</v>
      </c>
      <c r="J102" s="538">
        <f t="shared" ca="1" si="73"/>
        <v>966.95808683858422</v>
      </c>
      <c r="K102" s="538">
        <f t="shared" ca="1" si="73"/>
        <v>982.98501645469378</v>
      </c>
      <c r="L102" s="538">
        <f t="shared" ca="1" si="73"/>
        <v>976.22249685676752</v>
      </c>
      <c r="M102" s="538">
        <f t="shared" ca="1" si="73"/>
        <v>986.95021660244538</v>
      </c>
      <c r="N102" s="538">
        <f t="shared" ca="1" si="73"/>
        <v>987.52143024903262</v>
      </c>
      <c r="O102" s="538">
        <f t="shared" ca="1" si="73"/>
        <v>1003.8891887614459</v>
      </c>
      <c r="P102" s="538">
        <f t="shared" ca="1" si="73"/>
        <v>999.79754657168178</v>
      </c>
      <c r="Q102" s="538">
        <f t="shared" ca="1" si="73"/>
        <v>1016.3687766253565</v>
      </c>
      <c r="R102" s="538">
        <f t="shared" ca="1" si="73"/>
        <v>1010.105208854714</v>
      </c>
      <c r="S102" s="538">
        <f t="shared" ca="1" si="73"/>
        <v>1026.8472841395997</v>
      </c>
      <c r="T102" s="538">
        <f t="shared" ca="1" si="73"/>
        <v>1033.4633032954393</v>
      </c>
      <c r="U102" s="538">
        <f t="shared" ca="1" si="73"/>
        <v>1044.8200428920936</v>
      </c>
      <c r="V102" s="538">
        <f t="shared" ca="1" si="73"/>
        <v>1052.5616730953666</v>
      </c>
      <c r="W102" s="538">
        <f t="shared" ca="1" si="73"/>
        <v>1070.0074466825831</v>
      </c>
      <c r="X102" s="538">
        <f ca="1">X99</f>
        <v>1075.997273278736</v>
      </c>
      <c r="Y102" s="538">
        <f t="shared" ca="1" si="73"/>
        <v>1093.8314822281063</v>
      </c>
      <c r="Z102" s="538">
        <f t="shared" ca="1" si="73"/>
        <v>1098.9258334749043</v>
      </c>
      <c r="AA102" s="538">
        <f t="shared" ca="1" si="73"/>
        <v>1117.1400738087414</v>
      </c>
      <c r="AB102" s="538">
        <f t="shared" ca="1" si="73"/>
        <v>1120.9576994757822</v>
      </c>
      <c r="AC102" s="538">
        <f t="shared" ca="1" si="73"/>
        <v>1133.2759159535376</v>
      </c>
      <c r="AD102" s="538">
        <f t="shared" ca="1" si="73"/>
        <v>1141.7881577366957</v>
      </c>
      <c r="AE102" s="538">
        <f t="shared" ca="1" si="73"/>
        <v>1160.7128233345416</v>
      </c>
      <c r="AF102" s="538">
        <f t="shared" ca="1" si="73"/>
        <v>3233.6327497644638</v>
      </c>
      <c r="AG102" s="538">
        <f t="shared" ca="1" si="73"/>
        <v>3167.0398353125461</v>
      </c>
      <c r="AH102" s="538">
        <f t="shared" ca="1" si="73"/>
        <v>3265.2642640524441</v>
      </c>
      <c r="AI102" s="538">
        <f t="shared" ca="1" si="73"/>
        <v>2395.5812421298256</v>
      </c>
      <c r="AJ102" s="538">
        <f t="shared" ca="1" si="73"/>
        <v>6191.8377939076463</v>
      </c>
      <c r="AK102" s="538">
        <f t="shared" ca="1" si="73"/>
        <v>5175.3396451577319</v>
      </c>
      <c r="AL102" s="538">
        <f t="shared" ca="1" si="73"/>
        <v>6212.2931546195068</v>
      </c>
      <c r="AM102" s="538">
        <f t="shared" ref="AM102:BO102" ca="1" si="74">AM99</f>
        <v>5090.7545084397443</v>
      </c>
      <c r="AN102" s="538">
        <f t="shared" ca="1" si="74"/>
        <v>6422.2824265754589</v>
      </c>
      <c r="AO102" s="538">
        <f t="shared" ca="1" si="74"/>
        <v>5092.5182705786492</v>
      </c>
      <c r="AP102" s="538">
        <f t="shared" ca="1" si="74"/>
        <v>6585.9464909026956</v>
      </c>
      <c r="AQ102" s="538">
        <f t="shared" ca="1" si="74"/>
        <v>5050.1749166752115</v>
      </c>
      <c r="AR102" s="538">
        <f t="shared" ca="1" si="74"/>
        <v>6765.0886972157923</v>
      </c>
      <c r="AS102" s="538">
        <f t="shared" ca="1" si="74"/>
        <v>5028.179778912564</v>
      </c>
      <c r="AT102" s="538">
        <f t="shared" ca="1" si="74"/>
        <v>6911.8477723177066</v>
      </c>
      <c r="AU102" s="538">
        <f t="shared" ca="1" si="74"/>
        <v>5155.0854775655071</v>
      </c>
      <c r="AV102" s="538">
        <f t="shared" ca="1" si="74"/>
        <v>7037.2442080905275</v>
      </c>
      <c r="AW102" s="538">
        <f t="shared" ca="1" si="74"/>
        <v>4599.4806067243626</v>
      </c>
      <c r="AX102" s="538">
        <f t="shared" ca="1" si="74"/>
        <v>7202.2921479137076</v>
      </c>
      <c r="AY102" s="538">
        <f t="shared" ca="1" si="74"/>
        <v>4707.3544812054788</v>
      </c>
      <c r="AZ102" s="538">
        <f t="shared" ca="1" si="74"/>
        <v>7426.0322840528779</v>
      </c>
      <c r="BA102" s="538">
        <f t="shared" ca="1" si="74"/>
        <v>4819.5765571006923</v>
      </c>
      <c r="BB102" s="538">
        <f t="shared" ca="1" si="74"/>
        <v>7552.4928393020573</v>
      </c>
      <c r="BC102" s="538">
        <f t="shared" ca="1" si="74"/>
        <v>4936.2425574001845</v>
      </c>
      <c r="BD102" s="538">
        <f t="shared" ca="1" si="74"/>
        <v>7701.5347465538525</v>
      </c>
      <c r="BE102" s="538">
        <f t="shared" ca="1" si="74"/>
        <v>5033.6550304824368</v>
      </c>
      <c r="BF102" s="538">
        <f t="shared" ca="1" si="74"/>
        <v>7870.6565164874501</v>
      </c>
      <c r="BG102" s="538">
        <f t="shared" ca="1" si="74"/>
        <v>5144.1915243119638</v>
      </c>
      <c r="BH102" s="538">
        <f t="shared" ca="1" si="74"/>
        <v>8037.566390943608</v>
      </c>
      <c r="BI102" s="538">
        <f t="shared" ca="1" si="74"/>
        <v>5216.4689126277972</v>
      </c>
      <c r="BJ102" s="538">
        <f t="shared" ca="1" si="74"/>
        <v>8123.1532287047658</v>
      </c>
      <c r="BK102" s="538">
        <f t="shared" ca="1" si="74"/>
        <v>5309.2211434020646</v>
      </c>
      <c r="BL102" s="538">
        <f t="shared" ca="1" si="74"/>
        <v>8221.4050286708589</v>
      </c>
      <c r="BM102" s="538">
        <f t="shared" ca="1" si="74"/>
        <v>5373.4376513357065</v>
      </c>
      <c r="BN102" s="538">
        <f t="shared" ca="1" si="74"/>
        <v>8264.4383934860307</v>
      </c>
      <c r="BO102" s="538">
        <f t="shared" ca="1" si="74"/>
        <v>5401.5638781734651</v>
      </c>
      <c r="BP102" s="538"/>
      <c r="BQ102" s="538"/>
      <c r="BR102" s="538"/>
      <c r="BS102" s="538"/>
      <c r="BT102" s="538"/>
      <c r="BU102" s="538"/>
      <c r="BV102" s="538"/>
      <c r="BW102" s="538"/>
      <c r="BX102" s="538"/>
      <c r="BY102" s="538"/>
      <c r="BZ102" s="538"/>
      <c r="CA102" s="538"/>
      <c r="CB102" s="538"/>
      <c r="CC102" s="538"/>
      <c r="CD102" s="538"/>
      <c r="CE102" s="538"/>
      <c r="CF102" s="538"/>
      <c r="CG102" s="538"/>
      <c r="CH102" s="538"/>
      <c r="CI102" s="538"/>
      <c r="CJ102" s="538"/>
      <c r="CK102" s="538"/>
      <c r="CL102" s="538"/>
      <c r="CM102" s="538"/>
      <c r="CN102" s="538"/>
      <c r="CO102" s="538"/>
      <c r="CP102" s="538"/>
      <c r="CQ102" s="538"/>
      <c r="CR102" s="538"/>
      <c r="CS102" s="538"/>
      <c r="CT102" s="538"/>
      <c r="CU102" s="538"/>
      <c r="CV102" s="538"/>
      <c r="CW102" s="538"/>
      <c r="CX102" s="538"/>
      <c r="CY102" s="538"/>
      <c r="CZ102" s="538"/>
      <c r="DA102" s="538"/>
      <c r="DB102" s="538"/>
      <c r="DC102" s="538"/>
      <c r="DD102" s="538"/>
      <c r="DE102" s="538"/>
      <c r="DF102" s="538"/>
      <c r="DG102" s="538"/>
      <c r="DH102" s="538"/>
      <c r="DI102" s="538"/>
      <c r="DJ102" s="538"/>
      <c r="DK102" s="538"/>
      <c r="DL102" s="538"/>
      <c r="DM102" s="538"/>
      <c r="DN102" s="538"/>
      <c r="DO102" s="538"/>
      <c r="DP102" s="538"/>
      <c r="DQ102" s="538"/>
      <c r="DR102" s="538"/>
      <c r="DS102" s="538"/>
      <c r="DT102" s="538"/>
      <c r="DU102" s="538"/>
      <c r="DV102" s="538"/>
      <c r="DW102" s="538"/>
      <c r="DX102" s="356"/>
      <c r="DY102" s="356"/>
    </row>
    <row r="103" spans="1:129">
      <c r="A103" s="539" t="s">
        <v>1096</v>
      </c>
      <c r="B103" s="673"/>
      <c r="C103" s="673"/>
      <c r="G103" s="810">
        <f ca="1">-DS!G123*G5</f>
        <v>0</v>
      </c>
      <c r="H103" s="810">
        <f ca="1">-DS!H123*H5</f>
        <v>0</v>
      </c>
      <c r="I103" s="810">
        <f ca="1">-DS!I123*I5</f>
        <v>0</v>
      </c>
      <c r="J103" s="810">
        <f ca="1">-DS!J123*J5</f>
        <v>0</v>
      </c>
      <c r="K103" s="810">
        <f ca="1">-DS!K123*K5</f>
        <v>0</v>
      </c>
      <c r="L103" s="810">
        <f ca="1">-DS!L123*L5</f>
        <v>0</v>
      </c>
      <c r="M103" s="810">
        <f ca="1">-DS!M123*M5</f>
        <v>0</v>
      </c>
      <c r="N103" s="810">
        <f ca="1">-DS!N123*N5</f>
        <v>0</v>
      </c>
      <c r="O103" s="810">
        <f ca="1">-DS!O123*O5</f>
        <v>0</v>
      </c>
      <c r="P103" s="810">
        <f ca="1">-DS!P123*P5</f>
        <v>0</v>
      </c>
      <c r="Q103" s="810">
        <f ca="1">-DS!Q123*Q5</f>
        <v>0</v>
      </c>
      <c r="R103" s="810">
        <f ca="1">-DS!R123*R5</f>
        <v>0</v>
      </c>
      <c r="S103" s="810">
        <f ca="1">-DS!S123*S5</f>
        <v>0</v>
      </c>
      <c r="T103" s="810">
        <f ca="1">-DS!T123*T5</f>
        <v>0</v>
      </c>
      <c r="U103" s="810">
        <f ca="1">-DS!U123*U5</f>
        <v>0</v>
      </c>
      <c r="V103" s="810">
        <f ca="1">-DS!V123*V5</f>
        <v>0</v>
      </c>
      <c r="W103" s="810">
        <f ca="1">-DS!W123*W5</f>
        <v>0</v>
      </c>
      <c r="X103" s="810">
        <f ca="1">-DS!X123*X5</f>
        <v>0</v>
      </c>
      <c r="Y103" s="1164">
        <f ca="1">-DS!Y123*Y5</f>
        <v>0</v>
      </c>
      <c r="Z103" s="810">
        <f ca="1">-DS!Z123*Z5</f>
        <v>0</v>
      </c>
      <c r="AA103" s="810">
        <f ca="1">-DS!AA123*AA5</f>
        <v>0</v>
      </c>
      <c r="AB103" s="810">
        <f ca="1">-DS!AB123*AB5</f>
        <v>0</v>
      </c>
      <c r="AC103" s="810">
        <f ca="1">-DS!AC123*AC5</f>
        <v>0</v>
      </c>
      <c r="AD103" s="810">
        <f ca="1">-DS!AD123*AD5</f>
        <v>0</v>
      </c>
      <c r="AE103" s="810">
        <f ca="1">-DS!AE123*AE5</f>
        <v>0</v>
      </c>
      <c r="AF103" s="810">
        <f ca="1">-DS!AF123*AF5</f>
        <v>0</v>
      </c>
      <c r="AG103" s="810">
        <f ca="1">-DS!AG123*AG5</f>
        <v>0</v>
      </c>
      <c r="AH103" s="810">
        <f ca="1">-DS!AH123*AH5</f>
        <v>0</v>
      </c>
      <c r="AI103" s="810">
        <f ca="1">-DS!AI123*AI5</f>
        <v>0</v>
      </c>
      <c r="AJ103" s="810">
        <f ca="1">-DS!AJ123*AJ5</f>
        <v>0</v>
      </c>
      <c r="AK103" s="810">
        <f ca="1">-DS!AK123*AK5</f>
        <v>0</v>
      </c>
      <c r="AL103" s="810">
        <f ca="1">-DS!AL123*AL5</f>
        <v>0</v>
      </c>
      <c r="AM103" s="810">
        <f ca="1">-DS!AM123*AM5</f>
        <v>0</v>
      </c>
      <c r="AN103" s="810">
        <f ca="1">-DS!AN123*AN5</f>
        <v>0</v>
      </c>
      <c r="AO103" s="810">
        <f ca="1">-DS!AO123*AO5</f>
        <v>0</v>
      </c>
      <c r="AP103" s="810">
        <f ca="1">-DS!AP123*AP5</f>
        <v>0</v>
      </c>
      <c r="AQ103" s="810">
        <f ca="1">-DS!AQ123*AQ5</f>
        <v>0</v>
      </c>
      <c r="AR103" s="810">
        <f ca="1">-DS!AR123*AR5</f>
        <v>0</v>
      </c>
      <c r="AS103" s="810">
        <f ca="1">-DS!AS123*AS5</f>
        <v>0</v>
      </c>
      <c r="AT103" s="810">
        <f ca="1">-DS!AT123*AT5</f>
        <v>0</v>
      </c>
      <c r="AU103" s="810">
        <f ca="1">-DS!AU123*AU5</f>
        <v>0</v>
      </c>
      <c r="AV103" s="810">
        <f ca="1">-DS!AV123*AV5</f>
        <v>0</v>
      </c>
      <c r="AW103" s="810">
        <f ca="1">-DS!AW123*AW5</f>
        <v>0</v>
      </c>
      <c r="AX103" s="810">
        <f ca="1">-DS!AX123*AX5</f>
        <v>0</v>
      </c>
      <c r="AY103" s="810">
        <f ca="1">-DS!AY123*AY5</f>
        <v>0</v>
      </c>
      <c r="AZ103" s="810">
        <f ca="1">-DS!AZ123*AZ5</f>
        <v>0</v>
      </c>
      <c r="BA103" s="810">
        <f ca="1">-DS!BA123*BA5</f>
        <v>0</v>
      </c>
      <c r="BB103" s="810">
        <f ca="1">-DS!BB123*BB5</f>
        <v>0</v>
      </c>
      <c r="BC103" s="810">
        <f ca="1">-DS!BC123*BC5</f>
        <v>0</v>
      </c>
      <c r="BD103" s="810">
        <f ca="1">-DS!BD123*BD5</f>
        <v>0</v>
      </c>
      <c r="BE103" s="810">
        <f ca="1">-DS!BE123*BE5</f>
        <v>0</v>
      </c>
      <c r="BF103" s="810">
        <f ca="1">-DS!BF123*BF5</f>
        <v>0</v>
      </c>
      <c r="BG103" s="810">
        <f ca="1">-DS!BG123*BG5</f>
        <v>0</v>
      </c>
      <c r="BH103" s="810">
        <f ca="1">-DS!BH123*BH5</f>
        <v>0</v>
      </c>
      <c r="BI103" s="810">
        <f ca="1">-DS!BI123*BI5</f>
        <v>0</v>
      </c>
      <c r="BJ103" s="810">
        <f ca="1">-DS!BJ123*BJ5</f>
        <v>0</v>
      </c>
      <c r="BK103" s="810">
        <f ca="1">-DS!BK123*BK5</f>
        <v>0</v>
      </c>
      <c r="BL103" s="810">
        <f ca="1">-DS!BL123*BL5</f>
        <v>0</v>
      </c>
      <c r="BM103" s="810">
        <f ca="1">-DS!BM123*BM5</f>
        <v>0</v>
      </c>
      <c r="BN103" s="810">
        <f ca="1">-DS!BN123*BN5</f>
        <v>0</v>
      </c>
      <c r="BO103" s="810">
        <f ca="1">-DS!BO123*BO5</f>
        <v>0</v>
      </c>
      <c r="BP103" s="810"/>
      <c r="BQ103" s="810"/>
      <c r="BR103" s="810"/>
      <c r="BS103" s="810"/>
      <c r="BT103" s="810"/>
      <c r="BU103" s="810"/>
      <c r="BV103" s="810"/>
      <c r="BW103" s="810"/>
      <c r="BX103" s="810"/>
      <c r="BY103" s="810"/>
      <c r="BZ103" s="810"/>
      <c r="CA103" s="810"/>
      <c r="CB103" s="810"/>
      <c r="CC103" s="810"/>
      <c r="CD103" s="810"/>
      <c r="CE103" s="810"/>
      <c r="CF103" s="810"/>
      <c r="CG103" s="810"/>
      <c r="CH103" s="810"/>
      <c r="CI103" s="810"/>
      <c r="CJ103" s="810"/>
      <c r="CK103" s="810"/>
      <c r="CL103" s="810"/>
      <c r="CM103" s="810"/>
      <c r="CN103" s="810"/>
      <c r="CO103" s="810"/>
      <c r="CP103" s="810"/>
      <c r="CQ103" s="810"/>
      <c r="CR103" s="810"/>
      <c r="CS103" s="810"/>
      <c r="CT103" s="810"/>
      <c r="CU103" s="810"/>
      <c r="CV103" s="810"/>
      <c r="CW103" s="810"/>
      <c r="CX103" s="810"/>
      <c r="CY103" s="810"/>
      <c r="CZ103" s="810"/>
      <c r="DA103" s="810"/>
      <c r="DB103" s="810"/>
      <c r="DC103" s="810"/>
      <c r="DD103" s="810"/>
      <c r="DE103" s="810"/>
      <c r="DF103" s="810"/>
      <c r="DG103" s="810"/>
      <c r="DH103" s="810"/>
      <c r="DI103" s="810"/>
      <c r="DJ103" s="810"/>
      <c r="DK103" s="810"/>
      <c r="DL103" s="810"/>
      <c r="DM103" s="810"/>
      <c r="DN103" s="810"/>
      <c r="DO103" s="810"/>
      <c r="DP103" s="810"/>
      <c r="DQ103" s="810"/>
      <c r="DR103" s="810"/>
      <c r="DS103" s="810"/>
      <c r="DT103" s="810"/>
      <c r="DU103" s="810"/>
      <c r="DV103" s="810"/>
      <c r="DW103" s="810"/>
      <c r="DX103" s="303"/>
      <c r="DY103" s="303"/>
    </row>
    <row r="104" spans="1:129" s="343" customFormat="1">
      <c r="A104" s="540" t="s">
        <v>26</v>
      </c>
      <c r="B104" s="686"/>
      <c r="C104" s="686"/>
      <c r="D104" s="541"/>
      <c r="E104" s="541"/>
      <c r="F104" s="541"/>
      <c r="G104" s="977">
        <f ca="1">-DS!G128</f>
        <v>0</v>
      </c>
      <c r="H104" s="977">
        <f ca="1">-DS!H128</f>
        <v>-953.81444327849204</v>
      </c>
      <c r="I104" s="977">
        <f ca="1">-DS!I128</f>
        <v>-969.62352244885324</v>
      </c>
      <c r="J104" s="977">
        <f ca="1">-DS!J128</f>
        <v>-966.95808683858422</v>
      </c>
      <c r="K104" s="977">
        <f ca="1">-DS!K128</f>
        <v>-982.98501645469378</v>
      </c>
      <c r="L104" s="977">
        <f ca="1">-DS!L128</f>
        <v>-976.22249685676752</v>
      </c>
      <c r="M104" s="977">
        <f ca="1">-DS!M128</f>
        <v>-986.95021660244538</v>
      </c>
      <c r="N104" s="977">
        <f ca="1">-DS!N128</f>
        <v>-987.52143024903262</v>
      </c>
      <c r="O104" s="977">
        <f ca="1">-DS!O128</f>
        <v>-1003.8891887614459</v>
      </c>
      <c r="P104" s="977">
        <f ca="1">-DS!P128</f>
        <v>-999.79754657168178</v>
      </c>
      <c r="Q104" s="977">
        <f ca="1">-DS!Q128</f>
        <v>-1016.3687766253565</v>
      </c>
      <c r="R104" s="977">
        <f ca="1">-DS!R128</f>
        <v>-1010.105208854714</v>
      </c>
      <c r="S104" s="977">
        <f ca="1">-DS!S128</f>
        <v>-1026.8472841395997</v>
      </c>
      <c r="T104" s="977">
        <f ca="1">-DS!T128</f>
        <v>-1033.4633032954393</v>
      </c>
      <c r="U104" s="977">
        <f ca="1">-DS!U128</f>
        <v>-1044.8200428920936</v>
      </c>
      <c r="V104" s="977">
        <f ca="1">-DS!V128</f>
        <v>-1052.5616730953666</v>
      </c>
      <c r="W104" s="977">
        <f ca="1">-DS!W128</f>
        <v>-1070.0074466825831</v>
      </c>
      <c r="X104" s="977">
        <f ca="1">-DS!X128</f>
        <v>-1075.997273278736</v>
      </c>
      <c r="Y104" s="977">
        <f ca="1">-DS!Y128</f>
        <v>-1093.8314822281063</v>
      </c>
      <c r="Z104" s="977">
        <f ca="1">-DS!Z128</f>
        <v>-1098.9258334749043</v>
      </c>
      <c r="AA104" s="977">
        <f ca="1">-DS!AA128</f>
        <v>-1117.1400738087414</v>
      </c>
      <c r="AB104" s="977">
        <f ca="1">-DS!AB128</f>
        <v>-1120.9576994757822</v>
      </c>
      <c r="AC104" s="977">
        <f ca="1">-DS!AC128</f>
        <v>-1133.2759159535376</v>
      </c>
      <c r="AD104" s="977">
        <f ca="1">-DS!AD128</f>
        <v>-1141.7881577366957</v>
      </c>
      <c r="AE104" s="977">
        <f ca="1">-DS!AE128</f>
        <v>-1160.7128233345416</v>
      </c>
      <c r="AF104" s="977">
        <f ca="1">-DS!AF128</f>
        <v>-3233.6327497644638</v>
      </c>
      <c r="AG104" s="977">
        <f ca="1">-DS!AG128</f>
        <v>-3167.0398353125461</v>
      </c>
      <c r="AH104" s="977">
        <f ca="1">-DS!AH128</f>
        <v>-3265.2642640524441</v>
      </c>
      <c r="AI104" s="977">
        <f ca="1">-DS!AI128</f>
        <v>-2395.5812421298256</v>
      </c>
      <c r="AJ104" s="977">
        <f ca="1">-DS!AJ128</f>
        <v>-6191.8377939076463</v>
      </c>
      <c r="AK104" s="977">
        <f ca="1">-DS!AK128</f>
        <v>-5175.3396451577319</v>
      </c>
      <c r="AL104" s="977">
        <f ca="1">-DS!AL128</f>
        <v>-6212.2931546195068</v>
      </c>
      <c r="AM104" s="977">
        <f ca="1">-DS!AM128</f>
        <v>-5090.7545084397443</v>
      </c>
      <c r="AN104" s="977">
        <f ca="1">-DS!AN128</f>
        <v>-6422.2824265754589</v>
      </c>
      <c r="AO104" s="977">
        <f ca="1">-DS!AO128</f>
        <v>-5092.5182705786492</v>
      </c>
      <c r="AP104" s="977">
        <f ca="1">-DS!AP128</f>
        <v>-6585.9464909026956</v>
      </c>
      <c r="AQ104" s="977">
        <f ca="1">-DS!AQ128</f>
        <v>-4628.9911829351631</v>
      </c>
      <c r="AR104" s="977">
        <f ca="1">-DS!AR128</f>
        <v>0</v>
      </c>
      <c r="AS104" s="977">
        <f ca="1">-DS!AS128</f>
        <v>0</v>
      </c>
      <c r="AT104" s="977">
        <f ca="1">-DS!AT128</f>
        <v>0</v>
      </c>
      <c r="AU104" s="977">
        <f ca="1">-DS!AU128</f>
        <v>0</v>
      </c>
      <c r="AV104" s="977">
        <f ca="1">-DS!AV128</f>
        <v>0</v>
      </c>
      <c r="AW104" s="977">
        <f ca="1">-DS!AW128</f>
        <v>0</v>
      </c>
      <c r="AX104" s="977">
        <f ca="1">-DS!AX128</f>
        <v>0</v>
      </c>
      <c r="AY104" s="977">
        <f ca="1">-DS!AY128</f>
        <v>0</v>
      </c>
      <c r="AZ104" s="977">
        <f ca="1">-DS!AZ128</f>
        <v>0</v>
      </c>
      <c r="BA104" s="977">
        <f ca="1">-DS!BA128</f>
        <v>0</v>
      </c>
      <c r="BB104" s="977">
        <f ca="1">-DS!BB128</f>
        <v>0</v>
      </c>
      <c r="BC104" s="977">
        <f ca="1">-DS!BC128</f>
        <v>0</v>
      </c>
      <c r="BD104" s="977">
        <f ca="1">-DS!BD128</f>
        <v>0</v>
      </c>
      <c r="BE104" s="977">
        <f ca="1">-DS!BE128</f>
        <v>0</v>
      </c>
      <c r="BF104" s="977">
        <f ca="1">-DS!BF128</f>
        <v>0</v>
      </c>
      <c r="BG104" s="977">
        <f ca="1">-DS!BG128</f>
        <v>0</v>
      </c>
      <c r="BH104" s="977">
        <f ca="1">-DS!BH128</f>
        <v>0</v>
      </c>
      <c r="BI104" s="977">
        <f ca="1">-DS!BI128</f>
        <v>0</v>
      </c>
      <c r="BJ104" s="977">
        <f ca="1">-DS!BJ128</f>
        <v>0</v>
      </c>
      <c r="BK104" s="977">
        <f ca="1">-DS!BK128</f>
        <v>0</v>
      </c>
      <c r="BL104" s="977">
        <f ca="1">-DS!BL128</f>
        <v>0</v>
      </c>
      <c r="BM104" s="977">
        <f ca="1">-DS!BM128</f>
        <v>0</v>
      </c>
      <c r="BN104" s="977">
        <f ca="1">-DS!BN128</f>
        <v>0</v>
      </c>
      <c r="BO104" s="977">
        <f ca="1">-DS!BO128</f>
        <v>0</v>
      </c>
      <c r="BP104" s="977"/>
      <c r="BQ104" s="977"/>
      <c r="BR104" s="977"/>
      <c r="BS104" s="977"/>
      <c r="BT104" s="977"/>
      <c r="BU104" s="977"/>
      <c r="BV104" s="977"/>
      <c r="BW104" s="977"/>
      <c r="BX104" s="977"/>
      <c r="BY104" s="977"/>
      <c r="BZ104" s="977"/>
      <c r="CA104" s="977"/>
      <c r="CB104" s="977"/>
      <c r="CC104" s="977"/>
      <c r="CD104" s="977"/>
      <c r="CE104" s="977"/>
      <c r="CF104" s="977"/>
      <c r="CG104" s="977"/>
      <c r="CH104" s="977"/>
      <c r="CI104" s="977"/>
      <c r="CJ104" s="977"/>
      <c r="CK104" s="977"/>
      <c r="CL104" s="977"/>
      <c r="CM104" s="977"/>
      <c r="CN104" s="977"/>
      <c r="CO104" s="977"/>
      <c r="CP104" s="977"/>
      <c r="CQ104" s="977"/>
      <c r="CR104" s="977"/>
      <c r="CS104" s="977"/>
      <c r="CT104" s="977"/>
      <c r="CU104" s="977"/>
      <c r="CV104" s="977"/>
      <c r="CW104" s="977"/>
      <c r="CX104" s="977"/>
      <c r="CY104" s="977"/>
      <c r="CZ104" s="977"/>
      <c r="DA104" s="977"/>
      <c r="DB104" s="977"/>
      <c r="DC104" s="977"/>
      <c r="DD104" s="977"/>
      <c r="DE104" s="977"/>
      <c r="DF104" s="977"/>
      <c r="DG104" s="977"/>
      <c r="DH104" s="977"/>
      <c r="DI104" s="977"/>
      <c r="DJ104" s="977"/>
      <c r="DK104" s="977"/>
      <c r="DL104" s="977"/>
      <c r="DM104" s="977"/>
      <c r="DN104" s="977"/>
      <c r="DO104" s="977"/>
      <c r="DP104" s="977"/>
      <c r="DQ104" s="977"/>
      <c r="DR104" s="977"/>
      <c r="DS104" s="977"/>
      <c r="DT104" s="977"/>
      <c r="DU104" s="977"/>
      <c r="DV104" s="977"/>
      <c r="DW104" s="977"/>
    </row>
    <row r="105" spans="1:129">
      <c r="A105" s="542"/>
      <c r="B105" s="686"/>
      <c r="C105" s="686"/>
      <c r="D105" s="541"/>
      <c r="E105" s="541"/>
      <c r="F105" s="541"/>
      <c r="G105" s="473"/>
      <c r="H105" s="473"/>
      <c r="I105" s="473"/>
      <c r="J105" s="473"/>
      <c r="K105" s="473"/>
      <c r="L105" s="473"/>
      <c r="M105" s="473"/>
      <c r="N105" s="473"/>
      <c r="O105" s="473"/>
      <c r="P105" s="473"/>
      <c r="Q105" s="473"/>
      <c r="R105" s="473"/>
      <c r="S105" s="473"/>
      <c r="T105" s="473"/>
      <c r="U105" s="473"/>
      <c r="V105" s="473"/>
      <c r="W105" s="473"/>
      <c r="X105" s="473"/>
      <c r="Y105" s="473"/>
      <c r="Z105" s="473"/>
      <c r="AA105" s="473"/>
      <c r="AB105" s="473"/>
      <c r="AC105" s="473"/>
      <c r="AD105" s="473"/>
      <c r="AE105" s="473"/>
      <c r="AF105" s="473"/>
      <c r="AG105" s="473"/>
      <c r="AH105" s="473"/>
      <c r="AI105" s="473"/>
      <c r="AJ105" s="473"/>
      <c r="AK105" s="473"/>
      <c r="AL105" s="473"/>
      <c r="AM105" s="473"/>
      <c r="AN105" s="473"/>
      <c r="AO105" s="473"/>
      <c r="AP105" s="473"/>
      <c r="AQ105" s="473"/>
      <c r="AR105" s="473"/>
      <c r="AS105" s="473"/>
      <c r="AT105" s="473"/>
      <c r="AU105" s="473"/>
      <c r="AV105" s="473"/>
      <c r="AW105" s="473"/>
      <c r="AX105" s="473"/>
      <c r="AY105" s="473"/>
      <c r="AZ105" s="473"/>
      <c r="BA105" s="473"/>
      <c r="BB105" s="473"/>
      <c r="BC105" s="473"/>
      <c r="BD105" s="473"/>
      <c r="BE105" s="473"/>
      <c r="BF105" s="473"/>
      <c r="BG105" s="473"/>
      <c r="BH105" s="473"/>
      <c r="BI105" s="473"/>
      <c r="BJ105" s="473"/>
      <c r="BK105" s="473"/>
      <c r="BL105" s="473"/>
      <c r="BM105" s="473"/>
      <c r="BN105" s="473"/>
      <c r="BO105" s="473"/>
      <c r="BP105" s="473"/>
      <c r="BQ105" s="473"/>
      <c r="BR105" s="473"/>
      <c r="BS105" s="473"/>
      <c r="BT105" s="473"/>
      <c r="BU105" s="473"/>
      <c r="BV105" s="473"/>
      <c r="BW105" s="473"/>
      <c r="BX105" s="473"/>
      <c r="BY105" s="473"/>
      <c r="BZ105" s="473"/>
      <c r="CA105" s="473"/>
      <c r="CB105" s="473"/>
      <c r="CC105" s="473"/>
      <c r="CD105" s="473"/>
      <c r="CE105" s="473"/>
      <c r="CF105" s="473"/>
      <c r="CG105" s="473"/>
      <c r="CH105" s="473"/>
      <c r="CI105" s="473"/>
      <c r="CJ105" s="473"/>
      <c r="CK105" s="473"/>
      <c r="CL105" s="473"/>
      <c r="CM105" s="473"/>
      <c r="CN105" s="473"/>
      <c r="CO105" s="473"/>
      <c r="CP105" s="473"/>
      <c r="CQ105" s="473"/>
      <c r="CR105" s="473"/>
      <c r="CS105" s="473"/>
      <c r="CT105" s="473"/>
      <c r="CU105" s="473"/>
      <c r="CV105" s="473"/>
      <c r="CW105" s="473"/>
      <c r="CX105" s="473"/>
      <c r="CY105" s="473"/>
      <c r="CZ105" s="473"/>
      <c r="DA105" s="473"/>
      <c r="DB105" s="473"/>
      <c r="DC105" s="473"/>
      <c r="DD105" s="473"/>
      <c r="DE105" s="473"/>
      <c r="DF105" s="473"/>
      <c r="DG105" s="473"/>
      <c r="DH105" s="473"/>
      <c r="DI105" s="473"/>
      <c r="DJ105" s="473"/>
      <c r="DK105" s="473"/>
      <c r="DL105" s="473"/>
      <c r="DM105" s="473"/>
      <c r="DN105" s="473"/>
      <c r="DO105" s="473"/>
      <c r="DP105" s="473"/>
      <c r="DQ105" s="473"/>
      <c r="DR105" s="473"/>
      <c r="DS105" s="473"/>
      <c r="DT105" s="473"/>
      <c r="DU105" s="473"/>
      <c r="DV105" s="473"/>
      <c r="DW105" s="473"/>
      <c r="DX105" s="303"/>
      <c r="DY105" s="303"/>
    </row>
    <row r="106" spans="1:129" collapsed="1">
      <c r="A106" s="860" t="s">
        <v>1097</v>
      </c>
      <c r="B106" s="861"/>
      <c r="C106" s="861"/>
      <c r="D106" s="863"/>
      <c r="E106" s="863"/>
      <c r="F106" s="862"/>
      <c r="G106" s="458">
        <f t="shared" ref="G106:AL106" ca="1" si="75">G102+SUM(G103:G104)</f>
        <v>0</v>
      </c>
      <c r="H106" s="458">
        <f t="shared" ca="1" si="75"/>
        <v>0</v>
      </c>
      <c r="I106" s="458">
        <f t="shared" ca="1" si="75"/>
        <v>0</v>
      </c>
      <c r="J106" s="458">
        <f t="shared" ca="1" si="75"/>
        <v>0</v>
      </c>
      <c r="K106" s="458">
        <f t="shared" ca="1" si="75"/>
        <v>0</v>
      </c>
      <c r="L106" s="458">
        <f t="shared" ca="1" si="75"/>
        <v>0</v>
      </c>
      <c r="M106" s="458">
        <f t="shared" ca="1" si="75"/>
        <v>0</v>
      </c>
      <c r="N106" s="458">
        <f t="shared" ca="1" si="75"/>
        <v>0</v>
      </c>
      <c r="O106" s="458">
        <f t="shared" ca="1" si="75"/>
        <v>0</v>
      </c>
      <c r="P106" s="458">
        <f t="shared" ca="1" si="75"/>
        <v>0</v>
      </c>
      <c r="Q106" s="458">
        <f t="shared" ca="1" si="75"/>
        <v>0</v>
      </c>
      <c r="R106" s="458">
        <f t="shared" ca="1" si="75"/>
        <v>0</v>
      </c>
      <c r="S106" s="458">
        <f t="shared" ca="1" si="75"/>
        <v>0</v>
      </c>
      <c r="T106" s="458">
        <f t="shared" ca="1" si="75"/>
        <v>0</v>
      </c>
      <c r="U106" s="458">
        <f t="shared" ca="1" si="75"/>
        <v>0</v>
      </c>
      <c r="V106" s="458">
        <f t="shared" ca="1" si="75"/>
        <v>0</v>
      </c>
      <c r="W106" s="458">
        <f t="shared" ca="1" si="75"/>
        <v>0</v>
      </c>
      <c r="X106" s="458">
        <f t="shared" ca="1" si="75"/>
        <v>0</v>
      </c>
      <c r="Y106" s="458">
        <f t="shared" ca="1" si="75"/>
        <v>0</v>
      </c>
      <c r="Z106" s="458">
        <f t="shared" ca="1" si="75"/>
        <v>0</v>
      </c>
      <c r="AA106" s="458">
        <f t="shared" ca="1" si="75"/>
        <v>0</v>
      </c>
      <c r="AB106" s="458">
        <f t="shared" ca="1" si="75"/>
        <v>0</v>
      </c>
      <c r="AC106" s="458">
        <f t="shared" ca="1" si="75"/>
        <v>0</v>
      </c>
      <c r="AD106" s="458">
        <f t="shared" ca="1" si="75"/>
        <v>0</v>
      </c>
      <c r="AE106" s="458">
        <f t="shared" ca="1" si="75"/>
        <v>0</v>
      </c>
      <c r="AF106" s="458">
        <f t="shared" ca="1" si="75"/>
        <v>0</v>
      </c>
      <c r="AG106" s="458">
        <f t="shared" ca="1" si="75"/>
        <v>0</v>
      </c>
      <c r="AH106" s="458">
        <f t="shared" ca="1" si="75"/>
        <v>0</v>
      </c>
      <c r="AI106" s="458">
        <f t="shared" ca="1" si="75"/>
        <v>0</v>
      </c>
      <c r="AJ106" s="458">
        <f t="shared" ca="1" si="75"/>
        <v>0</v>
      </c>
      <c r="AK106" s="458">
        <f t="shared" ca="1" si="75"/>
        <v>0</v>
      </c>
      <c r="AL106" s="458">
        <f t="shared" ca="1" si="75"/>
        <v>0</v>
      </c>
      <c r="AM106" s="458">
        <f t="shared" ref="AM106:BO106" ca="1" si="76">AM102+SUM(AM103:AM104)</f>
        <v>0</v>
      </c>
      <c r="AN106" s="458">
        <f t="shared" ca="1" si="76"/>
        <v>0</v>
      </c>
      <c r="AO106" s="458">
        <f t="shared" ca="1" si="76"/>
        <v>0</v>
      </c>
      <c r="AP106" s="458">
        <f t="shared" ca="1" si="76"/>
        <v>0</v>
      </c>
      <c r="AQ106" s="458">
        <f t="shared" ca="1" si="76"/>
        <v>421.18373374004841</v>
      </c>
      <c r="AR106" s="458">
        <f t="shared" ca="1" si="76"/>
        <v>6765.0886972157923</v>
      </c>
      <c r="AS106" s="458">
        <f t="shared" ca="1" si="76"/>
        <v>5028.179778912564</v>
      </c>
      <c r="AT106" s="458">
        <f t="shared" ca="1" si="76"/>
        <v>6911.8477723177066</v>
      </c>
      <c r="AU106" s="458">
        <f t="shared" ca="1" si="76"/>
        <v>5155.0854775655071</v>
      </c>
      <c r="AV106" s="458">
        <f t="shared" ca="1" si="76"/>
        <v>7037.2442080905275</v>
      </c>
      <c r="AW106" s="458">
        <f t="shared" ca="1" si="76"/>
        <v>4599.4806067243626</v>
      </c>
      <c r="AX106" s="458">
        <f t="shared" ca="1" si="76"/>
        <v>7202.2921479137076</v>
      </c>
      <c r="AY106" s="458">
        <f t="shared" ca="1" si="76"/>
        <v>4707.3544812054788</v>
      </c>
      <c r="AZ106" s="458">
        <f t="shared" ca="1" si="76"/>
        <v>7426.0322840528779</v>
      </c>
      <c r="BA106" s="458">
        <f t="shared" ca="1" si="76"/>
        <v>4819.5765571006923</v>
      </c>
      <c r="BB106" s="458">
        <f t="shared" ca="1" si="76"/>
        <v>7552.4928393020573</v>
      </c>
      <c r="BC106" s="458">
        <f t="shared" ca="1" si="76"/>
        <v>4936.2425574001845</v>
      </c>
      <c r="BD106" s="458">
        <f t="shared" ca="1" si="76"/>
        <v>7701.5347465538525</v>
      </c>
      <c r="BE106" s="458">
        <f t="shared" ca="1" si="76"/>
        <v>5033.6550304824368</v>
      </c>
      <c r="BF106" s="458">
        <f t="shared" ca="1" si="76"/>
        <v>7870.6565164874501</v>
      </c>
      <c r="BG106" s="458">
        <f t="shared" ca="1" si="76"/>
        <v>5144.1915243119638</v>
      </c>
      <c r="BH106" s="458">
        <f t="shared" ca="1" si="76"/>
        <v>8037.566390943608</v>
      </c>
      <c r="BI106" s="458">
        <f t="shared" ca="1" si="76"/>
        <v>5216.4689126277972</v>
      </c>
      <c r="BJ106" s="458">
        <f t="shared" ca="1" si="76"/>
        <v>8123.1532287047658</v>
      </c>
      <c r="BK106" s="458">
        <f t="shared" ca="1" si="76"/>
        <v>5309.2211434020646</v>
      </c>
      <c r="BL106" s="458">
        <f t="shared" ca="1" si="76"/>
        <v>8221.4050286708589</v>
      </c>
      <c r="BM106" s="458">
        <f t="shared" ca="1" si="76"/>
        <v>5373.4376513357065</v>
      </c>
      <c r="BN106" s="458">
        <f t="shared" ca="1" si="76"/>
        <v>8264.4383934860307</v>
      </c>
      <c r="BO106" s="458">
        <f t="shared" ca="1" si="76"/>
        <v>5401.5638781734651</v>
      </c>
      <c r="BP106" s="458"/>
      <c r="BQ106" s="458"/>
      <c r="BR106" s="458"/>
      <c r="BS106" s="458"/>
      <c r="BT106" s="458"/>
      <c r="BU106" s="458"/>
      <c r="BV106" s="458"/>
      <c r="BW106" s="458"/>
      <c r="BX106" s="458"/>
      <c r="BY106" s="458"/>
      <c r="BZ106" s="458"/>
      <c r="CA106" s="458"/>
      <c r="CB106" s="458"/>
      <c r="CC106" s="458"/>
      <c r="CD106" s="458"/>
      <c r="CE106" s="458"/>
      <c r="CF106" s="458"/>
      <c r="CG106" s="458"/>
      <c r="CH106" s="458"/>
      <c r="CI106" s="458"/>
      <c r="CJ106" s="458"/>
      <c r="CK106" s="458"/>
      <c r="CL106" s="458"/>
      <c r="CM106" s="458"/>
      <c r="CN106" s="458"/>
      <c r="CO106" s="458"/>
      <c r="CP106" s="458"/>
      <c r="CQ106" s="458"/>
      <c r="CR106" s="458"/>
      <c r="CS106" s="458"/>
      <c r="CT106" s="458"/>
      <c r="CU106" s="458"/>
      <c r="CV106" s="458"/>
      <c r="CW106" s="458"/>
      <c r="CX106" s="458"/>
      <c r="CY106" s="458"/>
      <c r="CZ106" s="458"/>
      <c r="DA106" s="458"/>
      <c r="DB106" s="458"/>
      <c r="DC106" s="458"/>
      <c r="DD106" s="458"/>
      <c r="DE106" s="458"/>
      <c r="DF106" s="458"/>
      <c r="DG106" s="458"/>
      <c r="DH106" s="458"/>
      <c r="DI106" s="458"/>
      <c r="DJ106" s="458"/>
      <c r="DK106" s="458"/>
      <c r="DL106" s="458"/>
      <c r="DM106" s="458"/>
      <c r="DN106" s="458"/>
      <c r="DO106" s="458"/>
      <c r="DP106" s="458"/>
      <c r="DQ106" s="458"/>
      <c r="DR106" s="458"/>
      <c r="DS106" s="458"/>
      <c r="DT106" s="458"/>
      <c r="DU106" s="458"/>
      <c r="DV106" s="458"/>
      <c r="DW106" s="458"/>
    </row>
    <row r="107" spans="1:129">
      <c r="A107" s="515" t="s">
        <v>11</v>
      </c>
      <c r="B107" s="676"/>
      <c r="C107" s="676"/>
      <c r="D107" s="494"/>
      <c r="E107" s="494"/>
      <c r="G107" s="811">
        <f ca="1">'P&amp;L'!G46</f>
        <v>-3568.6878026481627</v>
      </c>
      <c r="H107" s="811">
        <f ca="1">'P&amp;L'!H46</f>
        <v>-1369.7480254448019</v>
      </c>
      <c r="I107" s="811">
        <f ca="1">'P&amp;L'!I46</f>
        <v>-1381.3923364675929</v>
      </c>
      <c r="J107" s="811">
        <f ca="1">'P&amp;L'!J46</f>
        <v>-1306.1413252361076</v>
      </c>
      <c r="K107" s="811">
        <f ca="1">'P&amp;L'!K46</f>
        <v>-1314.9447359069227</v>
      </c>
      <c r="L107" s="811">
        <f ca="1">'P&amp;L'!L46</f>
        <v>-1290.1256213976303</v>
      </c>
      <c r="M107" s="811">
        <f ca="1">'P&amp;L'!M46</f>
        <v>-1291.0870091119441</v>
      </c>
      <c r="N107" s="811">
        <f ca="1">'P&amp;L'!N46</f>
        <v>-1208.8472073032253</v>
      </c>
      <c r="O107" s="811">
        <f ca="1">'P&amp;L'!O46</f>
        <v>-1213.4768535337253</v>
      </c>
      <c r="P107" s="811">
        <f ca="1">'P&amp;L'!P46</f>
        <v>-1140.0370750853863</v>
      </c>
      <c r="Q107" s="811">
        <f ca="1">'P&amp;L'!Q46</f>
        <v>-1141.6344402392851</v>
      </c>
      <c r="R107" s="811">
        <f ca="1">'P&amp;L'!R46</f>
        <v>-1100.123355683023</v>
      </c>
      <c r="S107" s="811">
        <f ca="1">'P&amp;L'!S46</f>
        <v>-1100.0820664500602</v>
      </c>
      <c r="T107" s="811">
        <f ca="1">'P&amp;L'!T46</f>
        <v>-1005.3996980799066</v>
      </c>
      <c r="U107" s="811">
        <f ca="1">'P&amp;L'!U46</f>
        <v>-995.34432656273293</v>
      </c>
      <c r="V107" s="811">
        <f ca="1">'P&amp;L'!V46</f>
        <v>-881.10520222120431</v>
      </c>
      <c r="W107" s="811">
        <f ca="1">'P&amp;L'!W46</f>
        <v>-871.08462042373594</v>
      </c>
      <c r="X107" s="811">
        <f ca="1">'P&amp;L'!X46</f>
        <v>-753.8071010644735</v>
      </c>
      <c r="Y107" s="811">
        <f ca="1">'P&amp;L'!Y46</f>
        <v>-737.95657922357259</v>
      </c>
      <c r="Z107" s="811">
        <f ca="1">'P&amp;L'!Z46</f>
        <v>-621.00758801360325</v>
      </c>
      <c r="AA107" s="811">
        <f ca="1">'P&amp;L'!AA46</f>
        <v>-599.08600908477274</v>
      </c>
      <c r="AB107" s="811">
        <f ca="1">'P&amp;L'!AB46</f>
        <v>-510.8544994200729</v>
      </c>
      <c r="AC107" s="811">
        <f ca="1">'P&amp;L'!AC46</f>
        <v>-481.02950098186602</v>
      </c>
      <c r="AD107" s="811">
        <f ca="1">'P&amp;L'!AD46</f>
        <v>-353.16762487058213</v>
      </c>
      <c r="AE107" s="811">
        <f ca="1">'P&amp;L'!AE46</f>
        <v>-319.07765487517236</v>
      </c>
      <c r="AF107" s="811">
        <f ca="1">'P&amp;L'!AF46</f>
        <v>2298.7161599127894</v>
      </c>
      <c r="AG107" s="811">
        <f ca="1">'P&amp;L'!AG46</f>
        <v>2354.8139567375092</v>
      </c>
      <c r="AH107" s="811">
        <f ca="1">'P&amp;L'!AH46</f>
        <v>2558.4527417422933</v>
      </c>
      <c r="AI107" s="811">
        <f ca="1">'P&amp;L'!AI46</f>
        <v>1793.1852325266498</v>
      </c>
      <c r="AJ107" s="811">
        <f ca="1">'P&amp;L'!AJ46</f>
        <v>2902.6179147975108</v>
      </c>
      <c r="AK107" s="811">
        <f ca="1">'P&amp;L'!AK46</f>
        <v>2038.0657757228089</v>
      </c>
      <c r="AL107" s="811">
        <f ca="1">'P&amp;L'!AL46</f>
        <v>3272.8660169663431</v>
      </c>
      <c r="AM107" s="811">
        <f ca="1">'P&amp;L'!AM46</f>
        <v>2305.4337689871409</v>
      </c>
      <c r="AN107" s="811">
        <f ca="1">'P&amp;L'!AN46</f>
        <v>3844.6694587859629</v>
      </c>
      <c r="AO107" s="811">
        <f ca="1">'P&amp;L'!AO46</f>
        <v>2698.0687487776413</v>
      </c>
      <c r="AP107" s="811">
        <f ca="1">'P&amp;L'!AP46</f>
        <v>4408.4081541958094</v>
      </c>
      <c r="AQ107" s="811">
        <f ca="1">'P&amp;L'!AQ46</f>
        <v>3085.1659837557972</v>
      </c>
      <c r="AR107" s="811">
        <f ca="1">'P&amp;L'!AR46</f>
        <v>5003.75835649088</v>
      </c>
      <c r="AS107" s="811">
        <f ca="1">'P&amp;L'!AS46</f>
        <v>3247.4941597181478</v>
      </c>
      <c r="AT107" s="811">
        <f ca="1">'P&amp;L'!AT46</f>
        <v>5155.3960223303138</v>
      </c>
      <c r="AU107" s="811">
        <f ca="1">'P&amp;L'!AU46</f>
        <v>3369.5212676335723</v>
      </c>
      <c r="AV107" s="811">
        <f ca="1">'P&amp;L'!AV46</f>
        <v>7037.2442080905275</v>
      </c>
      <c r="AW107" s="811">
        <f ca="1">'P&amp;L'!AW46</f>
        <v>4599.4806067243626</v>
      </c>
      <c r="AX107" s="811">
        <f ca="1">'P&amp;L'!AX46</f>
        <v>7202.2921479137076</v>
      </c>
      <c r="AY107" s="811">
        <f ca="1">'P&amp;L'!AY46</f>
        <v>4707.3544812054788</v>
      </c>
      <c r="AZ107" s="811">
        <f ca="1">'P&amp;L'!AZ46</f>
        <v>7426.0322840528779</v>
      </c>
      <c r="BA107" s="811">
        <f ca="1">'P&amp;L'!BA46</f>
        <v>4819.5765571006923</v>
      </c>
      <c r="BB107" s="811">
        <f ca="1">'P&amp;L'!BB46</f>
        <v>7552.4928393020573</v>
      </c>
      <c r="BC107" s="811">
        <f ca="1">'P&amp;L'!BC46</f>
        <v>4936.2425574001845</v>
      </c>
      <c r="BD107" s="811">
        <f ca="1">'P&amp;L'!BD46</f>
        <v>7701.5347465538525</v>
      </c>
      <c r="BE107" s="811">
        <f ca="1">'P&amp;L'!BE46</f>
        <v>5033.6550304824368</v>
      </c>
      <c r="BF107" s="811">
        <f ca="1">'P&amp;L'!BF46</f>
        <v>7870.6565164874501</v>
      </c>
      <c r="BG107" s="811">
        <f ca="1">'P&amp;L'!BG46</f>
        <v>5144.1915243119638</v>
      </c>
      <c r="BH107" s="811">
        <f ca="1">'P&amp;L'!BH46</f>
        <v>8037.566390943608</v>
      </c>
      <c r="BI107" s="811">
        <f ca="1">'P&amp;L'!BI46</f>
        <v>5216.4689126277972</v>
      </c>
      <c r="BJ107" s="811">
        <f ca="1">'P&amp;L'!BJ46</f>
        <v>8123.1532287047658</v>
      </c>
      <c r="BK107" s="811">
        <f ca="1">'P&amp;L'!BK46</f>
        <v>5309.2211434020646</v>
      </c>
      <c r="BL107" s="811">
        <f ca="1">'P&amp;L'!BL46</f>
        <v>8221.4050286708589</v>
      </c>
      <c r="BM107" s="811">
        <f ca="1">'P&amp;L'!BM46</f>
        <v>5373.4376513357065</v>
      </c>
      <c r="BN107" s="811">
        <f ca="1">'P&amp;L'!BN46</f>
        <v>8264.4383934860307</v>
      </c>
      <c r="BO107" s="811">
        <f ca="1">'P&amp;L'!BO46</f>
        <v>5401.5638781734651</v>
      </c>
      <c r="BP107" s="811"/>
      <c r="BQ107" s="811"/>
      <c r="BR107" s="811"/>
      <c r="BS107" s="811"/>
      <c r="BT107" s="811"/>
      <c r="BU107" s="811"/>
      <c r="BV107" s="811"/>
      <c r="BW107" s="811"/>
      <c r="BX107" s="811"/>
      <c r="BY107" s="811"/>
      <c r="BZ107" s="811"/>
      <c r="CA107" s="811"/>
      <c r="CB107" s="811"/>
      <c r="CC107" s="811"/>
      <c r="CD107" s="811"/>
      <c r="CE107" s="811"/>
      <c r="CF107" s="811"/>
      <c r="CG107" s="811"/>
      <c r="CH107" s="811"/>
      <c r="CI107" s="811"/>
      <c r="CJ107" s="811"/>
      <c r="CK107" s="811"/>
      <c r="CL107" s="811"/>
      <c r="CM107" s="811"/>
      <c r="CN107" s="811"/>
      <c r="CO107" s="811"/>
      <c r="CP107" s="811"/>
      <c r="CQ107" s="811"/>
      <c r="CR107" s="811"/>
      <c r="CS107" s="811"/>
      <c r="CT107" s="811"/>
      <c r="CU107" s="811"/>
      <c r="CV107" s="811"/>
      <c r="CW107" s="811"/>
      <c r="CX107" s="811"/>
      <c r="CY107" s="811"/>
      <c r="CZ107" s="811"/>
      <c r="DA107" s="811"/>
      <c r="DB107" s="811"/>
      <c r="DC107" s="811"/>
      <c r="DD107" s="811"/>
      <c r="DE107" s="811"/>
      <c r="DF107" s="811"/>
      <c r="DG107" s="811"/>
      <c r="DH107" s="811"/>
      <c r="DI107" s="811"/>
      <c r="DJ107" s="811"/>
      <c r="DK107" s="811"/>
      <c r="DL107" s="811"/>
      <c r="DM107" s="811"/>
      <c r="DN107" s="811"/>
      <c r="DO107" s="811"/>
      <c r="DP107" s="811"/>
      <c r="DQ107" s="811"/>
      <c r="DR107" s="811"/>
      <c r="DS107" s="811"/>
      <c r="DT107" s="811"/>
      <c r="DU107" s="811"/>
      <c r="DV107" s="811"/>
      <c r="DW107" s="811"/>
    </row>
    <row r="108" spans="1:129">
      <c r="A108" s="515" t="s">
        <v>246</v>
      </c>
      <c r="B108" s="685"/>
      <c r="C108" s="685"/>
      <c r="D108" s="411"/>
      <c r="E108" s="411"/>
      <c r="F108" s="395"/>
      <c r="G108" s="232">
        <f t="shared" ref="G108:AL108" ca="1" si="77">F135+G102+SUM(G103,G104)</f>
        <v>0</v>
      </c>
      <c r="H108" s="232">
        <f t="shared" ca="1" si="77"/>
        <v>0</v>
      </c>
      <c r="I108" s="232">
        <f t="shared" ca="1" si="77"/>
        <v>0</v>
      </c>
      <c r="J108" s="232">
        <f t="shared" ca="1" si="77"/>
        <v>0</v>
      </c>
      <c r="K108" s="232">
        <f t="shared" ca="1" si="77"/>
        <v>0</v>
      </c>
      <c r="L108" s="232">
        <f t="shared" ca="1" si="77"/>
        <v>0</v>
      </c>
      <c r="M108" s="232">
        <f t="shared" ca="1" si="77"/>
        <v>0</v>
      </c>
      <c r="N108" s="232">
        <f t="shared" ca="1" si="77"/>
        <v>0</v>
      </c>
      <c r="O108" s="232">
        <f t="shared" ca="1" si="77"/>
        <v>0</v>
      </c>
      <c r="P108" s="232">
        <f t="shared" ca="1" si="77"/>
        <v>0</v>
      </c>
      <c r="Q108" s="232">
        <f t="shared" ca="1" si="77"/>
        <v>0</v>
      </c>
      <c r="R108" s="232">
        <f t="shared" ca="1" si="77"/>
        <v>0</v>
      </c>
      <c r="S108" s="232">
        <f t="shared" ca="1" si="77"/>
        <v>0</v>
      </c>
      <c r="T108" s="232">
        <f t="shared" ca="1" si="77"/>
        <v>0</v>
      </c>
      <c r="U108" s="232">
        <f t="shared" ca="1" si="77"/>
        <v>0</v>
      </c>
      <c r="V108" s="232">
        <f t="shared" ca="1" si="77"/>
        <v>0</v>
      </c>
      <c r="W108" s="232">
        <f t="shared" ca="1" si="77"/>
        <v>0</v>
      </c>
      <c r="X108" s="232">
        <f t="shared" ca="1" si="77"/>
        <v>0</v>
      </c>
      <c r="Y108" s="232">
        <f t="shared" ca="1" si="77"/>
        <v>0</v>
      </c>
      <c r="Z108" s="232">
        <f t="shared" ca="1" si="77"/>
        <v>0</v>
      </c>
      <c r="AA108" s="232">
        <f t="shared" ca="1" si="77"/>
        <v>0</v>
      </c>
      <c r="AB108" s="232">
        <f t="shared" ca="1" si="77"/>
        <v>0</v>
      </c>
      <c r="AC108" s="232">
        <f t="shared" ca="1" si="77"/>
        <v>0</v>
      </c>
      <c r="AD108" s="232">
        <f t="shared" ca="1" si="77"/>
        <v>0</v>
      </c>
      <c r="AE108" s="232">
        <f t="shared" ca="1" si="77"/>
        <v>0</v>
      </c>
      <c r="AF108" s="232">
        <f t="shared" ca="1" si="77"/>
        <v>0</v>
      </c>
      <c r="AG108" s="232">
        <f t="shared" ca="1" si="77"/>
        <v>0</v>
      </c>
      <c r="AH108" s="232">
        <f t="shared" ca="1" si="77"/>
        <v>0</v>
      </c>
      <c r="AI108" s="232">
        <f t="shared" ca="1" si="77"/>
        <v>0</v>
      </c>
      <c r="AJ108" s="232">
        <f t="shared" ca="1" si="77"/>
        <v>0</v>
      </c>
      <c r="AK108" s="232">
        <f t="shared" ca="1" si="77"/>
        <v>0</v>
      </c>
      <c r="AL108" s="232">
        <f t="shared" ca="1" si="77"/>
        <v>0</v>
      </c>
      <c r="AM108" s="232">
        <f t="shared" ref="AM108:BO108" ca="1" si="78">AL135+AM102+SUM(AM103,AM104)</f>
        <v>0</v>
      </c>
      <c r="AN108" s="232">
        <f t="shared" ca="1" si="78"/>
        <v>0</v>
      </c>
      <c r="AO108" s="232">
        <f t="shared" ca="1" si="78"/>
        <v>0</v>
      </c>
      <c r="AP108" s="232">
        <f t="shared" ca="1" si="78"/>
        <v>0</v>
      </c>
      <c r="AQ108" s="232">
        <f t="shared" ca="1" si="78"/>
        <v>421.18373374004841</v>
      </c>
      <c r="AR108" s="232">
        <f t="shared" ca="1" si="78"/>
        <v>6765.0886972157923</v>
      </c>
      <c r="AS108" s="232">
        <f t="shared" ca="1" si="78"/>
        <v>5028.179778912564</v>
      </c>
      <c r="AT108" s="232">
        <f t="shared" ca="1" si="78"/>
        <v>6911.8477723177066</v>
      </c>
      <c r="AU108" s="232">
        <f t="shared" ca="1" si="78"/>
        <v>5155.0854775655071</v>
      </c>
      <c r="AV108" s="232">
        <f t="shared" ca="1" si="78"/>
        <v>7587.2442080905339</v>
      </c>
      <c r="AW108" s="232">
        <f t="shared" ca="1" si="78"/>
        <v>5149.480606724369</v>
      </c>
      <c r="AX108" s="232">
        <f t="shared" ca="1" si="78"/>
        <v>7752.292147913714</v>
      </c>
      <c r="AY108" s="232">
        <f t="shared" ca="1" si="78"/>
        <v>5257.3544812054852</v>
      </c>
      <c r="AZ108" s="232">
        <f t="shared" ca="1" si="78"/>
        <v>7976.0322840528843</v>
      </c>
      <c r="BA108" s="232">
        <f t="shared" ca="1" si="78"/>
        <v>5369.5765571006987</v>
      </c>
      <c r="BB108" s="232">
        <f t="shared" ca="1" si="78"/>
        <v>8102.4928393020637</v>
      </c>
      <c r="BC108" s="232">
        <f t="shared" ca="1" si="78"/>
        <v>5486.2425574001909</v>
      </c>
      <c r="BD108" s="232">
        <f t="shared" ca="1" si="78"/>
        <v>8251.534746553858</v>
      </c>
      <c r="BE108" s="232">
        <f t="shared" ca="1" si="78"/>
        <v>5583.6550304824432</v>
      </c>
      <c r="BF108" s="232">
        <f t="shared" ca="1" si="78"/>
        <v>8420.6565164874555</v>
      </c>
      <c r="BG108" s="232">
        <f t="shared" ca="1" si="78"/>
        <v>5694.1915243119702</v>
      </c>
      <c r="BH108" s="232">
        <f t="shared" ca="1" si="78"/>
        <v>8587.5663909436153</v>
      </c>
      <c r="BI108" s="232">
        <f t="shared" ca="1" si="78"/>
        <v>5766.4689126278035</v>
      </c>
      <c r="BJ108" s="232">
        <f t="shared" ca="1" si="78"/>
        <v>8673.1532287047721</v>
      </c>
      <c r="BK108" s="232">
        <f t="shared" ca="1" si="78"/>
        <v>5859.221143402071</v>
      </c>
      <c r="BL108" s="232">
        <f t="shared" ca="1" si="78"/>
        <v>8771.4050286708662</v>
      </c>
      <c r="BM108" s="232">
        <f t="shared" ca="1" si="78"/>
        <v>5923.4376513357129</v>
      </c>
      <c r="BN108" s="232">
        <f t="shared" ca="1" si="78"/>
        <v>8814.438393486038</v>
      </c>
      <c r="BO108" s="232">
        <f t="shared" ca="1" si="78"/>
        <v>5951.5638781734715</v>
      </c>
      <c r="BP108" s="232"/>
      <c r="BQ108" s="232"/>
      <c r="BR108" s="232"/>
      <c r="BS108" s="232"/>
      <c r="BT108" s="232"/>
      <c r="BU108" s="232"/>
      <c r="BV108" s="232"/>
      <c r="BW108" s="232"/>
      <c r="BX108" s="232"/>
      <c r="BY108" s="232"/>
      <c r="BZ108" s="232"/>
      <c r="CA108" s="232"/>
      <c r="CB108" s="232"/>
      <c r="CC108" s="232"/>
      <c r="CD108" s="232"/>
      <c r="CE108" s="232"/>
      <c r="CF108" s="232"/>
      <c r="CG108" s="232"/>
      <c r="CH108" s="232"/>
      <c r="CI108" s="232"/>
      <c r="CJ108" s="232"/>
      <c r="CK108" s="232"/>
      <c r="CL108" s="232"/>
      <c r="CM108" s="232"/>
      <c r="CN108" s="232"/>
      <c r="CO108" s="232"/>
      <c r="CP108" s="232"/>
      <c r="CQ108" s="232"/>
      <c r="CR108" s="232"/>
      <c r="CS108" s="232"/>
      <c r="CT108" s="232"/>
      <c r="CU108" s="232"/>
      <c r="CV108" s="232"/>
      <c r="CW108" s="232"/>
      <c r="CX108" s="232"/>
      <c r="CY108" s="232"/>
      <c r="CZ108" s="232"/>
      <c r="DA108" s="232"/>
      <c r="DB108" s="232"/>
      <c r="DC108" s="232"/>
      <c r="DD108" s="232"/>
      <c r="DE108" s="232"/>
      <c r="DF108" s="232"/>
      <c r="DG108" s="232"/>
      <c r="DH108" s="232"/>
      <c r="DI108" s="232"/>
      <c r="DJ108" s="232"/>
      <c r="DK108" s="232"/>
      <c r="DL108" s="232"/>
      <c r="DM108" s="232"/>
      <c r="DN108" s="232"/>
      <c r="DO108" s="232"/>
      <c r="DP108" s="232"/>
      <c r="DQ108" s="232"/>
      <c r="DR108" s="232"/>
      <c r="DS108" s="232"/>
      <c r="DT108" s="232"/>
      <c r="DU108" s="232"/>
      <c r="DV108" s="232"/>
      <c r="DW108" s="232"/>
    </row>
    <row r="109" spans="1:129">
      <c r="A109" s="515"/>
      <c r="B109" s="676"/>
      <c r="C109" s="676"/>
      <c r="D109" s="494"/>
      <c r="E109" s="494"/>
      <c r="G109" s="505"/>
      <c r="H109" s="505"/>
      <c r="I109" s="505"/>
      <c r="J109" s="505"/>
      <c r="K109" s="505"/>
      <c r="L109" s="505"/>
      <c r="M109" s="505"/>
      <c r="N109" s="505"/>
      <c r="O109" s="505"/>
      <c r="P109" s="505"/>
      <c r="Q109" s="505"/>
      <c r="R109" s="505"/>
      <c r="S109" s="505"/>
      <c r="T109" s="505"/>
      <c r="U109" s="505"/>
      <c r="V109" s="505"/>
      <c r="W109" s="505"/>
      <c r="X109" s="505"/>
      <c r="Y109" s="505"/>
      <c r="Z109" s="505"/>
      <c r="AA109" s="505"/>
      <c r="AB109" s="505"/>
      <c r="AC109" s="505"/>
      <c r="AD109" s="505"/>
      <c r="AE109" s="505"/>
      <c r="AF109" s="505"/>
      <c r="AG109" s="505"/>
      <c r="AH109" s="505"/>
      <c r="AI109" s="505"/>
      <c r="AJ109" s="505"/>
      <c r="AK109" s="505"/>
      <c r="AL109" s="505"/>
      <c r="AM109" s="505"/>
      <c r="AN109" s="505"/>
      <c r="AO109" s="505"/>
      <c r="AP109" s="505"/>
      <c r="AQ109" s="505"/>
      <c r="AR109" s="505"/>
      <c r="AS109" s="505"/>
      <c r="AT109" s="505"/>
      <c r="AU109" s="505"/>
      <c r="AV109" s="505"/>
      <c r="AW109" s="505"/>
      <c r="AX109" s="505"/>
      <c r="AY109" s="505"/>
      <c r="AZ109" s="505"/>
      <c r="BA109" s="505"/>
      <c r="BB109" s="505"/>
      <c r="BC109" s="505"/>
      <c r="BD109" s="505"/>
      <c r="BE109" s="505"/>
      <c r="BF109" s="505"/>
      <c r="BG109" s="505"/>
      <c r="BH109" s="505"/>
      <c r="BI109" s="505"/>
      <c r="BJ109" s="505"/>
      <c r="BK109" s="505"/>
      <c r="BL109" s="505"/>
      <c r="BM109" s="505"/>
      <c r="BN109" s="505"/>
      <c r="BO109" s="505"/>
      <c r="BP109" s="505"/>
      <c r="BQ109" s="505"/>
      <c r="BR109" s="505"/>
      <c r="BS109" s="505"/>
      <c r="BT109" s="505"/>
      <c r="BU109" s="505"/>
      <c r="BV109" s="505"/>
      <c r="BW109" s="505"/>
      <c r="BX109" s="505"/>
      <c r="BY109" s="505"/>
      <c r="BZ109" s="505"/>
      <c r="CA109" s="505"/>
      <c r="CB109" s="505"/>
      <c r="CC109" s="505"/>
      <c r="CD109" s="505"/>
      <c r="CE109" s="505"/>
      <c r="CF109" s="505"/>
      <c r="CG109" s="505"/>
      <c r="CH109" s="505"/>
      <c r="CI109" s="505"/>
      <c r="CJ109" s="505"/>
      <c r="CK109" s="505"/>
      <c r="CL109" s="505"/>
      <c r="CM109" s="505"/>
      <c r="CN109" s="505"/>
      <c r="CO109" s="505"/>
      <c r="CP109" s="505"/>
      <c r="CQ109" s="505"/>
      <c r="CR109" s="505"/>
      <c r="CS109" s="505"/>
      <c r="CT109" s="505"/>
      <c r="CU109" s="505"/>
      <c r="CV109" s="505"/>
      <c r="CW109" s="505"/>
      <c r="CX109" s="505"/>
      <c r="CY109" s="505"/>
      <c r="CZ109" s="505"/>
      <c r="DA109" s="505"/>
      <c r="DB109" s="505"/>
      <c r="DC109" s="505"/>
      <c r="DD109" s="505"/>
      <c r="DE109" s="505"/>
      <c r="DF109" s="505"/>
      <c r="DG109" s="505"/>
      <c r="DH109" s="505"/>
      <c r="DI109" s="505"/>
      <c r="DJ109" s="505"/>
      <c r="DK109" s="505"/>
      <c r="DL109" s="505"/>
      <c r="DM109" s="505"/>
      <c r="DN109" s="505"/>
      <c r="DO109" s="505"/>
      <c r="DP109" s="505"/>
      <c r="DQ109" s="505"/>
      <c r="DR109" s="505"/>
      <c r="DS109" s="505"/>
      <c r="DT109" s="505"/>
      <c r="DU109" s="505"/>
      <c r="DV109" s="505"/>
      <c r="DW109" s="505"/>
    </row>
    <row r="110" spans="1:129">
      <c r="A110" s="516" t="s">
        <v>17</v>
      </c>
      <c r="B110" s="676"/>
      <c r="C110" s="676"/>
      <c r="D110" s="494"/>
      <c r="E110" s="494"/>
      <c r="G110" s="505" t="b">
        <f t="shared" ref="G110:AL110" ca="1" si="79">+IF(G3&gt;0,IF((G107+F145)&gt;=0,TRUE,FALSE),TRUE)</f>
        <v>1</v>
      </c>
      <c r="H110" s="505" t="b">
        <f t="shared" ca="1" si="79"/>
        <v>0</v>
      </c>
      <c r="I110" s="505" t="b">
        <f t="shared" ca="1" si="79"/>
        <v>0</v>
      </c>
      <c r="J110" s="505" t="b">
        <f t="shared" ca="1" si="79"/>
        <v>0</v>
      </c>
      <c r="K110" s="505" t="b">
        <f t="shared" ca="1" si="79"/>
        <v>0</v>
      </c>
      <c r="L110" s="505" t="b">
        <f t="shared" ca="1" si="79"/>
        <v>0</v>
      </c>
      <c r="M110" s="505" t="b">
        <f t="shared" ca="1" si="79"/>
        <v>0</v>
      </c>
      <c r="N110" s="505" t="b">
        <f t="shared" ca="1" si="79"/>
        <v>0</v>
      </c>
      <c r="O110" s="505" t="b">
        <f t="shared" ca="1" si="79"/>
        <v>0</v>
      </c>
      <c r="P110" s="505" t="b">
        <f t="shared" ca="1" si="79"/>
        <v>0</v>
      </c>
      <c r="Q110" s="505" t="b">
        <f t="shared" ca="1" si="79"/>
        <v>0</v>
      </c>
      <c r="R110" s="505" t="b">
        <f t="shared" ca="1" si="79"/>
        <v>0</v>
      </c>
      <c r="S110" s="505" t="b">
        <f t="shared" ca="1" si="79"/>
        <v>0</v>
      </c>
      <c r="T110" s="505" t="b">
        <f t="shared" ca="1" si="79"/>
        <v>0</v>
      </c>
      <c r="U110" s="505" t="b">
        <f t="shared" ca="1" si="79"/>
        <v>0</v>
      </c>
      <c r="V110" s="505" t="b">
        <f t="shared" ca="1" si="79"/>
        <v>0</v>
      </c>
      <c r="W110" s="505" t="b">
        <f t="shared" ca="1" si="79"/>
        <v>0</v>
      </c>
      <c r="X110" s="505" t="b">
        <f t="shared" ca="1" si="79"/>
        <v>0</v>
      </c>
      <c r="Y110" s="505" t="b">
        <f t="shared" ca="1" si="79"/>
        <v>0</v>
      </c>
      <c r="Z110" s="505" t="b">
        <f t="shared" ca="1" si="79"/>
        <v>0</v>
      </c>
      <c r="AA110" s="505" t="b">
        <f t="shared" ca="1" si="79"/>
        <v>0</v>
      </c>
      <c r="AB110" s="505" t="b">
        <f t="shared" ca="1" si="79"/>
        <v>0</v>
      </c>
      <c r="AC110" s="505" t="b">
        <f t="shared" ca="1" si="79"/>
        <v>0</v>
      </c>
      <c r="AD110" s="505" t="b">
        <f t="shared" ca="1" si="79"/>
        <v>0</v>
      </c>
      <c r="AE110" s="505" t="b">
        <f t="shared" ca="1" si="79"/>
        <v>0</v>
      </c>
      <c r="AF110" s="505" t="b">
        <f t="shared" ca="1" si="79"/>
        <v>0</v>
      </c>
      <c r="AG110" s="505" t="b">
        <f t="shared" ca="1" si="79"/>
        <v>0</v>
      </c>
      <c r="AH110" s="505" t="b">
        <f t="shared" ca="1" si="79"/>
        <v>0</v>
      </c>
      <c r="AI110" s="505" t="b">
        <f t="shared" ca="1" si="79"/>
        <v>0</v>
      </c>
      <c r="AJ110" s="505" t="b">
        <f t="shared" ca="1" si="79"/>
        <v>0</v>
      </c>
      <c r="AK110" s="505" t="b">
        <f t="shared" ca="1" si="79"/>
        <v>0</v>
      </c>
      <c r="AL110" s="505" t="b">
        <f t="shared" ca="1" si="79"/>
        <v>0</v>
      </c>
      <c r="AM110" s="505" t="b">
        <f t="shared" ref="AM110:BO110" ca="1" si="80">+IF(AM3&gt;0,IF((AM107+AL145)&gt;=0,TRUE,FALSE),TRUE)</f>
        <v>0</v>
      </c>
      <c r="AN110" s="505" t="b">
        <f t="shared" ca="1" si="80"/>
        <v>0</v>
      </c>
      <c r="AO110" s="505" t="b">
        <f t="shared" ca="1" si="80"/>
        <v>0</v>
      </c>
      <c r="AP110" s="505" t="b">
        <f t="shared" ca="1" si="80"/>
        <v>1</v>
      </c>
      <c r="AQ110" s="505" t="b">
        <f t="shared" ca="1" si="80"/>
        <v>1</v>
      </c>
      <c r="AR110" s="505" t="b">
        <f t="shared" ca="1" si="80"/>
        <v>1</v>
      </c>
      <c r="AS110" s="505" t="b">
        <f t="shared" ca="1" si="80"/>
        <v>1</v>
      </c>
      <c r="AT110" s="505" t="b">
        <f t="shared" ca="1" si="80"/>
        <v>1</v>
      </c>
      <c r="AU110" s="505" t="b">
        <f t="shared" ca="1" si="80"/>
        <v>1</v>
      </c>
      <c r="AV110" s="505" t="b">
        <f t="shared" ca="1" si="80"/>
        <v>1</v>
      </c>
      <c r="AW110" s="505" t="b">
        <f t="shared" ca="1" si="80"/>
        <v>1</v>
      </c>
      <c r="AX110" s="505" t="b">
        <f t="shared" ca="1" si="80"/>
        <v>1</v>
      </c>
      <c r="AY110" s="505" t="b">
        <f t="shared" ca="1" si="80"/>
        <v>1</v>
      </c>
      <c r="AZ110" s="505" t="b">
        <f t="shared" ca="1" si="80"/>
        <v>1</v>
      </c>
      <c r="BA110" s="505" t="b">
        <f t="shared" ca="1" si="80"/>
        <v>1</v>
      </c>
      <c r="BB110" s="505" t="b">
        <f t="shared" ca="1" si="80"/>
        <v>1</v>
      </c>
      <c r="BC110" s="505" t="b">
        <f t="shared" ca="1" si="80"/>
        <v>1</v>
      </c>
      <c r="BD110" s="505" t="b">
        <f t="shared" ca="1" si="80"/>
        <v>1</v>
      </c>
      <c r="BE110" s="505" t="b">
        <f t="shared" ca="1" si="80"/>
        <v>1</v>
      </c>
      <c r="BF110" s="505" t="b">
        <f t="shared" ca="1" si="80"/>
        <v>1</v>
      </c>
      <c r="BG110" s="505" t="b">
        <f t="shared" ca="1" si="80"/>
        <v>1</v>
      </c>
      <c r="BH110" s="505" t="b">
        <f t="shared" ca="1" si="80"/>
        <v>1</v>
      </c>
      <c r="BI110" s="505" t="b">
        <f t="shared" ca="1" si="80"/>
        <v>1</v>
      </c>
      <c r="BJ110" s="505" t="b">
        <f t="shared" ca="1" si="80"/>
        <v>1</v>
      </c>
      <c r="BK110" s="505" t="b">
        <f t="shared" ca="1" si="80"/>
        <v>1</v>
      </c>
      <c r="BL110" s="505" t="b">
        <f t="shared" ca="1" si="80"/>
        <v>1</v>
      </c>
      <c r="BM110" s="505" t="b">
        <f t="shared" ca="1" si="80"/>
        <v>1</v>
      </c>
      <c r="BN110" s="505" t="b">
        <f t="shared" ca="1" si="80"/>
        <v>1</v>
      </c>
      <c r="BO110" s="505" t="b">
        <f t="shared" ca="1" si="80"/>
        <v>1</v>
      </c>
      <c r="BP110" s="505"/>
      <c r="BQ110" s="505"/>
      <c r="BR110" s="505"/>
      <c r="BS110" s="505"/>
      <c r="BT110" s="505"/>
      <c r="BU110" s="505"/>
      <c r="BV110" s="505"/>
      <c r="BW110" s="505"/>
      <c r="BX110" s="505"/>
      <c r="BY110" s="505"/>
      <c r="BZ110" s="505"/>
      <c r="CA110" s="505"/>
      <c r="CB110" s="505"/>
      <c r="CC110" s="505"/>
      <c r="CD110" s="505"/>
      <c r="CE110" s="505"/>
      <c r="CF110" s="505"/>
      <c r="CG110" s="505"/>
      <c r="CH110" s="505"/>
      <c r="CI110" s="505"/>
      <c r="CJ110" s="505"/>
      <c r="CK110" s="505"/>
      <c r="CL110" s="505"/>
      <c r="CM110" s="505"/>
      <c r="CN110" s="505"/>
      <c r="CO110" s="505"/>
      <c r="CP110" s="505"/>
      <c r="CQ110" s="505"/>
      <c r="CR110" s="505"/>
      <c r="CS110" s="505"/>
      <c r="CT110" s="505"/>
      <c r="CU110" s="505"/>
      <c r="CV110" s="505"/>
      <c r="CW110" s="505"/>
      <c r="CX110" s="505"/>
      <c r="CY110" s="505"/>
      <c r="CZ110" s="505"/>
      <c r="DA110" s="505"/>
      <c r="DB110" s="505"/>
      <c r="DC110" s="505"/>
      <c r="DD110" s="505"/>
      <c r="DE110" s="505"/>
      <c r="DF110" s="505"/>
      <c r="DG110" s="505"/>
      <c r="DH110" s="505"/>
      <c r="DI110" s="505"/>
      <c r="DJ110" s="505"/>
      <c r="DK110" s="505"/>
      <c r="DL110" s="505"/>
      <c r="DM110" s="505"/>
      <c r="DN110" s="505"/>
      <c r="DO110" s="505"/>
      <c r="DP110" s="505"/>
      <c r="DQ110" s="505"/>
      <c r="DR110" s="505"/>
      <c r="DS110" s="505"/>
      <c r="DT110" s="505"/>
      <c r="DU110" s="505"/>
      <c r="DV110" s="505"/>
      <c r="DW110" s="505"/>
    </row>
    <row r="111" spans="1:129" s="481" customFormat="1">
      <c r="A111" s="543" t="s">
        <v>246</v>
      </c>
      <c r="B111" s="687"/>
      <c r="C111" s="687"/>
      <c r="F111" s="303"/>
      <c r="G111" s="544" t="b">
        <f t="shared" ref="G111:AK111" ca="1" si="81">G108&gt;=-precision</f>
        <v>1</v>
      </c>
      <c r="H111" s="544" t="b">
        <f t="shared" ca="1" si="81"/>
        <v>1</v>
      </c>
      <c r="I111" s="544" t="b">
        <f t="shared" ca="1" si="81"/>
        <v>1</v>
      </c>
      <c r="J111" s="544" t="b">
        <f t="shared" ca="1" si="81"/>
        <v>1</v>
      </c>
      <c r="K111" s="544" t="b">
        <f t="shared" ca="1" si="81"/>
        <v>1</v>
      </c>
      <c r="L111" s="544" t="b">
        <f t="shared" ca="1" si="81"/>
        <v>1</v>
      </c>
      <c r="M111" s="544" t="b">
        <f t="shared" ca="1" si="81"/>
        <v>1</v>
      </c>
      <c r="N111" s="544" t="b">
        <f t="shared" ca="1" si="81"/>
        <v>1</v>
      </c>
      <c r="O111" s="544" t="b">
        <f t="shared" ca="1" si="81"/>
        <v>1</v>
      </c>
      <c r="P111" s="544" t="b">
        <f t="shared" ca="1" si="81"/>
        <v>1</v>
      </c>
      <c r="Q111" s="544" t="b">
        <f t="shared" ca="1" si="81"/>
        <v>1</v>
      </c>
      <c r="R111" s="544" t="b">
        <f t="shared" ca="1" si="81"/>
        <v>1</v>
      </c>
      <c r="S111" s="544" t="b">
        <f t="shared" ca="1" si="81"/>
        <v>1</v>
      </c>
      <c r="T111" s="544" t="b">
        <f t="shared" ca="1" si="81"/>
        <v>1</v>
      </c>
      <c r="U111" s="544" t="b">
        <f t="shared" ca="1" si="81"/>
        <v>1</v>
      </c>
      <c r="V111" s="544" t="b">
        <f t="shared" ca="1" si="81"/>
        <v>1</v>
      </c>
      <c r="W111" s="544" t="b">
        <f t="shared" ca="1" si="81"/>
        <v>1</v>
      </c>
      <c r="X111" s="544" t="b">
        <f ca="1">X108&gt;=-precision</f>
        <v>1</v>
      </c>
      <c r="Y111" s="544" t="b">
        <f t="shared" ca="1" si="81"/>
        <v>1</v>
      </c>
      <c r="Z111" s="544" t="b">
        <f t="shared" ca="1" si="81"/>
        <v>1</v>
      </c>
      <c r="AA111" s="544" t="b">
        <f t="shared" ca="1" si="81"/>
        <v>1</v>
      </c>
      <c r="AB111" s="544" t="b">
        <f t="shared" ca="1" si="81"/>
        <v>1</v>
      </c>
      <c r="AC111" s="544" t="b">
        <f t="shared" ca="1" si="81"/>
        <v>1</v>
      </c>
      <c r="AD111" s="544" t="b">
        <f t="shared" ca="1" si="81"/>
        <v>1</v>
      </c>
      <c r="AE111" s="544" t="b">
        <f t="shared" ca="1" si="81"/>
        <v>1</v>
      </c>
      <c r="AF111" s="544" t="b">
        <f t="shared" ca="1" si="81"/>
        <v>1</v>
      </c>
      <c r="AG111" s="544" t="b">
        <f t="shared" ca="1" si="81"/>
        <v>1</v>
      </c>
      <c r="AH111" s="544" t="b">
        <f t="shared" ca="1" si="81"/>
        <v>1</v>
      </c>
      <c r="AI111" s="544" t="b">
        <f t="shared" ca="1" si="81"/>
        <v>1</v>
      </c>
      <c r="AJ111" s="544" t="b">
        <f t="shared" ca="1" si="81"/>
        <v>1</v>
      </c>
      <c r="AK111" s="544" t="b">
        <f t="shared" ca="1" si="81"/>
        <v>1</v>
      </c>
      <c r="AL111" s="544" t="b">
        <f ca="1">AL108&gt;=-precision</f>
        <v>1</v>
      </c>
      <c r="AM111" s="544" t="b">
        <f t="shared" ref="AM111:BO111" ca="1" si="82">AM108&gt;=-precision</f>
        <v>1</v>
      </c>
      <c r="AN111" s="544" t="b">
        <f t="shared" ca="1" si="82"/>
        <v>1</v>
      </c>
      <c r="AO111" s="544" t="b">
        <f t="shared" ca="1" si="82"/>
        <v>1</v>
      </c>
      <c r="AP111" s="544" t="b">
        <f t="shared" ca="1" si="82"/>
        <v>1</v>
      </c>
      <c r="AQ111" s="544" t="b">
        <f t="shared" ca="1" si="82"/>
        <v>1</v>
      </c>
      <c r="AR111" s="544" t="b">
        <f t="shared" ca="1" si="82"/>
        <v>1</v>
      </c>
      <c r="AS111" s="544" t="b">
        <f t="shared" ca="1" si="82"/>
        <v>1</v>
      </c>
      <c r="AT111" s="544" t="b">
        <f t="shared" ca="1" si="82"/>
        <v>1</v>
      </c>
      <c r="AU111" s="544" t="b">
        <f t="shared" ca="1" si="82"/>
        <v>1</v>
      </c>
      <c r="AV111" s="544" t="b">
        <f t="shared" ca="1" si="82"/>
        <v>1</v>
      </c>
      <c r="AW111" s="544" t="b">
        <f t="shared" ca="1" si="82"/>
        <v>1</v>
      </c>
      <c r="AX111" s="544" t="b">
        <f t="shared" ca="1" si="82"/>
        <v>1</v>
      </c>
      <c r="AY111" s="544" t="b">
        <f t="shared" ca="1" si="82"/>
        <v>1</v>
      </c>
      <c r="AZ111" s="544" t="b">
        <f t="shared" ca="1" si="82"/>
        <v>1</v>
      </c>
      <c r="BA111" s="544" t="b">
        <f t="shared" ca="1" si="82"/>
        <v>1</v>
      </c>
      <c r="BB111" s="544" t="b">
        <f t="shared" ca="1" si="82"/>
        <v>1</v>
      </c>
      <c r="BC111" s="544" t="b">
        <f t="shared" ca="1" si="82"/>
        <v>1</v>
      </c>
      <c r="BD111" s="544" t="b">
        <f t="shared" ca="1" si="82"/>
        <v>1</v>
      </c>
      <c r="BE111" s="544" t="b">
        <f t="shared" ca="1" si="82"/>
        <v>1</v>
      </c>
      <c r="BF111" s="544" t="b">
        <f t="shared" ca="1" si="82"/>
        <v>1</v>
      </c>
      <c r="BG111" s="544" t="b">
        <f t="shared" ca="1" si="82"/>
        <v>1</v>
      </c>
      <c r="BH111" s="544" t="b">
        <f t="shared" ca="1" si="82"/>
        <v>1</v>
      </c>
      <c r="BI111" s="544" t="b">
        <f t="shared" ca="1" si="82"/>
        <v>1</v>
      </c>
      <c r="BJ111" s="544" t="b">
        <f t="shared" ca="1" si="82"/>
        <v>1</v>
      </c>
      <c r="BK111" s="544" t="b">
        <f t="shared" ca="1" si="82"/>
        <v>1</v>
      </c>
      <c r="BL111" s="544" t="b">
        <f t="shared" ca="1" si="82"/>
        <v>1</v>
      </c>
      <c r="BM111" s="544" t="b">
        <f t="shared" ca="1" si="82"/>
        <v>1</v>
      </c>
      <c r="BN111" s="544" t="b">
        <f t="shared" ca="1" si="82"/>
        <v>1</v>
      </c>
      <c r="BO111" s="544" t="b">
        <f t="shared" ca="1" si="82"/>
        <v>1</v>
      </c>
      <c r="BP111" s="544"/>
      <c r="BQ111" s="544"/>
      <c r="BR111" s="544"/>
      <c r="BS111" s="544"/>
      <c r="BT111" s="544"/>
      <c r="BU111" s="544"/>
      <c r="BV111" s="544"/>
      <c r="BW111" s="544"/>
      <c r="BX111" s="544"/>
      <c r="BY111" s="544"/>
      <c r="BZ111" s="544"/>
      <c r="CA111" s="544"/>
      <c r="CB111" s="544"/>
      <c r="CC111" s="544"/>
      <c r="CD111" s="544"/>
      <c r="CE111" s="544"/>
      <c r="CF111" s="544"/>
      <c r="CG111" s="544"/>
      <c r="CH111" s="544"/>
      <c r="CI111" s="544"/>
      <c r="CJ111" s="544"/>
      <c r="CK111" s="544"/>
      <c r="CL111" s="544"/>
      <c r="CM111" s="544"/>
      <c r="CN111" s="544"/>
      <c r="CO111" s="544"/>
      <c r="CP111" s="544"/>
      <c r="CQ111" s="544"/>
      <c r="CR111" s="544"/>
      <c r="CS111" s="544"/>
      <c r="CT111" s="544"/>
      <c r="CU111" s="544"/>
      <c r="CV111" s="544"/>
      <c r="CW111" s="544"/>
      <c r="CX111" s="544"/>
      <c r="CY111" s="544"/>
      <c r="CZ111" s="544"/>
      <c r="DA111" s="544"/>
      <c r="DB111" s="544"/>
      <c r="DC111" s="544"/>
      <c r="DD111" s="544"/>
      <c r="DE111" s="544"/>
      <c r="DF111" s="544"/>
      <c r="DG111" s="544"/>
      <c r="DH111" s="544"/>
      <c r="DI111" s="544"/>
      <c r="DJ111" s="544"/>
      <c r="DK111" s="544"/>
      <c r="DL111" s="544"/>
      <c r="DM111" s="544"/>
      <c r="DN111" s="544"/>
      <c r="DO111" s="544"/>
      <c r="DP111" s="544"/>
      <c r="DQ111" s="544"/>
      <c r="DR111" s="544"/>
      <c r="DS111" s="544"/>
      <c r="DT111" s="544"/>
      <c r="DU111" s="544"/>
      <c r="DV111" s="544"/>
      <c r="DW111" s="544"/>
    </row>
    <row r="112" spans="1:129" s="481" customFormat="1">
      <c r="A112" s="545"/>
      <c r="B112" s="687"/>
      <c r="C112" s="687"/>
      <c r="F112" s="303"/>
      <c r="G112" s="544"/>
      <c r="H112" s="544"/>
      <c r="I112" s="544"/>
      <c r="J112" s="544"/>
      <c r="K112" s="544"/>
      <c r="L112" s="544"/>
      <c r="M112" s="544"/>
      <c r="N112" s="544"/>
      <c r="O112" s="544"/>
      <c r="P112" s="544"/>
      <c r="Q112" s="544"/>
      <c r="R112" s="544"/>
      <c r="S112" s="544"/>
      <c r="T112" s="544"/>
      <c r="U112" s="544"/>
      <c r="V112" s="544"/>
      <c r="W112" s="544"/>
      <c r="X112" s="544"/>
      <c r="Y112" s="544"/>
      <c r="Z112" s="544"/>
      <c r="AA112" s="544"/>
      <c r="AB112" s="544"/>
      <c r="AC112" s="544"/>
      <c r="AD112" s="544"/>
      <c r="AE112" s="544"/>
      <c r="AF112" s="544"/>
      <c r="AG112" s="544"/>
      <c r="AH112" s="544"/>
      <c r="AI112" s="544"/>
      <c r="AJ112" s="544"/>
      <c r="AK112" s="544"/>
      <c r="AL112" s="544"/>
      <c r="AM112" s="544"/>
      <c r="AN112" s="544"/>
      <c r="AO112" s="544"/>
      <c r="AP112" s="544"/>
      <c r="AQ112" s="544"/>
      <c r="AR112" s="544"/>
      <c r="AS112" s="544"/>
      <c r="AT112" s="544"/>
      <c r="AU112" s="544"/>
      <c r="AV112" s="544"/>
      <c r="AW112" s="544"/>
      <c r="AX112" s="544"/>
      <c r="AY112" s="544"/>
      <c r="AZ112" s="544"/>
      <c r="BA112" s="544"/>
      <c r="BB112" s="544"/>
      <c r="BC112" s="544"/>
      <c r="BD112" s="544"/>
      <c r="BE112" s="544"/>
      <c r="BF112" s="544"/>
      <c r="BG112" s="544"/>
      <c r="BH112" s="544"/>
      <c r="BI112" s="544"/>
      <c r="BJ112" s="544"/>
      <c r="BK112" s="544"/>
      <c r="BL112" s="544"/>
      <c r="BM112" s="544"/>
      <c r="BN112" s="544"/>
      <c r="BO112" s="544"/>
      <c r="BP112" s="544"/>
      <c r="BQ112" s="544"/>
      <c r="BR112" s="544"/>
      <c r="BS112" s="544"/>
      <c r="BT112" s="544"/>
      <c r="BU112" s="544"/>
      <c r="BV112" s="544"/>
      <c r="BW112" s="544"/>
      <c r="BX112" s="544"/>
      <c r="BY112" s="544"/>
      <c r="BZ112" s="544"/>
      <c r="CA112" s="544"/>
      <c r="CB112" s="544"/>
      <c r="CC112" s="544"/>
      <c r="CD112" s="544"/>
      <c r="CE112" s="544"/>
      <c r="CF112" s="544"/>
      <c r="CG112" s="544"/>
      <c r="CH112" s="544"/>
      <c r="CI112" s="544"/>
      <c r="CJ112" s="544"/>
      <c r="CK112" s="544"/>
      <c r="CL112" s="544"/>
      <c r="CM112" s="544"/>
      <c r="CN112" s="544"/>
      <c r="CO112" s="544"/>
      <c r="CP112" s="544"/>
      <c r="CQ112" s="544"/>
      <c r="CR112" s="544"/>
      <c r="CS112" s="544"/>
      <c r="CT112" s="544"/>
      <c r="CU112" s="544"/>
      <c r="CV112" s="544"/>
      <c r="CW112" s="544"/>
      <c r="CX112" s="544"/>
      <c r="CY112" s="544"/>
      <c r="CZ112" s="544"/>
      <c r="DA112" s="544"/>
      <c r="DB112" s="544"/>
      <c r="DC112" s="544"/>
      <c r="DD112" s="544"/>
      <c r="DE112" s="544"/>
      <c r="DF112" s="544"/>
      <c r="DG112" s="544"/>
      <c r="DH112" s="544"/>
      <c r="DI112" s="544"/>
      <c r="DJ112" s="544"/>
      <c r="DK112" s="544"/>
      <c r="DL112" s="544"/>
      <c r="DM112" s="544"/>
      <c r="DN112" s="544"/>
      <c r="DO112" s="544"/>
      <c r="DP112" s="544"/>
      <c r="DQ112" s="544"/>
      <c r="DR112" s="544"/>
      <c r="DS112" s="544"/>
      <c r="DT112" s="544"/>
      <c r="DU112" s="544"/>
      <c r="DV112" s="544"/>
      <c r="DW112" s="544"/>
    </row>
    <row r="113" spans="1:146" s="481" customFormat="1">
      <c r="A113" s="546" t="s">
        <v>898</v>
      </c>
      <c r="B113" s="841">
        <f>Inputs!D303</f>
        <v>1</v>
      </c>
      <c r="C113" s="841"/>
      <c r="D113" s="386"/>
      <c r="E113" s="386"/>
      <c r="F113" s="395"/>
      <c r="G113" s="547">
        <f t="shared" ref="G113:AL113" ca="1" si="83">MAX(0,MIN(F145+G107-G144,G108))</f>
        <v>0</v>
      </c>
      <c r="H113" s="547">
        <f t="shared" ca="1" si="83"/>
        <v>0</v>
      </c>
      <c r="I113" s="547">
        <f t="shared" ca="1" si="83"/>
        <v>0</v>
      </c>
      <c r="J113" s="547">
        <f t="shared" ca="1" si="83"/>
        <v>0</v>
      </c>
      <c r="K113" s="547">
        <f t="shared" ca="1" si="83"/>
        <v>0</v>
      </c>
      <c r="L113" s="547">
        <f t="shared" ca="1" si="83"/>
        <v>0</v>
      </c>
      <c r="M113" s="547">
        <f t="shared" ca="1" si="83"/>
        <v>0</v>
      </c>
      <c r="N113" s="547">
        <f t="shared" ca="1" si="83"/>
        <v>0</v>
      </c>
      <c r="O113" s="547">
        <f t="shared" ca="1" si="83"/>
        <v>0</v>
      </c>
      <c r="P113" s="547">
        <f t="shared" ca="1" si="83"/>
        <v>0</v>
      </c>
      <c r="Q113" s="547">
        <f t="shared" ca="1" si="83"/>
        <v>0</v>
      </c>
      <c r="R113" s="547">
        <f t="shared" ca="1" si="83"/>
        <v>0</v>
      </c>
      <c r="S113" s="547">
        <f t="shared" ca="1" si="83"/>
        <v>0</v>
      </c>
      <c r="T113" s="547">
        <f t="shared" ca="1" si="83"/>
        <v>0</v>
      </c>
      <c r="U113" s="547">
        <f t="shared" ca="1" si="83"/>
        <v>0</v>
      </c>
      <c r="V113" s="547">
        <f t="shared" ca="1" si="83"/>
        <v>0</v>
      </c>
      <c r="W113" s="547">
        <f t="shared" ca="1" si="83"/>
        <v>0</v>
      </c>
      <c r="X113" s="547">
        <f t="shared" ca="1" si="83"/>
        <v>0</v>
      </c>
      <c r="Y113" s="547">
        <f t="shared" ca="1" si="83"/>
        <v>0</v>
      </c>
      <c r="Z113" s="547">
        <f t="shared" ca="1" si="83"/>
        <v>0</v>
      </c>
      <c r="AA113" s="547">
        <f t="shared" ca="1" si="83"/>
        <v>0</v>
      </c>
      <c r="AB113" s="547">
        <f t="shared" ca="1" si="83"/>
        <v>0</v>
      </c>
      <c r="AC113" s="547">
        <f t="shared" ca="1" si="83"/>
        <v>0</v>
      </c>
      <c r="AD113" s="547">
        <f t="shared" ca="1" si="83"/>
        <v>0</v>
      </c>
      <c r="AE113" s="547">
        <f t="shared" ca="1" si="83"/>
        <v>0</v>
      </c>
      <c r="AF113" s="547">
        <f t="shared" ca="1" si="83"/>
        <v>0</v>
      </c>
      <c r="AG113" s="547">
        <f t="shared" ca="1" si="83"/>
        <v>0</v>
      </c>
      <c r="AH113" s="547">
        <f t="shared" ca="1" si="83"/>
        <v>0</v>
      </c>
      <c r="AI113" s="547">
        <f t="shared" ca="1" si="83"/>
        <v>0</v>
      </c>
      <c r="AJ113" s="547">
        <f t="shared" ca="1" si="83"/>
        <v>0</v>
      </c>
      <c r="AK113" s="547">
        <f t="shared" ca="1" si="83"/>
        <v>0</v>
      </c>
      <c r="AL113" s="547">
        <f t="shared" ca="1" si="83"/>
        <v>0</v>
      </c>
      <c r="AM113" s="547">
        <f t="shared" ref="AM113:BO113" ca="1" si="84">MAX(0,MIN(AL145+AM107-AM144,AM108))</f>
        <v>0</v>
      </c>
      <c r="AN113" s="547">
        <f t="shared" ca="1" si="84"/>
        <v>0</v>
      </c>
      <c r="AO113" s="547">
        <f t="shared" ca="1" si="84"/>
        <v>0</v>
      </c>
      <c r="AP113" s="547">
        <f t="shared" ca="1" si="84"/>
        <v>0</v>
      </c>
      <c r="AQ113" s="547">
        <f t="shared" ca="1" si="84"/>
        <v>421.18373374004841</v>
      </c>
      <c r="AR113" s="547">
        <f t="shared" ca="1" si="84"/>
        <v>6765.0886972157923</v>
      </c>
      <c r="AS113" s="547">
        <f t="shared" ca="1" si="84"/>
        <v>5028.179778912564</v>
      </c>
      <c r="AT113" s="547">
        <f t="shared" ca="1" si="84"/>
        <v>6911.8477723177066</v>
      </c>
      <c r="AU113" s="547">
        <f t="shared" ca="1" si="84"/>
        <v>4605.0854775655007</v>
      </c>
      <c r="AV113" s="547">
        <f t="shared" ca="1" si="84"/>
        <v>7037.2442080905275</v>
      </c>
      <c r="AW113" s="547">
        <f t="shared" ca="1" si="84"/>
        <v>4599.4806067243626</v>
      </c>
      <c r="AX113" s="547">
        <f t="shared" ca="1" si="84"/>
        <v>7202.2921479137076</v>
      </c>
      <c r="AY113" s="547">
        <f t="shared" ca="1" si="84"/>
        <v>4707.3544812054788</v>
      </c>
      <c r="AZ113" s="547">
        <f t="shared" ca="1" si="84"/>
        <v>7426.0322840528779</v>
      </c>
      <c r="BA113" s="547">
        <f t="shared" ca="1" si="84"/>
        <v>4819.5765571006923</v>
      </c>
      <c r="BB113" s="547">
        <f t="shared" ca="1" si="84"/>
        <v>7552.4928393020573</v>
      </c>
      <c r="BC113" s="547">
        <f t="shared" ca="1" si="84"/>
        <v>4936.2425574001845</v>
      </c>
      <c r="BD113" s="547">
        <f t="shared" ca="1" si="84"/>
        <v>7701.5347465538525</v>
      </c>
      <c r="BE113" s="547">
        <f t="shared" ca="1" si="84"/>
        <v>5033.6550304824368</v>
      </c>
      <c r="BF113" s="547">
        <f t="shared" ca="1" si="84"/>
        <v>7870.6565164874501</v>
      </c>
      <c r="BG113" s="547">
        <f t="shared" ca="1" si="84"/>
        <v>5144.1915243119638</v>
      </c>
      <c r="BH113" s="547">
        <f t="shared" ca="1" si="84"/>
        <v>8037.566390943608</v>
      </c>
      <c r="BI113" s="547">
        <f t="shared" ca="1" si="84"/>
        <v>5216.4689126277972</v>
      </c>
      <c r="BJ113" s="547">
        <f t="shared" ca="1" si="84"/>
        <v>8123.1532287047658</v>
      </c>
      <c r="BK113" s="547">
        <f t="shared" ca="1" si="84"/>
        <v>5309.2211434020646</v>
      </c>
      <c r="BL113" s="547">
        <f t="shared" ca="1" si="84"/>
        <v>8221.4050286708589</v>
      </c>
      <c r="BM113" s="547">
        <f t="shared" ca="1" si="84"/>
        <v>5373.4376513357065</v>
      </c>
      <c r="BN113" s="547">
        <f t="shared" ca="1" si="84"/>
        <v>8264.4383934860307</v>
      </c>
      <c r="BO113" s="547">
        <f t="shared" ca="1" si="84"/>
        <v>5401.5638781734651</v>
      </c>
      <c r="BP113" s="547"/>
      <c r="BQ113" s="547"/>
      <c r="BR113" s="547"/>
      <c r="BS113" s="547"/>
      <c r="BT113" s="547"/>
      <c r="BU113" s="547"/>
      <c r="BV113" s="547"/>
      <c r="BW113" s="547"/>
      <c r="BX113" s="547"/>
      <c r="BY113" s="547"/>
      <c r="BZ113" s="547"/>
      <c r="CA113" s="547"/>
      <c r="CB113" s="547"/>
      <c r="CC113" s="547"/>
      <c r="CD113" s="547"/>
      <c r="CE113" s="547"/>
      <c r="CF113" s="547"/>
      <c r="CG113" s="547"/>
      <c r="CH113" s="547"/>
      <c r="CI113" s="547"/>
      <c r="CJ113" s="547"/>
      <c r="CK113" s="547"/>
      <c r="CL113" s="547"/>
      <c r="CM113" s="547"/>
      <c r="CN113" s="547"/>
      <c r="CO113" s="547"/>
      <c r="CP113" s="547"/>
      <c r="CQ113" s="547"/>
      <c r="CR113" s="547"/>
      <c r="CS113" s="547"/>
      <c r="CT113" s="547"/>
      <c r="CU113" s="547"/>
      <c r="CV113" s="547"/>
      <c r="CW113" s="547"/>
      <c r="CX113" s="547"/>
      <c r="CY113" s="547"/>
      <c r="CZ113" s="547"/>
      <c r="DA113" s="547"/>
      <c r="DB113" s="547"/>
      <c r="DC113" s="547"/>
      <c r="DD113" s="547"/>
      <c r="DE113" s="547"/>
      <c r="DF113" s="547"/>
      <c r="DG113" s="547"/>
      <c r="DH113" s="547"/>
      <c r="DI113" s="547"/>
      <c r="DJ113" s="547"/>
      <c r="DK113" s="547"/>
      <c r="DL113" s="547"/>
      <c r="DM113" s="547"/>
      <c r="DN113" s="547"/>
      <c r="DO113" s="547"/>
      <c r="DP113" s="547"/>
      <c r="DQ113" s="547"/>
      <c r="DR113" s="547"/>
      <c r="DS113" s="547"/>
      <c r="DT113" s="547"/>
      <c r="DU113" s="547"/>
      <c r="DV113" s="547"/>
      <c r="DW113" s="547"/>
    </row>
    <row r="114" spans="1:146" s="481" customFormat="1">
      <c r="A114" s="545"/>
      <c r="B114" s="687"/>
      <c r="C114" s="687"/>
      <c r="F114" s="303"/>
      <c r="G114" s="547"/>
      <c r="H114" s="547"/>
      <c r="I114" s="547"/>
      <c r="J114" s="547"/>
      <c r="K114" s="547"/>
      <c r="L114" s="547"/>
      <c r="M114" s="547"/>
      <c r="N114" s="547"/>
      <c r="O114" s="547"/>
      <c r="P114" s="547"/>
      <c r="Q114" s="547"/>
      <c r="R114" s="547"/>
      <c r="S114" s="547"/>
      <c r="T114" s="547"/>
      <c r="U114" s="547"/>
      <c r="V114" s="547"/>
      <c r="W114" s="547"/>
      <c r="X114" s="547"/>
      <c r="Y114" s="547"/>
      <c r="Z114" s="547"/>
      <c r="AA114" s="547"/>
      <c r="AB114" s="547"/>
      <c r="AC114" s="547"/>
      <c r="AD114" s="547"/>
      <c r="AE114" s="547"/>
      <c r="AF114" s="547"/>
      <c r="AG114" s="547"/>
      <c r="AH114" s="547"/>
      <c r="AI114" s="547"/>
      <c r="AJ114" s="547"/>
      <c r="AK114" s="547"/>
      <c r="AL114" s="547"/>
      <c r="AM114" s="547"/>
      <c r="AN114" s="547"/>
      <c r="AO114" s="547"/>
      <c r="AP114" s="547"/>
      <c r="AQ114" s="547"/>
      <c r="AR114" s="547"/>
      <c r="AS114" s="547"/>
      <c r="AT114" s="547"/>
      <c r="AU114" s="547"/>
      <c r="AV114" s="547"/>
      <c r="AW114" s="547"/>
      <c r="AX114" s="547"/>
      <c r="AY114" s="547"/>
      <c r="AZ114" s="547"/>
      <c r="BA114" s="547"/>
      <c r="BB114" s="547"/>
      <c r="BC114" s="547"/>
      <c r="BD114" s="547"/>
      <c r="BE114" s="547"/>
      <c r="BF114" s="547"/>
      <c r="BG114" s="547"/>
      <c r="BH114" s="547"/>
      <c r="BI114" s="547"/>
      <c r="BJ114" s="547"/>
      <c r="BK114" s="547"/>
      <c r="BL114" s="547"/>
      <c r="BM114" s="547"/>
      <c r="BN114" s="547"/>
      <c r="BO114" s="547"/>
      <c r="BP114" s="547"/>
      <c r="BQ114" s="547"/>
      <c r="BR114" s="547"/>
      <c r="BS114" s="547"/>
      <c r="BT114" s="547"/>
      <c r="BU114" s="547"/>
      <c r="BV114" s="547"/>
      <c r="BW114" s="547"/>
      <c r="BX114" s="547"/>
      <c r="BY114" s="547"/>
      <c r="BZ114" s="547"/>
      <c r="CA114" s="547"/>
      <c r="CB114" s="547"/>
      <c r="CC114" s="547"/>
      <c r="CD114" s="547"/>
      <c r="CE114" s="547"/>
      <c r="CF114" s="547"/>
      <c r="CG114" s="547"/>
      <c r="CH114" s="547"/>
      <c r="CI114" s="547"/>
      <c r="CJ114" s="547"/>
      <c r="CK114" s="547"/>
      <c r="CL114" s="547"/>
      <c r="CM114" s="547"/>
      <c r="CN114" s="547"/>
      <c r="CO114" s="547"/>
      <c r="CP114" s="547"/>
      <c r="CQ114" s="547"/>
      <c r="CR114" s="547"/>
      <c r="CS114" s="547"/>
      <c r="CT114" s="547"/>
      <c r="CU114" s="547"/>
      <c r="CV114" s="547"/>
      <c r="CW114" s="547"/>
      <c r="CX114" s="547"/>
      <c r="CY114" s="547"/>
      <c r="CZ114" s="547"/>
      <c r="DA114" s="547"/>
      <c r="DB114" s="547"/>
      <c r="DC114" s="547"/>
      <c r="DD114" s="547"/>
      <c r="DE114" s="547"/>
      <c r="DF114" s="547"/>
      <c r="DG114" s="547"/>
      <c r="DH114" s="547"/>
      <c r="DI114" s="547"/>
      <c r="DJ114" s="547"/>
      <c r="DK114" s="547"/>
      <c r="DL114" s="547"/>
      <c r="DM114" s="547"/>
      <c r="DN114" s="547"/>
      <c r="DO114" s="547"/>
      <c r="DP114" s="547"/>
      <c r="DQ114" s="547"/>
      <c r="DR114" s="547"/>
      <c r="DS114" s="547"/>
      <c r="DT114" s="547"/>
      <c r="DU114" s="547"/>
      <c r="DV114" s="547"/>
      <c r="DW114" s="547"/>
    </row>
    <row r="115" spans="1:146" s="481" customFormat="1">
      <c r="A115" s="546" t="s">
        <v>1098</v>
      </c>
      <c r="B115" s="688"/>
      <c r="C115" s="688"/>
      <c r="D115" s="548"/>
      <c r="E115" s="548"/>
      <c r="F115" s="330"/>
      <c r="G115" s="549">
        <f t="shared" ref="G115:AN115" ca="1" si="85">IF(AND(G110:G111),G113*$B$113,0)</f>
        <v>0</v>
      </c>
      <c r="H115" s="549">
        <f t="shared" ca="1" si="85"/>
        <v>0</v>
      </c>
      <c r="I115" s="549">
        <f t="shared" ca="1" si="85"/>
        <v>0</v>
      </c>
      <c r="J115" s="549">
        <f t="shared" ca="1" si="85"/>
        <v>0</v>
      </c>
      <c r="K115" s="549">
        <f t="shared" ca="1" si="85"/>
        <v>0</v>
      </c>
      <c r="L115" s="549">
        <f t="shared" ca="1" si="85"/>
        <v>0</v>
      </c>
      <c r="M115" s="549">
        <f t="shared" ca="1" si="85"/>
        <v>0</v>
      </c>
      <c r="N115" s="549">
        <f t="shared" ca="1" si="85"/>
        <v>0</v>
      </c>
      <c r="O115" s="549">
        <f t="shared" ca="1" si="85"/>
        <v>0</v>
      </c>
      <c r="P115" s="549">
        <f t="shared" ca="1" si="85"/>
        <v>0</v>
      </c>
      <c r="Q115" s="549">
        <f t="shared" ca="1" si="85"/>
        <v>0</v>
      </c>
      <c r="R115" s="549">
        <f t="shared" ca="1" si="85"/>
        <v>0</v>
      </c>
      <c r="S115" s="549">
        <f t="shared" ca="1" si="85"/>
        <v>0</v>
      </c>
      <c r="T115" s="549">
        <f t="shared" ca="1" si="85"/>
        <v>0</v>
      </c>
      <c r="U115" s="549">
        <f t="shared" ca="1" si="85"/>
        <v>0</v>
      </c>
      <c r="V115" s="549">
        <f t="shared" ca="1" si="85"/>
        <v>0</v>
      </c>
      <c r="W115" s="549">
        <f t="shared" ca="1" si="85"/>
        <v>0</v>
      </c>
      <c r="X115" s="549">
        <f t="shared" ca="1" si="85"/>
        <v>0</v>
      </c>
      <c r="Y115" s="549">
        <f t="shared" ca="1" si="85"/>
        <v>0</v>
      </c>
      <c r="Z115" s="549">
        <f t="shared" ca="1" si="85"/>
        <v>0</v>
      </c>
      <c r="AA115" s="549">
        <f t="shared" ca="1" si="85"/>
        <v>0</v>
      </c>
      <c r="AB115" s="549">
        <f t="shared" ca="1" si="85"/>
        <v>0</v>
      </c>
      <c r="AC115" s="549">
        <f t="shared" ca="1" si="85"/>
        <v>0</v>
      </c>
      <c r="AD115" s="549">
        <f t="shared" ca="1" si="85"/>
        <v>0</v>
      </c>
      <c r="AE115" s="549">
        <f t="shared" ca="1" si="85"/>
        <v>0</v>
      </c>
      <c r="AF115" s="549">
        <f t="shared" ca="1" si="85"/>
        <v>0</v>
      </c>
      <c r="AG115" s="549">
        <f t="shared" ca="1" si="85"/>
        <v>0</v>
      </c>
      <c r="AH115" s="549">
        <f t="shared" ca="1" si="85"/>
        <v>0</v>
      </c>
      <c r="AI115" s="549">
        <f t="shared" ca="1" si="85"/>
        <v>0</v>
      </c>
      <c r="AJ115" s="549">
        <f t="shared" ca="1" si="85"/>
        <v>0</v>
      </c>
      <c r="AK115" s="549">
        <f t="shared" ca="1" si="85"/>
        <v>0</v>
      </c>
      <c r="AL115" s="549">
        <f t="shared" ca="1" si="85"/>
        <v>0</v>
      </c>
      <c r="AM115" s="549">
        <f t="shared" ca="1" si="85"/>
        <v>0</v>
      </c>
      <c r="AN115" s="549">
        <f t="shared" ca="1" si="85"/>
        <v>0</v>
      </c>
      <c r="AO115" s="549">
        <f ca="1">IF(AND(AO110:AO111),AO113*$B$113,0)</f>
        <v>0</v>
      </c>
      <c r="AP115" s="549">
        <f ca="1">IF(AND(AP110:AP111),AP113*$B$113,0)</f>
        <v>0</v>
      </c>
      <c r="AQ115" s="549">
        <f t="shared" ref="AQ115:BO115" ca="1" si="86">IF(AND(AQ110:AQ111),AQ113*$B$113,0)</f>
        <v>421.18373374004841</v>
      </c>
      <c r="AR115" s="549">
        <f t="shared" ca="1" si="86"/>
        <v>6765.0886972157923</v>
      </c>
      <c r="AS115" s="549">
        <f t="shared" ca="1" si="86"/>
        <v>5028.179778912564</v>
      </c>
      <c r="AT115" s="549">
        <f t="shared" ca="1" si="86"/>
        <v>6911.8477723177066</v>
      </c>
      <c r="AU115" s="549">
        <f t="shared" ca="1" si="86"/>
        <v>4605.0854775655007</v>
      </c>
      <c r="AV115" s="549">
        <f t="shared" ca="1" si="86"/>
        <v>7037.2442080905275</v>
      </c>
      <c r="AW115" s="549">
        <f t="shared" ca="1" si="86"/>
        <v>4599.4806067243626</v>
      </c>
      <c r="AX115" s="549">
        <f t="shared" ca="1" si="86"/>
        <v>7202.2921479137076</v>
      </c>
      <c r="AY115" s="549">
        <f t="shared" ca="1" si="86"/>
        <v>4707.3544812054788</v>
      </c>
      <c r="AZ115" s="549">
        <f t="shared" ca="1" si="86"/>
        <v>7426.0322840528779</v>
      </c>
      <c r="BA115" s="549">
        <f t="shared" ca="1" si="86"/>
        <v>4819.5765571006923</v>
      </c>
      <c r="BB115" s="549">
        <f t="shared" ca="1" si="86"/>
        <v>7552.4928393020573</v>
      </c>
      <c r="BC115" s="549">
        <f t="shared" ca="1" si="86"/>
        <v>4936.2425574001845</v>
      </c>
      <c r="BD115" s="549">
        <f t="shared" ca="1" si="86"/>
        <v>7701.5347465538525</v>
      </c>
      <c r="BE115" s="549">
        <f t="shared" ca="1" si="86"/>
        <v>5033.6550304824368</v>
      </c>
      <c r="BF115" s="549">
        <f t="shared" ca="1" si="86"/>
        <v>7870.6565164874501</v>
      </c>
      <c r="BG115" s="549">
        <f t="shared" ca="1" si="86"/>
        <v>5144.1915243119638</v>
      </c>
      <c r="BH115" s="549">
        <f t="shared" ca="1" si="86"/>
        <v>8037.566390943608</v>
      </c>
      <c r="BI115" s="549">
        <f t="shared" ca="1" si="86"/>
        <v>5216.4689126277972</v>
      </c>
      <c r="BJ115" s="549">
        <f t="shared" ca="1" si="86"/>
        <v>8123.1532287047658</v>
      </c>
      <c r="BK115" s="549">
        <f t="shared" ca="1" si="86"/>
        <v>5309.2211434020646</v>
      </c>
      <c r="BL115" s="549">
        <f t="shared" ca="1" si="86"/>
        <v>8221.4050286708589</v>
      </c>
      <c r="BM115" s="549">
        <f t="shared" ca="1" si="86"/>
        <v>5373.4376513357065</v>
      </c>
      <c r="BN115" s="549">
        <f t="shared" ca="1" si="86"/>
        <v>8264.4383934860307</v>
      </c>
      <c r="BO115" s="549">
        <f t="shared" ca="1" si="86"/>
        <v>5401.5638781734651</v>
      </c>
      <c r="BP115" s="549"/>
      <c r="BQ115" s="549"/>
      <c r="BR115" s="549"/>
      <c r="BS115" s="549"/>
      <c r="BT115" s="549"/>
      <c r="BU115" s="549"/>
      <c r="BV115" s="549"/>
      <c r="BW115" s="549"/>
      <c r="BX115" s="549"/>
      <c r="BY115" s="549"/>
      <c r="BZ115" s="549"/>
      <c r="CA115" s="549"/>
      <c r="CB115" s="549"/>
      <c r="CC115" s="549"/>
      <c r="CD115" s="549"/>
      <c r="CE115" s="549"/>
      <c r="CF115" s="549"/>
      <c r="CG115" s="549"/>
      <c r="CH115" s="549"/>
      <c r="CI115" s="549"/>
      <c r="CJ115" s="549"/>
      <c r="CK115" s="549"/>
      <c r="CL115" s="549"/>
      <c r="CM115" s="549"/>
      <c r="CN115" s="549"/>
      <c r="CO115" s="549"/>
      <c r="CP115" s="549"/>
      <c r="CQ115" s="549"/>
      <c r="CR115" s="549"/>
      <c r="CS115" s="549"/>
      <c r="CT115" s="549"/>
      <c r="CU115" s="549"/>
      <c r="CV115" s="549"/>
      <c r="CW115" s="549"/>
      <c r="CX115" s="549"/>
      <c r="CY115" s="549"/>
      <c r="CZ115" s="549"/>
      <c r="DA115" s="549"/>
      <c r="DB115" s="549"/>
      <c r="DC115" s="549"/>
      <c r="DD115" s="549"/>
      <c r="DE115" s="549"/>
      <c r="DF115" s="549"/>
      <c r="DG115" s="549"/>
      <c r="DH115" s="549"/>
      <c r="DI115" s="549"/>
      <c r="DJ115" s="549"/>
      <c r="DK115" s="549"/>
      <c r="DL115" s="549"/>
      <c r="DM115" s="549"/>
      <c r="DN115" s="549"/>
      <c r="DO115" s="549"/>
      <c r="DP115" s="549"/>
      <c r="DQ115" s="549"/>
      <c r="DR115" s="549"/>
      <c r="DS115" s="549"/>
      <c r="DT115" s="549"/>
      <c r="DU115" s="549"/>
      <c r="DV115" s="549"/>
      <c r="DW115" s="549"/>
    </row>
    <row r="116" spans="1:146" s="481" customFormat="1">
      <c r="A116" s="546"/>
      <c r="B116" s="502">
        <f ca="1">SUM(G116:DW116)</f>
        <v>0</v>
      </c>
      <c r="C116" s="688"/>
      <c r="D116" s="548"/>
      <c r="E116" s="548"/>
      <c r="F116" s="330"/>
      <c r="G116" s="1123">
        <f t="shared" ref="G116:AL116" ca="1" si="87">IF(AND(G115&gt;0,G67=0,MOD(G4,2)=0),1,0)</f>
        <v>0</v>
      </c>
      <c r="H116" s="1123">
        <f t="shared" ca="1" si="87"/>
        <v>0</v>
      </c>
      <c r="I116" s="1123">
        <f t="shared" ca="1" si="87"/>
        <v>0</v>
      </c>
      <c r="J116" s="1123">
        <f t="shared" ca="1" si="87"/>
        <v>0</v>
      </c>
      <c r="K116" s="1123">
        <f t="shared" ca="1" si="87"/>
        <v>0</v>
      </c>
      <c r="L116" s="1123">
        <f t="shared" ca="1" si="87"/>
        <v>0</v>
      </c>
      <c r="M116" s="1123">
        <f t="shared" ca="1" si="87"/>
        <v>0</v>
      </c>
      <c r="N116" s="1123">
        <f t="shared" ca="1" si="87"/>
        <v>0</v>
      </c>
      <c r="O116" s="1123">
        <f t="shared" ca="1" si="87"/>
        <v>0</v>
      </c>
      <c r="P116" s="1123">
        <f t="shared" ca="1" si="87"/>
        <v>0</v>
      </c>
      <c r="Q116" s="1123">
        <f t="shared" ca="1" si="87"/>
        <v>0</v>
      </c>
      <c r="R116" s="1123">
        <f t="shared" ca="1" si="87"/>
        <v>0</v>
      </c>
      <c r="S116" s="1123">
        <f t="shared" ca="1" si="87"/>
        <v>0</v>
      </c>
      <c r="T116" s="1123">
        <f t="shared" ca="1" si="87"/>
        <v>0</v>
      </c>
      <c r="U116" s="1123">
        <f t="shared" ca="1" si="87"/>
        <v>0</v>
      </c>
      <c r="V116" s="1123">
        <f t="shared" ca="1" si="87"/>
        <v>0</v>
      </c>
      <c r="W116" s="1123">
        <f t="shared" ca="1" si="87"/>
        <v>0</v>
      </c>
      <c r="X116" s="1123">
        <f t="shared" ca="1" si="87"/>
        <v>0</v>
      </c>
      <c r="Y116" s="1123">
        <f t="shared" ca="1" si="87"/>
        <v>0</v>
      </c>
      <c r="Z116" s="1123">
        <f t="shared" ca="1" si="87"/>
        <v>0</v>
      </c>
      <c r="AA116" s="1123">
        <f t="shared" ca="1" si="87"/>
        <v>0</v>
      </c>
      <c r="AB116" s="1123">
        <f t="shared" ca="1" si="87"/>
        <v>0</v>
      </c>
      <c r="AC116" s="1123">
        <f t="shared" ca="1" si="87"/>
        <v>0</v>
      </c>
      <c r="AD116" s="1123">
        <f t="shared" ca="1" si="87"/>
        <v>0</v>
      </c>
      <c r="AE116" s="1123">
        <f t="shared" ca="1" si="87"/>
        <v>0</v>
      </c>
      <c r="AF116" s="1123">
        <f t="shared" ca="1" si="87"/>
        <v>0</v>
      </c>
      <c r="AG116" s="1123">
        <f t="shared" ca="1" si="87"/>
        <v>0</v>
      </c>
      <c r="AH116" s="1123">
        <f t="shared" ca="1" si="87"/>
        <v>0</v>
      </c>
      <c r="AI116" s="1123">
        <f t="shared" ca="1" si="87"/>
        <v>0</v>
      </c>
      <c r="AJ116" s="1123">
        <f t="shared" ca="1" si="87"/>
        <v>0</v>
      </c>
      <c r="AK116" s="1123">
        <f t="shared" ca="1" si="87"/>
        <v>0</v>
      </c>
      <c r="AL116" s="1123">
        <f t="shared" ca="1" si="87"/>
        <v>0</v>
      </c>
      <c r="AM116" s="1123">
        <f t="shared" ref="AM116:BO116" ca="1" si="88">IF(AND(AM115&gt;0,AM67=0,MOD(AM4,2)=0),1,0)</f>
        <v>0</v>
      </c>
      <c r="AN116" s="1123">
        <f t="shared" ca="1" si="88"/>
        <v>0</v>
      </c>
      <c r="AO116" s="1123">
        <f t="shared" ca="1" si="88"/>
        <v>0</v>
      </c>
      <c r="AP116" s="1123">
        <f t="shared" ca="1" si="88"/>
        <v>0</v>
      </c>
      <c r="AQ116" s="1123">
        <f t="shared" ca="1" si="88"/>
        <v>0</v>
      </c>
      <c r="AR116" s="1123">
        <f t="shared" ca="1" si="88"/>
        <v>0</v>
      </c>
      <c r="AS116" s="1123">
        <f t="shared" ca="1" si="88"/>
        <v>0</v>
      </c>
      <c r="AT116" s="1123">
        <f t="shared" ca="1" si="88"/>
        <v>0</v>
      </c>
      <c r="AU116" s="1123">
        <f t="shared" ca="1" si="88"/>
        <v>0</v>
      </c>
      <c r="AV116" s="1123">
        <f t="shared" ca="1" si="88"/>
        <v>0</v>
      </c>
      <c r="AW116" s="1123">
        <f t="shared" ca="1" si="88"/>
        <v>0</v>
      </c>
      <c r="AX116" s="1123">
        <f t="shared" ca="1" si="88"/>
        <v>0</v>
      </c>
      <c r="AY116" s="1123">
        <f t="shared" ca="1" si="88"/>
        <v>0</v>
      </c>
      <c r="AZ116" s="1123">
        <f t="shared" ca="1" si="88"/>
        <v>0</v>
      </c>
      <c r="BA116" s="1123">
        <f t="shared" ca="1" si="88"/>
        <v>0</v>
      </c>
      <c r="BB116" s="1123">
        <f t="shared" ca="1" si="88"/>
        <v>0</v>
      </c>
      <c r="BC116" s="1123">
        <f t="shared" ca="1" si="88"/>
        <v>0</v>
      </c>
      <c r="BD116" s="1123">
        <f t="shared" ca="1" si="88"/>
        <v>0</v>
      </c>
      <c r="BE116" s="1123">
        <f t="shared" ca="1" si="88"/>
        <v>0</v>
      </c>
      <c r="BF116" s="1123">
        <f t="shared" ca="1" si="88"/>
        <v>0</v>
      </c>
      <c r="BG116" s="1123">
        <f t="shared" ca="1" si="88"/>
        <v>0</v>
      </c>
      <c r="BH116" s="1123">
        <f t="shared" ca="1" si="88"/>
        <v>0</v>
      </c>
      <c r="BI116" s="1123">
        <f t="shared" ca="1" si="88"/>
        <v>0</v>
      </c>
      <c r="BJ116" s="1123">
        <f t="shared" ca="1" si="88"/>
        <v>0</v>
      </c>
      <c r="BK116" s="1123">
        <f t="shared" ca="1" si="88"/>
        <v>0</v>
      </c>
      <c r="BL116" s="1123">
        <f t="shared" ca="1" si="88"/>
        <v>0</v>
      </c>
      <c r="BM116" s="1123">
        <f t="shared" ca="1" si="88"/>
        <v>0</v>
      </c>
      <c r="BN116" s="1123">
        <f t="shared" ca="1" si="88"/>
        <v>0</v>
      </c>
      <c r="BO116" s="1123">
        <f t="shared" ca="1" si="88"/>
        <v>0</v>
      </c>
      <c r="BP116" s="1123"/>
      <c r="BQ116" s="1123"/>
      <c r="BR116" s="1123"/>
      <c r="BS116" s="1123"/>
      <c r="BT116" s="1123"/>
      <c r="BU116" s="1123"/>
      <c r="BV116" s="1123"/>
      <c r="BW116" s="1123"/>
      <c r="BX116" s="1123"/>
      <c r="BY116" s="1123"/>
      <c r="BZ116" s="1123"/>
      <c r="CA116" s="1123"/>
      <c r="CB116" s="1123"/>
      <c r="CC116" s="1123"/>
      <c r="CD116" s="1123"/>
      <c r="CE116" s="1123"/>
      <c r="CF116" s="1123"/>
      <c r="CG116" s="1123"/>
      <c r="CH116" s="1123"/>
      <c r="CI116" s="1123"/>
      <c r="CJ116" s="1123"/>
      <c r="CK116" s="1123"/>
      <c r="CL116" s="1123"/>
      <c r="CM116" s="1123"/>
      <c r="CN116" s="1123"/>
      <c r="CO116" s="1123"/>
      <c r="CP116" s="1123"/>
      <c r="CQ116" s="1123"/>
      <c r="CR116" s="1123"/>
      <c r="CS116" s="1123"/>
      <c r="CT116" s="1123"/>
      <c r="CU116" s="1123"/>
      <c r="CV116" s="1123"/>
      <c r="CW116" s="1123"/>
      <c r="CX116" s="1123"/>
      <c r="CY116" s="1123"/>
      <c r="CZ116" s="1123"/>
      <c r="DA116" s="1123"/>
      <c r="DB116" s="1123"/>
      <c r="DC116" s="1123"/>
      <c r="DD116" s="1123"/>
      <c r="DE116" s="1123"/>
      <c r="DF116" s="1123"/>
      <c r="DG116" s="1123"/>
      <c r="DH116" s="1123"/>
      <c r="DI116" s="1123"/>
      <c r="DJ116" s="1123"/>
      <c r="DK116" s="1123"/>
      <c r="DL116" s="1123"/>
      <c r="DM116" s="1123"/>
      <c r="DN116" s="1123"/>
      <c r="DO116" s="1123"/>
      <c r="DP116" s="1123"/>
      <c r="DQ116" s="1123"/>
      <c r="DR116" s="1123"/>
      <c r="DS116" s="1123"/>
      <c r="DT116" s="1123"/>
      <c r="DU116" s="1123"/>
      <c r="DV116" s="1123"/>
      <c r="DW116" s="1123"/>
    </row>
    <row r="117" spans="1:146" s="481" customFormat="1">
      <c r="A117" s="546"/>
      <c r="B117" s="688"/>
      <c r="C117" s="688"/>
      <c r="D117" s="548"/>
      <c r="E117" s="548"/>
      <c r="F117" s="330"/>
      <c r="G117" s="547"/>
      <c r="H117" s="547"/>
      <c r="I117" s="547"/>
      <c r="J117" s="547"/>
      <c r="K117" s="547"/>
      <c r="L117" s="547"/>
      <c r="M117" s="547"/>
      <c r="N117" s="547"/>
      <c r="O117" s="547"/>
      <c r="P117" s="547"/>
      <c r="Q117" s="547"/>
      <c r="R117" s="547"/>
      <c r="S117" s="547"/>
      <c r="T117" s="547"/>
      <c r="U117" s="547"/>
      <c r="V117" s="547"/>
      <c r="W117" s="547"/>
      <c r="X117" s="547"/>
      <c r="Y117" s="547"/>
      <c r="Z117" s="547"/>
      <c r="AA117" s="547"/>
      <c r="AB117" s="547"/>
      <c r="AC117" s="547"/>
      <c r="AD117" s="547"/>
      <c r="AE117" s="547"/>
      <c r="AF117" s="547"/>
      <c r="AG117" s="547"/>
      <c r="AH117" s="547"/>
      <c r="AI117" s="547"/>
      <c r="AJ117" s="547"/>
      <c r="AK117" s="547"/>
      <c r="AL117" s="547"/>
      <c r="AM117" s="547"/>
      <c r="AN117" s="547"/>
      <c r="AO117" s="547"/>
      <c r="AP117" s="547"/>
      <c r="AQ117" s="547"/>
      <c r="AR117" s="547"/>
      <c r="AS117" s="547"/>
      <c r="AT117" s="547"/>
      <c r="AU117" s="547"/>
      <c r="AV117" s="547"/>
      <c r="AW117" s="547"/>
      <c r="AX117" s="547"/>
      <c r="AY117" s="547"/>
      <c r="AZ117" s="547"/>
      <c r="BA117" s="547"/>
      <c r="BB117" s="547"/>
      <c r="BC117" s="547"/>
      <c r="BD117" s="547"/>
      <c r="BE117" s="547"/>
      <c r="BF117" s="547"/>
      <c r="BG117" s="547"/>
      <c r="BH117" s="547"/>
      <c r="BI117" s="547"/>
      <c r="BJ117" s="547"/>
      <c r="BK117" s="547"/>
      <c r="BL117" s="547"/>
      <c r="BM117" s="547"/>
      <c r="BN117" s="547"/>
      <c r="BO117" s="547"/>
      <c r="BP117" s="547"/>
      <c r="BQ117" s="547"/>
      <c r="BR117" s="547"/>
      <c r="BS117" s="547"/>
      <c r="BT117" s="547"/>
      <c r="BU117" s="547"/>
      <c r="BV117" s="547"/>
      <c r="BW117" s="547"/>
      <c r="BX117" s="547"/>
      <c r="BY117" s="547"/>
      <c r="BZ117" s="547"/>
      <c r="CA117" s="547"/>
      <c r="CB117" s="547"/>
      <c r="CC117" s="547"/>
      <c r="CD117" s="547"/>
      <c r="CE117" s="547"/>
      <c r="CF117" s="547"/>
      <c r="CG117" s="547"/>
      <c r="CH117" s="547"/>
      <c r="CI117" s="547"/>
      <c r="CJ117" s="547"/>
      <c r="CK117" s="547"/>
      <c r="CL117" s="547"/>
      <c r="CM117" s="547"/>
      <c r="CN117" s="547"/>
      <c r="CO117" s="547"/>
      <c r="CP117" s="547"/>
      <c r="CQ117" s="547"/>
      <c r="CR117" s="547"/>
      <c r="CS117" s="547"/>
      <c r="CT117" s="547"/>
      <c r="CU117" s="547"/>
      <c r="CV117" s="547"/>
      <c r="CW117" s="547"/>
      <c r="CX117" s="547"/>
      <c r="CY117" s="547"/>
      <c r="CZ117" s="547"/>
      <c r="DA117" s="547"/>
      <c r="DB117" s="547"/>
      <c r="DC117" s="547"/>
      <c r="DD117" s="547"/>
      <c r="DE117" s="547"/>
      <c r="DF117" s="547"/>
      <c r="DG117" s="547"/>
      <c r="DH117" s="547"/>
      <c r="DI117" s="547"/>
      <c r="DJ117" s="547"/>
      <c r="DK117" s="547"/>
      <c r="DL117" s="547"/>
      <c r="DM117" s="547"/>
      <c r="DN117" s="547"/>
      <c r="DO117" s="547"/>
      <c r="DP117" s="547"/>
      <c r="DQ117" s="547"/>
      <c r="DR117" s="547"/>
      <c r="DS117" s="547"/>
      <c r="DT117" s="547"/>
      <c r="DU117" s="547"/>
      <c r="DV117" s="547"/>
      <c r="DW117" s="547"/>
    </row>
    <row r="118" spans="1:146" s="481" customFormat="1">
      <c r="A118" s="992" t="str">
        <f>Inputs!A403</f>
        <v>Withholding Tax</v>
      </c>
      <c r="B118" s="985">
        <f>(Inputs!$C$298*Inputs!$D$409+Inputs!$C$300*Inputs!$D$410+Inputs!$C$301*Inputs!$D$411)</f>
        <v>0</v>
      </c>
      <c r="C118" s="985"/>
      <c r="D118" s="386"/>
      <c r="E118" s="386"/>
      <c r="F118" s="395"/>
      <c r="G118" s="989">
        <f ca="1">G115*$B$118</f>
        <v>0</v>
      </c>
      <c r="H118" s="989">
        <f ca="1">H115*$B$118</f>
        <v>0</v>
      </c>
      <c r="I118" s="989">
        <f t="shared" ref="I118:AL118" ca="1" si="89">I115*$B$118</f>
        <v>0</v>
      </c>
      <c r="J118" s="989">
        <f t="shared" ca="1" si="89"/>
        <v>0</v>
      </c>
      <c r="K118" s="989">
        <f t="shared" ca="1" si="89"/>
        <v>0</v>
      </c>
      <c r="L118" s="989">
        <f t="shared" ca="1" si="89"/>
        <v>0</v>
      </c>
      <c r="M118" s="989">
        <f ca="1">M115*$B$118</f>
        <v>0</v>
      </c>
      <c r="N118" s="989">
        <f t="shared" ca="1" si="89"/>
        <v>0</v>
      </c>
      <c r="O118" s="989">
        <f t="shared" ca="1" si="89"/>
        <v>0</v>
      </c>
      <c r="P118" s="989">
        <f t="shared" ca="1" si="89"/>
        <v>0</v>
      </c>
      <c r="Q118" s="989">
        <f t="shared" ca="1" si="89"/>
        <v>0</v>
      </c>
      <c r="R118" s="989">
        <f t="shared" ca="1" si="89"/>
        <v>0</v>
      </c>
      <c r="S118" s="989">
        <f t="shared" ca="1" si="89"/>
        <v>0</v>
      </c>
      <c r="T118" s="989">
        <f t="shared" ca="1" si="89"/>
        <v>0</v>
      </c>
      <c r="U118" s="989">
        <f t="shared" ca="1" si="89"/>
        <v>0</v>
      </c>
      <c r="V118" s="989">
        <f t="shared" ca="1" si="89"/>
        <v>0</v>
      </c>
      <c r="W118" s="989">
        <f t="shared" ca="1" si="89"/>
        <v>0</v>
      </c>
      <c r="X118" s="989">
        <f t="shared" ca="1" si="89"/>
        <v>0</v>
      </c>
      <c r="Y118" s="989">
        <f t="shared" ca="1" si="89"/>
        <v>0</v>
      </c>
      <c r="Z118" s="989">
        <f t="shared" ca="1" si="89"/>
        <v>0</v>
      </c>
      <c r="AA118" s="989">
        <f t="shared" ca="1" si="89"/>
        <v>0</v>
      </c>
      <c r="AB118" s="989">
        <f t="shared" ca="1" si="89"/>
        <v>0</v>
      </c>
      <c r="AC118" s="989">
        <f t="shared" ca="1" si="89"/>
        <v>0</v>
      </c>
      <c r="AD118" s="989">
        <f t="shared" ca="1" si="89"/>
        <v>0</v>
      </c>
      <c r="AE118" s="989">
        <f t="shared" ca="1" si="89"/>
        <v>0</v>
      </c>
      <c r="AF118" s="989">
        <f t="shared" ca="1" si="89"/>
        <v>0</v>
      </c>
      <c r="AG118" s="989">
        <f t="shared" ca="1" si="89"/>
        <v>0</v>
      </c>
      <c r="AH118" s="989">
        <f ca="1">AH115*$B$118</f>
        <v>0</v>
      </c>
      <c r="AI118" s="989">
        <f t="shared" ca="1" si="89"/>
        <v>0</v>
      </c>
      <c r="AJ118" s="989">
        <f t="shared" ca="1" si="89"/>
        <v>0</v>
      </c>
      <c r="AK118" s="989">
        <f t="shared" ca="1" si="89"/>
        <v>0</v>
      </c>
      <c r="AL118" s="989">
        <f t="shared" ca="1" si="89"/>
        <v>0</v>
      </c>
      <c r="AM118" s="989">
        <f t="shared" ref="AM118:BO118" ca="1" si="90">AM115*$B$118</f>
        <v>0</v>
      </c>
      <c r="AN118" s="989">
        <f t="shared" ca="1" si="90"/>
        <v>0</v>
      </c>
      <c r="AO118" s="989">
        <f t="shared" ca="1" si="90"/>
        <v>0</v>
      </c>
      <c r="AP118" s="989">
        <f t="shared" ca="1" si="90"/>
        <v>0</v>
      </c>
      <c r="AQ118" s="989">
        <f t="shared" ca="1" si="90"/>
        <v>0</v>
      </c>
      <c r="AR118" s="989">
        <f t="shared" ca="1" si="90"/>
        <v>0</v>
      </c>
      <c r="AS118" s="989">
        <f t="shared" ca="1" si="90"/>
        <v>0</v>
      </c>
      <c r="AT118" s="989">
        <f t="shared" ca="1" si="90"/>
        <v>0</v>
      </c>
      <c r="AU118" s="989">
        <f t="shared" ca="1" si="90"/>
        <v>0</v>
      </c>
      <c r="AV118" s="989">
        <f t="shared" ca="1" si="90"/>
        <v>0</v>
      </c>
      <c r="AW118" s="989">
        <f t="shared" ca="1" si="90"/>
        <v>0</v>
      </c>
      <c r="AX118" s="989">
        <f t="shared" ca="1" si="90"/>
        <v>0</v>
      </c>
      <c r="AY118" s="989">
        <f t="shared" ca="1" si="90"/>
        <v>0</v>
      </c>
      <c r="AZ118" s="989">
        <f t="shared" ca="1" si="90"/>
        <v>0</v>
      </c>
      <c r="BA118" s="989">
        <f t="shared" ca="1" si="90"/>
        <v>0</v>
      </c>
      <c r="BB118" s="989">
        <f t="shared" ca="1" si="90"/>
        <v>0</v>
      </c>
      <c r="BC118" s="989">
        <f t="shared" ca="1" si="90"/>
        <v>0</v>
      </c>
      <c r="BD118" s="989">
        <f t="shared" ca="1" si="90"/>
        <v>0</v>
      </c>
      <c r="BE118" s="989">
        <f t="shared" ca="1" si="90"/>
        <v>0</v>
      </c>
      <c r="BF118" s="989">
        <f t="shared" ca="1" si="90"/>
        <v>0</v>
      </c>
      <c r="BG118" s="989">
        <f t="shared" ca="1" si="90"/>
        <v>0</v>
      </c>
      <c r="BH118" s="989">
        <f t="shared" ca="1" si="90"/>
        <v>0</v>
      </c>
      <c r="BI118" s="989">
        <f t="shared" ca="1" si="90"/>
        <v>0</v>
      </c>
      <c r="BJ118" s="989">
        <f t="shared" ca="1" si="90"/>
        <v>0</v>
      </c>
      <c r="BK118" s="989">
        <f t="shared" ca="1" si="90"/>
        <v>0</v>
      </c>
      <c r="BL118" s="989">
        <f t="shared" ca="1" si="90"/>
        <v>0</v>
      </c>
      <c r="BM118" s="989">
        <f t="shared" ca="1" si="90"/>
        <v>0</v>
      </c>
      <c r="BN118" s="989">
        <f t="shared" ca="1" si="90"/>
        <v>0</v>
      </c>
      <c r="BO118" s="989">
        <f t="shared" ca="1" si="90"/>
        <v>0</v>
      </c>
      <c r="BP118" s="989"/>
      <c r="BQ118" s="989"/>
      <c r="BR118" s="989"/>
      <c r="BS118" s="989"/>
      <c r="BT118" s="989"/>
      <c r="BU118" s="989"/>
      <c r="BV118" s="989"/>
      <c r="BW118" s="989"/>
      <c r="BX118" s="989"/>
      <c r="BY118" s="989"/>
      <c r="BZ118" s="989"/>
      <c r="CA118" s="989"/>
      <c r="CB118" s="989"/>
      <c r="CC118" s="989"/>
      <c r="CD118" s="989"/>
      <c r="CE118" s="989"/>
      <c r="CF118" s="989"/>
      <c r="CG118" s="989"/>
      <c r="CH118" s="989"/>
      <c r="CI118" s="989"/>
      <c r="CJ118" s="989"/>
      <c r="CK118" s="989"/>
      <c r="CL118" s="989"/>
      <c r="CM118" s="989"/>
      <c r="CN118" s="989"/>
      <c r="CO118" s="989"/>
      <c r="CP118" s="989"/>
      <c r="CQ118" s="989"/>
      <c r="CR118" s="989"/>
      <c r="CS118" s="989"/>
      <c r="CT118" s="989"/>
      <c r="CU118" s="989"/>
      <c r="CV118" s="989"/>
      <c r="CW118" s="989"/>
      <c r="CX118" s="989"/>
      <c r="CY118" s="989"/>
      <c r="CZ118" s="989"/>
      <c r="DA118" s="989"/>
      <c r="DB118" s="989"/>
      <c r="DC118" s="989"/>
      <c r="DD118" s="989"/>
      <c r="DE118" s="989"/>
      <c r="DF118" s="989"/>
      <c r="DG118" s="989"/>
      <c r="DH118" s="989"/>
      <c r="DI118" s="989"/>
      <c r="DJ118" s="989"/>
      <c r="DK118" s="989"/>
      <c r="DL118" s="989"/>
      <c r="DM118" s="989"/>
      <c r="DN118" s="989"/>
      <c r="DO118" s="989"/>
      <c r="DP118" s="989"/>
      <c r="DQ118" s="989"/>
      <c r="DR118" s="989"/>
      <c r="DS118" s="989"/>
      <c r="DT118" s="989"/>
      <c r="DU118" s="989"/>
      <c r="DV118" s="989"/>
      <c r="DW118" s="989"/>
    </row>
    <row r="119" spans="1:146" s="482" customFormat="1">
      <c r="A119" s="992" t="s">
        <v>1099</v>
      </c>
      <c r="B119" s="985"/>
      <c r="D119" s="548"/>
      <c r="E119" s="548"/>
      <c r="F119" s="330"/>
      <c r="G119" s="547">
        <f ca="1">G115-G118</f>
        <v>0</v>
      </c>
      <c r="H119" s="547">
        <f ca="1">H115-H118</f>
        <v>0</v>
      </c>
      <c r="I119" s="547">
        <f t="shared" ref="I119:AL119" ca="1" si="91">I115-I118</f>
        <v>0</v>
      </c>
      <c r="J119" s="547">
        <f t="shared" ca="1" si="91"/>
        <v>0</v>
      </c>
      <c r="K119" s="547">
        <f t="shared" ca="1" si="91"/>
        <v>0</v>
      </c>
      <c r="L119" s="547">
        <f t="shared" ca="1" si="91"/>
        <v>0</v>
      </c>
      <c r="M119" s="547">
        <f t="shared" ca="1" si="91"/>
        <v>0</v>
      </c>
      <c r="N119" s="547">
        <f t="shared" ca="1" si="91"/>
        <v>0</v>
      </c>
      <c r="O119" s="547">
        <f t="shared" ca="1" si="91"/>
        <v>0</v>
      </c>
      <c r="P119" s="547">
        <f t="shared" ca="1" si="91"/>
        <v>0</v>
      </c>
      <c r="Q119" s="547">
        <f t="shared" ca="1" si="91"/>
        <v>0</v>
      </c>
      <c r="R119" s="547">
        <f t="shared" ca="1" si="91"/>
        <v>0</v>
      </c>
      <c r="S119" s="547">
        <f t="shared" ca="1" si="91"/>
        <v>0</v>
      </c>
      <c r="T119" s="547">
        <f t="shared" ca="1" si="91"/>
        <v>0</v>
      </c>
      <c r="U119" s="547">
        <f t="shared" ca="1" si="91"/>
        <v>0</v>
      </c>
      <c r="V119" s="547">
        <f t="shared" ca="1" si="91"/>
        <v>0</v>
      </c>
      <c r="W119" s="547">
        <f t="shared" ca="1" si="91"/>
        <v>0</v>
      </c>
      <c r="X119" s="547">
        <f t="shared" ca="1" si="91"/>
        <v>0</v>
      </c>
      <c r="Y119" s="547">
        <f t="shared" ca="1" si="91"/>
        <v>0</v>
      </c>
      <c r="Z119" s="547">
        <f t="shared" ca="1" si="91"/>
        <v>0</v>
      </c>
      <c r="AA119" s="547">
        <f t="shared" ca="1" si="91"/>
        <v>0</v>
      </c>
      <c r="AB119" s="547">
        <f t="shared" ca="1" si="91"/>
        <v>0</v>
      </c>
      <c r="AC119" s="547">
        <f t="shared" ca="1" si="91"/>
        <v>0</v>
      </c>
      <c r="AD119" s="547">
        <f t="shared" ca="1" si="91"/>
        <v>0</v>
      </c>
      <c r="AE119" s="547">
        <f t="shared" ca="1" si="91"/>
        <v>0</v>
      </c>
      <c r="AF119" s="547">
        <f t="shared" ca="1" si="91"/>
        <v>0</v>
      </c>
      <c r="AG119" s="547">
        <f t="shared" ca="1" si="91"/>
        <v>0</v>
      </c>
      <c r="AH119" s="547">
        <f t="shared" ca="1" si="91"/>
        <v>0</v>
      </c>
      <c r="AI119" s="547">
        <f t="shared" ca="1" si="91"/>
        <v>0</v>
      </c>
      <c r="AJ119" s="547">
        <f t="shared" ca="1" si="91"/>
        <v>0</v>
      </c>
      <c r="AK119" s="547">
        <f t="shared" ca="1" si="91"/>
        <v>0</v>
      </c>
      <c r="AL119" s="547">
        <f t="shared" ca="1" si="91"/>
        <v>0</v>
      </c>
      <c r="AM119" s="547">
        <f t="shared" ref="AM119:BO119" ca="1" si="92">AM115-AM118</f>
        <v>0</v>
      </c>
      <c r="AN119" s="547">
        <f t="shared" ca="1" si="92"/>
        <v>0</v>
      </c>
      <c r="AO119" s="547">
        <f t="shared" ca="1" si="92"/>
        <v>0</v>
      </c>
      <c r="AP119" s="547">
        <f t="shared" ca="1" si="92"/>
        <v>0</v>
      </c>
      <c r="AQ119" s="547">
        <f t="shared" ca="1" si="92"/>
        <v>421.18373374004841</v>
      </c>
      <c r="AR119" s="547">
        <f t="shared" ca="1" si="92"/>
        <v>6765.0886972157923</v>
      </c>
      <c r="AS119" s="547">
        <f t="shared" ca="1" si="92"/>
        <v>5028.179778912564</v>
      </c>
      <c r="AT119" s="547">
        <f t="shared" ca="1" si="92"/>
        <v>6911.8477723177066</v>
      </c>
      <c r="AU119" s="547">
        <f t="shared" ca="1" si="92"/>
        <v>4605.0854775655007</v>
      </c>
      <c r="AV119" s="547">
        <f t="shared" ca="1" si="92"/>
        <v>7037.2442080905275</v>
      </c>
      <c r="AW119" s="547">
        <f t="shared" ca="1" si="92"/>
        <v>4599.4806067243626</v>
      </c>
      <c r="AX119" s="547">
        <f t="shared" ca="1" si="92"/>
        <v>7202.2921479137076</v>
      </c>
      <c r="AY119" s="547">
        <f t="shared" ca="1" si="92"/>
        <v>4707.3544812054788</v>
      </c>
      <c r="AZ119" s="547">
        <f t="shared" ca="1" si="92"/>
        <v>7426.0322840528779</v>
      </c>
      <c r="BA119" s="547">
        <f t="shared" ca="1" si="92"/>
        <v>4819.5765571006923</v>
      </c>
      <c r="BB119" s="547">
        <f t="shared" ca="1" si="92"/>
        <v>7552.4928393020573</v>
      </c>
      <c r="BC119" s="547">
        <f t="shared" ca="1" si="92"/>
        <v>4936.2425574001845</v>
      </c>
      <c r="BD119" s="547">
        <f t="shared" ca="1" si="92"/>
        <v>7701.5347465538525</v>
      </c>
      <c r="BE119" s="547">
        <f t="shared" ca="1" si="92"/>
        <v>5033.6550304824368</v>
      </c>
      <c r="BF119" s="547">
        <f t="shared" ca="1" si="92"/>
        <v>7870.6565164874501</v>
      </c>
      <c r="BG119" s="547">
        <f t="shared" ca="1" si="92"/>
        <v>5144.1915243119638</v>
      </c>
      <c r="BH119" s="547">
        <f t="shared" ca="1" si="92"/>
        <v>8037.566390943608</v>
      </c>
      <c r="BI119" s="547">
        <f t="shared" ca="1" si="92"/>
        <v>5216.4689126277972</v>
      </c>
      <c r="BJ119" s="547">
        <f t="shared" ca="1" si="92"/>
        <v>8123.1532287047658</v>
      </c>
      <c r="BK119" s="547">
        <f t="shared" ca="1" si="92"/>
        <v>5309.2211434020646</v>
      </c>
      <c r="BL119" s="547">
        <f t="shared" ca="1" si="92"/>
        <v>8221.4050286708589</v>
      </c>
      <c r="BM119" s="547">
        <f t="shared" ca="1" si="92"/>
        <v>5373.4376513357065</v>
      </c>
      <c r="BN119" s="547">
        <f t="shared" ca="1" si="92"/>
        <v>8264.4383934860307</v>
      </c>
      <c r="BO119" s="547">
        <f t="shared" ca="1" si="92"/>
        <v>5401.5638781734651</v>
      </c>
      <c r="BP119" s="547"/>
      <c r="BQ119" s="547"/>
      <c r="BR119" s="547"/>
      <c r="BS119" s="547"/>
      <c r="BT119" s="547"/>
      <c r="BU119" s="547"/>
      <c r="BV119" s="547"/>
      <c r="BW119" s="547"/>
      <c r="BX119" s="547"/>
      <c r="BY119" s="547"/>
      <c r="BZ119" s="547"/>
      <c r="CA119" s="547"/>
      <c r="CB119" s="547"/>
      <c r="CC119" s="547"/>
      <c r="CD119" s="547"/>
      <c r="CE119" s="547"/>
      <c r="CF119" s="547"/>
      <c r="CG119" s="547"/>
      <c r="CH119" s="547"/>
      <c r="CI119" s="547"/>
      <c r="CJ119" s="547"/>
      <c r="CK119" s="547"/>
      <c r="CL119" s="547"/>
      <c r="CM119" s="547"/>
      <c r="CN119" s="547"/>
      <c r="CO119" s="547"/>
      <c r="CP119" s="547"/>
      <c r="CQ119" s="547"/>
      <c r="CR119" s="547"/>
      <c r="CS119" s="547"/>
      <c r="CT119" s="547"/>
      <c r="CU119" s="547"/>
      <c r="CV119" s="547"/>
      <c r="CW119" s="547"/>
      <c r="CX119" s="547"/>
      <c r="CY119" s="547"/>
      <c r="CZ119" s="547"/>
      <c r="DA119" s="547"/>
      <c r="DB119" s="547"/>
      <c r="DC119" s="547"/>
      <c r="DD119" s="547"/>
      <c r="DE119" s="547"/>
      <c r="DF119" s="547"/>
      <c r="DG119" s="547"/>
      <c r="DH119" s="547"/>
      <c r="DI119" s="547"/>
      <c r="DJ119" s="547"/>
      <c r="DK119" s="547"/>
      <c r="DL119" s="547"/>
      <c r="DM119" s="547"/>
      <c r="DN119" s="547"/>
      <c r="DO119" s="547"/>
      <c r="DP119" s="547"/>
      <c r="DQ119" s="547"/>
      <c r="DR119" s="547"/>
      <c r="DS119" s="547"/>
      <c r="DT119" s="547"/>
      <c r="DU119" s="547"/>
      <c r="DV119" s="547"/>
      <c r="DW119" s="547"/>
    </row>
    <row r="120" spans="1:146" s="482" customFormat="1" ht="14.45">
      <c r="A120" s="546" t="s">
        <v>1100</v>
      </c>
      <c r="B120" s="1150"/>
      <c r="C120" s="1150"/>
      <c r="D120" s="548"/>
      <c r="E120" s="548"/>
      <c r="F120" s="330"/>
      <c r="G120" s="549">
        <f t="shared" ref="G120:AL120" ca="1" si="93">G119+G118</f>
        <v>0</v>
      </c>
      <c r="H120" s="549">
        <f ca="1">H119+H118</f>
        <v>0</v>
      </c>
      <c r="I120" s="549">
        <f t="shared" ca="1" si="93"/>
        <v>0</v>
      </c>
      <c r="J120" s="549">
        <f t="shared" ca="1" si="93"/>
        <v>0</v>
      </c>
      <c r="K120" s="549">
        <f t="shared" ca="1" si="93"/>
        <v>0</v>
      </c>
      <c r="L120" s="549">
        <f t="shared" ca="1" si="93"/>
        <v>0</v>
      </c>
      <c r="M120" s="549">
        <f t="shared" ca="1" si="93"/>
        <v>0</v>
      </c>
      <c r="N120" s="549">
        <f t="shared" ca="1" si="93"/>
        <v>0</v>
      </c>
      <c r="O120" s="549">
        <f t="shared" ca="1" si="93"/>
        <v>0</v>
      </c>
      <c r="P120" s="549">
        <f t="shared" ca="1" si="93"/>
        <v>0</v>
      </c>
      <c r="Q120" s="549">
        <f t="shared" ca="1" si="93"/>
        <v>0</v>
      </c>
      <c r="R120" s="549">
        <f t="shared" ca="1" si="93"/>
        <v>0</v>
      </c>
      <c r="S120" s="549">
        <f t="shared" ca="1" si="93"/>
        <v>0</v>
      </c>
      <c r="T120" s="549">
        <f t="shared" ca="1" si="93"/>
        <v>0</v>
      </c>
      <c r="U120" s="549">
        <f t="shared" ca="1" si="93"/>
        <v>0</v>
      </c>
      <c r="V120" s="549">
        <f t="shared" ca="1" si="93"/>
        <v>0</v>
      </c>
      <c r="W120" s="549">
        <f t="shared" ca="1" si="93"/>
        <v>0</v>
      </c>
      <c r="X120" s="549">
        <f t="shared" ca="1" si="93"/>
        <v>0</v>
      </c>
      <c r="Y120" s="549">
        <f t="shared" ca="1" si="93"/>
        <v>0</v>
      </c>
      <c r="Z120" s="549">
        <f t="shared" ca="1" si="93"/>
        <v>0</v>
      </c>
      <c r="AA120" s="549">
        <f t="shared" ca="1" si="93"/>
        <v>0</v>
      </c>
      <c r="AB120" s="549">
        <f t="shared" ca="1" si="93"/>
        <v>0</v>
      </c>
      <c r="AC120" s="549">
        <f t="shared" ca="1" si="93"/>
        <v>0</v>
      </c>
      <c r="AD120" s="549">
        <f t="shared" ca="1" si="93"/>
        <v>0</v>
      </c>
      <c r="AE120" s="549">
        <f t="shared" ca="1" si="93"/>
        <v>0</v>
      </c>
      <c r="AF120" s="549">
        <f t="shared" ca="1" si="93"/>
        <v>0</v>
      </c>
      <c r="AG120" s="549">
        <f t="shared" ca="1" si="93"/>
        <v>0</v>
      </c>
      <c r="AH120" s="549">
        <f t="shared" ca="1" si="93"/>
        <v>0</v>
      </c>
      <c r="AI120" s="549">
        <f t="shared" ca="1" si="93"/>
        <v>0</v>
      </c>
      <c r="AJ120" s="549">
        <f t="shared" ca="1" si="93"/>
        <v>0</v>
      </c>
      <c r="AK120" s="549">
        <f t="shared" ca="1" si="93"/>
        <v>0</v>
      </c>
      <c r="AL120" s="549">
        <f t="shared" ca="1" si="93"/>
        <v>0</v>
      </c>
      <c r="AM120" s="549">
        <f t="shared" ref="AM120:BO120" ca="1" si="94">AM119+AM118</f>
        <v>0</v>
      </c>
      <c r="AN120" s="549">
        <f t="shared" ca="1" si="94"/>
        <v>0</v>
      </c>
      <c r="AO120" s="549">
        <f t="shared" ca="1" si="94"/>
        <v>0</v>
      </c>
      <c r="AP120" s="549">
        <f ca="1">AP119+AP118</f>
        <v>0</v>
      </c>
      <c r="AQ120" s="549">
        <f t="shared" ca="1" si="94"/>
        <v>421.18373374004841</v>
      </c>
      <c r="AR120" s="549">
        <f t="shared" ca="1" si="94"/>
        <v>6765.0886972157923</v>
      </c>
      <c r="AS120" s="549">
        <f t="shared" ca="1" si="94"/>
        <v>5028.179778912564</v>
      </c>
      <c r="AT120" s="549">
        <f t="shared" ca="1" si="94"/>
        <v>6911.8477723177066</v>
      </c>
      <c r="AU120" s="549">
        <f t="shared" ca="1" si="94"/>
        <v>4605.0854775655007</v>
      </c>
      <c r="AV120" s="549">
        <f t="shared" ca="1" si="94"/>
        <v>7037.2442080905275</v>
      </c>
      <c r="AW120" s="549">
        <f t="shared" ca="1" si="94"/>
        <v>4599.4806067243626</v>
      </c>
      <c r="AX120" s="549">
        <f t="shared" ca="1" si="94"/>
        <v>7202.2921479137076</v>
      </c>
      <c r="AY120" s="549">
        <f t="shared" ca="1" si="94"/>
        <v>4707.3544812054788</v>
      </c>
      <c r="AZ120" s="549">
        <f t="shared" ca="1" si="94"/>
        <v>7426.0322840528779</v>
      </c>
      <c r="BA120" s="549">
        <f t="shared" ca="1" si="94"/>
        <v>4819.5765571006923</v>
      </c>
      <c r="BB120" s="549">
        <f t="shared" ca="1" si="94"/>
        <v>7552.4928393020573</v>
      </c>
      <c r="BC120" s="549">
        <f t="shared" ca="1" si="94"/>
        <v>4936.2425574001845</v>
      </c>
      <c r="BD120" s="549">
        <f t="shared" ca="1" si="94"/>
        <v>7701.5347465538525</v>
      </c>
      <c r="BE120" s="549">
        <f t="shared" ca="1" si="94"/>
        <v>5033.6550304824368</v>
      </c>
      <c r="BF120" s="549">
        <f t="shared" ca="1" si="94"/>
        <v>7870.6565164874501</v>
      </c>
      <c r="BG120" s="549">
        <f t="shared" ca="1" si="94"/>
        <v>5144.1915243119638</v>
      </c>
      <c r="BH120" s="549">
        <f t="shared" ca="1" si="94"/>
        <v>8037.566390943608</v>
      </c>
      <c r="BI120" s="549">
        <f t="shared" ca="1" si="94"/>
        <v>5216.4689126277972</v>
      </c>
      <c r="BJ120" s="549">
        <f t="shared" ca="1" si="94"/>
        <v>8123.1532287047658</v>
      </c>
      <c r="BK120" s="549">
        <f t="shared" ca="1" si="94"/>
        <v>5309.2211434020646</v>
      </c>
      <c r="BL120" s="549">
        <f t="shared" ca="1" si="94"/>
        <v>8221.4050286708589</v>
      </c>
      <c r="BM120" s="549">
        <f t="shared" ca="1" si="94"/>
        <v>5373.4376513357065</v>
      </c>
      <c r="BN120" s="549">
        <f t="shared" ca="1" si="94"/>
        <v>8264.4383934860307</v>
      </c>
      <c r="BO120" s="549">
        <f t="shared" ca="1" si="94"/>
        <v>5401.5638781734651</v>
      </c>
      <c r="BP120" s="549"/>
      <c r="BQ120" s="549"/>
      <c r="BR120" s="549"/>
      <c r="BS120" s="549"/>
      <c r="BT120" s="549"/>
      <c r="BU120" s="549"/>
      <c r="BV120" s="549"/>
      <c r="BW120" s="549"/>
      <c r="BX120" s="549"/>
      <c r="BY120" s="549"/>
      <c r="BZ120" s="549"/>
      <c r="CA120" s="549"/>
      <c r="CB120" s="549"/>
      <c r="CC120" s="549"/>
      <c r="CD120" s="549"/>
      <c r="CE120" s="549"/>
      <c r="CF120" s="549"/>
      <c r="CG120" s="549"/>
      <c r="CH120" s="549"/>
      <c r="CI120" s="549"/>
      <c r="CJ120" s="549"/>
      <c r="CK120" s="549"/>
      <c r="CL120" s="549"/>
      <c r="CM120" s="549"/>
      <c r="CN120" s="549"/>
      <c r="CO120" s="549"/>
      <c r="CP120" s="549"/>
      <c r="CQ120" s="549"/>
      <c r="CR120" s="549"/>
      <c r="CS120" s="549"/>
      <c r="CT120" s="549"/>
      <c r="CU120" s="549"/>
      <c r="CV120" s="549"/>
      <c r="CW120" s="549"/>
      <c r="CX120" s="549"/>
      <c r="CY120" s="549"/>
      <c r="CZ120" s="549"/>
      <c r="DA120" s="549"/>
      <c r="DB120" s="549"/>
      <c r="DC120" s="549"/>
      <c r="DD120" s="549"/>
      <c r="DE120" s="549"/>
      <c r="DF120" s="549"/>
      <c r="DG120" s="549"/>
      <c r="DH120" s="549"/>
      <c r="DI120" s="549"/>
      <c r="DJ120" s="549"/>
      <c r="DK120" s="549"/>
      <c r="DL120" s="549"/>
      <c r="DM120" s="549"/>
      <c r="DN120" s="549"/>
      <c r="DO120" s="549"/>
      <c r="DP120" s="549"/>
      <c r="DQ120" s="549"/>
      <c r="DR120" s="549"/>
      <c r="DS120" s="549"/>
      <c r="DT120" s="549"/>
      <c r="DU120" s="549"/>
      <c r="DV120" s="549"/>
      <c r="DW120" s="549"/>
    </row>
    <row r="121" spans="1:146" s="481" customFormat="1">
      <c r="B121" s="548"/>
      <c r="C121" s="548"/>
      <c r="D121" s="548"/>
      <c r="E121" s="548"/>
      <c r="F121" s="330"/>
      <c r="G121" s="550"/>
      <c r="H121" s="550"/>
      <c r="I121" s="550"/>
      <c r="J121" s="550"/>
      <c r="K121" s="550"/>
      <c r="L121" s="550"/>
      <c r="M121" s="550"/>
      <c r="N121" s="550"/>
      <c r="O121" s="550"/>
      <c r="P121" s="550"/>
      <c r="Q121" s="550"/>
      <c r="R121" s="550"/>
      <c r="S121" s="550"/>
      <c r="T121" s="550"/>
      <c r="U121" s="550"/>
      <c r="V121" s="550"/>
      <c r="W121" s="550"/>
      <c r="X121" s="550"/>
      <c r="Y121" s="550"/>
      <c r="Z121" s="550"/>
      <c r="AA121" s="550"/>
      <c r="AB121" s="550"/>
      <c r="AC121" s="550"/>
      <c r="AD121" s="550"/>
      <c r="AE121" s="550"/>
      <c r="AF121" s="550"/>
      <c r="AG121" s="550"/>
      <c r="AH121" s="550"/>
      <c r="AI121" s="550"/>
      <c r="AJ121" s="550"/>
      <c r="AK121" s="550"/>
      <c r="AL121" s="550"/>
      <c r="AM121" s="550"/>
      <c r="AN121" s="550"/>
      <c r="AO121" s="550"/>
      <c r="AP121" s="550"/>
      <c r="AQ121" s="550"/>
      <c r="AR121" s="550"/>
      <c r="AS121" s="550"/>
      <c r="AT121" s="550"/>
      <c r="AU121" s="550"/>
      <c r="AV121" s="550"/>
      <c r="AW121" s="550"/>
      <c r="AX121" s="550"/>
      <c r="AY121" s="550"/>
      <c r="AZ121" s="550"/>
      <c r="BA121" s="550"/>
      <c r="BB121" s="550"/>
      <c r="BC121" s="550"/>
      <c r="BD121" s="550"/>
      <c r="BE121" s="550"/>
      <c r="BF121" s="550"/>
      <c r="BG121" s="550"/>
      <c r="BH121" s="550"/>
      <c r="BI121" s="550"/>
      <c r="BJ121" s="550"/>
      <c r="BK121" s="550"/>
      <c r="BL121" s="550"/>
      <c r="BM121" s="550"/>
      <c r="BN121" s="550"/>
      <c r="BO121" s="550"/>
      <c r="BP121" s="550"/>
      <c r="BQ121" s="550"/>
      <c r="BR121" s="550"/>
      <c r="BS121" s="550"/>
      <c r="BT121" s="550"/>
      <c r="BU121" s="550"/>
      <c r="BV121" s="550"/>
      <c r="BW121" s="550"/>
      <c r="BX121" s="550"/>
      <c r="BY121" s="550"/>
      <c r="BZ121" s="550"/>
      <c r="CA121" s="550"/>
      <c r="CB121" s="550"/>
      <c r="CC121" s="550"/>
      <c r="CD121" s="550"/>
      <c r="CE121" s="550"/>
      <c r="CF121" s="550"/>
      <c r="CG121" s="550"/>
      <c r="CH121" s="550"/>
      <c r="CI121" s="550"/>
      <c r="CJ121" s="550"/>
      <c r="CK121" s="550"/>
      <c r="CL121" s="550"/>
      <c r="CM121" s="550"/>
      <c r="CN121" s="550"/>
      <c r="CO121" s="550"/>
      <c r="CP121" s="550"/>
      <c r="CQ121" s="550"/>
      <c r="CR121" s="550"/>
      <c r="CS121" s="550"/>
      <c r="CT121" s="550"/>
      <c r="CU121" s="550"/>
      <c r="CV121" s="550"/>
      <c r="CW121" s="550"/>
      <c r="CX121" s="550"/>
      <c r="CY121" s="550"/>
      <c r="CZ121" s="550"/>
      <c r="DA121" s="550"/>
      <c r="DB121" s="550"/>
      <c r="DC121" s="550"/>
      <c r="DD121" s="550"/>
      <c r="DE121" s="550"/>
      <c r="DF121" s="550"/>
      <c r="DG121" s="550"/>
      <c r="DH121" s="550"/>
      <c r="DI121" s="550"/>
      <c r="DJ121" s="550"/>
      <c r="DK121" s="550"/>
      <c r="DL121" s="550"/>
      <c r="DM121" s="550"/>
      <c r="DN121" s="550"/>
      <c r="DO121" s="550"/>
      <c r="DP121" s="550"/>
      <c r="DQ121" s="550"/>
      <c r="DR121" s="550"/>
      <c r="DS121" s="550"/>
      <c r="DT121" s="550"/>
      <c r="DU121" s="550"/>
      <c r="DV121" s="550"/>
      <c r="DW121" s="550"/>
    </row>
    <row r="122" spans="1:146" s="481" customFormat="1">
      <c r="A122" s="551" t="s">
        <v>1101</v>
      </c>
      <c r="B122" s="552"/>
      <c r="C122" s="552"/>
      <c r="D122" s="552"/>
      <c r="E122" s="552"/>
      <c r="F122" s="941"/>
      <c r="G122" s="480">
        <f ca="1">G106-G120</f>
        <v>0</v>
      </c>
      <c r="H122" s="480">
        <f t="shared" ref="H122:BO122" ca="1" si="95">H106-H120</f>
        <v>0</v>
      </c>
      <c r="I122" s="480">
        <f t="shared" ca="1" si="95"/>
        <v>0</v>
      </c>
      <c r="J122" s="480">
        <f t="shared" ca="1" si="95"/>
        <v>0</v>
      </c>
      <c r="K122" s="480">
        <f t="shared" ca="1" si="95"/>
        <v>0</v>
      </c>
      <c r="L122" s="480">
        <f t="shared" ca="1" si="95"/>
        <v>0</v>
      </c>
      <c r="M122" s="480">
        <f t="shared" ca="1" si="95"/>
        <v>0</v>
      </c>
      <c r="N122" s="480">
        <f t="shared" ca="1" si="95"/>
        <v>0</v>
      </c>
      <c r="O122" s="480">
        <f t="shared" ca="1" si="95"/>
        <v>0</v>
      </c>
      <c r="P122" s="480">
        <f t="shared" ca="1" si="95"/>
        <v>0</v>
      </c>
      <c r="Q122" s="480">
        <f t="shared" ca="1" si="95"/>
        <v>0</v>
      </c>
      <c r="R122" s="480">
        <f t="shared" ca="1" si="95"/>
        <v>0</v>
      </c>
      <c r="S122" s="480">
        <f t="shared" ca="1" si="95"/>
        <v>0</v>
      </c>
      <c r="T122" s="480">
        <f t="shared" ca="1" si="95"/>
        <v>0</v>
      </c>
      <c r="U122" s="480">
        <f t="shared" ca="1" si="95"/>
        <v>0</v>
      </c>
      <c r="V122" s="480">
        <f t="shared" ca="1" si="95"/>
        <v>0</v>
      </c>
      <c r="W122" s="480">
        <f t="shared" ca="1" si="95"/>
        <v>0</v>
      </c>
      <c r="X122" s="480">
        <f t="shared" ca="1" si="95"/>
        <v>0</v>
      </c>
      <c r="Y122" s="480">
        <f t="shared" ca="1" si="95"/>
        <v>0</v>
      </c>
      <c r="Z122" s="480">
        <f t="shared" ca="1" si="95"/>
        <v>0</v>
      </c>
      <c r="AA122" s="480">
        <f t="shared" ca="1" si="95"/>
        <v>0</v>
      </c>
      <c r="AB122" s="480">
        <f t="shared" ca="1" si="95"/>
        <v>0</v>
      </c>
      <c r="AC122" s="480">
        <f t="shared" ca="1" si="95"/>
        <v>0</v>
      </c>
      <c r="AD122" s="480">
        <f t="shared" ca="1" si="95"/>
        <v>0</v>
      </c>
      <c r="AE122" s="480">
        <f t="shared" ca="1" si="95"/>
        <v>0</v>
      </c>
      <c r="AF122" s="480">
        <f t="shared" ca="1" si="95"/>
        <v>0</v>
      </c>
      <c r="AG122" s="480">
        <f t="shared" ca="1" si="95"/>
        <v>0</v>
      </c>
      <c r="AH122" s="480">
        <f t="shared" ca="1" si="95"/>
        <v>0</v>
      </c>
      <c r="AI122" s="480">
        <f t="shared" ca="1" si="95"/>
        <v>0</v>
      </c>
      <c r="AJ122" s="480">
        <f t="shared" ca="1" si="95"/>
        <v>0</v>
      </c>
      <c r="AK122" s="480">
        <f t="shared" ca="1" si="95"/>
        <v>0</v>
      </c>
      <c r="AL122" s="480">
        <f t="shared" ca="1" si="95"/>
        <v>0</v>
      </c>
      <c r="AM122" s="480">
        <f t="shared" ca="1" si="95"/>
        <v>0</v>
      </c>
      <c r="AN122" s="480">
        <f t="shared" ca="1" si="95"/>
        <v>0</v>
      </c>
      <c r="AO122" s="480">
        <f t="shared" ca="1" si="95"/>
        <v>0</v>
      </c>
      <c r="AP122" s="480">
        <f t="shared" ca="1" si="95"/>
        <v>0</v>
      </c>
      <c r="AQ122" s="480">
        <f t="shared" ca="1" si="95"/>
        <v>0</v>
      </c>
      <c r="AR122" s="480">
        <f t="shared" ca="1" si="95"/>
        <v>0</v>
      </c>
      <c r="AS122" s="480">
        <f t="shared" ca="1" si="95"/>
        <v>0</v>
      </c>
      <c r="AT122" s="480">
        <f t="shared" ca="1" si="95"/>
        <v>0</v>
      </c>
      <c r="AU122" s="480">
        <f t="shared" ca="1" si="95"/>
        <v>550.00000000000637</v>
      </c>
      <c r="AV122" s="480">
        <f t="shared" ca="1" si="95"/>
        <v>0</v>
      </c>
      <c r="AW122" s="480">
        <f t="shared" ca="1" si="95"/>
        <v>0</v>
      </c>
      <c r="AX122" s="480">
        <f t="shared" ca="1" si="95"/>
        <v>0</v>
      </c>
      <c r="AY122" s="480">
        <f t="shared" ca="1" si="95"/>
        <v>0</v>
      </c>
      <c r="AZ122" s="480">
        <f t="shared" ca="1" si="95"/>
        <v>0</v>
      </c>
      <c r="BA122" s="480">
        <f t="shared" ca="1" si="95"/>
        <v>0</v>
      </c>
      <c r="BB122" s="480">
        <f t="shared" ca="1" si="95"/>
        <v>0</v>
      </c>
      <c r="BC122" s="480">
        <f t="shared" ca="1" si="95"/>
        <v>0</v>
      </c>
      <c r="BD122" s="480">
        <f t="shared" ca="1" si="95"/>
        <v>0</v>
      </c>
      <c r="BE122" s="480">
        <f t="shared" ca="1" si="95"/>
        <v>0</v>
      </c>
      <c r="BF122" s="480">
        <f t="shared" ca="1" si="95"/>
        <v>0</v>
      </c>
      <c r="BG122" s="480">
        <f t="shared" ca="1" si="95"/>
        <v>0</v>
      </c>
      <c r="BH122" s="480">
        <f t="shared" ca="1" si="95"/>
        <v>0</v>
      </c>
      <c r="BI122" s="480">
        <f t="shared" ca="1" si="95"/>
        <v>0</v>
      </c>
      <c r="BJ122" s="480">
        <f t="shared" ca="1" si="95"/>
        <v>0</v>
      </c>
      <c r="BK122" s="480">
        <f t="shared" ca="1" si="95"/>
        <v>0</v>
      </c>
      <c r="BL122" s="480">
        <f t="shared" ca="1" si="95"/>
        <v>0</v>
      </c>
      <c r="BM122" s="480">
        <f t="shared" ca="1" si="95"/>
        <v>0</v>
      </c>
      <c r="BN122" s="480">
        <f t="shared" ca="1" si="95"/>
        <v>0</v>
      </c>
      <c r="BO122" s="480">
        <f t="shared" ca="1" si="95"/>
        <v>0</v>
      </c>
      <c r="BP122" s="480"/>
      <c r="BQ122" s="480"/>
      <c r="BR122" s="480"/>
      <c r="BS122" s="480"/>
      <c r="BT122" s="480"/>
      <c r="BU122" s="480"/>
      <c r="BV122" s="480"/>
      <c r="BW122" s="480"/>
      <c r="BX122" s="480"/>
      <c r="BY122" s="480"/>
      <c r="BZ122" s="480"/>
      <c r="CA122" s="480"/>
      <c r="CB122" s="480"/>
      <c r="CC122" s="480"/>
      <c r="CD122" s="480"/>
      <c r="CE122" s="480"/>
      <c r="CF122" s="480"/>
      <c r="CG122" s="480"/>
      <c r="CH122" s="480"/>
      <c r="CI122" s="480"/>
      <c r="CJ122" s="480"/>
      <c r="CK122" s="480"/>
      <c r="CL122" s="480"/>
      <c r="CM122" s="480"/>
      <c r="CN122" s="480"/>
      <c r="CO122" s="480"/>
      <c r="CP122" s="480"/>
      <c r="CQ122" s="480"/>
      <c r="CR122" s="480"/>
      <c r="CS122" s="480"/>
      <c r="CT122" s="480"/>
      <c r="CU122" s="480"/>
      <c r="CV122" s="480"/>
      <c r="CW122" s="480"/>
      <c r="CX122" s="480"/>
      <c r="CY122" s="480"/>
      <c r="CZ122" s="480"/>
      <c r="DA122" s="480"/>
      <c r="DB122" s="480"/>
      <c r="DC122" s="480"/>
      <c r="DD122" s="480"/>
      <c r="DE122" s="480"/>
      <c r="DF122" s="480"/>
      <c r="DG122" s="480"/>
      <c r="DH122" s="480"/>
      <c r="DI122" s="480"/>
      <c r="DJ122" s="480"/>
      <c r="DK122" s="480"/>
      <c r="DL122" s="480"/>
      <c r="DM122" s="480"/>
      <c r="DN122" s="480"/>
      <c r="DO122" s="480"/>
      <c r="DP122" s="480"/>
      <c r="DQ122" s="480"/>
      <c r="DR122" s="480"/>
      <c r="DS122" s="480"/>
      <c r="DT122" s="480"/>
      <c r="DU122" s="480"/>
      <c r="DV122" s="480"/>
      <c r="DW122" s="480"/>
    </row>
    <row r="123" spans="1:146" s="481" customFormat="1">
      <c r="A123" s="553"/>
      <c r="B123" s="554"/>
      <c r="C123" s="554"/>
      <c r="D123" s="554"/>
      <c r="E123" s="554"/>
      <c r="F123" s="541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54"/>
      <c r="AB123" s="554"/>
      <c r="AC123" s="554"/>
      <c r="AD123" s="554"/>
      <c r="AE123" s="554"/>
      <c r="AF123" s="554"/>
      <c r="AG123" s="554"/>
      <c r="AH123" s="554"/>
      <c r="AI123" s="554"/>
      <c r="AJ123" s="554"/>
      <c r="AK123" s="554"/>
      <c r="AL123" s="554"/>
      <c r="AM123" s="554"/>
      <c r="AN123" s="554"/>
      <c r="AO123" s="554"/>
      <c r="AP123" s="554"/>
      <c r="AQ123" s="554"/>
      <c r="AR123" s="554"/>
      <c r="AS123" s="554"/>
      <c r="AT123" s="554"/>
      <c r="AU123" s="554"/>
      <c r="AV123" s="554"/>
      <c r="AW123" s="554"/>
      <c r="AX123" s="554"/>
      <c r="AY123" s="554"/>
      <c r="AZ123" s="554"/>
      <c r="BA123" s="554"/>
      <c r="BB123" s="554"/>
      <c r="BC123" s="554"/>
      <c r="BD123" s="554"/>
      <c r="BE123" s="554"/>
      <c r="BF123" s="554"/>
      <c r="BG123" s="554"/>
      <c r="BH123" s="554"/>
      <c r="BI123" s="554"/>
      <c r="BJ123" s="554"/>
      <c r="BK123" s="554"/>
      <c r="BL123" s="554"/>
      <c r="BM123" s="554"/>
      <c r="BN123" s="554"/>
      <c r="BO123" s="554"/>
      <c r="BP123" s="554"/>
      <c r="BQ123" s="554"/>
      <c r="BR123" s="554"/>
      <c r="BS123" s="554"/>
      <c r="BT123" s="554"/>
      <c r="BU123" s="554"/>
      <c r="BV123" s="554"/>
      <c r="BW123" s="554"/>
      <c r="BX123" s="554"/>
      <c r="BY123" s="554"/>
      <c r="BZ123" s="554"/>
      <c r="CA123" s="554"/>
      <c r="CB123" s="554"/>
      <c r="CC123" s="554"/>
      <c r="CD123" s="554"/>
      <c r="CE123" s="554"/>
      <c r="CF123" s="554"/>
      <c r="CG123" s="554"/>
      <c r="CH123" s="554"/>
      <c r="CI123" s="554"/>
      <c r="CJ123" s="554"/>
      <c r="CK123" s="554"/>
      <c r="CL123" s="554"/>
      <c r="CM123" s="554"/>
      <c r="CN123" s="554"/>
      <c r="CO123" s="554"/>
      <c r="CP123" s="554"/>
      <c r="CQ123" s="554"/>
      <c r="CR123" s="554"/>
      <c r="CS123" s="554"/>
      <c r="CT123" s="554"/>
      <c r="CU123" s="554"/>
      <c r="CV123" s="554"/>
      <c r="CW123" s="554"/>
      <c r="CX123" s="554"/>
      <c r="CY123" s="554"/>
      <c r="CZ123" s="554"/>
      <c r="DA123" s="554"/>
      <c r="DB123" s="554"/>
      <c r="DC123" s="554"/>
      <c r="DD123" s="554"/>
      <c r="DE123" s="554"/>
      <c r="DF123" s="554"/>
      <c r="DG123" s="554"/>
      <c r="DH123" s="554"/>
      <c r="DI123" s="554"/>
      <c r="DJ123" s="554"/>
      <c r="DK123" s="554"/>
      <c r="DL123" s="554"/>
      <c r="DM123" s="554"/>
      <c r="DN123" s="554"/>
      <c r="DO123" s="554"/>
      <c r="DP123" s="554"/>
      <c r="DQ123" s="554"/>
      <c r="DR123" s="554"/>
      <c r="DS123" s="554"/>
      <c r="DT123" s="554"/>
      <c r="DU123" s="554"/>
      <c r="DV123" s="554"/>
      <c r="DW123" s="554"/>
    </row>
    <row r="124" spans="1:146" s="481" customFormat="1">
      <c r="A124" s="555"/>
      <c r="B124" s="554"/>
      <c r="C124" s="554"/>
      <c r="D124" s="554"/>
      <c r="E124" s="554"/>
      <c r="F124" s="541"/>
      <c r="G124" s="556">
        <f>Flags!G31</f>
        <v>46934</v>
      </c>
      <c r="H124" s="556">
        <f>Flags!H31</f>
        <v>47664</v>
      </c>
      <c r="I124" s="556">
        <f>Flags!I31</f>
        <v>47848</v>
      </c>
      <c r="J124" s="556">
        <f>Flags!J31</f>
        <v>48029</v>
      </c>
      <c r="K124" s="556">
        <f>Flags!K31</f>
        <v>48213</v>
      </c>
      <c r="L124" s="556">
        <f>Flags!L31</f>
        <v>48395</v>
      </c>
      <c r="M124" s="556">
        <f>Flags!M31</f>
        <v>48579</v>
      </c>
      <c r="N124" s="556">
        <f>Flags!N31</f>
        <v>48760</v>
      </c>
      <c r="O124" s="556">
        <f>Flags!O31</f>
        <v>48944</v>
      </c>
      <c r="P124" s="556">
        <f>Flags!P31</f>
        <v>49125</v>
      </c>
      <c r="Q124" s="556">
        <f>Flags!Q31</f>
        <v>49309</v>
      </c>
      <c r="R124" s="556">
        <f>Flags!R31</f>
        <v>49490</v>
      </c>
      <c r="S124" s="556">
        <f>Flags!S31</f>
        <v>49674</v>
      </c>
      <c r="T124" s="556">
        <f>Flags!T31</f>
        <v>49856</v>
      </c>
      <c r="U124" s="556">
        <f>Flags!U31</f>
        <v>50040</v>
      </c>
      <c r="V124" s="556">
        <f>Flags!V31</f>
        <v>50221</v>
      </c>
      <c r="W124" s="556">
        <f>Flags!W31</f>
        <v>50405</v>
      </c>
      <c r="X124" s="556">
        <f>Flags!X31</f>
        <v>50586</v>
      </c>
      <c r="Y124" s="556">
        <f>Flags!Y31</f>
        <v>50770</v>
      </c>
      <c r="Z124" s="556">
        <f>Flags!Z31</f>
        <v>50951</v>
      </c>
      <c r="AA124" s="556">
        <f>Flags!AA31</f>
        <v>51135</v>
      </c>
      <c r="AB124" s="556">
        <f>Flags!AB31</f>
        <v>51317</v>
      </c>
      <c r="AC124" s="556">
        <f>Flags!AC31</f>
        <v>51501</v>
      </c>
      <c r="AD124" s="556">
        <f>Flags!AD31</f>
        <v>51682</v>
      </c>
      <c r="AE124" s="556">
        <f>Flags!AE31</f>
        <v>51866</v>
      </c>
      <c r="AF124" s="556">
        <f>Flags!AF31</f>
        <v>52047</v>
      </c>
      <c r="AG124" s="556">
        <f>Flags!AG31</f>
        <v>52231</v>
      </c>
      <c r="AH124" s="556">
        <f>Flags!AH31</f>
        <v>52412</v>
      </c>
      <c r="AI124" s="556">
        <f>Flags!AI31</f>
        <v>52596</v>
      </c>
      <c r="AJ124" s="556">
        <f>Flags!AJ31</f>
        <v>52778</v>
      </c>
      <c r="AK124" s="556">
        <f>Flags!AK31</f>
        <v>52962</v>
      </c>
      <c r="AL124" s="556">
        <f>Flags!AL31</f>
        <v>53143</v>
      </c>
      <c r="AM124" s="556">
        <f>Flags!AM31</f>
        <v>53327</v>
      </c>
      <c r="AN124" s="556">
        <f>Flags!AN31</f>
        <v>53508</v>
      </c>
      <c r="AO124" s="556">
        <f>Flags!AO31</f>
        <v>53692</v>
      </c>
      <c r="AP124" s="556">
        <f>Flags!AP31</f>
        <v>53873</v>
      </c>
      <c r="AQ124" s="556">
        <f>Flags!AQ31</f>
        <v>54057</v>
      </c>
      <c r="AR124" s="556">
        <f>Flags!AR31</f>
        <v>54239</v>
      </c>
      <c r="AS124" s="556">
        <f>Flags!AS31</f>
        <v>54423</v>
      </c>
      <c r="AT124" s="556">
        <f>Flags!AT31</f>
        <v>54604</v>
      </c>
      <c r="AU124" s="556">
        <f>Flags!AU31</f>
        <v>54788</v>
      </c>
      <c r="AV124" s="556">
        <f>Flags!AV31</f>
        <v>54969</v>
      </c>
      <c r="AW124" s="556">
        <f>Flags!AW31</f>
        <v>55153</v>
      </c>
      <c r="AX124" s="556">
        <f>Flags!AX31</f>
        <v>55334</v>
      </c>
      <c r="AY124" s="556">
        <f>Flags!AY31</f>
        <v>55518</v>
      </c>
      <c r="AZ124" s="556">
        <f>Flags!AZ31</f>
        <v>55700</v>
      </c>
      <c r="BA124" s="556">
        <f>Flags!BA31</f>
        <v>55884</v>
      </c>
      <c r="BB124" s="556">
        <f>Flags!BB31</f>
        <v>56065</v>
      </c>
      <c r="BC124" s="556">
        <f>Flags!BC31</f>
        <v>56249</v>
      </c>
      <c r="BD124" s="556">
        <f>Flags!BD31</f>
        <v>56430</v>
      </c>
      <c r="BE124" s="556">
        <f>Flags!BE31</f>
        <v>56614</v>
      </c>
      <c r="BF124" s="556">
        <f>Flags!BF31</f>
        <v>56795</v>
      </c>
      <c r="BG124" s="556">
        <f>Flags!BG31</f>
        <v>56979</v>
      </c>
      <c r="BH124" s="556">
        <f>Flags!BH31</f>
        <v>57161</v>
      </c>
      <c r="BI124" s="556">
        <f>Flags!BI31</f>
        <v>57345</v>
      </c>
      <c r="BJ124" s="556">
        <f>Flags!BJ31</f>
        <v>57526</v>
      </c>
      <c r="BK124" s="556">
        <f>Flags!BK31</f>
        <v>57710</v>
      </c>
      <c r="BL124" s="556">
        <f>Flags!BL31</f>
        <v>57891</v>
      </c>
      <c r="BM124" s="556">
        <f>Flags!BM31</f>
        <v>58075</v>
      </c>
      <c r="BN124" s="556">
        <f>Flags!BN31</f>
        <v>58256</v>
      </c>
      <c r="BO124" s="556">
        <f>Flags!BO31</f>
        <v>58440</v>
      </c>
      <c r="BP124" s="556"/>
      <c r="BQ124" s="556"/>
      <c r="BR124" s="556"/>
      <c r="BS124" s="556"/>
      <c r="BT124" s="556"/>
      <c r="BU124" s="556"/>
      <c r="BV124" s="556"/>
      <c r="BW124" s="556"/>
      <c r="BX124" s="556"/>
      <c r="BY124" s="556"/>
      <c r="BZ124" s="556"/>
      <c r="CA124" s="556"/>
      <c r="CB124" s="556"/>
      <c r="CC124" s="556"/>
      <c r="CD124" s="556"/>
      <c r="CE124" s="556"/>
      <c r="CF124" s="556"/>
      <c r="CG124" s="556"/>
      <c r="CH124" s="556"/>
      <c r="CI124" s="556"/>
      <c r="CJ124" s="556"/>
      <c r="CK124" s="556"/>
      <c r="CL124" s="556"/>
      <c r="CM124" s="556"/>
      <c r="CN124" s="556"/>
      <c r="CO124" s="556"/>
      <c r="CP124" s="556"/>
      <c r="CQ124" s="556"/>
      <c r="CR124" s="556"/>
      <c r="CS124" s="556"/>
      <c r="CT124" s="556"/>
      <c r="CU124" s="556"/>
      <c r="CV124" s="556"/>
      <c r="CW124" s="556"/>
      <c r="CX124" s="556"/>
      <c r="CY124" s="556"/>
      <c r="CZ124" s="556"/>
      <c r="DA124" s="556"/>
      <c r="DB124" s="556"/>
      <c r="DC124" s="556"/>
      <c r="DD124" s="556"/>
      <c r="DE124" s="556"/>
      <c r="DF124" s="556"/>
      <c r="DG124" s="556"/>
      <c r="DH124" s="556"/>
      <c r="DI124" s="556"/>
      <c r="DJ124" s="556"/>
      <c r="DK124" s="556"/>
      <c r="DL124" s="556"/>
      <c r="DM124" s="556"/>
      <c r="DN124" s="556"/>
      <c r="DO124" s="556"/>
      <c r="DP124" s="556"/>
      <c r="DQ124" s="556"/>
      <c r="DR124" s="556"/>
      <c r="DS124" s="556"/>
      <c r="DT124" s="556"/>
      <c r="DU124" s="556"/>
      <c r="DV124" s="556"/>
      <c r="DW124" s="556"/>
    </row>
    <row r="125" spans="1:146" s="481" customFormat="1">
      <c r="A125" s="557" t="s">
        <v>33</v>
      </c>
      <c r="B125" s="840">
        <f ca="1">Inputs!$C$45</f>
        <v>72993.706786061972</v>
      </c>
      <c r="C125" s="840">
        <f ca="1">XNPV(Inputs!D452,CF!G125:BO125,CF!G124:BO124)</f>
        <v>29880.32305591039</v>
      </c>
      <c r="D125" s="318">
        <f ca="1">XIRR(G125:BO125,G$124:BO$124)</f>
        <v>9.3046757578849781E-2</v>
      </c>
      <c r="E125" s="318"/>
      <c r="F125" s="624"/>
      <c r="G125" s="1038">
        <f t="shared" ref="G125:AL125" ca="1" si="96">IF(G3=0,-$B$125,G20+G38+G63+G66+G67)*G7</f>
        <v>-72993.706786061972</v>
      </c>
      <c r="H125" s="1038">
        <f t="shared" ca="1" si="96"/>
        <v>3070.1758373705552</v>
      </c>
      <c r="I125" s="1038">
        <f t="shared" ca="1" si="96"/>
        <v>3121.0627297026626</v>
      </c>
      <c r="J125" s="1038">
        <f t="shared" ca="1" si="96"/>
        <v>3111.6498118744885</v>
      </c>
      <c r="K125" s="1038">
        <f t="shared" ca="1" si="96"/>
        <v>3163.2241181486525</v>
      </c>
      <c r="L125" s="1038">
        <f t="shared" ca="1" si="96"/>
        <v>3121.1365622958965</v>
      </c>
      <c r="M125" s="1038">
        <f t="shared" ca="1" si="96"/>
        <v>3155.4347662771693</v>
      </c>
      <c r="N125" s="1038">
        <f t="shared" ca="1" si="96"/>
        <v>3156.8324071828301</v>
      </c>
      <c r="O125" s="1038">
        <f t="shared" ca="1" si="96"/>
        <v>3209.1555962521579</v>
      </c>
      <c r="P125" s="1038">
        <f t="shared" ca="1" si="96"/>
        <v>3194.7766708725076</v>
      </c>
      <c r="Q125" s="1038">
        <f t="shared" ca="1" si="96"/>
        <v>3247.7287703897309</v>
      </c>
      <c r="R125" s="1038">
        <f t="shared" ca="1" si="96"/>
        <v>3200.0231759611916</v>
      </c>
      <c r="S125" s="1038">
        <f t="shared" ca="1" si="96"/>
        <v>3253.0622341262938</v>
      </c>
      <c r="T125" s="1038">
        <f t="shared" ca="1" si="96"/>
        <v>3276.6068348869971</v>
      </c>
      <c r="U125" s="1038">
        <f t="shared" ca="1" si="96"/>
        <v>3312.6135034022386</v>
      </c>
      <c r="V125" s="1038">
        <f t="shared" ca="1" si="96"/>
        <v>3340.2197136848176</v>
      </c>
      <c r="W125" s="1038">
        <f t="shared" ca="1" si="96"/>
        <v>3395.5824713702009</v>
      </c>
      <c r="X125" s="1038">
        <f t="shared" ca="1" si="96"/>
        <v>3418.1201121228983</v>
      </c>
      <c r="Y125" s="1038">
        <f t="shared" ca="1" si="96"/>
        <v>3474.7740366332218</v>
      </c>
      <c r="Z125" s="1038">
        <f t="shared" ca="1" si="96"/>
        <v>3494.0372361735749</v>
      </c>
      <c r="AA125" s="1038">
        <f t="shared" ca="1" si="96"/>
        <v>3551.9494555576666</v>
      </c>
      <c r="AB125" s="1038">
        <f t="shared" ca="1" si="96"/>
        <v>3556.8297621119882</v>
      </c>
      <c r="AC125" s="1038">
        <f t="shared" ca="1" si="96"/>
        <v>3595.9158034538773</v>
      </c>
      <c r="AD125" s="1038">
        <f t="shared" ca="1" si="96"/>
        <v>3626.2540889719712</v>
      </c>
      <c r="AE125" s="1038">
        <f t="shared" ca="1" si="96"/>
        <v>3686.3577479052092</v>
      </c>
      <c r="AF125" s="1038">
        <f t="shared" ca="1" si="96"/>
        <v>6108.9357631474068</v>
      </c>
      <c r="AG125" s="1038">
        <f t="shared" ca="1" si="96"/>
        <v>6089.9998047184117</v>
      </c>
      <c r="AH125" s="1038">
        <f t="shared" ca="1" si="96"/>
        <v>6094.5967226273406</v>
      </c>
      <c r="AI125" s="1038">
        <f t="shared" ca="1" si="96"/>
        <v>5240.3745338116896</v>
      </c>
      <c r="AJ125" s="1038">
        <f t="shared" ca="1" si="96"/>
        <v>6191.8377939076463</v>
      </c>
      <c r="AK125" s="1038">
        <f t="shared" ca="1" si="96"/>
        <v>5175.3396451577319</v>
      </c>
      <c r="AL125" s="1038">
        <f t="shared" ca="1" si="96"/>
        <v>6212.2931546195068</v>
      </c>
      <c r="AM125" s="1038">
        <f t="shared" ref="AM125:BO125" ca="1" si="97">IF(AM3=0,-$B$125,AM20+AM38+AM63+AM66+AM67)*AM7</f>
        <v>5090.7545084397443</v>
      </c>
      <c r="AN125" s="1038">
        <f t="shared" ca="1" si="97"/>
        <v>6422.2824265754589</v>
      </c>
      <c r="AO125" s="1038">
        <f t="shared" ca="1" si="97"/>
        <v>5092.5182705786492</v>
      </c>
      <c r="AP125" s="1038">
        <f t="shared" ca="1" si="97"/>
        <v>6585.9464909026956</v>
      </c>
      <c r="AQ125" s="1038">
        <f t="shared" ca="1" si="97"/>
        <v>5050.1749166752115</v>
      </c>
      <c r="AR125" s="1038">
        <f t="shared" ca="1" si="97"/>
        <v>6765.0886972157923</v>
      </c>
      <c r="AS125" s="1038">
        <f t="shared" ca="1" si="97"/>
        <v>5028.179778912564</v>
      </c>
      <c r="AT125" s="1038">
        <f t="shared" ca="1" si="97"/>
        <v>6911.8477723177066</v>
      </c>
      <c r="AU125" s="1038">
        <f t="shared" ca="1" si="97"/>
        <v>5155.0854775655071</v>
      </c>
      <c r="AV125" s="1038">
        <f t="shared" ca="1" si="97"/>
        <v>7037.2442080905275</v>
      </c>
      <c r="AW125" s="1038">
        <f t="shared" ca="1" si="97"/>
        <v>4599.4806067243626</v>
      </c>
      <c r="AX125" s="1038">
        <f t="shared" ca="1" si="97"/>
        <v>7202.2921479137076</v>
      </c>
      <c r="AY125" s="1038">
        <f t="shared" ca="1" si="97"/>
        <v>4707.3544812054788</v>
      </c>
      <c r="AZ125" s="1038">
        <f t="shared" ca="1" si="97"/>
        <v>7426.0322840528779</v>
      </c>
      <c r="BA125" s="1038">
        <f t="shared" ca="1" si="97"/>
        <v>4819.5765571006923</v>
      </c>
      <c r="BB125" s="1038">
        <f t="shared" ca="1" si="97"/>
        <v>7552.4928393020573</v>
      </c>
      <c r="BC125" s="1038">
        <f t="shared" ca="1" si="97"/>
        <v>4936.2425574001845</v>
      </c>
      <c r="BD125" s="1038">
        <f t="shared" ca="1" si="97"/>
        <v>7701.5347465538525</v>
      </c>
      <c r="BE125" s="1038">
        <f t="shared" ca="1" si="97"/>
        <v>5033.6550304824368</v>
      </c>
      <c r="BF125" s="1038">
        <f t="shared" ca="1" si="97"/>
        <v>7870.6565164874501</v>
      </c>
      <c r="BG125" s="1038">
        <f t="shared" ca="1" si="97"/>
        <v>5144.1915243119638</v>
      </c>
      <c r="BH125" s="1038">
        <f t="shared" ca="1" si="97"/>
        <v>8037.566390943608</v>
      </c>
      <c r="BI125" s="1038">
        <f t="shared" ca="1" si="97"/>
        <v>5216.4689126277972</v>
      </c>
      <c r="BJ125" s="1038">
        <f t="shared" ca="1" si="97"/>
        <v>8123.1532287047658</v>
      </c>
      <c r="BK125" s="1038">
        <f t="shared" ca="1" si="97"/>
        <v>5309.2211434020646</v>
      </c>
      <c r="BL125" s="1038">
        <f t="shared" ca="1" si="97"/>
        <v>8221.4050286708589</v>
      </c>
      <c r="BM125" s="1038">
        <f t="shared" ca="1" si="97"/>
        <v>5373.4376513357065</v>
      </c>
      <c r="BN125" s="1038">
        <f t="shared" ca="1" si="97"/>
        <v>8264.4383934860307</v>
      </c>
      <c r="BO125" s="1038">
        <f t="shared" ca="1" si="97"/>
        <v>5401.5638781734651</v>
      </c>
      <c r="BP125" s="1038"/>
      <c r="BQ125" s="1038"/>
      <c r="BR125" s="1038"/>
      <c r="BS125" s="1038"/>
      <c r="BT125" s="1038"/>
      <c r="BU125" s="1038"/>
      <c r="BV125" s="1038"/>
      <c r="BW125" s="1038"/>
      <c r="BX125" s="1038"/>
      <c r="BY125" s="1038"/>
      <c r="BZ125" s="1038"/>
      <c r="CA125" s="1038"/>
      <c r="CB125" s="1038"/>
      <c r="CC125" s="1038"/>
      <c r="CD125" s="1038"/>
      <c r="CE125" s="1038"/>
      <c r="CF125" s="1038"/>
      <c r="CG125" s="1038"/>
      <c r="CH125" s="1038"/>
      <c r="CI125" s="1038"/>
      <c r="CJ125" s="1038"/>
      <c r="CK125" s="1038"/>
      <c r="CL125" s="1038"/>
      <c r="CM125" s="1038"/>
      <c r="CN125" s="1038"/>
      <c r="CO125" s="1038"/>
      <c r="CP125" s="1038"/>
      <c r="CQ125" s="1038"/>
      <c r="CR125" s="1038"/>
      <c r="CS125" s="1038"/>
      <c r="CT125" s="1038"/>
      <c r="CU125" s="1038"/>
      <c r="CV125" s="1038"/>
      <c r="CW125" s="1038"/>
      <c r="CX125" s="1038"/>
      <c r="CY125" s="1038"/>
      <c r="CZ125" s="1038"/>
      <c r="DA125" s="1038"/>
      <c r="DB125" s="1038"/>
      <c r="DC125" s="1038"/>
      <c r="DD125" s="1038"/>
      <c r="DE125" s="1038"/>
      <c r="DF125" s="1038"/>
      <c r="DG125" s="1038"/>
      <c r="DH125" s="1038"/>
      <c r="DI125" s="1038"/>
      <c r="DJ125" s="1038"/>
      <c r="DK125" s="1038"/>
      <c r="DL125" s="1038"/>
      <c r="DM125" s="1038"/>
      <c r="DN125" s="1038"/>
      <c r="DO125" s="1038"/>
      <c r="DP125" s="1038"/>
      <c r="DQ125" s="1038"/>
      <c r="DR125" s="1038"/>
      <c r="DS125" s="1038"/>
      <c r="DT125" s="1038"/>
      <c r="DU125" s="1038"/>
      <c r="DV125" s="1038"/>
      <c r="DW125" s="1038"/>
    </row>
    <row r="126" spans="1:146" s="481" customFormat="1">
      <c r="A126" s="557" t="str">
        <f>"Unlevered "&amp;A125</f>
        <v>Unlevered Project IRR</v>
      </c>
      <c r="B126" s="840">
        <f>CapEx!C99-CapEx!C43</f>
        <v>70271.539444444439</v>
      </c>
      <c r="C126" s="840">
        <f ca="1">XNPV(Inputs!D445,G126:BO126,G124:BO124)</f>
        <v>29192.507472210127</v>
      </c>
      <c r="D126" s="318">
        <f ca="1">XIRR(G126:BO126,G$124:BO$124)</f>
        <v>9.1082808375358593E-2</v>
      </c>
      <c r="E126" s="318"/>
      <c r="F126" s="624"/>
      <c r="G126" s="1053">
        <f ca="1">IF(G3=0,-$B$126,G20+G38+G63-$B$138*('P&amp;L'!G16+'P&amp;L'!G13-Dep!G31))*G7</f>
        <v>-70271.539444444439</v>
      </c>
      <c r="H126" s="1053">
        <f ca="1">IF(H3=0,-$B$126,H20+H38+H63-$B$138*('P&amp;L'!H16+'P&amp;L'!H13-Dep!H31))*H7</f>
        <v>2833.0414955616634</v>
      </c>
      <c r="I126" s="1053">
        <f ca="1">IF(I3=0,-$B$126,I20+I38+I63-$B$138*('P&amp;L'!I16+'P&amp;L'!I13-Dep!I31))*I7</f>
        <v>2879.9979844383752</v>
      </c>
      <c r="J126" s="1053">
        <f ca="1">IF(J3=0,-$B$126,J20+J38+J63-$B$138*('P&amp;L'!J16+'P&amp;L'!J13-Dep!J31))*J7</f>
        <v>2867.050154654889</v>
      </c>
      <c r="K126" s="1053">
        <f ca="1">IF(K3=0,-$B$126,K20+K38+K63-$B$138*('P&amp;L'!K16+'P&amp;L'!K13-Dep!K31))*K7</f>
        <v>2914.5703229640867</v>
      </c>
      <c r="L126" s="1053">
        <f ca="1">IF(L3=0,-$B$126,L20+L38+L63-$B$138*('P&amp;L'!L16+'P&amp;L'!L13-Dep!L31))*L7</f>
        <v>2875.7055920389193</v>
      </c>
      <c r="M126" s="1053">
        <f ca="1">IF(M3=0,-$B$126,M20+M38+M63-$B$138*('P&amp;L'!M16+'P&amp;L'!M13-Dep!M31))*M7</f>
        <v>2907.3067523909949</v>
      </c>
      <c r="N126" s="1053">
        <f ca="1">IF(N3=0,-$B$126,N20+N38+N63-$B$138*('P&amp;L'!N16+'P&amp;L'!N13-Dep!N31))*N7</f>
        <v>2904.099882807729</v>
      </c>
      <c r="O126" s="1053">
        <f ca="1">IF(O3=0,-$B$126,O20+O38+O63-$B$138*('P&amp;L'!O16+'P&amp;L'!O13-Dep!O31))*O7</f>
        <v>2952.2341350089614</v>
      </c>
      <c r="P126" s="1053">
        <f ca="1">IF(P3=0,-$B$126,P20+P38+P63-$B$138*('P&amp;L'!P16+'P&amp;L'!P13-Dep!P31))*P7</f>
        <v>2935.2141790332644</v>
      </c>
      <c r="Q126" s="1053">
        <f ca="1">IF(Q3=0,-$B$126,Q20+Q38+Q63-$B$138*('P&amp;L'!Q16+'P&amp;L'!Q13-Dep!Q31))*Q7</f>
        <v>2983.864137801771</v>
      </c>
      <c r="R126" s="1053">
        <f ca="1">IF(R3=0,-$B$126,R20+R38+R63-$B$138*('P&amp;L'!R16+'P&amp;L'!R13-Dep!R31))*R7</f>
        <v>2939.5163132059852</v>
      </c>
      <c r="S126" s="1053">
        <f ca="1">IF(S3=0,-$B$126,S20+S38+S63-$B$138*('P&amp;L'!S16+'P&amp;L'!S13-Dep!S31))*S7</f>
        <v>2988.2375780657526</v>
      </c>
      <c r="T126" s="1053">
        <f ca="1">IF(T3=0,-$B$126,T20+T38+T63-$B$138*('P&amp;L'!T16+'P&amp;L'!T13-Dep!T31))*T7</f>
        <v>3003.1912155636219</v>
      </c>
      <c r="U126" s="1053">
        <f ca="1">IF(U3=0,-$B$126,U20+U38+U63-$B$138*('P&amp;L'!U16+'P&amp;L'!U13-Dep!U31))*U7</f>
        <v>3036.1933168335518</v>
      </c>
      <c r="V126" s="1053">
        <f ca="1">IF(V3=0,-$B$126,V20+V38+V63-$B$138*('P&amp;L'!V16+'P&amp;L'!V13-Dep!V31))*V7</f>
        <v>3054.4774741393585</v>
      </c>
      <c r="W126" s="1053">
        <f ca="1">IF(W3=0,-$B$126,W20+W38+W63-$B$138*('P&amp;L'!W16+'P&amp;L'!W13-Dep!W31))*W7</f>
        <v>3105.1041726057565</v>
      </c>
      <c r="X126" s="1053">
        <f ca="1">IF(X3=0,-$B$126,X20+X38+X63-$B$138*('P&amp;L'!X16+'P&amp;L'!X13-Dep!X31))*X7</f>
        <v>3118.3558008585846</v>
      </c>
      <c r="Y126" s="1053">
        <f ca="1">IF(Y3=0,-$B$126,Y20+Y38+Y63-$B$138*('P&amp;L'!Y16+'P&amp;L'!Y13-Dep!Y31))*Y7</f>
        <v>3170.0412561214339</v>
      </c>
      <c r="Z126" s="1053">
        <f ca="1">IF(Z3=0,-$B$126,Z20+Z38+Z63-$B$138*('P&amp;L'!Z16+'P&amp;L'!Z13-Dep!Z31))*Z7</f>
        <v>3180.6078425801397</v>
      </c>
      <c r="AA126" s="1053">
        <f ca="1">IF(AA3=0,-$B$126,AA20+AA38+AA63-$B$138*('P&amp;L'!AA16+'P&amp;L'!AA13-Dep!AA31))*AA7</f>
        <v>3233.3250996394786</v>
      </c>
      <c r="AB126" s="1053">
        <f ca="1">IF(AB3=0,-$B$126,AB20+AB38+AB63-$B$138*('P&amp;L'!AB16+'P&amp;L'!AB13-Dep!AB31))*AB7</f>
        <v>3232.9740158881145</v>
      </c>
      <c r="AC126" s="1053">
        <f ca="1">IF(AC3=0,-$B$126,AC20+AC38+AC63-$B$138*('P&amp;L'!AC16+'P&amp;L'!AC13-Dep!AC31))*AC7</f>
        <v>3268.5012028758952</v>
      </c>
      <c r="AD126" s="1053">
        <f ca="1">IF(AD3=0,-$B$126,AD20+AD38+AD63-$B$138*('P&amp;L'!AD16+'P&amp;L'!AD13-Dep!AD31))*AD7</f>
        <v>3289.0256618748244</v>
      </c>
      <c r="AE126" s="1053">
        <f ca="1">IF(AE3=0,-$B$126,AE20+AE38+AE63-$B$138*('P&amp;L'!AE16+'P&amp;L'!AE13-Dep!AE31))*AE7</f>
        <v>3343.5398993644635</v>
      </c>
      <c r="AF126" s="1053">
        <f ca="1">IF(AF3=0,-$B$126,AF20+AF38+AF63-$B$138*('P&amp;L'!AF16+'P&amp;L'!AF13-Dep!AF31))*AF7</f>
        <v>5324.8246346986816</v>
      </c>
      <c r="AG126" s="1053">
        <f ca="1">IF(AG3=0,-$B$126,AG20+AG38+AG63-$B$138*('P&amp;L'!AG16+'P&amp;L'!AG13-Dep!AG31))*AG7</f>
        <v>5413.081396599765</v>
      </c>
      <c r="AH126" s="1053">
        <f ca="1">IF(AH3=0,-$B$126,AH20+AH38+AH63-$B$138*('P&amp;L'!AH16+'P&amp;L'!AH13-Dep!AH31))*AH7</f>
        <v>5313.0666214722278</v>
      </c>
      <c r="AI126" s="1053">
        <f ca="1">IF(AI3=0,-$B$126,AI20+AI38+AI63-$B$138*('P&amp;L'!AI16+'P&amp;L'!AI13-Dep!AI31))*AI7</f>
        <v>5401.1284991761877</v>
      </c>
      <c r="AJ126" s="1053">
        <f ca="1">IF(AJ3=0,-$B$126,AJ20+AJ38+AJ63-$B$138*('P&amp;L'!AJ16+'P&amp;L'!AJ13-Dep!AJ31))*AJ7</f>
        <v>5393.6806019605547</v>
      </c>
      <c r="AK126" s="1053">
        <f ca="1">IF(AK3=0,-$B$126,AK20+AK38+AK63-$B$138*('P&amp;L'!AK16+'P&amp;L'!AK13-Dep!AK31))*AK7</f>
        <v>5452.9518173667129</v>
      </c>
      <c r="AL126" s="1053">
        <f ca="1">IF(AL3=0,-$B$126,AL20+AL38+AL63-$B$138*('P&amp;L'!AL16+'P&amp;L'!AL13-Dep!AL31))*AL7</f>
        <v>5409.5776957058042</v>
      </c>
      <c r="AM126" s="1053">
        <f ca="1">IF(AM3=0,-$B$126,AM20+AM38+AM63-$B$138*('P&amp;L'!AM16+'P&amp;L'!AM13-Dep!AM31))*AM7</f>
        <v>5499.2392044744092</v>
      </c>
      <c r="AN126" s="1053">
        <f ca="1">IF(AN3=0,-$B$126,AN20+AN38+AN63-$B$138*('P&amp;L'!AN16+'P&amp;L'!AN13-Dep!AN31))*AN7</f>
        <v>5581.7688987096844</v>
      </c>
      <c r="AO126" s="1053">
        <f ca="1">IF(AO3=0,-$B$126,AO20+AO38+AO63-$B$138*('P&amp;L'!AO16+'P&amp;L'!AO13-Dep!AO31))*AO7</f>
        <v>5674.2844053181334</v>
      </c>
      <c r="AP126" s="1053">
        <f ca="1">IF(AP3=0,-$B$126,AP20+AP38+AP63-$B$138*('P&amp;L'!AP16+'P&amp;L'!AP13-Dep!AP31))*AP7</f>
        <v>5715.9734314580182</v>
      </c>
      <c r="AQ126" s="1053">
        <f ca="1">IF(AQ3=0,-$B$126,AQ20+AQ38+AQ63-$B$138*('P&amp;L'!AQ16+'P&amp;L'!AQ13-Dep!AQ31))*AQ7</f>
        <v>5810.7133225871548</v>
      </c>
      <c r="AR126" s="1053">
        <f ca="1">IF(AR3=0,-$B$126,AR20+AR38+AR63-$B$138*('P&amp;L'!AR16+'P&amp;L'!AR13-Dep!AR31))*AR7</f>
        <v>5863.7463426732338</v>
      </c>
      <c r="AS126" s="1053">
        <f ca="1">IF(AS3=0,-$B$126,AS20+AS38+AS63-$B$138*('P&amp;L'!AS16+'P&amp;L'!AS13-Dep!AS31))*AS7</f>
        <v>5928.1831156696435</v>
      </c>
      <c r="AT126" s="1053">
        <f ca="1">IF(AT3=0,-$B$126,AT20+AT38+AT63-$B$138*('P&amp;L'!AT16+'P&amp;L'!AT13-Dep!AT31))*AT7</f>
        <v>5983.2124822183278</v>
      </c>
      <c r="AU126" s="1053">
        <f ca="1">IF(AU3=0,-$B$126,AU20+AU38+AU63-$B$138*('P&amp;L'!AU16+'P&amp;L'!AU13-Dep!AU31))*AU7</f>
        <v>6082.3817498794069</v>
      </c>
      <c r="AV126" s="1053">
        <f ca="1">IF(AV3=0,-$B$126,AV20+AV38+AV63-$B$138*('P&amp;L'!AV16+'P&amp;L'!AV13-Dep!AV31))*AV7</f>
        <v>5768.3037848808071</v>
      </c>
      <c r="AW126" s="1053">
        <f ca="1">IF(AW3=0,-$B$126,AW20+AW38+AW63-$B$138*('P&amp;L'!AW16+'P&amp;L'!AW13-Dep!AW31))*AW7</f>
        <v>5863.9110299340819</v>
      </c>
      <c r="AX126" s="1053">
        <f ca="1">IF(AX3=0,-$B$126,AX20+AX38+AX63-$B$138*('P&amp;L'!AX16+'P&amp;L'!AX13-Dep!AX31))*AX7</f>
        <v>5903.6430955358155</v>
      </c>
      <c r="AY126" s="1053">
        <f ca="1">IF(AY3=0,-$B$126,AY20+AY38+AY63-$B$138*('P&amp;L'!AY16+'P&amp;L'!AY13-Dep!AY31))*AY7</f>
        <v>6001.4935335833707</v>
      </c>
      <c r="AZ126" s="1053">
        <f ca="1">IF(AZ3=0,-$B$126,AZ20+AZ38+AZ63-$B$138*('P&amp;L'!AZ16+'P&amp;L'!AZ13-Dep!AZ31))*AZ7</f>
        <v>6087.1037953277319</v>
      </c>
      <c r="BA126" s="1053">
        <f ca="1">IF(BA3=0,-$B$126,BA20+BA38+BA63-$B$138*('P&amp;L'!BA16+'P&amp;L'!BA13-Dep!BA31))*BA7</f>
        <v>6153.995045825839</v>
      </c>
      <c r="BB126" s="1053">
        <f ca="1">IF(BB3=0,-$B$126,BB20+BB38+BB63-$B$138*('P&amp;L'!BB16+'P&amp;L'!BB13-Dep!BB31))*BB7</f>
        <v>6190.8076624742625</v>
      </c>
      <c r="BC126" s="1053">
        <f ca="1">IF(BC3=0,-$B$126,BC20+BC38+BC63-$B$138*('P&amp;L'!BC16+'P&amp;L'!BC13-Dep!BC31))*BC7</f>
        <v>6293.41773422798</v>
      </c>
      <c r="BD126" s="1053">
        <f ca="1">IF(BD3=0,-$B$126,BD20+BD38+BD63-$B$138*('P&amp;L'!BD16+'P&amp;L'!BD13-Dep!BD31))*BD7</f>
        <v>6313.0220264207346</v>
      </c>
      <c r="BE126" s="1053">
        <f ca="1">IF(BE3=0,-$B$126,BE20+BE38+BE63-$B$138*('P&amp;L'!BE16+'P&amp;L'!BE13-Dep!BE31))*BE7</f>
        <v>6417.6577506155554</v>
      </c>
      <c r="BF126" s="1053">
        <f ca="1">IF(BF3=0,-$B$126,BF20+BF38+BF63-$B$138*('P&amp;L'!BF16+'P&amp;L'!BF13-Dep!BF31))*BF7</f>
        <v>6451.7018777662843</v>
      </c>
      <c r="BG126" s="1053">
        <f ca="1">IF(BG3=0,-$B$126,BG20+BG38+BG63-$B$138*('P&amp;L'!BG16+'P&amp;L'!BG13-Dep!BG31))*BG7</f>
        <v>6558.6361630331294</v>
      </c>
      <c r="BH126" s="1053">
        <f ca="1">IF(BH3=0,-$B$126,BH20+BH38+BH63-$B$138*('P&amp;L'!BH16+'P&amp;L'!BH13-Dep!BH31))*BH7</f>
        <v>6588.56176297813</v>
      </c>
      <c r="BI126" s="1053">
        <f ca="1">IF(BI3=0,-$B$126,BI20+BI38+BI63-$B$138*('P&amp;L'!BI16+'P&amp;L'!BI13-Dep!BI31))*BI7</f>
        <v>6660.963540593275</v>
      </c>
      <c r="BJ126" s="1053">
        <f ca="1">IF(BJ3=0,-$B$126,BJ20+BJ38+BJ63-$B$138*('P&amp;L'!BJ16+'P&amp;L'!BJ13-Dep!BJ31))*BJ7</f>
        <v>6658.749181784483</v>
      </c>
      <c r="BK126" s="1053">
        <f ca="1">IF(BK3=0,-$B$126,BK20+BK38+BK63-$B$138*('P&amp;L'!BK16+'P&amp;L'!BK13-Dep!BK31))*BK7</f>
        <v>6769.1151903223472</v>
      </c>
      <c r="BL126" s="1053">
        <f ca="1">IF(BL3=0,-$B$126,BL20+BL38+BL63-$B$138*('P&amp;L'!BL16+'P&amp;L'!BL13-Dep!BL31))*BL7</f>
        <v>6739.3156577566797</v>
      </c>
      <c r="BM126" s="1053">
        <f ca="1">IF(BM3=0,-$B$126,BM20+BM38+BM63-$B$138*('P&amp;L'!BM16+'P&amp;L'!BM13-Dep!BM31))*BM7</f>
        <v>6851.0170222498855</v>
      </c>
      <c r="BN126" s="1053">
        <f ca="1">IF(BN3=0,-$B$126,BN20+BN38+BN63-$B$138*('P&amp;L'!BN16+'P&amp;L'!BN13-Dep!BN31))*BN7</f>
        <v>6774.6030169051201</v>
      </c>
      <c r="BO126" s="1053">
        <f ca="1">IF(BO3=0,-$B$126,BO20+BO38+BO63-$B$138*('P&amp;L'!BO16+'P&amp;L'!BO13-Dep!BO31))*BO7</f>
        <v>6886.8892547543755</v>
      </c>
      <c r="BP126" s="1053"/>
      <c r="BQ126" s="1053"/>
      <c r="BR126" s="1053"/>
      <c r="BS126" s="1053"/>
      <c r="BT126" s="1053"/>
      <c r="BU126" s="1053"/>
      <c r="BV126" s="1053"/>
      <c r="BW126" s="1053"/>
      <c r="BX126" s="1053"/>
      <c r="BY126" s="1053"/>
      <c r="BZ126" s="1053"/>
      <c r="CA126" s="1053"/>
      <c r="CB126" s="1053"/>
      <c r="CC126" s="1053"/>
      <c r="CD126" s="1053"/>
      <c r="CE126" s="1053"/>
      <c r="CF126" s="1053"/>
      <c r="CG126" s="1053"/>
      <c r="CH126" s="1053"/>
      <c r="CI126" s="1053"/>
      <c r="CJ126" s="1053"/>
      <c r="CK126" s="1053"/>
      <c r="CL126" s="1053"/>
      <c r="CM126" s="1053"/>
      <c r="CN126" s="1053"/>
      <c r="CO126" s="1053"/>
      <c r="CP126" s="1053"/>
      <c r="CQ126" s="1053"/>
      <c r="CR126" s="1053"/>
      <c r="CS126" s="1053"/>
      <c r="CT126" s="1053"/>
      <c r="CU126" s="1053"/>
      <c r="CV126" s="1053"/>
      <c r="CW126" s="1053"/>
      <c r="CX126" s="1053"/>
      <c r="CY126" s="1053"/>
      <c r="CZ126" s="1053"/>
      <c r="DA126" s="1053"/>
      <c r="DB126" s="1053"/>
      <c r="DC126" s="1053"/>
      <c r="DD126" s="1053"/>
      <c r="DE126" s="1053"/>
      <c r="DF126" s="1053"/>
      <c r="DG126" s="1053"/>
      <c r="DH126" s="1053"/>
      <c r="DI126" s="1053"/>
      <c r="DJ126" s="1053"/>
      <c r="DK126" s="1053"/>
      <c r="DL126" s="1053"/>
      <c r="DM126" s="1053"/>
      <c r="DN126" s="1053"/>
      <c r="DO126" s="1053"/>
      <c r="DP126" s="1053"/>
      <c r="DQ126" s="1053"/>
      <c r="DR126" s="1053"/>
      <c r="DS126" s="1053"/>
      <c r="DT126" s="1053"/>
      <c r="DU126" s="1053"/>
      <c r="DV126" s="1053"/>
      <c r="DW126" s="1053"/>
    </row>
    <row r="127" spans="1:146" s="481" customFormat="1">
      <c r="A127" s="557"/>
      <c r="B127" s="394"/>
      <c r="C127" s="394"/>
      <c r="D127" s="394"/>
      <c r="E127" s="394"/>
      <c r="F127" s="625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58"/>
      <c r="AB127" s="558"/>
      <c r="AC127" s="558"/>
      <c r="AD127" s="558"/>
      <c r="AE127" s="558"/>
      <c r="AF127" s="558"/>
      <c r="AG127" s="558"/>
      <c r="AH127" s="558"/>
      <c r="AI127" s="558"/>
      <c r="AJ127" s="558"/>
      <c r="AK127" s="558"/>
      <c r="AL127" s="558"/>
      <c r="AM127" s="558"/>
      <c r="AN127" s="558"/>
      <c r="AO127" s="558"/>
      <c r="AP127" s="558"/>
      <c r="AQ127" s="558"/>
      <c r="AR127" s="558"/>
      <c r="AS127" s="558"/>
      <c r="AT127" s="558"/>
      <c r="AU127" s="558"/>
      <c r="AV127" s="558"/>
      <c r="AW127" s="558"/>
      <c r="AX127" s="558"/>
      <c r="AY127" s="558"/>
      <c r="AZ127" s="558"/>
      <c r="BA127" s="558"/>
      <c r="BB127" s="558"/>
      <c r="BC127" s="558"/>
      <c r="BD127" s="558"/>
      <c r="BE127" s="558"/>
      <c r="BF127" s="558"/>
      <c r="BG127" s="558"/>
      <c r="BH127" s="558"/>
      <c r="BI127" s="558"/>
      <c r="BJ127" s="558"/>
      <c r="BK127" s="558"/>
      <c r="BL127" s="558"/>
      <c r="BM127" s="558"/>
      <c r="BN127" s="558"/>
      <c r="BO127" s="558"/>
      <c r="BP127" s="558"/>
      <c r="BQ127" s="558"/>
      <c r="BR127" s="558"/>
      <c r="BS127" s="558"/>
      <c r="BT127" s="558"/>
      <c r="BU127" s="558"/>
      <c r="BV127" s="558"/>
      <c r="BW127" s="558"/>
      <c r="BX127" s="558"/>
      <c r="BY127" s="558"/>
      <c r="BZ127" s="558"/>
      <c r="CA127" s="558"/>
      <c r="CB127" s="558"/>
      <c r="CC127" s="558"/>
      <c r="CD127" s="558"/>
      <c r="CE127" s="558"/>
      <c r="CF127" s="558"/>
      <c r="CG127" s="558"/>
      <c r="CH127" s="558"/>
      <c r="CI127" s="558"/>
      <c r="CJ127" s="558"/>
      <c r="CK127" s="558"/>
      <c r="CL127" s="558"/>
      <c r="CM127" s="558"/>
      <c r="CN127" s="558"/>
      <c r="CO127" s="558"/>
      <c r="CP127" s="558"/>
      <c r="CQ127" s="558"/>
      <c r="CR127" s="558"/>
      <c r="CS127" s="558"/>
      <c r="CT127" s="558"/>
      <c r="CU127" s="558"/>
      <c r="CV127" s="558"/>
      <c r="CW127" s="558"/>
      <c r="CX127" s="558"/>
      <c r="CY127" s="558"/>
      <c r="CZ127" s="558"/>
      <c r="DA127" s="558"/>
      <c r="DB127" s="558"/>
      <c r="DC127" s="558"/>
      <c r="DD127" s="558"/>
      <c r="DE127" s="558"/>
      <c r="DF127" s="558"/>
      <c r="DG127" s="558"/>
      <c r="DH127" s="558"/>
      <c r="DI127" s="558"/>
      <c r="DJ127" s="558"/>
      <c r="DK127" s="558"/>
      <c r="DL127" s="558"/>
      <c r="DM127" s="558"/>
      <c r="DN127" s="558"/>
      <c r="DO127" s="558"/>
      <c r="DP127" s="558"/>
      <c r="DQ127" s="558"/>
      <c r="DR127" s="558"/>
      <c r="DS127" s="558"/>
      <c r="DT127" s="558"/>
      <c r="DU127" s="558"/>
      <c r="DV127" s="558"/>
      <c r="DW127" s="558"/>
    </row>
    <row r="128" spans="1:146">
      <c r="A128" s="559" t="s">
        <v>1102</v>
      </c>
      <c r="D128" s="560">
        <f ca="1">SUMIF(G128:DW128,"&lt;10")/COUNTIF(G128:DW128,"&lt;10")</f>
        <v>1.5413928571428575</v>
      </c>
      <c r="E128" s="560"/>
      <c r="G128" s="561">
        <f t="shared" ref="G128:AL128" si="98">IF(G$70=0,10,ROUND(-G$132/G$70,3))</f>
        <v>10</v>
      </c>
      <c r="H128" s="561">
        <f t="shared" ca="1" si="98"/>
        <v>1.4510000000000001</v>
      </c>
      <c r="I128" s="561">
        <f t="shared" ca="1" si="98"/>
        <v>1.4510000000000001</v>
      </c>
      <c r="J128" s="561">
        <f t="shared" ca="1" si="98"/>
        <v>1.4510000000000001</v>
      </c>
      <c r="K128" s="561">
        <f t="shared" ca="1" si="98"/>
        <v>1.4510000000000001</v>
      </c>
      <c r="L128" s="561">
        <f t="shared" ca="1" si="98"/>
        <v>1.4550000000000001</v>
      </c>
      <c r="M128" s="561">
        <f t="shared" ca="1" si="98"/>
        <v>1.4550000000000001</v>
      </c>
      <c r="N128" s="561">
        <f t="shared" ca="1" si="98"/>
        <v>1.4550000000000001</v>
      </c>
      <c r="O128" s="561">
        <f t="shared" ca="1" si="98"/>
        <v>1.4550000000000001</v>
      </c>
      <c r="P128" s="561">
        <f t="shared" ca="1" si="98"/>
        <v>1.4550000000000001</v>
      </c>
      <c r="Q128" s="561">
        <f t="shared" ca="1" si="98"/>
        <v>1.4550000000000001</v>
      </c>
      <c r="R128" s="561">
        <f t="shared" ca="1" si="98"/>
        <v>1.4610000000000001</v>
      </c>
      <c r="S128" s="561">
        <f t="shared" ca="1" si="98"/>
        <v>1.4610000000000001</v>
      </c>
      <c r="T128" s="561">
        <f t="shared" ca="1" si="98"/>
        <v>1.4610000000000001</v>
      </c>
      <c r="U128" s="561">
        <f t="shared" ca="1" si="98"/>
        <v>1.4610000000000001</v>
      </c>
      <c r="V128" s="561">
        <f t="shared" ca="1" si="98"/>
        <v>1.46</v>
      </c>
      <c r="W128" s="561">
        <f t="shared" ca="1" si="98"/>
        <v>1.46</v>
      </c>
      <c r="X128" s="561">
        <f t="shared" ca="1" si="98"/>
        <v>1.4590000000000001</v>
      </c>
      <c r="Y128" s="561">
        <f t="shared" ca="1" si="98"/>
        <v>1.4590000000000001</v>
      </c>
      <c r="Z128" s="561">
        <f t="shared" ca="1" si="98"/>
        <v>1.4590000000000001</v>
      </c>
      <c r="AA128" s="561">
        <f t="shared" ca="1" si="98"/>
        <v>1.4590000000000001</v>
      </c>
      <c r="AB128" s="561">
        <f t="shared" ca="1" si="98"/>
        <v>1.46</v>
      </c>
      <c r="AC128" s="561">
        <f t="shared" ca="1" si="98"/>
        <v>1.46</v>
      </c>
      <c r="AD128" s="561">
        <f t="shared" ca="1" si="98"/>
        <v>1.46</v>
      </c>
      <c r="AE128" s="561">
        <f t="shared" ca="1" si="98"/>
        <v>1.46</v>
      </c>
      <c r="AF128" s="561">
        <f t="shared" ca="1" si="98"/>
        <v>2.125</v>
      </c>
      <c r="AG128" s="561">
        <f t="shared" ca="1" si="98"/>
        <v>2.0840000000000001</v>
      </c>
      <c r="AH128" s="561">
        <f t="shared" ca="1" si="98"/>
        <v>2.1539999999999999</v>
      </c>
      <c r="AI128" s="561">
        <f t="shared" ca="1" si="98"/>
        <v>1.8220000000000001</v>
      </c>
      <c r="AJ128" s="561">
        <f t="shared" ca="1" si="98"/>
        <v>10</v>
      </c>
      <c r="AK128" s="561">
        <f t="shared" ca="1" si="98"/>
        <v>10</v>
      </c>
      <c r="AL128" s="561">
        <f t="shared" ca="1" si="98"/>
        <v>10</v>
      </c>
      <c r="AM128" s="561">
        <f t="shared" ref="AM128:BO128" ca="1" si="99">IF(AM$70=0,10,ROUND(-AM$132/AM$70,3))</f>
        <v>10</v>
      </c>
      <c r="AN128" s="561">
        <f t="shared" ca="1" si="99"/>
        <v>10</v>
      </c>
      <c r="AO128" s="561">
        <f t="shared" ca="1" si="99"/>
        <v>10</v>
      </c>
      <c r="AP128" s="561">
        <f t="shared" ca="1" si="99"/>
        <v>10</v>
      </c>
      <c r="AQ128" s="561">
        <f t="shared" ca="1" si="99"/>
        <v>10</v>
      </c>
      <c r="AR128" s="561">
        <f t="shared" ca="1" si="99"/>
        <v>10</v>
      </c>
      <c r="AS128" s="561">
        <f t="shared" ca="1" si="99"/>
        <v>10</v>
      </c>
      <c r="AT128" s="561">
        <f t="shared" ca="1" si="99"/>
        <v>10</v>
      </c>
      <c r="AU128" s="561">
        <f t="shared" ca="1" si="99"/>
        <v>10</v>
      </c>
      <c r="AV128" s="561">
        <f t="shared" ca="1" si="99"/>
        <v>10</v>
      </c>
      <c r="AW128" s="561">
        <f t="shared" ca="1" si="99"/>
        <v>10</v>
      </c>
      <c r="AX128" s="561">
        <f t="shared" ca="1" si="99"/>
        <v>10</v>
      </c>
      <c r="AY128" s="561">
        <f t="shared" ca="1" si="99"/>
        <v>10</v>
      </c>
      <c r="AZ128" s="561">
        <f t="shared" ca="1" si="99"/>
        <v>10</v>
      </c>
      <c r="BA128" s="561">
        <f t="shared" ca="1" si="99"/>
        <v>10</v>
      </c>
      <c r="BB128" s="561">
        <f t="shared" ca="1" si="99"/>
        <v>10</v>
      </c>
      <c r="BC128" s="561">
        <f t="shared" ca="1" si="99"/>
        <v>10</v>
      </c>
      <c r="BD128" s="561">
        <f t="shared" ca="1" si="99"/>
        <v>10</v>
      </c>
      <c r="BE128" s="561">
        <f t="shared" ca="1" si="99"/>
        <v>10</v>
      </c>
      <c r="BF128" s="561">
        <f t="shared" ca="1" si="99"/>
        <v>10</v>
      </c>
      <c r="BG128" s="561">
        <f t="shared" ca="1" si="99"/>
        <v>10</v>
      </c>
      <c r="BH128" s="561">
        <f t="shared" ca="1" si="99"/>
        <v>10</v>
      </c>
      <c r="BI128" s="561">
        <f t="shared" ca="1" si="99"/>
        <v>10</v>
      </c>
      <c r="BJ128" s="561">
        <f t="shared" ca="1" si="99"/>
        <v>10</v>
      </c>
      <c r="BK128" s="561">
        <f t="shared" ca="1" si="99"/>
        <v>10</v>
      </c>
      <c r="BL128" s="561">
        <f t="shared" ca="1" si="99"/>
        <v>10</v>
      </c>
      <c r="BM128" s="561">
        <f t="shared" ca="1" si="99"/>
        <v>10</v>
      </c>
      <c r="BN128" s="561">
        <f t="shared" ca="1" si="99"/>
        <v>10</v>
      </c>
      <c r="BO128" s="561">
        <f t="shared" ca="1" si="99"/>
        <v>10</v>
      </c>
      <c r="BP128" s="561"/>
      <c r="BQ128" s="561"/>
      <c r="BR128" s="561"/>
      <c r="BS128" s="561"/>
      <c r="BT128" s="561"/>
      <c r="BU128" s="561"/>
      <c r="BV128" s="561"/>
      <c r="BW128" s="561"/>
      <c r="BX128" s="561"/>
      <c r="BY128" s="561"/>
      <c r="BZ128" s="561"/>
      <c r="CA128" s="561"/>
      <c r="CB128" s="561"/>
      <c r="CC128" s="561"/>
      <c r="CD128" s="561"/>
      <c r="CE128" s="561"/>
      <c r="CF128" s="561"/>
      <c r="CG128" s="561"/>
      <c r="CH128" s="561"/>
      <c r="CI128" s="561"/>
      <c r="CJ128" s="561"/>
      <c r="CK128" s="561"/>
      <c r="CL128" s="561"/>
      <c r="CM128" s="561"/>
      <c r="CN128" s="561"/>
      <c r="CO128" s="561"/>
      <c r="CP128" s="561"/>
      <c r="CQ128" s="561"/>
      <c r="CR128" s="561"/>
      <c r="CS128" s="561"/>
      <c r="CT128" s="561"/>
      <c r="CU128" s="561"/>
      <c r="CV128" s="561"/>
      <c r="CW128" s="561"/>
      <c r="CX128" s="561"/>
      <c r="CY128" s="561"/>
      <c r="CZ128" s="561"/>
      <c r="DA128" s="561"/>
      <c r="DB128" s="561"/>
      <c r="DC128" s="561"/>
      <c r="DD128" s="561"/>
      <c r="DE128" s="561"/>
      <c r="DF128" s="561"/>
      <c r="DG128" s="561"/>
      <c r="DH128" s="561"/>
      <c r="DI128" s="561"/>
      <c r="DJ128" s="561"/>
      <c r="DK128" s="561"/>
      <c r="DL128" s="561"/>
      <c r="DM128" s="561"/>
      <c r="DN128" s="561"/>
      <c r="DO128" s="561"/>
      <c r="DP128" s="561"/>
      <c r="DQ128" s="561"/>
      <c r="DR128" s="561"/>
      <c r="DS128" s="561"/>
      <c r="DT128" s="561"/>
      <c r="DU128" s="561"/>
      <c r="DV128" s="561"/>
      <c r="DW128" s="561"/>
      <c r="DX128" s="351"/>
      <c r="DY128" s="351"/>
      <c r="DZ128" s="351"/>
      <c r="EA128" s="351"/>
      <c r="EB128" s="351"/>
      <c r="EC128" s="351"/>
      <c r="ED128" s="351"/>
      <c r="EE128" s="351"/>
      <c r="EF128" s="351"/>
      <c r="EG128" s="351"/>
      <c r="EH128" s="351"/>
      <c r="EI128" s="351"/>
      <c r="EJ128" s="351"/>
      <c r="EK128" s="351"/>
      <c r="EL128" s="351"/>
      <c r="EM128" s="351"/>
      <c r="EN128" s="351"/>
      <c r="EO128" s="351"/>
      <c r="EP128" s="351"/>
    </row>
    <row r="129" spans="1:146">
      <c r="A129" s="388" t="s">
        <v>1103</v>
      </c>
      <c r="B129" s="670">
        <f>Inputs!D184</f>
        <v>5.9499999999999997E-2</v>
      </c>
      <c r="C129" s="1052"/>
      <c r="D129" s="560">
        <f ca="1">D151</f>
        <v>0.54085369867944155</v>
      </c>
      <c r="E129" s="560"/>
      <c r="G129" s="1054">
        <f ca="1">IF(G3&lt;$B$10,(G81+NPV($B$129,H132:$AF$132))/SUM(DS!G53,DS!G88),precision)</f>
        <v>0.97995879562879773</v>
      </c>
      <c r="H129" s="1054">
        <f ca="1">IF(H3&lt;$B$10,(H81+NPV($B$129,I132:$AF$132))/SUM(DS!H53,DS!H88),precision)</f>
        <v>0.98608991786475475</v>
      </c>
      <c r="I129" s="1054">
        <f ca="1">IF(I3&lt;$B$10,(I81+NPV($B$129,J132:$AF$132))/SUM(DS!I53,DS!I88),precision)</f>
        <v>0.99138379772010099</v>
      </c>
      <c r="J129" s="1054">
        <f ca="1">IF(J3&lt;$B$10,(J81+NPV($B$129,K132:$AF$132))/SUM(DS!J53,DS!J88),precision)</f>
        <v>0.99719672877873144</v>
      </c>
      <c r="K129" s="1054">
        <f ca="1">IF(K3&lt;$B$10,(K81+NPV($B$129,L132:$AF$132))/SUM(DS!K53,DS!K88),precision)</f>
        <v>1.0020639935092854</v>
      </c>
      <c r="L129" s="1054">
        <f ca="1">IF(L3&lt;$B$10,(L81+NPV($B$129,M132:$AF$132))/SUM(DS!L53,DS!L88),precision)</f>
        <v>1.0072778352708818</v>
      </c>
      <c r="M129" s="1054">
        <f ca="1">IF(M3&lt;$B$10,(M81+NPV($B$129,N132:$AF$132))/SUM(DS!M53,DS!M88),precision)</f>
        <v>1.0117236035784394</v>
      </c>
      <c r="N129" s="1054">
        <f ca="1">IF(N3&lt;$B$10,(N81+NPV($B$129,O132:$AF$132))/SUM(DS!N53,DS!N88),precision)</f>
        <v>1.0164059568294284</v>
      </c>
      <c r="O129" s="1054">
        <f ca="1">IF(O3&lt;$B$10,(O81+NPV($B$129,P132:$AF$132))/SUM(DS!O53,DS!O88),precision)</f>
        <v>1.0198309027084846</v>
      </c>
      <c r="P129" s="1054">
        <f ca="1">IF(P3&lt;$B$10,(P81+NPV($B$129,Q132:$AF$132))/SUM(DS!P53,DS!P88),precision)</f>
        <v>1.0233975372499857</v>
      </c>
      <c r="Q129" s="1054">
        <f ca="1">IF(Q3&lt;$B$10,(Q81+NPV($B$129,R132:$AF$132))/SUM(DS!Q53,DS!Q88),precision)</f>
        <v>1.0254250767684625</v>
      </c>
      <c r="R129" s="1054">
        <f ca="1">IF(R3&lt;$B$10,(R81+NPV($B$129,S132:$AF$132))/SUM(DS!R53,DS!R88),precision)</f>
        <v>1.0273320822704402</v>
      </c>
      <c r="S129" s="1054">
        <f ca="1">IF(S3&lt;$B$10,(S81+NPV($B$129,T132:$AF$132))/SUM(DS!S53,DS!S88),precision)</f>
        <v>1.0273113531299647</v>
      </c>
      <c r="T129" s="1054">
        <f ca="1">IF(T3&lt;$B$10,(T81+NPV($B$129,U132:$AF$132))/SUM(DS!T53,DS!T88),precision)</f>
        <v>1.0261858188836563</v>
      </c>
      <c r="U129" s="1054">
        <f ca="1">IF(U3&lt;$B$10,(U81+NPV($B$129,V132:$AF$132))/SUM(DS!U53,DS!U88),precision)</f>
        <v>1.022756321987361</v>
      </c>
      <c r="V129" s="1054">
        <f ca="1">IF(V3&lt;$B$10,(V81+NPV($B$129,W132:$AF$132))/SUM(DS!V53,DS!V88),precision)</f>
        <v>1.0175040129404014</v>
      </c>
      <c r="W129" s="1054">
        <f ca="1">IF(W3&lt;$B$10,(W81+NPV($B$129,X132:$AF$132))/SUM(DS!W53,DS!W88),precision)</f>
        <v>1.0083994014636604</v>
      </c>
      <c r="X129" s="1054">
        <f ca="1">IF(X3&lt;$B$10,(X81+NPV($B$129,Y132:$AF$132))/SUM(DS!X53,DS!X88),precision)</f>
        <v>0.99594179141286621</v>
      </c>
      <c r="Y129" s="1054">
        <f ca="1">IF(Y3&lt;$B$10,(Y81+NPV($B$129,Z132:$AF$132))/SUM(DS!Y53,DS!Y88),precision)</f>
        <v>0.97738101751655659</v>
      </c>
      <c r="Z129" s="1054">
        <f ca="1">IF(Z3&lt;$B$10,(Z81+NPV($B$129,AA132:$AF$132))/SUM(DS!Z53,DS!Z88),precision)</f>
        <v>0.95242681983504884</v>
      </c>
      <c r="AA129" s="1054">
        <f ca="1">IF(AA3&lt;$B$10,(AA81+NPV($B$129,AB132:$AF$132))/SUM(DS!AA53,DS!AA88),precision)</f>
        <v>0.91676102626941192</v>
      </c>
      <c r="AB129" s="1054">
        <f ca="1">IF(AB3&lt;$B$10,(AB81+NPV($B$129,AC132:$AF$132))/SUM(DS!AB53,DS!AB88),precision)</f>
        <v>0.86790202932547134</v>
      </c>
      <c r="AC129" s="1054">
        <f ca="1">IF(AC3&lt;$B$10,(AC81+NPV($B$129,AD132:$AF$132))/SUM(DS!AC53,DS!AC88),precision)</f>
        <v>0.7981672947998274</v>
      </c>
      <c r="AD129" s="1054">
        <f ca="1">IF(AD3&lt;$B$10,(AD81+NPV($B$129,AE132:$AF$132))/SUM(DS!AD53,DS!AD88),precision)</f>
        <v>0.69713986282024121</v>
      </c>
      <c r="AE129" s="1054">
        <f ca="1">IF(AE3&lt;$B$10,(AE81+NPV($B$129,AF132:$AF$132))/SUM(DS!AE53,DS!AE88),precision)</f>
        <v>0.54085369867944155</v>
      </c>
      <c r="AF129" s="1054">
        <f ca="1">IF(AF3&lt;$B$10,(AF81+NPV($B$129,$AF132:AG$132))/SUM(DS!AF53,DS!AF88),precision)</f>
        <v>1.3808809823207482</v>
      </c>
      <c r="AG129" s="1054">
        <f ca="1">IF(AG3&lt;$B$10,(AG81+NPV($B$129,$AF132:AH$132))/SUM(DS!AG53,DS!AG88),precision)</f>
        <v>3.0059094420137091</v>
      </c>
      <c r="AH129" s="1054">
        <f ca="1">IF(AH3&lt;$B$10,(AH81+NPV($B$129,$AF132:AI$132))/SUM(DS!AH53,DS!AH88),precision)</f>
        <v>0.01</v>
      </c>
      <c r="AI129" s="1054">
        <f ca="1">IF(AI3&lt;$B$10,(AI81+NPV($B$129,$AF132:AJ$132))/SUM(DS!AI53,DS!AI88),precision)</f>
        <v>0.01</v>
      </c>
      <c r="AJ129" s="1054">
        <f ca="1">IF(AJ3&lt;$B$10,(AJ81+NPV($B$129,$AF132:AK$132))/SUM(DS!AJ53,DS!AJ88),precision)</f>
        <v>0.01</v>
      </c>
      <c r="AK129" s="1054">
        <f ca="1">IF(AK3&lt;$B$10,(AK81+NPV($B$129,$AF132:AL$132))/SUM(DS!AK53,DS!AK88),precision)</f>
        <v>0.01</v>
      </c>
      <c r="AL129" s="1054">
        <f ca="1">IF(AL3&lt;$B$10,(AL81+NPV($B$129,$AF132:AM$132))/SUM(DS!AL53,DS!AL88),precision)</f>
        <v>0.01</v>
      </c>
      <c r="AM129" s="1054">
        <f ca="1">IF(AM3&lt;$B$10,(AM81+NPV($B$129,$AF132:AN$132))/SUM(DS!AM53,DS!AM88),precision)</f>
        <v>0.01</v>
      </c>
      <c r="AN129" s="1054">
        <f ca="1">IF(AN3&lt;$B$10,(AN81+NPV($B$129,$AF132:AO$132))/SUM(DS!AN53,DS!AN88),precision)</f>
        <v>0.01</v>
      </c>
      <c r="AO129" s="1054">
        <f ca="1">IF(AO3&lt;$B$10,(AO81+NPV($B$129,$AF132:AP$132))/SUM(DS!AO53,DS!AO88),precision)</f>
        <v>0.01</v>
      </c>
      <c r="AP129" s="1054">
        <f ca="1">IF(AP3&lt;$B$10,(AP81+NPV($B$129,$AF132:AQ$132))/SUM(DS!AP53,DS!AP88),precision)</f>
        <v>0.01</v>
      </c>
      <c r="AQ129" s="1054">
        <f ca="1">IF(AQ3&lt;$B$10,(AQ81+NPV($B$129,$AF132:AR$132))/SUM(DS!AQ53,DS!AQ88),precision)</f>
        <v>0.01</v>
      </c>
      <c r="AR129" s="1054">
        <f ca="1">IF(AR3&lt;$B$10,(AR81+NPV($B$129,$AF132:AS$132))/SUM(DS!AR53,DS!AR88),precision)</f>
        <v>0.01</v>
      </c>
      <c r="AS129" s="1054">
        <f ca="1">IF(AS3&lt;$B$10,(AS81+NPV($B$129,$AF132:AT$132))/SUM(DS!AS53,DS!AS88),precision)</f>
        <v>0.01</v>
      </c>
      <c r="AT129" s="1054">
        <f ca="1">IF(AT3&lt;$B$10,(AT81+NPV($B$129,$AF132:AU$132))/SUM(DS!AT53,DS!AT88),precision)</f>
        <v>0.01</v>
      </c>
      <c r="AU129" s="1054">
        <f ca="1">IF(AU3&lt;$B$10,(AU81+NPV($B$129,$AF132:AV$132))/SUM(DS!AU53,DS!AU88),precision)</f>
        <v>0.01</v>
      </c>
      <c r="AV129" s="1054">
        <f ca="1">IF(AV3&lt;$B$10,(AV81+NPV($B$129,$AF132:AW$132))/SUM(DS!AV53,DS!AV88),precision)</f>
        <v>0.01</v>
      </c>
      <c r="AW129" s="1054">
        <f ca="1">IF(AW3&lt;$B$10,(AW81+NPV($B$129,$AF132:AX$132))/SUM(DS!AW53,DS!AW88),precision)</f>
        <v>0.01</v>
      </c>
      <c r="AX129" s="1054">
        <f ca="1">IF(AX3&lt;$B$10,(AX81+NPV($B$129,$AF132:AY$132))/SUM(DS!AX53,DS!AX88),precision)</f>
        <v>0.01</v>
      </c>
      <c r="AY129" s="1054">
        <f ca="1">IF(AY3&lt;$B$10,(AY81+NPV($B$129,$AF132:AZ$132))/SUM(DS!AY53,DS!AY88),precision)</f>
        <v>0.01</v>
      </c>
      <c r="AZ129" s="1054">
        <f ca="1">IF(AZ3&lt;$B$10,(AZ81+NPV($B$129,$AF132:BA$132))/SUM(DS!AZ53,DS!AZ88),precision)</f>
        <v>0.01</v>
      </c>
      <c r="BA129" s="1054">
        <f ca="1">IF(BA3&lt;$B$10,(BA81+NPV($B$129,$AF132:BB$132))/SUM(DS!BA53,DS!BA88),precision)</f>
        <v>0.01</v>
      </c>
      <c r="BB129" s="1054">
        <f ca="1">IF(BB3&lt;$B$10,(BB81+NPV($B$129,$AF132:BC$132))/SUM(DS!BB53,DS!BB88),precision)</f>
        <v>0.01</v>
      </c>
      <c r="BC129" s="1054">
        <f ca="1">IF(BC3&lt;$B$10,(BC81+NPV($B$129,$AF132:BD$132))/SUM(DS!BC53,DS!BC88),precision)</f>
        <v>0.01</v>
      </c>
      <c r="BD129" s="1054">
        <f ca="1">IF(BD3&lt;$B$10,(BD81+NPV($B$129,$AF132:BE$132))/SUM(DS!BD53,DS!BD88),precision)</f>
        <v>0.01</v>
      </c>
      <c r="BE129" s="1054">
        <f ca="1">IF(BE3&lt;$B$10,(BE81+NPV($B$129,$AF132:BF$132))/SUM(DS!BE53,DS!BE88),precision)</f>
        <v>0.01</v>
      </c>
      <c r="BF129" s="1054">
        <f ca="1">IF(BF3&lt;$B$10,(BF81+NPV($B$129,$AF132:BG$132))/SUM(DS!BF53,DS!BF88),precision)</f>
        <v>0.01</v>
      </c>
      <c r="BG129" s="1054">
        <f ca="1">IF(BG3&lt;$B$10,(BG81+NPV($B$129,$AF132:BH$132))/SUM(DS!BG53,DS!BG88),precision)</f>
        <v>0.01</v>
      </c>
      <c r="BH129" s="1054">
        <f ca="1">IF(BH3&lt;$B$10,(BH81+NPV($B$129,$AF132:BI$132))/SUM(DS!BH53,DS!BH88),precision)</f>
        <v>0.01</v>
      </c>
      <c r="BI129" s="1054">
        <f ca="1">IF(BI3&lt;$B$10,(BI81+NPV($B$129,$AF132:BJ$132))/SUM(DS!BI53,DS!BI88),precision)</f>
        <v>0.01</v>
      </c>
      <c r="BJ129" s="1054">
        <f ca="1">IF(BJ3&lt;$B$10,(BJ81+NPV($B$129,$AF132:BK$132))/SUM(DS!BJ53,DS!BJ88),precision)</f>
        <v>0.01</v>
      </c>
      <c r="BK129" s="1054">
        <f ca="1">IF(BK3&lt;$B$10,(BK81+NPV($B$129,$AF132:BL$132))/SUM(DS!BK53,DS!BK88),precision)</f>
        <v>0.01</v>
      </c>
      <c r="BL129" s="1054">
        <f ca="1">IF(BL3&lt;$B$10,(BL81+NPV($B$129,$AF132:BM$132))/SUM(DS!BL53,DS!BL88),precision)</f>
        <v>0.01</v>
      </c>
      <c r="BM129" s="1054">
        <f ca="1">IF(BM3&lt;$B$10,(BM81+NPV($B$129,$AF132:BN$132))/SUM(DS!BM53,DS!BM88),precision)</f>
        <v>0.01</v>
      </c>
      <c r="BN129" s="1054">
        <f ca="1">IF(BN3&lt;$B$10,(BN81+NPV($B$129,$AF132:BO$132))/SUM(DS!BN53,DS!BN88),precision)</f>
        <v>0.01</v>
      </c>
      <c r="BO129" s="1054">
        <f ca="1">IF(BO3&lt;$B$10,(BO81+NPV($B$129,$AF132:BP$132))/SUM(DS!BO53,DS!BO88),precision)</f>
        <v>0.01</v>
      </c>
      <c r="BP129" s="1054"/>
      <c r="BQ129" s="1054"/>
      <c r="BR129" s="1054"/>
      <c r="BS129" s="1054"/>
      <c r="BT129" s="1054"/>
      <c r="BU129" s="1054"/>
      <c r="BV129" s="1054"/>
      <c r="BW129" s="1054"/>
      <c r="BX129" s="1054"/>
      <c r="BY129" s="1054"/>
      <c r="BZ129" s="1054"/>
      <c r="CA129" s="1054"/>
      <c r="CB129" s="1054"/>
      <c r="CC129" s="1054"/>
      <c r="CD129" s="1054"/>
      <c r="CE129" s="1054"/>
      <c r="CF129" s="1054"/>
      <c r="CG129" s="1054"/>
      <c r="CH129" s="1054"/>
      <c r="CI129" s="1054"/>
      <c r="CJ129" s="1054"/>
      <c r="CK129" s="1054"/>
      <c r="CL129" s="1054"/>
      <c r="CM129" s="1054"/>
      <c r="CN129" s="1054"/>
      <c r="CO129" s="1054"/>
      <c r="CP129" s="1054"/>
      <c r="CQ129" s="1054"/>
      <c r="CR129" s="1054"/>
      <c r="CS129" s="1054"/>
      <c r="CT129" s="1054"/>
      <c r="CU129" s="1054"/>
      <c r="CV129" s="1054"/>
      <c r="CW129" s="1054"/>
      <c r="CX129" s="1054"/>
      <c r="CY129" s="1054"/>
      <c r="CZ129" s="1054"/>
      <c r="DA129" s="1054"/>
      <c r="DB129" s="1054"/>
      <c r="DC129" s="1054"/>
      <c r="DD129" s="1054"/>
      <c r="DE129" s="1054"/>
      <c r="DF129" s="1054"/>
      <c r="DG129" s="1054"/>
      <c r="DH129" s="1054"/>
      <c r="DI129" s="1054"/>
      <c r="DJ129" s="1054"/>
      <c r="DK129" s="1054"/>
      <c r="DL129" s="1054"/>
      <c r="DM129" s="1054"/>
      <c r="DN129" s="1054"/>
      <c r="DO129" s="1054"/>
      <c r="DP129" s="1054"/>
      <c r="DQ129" s="1054"/>
      <c r="DR129" s="1054"/>
      <c r="DS129" s="1054"/>
      <c r="DT129" s="1054"/>
      <c r="DU129" s="1054"/>
      <c r="DV129" s="1054"/>
      <c r="DW129" s="1054"/>
      <c r="DX129" s="303"/>
      <c r="DY129" s="303"/>
    </row>
    <row r="130" spans="1:146">
      <c r="A130" s="388" t="s">
        <v>1104</v>
      </c>
      <c r="D130" s="560">
        <f ca="1">IFERROR(SUMIF(G130:DW130,"&gt;0,01")/COUNTIF(G130:DW130,"&gt;0,01"),0)</f>
        <v>0</v>
      </c>
      <c r="E130" s="560"/>
      <c r="G130" s="561">
        <f t="shared" ref="G130:AL130" si="100">IF(G$85=0,precision,ROUND(-G$133/SUM(G$70,G$85),3))</f>
        <v>0.01</v>
      </c>
      <c r="H130" s="561">
        <f t="shared" ca="1" si="100"/>
        <v>0.01</v>
      </c>
      <c r="I130" s="561">
        <f t="shared" ca="1" si="100"/>
        <v>0.01</v>
      </c>
      <c r="J130" s="561">
        <f t="shared" ca="1" si="100"/>
        <v>0.01</v>
      </c>
      <c r="K130" s="561">
        <f t="shared" ca="1" si="100"/>
        <v>0.01</v>
      </c>
      <c r="L130" s="561">
        <f t="shared" ca="1" si="100"/>
        <v>0.01</v>
      </c>
      <c r="M130" s="561">
        <f t="shared" ca="1" si="100"/>
        <v>0.01</v>
      </c>
      <c r="N130" s="561">
        <f t="shared" ca="1" si="100"/>
        <v>0.01</v>
      </c>
      <c r="O130" s="561">
        <f t="shared" ca="1" si="100"/>
        <v>0.01</v>
      </c>
      <c r="P130" s="561">
        <f t="shared" ca="1" si="100"/>
        <v>0.01</v>
      </c>
      <c r="Q130" s="561">
        <f t="shared" ca="1" si="100"/>
        <v>0.01</v>
      </c>
      <c r="R130" s="561">
        <f t="shared" ca="1" si="100"/>
        <v>0.01</v>
      </c>
      <c r="S130" s="561">
        <f t="shared" ca="1" si="100"/>
        <v>0.01</v>
      </c>
      <c r="T130" s="561">
        <f t="shared" ca="1" si="100"/>
        <v>0.01</v>
      </c>
      <c r="U130" s="561">
        <f t="shared" ca="1" si="100"/>
        <v>0.01</v>
      </c>
      <c r="V130" s="561">
        <f t="shared" ca="1" si="100"/>
        <v>0.01</v>
      </c>
      <c r="W130" s="561">
        <f t="shared" ca="1" si="100"/>
        <v>0.01</v>
      </c>
      <c r="X130" s="561">
        <f t="shared" ca="1" si="100"/>
        <v>0.01</v>
      </c>
      <c r="Y130" s="561">
        <f t="shared" ca="1" si="100"/>
        <v>0.01</v>
      </c>
      <c r="Z130" s="561">
        <f t="shared" ca="1" si="100"/>
        <v>0.01</v>
      </c>
      <c r="AA130" s="561">
        <f t="shared" ca="1" si="100"/>
        <v>0.01</v>
      </c>
      <c r="AB130" s="561">
        <f t="shared" ca="1" si="100"/>
        <v>0.01</v>
      </c>
      <c r="AC130" s="561">
        <f t="shared" ca="1" si="100"/>
        <v>0.01</v>
      </c>
      <c r="AD130" s="561">
        <f t="shared" ca="1" si="100"/>
        <v>0.01</v>
      </c>
      <c r="AE130" s="561">
        <f t="shared" ca="1" si="100"/>
        <v>0.01</v>
      </c>
      <c r="AF130" s="561">
        <f t="shared" ca="1" si="100"/>
        <v>0.01</v>
      </c>
      <c r="AG130" s="561">
        <f t="shared" ca="1" si="100"/>
        <v>0.01</v>
      </c>
      <c r="AH130" s="561">
        <f t="shared" ca="1" si="100"/>
        <v>0.01</v>
      </c>
      <c r="AI130" s="561">
        <f t="shared" ca="1" si="100"/>
        <v>0.01</v>
      </c>
      <c r="AJ130" s="561">
        <f t="shared" ca="1" si="100"/>
        <v>0.01</v>
      </c>
      <c r="AK130" s="561">
        <f t="shared" ca="1" si="100"/>
        <v>0.01</v>
      </c>
      <c r="AL130" s="561">
        <f t="shared" ca="1" si="100"/>
        <v>0.01</v>
      </c>
      <c r="AM130" s="561">
        <f t="shared" ref="AM130:BO130" ca="1" si="101">IF(AM$85=0,precision,ROUND(-AM$133/SUM(AM$70,AM$85),3))</f>
        <v>0.01</v>
      </c>
      <c r="AN130" s="561">
        <f t="shared" ca="1" si="101"/>
        <v>0.01</v>
      </c>
      <c r="AO130" s="561">
        <f t="shared" ca="1" si="101"/>
        <v>0.01</v>
      </c>
      <c r="AP130" s="561">
        <f t="shared" ca="1" si="101"/>
        <v>0.01</v>
      </c>
      <c r="AQ130" s="561">
        <f t="shared" ca="1" si="101"/>
        <v>0.01</v>
      </c>
      <c r="AR130" s="561">
        <f t="shared" ca="1" si="101"/>
        <v>0.01</v>
      </c>
      <c r="AS130" s="561">
        <f t="shared" ca="1" si="101"/>
        <v>0.01</v>
      </c>
      <c r="AT130" s="561">
        <f t="shared" ca="1" si="101"/>
        <v>0.01</v>
      </c>
      <c r="AU130" s="561">
        <f t="shared" ca="1" si="101"/>
        <v>0.01</v>
      </c>
      <c r="AV130" s="561">
        <f t="shared" ca="1" si="101"/>
        <v>0.01</v>
      </c>
      <c r="AW130" s="561">
        <f t="shared" ca="1" si="101"/>
        <v>0.01</v>
      </c>
      <c r="AX130" s="561">
        <f t="shared" ca="1" si="101"/>
        <v>0.01</v>
      </c>
      <c r="AY130" s="561">
        <f t="shared" ca="1" si="101"/>
        <v>0.01</v>
      </c>
      <c r="AZ130" s="561">
        <f t="shared" ca="1" si="101"/>
        <v>0.01</v>
      </c>
      <c r="BA130" s="561">
        <f t="shared" ca="1" si="101"/>
        <v>0.01</v>
      </c>
      <c r="BB130" s="561">
        <f t="shared" ca="1" si="101"/>
        <v>0.01</v>
      </c>
      <c r="BC130" s="561">
        <f t="shared" ca="1" si="101"/>
        <v>0.01</v>
      </c>
      <c r="BD130" s="561">
        <f t="shared" ca="1" si="101"/>
        <v>0.01</v>
      </c>
      <c r="BE130" s="561">
        <f t="shared" ca="1" si="101"/>
        <v>0.01</v>
      </c>
      <c r="BF130" s="561">
        <f t="shared" ca="1" si="101"/>
        <v>0.01</v>
      </c>
      <c r="BG130" s="561">
        <f t="shared" ca="1" si="101"/>
        <v>0.01</v>
      </c>
      <c r="BH130" s="561">
        <f t="shared" ca="1" si="101"/>
        <v>0.01</v>
      </c>
      <c r="BI130" s="561">
        <f t="shared" ca="1" si="101"/>
        <v>0.01</v>
      </c>
      <c r="BJ130" s="561">
        <f t="shared" ca="1" si="101"/>
        <v>0.01</v>
      </c>
      <c r="BK130" s="561">
        <f t="shared" ca="1" si="101"/>
        <v>0.01</v>
      </c>
      <c r="BL130" s="561">
        <f t="shared" ca="1" si="101"/>
        <v>0.01</v>
      </c>
      <c r="BM130" s="561">
        <f t="shared" ca="1" si="101"/>
        <v>0.01</v>
      </c>
      <c r="BN130" s="561">
        <f t="shared" ca="1" si="101"/>
        <v>0.01</v>
      </c>
      <c r="BO130" s="561">
        <f t="shared" ca="1" si="101"/>
        <v>0.01</v>
      </c>
      <c r="BP130" s="561"/>
      <c r="BQ130" s="561"/>
      <c r="BR130" s="561"/>
      <c r="BS130" s="561"/>
      <c r="BT130" s="561"/>
      <c r="BU130" s="561"/>
      <c r="BV130" s="561"/>
      <c r="BW130" s="561"/>
      <c r="BX130" s="561"/>
      <c r="BY130" s="561"/>
      <c r="BZ130" s="561"/>
      <c r="CA130" s="561"/>
      <c r="CB130" s="561"/>
      <c r="CC130" s="561"/>
      <c r="CD130" s="561"/>
      <c r="CE130" s="561"/>
      <c r="CF130" s="561"/>
      <c r="CG130" s="561"/>
      <c r="CH130" s="561"/>
      <c r="CI130" s="561"/>
      <c r="CJ130" s="561"/>
      <c r="CK130" s="561"/>
      <c r="CL130" s="561"/>
      <c r="CM130" s="561"/>
      <c r="CN130" s="561"/>
      <c r="CO130" s="561"/>
      <c r="CP130" s="561"/>
      <c r="CQ130" s="561"/>
      <c r="CR130" s="561"/>
      <c r="CS130" s="561"/>
      <c r="CT130" s="561"/>
      <c r="CU130" s="561"/>
      <c r="CV130" s="561"/>
      <c r="CW130" s="561"/>
      <c r="CX130" s="561"/>
      <c r="CY130" s="561"/>
      <c r="CZ130" s="561"/>
      <c r="DA130" s="561"/>
      <c r="DB130" s="561"/>
      <c r="DC130" s="561"/>
      <c r="DD130" s="561"/>
      <c r="DE130" s="561"/>
      <c r="DF130" s="561"/>
      <c r="DG130" s="561"/>
      <c r="DH130" s="561"/>
      <c r="DI130" s="561"/>
      <c r="DJ130" s="561"/>
      <c r="DK130" s="561"/>
      <c r="DL130" s="561"/>
      <c r="DM130" s="561"/>
      <c r="DN130" s="561"/>
      <c r="DO130" s="561"/>
      <c r="DP130" s="561"/>
      <c r="DQ130" s="561"/>
      <c r="DR130" s="561"/>
      <c r="DS130" s="561"/>
      <c r="DT130" s="561"/>
      <c r="DU130" s="561"/>
      <c r="DV130" s="561"/>
      <c r="DW130" s="561"/>
      <c r="DX130" s="303"/>
      <c r="DY130" s="303"/>
    </row>
    <row r="131" spans="1:146" s="481" customFormat="1">
      <c r="A131" s="557"/>
      <c r="B131" s="562"/>
      <c r="C131" s="562"/>
      <c r="D131" s="562"/>
      <c r="E131" s="562"/>
      <c r="F131" s="395"/>
      <c r="G131" s="561"/>
      <c r="H131" s="561"/>
      <c r="I131" s="561"/>
      <c r="J131" s="561"/>
      <c r="K131" s="561"/>
      <c r="L131" s="561"/>
      <c r="M131" s="561"/>
      <c r="N131" s="561"/>
      <c r="O131" s="561"/>
      <c r="P131" s="561"/>
      <c r="Q131" s="561"/>
      <c r="R131" s="561"/>
      <c r="S131" s="561"/>
      <c r="T131" s="561"/>
      <c r="U131" s="561"/>
      <c r="V131" s="561"/>
      <c r="W131" s="561"/>
      <c r="X131" s="561"/>
      <c r="Y131" s="561"/>
      <c r="Z131" s="561"/>
      <c r="AA131" s="561"/>
      <c r="AB131" s="561"/>
      <c r="AC131" s="561"/>
      <c r="AD131" s="561"/>
      <c r="AE131" s="561"/>
      <c r="AF131" s="561"/>
      <c r="AG131" s="561"/>
      <c r="AH131" s="561"/>
      <c r="AI131" s="561"/>
      <c r="AJ131" s="561"/>
      <c r="AK131" s="561"/>
      <c r="AL131" s="561"/>
      <c r="AM131" s="561"/>
      <c r="AN131" s="561"/>
      <c r="AO131" s="561"/>
      <c r="AP131" s="561"/>
      <c r="AQ131" s="561"/>
      <c r="AR131" s="561"/>
      <c r="AS131" s="561"/>
      <c r="AT131" s="561"/>
      <c r="AU131" s="561"/>
      <c r="AV131" s="561"/>
      <c r="AW131" s="561"/>
      <c r="AX131" s="561"/>
      <c r="AY131" s="561"/>
      <c r="AZ131" s="561"/>
      <c r="BA131" s="561"/>
      <c r="BB131" s="561"/>
      <c r="BC131" s="561"/>
      <c r="BD131" s="561"/>
      <c r="BE131" s="561"/>
      <c r="BF131" s="561"/>
      <c r="BG131" s="561"/>
      <c r="BH131" s="561"/>
      <c r="BI131" s="561"/>
      <c r="BJ131" s="561"/>
      <c r="BK131" s="561"/>
      <c r="BL131" s="561"/>
      <c r="BM131" s="561"/>
      <c r="BN131" s="561"/>
      <c r="BO131" s="561"/>
      <c r="BP131" s="561"/>
      <c r="BQ131" s="561"/>
      <c r="BR131" s="561"/>
      <c r="BS131" s="561"/>
      <c r="BT131" s="561"/>
      <c r="BU131" s="561"/>
      <c r="BV131" s="561"/>
      <c r="BW131" s="561"/>
      <c r="BX131" s="561"/>
      <c r="BY131" s="561"/>
      <c r="BZ131" s="561"/>
      <c r="CA131" s="561"/>
      <c r="CB131" s="561"/>
      <c r="CC131" s="561"/>
      <c r="CD131" s="561"/>
      <c r="CE131" s="561"/>
      <c r="CF131" s="561"/>
      <c r="CG131" s="561"/>
      <c r="CH131" s="561"/>
      <c r="CI131" s="561"/>
      <c r="CJ131" s="561"/>
      <c r="CK131" s="561"/>
      <c r="CL131" s="561"/>
      <c r="CM131" s="561"/>
      <c r="CN131" s="561"/>
      <c r="CO131" s="561"/>
      <c r="CP131" s="561"/>
      <c r="CQ131" s="561"/>
      <c r="CR131" s="561"/>
      <c r="CS131" s="561"/>
      <c r="CT131" s="561"/>
      <c r="CU131" s="561"/>
      <c r="CV131" s="561"/>
      <c r="CW131" s="561"/>
      <c r="CX131" s="561"/>
      <c r="CY131" s="561"/>
      <c r="CZ131" s="561"/>
      <c r="DA131" s="561"/>
      <c r="DB131" s="561"/>
      <c r="DC131" s="561"/>
      <c r="DD131" s="561"/>
      <c r="DE131" s="561"/>
      <c r="DF131" s="561"/>
      <c r="DG131" s="561"/>
      <c r="DH131" s="561"/>
      <c r="DI131" s="561"/>
      <c r="DJ131" s="561"/>
      <c r="DK131" s="561"/>
      <c r="DL131" s="561"/>
      <c r="DM131" s="561"/>
      <c r="DN131" s="561"/>
      <c r="DO131" s="561"/>
      <c r="DP131" s="561"/>
      <c r="DQ131" s="561"/>
      <c r="DR131" s="561"/>
      <c r="DS131" s="561"/>
      <c r="DT131" s="561"/>
      <c r="DU131" s="561"/>
      <c r="DV131" s="561"/>
      <c r="DW131" s="561"/>
    </row>
    <row r="132" spans="1:146" s="481" customFormat="1">
      <c r="A132" s="381" t="s">
        <v>1105</v>
      </c>
      <c r="B132" s="562"/>
      <c r="C132" s="562"/>
      <c r="D132" s="562"/>
      <c r="E132" s="562"/>
      <c r="F132" s="618"/>
      <c r="G132" s="232">
        <f t="shared" ref="G132:AL132" si="102">G$69*G$12</f>
        <v>0</v>
      </c>
      <c r="H132" s="232">
        <f t="shared" ca="1" si="102"/>
        <v>3070.1758373705552</v>
      </c>
      <c r="I132" s="232">
        <f t="shared" ca="1" si="102"/>
        <v>3121.0627297026626</v>
      </c>
      <c r="J132" s="232">
        <f t="shared" ca="1" si="102"/>
        <v>3111.6498118744885</v>
      </c>
      <c r="K132" s="232">
        <f t="shared" ca="1" si="102"/>
        <v>3163.2241181486525</v>
      </c>
      <c r="L132" s="232">
        <f t="shared" ca="1" si="102"/>
        <v>3121.1365622958965</v>
      </c>
      <c r="M132" s="232">
        <f t="shared" ca="1" si="102"/>
        <v>3155.4347662771693</v>
      </c>
      <c r="N132" s="232">
        <f t="shared" ca="1" si="102"/>
        <v>3156.8324071828301</v>
      </c>
      <c r="O132" s="232">
        <f t="shared" ca="1" si="102"/>
        <v>3209.1555962521579</v>
      </c>
      <c r="P132" s="232">
        <f t="shared" ca="1" si="102"/>
        <v>3194.7766708725076</v>
      </c>
      <c r="Q132" s="232">
        <f t="shared" ca="1" si="102"/>
        <v>3247.7287703897309</v>
      </c>
      <c r="R132" s="232">
        <f t="shared" ca="1" si="102"/>
        <v>3200.0231759611916</v>
      </c>
      <c r="S132" s="232">
        <f t="shared" ca="1" si="102"/>
        <v>3253.0622341262938</v>
      </c>
      <c r="T132" s="232">
        <f t="shared" ca="1" si="102"/>
        <v>3276.6068348869971</v>
      </c>
      <c r="U132" s="232">
        <f t="shared" ca="1" si="102"/>
        <v>3312.6135034022386</v>
      </c>
      <c r="V132" s="232">
        <f t="shared" ca="1" si="102"/>
        <v>3340.2197136848176</v>
      </c>
      <c r="W132" s="232">
        <f t="shared" ca="1" si="102"/>
        <v>3395.5824713702009</v>
      </c>
      <c r="X132" s="232">
        <f t="shared" ca="1" si="102"/>
        <v>3418.1201121228983</v>
      </c>
      <c r="Y132" s="232">
        <f t="shared" ca="1" si="102"/>
        <v>3474.7740366332218</v>
      </c>
      <c r="Z132" s="232">
        <f t="shared" ca="1" si="102"/>
        <v>3494.0372361735749</v>
      </c>
      <c r="AA132" s="232">
        <f t="shared" ca="1" si="102"/>
        <v>3551.9494555576666</v>
      </c>
      <c r="AB132" s="232">
        <f t="shared" ca="1" si="102"/>
        <v>3556.8297621119882</v>
      </c>
      <c r="AC132" s="232">
        <f t="shared" ca="1" si="102"/>
        <v>3595.9158034538773</v>
      </c>
      <c r="AD132" s="232">
        <f t="shared" ca="1" si="102"/>
        <v>3626.2540889719712</v>
      </c>
      <c r="AE132" s="232">
        <f t="shared" ca="1" si="102"/>
        <v>3686.3577479052092</v>
      </c>
      <c r="AF132" s="232">
        <f t="shared" ca="1" si="102"/>
        <v>6108.9357631474068</v>
      </c>
      <c r="AG132" s="232">
        <f t="shared" ca="1" si="102"/>
        <v>6089.9998047184117</v>
      </c>
      <c r="AH132" s="232">
        <f t="shared" ca="1" si="102"/>
        <v>6094.5967226273406</v>
      </c>
      <c r="AI132" s="232">
        <f t="shared" ca="1" si="102"/>
        <v>5183.1026809831465</v>
      </c>
      <c r="AJ132" s="232">
        <f t="shared" ca="1" si="102"/>
        <v>0</v>
      </c>
      <c r="AK132" s="232">
        <f t="shared" ca="1" si="102"/>
        <v>0</v>
      </c>
      <c r="AL132" s="232">
        <f t="shared" ca="1" si="102"/>
        <v>0</v>
      </c>
      <c r="AM132" s="232">
        <f t="shared" ref="AM132:BO132" ca="1" si="103">AM$69*AM$12</f>
        <v>0</v>
      </c>
      <c r="AN132" s="232">
        <f t="shared" ca="1" si="103"/>
        <v>0</v>
      </c>
      <c r="AO132" s="232">
        <f t="shared" ca="1" si="103"/>
        <v>0</v>
      </c>
      <c r="AP132" s="232">
        <f t="shared" ca="1" si="103"/>
        <v>0</v>
      </c>
      <c r="AQ132" s="232">
        <f t="shared" ca="1" si="103"/>
        <v>0</v>
      </c>
      <c r="AR132" s="232">
        <f t="shared" ca="1" si="103"/>
        <v>0</v>
      </c>
      <c r="AS132" s="232">
        <f t="shared" ca="1" si="103"/>
        <v>0</v>
      </c>
      <c r="AT132" s="232">
        <f t="shared" ca="1" si="103"/>
        <v>0</v>
      </c>
      <c r="AU132" s="232">
        <f t="shared" ca="1" si="103"/>
        <v>0</v>
      </c>
      <c r="AV132" s="232">
        <f t="shared" ca="1" si="103"/>
        <v>0</v>
      </c>
      <c r="AW132" s="232">
        <f t="shared" ca="1" si="103"/>
        <v>0</v>
      </c>
      <c r="AX132" s="232">
        <f t="shared" ca="1" si="103"/>
        <v>0</v>
      </c>
      <c r="AY132" s="232">
        <f t="shared" ca="1" si="103"/>
        <v>0</v>
      </c>
      <c r="AZ132" s="232">
        <f t="shared" ca="1" si="103"/>
        <v>0</v>
      </c>
      <c r="BA132" s="232">
        <f t="shared" ca="1" si="103"/>
        <v>0</v>
      </c>
      <c r="BB132" s="232">
        <f t="shared" ca="1" si="103"/>
        <v>0</v>
      </c>
      <c r="BC132" s="232">
        <f t="shared" ca="1" si="103"/>
        <v>0</v>
      </c>
      <c r="BD132" s="232">
        <f t="shared" ca="1" si="103"/>
        <v>0</v>
      </c>
      <c r="BE132" s="232">
        <f t="shared" ca="1" si="103"/>
        <v>0</v>
      </c>
      <c r="BF132" s="232">
        <f t="shared" ca="1" si="103"/>
        <v>0</v>
      </c>
      <c r="BG132" s="232">
        <f t="shared" ca="1" si="103"/>
        <v>0</v>
      </c>
      <c r="BH132" s="232">
        <f t="shared" ca="1" si="103"/>
        <v>0</v>
      </c>
      <c r="BI132" s="232">
        <f t="shared" ca="1" si="103"/>
        <v>0</v>
      </c>
      <c r="BJ132" s="232">
        <f t="shared" ca="1" si="103"/>
        <v>0</v>
      </c>
      <c r="BK132" s="232">
        <f t="shared" ca="1" si="103"/>
        <v>0</v>
      </c>
      <c r="BL132" s="232">
        <f t="shared" ca="1" si="103"/>
        <v>0</v>
      </c>
      <c r="BM132" s="232">
        <f t="shared" ca="1" si="103"/>
        <v>0</v>
      </c>
      <c r="BN132" s="232">
        <f t="shared" ca="1" si="103"/>
        <v>0</v>
      </c>
      <c r="BO132" s="232">
        <f t="shared" ca="1" si="103"/>
        <v>0</v>
      </c>
      <c r="BP132" s="232"/>
      <c r="BQ132" s="232"/>
      <c r="BR132" s="232"/>
      <c r="BS132" s="232"/>
      <c r="BT132" s="232"/>
      <c r="BU132" s="232"/>
      <c r="BV132" s="232"/>
      <c r="BW132" s="232"/>
      <c r="BX132" s="232"/>
      <c r="BY132" s="232"/>
      <c r="BZ132" s="232"/>
      <c r="CA132" s="232"/>
      <c r="CB132" s="232"/>
      <c r="CC132" s="232"/>
      <c r="CD132" s="232"/>
      <c r="CE132" s="232"/>
      <c r="CF132" s="232"/>
      <c r="CG132" s="232"/>
      <c r="CH132" s="232"/>
      <c r="CI132" s="232"/>
      <c r="CJ132" s="232"/>
      <c r="CK132" s="232"/>
      <c r="CL132" s="232"/>
      <c r="CM132" s="232"/>
      <c r="CN132" s="232"/>
      <c r="CO132" s="232"/>
      <c r="CP132" s="232"/>
      <c r="CQ132" s="232"/>
      <c r="CR132" s="232"/>
      <c r="CS132" s="232"/>
      <c r="CT132" s="232"/>
      <c r="CU132" s="232"/>
      <c r="CV132" s="232"/>
      <c r="CW132" s="232"/>
      <c r="CX132" s="232"/>
      <c r="CY132" s="232"/>
      <c r="CZ132" s="232"/>
      <c r="DA132" s="232"/>
      <c r="DB132" s="232"/>
      <c r="DC132" s="232"/>
      <c r="DD132" s="232"/>
      <c r="DE132" s="232"/>
      <c r="DF132" s="232"/>
      <c r="DG132" s="232"/>
      <c r="DH132" s="232"/>
      <c r="DI132" s="232"/>
      <c r="DJ132" s="232"/>
      <c r="DK132" s="232"/>
      <c r="DL132" s="232"/>
      <c r="DM132" s="232"/>
      <c r="DN132" s="232"/>
      <c r="DO132" s="232"/>
      <c r="DP132" s="232"/>
      <c r="DQ132" s="232"/>
      <c r="DR132" s="232"/>
      <c r="DS132" s="232"/>
      <c r="DT132" s="232"/>
      <c r="DU132" s="232"/>
      <c r="DV132" s="232"/>
      <c r="DW132" s="232"/>
      <c r="DX132" s="563"/>
      <c r="DY132" s="563"/>
      <c r="DZ132" s="563"/>
      <c r="EA132" s="563"/>
      <c r="EB132" s="563"/>
      <c r="EC132" s="563"/>
      <c r="ED132" s="563"/>
      <c r="EE132" s="563"/>
      <c r="EF132" s="563"/>
      <c r="EG132" s="563"/>
      <c r="EH132" s="563"/>
      <c r="EI132" s="563"/>
      <c r="EJ132" s="563"/>
      <c r="EK132" s="563"/>
      <c r="EL132" s="563"/>
      <c r="EM132" s="563"/>
      <c r="EN132" s="563"/>
      <c r="EO132" s="563"/>
      <c r="EP132" s="563"/>
    </row>
    <row r="133" spans="1:146" s="481" customFormat="1">
      <c r="A133" s="381" t="s">
        <v>1106</v>
      </c>
      <c r="B133" s="562"/>
      <c r="C133" s="562"/>
      <c r="D133" s="562"/>
      <c r="E133" s="562"/>
      <c r="F133" s="618"/>
      <c r="G133" s="232">
        <f t="shared" ref="G133:AL133" si="104">G$69*G$14</f>
        <v>0</v>
      </c>
      <c r="H133" s="232">
        <f t="shared" ca="1" si="104"/>
        <v>3070.1758373705552</v>
      </c>
      <c r="I133" s="232">
        <f t="shared" ca="1" si="104"/>
        <v>3121.0627297026626</v>
      </c>
      <c r="J133" s="232">
        <f t="shared" ca="1" si="104"/>
        <v>3111.6498118744885</v>
      </c>
      <c r="K133" s="232">
        <f t="shared" ca="1" si="104"/>
        <v>3163.2241181486525</v>
      </c>
      <c r="L133" s="232">
        <f t="shared" ca="1" si="104"/>
        <v>3121.1365622958965</v>
      </c>
      <c r="M133" s="232">
        <f t="shared" ca="1" si="104"/>
        <v>3155.4347662771693</v>
      </c>
      <c r="N133" s="232">
        <f t="shared" ca="1" si="104"/>
        <v>3156.8324071828301</v>
      </c>
      <c r="O133" s="232">
        <f t="shared" ca="1" si="104"/>
        <v>3209.1555962521579</v>
      </c>
      <c r="P133" s="232">
        <f t="shared" ca="1" si="104"/>
        <v>3194.7766708725076</v>
      </c>
      <c r="Q133" s="232">
        <f t="shared" ca="1" si="104"/>
        <v>3247.7287703897309</v>
      </c>
      <c r="R133" s="232">
        <f t="shared" ca="1" si="104"/>
        <v>3200.0231759611916</v>
      </c>
      <c r="S133" s="232">
        <f t="shared" ca="1" si="104"/>
        <v>3253.0622341262938</v>
      </c>
      <c r="T133" s="232">
        <f t="shared" ca="1" si="104"/>
        <v>3276.6068348869971</v>
      </c>
      <c r="U133" s="232">
        <f t="shared" ca="1" si="104"/>
        <v>3276.4100771355475</v>
      </c>
      <c r="V133" s="232">
        <f t="shared" ca="1" si="104"/>
        <v>0</v>
      </c>
      <c r="W133" s="232">
        <f t="shared" ca="1" si="104"/>
        <v>0</v>
      </c>
      <c r="X133" s="232">
        <f t="shared" ca="1" si="104"/>
        <v>0</v>
      </c>
      <c r="Y133" s="232">
        <f t="shared" ca="1" si="104"/>
        <v>0</v>
      </c>
      <c r="Z133" s="232">
        <f t="shared" ca="1" si="104"/>
        <v>0</v>
      </c>
      <c r="AA133" s="232">
        <f t="shared" ca="1" si="104"/>
        <v>0</v>
      </c>
      <c r="AB133" s="232">
        <f t="shared" ca="1" si="104"/>
        <v>0</v>
      </c>
      <c r="AC133" s="232">
        <f t="shared" ca="1" si="104"/>
        <v>0</v>
      </c>
      <c r="AD133" s="232">
        <f t="shared" ca="1" si="104"/>
        <v>0</v>
      </c>
      <c r="AE133" s="232">
        <f t="shared" ca="1" si="104"/>
        <v>0</v>
      </c>
      <c r="AF133" s="232">
        <f t="shared" ca="1" si="104"/>
        <v>0</v>
      </c>
      <c r="AG133" s="232">
        <f t="shared" ca="1" si="104"/>
        <v>0</v>
      </c>
      <c r="AH133" s="232">
        <f t="shared" ca="1" si="104"/>
        <v>0</v>
      </c>
      <c r="AI133" s="232">
        <f t="shared" ca="1" si="104"/>
        <v>0</v>
      </c>
      <c r="AJ133" s="232">
        <f t="shared" ca="1" si="104"/>
        <v>0</v>
      </c>
      <c r="AK133" s="232">
        <f t="shared" ca="1" si="104"/>
        <v>0</v>
      </c>
      <c r="AL133" s="232">
        <f t="shared" ca="1" si="104"/>
        <v>0</v>
      </c>
      <c r="AM133" s="232">
        <f t="shared" ref="AM133:BO133" ca="1" si="105">AM$69*AM$14</f>
        <v>0</v>
      </c>
      <c r="AN133" s="232">
        <f t="shared" ca="1" si="105"/>
        <v>0</v>
      </c>
      <c r="AO133" s="232">
        <f t="shared" ca="1" si="105"/>
        <v>0</v>
      </c>
      <c r="AP133" s="232">
        <f t="shared" ca="1" si="105"/>
        <v>0</v>
      </c>
      <c r="AQ133" s="232">
        <f t="shared" ca="1" si="105"/>
        <v>0</v>
      </c>
      <c r="AR133" s="232">
        <f t="shared" ca="1" si="105"/>
        <v>0</v>
      </c>
      <c r="AS133" s="232">
        <f t="shared" ca="1" si="105"/>
        <v>0</v>
      </c>
      <c r="AT133" s="232">
        <f t="shared" ca="1" si="105"/>
        <v>0</v>
      </c>
      <c r="AU133" s="232">
        <f t="shared" ca="1" si="105"/>
        <v>0</v>
      </c>
      <c r="AV133" s="232">
        <f t="shared" ca="1" si="105"/>
        <v>0</v>
      </c>
      <c r="AW133" s="232">
        <f t="shared" ca="1" si="105"/>
        <v>0</v>
      </c>
      <c r="AX133" s="232">
        <f t="shared" ca="1" si="105"/>
        <v>0</v>
      </c>
      <c r="AY133" s="232">
        <f t="shared" ca="1" si="105"/>
        <v>0</v>
      </c>
      <c r="AZ133" s="232">
        <f t="shared" ca="1" si="105"/>
        <v>0</v>
      </c>
      <c r="BA133" s="232">
        <f t="shared" ca="1" si="105"/>
        <v>0</v>
      </c>
      <c r="BB133" s="232">
        <f t="shared" ca="1" si="105"/>
        <v>0</v>
      </c>
      <c r="BC133" s="232">
        <f t="shared" ca="1" si="105"/>
        <v>0</v>
      </c>
      <c r="BD133" s="232">
        <f t="shared" ca="1" si="105"/>
        <v>0</v>
      </c>
      <c r="BE133" s="232">
        <f t="shared" ca="1" si="105"/>
        <v>0</v>
      </c>
      <c r="BF133" s="232">
        <f t="shared" ca="1" si="105"/>
        <v>0</v>
      </c>
      <c r="BG133" s="232">
        <f t="shared" ca="1" si="105"/>
        <v>0</v>
      </c>
      <c r="BH133" s="232">
        <f t="shared" ca="1" si="105"/>
        <v>0</v>
      </c>
      <c r="BI133" s="232">
        <f t="shared" ca="1" si="105"/>
        <v>0</v>
      </c>
      <c r="BJ133" s="232">
        <f t="shared" ca="1" si="105"/>
        <v>0</v>
      </c>
      <c r="BK133" s="232">
        <f t="shared" ca="1" si="105"/>
        <v>0</v>
      </c>
      <c r="BL133" s="232">
        <f t="shared" ca="1" si="105"/>
        <v>0</v>
      </c>
      <c r="BM133" s="232">
        <f t="shared" ca="1" si="105"/>
        <v>0</v>
      </c>
      <c r="BN133" s="232">
        <f t="shared" ca="1" si="105"/>
        <v>0</v>
      </c>
      <c r="BO133" s="232">
        <f t="shared" ca="1" si="105"/>
        <v>0</v>
      </c>
      <c r="BP133" s="232"/>
      <c r="BQ133" s="232"/>
      <c r="BR133" s="232"/>
      <c r="BS133" s="232"/>
      <c r="BT133" s="232"/>
      <c r="BU133" s="232"/>
      <c r="BV133" s="232"/>
      <c r="BW133" s="232"/>
      <c r="BX133" s="232"/>
      <c r="BY133" s="232"/>
      <c r="BZ133" s="232"/>
      <c r="CA133" s="232"/>
      <c r="CB133" s="232"/>
      <c r="CC133" s="232"/>
      <c r="CD133" s="232"/>
      <c r="CE133" s="232"/>
      <c r="CF133" s="232"/>
      <c r="CG133" s="232"/>
      <c r="CH133" s="232"/>
      <c r="CI133" s="232"/>
      <c r="CJ133" s="232"/>
      <c r="CK133" s="232"/>
      <c r="CL133" s="232"/>
      <c r="CM133" s="232"/>
      <c r="CN133" s="232"/>
      <c r="CO133" s="232"/>
      <c r="CP133" s="232"/>
      <c r="CQ133" s="232"/>
      <c r="CR133" s="232"/>
      <c r="CS133" s="232"/>
      <c r="CT133" s="232"/>
      <c r="CU133" s="232"/>
      <c r="CV133" s="232"/>
      <c r="CW133" s="232"/>
      <c r="CX133" s="232"/>
      <c r="CY133" s="232"/>
      <c r="CZ133" s="232"/>
      <c r="DA133" s="232"/>
      <c r="DB133" s="232"/>
      <c r="DC133" s="232"/>
      <c r="DD133" s="232"/>
      <c r="DE133" s="232"/>
      <c r="DF133" s="232"/>
      <c r="DG133" s="232"/>
      <c r="DH133" s="232"/>
      <c r="DI133" s="232"/>
      <c r="DJ133" s="232"/>
      <c r="DK133" s="232"/>
      <c r="DL133" s="232"/>
      <c r="DM133" s="232"/>
      <c r="DN133" s="232"/>
      <c r="DO133" s="232"/>
      <c r="DP133" s="232"/>
      <c r="DQ133" s="232"/>
      <c r="DR133" s="232"/>
      <c r="DS133" s="232"/>
      <c r="DT133" s="232"/>
      <c r="DU133" s="232"/>
      <c r="DV133" s="232"/>
      <c r="DW133" s="232"/>
      <c r="DX133" s="563"/>
      <c r="DY133" s="563"/>
      <c r="DZ133" s="563"/>
      <c r="EA133" s="563"/>
      <c r="EB133" s="563"/>
      <c r="EC133" s="563"/>
      <c r="ED133" s="563"/>
      <c r="EE133" s="563"/>
      <c r="EF133" s="563"/>
      <c r="EG133" s="563"/>
      <c r="EH133" s="563"/>
      <c r="EI133" s="563"/>
      <c r="EJ133" s="563"/>
      <c r="EK133" s="563"/>
      <c r="EL133" s="563"/>
      <c r="EM133" s="563"/>
      <c r="EN133" s="563"/>
      <c r="EO133" s="563"/>
      <c r="EP133" s="563"/>
    </row>
    <row r="134" spans="1:146" s="351" customFormat="1">
      <c r="A134" s="564"/>
      <c r="B134" s="565"/>
      <c r="C134" s="565"/>
      <c r="D134" s="565"/>
      <c r="E134" s="565"/>
      <c r="F134" s="942"/>
      <c r="G134" s="566"/>
      <c r="H134" s="566"/>
      <c r="I134" s="566"/>
      <c r="J134" s="566"/>
      <c r="K134" s="566"/>
      <c r="L134" s="566"/>
      <c r="M134" s="566"/>
      <c r="N134" s="566"/>
      <c r="O134" s="566"/>
      <c r="P134" s="566"/>
      <c r="Q134" s="566"/>
      <c r="R134" s="566"/>
      <c r="S134" s="566"/>
      <c r="T134" s="566"/>
      <c r="U134" s="566"/>
      <c r="V134" s="566"/>
      <c r="W134" s="566"/>
      <c r="X134" s="566"/>
      <c r="Y134" s="566"/>
      <c r="Z134" s="566"/>
      <c r="AA134" s="566"/>
      <c r="AB134" s="566"/>
      <c r="AC134" s="566"/>
      <c r="AD134" s="566"/>
      <c r="AE134" s="566"/>
      <c r="AF134" s="566"/>
      <c r="AG134" s="566"/>
      <c r="AH134" s="566"/>
      <c r="AI134" s="566"/>
      <c r="AJ134" s="566"/>
      <c r="AK134" s="566"/>
      <c r="AL134" s="566"/>
      <c r="AM134" s="566"/>
      <c r="AN134" s="566"/>
      <c r="AO134" s="566"/>
      <c r="AP134" s="566"/>
      <c r="AQ134" s="566"/>
      <c r="AR134" s="566"/>
      <c r="AS134" s="566"/>
      <c r="AT134" s="566"/>
      <c r="AU134" s="566"/>
      <c r="AV134" s="566"/>
      <c r="AW134" s="566"/>
      <c r="AX134" s="566"/>
      <c r="AY134" s="566"/>
      <c r="AZ134" s="566"/>
      <c r="BA134" s="566"/>
      <c r="BB134" s="566"/>
      <c r="BC134" s="566"/>
      <c r="BD134" s="566"/>
      <c r="BE134" s="566"/>
      <c r="BF134" s="566"/>
      <c r="BG134" s="566"/>
      <c r="BH134" s="566"/>
      <c r="BI134" s="566"/>
      <c r="BJ134" s="566"/>
      <c r="BK134" s="566"/>
      <c r="BL134" s="566"/>
      <c r="BM134" s="566"/>
      <c r="BN134" s="566"/>
      <c r="BO134" s="566"/>
      <c r="BP134" s="566"/>
      <c r="BQ134" s="566"/>
      <c r="BR134" s="566"/>
      <c r="BS134" s="566"/>
      <c r="BT134" s="566"/>
      <c r="BU134" s="566"/>
      <c r="BV134" s="566"/>
      <c r="BW134" s="566"/>
      <c r="BX134" s="566"/>
      <c r="BY134" s="566"/>
      <c r="BZ134" s="566"/>
      <c r="CA134" s="566"/>
      <c r="CB134" s="566"/>
      <c r="CC134" s="566"/>
      <c r="CD134" s="566"/>
      <c r="CE134" s="566"/>
      <c r="CF134" s="566"/>
      <c r="CG134" s="566"/>
      <c r="CH134" s="566"/>
      <c r="CI134" s="566"/>
      <c r="CJ134" s="566"/>
      <c r="CK134" s="566"/>
      <c r="CL134" s="566"/>
      <c r="CM134" s="566"/>
      <c r="CN134" s="566"/>
      <c r="CO134" s="566"/>
      <c r="CP134" s="566"/>
      <c r="CQ134" s="566"/>
      <c r="CR134" s="566"/>
      <c r="CS134" s="566"/>
      <c r="CT134" s="566"/>
      <c r="CU134" s="566"/>
      <c r="CV134" s="566"/>
      <c r="CW134" s="566"/>
      <c r="CX134" s="566"/>
      <c r="CY134" s="566"/>
      <c r="CZ134" s="566"/>
      <c r="DA134" s="566"/>
      <c r="DB134" s="566"/>
      <c r="DC134" s="566"/>
      <c r="DD134" s="566"/>
      <c r="DE134" s="566"/>
      <c r="DF134" s="566"/>
      <c r="DG134" s="566"/>
      <c r="DH134" s="566"/>
      <c r="DI134" s="566"/>
      <c r="DJ134" s="566"/>
      <c r="DK134" s="566"/>
      <c r="DL134" s="566"/>
      <c r="DM134" s="566"/>
      <c r="DN134" s="566"/>
      <c r="DO134" s="566"/>
      <c r="DP134" s="566"/>
      <c r="DQ134" s="566"/>
      <c r="DR134" s="566"/>
      <c r="DS134" s="566"/>
      <c r="DT134" s="566"/>
      <c r="DU134" s="566"/>
      <c r="DV134" s="566"/>
      <c r="DW134" s="566"/>
      <c r="DX134" s="356"/>
      <c r="DY134" s="356"/>
    </row>
    <row r="135" spans="1:146">
      <c r="A135" s="860" t="s">
        <v>1107</v>
      </c>
      <c r="B135" s="863"/>
      <c r="C135" s="863"/>
      <c r="D135" s="863"/>
      <c r="E135" s="863"/>
      <c r="F135" s="862"/>
      <c r="G135" s="480">
        <f ca="1">F135+G122</f>
        <v>0</v>
      </c>
      <c r="H135" s="480">
        <f ca="1">G135+H122</f>
        <v>0</v>
      </c>
      <c r="I135" s="480">
        <f t="shared" ref="I135:AL135" ca="1" si="106">H135+I122</f>
        <v>0</v>
      </c>
      <c r="J135" s="480">
        <f t="shared" ca="1" si="106"/>
        <v>0</v>
      </c>
      <c r="K135" s="480">
        <f t="shared" ca="1" si="106"/>
        <v>0</v>
      </c>
      <c r="L135" s="480">
        <f t="shared" ca="1" si="106"/>
        <v>0</v>
      </c>
      <c r="M135" s="480">
        <f t="shared" ca="1" si="106"/>
        <v>0</v>
      </c>
      <c r="N135" s="480">
        <f t="shared" ca="1" si="106"/>
        <v>0</v>
      </c>
      <c r="O135" s="480">
        <f t="shared" ca="1" si="106"/>
        <v>0</v>
      </c>
      <c r="P135" s="480">
        <f t="shared" ca="1" si="106"/>
        <v>0</v>
      </c>
      <c r="Q135" s="480">
        <f t="shared" ca="1" si="106"/>
        <v>0</v>
      </c>
      <c r="R135" s="480">
        <f t="shared" ca="1" si="106"/>
        <v>0</v>
      </c>
      <c r="S135" s="480">
        <f t="shared" ca="1" si="106"/>
        <v>0</v>
      </c>
      <c r="T135" s="480">
        <f t="shared" ca="1" si="106"/>
        <v>0</v>
      </c>
      <c r="U135" s="480">
        <f t="shared" ca="1" si="106"/>
        <v>0</v>
      </c>
      <c r="V135" s="480">
        <f t="shared" ca="1" si="106"/>
        <v>0</v>
      </c>
      <c r="W135" s="480">
        <f t="shared" ca="1" si="106"/>
        <v>0</v>
      </c>
      <c r="X135" s="480">
        <f t="shared" ca="1" si="106"/>
        <v>0</v>
      </c>
      <c r="Y135" s="480">
        <f t="shared" ca="1" si="106"/>
        <v>0</v>
      </c>
      <c r="Z135" s="480">
        <f t="shared" ca="1" si="106"/>
        <v>0</v>
      </c>
      <c r="AA135" s="480">
        <f t="shared" ca="1" si="106"/>
        <v>0</v>
      </c>
      <c r="AB135" s="480">
        <f t="shared" ca="1" si="106"/>
        <v>0</v>
      </c>
      <c r="AC135" s="480">
        <f t="shared" ca="1" si="106"/>
        <v>0</v>
      </c>
      <c r="AD135" s="480">
        <f t="shared" ca="1" si="106"/>
        <v>0</v>
      </c>
      <c r="AE135" s="480">
        <f t="shared" ca="1" si="106"/>
        <v>0</v>
      </c>
      <c r="AF135" s="480">
        <f t="shared" ca="1" si="106"/>
        <v>0</v>
      </c>
      <c r="AG135" s="480">
        <f t="shared" ca="1" si="106"/>
        <v>0</v>
      </c>
      <c r="AH135" s="480">
        <f t="shared" ca="1" si="106"/>
        <v>0</v>
      </c>
      <c r="AI135" s="480">
        <f t="shared" ca="1" si="106"/>
        <v>0</v>
      </c>
      <c r="AJ135" s="480">
        <f t="shared" ca="1" si="106"/>
        <v>0</v>
      </c>
      <c r="AK135" s="480">
        <f t="shared" ca="1" si="106"/>
        <v>0</v>
      </c>
      <c r="AL135" s="480">
        <f t="shared" ca="1" si="106"/>
        <v>0</v>
      </c>
      <c r="AM135" s="480">
        <f t="shared" ref="AM135:BO135" ca="1" si="107">AL135+AM122</f>
        <v>0</v>
      </c>
      <c r="AN135" s="480">
        <f t="shared" ca="1" si="107"/>
        <v>0</v>
      </c>
      <c r="AO135" s="480">
        <f ca="1">AN135+AO122</f>
        <v>0</v>
      </c>
      <c r="AP135" s="480">
        <f ca="1">AO135+AP122</f>
        <v>0</v>
      </c>
      <c r="AQ135" s="480">
        <f t="shared" ca="1" si="107"/>
        <v>0</v>
      </c>
      <c r="AR135" s="480">
        <f t="shared" ca="1" si="107"/>
        <v>0</v>
      </c>
      <c r="AS135" s="480">
        <f t="shared" ca="1" si="107"/>
        <v>0</v>
      </c>
      <c r="AT135" s="480">
        <f t="shared" ca="1" si="107"/>
        <v>0</v>
      </c>
      <c r="AU135" s="480">
        <f t="shared" ca="1" si="107"/>
        <v>550.00000000000637</v>
      </c>
      <c r="AV135" s="480">
        <f ca="1">AU135+AV122</f>
        <v>550.00000000000637</v>
      </c>
      <c r="AW135" s="480">
        <f t="shared" ca="1" si="107"/>
        <v>550.00000000000637</v>
      </c>
      <c r="AX135" s="480">
        <f t="shared" ca="1" si="107"/>
        <v>550.00000000000637</v>
      </c>
      <c r="AY135" s="480">
        <f t="shared" ca="1" si="107"/>
        <v>550.00000000000637</v>
      </c>
      <c r="AZ135" s="480">
        <f t="shared" ca="1" si="107"/>
        <v>550.00000000000637</v>
      </c>
      <c r="BA135" s="480">
        <f t="shared" ca="1" si="107"/>
        <v>550.00000000000637</v>
      </c>
      <c r="BB135" s="480">
        <f t="shared" ca="1" si="107"/>
        <v>550.00000000000637</v>
      </c>
      <c r="BC135" s="480">
        <f t="shared" ca="1" si="107"/>
        <v>550.00000000000637</v>
      </c>
      <c r="BD135" s="480">
        <f t="shared" ca="1" si="107"/>
        <v>550.00000000000637</v>
      </c>
      <c r="BE135" s="480">
        <f t="shared" ca="1" si="107"/>
        <v>550.00000000000637</v>
      </c>
      <c r="BF135" s="480">
        <f t="shared" ca="1" si="107"/>
        <v>550.00000000000637</v>
      </c>
      <c r="BG135" s="480">
        <f t="shared" ca="1" si="107"/>
        <v>550.00000000000637</v>
      </c>
      <c r="BH135" s="480">
        <f t="shared" ca="1" si="107"/>
        <v>550.00000000000637</v>
      </c>
      <c r="BI135" s="480">
        <f t="shared" ca="1" si="107"/>
        <v>550.00000000000637</v>
      </c>
      <c r="BJ135" s="480">
        <f t="shared" ca="1" si="107"/>
        <v>550.00000000000637</v>
      </c>
      <c r="BK135" s="480">
        <f t="shared" ca="1" si="107"/>
        <v>550.00000000000637</v>
      </c>
      <c r="BL135" s="480">
        <f t="shared" ca="1" si="107"/>
        <v>550.00000000000637</v>
      </c>
      <c r="BM135" s="480">
        <f t="shared" ca="1" si="107"/>
        <v>550.00000000000637</v>
      </c>
      <c r="BN135" s="480">
        <f t="shared" ca="1" si="107"/>
        <v>550.00000000000637</v>
      </c>
      <c r="BO135" s="480">
        <f t="shared" ca="1" si="107"/>
        <v>550.00000000000637</v>
      </c>
      <c r="BP135" s="480"/>
      <c r="BQ135" s="480"/>
      <c r="BR135" s="480"/>
      <c r="BS135" s="480"/>
      <c r="BT135" s="480"/>
      <c r="BU135" s="480"/>
      <c r="BV135" s="480"/>
      <c r="BW135" s="480"/>
      <c r="BX135" s="480"/>
      <c r="BY135" s="480"/>
      <c r="BZ135" s="480"/>
      <c r="CA135" s="480"/>
      <c r="CB135" s="480"/>
      <c r="CC135" s="480"/>
      <c r="CD135" s="480"/>
      <c r="CE135" s="480"/>
      <c r="CF135" s="480"/>
      <c r="CG135" s="480"/>
      <c r="CH135" s="480"/>
      <c r="CI135" s="480"/>
      <c r="CJ135" s="480"/>
      <c r="CK135" s="480"/>
      <c r="CL135" s="480"/>
      <c r="CM135" s="480"/>
      <c r="CN135" s="480"/>
      <c r="CO135" s="480"/>
      <c r="CP135" s="480"/>
      <c r="CQ135" s="480"/>
      <c r="CR135" s="480"/>
      <c r="CS135" s="480"/>
      <c r="CT135" s="480"/>
      <c r="CU135" s="480"/>
      <c r="CV135" s="480"/>
      <c r="CW135" s="480"/>
      <c r="CX135" s="480"/>
      <c r="CY135" s="480"/>
      <c r="CZ135" s="480"/>
      <c r="DA135" s="480"/>
      <c r="DB135" s="480"/>
      <c r="DC135" s="480"/>
      <c r="DD135" s="480"/>
      <c r="DE135" s="480"/>
      <c r="DF135" s="480"/>
      <c r="DG135" s="480"/>
      <c r="DH135" s="480"/>
      <c r="DI135" s="480"/>
      <c r="DJ135" s="480"/>
      <c r="DK135" s="480"/>
      <c r="DL135" s="480"/>
      <c r="DM135" s="480"/>
      <c r="DN135" s="480"/>
      <c r="DO135" s="480"/>
      <c r="DP135" s="480"/>
      <c r="DQ135" s="480"/>
      <c r="DR135" s="480"/>
      <c r="DS135" s="480"/>
      <c r="DT135" s="480"/>
      <c r="DU135" s="480"/>
      <c r="DV135" s="480"/>
      <c r="DW135" s="480"/>
    </row>
    <row r="136" spans="1:146" s="568" customFormat="1" collapsed="1">
      <c r="A136" s="567" t="s">
        <v>1108</v>
      </c>
      <c r="E136" s="502">
        <f ca="1">SUM(G136:DW136)</f>
        <v>0</v>
      </c>
      <c r="F136" s="395"/>
      <c r="G136" s="569">
        <f t="shared" ref="G136:AL136" ca="1" si="108">IF(G135&lt;-precision,1,0)</f>
        <v>0</v>
      </c>
      <c r="H136" s="569">
        <f t="shared" ca="1" si="108"/>
        <v>0</v>
      </c>
      <c r="I136" s="569">
        <f t="shared" ca="1" si="108"/>
        <v>0</v>
      </c>
      <c r="J136" s="569">
        <f t="shared" ca="1" si="108"/>
        <v>0</v>
      </c>
      <c r="K136" s="569">
        <f t="shared" ca="1" si="108"/>
        <v>0</v>
      </c>
      <c r="L136" s="569">
        <f t="shared" ca="1" si="108"/>
        <v>0</v>
      </c>
      <c r="M136" s="569">
        <f t="shared" ca="1" si="108"/>
        <v>0</v>
      </c>
      <c r="N136" s="569">
        <f t="shared" ca="1" si="108"/>
        <v>0</v>
      </c>
      <c r="O136" s="569">
        <f t="shared" ca="1" si="108"/>
        <v>0</v>
      </c>
      <c r="P136" s="569">
        <f t="shared" ca="1" si="108"/>
        <v>0</v>
      </c>
      <c r="Q136" s="569">
        <f t="shared" ca="1" si="108"/>
        <v>0</v>
      </c>
      <c r="R136" s="569">
        <f t="shared" ca="1" si="108"/>
        <v>0</v>
      </c>
      <c r="S136" s="569">
        <f t="shared" ca="1" si="108"/>
        <v>0</v>
      </c>
      <c r="T136" s="569">
        <f t="shared" ca="1" si="108"/>
        <v>0</v>
      </c>
      <c r="U136" s="569">
        <f t="shared" ca="1" si="108"/>
        <v>0</v>
      </c>
      <c r="V136" s="569">
        <f t="shared" ca="1" si="108"/>
        <v>0</v>
      </c>
      <c r="W136" s="569">
        <f t="shared" ca="1" si="108"/>
        <v>0</v>
      </c>
      <c r="X136" s="569">
        <f t="shared" ca="1" si="108"/>
        <v>0</v>
      </c>
      <c r="Y136" s="569">
        <f t="shared" ca="1" si="108"/>
        <v>0</v>
      </c>
      <c r="Z136" s="569">
        <f t="shared" ca="1" si="108"/>
        <v>0</v>
      </c>
      <c r="AA136" s="569">
        <f t="shared" ca="1" si="108"/>
        <v>0</v>
      </c>
      <c r="AB136" s="569">
        <f t="shared" ca="1" si="108"/>
        <v>0</v>
      </c>
      <c r="AC136" s="569">
        <f t="shared" ca="1" si="108"/>
        <v>0</v>
      </c>
      <c r="AD136" s="569">
        <f t="shared" ca="1" si="108"/>
        <v>0</v>
      </c>
      <c r="AE136" s="569">
        <f t="shared" ca="1" si="108"/>
        <v>0</v>
      </c>
      <c r="AF136" s="569">
        <f t="shared" ca="1" si="108"/>
        <v>0</v>
      </c>
      <c r="AG136" s="569">
        <f t="shared" ca="1" si="108"/>
        <v>0</v>
      </c>
      <c r="AH136" s="569">
        <f t="shared" ca="1" si="108"/>
        <v>0</v>
      </c>
      <c r="AI136" s="569">
        <f t="shared" ca="1" si="108"/>
        <v>0</v>
      </c>
      <c r="AJ136" s="569">
        <f t="shared" ca="1" si="108"/>
        <v>0</v>
      </c>
      <c r="AK136" s="569">
        <f t="shared" ca="1" si="108"/>
        <v>0</v>
      </c>
      <c r="AL136" s="569">
        <f t="shared" ca="1" si="108"/>
        <v>0</v>
      </c>
      <c r="AM136" s="569">
        <f t="shared" ref="AM136:BO136" ca="1" si="109">IF(AM135&lt;-precision,1,0)</f>
        <v>0</v>
      </c>
      <c r="AN136" s="569">
        <f t="shared" ca="1" si="109"/>
        <v>0</v>
      </c>
      <c r="AO136" s="569">
        <f t="shared" ca="1" si="109"/>
        <v>0</v>
      </c>
      <c r="AP136" s="569">
        <f t="shared" ca="1" si="109"/>
        <v>0</v>
      </c>
      <c r="AQ136" s="569">
        <f t="shared" ca="1" si="109"/>
        <v>0</v>
      </c>
      <c r="AR136" s="569">
        <f t="shared" ca="1" si="109"/>
        <v>0</v>
      </c>
      <c r="AS136" s="569">
        <f t="shared" ca="1" si="109"/>
        <v>0</v>
      </c>
      <c r="AT136" s="569">
        <f t="shared" ca="1" si="109"/>
        <v>0</v>
      </c>
      <c r="AU136" s="569">
        <f t="shared" ca="1" si="109"/>
        <v>0</v>
      </c>
      <c r="AV136" s="569">
        <f t="shared" ca="1" si="109"/>
        <v>0</v>
      </c>
      <c r="AW136" s="569">
        <f t="shared" ca="1" si="109"/>
        <v>0</v>
      </c>
      <c r="AX136" s="569">
        <f t="shared" ca="1" si="109"/>
        <v>0</v>
      </c>
      <c r="AY136" s="569">
        <f t="shared" ca="1" si="109"/>
        <v>0</v>
      </c>
      <c r="AZ136" s="569">
        <f t="shared" ca="1" si="109"/>
        <v>0</v>
      </c>
      <c r="BA136" s="569">
        <f t="shared" ca="1" si="109"/>
        <v>0</v>
      </c>
      <c r="BB136" s="569">
        <f t="shared" ca="1" si="109"/>
        <v>0</v>
      </c>
      <c r="BC136" s="569">
        <f t="shared" ca="1" si="109"/>
        <v>0</v>
      </c>
      <c r="BD136" s="569">
        <f t="shared" ca="1" si="109"/>
        <v>0</v>
      </c>
      <c r="BE136" s="569">
        <f t="shared" ca="1" si="109"/>
        <v>0</v>
      </c>
      <c r="BF136" s="569">
        <f t="shared" ca="1" si="109"/>
        <v>0</v>
      </c>
      <c r="BG136" s="569">
        <f t="shared" ca="1" si="109"/>
        <v>0</v>
      </c>
      <c r="BH136" s="569">
        <f t="shared" ca="1" si="109"/>
        <v>0</v>
      </c>
      <c r="BI136" s="569">
        <f t="shared" ca="1" si="109"/>
        <v>0</v>
      </c>
      <c r="BJ136" s="569">
        <f t="shared" ca="1" si="109"/>
        <v>0</v>
      </c>
      <c r="BK136" s="569">
        <f t="shared" ca="1" si="109"/>
        <v>0</v>
      </c>
      <c r="BL136" s="569">
        <f t="shared" ca="1" si="109"/>
        <v>0</v>
      </c>
      <c r="BM136" s="569">
        <f t="shared" ca="1" si="109"/>
        <v>0</v>
      </c>
      <c r="BN136" s="569">
        <f t="shared" ca="1" si="109"/>
        <v>0</v>
      </c>
      <c r="BO136" s="569">
        <f t="shared" ca="1" si="109"/>
        <v>0</v>
      </c>
      <c r="BP136" s="569"/>
      <c r="BQ136" s="569"/>
      <c r="BR136" s="569"/>
      <c r="BS136" s="569"/>
      <c r="BT136" s="569"/>
      <c r="BU136" s="569"/>
      <c r="BV136" s="569"/>
      <c r="BW136" s="569"/>
      <c r="BX136" s="569"/>
      <c r="BY136" s="569"/>
      <c r="BZ136" s="569"/>
      <c r="CA136" s="569"/>
      <c r="CB136" s="569"/>
      <c r="CC136" s="569"/>
      <c r="CD136" s="569"/>
      <c r="CE136" s="569"/>
      <c r="CF136" s="569"/>
      <c r="CG136" s="569"/>
      <c r="CH136" s="569"/>
      <c r="CI136" s="569"/>
      <c r="CJ136" s="569"/>
      <c r="CK136" s="569"/>
      <c r="CL136" s="569"/>
      <c r="CM136" s="569"/>
      <c r="CN136" s="569"/>
      <c r="CO136" s="569"/>
      <c r="CP136" s="569"/>
      <c r="CQ136" s="569"/>
      <c r="CR136" s="569"/>
      <c r="CS136" s="569"/>
      <c r="CT136" s="569"/>
      <c r="CU136" s="569"/>
      <c r="CV136" s="569"/>
      <c r="CW136" s="569"/>
      <c r="CX136" s="569"/>
      <c r="CY136" s="569"/>
      <c r="CZ136" s="569"/>
      <c r="DA136" s="569"/>
      <c r="DB136" s="569"/>
      <c r="DC136" s="569"/>
      <c r="DD136" s="569"/>
      <c r="DE136" s="569"/>
      <c r="DF136" s="569"/>
      <c r="DG136" s="569"/>
      <c r="DH136" s="569"/>
      <c r="DI136" s="569"/>
      <c r="DJ136" s="569"/>
      <c r="DK136" s="569"/>
      <c r="DL136" s="569"/>
      <c r="DM136" s="569"/>
      <c r="DN136" s="569"/>
      <c r="DO136" s="569"/>
      <c r="DP136" s="569"/>
      <c r="DQ136" s="569"/>
      <c r="DR136" s="569"/>
      <c r="DS136" s="569"/>
      <c r="DT136" s="569"/>
      <c r="DU136" s="569"/>
      <c r="DV136" s="569"/>
      <c r="DW136" s="569"/>
    </row>
    <row r="137" spans="1:146" s="568" customFormat="1">
      <c r="A137" s="570"/>
      <c r="B137" s="395"/>
      <c r="C137" s="395"/>
      <c r="D137" s="395"/>
      <c r="E137" s="395"/>
      <c r="F137" s="395"/>
      <c r="G137" s="477"/>
      <c r="H137" s="477"/>
      <c r="I137" s="477"/>
      <c r="J137" s="477"/>
      <c r="K137" s="477"/>
      <c r="L137" s="477"/>
      <c r="M137" s="477"/>
      <c r="N137" s="477"/>
      <c r="O137" s="477"/>
      <c r="P137" s="477"/>
      <c r="Q137" s="477"/>
      <c r="R137" s="477"/>
      <c r="S137" s="477"/>
      <c r="T137" s="477"/>
      <c r="U137" s="477"/>
      <c r="V137" s="477"/>
      <c r="W137" s="477"/>
      <c r="X137" s="477"/>
      <c r="Y137" s="477"/>
      <c r="Z137" s="477"/>
      <c r="AA137" s="477"/>
      <c r="AB137" s="477"/>
      <c r="AC137" s="477"/>
      <c r="AD137" s="477"/>
      <c r="AE137" s="477"/>
      <c r="AF137" s="477"/>
      <c r="AG137" s="477"/>
      <c r="AH137" s="477"/>
      <c r="AI137" s="477"/>
      <c r="AJ137" s="477"/>
      <c r="AK137" s="477"/>
      <c r="AL137" s="477"/>
      <c r="AM137" s="477"/>
      <c r="AN137" s="477"/>
      <c r="AO137" s="477"/>
      <c r="AP137" s="477"/>
      <c r="AQ137" s="477"/>
      <c r="AR137" s="477"/>
      <c r="AS137" s="477"/>
      <c r="AT137" s="477"/>
      <c r="AU137" s="477"/>
      <c r="AV137" s="477"/>
      <c r="AW137" s="477"/>
      <c r="AX137" s="477"/>
      <c r="AY137" s="477"/>
      <c r="AZ137" s="477"/>
      <c r="BA137" s="477"/>
      <c r="BB137" s="477"/>
      <c r="BC137" s="477"/>
      <c r="BD137" s="477"/>
      <c r="BE137" s="477"/>
      <c r="BF137" s="477"/>
      <c r="BG137" s="477"/>
      <c r="BH137" s="477"/>
      <c r="BI137" s="477"/>
      <c r="BJ137" s="477"/>
      <c r="BK137" s="477"/>
      <c r="BL137" s="477"/>
      <c r="BM137" s="477"/>
      <c r="BN137" s="477"/>
      <c r="BO137" s="477"/>
      <c r="BP137" s="477"/>
      <c r="BQ137" s="477"/>
      <c r="BR137" s="477"/>
      <c r="BS137" s="477"/>
      <c r="BT137" s="477"/>
      <c r="BU137" s="477"/>
      <c r="BV137" s="477"/>
      <c r="BW137" s="477"/>
      <c r="BX137" s="477"/>
      <c r="BY137" s="477"/>
      <c r="BZ137" s="477"/>
      <c r="CA137" s="477"/>
      <c r="CB137" s="477"/>
      <c r="CC137" s="477"/>
      <c r="CD137" s="477"/>
      <c r="CE137" s="477"/>
      <c r="CF137" s="477"/>
      <c r="CG137" s="477"/>
      <c r="CH137" s="477"/>
      <c r="CI137" s="477"/>
      <c r="CJ137" s="477"/>
      <c r="CK137" s="477"/>
      <c r="CL137" s="477"/>
      <c r="CM137" s="477"/>
      <c r="CN137" s="477"/>
      <c r="CO137" s="477"/>
      <c r="CP137" s="477"/>
      <c r="CQ137" s="477"/>
      <c r="CR137" s="477"/>
      <c r="CS137" s="477"/>
      <c r="CT137" s="477"/>
      <c r="CU137" s="477"/>
      <c r="CV137" s="477"/>
      <c r="CW137" s="477"/>
      <c r="CX137" s="477"/>
      <c r="CY137" s="477"/>
      <c r="CZ137" s="477"/>
      <c r="DA137" s="477"/>
      <c r="DB137" s="477"/>
      <c r="DC137" s="477"/>
      <c r="DD137" s="477"/>
      <c r="DE137" s="477"/>
      <c r="DF137" s="477"/>
      <c r="DG137" s="477"/>
      <c r="DH137" s="477"/>
      <c r="DI137" s="477"/>
      <c r="DJ137" s="477"/>
      <c r="DK137" s="477"/>
      <c r="DL137" s="477"/>
      <c r="DM137" s="477"/>
      <c r="DN137" s="477"/>
      <c r="DO137" s="477"/>
      <c r="DP137" s="477"/>
      <c r="DQ137" s="477"/>
      <c r="DR137" s="477"/>
      <c r="DS137" s="477"/>
      <c r="DT137" s="477"/>
      <c r="DU137" s="477"/>
      <c r="DV137" s="477"/>
      <c r="DW137" s="477"/>
      <c r="DX137" s="571"/>
      <c r="DY137" s="571"/>
    </row>
    <row r="138" spans="1:146">
      <c r="A138" s="346" t="s">
        <v>11</v>
      </c>
      <c r="B138" s="670">
        <f>Inputs!$D$386</f>
        <v>0.18</v>
      </c>
      <c r="C138" s="1052"/>
      <c r="D138" s="494"/>
      <c r="E138" s="494"/>
      <c r="G138" s="1055">
        <f ca="1">'P&amp;L'!G46</f>
        <v>-3568.6878026481627</v>
      </c>
      <c r="H138" s="1055">
        <f ca="1">'P&amp;L'!H46</f>
        <v>-1369.7480254448019</v>
      </c>
      <c r="I138" s="1055">
        <f ca="1">'P&amp;L'!I46</f>
        <v>-1381.3923364675929</v>
      </c>
      <c r="J138" s="1055">
        <f ca="1">'P&amp;L'!J46</f>
        <v>-1306.1413252361076</v>
      </c>
      <c r="K138" s="1055">
        <f ca="1">'P&amp;L'!K46</f>
        <v>-1314.9447359069227</v>
      </c>
      <c r="L138" s="1055">
        <f ca="1">'P&amp;L'!L46</f>
        <v>-1290.1256213976303</v>
      </c>
      <c r="M138" s="1055">
        <f ca="1">'P&amp;L'!M46</f>
        <v>-1291.0870091119441</v>
      </c>
      <c r="N138" s="1055">
        <f ca="1">'P&amp;L'!N46</f>
        <v>-1208.8472073032253</v>
      </c>
      <c r="O138" s="1055">
        <f ca="1">'P&amp;L'!O46</f>
        <v>-1213.4768535337253</v>
      </c>
      <c r="P138" s="1055">
        <f ca="1">'P&amp;L'!P46</f>
        <v>-1140.0370750853863</v>
      </c>
      <c r="Q138" s="1055">
        <f ca="1">'P&amp;L'!Q46</f>
        <v>-1141.6344402392851</v>
      </c>
      <c r="R138" s="1055">
        <f ca="1">'P&amp;L'!R46</f>
        <v>-1100.123355683023</v>
      </c>
      <c r="S138" s="1055">
        <f ca="1">'P&amp;L'!S46</f>
        <v>-1100.0820664500602</v>
      </c>
      <c r="T138" s="1055">
        <f ca="1">'P&amp;L'!T46</f>
        <v>-1005.3996980799066</v>
      </c>
      <c r="U138" s="1055">
        <f ca="1">'P&amp;L'!U46</f>
        <v>-995.34432656273293</v>
      </c>
      <c r="V138" s="1055">
        <f ca="1">'P&amp;L'!V46</f>
        <v>-881.10520222120431</v>
      </c>
      <c r="W138" s="1055">
        <f ca="1">'P&amp;L'!W46</f>
        <v>-871.08462042373594</v>
      </c>
      <c r="X138" s="1055">
        <f ca="1">'P&amp;L'!X46</f>
        <v>-753.8071010644735</v>
      </c>
      <c r="Y138" s="1055">
        <f ca="1">'P&amp;L'!Y46</f>
        <v>-737.95657922357259</v>
      </c>
      <c r="Z138" s="1055">
        <f ca="1">'P&amp;L'!Z46</f>
        <v>-621.00758801360325</v>
      </c>
      <c r="AA138" s="1055">
        <f ca="1">'P&amp;L'!AA46</f>
        <v>-599.08600908477274</v>
      </c>
      <c r="AB138" s="1055">
        <f ca="1">'P&amp;L'!AB46</f>
        <v>-510.8544994200729</v>
      </c>
      <c r="AC138" s="1055">
        <f ca="1">'P&amp;L'!AC46</f>
        <v>-481.02950098186602</v>
      </c>
      <c r="AD138" s="1055">
        <f ca="1">'P&amp;L'!AD46</f>
        <v>-353.16762487058213</v>
      </c>
      <c r="AE138" s="1055">
        <f ca="1">'P&amp;L'!AE46</f>
        <v>-319.07765487517236</v>
      </c>
      <c r="AF138" s="1055">
        <f ca="1">'P&amp;L'!AF46</f>
        <v>2298.7161599127894</v>
      </c>
      <c r="AG138" s="1055">
        <f ca="1">'P&amp;L'!AG46</f>
        <v>2354.8139567375092</v>
      </c>
      <c r="AH138" s="1055">
        <f ca="1">'P&amp;L'!AH46</f>
        <v>2558.4527417422933</v>
      </c>
      <c r="AI138" s="1055">
        <f ca="1">'P&amp;L'!AI46</f>
        <v>1793.1852325266498</v>
      </c>
      <c r="AJ138" s="1055">
        <f ca="1">'P&amp;L'!AJ46</f>
        <v>2902.6179147975108</v>
      </c>
      <c r="AK138" s="1055">
        <f ca="1">'P&amp;L'!AK46</f>
        <v>2038.0657757228089</v>
      </c>
      <c r="AL138" s="1055">
        <f ca="1">'P&amp;L'!AL46</f>
        <v>3272.8660169663431</v>
      </c>
      <c r="AM138" s="1055">
        <f ca="1">'P&amp;L'!AM46</f>
        <v>2305.4337689871409</v>
      </c>
      <c r="AN138" s="1055">
        <f ca="1">'P&amp;L'!AN46</f>
        <v>3844.6694587859629</v>
      </c>
      <c r="AO138" s="1055">
        <f ca="1">'P&amp;L'!AO46</f>
        <v>2698.0687487776413</v>
      </c>
      <c r="AP138" s="1055">
        <f ca="1">'P&amp;L'!AP46</f>
        <v>4408.4081541958094</v>
      </c>
      <c r="AQ138" s="1055">
        <f ca="1">'P&amp;L'!AQ46</f>
        <v>3085.1659837557972</v>
      </c>
      <c r="AR138" s="1055">
        <f ca="1">'P&amp;L'!AR46</f>
        <v>5003.75835649088</v>
      </c>
      <c r="AS138" s="1055">
        <f ca="1">'P&amp;L'!AS46</f>
        <v>3247.4941597181478</v>
      </c>
      <c r="AT138" s="1055">
        <f ca="1">'P&amp;L'!AT46</f>
        <v>5155.3960223303138</v>
      </c>
      <c r="AU138" s="1055">
        <f ca="1">'P&amp;L'!AU46</f>
        <v>3369.5212676335723</v>
      </c>
      <c r="AV138" s="1055">
        <f ca="1">'P&amp;L'!AV46</f>
        <v>7037.2442080905275</v>
      </c>
      <c r="AW138" s="1055">
        <f ca="1">'P&amp;L'!AW46</f>
        <v>4599.4806067243626</v>
      </c>
      <c r="AX138" s="1055">
        <f ca="1">'P&amp;L'!AX46</f>
        <v>7202.2921479137076</v>
      </c>
      <c r="AY138" s="1055">
        <f ca="1">'P&amp;L'!AY46</f>
        <v>4707.3544812054788</v>
      </c>
      <c r="AZ138" s="1055">
        <f ca="1">'P&amp;L'!AZ46</f>
        <v>7426.0322840528779</v>
      </c>
      <c r="BA138" s="1055">
        <f ca="1">'P&amp;L'!BA46</f>
        <v>4819.5765571006923</v>
      </c>
      <c r="BB138" s="1055">
        <f ca="1">'P&amp;L'!BB46</f>
        <v>7552.4928393020573</v>
      </c>
      <c r="BC138" s="1055">
        <f ca="1">'P&amp;L'!BC46</f>
        <v>4936.2425574001845</v>
      </c>
      <c r="BD138" s="1055">
        <f ca="1">'P&amp;L'!BD46</f>
        <v>7701.5347465538525</v>
      </c>
      <c r="BE138" s="1055">
        <f ca="1">'P&amp;L'!BE46</f>
        <v>5033.6550304824368</v>
      </c>
      <c r="BF138" s="1055">
        <f ca="1">'P&amp;L'!BF46</f>
        <v>7870.6565164874501</v>
      </c>
      <c r="BG138" s="1055">
        <f ca="1">'P&amp;L'!BG46</f>
        <v>5144.1915243119638</v>
      </c>
      <c r="BH138" s="1055">
        <f ca="1">'P&amp;L'!BH46</f>
        <v>8037.566390943608</v>
      </c>
      <c r="BI138" s="1055">
        <f ca="1">'P&amp;L'!BI46</f>
        <v>5216.4689126277972</v>
      </c>
      <c r="BJ138" s="1055">
        <f ca="1">'P&amp;L'!BJ46</f>
        <v>8123.1532287047658</v>
      </c>
      <c r="BK138" s="1055">
        <f ca="1">'P&amp;L'!BK46</f>
        <v>5309.2211434020646</v>
      </c>
      <c r="BL138" s="1055">
        <f ca="1">'P&amp;L'!BL46</f>
        <v>8221.4050286708589</v>
      </c>
      <c r="BM138" s="1055">
        <f ca="1">'P&amp;L'!BM46</f>
        <v>5373.4376513357065</v>
      </c>
      <c r="BN138" s="1055">
        <f ca="1">'P&amp;L'!BN46</f>
        <v>8264.4383934860307</v>
      </c>
      <c r="BO138" s="1055">
        <f ca="1">'P&amp;L'!BO46</f>
        <v>5401.5638781734651</v>
      </c>
      <c r="BP138" s="1055"/>
      <c r="BQ138" s="1055"/>
      <c r="BR138" s="1055"/>
      <c r="BS138" s="1055"/>
      <c r="BT138" s="1055"/>
      <c r="BU138" s="1055"/>
      <c r="BV138" s="1055"/>
      <c r="BW138" s="1055"/>
      <c r="BX138" s="1055"/>
      <c r="BY138" s="1055"/>
      <c r="BZ138" s="1055"/>
      <c r="CA138" s="1055"/>
      <c r="CB138" s="1055"/>
      <c r="CC138" s="1055"/>
      <c r="CD138" s="1055"/>
      <c r="CE138" s="1055"/>
      <c r="CF138" s="1055"/>
      <c r="CG138" s="1055"/>
      <c r="CH138" s="1055"/>
      <c r="CI138" s="1055"/>
      <c r="CJ138" s="1055"/>
      <c r="CK138" s="1055"/>
      <c r="CL138" s="1055"/>
      <c r="CM138" s="1055"/>
      <c r="CN138" s="1055"/>
      <c r="CO138" s="1055"/>
      <c r="CP138" s="1055"/>
      <c r="CQ138" s="1055"/>
      <c r="CR138" s="1055"/>
      <c r="CS138" s="1055"/>
      <c r="CT138" s="1055"/>
      <c r="CU138" s="1055"/>
      <c r="CV138" s="1055"/>
      <c r="CW138" s="1055"/>
      <c r="CX138" s="1055"/>
      <c r="CY138" s="1055"/>
      <c r="CZ138" s="1055"/>
      <c r="DA138" s="1055"/>
      <c r="DB138" s="1055"/>
      <c r="DC138" s="1055"/>
      <c r="DD138" s="1055"/>
      <c r="DE138" s="1055"/>
      <c r="DF138" s="1055"/>
      <c r="DG138" s="1055"/>
      <c r="DH138" s="1055"/>
      <c r="DI138" s="1055"/>
      <c r="DJ138" s="1055"/>
      <c r="DK138" s="1055"/>
      <c r="DL138" s="1055"/>
      <c r="DM138" s="1055"/>
      <c r="DN138" s="1055"/>
      <c r="DO138" s="1055"/>
      <c r="DP138" s="1055"/>
      <c r="DQ138" s="1055"/>
      <c r="DR138" s="1055"/>
      <c r="DS138" s="1055"/>
      <c r="DT138" s="1055"/>
      <c r="DU138" s="1055"/>
      <c r="DV138" s="1055"/>
      <c r="DW138" s="1055"/>
    </row>
    <row r="139" spans="1:146">
      <c r="A139" s="346"/>
      <c r="B139" s="494"/>
      <c r="C139" s="494"/>
      <c r="D139" s="494"/>
      <c r="E139" s="494"/>
      <c r="G139" s="505"/>
      <c r="H139" s="505"/>
      <c r="I139" s="505"/>
      <c r="J139" s="505"/>
      <c r="K139" s="505"/>
      <c r="L139" s="505"/>
      <c r="M139" s="505"/>
      <c r="N139" s="505"/>
      <c r="O139" s="505"/>
      <c r="P139" s="505"/>
      <c r="Q139" s="505"/>
      <c r="R139" s="505"/>
      <c r="S139" s="505"/>
      <c r="T139" s="505"/>
      <c r="U139" s="505"/>
      <c r="V139" s="505"/>
      <c r="W139" s="505"/>
      <c r="X139" s="505"/>
      <c r="Y139" s="505"/>
      <c r="Z139" s="505"/>
      <c r="AA139" s="505"/>
      <c r="AB139" s="505"/>
      <c r="AC139" s="505"/>
      <c r="AD139" s="505"/>
      <c r="AE139" s="505"/>
      <c r="AF139" s="505"/>
      <c r="AG139" s="505"/>
      <c r="AH139" s="505"/>
      <c r="AI139" s="505"/>
      <c r="AJ139" s="505"/>
      <c r="AK139" s="505"/>
      <c r="AL139" s="505"/>
      <c r="AM139" s="505"/>
      <c r="AN139" s="505"/>
      <c r="AO139" s="505"/>
      <c r="AP139" s="505"/>
      <c r="AQ139" s="505"/>
      <c r="AR139" s="505"/>
      <c r="AS139" s="505"/>
      <c r="AT139" s="505"/>
      <c r="AU139" s="505"/>
      <c r="AV139" s="505"/>
      <c r="AW139" s="505"/>
      <c r="AX139" s="505"/>
      <c r="AY139" s="505"/>
      <c r="AZ139" s="505"/>
      <c r="BA139" s="505"/>
      <c r="BB139" s="505"/>
      <c r="BC139" s="505"/>
      <c r="BD139" s="505"/>
      <c r="BE139" s="505"/>
      <c r="BF139" s="505"/>
      <c r="BG139" s="505"/>
      <c r="BH139" s="505"/>
      <c r="BI139" s="505"/>
      <c r="BJ139" s="505"/>
      <c r="BK139" s="505"/>
      <c r="BL139" s="505"/>
      <c r="BM139" s="505"/>
      <c r="BN139" s="505"/>
      <c r="BO139" s="505"/>
      <c r="BP139" s="505"/>
      <c r="BQ139" s="505"/>
      <c r="BR139" s="505"/>
      <c r="BS139" s="505"/>
      <c r="BT139" s="505"/>
      <c r="BU139" s="505"/>
      <c r="BV139" s="505"/>
      <c r="BW139" s="505"/>
      <c r="BX139" s="505"/>
      <c r="BY139" s="505"/>
      <c r="BZ139" s="505"/>
      <c r="CA139" s="505"/>
      <c r="CB139" s="505"/>
      <c r="CC139" s="505"/>
      <c r="CD139" s="505"/>
      <c r="CE139" s="505"/>
      <c r="CF139" s="505"/>
      <c r="CG139" s="505"/>
      <c r="CH139" s="505"/>
      <c r="CI139" s="505"/>
      <c r="CJ139" s="505"/>
      <c r="CK139" s="505"/>
      <c r="CL139" s="505"/>
      <c r="CM139" s="505"/>
      <c r="CN139" s="505"/>
      <c r="CO139" s="505"/>
      <c r="CP139" s="505"/>
      <c r="CQ139" s="505"/>
      <c r="CR139" s="505"/>
      <c r="CS139" s="505"/>
      <c r="CT139" s="505"/>
      <c r="CU139" s="505"/>
      <c r="CV139" s="505"/>
      <c r="CW139" s="505"/>
      <c r="CX139" s="505"/>
      <c r="CY139" s="505"/>
      <c r="CZ139" s="505"/>
      <c r="DA139" s="505"/>
      <c r="DB139" s="505"/>
      <c r="DC139" s="505"/>
      <c r="DD139" s="505"/>
      <c r="DE139" s="505"/>
      <c r="DF139" s="505"/>
      <c r="DG139" s="505"/>
      <c r="DH139" s="505"/>
      <c r="DI139" s="505"/>
      <c r="DJ139" s="505"/>
      <c r="DK139" s="505"/>
      <c r="DL139" s="505"/>
      <c r="DM139" s="505"/>
      <c r="DN139" s="505"/>
      <c r="DO139" s="505"/>
      <c r="DP139" s="505"/>
      <c r="DQ139" s="505"/>
      <c r="DR139" s="505"/>
      <c r="DS139" s="505"/>
      <c r="DT139" s="505"/>
      <c r="DU139" s="505"/>
      <c r="DV139" s="505"/>
      <c r="DW139" s="505"/>
    </row>
    <row r="140" spans="1:146">
      <c r="A140" s="572" t="s">
        <v>1109</v>
      </c>
      <c r="B140" s="494"/>
      <c r="C140" s="494"/>
      <c r="D140" s="494"/>
      <c r="E140" s="494"/>
      <c r="G140" s="1055" t="b">
        <f ca="1">IF(BS!F22&gt;=G141,TRUE,FALSE)</f>
        <v>0</v>
      </c>
      <c r="H140" s="1055" t="b">
        <f ca="1">IF(BS!G22&gt;=H141,TRUE,FALSE)</f>
        <v>0</v>
      </c>
      <c r="I140" s="1055" t="b">
        <f ca="1">IF(BS!H22&gt;=I141,TRUE,FALSE)</f>
        <v>0</v>
      </c>
      <c r="J140" s="1055" t="b">
        <f ca="1">IF(BS!I22&gt;=J141,TRUE,FALSE)</f>
        <v>0</v>
      </c>
      <c r="K140" s="1055" t="b">
        <f ca="1">IF(BS!J22&gt;=K141,TRUE,FALSE)</f>
        <v>0</v>
      </c>
      <c r="L140" s="1055" t="b">
        <f ca="1">IF(BS!K22&gt;=L141,TRUE,FALSE)</f>
        <v>0</v>
      </c>
      <c r="M140" s="1055" t="b">
        <f ca="1">IF(BS!L22&gt;=M141,TRUE,FALSE)</f>
        <v>0</v>
      </c>
      <c r="N140" s="1055" t="b">
        <f ca="1">IF(BS!M22&gt;=N141,TRUE,FALSE)</f>
        <v>0</v>
      </c>
      <c r="O140" s="1055" t="b">
        <f ca="1">IF(BS!N22&gt;=O141,TRUE,FALSE)</f>
        <v>0</v>
      </c>
      <c r="P140" s="1055" t="b">
        <f ca="1">IF(BS!O22&gt;=P141,TRUE,FALSE)</f>
        <v>0</v>
      </c>
      <c r="Q140" s="1055" t="b">
        <f ca="1">IF(BS!P22&gt;=Q141,TRUE,FALSE)</f>
        <v>0</v>
      </c>
      <c r="R140" s="1055" t="b">
        <f ca="1">IF(BS!Q22&gt;=R141,TRUE,FALSE)</f>
        <v>0</v>
      </c>
      <c r="S140" s="1055" t="b">
        <f ca="1">IF(BS!R22&gt;=S141,TRUE,FALSE)</f>
        <v>0</v>
      </c>
      <c r="T140" s="1055" t="b">
        <f ca="1">IF(BS!S22&gt;=T141,TRUE,FALSE)</f>
        <v>0</v>
      </c>
      <c r="U140" s="1055" t="b">
        <f ca="1">IF(BS!T22&gt;=U141,TRUE,FALSE)</f>
        <v>0</v>
      </c>
      <c r="V140" s="1055" t="b">
        <f ca="1">IF(BS!U22&gt;=V141,TRUE,FALSE)</f>
        <v>0</v>
      </c>
      <c r="W140" s="1055" t="b">
        <f ca="1">IF(BS!V22&gt;=W141,TRUE,FALSE)</f>
        <v>0</v>
      </c>
      <c r="X140" s="1055" t="b">
        <f ca="1">IF(BS!W22&gt;=X141,TRUE,FALSE)</f>
        <v>0</v>
      </c>
      <c r="Y140" s="1055" t="b">
        <f ca="1">IF(BS!X22&gt;=Y141,TRUE,FALSE)</f>
        <v>0</v>
      </c>
      <c r="Z140" s="1055" t="b">
        <f ca="1">IF(BS!Y22&gt;=Z141,TRUE,FALSE)</f>
        <v>0</v>
      </c>
      <c r="AA140" s="1055" t="b">
        <f ca="1">IF(BS!Z22&gt;=AA141,TRUE,FALSE)</f>
        <v>0</v>
      </c>
      <c r="AB140" s="1055" t="b">
        <f ca="1">IF(BS!AA22&gt;=AB141,TRUE,FALSE)</f>
        <v>0</v>
      </c>
      <c r="AC140" s="1055" t="b">
        <f ca="1">IF(BS!AB22&gt;=AC141,TRUE,FALSE)</f>
        <v>0</v>
      </c>
      <c r="AD140" s="1055" t="b">
        <f ca="1">IF(BS!AC22&gt;=AD141,TRUE,FALSE)</f>
        <v>0</v>
      </c>
      <c r="AE140" s="1055" t="b">
        <f ca="1">IF(BS!AD22&gt;=AE141,TRUE,FALSE)</f>
        <v>0</v>
      </c>
      <c r="AF140" s="1055" t="b">
        <f ca="1">IF(BS!AE22&gt;=AF141,TRUE,FALSE)</f>
        <v>0</v>
      </c>
      <c r="AG140" s="1055" t="b">
        <f ca="1">IF(BS!AF22&gt;=AG141,TRUE,FALSE)</f>
        <v>1</v>
      </c>
      <c r="AH140" s="1055" t="b">
        <f ca="1">IF(BS!AG22&gt;=AH141,TRUE,FALSE)</f>
        <v>1</v>
      </c>
      <c r="AI140" s="1055" t="b">
        <f ca="1">IF(BS!AH22&gt;=AI141,TRUE,FALSE)</f>
        <v>1</v>
      </c>
      <c r="AJ140" s="1055" t="b">
        <f ca="1">IF(BS!AI22&gt;=AJ141,TRUE,FALSE)</f>
        <v>1</v>
      </c>
      <c r="AK140" s="1055" t="b">
        <f ca="1">IF(BS!AJ22&gt;=AK141,TRUE,FALSE)</f>
        <v>1</v>
      </c>
      <c r="AL140" s="1055" t="b">
        <f ca="1">IF(BS!AK22&gt;=AL141,TRUE,FALSE)</f>
        <v>1</v>
      </c>
      <c r="AM140" s="1055" t="b">
        <f ca="1">IF(BS!AL22&gt;=AM141,TRUE,FALSE)</f>
        <v>1</v>
      </c>
      <c r="AN140" s="1055" t="b">
        <f ca="1">IF(BS!AM22&gt;=AN141,TRUE,FALSE)</f>
        <v>1</v>
      </c>
      <c r="AO140" s="1055" t="b">
        <f ca="1">IF(BS!AN22&gt;=AO141,TRUE,FALSE)</f>
        <v>1</v>
      </c>
      <c r="AP140" s="1055" t="b">
        <f ca="1">IF(BS!AO22&gt;=AP141,TRUE,FALSE)</f>
        <v>1</v>
      </c>
      <c r="AQ140" s="1055" t="b">
        <f ca="1">IF(BS!AP22&gt;=AQ141,TRUE,FALSE)</f>
        <v>1</v>
      </c>
      <c r="AR140" s="1055" t="b">
        <f ca="1">IF(BS!AQ22&gt;=AR141,TRUE,FALSE)</f>
        <v>1</v>
      </c>
      <c r="AS140" s="1055" t="b">
        <f ca="1">IF(BS!AR22&gt;=AS141,TRUE,FALSE)</f>
        <v>1</v>
      </c>
      <c r="AT140" s="1055" t="b">
        <f ca="1">IF(BS!AS22&gt;=AT141,TRUE,FALSE)</f>
        <v>1</v>
      </c>
      <c r="AU140" s="1055" t="b">
        <f ca="1">IF(BS!AT22&gt;=AU141,TRUE,FALSE)</f>
        <v>1</v>
      </c>
      <c r="AV140" s="1055" t="b">
        <f ca="1">IF(BS!AU22&gt;=AV141,TRUE,FALSE)</f>
        <v>1</v>
      </c>
      <c r="AW140" s="1055" t="b">
        <f ca="1">IF(BS!AV22&gt;=AW141,TRUE,FALSE)</f>
        <v>1</v>
      </c>
      <c r="AX140" s="1055" t="b">
        <f ca="1">IF(BS!AW22&gt;=AX141,TRUE,FALSE)</f>
        <v>1</v>
      </c>
      <c r="AY140" s="1055" t="b">
        <f ca="1">IF(BS!AX22&gt;=AY141,TRUE,FALSE)</f>
        <v>1</v>
      </c>
      <c r="AZ140" s="1055" t="b">
        <f ca="1">IF(BS!AY22&gt;=AZ141,TRUE,FALSE)</f>
        <v>1</v>
      </c>
      <c r="BA140" s="1055" t="b">
        <f ca="1">IF(BS!AZ22&gt;=BA141,TRUE,FALSE)</f>
        <v>1</v>
      </c>
      <c r="BB140" s="1055" t="b">
        <f ca="1">IF(BS!BA22&gt;=BB141,TRUE,FALSE)</f>
        <v>1</v>
      </c>
      <c r="BC140" s="1055" t="b">
        <f ca="1">IF(BS!BB22&gt;=BC141,TRUE,FALSE)</f>
        <v>1</v>
      </c>
      <c r="BD140" s="1055" t="b">
        <f ca="1">IF(BS!BC22&gt;=BD141,TRUE,FALSE)</f>
        <v>1</v>
      </c>
      <c r="BE140" s="1055" t="b">
        <f ca="1">IF(BS!BD22&gt;=BE141,TRUE,FALSE)</f>
        <v>1</v>
      </c>
      <c r="BF140" s="1055" t="b">
        <f ca="1">IF(BS!BE22&gt;=BF141,TRUE,FALSE)</f>
        <v>1</v>
      </c>
      <c r="BG140" s="1055" t="b">
        <f ca="1">IF(BS!BF22&gt;=BG141,TRUE,FALSE)</f>
        <v>1</v>
      </c>
      <c r="BH140" s="1055" t="b">
        <f ca="1">IF(BS!BG22&gt;=BH141,TRUE,FALSE)</f>
        <v>1</v>
      </c>
      <c r="BI140" s="1055" t="b">
        <f ca="1">IF(BS!BH22&gt;=BI141,TRUE,FALSE)</f>
        <v>1</v>
      </c>
      <c r="BJ140" s="1055" t="b">
        <f ca="1">IF(BS!BI22&gt;=BJ141,TRUE,FALSE)</f>
        <v>1</v>
      </c>
      <c r="BK140" s="1055" t="b">
        <f ca="1">IF(BS!BJ22&gt;=BK141,TRUE,FALSE)</f>
        <v>1</v>
      </c>
      <c r="BL140" s="1055" t="b">
        <f ca="1">IF(BS!BK22&gt;=BL141,TRUE,FALSE)</f>
        <v>1</v>
      </c>
      <c r="BM140" s="1055" t="b">
        <f ca="1">IF(BS!BL22&gt;=BM141,TRUE,FALSE)</f>
        <v>1</v>
      </c>
      <c r="BN140" s="1055" t="b">
        <f ca="1">IF(BS!BM22&gt;=BN141,TRUE,FALSE)</f>
        <v>1</v>
      </c>
      <c r="BO140" s="1055" t="b">
        <f ca="1">IF(BS!BN22&gt;=BO141,TRUE,FALSE)</f>
        <v>1</v>
      </c>
      <c r="BP140" s="1055"/>
      <c r="BQ140" s="1055"/>
      <c r="BR140" s="1055"/>
      <c r="BS140" s="1055"/>
      <c r="BT140" s="1055"/>
      <c r="BU140" s="1055"/>
      <c r="BV140" s="1055"/>
      <c r="BW140" s="1055"/>
      <c r="BX140" s="1055"/>
      <c r="BY140" s="1055"/>
      <c r="BZ140" s="1055"/>
      <c r="CA140" s="1055"/>
      <c r="CB140" s="1055"/>
      <c r="CC140" s="1055"/>
      <c r="CD140" s="1055"/>
      <c r="CE140" s="1055"/>
      <c r="CF140" s="1055"/>
      <c r="CG140" s="1055"/>
      <c r="CH140" s="1055"/>
      <c r="CI140" s="1055"/>
      <c r="CJ140" s="1055"/>
      <c r="CK140" s="1055"/>
      <c r="CL140" s="1055"/>
      <c r="CM140" s="1055"/>
      <c r="CN140" s="1055"/>
      <c r="CO140" s="1055"/>
      <c r="CP140" s="1055"/>
      <c r="CQ140" s="1055"/>
      <c r="CR140" s="1055"/>
      <c r="CS140" s="1055"/>
      <c r="CT140" s="1055"/>
      <c r="CU140" s="1055"/>
      <c r="CV140" s="1055"/>
      <c r="CW140" s="1055"/>
      <c r="CX140" s="1055"/>
      <c r="CY140" s="1055"/>
      <c r="CZ140" s="1055"/>
      <c r="DA140" s="1055"/>
      <c r="DB140" s="1055"/>
      <c r="DC140" s="1055"/>
      <c r="DD140" s="1055"/>
      <c r="DE140" s="1055"/>
      <c r="DF140" s="1055"/>
      <c r="DG140" s="1055"/>
      <c r="DH140" s="1055"/>
      <c r="DI140" s="1055"/>
      <c r="DJ140" s="1055"/>
      <c r="DK140" s="1055"/>
      <c r="DL140" s="1055"/>
      <c r="DM140" s="1055"/>
      <c r="DN140" s="1055"/>
      <c r="DO140" s="1055"/>
      <c r="DP140" s="1055"/>
      <c r="DQ140" s="1055"/>
      <c r="DR140" s="1055"/>
      <c r="DS140" s="1055"/>
      <c r="DT140" s="1055"/>
      <c r="DU140" s="1055"/>
      <c r="DV140" s="1055"/>
      <c r="DW140" s="1055"/>
    </row>
    <row r="141" spans="1:146">
      <c r="A141" s="573" t="s">
        <v>898</v>
      </c>
      <c r="B141" s="840">
        <f ca="1">Inputs!$D$393*Inputs!$D$148</f>
        <v>50</v>
      </c>
      <c r="C141" s="840"/>
      <c r="D141" s="494"/>
      <c r="E141" s="494"/>
      <c r="G141" s="232">
        <f ca="1">$B$141</f>
        <v>50</v>
      </c>
      <c r="H141" s="232">
        <f t="shared" ref="H141:AL141" ca="1" si="110">$B$141</f>
        <v>50</v>
      </c>
      <c r="I141" s="232">
        <f t="shared" ca="1" si="110"/>
        <v>50</v>
      </c>
      <c r="J141" s="232">
        <f t="shared" ca="1" si="110"/>
        <v>50</v>
      </c>
      <c r="K141" s="232">
        <f t="shared" ca="1" si="110"/>
        <v>50</v>
      </c>
      <c r="L141" s="232">
        <f t="shared" ca="1" si="110"/>
        <v>50</v>
      </c>
      <c r="M141" s="232">
        <f t="shared" ca="1" si="110"/>
        <v>50</v>
      </c>
      <c r="N141" s="232">
        <f t="shared" ca="1" si="110"/>
        <v>50</v>
      </c>
      <c r="O141" s="232">
        <f t="shared" ca="1" si="110"/>
        <v>50</v>
      </c>
      <c r="P141" s="232">
        <f t="shared" ca="1" si="110"/>
        <v>50</v>
      </c>
      <c r="Q141" s="232">
        <f t="shared" ca="1" si="110"/>
        <v>50</v>
      </c>
      <c r="R141" s="232">
        <f t="shared" ca="1" si="110"/>
        <v>50</v>
      </c>
      <c r="S141" s="232">
        <f t="shared" ca="1" si="110"/>
        <v>50</v>
      </c>
      <c r="T141" s="232">
        <f t="shared" ca="1" si="110"/>
        <v>50</v>
      </c>
      <c r="U141" s="232">
        <f t="shared" ca="1" si="110"/>
        <v>50</v>
      </c>
      <c r="V141" s="232">
        <f t="shared" ca="1" si="110"/>
        <v>50</v>
      </c>
      <c r="W141" s="232">
        <f t="shared" ca="1" si="110"/>
        <v>50</v>
      </c>
      <c r="X141" s="232">
        <f t="shared" ca="1" si="110"/>
        <v>50</v>
      </c>
      <c r="Y141" s="232">
        <f t="shared" ca="1" si="110"/>
        <v>50</v>
      </c>
      <c r="Z141" s="232">
        <f t="shared" ca="1" si="110"/>
        <v>50</v>
      </c>
      <c r="AA141" s="232">
        <f t="shared" ca="1" si="110"/>
        <v>50</v>
      </c>
      <c r="AB141" s="232">
        <f t="shared" ca="1" si="110"/>
        <v>50</v>
      </c>
      <c r="AC141" s="232">
        <f t="shared" ca="1" si="110"/>
        <v>50</v>
      </c>
      <c r="AD141" s="232">
        <f t="shared" ca="1" si="110"/>
        <v>50</v>
      </c>
      <c r="AE141" s="232">
        <f t="shared" ca="1" si="110"/>
        <v>50</v>
      </c>
      <c r="AF141" s="232">
        <f t="shared" ca="1" si="110"/>
        <v>50</v>
      </c>
      <c r="AG141" s="232">
        <f t="shared" ca="1" si="110"/>
        <v>50</v>
      </c>
      <c r="AH141" s="232">
        <f t="shared" ca="1" si="110"/>
        <v>50</v>
      </c>
      <c r="AI141" s="232">
        <f t="shared" ca="1" si="110"/>
        <v>50</v>
      </c>
      <c r="AJ141" s="232">
        <f t="shared" ca="1" si="110"/>
        <v>50</v>
      </c>
      <c r="AK141" s="232">
        <f t="shared" ca="1" si="110"/>
        <v>50</v>
      </c>
      <c r="AL141" s="232">
        <f t="shared" ca="1" si="110"/>
        <v>50</v>
      </c>
      <c r="AM141" s="232">
        <f t="shared" ref="AM141:BO141" ca="1" si="111">$B$141</f>
        <v>50</v>
      </c>
      <c r="AN141" s="232">
        <f t="shared" ca="1" si="111"/>
        <v>50</v>
      </c>
      <c r="AO141" s="232">
        <f t="shared" ca="1" si="111"/>
        <v>50</v>
      </c>
      <c r="AP141" s="232">
        <f t="shared" ca="1" si="111"/>
        <v>50</v>
      </c>
      <c r="AQ141" s="232">
        <f t="shared" ca="1" si="111"/>
        <v>50</v>
      </c>
      <c r="AR141" s="232">
        <f t="shared" ca="1" si="111"/>
        <v>50</v>
      </c>
      <c r="AS141" s="232">
        <f t="shared" ca="1" si="111"/>
        <v>50</v>
      </c>
      <c r="AT141" s="232">
        <f t="shared" ca="1" si="111"/>
        <v>50</v>
      </c>
      <c r="AU141" s="232">
        <f t="shared" ca="1" si="111"/>
        <v>50</v>
      </c>
      <c r="AV141" s="232">
        <f t="shared" ca="1" si="111"/>
        <v>50</v>
      </c>
      <c r="AW141" s="232">
        <f t="shared" ca="1" si="111"/>
        <v>50</v>
      </c>
      <c r="AX141" s="232">
        <f t="shared" ca="1" si="111"/>
        <v>50</v>
      </c>
      <c r="AY141" s="232">
        <f t="shared" ca="1" si="111"/>
        <v>50</v>
      </c>
      <c r="AZ141" s="232">
        <f t="shared" ca="1" si="111"/>
        <v>50</v>
      </c>
      <c r="BA141" s="232">
        <f t="shared" ca="1" si="111"/>
        <v>50</v>
      </c>
      <c r="BB141" s="232">
        <f t="shared" ca="1" si="111"/>
        <v>50</v>
      </c>
      <c r="BC141" s="232">
        <f t="shared" ca="1" si="111"/>
        <v>50</v>
      </c>
      <c r="BD141" s="232">
        <f t="shared" ca="1" si="111"/>
        <v>50</v>
      </c>
      <c r="BE141" s="232">
        <f t="shared" ca="1" si="111"/>
        <v>50</v>
      </c>
      <c r="BF141" s="232">
        <f t="shared" ca="1" si="111"/>
        <v>50</v>
      </c>
      <c r="BG141" s="232">
        <f t="shared" ca="1" si="111"/>
        <v>50</v>
      </c>
      <c r="BH141" s="232">
        <f t="shared" ca="1" si="111"/>
        <v>50</v>
      </c>
      <c r="BI141" s="232">
        <f t="shared" ca="1" si="111"/>
        <v>50</v>
      </c>
      <c r="BJ141" s="232">
        <f t="shared" ca="1" si="111"/>
        <v>50</v>
      </c>
      <c r="BK141" s="232">
        <f t="shared" ca="1" si="111"/>
        <v>50</v>
      </c>
      <c r="BL141" s="232">
        <f t="shared" ca="1" si="111"/>
        <v>50</v>
      </c>
      <c r="BM141" s="232">
        <f t="shared" ca="1" si="111"/>
        <v>50</v>
      </c>
      <c r="BN141" s="232">
        <f t="shared" ca="1" si="111"/>
        <v>50</v>
      </c>
      <c r="BO141" s="232">
        <f t="shared" ca="1" si="111"/>
        <v>50</v>
      </c>
      <c r="BP141" s="232"/>
      <c r="BQ141" s="232"/>
      <c r="BR141" s="232"/>
      <c r="BS141" s="232"/>
      <c r="BT141" s="232"/>
      <c r="BU141" s="232"/>
      <c r="BV141" s="232"/>
      <c r="BW141" s="232"/>
      <c r="BX141" s="232"/>
      <c r="BY141" s="232"/>
      <c r="BZ141" s="232"/>
      <c r="CA141" s="232"/>
      <c r="CB141" s="232"/>
      <c r="CC141" s="232"/>
      <c r="CD141" s="232"/>
      <c r="CE141" s="232"/>
      <c r="CF141" s="232"/>
      <c r="CG141" s="232"/>
      <c r="CH141" s="232"/>
      <c r="CI141" s="232"/>
      <c r="CJ141" s="232"/>
      <c r="CK141" s="232"/>
      <c r="CL141" s="232"/>
      <c r="CM141" s="232"/>
      <c r="CN141" s="232"/>
      <c r="CO141" s="232"/>
      <c r="CP141" s="232"/>
      <c r="CQ141" s="232"/>
      <c r="CR141" s="232"/>
      <c r="CS141" s="232"/>
      <c r="CT141" s="232"/>
      <c r="CU141" s="232"/>
      <c r="CV141" s="232"/>
      <c r="CW141" s="232"/>
      <c r="CX141" s="232"/>
      <c r="CY141" s="232"/>
      <c r="CZ141" s="232"/>
      <c r="DA141" s="232"/>
      <c r="DB141" s="232"/>
      <c r="DC141" s="232"/>
      <c r="DD141" s="232"/>
      <c r="DE141" s="232"/>
      <c r="DF141" s="232"/>
      <c r="DG141" s="232"/>
      <c r="DH141" s="232"/>
      <c r="DI141" s="232"/>
      <c r="DJ141" s="232"/>
      <c r="DK141" s="232"/>
      <c r="DL141" s="232"/>
      <c r="DM141" s="232"/>
      <c r="DN141" s="232"/>
      <c r="DO141" s="232"/>
      <c r="DP141" s="232"/>
      <c r="DQ141" s="232"/>
      <c r="DR141" s="232"/>
      <c r="DS141" s="232"/>
      <c r="DT141" s="232"/>
      <c r="DU141" s="232"/>
      <c r="DV141" s="232"/>
      <c r="DW141" s="232"/>
    </row>
    <row r="142" spans="1:146">
      <c r="A142" s="573" t="s">
        <v>1110</v>
      </c>
      <c r="B142" s="494"/>
      <c r="C142" s="494"/>
      <c r="D142" s="494"/>
      <c r="E142" s="494"/>
      <c r="G142" s="232">
        <f>F143</f>
        <v>0</v>
      </c>
      <c r="H142" s="232">
        <f t="shared" ref="H142:AL142" ca="1" si="112">G143</f>
        <v>0</v>
      </c>
      <c r="I142" s="232">
        <f t="shared" ca="1" si="112"/>
        <v>0</v>
      </c>
      <c r="J142" s="232">
        <f t="shared" ca="1" si="112"/>
        <v>0</v>
      </c>
      <c r="K142" s="232">
        <f t="shared" ca="1" si="112"/>
        <v>0</v>
      </c>
      <c r="L142" s="232">
        <f t="shared" ca="1" si="112"/>
        <v>0</v>
      </c>
      <c r="M142" s="232">
        <f t="shared" ca="1" si="112"/>
        <v>0</v>
      </c>
      <c r="N142" s="232">
        <f t="shared" ca="1" si="112"/>
        <v>0</v>
      </c>
      <c r="O142" s="232">
        <f t="shared" ca="1" si="112"/>
        <v>0</v>
      </c>
      <c r="P142" s="232">
        <f t="shared" ca="1" si="112"/>
        <v>0</v>
      </c>
      <c r="Q142" s="232">
        <f t="shared" ca="1" si="112"/>
        <v>0</v>
      </c>
      <c r="R142" s="232">
        <f t="shared" ca="1" si="112"/>
        <v>0</v>
      </c>
      <c r="S142" s="232">
        <f t="shared" ca="1" si="112"/>
        <v>0</v>
      </c>
      <c r="T142" s="232">
        <f t="shared" ca="1" si="112"/>
        <v>0</v>
      </c>
      <c r="U142" s="232">
        <f t="shared" ca="1" si="112"/>
        <v>0</v>
      </c>
      <c r="V142" s="232">
        <f t="shared" ca="1" si="112"/>
        <v>0</v>
      </c>
      <c r="W142" s="232">
        <f t="shared" ca="1" si="112"/>
        <v>0</v>
      </c>
      <c r="X142" s="232">
        <f t="shared" ca="1" si="112"/>
        <v>0</v>
      </c>
      <c r="Y142" s="232">
        <f t="shared" ca="1" si="112"/>
        <v>0</v>
      </c>
      <c r="Z142" s="232">
        <f t="shared" ca="1" si="112"/>
        <v>0</v>
      </c>
      <c r="AA142" s="232">
        <f t="shared" ca="1" si="112"/>
        <v>0</v>
      </c>
      <c r="AB142" s="232">
        <f t="shared" ca="1" si="112"/>
        <v>0</v>
      </c>
      <c r="AC142" s="232">
        <f t="shared" ca="1" si="112"/>
        <v>0</v>
      </c>
      <c r="AD142" s="232">
        <f t="shared" ca="1" si="112"/>
        <v>0</v>
      </c>
      <c r="AE142" s="232">
        <f t="shared" ca="1" si="112"/>
        <v>0</v>
      </c>
      <c r="AF142" s="232">
        <f t="shared" ca="1" si="112"/>
        <v>0</v>
      </c>
      <c r="AG142" s="232">
        <f t="shared" ca="1" si="112"/>
        <v>50</v>
      </c>
      <c r="AH142" s="232">
        <f t="shared" ca="1" si="112"/>
        <v>50</v>
      </c>
      <c r="AI142" s="232">
        <f t="shared" ca="1" si="112"/>
        <v>50</v>
      </c>
      <c r="AJ142" s="232">
        <f t="shared" ca="1" si="112"/>
        <v>50</v>
      </c>
      <c r="AK142" s="232">
        <f t="shared" ca="1" si="112"/>
        <v>50</v>
      </c>
      <c r="AL142" s="232">
        <f t="shared" ca="1" si="112"/>
        <v>50</v>
      </c>
      <c r="AM142" s="232">
        <f t="shared" ref="AM142:BO142" ca="1" si="113">AL143</f>
        <v>50</v>
      </c>
      <c r="AN142" s="232">
        <f t="shared" ca="1" si="113"/>
        <v>50</v>
      </c>
      <c r="AO142" s="232">
        <f t="shared" ca="1" si="113"/>
        <v>50</v>
      </c>
      <c r="AP142" s="232">
        <f t="shared" ca="1" si="113"/>
        <v>50</v>
      </c>
      <c r="AQ142" s="232">
        <f t="shared" ca="1" si="113"/>
        <v>50</v>
      </c>
      <c r="AR142" s="232">
        <f t="shared" ca="1" si="113"/>
        <v>50</v>
      </c>
      <c r="AS142" s="232">
        <f t="shared" ca="1" si="113"/>
        <v>50</v>
      </c>
      <c r="AT142" s="232">
        <f t="shared" ca="1" si="113"/>
        <v>50</v>
      </c>
      <c r="AU142" s="232">
        <f t="shared" ca="1" si="113"/>
        <v>50</v>
      </c>
      <c r="AV142" s="232">
        <f t="shared" ca="1" si="113"/>
        <v>50</v>
      </c>
      <c r="AW142" s="232">
        <f t="shared" ca="1" si="113"/>
        <v>50</v>
      </c>
      <c r="AX142" s="232">
        <f t="shared" ca="1" si="113"/>
        <v>50</v>
      </c>
      <c r="AY142" s="232">
        <f t="shared" ca="1" si="113"/>
        <v>50</v>
      </c>
      <c r="AZ142" s="232">
        <f t="shared" ca="1" si="113"/>
        <v>50</v>
      </c>
      <c r="BA142" s="232">
        <f t="shared" ca="1" si="113"/>
        <v>50</v>
      </c>
      <c r="BB142" s="232">
        <f t="shared" ca="1" si="113"/>
        <v>50</v>
      </c>
      <c r="BC142" s="232">
        <f t="shared" ca="1" si="113"/>
        <v>50</v>
      </c>
      <c r="BD142" s="232">
        <f t="shared" ca="1" si="113"/>
        <v>50</v>
      </c>
      <c r="BE142" s="232">
        <f t="shared" ca="1" si="113"/>
        <v>50</v>
      </c>
      <c r="BF142" s="232">
        <f t="shared" ca="1" si="113"/>
        <v>50</v>
      </c>
      <c r="BG142" s="232">
        <f t="shared" ca="1" si="113"/>
        <v>50</v>
      </c>
      <c r="BH142" s="232">
        <f t="shared" ca="1" si="113"/>
        <v>50</v>
      </c>
      <c r="BI142" s="232">
        <f t="shared" ca="1" si="113"/>
        <v>50</v>
      </c>
      <c r="BJ142" s="232">
        <f t="shared" ca="1" si="113"/>
        <v>50</v>
      </c>
      <c r="BK142" s="232">
        <f t="shared" ca="1" si="113"/>
        <v>50</v>
      </c>
      <c r="BL142" s="232">
        <f t="shared" ca="1" si="113"/>
        <v>50</v>
      </c>
      <c r="BM142" s="232">
        <f t="shared" ca="1" si="113"/>
        <v>50</v>
      </c>
      <c r="BN142" s="232">
        <f t="shared" ca="1" si="113"/>
        <v>50</v>
      </c>
      <c r="BO142" s="232">
        <f t="shared" ca="1" si="113"/>
        <v>50</v>
      </c>
      <c r="BP142" s="232"/>
      <c r="BQ142" s="232"/>
      <c r="BR142" s="232"/>
      <c r="BS142" s="232"/>
      <c r="BT142" s="232"/>
      <c r="BU142" s="232"/>
      <c r="BV142" s="232"/>
      <c r="BW142" s="232"/>
      <c r="BX142" s="232"/>
      <c r="BY142" s="232"/>
      <c r="BZ142" s="232"/>
      <c r="CA142" s="232"/>
      <c r="CB142" s="232"/>
      <c r="CC142" s="232"/>
      <c r="CD142" s="232"/>
      <c r="CE142" s="232"/>
      <c r="CF142" s="232"/>
      <c r="CG142" s="232"/>
      <c r="CH142" s="232"/>
      <c r="CI142" s="232"/>
      <c r="CJ142" s="232"/>
      <c r="CK142" s="232"/>
      <c r="CL142" s="232"/>
      <c r="CM142" s="232"/>
      <c r="CN142" s="232"/>
      <c r="CO142" s="232"/>
      <c r="CP142" s="232"/>
      <c r="CQ142" s="232"/>
      <c r="CR142" s="232"/>
      <c r="CS142" s="232"/>
      <c r="CT142" s="232"/>
      <c r="CU142" s="232"/>
      <c r="CV142" s="232"/>
      <c r="CW142" s="232"/>
      <c r="CX142" s="232"/>
      <c r="CY142" s="232"/>
      <c r="CZ142" s="232"/>
      <c r="DA142" s="232"/>
      <c r="DB142" s="232"/>
      <c r="DC142" s="232"/>
      <c r="DD142" s="232"/>
      <c r="DE142" s="232"/>
      <c r="DF142" s="232"/>
      <c r="DG142" s="232"/>
      <c r="DH142" s="232"/>
      <c r="DI142" s="232"/>
      <c r="DJ142" s="232"/>
      <c r="DK142" s="232"/>
      <c r="DL142" s="232"/>
      <c r="DM142" s="232"/>
      <c r="DN142" s="232"/>
      <c r="DO142" s="232"/>
      <c r="DP142" s="232"/>
      <c r="DQ142" s="232"/>
      <c r="DR142" s="232"/>
      <c r="DS142" s="232"/>
      <c r="DT142" s="232"/>
      <c r="DU142" s="232"/>
      <c r="DV142" s="232"/>
      <c r="DW142" s="232"/>
    </row>
    <row r="143" spans="1:146">
      <c r="A143" s="573" t="s">
        <v>1111</v>
      </c>
      <c r="B143" s="494"/>
      <c r="C143" s="494"/>
      <c r="D143" s="494"/>
      <c r="E143" s="494"/>
      <c r="G143" s="232">
        <f ca="1">G142+G144</f>
        <v>0</v>
      </c>
      <c r="H143" s="232">
        <f t="shared" ref="H143:AL143" ca="1" si="114">H142+H144</f>
        <v>0</v>
      </c>
      <c r="I143" s="232">
        <f t="shared" ca="1" si="114"/>
        <v>0</v>
      </c>
      <c r="J143" s="232">
        <f t="shared" ca="1" si="114"/>
        <v>0</v>
      </c>
      <c r="K143" s="232">
        <f t="shared" ca="1" si="114"/>
        <v>0</v>
      </c>
      <c r="L143" s="232">
        <f t="shared" ca="1" si="114"/>
        <v>0</v>
      </c>
      <c r="M143" s="232">
        <f t="shared" ca="1" si="114"/>
        <v>0</v>
      </c>
      <c r="N143" s="232">
        <f t="shared" ca="1" si="114"/>
        <v>0</v>
      </c>
      <c r="O143" s="232">
        <f t="shared" ca="1" si="114"/>
        <v>0</v>
      </c>
      <c r="P143" s="232">
        <f t="shared" ca="1" si="114"/>
        <v>0</v>
      </c>
      <c r="Q143" s="232">
        <f t="shared" ca="1" si="114"/>
        <v>0</v>
      </c>
      <c r="R143" s="232">
        <f t="shared" ca="1" si="114"/>
        <v>0</v>
      </c>
      <c r="S143" s="232">
        <f t="shared" ca="1" si="114"/>
        <v>0</v>
      </c>
      <c r="T143" s="232">
        <f t="shared" ca="1" si="114"/>
        <v>0</v>
      </c>
      <c r="U143" s="232">
        <f t="shared" ca="1" si="114"/>
        <v>0</v>
      </c>
      <c r="V143" s="232">
        <f t="shared" ca="1" si="114"/>
        <v>0</v>
      </c>
      <c r="W143" s="232">
        <f t="shared" ca="1" si="114"/>
        <v>0</v>
      </c>
      <c r="X143" s="232">
        <f t="shared" ca="1" si="114"/>
        <v>0</v>
      </c>
      <c r="Y143" s="232">
        <f t="shared" ca="1" si="114"/>
        <v>0</v>
      </c>
      <c r="Z143" s="232">
        <f t="shared" ca="1" si="114"/>
        <v>0</v>
      </c>
      <c r="AA143" s="232">
        <f t="shared" ca="1" si="114"/>
        <v>0</v>
      </c>
      <c r="AB143" s="232">
        <f t="shared" ca="1" si="114"/>
        <v>0</v>
      </c>
      <c r="AC143" s="232">
        <f t="shared" ca="1" si="114"/>
        <v>0</v>
      </c>
      <c r="AD143" s="232">
        <f t="shared" ca="1" si="114"/>
        <v>0</v>
      </c>
      <c r="AE143" s="232">
        <f t="shared" ca="1" si="114"/>
        <v>0</v>
      </c>
      <c r="AF143" s="232">
        <f t="shared" ca="1" si="114"/>
        <v>50</v>
      </c>
      <c r="AG143" s="232">
        <f t="shared" ca="1" si="114"/>
        <v>50</v>
      </c>
      <c r="AH143" s="232">
        <f t="shared" ca="1" si="114"/>
        <v>50</v>
      </c>
      <c r="AI143" s="232">
        <f t="shared" ca="1" si="114"/>
        <v>50</v>
      </c>
      <c r="AJ143" s="232">
        <f t="shared" ca="1" si="114"/>
        <v>50</v>
      </c>
      <c r="AK143" s="232">
        <f t="shared" ca="1" si="114"/>
        <v>50</v>
      </c>
      <c r="AL143" s="232">
        <f t="shared" ca="1" si="114"/>
        <v>50</v>
      </c>
      <c r="AM143" s="232">
        <f t="shared" ref="AM143:BO143" ca="1" si="115">AM142+AM144</f>
        <v>50</v>
      </c>
      <c r="AN143" s="232">
        <f t="shared" ca="1" si="115"/>
        <v>50</v>
      </c>
      <c r="AO143" s="232">
        <f t="shared" ca="1" si="115"/>
        <v>50</v>
      </c>
      <c r="AP143" s="232">
        <f t="shared" ca="1" si="115"/>
        <v>50</v>
      </c>
      <c r="AQ143" s="232">
        <f t="shared" ca="1" si="115"/>
        <v>50</v>
      </c>
      <c r="AR143" s="232">
        <f t="shared" ca="1" si="115"/>
        <v>50</v>
      </c>
      <c r="AS143" s="232">
        <f t="shared" ca="1" si="115"/>
        <v>50</v>
      </c>
      <c r="AT143" s="232">
        <f t="shared" ca="1" si="115"/>
        <v>50</v>
      </c>
      <c r="AU143" s="232">
        <f t="shared" ca="1" si="115"/>
        <v>50</v>
      </c>
      <c r="AV143" s="232">
        <f t="shared" ca="1" si="115"/>
        <v>50</v>
      </c>
      <c r="AW143" s="232">
        <f t="shared" ca="1" si="115"/>
        <v>50</v>
      </c>
      <c r="AX143" s="232">
        <f t="shared" ca="1" si="115"/>
        <v>50</v>
      </c>
      <c r="AY143" s="232">
        <f t="shared" ca="1" si="115"/>
        <v>50</v>
      </c>
      <c r="AZ143" s="232">
        <f t="shared" ca="1" si="115"/>
        <v>50</v>
      </c>
      <c r="BA143" s="232">
        <f t="shared" ca="1" si="115"/>
        <v>50</v>
      </c>
      <c r="BB143" s="232">
        <f t="shared" ca="1" si="115"/>
        <v>50</v>
      </c>
      <c r="BC143" s="232">
        <f t="shared" ca="1" si="115"/>
        <v>50</v>
      </c>
      <c r="BD143" s="232">
        <f t="shared" ca="1" si="115"/>
        <v>50</v>
      </c>
      <c r="BE143" s="232">
        <f t="shared" ca="1" si="115"/>
        <v>50</v>
      </c>
      <c r="BF143" s="232">
        <f t="shared" ca="1" si="115"/>
        <v>50</v>
      </c>
      <c r="BG143" s="232">
        <f t="shared" ca="1" si="115"/>
        <v>50</v>
      </c>
      <c r="BH143" s="232">
        <f t="shared" ca="1" si="115"/>
        <v>50</v>
      </c>
      <c r="BI143" s="232">
        <f t="shared" ca="1" si="115"/>
        <v>50</v>
      </c>
      <c r="BJ143" s="232">
        <f t="shared" ca="1" si="115"/>
        <v>50</v>
      </c>
      <c r="BK143" s="232">
        <f t="shared" ca="1" si="115"/>
        <v>50</v>
      </c>
      <c r="BL143" s="232">
        <f t="shared" ca="1" si="115"/>
        <v>50</v>
      </c>
      <c r="BM143" s="232">
        <f t="shared" ca="1" si="115"/>
        <v>50</v>
      </c>
      <c r="BN143" s="232">
        <f t="shared" ca="1" si="115"/>
        <v>50</v>
      </c>
      <c r="BO143" s="232">
        <f t="shared" ca="1" si="115"/>
        <v>50</v>
      </c>
      <c r="BP143" s="232"/>
      <c r="BQ143" s="232"/>
      <c r="BR143" s="232"/>
      <c r="BS143" s="232"/>
      <c r="BT143" s="232"/>
      <c r="BU143" s="232"/>
      <c r="BV143" s="232"/>
      <c r="BW143" s="232"/>
      <c r="BX143" s="232"/>
      <c r="BY143" s="232"/>
      <c r="BZ143" s="232"/>
      <c r="CA143" s="232"/>
      <c r="CB143" s="232"/>
      <c r="CC143" s="232"/>
      <c r="CD143" s="232"/>
      <c r="CE143" s="232"/>
      <c r="CF143" s="232"/>
      <c r="CG143" s="232"/>
      <c r="CH143" s="232"/>
      <c r="CI143" s="232"/>
      <c r="CJ143" s="232"/>
      <c r="CK143" s="232"/>
      <c r="CL143" s="232"/>
      <c r="CM143" s="232"/>
      <c r="CN143" s="232"/>
      <c r="CO143" s="232"/>
      <c r="CP143" s="232"/>
      <c r="CQ143" s="232"/>
      <c r="CR143" s="232"/>
      <c r="CS143" s="232"/>
      <c r="CT143" s="232"/>
      <c r="CU143" s="232"/>
      <c r="CV143" s="232"/>
      <c r="CW143" s="232"/>
      <c r="CX143" s="232"/>
      <c r="CY143" s="232"/>
      <c r="CZ143" s="232"/>
      <c r="DA143" s="232"/>
      <c r="DB143" s="232"/>
      <c r="DC143" s="232"/>
      <c r="DD143" s="232"/>
      <c r="DE143" s="232"/>
      <c r="DF143" s="232"/>
      <c r="DG143" s="232"/>
      <c r="DH143" s="232"/>
      <c r="DI143" s="232"/>
      <c r="DJ143" s="232"/>
      <c r="DK143" s="232"/>
      <c r="DL143" s="232"/>
      <c r="DM143" s="232"/>
      <c r="DN143" s="232"/>
      <c r="DO143" s="232"/>
      <c r="DP143" s="232"/>
      <c r="DQ143" s="232"/>
      <c r="DR143" s="232"/>
      <c r="DS143" s="232"/>
      <c r="DT143" s="232"/>
      <c r="DU143" s="232"/>
      <c r="DV143" s="232"/>
      <c r="DW143" s="232"/>
    </row>
    <row r="144" spans="1:146">
      <c r="A144" s="516" t="s">
        <v>1111</v>
      </c>
      <c r="B144" s="494"/>
      <c r="C144" s="494"/>
      <c r="D144" s="494"/>
      <c r="E144" s="494"/>
      <c r="G144" s="232">
        <f t="shared" ref="G144:BO144" ca="1" si="116">+IF(AND(G107&gt;0,NOT(G140)),MIN(G107,(G141-G142)),0)</f>
        <v>0</v>
      </c>
      <c r="H144" s="232">
        <f t="shared" ca="1" si="116"/>
        <v>0</v>
      </c>
      <c r="I144" s="232">
        <f t="shared" ca="1" si="116"/>
        <v>0</v>
      </c>
      <c r="J144" s="232">
        <f t="shared" ca="1" si="116"/>
        <v>0</v>
      </c>
      <c r="K144" s="232">
        <f t="shared" ca="1" si="116"/>
        <v>0</v>
      </c>
      <c r="L144" s="232">
        <f t="shared" ca="1" si="116"/>
        <v>0</v>
      </c>
      <c r="M144" s="232">
        <f t="shared" ca="1" si="116"/>
        <v>0</v>
      </c>
      <c r="N144" s="232">
        <f t="shared" ca="1" si="116"/>
        <v>0</v>
      </c>
      <c r="O144" s="232">
        <f t="shared" ca="1" si="116"/>
        <v>0</v>
      </c>
      <c r="P144" s="232">
        <f t="shared" ca="1" si="116"/>
        <v>0</v>
      </c>
      <c r="Q144" s="232">
        <f t="shared" ca="1" si="116"/>
        <v>0</v>
      </c>
      <c r="R144" s="232">
        <f t="shared" ca="1" si="116"/>
        <v>0</v>
      </c>
      <c r="S144" s="232">
        <f t="shared" ca="1" si="116"/>
        <v>0</v>
      </c>
      <c r="T144" s="232">
        <f t="shared" ca="1" si="116"/>
        <v>0</v>
      </c>
      <c r="U144" s="232">
        <f t="shared" ca="1" si="116"/>
        <v>0</v>
      </c>
      <c r="V144" s="232">
        <f t="shared" ca="1" si="116"/>
        <v>0</v>
      </c>
      <c r="W144" s="232">
        <f t="shared" ca="1" si="116"/>
        <v>0</v>
      </c>
      <c r="X144" s="232">
        <f t="shared" ca="1" si="116"/>
        <v>0</v>
      </c>
      <c r="Y144" s="232">
        <f t="shared" ca="1" si="116"/>
        <v>0</v>
      </c>
      <c r="Z144" s="232">
        <f t="shared" ca="1" si="116"/>
        <v>0</v>
      </c>
      <c r="AA144" s="232">
        <f t="shared" ca="1" si="116"/>
        <v>0</v>
      </c>
      <c r="AB144" s="232">
        <f t="shared" ca="1" si="116"/>
        <v>0</v>
      </c>
      <c r="AC144" s="232">
        <f t="shared" ca="1" si="116"/>
        <v>0</v>
      </c>
      <c r="AD144" s="232">
        <f t="shared" ca="1" si="116"/>
        <v>0</v>
      </c>
      <c r="AE144" s="232">
        <f t="shared" ca="1" si="116"/>
        <v>0</v>
      </c>
      <c r="AF144" s="232">
        <f t="shared" ca="1" si="116"/>
        <v>50</v>
      </c>
      <c r="AG144" s="232">
        <f t="shared" ca="1" si="116"/>
        <v>0</v>
      </c>
      <c r="AH144" s="232">
        <f t="shared" ca="1" si="116"/>
        <v>0</v>
      </c>
      <c r="AI144" s="232">
        <f t="shared" ca="1" si="116"/>
        <v>0</v>
      </c>
      <c r="AJ144" s="232">
        <f t="shared" ca="1" si="116"/>
        <v>0</v>
      </c>
      <c r="AK144" s="232">
        <f t="shared" ca="1" si="116"/>
        <v>0</v>
      </c>
      <c r="AL144" s="232">
        <f t="shared" ca="1" si="116"/>
        <v>0</v>
      </c>
      <c r="AM144" s="232">
        <f t="shared" ca="1" si="116"/>
        <v>0</v>
      </c>
      <c r="AN144" s="232">
        <f t="shared" ca="1" si="116"/>
        <v>0</v>
      </c>
      <c r="AO144" s="232">
        <f t="shared" ca="1" si="116"/>
        <v>0</v>
      </c>
      <c r="AP144" s="232">
        <f t="shared" ca="1" si="116"/>
        <v>0</v>
      </c>
      <c r="AQ144" s="232">
        <f t="shared" ca="1" si="116"/>
        <v>0</v>
      </c>
      <c r="AR144" s="232">
        <f t="shared" ca="1" si="116"/>
        <v>0</v>
      </c>
      <c r="AS144" s="232">
        <f t="shared" ca="1" si="116"/>
        <v>0</v>
      </c>
      <c r="AT144" s="232">
        <f t="shared" ca="1" si="116"/>
        <v>0</v>
      </c>
      <c r="AU144" s="232">
        <f t="shared" ca="1" si="116"/>
        <v>0</v>
      </c>
      <c r="AV144" s="232">
        <f t="shared" ca="1" si="116"/>
        <v>0</v>
      </c>
      <c r="AW144" s="232">
        <f t="shared" ca="1" si="116"/>
        <v>0</v>
      </c>
      <c r="AX144" s="232">
        <f t="shared" ca="1" si="116"/>
        <v>0</v>
      </c>
      <c r="AY144" s="232">
        <f t="shared" ca="1" si="116"/>
        <v>0</v>
      </c>
      <c r="AZ144" s="232">
        <f t="shared" ca="1" si="116"/>
        <v>0</v>
      </c>
      <c r="BA144" s="232">
        <f t="shared" ca="1" si="116"/>
        <v>0</v>
      </c>
      <c r="BB144" s="232">
        <f t="shared" ca="1" si="116"/>
        <v>0</v>
      </c>
      <c r="BC144" s="232">
        <f t="shared" ca="1" si="116"/>
        <v>0</v>
      </c>
      <c r="BD144" s="232">
        <f t="shared" ca="1" si="116"/>
        <v>0</v>
      </c>
      <c r="BE144" s="232">
        <f t="shared" ca="1" si="116"/>
        <v>0</v>
      </c>
      <c r="BF144" s="232">
        <f t="shared" ca="1" si="116"/>
        <v>0</v>
      </c>
      <c r="BG144" s="232">
        <f t="shared" ca="1" si="116"/>
        <v>0</v>
      </c>
      <c r="BH144" s="232">
        <f t="shared" ca="1" si="116"/>
        <v>0</v>
      </c>
      <c r="BI144" s="232">
        <f t="shared" ca="1" si="116"/>
        <v>0</v>
      </c>
      <c r="BJ144" s="232">
        <f t="shared" ca="1" si="116"/>
        <v>0</v>
      </c>
      <c r="BK144" s="232">
        <f t="shared" ca="1" si="116"/>
        <v>0</v>
      </c>
      <c r="BL144" s="232">
        <f t="shared" ca="1" si="116"/>
        <v>0</v>
      </c>
      <c r="BM144" s="232">
        <f t="shared" ca="1" si="116"/>
        <v>0</v>
      </c>
      <c r="BN144" s="232">
        <f t="shared" ca="1" si="116"/>
        <v>0</v>
      </c>
      <c r="BO144" s="232">
        <f t="shared" ca="1" si="116"/>
        <v>0</v>
      </c>
      <c r="BP144" s="232"/>
      <c r="BQ144" s="232"/>
      <c r="BR144" s="232"/>
      <c r="BS144" s="232"/>
      <c r="BT144" s="232"/>
      <c r="BU144" s="232"/>
      <c r="BV144" s="232"/>
      <c r="BW144" s="232"/>
      <c r="BX144" s="232"/>
      <c r="BY144" s="232"/>
      <c r="BZ144" s="232"/>
      <c r="CA144" s="232"/>
      <c r="CB144" s="232"/>
      <c r="CC144" s="232"/>
      <c r="CD144" s="232"/>
      <c r="CE144" s="232"/>
      <c r="CF144" s="232"/>
      <c r="CG144" s="232"/>
      <c r="CH144" s="232"/>
      <c r="CI144" s="232"/>
      <c r="CJ144" s="232"/>
      <c r="CK144" s="232"/>
      <c r="CL144" s="232"/>
      <c r="CM144" s="232"/>
      <c r="CN144" s="232"/>
      <c r="CO144" s="232"/>
      <c r="CP144" s="232"/>
      <c r="CQ144" s="232"/>
      <c r="CR144" s="232"/>
      <c r="CS144" s="232"/>
      <c r="CT144" s="232"/>
      <c r="CU144" s="232"/>
      <c r="CV144" s="232"/>
      <c r="CW144" s="232"/>
      <c r="CX144" s="232"/>
      <c r="CY144" s="232"/>
      <c r="CZ144" s="232"/>
      <c r="DA144" s="232"/>
      <c r="DB144" s="232"/>
      <c r="DC144" s="232"/>
      <c r="DD144" s="232"/>
      <c r="DE144" s="232"/>
      <c r="DF144" s="232"/>
      <c r="DG144" s="232"/>
      <c r="DH144" s="232"/>
      <c r="DI144" s="232"/>
      <c r="DJ144" s="232"/>
      <c r="DK144" s="232"/>
      <c r="DL144" s="232"/>
      <c r="DM144" s="232"/>
      <c r="DN144" s="232"/>
      <c r="DO144" s="232"/>
      <c r="DP144" s="232"/>
      <c r="DQ144" s="232"/>
      <c r="DR144" s="232"/>
      <c r="DS144" s="232"/>
      <c r="DT144" s="232"/>
      <c r="DU144" s="232"/>
      <c r="DV144" s="232"/>
      <c r="DW144" s="232"/>
    </row>
    <row r="145" spans="1:129">
      <c r="A145" s="515"/>
      <c r="B145" s="494"/>
      <c r="C145" s="494"/>
      <c r="D145" s="494"/>
      <c r="E145" s="494"/>
      <c r="G145" s="232">
        <f ca="1">SUM($G$146:G146)</f>
        <v>-3568.6878026481627</v>
      </c>
      <c r="H145" s="232">
        <f ca="1">SUM($G$146:H146)</f>
        <v>-4938.4358280929646</v>
      </c>
      <c r="I145" s="232">
        <f ca="1">SUM($G$146:I146)</f>
        <v>-6319.8281645605575</v>
      </c>
      <c r="J145" s="232">
        <f ca="1">SUM($G$146:J146)</f>
        <v>-7625.9694897966656</v>
      </c>
      <c r="K145" s="232">
        <f ca="1">SUM($G$146:K146)</f>
        <v>-8940.9142257035892</v>
      </c>
      <c r="L145" s="232">
        <f ca="1">SUM($G$146:L146)</f>
        <v>-10231.039847101219</v>
      </c>
      <c r="M145" s="232">
        <f ca="1">SUM($G$146:M146)</f>
        <v>-11522.126856213163</v>
      </c>
      <c r="N145" s="232">
        <f ca="1">SUM($G$146:N146)</f>
        <v>-12730.974063516387</v>
      </c>
      <c r="O145" s="232">
        <f ca="1">SUM($G$146:O146)</f>
        <v>-13944.450917050111</v>
      </c>
      <c r="P145" s="232">
        <f ca="1">SUM($G$146:P146)</f>
        <v>-15084.487992135499</v>
      </c>
      <c r="Q145" s="232">
        <f ca="1">SUM($G$146:Q146)</f>
        <v>-16226.122432374785</v>
      </c>
      <c r="R145" s="232">
        <f ca="1">SUM($G$146:R146)</f>
        <v>-17326.245788057808</v>
      </c>
      <c r="S145" s="232">
        <f ca="1">SUM($G$146:S146)</f>
        <v>-18426.327854507868</v>
      </c>
      <c r="T145" s="232">
        <f ca="1">SUM($G$146:T146)</f>
        <v>-19431.727552587774</v>
      </c>
      <c r="U145" s="232">
        <f ca="1">SUM($G$146:U146)</f>
        <v>-20427.071879150506</v>
      </c>
      <c r="V145" s="232">
        <f ca="1">SUM($G$146:V146)</f>
        <v>-21308.177081371708</v>
      </c>
      <c r="W145" s="232">
        <f ca="1">SUM($G$146:W146)</f>
        <v>-22179.261701795444</v>
      </c>
      <c r="X145" s="232">
        <f ca="1">SUM($G$146:X146)</f>
        <v>-22933.068802859918</v>
      </c>
      <c r="Y145" s="232">
        <f ca="1">SUM($G$146:Y146)</f>
        <v>-23671.025382083491</v>
      </c>
      <c r="Z145" s="232">
        <f ca="1">SUM($G$146:Z146)</f>
        <v>-24292.032970097094</v>
      </c>
      <c r="AA145" s="232">
        <f ca="1">SUM($G$146:AA146)</f>
        <v>-24891.118979181869</v>
      </c>
      <c r="AB145" s="232">
        <f ca="1">SUM($G$146:AB146)</f>
        <v>-25401.97347860194</v>
      </c>
      <c r="AC145" s="232">
        <f ca="1">SUM($G$146:AC146)</f>
        <v>-25883.002979583805</v>
      </c>
      <c r="AD145" s="232">
        <f ca="1">SUM($G$146:AD146)</f>
        <v>-26236.170604454386</v>
      </c>
      <c r="AE145" s="232">
        <f ca="1">SUM($G$146:AE146)</f>
        <v>-26555.248259329557</v>
      </c>
      <c r="AF145" s="232">
        <f ca="1">SUM($G$146:AF146)</f>
        <v>-24306.532099416767</v>
      </c>
      <c r="AG145" s="232">
        <f ca="1">SUM($G$146:AG146)</f>
        <v>-21951.718142679259</v>
      </c>
      <c r="AH145" s="232">
        <f ca="1">SUM($G$146:AH146)</f>
        <v>-19393.265400936965</v>
      </c>
      <c r="AI145" s="232">
        <f ca="1">SUM($G$146:AI146)</f>
        <v>-17600.080168410317</v>
      </c>
      <c r="AJ145" s="232">
        <f ca="1">SUM($G$146:AJ146)</f>
        <v>-14697.462253612806</v>
      </c>
      <c r="AK145" s="232">
        <f ca="1">SUM($G$146:AK146)</f>
        <v>-12659.396477889997</v>
      </c>
      <c r="AL145" s="232">
        <f ca="1">SUM($G$146:AL146)</f>
        <v>-9386.5304609236537</v>
      </c>
      <c r="AM145" s="232">
        <f ca="1">SUM($G$146:AM146)</f>
        <v>-7081.0966919365128</v>
      </c>
      <c r="AN145" s="232">
        <f ca="1">SUM($G$146:AN146)</f>
        <v>-3236.4272331505499</v>
      </c>
      <c r="AO145" s="232">
        <f ca="1">SUM($G$146:AO146)</f>
        <v>-538.35848437290861</v>
      </c>
      <c r="AP145" s="232">
        <f ca="1">SUM($G$146:AP146)</f>
        <v>3870.0496698229008</v>
      </c>
      <c r="AQ145" s="232">
        <f ca="1">SUM($G$146:AQ146)</f>
        <v>6534.0319198386496</v>
      </c>
      <c r="AR145" s="232">
        <f ca="1">SUM($G$146:AR146)</f>
        <v>4772.7015791137374</v>
      </c>
      <c r="AS145" s="232">
        <f ca="1">SUM($G$146:AS146)</f>
        <v>2992.0159599193212</v>
      </c>
      <c r="AT145" s="232">
        <f ca="1">SUM($G$146:AT146)</f>
        <v>1235.5642099319284</v>
      </c>
      <c r="AU145" s="232">
        <f ca="1">SUM($G$146:AU146)</f>
        <v>0</v>
      </c>
      <c r="AV145" s="232">
        <f ca="1">SUM($G$146:AV146)</f>
        <v>0</v>
      </c>
      <c r="AW145" s="232">
        <f ca="1">SUM($G$146:AW146)</f>
        <v>0</v>
      </c>
      <c r="AX145" s="232">
        <f ca="1">SUM($G$146:AX146)</f>
        <v>0</v>
      </c>
      <c r="AY145" s="232">
        <f ca="1">SUM($G$146:AY146)</f>
        <v>0</v>
      </c>
      <c r="AZ145" s="232">
        <f ca="1">SUM($G$146:AZ146)</f>
        <v>0</v>
      </c>
      <c r="BA145" s="232">
        <f ca="1">SUM($G$146:BA146)</f>
        <v>0</v>
      </c>
      <c r="BB145" s="232">
        <f ca="1">SUM($G$146:BB146)</f>
        <v>0</v>
      </c>
      <c r="BC145" s="232">
        <f ca="1">SUM($G$146:BC146)</f>
        <v>0</v>
      </c>
      <c r="BD145" s="232">
        <f ca="1">SUM($G$146:BD146)</f>
        <v>0</v>
      </c>
      <c r="BE145" s="232">
        <f ca="1">SUM($G$146:BE146)</f>
        <v>0</v>
      </c>
      <c r="BF145" s="232">
        <f ca="1">SUM($G$146:BF146)</f>
        <v>0</v>
      </c>
      <c r="BG145" s="232">
        <f ca="1">SUM($G$146:BG146)</f>
        <v>0</v>
      </c>
      <c r="BH145" s="232">
        <f ca="1">SUM($G$146:BH146)</f>
        <v>0</v>
      </c>
      <c r="BI145" s="232">
        <f ca="1">SUM($G$146:BI146)</f>
        <v>0</v>
      </c>
      <c r="BJ145" s="232">
        <f ca="1">SUM($G$146:BJ146)</f>
        <v>0</v>
      </c>
      <c r="BK145" s="232">
        <f ca="1">SUM($G$146:BK146)</f>
        <v>0</v>
      </c>
      <c r="BL145" s="232">
        <f ca="1">SUM($G$146:BL146)</f>
        <v>0</v>
      </c>
      <c r="BM145" s="232">
        <f ca="1">SUM($G$146:BM146)</f>
        <v>0</v>
      </c>
      <c r="BN145" s="232">
        <f ca="1">SUM($G$146:BN146)</f>
        <v>0</v>
      </c>
      <c r="BO145" s="232">
        <f ca="1">SUM($G$146:BO146)</f>
        <v>0</v>
      </c>
      <c r="BP145" s="232"/>
      <c r="BQ145" s="232"/>
      <c r="BR145" s="232"/>
      <c r="BS145" s="232"/>
      <c r="BT145" s="232"/>
      <c r="BU145" s="232"/>
      <c r="BV145" s="232"/>
      <c r="BW145" s="232"/>
      <c r="BX145" s="232"/>
      <c r="BY145" s="232"/>
      <c r="BZ145" s="232"/>
      <c r="CA145" s="232"/>
      <c r="CB145" s="232"/>
      <c r="CC145" s="232"/>
      <c r="CD145" s="232"/>
      <c r="CE145" s="232"/>
      <c r="CF145" s="232"/>
      <c r="CG145" s="232"/>
      <c r="CH145" s="232"/>
      <c r="CI145" s="232"/>
      <c r="CJ145" s="232"/>
      <c r="CK145" s="232"/>
      <c r="CL145" s="232"/>
      <c r="CM145" s="232"/>
      <c r="CN145" s="232"/>
      <c r="CO145" s="232"/>
      <c r="CP145" s="232"/>
      <c r="CQ145" s="232"/>
      <c r="CR145" s="232"/>
      <c r="CS145" s="232"/>
      <c r="CT145" s="232"/>
      <c r="CU145" s="232"/>
      <c r="CV145" s="232"/>
      <c r="CW145" s="232"/>
      <c r="CX145" s="232"/>
      <c r="CY145" s="232"/>
      <c r="CZ145" s="232"/>
      <c r="DA145" s="232"/>
      <c r="DB145" s="232"/>
      <c r="DC145" s="232"/>
      <c r="DD145" s="232"/>
      <c r="DE145" s="232"/>
      <c r="DF145" s="232"/>
      <c r="DG145" s="232"/>
      <c r="DH145" s="232"/>
      <c r="DI145" s="232"/>
      <c r="DJ145" s="232"/>
      <c r="DK145" s="232"/>
      <c r="DL145" s="232"/>
      <c r="DM145" s="232"/>
      <c r="DN145" s="232"/>
      <c r="DO145" s="232"/>
      <c r="DP145" s="232"/>
      <c r="DQ145" s="232"/>
      <c r="DR145" s="232"/>
      <c r="DS145" s="232"/>
      <c r="DT145" s="232"/>
      <c r="DU145" s="232"/>
      <c r="DV145" s="232"/>
      <c r="DW145" s="232"/>
    </row>
    <row r="146" spans="1:129">
      <c r="A146" s="516" t="s">
        <v>17</v>
      </c>
      <c r="B146" s="494"/>
      <c r="C146" s="494"/>
      <c r="D146" s="494"/>
      <c r="E146" s="494"/>
      <c r="G146" s="232">
        <f ca="1">G138-G120-G144</f>
        <v>-3568.6878026481627</v>
      </c>
      <c r="H146" s="232">
        <f t="shared" ref="H146:AL146" ca="1" si="117">H138-H120-H144</f>
        <v>-1369.7480254448019</v>
      </c>
      <c r="I146" s="232">
        <f t="shared" ca="1" si="117"/>
        <v>-1381.3923364675929</v>
      </c>
      <c r="J146" s="232">
        <f t="shared" ca="1" si="117"/>
        <v>-1306.1413252361076</v>
      </c>
      <c r="K146" s="232">
        <f t="shared" ca="1" si="117"/>
        <v>-1314.9447359069227</v>
      </c>
      <c r="L146" s="232">
        <f t="shared" ca="1" si="117"/>
        <v>-1290.1256213976303</v>
      </c>
      <c r="M146" s="232">
        <f t="shared" ca="1" si="117"/>
        <v>-1291.0870091119441</v>
      </c>
      <c r="N146" s="232">
        <f t="shared" ca="1" si="117"/>
        <v>-1208.8472073032253</v>
      </c>
      <c r="O146" s="232">
        <f t="shared" ca="1" si="117"/>
        <v>-1213.4768535337253</v>
      </c>
      <c r="P146" s="232">
        <f t="shared" ca="1" si="117"/>
        <v>-1140.0370750853863</v>
      </c>
      <c r="Q146" s="232">
        <f t="shared" ca="1" si="117"/>
        <v>-1141.6344402392851</v>
      </c>
      <c r="R146" s="232">
        <f t="shared" ca="1" si="117"/>
        <v>-1100.123355683023</v>
      </c>
      <c r="S146" s="232">
        <f t="shared" ca="1" si="117"/>
        <v>-1100.0820664500602</v>
      </c>
      <c r="T146" s="232">
        <f t="shared" ca="1" si="117"/>
        <v>-1005.3996980799066</v>
      </c>
      <c r="U146" s="232">
        <f t="shared" ca="1" si="117"/>
        <v>-995.34432656273293</v>
      </c>
      <c r="V146" s="232">
        <f t="shared" ca="1" si="117"/>
        <v>-881.10520222120431</v>
      </c>
      <c r="W146" s="232">
        <f t="shared" ca="1" si="117"/>
        <v>-871.08462042373594</v>
      </c>
      <c r="X146" s="232">
        <f t="shared" ca="1" si="117"/>
        <v>-753.8071010644735</v>
      </c>
      <c r="Y146" s="232">
        <f t="shared" ca="1" si="117"/>
        <v>-737.95657922357259</v>
      </c>
      <c r="Z146" s="232">
        <f t="shared" ca="1" si="117"/>
        <v>-621.00758801360325</v>
      </c>
      <c r="AA146" s="232">
        <f t="shared" ca="1" si="117"/>
        <v>-599.08600908477274</v>
      </c>
      <c r="AB146" s="232">
        <f t="shared" ca="1" si="117"/>
        <v>-510.8544994200729</v>
      </c>
      <c r="AC146" s="232">
        <f t="shared" ca="1" si="117"/>
        <v>-481.02950098186602</v>
      </c>
      <c r="AD146" s="232">
        <f t="shared" ca="1" si="117"/>
        <v>-353.16762487058213</v>
      </c>
      <c r="AE146" s="232">
        <f t="shared" ca="1" si="117"/>
        <v>-319.07765487517236</v>
      </c>
      <c r="AF146" s="232">
        <f t="shared" ca="1" si="117"/>
        <v>2248.7161599127894</v>
      </c>
      <c r="AG146" s="232">
        <f t="shared" ca="1" si="117"/>
        <v>2354.8139567375092</v>
      </c>
      <c r="AH146" s="232">
        <f t="shared" ca="1" si="117"/>
        <v>2558.4527417422933</v>
      </c>
      <c r="AI146" s="232">
        <f t="shared" ca="1" si="117"/>
        <v>1793.1852325266498</v>
      </c>
      <c r="AJ146" s="232">
        <f t="shared" ca="1" si="117"/>
        <v>2902.6179147975108</v>
      </c>
      <c r="AK146" s="232">
        <f t="shared" ca="1" si="117"/>
        <v>2038.0657757228089</v>
      </c>
      <c r="AL146" s="232">
        <f t="shared" ca="1" si="117"/>
        <v>3272.8660169663431</v>
      </c>
      <c r="AM146" s="232">
        <f t="shared" ref="AM146:BO146" ca="1" si="118">AM138-AM120-AM144</f>
        <v>2305.4337689871409</v>
      </c>
      <c r="AN146" s="232">
        <f t="shared" ca="1" si="118"/>
        <v>3844.6694587859629</v>
      </c>
      <c r="AO146" s="232">
        <f t="shared" ca="1" si="118"/>
        <v>2698.0687487776413</v>
      </c>
      <c r="AP146" s="232">
        <f t="shared" ca="1" si="118"/>
        <v>4408.4081541958094</v>
      </c>
      <c r="AQ146" s="232">
        <f t="shared" ca="1" si="118"/>
        <v>2663.9822500157488</v>
      </c>
      <c r="AR146" s="232">
        <f t="shared" ca="1" si="118"/>
        <v>-1761.3303407249123</v>
      </c>
      <c r="AS146" s="232">
        <f t="shared" ca="1" si="118"/>
        <v>-1780.6856191944162</v>
      </c>
      <c r="AT146" s="232">
        <f t="shared" ca="1" si="118"/>
        <v>-1756.4517499873928</v>
      </c>
      <c r="AU146" s="232">
        <f t="shared" ca="1" si="118"/>
        <v>-1235.5642099319284</v>
      </c>
      <c r="AV146" s="232">
        <f t="shared" ca="1" si="118"/>
        <v>0</v>
      </c>
      <c r="AW146" s="232">
        <f t="shared" ca="1" si="118"/>
        <v>0</v>
      </c>
      <c r="AX146" s="232">
        <f t="shared" ca="1" si="118"/>
        <v>0</v>
      </c>
      <c r="AY146" s="232">
        <f t="shared" ca="1" si="118"/>
        <v>0</v>
      </c>
      <c r="AZ146" s="232">
        <f t="shared" ca="1" si="118"/>
        <v>0</v>
      </c>
      <c r="BA146" s="232">
        <f t="shared" ca="1" si="118"/>
        <v>0</v>
      </c>
      <c r="BB146" s="232">
        <f t="shared" ca="1" si="118"/>
        <v>0</v>
      </c>
      <c r="BC146" s="232">
        <f t="shared" ca="1" si="118"/>
        <v>0</v>
      </c>
      <c r="BD146" s="232">
        <f t="shared" ca="1" si="118"/>
        <v>0</v>
      </c>
      <c r="BE146" s="232">
        <f t="shared" ca="1" si="118"/>
        <v>0</v>
      </c>
      <c r="BF146" s="232">
        <f t="shared" ca="1" si="118"/>
        <v>0</v>
      </c>
      <c r="BG146" s="232">
        <f t="shared" ca="1" si="118"/>
        <v>0</v>
      </c>
      <c r="BH146" s="232">
        <f t="shared" ca="1" si="118"/>
        <v>0</v>
      </c>
      <c r="BI146" s="232">
        <f t="shared" ca="1" si="118"/>
        <v>0</v>
      </c>
      <c r="BJ146" s="232">
        <f t="shared" ca="1" si="118"/>
        <v>0</v>
      </c>
      <c r="BK146" s="232">
        <f t="shared" ca="1" si="118"/>
        <v>0</v>
      </c>
      <c r="BL146" s="232">
        <f t="shared" ca="1" si="118"/>
        <v>0</v>
      </c>
      <c r="BM146" s="232">
        <f t="shared" ca="1" si="118"/>
        <v>0</v>
      </c>
      <c r="BN146" s="232">
        <f t="shared" ca="1" si="118"/>
        <v>0</v>
      </c>
      <c r="BO146" s="232">
        <f t="shared" ca="1" si="118"/>
        <v>0</v>
      </c>
      <c r="BP146" s="232"/>
      <c r="BQ146" s="232"/>
      <c r="BR146" s="232"/>
      <c r="BS146" s="232"/>
      <c r="BT146" s="232"/>
      <c r="BU146" s="232"/>
      <c r="BV146" s="232"/>
      <c r="BW146" s="232"/>
      <c r="BX146" s="232"/>
      <c r="BY146" s="232"/>
      <c r="BZ146" s="232"/>
      <c r="CA146" s="232"/>
      <c r="CB146" s="232"/>
      <c r="CC146" s="232"/>
      <c r="CD146" s="232"/>
      <c r="CE146" s="232"/>
      <c r="CF146" s="232"/>
      <c r="CG146" s="232"/>
      <c r="CH146" s="232"/>
      <c r="CI146" s="232"/>
      <c r="CJ146" s="232"/>
      <c r="CK146" s="232"/>
      <c r="CL146" s="232"/>
      <c r="CM146" s="232"/>
      <c r="CN146" s="232"/>
      <c r="CO146" s="232"/>
      <c r="CP146" s="232"/>
      <c r="CQ146" s="232"/>
      <c r="CR146" s="232"/>
      <c r="CS146" s="232"/>
      <c r="CT146" s="232"/>
      <c r="CU146" s="232"/>
      <c r="CV146" s="232"/>
      <c r="CW146" s="232"/>
      <c r="CX146" s="232"/>
      <c r="CY146" s="232"/>
      <c r="CZ146" s="232"/>
      <c r="DA146" s="232"/>
      <c r="DB146" s="232"/>
      <c r="DC146" s="232"/>
      <c r="DD146" s="232"/>
      <c r="DE146" s="232"/>
      <c r="DF146" s="232"/>
      <c r="DG146" s="232"/>
      <c r="DH146" s="232"/>
      <c r="DI146" s="232"/>
      <c r="DJ146" s="232"/>
      <c r="DK146" s="232"/>
      <c r="DL146" s="232"/>
      <c r="DM146" s="232"/>
      <c r="DN146" s="232"/>
      <c r="DO146" s="232"/>
      <c r="DP146" s="232"/>
      <c r="DQ146" s="232"/>
      <c r="DR146" s="232"/>
      <c r="DS146" s="232"/>
      <c r="DT146" s="232"/>
      <c r="DU146" s="232"/>
      <c r="DV146" s="232"/>
      <c r="DW146" s="232"/>
    </row>
    <row r="147" spans="1:129">
      <c r="A147" s="572"/>
      <c r="B147" s="494"/>
      <c r="C147" s="494"/>
      <c r="D147" s="494"/>
      <c r="E147" s="494"/>
      <c r="G147" s="505"/>
      <c r="H147" s="505"/>
      <c r="I147" s="505"/>
      <c r="J147" s="505"/>
      <c r="K147" s="505"/>
      <c r="L147" s="505"/>
      <c r="M147" s="505"/>
      <c r="N147" s="505"/>
      <c r="O147" s="505"/>
      <c r="P147" s="505"/>
      <c r="Q147" s="505"/>
      <c r="R147" s="505"/>
      <c r="S147" s="505"/>
      <c r="T147" s="505"/>
      <c r="U147" s="505"/>
      <c r="V147" s="505"/>
      <c r="W147" s="505"/>
      <c r="X147" s="505"/>
      <c r="Y147" s="505"/>
      <c r="Z147" s="505"/>
      <c r="AA147" s="505"/>
      <c r="AB147" s="505"/>
      <c r="AC147" s="505"/>
      <c r="AD147" s="505"/>
      <c r="AE147" s="505"/>
      <c r="AF147" s="505"/>
      <c r="AG147" s="505"/>
      <c r="AH147" s="505"/>
      <c r="AI147" s="505"/>
      <c r="AJ147" s="505"/>
      <c r="AK147" s="505"/>
      <c r="AL147" s="505"/>
      <c r="AM147" s="505"/>
      <c r="AN147" s="505"/>
      <c r="AO147" s="505"/>
      <c r="AP147" s="505"/>
      <c r="AQ147" s="505"/>
      <c r="AR147" s="505"/>
      <c r="AS147" s="505"/>
      <c r="AT147" s="505"/>
      <c r="AU147" s="505"/>
      <c r="AV147" s="505"/>
      <c r="AW147" s="505"/>
      <c r="AX147" s="505"/>
      <c r="AY147" s="505"/>
      <c r="AZ147" s="505"/>
      <c r="BA147" s="505"/>
      <c r="BB147" s="505"/>
      <c r="BC147" s="505"/>
      <c r="BD147" s="505"/>
      <c r="BE147" s="505"/>
      <c r="BF147" s="505"/>
      <c r="BG147" s="505"/>
      <c r="BH147" s="505"/>
      <c r="BI147" s="505"/>
      <c r="BJ147" s="505"/>
      <c r="BK147" s="505"/>
      <c r="BL147" s="505"/>
      <c r="BM147" s="505"/>
      <c r="BN147" s="505"/>
      <c r="BO147" s="505"/>
      <c r="BP147" s="505"/>
      <c r="BQ147" s="505"/>
      <c r="BR147" s="505"/>
      <c r="BS147" s="505"/>
      <c r="BT147" s="505"/>
      <c r="BU147" s="505"/>
      <c r="BV147" s="505"/>
      <c r="BW147" s="505"/>
      <c r="BX147" s="505"/>
      <c r="BY147" s="505"/>
      <c r="BZ147" s="505"/>
      <c r="CA147" s="505"/>
      <c r="CB147" s="505"/>
      <c r="CC147" s="505"/>
      <c r="CD147" s="505"/>
      <c r="CE147" s="505"/>
      <c r="CF147" s="505"/>
      <c r="CG147" s="505"/>
      <c r="CH147" s="505"/>
      <c r="CI147" s="505"/>
      <c r="CJ147" s="505"/>
      <c r="CK147" s="505"/>
      <c r="CL147" s="505"/>
      <c r="CM147" s="505"/>
      <c r="CN147" s="505"/>
      <c r="CO147" s="505"/>
      <c r="CP147" s="505"/>
      <c r="CQ147" s="505"/>
      <c r="CR147" s="505"/>
      <c r="CS147" s="505"/>
      <c r="CT147" s="505"/>
      <c r="CU147" s="505"/>
      <c r="CV147" s="505"/>
      <c r="CW147" s="505"/>
      <c r="CX147" s="505"/>
      <c r="CY147" s="505"/>
      <c r="CZ147" s="505"/>
      <c r="DA147" s="505"/>
      <c r="DB147" s="505"/>
      <c r="DC147" s="505"/>
      <c r="DD147" s="505"/>
      <c r="DE147" s="505"/>
      <c r="DF147" s="505"/>
      <c r="DG147" s="505"/>
      <c r="DH147" s="505"/>
      <c r="DI147" s="505"/>
      <c r="DJ147" s="505"/>
      <c r="DK147" s="505"/>
      <c r="DL147" s="505"/>
      <c r="DM147" s="505"/>
      <c r="DN147" s="505"/>
      <c r="DO147" s="505"/>
      <c r="DP147" s="505"/>
      <c r="DQ147" s="505"/>
      <c r="DR147" s="505"/>
      <c r="DS147" s="505"/>
      <c r="DT147" s="505"/>
      <c r="DU147" s="505"/>
      <c r="DV147" s="505"/>
      <c r="DW147" s="505"/>
    </row>
    <row r="148" spans="1:129">
      <c r="A148" s="570" t="s">
        <v>1056</v>
      </c>
      <c r="E148" s="395">
        <f ca="1">SUM(G148:DW148)</f>
        <v>0</v>
      </c>
      <c r="F148" s="395"/>
      <c r="G148" s="477">
        <f t="shared" ref="G148:AL148" ca="1" si="119">ABS(G107-G144-G115-G146)</f>
        <v>0</v>
      </c>
      <c r="H148" s="477">
        <f t="shared" ca="1" si="119"/>
        <v>0</v>
      </c>
      <c r="I148" s="477">
        <f t="shared" ca="1" si="119"/>
        <v>0</v>
      </c>
      <c r="J148" s="477">
        <f t="shared" ca="1" si="119"/>
        <v>0</v>
      </c>
      <c r="K148" s="477">
        <f t="shared" ca="1" si="119"/>
        <v>0</v>
      </c>
      <c r="L148" s="477">
        <f t="shared" ca="1" si="119"/>
        <v>0</v>
      </c>
      <c r="M148" s="477">
        <f t="shared" ca="1" si="119"/>
        <v>0</v>
      </c>
      <c r="N148" s="477">
        <f t="shared" ca="1" si="119"/>
        <v>0</v>
      </c>
      <c r="O148" s="477">
        <f t="shared" ca="1" si="119"/>
        <v>0</v>
      </c>
      <c r="P148" s="477">
        <f t="shared" ca="1" si="119"/>
        <v>0</v>
      </c>
      <c r="Q148" s="477">
        <f t="shared" ca="1" si="119"/>
        <v>0</v>
      </c>
      <c r="R148" s="477">
        <f t="shared" ca="1" si="119"/>
        <v>0</v>
      </c>
      <c r="S148" s="477">
        <f t="shared" ca="1" si="119"/>
        <v>0</v>
      </c>
      <c r="T148" s="477">
        <f t="shared" ca="1" si="119"/>
        <v>0</v>
      </c>
      <c r="U148" s="477">
        <f t="shared" ca="1" si="119"/>
        <v>0</v>
      </c>
      <c r="V148" s="477">
        <f t="shared" ca="1" si="119"/>
        <v>0</v>
      </c>
      <c r="W148" s="477">
        <f t="shared" ca="1" si="119"/>
        <v>0</v>
      </c>
      <c r="X148" s="477">
        <f t="shared" ca="1" si="119"/>
        <v>0</v>
      </c>
      <c r="Y148" s="477">
        <f t="shared" ca="1" si="119"/>
        <v>0</v>
      </c>
      <c r="Z148" s="477">
        <f t="shared" ca="1" si="119"/>
        <v>0</v>
      </c>
      <c r="AA148" s="477">
        <f t="shared" ca="1" si="119"/>
        <v>0</v>
      </c>
      <c r="AB148" s="477">
        <f t="shared" ca="1" si="119"/>
        <v>0</v>
      </c>
      <c r="AC148" s="477">
        <f t="shared" ca="1" si="119"/>
        <v>0</v>
      </c>
      <c r="AD148" s="477">
        <f t="shared" ca="1" si="119"/>
        <v>0</v>
      </c>
      <c r="AE148" s="477">
        <f t="shared" ca="1" si="119"/>
        <v>0</v>
      </c>
      <c r="AF148" s="477">
        <f t="shared" ca="1" si="119"/>
        <v>0</v>
      </c>
      <c r="AG148" s="477">
        <f t="shared" ca="1" si="119"/>
        <v>0</v>
      </c>
      <c r="AH148" s="477">
        <f t="shared" ca="1" si="119"/>
        <v>0</v>
      </c>
      <c r="AI148" s="477">
        <f t="shared" ca="1" si="119"/>
        <v>0</v>
      </c>
      <c r="AJ148" s="477">
        <f t="shared" ca="1" si="119"/>
        <v>0</v>
      </c>
      <c r="AK148" s="477">
        <f t="shared" ca="1" si="119"/>
        <v>0</v>
      </c>
      <c r="AL148" s="477">
        <f t="shared" ca="1" si="119"/>
        <v>0</v>
      </c>
      <c r="AM148" s="477">
        <f t="shared" ref="AM148:BO148" ca="1" si="120">ABS(AM107-AM144-AM115-AM146)</f>
        <v>0</v>
      </c>
      <c r="AN148" s="477">
        <f t="shared" ca="1" si="120"/>
        <v>0</v>
      </c>
      <c r="AO148" s="477">
        <f t="shared" ca="1" si="120"/>
        <v>0</v>
      </c>
      <c r="AP148" s="477">
        <f t="shared" ca="1" si="120"/>
        <v>0</v>
      </c>
      <c r="AQ148" s="477">
        <f t="shared" ca="1" si="120"/>
        <v>0</v>
      </c>
      <c r="AR148" s="477">
        <f t="shared" ca="1" si="120"/>
        <v>0</v>
      </c>
      <c r="AS148" s="477">
        <f t="shared" ca="1" si="120"/>
        <v>0</v>
      </c>
      <c r="AT148" s="477">
        <f t="shared" ca="1" si="120"/>
        <v>0</v>
      </c>
      <c r="AU148" s="477">
        <f t="shared" ca="1" si="120"/>
        <v>0</v>
      </c>
      <c r="AV148" s="477">
        <f t="shared" ca="1" si="120"/>
        <v>0</v>
      </c>
      <c r="AW148" s="477">
        <f t="shared" ca="1" si="120"/>
        <v>0</v>
      </c>
      <c r="AX148" s="477">
        <f t="shared" ca="1" si="120"/>
        <v>0</v>
      </c>
      <c r="AY148" s="477">
        <f t="shared" ca="1" si="120"/>
        <v>0</v>
      </c>
      <c r="AZ148" s="477">
        <f t="shared" ca="1" si="120"/>
        <v>0</v>
      </c>
      <c r="BA148" s="477">
        <f t="shared" ca="1" si="120"/>
        <v>0</v>
      </c>
      <c r="BB148" s="477">
        <f t="shared" ca="1" si="120"/>
        <v>0</v>
      </c>
      <c r="BC148" s="477">
        <f t="shared" ca="1" si="120"/>
        <v>0</v>
      </c>
      <c r="BD148" s="477">
        <f t="shared" ca="1" si="120"/>
        <v>0</v>
      </c>
      <c r="BE148" s="477">
        <f t="shared" ca="1" si="120"/>
        <v>0</v>
      </c>
      <c r="BF148" s="477">
        <f t="shared" ca="1" si="120"/>
        <v>0</v>
      </c>
      <c r="BG148" s="477">
        <f t="shared" ca="1" si="120"/>
        <v>0</v>
      </c>
      <c r="BH148" s="477">
        <f t="shared" ca="1" si="120"/>
        <v>0</v>
      </c>
      <c r="BI148" s="477">
        <f t="shared" ca="1" si="120"/>
        <v>0</v>
      </c>
      <c r="BJ148" s="477">
        <f t="shared" ca="1" si="120"/>
        <v>0</v>
      </c>
      <c r="BK148" s="477">
        <f t="shared" ca="1" si="120"/>
        <v>0</v>
      </c>
      <c r="BL148" s="477">
        <f t="shared" ca="1" si="120"/>
        <v>0</v>
      </c>
      <c r="BM148" s="477">
        <f t="shared" ca="1" si="120"/>
        <v>0</v>
      </c>
      <c r="BN148" s="477">
        <f t="shared" ca="1" si="120"/>
        <v>0</v>
      </c>
      <c r="BO148" s="477">
        <f t="shared" ca="1" si="120"/>
        <v>0</v>
      </c>
      <c r="BP148" s="477"/>
      <c r="BQ148" s="477"/>
      <c r="BR148" s="477"/>
      <c r="BS148" s="477"/>
      <c r="BT148" s="477"/>
      <c r="BU148" s="477"/>
      <c r="BV148" s="477"/>
      <c r="BW148" s="477"/>
      <c r="BX148" s="477"/>
      <c r="BY148" s="477"/>
      <c r="BZ148" s="477"/>
      <c r="CA148" s="477"/>
      <c r="CB148" s="477"/>
      <c r="CC148" s="477"/>
      <c r="CD148" s="477"/>
      <c r="CE148" s="477"/>
      <c r="CF148" s="477"/>
      <c r="CG148" s="477"/>
      <c r="CH148" s="477"/>
      <c r="CI148" s="477"/>
      <c r="CJ148" s="477"/>
      <c r="CK148" s="477"/>
      <c r="CL148" s="477"/>
      <c r="CM148" s="477"/>
      <c r="CN148" s="477"/>
      <c r="CO148" s="477"/>
      <c r="CP148" s="477"/>
      <c r="CQ148" s="477"/>
      <c r="CR148" s="477"/>
      <c r="CS148" s="477"/>
      <c r="CT148" s="477"/>
      <c r="CU148" s="477"/>
      <c r="CV148" s="477"/>
      <c r="CW148" s="477"/>
      <c r="CX148" s="477"/>
      <c r="CY148" s="477"/>
      <c r="CZ148" s="477"/>
      <c r="DA148" s="477"/>
      <c r="DB148" s="477"/>
      <c r="DC148" s="477"/>
      <c r="DD148" s="477"/>
      <c r="DE148" s="477"/>
      <c r="DF148" s="477"/>
      <c r="DG148" s="477"/>
      <c r="DH148" s="477"/>
      <c r="DI148" s="477"/>
      <c r="DJ148" s="477"/>
      <c r="DK148" s="477"/>
      <c r="DL148" s="477"/>
      <c r="DM148" s="477"/>
      <c r="DN148" s="477"/>
      <c r="DO148" s="477"/>
      <c r="DP148" s="477"/>
      <c r="DQ148" s="477"/>
      <c r="DR148" s="477"/>
      <c r="DS148" s="477"/>
      <c r="DT148" s="477"/>
      <c r="DU148" s="477"/>
      <c r="DV148" s="477"/>
      <c r="DW148" s="477"/>
    </row>
    <row r="149" spans="1:129">
      <c r="A149" s="574"/>
      <c r="B149" s="494"/>
      <c r="C149" s="494"/>
      <c r="E149" s="494"/>
      <c r="G149" s="493"/>
      <c r="H149" s="505"/>
      <c r="I149" s="505"/>
      <c r="J149" s="505"/>
      <c r="K149" s="505"/>
      <c r="L149" s="505"/>
      <c r="M149" s="505"/>
      <c r="N149" s="505"/>
      <c r="O149" s="505"/>
      <c r="P149" s="505"/>
      <c r="Q149" s="505"/>
      <c r="R149" s="505"/>
      <c r="S149" s="505"/>
      <c r="T149" s="505"/>
      <c r="U149" s="505"/>
      <c r="V149" s="505"/>
      <c r="W149" s="505"/>
      <c r="X149" s="505"/>
      <c r="Y149" s="505"/>
      <c r="Z149" s="505"/>
      <c r="AA149" s="505"/>
      <c r="AB149" s="505"/>
      <c r="AC149" s="505"/>
      <c r="AD149" s="505"/>
      <c r="AE149" s="505"/>
      <c r="AF149" s="505"/>
      <c r="AG149" s="505"/>
      <c r="AH149" s="505"/>
      <c r="AI149" s="505"/>
      <c r="AJ149" s="505"/>
      <c r="AK149" s="505"/>
      <c r="AL149" s="505"/>
      <c r="AM149" s="505"/>
      <c r="AN149" s="505"/>
      <c r="AO149" s="505"/>
      <c r="AP149" s="505"/>
      <c r="AQ149" s="505"/>
      <c r="AR149" s="505"/>
      <c r="AS149" s="505"/>
      <c r="AT149" s="505"/>
      <c r="AU149" s="505"/>
      <c r="AV149" s="505"/>
      <c r="AW149" s="505"/>
      <c r="AX149" s="505"/>
      <c r="AY149" s="505"/>
      <c r="AZ149" s="505"/>
      <c r="BA149" s="505"/>
      <c r="BB149" s="505"/>
      <c r="BC149" s="505"/>
      <c r="BD149" s="505"/>
      <c r="BE149" s="505"/>
      <c r="BF149" s="505"/>
      <c r="BG149" s="505"/>
      <c r="BH149" s="505"/>
      <c r="BI149" s="505"/>
      <c r="BJ149" s="505"/>
      <c r="BK149" s="505"/>
      <c r="BL149" s="505"/>
      <c r="BM149" s="505"/>
      <c r="BN149" s="505"/>
      <c r="BO149" s="505"/>
      <c r="BP149" s="505"/>
      <c r="BQ149" s="505"/>
      <c r="BR149" s="505"/>
      <c r="BS149" s="505"/>
      <c r="BT149" s="505"/>
      <c r="BU149" s="505"/>
      <c r="BV149" s="505"/>
      <c r="BW149" s="505"/>
      <c r="BX149" s="505"/>
      <c r="BY149" s="505"/>
      <c r="BZ149" s="505"/>
      <c r="CA149" s="505"/>
      <c r="CB149" s="505"/>
      <c r="CC149" s="505"/>
      <c r="CD149" s="505"/>
      <c r="CE149" s="505"/>
      <c r="CF149" s="505"/>
      <c r="CG149" s="505"/>
      <c r="CH149" s="505"/>
      <c r="CI149" s="505"/>
      <c r="CJ149" s="505"/>
      <c r="CK149" s="505"/>
      <c r="CL149" s="505"/>
      <c r="CM149" s="505"/>
      <c r="CN149" s="505"/>
      <c r="CO149" s="505"/>
      <c r="CP149" s="505"/>
      <c r="CQ149" s="505"/>
      <c r="CR149" s="505"/>
      <c r="CS149" s="505"/>
      <c r="CT149" s="505"/>
      <c r="CU149" s="505"/>
      <c r="CV149" s="505"/>
      <c r="CW149" s="505"/>
      <c r="CX149" s="505"/>
      <c r="CY149" s="505"/>
      <c r="CZ149" s="505"/>
      <c r="DA149" s="505"/>
      <c r="DB149" s="505"/>
      <c r="DC149" s="505"/>
      <c r="DD149" s="505"/>
      <c r="DE149" s="505"/>
      <c r="DF149" s="505"/>
      <c r="DG149" s="505"/>
      <c r="DH149" s="505"/>
      <c r="DI149" s="505"/>
      <c r="DJ149" s="505"/>
      <c r="DK149" s="505"/>
      <c r="DL149" s="505"/>
      <c r="DM149" s="505"/>
      <c r="DN149" s="505"/>
      <c r="DO149" s="505"/>
      <c r="DP149" s="505"/>
      <c r="DQ149" s="505"/>
      <c r="DR149" s="505"/>
      <c r="DS149" s="505"/>
      <c r="DT149" s="505"/>
      <c r="DU149" s="505"/>
      <c r="DV149" s="505"/>
      <c r="DW149" s="505"/>
    </row>
    <row r="150" spans="1:129" s="571" customFormat="1">
      <c r="A150" s="342" t="s">
        <v>1112</v>
      </c>
      <c r="D150" s="560">
        <f ca="1">MIN(G150:BO150)</f>
        <v>1.4510000000000001</v>
      </c>
      <c r="E150" s="395">
        <f ca="1">IF(Inputs!$D$53=Inputs!$A$70,IF(MIN(G150:DW150)&gt;=Inputs!$D$204,0,1),0)</f>
        <v>0</v>
      </c>
      <c r="F150" s="568"/>
      <c r="G150" s="991" t="str">
        <f t="shared" ref="G150:AL150" si="121">IF(G$10,G128,"")</f>
        <v/>
      </c>
      <c r="H150" s="991">
        <f t="shared" ca="1" si="121"/>
        <v>1.4510000000000001</v>
      </c>
      <c r="I150" s="991">
        <f t="shared" ca="1" si="121"/>
        <v>1.4510000000000001</v>
      </c>
      <c r="J150" s="991">
        <f t="shared" ca="1" si="121"/>
        <v>1.4510000000000001</v>
      </c>
      <c r="K150" s="991">
        <f t="shared" ca="1" si="121"/>
        <v>1.4510000000000001</v>
      </c>
      <c r="L150" s="991">
        <f t="shared" ca="1" si="121"/>
        <v>1.4550000000000001</v>
      </c>
      <c r="M150" s="991">
        <f t="shared" ca="1" si="121"/>
        <v>1.4550000000000001</v>
      </c>
      <c r="N150" s="991">
        <f t="shared" ca="1" si="121"/>
        <v>1.4550000000000001</v>
      </c>
      <c r="O150" s="991">
        <f t="shared" ca="1" si="121"/>
        <v>1.4550000000000001</v>
      </c>
      <c r="P150" s="991">
        <f t="shared" ca="1" si="121"/>
        <v>1.4550000000000001</v>
      </c>
      <c r="Q150" s="991">
        <f t="shared" ca="1" si="121"/>
        <v>1.4550000000000001</v>
      </c>
      <c r="R150" s="991">
        <f t="shared" ca="1" si="121"/>
        <v>1.4610000000000001</v>
      </c>
      <c r="S150" s="991">
        <f t="shared" ca="1" si="121"/>
        <v>1.4610000000000001</v>
      </c>
      <c r="T150" s="991">
        <f t="shared" ca="1" si="121"/>
        <v>1.4610000000000001</v>
      </c>
      <c r="U150" s="991">
        <f t="shared" ca="1" si="121"/>
        <v>1.4610000000000001</v>
      </c>
      <c r="V150" s="991">
        <f t="shared" ca="1" si="121"/>
        <v>1.46</v>
      </c>
      <c r="W150" s="991">
        <f t="shared" ca="1" si="121"/>
        <v>1.46</v>
      </c>
      <c r="X150" s="991">
        <f t="shared" ca="1" si="121"/>
        <v>1.4590000000000001</v>
      </c>
      <c r="Y150" s="991">
        <f t="shared" ca="1" si="121"/>
        <v>1.4590000000000001</v>
      </c>
      <c r="Z150" s="991">
        <f t="shared" ca="1" si="121"/>
        <v>1.4590000000000001</v>
      </c>
      <c r="AA150" s="991">
        <f t="shared" ca="1" si="121"/>
        <v>1.4590000000000001</v>
      </c>
      <c r="AB150" s="991">
        <f t="shared" ca="1" si="121"/>
        <v>1.46</v>
      </c>
      <c r="AC150" s="991">
        <f t="shared" ca="1" si="121"/>
        <v>1.46</v>
      </c>
      <c r="AD150" s="991">
        <f t="shared" ca="1" si="121"/>
        <v>1.46</v>
      </c>
      <c r="AE150" s="991">
        <f t="shared" ca="1" si="121"/>
        <v>1.46</v>
      </c>
      <c r="AF150" s="991">
        <f t="shared" ca="1" si="121"/>
        <v>2.125</v>
      </c>
      <c r="AG150" s="991">
        <f t="shared" ca="1" si="121"/>
        <v>2.0840000000000001</v>
      </c>
      <c r="AH150" s="991">
        <f t="shared" ca="1" si="121"/>
        <v>2.1539999999999999</v>
      </c>
      <c r="AI150" s="991">
        <f t="shared" ca="1" si="121"/>
        <v>1.8220000000000001</v>
      </c>
      <c r="AJ150" s="991" t="str">
        <f t="shared" ca="1" si="121"/>
        <v/>
      </c>
      <c r="AK150" s="991" t="str">
        <f t="shared" ca="1" si="121"/>
        <v/>
      </c>
      <c r="AL150" s="991" t="str">
        <f t="shared" ca="1" si="121"/>
        <v/>
      </c>
      <c r="AM150" s="991" t="str">
        <f t="shared" ref="AM150:BO150" ca="1" si="122">IF(AM$10,AM128,"")</f>
        <v/>
      </c>
      <c r="AN150" s="991" t="str">
        <f t="shared" ca="1" si="122"/>
        <v/>
      </c>
      <c r="AO150" s="991" t="str">
        <f t="shared" ca="1" si="122"/>
        <v/>
      </c>
      <c r="AP150" s="991" t="str">
        <f t="shared" ca="1" si="122"/>
        <v/>
      </c>
      <c r="AQ150" s="991" t="str">
        <f t="shared" ca="1" si="122"/>
        <v/>
      </c>
      <c r="AR150" s="991" t="str">
        <f t="shared" ca="1" si="122"/>
        <v/>
      </c>
      <c r="AS150" s="991" t="str">
        <f t="shared" ca="1" si="122"/>
        <v/>
      </c>
      <c r="AT150" s="991" t="str">
        <f t="shared" ca="1" si="122"/>
        <v/>
      </c>
      <c r="AU150" s="991" t="str">
        <f t="shared" ca="1" si="122"/>
        <v/>
      </c>
      <c r="AV150" s="991" t="str">
        <f t="shared" ca="1" si="122"/>
        <v/>
      </c>
      <c r="AW150" s="991" t="str">
        <f t="shared" ca="1" si="122"/>
        <v/>
      </c>
      <c r="AX150" s="991" t="str">
        <f t="shared" ca="1" si="122"/>
        <v/>
      </c>
      <c r="AY150" s="991" t="str">
        <f t="shared" ca="1" si="122"/>
        <v/>
      </c>
      <c r="AZ150" s="991" t="str">
        <f t="shared" ca="1" si="122"/>
        <v/>
      </c>
      <c r="BA150" s="991" t="str">
        <f t="shared" ca="1" si="122"/>
        <v/>
      </c>
      <c r="BB150" s="991" t="str">
        <f t="shared" ca="1" si="122"/>
        <v/>
      </c>
      <c r="BC150" s="991" t="str">
        <f t="shared" ca="1" si="122"/>
        <v/>
      </c>
      <c r="BD150" s="991" t="str">
        <f t="shared" ca="1" si="122"/>
        <v/>
      </c>
      <c r="BE150" s="991" t="str">
        <f t="shared" ca="1" si="122"/>
        <v/>
      </c>
      <c r="BF150" s="991" t="str">
        <f t="shared" ca="1" si="122"/>
        <v/>
      </c>
      <c r="BG150" s="991" t="str">
        <f t="shared" ca="1" si="122"/>
        <v/>
      </c>
      <c r="BH150" s="991" t="str">
        <f t="shared" ca="1" si="122"/>
        <v/>
      </c>
      <c r="BI150" s="991" t="str">
        <f t="shared" ca="1" si="122"/>
        <v/>
      </c>
      <c r="BJ150" s="991" t="str">
        <f t="shared" ca="1" si="122"/>
        <v/>
      </c>
      <c r="BK150" s="991" t="str">
        <f t="shared" ca="1" si="122"/>
        <v/>
      </c>
      <c r="BL150" s="991" t="str">
        <f t="shared" ca="1" si="122"/>
        <v/>
      </c>
      <c r="BM150" s="991" t="str">
        <f t="shared" ca="1" si="122"/>
        <v/>
      </c>
      <c r="BN150" s="991" t="str">
        <f t="shared" ca="1" si="122"/>
        <v/>
      </c>
      <c r="BO150" s="991" t="str">
        <f t="shared" ca="1" si="122"/>
        <v/>
      </c>
      <c r="BP150" s="991"/>
      <c r="BQ150" s="991"/>
      <c r="BR150" s="991"/>
      <c r="BS150" s="991"/>
      <c r="BT150" s="991"/>
      <c r="BU150" s="991"/>
      <c r="BV150" s="991"/>
      <c r="BW150" s="991"/>
      <c r="BX150" s="991"/>
      <c r="BY150" s="991"/>
      <c r="BZ150" s="991"/>
      <c r="CA150" s="991"/>
      <c r="CB150" s="991"/>
      <c r="CC150" s="991"/>
      <c r="CD150" s="991"/>
      <c r="CE150" s="991"/>
      <c r="CF150" s="991"/>
      <c r="CG150" s="991"/>
      <c r="CH150" s="991"/>
      <c r="CI150" s="991"/>
      <c r="CJ150" s="991"/>
      <c r="CK150" s="991"/>
      <c r="CL150" s="991"/>
      <c r="CM150" s="991"/>
      <c r="CN150" s="991"/>
      <c r="CO150" s="991"/>
      <c r="CP150" s="991"/>
      <c r="CQ150" s="991"/>
      <c r="CR150" s="991"/>
      <c r="CS150" s="991"/>
      <c r="CT150" s="991"/>
      <c r="CU150" s="991"/>
      <c r="CV150" s="991"/>
      <c r="CW150" s="991"/>
      <c r="CX150" s="991"/>
      <c r="CY150" s="991"/>
      <c r="CZ150" s="991"/>
      <c r="DA150" s="991"/>
      <c r="DB150" s="991"/>
      <c r="DC150" s="991"/>
      <c r="DD150" s="991"/>
      <c r="DE150" s="991"/>
      <c r="DF150" s="991"/>
      <c r="DG150" s="991"/>
      <c r="DH150" s="991"/>
      <c r="DI150" s="991"/>
      <c r="DJ150" s="991"/>
      <c r="DK150" s="991"/>
      <c r="DL150" s="991"/>
      <c r="DM150" s="991"/>
      <c r="DN150" s="991"/>
      <c r="DO150" s="991"/>
      <c r="DP150" s="991"/>
      <c r="DQ150" s="991"/>
      <c r="DR150" s="991"/>
      <c r="DS150" s="991"/>
      <c r="DT150" s="991"/>
      <c r="DU150" s="991"/>
      <c r="DV150" s="991"/>
      <c r="DW150" s="991"/>
    </row>
    <row r="151" spans="1:129" s="571" customFormat="1">
      <c r="A151" s="342" t="s">
        <v>1103</v>
      </c>
      <c r="D151" s="560">
        <f ca="1">MIN(G151:BO151)</f>
        <v>0.54085369867944155</v>
      </c>
      <c r="E151" s="395">
        <f ca="1">IF(Inputs!$D$53=Inputs!$A$70,IF($D$151&gt;=Inputs!$D$207,0,1),0)</f>
        <v>0</v>
      </c>
      <c r="F151" s="568"/>
      <c r="G151" s="991">
        <f t="shared" ref="G151:AL151" ca="1" si="123">IF(G3&lt;$B$10,G129,"")</f>
        <v>0.97995879562879773</v>
      </c>
      <c r="H151" s="991">
        <f t="shared" ca="1" si="123"/>
        <v>0.98608991786475475</v>
      </c>
      <c r="I151" s="991">
        <f t="shared" ca="1" si="123"/>
        <v>0.99138379772010099</v>
      </c>
      <c r="J151" s="991">
        <f t="shared" ca="1" si="123"/>
        <v>0.99719672877873144</v>
      </c>
      <c r="K151" s="991">
        <f t="shared" ca="1" si="123"/>
        <v>1.0020639935092854</v>
      </c>
      <c r="L151" s="991">
        <f t="shared" ca="1" si="123"/>
        <v>1.0072778352708818</v>
      </c>
      <c r="M151" s="991">
        <f t="shared" ca="1" si="123"/>
        <v>1.0117236035784394</v>
      </c>
      <c r="N151" s="991">
        <f t="shared" ca="1" si="123"/>
        <v>1.0164059568294284</v>
      </c>
      <c r="O151" s="991">
        <f t="shared" ca="1" si="123"/>
        <v>1.0198309027084846</v>
      </c>
      <c r="P151" s="991">
        <f t="shared" ca="1" si="123"/>
        <v>1.0233975372499857</v>
      </c>
      <c r="Q151" s="991">
        <f t="shared" ca="1" si="123"/>
        <v>1.0254250767684625</v>
      </c>
      <c r="R151" s="991">
        <f t="shared" ca="1" si="123"/>
        <v>1.0273320822704402</v>
      </c>
      <c r="S151" s="991">
        <f t="shared" ca="1" si="123"/>
        <v>1.0273113531299647</v>
      </c>
      <c r="T151" s="991">
        <f t="shared" ca="1" si="123"/>
        <v>1.0261858188836563</v>
      </c>
      <c r="U151" s="991">
        <f t="shared" ca="1" si="123"/>
        <v>1.022756321987361</v>
      </c>
      <c r="V151" s="991">
        <f t="shared" ca="1" si="123"/>
        <v>1.0175040129404014</v>
      </c>
      <c r="W151" s="991">
        <f t="shared" ca="1" si="123"/>
        <v>1.0083994014636604</v>
      </c>
      <c r="X151" s="991">
        <f t="shared" ca="1" si="123"/>
        <v>0.99594179141286621</v>
      </c>
      <c r="Y151" s="991">
        <f t="shared" ca="1" si="123"/>
        <v>0.97738101751655659</v>
      </c>
      <c r="Z151" s="991">
        <f t="shared" ca="1" si="123"/>
        <v>0.95242681983504884</v>
      </c>
      <c r="AA151" s="991">
        <f t="shared" ca="1" si="123"/>
        <v>0.91676102626941192</v>
      </c>
      <c r="AB151" s="991">
        <f t="shared" ca="1" si="123"/>
        <v>0.86790202932547134</v>
      </c>
      <c r="AC151" s="991">
        <f t="shared" ca="1" si="123"/>
        <v>0.7981672947998274</v>
      </c>
      <c r="AD151" s="991">
        <f t="shared" ca="1" si="123"/>
        <v>0.69713986282024121</v>
      </c>
      <c r="AE151" s="991">
        <f t="shared" ca="1" si="123"/>
        <v>0.54085369867944155</v>
      </c>
      <c r="AF151" s="991">
        <f t="shared" ca="1" si="123"/>
        <v>1.3808809823207482</v>
      </c>
      <c r="AG151" s="991">
        <f t="shared" ca="1" si="123"/>
        <v>3.0059094420137091</v>
      </c>
      <c r="AH151" s="991" t="str">
        <f t="shared" ca="1" si="123"/>
        <v/>
      </c>
      <c r="AI151" s="991" t="str">
        <f t="shared" ca="1" si="123"/>
        <v/>
      </c>
      <c r="AJ151" s="991" t="str">
        <f t="shared" ca="1" si="123"/>
        <v/>
      </c>
      <c r="AK151" s="991" t="str">
        <f t="shared" ca="1" si="123"/>
        <v/>
      </c>
      <c r="AL151" s="991" t="str">
        <f t="shared" ca="1" si="123"/>
        <v/>
      </c>
      <c r="AM151" s="991" t="str">
        <f t="shared" ref="AM151:BO151" ca="1" si="124">IF(AM3&lt;$B$10,AM129,"")</f>
        <v/>
      </c>
      <c r="AN151" s="991" t="str">
        <f t="shared" ca="1" si="124"/>
        <v/>
      </c>
      <c r="AO151" s="991" t="str">
        <f t="shared" ca="1" si="124"/>
        <v/>
      </c>
      <c r="AP151" s="991" t="str">
        <f t="shared" ca="1" si="124"/>
        <v/>
      </c>
      <c r="AQ151" s="991" t="str">
        <f t="shared" ca="1" si="124"/>
        <v/>
      </c>
      <c r="AR151" s="991" t="str">
        <f t="shared" ca="1" si="124"/>
        <v/>
      </c>
      <c r="AS151" s="991" t="str">
        <f t="shared" ca="1" si="124"/>
        <v/>
      </c>
      <c r="AT151" s="991" t="str">
        <f t="shared" ca="1" si="124"/>
        <v/>
      </c>
      <c r="AU151" s="991" t="str">
        <f t="shared" ca="1" si="124"/>
        <v/>
      </c>
      <c r="AV151" s="991" t="str">
        <f t="shared" ca="1" si="124"/>
        <v/>
      </c>
      <c r="AW151" s="991" t="str">
        <f t="shared" ca="1" si="124"/>
        <v/>
      </c>
      <c r="AX151" s="991" t="str">
        <f t="shared" ca="1" si="124"/>
        <v/>
      </c>
      <c r="AY151" s="991" t="str">
        <f t="shared" ca="1" si="124"/>
        <v/>
      </c>
      <c r="AZ151" s="991" t="str">
        <f t="shared" ca="1" si="124"/>
        <v/>
      </c>
      <c r="BA151" s="991" t="str">
        <f t="shared" ca="1" si="124"/>
        <v/>
      </c>
      <c r="BB151" s="991" t="str">
        <f t="shared" ca="1" si="124"/>
        <v/>
      </c>
      <c r="BC151" s="991" t="str">
        <f t="shared" ca="1" si="124"/>
        <v/>
      </c>
      <c r="BD151" s="991" t="str">
        <f t="shared" ca="1" si="124"/>
        <v/>
      </c>
      <c r="BE151" s="991" t="str">
        <f t="shared" ca="1" si="124"/>
        <v/>
      </c>
      <c r="BF151" s="991" t="str">
        <f t="shared" ca="1" si="124"/>
        <v/>
      </c>
      <c r="BG151" s="991" t="str">
        <f t="shared" ca="1" si="124"/>
        <v/>
      </c>
      <c r="BH151" s="991" t="str">
        <f t="shared" ca="1" si="124"/>
        <v/>
      </c>
      <c r="BI151" s="991" t="str">
        <f t="shared" ca="1" si="124"/>
        <v/>
      </c>
      <c r="BJ151" s="991" t="str">
        <f t="shared" ca="1" si="124"/>
        <v/>
      </c>
      <c r="BK151" s="991" t="str">
        <f t="shared" ca="1" si="124"/>
        <v/>
      </c>
      <c r="BL151" s="991" t="str">
        <f t="shared" ca="1" si="124"/>
        <v/>
      </c>
      <c r="BM151" s="991" t="str">
        <f t="shared" ca="1" si="124"/>
        <v/>
      </c>
      <c r="BN151" s="991" t="str">
        <f t="shared" ca="1" si="124"/>
        <v/>
      </c>
      <c r="BO151" s="991" t="str">
        <f t="shared" ca="1" si="124"/>
        <v/>
      </c>
      <c r="BP151" s="991"/>
      <c r="BQ151" s="991"/>
      <c r="BR151" s="991"/>
      <c r="BS151" s="991"/>
      <c r="BT151" s="991"/>
      <c r="BU151" s="991"/>
      <c r="BV151" s="991"/>
      <c r="BW151" s="991"/>
      <c r="BX151" s="991"/>
      <c r="BY151" s="991"/>
      <c r="BZ151" s="991"/>
      <c r="CA151" s="991"/>
      <c r="CB151" s="991"/>
      <c r="CC151" s="991"/>
      <c r="CD151" s="991"/>
      <c r="CE151" s="991"/>
      <c r="CF151" s="991"/>
      <c r="CG151" s="991"/>
      <c r="CH151" s="991"/>
      <c r="CI151" s="991"/>
      <c r="CJ151" s="991"/>
      <c r="CK151" s="991"/>
      <c r="CL151" s="991"/>
      <c r="CM151" s="991"/>
      <c r="CN151" s="991"/>
      <c r="CO151" s="991"/>
      <c r="CP151" s="991"/>
      <c r="CQ151" s="991"/>
      <c r="CR151" s="991"/>
      <c r="CS151" s="991"/>
      <c r="CT151" s="991"/>
      <c r="CU151" s="991"/>
      <c r="CV151" s="991"/>
      <c r="CW151" s="991"/>
      <c r="CX151" s="991"/>
      <c r="CY151" s="991"/>
      <c r="CZ151" s="991"/>
      <c r="DA151" s="991"/>
      <c r="DB151" s="991"/>
      <c r="DC151" s="991"/>
      <c r="DD151" s="991"/>
      <c r="DE151" s="991"/>
      <c r="DF151" s="991"/>
      <c r="DG151" s="991"/>
      <c r="DH151" s="991"/>
      <c r="DI151" s="991"/>
      <c r="DJ151" s="991"/>
      <c r="DK151" s="991"/>
      <c r="DL151" s="991"/>
      <c r="DM151" s="991"/>
      <c r="DN151" s="991"/>
      <c r="DO151" s="991"/>
      <c r="DP151" s="991"/>
      <c r="DQ151" s="991"/>
      <c r="DR151" s="991"/>
      <c r="DS151" s="991"/>
      <c r="DT151" s="991"/>
      <c r="DU151" s="991"/>
      <c r="DV151" s="991"/>
      <c r="DW151" s="991"/>
    </row>
    <row r="152" spans="1:129">
      <c r="A152" s="342" t="s">
        <v>1113</v>
      </c>
      <c r="D152" s="560">
        <f ca="1">_xlfn.MINIFS(G152:AK152,G152:AK152,"&gt;0.01")</f>
        <v>0</v>
      </c>
      <c r="E152" s="395">
        <f ca="1">IF(Inputs!$D$53=Inputs!$A$70,IF(MIN(G152:DW152)&gt;=Inputs!$D$245,0,1),0)*Inputs!C238</f>
        <v>0</v>
      </c>
      <c r="G152" s="991" t="str">
        <f t="shared" ref="G152:AL152" si="125">IF(AND(G13,G3&lt;=$B$13),G130,"")</f>
        <v/>
      </c>
      <c r="H152" s="991">
        <f t="shared" ca="1" si="125"/>
        <v>0.01</v>
      </c>
      <c r="I152" s="991">
        <f t="shared" ca="1" si="125"/>
        <v>0.01</v>
      </c>
      <c r="J152" s="991">
        <f t="shared" ca="1" si="125"/>
        <v>0.01</v>
      </c>
      <c r="K152" s="991">
        <f t="shared" ca="1" si="125"/>
        <v>0.01</v>
      </c>
      <c r="L152" s="991">
        <f t="shared" ca="1" si="125"/>
        <v>0.01</v>
      </c>
      <c r="M152" s="991">
        <f t="shared" ca="1" si="125"/>
        <v>0.01</v>
      </c>
      <c r="N152" s="991">
        <f t="shared" ca="1" si="125"/>
        <v>0.01</v>
      </c>
      <c r="O152" s="991">
        <f t="shared" ca="1" si="125"/>
        <v>0.01</v>
      </c>
      <c r="P152" s="991">
        <f t="shared" ca="1" si="125"/>
        <v>0.01</v>
      </c>
      <c r="Q152" s="991">
        <f t="shared" ca="1" si="125"/>
        <v>0.01</v>
      </c>
      <c r="R152" s="991">
        <f t="shared" ca="1" si="125"/>
        <v>0.01</v>
      </c>
      <c r="S152" s="991">
        <f t="shared" ca="1" si="125"/>
        <v>0.01</v>
      </c>
      <c r="T152" s="991">
        <f t="shared" ca="1" si="125"/>
        <v>0.01</v>
      </c>
      <c r="U152" s="991">
        <f t="shared" ca="1" si="125"/>
        <v>0.01</v>
      </c>
      <c r="V152" s="991" t="str">
        <f t="shared" ca="1" si="125"/>
        <v/>
      </c>
      <c r="W152" s="991" t="str">
        <f t="shared" ca="1" si="125"/>
        <v/>
      </c>
      <c r="X152" s="991" t="str">
        <f t="shared" ca="1" si="125"/>
        <v/>
      </c>
      <c r="Y152" s="991" t="str">
        <f t="shared" ca="1" si="125"/>
        <v/>
      </c>
      <c r="Z152" s="991" t="str">
        <f t="shared" ca="1" si="125"/>
        <v/>
      </c>
      <c r="AA152" s="991" t="str">
        <f t="shared" ca="1" si="125"/>
        <v/>
      </c>
      <c r="AB152" s="991" t="str">
        <f t="shared" ca="1" si="125"/>
        <v/>
      </c>
      <c r="AC152" s="991" t="str">
        <f t="shared" ca="1" si="125"/>
        <v/>
      </c>
      <c r="AD152" s="991" t="str">
        <f t="shared" ca="1" si="125"/>
        <v/>
      </c>
      <c r="AE152" s="991" t="str">
        <f t="shared" ca="1" si="125"/>
        <v/>
      </c>
      <c r="AF152" s="991" t="str">
        <f t="shared" ca="1" si="125"/>
        <v/>
      </c>
      <c r="AG152" s="991" t="str">
        <f t="shared" ca="1" si="125"/>
        <v/>
      </c>
      <c r="AH152" s="991" t="str">
        <f t="shared" ca="1" si="125"/>
        <v/>
      </c>
      <c r="AI152" s="991" t="str">
        <f t="shared" ca="1" si="125"/>
        <v/>
      </c>
      <c r="AJ152" s="991" t="str">
        <f t="shared" ca="1" si="125"/>
        <v/>
      </c>
      <c r="AK152" s="991" t="str">
        <f t="shared" ca="1" si="125"/>
        <v/>
      </c>
      <c r="AL152" s="991" t="str">
        <f t="shared" ca="1" si="125"/>
        <v/>
      </c>
      <c r="AM152" s="991" t="str">
        <f t="shared" ref="AM152:BO152" ca="1" si="126">IF(AND(AM13,AM3&lt;=$B$13),AM130,"")</f>
        <v/>
      </c>
      <c r="AN152" s="991" t="str">
        <f t="shared" ca="1" si="126"/>
        <v/>
      </c>
      <c r="AO152" s="991" t="str">
        <f t="shared" ca="1" si="126"/>
        <v/>
      </c>
      <c r="AP152" s="991" t="str">
        <f t="shared" ca="1" si="126"/>
        <v/>
      </c>
      <c r="AQ152" s="991" t="str">
        <f t="shared" ca="1" si="126"/>
        <v/>
      </c>
      <c r="AR152" s="991" t="str">
        <f t="shared" ca="1" si="126"/>
        <v/>
      </c>
      <c r="AS152" s="991" t="str">
        <f t="shared" ca="1" si="126"/>
        <v/>
      </c>
      <c r="AT152" s="991" t="str">
        <f t="shared" ca="1" si="126"/>
        <v/>
      </c>
      <c r="AU152" s="991" t="str">
        <f t="shared" ca="1" si="126"/>
        <v/>
      </c>
      <c r="AV152" s="991" t="str">
        <f t="shared" ca="1" si="126"/>
        <v/>
      </c>
      <c r="AW152" s="991" t="str">
        <f t="shared" ca="1" si="126"/>
        <v/>
      </c>
      <c r="AX152" s="991" t="str">
        <f t="shared" ca="1" si="126"/>
        <v/>
      </c>
      <c r="AY152" s="991" t="str">
        <f t="shared" ca="1" si="126"/>
        <v/>
      </c>
      <c r="AZ152" s="991" t="str">
        <f t="shared" ca="1" si="126"/>
        <v/>
      </c>
      <c r="BA152" s="991" t="str">
        <f t="shared" ca="1" si="126"/>
        <v/>
      </c>
      <c r="BB152" s="991" t="str">
        <f t="shared" ca="1" si="126"/>
        <v/>
      </c>
      <c r="BC152" s="991" t="str">
        <f t="shared" ca="1" si="126"/>
        <v/>
      </c>
      <c r="BD152" s="991" t="str">
        <f t="shared" ca="1" si="126"/>
        <v/>
      </c>
      <c r="BE152" s="991" t="str">
        <f t="shared" ca="1" si="126"/>
        <v/>
      </c>
      <c r="BF152" s="991" t="str">
        <f t="shared" ca="1" si="126"/>
        <v/>
      </c>
      <c r="BG152" s="991" t="str">
        <f t="shared" ca="1" si="126"/>
        <v/>
      </c>
      <c r="BH152" s="991" t="str">
        <f t="shared" ca="1" si="126"/>
        <v/>
      </c>
      <c r="BI152" s="991" t="str">
        <f t="shared" ca="1" si="126"/>
        <v/>
      </c>
      <c r="BJ152" s="991" t="str">
        <f t="shared" ca="1" si="126"/>
        <v/>
      </c>
      <c r="BK152" s="991" t="str">
        <f t="shared" ca="1" si="126"/>
        <v/>
      </c>
      <c r="BL152" s="991" t="str">
        <f t="shared" ca="1" si="126"/>
        <v/>
      </c>
      <c r="BM152" s="991" t="str">
        <f t="shared" ca="1" si="126"/>
        <v/>
      </c>
      <c r="BN152" s="991" t="str">
        <f t="shared" ca="1" si="126"/>
        <v/>
      </c>
      <c r="BO152" s="991" t="str">
        <f t="shared" ca="1" si="126"/>
        <v/>
      </c>
      <c r="BP152" s="991"/>
      <c r="BQ152" s="991"/>
      <c r="BR152" s="991"/>
      <c r="BS152" s="991"/>
      <c r="BT152" s="991"/>
      <c r="BU152" s="991"/>
      <c r="BV152" s="991"/>
      <c r="BW152" s="991"/>
      <c r="BX152" s="991"/>
      <c r="BY152" s="991"/>
      <c r="BZ152" s="991"/>
      <c r="CA152" s="991"/>
      <c r="CB152" s="991"/>
      <c r="CC152" s="991"/>
      <c r="CD152" s="991"/>
      <c r="CE152" s="991"/>
      <c r="CF152" s="991"/>
      <c r="CG152" s="991"/>
      <c r="CH152" s="991"/>
      <c r="CI152" s="991"/>
      <c r="CJ152" s="991"/>
      <c r="CK152" s="991"/>
      <c r="CL152" s="991"/>
      <c r="CM152" s="991"/>
      <c r="CN152" s="991"/>
      <c r="CO152" s="991"/>
      <c r="CP152" s="991"/>
      <c r="CQ152" s="991"/>
      <c r="CR152" s="991"/>
      <c r="CS152" s="991"/>
      <c r="CT152" s="991"/>
      <c r="CU152" s="991"/>
      <c r="CV152" s="991"/>
      <c r="CW152" s="991"/>
      <c r="CX152" s="991"/>
      <c r="CY152" s="991"/>
      <c r="CZ152" s="991"/>
      <c r="DA152" s="991"/>
      <c r="DB152" s="991"/>
      <c r="DC152" s="991"/>
      <c r="DD152" s="991"/>
      <c r="DE152" s="991"/>
      <c r="DF152" s="991"/>
      <c r="DG152" s="991"/>
      <c r="DH152" s="991"/>
      <c r="DI152" s="991"/>
      <c r="DJ152" s="991"/>
      <c r="DK152" s="991"/>
      <c r="DL152" s="991"/>
      <c r="DM152" s="991"/>
      <c r="DN152" s="991"/>
      <c r="DO152" s="991"/>
      <c r="DP152" s="991"/>
      <c r="DQ152" s="991"/>
      <c r="DR152" s="991"/>
      <c r="DS152" s="991"/>
      <c r="DT152" s="991"/>
      <c r="DU152" s="991"/>
      <c r="DV152" s="991"/>
      <c r="DW152" s="991"/>
    </row>
    <row r="153" spans="1:129">
      <c r="A153" s="494"/>
      <c r="B153" s="304"/>
      <c r="C153" s="304"/>
      <c r="D153" s="304"/>
      <c r="E153" s="304"/>
      <c r="F153" s="372"/>
      <c r="G153" s="494"/>
      <c r="H153" s="494"/>
      <c r="I153" s="494"/>
      <c r="J153" s="494"/>
      <c r="K153" s="494"/>
      <c r="L153" s="494"/>
      <c r="M153" s="494"/>
      <c r="N153" s="494"/>
      <c r="O153" s="494"/>
      <c r="P153" s="494"/>
      <c r="Q153" s="494"/>
      <c r="R153" s="494"/>
      <c r="S153" s="494"/>
      <c r="T153" s="494"/>
      <c r="U153" s="494"/>
      <c r="V153" s="494"/>
      <c r="W153" s="494"/>
      <c r="X153" s="494"/>
      <c r="Y153" s="494"/>
      <c r="Z153" s="494"/>
      <c r="AA153" s="303"/>
      <c r="AB153" s="303"/>
      <c r="AC153" s="303"/>
      <c r="AD153" s="303"/>
      <c r="AE153" s="303"/>
      <c r="AF153" s="303"/>
      <c r="AG153" s="303"/>
      <c r="AH153" s="303"/>
      <c r="AI153" s="303"/>
      <c r="AJ153" s="303"/>
      <c r="AK153" s="303"/>
      <c r="AL153" s="303"/>
      <c r="AM153" s="303"/>
      <c r="AN153" s="303"/>
      <c r="AO153" s="303"/>
      <c r="AP153" s="303"/>
      <c r="AQ153" s="303"/>
      <c r="AR153" s="303"/>
      <c r="AS153" s="303"/>
      <c r="AT153" s="303"/>
      <c r="AU153" s="303"/>
      <c r="AV153" s="303"/>
      <c r="AW153" s="303"/>
      <c r="AX153" s="303"/>
      <c r="AY153" s="303"/>
      <c r="AZ153" s="303"/>
      <c r="BA153" s="303"/>
      <c r="BB153" s="303"/>
      <c r="BC153" s="303"/>
      <c r="BD153" s="303"/>
      <c r="BE153" s="303"/>
      <c r="BF153" s="303"/>
      <c r="BG153" s="303"/>
      <c r="BH153" s="303"/>
      <c r="BI153" s="303"/>
      <c r="BJ153" s="303"/>
      <c r="BK153" s="303"/>
      <c r="BL153" s="303"/>
      <c r="BM153" s="303"/>
      <c r="BN153" s="303"/>
      <c r="BO153" s="303"/>
      <c r="BP153" s="303"/>
      <c r="BQ153" s="303"/>
      <c r="BR153" s="303"/>
      <c r="BS153" s="303"/>
      <c r="BT153" s="303"/>
      <c r="BU153" s="303"/>
      <c r="BV153" s="303"/>
      <c r="BW153" s="303"/>
      <c r="BX153" s="303"/>
      <c r="BY153" s="303"/>
      <c r="BZ153" s="303"/>
      <c r="CA153" s="303"/>
      <c r="CB153" s="303"/>
      <c r="CC153" s="303"/>
      <c r="CD153" s="303"/>
      <c r="CE153" s="303"/>
      <c r="CF153" s="303"/>
      <c r="CG153" s="303"/>
      <c r="CH153" s="303"/>
      <c r="CI153" s="303"/>
      <c r="CJ153" s="303"/>
      <c r="CK153" s="303"/>
      <c r="CL153" s="303"/>
      <c r="CM153" s="303"/>
      <c r="CN153" s="303"/>
      <c r="CO153" s="303"/>
      <c r="CP153" s="303"/>
      <c r="CQ153" s="303"/>
      <c r="CR153" s="303"/>
      <c r="CS153" s="303"/>
      <c r="CT153" s="303"/>
      <c r="CU153" s="303"/>
      <c r="CV153" s="303"/>
      <c r="CW153" s="303"/>
      <c r="CX153" s="303"/>
      <c r="CY153" s="303"/>
      <c r="CZ153" s="303"/>
      <c r="DA153" s="303"/>
      <c r="DB153" s="303"/>
      <c r="DC153" s="303"/>
      <c r="DD153" s="303"/>
      <c r="DE153" s="303"/>
      <c r="DF153" s="303"/>
      <c r="DG153" s="303"/>
      <c r="DH153" s="303"/>
      <c r="DI153" s="303"/>
      <c r="DJ153" s="303"/>
      <c r="DK153" s="303"/>
      <c r="DL153" s="303"/>
      <c r="DM153" s="303"/>
      <c r="DN153" s="303"/>
      <c r="DO153" s="303"/>
      <c r="DP153" s="303"/>
      <c r="DQ153" s="303"/>
      <c r="DR153" s="303"/>
      <c r="DS153" s="303"/>
      <c r="DT153" s="303"/>
      <c r="DU153" s="303"/>
      <c r="DV153" s="303"/>
      <c r="DW153" s="303"/>
      <c r="DX153" s="303"/>
      <c r="DY153" s="303"/>
    </row>
    <row r="154" spans="1:129" s="1181" customFormat="1">
      <c r="A154" s="1176" t="s">
        <v>1114</v>
      </c>
      <c r="B154" s="1177"/>
      <c r="C154" s="1177"/>
      <c r="D154" s="1178"/>
      <c r="E154" s="1178"/>
      <c r="F154" s="1178"/>
      <c r="G154" s="1179"/>
      <c r="H154" s="1179"/>
      <c r="I154" s="1179"/>
      <c r="J154" s="1179"/>
      <c r="K154" s="1179"/>
      <c r="L154" s="1179"/>
      <c r="M154" s="1179"/>
      <c r="N154" s="1179"/>
      <c r="O154" s="1179"/>
      <c r="P154" s="1179"/>
      <c r="Q154" s="1179"/>
      <c r="R154" s="1179"/>
      <c r="S154" s="1179"/>
      <c r="T154" s="1179"/>
      <c r="U154" s="1179"/>
      <c r="V154" s="1179"/>
      <c r="W154" s="1179"/>
      <c r="X154" s="1179"/>
      <c r="Y154" s="1179"/>
      <c r="Z154" s="1179"/>
      <c r="AA154" s="1180"/>
      <c r="AB154" s="1180"/>
      <c r="AC154" s="1180"/>
      <c r="AD154" s="1180"/>
      <c r="AE154" s="1180"/>
      <c r="AF154" s="1180"/>
      <c r="AG154" s="1180"/>
      <c r="AH154" s="1180"/>
      <c r="AI154" s="1180"/>
      <c r="AJ154" s="1180"/>
      <c r="AK154" s="1180"/>
      <c r="AL154" s="1180"/>
      <c r="AM154" s="1180"/>
      <c r="AN154" s="1180"/>
      <c r="AO154" s="1180"/>
      <c r="AP154" s="1180"/>
      <c r="AQ154" s="1180"/>
      <c r="AR154" s="1180"/>
      <c r="AS154" s="1180"/>
      <c r="AT154" s="1180"/>
      <c r="AU154" s="1180"/>
      <c r="AV154" s="1180"/>
      <c r="AW154" s="1180"/>
      <c r="AX154" s="1180"/>
      <c r="AY154" s="1180"/>
      <c r="AZ154" s="1180"/>
      <c r="BA154" s="1180"/>
      <c r="BB154" s="1180"/>
      <c r="BC154" s="1180"/>
      <c r="BD154" s="1180"/>
      <c r="BE154" s="1180"/>
    </row>
    <row r="155" spans="1:129" s="1181" customFormat="1">
      <c r="B155" s="1182"/>
      <c r="C155" s="1182"/>
      <c r="AA155" s="1183"/>
      <c r="AB155" s="1183"/>
      <c r="AC155" s="1183"/>
      <c r="AD155" s="1183"/>
      <c r="AE155" s="1183"/>
      <c r="AF155" s="1183"/>
      <c r="AG155" s="1183"/>
      <c r="AH155" s="1183"/>
      <c r="AI155" s="1183"/>
      <c r="AJ155" s="1183"/>
      <c r="AK155" s="1183"/>
      <c r="AL155" s="1183"/>
      <c r="AM155" s="1183"/>
      <c r="AN155" s="1183"/>
      <c r="AO155" s="1183"/>
      <c r="AP155" s="1183"/>
      <c r="AQ155" s="1183"/>
      <c r="AR155" s="1183"/>
      <c r="AS155" s="1183"/>
      <c r="AT155" s="1183"/>
      <c r="AU155" s="1183"/>
      <c r="AV155" s="1183"/>
      <c r="AW155" s="1183"/>
      <c r="AX155" s="1183"/>
      <c r="AY155" s="1183"/>
      <c r="AZ155" s="1183"/>
      <c r="BA155" s="1183"/>
      <c r="BB155" s="1183"/>
      <c r="BC155" s="1183"/>
      <c r="BD155" s="1183"/>
      <c r="BE155" s="1183"/>
    </row>
    <row r="156" spans="1:129" s="1181" customFormat="1">
      <c r="A156" s="1181" t="s">
        <v>1115</v>
      </c>
      <c r="B156" s="1182"/>
      <c r="C156" s="1182"/>
      <c r="D156" s="1185">
        <f>NPV(Inputs!D453,CF!G156:BE156)</f>
        <v>83127.625229282028</v>
      </c>
      <c r="E156" s="1184"/>
      <c r="G156" s="1184">
        <f>IF(G4=0,CapEx!C99,-SUMIF($G$3:$BE$3,G4,CF!$G$38:$BE$38))</f>
        <v>70691.539444444439</v>
      </c>
      <c r="H156" s="1184">
        <f>IF(H4=0,CapEx!D99,-SUMIF($G$3:$BE$3,H4,CF!$G$38:$BE$38))</f>
        <v>1998.047</v>
      </c>
      <c r="I156" s="1184">
        <f>IF(I4=0,CapEx!#REF!,-SUMIF($G$3:$BE$3,I4,CF!$G$38:$BE$38))</f>
        <v>2029.8332200000004</v>
      </c>
      <c r="J156" s="1184">
        <f>IF(J4=0,CapEx!E99,-SUMIF($G$3:$BE$3,J4,CF!$G$38:$BE$38))</f>
        <v>2147.0551643999997</v>
      </c>
      <c r="K156" s="1184">
        <f>IF(K4=0,CapEx!F99,-SUMIF($G$3:$BE$3,K4,CF!$G$38:$BE$38))</f>
        <v>2180.1255476879996</v>
      </c>
      <c r="L156" s="1184">
        <f>IF(L4=0,CapEx!G99,-SUMIF($G$3:$BE$3,L4,CF!$G$38:$BE$38))</f>
        <v>2213.8573386417602</v>
      </c>
      <c r="M156" s="1184">
        <f>IF(M4=0,CapEx!H99,-SUMIF($G$3:$BE$3,M4,CF!$G$38:$BE$38))</f>
        <v>2378.0077654145953</v>
      </c>
      <c r="N156" s="1184">
        <f>IF(N4=0,CapEx!I99,-SUMIF($G$3:$BE$3,N4,CF!$G$38:$BE$38))</f>
        <v>2413.1023207228873</v>
      </c>
      <c r="O156" s="1184">
        <f>IF(O4=0,CapEx!J99,-SUMIF($G$3:$BE$3,O4,CF!$G$38:$BE$38))</f>
        <v>2448.8987671373443</v>
      </c>
      <c r="P156" s="1184">
        <f>IF(P4=0,CapEx!K99,-SUMIF($G$3:$BE$3,P4,CF!$G$38:$BE$38))</f>
        <v>2485.4111424800922</v>
      </c>
      <c r="Q156" s="1184">
        <f>IF(Q4=0,CapEx!L99,-SUMIF($G$3:$BE$3,Q4,CF!$G$38:$BE$38))</f>
        <v>2522.6537653296932</v>
      </c>
      <c r="R156" s="1184">
        <f>IF(R4=0,CapEx!M99,-SUMIF($G$3:$BE$3,R4,CF!$G$38:$BE$38))</f>
        <v>2603.0412406362871</v>
      </c>
      <c r="S156" s="1184">
        <f>IF(S4=0,CapEx!N99,-SUMIF($G$3:$BE$3,S4,CF!$G$38:$BE$38))</f>
        <v>2641.7884654490126</v>
      </c>
      <c r="T156" s="1184">
        <f>IF(T4=0,CapEx!O99,-SUMIF($G$3:$BE$3,T4,CF!$G$38:$BE$38))</f>
        <v>2681.3106347579933</v>
      </c>
      <c r="U156" s="1184">
        <f>IF(U4=0,CapEx!P99,-SUMIF($G$3:$BE$3,U4,CF!$G$38:$BE$38))</f>
        <v>2721.6232474531535</v>
      </c>
      <c r="V156" s="1184">
        <f>IF(V4=0,CapEx!Q99,-SUMIF($G$3:$BE$3,V4,CF!$G$38:$BE$38))</f>
        <v>2734.7691626252836</v>
      </c>
      <c r="W156" s="1184">
        <f>IF(W4=0,CapEx!R99,-SUMIF($G$3:$BE$3,W4,CF!$G$38:$BE$38))</f>
        <v>2827.0309458777892</v>
      </c>
      <c r="X156" s="1184">
        <f>IF(X4=0,CapEx!S99,-SUMIF($G$3:$BE$3,X4,CF!$G$38:$BE$38))</f>
        <v>2869.2403647953447</v>
      </c>
      <c r="Y156" s="1184">
        <f>IF(Y4=0,CapEx!T99,-SUMIF($G$3:$BE$3,Y4,CF!$G$38:$BE$38))</f>
        <v>2912.2939720912518</v>
      </c>
      <c r="Z156" s="1184">
        <f>IF(Z4=0,CapEx!U99,-SUMIF($G$3:$BE$3,Z4,CF!$G$38:$BE$38))</f>
        <v>2956.2086515330766</v>
      </c>
      <c r="AA156" s="1184">
        <f>IF(AA4=0,CapEx!V99,-SUMIF($G$3:$BE$3,AA4,CF!$G$38:$BE$38))</f>
        <v>3001.001624563738</v>
      </c>
      <c r="AB156" s="1184">
        <f>IF(AB4=0,CapEx!W99,-SUMIF($G$3:$BE$3,AB4,CF!$G$38:$BE$38))</f>
        <v>3131.4904570550134</v>
      </c>
      <c r="AC156" s="1184">
        <f>IF(AC4=0,CapEx!X99,-SUMIF($G$3:$BE$3,AC4,CF!$G$38:$BE$38))</f>
        <v>3178.0930661961133</v>
      </c>
      <c r="AD156" s="1184">
        <f>IF(AD4=0,CapEx!Y99,-SUMIF($G$3:$BE$3,AD4,CF!$G$38:$BE$38))</f>
        <v>3225.6277275200355</v>
      </c>
      <c r="AE156" s="1184">
        <f>IF(AE4=0,CapEx!Z99,-SUMIF($G$3:$BE$3,AE4,CF!$G$38:$BE$38))</f>
        <v>3274.1130820704357</v>
      </c>
      <c r="AF156" s="1184">
        <f>IF(AF4=0,CapEx!AA99,-SUMIF($G$3:$BE$3,AF4,CF!$G$38:$BE$38))</f>
        <v>3323.5681437118446</v>
      </c>
      <c r="AG156" s="1184">
        <f>IF(AG4=0,CapEx!AB99,-SUMIF($G$3:$BE$3,AG4,CF!$G$38:$BE$38))</f>
        <v>0</v>
      </c>
      <c r="AH156" s="1184">
        <f>IF(AH4=0,CapEx!AC99,-SUMIF($G$3:$BE$3,AH4,CF!$G$38:$BE$38))</f>
        <v>0</v>
      </c>
      <c r="AI156" s="1184">
        <f>IF(AI4=0,CapEx!AD99,-SUMIF($G$3:$BE$3,AI4,CF!$G$38:$BE$38))</f>
        <v>0</v>
      </c>
      <c r="AJ156" s="1184">
        <f>IF(AJ4=0,CapEx!AE99,-SUMIF($G$3:$BE$3,AJ4,CF!$G$38:$BE$38))</f>
        <v>0</v>
      </c>
      <c r="AK156" s="1184">
        <f>IF(AK4=0,CapEx!AF99,-SUMIF($G$3:$BE$3,AK4,CF!$G$38:$BE$38))</f>
        <v>0</v>
      </c>
      <c r="AL156" s="1184">
        <f>IF(AL4=0,CapEx!AG99,-SUMIF($G$3:$BE$3,AL4,CF!$G$38:$BE$38))</f>
        <v>0</v>
      </c>
      <c r="AM156" s="1184">
        <f>IF(AM4=0,CapEx!AH99,-SUMIF($G$3:$BE$3,AM4,CF!$G$38:$BE$38))</f>
        <v>0</v>
      </c>
      <c r="AN156" s="1184">
        <f>IF(AN4=0,CapEx!AI99,-SUMIF($G$3:$BE$3,AN4,CF!$G$38:$BE$38))</f>
        <v>0</v>
      </c>
      <c r="AO156" s="1184">
        <f>IF(AO4=0,CapEx!AJ99,-SUMIF($G$3:$BE$3,AO4,CF!$G$38:$BE$38))</f>
        <v>0</v>
      </c>
      <c r="AP156" s="1184">
        <f>IF(AP4=0,CapEx!AK99,-SUMIF($G$3:$BE$3,AP4,CF!$G$38:$BE$38))</f>
        <v>0</v>
      </c>
      <c r="AQ156" s="1184">
        <f>IF(AQ4=0,CapEx!AL99,-SUMIF($G$3:$BE$3,AQ4,CF!$G$38:$BE$38))</f>
        <v>0</v>
      </c>
      <c r="AR156" s="1184">
        <f>IF(AR4=0,CapEx!AM99,-SUMIF($G$3:$BE$3,AR4,CF!$G$38:$BE$38))</f>
        <v>0</v>
      </c>
      <c r="AS156" s="1184">
        <f>IF(AS4=0,CapEx!AN99,-SUMIF($G$3:$BE$3,AS4,CF!$G$38:$BE$38))</f>
        <v>0</v>
      </c>
      <c r="AT156" s="1184">
        <f>IF(AT4=0,CapEx!AO99,-SUMIF($G$3:$BE$3,AT4,CF!$G$38:$BE$38))</f>
        <v>0</v>
      </c>
      <c r="AU156" s="1184">
        <f>IF(AU4=0,CapEx!AP99,-SUMIF($G$3:$BE$3,AU4,CF!$G$38:$BE$38))</f>
        <v>0</v>
      </c>
      <c r="AV156" s="1184">
        <f>IF(AV4=0,CapEx!AQ99,-SUMIF($G$3:$BE$3,AV4,CF!$G$38:$BE$38))</f>
        <v>0</v>
      </c>
      <c r="AW156" s="1184">
        <f>IF(AW4=0,CapEx!AR99,-SUMIF($G$3:$BE$3,AW4,CF!$G$38:$BE$38))</f>
        <v>0</v>
      </c>
      <c r="AX156" s="1184">
        <f>IF(AX4=0,CapEx!AS99,-SUMIF($G$3:$BE$3,AX4,CF!$G$38:$BE$38))</f>
        <v>0</v>
      </c>
      <c r="AY156" s="1184">
        <f>IF(AY4=0,CapEx!AT99,-SUMIF($G$3:$BE$3,AY4,CF!$G$38:$BE$38))</f>
        <v>0</v>
      </c>
      <c r="AZ156" s="1184">
        <f>IF(AZ4=0,CapEx!AU99,-SUMIF($G$3:$BE$3,AZ4,CF!$G$38:$BE$38))</f>
        <v>0</v>
      </c>
      <c r="BA156" s="1184">
        <f>IF(BA4=0,CapEx!AV99,-SUMIF($G$3:$BE$3,BA4,CF!$G$38:$BE$38))</f>
        <v>0</v>
      </c>
      <c r="BB156" s="1184">
        <f>IF(BB4=0,CapEx!AW99,-SUMIF($G$3:$BE$3,BB4,CF!$G$38:$BE$38))</f>
        <v>0</v>
      </c>
      <c r="BC156" s="1184">
        <f>IF(BC4=0,CapEx!AX99,-SUMIF($G$3:$BE$3,BC4,CF!$G$38:$BE$38))</f>
        <v>0</v>
      </c>
      <c r="BD156" s="1184">
        <f>IF(BD4=0,CapEx!AY99,-SUMIF($G$3:$BE$3,BD4,CF!$G$38:$BE$38))</f>
        <v>0</v>
      </c>
      <c r="BE156" s="1184">
        <f>IF(BE4=0,CapEx!AZ99,-SUMIF($G$3:$BE$3,BE4,CF!$G$38:$BE$38))</f>
        <v>0</v>
      </c>
    </row>
    <row r="157" spans="1:129" s="1181" customFormat="1">
      <c r="A157" s="1181" t="s">
        <v>1116</v>
      </c>
      <c r="B157" s="1182"/>
      <c r="C157" s="1182"/>
      <c r="D157" s="1186">
        <f>NPV(Inputs!D454,CF!G157:BE157)</f>
        <v>3643500</v>
      </c>
      <c r="E157" s="1184"/>
      <c r="G157" s="1184">
        <f>G5*SUMIF($G$3:$BE$3,G4,CF!$G$18:$BE$18)</f>
        <v>0</v>
      </c>
      <c r="H157" s="1184">
        <f>H5*SUMIF($G$3:$BE$3,H4,CF!$G$18:$BE$18)</f>
        <v>145740</v>
      </c>
      <c r="I157" s="1184">
        <f>I5*SUMIF($G$3:$BE$3,I4,CF!$G$18:$BE$18)</f>
        <v>145740</v>
      </c>
      <c r="J157" s="1184">
        <f>J5*SUMIF($G$3:$BE$3,J4,CF!$G$18:$BE$18)</f>
        <v>145740</v>
      </c>
      <c r="K157" s="1184">
        <f>K5*SUMIF($G$3:$BE$3,K4,CF!$G$18:$BE$18)</f>
        <v>145740</v>
      </c>
      <c r="L157" s="1184">
        <f>L5*SUMIF($G$3:$BE$3,L4,CF!$G$18:$BE$18)</f>
        <v>145740</v>
      </c>
      <c r="M157" s="1184">
        <f>M5*SUMIF($G$3:$BE$3,M4,CF!$G$18:$BE$18)</f>
        <v>145740</v>
      </c>
      <c r="N157" s="1184">
        <f>N5*SUMIF($G$3:$BE$3,N4,CF!$G$18:$BE$18)</f>
        <v>145740</v>
      </c>
      <c r="O157" s="1184">
        <f>O5*SUMIF($G$3:$BE$3,O4,CF!$G$18:$BE$18)</f>
        <v>145740</v>
      </c>
      <c r="P157" s="1184">
        <f>P5*SUMIF($G$3:$BE$3,P4,CF!$G$18:$BE$18)</f>
        <v>145740</v>
      </c>
      <c r="Q157" s="1184">
        <f>Q5*SUMIF($G$3:$BE$3,Q4,CF!$G$18:$BE$18)</f>
        <v>145740</v>
      </c>
      <c r="R157" s="1184">
        <f>R5*SUMIF($G$3:$BE$3,R4,CF!$G$18:$BE$18)</f>
        <v>145740</v>
      </c>
      <c r="S157" s="1184">
        <f>S5*SUMIF($G$3:$BE$3,S4,CF!$G$18:$BE$18)</f>
        <v>145740</v>
      </c>
      <c r="T157" s="1184">
        <f>T5*SUMIF($G$3:$BE$3,T4,CF!$G$18:$BE$18)</f>
        <v>145740</v>
      </c>
      <c r="U157" s="1184">
        <f>U5*SUMIF($G$3:$BE$3,U4,CF!$G$18:$BE$18)</f>
        <v>145740</v>
      </c>
      <c r="V157" s="1184">
        <f>V5*SUMIF($G$3:$BE$3,V4,CF!$G$18:$BE$18)</f>
        <v>145740</v>
      </c>
      <c r="W157" s="1184">
        <f>W5*SUMIF($G$3:$BE$3,W4,CF!$G$18:$BE$18)</f>
        <v>145740</v>
      </c>
      <c r="X157" s="1184">
        <f>X5*SUMIF($G$3:$BE$3,X4,CF!$G$18:$BE$18)</f>
        <v>145740</v>
      </c>
      <c r="Y157" s="1184">
        <f>Y5*SUMIF($G$3:$BE$3,Y4,CF!$G$18:$BE$18)</f>
        <v>145740</v>
      </c>
      <c r="Z157" s="1184">
        <f>Z5*SUMIF($G$3:$BE$3,Z4,CF!$G$18:$BE$18)</f>
        <v>145740</v>
      </c>
      <c r="AA157" s="1184">
        <f>AA5*SUMIF($G$3:$BE$3,AA4,CF!$G$18:$BE$18)</f>
        <v>145740</v>
      </c>
      <c r="AB157" s="1184">
        <f>AB5*SUMIF($G$3:$BE$3,AB4,CF!$G$18:$BE$18)</f>
        <v>145740</v>
      </c>
      <c r="AC157" s="1184">
        <f>AC5*SUMIF($G$3:$BE$3,AC4,CF!$G$18:$BE$18)</f>
        <v>145740</v>
      </c>
      <c r="AD157" s="1184">
        <f>AD5*SUMIF($G$3:$BE$3,AD4,CF!$G$18:$BE$18)</f>
        <v>145740</v>
      </c>
      <c r="AE157" s="1184">
        <f>AE5*SUMIF($G$3:$BE$3,AE4,CF!$G$18:$BE$18)</f>
        <v>145740</v>
      </c>
      <c r="AF157" s="1184">
        <f>AF5*SUMIF($G$3:$BE$3,AF4,CF!$G$18:$BE$18)</f>
        <v>145740</v>
      </c>
      <c r="AG157" s="1184">
        <f>AG5*SUMIF($G$3:$BE$3,AG4,CF!$G$18:$BE$18)</f>
        <v>0</v>
      </c>
      <c r="AH157" s="1184">
        <f>AH5*SUMIF($G$3:$BE$3,AH4,CF!$G$18:$BE$18)</f>
        <v>0</v>
      </c>
      <c r="AI157" s="1184">
        <f>AI5*SUMIF($G$3:$BE$3,AI4,CF!$G$18:$BE$18)</f>
        <v>0</v>
      </c>
      <c r="AJ157" s="1184">
        <f>AJ5*SUMIF($G$3:$BE$3,AJ4,CF!$G$18:$BE$18)</f>
        <v>0</v>
      </c>
      <c r="AK157" s="1184">
        <f>AK5*SUMIF($G$3:$BE$3,AK4,CF!$G$18:$BE$18)</f>
        <v>0</v>
      </c>
      <c r="AL157" s="1184">
        <f>AL5*SUMIF($G$3:$BE$3,AL4,CF!$G$18:$BE$18)</f>
        <v>0</v>
      </c>
      <c r="AM157" s="1184">
        <f>AM5*SUMIF($G$3:$BE$3,AM4,CF!$G$18:$BE$18)</f>
        <v>0</v>
      </c>
      <c r="AN157" s="1184">
        <f>AN5*SUMIF($G$3:$BE$3,AN4,CF!$G$18:$BE$18)</f>
        <v>0</v>
      </c>
      <c r="AO157" s="1184">
        <f>AO5*SUMIF($G$3:$BE$3,AO4,CF!$G$18:$BE$18)</f>
        <v>0</v>
      </c>
      <c r="AP157" s="1184">
        <f>AP5*SUMIF($G$3:$BE$3,AP4,CF!$G$18:$BE$18)</f>
        <v>0</v>
      </c>
      <c r="AQ157" s="1184">
        <f>AQ5*SUMIF($G$3:$BE$3,AQ4,CF!$G$18:$BE$18)</f>
        <v>0</v>
      </c>
      <c r="AR157" s="1184">
        <f>AR5*SUMIF($G$3:$BE$3,AR4,CF!$G$18:$BE$18)</f>
        <v>0</v>
      </c>
      <c r="AS157" s="1184">
        <f>AS5*SUMIF($G$3:$BE$3,AS4,CF!$G$18:$BE$18)</f>
        <v>0</v>
      </c>
      <c r="AT157" s="1184">
        <f>AT5*SUMIF($G$3:$BE$3,AT4,CF!$G$18:$BE$18)</f>
        <v>0</v>
      </c>
      <c r="AU157" s="1184">
        <f>AU5*SUMIF($G$3:$BE$3,AU4,CF!$G$18:$BE$18)</f>
        <v>0</v>
      </c>
      <c r="AV157" s="1184">
        <f>AV5*SUMIF($G$3:$BE$3,AV4,CF!$G$18:$BE$18)</f>
        <v>0</v>
      </c>
      <c r="AW157" s="1184">
        <f>AW5*SUMIF($G$3:$BE$3,AW4,CF!$G$18:$BE$18)</f>
        <v>0</v>
      </c>
      <c r="AX157" s="1184">
        <f>AX5*SUMIF($G$3:$BE$3,AX4,CF!$G$18:$BE$18)</f>
        <v>0</v>
      </c>
      <c r="AY157" s="1184">
        <f>AY5*SUMIF($G$3:$BE$3,AY4,CF!$G$18:$BE$18)</f>
        <v>0</v>
      </c>
      <c r="AZ157" s="1184">
        <f>AZ5*SUMIF($G$3:$BE$3,AZ4,CF!$G$18:$BE$18)</f>
        <v>0</v>
      </c>
      <c r="BA157" s="1184">
        <f>BA5*SUMIF($G$3:$BE$3,BA4,CF!$G$18:$BE$18)</f>
        <v>0</v>
      </c>
      <c r="BB157" s="1184">
        <f>BB5*SUMIF($G$3:$BE$3,BB4,CF!$G$18:$BE$18)</f>
        <v>0</v>
      </c>
      <c r="BC157" s="1184">
        <f>BC5*SUMIF($G$3:$BE$3,BC4,CF!$G$18:$BE$18)</f>
        <v>0</v>
      </c>
      <c r="BD157" s="1184">
        <f>BD5*SUMIF($G$3:$BE$3,BD4,CF!$G$18:$BE$18)</f>
        <v>0</v>
      </c>
      <c r="BE157" s="1184">
        <f>BE5*SUMIF($G$3:$BE$3,BE4,CF!$G$18:$BE$18)</f>
        <v>0</v>
      </c>
    </row>
    <row r="158" spans="1:129" s="494" customFormat="1">
      <c r="A158" s="494" t="s">
        <v>1117</v>
      </c>
      <c r="D158" s="1229">
        <f>D156*1000/(D157*1000)</f>
        <v>2.281532186888487E-2</v>
      </c>
    </row>
    <row r="159" spans="1:129" s="494" customFormat="1"/>
    <row r="160" spans="1:129" s="494" customFormat="1"/>
    <row r="161" s="494" customFormat="1"/>
    <row r="162" s="494" customFormat="1"/>
    <row r="163" s="494" customFormat="1"/>
    <row r="164" s="494" customFormat="1"/>
    <row r="165" s="494" customFormat="1"/>
    <row r="166" s="494" customFormat="1"/>
    <row r="167" s="494" customFormat="1"/>
    <row r="168" s="494" customFormat="1"/>
    <row r="169" s="494" customFormat="1"/>
    <row r="170" s="494" customFormat="1"/>
    <row r="171" s="494" customFormat="1"/>
    <row r="172" s="494" customFormat="1"/>
    <row r="173" s="494" customFormat="1"/>
    <row r="174" s="494" customFormat="1"/>
    <row r="175" s="494" customFormat="1"/>
    <row r="176" s="494" customFormat="1"/>
    <row r="177" s="494" customFormat="1"/>
    <row r="178" s="494" customFormat="1"/>
    <row r="179" s="494" customFormat="1"/>
    <row r="180" s="494" customFormat="1"/>
    <row r="181" s="494" customFormat="1"/>
    <row r="182" s="494" customFormat="1"/>
    <row r="183" s="494" customFormat="1"/>
    <row r="184" s="494" customFormat="1"/>
    <row r="185" s="494" customFormat="1"/>
    <row r="186" s="494" customFormat="1"/>
    <row r="187" s="494" customFormat="1"/>
    <row r="188" s="494" customFormat="1"/>
    <row r="189" s="494" customFormat="1"/>
    <row r="190" s="494" customFormat="1"/>
    <row r="191" s="494" customFormat="1"/>
    <row r="192" s="494" customFormat="1"/>
    <row r="193" s="494" customFormat="1"/>
    <row r="194" s="494" customFormat="1"/>
    <row r="195" s="494" customFormat="1"/>
    <row r="196" s="494" customFormat="1"/>
    <row r="197" s="494" customFormat="1"/>
    <row r="198" s="494" customFormat="1"/>
    <row r="199" s="494" customFormat="1"/>
    <row r="200" s="494" customFormat="1"/>
    <row r="201" s="494" customFormat="1"/>
    <row r="202" s="494" customFormat="1"/>
    <row r="203" s="494" customFormat="1"/>
    <row r="204" s="494" customFormat="1"/>
    <row r="205" s="494" customFormat="1"/>
    <row r="206" s="494" customFormat="1"/>
    <row r="207" s="494" customFormat="1"/>
    <row r="208" s="494" customFormat="1"/>
    <row r="209" s="494" customFormat="1"/>
    <row r="210" s="494" customFormat="1"/>
    <row r="211" s="494" customFormat="1"/>
    <row r="212" s="494" customFormat="1"/>
    <row r="213" s="494" customFormat="1"/>
    <row r="214" s="494" customFormat="1"/>
    <row r="215" s="494" customFormat="1"/>
    <row r="216" s="494" customFormat="1"/>
    <row r="217" s="494" customFormat="1"/>
    <row r="218" s="494" customFormat="1"/>
    <row r="219" s="494" customFormat="1"/>
    <row r="220" s="494" customFormat="1"/>
    <row r="221" s="494" customFormat="1"/>
    <row r="222" s="494" customFormat="1"/>
    <row r="223" s="494" customFormat="1"/>
    <row r="224" s="494" customFormat="1"/>
    <row r="225" s="494" customFormat="1"/>
    <row r="226" s="494" customFormat="1"/>
    <row r="227" s="494" customFormat="1"/>
    <row r="228" s="494" customFormat="1"/>
    <row r="229" s="494" customFormat="1"/>
    <row r="230" s="494" customFormat="1"/>
    <row r="231" s="494" customFormat="1"/>
    <row r="232" s="494" customFormat="1"/>
    <row r="233" s="494" customFormat="1"/>
    <row r="234" s="494" customFormat="1"/>
    <row r="235" s="494" customFormat="1"/>
    <row r="236" s="494" customFormat="1"/>
    <row r="237" s="494" customFormat="1"/>
    <row r="238" s="494" customFormat="1"/>
    <row r="239" s="494" customFormat="1"/>
    <row r="240" s="494" customFormat="1"/>
    <row r="241" s="494" customFormat="1"/>
    <row r="242" s="494" customFormat="1"/>
    <row r="243" s="494" customFormat="1"/>
    <row r="244" s="494" customFormat="1"/>
    <row r="245" s="494" customFormat="1"/>
    <row r="246" s="494" customFormat="1"/>
    <row r="247" s="494" customFormat="1"/>
    <row r="248" s="494" customFormat="1"/>
    <row r="249" s="494" customFormat="1"/>
    <row r="250" s="494" customFormat="1"/>
    <row r="251" s="494" customFormat="1"/>
    <row r="252" s="494" customFormat="1"/>
    <row r="253" s="494" customFormat="1"/>
    <row r="254" s="494" customFormat="1"/>
    <row r="255" s="494" customFormat="1"/>
    <row r="256" s="494" customFormat="1"/>
    <row r="257" s="494" customFormat="1"/>
    <row r="258" s="494" customFormat="1"/>
    <row r="259" s="494" customFormat="1"/>
    <row r="260" s="494" customFormat="1"/>
    <row r="261" s="494" customFormat="1"/>
    <row r="262" s="494" customFormat="1"/>
    <row r="263" s="494" customFormat="1"/>
    <row r="264" s="494" customFormat="1"/>
    <row r="265" s="494" customFormat="1"/>
    <row r="266" s="494" customFormat="1"/>
    <row r="267" s="494" customFormat="1"/>
    <row r="268" s="494" customFormat="1"/>
    <row r="269" s="494" customFormat="1"/>
    <row r="270" s="494" customFormat="1"/>
    <row r="271" s="494" customFormat="1"/>
    <row r="272" s="494" customFormat="1"/>
    <row r="273" s="494" customFormat="1"/>
    <row r="274" s="494" customFormat="1"/>
    <row r="275" s="494" customFormat="1"/>
    <row r="276" s="494" customFormat="1"/>
    <row r="277" s="494" customFormat="1"/>
    <row r="278" s="494" customFormat="1"/>
    <row r="279" s="494" customFormat="1"/>
    <row r="280" s="494" customFormat="1"/>
    <row r="281" s="494" customFormat="1"/>
    <row r="282" s="494" customFormat="1"/>
    <row r="283" s="494" customFormat="1"/>
    <row r="284" s="494" customFormat="1"/>
    <row r="285" s="494" customFormat="1"/>
    <row r="286" s="494" customFormat="1"/>
    <row r="287" s="494" customFormat="1"/>
    <row r="288" s="494" customFormat="1"/>
    <row r="289" s="494" customFormat="1"/>
    <row r="290" s="494" customFormat="1"/>
    <row r="291" s="494" customFormat="1"/>
    <row r="292" s="494" customFormat="1"/>
    <row r="293" s="494" customFormat="1"/>
    <row r="294" s="494" customFormat="1"/>
    <row r="295" s="494" customFormat="1"/>
    <row r="296" s="494" customFormat="1"/>
    <row r="297" s="494" customFormat="1"/>
    <row r="298" s="494" customFormat="1"/>
    <row r="299" s="494" customFormat="1"/>
    <row r="300" s="494" customFormat="1"/>
    <row r="301" s="494" customFormat="1"/>
    <row r="302" s="494" customFormat="1"/>
    <row r="303" s="494" customFormat="1"/>
    <row r="304" s="494" customFormat="1"/>
    <row r="305" s="494" customFormat="1"/>
    <row r="306" s="494" customFormat="1"/>
    <row r="307" s="494" customFormat="1"/>
    <row r="308" s="494" customFormat="1"/>
    <row r="309" s="494" customFormat="1"/>
    <row r="310" s="494" customFormat="1"/>
    <row r="311" s="494" customFormat="1"/>
    <row r="312" s="494" customFormat="1"/>
    <row r="313" s="494" customFormat="1"/>
    <row r="314" s="494" customFormat="1"/>
    <row r="315" s="494" customFormat="1"/>
    <row r="316" s="494" customFormat="1"/>
    <row r="317" s="494" customFormat="1"/>
    <row r="318" s="494" customFormat="1"/>
    <row r="319" s="494" customFormat="1"/>
    <row r="320" s="494" customFormat="1"/>
    <row r="321" s="494" customFormat="1"/>
    <row r="322" s="494" customFormat="1"/>
    <row r="323" s="494" customFormat="1"/>
    <row r="324" s="494" customFormat="1"/>
    <row r="325" s="494" customFormat="1"/>
    <row r="326" s="494" customFormat="1"/>
    <row r="327" s="494" customFormat="1"/>
    <row r="328" s="494" customFormat="1"/>
    <row r="329" s="494" customFormat="1"/>
    <row r="330" s="494" customFormat="1"/>
  </sheetData>
  <phoneticPr fontId="0" type="noConversion"/>
  <conditionalFormatting sqref="G131:DW131 G128:DW128">
    <cfRule type="cellIs" dxfId="87" priority="76" stopIfTrue="1" operator="equal">
      <formula>10</formula>
    </cfRule>
  </conditionalFormatting>
  <conditionalFormatting sqref="G110:DW111">
    <cfRule type="cellIs" dxfId="86" priority="79" stopIfTrue="1" operator="equal">
      <formula>FALSE</formula>
    </cfRule>
    <cfRule type="cellIs" dxfId="85" priority="80" stopIfTrue="1" operator="equal">
      <formula>TRUE</formula>
    </cfRule>
  </conditionalFormatting>
  <conditionalFormatting sqref="G128:DW128">
    <cfRule type="cellIs" dxfId="84" priority="71" stopIfTrue="1" operator="equal">
      <formula>10</formula>
    </cfRule>
  </conditionalFormatting>
  <conditionalFormatting sqref="G130:DW130 H129:DW130">
    <cfRule type="cellIs" dxfId="83" priority="63" stopIfTrue="1" operator="equal">
      <formula>10</formula>
    </cfRule>
  </conditionalFormatting>
  <conditionalFormatting sqref="G129:DW130">
    <cfRule type="cellIs" dxfId="82" priority="62" stopIfTrue="1" operator="equal">
      <formula>10</formula>
    </cfRule>
  </conditionalFormatting>
  <conditionalFormatting sqref="G130:DW130">
    <cfRule type="cellIs" dxfId="81" priority="43" stopIfTrue="1" operator="equal">
      <formula>10</formula>
    </cfRule>
  </conditionalFormatting>
  <conditionalFormatting sqref="G130:DW130">
    <cfRule type="cellIs" dxfId="80" priority="42" stopIfTrue="1" operator="equal">
      <formula>10</formula>
    </cfRule>
  </conditionalFormatting>
  <conditionalFormatting sqref="G130:DW130">
    <cfRule type="cellIs" dxfId="79" priority="41" stopIfTrue="1" operator="equal">
      <formula>10</formula>
    </cfRule>
  </conditionalFormatting>
  <conditionalFormatting sqref="G130:DW130">
    <cfRule type="cellIs" dxfId="78" priority="40" stopIfTrue="1" operator="equal">
      <formula>10</formula>
    </cfRule>
  </conditionalFormatting>
  <dataValidations disablePrompts="1" count="1">
    <dataValidation type="whole" operator="equal" allowBlank="1" showInputMessage="1" showErrorMessage="1" sqref="B145:F145 B143:F143" xr:uid="{00000000-0002-0000-0600-000000000000}">
      <formula1>0</formula1>
    </dataValidation>
  </dataValidations>
  <hyperlinks>
    <hyperlink ref="E1" location="Sensitivity!D43" display="Sensitivity!D43" xr:uid="{00000000-0004-0000-0600-000000000000}"/>
  </hyperlinks>
  <pageMargins left="0.64" right="0.25" top="0.38" bottom="0.74803149606299213" header="0.43" footer="0.51181102362204722"/>
  <pageSetup paperSize="9" scale="23" orientation="landscape" r:id="rId1"/>
  <headerFooter alignWithMargins="0">
    <oddFooter>&amp;L&amp;F
&amp;T &amp;D</oddFooter>
  </headerFooter>
  <rowBreaks count="1" manualBreakCount="1">
    <brk id="147" max="16383" man="1"/>
  </rowBreaks>
  <colBreaks count="1" manualBreakCount="1">
    <brk id="128" max="1048575" man="1"/>
  </colBreaks>
  <ignoredErrors>
    <ignoredError sqref="G93 G97" emptyCellReferenc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1" id="{00000000-000E-0000-0500-000001000000}">
            <xm:f>G$3&gt;Inputs!$D$16</xm:f>
            <x14:dxf>
              <font>
                <color theme="0" tint="-0.14996795556505021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G1:DW15 BP16:DW16 G17:DW152</xm:sqref>
        </x14:conditionalFormatting>
        <x14:conditionalFormatting xmlns:xm="http://schemas.microsoft.com/office/excel/2006/main">
          <x14:cfRule type="iconSet" priority="73" id="{53CEF484-7EB2-4F6D-87B4-B55E0297AC35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F148</xm:sqref>
        </x14:conditionalFormatting>
        <x14:conditionalFormatting xmlns:xm="http://schemas.microsoft.com/office/excel/2006/main">
          <x14:cfRule type="iconSet" priority="72" id="{F37B94E4-DFB4-4F58-B977-F729AAC69411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B137:F137 F136</xm:sqref>
        </x14:conditionalFormatting>
        <x14:conditionalFormatting xmlns:xm="http://schemas.microsoft.com/office/excel/2006/main">
          <x14:cfRule type="cellIs" priority="132" stopIfTrue="1" operator="equal" id="{5D73F770-B4CB-4AD3-8DA2-A738B33EB2A2}">
            <xm:f>Inputs!$L$465</xm:f>
            <x14:dxf>
              <font>
                <condense val="0"/>
                <extend val="0"/>
                <color indexed="9"/>
              </font>
            </x14:dxf>
          </x14:cfRule>
          <xm:sqref>G128:DW130</xm:sqref>
        </x14:conditionalFormatting>
        <x14:conditionalFormatting xmlns:xm="http://schemas.microsoft.com/office/excel/2006/main">
          <x14:cfRule type="iconSet" priority="34" id="{D30940B3-E97D-482D-A524-3805E67BA9A9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E41</xm:sqref>
        </x14:conditionalFormatting>
        <x14:conditionalFormatting xmlns:xm="http://schemas.microsoft.com/office/excel/2006/main">
          <x14:cfRule type="iconSet" priority="438" id="{7FB618AF-F568-4962-BCA3-4081392FC204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E136</xm:sqref>
        </x14:conditionalFormatting>
        <x14:conditionalFormatting xmlns:xm="http://schemas.microsoft.com/office/excel/2006/main">
          <x14:cfRule type="iconSet" priority="439" id="{BBB7778B-D411-473C-873B-A5A302E83CBA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E148</xm:sqref>
        </x14:conditionalFormatting>
        <x14:conditionalFormatting xmlns:xm="http://schemas.microsoft.com/office/excel/2006/main">
          <x14:cfRule type="iconSet" priority="440" id="{CFE9AAA9-6344-429C-8D99-7FC7358C3B6F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E151 F131</xm:sqref>
        </x14:conditionalFormatting>
        <x14:conditionalFormatting xmlns:xm="http://schemas.microsoft.com/office/excel/2006/main">
          <x14:cfRule type="iconSet" priority="445" id="{82477A81-A272-4683-BB68-3C1864F3963F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E96</xm:sqref>
        </x14:conditionalFormatting>
        <x14:conditionalFormatting xmlns:xm="http://schemas.microsoft.com/office/excel/2006/main">
          <x14:cfRule type="iconSet" priority="447" id="{789771AF-1BB3-4B53-A9C8-913A3C4C6F63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E150</xm:sqref>
        </x14:conditionalFormatting>
        <x14:conditionalFormatting xmlns:xm="http://schemas.microsoft.com/office/excel/2006/main">
          <x14:cfRule type="iconSet" priority="448" id="{9CB0D596-A14D-4036-9F61-1086E70D11CA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E152</xm:sqref>
        </x14:conditionalFormatting>
        <x14:conditionalFormatting xmlns:xm="http://schemas.microsoft.com/office/excel/2006/main">
          <x14:cfRule type="iconSet" priority="449" id="{97A2852E-6A95-4D8D-838B-2E56C8A8F779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E84</xm:sqref>
        </x14:conditionalFormatting>
        <x14:conditionalFormatting xmlns:xm="http://schemas.microsoft.com/office/excel/2006/main">
          <x14:cfRule type="iconSet" priority="450" id="{4D295438-D8AB-4A85-8641-B8C9E883CAFE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E98</xm:sqref>
        </x14:conditionalFormatting>
        <x14:conditionalFormatting xmlns:xm="http://schemas.microsoft.com/office/excel/2006/main">
          <x14:cfRule type="iconSet" priority="451" id="{3FBBD581-892C-4706-A16E-8A825DC062EE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E82 B97:E97 B83:E83</xm:sqref>
        </x14:conditionalFormatting>
        <x14:conditionalFormatting xmlns:xm="http://schemas.microsoft.com/office/excel/2006/main">
          <x14:cfRule type="iconSet" priority="32" id="{C034B397-BC55-41E4-A106-5006B0B529BA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</xm:sqref>
        </x14:conditionalFormatting>
        <x14:conditionalFormatting xmlns:xm="http://schemas.microsoft.com/office/excel/2006/main">
          <x14:cfRule type="iconSet" priority="1" id="{636039F3-A6F1-4814-B293-0DCF8B2C8DD4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B116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_profitloss"/>
  <dimension ref="A1:DX64"/>
  <sheetViews>
    <sheetView showGridLines="0" workbookViewId="0">
      <pane xSplit="6" ySplit="4" topLeftCell="G5" activePane="bottomRight" state="frozen"/>
      <selection pane="bottomRight" activeCell="H46" sqref="H46"/>
      <selection pane="bottomLeft" activeCell="A4" sqref="A4"/>
      <selection pane="topRight" activeCell="E1" sqref="E1"/>
    </sheetView>
  </sheetViews>
  <sheetFormatPr defaultColWidth="11.42578125" defaultRowHeight="10.5"/>
  <cols>
    <col min="1" max="1" width="38.5703125" style="1107" customWidth="1"/>
    <col min="2" max="3" width="7.85546875" style="1108" customWidth="1"/>
    <col min="4" max="4" width="7.85546875" style="1107" customWidth="1"/>
    <col min="5" max="5" width="2.5703125" style="1107" customWidth="1"/>
    <col min="6" max="6" width="3.5703125" style="1107" customWidth="1"/>
    <col min="7" max="127" width="9.5703125" style="1107" customWidth="1"/>
    <col min="128" max="128" width="2.5703125" style="1107" customWidth="1"/>
    <col min="129" max="16384" width="11.42578125" style="1107"/>
  </cols>
  <sheetData>
    <row r="1" spans="1:128">
      <c r="A1" s="995" t="s">
        <v>1048</v>
      </c>
      <c r="B1" s="689"/>
      <c r="C1" s="689"/>
      <c r="D1" s="303"/>
      <c r="E1" s="893">
        <f ca="1">Outputs!$D$46</f>
        <v>11028.671357008972</v>
      </c>
      <c r="F1" s="303"/>
      <c r="G1" s="971">
        <f>Flags!G5</f>
        <v>46934</v>
      </c>
      <c r="H1" s="971">
        <f>Flags!H5</f>
        <v>47484</v>
      </c>
      <c r="I1" s="971">
        <f>Flags!I5</f>
        <v>47665</v>
      </c>
      <c r="J1" s="971">
        <f>Flags!J5</f>
        <v>47849</v>
      </c>
      <c r="K1" s="971">
        <f>Flags!K5</f>
        <v>48030</v>
      </c>
      <c r="L1" s="971">
        <f>Flags!L5</f>
        <v>48214</v>
      </c>
      <c r="M1" s="971">
        <f>Flags!M5</f>
        <v>48396</v>
      </c>
      <c r="N1" s="971">
        <f>Flags!N5</f>
        <v>48580</v>
      </c>
      <c r="O1" s="971">
        <f>Flags!O5</f>
        <v>48761</v>
      </c>
      <c r="P1" s="971">
        <f>Flags!P5</f>
        <v>48945</v>
      </c>
      <c r="Q1" s="971">
        <f>Flags!Q5</f>
        <v>49126</v>
      </c>
      <c r="R1" s="971">
        <f>Flags!R5</f>
        <v>49310</v>
      </c>
      <c r="S1" s="971">
        <f>Flags!S5</f>
        <v>49491</v>
      </c>
      <c r="T1" s="971">
        <f>Flags!T5</f>
        <v>49675</v>
      </c>
      <c r="U1" s="971">
        <f>Flags!U5</f>
        <v>49857</v>
      </c>
      <c r="V1" s="971">
        <f>Flags!V5</f>
        <v>50041</v>
      </c>
      <c r="W1" s="971">
        <f>Flags!W5</f>
        <v>50222</v>
      </c>
      <c r="X1" s="971">
        <f>Flags!X5</f>
        <v>50406</v>
      </c>
      <c r="Y1" s="971">
        <f>Flags!Y5</f>
        <v>50587</v>
      </c>
      <c r="Z1" s="971">
        <f>Flags!Z5</f>
        <v>50771</v>
      </c>
      <c r="AA1" s="971">
        <f>Flags!AA5</f>
        <v>50952</v>
      </c>
      <c r="AB1" s="971">
        <f>Flags!AB5</f>
        <v>51136</v>
      </c>
      <c r="AC1" s="971">
        <f>Flags!AC5</f>
        <v>51318</v>
      </c>
      <c r="AD1" s="971">
        <f>Flags!AD5</f>
        <v>51502</v>
      </c>
      <c r="AE1" s="971">
        <f>Flags!AE5</f>
        <v>51683</v>
      </c>
      <c r="AF1" s="971">
        <f>Flags!AF5</f>
        <v>51867</v>
      </c>
      <c r="AG1" s="971">
        <f>Flags!AG5</f>
        <v>52048</v>
      </c>
      <c r="AH1" s="971">
        <f>Flags!AH5</f>
        <v>52232</v>
      </c>
      <c r="AI1" s="971">
        <f>Flags!AI5</f>
        <v>52413</v>
      </c>
      <c r="AJ1" s="971">
        <f>Flags!AJ5</f>
        <v>52597</v>
      </c>
      <c r="AK1" s="971">
        <f>Flags!AK5</f>
        <v>52779</v>
      </c>
      <c r="AL1" s="971">
        <f>Flags!AL5</f>
        <v>52963</v>
      </c>
      <c r="AM1" s="971">
        <f>Flags!AM5</f>
        <v>53144</v>
      </c>
      <c r="AN1" s="971">
        <f>Flags!AN5</f>
        <v>53328</v>
      </c>
      <c r="AO1" s="971">
        <f>Flags!AO5</f>
        <v>53509</v>
      </c>
      <c r="AP1" s="971">
        <f>Flags!AP5</f>
        <v>53693</v>
      </c>
      <c r="AQ1" s="971">
        <f>Flags!AQ5</f>
        <v>53874</v>
      </c>
      <c r="AR1" s="971">
        <f>Flags!AR5</f>
        <v>54058</v>
      </c>
      <c r="AS1" s="971">
        <f>Flags!AS5</f>
        <v>54240</v>
      </c>
      <c r="AT1" s="971">
        <f>Flags!AT5</f>
        <v>54424</v>
      </c>
      <c r="AU1" s="971">
        <f>Flags!AU5</f>
        <v>54605</v>
      </c>
      <c r="AV1" s="971">
        <f>Flags!AV5</f>
        <v>54789</v>
      </c>
      <c r="AW1" s="971">
        <f>Flags!AW5</f>
        <v>54970</v>
      </c>
      <c r="AX1" s="971">
        <f>Flags!AX5</f>
        <v>55154</v>
      </c>
      <c r="AY1" s="971">
        <f>Flags!AY5</f>
        <v>55335</v>
      </c>
      <c r="AZ1" s="971">
        <f>Flags!AZ5</f>
        <v>55519</v>
      </c>
      <c r="BA1" s="971">
        <f>Flags!BA5</f>
        <v>55701</v>
      </c>
      <c r="BB1" s="971">
        <f>Flags!BB5</f>
        <v>55885</v>
      </c>
      <c r="BC1" s="971">
        <f>Flags!BC5</f>
        <v>56066</v>
      </c>
      <c r="BD1" s="971">
        <f>Flags!BD5</f>
        <v>56250</v>
      </c>
      <c r="BE1" s="971">
        <f>Flags!BE5</f>
        <v>56431</v>
      </c>
      <c r="BF1" s="971">
        <f>Flags!BF5</f>
        <v>56615</v>
      </c>
      <c r="BG1" s="971">
        <f>Flags!BG5</f>
        <v>56796</v>
      </c>
      <c r="BH1" s="971">
        <f>Flags!BH5</f>
        <v>56980</v>
      </c>
      <c r="BI1" s="971">
        <f>Flags!BI5</f>
        <v>57162</v>
      </c>
      <c r="BJ1" s="971">
        <f>Flags!BJ5</f>
        <v>57346</v>
      </c>
      <c r="BK1" s="971">
        <f>Flags!BK5</f>
        <v>57527</v>
      </c>
      <c r="BL1" s="971">
        <f>Flags!BL5</f>
        <v>57711</v>
      </c>
      <c r="BM1" s="971">
        <f>Flags!BM5</f>
        <v>57892</v>
      </c>
      <c r="BN1" s="971">
        <f>Flags!BN5</f>
        <v>58076</v>
      </c>
      <c r="BO1" s="971">
        <f>Flags!BO5</f>
        <v>58257</v>
      </c>
      <c r="BP1" s="971"/>
      <c r="BQ1" s="971"/>
      <c r="BR1" s="971"/>
      <c r="BS1" s="971"/>
      <c r="BT1" s="971"/>
      <c r="BU1" s="971"/>
      <c r="BV1" s="971"/>
      <c r="BW1" s="971"/>
      <c r="BX1" s="971"/>
      <c r="BY1" s="971"/>
      <c r="BZ1" s="971"/>
      <c r="CA1" s="971"/>
      <c r="CB1" s="971"/>
      <c r="CC1" s="971"/>
      <c r="CD1" s="971"/>
      <c r="CE1" s="971"/>
      <c r="CF1" s="971"/>
      <c r="CG1" s="971"/>
      <c r="CH1" s="971"/>
      <c r="CI1" s="971"/>
      <c r="CJ1" s="971"/>
      <c r="CK1" s="971"/>
      <c r="CL1" s="971"/>
      <c r="CM1" s="971"/>
      <c r="CN1" s="971"/>
      <c r="CO1" s="971"/>
      <c r="CP1" s="971"/>
      <c r="CQ1" s="971"/>
      <c r="CR1" s="971"/>
      <c r="CS1" s="971"/>
      <c r="CT1" s="971"/>
      <c r="CU1" s="971"/>
      <c r="CV1" s="971"/>
      <c r="CW1" s="971"/>
      <c r="CX1" s="971"/>
      <c r="CY1" s="971"/>
      <c r="CZ1" s="971"/>
      <c r="DA1" s="971"/>
      <c r="DB1" s="971"/>
      <c r="DC1" s="971"/>
      <c r="DD1" s="971"/>
      <c r="DE1" s="971"/>
      <c r="DF1" s="971"/>
      <c r="DG1" s="971"/>
      <c r="DH1" s="971"/>
      <c r="DI1" s="971"/>
      <c r="DJ1" s="971"/>
      <c r="DK1" s="971"/>
      <c r="DL1" s="971"/>
      <c r="DM1" s="971"/>
      <c r="DN1" s="971"/>
      <c r="DO1" s="971"/>
      <c r="DP1" s="971"/>
      <c r="DQ1" s="971"/>
      <c r="DR1" s="971"/>
      <c r="DS1" s="971"/>
      <c r="DT1" s="971"/>
      <c r="DU1" s="971"/>
      <c r="DV1" s="971"/>
      <c r="DW1" s="971"/>
      <c r="DX1" s="1390"/>
    </row>
    <row r="2" spans="1:128">
      <c r="A2" s="995" t="s">
        <v>1049</v>
      </c>
      <c r="B2" s="1391"/>
      <c r="C2" s="1391"/>
      <c r="D2" s="303"/>
      <c r="E2" s="484"/>
      <c r="F2" s="303"/>
      <c r="G2" s="971">
        <f>Flags!G6</f>
        <v>47483</v>
      </c>
      <c r="H2" s="971">
        <f>Flags!H6</f>
        <v>47664</v>
      </c>
      <c r="I2" s="971">
        <f>Flags!I6</f>
        <v>47848</v>
      </c>
      <c r="J2" s="971">
        <f>Flags!J6</f>
        <v>48029</v>
      </c>
      <c r="K2" s="971">
        <f>Flags!K6</f>
        <v>48213</v>
      </c>
      <c r="L2" s="971">
        <f>Flags!L6</f>
        <v>48395</v>
      </c>
      <c r="M2" s="971">
        <f>Flags!M6</f>
        <v>48579</v>
      </c>
      <c r="N2" s="971">
        <f>Flags!N6</f>
        <v>48760</v>
      </c>
      <c r="O2" s="971">
        <f>Flags!O6</f>
        <v>48944</v>
      </c>
      <c r="P2" s="971">
        <f>Flags!P6</f>
        <v>49125</v>
      </c>
      <c r="Q2" s="971">
        <f>Flags!Q6</f>
        <v>49309</v>
      </c>
      <c r="R2" s="971">
        <f>Flags!R6</f>
        <v>49490</v>
      </c>
      <c r="S2" s="971">
        <f>Flags!S6</f>
        <v>49674</v>
      </c>
      <c r="T2" s="971">
        <f>Flags!T6</f>
        <v>49856</v>
      </c>
      <c r="U2" s="971">
        <f>Flags!U6</f>
        <v>50040</v>
      </c>
      <c r="V2" s="971">
        <f>Flags!V6</f>
        <v>50221</v>
      </c>
      <c r="W2" s="971">
        <f>Flags!W6</f>
        <v>50405</v>
      </c>
      <c r="X2" s="971">
        <f>Flags!X6</f>
        <v>50586</v>
      </c>
      <c r="Y2" s="971">
        <f>Flags!Y6</f>
        <v>50770</v>
      </c>
      <c r="Z2" s="971">
        <f>Flags!Z6</f>
        <v>50951</v>
      </c>
      <c r="AA2" s="971">
        <f>Flags!AA6</f>
        <v>51135</v>
      </c>
      <c r="AB2" s="971">
        <f>Flags!AB6</f>
        <v>51317</v>
      </c>
      <c r="AC2" s="971">
        <f>Flags!AC6</f>
        <v>51501</v>
      </c>
      <c r="AD2" s="971">
        <f>Flags!AD6</f>
        <v>51682</v>
      </c>
      <c r="AE2" s="971">
        <f>Flags!AE6</f>
        <v>51866</v>
      </c>
      <c r="AF2" s="971">
        <f>Flags!AF6</f>
        <v>52047</v>
      </c>
      <c r="AG2" s="971">
        <f>Flags!AG6</f>
        <v>52231</v>
      </c>
      <c r="AH2" s="971">
        <f>Flags!AH6</f>
        <v>52412</v>
      </c>
      <c r="AI2" s="971">
        <f>Flags!AI6</f>
        <v>52596</v>
      </c>
      <c r="AJ2" s="971">
        <f>Flags!AJ6</f>
        <v>52778</v>
      </c>
      <c r="AK2" s="971">
        <f>Flags!AK6</f>
        <v>52962</v>
      </c>
      <c r="AL2" s="971">
        <f>Flags!AL6</f>
        <v>53143</v>
      </c>
      <c r="AM2" s="971">
        <f>Flags!AM6</f>
        <v>53327</v>
      </c>
      <c r="AN2" s="971">
        <f>Flags!AN6</f>
        <v>53508</v>
      </c>
      <c r="AO2" s="971">
        <f>Flags!AO6</f>
        <v>53692</v>
      </c>
      <c r="AP2" s="971">
        <f>Flags!AP6</f>
        <v>53873</v>
      </c>
      <c r="AQ2" s="971">
        <f>Flags!AQ6</f>
        <v>54057</v>
      </c>
      <c r="AR2" s="971">
        <f>Flags!AR6</f>
        <v>54239</v>
      </c>
      <c r="AS2" s="971">
        <f>Flags!AS6</f>
        <v>54423</v>
      </c>
      <c r="AT2" s="971">
        <f>Flags!AT6</f>
        <v>54604</v>
      </c>
      <c r="AU2" s="971">
        <f>Flags!AU6</f>
        <v>54788</v>
      </c>
      <c r="AV2" s="971">
        <f>Flags!AV6</f>
        <v>54969</v>
      </c>
      <c r="AW2" s="971">
        <f>Flags!AW6</f>
        <v>55153</v>
      </c>
      <c r="AX2" s="971">
        <f>Flags!AX6</f>
        <v>55334</v>
      </c>
      <c r="AY2" s="971">
        <f>Flags!AY6</f>
        <v>55518</v>
      </c>
      <c r="AZ2" s="971">
        <f>Flags!AZ6</f>
        <v>55700</v>
      </c>
      <c r="BA2" s="971">
        <f>Flags!BA6</f>
        <v>55884</v>
      </c>
      <c r="BB2" s="971">
        <f>Flags!BB6</f>
        <v>56065</v>
      </c>
      <c r="BC2" s="971">
        <f>Flags!BC6</f>
        <v>56249</v>
      </c>
      <c r="BD2" s="971">
        <f>Flags!BD6</f>
        <v>56430</v>
      </c>
      <c r="BE2" s="971">
        <f>Flags!BE6</f>
        <v>56614</v>
      </c>
      <c r="BF2" s="971">
        <f>Flags!BF6</f>
        <v>56795</v>
      </c>
      <c r="BG2" s="971">
        <f>Flags!BG6</f>
        <v>56979</v>
      </c>
      <c r="BH2" s="971">
        <f>Flags!BH6</f>
        <v>57161</v>
      </c>
      <c r="BI2" s="971">
        <f>Flags!BI6</f>
        <v>57345</v>
      </c>
      <c r="BJ2" s="971">
        <f>Flags!BJ6</f>
        <v>57526</v>
      </c>
      <c r="BK2" s="971">
        <f>Flags!BK6</f>
        <v>57710</v>
      </c>
      <c r="BL2" s="971">
        <f>Flags!BL6</f>
        <v>57891</v>
      </c>
      <c r="BM2" s="971">
        <f>Flags!BM6</f>
        <v>58075</v>
      </c>
      <c r="BN2" s="971">
        <f>Flags!BN6</f>
        <v>58256</v>
      </c>
      <c r="BO2" s="971">
        <f>Flags!BO6</f>
        <v>58440</v>
      </c>
      <c r="BP2" s="971"/>
      <c r="BQ2" s="971"/>
      <c r="BR2" s="971"/>
      <c r="BS2" s="971"/>
      <c r="BT2" s="971"/>
      <c r="BU2" s="971"/>
      <c r="BV2" s="971"/>
      <c r="BW2" s="971"/>
      <c r="BX2" s="971"/>
      <c r="BY2" s="971"/>
      <c r="BZ2" s="971"/>
      <c r="CA2" s="971"/>
      <c r="CB2" s="971"/>
      <c r="CC2" s="971"/>
      <c r="CD2" s="971"/>
      <c r="CE2" s="971"/>
      <c r="CF2" s="971"/>
      <c r="CG2" s="971"/>
      <c r="CH2" s="971"/>
      <c r="CI2" s="971"/>
      <c r="CJ2" s="971"/>
      <c r="CK2" s="971"/>
      <c r="CL2" s="971"/>
      <c r="CM2" s="971"/>
      <c r="CN2" s="971"/>
      <c r="CO2" s="971"/>
      <c r="CP2" s="971"/>
      <c r="CQ2" s="971"/>
      <c r="CR2" s="971"/>
      <c r="CS2" s="971"/>
      <c r="CT2" s="971"/>
      <c r="CU2" s="971"/>
      <c r="CV2" s="971"/>
      <c r="CW2" s="971"/>
      <c r="CX2" s="971"/>
      <c r="CY2" s="971"/>
      <c r="CZ2" s="971"/>
      <c r="DA2" s="971"/>
      <c r="DB2" s="971"/>
      <c r="DC2" s="971"/>
      <c r="DD2" s="971"/>
      <c r="DE2" s="971"/>
      <c r="DF2" s="971"/>
      <c r="DG2" s="971"/>
      <c r="DH2" s="971"/>
      <c r="DI2" s="971"/>
      <c r="DJ2" s="971"/>
      <c r="DK2" s="971"/>
      <c r="DL2" s="971"/>
      <c r="DM2" s="971"/>
      <c r="DN2" s="971"/>
      <c r="DO2" s="971"/>
      <c r="DP2" s="971"/>
      <c r="DQ2" s="971"/>
      <c r="DR2" s="971"/>
      <c r="DS2" s="971"/>
      <c r="DT2" s="971"/>
      <c r="DU2" s="971"/>
      <c r="DV2" s="971"/>
      <c r="DW2" s="971"/>
      <c r="DX2" s="1390"/>
    </row>
    <row r="3" spans="1:128">
      <c r="A3" s="996" t="str">
        <f>Flags!A7</f>
        <v>Year</v>
      </c>
      <c r="B3" s="1391"/>
      <c r="C3" s="1391"/>
      <c r="D3" s="484"/>
      <c r="E3" s="484"/>
      <c r="F3" s="303"/>
      <c r="G3" s="1000">
        <f>Flags!G7</f>
        <v>0</v>
      </c>
      <c r="H3" s="1000">
        <f>Flags!H7</f>
        <v>1</v>
      </c>
      <c r="I3" s="1000">
        <f>Flags!I7</f>
        <v>1</v>
      </c>
      <c r="J3" s="1000">
        <f>Flags!J7</f>
        <v>2</v>
      </c>
      <c r="K3" s="1000">
        <f>Flags!K7</f>
        <v>2</v>
      </c>
      <c r="L3" s="1000">
        <f>Flags!L7</f>
        <v>3</v>
      </c>
      <c r="M3" s="1000">
        <f>Flags!M7</f>
        <v>3</v>
      </c>
      <c r="N3" s="1000">
        <f>Flags!N7</f>
        <v>4</v>
      </c>
      <c r="O3" s="1000">
        <f>Flags!O7</f>
        <v>4</v>
      </c>
      <c r="P3" s="1000">
        <f>Flags!P7</f>
        <v>5</v>
      </c>
      <c r="Q3" s="1000">
        <f>Flags!Q7</f>
        <v>5</v>
      </c>
      <c r="R3" s="1000">
        <f>Flags!R7</f>
        <v>6</v>
      </c>
      <c r="S3" s="1000">
        <f>Flags!S7</f>
        <v>6</v>
      </c>
      <c r="T3" s="1000">
        <f>Flags!T7</f>
        <v>7</v>
      </c>
      <c r="U3" s="1000">
        <f>Flags!U7</f>
        <v>7</v>
      </c>
      <c r="V3" s="1000">
        <f>Flags!V7</f>
        <v>8</v>
      </c>
      <c r="W3" s="1000">
        <f>Flags!W7</f>
        <v>8</v>
      </c>
      <c r="X3" s="1000">
        <f>Flags!X7</f>
        <v>9</v>
      </c>
      <c r="Y3" s="1000">
        <f>Flags!Y7</f>
        <v>9</v>
      </c>
      <c r="Z3" s="1000">
        <f>Flags!Z7</f>
        <v>10</v>
      </c>
      <c r="AA3" s="1000">
        <f>Flags!AA7</f>
        <v>10</v>
      </c>
      <c r="AB3" s="1000">
        <f>Flags!AB7</f>
        <v>11</v>
      </c>
      <c r="AC3" s="1000">
        <f>Flags!AC7</f>
        <v>11</v>
      </c>
      <c r="AD3" s="1000">
        <f>Flags!AD7</f>
        <v>12</v>
      </c>
      <c r="AE3" s="1000">
        <f>Flags!AE7</f>
        <v>12</v>
      </c>
      <c r="AF3" s="1000">
        <f>Flags!AF7</f>
        <v>13</v>
      </c>
      <c r="AG3" s="1000">
        <f>Flags!AG7</f>
        <v>13</v>
      </c>
      <c r="AH3" s="1000">
        <f>Flags!AH7</f>
        <v>14</v>
      </c>
      <c r="AI3" s="1000">
        <f>Flags!AI7</f>
        <v>14</v>
      </c>
      <c r="AJ3" s="1000">
        <f>Flags!AJ7</f>
        <v>15</v>
      </c>
      <c r="AK3" s="1000">
        <f>Flags!AK7</f>
        <v>15</v>
      </c>
      <c r="AL3" s="1000">
        <f>Flags!AL7</f>
        <v>16</v>
      </c>
      <c r="AM3" s="1000">
        <f>Flags!AM7</f>
        <v>16</v>
      </c>
      <c r="AN3" s="1000">
        <f>Flags!AN7</f>
        <v>17</v>
      </c>
      <c r="AO3" s="1000">
        <f>Flags!AO7</f>
        <v>17</v>
      </c>
      <c r="AP3" s="1000">
        <f>Flags!AP7</f>
        <v>18</v>
      </c>
      <c r="AQ3" s="1000">
        <f>Flags!AQ7</f>
        <v>18</v>
      </c>
      <c r="AR3" s="1000">
        <f>Flags!AR7</f>
        <v>19</v>
      </c>
      <c r="AS3" s="1000">
        <f>Flags!AS7</f>
        <v>19</v>
      </c>
      <c r="AT3" s="1000">
        <f>Flags!AT7</f>
        <v>20</v>
      </c>
      <c r="AU3" s="1000">
        <f>Flags!AU7</f>
        <v>20</v>
      </c>
      <c r="AV3" s="1000">
        <f>Flags!AV7</f>
        <v>21</v>
      </c>
      <c r="AW3" s="1000">
        <f>Flags!AW7</f>
        <v>21</v>
      </c>
      <c r="AX3" s="1000">
        <f>Flags!AX7</f>
        <v>22</v>
      </c>
      <c r="AY3" s="1000">
        <f>Flags!AY7</f>
        <v>22</v>
      </c>
      <c r="AZ3" s="1000">
        <f>Flags!AZ7</f>
        <v>23</v>
      </c>
      <c r="BA3" s="1000">
        <f>Flags!BA7</f>
        <v>23</v>
      </c>
      <c r="BB3" s="1000">
        <f>Flags!BB7</f>
        <v>24</v>
      </c>
      <c r="BC3" s="1000">
        <f>Flags!BC7</f>
        <v>24</v>
      </c>
      <c r="BD3" s="1000">
        <f>Flags!BD7</f>
        <v>25</v>
      </c>
      <c r="BE3" s="1000">
        <f>Flags!BE7</f>
        <v>25</v>
      </c>
      <c r="BF3" s="1000">
        <f>Flags!BF7</f>
        <v>26</v>
      </c>
      <c r="BG3" s="1000">
        <f>Flags!BG7</f>
        <v>26</v>
      </c>
      <c r="BH3" s="1000">
        <f>Flags!BH7</f>
        <v>27</v>
      </c>
      <c r="BI3" s="1000">
        <f>Flags!BI7</f>
        <v>27</v>
      </c>
      <c r="BJ3" s="1000">
        <f>Flags!BJ7</f>
        <v>28</v>
      </c>
      <c r="BK3" s="1000">
        <f>Flags!BK7</f>
        <v>28</v>
      </c>
      <c r="BL3" s="1000">
        <f>Flags!BL7</f>
        <v>29</v>
      </c>
      <c r="BM3" s="1000">
        <f>Flags!BM7</f>
        <v>29</v>
      </c>
      <c r="BN3" s="1000">
        <f>Flags!BN7</f>
        <v>30</v>
      </c>
      <c r="BO3" s="1000">
        <f>Flags!BO7</f>
        <v>30</v>
      </c>
      <c r="BP3" s="1000"/>
      <c r="BQ3" s="1000"/>
      <c r="BR3" s="1000"/>
      <c r="BS3" s="1000"/>
      <c r="BT3" s="1000"/>
      <c r="BU3" s="1000"/>
      <c r="BV3" s="1000"/>
      <c r="BW3" s="1000"/>
      <c r="BX3" s="1000"/>
      <c r="BY3" s="1000"/>
      <c r="BZ3" s="1000"/>
      <c r="CA3" s="1000"/>
      <c r="CB3" s="1000"/>
      <c r="CC3" s="1000"/>
      <c r="CD3" s="1000"/>
      <c r="CE3" s="1000"/>
      <c r="CF3" s="1000"/>
      <c r="CG3" s="1000"/>
      <c r="CH3" s="1000"/>
      <c r="CI3" s="1000"/>
      <c r="CJ3" s="1000"/>
      <c r="CK3" s="1000"/>
      <c r="CL3" s="1000"/>
      <c r="CM3" s="1000"/>
      <c r="CN3" s="1000"/>
      <c r="CO3" s="1000"/>
      <c r="CP3" s="1000"/>
      <c r="CQ3" s="1000"/>
      <c r="CR3" s="1000"/>
      <c r="CS3" s="1000"/>
      <c r="CT3" s="1000"/>
      <c r="CU3" s="1000"/>
      <c r="CV3" s="1000"/>
      <c r="CW3" s="1000"/>
      <c r="CX3" s="1000"/>
      <c r="CY3" s="1000"/>
      <c r="CZ3" s="1000"/>
      <c r="DA3" s="1000"/>
      <c r="DB3" s="1000"/>
      <c r="DC3" s="1000"/>
      <c r="DD3" s="1000"/>
      <c r="DE3" s="1000"/>
      <c r="DF3" s="1000"/>
      <c r="DG3" s="1000"/>
      <c r="DH3" s="1000"/>
      <c r="DI3" s="1000"/>
      <c r="DJ3" s="1000"/>
      <c r="DK3" s="1000"/>
      <c r="DL3" s="1000"/>
      <c r="DM3" s="1000"/>
      <c r="DN3" s="1000"/>
      <c r="DO3" s="1000"/>
      <c r="DP3" s="1000"/>
      <c r="DQ3" s="1000"/>
      <c r="DR3" s="1000"/>
      <c r="DS3" s="1000"/>
      <c r="DT3" s="1000"/>
      <c r="DU3" s="1000"/>
      <c r="DV3" s="1000"/>
      <c r="DW3" s="1000"/>
      <c r="DX3" s="1390"/>
    </row>
    <row r="4" spans="1:128">
      <c r="A4" s="860" t="s">
        <v>1118</v>
      </c>
      <c r="B4" s="861"/>
      <c r="C4" s="861"/>
      <c r="D4" s="863"/>
      <c r="E4" s="863"/>
      <c r="F4" s="862"/>
      <c r="G4" s="1075">
        <f>Flags!G8</f>
        <v>0</v>
      </c>
      <c r="H4" s="1075">
        <f>Flags!H8</f>
        <v>1</v>
      </c>
      <c r="I4" s="1075">
        <f>Flags!I8</f>
        <v>2</v>
      </c>
      <c r="J4" s="1075">
        <f>Flags!J8</f>
        <v>3</v>
      </c>
      <c r="K4" s="1075">
        <f>Flags!K8</f>
        <v>4</v>
      </c>
      <c r="L4" s="1075">
        <f>Flags!L8</f>
        <v>5</v>
      </c>
      <c r="M4" s="1075">
        <f>Flags!M8</f>
        <v>6</v>
      </c>
      <c r="N4" s="1075">
        <f>Flags!N8</f>
        <v>7</v>
      </c>
      <c r="O4" s="1075">
        <f>Flags!O8</f>
        <v>8</v>
      </c>
      <c r="P4" s="1075">
        <f>Flags!P8</f>
        <v>9</v>
      </c>
      <c r="Q4" s="1075">
        <f>Flags!Q8</f>
        <v>10</v>
      </c>
      <c r="R4" s="1075">
        <f>Flags!R8</f>
        <v>11</v>
      </c>
      <c r="S4" s="1075">
        <f>Flags!S8</f>
        <v>12</v>
      </c>
      <c r="T4" s="1075">
        <f>Flags!T8</f>
        <v>13</v>
      </c>
      <c r="U4" s="1075">
        <f>Flags!U8</f>
        <v>14</v>
      </c>
      <c r="V4" s="1075">
        <f>Flags!V8</f>
        <v>15</v>
      </c>
      <c r="W4" s="1075">
        <f>Flags!W8</f>
        <v>16</v>
      </c>
      <c r="X4" s="1075">
        <f>Flags!X8</f>
        <v>17</v>
      </c>
      <c r="Y4" s="1075">
        <f>Flags!Y8</f>
        <v>18</v>
      </c>
      <c r="Z4" s="1075">
        <f>Flags!Z8</f>
        <v>19</v>
      </c>
      <c r="AA4" s="1075">
        <f>Flags!AA8</f>
        <v>20</v>
      </c>
      <c r="AB4" s="1075">
        <f>Flags!AB8</f>
        <v>21</v>
      </c>
      <c r="AC4" s="1075">
        <f>Flags!AC8</f>
        <v>22</v>
      </c>
      <c r="AD4" s="1075">
        <f>Flags!AD8</f>
        <v>23</v>
      </c>
      <c r="AE4" s="1075">
        <f>Flags!AE8</f>
        <v>24</v>
      </c>
      <c r="AF4" s="1075">
        <f>Flags!AF8</f>
        <v>25</v>
      </c>
      <c r="AG4" s="1075">
        <f>Flags!AG8</f>
        <v>26</v>
      </c>
      <c r="AH4" s="1075">
        <f>Flags!AH8</f>
        <v>27</v>
      </c>
      <c r="AI4" s="1075">
        <f>Flags!AI8</f>
        <v>28</v>
      </c>
      <c r="AJ4" s="1075">
        <f>Flags!AJ8</f>
        <v>29</v>
      </c>
      <c r="AK4" s="1075">
        <f>Flags!AK8</f>
        <v>30</v>
      </c>
      <c r="AL4" s="1075">
        <f>Flags!AL8</f>
        <v>31</v>
      </c>
      <c r="AM4" s="1075">
        <f>Flags!AM8</f>
        <v>32</v>
      </c>
      <c r="AN4" s="1075">
        <f>Flags!AN8</f>
        <v>33</v>
      </c>
      <c r="AO4" s="1075">
        <f>Flags!AO8</f>
        <v>34</v>
      </c>
      <c r="AP4" s="1075">
        <f>Flags!AP8</f>
        <v>35</v>
      </c>
      <c r="AQ4" s="1075">
        <f>Flags!AQ8</f>
        <v>36</v>
      </c>
      <c r="AR4" s="1075">
        <f>Flags!AR8</f>
        <v>37</v>
      </c>
      <c r="AS4" s="1075">
        <f>Flags!AS8</f>
        <v>38</v>
      </c>
      <c r="AT4" s="1075">
        <f>Flags!AT8</f>
        <v>39</v>
      </c>
      <c r="AU4" s="1075">
        <f>Flags!AU8</f>
        <v>40</v>
      </c>
      <c r="AV4" s="1075">
        <f>Flags!AV8</f>
        <v>41</v>
      </c>
      <c r="AW4" s="1075">
        <f>Flags!AW8</f>
        <v>42</v>
      </c>
      <c r="AX4" s="1075">
        <f>Flags!AX8</f>
        <v>43</v>
      </c>
      <c r="AY4" s="1075">
        <f>Flags!AY8</f>
        <v>44</v>
      </c>
      <c r="AZ4" s="1075">
        <f>Flags!AZ8</f>
        <v>45</v>
      </c>
      <c r="BA4" s="1075">
        <f>Flags!BA8</f>
        <v>46</v>
      </c>
      <c r="BB4" s="1075">
        <f>Flags!BB8</f>
        <v>47</v>
      </c>
      <c r="BC4" s="1075">
        <f>Flags!BC8</f>
        <v>48</v>
      </c>
      <c r="BD4" s="1075">
        <f>Flags!BD8</f>
        <v>49</v>
      </c>
      <c r="BE4" s="1075">
        <f>Flags!BE8</f>
        <v>50</v>
      </c>
      <c r="BF4" s="1075">
        <f>Flags!BF8</f>
        <v>51</v>
      </c>
      <c r="BG4" s="1075">
        <f>Flags!BG8</f>
        <v>52</v>
      </c>
      <c r="BH4" s="1075">
        <f>Flags!BH8</f>
        <v>53</v>
      </c>
      <c r="BI4" s="1075">
        <f>Flags!BI8</f>
        <v>54</v>
      </c>
      <c r="BJ4" s="1075">
        <f>Flags!BJ8</f>
        <v>55</v>
      </c>
      <c r="BK4" s="1075">
        <f>Flags!BK8</f>
        <v>56</v>
      </c>
      <c r="BL4" s="1075">
        <f>Flags!BL8</f>
        <v>57</v>
      </c>
      <c r="BM4" s="1075">
        <f>Flags!BM8</f>
        <v>58</v>
      </c>
      <c r="BN4" s="1075">
        <f>Flags!BN8</f>
        <v>59</v>
      </c>
      <c r="BO4" s="1075">
        <f>Flags!BO8</f>
        <v>60</v>
      </c>
      <c r="BP4" s="1075"/>
      <c r="BQ4" s="1075"/>
      <c r="BR4" s="1075"/>
      <c r="BS4" s="1075"/>
      <c r="BT4" s="1075"/>
      <c r="BU4" s="1075"/>
      <c r="BV4" s="1075"/>
      <c r="BW4" s="1075"/>
      <c r="BX4" s="1075"/>
      <c r="BY4" s="1075"/>
      <c r="BZ4" s="1075"/>
      <c r="CA4" s="1075"/>
      <c r="CB4" s="1075"/>
      <c r="CC4" s="1075"/>
      <c r="CD4" s="1075"/>
      <c r="CE4" s="1075"/>
      <c r="CF4" s="1075"/>
      <c r="CG4" s="1075"/>
      <c r="CH4" s="1075"/>
      <c r="CI4" s="1075"/>
      <c r="CJ4" s="1075"/>
      <c r="CK4" s="1075"/>
      <c r="CL4" s="1075"/>
      <c r="CM4" s="1075"/>
      <c r="CN4" s="1075"/>
      <c r="CO4" s="1075"/>
      <c r="CP4" s="1075"/>
      <c r="CQ4" s="1075"/>
      <c r="CR4" s="1075"/>
      <c r="CS4" s="1075"/>
      <c r="CT4" s="1075"/>
      <c r="CU4" s="1075"/>
      <c r="CV4" s="1075"/>
      <c r="CW4" s="1075"/>
      <c r="CX4" s="1075"/>
      <c r="CY4" s="1075"/>
      <c r="CZ4" s="1075"/>
      <c r="DA4" s="1075"/>
      <c r="DB4" s="1075"/>
      <c r="DC4" s="1075"/>
      <c r="DD4" s="1075"/>
      <c r="DE4" s="1075"/>
      <c r="DF4" s="1075"/>
      <c r="DG4" s="1075"/>
      <c r="DH4" s="1075"/>
      <c r="DI4" s="1075"/>
      <c r="DJ4" s="1075"/>
      <c r="DK4" s="1075"/>
      <c r="DL4" s="1075"/>
      <c r="DM4" s="1075"/>
      <c r="DN4" s="1075"/>
      <c r="DO4" s="1075"/>
      <c r="DP4" s="1075"/>
      <c r="DQ4" s="1075"/>
      <c r="DR4" s="1075"/>
      <c r="DS4" s="1075"/>
      <c r="DT4" s="1075"/>
      <c r="DU4" s="1075"/>
      <c r="DV4" s="1075"/>
      <c r="DW4" s="1075"/>
      <c r="DX4" s="303"/>
    </row>
    <row r="5" spans="1:128">
      <c r="A5" s="996" t="str">
        <f>Flags!A12</f>
        <v>Project Life</v>
      </c>
      <c r="B5" s="1391"/>
      <c r="C5" s="1391"/>
      <c r="D5" s="484"/>
      <c r="E5" s="484"/>
      <c r="F5" s="303"/>
      <c r="G5" s="1001" t="b">
        <f>Flags!G12</f>
        <v>0</v>
      </c>
      <c r="H5" s="1001" t="b">
        <f>Flags!H12</f>
        <v>1</v>
      </c>
      <c r="I5" s="1001" t="b">
        <f>Flags!I12</f>
        <v>1</v>
      </c>
      <c r="J5" s="1001" t="b">
        <f>Flags!J12</f>
        <v>1</v>
      </c>
      <c r="K5" s="1001" t="b">
        <f>Flags!K12</f>
        <v>1</v>
      </c>
      <c r="L5" s="1001" t="b">
        <f>Flags!L12</f>
        <v>1</v>
      </c>
      <c r="M5" s="1001" t="b">
        <f>Flags!M12</f>
        <v>1</v>
      </c>
      <c r="N5" s="1001" t="b">
        <f>Flags!N12</f>
        <v>1</v>
      </c>
      <c r="O5" s="1001" t="b">
        <f>Flags!O12</f>
        <v>1</v>
      </c>
      <c r="P5" s="1001" t="b">
        <f>Flags!P12</f>
        <v>1</v>
      </c>
      <c r="Q5" s="1001" t="b">
        <f>Flags!Q12</f>
        <v>1</v>
      </c>
      <c r="R5" s="1001" t="b">
        <f>Flags!R12</f>
        <v>1</v>
      </c>
      <c r="S5" s="1001" t="b">
        <f>Flags!S12</f>
        <v>1</v>
      </c>
      <c r="T5" s="1001" t="b">
        <f>Flags!T12</f>
        <v>1</v>
      </c>
      <c r="U5" s="1001" t="b">
        <f>Flags!U12</f>
        <v>1</v>
      </c>
      <c r="V5" s="1001" t="b">
        <f>Flags!V12</f>
        <v>1</v>
      </c>
      <c r="W5" s="1001" t="b">
        <f>Flags!W12</f>
        <v>1</v>
      </c>
      <c r="X5" s="1001" t="b">
        <f>Flags!X12</f>
        <v>1</v>
      </c>
      <c r="Y5" s="1001" t="b">
        <f>Flags!Y12</f>
        <v>1</v>
      </c>
      <c r="Z5" s="1001" t="b">
        <f>Flags!Z12</f>
        <v>1</v>
      </c>
      <c r="AA5" s="1001" t="b">
        <f>Flags!AA12</f>
        <v>1</v>
      </c>
      <c r="AB5" s="1001" t="b">
        <f>Flags!AB12</f>
        <v>1</v>
      </c>
      <c r="AC5" s="1001" t="b">
        <f>Flags!AC12</f>
        <v>1</v>
      </c>
      <c r="AD5" s="1001" t="b">
        <f>Flags!AD12</f>
        <v>1</v>
      </c>
      <c r="AE5" s="1001" t="b">
        <f>Flags!AE12</f>
        <v>1</v>
      </c>
      <c r="AF5" s="1001" t="b">
        <f>Flags!AF12</f>
        <v>1</v>
      </c>
      <c r="AG5" s="1001" t="b">
        <f>Flags!AG12</f>
        <v>1</v>
      </c>
      <c r="AH5" s="1001" t="b">
        <f>Flags!AH12</f>
        <v>1</v>
      </c>
      <c r="AI5" s="1001" t="b">
        <f>Flags!AI12</f>
        <v>1</v>
      </c>
      <c r="AJ5" s="1001" t="b">
        <f>Flags!AJ12</f>
        <v>1</v>
      </c>
      <c r="AK5" s="1001" t="b">
        <f>Flags!AK12</f>
        <v>1</v>
      </c>
      <c r="AL5" s="1001" t="b">
        <f>Flags!AL12</f>
        <v>1</v>
      </c>
      <c r="AM5" s="1001" t="b">
        <f>Flags!AM12</f>
        <v>1</v>
      </c>
      <c r="AN5" s="1001" t="b">
        <f>Flags!AN12</f>
        <v>1</v>
      </c>
      <c r="AO5" s="1001" t="b">
        <f>Flags!AO12</f>
        <v>1</v>
      </c>
      <c r="AP5" s="1001" t="b">
        <f>Flags!AP12</f>
        <v>1</v>
      </c>
      <c r="AQ5" s="1001" t="b">
        <f>Flags!AQ12</f>
        <v>1</v>
      </c>
      <c r="AR5" s="1001" t="b">
        <f>Flags!AR12</f>
        <v>1</v>
      </c>
      <c r="AS5" s="1001" t="b">
        <f>Flags!AS12</f>
        <v>1</v>
      </c>
      <c r="AT5" s="1001" t="b">
        <f>Flags!AT12</f>
        <v>1</v>
      </c>
      <c r="AU5" s="1001" t="b">
        <f>Flags!AU12</f>
        <v>1</v>
      </c>
      <c r="AV5" s="1001" t="b">
        <f>Flags!AV12</f>
        <v>1</v>
      </c>
      <c r="AW5" s="1001" t="b">
        <f>Flags!AW12</f>
        <v>1</v>
      </c>
      <c r="AX5" s="1001" t="b">
        <f>Flags!AX12</f>
        <v>1</v>
      </c>
      <c r="AY5" s="1001" t="b">
        <f>Flags!AY12</f>
        <v>1</v>
      </c>
      <c r="AZ5" s="1001" t="b">
        <f>Flags!AZ12</f>
        <v>1</v>
      </c>
      <c r="BA5" s="1001" t="b">
        <f>Flags!BA12</f>
        <v>1</v>
      </c>
      <c r="BB5" s="1001" t="b">
        <f>Flags!BB12</f>
        <v>1</v>
      </c>
      <c r="BC5" s="1001" t="b">
        <f>Flags!BC12</f>
        <v>1</v>
      </c>
      <c r="BD5" s="1001" t="b">
        <f>Flags!BD12</f>
        <v>1</v>
      </c>
      <c r="BE5" s="1001" t="b">
        <f>Flags!BE12</f>
        <v>1</v>
      </c>
      <c r="BF5" s="1001" t="b">
        <f>Flags!BF12</f>
        <v>1</v>
      </c>
      <c r="BG5" s="1001" t="b">
        <f>Flags!BG12</f>
        <v>1</v>
      </c>
      <c r="BH5" s="1001" t="b">
        <f>Flags!BH12</f>
        <v>1</v>
      </c>
      <c r="BI5" s="1001" t="b">
        <f>Flags!BI12</f>
        <v>1</v>
      </c>
      <c r="BJ5" s="1001" t="b">
        <f>Flags!BJ12</f>
        <v>1</v>
      </c>
      <c r="BK5" s="1001" t="b">
        <f>Flags!BK12</f>
        <v>1</v>
      </c>
      <c r="BL5" s="1001" t="b">
        <f>Flags!BL12</f>
        <v>1</v>
      </c>
      <c r="BM5" s="1001" t="b">
        <f>Flags!BM12</f>
        <v>1</v>
      </c>
      <c r="BN5" s="1001" t="b">
        <f>Flags!BN12</f>
        <v>1</v>
      </c>
      <c r="BO5" s="1001" t="b">
        <f>Flags!BO12</f>
        <v>1</v>
      </c>
      <c r="BP5" s="1001"/>
      <c r="BQ5" s="1001"/>
      <c r="BR5" s="1001"/>
      <c r="BS5" s="1001"/>
      <c r="BT5" s="1001"/>
      <c r="BU5" s="1001"/>
      <c r="BV5" s="1001"/>
      <c r="BW5" s="1001"/>
      <c r="BX5" s="1001"/>
      <c r="BY5" s="1001"/>
      <c r="BZ5" s="1001"/>
      <c r="CA5" s="1001"/>
      <c r="CB5" s="1001"/>
      <c r="CC5" s="1001"/>
      <c r="CD5" s="1001"/>
      <c r="CE5" s="1001"/>
      <c r="CF5" s="1001"/>
      <c r="CG5" s="1001"/>
      <c r="CH5" s="1001"/>
      <c r="CI5" s="1001"/>
      <c r="CJ5" s="1001"/>
      <c r="CK5" s="1001"/>
      <c r="CL5" s="1001"/>
      <c r="CM5" s="1001"/>
      <c r="CN5" s="1001"/>
      <c r="CO5" s="1001"/>
      <c r="CP5" s="1001"/>
      <c r="CQ5" s="1001"/>
      <c r="CR5" s="1001"/>
      <c r="CS5" s="1001"/>
      <c r="CT5" s="1001"/>
      <c r="CU5" s="1001"/>
      <c r="CV5" s="1001"/>
      <c r="CW5" s="1001"/>
      <c r="CX5" s="1001"/>
      <c r="CY5" s="1001"/>
      <c r="CZ5" s="1001"/>
      <c r="DA5" s="1001"/>
      <c r="DB5" s="1001"/>
      <c r="DC5" s="1001"/>
      <c r="DD5" s="1001"/>
      <c r="DE5" s="1001"/>
      <c r="DF5" s="1001"/>
      <c r="DG5" s="1001"/>
      <c r="DH5" s="1001"/>
      <c r="DI5" s="1001"/>
      <c r="DJ5" s="1001"/>
      <c r="DK5" s="1001"/>
      <c r="DL5" s="1001"/>
      <c r="DM5" s="1001"/>
      <c r="DN5" s="1001"/>
      <c r="DO5" s="1001"/>
      <c r="DP5" s="1001"/>
      <c r="DQ5" s="1001"/>
      <c r="DR5" s="1001"/>
      <c r="DS5" s="1001"/>
      <c r="DT5" s="1001"/>
      <c r="DU5" s="1001"/>
      <c r="DV5" s="1001"/>
      <c r="DW5" s="1001"/>
      <c r="DX5" s="1390"/>
    </row>
    <row r="6" spans="1:128">
      <c r="A6" s="996" t="str">
        <f>Flags!A13</f>
        <v>Operation Period (incl. Leap)</v>
      </c>
      <c r="B6" s="1391"/>
      <c r="C6" s="1391"/>
      <c r="D6" s="484"/>
      <c r="E6" s="484"/>
      <c r="F6" s="303"/>
      <c r="G6" s="1002">
        <f>Flags!G13</f>
        <v>0</v>
      </c>
      <c r="H6" s="1002">
        <f>Flags!H13</f>
        <v>0.49589041095890413</v>
      </c>
      <c r="I6" s="1002">
        <f>Flags!I13</f>
        <v>0.50410958904109593</v>
      </c>
      <c r="J6" s="1002">
        <f>Flags!J13</f>
        <v>0.49589041095890413</v>
      </c>
      <c r="K6" s="1002">
        <f>Flags!K13</f>
        <v>0.50410958904109593</v>
      </c>
      <c r="L6" s="1002">
        <f>Flags!L13</f>
        <v>0.49726775956284153</v>
      </c>
      <c r="M6" s="1002">
        <f>Flags!M13</f>
        <v>0.50273224043715847</v>
      </c>
      <c r="N6" s="1002">
        <f>Flags!N13</f>
        <v>0.49589041095890413</v>
      </c>
      <c r="O6" s="1002">
        <f>Flags!O13</f>
        <v>0.50410958904109593</v>
      </c>
      <c r="P6" s="1002">
        <f>Flags!P13</f>
        <v>0.49589041095890413</v>
      </c>
      <c r="Q6" s="1002">
        <f>Flags!Q13</f>
        <v>0.50410958904109593</v>
      </c>
      <c r="R6" s="1002">
        <f>Flags!R13</f>
        <v>0.49589041095890413</v>
      </c>
      <c r="S6" s="1002">
        <f>Flags!S13</f>
        <v>0.50410958904109593</v>
      </c>
      <c r="T6" s="1002">
        <f>Flags!T13</f>
        <v>0.49726775956284153</v>
      </c>
      <c r="U6" s="1002">
        <f>Flags!U13</f>
        <v>0.50273224043715847</v>
      </c>
      <c r="V6" s="1002">
        <f>Flags!V13</f>
        <v>0.49589041095890413</v>
      </c>
      <c r="W6" s="1002">
        <f>Flags!W13</f>
        <v>0.50410958904109593</v>
      </c>
      <c r="X6" s="1002">
        <f>Flags!X13</f>
        <v>0.49589041095890413</v>
      </c>
      <c r="Y6" s="1002">
        <f>Flags!Y13</f>
        <v>0.50410958904109593</v>
      </c>
      <c r="Z6" s="1002">
        <f>Flags!Z13</f>
        <v>0.49589041095890413</v>
      </c>
      <c r="AA6" s="1002">
        <f>Flags!AA13</f>
        <v>0.50410958904109593</v>
      </c>
      <c r="AB6" s="1002">
        <f>Flags!AB13</f>
        <v>0.49726775956284153</v>
      </c>
      <c r="AC6" s="1002">
        <f>Flags!AC13</f>
        <v>0.50273224043715847</v>
      </c>
      <c r="AD6" s="1002">
        <f>Flags!AD13</f>
        <v>0.49589041095890413</v>
      </c>
      <c r="AE6" s="1002">
        <f>Flags!AE13</f>
        <v>0.50410958904109593</v>
      </c>
      <c r="AF6" s="1002">
        <f>Flags!AF13</f>
        <v>0.49589041095890413</v>
      </c>
      <c r="AG6" s="1002">
        <f>Flags!AG13</f>
        <v>0.50410958904109593</v>
      </c>
      <c r="AH6" s="1002">
        <f>Flags!AH13</f>
        <v>0.49589041095890413</v>
      </c>
      <c r="AI6" s="1002">
        <f>Flags!AI13</f>
        <v>0.50410958904109593</v>
      </c>
      <c r="AJ6" s="1002">
        <f>Flags!AJ13</f>
        <v>0.49726775956284153</v>
      </c>
      <c r="AK6" s="1002">
        <f>Flags!AK13</f>
        <v>0.50273224043715847</v>
      </c>
      <c r="AL6" s="1002">
        <f>Flags!AL13</f>
        <v>0.49589041095890413</v>
      </c>
      <c r="AM6" s="1002">
        <f>Flags!AM13</f>
        <v>0.50410958904109593</v>
      </c>
      <c r="AN6" s="1002">
        <f>Flags!AN13</f>
        <v>0.49589041095890413</v>
      </c>
      <c r="AO6" s="1002">
        <f>Flags!AO13</f>
        <v>0.50410958904109593</v>
      </c>
      <c r="AP6" s="1002">
        <f>Flags!AP13</f>
        <v>0.49589041095890413</v>
      </c>
      <c r="AQ6" s="1002">
        <f>Flags!AQ13</f>
        <v>0.50410958904109593</v>
      </c>
      <c r="AR6" s="1002">
        <f>Flags!AR13</f>
        <v>0.49726775956284153</v>
      </c>
      <c r="AS6" s="1002">
        <f>Flags!AS13</f>
        <v>0.50273224043715847</v>
      </c>
      <c r="AT6" s="1002">
        <f>Flags!AT13</f>
        <v>0.49589041095890413</v>
      </c>
      <c r="AU6" s="1002">
        <f>Flags!AU13</f>
        <v>0.50410958904109593</v>
      </c>
      <c r="AV6" s="1002">
        <f>Flags!AV13</f>
        <v>0.49589041095890413</v>
      </c>
      <c r="AW6" s="1002">
        <f>Flags!AW13</f>
        <v>0.50410958904109593</v>
      </c>
      <c r="AX6" s="1002">
        <f>Flags!AX13</f>
        <v>0.49589041095890413</v>
      </c>
      <c r="AY6" s="1002">
        <f>Flags!AY13</f>
        <v>0.50410958904109593</v>
      </c>
      <c r="AZ6" s="1002">
        <f>Flags!AZ13</f>
        <v>0.49726775956284153</v>
      </c>
      <c r="BA6" s="1002">
        <f>Flags!BA13</f>
        <v>0.50273224043715847</v>
      </c>
      <c r="BB6" s="1002">
        <f>Flags!BB13</f>
        <v>0.49589041095890413</v>
      </c>
      <c r="BC6" s="1002">
        <f>Flags!BC13</f>
        <v>0.50410958904109593</v>
      </c>
      <c r="BD6" s="1002">
        <f>Flags!BD13</f>
        <v>0.49589041095890413</v>
      </c>
      <c r="BE6" s="1002">
        <f>Flags!BE13</f>
        <v>0.50410958904109593</v>
      </c>
      <c r="BF6" s="1002">
        <f>Flags!BF13</f>
        <v>0.49589041095890413</v>
      </c>
      <c r="BG6" s="1002">
        <f>Flags!BG13</f>
        <v>0.50410958904109593</v>
      </c>
      <c r="BH6" s="1002">
        <f>Flags!BH13</f>
        <v>0.49726775956284153</v>
      </c>
      <c r="BI6" s="1002">
        <f>Flags!BI13</f>
        <v>0.50273224043715847</v>
      </c>
      <c r="BJ6" s="1002">
        <f>Flags!BJ13</f>
        <v>0.49589041095890413</v>
      </c>
      <c r="BK6" s="1002">
        <f>Flags!BK13</f>
        <v>0.50410958904109593</v>
      </c>
      <c r="BL6" s="1002">
        <f>Flags!BL13</f>
        <v>0.49589041095890413</v>
      </c>
      <c r="BM6" s="1002">
        <f>Flags!BM13</f>
        <v>0.50410958904109593</v>
      </c>
      <c r="BN6" s="1002">
        <f>Flags!BN13</f>
        <v>0.49589041095890413</v>
      </c>
      <c r="BO6" s="1002">
        <f>Flags!BO13</f>
        <v>0.50410958904109593</v>
      </c>
      <c r="BP6" s="1002"/>
      <c r="BQ6" s="1002"/>
      <c r="BR6" s="1002"/>
      <c r="BS6" s="1002"/>
      <c r="BT6" s="1002"/>
      <c r="BU6" s="1002"/>
      <c r="BV6" s="1002"/>
      <c r="BW6" s="1002"/>
      <c r="BX6" s="1002"/>
      <c r="BY6" s="1002"/>
      <c r="BZ6" s="1002"/>
      <c r="CA6" s="1002"/>
      <c r="CB6" s="1002"/>
      <c r="CC6" s="1002"/>
      <c r="CD6" s="1002"/>
      <c r="CE6" s="1002"/>
      <c r="CF6" s="1002"/>
      <c r="CG6" s="1002"/>
      <c r="CH6" s="1002"/>
      <c r="CI6" s="1002"/>
      <c r="CJ6" s="1002"/>
      <c r="CK6" s="1002"/>
      <c r="CL6" s="1002"/>
      <c r="CM6" s="1002"/>
      <c r="CN6" s="1002"/>
      <c r="CO6" s="1002"/>
      <c r="CP6" s="1002"/>
      <c r="CQ6" s="1002"/>
      <c r="CR6" s="1002"/>
      <c r="CS6" s="1002"/>
      <c r="CT6" s="1002"/>
      <c r="CU6" s="1002"/>
      <c r="CV6" s="1002"/>
      <c r="CW6" s="1002"/>
      <c r="CX6" s="1002"/>
      <c r="CY6" s="1002"/>
      <c r="CZ6" s="1002"/>
      <c r="DA6" s="1002"/>
      <c r="DB6" s="1002"/>
      <c r="DC6" s="1002"/>
      <c r="DD6" s="1002"/>
      <c r="DE6" s="1002"/>
      <c r="DF6" s="1002"/>
      <c r="DG6" s="1002"/>
      <c r="DH6" s="1002"/>
      <c r="DI6" s="1002"/>
      <c r="DJ6" s="1002"/>
      <c r="DK6" s="1002"/>
      <c r="DL6" s="1002"/>
      <c r="DM6" s="1002"/>
      <c r="DN6" s="1002"/>
      <c r="DO6" s="1002"/>
      <c r="DP6" s="1002"/>
      <c r="DQ6" s="1002"/>
      <c r="DR6" s="1002"/>
      <c r="DS6" s="1002"/>
      <c r="DT6" s="1002"/>
      <c r="DU6" s="1002"/>
      <c r="DV6" s="1002"/>
      <c r="DW6" s="1002"/>
      <c r="DX6" s="1390"/>
    </row>
    <row r="7" spans="1:128">
      <c r="A7" s="486"/>
      <c r="B7" s="1391"/>
      <c r="C7" s="1391"/>
      <c r="D7" s="484"/>
      <c r="E7" s="484"/>
      <c r="F7" s="303"/>
      <c r="G7" s="412"/>
      <c r="H7" s="412"/>
      <c r="I7" s="412"/>
      <c r="J7" s="412"/>
      <c r="K7" s="412"/>
      <c r="L7" s="412"/>
      <c r="M7" s="412"/>
      <c r="N7" s="412"/>
      <c r="O7" s="412"/>
      <c r="P7" s="412"/>
      <c r="Q7" s="412"/>
      <c r="R7" s="412"/>
      <c r="S7" s="412"/>
      <c r="T7" s="412"/>
      <c r="U7" s="412"/>
      <c r="V7" s="412"/>
      <c r="W7" s="412"/>
      <c r="X7" s="412"/>
      <c r="Y7" s="412"/>
      <c r="Z7" s="412"/>
      <c r="AA7" s="412"/>
      <c r="AB7" s="412"/>
      <c r="AC7" s="412"/>
      <c r="AD7" s="412"/>
      <c r="AE7" s="412"/>
      <c r="AF7" s="412"/>
      <c r="AG7" s="412"/>
      <c r="AH7" s="412"/>
      <c r="AI7" s="412"/>
      <c r="AJ7" s="412"/>
      <c r="AK7" s="412"/>
      <c r="AL7" s="412"/>
      <c r="AM7" s="412"/>
      <c r="AN7" s="412"/>
      <c r="AO7" s="412"/>
      <c r="AP7" s="412"/>
      <c r="AQ7" s="412"/>
      <c r="AR7" s="412"/>
      <c r="AS7" s="412"/>
      <c r="AT7" s="412"/>
      <c r="AU7" s="412"/>
      <c r="AV7" s="412"/>
      <c r="AW7" s="412"/>
      <c r="AX7" s="412"/>
      <c r="AY7" s="412"/>
      <c r="AZ7" s="412"/>
      <c r="BA7" s="412"/>
      <c r="BB7" s="412"/>
      <c r="BC7" s="412"/>
      <c r="BD7" s="412"/>
      <c r="BE7" s="412"/>
      <c r="BF7" s="412"/>
      <c r="BG7" s="412"/>
      <c r="BH7" s="412"/>
      <c r="BI7" s="412"/>
      <c r="BJ7" s="412"/>
      <c r="BK7" s="412"/>
      <c r="BL7" s="412"/>
      <c r="BM7" s="412"/>
      <c r="BN7" s="412"/>
      <c r="BO7" s="412"/>
      <c r="BP7" s="412"/>
      <c r="BQ7" s="412"/>
      <c r="BR7" s="412"/>
      <c r="BS7" s="412"/>
      <c r="BT7" s="412"/>
      <c r="BU7" s="412"/>
      <c r="BV7" s="412"/>
      <c r="BW7" s="412"/>
      <c r="BX7" s="412"/>
      <c r="BY7" s="412"/>
      <c r="BZ7" s="412"/>
      <c r="CA7" s="412"/>
      <c r="CB7" s="412"/>
      <c r="CC7" s="412"/>
      <c r="CD7" s="412"/>
      <c r="CE7" s="412"/>
      <c r="CF7" s="412"/>
      <c r="CG7" s="412"/>
      <c r="CH7" s="412"/>
      <c r="CI7" s="412"/>
      <c r="CJ7" s="412"/>
      <c r="CK7" s="412"/>
      <c r="CL7" s="412"/>
      <c r="CM7" s="412"/>
      <c r="CN7" s="412"/>
      <c r="CO7" s="412"/>
      <c r="CP7" s="412"/>
      <c r="CQ7" s="412"/>
      <c r="CR7" s="412"/>
      <c r="CS7" s="412"/>
      <c r="CT7" s="412"/>
      <c r="CU7" s="412"/>
      <c r="CV7" s="412"/>
      <c r="CW7" s="412"/>
      <c r="CX7" s="412"/>
      <c r="CY7" s="412"/>
      <c r="CZ7" s="412"/>
      <c r="DA7" s="412"/>
      <c r="DB7" s="412"/>
      <c r="DC7" s="412"/>
      <c r="DD7" s="412"/>
      <c r="DE7" s="412"/>
      <c r="DF7" s="412"/>
      <c r="DG7" s="412"/>
      <c r="DH7" s="412"/>
      <c r="DI7" s="412"/>
      <c r="DJ7" s="412"/>
      <c r="DK7" s="412"/>
      <c r="DL7" s="412"/>
      <c r="DM7" s="412"/>
      <c r="DN7" s="412"/>
      <c r="DO7" s="412"/>
      <c r="DP7" s="412"/>
      <c r="DQ7" s="412"/>
      <c r="DR7" s="412"/>
      <c r="DS7" s="412"/>
      <c r="DT7" s="412"/>
      <c r="DU7" s="412"/>
      <c r="DV7" s="412"/>
      <c r="DW7" s="412"/>
      <c r="DX7" s="1390"/>
    </row>
    <row r="8" spans="1:128">
      <c r="A8" s="653" t="s">
        <v>1119</v>
      </c>
      <c r="B8" s="1392"/>
      <c r="C8" s="1392"/>
      <c r="D8" s="653"/>
      <c r="E8" s="653"/>
      <c r="F8" s="343"/>
      <c r="G8" s="977">
        <f>CF!G20</f>
        <v>0</v>
      </c>
      <c r="H8" s="977">
        <f>CF!H20</f>
        <v>4060.9881853157603</v>
      </c>
      <c r="I8" s="977">
        <f>CF!I20</f>
        <v>4128.2973817574575</v>
      </c>
      <c r="J8" s="977">
        <f>CF!J20</f>
        <v>4118.2246415183245</v>
      </c>
      <c r="K8" s="977">
        <f>CF!K20</f>
        <v>4186.4825085048169</v>
      </c>
      <c r="L8" s="977">
        <f>CF!L20</f>
        <v>4188.7978735549132</v>
      </c>
      <c r="M8" s="977">
        <f>CF!M20</f>
        <v>4234.8286194181528</v>
      </c>
      <c r="N8" s="977">
        <f>CF!N20</f>
        <v>4237.9357609678382</v>
      </c>
      <c r="O8" s="977">
        <f>CF!O20</f>
        <v>4308.1777901551495</v>
      </c>
      <c r="P8" s="977">
        <f>CF!P20</f>
        <v>4292.6072963359557</v>
      </c>
      <c r="Q8" s="977">
        <f>CF!Q20</f>
        <v>4363.755483568043</v>
      </c>
      <c r="R8" s="977">
        <f>CF!R20</f>
        <v>4379.2544240161005</v>
      </c>
      <c r="S8" s="977">
        <f>CF!S20</f>
        <v>4451.8387514859805</v>
      </c>
      <c r="T8" s="977">
        <f>CF!T20</f>
        <v>4476.5648195087606</v>
      </c>
      <c r="U8" s="977">
        <f>CF!U20</f>
        <v>4525.7578395033624</v>
      </c>
      <c r="V8" s="977">
        <f>CF!V20</f>
        <v>4554.605129717309</v>
      </c>
      <c r="W8" s="977">
        <f>CF!W20</f>
        <v>4630.0958224750539</v>
      </c>
      <c r="X8" s="977">
        <f>CF!X20</f>
        <v>4650.6116649691903</v>
      </c>
      <c r="Y8" s="977">
        <f>CF!Y20</f>
        <v>4727.6936262670215</v>
      </c>
      <c r="Z8" s="977">
        <f>CF!Z20</f>
        <v>4744.9970485699432</v>
      </c>
      <c r="AA8" s="977">
        <f>CF!AA20</f>
        <v>4823.6434084909915</v>
      </c>
      <c r="AB8" s="977">
        <f>CF!AB20</f>
        <v>4851.2382478928739</v>
      </c>
      <c r="AC8" s="977">
        <f>CF!AC20</f>
        <v>4904.5485583092786</v>
      </c>
      <c r="AD8" s="977">
        <f>CF!AD20</f>
        <v>4936.2916567699749</v>
      </c>
      <c r="AE8" s="977">
        <f>CF!AE20</f>
        <v>5018.1086455562181</v>
      </c>
      <c r="AF8" s="977">
        <f>CF!AF20</f>
        <v>7438.571995726028</v>
      </c>
      <c r="AG8" s="977">
        <f>CF!AG20</f>
        <v>7561.8632442739736</v>
      </c>
      <c r="AH8" s="977">
        <f>CF!AH20</f>
        <v>7444.2235932821914</v>
      </c>
      <c r="AI8" s="977">
        <f>CF!AI20</f>
        <v>7567.6085147178082</v>
      </c>
      <c r="AJ8" s="977">
        <f>CF!AJ20</f>
        <v>7551.7503283278693</v>
      </c>
      <c r="AK8" s="977">
        <f>CF!AK20</f>
        <v>7634.7365956721305</v>
      </c>
      <c r="AL8" s="977">
        <f>CF!AL20</f>
        <v>7614.1906921643831</v>
      </c>
      <c r="AM8" s="977">
        <f>CF!AM20</f>
        <v>7740.3927478356172</v>
      </c>
      <c r="AN8" s="977">
        <f>CF!AN20</f>
        <v>7845.1112102136985</v>
      </c>
      <c r="AO8" s="977">
        <f>CF!AO20</f>
        <v>7975.1406777863021</v>
      </c>
      <c r="AP8" s="977">
        <f>CF!AP20</f>
        <v>8030.125145556166</v>
      </c>
      <c r="AQ8" s="977">
        <f>CF!AQ20</f>
        <v>8163.2211424438347</v>
      </c>
      <c r="AR8" s="977">
        <f>CF!AR20</f>
        <v>8235.115950163934</v>
      </c>
      <c r="AS8" s="977">
        <f>CF!AS20</f>
        <v>8325.6117298360659</v>
      </c>
      <c r="AT8" s="977">
        <f>CF!AT20</f>
        <v>8400.0157012109576</v>
      </c>
      <c r="AU8" s="977">
        <f>CF!AU20</f>
        <v>8539.242480789042</v>
      </c>
      <c r="AV8" s="977">
        <f>CF!AV20</f>
        <v>8587.3929004931506</v>
      </c>
      <c r="AW8" s="977">
        <f>CF!AW20</f>
        <v>8729.72537950685</v>
      </c>
      <c r="AX8" s="977">
        <f>CF!AX20</f>
        <v>8775.5506273150677</v>
      </c>
      <c r="AY8" s="977">
        <f>CF!AY20</f>
        <v>8921.0017426849317</v>
      </c>
      <c r="AZ8" s="977">
        <f>CF!AZ20</f>
        <v>9027.29798462295</v>
      </c>
      <c r="BA8" s="977">
        <f>CF!BA20</f>
        <v>9126.4990613770497</v>
      </c>
      <c r="BB8" s="977">
        <f>CF!BB20</f>
        <v>9173.3667238356156</v>
      </c>
      <c r="BC8" s="977">
        <f>CF!BC20</f>
        <v>9325.4114761643832</v>
      </c>
      <c r="BD8" s="977">
        <f>CF!BD20</f>
        <v>9346.9329219287665</v>
      </c>
      <c r="BE8" s="977">
        <f>CF!BE20</f>
        <v>9501.8544620712346</v>
      </c>
      <c r="BF8" s="977">
        <f>CF!BF20</f>
        <v>9578.9158246849311</v>
      </c>
      <c r="BG8" s="977">
        <f>CF!BG20</f>
        <v>9737.682385315069</v>
      </c>
      <c r="BH8" s="977">
        <f>CF!BH20</f>
        <v>9776.1563750819696</v>
      </c>
      <c r="BI8" s="977">
        <f>CF!BI20</f>
        <v>9883.5866649180352</v>
      </c>
      <c r="BJ8" s="977">
        <f>CF!BJ20</f>
        <v>9882.9529827287679</v>
      </c>
      <c r="BK8" s="977">
        <f>CF!BK20</f>
        <v>10046.758833271233</v>
      </c>
      <c r="BL8" s="977">
        <f>CF!BL20</f>
        <v>10007.750663802739</v>
      </c>
      <c r="BM8" s="977">
        <f>CF!BM20</f>
        <v>10173.624984197262</v>
      </c>
      <c r="BN8" s="977">
        <f>CF!BN20</f>
        <v>10077.860827347944</v>
      </c>
      <c r="BO8" s="977">
        <f>CF!BO20</f>
        <v>10244.897194652054</v>
      </c>
      <c r="BP8" s="977"/>
      <c r="BQ8" s="977"/>
      <c r="BR8" s="977"/>
      <c r="BS8" s="977"/>
      <c r="BT8" s="977"/>
      <c r="BU8" s="977"/>
      <c r="BV8" s="977"/>
      <c r="BW8" s="977"/>
      <c r="BX8" s="977"/>
      <c r="BY8" s="977"/>
      <c r="BZ8" s="977"/>
      <c r="CA8" s="977"/>
      <c r="CB8" s="977"/>
      <c r="CC8" s="977"/>
      <c r="CD8" s="977"/>
      <c r="CE8" s="977"/>
      <c r="CF8" s="977"/>
      <c r="CG8" s="977"/>
      <c r="CH8" s="977"/>
      <c r="CI8" s="977"/>
      <c r="CJ8" s="977"/>
      <c r="CK8" s="977"/>
      <c r="CL8" s="977"/>
      <c r="CM8" s="977"/>
      <c r="CN8" s="977"/>
      <c r="CO8" s="977"/>
      <c r="CP8" s="977"/>
      <c r="CQ8" s="977"/>
      <c r="CR8" s="977"/>
      <c r="CS8" s="977"/>
      <c r="CT8" s="977"/>
      <c r="CU8" s="977"/>
      <c r="CV8" s="977"/>
      <c r="CW8" s="977"/>
      <c r="CX8" s="977"/>
      <c r="CY8" s="977"/>
      <c r="CZ8" s="977"/>
      <c r="DA8" s="977"/>
      <c r="DB8" s="977"/>
      <c r="DC8" s="977"/>
      <c r="DD8" s="977"/>
      <c r="DE8" s="977"/>
      <c r="DF8" s="977"/>
      <c r="DG8" s="977"/>
      <c r="DH8" s="977"/>
      <c r="DI8" s="977"/>
      <c r="DJ8" s="977"/>
      <c r="DK8" s="977"/>
      <c r="DL8" s="977"/>
      <c r="DM8" s="977"/>
      <c r="DN8" s="977"/>
      <c r="DO8" s="977"/>
      <c r="DP8" s="977"/>
      <c r="DQ8" s="977"/>
      <c r="DR8" s="977"/>
      <c r="DS8" s="977"/>
      <c r="DT8" s="977"/>
      <c r="DU8" s="977"/>
      <c r="DV8" s="977"/>
      <c r="DW8" s="977"/>
      <c r="DX8" s="303"/>
    </row>
    <row r="9" spans="1:128">
      <c r="A9" s="1125"/>
      <c r="B9" s="1393"/>
      <c r="C9" s="1393"/>
      <c r="D9" s="1125"/>
      <c r="E9" s="1125"/>
      <c r="F9" s="303"/>
      <c r="G9" s="459"/>
      <c r="H9" s="459"/>
      <c r="I9" s="459"/>
      <c r="J9" s="459"/>
      <c r="K9" s="459"/>
      <c r="L9" s="459"/>
      <c r="M9" s="459"/>
      <c r="N9" s="459"/>
      <c r="O9" s="459"/>
      <c r="P9" s="459"/>
      <c r="Q9" s="459"/>
      <c r="R9" s="459"/>
      <c r="S9" s="459"/>
      <c r="T9" s="459"/>
      <c r="U9" s="459"/>
      <c r="V9" s="459"/>
      <c r="W9" s="459"/>
      <c r="X9" s="459"/>
      <c r="Y9" s="459"/>
      <c r="Z9" s="459"/>
      <c r="AA9" s="459"/>
      <c r="AB9" s="459"/>
      <c r="AC9" s="459"/>
      <c r="AD9" s="459"/>
      <c r="AE9" s="459"/>
      <c r="AF9" s="459"/>
      <c r="AG9" s="459"/>
      <c r="AH9" s="459"/>
      <c r="AI9" s="459"/>
      <c r="AJ9" s="459"/>
      <c r="AK9" s="459"/>
      <c r="AL9" s="459"/>
      <c r="AM9" s="459"/>
      <c r="AN9" s="459"/>
      <c r="AO9" s="459"/>
      <c r="AP9" s="459"/>
      <c r="AQ9" s="459"/>
      <c r="AR9" s="459"/>
      <c r="AS9" s="459"/>
      <c r="AT9" s="459"/>
      <c r="AU9" s="459"/>
      <c r="AV9" s="459"/>
      <c r="AW9" s="459"/>
      <c r="AX9" s="459"/>
      <c r="AY9" s="459"/>
      <c r="AZ9" s="459"/>
      <c r="BA9" s="459"/>
      <c r="BB9" s="459"/>
      <c r="BC9" s="459"/>
      <c r="BD9" s="459"/>
      <c r="BE9" s="459"/>
      <c r="BF9" s="459"/>
      <c r="BG9" s="459"/>
      <c r="BH9" s="459"/>
      <c r="BI9" s="459"/>
      <c r="BJ9" s="459"/>
      <c r="BK9" s="459"/>
      <c r="BL9" s="459"/>
      <c r="BM9" s="459"/>
      <c r="BN9" s="459"/>
      <c r="BO9" s="459"/>
      <c r="BP9" s="459"/>
      <c r="BQ9" s="459"/>
      <c r="BR9" s="459"/>
      <c r="BS9" s="459"/>
      <c r="BT9" s="459"/>
      <c r="BU9" s="459"/>
      <c r="BV9" s="459"/>
      <c r="BW9" s="459"/>
      <c r="BX9" s="459"/>
      <c r="BY9" s="459"/>
      <c r="BZ9" s="459"/>
      <c r="CA9" s="459"/>
      <c r="CB9" s="459"/>
      <c r="CC9" s="459"/>
      <c r="CD9" s="459"/>
      <c r="CE9" s="459"/>
      <c r="CF9" s="459"/>
      <c r="CG9" s="459"/>
      <c r="CH9" s="459"/>
      <c r="CI9" s="459"/>
      <c r="CJ9" s="459"/>
      <c r="CK9" s="459"/>
      <c r="CL9" s="459"/>
      <c r="CM9" s="459"/>
      <c r="CN9" s="459"/>
      <c r="CO9" s="459"/>
      <c r="CP9" s="459"/>
      <c r="CQ9" s="459"/>
      <c r="CR9" s="459"/>
      <c r="CS9" s="459"/>
      <c r="CT9" s="459"/>
      <c r="CU9" s="459"/>
      <c r="CV9" s="459"/>
      <c r="CW9" s="459"/>
      <c r="CX9" s="459"/>
      <c r="CY9" s="459"/>
      <c r="CZ9" s="459"/>
      <c r="DA9" s="459"/>
      <c r="DB9" s="459"/>
      <c r="DC9" s="459"/>
      <c r="DD9" s="459"/>
      <c r="DE9" s="459"/>
      <c r="DF9" s="459"/>
      <c r="DG9" s="459"/>
      <c r="DH9" s="459"/>
      <c r="DI9" s="459"/>
      <c r="DJ9" s="459"/>
      <c r="DK9" s="459"/>
      <c r="DL9" s="459"/>
      <c r="DM9" s="459"/>
      <c r="DN9" s="459"/>
      <c r="DO9" s="459"/>
      <c r="DP9" s="459"/>
      <c r="DQ9" s="459"/>
      <c r="DR9" s="459"/>
      <c r="DS9" s="459"/>
      <c r="DT9" s="459"/>
      <c r="DU9" s="459"/>
      <c r="DV9" s="459"/>
      <c r="DW9" s="459"/>
      <c r="DX9" s="303"/>
    </row>
    <row r="10" spans="1:128">
      <c r="A10" s="1125" t="s">
        <v>3</v>
      </c>
      <c r="B10" s="926">
        <f ca="1">+SUM(Inputs!$H$358:$H$379)</f>
        <v>0</v>
      </c>
      <c r="C10" s="926"/>
      <c r="D10" s="1125"/>
      <c r="E10" s="1125"/>
      <c r="F10" s="303"/>
      <c r="G10" s="810">
        <f ca="1">-CF!G38+$B10*(G$3=0)</f>
        <v>0</v>
      </c>
      <c r="H10" s="810">
        <f ca="1">-CF!H38+$B10*(H$3=0)</f>
        <v>990.81234794520526</v>
      </c>
      <c r="I10" s="810">
        <f ca="1">-CF!I38+$B10*(I$3=0)</f>
        <v>1007.2346520547948</v>
      </c>
      <c r="J10" s="810">
        <f ca="1">-CF!J38+$B10*(J$3=0)</f>
        <v>1006.5748296438359</v>
      </c>
      <c r="K10" s="810">
        <f ca="1">-CF!K38+$B10*(K$3=0)</f>
        <v>1023.2583903561645</v>
      </c>
      <c r="L10" s="810">
        <f ca="1">-CF!L38+$B10*(L$3=0)</f>
        <v>1067.6613112590164</v>
      </c>
      <c r="M10" s="810">
        <f ca="1">-CF!M38+$B10*(M$3=0)</f>
        <v>1079.3938531409835</v>
      </c>
      <c r="N10" s="810">
        <f ca="1">-CF!N38+$B10*(N$3=0)</f>
        <v>1081.103353785008</v>
      </c>
      <c r="O10" s="810">
        <f ca="1">-CF!O38+$B10*(O$3=0)</f>
        <v>1099.0221939029916</v>
      </c>
      <c r="P10" s="810">
        <f ca="1">-CF!P38+$B10*(P$3=0)</f>
        <v>1097.8306254634479</v>
      </c>
      <c r="Q10" s="810">
        <f ca="1">-CF!Q38+$B10*(Q$3=0)</f>
        <v>1116.0267131783121</v>
      </c>
      <c r="R10" s="810">
        <f ca="1">-CF!R38+$B10*(R$3=0)</f>
        <v>1179.2312480549087</v>
      </c>
      <c r="S10" s="810">
        <f ca="1">-CF!S38+$B10*(S$3=0)</f>
        <v>1198.7765173596867</v>
      </c>
      <c r="T10" s="810">
        <f ca="1">-CF!T38+$B10*(T$3=0)</f>
        <v>1199.9579846217634</v>
      </c>
      <c r="U10" s="810">
        <f ca="1">-CF!U38+$B10*(U$3=0)</f>
        <v>1213.1443361011238</v>
      </c>
      <c r="V10" s="810">
        <f ca="1">-CF!V38+$B10*(V$3=0)</f>
        <v>1214.3854160324913</v>
      </c>
      <c r="W10" s="810">
        <f ca="1">-CF!W38+$B10*(W$3=0)</f>
        <v>1234.513351104853</v>
      </c>
      <c r="X10" s="810">
        <f ca="1">-CF!X38+$B10*(X$3=0)</f>
        <v>1232.4915528462921</v>
      </c>
      <c r="Y10" s="810">
        <f ca="1">-CF!Y38+$B10*(Y$3=0)</f>
        <v>1252.9195896337999</v>
      </c>
      <c r="Z10" s="810">
        <f ca="1">-CF!Z38+$B10*(Z$3=0)</f>
        <v>1250.9598123963683</v>
      </c>
      <c r="AA10" s="810">
        <f ca="1">-CF!AA38+$B10*(AA$3=0)</f>
        <v>1271.6939529333249</v>
      </c>
      <c r="AB10" s="810">
        <f ca="1">-CF!AB38+$B10*(AB$3=0)</f>
        <v>1294.4084857808857</v>
      </c>
      <c r="AC10" s="810">
        <f ca="1">-CF!AC38+$B10*(AC$3=0)</f>
        <v>1308.6327548554013</v>
      </c>
      <c r="AD10" s="810">
        <f ca="1">-CF!AD38+$B10*(AD$3=0)</f>
        <v>1310.0375677980037</v>
      </c>
      <c r="AE10" s="810">
        <f ca="1">-CF!AE38+$B10*(AE$3=0)</f>
        <v>1331.7508976510089</v>
      </c>
      <c r="AF10" s="810">
        <f ca="1">-CF!AF38+$B10*(AF$3=0)</f>
        <v>1329.6362325786215</v>
      </c>
      <c r="AG10" s="810">
        <f ca="1">-CF!AG38+$B10*(AG$3=0)</f>
        <v>1351.674402179372</v>
      </c>
      <c r="AH10" s="810">
        <f ca="1">-CF!AH38+$B10*(AH$3=0)</f>
        <v>1349.6268706548512</v>
      </c>
      <c r="AI10" s="810">
        <f ca="1">-CF!AI38+$B10*(AI$3=0)</f>
        <v>1371.996376798302</v>
      </c>
      <c r="AJ10" s="810">
        <f ca="1">-CF!AJ38+$B10*(AJ$3=0)</f>
        <v>1359.9125344202232</v>
      </c>
      <c r="AK10" s="810">
        <f ca="1">-CF!AK38+$B10*(AK$3=0)</f>
        <v>1374.8566282050606</v>
      </c>
      <c r="AL10" s="810">
        <f ca="1">-CF!AL38+$B10*(AL$3=0)</f>
        <v>1401.8975375448761</v>
      </c>
      <c r="AM10" s="810">
        <f ca="1">-CF!AM38+$B10*(AM$3=0)</f>
        <v>1425.1334083329129</v>
      </c>
      <c r="AN10" s="810">
        <f ca="1">-CF!AN38+$B10*(AN$3=0)</f>
        <v>1422.8287836382392</v>
      </c>
      <c r="AO10" s="810">
        <f ca="1">-CF!AO38+$B10*(AO$3=0)</f>
        <v>1446.4115811571055</v>
      </c>
      <c r="AP10" s="810">
        <f ca="1">-CF!AP38+$B10*(AP$3=0)</f>
        <v>1444.1786546534702</v>
      </c>
      <c r="AQ10" s="810">
        <f ca="1">-CF!AQ38+$B10*(AQ$3=0)</f>
        <v>1468.1153174377819</v>
      </c>
      <c r="AR10" s="810">
        <f ca="1">-CF!AR38+$B10*(AR$3=0)</f>
        <v>1470.0272529481419</v>
      </c>
      <c r="AS10" s="810">
        <f ca="1">-CF!AS38+$B10*(AS$3=0)</f>
        <v>1486.1813985849349</v>
      </c>
      <c r="AT10" s="810">
        <f ca="1">-CF!AT38+$B10*(AT$3=0)</f>
        <v>1488.167928893251</v>
      </c>
      <c r="AU10" s="810">
        <f ca="1">-CF!AU38+$B10*(AU$3=0)</f>
        <v>1512.8336956704873</v>
      </c>
      <c r="AV10" s="810">
        <f ca="1">-CF!AV38+$B10*(AV$3=0)</f>
        <v>1552.8760896628971</v>
      </c>
      <c r="AW10" s="810">
        <f ca="1">-CF!AW38+$B10*(AW$3=0)</f>
        <v>1578.6143673921163</v>
      </c>
      <c r="AX10" s="810">
        <f ca="1">-CF!AX38+$B10*(AX$3=0)</f>
        <v>1575.9858766616342</v>
      </c>
      <c r="AY10" s="810">
        <f ca="1">-CF!AY38+$B10*(AY$3=0)</f>
        <v>1602.1071895344792</v>
      </c>
      <c r="AZ10" s="810">
        <f ca="1">-CF!AZ38+$B10*(AZ$3=0)</f>
        <v>1604.0006732476677</v>
      </c>
      <c r="BA10" s="810">
        <f ca="1">-CF!BA38+$B10*(BA$3=0)</f>
        <v>1621.6270542723676</v>
      </c>
      <c r="BB10" s="810">
        <f ca="1">-CF!BB38+$B10*(BB$3=0)</f>
        <v>1623.6012817938324</v>
      </c>
      <c r="BC10" s="810">
        <f ca="1">-CF!BC38+$B10*(BC$3=0)</f>
        <v>1650.5118002766035</v>
      </c>
      <c r="BD10" s="810">
        <f ca="1">-CF!BD38+$B10*(BD$3=0)</f>
        <v>1648.1255726351885</v>
      </c>
      <c r="BE10" s="810">
        <f ca="1">-CF!BE38+$B10*(BE$3=0)</f>
        <v>1675.4425710766559</v>
      </c>
      <c r="BF10" s="810">
        <f ca="1">-CF!BF38+$B10*(BF$3=0)</f>
        <v>1710.9867054577555</v>
      </c>
      <c r="BG10" s="810">
        <f ca="1">-CF!BG38+$B10*(BG$3=0)</f>
        <v>1739.3456011283263</v>
      </c>
      <c r="BH10" s="810">
        <f ca="1">-CF!BH38+$B10*(BH$3=0)</f>
        <v>1741.324956815957</v>
      </c>
      <c r="BI10" s="810">
        <f ca="1">-CF!BI38+$B10*(BI$3=0)</f>
        <v>1760.4603959018466</v>
      </c>
      <c r="BJ10" s="810">
        <f ca="1">-CF!BJ38+$B10*(BJ$3=0)</f>
        <v>1762.5271512842764</v>
      </c>
      <c r="BK10" s="810">
        <f ca="1">-CF!BK38+$B10*(BK$3=0)</f>
        <v>1791.7403084878827</v>
      </c>
      <c r="BL10" s="810">
        <f ca="1">-CF!BL38+$B10*(BL$3=0)</f>
        <v>1789.0730323921537</v>
      </c>
      <c r="BM10" s="810">
        <f ca="1">-CF!BM38+$B10*(BM$3=0)</f>
        <v>1818.7261765754492</v>
      </c>
      <c r="BN10" s="810">
        <f ca="1">-CF!BN38+$B10*(BN$3=0)</f>
        <v>1816.1498311221885</v>
      </c>
      <c r="BO10" s="810">
        <f ca="1">-CF!BO38+$B10*(BO$3=0)</f>
        <v>1846.2517620247663</v>
      </c>
      <c r="BP10" s="810"/>
      <c r="BQ10" s="810"/>
      <c r="BR10" s="810"/>
      <c r="BS10" s="810"/>
      <c r="BT10" s="810"/>
      <c r="BU10" s="810"/>
      <c r="BV10" s="810"/>
      <c r="BW10" s="810"/>
      <c r="BX10" s="810"/>
      <c r="BY10" s="810"/>
      <c r="BZ10" s="810"/>
      <c r="CA10" s="810"/>
      <c r="CB10" s="810"/>
      <c r="CC10" s="810"/>
      <c r="CD10" s="810"/>
      <c r="CE10" s="810"/>
      <c r="CF10" s="810"/>
      <c r="CG10" s="810"/>
      <c r="CH10" s="810"/>
      <c r="CI10" s="810"/>
      <c r="CJ10" s="810"/>
      <c r="CK10" s="810"/>
      <c r="CL10" s="810"/>
      <c r="CM10" s="810"/>
      <c r="CN10" s="810"/>
      <c r="CO10" s="810"/>
      <c r="CP10" s="810"/>
      <c r="CQ10" s="810"/>
      <c r="CR10" s="810"/>
      <c r="CS10" s="810"/>
      <c r="CT10" s="810"/>
      <c r="CU10" s="810"/>
      <c r="CV10" s="810"/>
      <c r="CW10" s="810"/>
      <c r="CX10" s="810"/>
      <c r="CY10" s="810"/>
      <c r="CZ10" s="810"/>
      <c r="DA10" s="810"/>
      <c r="DB10" s="810"/>
      <c r="DC10" s="810"/>
      <c r="DD10" s="810"/>
      <c r="DE10" s="810"/>
      <c r="DF10" s="810"/>
      <c r="DG10" s="810"/>
      <c r="DH10" s="810"/>
      <c r="DI10" s="810"/>
      <c r="DJ10" s="810"/>
      <c r="DK10" s="810"/>
      <c r="DL10" s="810"/>
      <c r="DM10" s="810"/>
      <c r="DN10" s="810"/>
      <c r="DO10" s="810"/>
      <c r="DP10" s="810"/>
      <c r="DQ10" s="810"/>
      <c r="DR10" s="810"/>
      <c r="DS10" s="810"/>
      <c r="DT10" s="810"/>
      <c r="DU10" s="810"/>
      <c r="DV10" s="810"/>
      <c r="DW10" s="810"/>
      <c r="DX10" s="303"/>
    </row>
    <row r="11" spans="1:128">
      <c r="A11" s="1125" t="s">
        <v>1120</v>
      </c>
      <c r="B11" s="1393"/>
      <c r="C11" s="1393"/>
      <c r="D11" s="1125"/>
      <c r="E11" s="1125"/>
      <c r="F11" s="303"/>
      <c r="G11" s="810">
        <f>-Macro!G46</f>
        <v>0</v>
      </c>
      <c r="H11" s="810">
        <f>-Macro!H46</f>
        <v>0</v>
      </c>
      <c r="I11" s="810">
        <f>-Macro!I46</f>
        <v>0</v>
      </c>
      <c r="J11" s="810">
        <f>-Macro!J46</f>
        <v>0</v>
      </c>
      <c r="K11" s="810">
        <f>-Macro!K46</f>
        <v>0</v>
      </c>
      <c r="L11" s="810">
        <f>-Macro!L46</f>
        <v>0</v>
      </c>
      <c r="M11" s="810">
        <f>-Macro!M46</f>
        <v>0</v>
      </c>
      <c r="N11" s="810">
        <f>-Macro!N46</f>
        <v>0</v>
      </c>
      <c r="O11" s="810">
        <f>-Macro!O46</f>
        <v>0</v>
      </c>
      <c r="P11" s="810">
        <f>-Macro!P46</f>
        <v>0</v>
      </c>
      <c r="Q11" s="810">
        <f>-Macro!Q46</f>
        <v>0</v>
      </c>
      <c r="R11" s="810">
        <f>-Macro!R46</f>
        <v>0</v>
      </c>
      <c r="S11" s="810">
        <f>-Macro!S46</f>
        <v>0</v>
      </c>
      <c r="T11" s="810">
        <f>-Macro!T46</f>
        <v>0</v>
      </c>
      <c r="U11" s="810">
        <f>-Macro!U46</f>
        <v>0</v>
      </c>
      <c r="V11" s="810">
        <f>-Macro!V46</f>
        <v>0</v>
      </c>
      <c r="W11" s="810">
        <f>-Macro!W46</f>
        <v>0</v>
      </c>
      <c r="X11" s="810">
        <f>-Macro!X46</f>
        <v>0</v>
      </c>
      <c r="Y11" s="810">
        <f>-Macro!Y46</f>
        <v>0</v>
      </c>
      <c r="Z11" s="810">
        <f>-Macro!Z46</f>
        <v>0</v>
      </c>
      <c r="AA11" s="810">
        <f>-Macro!AA46</f>
        <v>0</v>
      </c>
      <c r="AB11" s="810">
        <f>-Macro!AB46</f>
        <v>0</v>
      </c>
      <c r="AC11" s="810">
        <f>-Macro!AC46</f>
        <v>0</v>
      </c>
      <c r="AD11" s="810">
        <f>-Macro!AD46</f>
        <v>0</v>
      </c>
      <c r="AE11" s="810">
        <f>-Macro!AE46</f>
        <v>0</v>
      </c>
      <c r="AF11" s="810">
        <f>-Macro!AF46</f>
        <v>0</v>
      </c>
      <c r="AG11" s="810">
        <f>-Macro!AG46</f>
        <v>0</v>
      </c>
      <c r="AH11" s="810">
        <f>-Macro!AH46</f>
        <v>0</v>
      </c>
      <c r="AI11" s="810">
        <f>-Macro!AI46</f>
        <v>0</v>
      </c>
      <c r="AJ11" s="810">
        <f>-Macro!AJ46</f>
        <v>0</v>
      </c>
      <c r="AK11" s="810">
        <f>-Macro!AK46</f>
        <v>0</v>
      </c>
      <c r="AL11" s="810">
        <f>-Macro!AL46</f>
        <v>0</v>
      </c>
      <c r="AM11" s="810">
        <f>-Macro!AM46</f>
        <v>0</v>
      </c>
      <c r="AN11" s="810">
        <f>-Macro!AN46</f>
        <v>0</v>
      </c>
      <c r="AO11" s="810">
        <f>-Macro!AO46</f>
        <v>0</v>
      </c>
      <c r="AP11" s="810">
        <f>-Macro!AP46</f>
        <v>0</v>
      </c>
      <c r="AQ11" s="810">
        <f>-Macro!AQ46</f>
        <v>0</v>
      </c>
      <c r="AR11" s="810">
        <f>-Macro!AR46</f>
        <v>0</v>
      </c>
      <c r="AS11" s="810">
        <f>-Macro!AS46</f>
        <v>0</v>
      </c>
      <c r="AT11" s="810">
        <f>-Macro!AT46</f>
        <v>0</v>
      </c>
      <c r="AU11" s="810">
        <f>-Macro!AU46</f>
        <v>0</v>
      </c>
      <c r="AV11" s="810">
        <f>-Macro!AV46</f>
        <v>0</v>
      </c>
      <c r="AW11" s="810">
        <f>-Macro!AW46</f>
        <v>0</v>
      </c>
      <c r="AX11" s="810">
        <f>-Macro!AX46</f>
        <v>0</v>
      </c>
      <c r="AY11" s="810">
        <f>-Macro!AY46</f>
        <v>0</v>
      </c>
      <c r="AZ11" s="810">
        <f>-Macro!AZ46</f>
        <v>0</v>
      </c>
      <c r="BA11" s="810">
        <f>-Macro!BA46</f>
        <v>0</v>
      </c>
      <c r="BB11" s="810">
        <f>-Macro!BB46</f>
        <v>0</v>
      </c>
      <c r="BC11" s="810">
        <f>-Macro!BC46</f>
        <v>0</v>
      </c>
      <c r="BD11" s="810">
        <f>-Macro!BD46</f>
        <v>0</v>
      </c>
      <c r="BE11" s="810">
        <f>-Macro!BE46</f>
        <v>0</v>
      </c>
      <c r="BF11" s="810">
        <f>-Macro!BF46</f>
        <v>0</v>
      </c>
      <c r="BG11" s="810">
        <f>-Macro!BG46</f>
        <v>0</v>
      </c>
      <c r="BH11" s="810">
        <f>-Macro!BH46</f>
        <v>0</v>
      </c>
      <c r="BI11" s="810">
        <f>-Macro!BI46</f>
        <v>0</v>
      </c>
      <c r="BJ11" s="810">
        <f>-Macro!BJ46</f>
        <v>0</v>
      </c>
      <c r="BK11" s="810">
        <f>-Macro!BK46</f>
        <v>0</v>
      </c>
      <c r="BL11" s="810">
        <f>-Macro!BL46</f>
        <v>0</v>
      </c>
      <c r="BM11" s="810">
        <f>-Macro!BM46</f>
        <v>0</v>
      </c>
      <c r="BN11" s="810">
        <f>-Macro!BN46</f>
        <v>0</v>
      </c>
      <c r="BO11" s="810">
        <f>-Macro!BO46</f>
        <v>0</v>
      </c>
      <c r="BP11" s="810"/>
      <c r="BQ11" s="810"/>
      <c r="BR11" s="810"/>
      <c r="BS11" s="810"/>
      <c r="BT11" s="810"/>
      <c r="BU11" s="810"/>
      <c r="BV11" s="810"/>
      <c r="BW11" s="810"/>
      <c r="BX11" s="810"/>
      <c r="BY11" s="810"/>
      <c r="BZ11" s="810"/>
      <c r="CA11" s="810"/>
      <c r="CB11" s="810"/>
      <c r="CC11" s="810"/>
      <c r="CD11" s="810"/>
      <c r="CE11" s="810"/>
      <c r="CF11" s="810"/>
      <c r="CG11" s="810"/>
      <c r="CH11" s="810"/>
      <c r="CI11" s="810"/>
      <c r="CJ11" s="810"/>
      <c r="CK11" s="810"/>
      <c r="CL11" s="810"/>
      <c r="CM11" s="810"/>
      <c r="CN11" s="810"/>
      <c r="CO11" s="810"/>
      <c r="CP11" s="810"/>
      <c r="CQ11" s="810"/>
      <c r="CR11" s="810"/>
      <c r="CS11" s="810"/>
      <c r="CT11" s="810"/>
      <c r="CU11" s="810"/>
      <c r="CV11" s="810"/>
      <c r="CW11" s="810"/>
      <c r="CX11" s="810"/>
      <c r="CY11" s="810"/>
      <c r="CZ11" s="810"/>
      <c r="DA11" s="810"/>
      <c r="DB11" s="810"/>
      <c r="DC11" s="810"/>
      <c r="DD11" s="810"/>
      <c r="DE11" s="810"/>
      <c r="DF11" s="810"/>
      <c r="DG11" s="810"/>
      <c r="DH11" s="810"/>
      <c r="DI11" s="810"/>
      <c r="DJ11" s="810"/>
      <c r="DK11" s="810"/>
      <c r="DL11" s="810"/>
      <c r="DM11" s="810"/>
      <c r="DN11" s="810"/>
      <c r="DO11" s="810"/>
      <c r="DP11" s="810"/>
      <c r="DQ11" s="810"/>
      <c r="DR11" s="810"/>
      <c r="DS11" s="810"/>
      <c r="DT11" s="810"/>
      <c r="DU11" s="810"/>
      <c r="DV11" s="810"/>
      <c r="DW11" s="810"/>
      <c r="DX11" s="303"/>
    </row>
    <row r="12" spans="1:128">
      <c r="A12" s="1125" t="s">
        <v>1121</v>
      </c>
      <c r="B12" s="1393"/>
      <c r="C12" s="1393"/>
      <c r="D12" s="1125"/>
      <c r="E12" s="1125"/>
      <c r="F12" s="576"/>
      <c r="G12" s="810">
        <f ca="1">-CF!G103</f>
        <v>0</v>
      </c>
      <c r="H12" s="810">
        <f ca="1">-CF!H103</f>
        <v>0</v>
      </c>
      <c r="I12" s="810">
        <f ca="1">-CF!I103</f>
        <v>0</v>
      </c>
      <c r="J12" s="810">
        <f ca="1">-CF!J103</f>
        <v>0</v>
      </c>
      <c r="K12" s="810">
        <f ca="1">-CF!K103</f>
        <v>0</v>
      </c>
      <c r="L12" s="810">
        <f ca="1">-CF!L103</f>
        <v>0</v>
      </c>
      <c r="M12" s="810">
        <f ca="1">-CF!M103</f>
        <v>0</v>
      </c>
      <c r="N12" s="810">
        <f ca="1">-CF!N103</f>
        <v>0</v>
      </c>
      <c r="O12" s="810">
        <f ca="1">-CF!O103</f>
        <v>0</v>
      </c>
      <c r="P12" s="810">
        <f ca="1">-CF!P103</f>
        <v>0</v>
      </c>
      <c r="Q12" s="810">
        <f ca="1">-CF!Q103</f>
        <v>0</v>
      </c>
      <c r="R12" s="810">
        <f ca="1">-CF!R103</f>
        <v>0</v>
      </c>
      <c r="S12" s="810">
        <f ca="1">-CF!S103</f>
        <v>0</v>
      </c>
      <c r="T12" s="810">
        <f ca="1">-CF!T103</f>
        <v>0</v>
      </c>
      <c r="U12" s="810">
        <f ca="1">-CF!U103</f>
        <v>0</v>
      </c>
      <c r="V12" s="810">
        <f ca="1">-CF!V103</f>
        <v>0</v>
      </c>
      <c r="W12" s="810">
        <f ca="1">-CF!W103</f>
        <v>0</v>
      </c>
      <c r="X12" s="810">
        <f ca="1">-CF!X103</f>
        <v>0</v>
      </c>
      <c r="Y12" s="810">
        <f ca="1">-CF!Y103</f>
        <v>0</v>
      </c>
      <c r="Z12" s="810">
        <f ca="1">-CF!Z103</f>
        <v>0</v>
      </c>
      <c r="AA12" s="810">
        <f ca="1">-CF!AA103</f>
        <v>0</v>
      </c>
      <c r="AB12" s="810">
        <f ca="1">-CF!AB103</f>
        <v>0</v>
      </c>
      <c r="AC12" s="810">
        <f ca="1">-CF!AC103</f>
        <v>0</v>
      </c>
      <c r="AD12" s="810">
        <f ca="1">-CF!AD103</f>
        <v>0</v>
      </c>
      <c r="AE12" s="810">
        <f ca="1">-CF!AE103</f>
        <v>0</v>
      </c>
      <c r="AF12" s="810">
        <f ca="1">-CF!AF103</f>
        <v>0</v>
      </c>
      <c r="AG12" s="810">
        <f ca="1">-CF!AG103</f>
        <v>0</v>
      </c>
      <c r="AH12" s="810">
        <f ca="1">-CF!AH103</f>
        <v>0</v>
      </c>
      <c r="AI12" s="810">
        <f ca="1">-CF!AI103</f>
        <v>0</v>
      </c>
      <c r="AJ12" s="810">
        <f ca="1">-CF!AJ103</f>
        <v>0</v>
      </c>
      <c r="AK12" s="810">
        <f ca="1">-CF!AK103</f>
        <v>0</v>
      </c>
      <c r="AL12" s="810">
        <f ca="1">-CF!AL103</f>
        <v>0</v>
      </c>
      <c r="AM12" s="810">
        <f ca="1">-CF!AM103</f>
        <v>0</v>
      </c>
      <c r="AN12" s="810">
        <f ca="1">-CF!AN103</f>
        <v>0</v>
      </c>
      <c r="AO12" s="810">
        <f ca="1">-CF!AO103</f>
        <v>0</v>
      </c>
      <c r="AP12" s="810">
        <f ca="1">-CF!AP103</f>
        <v>0</v>
      </c>
      <c r="AQ12" s="810">
        <f ca="1">-CF!AQ103</f>
        <v>0</v>
      </c>
      <c r="AR12" s="810">
        <f ca="1">-CF!AR103</f>
        <v>0</v>
      </c>
      <c r="AS12" s="810">
        <f ca="1">-CF!AS103</f>
        <v>0</v>
      </c>
      <c r="AT12" s="810">
        <f ca="1">-CF!AT103</f>
        <v>0</v>
      </c>
      <c r="AU12" s="810">
        <f ca="1">-CF!AU103</f>
        <v>0</v>
      </c>
      <c r="AV12" s="810">
        <f ca="1">-CF!AV103</f>
        <v>0</v>
      </c>
      <c r="AW12" s="810">
        <f ca="1">-CF!AW103</f>
        <v>0</v>
      </c>
      <c r="AX12" s="810">
        <f ca="1">-CF!AX103</f>
        <v>0</v>
      </c>
      <c r="AY12" s="810">
        <f ca="1">-CF!AY103</f>
        <v>0</v>
      </c>
      <c r="AZ12" s="810">
        <f ca="1">-CF!AZ103</f>
        <v>0</v>
      </c>
      <c r="BA12" s="810">
        <f ca="1">-CF!BA103</f>
        <v>0</v>
      </c>
      <c r="BB12" s="810">
        <f ca="1">-CF!BB103</f>
        <v>0</v>
      </c>
      <c r="BC12" s="810">
        <f ca="1">-CF!BC103</f>
        <v>0</v>
      </c>
      <c r="BD12" s="810">
        <f ca="1">-CF!BD103</f>
        <v>0</v>
      </c>
      <c r="BE12" s="810">
        <f ca="1">-CF!BE103</f>
        <v>0</v>
      </c>
      <c r="BF12" s="810">
        <f ca="1">-CF!BF103</f>
        <v>0</v>
      </c>
      <c r="BG12" s="810">
        <f ca="1">-CF!BG103</f>
        <v>0</v>
      </c>
      <c r="BH12" s="810">
        <f ca="1">-CF!BH103</f>
        <v>0</v>
      </c>
      <c r="BI12" s="810">
        <f ca="1">-CF!BI103</f>
        <v>0</v>
      </c>
      <c r="BJ12" s="810">
        <f ca="1">-CF!BJ103</f>
        <v>0</v>
      </c>
      <c r="BK12" s="810">
        <f ca="1">-CF!BK103</f>
        <v>0</v>
      </c>
      <c r="BL12" s="810">
        <f ca="1">-CF!BL103</f>
        <v>0</v>
      </c>
      <c r="BM12" s="810">
        <f ca="1">-CF!BM103</f>
        <v>0</v>
      </c>
      <c r="BN12" s="810">
        <f ca="1">-CF!BN103</f>
        <v>0</v>
      </c>
      <c r="BO12" s="810">
        <f ca="1">-CF!BO103</f>
        <v>0</v>
      </c>
      <c r="BP12" s="810"/>
      <c r="BQ12" s="810"/>
      <c r="BR12" s="810"/>
      <c r="BS12" s="810"/>
      <c r="BT12" s="810"/>
      <c r="BU12" s="810"/>
      <c r="BV12" s="810"/>
      <c r="BW12" s="810"/>
      <c r="BX12" s="810"/>
      <c r="BY12" s="810"/>
      <c r="BZ12" s="810"/>
      <c r="CA12" s="810"/>
      <c r="CB12" s="810"/>
      <c r="CC12" s="810"/>
      <c r="CD12" s="810"/>
      <c r="CE12" s="810"/>
      <c r="CF12" s="810"/>
      <c r="CG12" s="810"/>
      <c r="CH12" s="810"/>
      <c r="CI12" s="810"/>
      <c r="CJ12" s="810"/>
      <c r="CK12" s="810"/>
      <c r="CL12" s="810"/>
      <c r="CM12" s="810"/>
      <c r="CN12" s="810"/>
      <c r="CO12" s="810"/>
      <c r="CP12" s="810"/>
      <c r="CQ12" s="810"/>
      <c r="CR12" s="810"/>
      <c r="CS12" s="810"/>
      <c r="CT12" s="810"/>
      <c r="CU12" s="810"/>
      <c r="CV12" s="810"/>
      <c r="CW12" s="810"/>
      <c r="CX12" s="810"/>
      <c r="CY12" s="810"/>
      <c r="CZ12" s="810"/>
      <c r="DA12" s="810"/>
      <c r="DB12" s="810"/>
      <c r="DC12" s="810"/>
      <c r="DD12" s="810"/>
      <c r="DE12" s="810"/>
      <c r="DF12" s="810"/>
      <c r="DG12" s="810"/>
      <c r="DH12" s="810"/>
      <c r="DI12" s="810"/>
      <c r="DJ12" s="810"/>
      <c r="DK12" s="810"/>
      <c r="DL12" s="810"/>
      <c r="DM12" s="810"/>
      <c r="DN12" s="810"/>
      <c r="DO12" s="810"/>
      <c r="DP12" s="810"/>
      <c r="DQ12" s="810"/>
      <c r="DR12" s="810"/>
      <c r="DS12" s="810"/>
      <c r="DT12" s="810"/>
      <c r="DU12" s="810"/>
      <c r="DV12" s="810"/>
      <c r="DW12" s="810"/>
      <c r="DX12" s="303"/>
    </row>
    <row r="13" spans="1:128">
      <c r="A13" s="1125" t="s">
        <v>6</v>
      </c>
      <c r="B13" s="1393"/>
      <c r="C13" s="1393"/>
      <c r="D13" s="1125"/>
      <c r="E13" s="1125"/>
      <c r="F13" s="576"/>
      <c r="G13" s="810">
        <f ca="1">Dep!G30</f>
        <v>0</v>
      </c>
      <c r="H13" s="810">
        <f ca="1">Dep!H30</f>
        <v>1845.4387713045733</v>
      </c>
      <c r="I13" s="810">
        <f ca="1">Dep!I30</f>
        <v>1876.0261542543728</v>
      </c>
      <c r="J13" s="810">
        <f ca="1">Dep!J30</f>
        <v>1845.4387713045733</v>
      </c>
      <c r="K13" s="810">
        <f ca="1">Dep!K30</f>
        <v>1876.0261542543728</v>
      </c>
      <c r="L13" s="810">
        <f ca="1">Dep!L30</f>
        <v>1850.5645258243942</v>
      </c>
      <c r="M13" s="810">
        <f ca="1">Dep!M30</f>
        <v>1870.9003997345521</v>
      </c>
      <c r="N13" s="810">
        <f ca="1">Dep!N30</f>
        <v>1845.4387713045733</v>
      </c>
      <c r="O13" s="810">
        <f ca="1">Dep!O30</f>
        <v>1876.0261542543728</v>
      </c>
      <c r="P13" s="810">
        <f ca="1">Dep!P30</f>
        <v>1845.4387713045733</v>
      </c>
      <c r="Q13" s="810">
        <f ca="1">Dep!Q30</f>
        <v>1876.0261542543728</v>
      </c>
      <c r="R13" s="810">
        <f ca="1">Dep!R30</f>
        <v>1845.4387713045733</v>
      </c>
      <c r="S13" s="810">
        <f ca="1">Dep!S30</f>
        <v>1876.0261542543728</v>
      </c>
      <c r="T13" s="810">
        <f ca="1">Dep!T30</f>
        <v>1850.5645258243942</v>
      </c>
      <c r="U13" s="810">
        <f ca="1">Dep!U30</f>
        <v>1870.9003997345521</v>
      </c>
      <c r="V13" s="810">
        <f ca="1">Dep!V30</f>
        <v>1845.4387713045733</v>
      </c>
      <c r="W13" s="810">
        <f ca="1">Dep!W30</f>
        <v>1876.0261542543728</v>
      </c>
      <c r="X13" s="810">
        <f ca="1">Dep!X30</f>
        <v>1845.4387713045733</v>
      </c>
      <c r="Y13" s="810">
        <f ca="1">Dep!Y30</f>
        <v>1876.0261542543728</v>
      </c>
      <c r="Z13" s="810">
        <f ca="1">Dep!Z30</f>
        <v>1845.4387713045733</v>
      </c>
      <c r="AA13" s="810">
        <f ca="1">Dep!AA30</f>
        <v>1876.0261542543728</v>
      </c>
      <c r="AB13" s="810">
        <f ca="1">Dep!AB30</f>
        <v>1850.5645258243942</v>
      </c>
      <c r="AC13" s="810">
        <f ca="1">Dep!AC30</f>
        <v>1870.9003997345521</v>
      </c>
      <c r="AD13" s="810">
        <f ca="1">Dep!AD30</f>
        <v>1845.4387713045733</v>
      </c>
      <c r="AE13" s="810">
        <f ca="1">Dep!AE30</f>
        <v>1876.0261542543728</v>
      </c>
      <c r="AF13" s="810">
        <f ca="1">Dep!AF30</f>
        <v>1756.4517499873925</v>
      </c>
      <c r="AG13" s="810">
        <f ca="1">Dep!AG30</f>
        <v>1785.564209931935</v>
      </c>
      <c r="AH13" s="810">
        <f ca="1">Dep!AH30</f>
        <v>1756.4517499873925</v>
      </c>
      <c r="AI13" s="810">
        <f ca="1">Dep!AI30</f>
        <v>1785.564209931935</v>
      </c>
      <c r="AJ13" s="810">
        <f ca="1">Dep!AJ30</f>
        <v>1761.3303407249118</v>
      </c>
      <c r="AK13" s="810">
        <f ca="1">Dep!AK30</f>
        <v>1780.6856191944162</v>
      </c>
      <c r="AL13" s="810">
        <f ca="1">Dep!AL30</f>
        <v>1756.4517499873925</v>
      </c>
      <c r="AM13" s="810">
        <f ca="1">Dep!AM30</f>
        <v>1785.564209931935</v>
      </c>
      <c r="AN13" s="810">
        <f ca="1">Dep!AN30</f>
        <v>1756.4517499873925</v>
      </c>
      <c r="AO13" s="810">
        <f ca="1">Dep!AO30</f>
        <v>1785.564209931935</v>
      </c>
      <c r="AP13" s="810">
        <f ca="1">Dep!AP30</f>
        <v>1756.4517499873925</v>
      </c>
      <c r="AQ13" s="810">
        <f ca="1">Dep!AQ30</f>
        <v>1785.564209931935</v>
      </c>
      <c r="AR13" s="810">
        <f ca="1">Dep!AR30</f>
        <v>1761.3303407249118</v>
      </c>
      <c r="AS13" s="810">
        <f ca="1">Dep!AS30</f>
        <v>1780.6856191944162</v>
      </c>
      <c r="AT13" s="810">
        <f ca="1">Dep!AT30</f>
        <v>1756.4517499873925</v>
      </c>
      <c r="AU13" s="810">
        <f ca="1">Dep!AU30</f>
        <v>1785.564209931935</v>
      </c>
      <c r="AV13" s="810">
        <f ca="1">Dep!AV30</f>
        <v>0</v>
      </c>
      <c r="AW13" s="810">
        <f ca="1">Dep!AW30</f>
        <v>0</v>
      </c>
      <c r="AX13" s="810">
        <f ca="1">Dep!AX30</f>
        <v>0</v>
      </c>
      <c r="AY13" s="810">
        <f ca="1">Dep!AY30</f>
        <v>0</v>
      </c>
      <c r="AZ13" s="810">
        <f ca="1">Dep!AZ30</f>
        <v>0</v>
      </c>
      <c r="BA13" s="810">
        <f ca="1">Dep!BA30</f>
        <v>0</v>
      </c>
      <c r="BB13" s="810">
        <f ca="1">Dep!BB30</f>
        <v>0</v>
      </c>
      <c r="BC13" s="810">
        <f ca="1">Dep!BC30</f>
        <v>0</v>
      </c>
      <c r="BD13" s="810">
        <f ca="1">Dep!BD30</f>
        <v>0</v>
      </c>
      <c r="BE13" s="810">
        <f ca="1">Dep!BE30</f>
        <v>0</v>
      </c>
      <c r="BF13" s="810">
        <f ca="1">Dep!BF30</f>
        <v>0</v>
      </c>
      <c r="BG13" s="810">
        <f ca="1">Dep!BG30</f>
        <v>0</v>
      </c>
      <c r="BH13" s="810">
        <f ca="1">Dep!BH30</f>
        <v>0</v>
      </c>
      <c r="BI13" s="810">
        <f ca="1">Dep!BI30</f>
        <v>0</v>
      </c>
      <c r="BJ13" s="810">
        <f ca="1">Dep!BJ30</f>
        <v>0</v>
      </c>
      <c r="BK13" s="810">
        <f ca="1">Dep!BK30</f>
        <v>0</v>
      </c>
      <c r="BL13" s="810">
        <f ca="1">Dep!BL30</f>
        <v>0</v>
      </c>
      <c r="BM13" s="810">
        <f ca="1">Dep!BM30</f>
        <v>0</v>
      </c>
      <c r="BN13" s="810">
        <f ca="1">Dep!BN30</f>
        <v>0</v>
      </c>
      <c r="BO13" s="810">
        <f ca="1">Dep!BO30</f>
        <v>0</v>
      </c>
      <c r="BP13" s="810"/>
      <c r="BQ13" s="810"/>
      <c r="BR13" s="810"/>
      <c r="BS13" s="810"/>
      <c r="BT13" s="810"/>
      <c r="BU13" s="810"/>
      <c r="BV13" s="810"/>
      <c r="BW13" s="810"/>
      <c r="BX13" s="810"/>
      <c r="BY13" s="810"/>
      <c r="BZ13" s="810"/>
      <c r="CA13" s="810"/>
      <c r="CB13" s="810"/>
      <c r="CC13" s="810"/>
      <c r="CD13" s="810"/>
      <c r="CE13" s="810"/>
      <c r="CF13" s="810"/>
      <c r="CG13" s="810"/>
      <c r="CH13" s="810"/>
      <c r="CI13" s="810"/>
      <c r="CJ13" s="810"/>
      <c r="CK13" s="810"/>
      <c r="CL13" s="810"/>
      <c r="CM13" s="810"/>
      <c r="CN13" s="810"/>
      <c r="CO13" s="810"/>
      <c r="CP13" s="810"/>
      <c r="CQ13" s="810"/>
      <c r="CR13" s="810"/>
      <c r="CS13" s="810"/>
      <c r="CT13" s="810"/>
      <c r="CU13" s="810"/>
      <c r="CV13" s="810"/>
      <c r="CW13" s="810"/>
      <c r="CX13" s="810"/>
      <c r="CY13" s="810"/>
      <c r="CZ13" s="810"/>
      <c r="DA13" s="810"/>
      <c r="DB13" s="810"/>
      <c r="DC13" s="810"/>
      <c r="DD13" s="810"/>
      <c r="DE13" s="810"/>
      <c r="DF13" s="810"/>
      <c r="DG13" s="810"/>
      <c r="DH13" s="810"/>
      <c r="DI13" s="810"/>
      <c r="DJ13" s="810"/>
      <c r="DK13" s="810"/>
      <c r="DL13" s="810"/>
      <c r="DM13" s="810"/>
      <c r="DN13" s="810"/>
      <c r="DO13" s="810"/>
      <c r="DP13" s="810"/>
      <c r="DQ13" s="810"/>
      <c r="DR13" s="810"/>
      <c r="DS13" s="810"/>
      <c r="DT13" s="810"/>
      <c r="DU13" s="810"/>
      <c r="DV13" s="810"/>
      <c r="DW13" s="810"/>
      <c r="DX13" s="303"/>
    </row>
    <row r="14" spans="1:128">
      <c r="A14" s="1394" t="s">
        <v>1122</v>
      </c>
      <c r="B14" s="1395"/>
      <c r="C14" s="1395"/>
      <c r="D14" s="1394"/>
      <c r="E14" s="1394"/>
      <c r="F14" s="343"/>
      <c r="G14" s="575">
        <f ca="1">SUM(G10:G13)</f>
        <v>0</v>
      </c>
      <c r="H14" s="575">
        <f t="shared" ref="H14:BO14" ca="1" si="0">SUM(H10:H13)</f>
        <v>2836.2511192497786</v>
      </c>
      <c r="I14" s="575">
        <f t="shared" ca="1" si="0"/>
        <v>2883.2608063091675</v>
      </c>
      <c r="J14" s="575">
        <f t="shared" ca="1" si="0"/>
        <v>2852.013600948409</v>
      </c>
      <c r="K14" s="575">
        <f t="shared" ca="1" si="0"/>
        <v>2899.2845446105375</v>
      </c>
      <c r="L14" s="575">
        <f t="shared" ca="1" si="0"/>
        <v>2918.2258370834106</v>
      </c>
      <c r="M14" s="575">
        <f t="shared" ca="1" si="0"/>
        <v>2950.2942528755357</v>
      </c>
      <c r="N14" s="575">
        <f t="shared" ca="1" si="0"/>
        <v>2926.5421250895815</v>
      </c>
      <c r="O14" s="575">
        <f t="shared" ca="1" si="0"/>
        <v>2975.0483481573647</v>
      </c>
      <c r="P14" s="575">
        <f t="shared" ca="1" si="0"/>
        <v>2943.2693967680211</v>
      </c>
      <c r="Q14" s="575">
        <f t="shared" ca="1" si="0"/>
        <v>2992.0528674326852</v>
      </c>
      <c r="R14" s="575">
        <f t="shared" ca="1" si="0"/>
        <v>3024.670019359482</v>
      </c>
      <c r="S14" s="575">
        <f t="shared" ca="1" si="0"/>
        <v>3074.8026716140594</v>
      </c>
      <c r="T14" s="575">
        <f t="shared" ca="1" si="0"/>
        <v>3050.5225104461579</v>
      </c>
      <c r="U14" s="575">
        <f t="shared" ca="1" si="0"/>
        <v>3084.044735835676</v>
      </c>
      <c r="V14" s="575">
        <f t="shared" ca="1" si="0"/>
        <v>3059.8241873370644</v>
      </c>
      <c r="W14" s="575">
        <f t="shared" ca="1" si="0"/>
        <v>3110.5395053592256</v>
      </c>
      <c r="X14" s="575">
        <f t="shared" ca="1" si="0"/>
        <v>3077.9303241508651</v>
      </c>
      <c r="Y14" s="575">
        <f ca="1">SUM(Y10:Y13)</f>
        <v>3128.9457438881727</v>
      </c>
      <c r="Z14" s="575">
        <f t="shared" ca="1" si="0"/>
        <v>3096.3985837009413</v>
      </c>
      <c r="AA14" s="575">
        <f t="shared" ca="1" si="0"/>
        <v>3147.720107187698</v>
      </c>
      <c r="AB14" s="575">
        <f t="shared" ca="1" si="0"/>
        <v>3144.9730116052797</v>
      </c>
      <c r="AC14" s="575">
        <f t="shared" ca="1" si="0"/>
        <v>3179.5331545899535</v>
      </c>
      <c r="AD14" s="575">
        <f t="shared" ca="1" si="0"/>
        <v>3155.4763391025772</v>
      </c>
      <c r="AE14" s="575">
        <f t="shared" ca="1" si="0"/>
        <v>3207.777051905382</v>
      </c>
      <c r="AF14" s="575">
        <f t="shared" ca="1" si="0"/>
        <v>3086.087982566014</v>
      </c>
      <c r="AG14" s="575">
        <f t="shared" ca="1" si="0"/>
        <v>3137.2386121113068</v>
      </c>
      <c r="AH14" s="575">
        <f t="shared" ca="1" si="0"/>
        <v>3106.0786206422435</v>
      </c>
      <c r="AI14" s="575">
        <f t="shared" ca="1" si="0"/>
        <v>3157.560586730237</v>
      </c>
      <c r="AJ14" s="575">
        <f t="shared" ca="1" si="0"/>
        <v>3121.2428751451353</v>
      </c>
      <c r="AK14" s="575">
        <f t="shared" ca="1" si="0"/>
        <v>3155.5422473994768</v>
      </c>
      <c r="AL14" s="575">
        <f t="shared" ca="1" si="0"/>
        <v>3158.3492875322686</v>
      </c>
      <c r="AM14" s="575">
        <f t="shared" ca="1" si="0"/>
        <v>3210.6976182648477</v>
      </c>
      <c r="AN14" s="575">
        <f t="shared" ca="1" si="0"/>
        <v>3179.2805336256315</v>
      </c>
      <c r="AO14" s="575">
        <f t="shared" ca="1" si="0"/>
        <v>3231.9757910890403</v>
      </c>
      <c r="AP14" s="575">
        <f t="shared" ca="1" si="0"/>
        <v>3200.6304046408627</v>
      </c>
      <c r="AQ14" s="575">
        <f t="shared" ca="1" si="0"/>
        <v>3253.6795273697171</v>
      </c>
      <c r="AR14" s="575">
        <f t="shared" ca="1" si="0"/>
        <v>3231.357593673054</v>
      </c>
      <c r="AS14" s="575">
        <f t="shared" ca="1" si="0"/>
        <v>3266.867017779351</v>
      </c>
      <c r="AT14" s="575">
        <f t="shared" ca="1" si="0"/>
        <v>3244.6196788806437</v>
      </c>
      <c r="AU14" s="575">
        <f t="shared" ca="1" si="0"/>
        <v>3298.3979056024223</v>
      </c>
      <c r="AV14" s="575">
        <f t="shared" ca="1" si="0"/>
        <v>1552.8760896628971</v>
      </c>
      <c r="AW14" s="575">
        <f t="shared" ca="1" si="0"/>
        <v>1578.6143673921163</v>
      </c>
      <c r="AX14" s="575">
        <f t="shared" ca="1" si="0"/>
        <v>1575.9858766616342</v>
      </c>
      <c r="AY14" s="575">
        <f t="shared" ca="1" si="0"/>
        <v>1602.1071895344792</v>
      </c>
      <c r="AZ14" s="575">
        <f t="shared" ca="1" si="0"/>
        <v>1604.0006732476677</v>
      </c>
      <c r="BA14" s="575">
        <f t="shared" ca="1" si="0"/>
        <v>1621.6270542723676</v>
      </c>
      <c r="BB14" s="575">
        <f t="shared" ca="1" si="0"/>
        <v>1623.6012817938324</v>
      </c>
      <c r="BC14" s="575">
        <f t="shared" ca="1" si="0"/>
        <v>1650.5118002766035</v>
      </c>
      <c r="BD14" s="575">
        <f t="shared" ca="1" si="0"/>
        <v>1648.1255726351885</v>
      </c>
      <c r="BE14" s="575">
        <f t="shared" ca="1" si="0"/>
        <v>1675.4425710766559</v>
      </c>
      <c r="BF14" s="575">
        <f t="shared" ca="1" si="0"/>
        <v>1710.9867054577555</v>
      </c>
      <c r="BG14" s="575">
        <f t="shared" ca="1" si="0"/>
        <v>1739.3456011283263</v>
      </c>
      <c r="BH14" s="575">
        <f t="shared" ca="1" si="0"/>
        <v>1741.324956815957</v>
      </c>
      <c r="BI14" s="575">
        <f t="shared" ca="1" si="0"/>
        <v>1760.4603959018466</v>
      </c>
      <c r="BJ14" s="575">
        <f t="shared" ca="1" si="0"/>
        <v>1762.5271512842764</v>
      </c>
      <c r="BK14" s="575">
        <f t="shared" ca="1" si="0"/>
        <v>1791.7403084878827</v>
      </c>
      <c r="BL14" s="575">
        <f t="shared" ca="1" si="0"/>
        <v>1789.0730323921537</v>
      </c>
      <c r="BM14" s="575">
        <f t="shared" ca="1" si="0"/>
        <v>1818.7261765754492</v>
      </c>
      <c r="BN14" s="575">
        <f t="shared" ca="1" si="0"/>
        <v>1816.1498311221885</v>
      </c>
      <c r="BO14" s="575">
        <f t="shared" ca="1" si="0"/>
        <v>1846.2517620247663</v>
      </c>
      <c r="BP14" s="575"/>
      <c r="BQ14" s="575"/>
      <c r="BR14" s="575"/>
      <c r="BS14" s="575"/>
      <c r="BT14" s="575"/>
      <c r="BU14" s="575"/>
      <c r="BV14" s="575"/>
      <c r="BW14" s="575"/>
      <c r="BX14" s="575"/>
      <c r="BY14" s="575"/>
      <c r="BZ14" s="575"/>
      <c r="CA14" s="575"/>
      <c r="CB14" s="575"/>
      <c r="CC14" s="575"/>
      <c r="CD14" s="575"/>
      <c r="CE14" s="575"/>
      <c r="CF14" s="575"/>
      <c r="CG14" s="575"/>
      <c r="CH14" s="575"/>
      <c r="CI14" s="575"/>
      <c r="CJ14" s="575"/>
      <c r="CK14" s="575"/>
      <c r="CL14" s="575"/>
      <c r="CM14" s="575"/>
      <c r="CN14" s="575"/>
      <c r="CO14" s="575"/>
      <c r="CP14" s="575"/>
      <c r="CQ14" s="575"/>
      <c r="CR14" s="575"/>
      <c r="CS14" s="575"/>
      <c r="CT14" s="575"/>
      <c r="CU14" s="575"/>
      <c r="CV14" s="575"/>
      <c r="CW14" s="575"/>
      <c r="CX14" s="575"/>
      <c r="CY14" s="575"/>
      <c r="CZ14" s="575"/>
      <c r="DA14" s="575"/>
      <c r="DB14" s="575"/>
      <c r="DC14" s="575"/>
      <c r="DD14" s="575"/>
      <c r="DE14" s="575"/>
      <c r="DF14" s="575"/>
      <c r="DG14" s="575"/>
      <c r="DH14" s="575"/>
      <c r="DI14" s="575"/>
      <c r="DJ14" s="575"/>
      <c r="DK14" s="575"/>
      <c r="DL14" s="575"/>
      <c r="DM14" s="575"/>
      <c r="DN14" s="575"/>
      <c r="DO14" s="575"/>
      <c r="DP14" s="575"/>
      <c r="DQ14" s="575"/>
      <c r="DR14" s="575"/>
      <c r="DS14" s="575"/>
      <c r="DT14" s="575"/>
      <c r="DU14" s="575"/>
      <c r="DV14" s="575"/>
      <c r="DW14" s="575"/>
      <c r="DX14" s="303"/>
    </row>
    <row r="15" spans="1:128">
      <c r="A15" s="1396"/>
      <c r="B15" s="1397"/>
      <c r="C15" s="1397"/>
      <c r="D15" s="1396"/>
      <c r="E15" s="1396"/>
      <c r="F15" s="576"/>
      <c r="G15" s="459"/>
      <c r="H15" s="459"/>
      <c r="I15" s="459"/>
      <c r="J15" s="459"/>
      <c r="K15" s="459"/>
      <c r="L15" s="459"/>
      <c r="M15" s="459"/>
      <c r="N15" s="459"/>
      <c r="O15" s="459"/>
      <c r="P15" s="459"/>
      <c r="Q15" s="459"/>
      <c r="R15" s="459"/>
      <c r="S15" s="459"/>
      <c r="T15" s="459"/>
      <c r="U15" s="459"/>
      <c r="V15" s="459"/>
      <c r="W15" s="459"/>
      <c r="X15" s="459"/>
      <c r="Y15" s="459"/>
      <c r="Z15" s="459"/>
      <c r="AA15" s="459"/>
      <c r="AB15" s="459"/>
      <c r="AC15" s="459"/>
      <c r="AD15" s="459"/>
      <c r="AE15" s="459"/>
      <c r="AF15" s="459"/>
      <c r="AG15" s="459"/>
      <c r="AH15" s="459"/>
      <c r="AI15" s="459"/>
      <c r="AJ15" s="459"/>
      <c r="AK15" s="459"/>
      <c r="AL15" s="459"/>
      <c r="AM15" s="459"/>
      <c r="AN15" s="459"/>
      <c r="AO15" s="459"/>
      <c r="AP15" s="459"/>
      <c r="AQ15" s="459"/>
      <c r="AR15" s="459"/>
      <c r="AS15" s="459"/>
      <c r="AT15" s="459"/>
      <c r="AU15" s="459"/>
      <c r="AV15" s="459"/>
      <c r="AW15" s="459"/>
      <c r="AX15" s="459"/>
      <c r="AY15" s="459"/>
      <c r="AZ15" s="459"/>
      <c r="BA15" s="459"/>
      <c r="BB15" s="459"/>
      <c r="BC15" s="459"/>
      <c r="BD15" s="459"/>
      <c r="BE15" s="459"/>
      <c r="BF15" s="459"/>
      <c r="BG15" s="459"/>
      <c r="BH15" s="459"/>
      <c r="BI15" s="459"/>
      <c r="BJ15" s="459"/>
      <c r="BK15" s="459"/>
      <c r="BL15" s="459"/>
      <c r="BM15" s="459"/>
      <c r="BN15" s="459"/>
      <c r="BO15" s="459"/>
      <c r="BP15" s="459"/>
      <c r="BQ15" s="459"/>
      <c r="BR15" s="459"/>
      <c r="BS15" s="459"/>
      <c r="BT15" s="459"/>
      <c r="BU15" s="459"/>
      <c r="BV15" s="459"/>
      <c r="BW15" s="459"/>
      <c r="BX15" s="459"/>
      <c r="BY15" s="459"/>
      <c r="BZ15" s="459"/>
      <c r="CA15" s="459"/>
      <c r="CB15" s="459"/>
      <c r="CC15" s="459"/>
      <c r="CD15" s="459"/>
      <c r="CE15" s="459"/>
      <c r="CF15" s="459"/>
      <c r="CG15" s="459"/>
      <c r="CH15" s="459"/>
      <c r="CI15" s="459"/>
      <c r="CJ15" s="459"/>
      <c r="CK15" s="459"/>
      <c r="CL15" s="459"/>
      <c r="CM15" s="459"/>
      <c r="CN15" s="459"/>
      <c r="CO15" s="459"/>
      <c r="CP15" s="459"/>
      <c r="CQ15" s="459"/>
      <c r="CR15" s="459"/>
      <c r="CS15" s="459"/>
      <c r="CT15" s="459"/>
      <c r="CU15" s="459"/>
      <c r="CV15" s="459"/>
      <c r="CW15" s="459"/>
      <c r="CX15" s="459"/>
      <c r="CY15" s="459"/>
      <c r="CZ15" s="459"/>
      <c r="DA15" s="459"/>
      <c r="DB15" s="459"/>
      <c r="DC15" s="459"/>
      <c r="DD15" s="459"/>
      <c r="DE15" s="459"/>
      <c r="DF15" s="459"/>
      <c r="DG15" s="459"/>
      <c r="DH15" s="459"/>
      <c r="DI15" s="459"/>
      <c r="DJ15" s="459"/>
      <c r="DK15" s="459"/>
      <c r="DL15" s="459"/>
      <c r="DM15" s="459"/>
      <c r="DN15" s="459"/>
      <c r="DO15" s="459"/>
      <c r="DP15" s="459"/>
      <c r="DQ15" s="459"/>
      <c r="DR15" s="459"/>
      <c r="DS15" s="459"/>
      <c r="DT15" s="459"/>
      <c r="DU15" s="459"/>
      <c r="DV15" s="459"/>
      <c r="DW15" s="459"/>
      <c r="DX15" s="303"/>
    </row>
    <row r="16" spans="1:128">
      <c r="A16" s="860" t="s">
        <v>1123</v>
      </c>
      <c r="B16" s="861"/>
      <c r="C16" s="861"/>
      <c r="D16" s="863"/>
      <c r="E16" s="863"/>
      <c r="F16" s="862"/>
      <c r="G16" s="534">
        <f ca="1">G8-G14</f>
        <v>0</v>
      </c>
      <c r="H16" s="534">
        <f t="shared" ref="H16:BO16" ca="1" si="1">H8-H14</f>
        <v>1224.7370660659817</v>
      </c>
      <c r="I16" s="534">
        <f t="shared" ca="1" si="1"/>
        <v>1245.03657544829</v>
      </c>
      <c r="J16" s="534">
        <f t="shared" ca="1" si="1"/>
        <v>1266.2110405699154</v>
      </c>
      <c r="K16" s="534">
        <f t="shared" ca="1" si="1"/>
        <v>1287.1979638942794</v>
      </c>
      <c r="L16" s="534">
        <f t="shared" ca="1" si="1"/>
        <v>1270.5720364715025</v>
      </c>
      <c r="M16" s="534">
        <f t="shared" ca="1" si="1"/>
        <v>1284.5343665426171</v>
      </c>
      <c r="N16" s="534">
        <f t="shared" ca="1" si="1"/>
        <v>1311.3936358782566</v>
      </c>
      <c r="O16" s="534">
        <f t="shared" ca="1" si="1"/>
        <v>1333.1294419977849</v>
      </c>
      <c r="P16" s="534">
        <f t="shared" ca="1" si="1"/>
        <v>1349.3378995679345</v>
      </c>
      <c r="Q16" s="534">
        <f t="shared" ca="1" si="1"/>
        <v>1371.7026161353579</v>
      </c>
      <c r="R16" s="534">
        <f t="shared" ca="1" si="1"/>
        <v>1354.5844046566185</v>
      </c>
      <c r="S16" s="534">
        <f t="shared" ca="1" si="1"/>
        <v>1377.0360798719212</v>
      </c>
      <c r="T16" s="534">
        <f t="shared" ca="1" si="1"/>
        <v>1426.0423090626027</v>
      </c>
      <c r="U16" s="534">
        <f t="shared" ca="1" si="1"/>
        <v>1441.7131036676865</v>
      </c>
      <c r="V16" s="534">
        <f t="shared" ca="1" si="1"/>
        <v>1494.7809423802446</v>
      </c>
      <c r="W16" s="534">
        <f t="shared" ca="1" si="1"/>
        <v>1519.5563171158283</v>
      </c>
      <c r="X16" s="534">
        <f t="shared" ca="1" si="1"/>
        <v>1572.6813408183252</v>
      </c>
      <c r="Y16" s="534">
        <f t="shared" ca="1" si="1"/>
        <v>1598.7478823788488</v>
      </c>
      <c r="Z16" s="534">
        <f t="shared" ca="1" si="1"/>
        <v>1648.5984648690019</v>
      </c>
      <c r="AA16" s="534">
        <f t="shared" ca="1" si="1"/>
        <v>1675.9233013032936</v>
      </c>
      <c r="AB16" s="534">
        <f t="shared" ca="1" si="1"/>
        <v>1706.2652362875942</v>
      </c>
      <c r="AC16" s="534">
        <f t="shared" ca="1" si="1"/>
        <v>1725.0154037193251</v>
      </c>
      <c r="AD16" s="534">
        <f t="shared" ca="1" si="1"/>
        <v>1780.8153176673977</v>
      </c>
      <c r="AE16" s="534">
        <f t="shared" ca="1" si="1"/>
        <v>1810.3315936508361</v>
      </c>
      <c r="AF16" s="534">
        <f t="shared" ca="1" si="1"/>
        <v>4352.484013160014</v>
      </c>
      <c r="AG16" s="534">
        <f t="shared" ca="1" si="1"/>
        <v>4424.6246321626668</v>
      </c>
      <c r="AH16" s="534">
        <f t="shared" ca="1" si="1"/>
        <v>4338.1449726399478</v>
      </c>
      <c r="AI16" s="534">
        <f t="shared" ca="1" si="1"/>
        <v>4410.0479279875708</v>
      </c>
      <c r="AJ16" s="534">
        <f t="shared" ca="1" si="1"/>
        <v>4430.507453182734</v>
      </c>
      <c r="AK16" s="534">
        <f t="shared" ca="1" si="1"/>
        <v>4479.1943482726538</v>
      </c>
      <c r="AL16" s="534">
        <f t="shared" ca="1" si="1"/>
        <v>4455.8414046321141</v>
      </c>
      <c r="AM16" s="534">
        <f t="shared" ca="1" si="1"/>
        <v>4529.6951295707695</v>
      </c>
      <c r="AN16" s="534">
        <f t="shared" ca="1" si="1"/>
        <v>4665.830676588067</v>
      </c>
      <c r="AO16" s="534">
        <f t="shared" ca="1" si="1"/>
        <v>4743.1648866972619</v>
      </c>
      <c r="AP16" s="534">
        <f t="shared" ca="1" si="1"/>
        <v>4829.4947409153028</v>
      </c>
      <c r="AQ16" s="534">
        <f t="shared" ca="1" si="1"/>
        <v>4909.5416150741175</v>
      </c>
      <c r="AR16" s="534">
        <f t="shared" ca="1" si="1"/>
        <v>5003.75835649088</v>
      </c>
      <c r="AS16" s="534">
        <f t="shared" ca="1" si="1"/>
        <v>5058.7447120567149</v>
      </c>
      <c r="AT16" s="534">
        <f t="shared" ca="1" si="1"/>
        <v>5155.3960223303138</v>
      </c>
      <c r="AU16" s="534">
        <f t="shared" ca="1" si="1"/>
        <v>5240.8445751866202</v>
      </c>
      <c r="AV16" s="534">
        <f t="shared" ca="1" si="1"/>
        <v>7034.5168108302532</v>
      </c>
      <c r="AW16" s="534">
        <f t="shared" ca="1" si="1"/>
        <v>7151.111012114734</v>
      </c>
      <c r="AX16" s="534">
        <f t="shared" ca="1" si="1"/>
        <v>7199.5647506534333</v>
      </c>
      <c r="AY16" s="534">
        <f t="shared" ca="1" si="1"/>
        <v>7318.8945531504523</v>
      </c>
      <c r="AZ16" s="534">
        <f t="shared" ca="1" si="1"/>
        <v>7423.2973113752823</v>
      </c>
      <c r="BA16" s="534">
        <f t="shared" ca="1" si="1"/>
        <v>7504.8720071046819</v>
      </c>
      <c r="BB16" s="534">
        <f t="shared" ca="1" si="1"/>
        <v>7549.765442041783</v>
      </c>
      <c r="BC16" s="534">
        <f t="shared" ca="1" si="1"/>
        <v>7674.8996758877802</v>
      </c>
      <c r="BD16" s="534">
        <f t="shared" ca="1" si="1"/>
        <v>7698.8073492935782</v>
      </c>
      <c r="BE16" s="534">
        <f t="shared" ca="1" si="1"/>
        <v>7826.4118909945792</v>
      </c>
      <c r="BF16" s="534">
        <f t="shared" ca="1" si="1"/>
        <v>7867.9291192271758</v>
      </c>
      <c r="BG16" s="534">
        <f t="shared" ca="1" si="1"/>
        <v>7998.336784186743</v>
      </c>
      <c r="BH16" s="534">
        <f t="shared" ca="1" si="1"/>
        <v>8034.8314182660124</v>
      </c>
      <c r="BI16" s="534">
        <f t="shared" ca="1" si="1"/>
        <v>8123.1262690161884</v>
      </c>
      <c r="BJ16" s="534">
        <f t="shared" ca="1" si="1"/>
        <v>8120.4258314444915</v>
      </c>
      <c r="BK16" s="534">
        <f t="shared" ca="1" si="1"/>
        <v>8255.0185247833506</v>
      </c>
      <c r="BL16" s="534">
        <f t="shared" ca="1" si="1"/>
        <v>8218.6776314105846</v>
      </c>
      <c r="BM16" s="534">
        <f t="shared" ca="1" si="1"/>
        <v>8354.898807621812</v>
      </c>
      <c r="BN16" s="534">
        <f t="shared" ca="1" si="1"/>
        <v>8261.7109962257564</v>
      </c>
      <c r="BO16" s="534">
        <f t="shared" ca="1" si="1"/>
        <v>8398.6454326272869</v>
      </c>
      <c r="BP16" s="534"/>
      <c r="BQ16" s="534"/>
      <c r="BR16" s="534"/>
      <c r="BS16" s="534"/>
      <c r="BT16" s="534"/>
      <c r="BU16" s="534"/>
      <c r="BV16" s="534"/>
      <c r="BW16" s="534"/>
      <c r="BX16" s="534"/>
      <c r="BY16" s="534"/>
      <c r="BZ16" s="534"/>
      <c r="CA16" s="534"/>
      <c r="CB16" s="534"/>
      <c r="CC16" s="534"/>
      <c r="CD16" s="534"/>
      <c r="CE16" s="534"/>
      <c r="CF16" s="534"/>
      <c r="CG16" s="534"/>
      <c r="CH16" s="534"/>
      <c r="CI16" s="534"/>
      <c r="CJ16" s="534"/>
      <c r="CK16" s="534"/>
      <c r="CL16" s="534"/>
      <c r="CM16" s="534"/>
      <c r="CN16" s="534"/>
      <c r="CO16" s="534"/>
      <c r="CP16" s="534"/>
      <c r="CQ16" s="534"/>
      <c r="CR16" s="534"/>
      <c r="CS16" s="534"/>
      <c r="CT16" s="534"/>
      <c r="CU16" s="534"/>
      <c r="CV16" s="534"/>
      <c r="CW16" s="534"/>
      <c r="CX16" s="534"/>
      <c r="CY16" s="534"/>
      <c r="CZ16" s="534"/>
      <c r="DA16" s="534"/>
      <c r="DB16" s="534"/>
      <c r="DC16" s="534"/>
      <c r="DD16" s="534"/>
      <c r="DE16" s="534"/>
      <c r="DF16" s="534"/>
      <c r="DG16" s="534"/>
      <c r="DH16" s="534"/>
      <c r="DI16" s="534"/>
      <c r="DJ16" s="534"/>
      <c r="DK16" s="534"/>
      <c r="DL16" s="534"/>
      <c r="DM16" s="534"/>
      <c r="DN16" s="534"/>
      <c r="DO16" s="534"/>
      <c r="DP16" s="534"/>
      <c r="DQ16" s="534"/>
      <c r="DR16" s="534"/>
      <c r="DS16" s="534"/>
      <c r="DT16" s="534"/>
      <c r="DU16" s="534"/>
      <c r="DV16" s="534"/>
      <c r="DW16" s="534"/>
      <c r="DX16" s="303"/>
    </row>
    <row r="17" spans="1:128">
      <c r="A17" s="1396"/>
      <c r="B17" s="1397"/>
      <c r="C17" s="1397"/>
      <c r="D17" s="1396"/>
      <c r="E17" s="1396"/>
      <c r="F17" s="576"/>
      <c r="G17" s="473"/>
      <c r="H17" s="473"/>
      <c r="I17" s="473"/>
      <c r="J17" s="473"/>
      <c r="K17" s="473"/>
      <c r="L17" s="473"/>
      <c r="M17" s="473"/>
      <c r="N17" s="473"/>
      <c r="O17" s="473"/>
      <c r="P17" s="473"/>
      <c r="Q17" s="473"/>
      <c r="R17" s="473"/>
      <c r="S17" s="473"/>
      <c r="T17" s="473"/>
      <c r="U17" s="473"/>
      <c r="V17" s="473"/>
      <c r="W17" s="473"/>
      <c r="X17" s="473"/>
      <c r="Y17" s="473"/>
      <c r="Z17" s="473"/>
      <c r="AA17" s="473"/>
      <c r="AB17" s="473"/>
      <c r="AC17" s="473"/>
      <c r="AD17" s="473"/>
      <c r="AE17" s="473"/>
      <c r="AF17" s="473"/>
      <c r="AG17" s="473"/>
      <c r="AH17" s="473"/>
      <c r="AI17" s="473"/>
      <c r="AJ17" s="473"/>
      <c r="AK17" s="473"/>
      <c r="AL17" s="473"/>
      <c r="AM17" s="473"/>
      <c r="AN17" s="473"/>
      <c r="AO17" s="473"/>
      <c r="AP17" s="473"/>
      <c r="AQ17" s="473"/>
      <c r="AR17" s="473"/>
      <c r="AS17" s="473"/>
      <c r="AT17" s="473"/>
      <c r="AU17" s="473"/>
      <c r="AV17" s="473"/>
      <c r="AW17" s="473"/>
      <c r="AX17" s="473"/>
      <c r="AY17" s="473"/>
      <c r="AZ17" s="473"/>
      <c r="BA17" s="473"/>
      <c r="BB17" s="473"/>
      <c r="BC17" s="473"/>
      <c r="BD17" s="473"/>
      <c r="BE17" s="473"/>
      <c r="BF17" s="473"/>
      <c r="BG17" s="473"/>
      <c r="BH17" s="473"/>
      <c r="BI17" s="473"/>
      <c r="BJ17" s="473"/>
      <c r="BK17" s="473"/>
      <c r="BL17" s="473"/>
      <c r="BM17" s="473"/>
      <c r="BN17" s="473"/>
      <c r="BO17" s="473"/>
      <c r="BP17" s="473"/>
      <c r="BQ17" s="473"/>
      <c r="BR17" s="473"/>
      <c r="BS17" s="473"/>
      <c r="BT17" s="473"/>
      <c r="BU17" s="473"/>
      <c r="BV17" s="473"/>
      <c r="BW17" s="473"/>
      <c r="BX17" s="473"/>
      <c r="BY17" s="473"/>
      <c r="BZ17" s="473"/>
      <c r="CA17" s="473"/>
      <c r="CB17" s="473"/>
      <c r="CC17" s="473"/>
      <c r="CD17" s="473"/>
      <c r="CE17" s="473"/>
      <c r="CF17" s="473"/>
      <c r="CG17" s="473"/>
      <c r="CH17" s="473"/>
      <c r="CI17" s="473"/>
      <c r="CJ17" s="473"/>
      <c r="CK17" s="473"/>
      <c r="CL17" s="473"/>
      <c r="CM17" s="473"/>
      <c r="CN17" s="473"/>
      <c r="CO17" s="473"/>
      <c r="CP17" s="473"/>
      <c r="CQ17" s="473"/>
      <c r="CR17" s="473"/>
      <c r="CS17" s="473"/>
      <c r="CT17" s="473"/>
      <c r="CU17" s="473"/>
      <c r="CV17" s="473"/>
      <c r="CW17" s="473"/>
      <c r="CX17" s="473"/>
      <c r="CY17" s="473"/>
      <c r="CZ17" s="473"/>
      <c r="DA17" s="473"/>
      <c r="DB17" s="473"/>
      <c r="DC17" s="473"/>
      <c r="DD17" s="473"/>
      <c r="DE17" s="473"/>
      <c r="DF17" s="473"/>
      <c r="DG17" s="473"/>
      <c r="DH17" s="473"/>
      <c r="DI17" s="473"/>
      <c r="DJ17" s="473"/>
      <c r="DK17" s="473"/>
      <c r="DL17" s="473"/>
      <c r="DM17" s="473"/>
      <c r="DN17" s="473"/>
      <c r="DO17" s="473"/>
      <c r="DP17" s="473"/>
      <c r="DQ17" s="473"/>
      <c r="DR17" s="473"/>
      <c r="DS17" s="473"/>
      <c r="DT17" s="473"/>
      <c r="DU17" s="473"/>
      <c r="DV17" s="473"/>
      <c r="DW17" s="473"/>
      <c r="DX17" s="303"/>
    </row>
    <row r="18" spans="1:128">
      <c r="A18" s="653" t="s">
        <v>1124</v>
      </c>
      <c r="B18" s="1392"/>
      <c r="C18" s="1392"/>
      <c r="D18" s="653"/>
      <c r="E18" s="653"/>
      <c r="F18" s="576"/>
      <c r="G18" s="459"/>
      <c r="H18" s="459"/>
      <c r="I18" s="459"/>
      <c r="J18" s="459"/>
      <c r="K18" s="459"/>
      <c r="L18" s="459"/>
      <c r="M18" s="459"/>
      <c r="N18" s="459"/>
      <c r="O18" s="459"/>
      <c r="P18" s="459"/>
      <c r="Q18" s="459"/>
      <c r="R18" s="459"/>
      <c r="S18" s="459"/>
      <c r="T18" s="459"/>
      <c r="U18" s="459"/>
      <c r="V18" s="459"/>
      <c r="W18" s="459"/>
      <c r="X18" s="459"/>
      <c r="Y18" s="459"/>
      <c r="Z18" s="459"/>
      <c r="AA18" s="459"/>
      <c r="AB18" s="459"/>
      <c r="AC18" s="459"/>
      <c r="AD18" s="459"/>
      <c r="AE18" s="459"/>
      <c r="AF18" s="459"/>
      <c r="AG18" s="459"/>
      <c r="AH18" s="459"/>
      <c r="AI18" s="459"/>
      <c r="AJ18" s="459"/>
      <c r="AK18" s="459"/>
      <c r="AL18" s="459"/>
      <c r="AM18" s="459"/>
      <c r="AN18" s="459"/>
      <c r="AO18" s="459"/>
      <c r="AP18" s="459"/>
      <c r="AQ18" s="459"/>
      <c r="AR18" s="459"/>
      <c r="AS18" s="459"/>
      <c r="AT18" s="459"/>
      <c r="AU18" s="459"/>
      <c r="AV18" s="459"/>
      <c r="AW18" s="459"/>
      <c r="AX18" s="459"/>
      <c r="AY18" s="459"/>
      <c r="AZ18" s="459"/>
      <c r="BA18" s="459"/>
      <c r="BB18" s="459"/>
      <c r="BC18" s="459"/>
      <c r="BD18" s="459"/>
      <c r="BE18" s="459"/>
      <c r="BF18" s="459"/>
      <c r="BG18" s="459"/>
      <c r="BH18" s="459"/>
      <c r="BI18" s="459"/>
      <c r="BJ18" s="459"/>
      <c r="BK18" s="459"/>
      <c r="BL18" s="459"/>
      <c r="BM18" s="459"/>
      <c r="BN18" s="459"/>
      <c r="BO18" s="459"/>
      <c r="BP18" s="459"/>
      <c r="BQ18" s="459"/>
      <c r="BR18" s="459"/>
      <c r="BS18" s="459"/>
      <c r="BT18" s="459"/>
      <c r="BU18" s="459"/>
      <c r="BV18" s="459"/>
      <c r="BW18" s="459"/>
      <c r="BX18" s="459"/>
      <c r="BY18" s="459"/>
      <c r="BZ18" s="459"/>
      <c r="CA18" s="459"/>
      <c r="CB18" s="459"/>
      <c r="CC18" s="459"/>
      <c r="CD18" s="459"/>
      <c r="CE18" s="459"/>
      <c r="CF18" s="459"/>
      <c r="CG18" s="459"/>
      <c r="CH18" s="459"/>
      <c r="CI18" s="459"/>
      <c r="CJ18" s="459"/>
      <c r="CK18" s="459"/>
      <c r="CL18" s="459"/>
      <c r="CM18" s="459"/>
      <c r="CN18" s="459"/>
      <c r="CO18" s="459"/>
      <c r="CP18" s="459"/>
      <c r="CQ18" s="459"/>
      <c r="CR18" s="459"/>
      <c r="CS18" s="459"/>
      <c r="CT18" s="459"/>
      <c r="CU18" s="459"/>
      <c r="CV18" s="459"/>
      <c r="CW18" s="459"/>
      <c r="CX18" s="459"/>
      <c r="CY18" s="459"/>
      <c r="CZ18" s="459"/>
      <c r="DA18" s="459"/>
      <c r="DB18" s="459"/>
      <c r="DC18" s="459"/>
      <c r="DD18" s="459"/>
      <c r="DE18" s="459"/>
      <c r="DF18" s="459"/>
      <c r="DG18" s="459"/>
      <c r="DH18" s="459"/>
      <c r="DI18" s="459"/>
      <c r="DJ18" s="459"/>
      <c r="DK18" s="459"/>
      <c r="DL18" s="459"/>
      <c r="DM18" s="459"/>
      <c r="DN18" s="459"/>
      <c r="DO18" s="459"/>
      <c r="DP18" s="459"/>
      <c r="DQ18" s="459"/>
      <c r="DR18" s="459"/>
      <c r="DS18" s="459"/>
      <c r="DT18" s="459"/>
      <c r="DU18" s="459"/>
      <c r="DV18" s="459"/>
      <c r="DW18" s="459"/>
      <c r="DX18" s="303"/>
    </row>
    <row r="19" spans="1:128">
      <c r="A19" s="1398" t="s">
        <v>1125</v>
      </c>
      <c r="B19" s="1399">
        <f>Inputs!$D$438</f>
        <v>0.01</v>
      </c>
      <c r="C19" s="1399"/>
      <c r="D19" s="1398"/>
      <c r="E19" s="1398"/>
      <c r="F19" s="576"/>
      <c r="G19" s="810">
        <f>(G$3&gt;0)*$B19*(CF!F95+CF!F81)*G$6</f>
        <v>0</v>
      </c>
      <c r="H19" s="810">
        <f ca="1">(H$3&gt;0)*$B19*(CF!G95+CF!G81)*H$6</f>
        <v>0</v>
      </c>
      <c r="I19" s="810">
        <f ca="1">(I$3&gt;0)*$B19*(CF!H95+CF!H81)*I$6</f>
        <v>0</v>
      </c>
      <c r="J19" s="810">
        <f ca="1">(J$3&gt;0)*$B19*(CF!I95+CF!I81)*J$6</f>
        <v>0</v>
      </c>
      <c r="K19" s="810">
        <f ca="1">(K$3&gt;0)*$B19*(CF!J95+CF!J81)*K$6</f>
        <v>0</v>
      </c>
      <c r="L19" s="810">
        <f ca="1">(L$3&gt;0)*$B19*(CF!K95+CF!K81)*L$6</f>
        <v>0</v>
      </c>
      <c r="M19" s="810">
        <f ca="1">(M$3&gt;0)*$B19*(CF!L95+CF!L81)*M$6</f>
        <v>0</v>
      </c>
      <c r="N19" s="810">
        <f ca="1">(N$3&gt;0)*$B19*(CF!M95+CF!M81)*N$6</f>
        <v>0</v>
      </c>
      <c r="O19" s="810">
        <f ca="1">(O$3&gt;0)*$B19*(CF!N95+CF!N81)*O$6</f>
        <v>0</v>
      </c>
      <c r="P19" s="810">
        <f ca="1">(P$3&gt;0)*$B19*(CF!O95+CF!O81)*P$6</f>
        <v>0</v>
      </c>
      <c r="Q19" s="810">
        <f ca="1">(Q$3&gt;0)*$B19*(CF!P95+CF!P81)*Q$6</f>
        <v>0</v>
      </c>
      <c r="R19" s="810">
        <f ca="1">(R$3&gt;0)*$B19*(CF!Q95+CF!Q81)*R$6</f>
        <v>0</v>
      </c>
      <c r="S19" s="810">
        <f ca="1">(S$3&gt;0)*$B19*(CF!R95+CF!R81)*S$6</f>
        <v>0</v>
      </c>
      <c r="T19" s="810">
        <f ca="1">(T$3&gt;0)*$B19*(CF!S95+CF!S81)*T$6</f>
        <v>0</v>
      </c>
      <c r="U19" s="810">
        <f ca="1">(U$3&gt;0)*$B19*(CF!T95+CF!T81)*U$6</f>
        <v>0</v>
      </c>
      <c r="V19" s="810">
        <f ca="1">(V$3&gt;0)*$B19*(CF!U95+CF!U81)*V$6</f>
        <v>0</v>
      </c>
      <c r="W19" s="810">
        <f ca="1">(W$3&gt;0)*$B19*(CF!V95+CF!V81)*W$6</f>
        <v>0</v>
      </c>
      <c r="X19" s="810">
        <f ca="1">(X$3&gt;0)*$B19*(CF!W95+CF!W81)*X$6</f>
        <v>0</v>
      </c>
      <c r="Y19" s="810">
        <f ca="1">(Y$3&gt;0)*$B19*(CF!X95+CF!X81)*Y$6</f>
        <v>0</v>
      </c>
      <c r="Z19" s="810">
        <f ca="1">(Z$3&gt;0)*$B19*(CF!Y95+CF!Y81)*Z$6</f>
        <v>0</v>
      </c>
      <c r="AA19" s="810">
        <f ca="1">(AA$3&gt;0)*$B19*(CF!Z95+CF!Z81)*AA$6</f>
        <v>0</v>
      </c>
      <c r="AB19" s="810">
        <f ca="1">(AB$3&gt;0)*$B19*(CF!AA95+CF!AA81)*AB$6</f>
        <v>0</v>
      </c>
      <c r="AC19" s="810">
        <f ca="1">(AC$3&gt;0)*$B19*(CF!AB95+CF!AB81)*AC$6</f>
        <v>0</v>
      </c>
      <c r="AD19" s="810">
        <f ca="1">(AD$3&gt;0)*$B19*(CF!AC95+CF!AC81)*AD$6</f>
        <v>0</v>
      </c>
      <c r="AE19" s="810">
        <f ca="1">(AE$3&gt;0)*$B19*(CF!AD95+CF!AD81)*AE$6</f>
        <v>0</v>
      </c>
      <c r="AF19" s="810">
        <f ca="1">(AF$3&gt;0)*$B19*(CF!AE95+CF!AE81)*AF$6</f>
        <v>0</v>
      </c>
      <c r="AG19" s="810">
        <f ca="1">(AG$3&gt;0)*$B19*(CF!AF95+CF!AF81)*AG$6</f>
        <v>0</v>
      </c>
      <c r="AH19" s="810">
        <f ca="1">(AH$3&gt;0)*$B19*(CF!AG95+CF!AG81)*AH$6</f>
        <v>0</v>
      </c>
      <c r="AI19" s="810">
        <f ca="1">(AI$3&gt;0)*$B19*(CF!AH95+CF!AH81)*AI$6</f>
        <v>0</v>
      </c>
      <c r="AJ19" s="810">
        <f ca="1">(AJ$3&gt;0)*$B19*(CF!AI95+CF!AI81)*AJ$6</f>
        <v>0</v>
      </c>
      <c r="AK19" s="810">
        <f ca="1">(AK$3&gt;0)*$B19*(CF!AJ95+CF!AJ81)*AK$6</f>
        <v>0</v>
      </c>
      <c r="AL19" s="810">
        <f ca="1">(AL$3&gt;0)*$B19*(CF!AK95+CF!AK81)*AL$6</f>
        <v>0</v>
      </c>
      <c r="AM19" s="810">
        <f ca="1">(AM$3&gt;0)*$B19*(CF!AL95+CF!AL81)*AM$6</f>
        <v>0</v>
      </c>
      <c r="AN19" s="810">
        <f ca="1">(AN$3&gt;0)*$B19*(CF!AM95+CF!AM81)*AN$6</f>
        <v>0</v>
      </c>
      <c r="AO19" s="810">
        <f ca="1">(AO$3&gt;0)*$B19*(CF!AN95+CF!AN81)*AO$6</f>
        <v>0</v>
      </c>
      <c r="AP19" s="810">
        <f ca="1">(AP$3&gt;0)*$B19*(CF!AO95+CF!AO81)*AP$6</f>
        <v>0</v>
      </c>
      <c r="AQ19" s="810">
        <f ca="1">(AQ$3&gt;0)*$B19*(CF!AP95+CF!AP81)*AQ$6</f>
        <v>0</v>
      </c>
      <c r="AR19" s="810">
        <f ca="1">(AR$3&gt;0)*$B19*(CF!AQ95+CF!AQ81)*AR$6</f>
        <v>0</v>
      </c>
      <c r="AS19" s="810">
        <f ca="1">(AS$3&gt;0)*$B19*(CF!AR95+CF!AR81)*AS$6</f>
        <v>0</v>
      </c>
      <c r="AT19" s="810">
        <f ca="1">(AT$3&gt;0)*$B19*(CF!AS95+CF!AS81)*AT$6</f>
        <v>0</v>
      </c>
      <c r="AU19" s="810">
        <f ca="1">(AU$3&gt;0)*$B19*(CF!AT95+CF!AT81)*AU$6</f>
        <v>0</v>
      </c>
      <c r="AV19" s="810">
        <f ca="1">(AV$3&gt;0)*$B19*(CF!AU95+CF!AU81)*AV$6</f>
        <v>0</v>
      </c>
      <c r="AW19" s="810">
        <f ca="1">(AW$3&gt;0)*$B19*(CF!AV95+CF!AV81)*AW$6</f>
        <v>0</v>
      </c>
      <c r="AX19" s="810">
        <f ca="1">(AX$3&gt;0)*$B19*(CF!AW95+CF!AW81)*AX$6</f>
        <v>0</v>
      </c>
      <c r="AY19" s="810">
        <f ca="1">(AY$3&gt;0)*$B19*(CF!AX95+CF!AX81)*AY$6</f>
        <v>0</v>
      </c>
      <c r="AZ19" s="810">
        <f ca="1">(AZ$3&gt;0)*$B19*(CF!AY95+CF!AY81)*AZ$6</f>
        <v>0</v>
      </c>
      <c r="BA19" s="810">
        <f ca="1">(BA$3&gt;0)*$B19*(CF!AZ95+CF!AZ81)*BA$6</f>
        <v>0</v>
      </c>
      <c r="BB19" s="810">
        <f ca="1">(BB$3&gt;0)*$B19*(CF!BA95+CF!BA81)*BB$6</f>
        <v>0</v>
      </c>
      <c r="BC19" s="810">
        <f ca="1">(BC$3&gt;0)*$B19*(CF!BB95+CF!BB81)*BC$6</f>
        <v>0</v>
      </c>
      <c r="BD19" s="810">
        <f ca="1">(BD$3&gt;0)*$B19*(CF!BC95+CF!BC81)*BD$6</f>
        <v>0</v>
      </c>
      <c r="BE19" s="810">
        <f ca="1">(BE$3&gt;0)*$B19*(CF!BD95+CF!BD81)*BE$6</f>
        <v>0</v>
      </c>
      <c r="BF19" s="810">
        <f ca="1">(BF$3&gt;0)*$B19*(CF!BE95+CF!BE81)*BF$6</f>
        <v>0</v>
      </c>
      <c r="BG19" s="810">
        <f ca="1">(BG$3&gt;0)*$B19*(CF!BF95+CF!BF81)*BG$6</f>
        <v>0</v>
      </c>
      <c r="BH19" s="810">
        <f ca="1">(BH$3&gt;0)*$B19*(CF!BG95+CF!BG81)*BH$6</f>
        <v>0</v>
      </c>
      <c r="BI19" s="810">
        <f ca="1">(BI$3&gt;0)*$B19*(CF!BH95+CF!BH81)*BI$6</f>
        <v>0</v>
      </c>
      <c r="BJ19" s="810">
        <f ca="1">(BJ$3&gt;0)*$B19*(CF!BI95+CF!BI81)*BJ$6</f>
        <v>0</v>
      </c>
      <c r="BK19" s="810">
        <f ca="1">(BK$3&gt;0)*$B19*(CF!BJ95+CF!BJ81)*BK$6</f>
        <v>0</v>
      </c>
      <c r="BL19" s="810">
        <f ca="1">(BL$3&gt;0)*$B19*(CF!BK95+CF!BK81)*BL$6</f>
        <v>0</v>
      </c>
      <c r="BM19" s="810">
        <f ca="1">(BM$3&gt;0)*$B19*(CF!BL95+CF!BL81)*BM$6</f>
        <v>0</v>
      </c>
      <c r="BN19" s="810">
        <f ca="1">(BN$3&gt;0)*$B19*(CF!BM95+CF!BM81)*BN$6</f>
        <v>0</v>
      </c>
      <c r="BO19" s="810">
        <f ca="1">(BO$3&gt;0)*$B19*(CF!BN95+CF!BN81)*BO$6</f>
        <v>0</v>
      </c>
      <c r="BP19" s="810"/>
      <c r="BQ19" s="810"/>
      <c r="BR19" s="810"/>
      <c r="BS19" s="810"/>
      <c r="BT19" s="810"/>
      <c r="BU19" s="810"/>
      <c r="BV19" s="810"/>
      <c r="BW19" s="810"/>
      <c r="BX19" s="810"/>
      <c r="BY19" s="810"/>
      <c r="BZ19" s="810"/>
      <c r="CA19" s="810"/>
      <c r="CB19" s="810"/>
      <c r="CC19" s="810"/>
      <c r="CD19" s="810"/>
      <c r="CE19" s="810"/>
      <c r="CF19" s="810"/>
      <c r="CG19" s="810"/>
      <c r="CH19" s="810"/>
      <c r="CI19" s="810"/>
      <c r="CJ19" s="810"/>
      <c r="CK19" s="810"/>
      <c r="CL19" s="810"/>
      <c r="CM19" s="810"/>
      <c r="CN19" s="810"/>
      <c r="CO19" s="810"/>
      <c r="CP19" s="810"/>
      <c r="CQ19" s="810"/>
      <c r="CR19" s="810"/>
      <c r="CS19" s="810"/>
      <c r="CT19" s="810"/>
      <c r="CU19" s="810"/>
      <c r="CV19" s="810"/>
      <c r="CW19" s="810"/>
      <c r="CX19" s="810"/>
      <c r="CY19" s="810"/>
      <c r="CZ19" s="810"/>
      <c r="DA19" s="810"/>
      <c r="DB19" s="810"/>
      <c r="DC19" s="810"/>
      <c r="DD19" s="810"/>
      <c r="DE19" s="810"/>
      <c r="DF19" s="810"/>
      <c r="DG19" s="810"/>
      <c r="DH19" s="810"/>
      <c r="DI19" s="810"/>
      <c r="DJ19" s="810"/>
      <c r="DK19" s="810"/>
      <c r="DL19" s="810"/>
      <c r="DM19" s="810"/>
      <c r="DN19" s="810"/>
      <c r="DO19" s="810"/>
      <c r="DP19" s="810"/>
      <c r="DQ19" s="810"/>
      <c r="DR19" s="810"/>
      <c r="DS19" s="810"/>
      <c r="DT19" s="810"/>
      <c r="DU19" s="810"/>
      <c r="DV19" s="810"/>
      <c r="DW19" s="810"/>
      <c r="DX19" s="303"/>
    </row>
    <row r="20" spans="1:128">
      <c r="A20" s="1400" t="s">
        <v>1126</v>
      </c>
      <c r="B20" s="1399"/>
      <c r="C20" s="1399"/>
      <c r="D20" s="1400"/>
      <c r="E20" s="1400"/>
      <c r="F20" s="576"/>
      <c r="G20" s="810">
        <f>(CF!F135&gt;0)*$B19*CF!F135*G$5*G$6</f>
        <v>0</v>
      </c>
      <c r="H20" s="810">
        <f ca="1">(CF!G135&gt;0)*$B19*CF!G135*H$5*H$6</f>
        <v>0</v>
      </c>
      <c r="I20" s="810">
        <f ca="1">(CF!H135&gt;0)*$B19*CF!H135*I$5*I$6</f>
        <v>0</v>
      </c>
      <c r="J20" s="810">
        <f ca="1">(CF!I135&gt;0)*$B19*CF!I135*J$5*J$6</f>
        <v>0</v>
      </c>
      <c r="K20" s="810">
        <f ca="1">(CF!J135&gt;0)*$B19*CF!J135*K$5*K$6</f>
        <v>0</v>
      </c>
      <c r="L20" s="810">
        <f ca="1">(CF!K135&gt;0)*$B19*CF!K135*L$5*L$6</f>
        <v>0</v>
      </c>
      <c r="M20" s="810">
        <f ca="1">(CF!L135&gt;0)*$B19*CF!L135*M$5*M$6</f>
        <v>0</v>
      </c>
      <c r="N20" s="810">
        <f ca="1">(CF!M135&gt;0)*$B19*CF!M135*N$5*N$6</f>
        <v>0</v>
      </c>
      <c r="O20" s="810">
        <f ca="1">(CF!N135&gt;0)*$B19*CF!N135*O$5*O$6</f>
        <v>0</v>
      </c>
      <c r="P20" s="810">
        <f ca="1">(CF!O135&gt;0)*$B19*CF!O135*P$5*P$6</f>
        <v>0</v>
      </c>
      <c r="Q20" s="810">
        <f ca="1">(CF!P135&gt;0)*$B19*CF!P135*Q$5*Q$6</f>
        <v>0</v>
      </c>
      <c r="R20" s="810">
        <f ca="1">(CF!Q135&gt;0)*$B19*CF!Q135*R$5*R$6</f>
        <v>0</v>
      </c>
      <c r="S20" s="810">
        <f ca="1">(CF!R135&gt;0)*$B19*CF!R135*S$5*S$6</f>
        <v>0</v>
      </c>
      <c r="T20" s="810">
        <f ca="1">(CF!S135&gt;0)*$B19*CF!S135*T$5*T$6</f>
        <v>0</v>
      </c>
      <c r="U20" s="810">
        <f ca="1">(CF!T135&gt;0)*$B19*CF!T135*U$5*U$6</f>
        <v>0</v>
      </c>
      <c r="V20" s="810">
        <f ca="1">(CF!U135&gt;0)*$B19*CF!U135*V$5*V$6</f>
        <v>0</v>
      </c>
      <c r="W20" s="810">
        <f ca="1">(CF!V135&gt;0)*$B19*CF!V135*W$5*W$6</f>
        <v>0</v>
      </c>
      <c r="X20" s="810">
        <f ca="1">(CF!W135&gt;0)*$B19*CF!W135*X$5*X$6</f>
        <v>0</v>
      </c>
      <c r="Y20" s="810">
        <f ca="1">(CF!X135&gt;0)*$B19*CF!X135*Y$5*Y$6</f>
        <v>0</v>
      </c>
      <c r="Z20" s="810">
        <f ca="1">(CF!Y135&gt;0)*$B19*CF!Y135*Z$5*Z$6</f>
        <v>0</v>
      </c>
      <c r="AA20" s="810">
        <f ca="1">(CF!Z135&gt;0)*$B19*CF!Z135*AA$5*AA$6</f>
        <v>0</v>
      </c>
      <c r="AB20" s="810">
        <f ca="1">(CF!AA135&gt;0)*$B19*CF!AA135*AB$5*AB$6</f>
        <v>0</v>
      </c>
      <c r="AC20" s="810">
        <f ca="1">(CF!AB135&gt;0)*$B19*CF!AB135*AC$5*AC$6</f>
        <v>0</v>
      </c>
      <c r="AD20" s="810">
        <f ca="1">(CF!AC135&gt;0)*$B19*CF!AC135*AD$5*AD$6</f>
        <v>0</v>
      </c>
      <c r="AE20" s="810">
        <f ca="1">(CF!AD135&gt;0)*$B19*CF!AD135*AE$5*AE$6</f>
        <v>0</v>
      </c>
      <c r="AF20" s="810">
        <f ca="1">(CF!AE135&gt;0)*$B19*CF!AE135*AF$5*AF$6</f>
        <v>0</v>
      </c>
      <c r="AG20" s="810">
        <f ca="1">(CF!AF135&gt;0)*$B19*CF!AF135*AG$5*AG$6</f>
        <v>0</v>
      </c>
      <c r="AH20" s="810">
        <f ca="1">(CF!AG135&gt;0)*$B19*CF!AG135*AH$5*AH$6</f>
        <v>0</v>
      </c>
      <c r="AI20" s="810">
        <f ca="1">(CF!AH135&gt;0)*$B19*CF!AH135*AI$5*AI$6</f>
        <v>0</v>
      </c>
      <c r="AJ20" s="810">
        <f ca="1">(CF!AI135&gt;0)*$B19*CF!AI135*AJ$5*AJ$6</f>
        <v>0</v>
      </c>
      <c r="AK20" s="810">
        <f ca="1">(CF!AJ135&gt;0)*$B19*CF!AJ135*AK$5*AK$6</f>
        <v>0</v>
      </c>
      <c r="AL20" s="810">
        <f ca="1">(CF!AK135&gt;0)*$B19*CF!AK135*AL$5*AL$6</f>
        <v>0</v>
      </c>
      <c r="AM20" s="810">
        <f ca="1">(CF!AL135&gt;0)*$B19*CF!AL135*AM$5*AM$6</f>
        <v>0</v>
      </c>
      <c r="AN20" s="810">
        <f ca="1">(CF!AM135&gt;0)*$B19*CF!AM135*AN$5*AN$6</f>
        <v>0</v>
      </c>
      <c r="AO20" s="810">
        <f ca="1">(CF!AN135&gt;0)*$B19*CF!AN135*AO$5*AO$6</f>
        <v>0</v>
      </c>
      <c r="AP20" s="810">
        <f ca="1">(CF!AO135&gt;0)*$B19*CF!AO135*AP$5*AP$6</f>
        <v>0</v>
      </c>
      <c r="AQ20" s="810">
        <f ca="1">(CF!AP135&gt;0)*$B19*CF!AP135*AQ$5*AQ$6</f>
        <v>0</v>
      </c>
      <c r="AR20" s="810">
        <f ca="1">(CF!AQ135&gt;0)*$B19*CF!AQ135*AR$5*AR$6</f>
        <v>0</v>
      </c>
      <c r="AS20" s="810">
        <f ca="1">(CF!AR135&gt;0)*$B19*CF!AR135*AS$5*AS$6</f>
        <v>0</v>
      </c>
      <c r="AT20" s="810">
        <f ca="1">(CF!AS135&gt;0)*$B19*CF!AS135*AT$5*AT$6</f>
        <v>0</v>
      </c>
      <c r="AU20" s="810">
        <f ca="1">(CF!AT135&gt;0)*$B19*CF!AT135*AU$5*AU$6</f>
        <v>0</v>
      </c>
      <c r="AV20" s="810">
        <f ca="1">(CF!AU135&gt;0)*$B19*CF!AU135*AV$5*AV$6</f>
        <v>2.7273972602740044</v>
      </c>
      <c r="AW20" s="810">
        <f ca="1">(CF!AV135&gt;0)*$B19*CF!AV135*AW$5*AW$6</f>
        <v>2.77260273972606</v>
      </c>
      <c r="AX20" s="810">
        <f ca="1">(CF!AW135&gt;0)*$B19*CF!AW135*AX$5*AX$6</f>
        <v>2.7273972602740044</v>
      </c>
      <c r="AY20" s="810">
        <f ca="1">(CF!AX135&gt;0)*$B19*CF!AX135*AY$5*AY$6</f>
        <v>2.77260273972606</v>
      </c>
      <c r="AZ20" s="810">
        <f ca="1">(CF!AY135&gt;0)*$B19*CF!AY135*AZ$5*AZ$6</f>
        <v>2.73497267759566</v>
      </c>
      <c r="BA20" s="810">
        <f ca="1">(CF!AZ135&gt;0)*$B19*CF!AZ135*BA$5*BA$6</f>
        <v>2.765027322404404</v>
      </c>
      <c r="BB20" s="810">
        <f ca="1">(CF!BA135&gt;0)*$B19*CF!BA135*BB$5*BB$6</f>
        <v>2.7273972602740044</v>
      </c>
      <c r="BC20" s="810">
        <f ca="1">(CF!BB135&gt;0)*$B19*CF!BB135*BC$5*BC$6</f>
        <v>2.77260273972606</v>
      </c>
      <c r="BD20" s="810">
        <f ca="1">(CF!BC135&gt;0)*$B19*CF!BC135*BD$5*BD$6</f>
        <v>2.7273972602740044</v>
      </c>
      <c r="BE20" s="810">
        <f ca="1">(CF!BD135&gt;0)*$B19*CF!BD135*BE$5*BE$6</f>
        <v>2.77260273972606</v>
      </c>
      <c r="BF20" s="810">
        <f ca="1">(CF!BE135&gt;0)*$B19*CF!BE135*BF$5*BF$6</f>
        <v>2.7273972602740044</v>
      </c>
      <c r="BG20" s="810">
        <f ca="1">(CF!BF135&gt;0)*$B19*CF!BF135*BG$5*BG$6</f>
        <v>2.77260273972606</v>
      </c>
      <c r="BH20" s="810">
        <f ca="1">(CF!BG135&gt;0)*$B19*CF!BG135*BH$5*BH$6</f>
        <v>2.73497267759566</v>
      </c>
      <c r="BI20" s="810">
        <f ca="1">(CF!BH135&gt;0)*$B19*CF!BH135*BI$5*BI$6</f>
        <v>2.765027322404404</v>
      </c>
      <c r="BJ20" s="810">
        <f ca="1">(CF!BI135&gt;0)*$B19*CF!BI135*BJ$5*BJ$6</f>
        <v>2.7273972602740044</v>
      </c>
      <c r="BK20" s="810">
        <f ca="1">(CF!BJ135&gt;0)*$B19*CF!BJ135*BK$5*BK$6</f>
        <v>2.77260273972606</v>
      </c>
      <c r="BL20" s="810">
        <f ca="1">(CF!BK135&gt;0)*$B19*CF!BK135*BL$5*BL$6</f>
        <v>2.7273972602740044</v>
      </c>
      <c r="BM20" s="810">
        <f ca="1">(CF!BL135&gt;0)*$B19*CF!BL135*BM$5*BM$6</f>
        <v>2.77260273972606</v>
      </c>
      <c r="BN20" s="810">
        <f ca="1">(CF!BM135&gt;0)*$B19*CF!BM135*BN$5*BN$6</f>
        <v>2.7273972602740044</v>
      </c>
      <c r="BO20" s="810">
        <f ca="1">(CF!BN135&gt;0)*$B19*CF!BN135*BO$5*BO$6</f>
        <v>2.77260273972606</v>
      </c>
      <c r="BP20" s="810"/>
      <c r="BQ20" s="810"/>
      <c r="BR20" s="810"/>
      <c r="BS20" s="810"/>
      <c r="BT20" s="810"/>
      <c r="BU20" s="810"/>
      <c r="BV20" s="810"/>
      <c r="BW20" s="810"/>
      <c r="BX20" s="810"/>
      <c r="BY20" s="810"/>
      <c r="BZ20" s="810"/>
      <c r="CA20" s="810"/>
      <c r="CB20" s="810"/>
      <c r="CC20" s="810"/>
      <c r="CD20" s="810"/>
      <c r="CE20" s="810"/>
      <c r="CF20" s="810"/>
      <c r="CG20" s="810"/>
      <c r="CH20" s="810"/>
      <c r="CI20" s="810"/>
      <c r="CJ20" s="810"/>
      <c r="CK20" s="810"/>
      <c r="CL20" s="810"/>
      <c r="CM20" s="810"/>
      <c r="CN20" s="810"/>
      <c r="CO20" s="810"/>
      <c r="CP20" s="810"/>
      <c r="CQ20" s="810"/>
      <c r="CR20" s="810"/>
      <c r="CS20" s="810"/>
      <c r="CT20" s="810"/>
      <c r="CU20" s="810"/>
      <c r="CV20" s="810"/>
      <c r="CW20" s="810"/>
      <c r="CX20" s="810"/>
      <c r="CY20" s="810"/>
      <c r="CZ20" s="810"/>
      <c r="DA20" s="810"/>
      <c r="DB20" s="810"/>
      <c r="DC20" s="810"/>
      <c r="DD20" s="810"/>
      <c r="DE20" s="810"/>
      <c r="DF20" s="810"/>
      <c r="DG20" s="810"/>
      <c r="DH20" s="810"/>
      <c r="DI20" s="810"/>
      <c r="DJ20" s="810"/>
      <c r="DK20" s="810"/>
      <c r="DL20" s="810"/>
      <c r="DM20" s="810"/>
      <c r="DN20" s="810"/>
      <c r="DO20" s="810"/>
      <c r="DP20" s="810"/>
      <c r="DQ20" s="810"/>
      <c r="DR20" s="810"/>
      <c r="DS20" s="810"/>
      <c r="DT20" s="810"/>
      <c r="DU20" s="810"/>
      <c r="DV20" s="810"/>
      <c r="DW20" s="810"/>
      <c r="DX20" s="502"/>
    </row>
    <row r="21" spans="1:128">
      <c r="A21" s="1401" t="str">
        <f>Inputs!A403</f>
        <v>Withholding Tax</v>
      </c>
      <c r="B21" s="1399">
        <f>Inputs!$D$412</f>
        <v>0</v>
      </c>
      <c r="C21" s="1399"/>
      <c r="D21" s="1401"/>
      <c r="E21" s="1401"/>
      <c r="F21" s="576"/>
      <c r="G21" s="459">
        <f t="shared" ref="G21:AL21" si="2">-SUM(G19:G20)*$B21*G$6</f>
        <v>0</v>
      </c>
      <c r="H21" s="459">
        <f t="shared" ca="1" si="2"/>
        <v>0</v>
      </c>
      <c r="I21" s="459">
        <f t="shared" ca="1" si="2"/>
        <v>0</v>
      </c>
      <c r="J21" s="459">
        <f t="shared" ca="1" si="2"/>
        <v>0</v>
      </c>
      <c r="K21" s="459">
        <f t="shared" ca="1" si="2"/>
        <v>0</v>
      </c>
      <c r="L21" s="459">
        <f t="shared" ca="1" si="2"/>
        <v>0</v>
      </c>
      <c r="M21" s="459">
        <f t="shared" ca="1" si="2"/>
        <v>0</v>
      </c>
      <c r="N21" s="459">
        <f t="shared" ca="1" si="2"/>
        <v>0</v>
      </c>
      <c r="O21" s="459">
        <f t="shared" ca="1" si="2"/>
        <v>0</v>
      </c>
      <c r="P21" s="459">
        <f t="shared" ca="1" si="2"/>
        <v>0</v>
      </c>
      <c r="Q21" s="459">
        <f t="shared" ca="1" si="2"/>
        <v>0</v>
      </c>
      <c r="R21" s="459">
        <f t="shared" ca="1" si="2"/>
        <v>0</v>
      </c>
      <c r="S21" s="459">
        <f t="shared" ca="1" si="2"/>
        <v>0</v>
      </c>
      <c r="T21" s="459">
        <f t="shared" ca="1" si="2"/>
        <v>0</v>
      </c>
      <c r="U21" s="459">
        <f t="shared" ca="1" si="2"/>
        <v>0</v>
      </c>
      <c r="V21" s="459">
        <f t="shared" ca="1" si="2"/>
        <v>0</v>
      </c>
      <c r="W21" s="459">
        <f t="shared" ca="1" si="2"/>
        <v>0</v>
      </c>
      <c r="X21" s="459">
        <f t="shared" ca="1" si="2"/>
        <v>0</v>
      </c>
      <c r="Y21" s="459">
        <f t="shared" ca="1" si="2"/>
        <v>0</v>
      </c>
      <c r="Z21" s="459">
        <f t="shared" ca="1" si="2"/>
        <v>0</v>
      </c>
      <c r="AA21" s="459">
        <f t="shared" ca="1" si="2"/>
        <v>0</v>
      </c>
      <c r="AB21" s="459">
        <f t="shared" ca="1" si="2"/>
        <v>0</v>
      </c>
      <c r="AC21" s="459">
        <f t="shared" ca="1" si="2"/>
        <v>0</v>
      </c>
      <c r="AD21" s="459">
        <f t="shared" ca="1" si="2"/>
        <v>0</v>
      </c>
      <c r="AE21" s="459">
        <f t="shared" ca="1" si="2"/>
        <v>0</v>
      </c>
      <c r="AF21" s="459">
        <f t="shared" ca="1" si="2"/>
        <v>0</v>
      </c>
      <c r="AG21" s="459">
        <f t="shared" ca="1" si="2"/>
        <v>0</v>
      </c>
      <c r="AH21" s="459">
        <f t="shared" ca="1" si="2"/>
        <v>0</v>
      </c>
      <c r="AI21" s="459">
        <f t="shared" ca="1" si="2"/>
        <v>0</v>
      </c>
      <c r="AJ21" s="459">
        <f t="shared" ca="1" si="2"/>
        <v>0</v>
      </c>
      <c r="AK21" s="459">
        <f t="shared" ca="1" si="2"/>
        <v>0</v>
      </c>
      <c r="AL21" s="459">
        <f t="shared" ca="1" si="2"/>
        <v>0</v>
      </c>
      <c r="AM21" s="459">
        <f t="shared" ref="AM21:BO21" ca="1" si="3">-SUM(AM19:AM20)*$B21*AM$6</f>
        <v>0</v>
      </c>
      <c r="AN21" s="459">
        <f t="shared" ca="1" si="3"/>
        <v>0</v>
      </c>
      <c r="AO21" s="459">
        <f t="shared" ca="1" si="3"/>
        <v>0</v>
      </c>
      <c r="AP21" s="459">
        <f t="shared" ca="1" si="3"/>
        <v>0</v>
      </c>
      <c r="AQ21" s="459">
        <f t="shared" ca="1" si="3"/>
        <v>0</v>
      </c>
      <c r="AR21" s="459">
        <f t="shared" ca="1" si="3"/>
        <v>0</v>
      </c>
      <c r="AS21" s="459">
        <f t="shared" ca="1" si="3"/>
        <v>0</v>
      </c>
      <c r="AT21" s="459">
        <f t="shared" ca="1" si="3"/>
        <v>0</v>
      </c>
      <c r="AU21" s="459">
        <f t="shared" ca="1" si="3"/>
        <v>0</v>
      </c>
      <c r="AV21" s="459">
        <f t="shared" ca="1" si="3"/>
        <v>0</v>
      </c>
      <c r="AW21" s="459">
        <f t="shared" ca="1" si="3"/>
        <v>0</v>
      </c>
      <c r="AX21" s="459">
        <f t="shared" ca="1" si="3"/>
        <v>0</v>
      </c>
      <c r="AY21" s="459">
        <f t="shared" ca="1" si="3"/>
        <v>0</v>
      </c>
      <c r="AZ21" s="459">
        <f t="shared" ca="1" si="3"/>
        <v>0</v>
      </c>
      <c r="BA21" s="459">
        <f t="shared" ca="1" si="3"/>
        <v>0</v>
      </c>
      <c r="BB21" s="459">
        <f t="shared" ca="1" si="3"/>
        <v>0</v>
      </c>
      <c r="BC21" s="459">
        <f t="shared" ca="1" si="3"/>
        <v>0</v>
      </c>
      <c r="BD21" s="459">
        <f t="shared" ca="1" si="3"/>
        <v>0</v>
      </c>
      <c r="BE21" s="459">
        <f t="shared" ca="1" si="3"/>
        <v>0</v>
      </c>
      <c r="BF21" s="459">
        <f t="shared" ca="1" si="3"/>
        <v>0</v>
      </c>
      <c r="BG21" s="459">
        <f t="shared" ca="1" si="3"/>
        <v>0</v>
      </c>
      <c r="BH21" s="459">
        <f t="shared" ca="1" si="3"/>
        <v>0</v>
      </c>
      <c r="BI21" s="459">
        <f t="shared" ca="1" si="3"/>
        <v>0</v>
      </c>
      <c r="BJ21" s="459">
        <f t="shared" ca="1" si="3"/>
        <v>0</v>
      </c>
      <c r="BK21" s="459">
        <f t="shared" ca="1" si="3"/>
        <v>0</v>
      </c>
      <c r="BL21" s="459">
        <f t="shared" ca="1" si="3"/>
        <v>0</v>
      </c>
      <c r="BM21" s="459">
        <f t="shared" ca="1" si="3"/>
        <v>0</v>
      </c>
      <c r="BN21" s="459">
        <f t="shared" ca="1" si="3"/>
        <v>0</v>
      </c>
      <c r="BO21" s="459">
        <f t="shared" ca="1" si="3"/>
        <v>0</v>
      </c>
      <c r="BP21" s="459"/>
      <c r="BQ21" s="459"/>
      <c r="BR21" s="459"/>
      <c r="BS21" s="459"/>
      <c r="BT21" s="459"/>
      <c r="BU21" s="459"/>
      <c r="BV21" s="459"/>
      <c r="BW21" s="459"/>
      <c r="BX21" s="459"/>
      <c r="BY21" s="459"/>
      <c r="BZ21" s="459"/>
      <c r="CA21" s="459"/>
      <c r="CB21" s="459"/>
      <c r="CC21" s="459"/>
      <c r="CD21" s="459"/>
      <c r="CE21" s="459"/>
      <c r="CF21" s="459"/>
      <c r="CG21" s="459"/>
      <c r="CH21" s="459"/>
      <c r="CI21" s="459"/>
      <c r="CJ21" s="459"/>
      <c r="CK21" s="459"/>
      <c r="CL21" s="459"/>
      <c r="CM21" s="459"/>
      <c r="CN21" s="459"/>
      <c r="CO21" s="459"/>
      <c r="CP21" s="459"/>
      <c r="CQ21" s="459"/>
      <c r="CR21" s="459"/>
      <c r="CS21" s="459"/>
      <c r="CT21" s="459"/>
      <c r="CU21" s="459"/>
      <c r="CV21" s="459"/>
      <c r="CW21" s="459"/>
      <c r="CX21" s="459"/>
      <c r="CY21" s="459"/>
      <c r="CZ21" s="459"/>
      <c r="DA21" s="459"/>
      <c r="DB21" s="459"/>
      <c r="DC21" s="459"/>
      <c r="DD21" s="459"/>
      <c r="DE21" s="459"/>
      <c r="DF21" s="459"/>
      <c r="DG21" s="459"/>
      <c r="DH21" s="459"/>
      <c r="DI21" s="459"/>
      <c r="DJ21" s="459"/>
      <c r="DK21" s="459"/>
      <c r="DL21" s="459"/>
      <c r="DM21" s="459"/>
      <c r="DN21" s="459"/>
      <c r="DO21" s="459"/>
      <c r="DP21" s="459"/>
      <c r="DQ21" s="459"/>
      <c r="DR21" s="459"/>
      <c r="DS21" s="459"/>
      <c r="DT21" s="459"/>
      <c r="DU21" s="459"/>
      <c r="DV21" s="459"/>
      <c r="DW21" s="459"/>
      <c r="DX21" s="502"/>
    </row>
    <row r="22" spans="1:128">
      <c r="A22" s="1396"/>
      <c r="B22" s="1397"/>
      <c r="C22" s="1397"/>
      <c r="D22" s="1396"/>
      <c r="E22" s="1396"/>
      <c r="F22" s="576"/>
      <c r="G22" s="459"/>
      <c r="H22" s="459"/>
      <c r="I22" s="459"/>
      <c r="J22" s="459"/>
      <c r="K22" s="459"/>
      <c r="L22" s="459"/>
      <c r="M22" s="459"/>
      <c r="N22" s="459"/>
      <c r="O22" s="459"/>
      <c r="P22" s="459"/>
      <c r="Q22" s="459"/>
      <c r="R22" s="459"/>
      <c r="S22" s="459"/>
      <c r="T22" s="459"/>
      <c r="U22" s="459"/>
      <c r="V22" s="459"/>
      <c r="W22" s="459"/>
      <c r="X22" s="459"/>
      <c r="Y22" s="459"/>
      <c r="Z22" s="459"/>
      <c r="AA22" s="459"/>
      <c r="AB22" s="459"/>
      <c r="AC22" s="459"/>
      <c r="AD22" s="459"/>
      <c r="AE22" s="459"/>
      <c r="AF22" s="459"/>
      <c r="AG22" s="459"/>
      <c r="AH22" s="459"/>
      <c r="AI22" s="459"/>
      <c r="AJ22" s="459"/>
      <c r="AK22" s="459"/>
      <c r="AL22" s="459"/>
      <c r="AM22" s="459"/>
      <c r="AN22" s="459"/>
      <c r="AO22" s="459"/>
      <c r="AP22" s="459"/>
      <c r="AQ22" s="459"/>
      <c r="AR22" s="459"/>
      <c r="AS22" s="459"/>
      <c r="AT22" s="459"/>
      <c r="AU22" s="459"/>
      <c r="AV22" s="459"/>
      <c r="AW22" s="459"/>
      <c r="AX22" s="459"/>
      <c r="AY22" s="459"/>
      <c r="AZ22" s="459"/>
      <c r="BA22" s="459"/>
      <c r="BB22" s="459"/>
      <c r="BC22" s="459"/>
      <c r="BD22" s="459"/>
      <c r="BE22" s="459"/>
      <c r="BF22" s="459"/>
      <c r="BG22" s="459"/>
      <c r="BH22" s="459"/>
      <c r="BI22" s="459"/>
      <c r="BJ22" s="459"/>
      <c r="BK22" s="459"/>
      <c r="BL22" s="459"/>
      <c r="BM22" s="459"/>
      <c r="BN22" s="459"/>
      <c r="BO22" s="459"/>
      <c r="BP22" s="459"/>
      <c r="BQ22" s="459"/>
      <c r="BR22" s="459"/>
      <c r="BS22" s="459"/>
      <c r="BT22" s="459"/>
      <c r="BU22" s="459"/>
      <c r="BV22" s="459"/>
      <c r="BW22" s="459"/>
      <c r="BX22" s="459"/>
      <c r="BY22" s="459"/>
      <c r="BZ22" s="459"/>
      <c r="CA22" s="459"/>
      <c r="CB22" s="459"/>
      <c r="CC22" s="459"/>
      <c r="CD22" s="459"/>
      <c r="CE22" s="459"/>
      <c r="CF22" s="459"/>
      <c r="CG22" s="459"/>
      <c r="CH22" s="459"/>
      <c r="CI22" s="459"/>
      <c r="CJ22" s="459"/>
      <c r="CK22" s="459"/>
      <c r="CL22" s="459"/>
      <c r="CM22" s="459"/>
      <c r="CN22" s="459"/>
      <c r="CO22" s="459"/>
      <c r="CP22" s="459"/>
      <c r="CQ22" s="459"/>
      <c r="CR22" s="459"/>
      <c r="CS22" s="459"/>
      <c r="CT22" s="459"/>
      <c r="CU22" s="459"/>
      <c r="CV22" s="459"/>
      <c r="CW22" s="459"/>
      <c r="CX22" s="459"/>
      <c r="CY22" s="459"/>
      <c r="CZ22" s="459"/>
      <c r="DA22" s="459"/>
      <c r="DB22" s="459"/>
      <c r="DC22" s="459"/>
      <c r="DD22" s="459"/>
      <c r="DE22" s="459"/>
      <c r="DF22" s="459"/>
      <c r="DG22" s="459"/>
      <c r="DH22" s="459"/>
      <c r="DI22" s="459"/>
      <c r="DJ22" s="459"/>
      <c r="DK22" s="459"/>
      <c r="DL22" s="459"/>
      <c r="DM22" s="459"/>
      <c r="DN22" s="459"/>
      <c r="DO22" s="459"/>
      <c r="DP22" s="459"/>
      <c r="DQ22" s="459"/>
      <c r="DR22" s="459"/>
      <c r="DS22" s="459"/>
      <c r="DT22" s="459"/>
      <c r="DU22" s="459"/>
      <c r="DV22" s="459"/>
      <c r="DW22" s="459"/>
      <c r="DX22" s="303"/>
    </row>
    <row r="23" spans="1:128">
      <c r="A23" s="653" t="s">
        <v>1127</v>
      </c>
      <c r="B23" s="1392"/>
      <c r="C23" s="1392"/>
      <c r="D23" s="653"/>
      <c r="E23" s="653"/>
      <c r="F23" s="576"/>
      <c r="G23" s="473"/>
      <c r="H23" s="473"/>
      <c r="I23" s="473"/>
      <c r="J23" s="473"/>
      <c r="K23" s="473"/>
      <c r="L23" s="473"/>
      <c r="M23" s="473"/>
      <c r="N23" s="473"/>
      <c r="O23" s="473"/>
      <c r="P23" s="473"/>
      <c r="Q23" s="473"/>
      <c r="R23" s="473"/>
      <c r="S23" s="473"/>
      <c r="T23" s="473"/>
      <c r="U23" s="473"/>
      <c r="V23" s="473"/>
      <c r="W23" s="473"/>
      <c r="X23" s="473"/>
      <c r="Y23" s="473"/>
      <c r="Z23" s="473"/>
      <c r="AA23" s="473"/>
      <c r="AB23" s="473"/>
      <c r="AC23" s="473"/>
      <c r="AD23" s="473"/>
      <c r="AE23" s="473"/>
      <c r="AF23" s="473"/>
      <c r="AG23" s="473"/>
      <c r="AH23" s="473"/>
      <c r="AI23" s="473"/>
      <c r="AJ23" s="473"/>
      <c r="AK23" s="473"/>
      <c r="AL23" s="473"/>
      <c r="AM23" s="473"/>
      <c r="AN23" s="473"/>
      <c r="AO23" s="473"/>
      <c r="AP23" s="473"/>
      <c r="AQ23" s="473"/>
      <c r="AR23" s="473"/>
      <c r="AS23" s="473"/>
      <c r="AT23" s="473"/>
      <c r="AU23" s="473"/>
      <c r="AV23" s="473"/>
      <c r="AW23" s="473"/>
      <c r="AX23" s="473"/>
      <c r="AY23" s="473"/>
      <c r="AZ23" s="473"/>
      <c r="BA23" s="473"/>
      <c r="BB23" s="473"/>
      <c r="BC23" s="473"/>
      <c r="BD23" s="473"/>
      <c r="BE23" s="473"/>
      <c r="BF23" s="473"/>
      <c r="BG23" s="473"/>
      <c r="BH23" s="473"/>
      <c r="BI23" s="473"/>
      <c r="BJ23" s="473"/>
      <c r="BK23" s="473"/>
      <c r="BL23" s="473"/>
      <c r="BM23" s="473"/>
      <c r="BN23" s="473"/>
      <c r="BO23" s="473"/>
      <c r="BP23" s="473"/>
      <c r="BQ23" s="473"/>
      <c r="BR23" s="473"/>
      <c r="BS23" s="473"/>
      <c r="BT23" s="473"/>
      <c r="BU23" s="473"/>
      <c r="BV23" s="473"/>
      <c r="BW23" s="473"/>
      <c r="BX23" s="473"/>
      <c r="BY23" s="473"/>
      <c r="BZ23" s="473"/>
      <c r="CA23" s="473"/>
      <c r="CB23" s="473"/>
      <c r="CC23" s="473"/>
      <c r="CD23" s="473"/>
      <c r="CE23" s="473"/>
      <c r="CF23" s="473"/>
      <c r="CG23" s="473"/>
      <c r="CH23" s="473"/>
      <c r="CI23" s="473"/>
      <c r="CJ23" s="473"/>
      <c r="CK23" s="473"/>
      <c r="CL23" s="473"/>
      <c r="CM23" s="473"/>
      <c r="CN23" s="473"/>
      <c r="CO23" s="473"/>
      <c r="CP23" s="473"/>
      <c r="CQ23" s="473"/>
      <c r="CR23" s="473"/>
      <c r="CS23" s="473"/>
      <c r="CT23" s="473"/>
      <c r="CU23" s="473"/>
      <c r="CV23" s="473"/>
      <c r="CW23" s="473"/>
      <c r="CX23" s="473"/>
      <c r="CY23" s="473"/>
      <c r="CZ23" s="473"/>
      <c r="DA23" s="473"/>
      <c r="DB23" s="473"/>
      <c r="DC23" s="473"/>
      <c r="DD23" s="473"/>
      <c r="DE23" s="473"/>
      <c r="DF23" s="473"/>
      <c r="DG23" s="473"/>
      <c r="DH23" s="473"/>
      <c r="DI23" s="473"/>
      <c r="DJ23" s="473"/>
      <c r="DK23" s="473"/>
      <c r="DL23" s="473"/>
      <c r="DM23" s="473"/>
      <c r="DN23" s="473"/>
      <c r="DO23" s="473"/>
      <c r="DP23" s="473"/>
      <c r="DQ23" s="473"/>
      <c r="DR23" s="473"/>
      <c r="DS23" s="473"/>
      <c r="DT23" s="473"/>
      <c r="DU23" s="473"/>
      <c r="DV23" s="473"/>
      <c r="DW23" s="473"/>
      <c r="DX23" s="303"/>
    </row>
    <row r="24" spans="1:128">
      <c r="A24" s="1125" t="s">
        <v>1128</v>
      </c>
      <c r="B24" s="1393"/>
      <c r="C24" s="1393"/>
      <c r="D24" s="1125"/>
      <c r="E24" s="1125"/>
      <c r="F24" s="576"/>
      <c r="G24" s="810">
        <f>DS!G50-CF!G73</f>
        <v>0</v>
      </c>
      <c r="H24" s="810">
        <f ca="1">DS!H50-CF!H73</f>
        <v>1297.0824859814552</v>
      </c>
      <c r="I24" s="810">
        <f ca="1">DS!I50-CF!I73</f>
        <v>1293.6659088159379</v>
      </c>
      <c r="J24" s="810">
        <f ca="1">DS!J50-CF!J73</f>
        <v>1246.9130033747222</v>
      </c>
      <c r="K24" s="810">
        <f ca="1">DS!K50-CF!K73</f>
        <v>1240.2776212713698</v>
      </c>
      <c r="L24" s="810">
        <f ca="1">DS!L50-CF!L73</f>
        <v>1198.5217792473559</v>
      </c>
      <c r="M24" s="810">
        <f ca="1">DS!M50-CF!M73</f>
        <v>1182.9115072799977</v>
      </c>
      <c r="N24" s="810">
        <f ca="1">DS!N50-CF!N73</f>
        <v>1134.1412152842961</v>
      </c>
      <c r="O24" s="810">
        <f ca="1">DS!O50-CF!O73</f>
        <v>1121.4584733392303</v>
      </c>
      <c r="P24" s="810">
        <f ca="1">DS!P50-CF!P73</f>
        <v>1070.7514089094941</v>
      </c>
      <c r="Q24" s="810">
        <f ca="1">DS!Q50-CF!Q73</f>
        <v>1054.3096558636896</v>
      </c>
      <c r="R24" s="810">
        <f ca="1">DS!R50-CF!R73</f>
        <v>1001.9080367013599</v>
      </c>
      <c r="S24" s="810">
        <f ca="1">DS!S50-CF!S73</f>
        <v>982.38554525976758</v>
      </c>
      <c r="T24" s="810">
        <f ca="1">DS!T50-CF!T73</f>
        <v>934.29236199642219</v>
      </c>
      <c r="U24" s="810">
        <f ca="1">DS!U50-CF!U73</f>
        <v>904.75569268288439</v>
      </c>
      <c r="V24" s="810">
        <f ca="1">DS!V50-CF!V73</f>
        <v>849.22858772559584</v>
      </c>
      <c r="W24" s="810">
        <f ca="1">DS!W50-CF!W73</f>
        <v>819.55996176031135</v>
      </c>
      <c r="X24" s="810">
        <f ca="1">DS!X50-CF!X73</f>
        <v>761.14471213444892</v>
      </c>
      <c r="Y24" s="810">
        <f ca="1">DS!Y50-CF!Y73</f>
        <v>725.68106887101658</v>
      </c>
      <c r="Z24" s="810">
        <f ca="1">DS!Z50-CF!Z73</f>
        <v>664.33170517872747</v>
      </c>
      <c r="AA24" s="810">
        <f ca="1">DS!AA50-CF!AA73</f>
        <v>622.70779422636213</v>
      </c>
      <c r="AB24" s="810">
        <f ca="1">DS!AB50-CF!AB73</f>
        <v>561.43020876985793</v>
      </c>
      <c r="AC24" s="810">
        <f ca="1">DS!AC50-CF!AC73</f>
        <v>510.59591201434603</v>
      </c>
      <c r="AD24" s="810">
        <f ca="1">DS!AD50-CF!AD73</f>
        <v>443.8750409051849</v>
      </c>
      <c r="AE24" s="810">
        <f ca="1">DS!AE50-CF!AE73</f>
        <v>389.17544948391691</v>
      </c>
      <c r="AF24" s="810">
        <f ca="1">DS!AF50-CF!AF73</f>
        <v>318.91711977919414</v>
      </c>
      <c r="AG24" s="810">
        <f ca="1">DS!AG50-CF!AG73</f>
        <v>246.4605034382958</v>
      </c>
      <c r="AH24" s="810">
        <f ca="1">DS!AH50-CF!AH73</f>
        <v>162.37390066835158</v>
      </c>
      <c r="AI24" s="810">
        <f ca="1">DS!AI50-CF!AI73</f>
        <v>83.960007756701884</v>
      </c>
      <c r="AJ24" s="810">
        <f ca="1">DS!AJ50-CF!AJ73</f>
        <v>0</v>
      </c>
      <c r="AK24" s="810">
        <f ca="1">DS!AK50-CF!AK73</f>
        <v>0</v>
      </c>
      <c r="AL24" s="810">
        <f ca="1">DS!AL50-CF!AL73</f>
        <v>0</v>
      </c>
      <c r="AM24" s="810">
        <f ca="1">DS!AM50-CF!AM73</f>
        <v>0</v>
      </c>
      <c r="AN24" s="810">
        <f ca="1">DS!AN50-CF!AN73</f>
        <v>0</v>
      </c>
      <c r="AO24" s="810">
        <f ca="1">DS!AO50-CF!AO73</f>
        <v>0</v>
      </c>
      <c r="AP24" s="810">
        <f ca="1">DS!AP50-CF!AP73</f>
        <v>0</v>
      </c>
      <c r="AQ24" s="810">
        <f ca="1">DS!AQ50-CF!AQ73</f>
        <v>0</v>
      </c>
      <c r="AR24" s="810">
        <f ca="1">DS!AR50-CF!AR73</f>
        <v>0</v>
      </c>
      <c r="AS24" s="810">
        <f ca="1">DS!AS50-CF!AS73</f>
        <v>0</v>
      </c>
      <c r="AT24" s="810">
        <f ca="1">DS!AT50-CF!AT73</f>
        <v>0</v>
      </c>
      <c r="AU24" s="810">
        <f ca="1">DS!AU50-CF!AU73</f>
        <v>0</v>
      </c>
      <c r="AV24" s="810">
        <f ca="1">DS!AV50-CF!AV73</f>
        <v>0</v>
      </c>
      <c r="AW24" s="810">
        <f ca="1">DS!AW50-CF!AW73</f>
        <v>0</v>
      </c>
      <c r="AX24" s="810">
        <f ca="1">DS!AX50-CF!AX73</f>
        <v>0</v>
      </c>
      <c r="AY24" s="810">
        <f ca="1">DS!AY50-CF!AY73</f>
        <v>0</v>
      </c>
      <c r="AZ24" s="810">
        <f ca="1">DS!AZ50-CF!AZ73</f>
        <v>0</v>
      </c>
      <c r="BA24" s="810">
        <f ca="1">DS!BA50-CF!BA73</f>
        <v>0</v>
      </c>
      <c r="BB24" s="810">
        <f ca="1">DS!BB50-CF!BB73</f>
        <v>0</v>
      </c>
      <c r="BC24" s="810">
        <f ca="1">DS!BC50-CF!BC73</f>
        <v>0</v>
      </c>
      <c r="BD24" s="810">
        <f ca="1">DS!BD50-CF!BD73</f>
        <v>0</v>
      </c>
      <c r="BE24" s="810">
        <f ca="1">DS!BE50-CF!BE73</f>
        <v>0</v>
      </c>
      <c r="BF24" s="810">
        <f ca="1">DS!BF50-CF!BF73</f>
        <v>0</v>
      </c>
      <c r="BG24" s="810">
        <f ca="1">DS!BG50-CF!BG73</f>
        <v>0</v>
      </c>
      <c r="BH24" s="810">
        <f ca="1">DS!BH50-CF!BH73</f>
        <v>0</v>
      </c>
      <c r="BI24" s="810">
        <f ca="1">DS!BI50-CF!BI73</f>
        <v>0</v>
      </c>
      <c r="BJ24" s="810">
        <f ca="1">DS!BJ50-CF!BJ73</f>
        <v>0</v>
      </c>
      <c r="BK24" s="810">
        <f ca="1">DS!BK50-CF!BK73</f>
        <v>0</v>
      </c>
      <c r="BL24" s="810">
        <f ca="1">DS!BL50-CF!BL73</f>
        <v>0</v>
      </c>
      <c r="BM24" s="810">
        <f ca="1">DS!BM50-CF!BM73</f>
        <v>0</v>
      </c>
      <c r="BN24" s="810">
        <f ca="1">DS!BN50-CF!BN73</f>
        <v>0</v>
      </c>
      <c r="BO24" s="810">
        <f ca="1">DS!BO50-CF!BO73</f>
        <v>0</v>
      </c>
      <c r="BP24" s="810"/>
      <c r="BQ24" s="810"/>
      <c r="BR24" s="810"/>
      <c r="BS24" s="810"/>
      <c r="BT24" s="810"/>
      <c r="BU24" s="810"/>
      <c r="BV24" s="810"/>
      <c r="BW24" s="810"/>
      <c r="BX24" s="810"/>
      <c r="BY24" s="810"/>
      <c r="BZ24" s="810"/>
      <c r="CA24" s="810"/>
      <c r="CB24" s="810"/>
      <c r="CC24" s="810"/>
      <c r="CD24" s="810"/>
      <c r="CE24" s="810"/>
      <c r="CF24" s="810"/>
      <c r="CG24" s="810"/>
      <c r="CH24" s="810"/>
      <c r="CI24" s="810"/>
      <c r="CJ24" s="810"/>
      <c r="CK24" s="810"/>
      <c r="CL24" s="810"/>
      <c r="CM24" s="810"/>
      <c r="CN24" s="810"/>
      <c r="CO24" s="810"/>
      <c r="CP24" s="810"/>
      <c r="CQ24" s="810"/>
      <c r="CR24" s="810"/>
      <c r="CS24" s="810"/>
      <c r="CT24" s="810"/>
      <c r="CU24" s="810"/>
      <c r="CV24" s="810"/>
      <c r="CW24" s="810"/>
      <c r="CX24" s="810"/>
      <c r="CY24" s="810"/>
      <c r="CZ24" s="810"/>
      <c r="DA24" s="810"/>
      <c r="DB24" s="810"/>
      <c r="DC24" s="810"/>
      <c r="DD24" s="810"/>
      <c r="DE24" s="810"/>
      <c r="DF24" s="810"/>
      <c r="DG24" s="810"/>
      <c r="DH24" s="810"/>
      <c r="DI24" s="810"/>
      <c r="DJ24" s="810"/>
      <c r="DK24" s="810"/>
      <c r="DL24" s="810"/>
      <c r="DM24" s="810"/>
      <c r="DN24" s="810"/>
      <c r="DO24" s="810"/>
      <c r="DP24" s="810"/>
      <c r="DQ24" s="810"/>
      <c r="DR24" s="810"/>
      <c r="DS24" s="810"/>
      <c r="DT24" s="810"/>
      <c r="DU24" s="810"/>
      <c r="DV24" s="810"/>
      <c r="DW24" s="810"/>
      <c r="DX24" s="303"/>
    </row>
    <row r="25" spans="1:128">
      <c r="A25" s="1125" t="s">
        <v>1129</v>
      </c>
      <c r="B25" s="1393"/>
      <c r="C25" s="1393"/>
      <c r="D25" s="1125"/>
      <c r="E25" s="1125"/>
      <c r="F25" s="576"/>
      <c r="G25" s="810">
        <f>DS!G85</f>
        <v>0</v>
      </c>
      <c r="H25" s="810">
        <f ca="1">DS!H85</f>
        <v>0</v>
      </c>
      <c r="I25" s="810">
        <f ca="1">DS!I85</f>
        <v>0</v>
      </c>
      <c r="J25" s="810">
        <f ca="1">DS!J85</f>
        <v>0</v>
      </c>
      <c r="K25" s="810">
        <f ca="1">DS!K85</f>
        <v>0</v>
      </c>
      <c r="L25" s="810">
        <f ca="1">DS!L85</f>
        <v>0</v>
      </c>
      <c r="M25" s="810">
        <f ca="1">DS!M85</f>
        <v>0</v>
      </c>
      <c r="N25" s="810">
        <f ca="1">DS!N85</f>
        <v>0</v>
      </c>
      <c r="O25" s="810">
        <f ca="1">DS!O85</f>
        <v>0</v>
      </c>
      <c r="P25" s="810">
        <f ca="1">DS!P85</f>
        <v>0</v>
      </c>
      <c r="Q25" s="810">
        <f ca="1">DS!Q85</f>
        <v>0</v>
      </c>
      <c r="R25" s="810">
        <f ca="1">DS!R85</f>
        <v>0</v>
      </c>
      <c r="S25" s="810">
        <f ca="1">DS!S85</f>
        <v>0</v>
      </c>
      <c r="T25" s="810">
        <f ca="1">DS!T85</f>
        <v>0</v>
      </c>
      <c r="U25" s="810">
        <f ca="1">DS!U85</f>
        <v>0</v>
      </c>
      <c r="V25" s="810">
        <f ca="1">DS!V85</f>
        <v>0</v>
      </c>
      <c r="W25" s="810">
        <f ca="1">DS!W85</f>
        <v>0</v>
      </c>
      <c r="X25" s="810">
        <f ca="1">DS!X85</f>
        <v>0</v>
      </c>
      <c r="Y25" s="810">
        <f ca="1">DS!Y85</f>
        <v>0</v>
      </c>
      <c r="Z25" s="810">
        <f ca="1">DS!Z85</f>
        <v>0</v>
      </c>
      <c r="AA25" s="810">
        <f ca="1">DS!AA85</f>
        <v>0</v>
      </c>
      <c r="AB25" s="810">
        <f ca="1">DS!AB85</f>
        <v>0</v>
      </c>
      <c r="AC25" s="810">
        <f ca="1">DS!AC85</f>
        <v>0</v>
      </c>
      <c r="AD25" s="810">
        <f ca="1">DS!AD85</f>
        <v>0</v>
      </c>
      <c r="AE25" s="810">
        <f ca="1">DS!AE85</f>
        <v>0</v>
      </c>
      <c r="AF25" s="810">
        <f ca="1">DS!AF85</f>
        <v>0</v>
      </c>
      <c r="AG25" s="810">
        <f ca="1">DS!AG85</f>
        <v>0</v>
      </c>
      <c r="AH25" s="810">
        <f ca="1">DS!AH85</f>
        <v>0</v>
      </c>
      <c r="AI25" s="810">
        <f ca="1">DS!AI85</f>
        <v>0</v>
      </c>
      <c r="AJ25" s="810">
        <f ca="1">DS!AJ85</f>
        <v>0</v>
      </c>
      <c r="AK25" s="810">
        <f ca="1">DS!AK85</f>
        <v>0</v>
      </c>
      <c r="AL25" s="810">
        <f ca="1">DS!AL85</f>
        <v>0</v>
      </c>
      <c r="AM25" s="810">
        <f ca="1">DS!AM85</f>
        <v>0</v>
      </c>
      <c r="AN25" s="810">
        <f ca="1">DS!AN85</f>
        <v>0</v>
      </c>
      <c r="AO25" s="810">
        <f ca="1">DS!AO85</f>
        <v>0</v>
      </c>
      <c r="AP25" s="810">
        <f ca="1">DS!AP85</f>
        <v>0</v>
      </c>
      <c r="AQ25" s="810">
        <f ca="1">DS!AQ85</f>
        <v>0</v>
      </c>
      <c r="AR25" s="810">
        <f ca="1">DS!AR85</f>
        <v>0</v>
      </c>
      <c r="AS25" s="810">
        <f ca="1">DS!AS85</f>
        <v>0</v>
      </c>
      <c r="AT25" s="810">
        <f ca="1">DS!AT85</f>
        <v>0</v>
      </c>
      <c r="AU25" s="810">
        <f ca="1">DS!AU85</f>
        <v>0</v>
      </c>
      <c r="AV25" s="810">
        <f ca="1">DS!AV85</f>
        <v>0</v>
      </c>
      <c r="AW25" s="810">
        <f ca="1">DS!AW85</f>
        <v>0</v>
      </c>
      <c r="AX25" s="810">
        <f ca="1">DS!AX85</f>
        <v>0</v>
      </c>
      <c r="AY25" s="810">
        <f ca="1">DS!AY85</f>
        <v>0</v>
      </c>
      <c r="AZ25" s="810">
        <f ca="1">DS!AZ85</f>
        <v>0</v>
      </c>
      <c r="BA25" s="810">
        <f ca="1">DS!BA85</f>
        <v>0</v>
      </c>
      <c r="BB25" s="810">
        <f ca="1">DS!BB85</f>
        <v>0</v>
      </c>
      <c r="BC25" s="810">
        <f ca="1">DS!BC85</f>
        <v>0</v>
      </c>
      <c r="BD25" s="810">
        <f ca="1">DS!BD85</f>
        <v>0</v>
      </c>
      <c r="BE25" s="810">
        <f ca="1">DS!BE85</f>
        <v>0</v>
      </c>
      <c r="BF25" s="810">
        <f ca="1">DS!BF85</f>
        <v>0</v>
      </c>
      <c r="BG25" s="810">
        <f ca="1">DS!BG85</f>
        <v>0</v>
      </c>
      <c r="BH25" s="810">
        <f ca="1">DS!BH85</f>
        <v>0</v>
      </c>
      <c r="BI25" s="810">
        <f ca="1">DS!BI85</f>
        <v>0</v>
      </c>
      <c r="BJ25" s="810">
        <f ca="1">DS!BJ85</f>
        <v>0</v>
      </c>
      <c r="BK25" s="810">
        <f ca="1">DS!BK85</f>
        <v>0</v>
      </c>
      <c r="BL25" s="810">
        <f ca="1">DS!BL85</f>
        <v>0</v>
      </c>
      <c r="BM25" s="810">
        <f ca="1">DS!BM85</f>
        <v>0</v>
      </c>
      <c r="BN25" s="810">
        <f ca="1">DS!BN85</f>
        <v>0</v>
      </c>
      <c r="BO25" s="810">
        <f ca="1">DS!BO85</f>
        <v>0</v>
      </c>
      <c r="BP25" s="810"/>
      <c r="BQ25" s="810"/>
      <c r="BR25" s="810"/>
      <c r="BS25" s="810"/>
      <c r="BT25" s="810"/>
      <c r="BU25" s="810"/>
      <c r="BV25" s="810"/>
      <c r="BW25" s="810"/>
      <c r="BX25" s="810"/>
      <c r="BY25" s="810"/>
      <c r="BZ25" s="810"/>
      <c r="CA25" s="810"/>
      <c r="CB25" s="810"/>
      <c r="CC25" s="810"/>
      <c r="CD25" s="810"/>
      <c r="CE25" s="810"/>
      <c r="CF25" s="810"/>
      <c r="CG25" s="810"/>
      <c r="CH25" s="810"/>
      <c r="CI25" s="810"/>
      <c r="CJ25" s="810"/>
      <c r="CK25" s="810"/>
      <c r="CL25" s="810"/>
      <c r="CM25" s="810"/>
      <c r="CN25" s="810"/>
      <c r="CO25" s="810"/>
      <c r="CP25" s="810"/>
      <c r="CQ25" s="810"/>
      <c r="CR25" s="810"/>
      <c r="CS25" s="810"/>
      <c r="CT25" s="810"/>
      <c r="CU25" s="810"/>
      <c r="CV25" s="810"/>
      <c r="CW25" s="810"/>
      <c r="CX25" s="810"/>
      <c r="CY25" s="810"/>
      <c r="CZ25" s="810"/>
      <c r="DA25" s="810"/>
      <c r="DB25" s="810"/>
      <c r="DC25" s="810"/>
      <c r="DD25" s="810"/>
      <c r="DE25" s="810"/>
      <c r="DF25" s="810"/>
      <c r="DG25" s="810"/>
      <c r="DH25" s="810"/>
      <c r="DI25" s="810"/>
      <c r="DJ25" s="810"/>
      <c r="DK25" s="810"/>
      <c r="DL25" s="810"/>
      <c r="DM25" s="810"/>
      <c r="DN25" s="810"/>
      <c r="DO25" s="810"/>
      <c r="DP25" s="810"/>
      <c r="DQ25" s="810"/>
      <c r="DR25" s="810"/>
      <c r="DS25" s="810"/>
      <c r="DT25" s="810"/>
      <c r="DU25" s="810"/>
      <c r="DV25" s="810"/>
      <c r="DW25" s="810"/>
      <c r="DX25" s="303"/>
    </row>
    <row r="26" spans="1:128">
      <c r="A26" s="1125" t="s">
        <v>1130</v>
      </c>
      <c r="B26" s="1393"/>
      <c r="C26" s="1393"/>
      <c r="D26" s="1125"/>
      <c r="E26" s="1125"/>
      <c r="F26" s="576"/>
      <c r="G26" s="810">
        <f>DS!G107</f>
        <v>0</v>
      </c>
      <c r="H26" s="810">
        <f ca="1">DS!H107</f>
        <v>0</v>
      </c>
      <c r="I26" s="810">
        <f ca="1">DS!I107</f>
        <v>0</v>
      </c>
      <c r="J26" s="810">
        <f ca="1">DS!J107</f>
        <v>0</v>
      </c>
      <c r="K26" s="810">
        <f ca="1">DS!K107</f>
        <v>0</v>
      </c>
      <c r="L26" s="810">
        <f ca="1">DS!L107</f>
        <v>0</v>
      </c>
      <c r="M26" s="810">
        <f ca="1">DS!M107</f>
        <v>0</v>
      </c>
      <c r="N26" s="810">
        <f ca="1">DS!N107</f>
        <v>0</v>
      </c>
      <c r="O26" s="810">
        <f ca="1">DS!O107</f>
        <v>0</v>
      </c>
      <c r="P26" s="810">
        <f ca="1">DS!P107</f>
        <v>0</v>
      </c>
      <c r="Q26" s="810">
        <f ca="1">DS!Q107</f>
        <v>0</v>
      </c>
      <c r="R26" s="810">
        <f ca="1">DS!R107</f>
        <v>0</v>
      </c>
      <c r="S26" s="810">
        <f ca="1">DS!S107</f>
        <v>0</v>
      </c>
      <c r="T26" s="810">
        <f ca="1">DS!T107</f>
        <v>0</v>
      </c>
      <c r="U26" s="810">
        <f ca="1">DS!U107</f>
        <v>0</v>
      </c>
      <c r="V26" s="810">
        <f ca="1">DS!V107</f>
        <v>0</v>
      </c>
      <c r="W26" s="810">
        <f ca="1">DS!W107</f>
        <v>0</v>
      </c>
      <c r="X26" s="810">
        <f ca="1">DS!X107</f>
        <v>0</v>
      </c>
      <c r="Y26" s="810">
        <f ca="1">DS!Y107</f>
        <v>0</v>
      </c>
      <c r="Z26" s="810">
        <f ca="1">DS!Z107</f>
        <v>0</v>
      </c>
      <c r="AA26" s="810">
        <f ca="1">DS!AA107</f>
        <v>0</v>
      </c>
      <c r="AB26" s="810">
        <f ca="1">DS!AB107</f>
        <v>0</v>
      </c>
      <c r="AC26" s="810">
        <f ca="1">DS!AC107</f>
        <v>0</v>
      </c>
      <c r="AD26" s="810">
        <f ca="1">DS!AD107</f>
        <v>0</v>
      </c>
      <c r="AE26" s="810">
        <f ca="1">DS!AE107</f>
        <v>0</v>
      </c>
      <c r="AF26" s="810">
        <f ca="1">DS!AF107</f>
        <v>0</v>
      </c>
      <c r="AG26" s="810">
        <f ca="1">DS!AG107</f>
        <v>0</v>
      </c>
      <c r="AH26" s="810">
        <f ca="1">DS!AH107</f>
        <v>0</v>
      </c>
      <c r="AI26" s="810">
        <f ca="1">DS!AI107</f>
        <v>0</v>
      </c>
      <c r="AJ26" s="810">
        <f ca="1">DS!AJ107</f>
        <v>0</v>
      </c>
      <c r="AK26" s="810">
        <f ca="1">DS!AK107</f>
        <v>0</v>
      </c>
      <c r="AL26" s="810">
        <f ca="1">DS!AL107</f>
        <v>0</v>
      </c>
      <c r="AM26" s="810">
        <f ca="1">DS!AM107</f>
        <v>0</v>
      </c>
      <c r="AN26" s="810">
        <f ca="1">DS!AN107</f>
        <v>0</v>
      </c>
      <c r="AO26" s="810">
        <f ca="1">DS!AO107</f>
        <v>0</v>
      </c>
      <c r="AP26" s="810">
        <f ca="1">DS!AP107</f>
        <v>0</v>
      </c>
      <c r="AQ26" s="810">
        <f ca="1">DS!AQ107</f>
        <v>0</v>
      </c>
      <c r="AR26" s="810">
        <f ca="1">DS!AR107</f>
        <v>0</v>
      </c>
      <c r="AS26" s="810">
        <f ca="1">DS!AS107</f>
        <v>0</v>
      </c>
      <c r="AT26" s="810">
        <f ca="1">DS!AT107</f>
        <v>0</v>
      </c>
      <c r="AU26" s="810">
        <f ca="1">DS!AU107</f>
        <v>0</v>
      </c>
      <c r="AV26" s="810">
        <f ca="1">DS!AV107</f>
        <v>0</v>
      </c>
      <c r="AW26" s="810">
        <f ca="1">DS!AW107</f>
        <v>0</v>
      </c>
      <c r="AX26" s="810">
        <f ca="1">DS!AX107</f>
        <v>0</v>
      </c>
      <c r="AY26" s="810">
        <f ca="1">DS!AY107</f>
        <v>0</v>
      </c>
      <c r="AZ26" s="810">
        <f ca="1">DS!AZ107</f>
        <v>0</v>
      </c>
      <c r="BA26" s="810">
        <f ca="1">DS!BA107</f>
        <v>0</v>
      </c>
      <c r="BB26" s="810">
        <f ca="1">DS!BB107</f>
        <v>0</v>
      </c>
      <c r="BC26" s="810">
        <f ca="1">DS!BC107</f>
        <v>0</v>
      </c>
      <c r="BD26" s="810">
        <f ca="1">DS!BD107</f>
        <v>0</v>
      </c>
      <c r="BE26" s="810">
        <f ca="1">DS!BE107</f>
        <v>0</v>
      </c>
      <c r="BF26" s="810">
        <f ca="1">DS!BF107</f>
        <v>0</v>
      </c>
      <c r="BG26" s="810">
        <f ca="1">DS!BG107</f>
        <v>0</v>
      </c>
      <c r="BH26" s="810">
        <f ca="1">DS!BH107</f>
        <v>0</v>
      </c>
      <c r="BI26" s="810">
        <f ca="1">DS!BI107</f>
        <v>0</v>
      </c>
      <c r="BJ26" s="810">
        <f ca="1">DS!BJ107</f>
        <v>0</v>
      </c>
      <c r="BK26" s="810">
        <f ca="1">DS!BK107</f>
        <v>0</v>
      </c>
      <c r="BL26" s="810">
        <f ca="1">DS!BL107</f>
        <v>0</v>
      </c>
      <c r="BM26" s="810">
        <f ca="1">DS!BM107</f>
        <v>0</v>
      </c>
      <c r="BN26" s="810">
        <f ca="1">DS!BN107</f>
        <v>0</v>
      </c>
      <c r="BO26" s="810">
        <f ca="1">DS!BO107</f>
        <v>0</v>
      </c>
      <c r="BP26" s="810"/>
      <c r="BQ26" s="810"/>
      <c r="BR26" s="810"/>
      <c r="BS26" s="810"/>
      <c r="BT26" s="810"/>
      <c r="BU26" s="810"/>
      <c r="BV26" s="810"/>
      <c r="BW26" s="810"/>
      <c r="BX26" s="810"/>
      <c r="BY26" s="810"/>
      <c r="BZ26" s="810"/>
      <c r="CA26" s="810"/>
      <c r="CB26" s="810"/>
      <c r="CC26" s="810"/>
      <c r="CD26" s="810"/>
      <c r="CE26" s="810"/>
      <c r="CF26" s="810"/>
      <c r="CG26" s="810"/>
      <c r="CH26" s="810"/>
      <c r="CI26" s="810"/>
      <c r="CJ26" s="810"/>
      <c r="CK26" s="810"/>
      <c r="CL26" s="810"/>
      <c r="CM26" s="810"/>
      <c r="CN26" s="810"/>
      <c r="CO26" s="810"/>
      <c r="CP26" s="810"/>
      <c r="CQ26" s="810"/>
      <c r="CR26" s="810"/>
      <c r="CS26" s="810"/>
      <c r="CT26" s="810"/>
      <c r="CU26" s="810"/>
      <c r="CV26" s="810"/>
      <c r="CW26" s="810"/>
      <c r="CX26" s="810"/>
      <c r="CY26" s="810"/>
      <c r="CZ26" s="810"/>
      <c r="DA26" s="810"/>
      <c r="DB26" s="810"/>
      <c r="DC26" s="810"/>
      <c r="DD26" s="810"/>
      <c r="DE26" s="810"/>
      <c r="DF26" s="810"/>
      <c r="DG26" s="810"/>
      <c r="DH26" s="810"/>
      <c r="DI26" s="810"/>
      <c r="DJ26" s="810"/>
      <c r="DK26" s="810"/>
      <c r="DL26" s="810"/>
      <c r="DM26" s="810"/>
      <c r="DN26" s="810"/>
      <c r="DO26" s="810"/>
      <c r="DP26" s="810"/>
      <c r="DQ26" s="810"/>
      <c r="DR26" s="810"/>
      <c r="DS26" s="810"/>
      <c r="DT26" s="810"/>
      <c r="DU26" s="810"/>
      <c r="DV26" s="810"/>
      <c r="DW26" s="810"/>
      <c r="DX26" s="303"/>
    </row>
    <row r="27" spans="1:128">
      <c r="A27" s="1125" t="s">
        <v>1131</v>
      </c>
      <c r="B27" s="1393"/>
      <c r="C27" s="1393"/>
      <c r="D27" s="1125"/>
      <c r="E27" s="1125"/>
      <c r="F27" s="576"/>
      <c r="G27" s="810">
        <f ca="1">DS!G122</f>
        <v>3568.6878026481627</v>
      </c>
      <c r="H27" s="810">
        <f ca="1">DS!H122</f>
        <v>1297.4026055293284</v>
      </c>
      <c r="I27" s="810">
        <f ca="1">DS!I122</f>
        <v>1332.7630030999449</v>
      </c>
      <c r="J27" s="810">
        <f ca="1">DS!J122</f>
        <v>1325.4393624313011</v>
      </c>
      <c r="K27" s="810">
        <f ca="1">DS!K122</f>
        <v>1361.8650785298323</v>
      </c>
      <c r="L27" s="810">
        <f ca="1">DS!L122</f>
        <v>1362.1758786217767</v>
      </c>
      <c r="M27" s="810">
        <f ca="1">DS!M122</f>
        <v>1392.7098683745635</v>
      </c>
      <c r="N27" s="810">
        <f ca="1">DS!N122</f>
        <v>1386.0996278971861</v>
      </c>
      <c r="O27" s="810">
        <f ca="1">DS!O122</f>
        <v>1425.1478221922796</v>
      </c>
      <c r="P27" s="810">
        <f ca="1">DS!P122</f>
        <v>1418.6235657438267</v>
      </c>
      <c r="Q27" s="810">
        <f ca="1">DS!Q122</f>
        <v>1459.0274005109532</v>
      </c>
      <c r="R27" s="810">
        <f ca="1">DS!R122</f>
        <v>1452.7997236382816</v>
      </c>
      <c r="S27" s="810">
        <f ca="1">DS!S122</f>
        <v>1494.7326010622137</v>
      </c>
      <c r="T27" s="810">
        <f ca="1">DS!T122</f>
        <v>1497.1496451460871</v>
      </c>
      <c r="U27" s="810">
        <f ca="1">DS!U122</f>
        <v>1532.3017375475351</v>
      </c>
      <c r="V27" s="810">
        <f ca="1">DS!V122</f>
        <v>1526.6575568758531</v>
      </c>
      <c r="W27" s="810">
        <f ca="1">DS!W122</f>
        <v>1571.0809757792529</v>
      </c>
      <c r="X27" s="810">
        <f ca="1">DS!X122</f>
        <v>1565.3437297483497</v>
      </c>
      <c r="Y27" s="810">
        <f ca="1">DS!Y122</f>
        <v>1611.023392731405</v>
      </c>
      <c r="Z27" s="810">
        <f ca="1">DS!Z122</f>
        <v>1605.2743477038778</v>
      </c>
      <c r="AA27" s="810">
        <f ca="1">DS!AA122</f>
        <v>1652.3015161617041</v>
      </c>
      <c r="AB27" s="810">
        <f ca="1">DS!AB122</f>
        <v>1655.6895269378092</v>
      </c>
      <c r="AC27" s="810">
        <f ca="1">DS!AC122</f>
        <v>1695.4489926868453</v>
      </c>
      <c r="AD27" s="810">
        <f ca="1">DS!AD122</f>
        <v>1690.1079016327951</v>
      </c>
      <c r="AE27" s="810">
        <f ca="1">DS!AE122</f>
        <v>1740.2337990420917</v>
      </c>
      <c r="AF27" s="810">
        <f ca="1">DS!AF122</f>
        <v>1734.8507334680303</v>
      </c>
      <c r="AG27" s="810">
        <f ca="1">DS!AG122</f>
        <v>1703.1611346106715</v>
      </c>
      <c r="AH27" s="810">
        <f ca="1">DS!AH122</f>
        <v>1617.3183302293028</v>
      </c>
      <c r="AI27" s="810">
        <f ca="1">DS!AI122</f>
        <v>1577.6650835964024</v>
      </c>
      <c r="AJ27" s="810">
        <f ca="1">DS!AJ122</f>
        <v>1527.8895383852234</v>
      </c>
      <c r="AK27" s="810">
        <f ca="1">DS!AK122</f>
        <v>1356.5882502405063</v>
      </c>
      <c r="AL27" s="810">
        <f ca="1">DS!AL122</f>
        <v>1182.975387665771</v>
      </c>
      <c r="AM27" s="810">
        <f ca="1">DS!AM122</f>
        <v>999.75652952066901</v>
      </c>
      <c r="AN27" s="810">
        <f ca="1">DS!AN122</f>
        <v>821.16121780210426</v>
      </c>
      <c r="AO27" s="810">
        <f ca="1">DS!AO122</f>
        <v>608.88531186907289</v>
      </c>
      <c r="AP27" s="810">
        <f ca="1">DS!AP122</f>
        <v>421.08658671949382</v>
      </c>
      <c r="AQ27" s="810">
        <f ca="1">DS!AQ122</f>
        <v>179.44472298747922</v>
      </c>
      <c r="AR27" s="810">
        <f ca="1">DS!AR122</f>
        <v>0</v>
      </c>
      <c r="AS27" s="810">
        <f ca="1">DS!AS122</f>
        <v>0</v>
      </c>
      <c r="AT27" s="810">
        <f ca="1">DS!AT122</f>
        <v>0</v>
      </c>
      <c r="AU27" s="810">
        <f ca="1">DS!AU122</f>
        <v>0</v>
      </c>
      <c r="AV27" s="810">
        <f ca="1">DS!AV122</f>
        <v>0</v>
      </c>
      <c r="AW27" s="810">
        <f ca="1">DS!AW122</f>
        <v>0</v>
      </c>
      <c r="AX27" s="810">
        <f ca="1">DS!AX122</f>
        <v>0</v>
      </c>
      <c r="AY27" s="810">
        <f ca="1">DS!AY122</f>
        <v>0</v>
      </c>
      <c r="AZ27" s="810">
        <f ca="1">DS!AZ122</f>
        <v>0</v>
      </c>
      <c r="BA27" s="810">
        <f ca="1">DS!BA122</f>
        <v>0</v>
      </c>
      <c r="BB27" s="810">
        <f ca="1">DS!BB122</f>
        <v>0</v>
      </c>
      <c r="BC27" s="810">
        <f ca="1">DS!BC122</f>
        <v>0</v>
      </c>
      <c r="BD27" s="810">
        <f ca="1">DS!BD122</f>
        <v>0</v>
      </c>
      <c r="BE27" s="810">
        <f ca="1">DS!BE122</f>
        <v>0</v>
      </c>
      <c r="BF27" s="810">
        <f ca="1">DS!BF122</f>
        <v>0</v>
      </c>
      <c r="BG27" s="810">
        <f ca="1">DS!BG122</f>
        <v>0</v>
      </c>
      <c r="BH27" s="810">
        <f ca="1">DS!BH122</f>
        <v>0</v>
      </c>
      <c r="BI27" s="810">
        <f ca="1">DS!BI122</f>
        <v>0</v>
      </c>
      <c r="BJ27" s="810">
        <f ca="1">DS!BJ122</f>
        <v>0</v>
      </c>
      <c r="BK27" s="810">
        <f ca="1">DS!BK122</f>
        <v>0</v>
      </c>
      <c r="BL27" s="810">
        <f ca="1">DS!BL122</f>
        <v>0</v>
      </c>
      <c r="BM27" s="810">
        <f ca="1">DS!BM122</f>
        <v>0</v>
      </c>
      <c r="BN27" s="810">
        <f ca="1">DS!BN122</f>
        <v>0</v>
      </c>
      <c r="BO27" s="810">
        <f ca="1">DS!BO122</f>
        <v>0</v>
      </c>
      <c r="BP27" s="810"/>
      <c r="BQ27" s="810"/>
      <c r="BR27" s="810"/>
      <c r="BS27" s="810"/>
      <c r="BT27" s="810"/>
      <c r="BU27" s="810"/>
      <c r="BV27" s="810"/>
      <c r="BW27" s="810"/>
      <c r="BX27" s="810"/>
      <c r="BY27" s="810"/>
      <c r="BZ27" s="810"/>
      <c r="CA27" s="810"/>
      <c r="CB27" s="810"/>
      <c r="CC27" s="810"/>
      <c r="CD27" s="810"/>
      <c r="CE27" s="810"/>
      <c r="CF27" s="810"/>
      <c r="CG27" s="810"/>
      <c r="CH27" s="810"/>
      <c r="CI27" s="810"/>
      <c r="CJ27" s="810"/>
      <c r="CK27" s="810"/>
      <c r="CL27" s="810"/>
      <c r="CM27" s="810"/>
      <c r="CN27" s="810"/>
      <c r="CO27" s="810"/>
      <c r="CP27" s="810"/>
      <c r="CQ27" s="810"/>
      <c r="CR27" s="810"/>
      <c r="CS27" s="810"/>
      <c r="CT27" s="810"/>
      <c r="CU27" s="810"/>
      <c r="CV27" s="810"/>
      <c r="CW27" s="810"/>
      <c r="CX27" s="810"/>
      <c r="CY27" s="810"/>
      <c r="CZ27" s="810"/>
      <c r="DA27" s="810"/>
      <c r="DB27" s="810"/>
      <c r="DC27" s="810"/>
      <c r="DD27" s="810"/>
      <c r="DE27" s="810"/>
      <c r="DF27" s="810"/>
      <c r="DG27" s="810"/>
      <c r="DH27" s="810"/>
      <c r="DI27" s="810"/>
      <c r="DJ27" s="810"/>
      <c r="DK27" s="810"/>
      <c r="DL27" s="810"/>
      <c r="DM27" s="810"/>
      <c r="DN27" s="810"/>
      <c r="DO27" s="810"/>
      <c r="DP27" s="810"/>
      <c r="DQ27" s="810"/>
      <c r="DR27" s="810"/>
      <c r="DS27" s="810"/>
      <c r="DT27" s="810"/>
      <c r="DU27" s="810"/>
      <c r="DV27" s="810"/>
      <c r="DW27" s="810"/>
      <c r="DX27" s="303"/>
    </row>
    <row r="28" spans="1:128">
      <c r="A28" s="1125" t="s">
        <v>1132</v>
      </c>
      <c r="B28" s="1399">
        <f>Inputs!$D$439</f>
        <v>0.02</v>
      </c>
      <c r="C28" s="1399"/>
      <c r="D28" s="1125"/>
      <c r="E28" s="1125"/>
      <c r="F28" s="576"/>
      <c r="G28" s="810">
        <f>-(CF!F135&lt;0)*$B28*CF!F135*G$5*G$6</f>
        <v>0</v>
      </c>
      <c r="H28" s="810">
        <f ca="1">-(CF!G135&lt;0)*$B28*CF!G135*H$5*H$6</f>
        <v>0</v>
      </c>
      <c r="I28" s="810">
        <f ca="1">-(CF!H135&lt;0)*$B28*CF!H135*I$5*I$6</f>
        <v>0</v>
      </c>
      <c r="J28" s="810">
        <f ca="1">-(CF!I135&lt;0)*$B28*CF!I135*J$5*J$6</f>
        <v>0</v>
      </c>
      <c r="K28" s="810">
        <f ca="1">-(CF!J135&lt;0)*$B28*CF!J135*K$5*K$6</f>
        <v>0</v>
      </c>
      <c r="L28" s="810">
        <f ca="1">-(CF!K135&lt;0)*$B28*CF!K135*L$5*L$6</f>
        <v>0</v>
      </c>
      <c r="M28" s="810">
        <f ca="1">-(CF!L135&lt;0)*$B28*CF!L135*M$5*M$6</f>
        <v>0</v>
      </c>
      <c r="N28" s="810">
        <f ca="1">-(CF!M135&lt;0)*$B28*CF!M135*N$5*N$6</f>
        <v>0</v>
      </c>
      <c r="O28" s="810">
        <f ca="1">-(CF!N135&lt;0)*$B28*CF!N135*O$5*O$6</f>
        <v>0</v>
      </c>
      <c r="P28" s="810">
        <f ca="1">-(CF!O135&lt;0)*$B28*CF!O135*P$5*P$6</f>
        <v>0</v>
      </c>
      <c r="Q28" s="810">
        <f ca="1">-(CF!P135&lt;0)*$B28*CF!P135*Q$5*Q$6</f>
        <v>0</v>
      </c>
      <c r="R28" s="810">
        <f ca="1">-(CF!Q135&lt;0)*$B28*CF!Q135*R$5*R$6</f>
        <v>0</v>
      </c>
      <c r="S28" s="810">
        <f ca="1">-(CF!R135&lt;0)*$B28*CF!R135*S$5*S$6</f>
        <v>0</v>
      </c>
      <c r="T28" s="810">
        <f ca="1">-(CF!S135&lt;0)*$B28*CF!S135*T$5*T$6</f>
        <v>0</v>
      </c>
      <c r="U28" s="810">
        <f ca="1">-(CF!T135&lt;0)*$B28*CF!T135*U$5*U$6</f>
        <v>0</v>
      </c>
      <c r="V28" s="810">
        <f ca="1">-(CF!U135&lt;0)*$B28*CF!U135*V$5*V$6</f>
        <v>0</v>
      </c>
      <c r="W28" s="810">
        <f ca="1">-(CF!V135&lt;0)*$B28*CF!V135*W$5*W$6</f>
        <v>0</v>
      </c>
      <c r="X28" s="810">
        <f ca="1">-(CF!W135&lt;0)*$B28*CF!W135*X$5*X$6</f>
        <v>0</v>
      </c>
      <c r="Y28" s="810">
        <f ca="1">-(CF!X135&lt;0)*$B28*CF!X135*Y$5*Y$6</f>
        <v>0</v>
      </c>
      <c r="Z28" s="810">
        <f ca="1">-(CF!Y135&lt;0)*$B28*CF!Y135*Z$5*Z$6</f>
        <v>0</v>
      </c>
      <c r="AA28" s="810">
        <f ca="1">-(CF!Z135&lt;0)*$B28*CF!Z135*AA$5*AA$6</f>
        <v>0</v>
      </c>
      <c r="AB28" s="810">
        <f ca="1">-(CF!AA135&lt;0)*$B28*CF!AA135*AB$5*AB$6</f>
        <v>0</v>
      </c>
      <c r="AC28" s="810">
        <f ca="1">-(CF!AB135&lt;0)*$B28*CF!AB135*AC$5*AC$6</f>
        <v>0</v>
      </c>
      <c r="AD28" s="810">
        <f ca="1">-(CF!AC135&lt;0)*$B28*CF!AC135*AD$5*AD$6</f>
        <v>0</v>
      </c>
      <c r="AE28" s="810">
        <f ca="1">-(CF!AD135&lt;0)*$B28*CF!AD135*AE$5*AE$6</f>
        <v>0</v>
      </c>
      <c r="AF28" s="810">
        <f ca="1">-(CF!AE135&lt;0)*$B28*CF!AE135*AF$5*AF$6</f>
        <v>0</v>
      </c>
      <c r="AG28" s="810">
        <f ca="1">-(CF!AF135&lt;0)*$B28*CF!AF135*AG$5*AG$6</f>
        <v>0</v>
      </c>
      <c r="AH28" s="810">
        <f ca="1">-(CF!AG135&lt;0)*$B28*CF!AG135*AH$5*AH$6</f>
        <v>0</v>
      </c>
      <c r="AI28" s="810">
        <f ca="1">-(CF!AH135&lt;0)*$B28*CF!AH135*AI$5*AI$6</f>
        <v>0</v>
      </c>
      <c r="AJ28" s="810">
        <f ca="1">-(CF!AI135&lt;0)*$B28*CF!AI135*AJ$5*AJ$6</f>
        <v>0</v>
      </c>
      <c r="AK28" s="810">
        <f ca="1">-(CF!AJ135&lt;0)*$B28*CF!AJ135*AK$5*AK$6</f>
        <v>0</v>
      </c>
      <c r="AL28" s="810">
        <f ca="1">-(CF!AK135&lt;0)*$B28*CF!AK135*AL$5*AL$6</f>
        <v>0</v>
      </c>
      <c r="AM28" s="810">
        <f ca="1">-(CF!AL135&lt;0)*$B28*CF!AL135*AM$5*AM$6</f>
        <v>0</v>
      </c>
      <c r="AN28" s="810">
        <f ca="1">-(CF!AM135&lt;0)*$B28*CF!AM135*AN$5*AN$6</f>
        <v>0</v>
      </c>
      <c r="AO28" s="810">
        <f ca="1">-(CF!AN135&lt;0)*$B28*CF!AN135*AO$5*AO$6</f>
        <v>0</v>
      </c>
      <c r="AP28" s="810">
        <f ca="1">-(CF!AO135&lt;0)*$B28*CF!AO135*AP$5*AP$6</f>
        <v>0</v>
      </c>
      <c r="AQ28" s="810">
        <f ca="1">-(CF!AP135&lt;0)*$B28*CF!AP135*AQ$5*AQ$6</f>
        <v>0</v>
      </c>
      <c r="AR28" s="810">
        <f ca="1">-(CF!AQ135&lt;0)*$B28*CF!AQ135*AR$5*AR$6</f>
        <v>0</v>
      </c>
      <c r="AS28" s="810">
        <f ca="1">-(CF!AR135&lt;0)*$B28*CF!AR135*AS$5*AS$6</f>
        <v>0</v>
      </c>
      <c r="AT28" s="810">
        <f ca="1">-(CF!AS135&lt;0)*$B28*CF!AS135*AT$5*AT$6</f>
        <v>0</v>
      </c>
      <c r="AU28" s="810">
        <f ca="1">-(CF!AT135&lt;0)*$B28*CF!AT135*AU$5*AU$6</f>
        <v>0</v>
      </c>
      <c r="AV28" s="810">
        <f ca="1">-(CF!AU135&lt;0)*$B28*CF!AU135*AV$5*AV$6</f>
        <v>0</v>
      </c>
      <c r="AW28" s="810">
        <f ca="1">-(CF!AV135&lt;0)*$B28*CF!AV135*AW$5*AW$6</f>
        <v>0</v>
      </c>
      <c r="AX28" s="810">
        <f ca="1">-(CF!AW135&lt;0)*$B28*CF!AW135*AX$5*AX$6</f>
        <v>0</v>
      </c>
      <c r="AY28" s="810">
        <f ca="1">-(CF!AX135&lt;0)*$B28*CF!AX135*AY$5*AY$6</f>
        <v>0</v>
      </c>
      <c r="AZ28" s="810">
        <f ca="1">-(CF!AY135&lt;0)*$B28*CF!AY135*AZ$5*AZ$6</f>
        <v>0</v>
      </c>
      <c r="BA28" s="810">
        <f ca="1">-(CF!AZ135&lt;0)*$B28*CF!AZ135*BA$5*BA$6</f>
        <v>0</v>
      </c>
      <c r="BB28" s="810">
        <f ca="1">-(CF!BA135&lt;0)*$B28*CF!BA135*BB$5*BB$6</f>
        <v>0</v>
      </c>
      <c r="BC28" s="810">
        <f ca="1">-(CF!BB135&lt;0)*$B28*CF!BB135*BC$5*BC$6</f>
        <v>0</v>
      </c>
      <c r="BD28" s="810">
        <f ca="1">-(CF!BC135&lt;0)*$B28*CF!BC135*BD$5*BD$6</f>
        <v>0</v>
      </c>
      <c r="BE28" s="810">
        <f ca="1">-(CF!BD135&lt;0)*$B28*CF!BD135*BE$5*BE$6</f>
        <v>0</v>
      </c>
      <c r="BF28" s="810">
        <f ca="1">-(CF!BE135&lt;0)*$B28*CF!BE135*BF$5*BF$6</f>
        <v>0</v>
      </c>
      <c r="BG28" s="810">
        <f ca="1">-(CF!BF135&lt;0)*$B28*CF!BF135*BG$5*BG$6</f>
        <v>0</v>
      </c>
      <c r="BH28" s="810">
        <f ca="1">-(CF!BG135&lt;0)*$B28*CF!BG135*BH$5*BH$6</f>
        <v>0</v>
      </c>
      <c r="BI28" s="810">
        <f ca="1">-(CF!BH135&lt;0)*$B28*CF!BH135*BI$5*BI$6</f>
        <v>0</v>
      </c>
      <c r="BJ28" s="810">
        <f ca="1">-(CF!BI135&lt;0)*$B28*CF!BI135*BJ$5*BJ$6</f>
        <v>0</v>
      </c>
      <c r="BK28" s="810">
        <f ca="1">-(CF!BJ135&lt;0)*$B28*CF!BJ135*BK$5*BK$6</f>
        <v>0</v>
      </c>
      <c r="BL28" s="810">
        <f ca="1">-(CF!BK135&lt;0)*$B28*CF!BK135*BL$5*BL$6</f>
        <v>0</v>
      </c>
      <c r="BM28" s="810">
        <f ca="1">-(CF!BL135&lt;0)*$B28*CF!BL135*BM$5*BM$6</f>
        <v>0</v>
      </c>
      <c r="BN28" s="810">
        <f ca="1">-(CF!BM135&lt;0)*$B28*CF!BM135*BN$5*BN$6</f>
        <v>0</v>
      </c>
      <c r="BO28" s="810">
        <f ca="1">-(CF!BN135&lt;0)*$B28*CF!BN135*BO$5*BO$6</f>
        <v>0</v>
      </c>
      <c r="BP28" s="810"/>
      <c r="BQ28" s="810"/>
      <c r="BR28" s="810"/>
      <c r="BS28" s="810"/>
      <c r="BT28" s="810"/>
      <c r="BU28" s="810"/>
      <c r="BV28" s="810"/>
      <c r="BW28" s="810"/>
      <c r="BX28" s="810"/>
      <c r="BY28" s="810"/>
      <c r="BZ28" s="810"/>
      <c r="CA28" s="810"/>
      <c r="CB28" s="810"/>
      <c r="CC28" s="810"/>
      <c r="CD28" s="810"/>
      <c r="CE28" s="810"/>
      <c r="CF28" s="810"/>
      <c r="CG28" s="810"/>
      <c r="CH28" s="810"/>
      <c r="CI28" s="810"/>
      <c r="CJ28" s="810"/>
      <c r="CK28" s="810"/>
      <c r="CL28" s="810"/>
      <c r="CM28" s="810"/>
      <c r="CN28" s="810"/>
      <c r="CO28" s="810"/>
      <c r="CP28" s="810"/>
      <c r="CQ28" s="810"/>
      <c r="CR28" s="810"/>
      <c r="CS28" s="810"/>
      <c r="CT28" s="810"/>
      <c r="CU28" s="810"/>
      <c r="CV28" s="810"/>
      <c r="CW28" s="810"/>
      <c r="CX28" s="810"/>
      <c r="CY28" s="810"/>
      <c r="CZ28" s="810"/>
      <c r="DA28" s="810"/>
      <c r="DB28" s="810"/>
      <c r="DC28" s="810"/>
      <c r="DD28" s="810"/>
      <c r="DE28" s="810"/>
      <c r="DF28" s="810"/>
      <c r="DG28" s="810"/>
      <c r="DH28" s="810"/>
      <c r="DI28" s="810"/>
      <c r="DJ28" s="810"/>
      <c r="DK28" s="810"/>
      <c r="DL28" s="810"/>
      <c r="DM28" s="810"/>
      <c r="DN28" s="810"/>
      <c r="DO28" s="810"/>
      <c r="DP28" s="810"/>
      <c r="DQ28" s="810"/>
      <c r="DR28" s="810"/>
      <c r="DS28" s="810"/>
      <c r="DT28" s="810"/>
      <c r="DU28" s="810"/>
      <c r="DV28" s="810"/>
      <c r="DW28" s="810"/>
      <c r="DX28" s="303"/>
    </row>
    <row r="29" spans="1:128">
      <c r="A29" s="1125"/>
      <c r="B29" s="1393"/>
      <c r="C29" s="1393"/>
      <c r="D29" s="1125"/>
      <c r="E29" s="1125"/>
      <c r="F29" s="576"/>
      <c r="G29" s="473"/>
      <c r="H29" s="473"/>
      <c r="I29" s="473"/>
      <c r="J29" s="473"/>
      <c r="K29" s="473"/>
      <c r="L29" s="473"/>
      <c r="M29" s="473"/>
      <c r="N29" s="473"/>
      <c r="O29" s="473"/>
      <c r="P29" s="473"/>
      <c r="Q29" s="473"/>
      <c r="R29" s="473"/>
      <c r="S29" s="473"/>
      <c r="T29" s="473"/>
      <c r="U29" s="473"/>
      <c r="V29" s="473"/>
      <c r="W29" s="473"/>
      <c r="X29" s="473"/>
      <c r="Y29" s="473"/>
      <c r="Z29" s="473"/>
      <c r="AA29" s="473"/>
      <c r="AB29" s="473"/>
      <c r="AC29" s="473"/>
      <c r="AD29" s="473"/>
      <c r="AE29" s="473"/>
      <c r="AF29" s="473"/>
      <c r="AG29" s="473"/>
      <c r="AH29" s="473"/>
      <c r="AI29" s="473"/>
      <c r="AJ29" s="473"/>
      <c r="AK29" s="473"/>
      <c r="AL29" s="473"/>
      <c r="AM29" s="473"/>
      <c r="AN29" s="473"/>
      <c r="AO29" s="473"/>
      <c r="AP29" s="473"/>
      <c r="AQ29" s="473"/>
      <c r="AR29" s="473"/>
      <c r="AS29" s="473"/>
      <c r="AT29" s="473"/>
      <c r="AU29" s="473"/>
      <c r="AV29" s="473"/>
      <c r="AW29" s="473"/>
      <c r="AX29" s="473"/>
      <c r="AY29" s="473"/>
      <c r="AZ29" s="473"/>
      <c r="BA29" s="473"/>
      <c r="BB29" s="473"/>
      <c r="BC29" s="473"/>
      <c r="BD29" s="473"/>
      <c r="BE29" s="473"/>
      <c r="BF29" s="473"/>
      <c r="BG29" s="473"/>
      <c r="BH29" s="473"/>
      <c r="BI29" s="473"/>
      <c r="BJ29" s="473"/>
      <c r="BK29" s="473"/>
      <c r="BL29" s="473"/>
      <c r="BM29" s="473"/>
      <c r="BN29" s="473"/>
      <c r="BO29" s="473"/>
      <c r="BP29" s="473"/>
      <c r="BQ29" s="473"/>
      <c r="BR29" s="473"/>
      <c r="BS29" s="473"/>
      <c r="BT29" s="473"/>
      <c r="BU29" s="473"/>
      <c r="BV29" s="473"/>
      <c r="BW29" s="473"/>
      <c r="BX29" s="473"/>
      <c r="BY29" s="473"/>
      <c r="BZ29" s="473"/>
      <c r="CA29" s="473"/>
      <c r="CB29" s="473"/>
      <c r="CC29" s="473"/>
      <c r="CD29" s="473"/>
      <c r="CE29" s="473"/>
      <c r="CF29" s="473"/>
      <c r="CG29" s="473"/>
      <c r="CH29" s="473"/>
      <c r="CI29" s="473"/>
      <c r="CJ29" s="473"/>
      <c r="CK29" s="473"/>
      <c r="CL29" s="473"/>
      <c r="CM29" s="473"/>
      <c r="CN29" s="473"/>
      <c r="CO29" s="473"/>
      <c r="CP29" s="473"/>
      <c r="CQ29" s="473"/>
      <c r="CR29" s="473"/>
      <c r="CS29" s="473"/>
      <c r="CT29" s="473"/>
      <c r="CU29" s="473"/>
      <c r="CV29" s="473"/>
      <c r="CW29" s="473"/>
      <c r="CX29" s="473"/>
      <c r="CY29" s="473"/>
      <c r="CZ29" s="473"/>
      <c r="DA29" s="473"/>
      <c r="DB29" s="473"/>
      <c r="DC29" s="473"/>
      <c r="DD29" s="473"/>
      <c r="DE29" s="473"/>
      <c r="DF29" s="473"/>
      <c r="DG29" s="473"/>
      <c r="DH29" s="473"/>
      <c r="DI29" s="473"/>
      <c r="DJ29" s="473"/>
      <c r="DK29" s="473"/>
      <c r="DL29" s="473"/>
      <c r="DM29" s="473"/>
      <c r="DN29" s="473"/>
      <c r="DO29" s="473"/>
      <c r="DP29" s="473"/>
      <c r="DQ29" s="473"/>
      <c r="DR29" s="473"/>
      <c r="DS29" s="473"/>
      <c r="DT29" s="473"/>
      <c r="DU29" s="473"/>
      <c r="DV29" s="473"/>
      <c r="DW29" s="473"/>
      <c r="DX29" s="303"/>
    </row>
    <row r="30" spans="1:128">
      <c r="A30" s="860" t="s">
        <v>1133</v>
      </c>
      <c r="B30" s="861"/>
      <c r="C30" s="861"/>
      <c r="D30" s="863"/>
      <c r="E30" s="863"/>
      <c r="F30" s="862"/>
      <c r="G30" s="534">
        <f ca="1">SUM(G19:G21)-SUM(G24:G28)</f>
        <v>-3568.6878026481627</v>
      </c>
      <c r="H30" s="534">
        <f t="shared" ref="H30:BO30" ca="1" si="4">SUM(H19:H21)-SUM(H24:H28)</f>
        <v>-2594.4850915107836</v>
      </c>
      <c r="I30" s="534">
        <f t="shared" ca="1" si="4"/>
        <v>-2626.428911915883</v>
      </c>
      <c r="J30" s="534">
        <f t="shared" ca="1" si="4"/>
        <v>-2572.352365806023</v>
      </c>
      <c r="K30" s="534">
        <f t="shared" ca="1" si="4"/>
        <v>-2602.1426998012021</v>
      </c>
      <c r="L30" s="534">
        <f t="shared" ca="1" si="4"/>
        <v>-2560.6976578691329</v>
      </c>
      <c r="M30" s="534">
        <f t="shared" ca="1" si="4"/>
        <v>-2575.6213756545612</v>
      </c>
      <c r="N30" s="534">
        <f t="shared" ca="1" si="4"/>
        <v>-2520.240843181482</v>
      </c>
      <c r="O30" s="534">
        <f t="shared" ca="1" si="4"/>
        <v>-2546.6062955315101</v>
      </c>
      <c r="P30" s="534">
        <f t="shared" ca="1" si="4"/>
        <v>-2489.3749746533208</v>
      </c>
      <c r="Q30" s="534">
        <f t="shared" ca="1" si="4"/>
        <v>-2513.337056374643</v>
      </c>
      <c r="R30" s="534">
        <f t="shared" ca="1" si="4"/>
        <v>-2454.7077603396415</v>
      </c>
      <c r="S30" s="534">
        <f t="shared" ca="1" si="4"/>
        <v>-2477.1181463219814</v>
      </c>
      <c r="T30" s="534">
        <f t="shared" ca="1" si="4"/>
        <v>-2431.4420071425093</v>
      </c>
      <c r="U30" s="534">
        <f t="shared" ca="1" si="4"/>
        <v>-2437.0574302304194</v>
      </c>
      <c r="V30" s="534">
        <f t="shared" ca="1" si="4"/>
        <v>-2375.8861446014489</v>
      </c>
      <c r="W30" s="534">
        <f t="shared" ca="1" si="4"/>
        <v>-2390.6409375395642</v>
      </c>
      <c r="X30" s="534">
        <f t="shared" ca="1" si="4"/>
        <v>-2326.4884418827987</v>
      </c>
      <c r="Y30" s="534">
        <f t="shared" ca="1" si="4"/>
        <v>-2336.7044616024214</v>
      </c>
      <c r="Z30" s="534">
        <f t="shared" ca="1" si="4"/>
        <v>-2269.6060528826051</v>
      </c>
      <c r="AA30" s="534">
        <f t="shared" ca="1" si="4"/>
        <v>-2275.0093103880663</v>
      </c>
      <c r="AB30" s="534">
        <f t="shared" ca="1" si="4"/>
        <v>-2217.1197357076671</v>
      </c>
      <c r="AC30" s="534">
        <f t="shared" ca="1" si="4"/>
        <v>-2206.0449047011912</v>
      </c>
      <c r="AD30" s="534">
        <f t="shared" ca="1" si="4"/>
        <v>-2133.9829425379799</v>
      </c>
      <c r="AE30" s="534">
        <f t="shared" ca="1" si="4"/>
        <v>-2129.4092485260085</v>
      </c>
      <c r="AF30" s="534">
        <f ca="1">SUM(AF19:AF21)-SUM(AF24:AF28)</f>
        <v>-2053.7678532472246</v>
      </c>
      <c r="AG30" s="534">
        <f t="shared" ca="1" si="4"/>
        <v>-1949.6216380489673</v>
      </c>
      <c r="AH30" s="534">
        <f t="shared" ca="1" si="4"/>
        <v>-1779.6922308976543</v>
      </c>
      <c r="AI30" s="534">
        <f t="shared" ca="1" si="4"/>
        <v>-1661.6250913531044</v>
      </c>
      <c r="AJ30" s="534">
        <f t="shared" ca="1" si="4"/>
        <v>-1527.8895383852234</v>
      </c>
      <c r="AK30" s="534">
        <f t="shared" ca="1" si="4"/>
        <v>-1356.5882502405063</v>
      </c>
      <c r="AL30" s="534">
        <f t="shared" ca="1" si="4"/>
        <v>-1182.975387665771</v>
      </c>
      <c r="AM30" s="534">
        <f t="shared" ca="1" si="4"/>
        <v>-999.75652952066901</v>
      </c>
      <c r="AN30" s="534">
        <f t="shared" ca="1" si="4"/>
        <v>-821.16121780210426</v>
      </c>
      <c r="AO30" s="534">
        <f t="shared" ca="1" si="4"/>
        <v>-608.88531186907289</v>
      </c>
      <c r="AP30" s="534">
        <f t="shared" ca="1" si="4"/>
        <v>-421.08658671949382</v>
      </c>
      <c r="AQ30" s="534">
        <f t="shared" ca="1" si="4"/>
        <v>-179.44472298747922</v>
      </c>
      <c r="AR30" s="534">
        <f t="shared" ca="1" si="4"/>
        <v>0</v>
      </c>
      <c r="AS30" s="534">
        <f t="shared" ca="1" si="4"/>
        <v>0</v>
      </c>
      <c r="AT30" s="534">
        <f t="shared" ca="1" si="4"/>
        <v>0</v>
      </c>
      <c r="AU30" s="534">
        <f t="shared" ca="1" si="4"/>
        <v>0</v>
      </c>
      <c r="AV30" s="534">
        <f t="shared" ca="1" si="4"/>
        <v>2.7273972602740044</v>
      </c>
      <c r="AW30" s="534">
        <f t="shared" ca="1" si="4"/>
        <v>2.77260273972606</v>
      </c>
      <c r="AX30" s="534">
        <f t="shared" ca="1" si="4"/>
        <v>2.7273972602740044</v>
      </c>
      <c r="AY30" s="534">
        <f t="shared" ca="1" si="4"/>
        <v>2.77260273972606</v>
      </c>
      <c r="AZ30" s="534">
        <f t="shared" ca="1" si="4"/>
        <v>2.73497267759566</v>
      </c>
      <c r="BA30" s="534">
        <f t="shared" ca="1" si="4"/>
        <v>2.765027322404404</v>
      </c>
      <c r="BB30" s="534">
        <f t="shared" ca="1" si="4"/>
        <v>2.7273972602740044</v>
      </c>
      <c r="BC30" s="534">
        <f t="shared" ca="1" si="4"/>
        <v>2.77260273972606</v>
      </c>
      <c r="BD30" s="534">
        <f t="shared" ca="1" si="4"/>
        <v>2.7273972602740044</v>
      </c>
      <c r="BE30" s="534">
        <f t="shared" ca="1" si="4"/>
        <v>2.77260273972606</v>
      </c>
      <c r="BF30" s="534">
        <f t="shared" ca="1" si="4"/>
        <v>2.7273972602740044</v>
      </c>
      <c r="BG30" s="534">
        <f t="shared" ca="1" si="4"/>
        <v>2.77260273972606</v>
      </c>
      <c r="BH30" s="534">
        <f t="shared" ca="1" si="4"/>
        <v>2.73497267759566</v>
      </c>
      <c r="BI30" s="534">
        <f t="shared" ca="1" si="4"/>
        <v>2.765027322404404</v>
      </c>
      <c r="BJ30" s="534">
        <f t="shared" ca="1" si="4"/>
        <v>2.7273972602740044</v>
      </c>
      <c r="BK30" s="534">
        <f t="shared" ca="1" si="4"/>
        <v>2.77260273972606</v>
      </c>
      <c r="BL30" s="534">
        <f t="shared" ca="1" si="4"/>
        <v>2.7273972602740044</v>
      </c>
      <c r="BM30" s="534">
        <f t="shared" ca="1" si="4"/>
        <v>2.77260273972606</v>
      </c>
      <c r="BN30" s="534">
        <f t="shared" ca="1" si="4"/>
        <v>2.7273972602740044</v>
      </c>
      <c r="BO30" s="534">
        <f t="shared" ca="1" si="4"/>
        <v>2.77260273972606</v>
      </c>
      <c r="BP30" s="534"/>
      <c r="BQ30" s="534"/>
      <c r="BR30" s="534"/>
      <c r="BS30" s="534"/>
      <c r="BT30" s="534"/>
      <c r="BU30" s="534"/>
      <c r="BV30" s="534"/>
      <c r="BW30" s="534"/>
      <c r="BX30" s="534"/>
      <c r="BY30" s="534"/>
      <c r="BZ30" s="534"/>
      <c r="CA30" s="534"/>
      <c r="CB30" s="534"/>
      <c r="CC30" s="534"/>
      <c r="CD30" s="534"/>
      <c r="CE30" s="534"/>
      <c r="CF30" s="534"/>
      <c r="CG30" s="534"/>
      <c r="CH30" s="534"/>
      <c r="CI30" s="534"/>
      <c r="CJ30" s="534"/>
      <c r="CK30" s="534"/>
      <c r="CL30" s="534"/>
      <c r="CM30" s="534"/>
      <c r="CN30" s="534"/>
      <c r="CO30" s="534"/>
      <c r="CP30" s="534"/>
      <c r="CQ30" s="534"/>
      <c r="CR30" s="534"/>
      <c r="CS30" s="534"/>
      <c r="CT30" s="534"/>
      <c r="CU30" s="534"/>
      <c r="CV30" s="534"/>
      <c r="CW30" s="534"/>
      <c r="CX30" s="534"/>
      <c r="CY30" s="534"/>
      <c r="CZ30" s="534"/>
      <c r="DA30" s="534"/>
      <c r="DB30" s="534"/>
      <c r="DC30" s="534"/>
      <c r="DD30" s="534"/>
      <c r="DE30" s="534"/>
      <c r="DF30" s="534"/>
      <c r="DG30" s="534"/>
      <c r="DH30" s="534"/>
      <c r="DI30" s="534"/>
      <c r="DJ30" s="534"/>
      <c r="DK30" s="534"/>
      <c r="DL30" s="534"/>
      <c r="DM30" s="534"/>
      <c r="DN30" s="534"/>
      <c r="DO30" s="534"/>
      <c r="DP30" s="534"/>
      <c r="DQ30" s="534"/>
      <c r="DR30" s="534"/>
      <c r="DS30" s="534"/>
      <c r="DT30" s="534"/>
      <c r="DU30" s="534"/>
      <c r="DV30" s="534"/>
      <c r="DW30" s="534"/>
      <c r="DX30" s="303"/>
    </row>
    <row r="31" spans="1:128">
      <c r="A31" s="1125"/>
      <c r="B31" s="1393"/>
      <c r="C31" s="1393"/>
      <c r="D31" s="1125"/>
      <c r="E31" s="1125"/>
      <c r="F31" s="576"/>
      <c r="G31" s="473"/>
      <c r="H31" s="473"/>
      <c r="I31" s="473"/>
      <c r="J31" s="473"/>
      <c r="K31" s="473"/>
      <c r="L31" s="473"/>
      <c r="M31" s="473"/>
      <c r="N31" s="473"/>
      <c r="O31" s="473"/>
      <c r="P31" s="473"/>
      <c r="Q31" s="473"/>
      <c r="R31" s="473"/>
      <c r="S31" s="473"/>
      <c r="T31" s="473"/>
      <c r="U31" s="473"/>
      <c r="V31" s="473"/>
      <c r="W31" s="473"/>
      <c r="X31" s="473"/>
      <c r="Y31" s="473"/>
      <c r="Z31" s="473"/>
      <c r="AA31" s="473"/>
      <c r="AB31" s="473"/>
      <c r="AC31" s="473"/>
      <c r="AD31" s="473"/>
      <c r="AE31" s="473"/>
      <c r="AF31" s="473"/>
      <c r="AG31" s="473"/>
      <c r="AH31" s="473"/>
      <c r="AI31" s="473"/>
      <c r="AJ31" s="473"/>
      <c r="AK31" s="473"/>
      <c r="AL31" s="473"/>
      <c r="AM31" s="473"/>
      <c r="AN31" s="473"/>
      <c r="AO31" s="473"/>
      <c r="AP31" s="473"/>
      <c r="AQ31" s="473"/>
      <c r="AR31" s="473"/>
      <c r="AS31" s="473"/>
      <c r="AT31" s="473"/>
      <c r="AU31" s="473"/>
      <c r="AV31" s="473"/>
      <c r="AW31" s="473"/>
      <c r="AX31" s="473"/>
      <c r="AY31" s="473"/>
      <c r="AZ31" s="473"/>
      <c r="BA31" s="473"/>
      <c r="BB31" s="473"/>
      <c r="BC31" s="473"/>
      <c r="BD31" s="473"/>
      <c r="BE31" s="473"/>
      <c r="BF31" s="473"/>
      <c r="BG31" s="473"/>
      <c r="BH31" s="473"/>
      <c r="BI31" s="473"/>
      <c r="BJ31" s="473"/>
      <c r="BK31" s="473"/>
      <c r="BL31" s="473"/>
      <c r="BM31" s="473"/>
      <c r="BN31" s="473"/>
      <c r="BO31" s="473"/>
      <c r="BP31" s="473"/>
      <c r="BQ31" s="473"/>
      <c r="BR31" s="473"/>
      <c r="BS31" s="473"/>
      <c r="BT31" s="473"/>
      <c r="BU31" s="473"/>
      <c r="BV31" s="473"/>
      <c r="BW31" s="473"/>
      <c r="BX31" s="473"/>
      <c r="BY31" s="473"/>
      <c r="BZ31" s="473"/>
      <c r="CA31" s="473"/>
      <c r="CB31" s="473"/>
      <c r="CC31" s="473"/>
      <c r="CD31" s="473"/>
      <c r="CE31" s="473"/>
      <c r="CF31" s="473"/>
      <c r="CG31" s="473"/>
      <c r="CH31" s="473"/>
      <c r="CI31" s="473"/>
      <c r="CJ31" s="473"/>
      <c r="CK31" s="473"/>
      <c r="CL31" s="473"/>
      <c r="CM31" s="473"/>
      <c r="CN31" s="473"/>
      <c r="CO31" s="473"/>
      <c r="CP31" s="473"/>
      <c r="CQ31" s="473"/>
      <c r="CR31" s="473"/>
      <c r="CS31" s="473"/>
      <c r="CT31" s="473"/>
      <c r="CU31" s="473"/>
      <c r="CV31" s="473"/>
      <c r="CW31" s="473"/>
      <c r="CX31" s="473"/>
      <c r="CY31" s="473"/>
      <c r="CZ31" s="473"/>
      <c r="DA31" s="473"/>
      <c r="DB31" s="473"/>
      <c r="DC31" s="473"/>
      <c r="DD31" s="473"/>
      <c r="DE31" s="473"/>
      <c r="DF31" s="473"/>
      <c r="DG31" s="473"/>
      <c r="DH31" s="473"/>
      <c r="DI31" s="473"/>
      <c r="DJ31" s="473"/>
      <c r="DK31" s="473"/>
      <c r="DL31" s="473"/>
      <c r="DM31" s="473"/>
      <c r="DN31" s="473"/>
      <c r="DO31" s="473"/>
      <c r="DP31" s="473"/>
      <c r="DQ31" s="473"/>
      <c r="DR31" s="473"/>
      <c r="DS31" s="473"/>
      <c r="DT31" s="473"/>
      <c r="DU31" s="473"/>
      <c r="DV31" s="473"/>
      <c r="DW31" s="473"/>
      <c r="DX31" s="303"/>
    </row>
    <row r="32" spans="1:128">
      <c r="A32" s="860" t="s">
        <v>1134</v>
      </c>
      <c r="B32" s="861"/>
      <c r="C32" s="861"/>
      <c r="D32" s="863"/>
      <c r="E32" s="863"/>
      <c r="F32" s="862"/>
      <c r="G32" s="534">
        <f ca="1">G16+G30</f>
        <v>-3568.6878026481627</v>
      </c>
      <c r="H32" s="534">
        <f t="shared" ref="H32:BO32" ca="1" si="5">H16+H30</f>
        <v>-1369.7480254448019</v>
      </c>
      <c r="I32" s="534">
        <f t="shared" ca="1" si="5"/>
        <v>-1381.3923364675929</v>
      </c>
      <c r="J32" s="534">
        <f t="shared" ca="1" si="5"/>
        <v>-1306.1413252361076</v>
      </c>
      <c r="K32" s="534">
        <f t="shared" ca="1" si="5"/>
        <v>-1314.9447359069227</v>
      </c>
      <c r="L32" s="534">
        <f t="shared" ca="1" si="5"/>
        <v>-1290.1256213976303</v>
      </c>
      <c r="M32" s="534">
        <f t="shared" ca="1" si="5"/>
        <v>-1291.0870091119441</v>
      </c>
      <c r="N32" s="534">
        <f t="shared" ca="1" si="5"/>
        <v>-1208.8472073032253</v>
      </c>
      <c r="O32" s="534">
        <f t="shared" ca="1" si="5"/>
        <v>-1213.4768535337253</v>
      </c>
      <c r="P32" s="534">
        <f t="shared" ca="1" si="5"/>
        <v>-1140.0370750853863</v>
      </c>
      <c r="Q32" s="534">
        <f t="shared" ca="1" si="5"/>
        <v>-1141.6344402392851</v>
      </c>
      <c r="R32" s="534">
        <f t="shared" ca="1" si="5"/>
        <v>-1100.123355683023</v>
      </c>
      <c r="S32" s="534">
        <f t="shared" ca="1" si="5"/>
        <v>-1100.0820664500602</v>
      </c>
      <c r="T32" s="534">
        <f t="shared" ca="1" si="5"/>
        <v>-1005.3996980799066</v>
      </c>
      <c r="U32" s="534">
        <f t="shared" ca="1" si="5"/>
        <v>-995.34432656273293</v>
      </c>
      <c r="V32" s="534">
        <f t="shared" ca="1" si="5"/>
        <v>-881.10520222120431</v>
      </c>
      <c r="W32" s="534">
        <f t="shared" ca="1" si="5"/>
        <v>-871.08462042373594</v>
      </c>
      <c r="X32" s="534">
        <f t="shared" ca="1" si="5"/>
        <v>-753.8071010644735</v>
      </c>
      <c r="Y32" s="534">
        <f t="shared" ca="1" si="5"/>
        <v>-737.95657922357259</v>
      </c>
      <c r="Z32" s="534">
        <f t="shared" ca="1" si="5"/>
        <v>-621.00758801360325</v>
      </c>
      <c r="AA32" s="534">
        <f t="shared" ca="1" si="5"/>
        <v>-599.08600908477274</v>
      </c>
      <c r="AB32" s="534">
        <f t="shared" ca="1" si="5"/>
        <v>-510.8544994200729</v>
      </c>
      <c r="AC32" s="534">
        <f t="shared" ca="1" si="5"/>
        <v>-481.02950098186602</v>
      </c>
      <c r="AD32" s="534">
        <f t="shared" ca="1" si="5"/>
        <v>-353.16762487058213</v>
      </c>
      <c r="AE32" s="534">
        <f t="shared" ca="1" si="5"/>
        <v>-319.07765487517236</v>
      </c>
      <c r="AF32" s="534">
        <f t="shared" ca="1" si="5"/>
        <v>2298.7161599127894</v>
      </c>
      <c r="AG32" s="534">
        <f t="shared" ca="1" si="5"/>
        <v>2475.0029941136995</v>
      </c>
      <c r="AH32" s="534">
        <f t="shared" ca="1" si="5"/>
        <v>2558.4527417422933</v>
      </c>
      <c r="AI32" s="534">
        <f t="shared" ca="1" si="5"/>
        <v>2748.4228366344664</v>
      </c>
      <c r="AJ32" s="534">
        <f t="shared" ca="1" si="5"/>
        <v>2902.6179147975108</v>
      </c>
      <c r="AK32" s="534">
        <f t="shared" ca="1" si="5"/>
        <v>3122.6060980321472</v>
      </c>
      <c r="AL32" s="534">
        <f t="shared" ca="1" si="5"/>
        <v>3272.8660169663431</v>
      </c>
      <c r="AM32" s="534">
        <f t="shared" ca="1" si="5"/>
        <v>3529.9386000501004</v>
      </c>
      <c r="AN32" s="534">
        <f t="shared" ca="1" si="5"/>
        <v>3844.6694587859629</v>
      </c>
      <c r="AO32" s="534">
        <f t="shared" ca="1" si="5"/>
        <v>4134.2795748281887</v>
      </c>
      <c r="AP32" s="534">
        <f t="shared" ca="1" si="5"/>
        <v>4408.4081541958094</v>
      </c>
      <c r="AQ32" s="534">
        <f t="shared" ca="1" si="5"/>
        <v>4730.096892086638</v>
      </c>
      <c r="AR32" s="534">
        <f t="shared" ca="1" si="5"/>
        <v>5003.75835649088</v>
      </c>
      <c r="AS32" s="534">
        <f t="shared" ca="1" si="5"/>
        <v>5058.7447120567149</v>
      </c>
      <c r="AT32" s="534">
        <f t="shared" ca="1" si="5"/>
        <v>5155.3960223303138</v>
      </c>
      <c r="AU32" s="534">
        <f t="shared" ca="1" si="5"/>
        <v>5240.8445751866202</v>
      </c>
      <c r="AV32" s="534">
        <f t="shared" ca="1" si="5"/>
        <v>7037.2442080905275</v>
      </c>
      <c r="AW32" s="534">
        <f t="shared" ca="1" si="5"/>
        <v>7153.8836148544597</v>
      </c>
      <c r="AX32" s="534">
        <f t="shared" ca="1" si="5"/>
        <v>7202.2921479137076</v>
      </c>
      <c r="AY32" s="534">
        <f t="shared" ca="1" si="5"/>
        <v>7321.667155890178</v>
      </c>
      <c r="AZ32" s="534">
        <f t="shared" ca="1" si="5"/>
        <v>7426.0322840528779</v>
      </c>
      <c r="BA32" s="534">
        <f t="shared" ca="1" si="5"/>
        <v>7507.6370344270863</v>
      </c>
      <c r="BB32" s="534">
        <f t="shared" ca="1" si="5"/>
        <v>7552.4928393020573</v>
      </c>
      <c r="BC32" s="534">
        <f t="shared" ca="1" si="5"/>
        <v>7677.6722786275059</v>
      </c>
      <c r="BD32" s="534">
        <f t="shared" ca="1" si="5"/>
        <v>7701.5347465538525</v>
      </c>
      <c r="BE32" s="534">
        <f t="shared" ca="1" si="5"/>
        <v>7829.1844937343049</v>
      </c>
      <c r="BF32" s="534">
        <f t="shared" ca="1" si="5"/>
        <v>7870.6565164874501</v>
      </c>
      <c r="BG32" s="534">
        <f t="shared" ca="1" si="5"/>
        <v>8001.1093869264687</v>
      </c>
      <c r="BH32" s="534">
        <f t="shared" ca="1" si="5"/>
        <v>8037.566390943608</v>
      </c>
      <c r="BI32" s="534">
        <f t="shared" ca="1" si="5"/>
        <v>8125.8912963385928</v>
      </c>
      <c r="BJ32" s="534">
        <f t="shared" ca="1" si="5"/>
        <v>8123.1532287047658</v>
      </c>
      <c r="BK32" s="534">
        <f t="shared" ca="1" si="5"/>
        <v>8257.7911275230763</v>
      </c>
      <c r="BL32" s="534">
        <f t="shared" ca="1" si="5"/>
        <v>8221.4050286708589</v>
      </c>
      <c r="BM32" s="534">
        <f t="shared" ca="1" si="5"/>
        <v>8357.6714103615377</v>
      </c>
      <c r="BN32" s="534">
        <f t="shared" ca="1" si="5"/>
        <v>8264.4383934860307</v>
      </c>
      <c r="BO32" s="534">
        <f t="shared" ca="1" si="5"/>
        <v>8401.4180353670126</v>
      </c>
      <c r="BP32" s="534"/>
      <c r="BQ32" s="534"/>
      <c r="BR32" s="534"/>
      <c r="BS32" s="534"/>
      <c r="BT32" s="534"/>
      <c r="BU32" s="534"/>
      <c r="BV32" s="534"/>
      <c r="BW32" s="534"/>
      <c r="BX32" s="534"/>
      <c r="BY32" s="534"/>
      <c r="BZ32" s="534"/>
      <c r="CA32" s="534"/>
      <c r="CB32" s="534"/>
      <c r="CC32" s="534"/>
      <c r="CD32" s="534"/>
      <c r="CE32" s="534"/>
      <c r="CF32" s="534"/>
      <c r="CG32" s="534"/>
      <c r="CH32" s="534"/>
      <c r="CI32" s="534"/>
      <c r="CJ32" s="534"/>
      <c r="CK32" s="534"/>
      <c r="CL32" s="534"/>
      <c r="CM32" s="534"/>
      <c r="CN32" s="534"/>
      <c r="CO32" s="534"/>
      <c r="CP32" s="534"/>
      <c r="CQ32" s="534"/>
      <c r="CR32" s="534"/>
      <c r="CS32" s="534"/>
      <c r="CT32" s="534"/>
      <c r="CU32" s="534"/>
      <c r="CV32" s="534"/>
      <c r="CW32" s="534"/>
      <c r="CX32" s="534"/>
      <c r="CY32" s="534"/>
      <c r="CZ32" s="534"/>
      <c r="DA32" s="534"/>
      <c r="DB32" s="534"/>
      <c r="DC32" s="534"/>
      <c r="DD32" s="534"/>
      <c r="DE32" s="534"/>
      <c r="DF32" s="534"/>
      <c r="DG32" s="534"/>
      <c r="DH32" s="534"/>
      <c r="DI32" s="534"/>
      <c r="DJ32" s="534"/>
      <c r="DK32" s="534"/>
      <c r="DL32" s="534"/>
      <c r="DM32" s="534"/>
      <c r="DN32" s="534"/>
      <c r="DO32" s="534"/>
      <c r="DP32" s="534"/>
      <c r="DQ32" s="534"/>
      <c r="DR32" s="534"/>
      <c r="DS32" s="534"/>
      <c r="DT32" s="534"/>
      <c r="DU32" s="534"/>
      <c r="DV32" s="534"/>
      <c r="DW32" s="534"/>
      <c r="DX32" s="303"/>
    </row>
    <row r="33" spans="1:127">
      <c r="A33" s="1396"/>
      <c r="B33" s="1397"/>
      <c r="C33" s="1397"/>
      <c r="D33" s="1396"/>
      <c r="E33" s="1396"/>
      <c r="F33" s="576"/>
      <c r="G33" s="1402"/>
      <c r="H33" s="1402"/>
      <c r="I33" s="1402"/>
      <c r="J33" s="1402"/>
      <c r="K33" s="1402"/>
      <c r="L33" s="1402"/>
      <c r="M33" s="1402"/>
      <c r="N33" s="1402"/>
      <c r="O33" s="1402"/>
      <c r="P33" s="1402"/>
      <c r="Q33" s="1402"/>
      <c r="R33" s="1402"/>
      <c r="S33" s="1402"/>
      <c r="T33" s="1402"/>
      <c r="U33" s="1402"/>
      <c r="V33" s="1402"/>
      <c r="W33" s="1402"/>
      <c r="X33" s="1402"/>
      <c r="Y33" s="1402"/>
      <c r="Z33" s="1402"/>
      <c r="AA33" s="1402"/>
      <c r="AB33" s="1402"/>
      <c r="AC33" s="1402"/>
      <c r="AD33" s="1402"/>
      <c r="AE33" s="1402"/>
      <c r="AF33" s="1402"/>
      <c r="AG33" s="1402"/>
      <c r="AH33" s="1402"/>
      <c r="AI33" s="1402"/>
      <c r="AJ33" s="1402"/>
      <c r="AK33" s="1402"/>
      <c r="AL33" s="1402"/>
      <c r="AM33" s="1402"/>
      <c r="AN33" s="1402"/>
      <c r="AO33" s="1402"/>
      <c r="AP33" s="1402"/>
      <c r="AQ33" s="1402"/>
      <c r="AR33" s="1402"/>
      <c r="AS33" s="1402"/>
      <c r="AT33" s="1402"/>
      <c r="AU33" s="1402"/>
      <c r="AV33" s="1402"/>
      <c r="AW33" s="1402"/>
      <c r="AX33" s="1402"/>
      <c r="AY33" s="1402"/>
      <c r="AZ33" s="1402"/>
      <c r="BA33" s="1402"/>
      <c r="BB33" s="1402"/>
      <c r="BC33" s="1402"/>
      <c r="BD33" s="1402"/>
      <c r="BE33" s="1402"/>
      <c r="BF33" s="1402"/>
      <c r="BG33" s="1402"/>
      <c r="BH33" s="1402"/>
      <c r="BI33" s="1402"/>
      <c r="BJ33" s="1402"/>
      <c r="BK33" s="1402"/>
      <c r="BL33" s="1402"/>
      <c r="BM33" s="1402"/>
      <c r="BN33" s="1402"/>
      <c r="BO33" s="1402"/>
      <c r="BP33" s="1402"/>
      <c r="BQ33" s="1402"/>
      <c r="BR33" s="1402"/>
      <c r="BS33" s="1402"/>
      <c r="BT33" s="1402"/>
      <c r="BU33" s="1402"/>
      <c r="BV33" s="1402"/>
      <c r="BW33" s="1402"/>
      <c r="BX33" s="1402"/>
      <c r="BY33" s="1402"/>
      <c r="BZ33" s="1402"/>
      <c r="CA33" s="1402"/>
      <c r="CB33" s="1402"/>
      <c r="CC33" s="1402"/>
      <c r="CD33" s="1402"/>
      <c r="CE33" s="1402"/>
      <c r="CF33" s="1402"/>
      <c r="CG33" s="1402"/>
      <c r="CH33" s="1402"/>
      <c r="CI33" s="1402"/>
      <c r="CJ33" s="1402"/>
      <c r="CK33" s="1402"/>
      <c r="CL33" s="1402"/>
      <c r="CM33" s="1402"/>
      <c r="CN33" s="1402"/>
      <c r="CO33" s="1402"/>
      <c r="CP33" s="1402"/>
      <c r="CQ33" s="1402"/>
      <c r="CR33" s="1402"/>
      <c r="CS33" s="1402"/>
      <c r="CT33" s="1402"/>
      <c r="CU33" s="1402"/>
      <c r="CV33" s="1402"/>
      <c r="CW33" s="1402"/>
      <c r="CX33" s="1402"/>
      <c r="CY33" s="1402"/>
      <c r="CZ33" s="1402"/>
      <c r="DA33" s="1402"/>
      <c r="DB33" s="1402"/>
      <c r="DC33" s="1402"/>
      <c r="DD33" s="1402"/>
      <c r="DE33" s="1402"/>
      <c r="DF33" s="1402"/>
      <c r="DG33" s="1402"/>
      <c r="DH33" s="1402"/>
      <c r="DI33" s="1402"/>
      <c r="DJ33" s="1402"/>
      <c r="DK33" s="1402"/>
      <c r="DL33" s="1402"/>
      <c r="DM33" s="1402"/>
      <c r="DN33" s="1402"/>
      <c r="DO33" s="1402"/>
      <c r="DP33" s="1402"/>
      <c r="DQ33" s="1402"/>
      <c r="DR33" s="1402"/>
      <c r="DS33" s="1402"/>
      <c r="DT33" s="1402"/>
      <c r="DU33" s="1402"/>
      <c r="DV33" s="1402"/>
      <c r="DW33" s="1402"/>
    </row>
    <row r="34" spans="1:127">
      <c r="A34" s="1125" t="s">
        <v>1135</v>
      </c>
      <c r="B34" s="1397"/>
      <c r="C34" s="1397"/>
      <c r="D34" s="1396"/>
      <c r="E34" s="1396"/>
      <c r="F34" s="576"/>
      <c r="G34" s="459">
        <f ca="1">-G54</f>
        <v>0</v>
      </c>
      <c r="H34" s="459">
        <f t="shared" ref="H34:BO34" ca="1" si="6">-H54</f>
        <v>0</v>
      </c>
      <c r="I34" s="459">
        <f t="shared" ca="1" si="6"/>
        <v>0</v>
      </c>
      <c r="J34" s="459">
        <f t="shared" ca="1" si="6"/>
        <v>0</v>
      </c>
      <c r="K34" s="459">
        <f t="shared" ca="1" si="6"/>
        <v>0</v>
      </c>
      <c r="L34" s="459">
        <f t="shared" ca="1" si="6"/>
        <v>0</v>
      </c>
      <c r="M34" s="459">
        <f t="shared" ca="1" si="6"/>
        <v>0</v>
      </c>
      <c r="N34" s="459">
        <f t="shared" ca="1" si="6"/>
        <v>0</v>
      </c>
      <c r="O34" s="459">
        <f t="shared" ca="1" si="6"/>
        <v>-462.40114331663221</v>
      </c>
      <c r="P34" s="459">
        <f t="shared" ca="1" si="6"/>
        <v>-460.19056448207448</v>
      </c>
      <c r="Q34" s="459">
        <f t="shared" ca="1" si="6"/>
        <v>-484.70876939403388</v>
      </c>
      <c r="R34" s="459">
        <f t="shared" ca="1" si="6"/>
        <v>-492.79277084992418</v>
      </c>
      <c r="S34" s="459">
        <f t="shared" ca="1" si="6"/>
        <v>-518.81393082432544</v>
      </c>
      <c r="T34" s="459">
        <f t="shared" ca="1" si="6"/>
        <v>-514.16759467998816</v>
      </c>
      <c r="U34" s="459">
        <f t="shared" ca="1" si="6"/>
        <v>-538.5176865268636</v>
      </c>
      <c r="V34" s="459">
        <f t="shared" ca="1" si="6"/>
        <v>-524.5916427704077</v>
      </c>
      <c r="W34" s="459">
        <f t="shared" ca="1" si="6"/>
        <v>-552.40623436819249</v>
      </c>
      <c r="X34" s="459">
        <f t="shared" ca="1" si="6"/>
        <v>-539.90769611148016</v>
      </c>
      <c r="Y34" s="459">
        <f t="shared" ca="1" si="6"/>
        <v>-568.5911817414385</v>
      </c>
      <c r="Z34" s="459">
        <f t="shared" ca="1" si="6"/>
        <v>-557.06317685180511</v>
      </c>
      <c r="AA34" s="459">
        <f t="shared" ca="1" si="6"/>
        <v>-586.71667949440416</v>
      </c>
      <c r="AB34" s="459">
        <f t="shared" ca="1" si="6"/>
        <v>-588.64059830421274</v>
      </c>
      <c r="AC34" s="459">
        <f t="shared" ca="1" si="6"/>
        <v>-616.67425165068221</v>
      </c>
      <c r="AD34" s="459">
        <f t="shared" ca="1" si="6"/>
        <v>-602.23167494120389</v>
      </c>
      <c r="AE34" s="459">
        <f t="shared" ca="1" si="6"/>
        <v>-634.32647467052902</v>
      </c>
      <c r="AF34" s="459">
        <f t="shared" ca="1" si="6"/>
        <v>0</v>
      </c>
      <c r="AG34" s="459">
        <f t="shared" ca="1" si="6"/>
        <v>0</v>
      </c>
      <c r="AH34" s="459">
        <f t="shared" ca="1" si="6"/>
        <v>0</v>
      </c>
      <c r="AI34" s="459">
        <f t="shared" ca="1" si="6"/>
        <v>0</v>
      </c>
      <c r="AJ34" s="459">
        <f t="shared" ca="1" si="6"/>
        <v>0</v>
      </c>
      <c r="AK34" s="459">
        <f t="shared" ca="1" si="6"/>
        <v>0</v>
      </c>
      <c r="AL34" s="459">
        <f t="shared" ca="1" si="6"/>
        <v>0</v>
      </c>
      <c r="AM34" s="459">
        <f t="shared" ca="1" si="6"/>
        <v>0</v>
      </c>
      <c r="AN34" s="459">
        <f t="shared" ca="1" si="6"/>
        <v>0</v>
      </c>
      <c r="AO34" s="459">
        <f t="shared" ca="1" si="6"/>
        <v>0</v>
      </c>
      <c r="AP34" s="459">
        <f t="shared" ca="1" si="6"/>
        <v>0</v>
      </c>
      <c r="AQ34" s="459">
        <f t="shared" ca="1" si="6"/>
        <v>0</v>
      </c>
      <c r="AR34" s="459">
        <f t="shared" ca="1" si="6"/>
        <v>0</v>
      </c>
      <c r="AS34" s="459">
        <f t="shared" ca="1" si="6"/>
        <v>0</v>
      </c>
      <c r="AT34" s="459">
        <f t="shared" ca="1" si="6"/>
        <v>0</v>
      </c>
      <c r="AU34" s="459">
        <f t="shared" ca="1" si="6"/>
        <v>0</v>
      </c>
      <c r="AV34" s="459">
        <f t="shared" ca="1" si="6"/>
        <v>0</v>
      </c>
      <c r="AW34" s="459">
        <f t="shared" ca="1" si="6"/>
        <v>0</v>
      </c>
      <c r="AX34" s="459">
        <f t="shared" ca="1" si="6"/>
        <v>0</v>
      </c>
      <c r="AY34" s="459">
        <f t="shared" ca="1" si="6"/>
        <v>0</v>
      </c>
      <c r="AZ34" s="459">
        <f t="shared" ca="1" si="6"/>
        <v>0</v>
      </c>
      <c r="BA34" s="459">
        <f t="shared" ca="1" si="6"/>
        <v>0</v>
      </c>
      <c r="BB34" s="459">
        <f t="shared" ca="1" si="6"/>
        <v>0</v>
      </c>
      <c r="BC34" s="459">
        <f t="shared" ca="1" si="6"/>
        <v>0</v>
      </c>
      <c r="BD34" s="459">
        <f t="shared" ca="1" si="6"/>
        <v>0</v>
      </c>
      <c r="BE34" s="459">
        <f t="shared" ca="1" si="6"/>
        <v>0</v>
      </c>
      <c r="BF34" s="459">
        <f t="shared" ca="1" si="6"/>
        <v>0</v>
      </c>
      <c r="BG34" s="459">
        <f t="shared" ca="1" si="6"/>
        <v>0</v>
      </c>
      <c r="BH34" s="459">
        <f t="shared" ca="1" si="6"/>
        <v>0</v>
      </c>
      <c r="BI34" s="459">
        <f t="shared" ca="1" si="6"/>
        <v>0</v>
      </c>
      <c r="BJ34" s="459">
        <f t="shared" ca="1" si="6"/>
        <v>0</v>
      </c>
      <c r="BK34" s="459">
        <f t="shared" ca="1" si="6"/>
        <v>0</v>
      </c>
      <c r="BL34" s="459">
        <f t="shared" ca="1" si="6"/>
        <v>0</v>
      </c>
      <c r="BM34" s="459">
        <f t="shared" ca="1" si="6"/>
        <v>0</v>
      </c>
      <c r="BN34" s="459">
        <f t="shared" ca="1" si="6"/>
        <v>0</v>
      </c>
      <c r="BO34" s="459">
        <f t="shared" ca="1" si="6"/>
        <v>0</v>
      </c>
      <c r="BP34" s="459"/>
      <c r="BQ34" s="459"/>
      <c r="BR34" s="459"/>
      <c r="BS34" s="459"/>
      <c r="BT34" s="459"/>
      <c r="BU34" s="459"/>
      <c r="BV34" s="459"/>
      <c r="BW34" s="459"/>
      <c r="BX34" s="459"/>
      <c r="BY34" s="459"/>
      <c r="BZ34" s="459"/>
      <c r="CA34" s="459"/>
      <c r="CB34" s="459"/>
      <c r="CC34" s="459"/>
      <c r="CD34" s="459"/>
      <c r="CE34" s="459"/>
      <c r="CF34" s="459"/>
      <c r="CG34" s="459"/>
      <c r="CH34" s="459"/>
      <c r="CI34" s="459"/>
      <c r="CJ34" s="459"/>
      <c r="CK34" s="459"/>
      <c r="CL34" s="459"/>
      <c r="CM34" s="459"/>
      <c r="CN34" s="459"/>
      <c r="CO34" s="459"/>
      <c r="CP34" s="459"/>
      <c r="CQ34" s="459"/>
      <c r="CR34" s="459"/>
      <c r="CS34" s="459"/>
      <c r="CT34" s="459"/>
      <c r="CU34" s="459"/>
      <c r="CV34" s="459"/>
      <c r="CW34" s="459"/>
      <c r="CX34" s="459"/>
      <c r="CY34" s="459"/>
      <c r="CZ34" s="459"/>
      <c r="DA34" s="459"/>
      <c r="DB34" s="459"/>
      <c r="DC34" s="459"/>
      <c r="DD34" s="459"/>
      <c r="DE34" s="459"/>
      <c r="DF34" s="459"/>
      <c r="DG34" s="459"/>
      <c r="DH34" s="459"/>
      <c r="DI34" s="459"/>
      <c r="DJ34" s="459"/>
      <c r="DK34" s="459"/>
      <c r="DL34" s="459"/>
      <c r="DM34" s="459"/>
      <c r="DN34" s="459"/>
      <c r="DO34" s="459"/>
      <c r="DP34" s="459"/>
      <c r="DQ34" s="459"/>
      <c r="DR34" s="459"/>
      <c r="DS34" s="459"/>
      <c r="DT34" s="459"/>
      <c r="DU34" s="459"/>
      <c r="DV34" s="459"/>
      <c r="DW34" s="459"/>
    </row>
    <row r="35" spans="1:127">
      <c r="A35" s="1125" t="s">
        <v>1136</v>
      </c>
      <c r="B35" s="673"/>
      <c r="C35" s="673"/>
      <c r="D35" s="1396"/>
      <c r="E35" s="1396"/>
      <c r="F35" s="576"/>
      <c r="G35" s="459">
        <f ca="1">G34+G32</f>
        <v>-3568.6878026481627</v>
      </c>
      <c r="H35" s="459">
        <f ca="1">H34+H32</f>
        <v>-1369.7480254448019</v>
      </c>
      <c r="I35" s="459">
        <f t="shared" ref="I35:BO35" ca="1" si="7">I34+I32</f>
        <v>-1381.3923364675929</v>
      </c>
      <c r="J35" s="459">
        <f t="shared" ca="1" si="7"/>
        <v>-1306.1413252361076</v>
      </c>
      <c r="K35" s="459">
        <f t="shared" ca="1" si="7"/>
        <v>-1314.9447359069227</v>
      </c>
      <c r="L35" s="459">
        <f t="shared" ca="1" si="7"/>
        <v>-1290.1256213976303</v>
      </c>
      <c r="M35" s="459">
        <f t="shared" ca="1" si="7"/>
        <v>-1291.0870091119441</v>
      </c>
      <c r="N35" s="459">
        <f t="shared" ca="1" si="7"/>
        <v>-1208.8472073032253</v>
      </c>
      <c r="O35" s="459">
        <f t="shared" ref="O35:U35" ca="1" si="8">O34+O32</f>
        <v>-1675.8779968503575</v>
      </c>
      <c r="P35" s="459">
        <f t="shared" ca="1" si="8"/>
        <v>-1600.2276395674608</v>
      </c>
      <c r="Q35" s="459">
        <f t="shared" ca="1" si="8"/>
        <v>-1626.343209633319</v>
      </c>
      <c r="R35" s="459">
        <f t="shared" ca="1" si="8"/>
        <v>-1592.9161265329471</v>
      </c>
      <c r="S35" s="459">
        <f t="shared" ca="1" si="8"/>
        <v>-1618.8959972743855</v>
      </c>
      <c r="T35" s="459">
        <f t="shared" ca="1" si="8"/>
        <v>-1519.5672927598948</v>
      </c>
      <c r="U35" s="459">
        <f t="shared" ca="1" si="8"/>
        <v>-1533.8620130895965</v>
      </c>
      <c r="V35" s="459">
        <f t="shared" ref="V35:AM35" ca="1" si="9">V34+V32</f>
        <v>-1405.6968449916121</v>
      </c>
      <c r="W35" s="459">
        <f t="shared" ca="1" si="9"/>
        <v>-1423.4908547919285</v>
      </c>
      <c r="X35" s="459">
        <f t="shared" ca="1" si="9"/>
        <v>-1293.7147971759537</v>
      </c>
      <c r="Y35" s="459">
        <f t="shared" ca="1" si="9"/>
        <v>-1306.5477609650111</v>
      </c>
      <c r="Z35" s="459">
        <f t="shared" ca="1" si="9"/>
        <v>-1178.0707648654084</v>
      </c>
      <c r="AA35" s="459">
        <f t="shared" ca="1" si="9"/>
        <v>-1185.8026885791769</v>
      </c>
      <c r="AB35" s="459">
        <f t="shared" ca="1" si="9"/>
        <v>-1099.4950977242856</v>
      </c>
      <c r="AC35" s="459">
        <f t="shared" ca="1" si="9"/>
        <v>-1097.7037526325482</v>
      </c>
      <c r="AD35" s="459">
        <f t="shared" ca="1" si="9"/>
        <v>-955.39929981178602</v>
      </c>
      <c r="AE35" s="459">
        <f t="shared" ca="1" si="9"/>
        <v>-953.40412954570138</v>
      </c>
      <c r="AF35" s="459">
        <f t="shared" ca="1" si="9"/>
        <v>2298.7161599127894</v>
      </c>
      <c r="AG35" s="459">
        <f t="shared" ca="1" si="9"/>
        <v>2475.0029941136995</v>
      </c>
      <c r="AH35" s="459">
        <f t="shared" ca="1" si="9"/>
        <v>2558.4527417422933</v>
      </c>
      <c r="AI35" s="459">
        <f t="shared" ca="1" si="9"/>
        <v>2748.4228366344664</v>
      </c>
      <c r="AJ35" s="459">
        <f t="shared" ca="1" si="9"/>
        <v>2902.6179147975108</v>
      </c>
      <c r="AK35" s="459">
        <f t="shared" ca="1" si="9"/>
        <v>3122.6060980321472</v>
      </c>
      <c r="AL35" s="459">
        <f t="shared" ca="1" si="9"/>
        <v>3272.8660169663431</v>
      </c>
      <c r="AM35" s="459">
        <f t="shared" ca="1" si="9"/>
        <v>3529.9386000501004</v>
      </c>
      <c r="AN35" s="459">
        <f t="shared" ca="1" si="7"/>
        <v>3844.6694587859629</v>
      </c>
      <c r="AO35" s="459">
        <f t="shared" ca="1" si="7"/>
        <v>4134.2795748281887</v>
      </c>
      <c r="AP35" s="459">
        <f t="shared" ca="1" si="7"/>
        <v>4408.4081541958094</v>
      </c>
      <c r="AQ35" s="459">
        <f t="shared" ca="1" si="7"/>
        <v>4730.096892086638</v>
      </c>
      <c r="AR35" s="459">
        <f t="shared" ca="1" si="7"/>
        <v>5003.75835649088</v>
      </c>
      <c r="AS35" s="459">
        <f t="shared" ca="1" si="7"/>
        <v>5058.7447120567149</v>
      </c>
      <c r="AT35" s="459">
        <f t="shared" ca="1" si="7"/>
        <v>5155.3960223303138</v>
      </c>
      <c r="AU35" s="459">
        <f t="shared" ca="1" si="7"/>
        <v>5240.8445751866202</v>
      </c>
      <c r="AV35" s="459">
        <f ca="1">AV34+AV32</f>
        <v>7037.2442080905275</v>
      </c>
      <c r="AW35" s="459">
        <f t="shared" ca="1" si="7"/>
        <v>7153.8836148544597</v>
      </c>
      <c r="AX35" s="459">
        <f t="shared" ca="1" si="7"/>
        <v>7202.2921479137076</v>
      </c>
      <c r="AY35" s="459">
        <f t="shared" ca="1" si="7"/>
        <v>7321.667155890178</v>
      </c>
      <c r="AZ35" s="459">
        <f t="shared" ca="1" si="7"/>
        <v>7426.0322840528779</v>
      </c>
      <c r="BA35" s="459">
        <f t="shared" ca="1" si="7"/>
        <v>7507.6370344270863</v>
      </c>
      <c r="BB35" s="459">
        <f t="shared" ca="1" si="7"/>
        <v>7552.4928393020573</v>
      </c>
      <c r="BC35" s="459">
        <f t="shared" ca="1" si="7"/>
        <v>7677.6722786275059</v>
      </c>
      <c r="BD35" s="459">
        <f t="shared" ca="1" si="7"/>
        <v>7701.5347465538525</v>
      </c>
      <c r="BE35" s="459">
        <f t="shared" ca="1" si="7"/>
        <v>7829.1844937343049</v>
      </c>
      <c r="BF35" s="459">
        <f t="shared" ca="1" si="7"/>
        <v>7870.6565164874501</v>
      </c>
      <c r="BG35" s="459">
        <f t="shared" ca="1" si="7"/>
        <v>8001.1093869264687</v>
      </c>
      <c r="BH35" s="459">
        <f t="shared" ca="1" si="7"/>
        <v>8037.566390943608</v>
      </c>
      <c r="BI35" s="459">
        <f t="shared" ca="1" si="7"/>
        <v>8125.8912963385928</v>
      </c>
      <c r="BJ35" s="459">
        <f t="shared" ca="1" si="7"/>
        <v>8123.1532287047658</v>
      </c>
      <c r="BK35" s="459">
        <f t="shared" ca="1" si="7"/>
        <v>8257.7911275230763</v>
      </c>
      <c r="BL35" s="459">
        <f t="shared" ca="1" si="7"/>
        <v>8221.4050286708589</v>
      </c>
      <c r="BM35" s="459">
        <f t="shared" ca="1" si="7"/>
        <v>8357.6714103615377</v>
      </c>
      <c r="BN35" s="459">
        <f t="shared" ca="1" si="7"/>
        <v>8264.4383934860307</v>
      </c>
      <c r="BO35" s="459">
        <f t="shared" ca="1" si="7"/>
        <v>8401.4180353670126</v>
      </c>
      <c r="BP35" s="459"/>
      <c r="BQ35" s="459"/>
      <c r="BR35" s="459"/>
      <c r="BS35" s="459"/>
      <c r="BT35" s="459"/>
      <c r="BU35" s="459"/>
      <c r="BV35" s="459"/>
      <c r="BW35" s="459"/>
      <c r="BX35" s="459"/>
      <c r="BY35" s="459"/>
      <c r="BZ35" s="459"/>
      <c r="CA35" s="459"/>
      <c r="CB35" s="459"/>
      <c r="CC35" s="459"/>
      <c r="CD35" s="459"/>
      <c r="CE35" s="459"/>
      <c r="CF35" s="459"/>
      <c r="CG35" s="459"/>
      <c r="CH35" s="459"/>
      <c r="CI35" s="459"/>
      <c r="CJ35" s="459"/>
      <c r="CK35" s="459"/>
      <c r="CL35" s="459"/>
      <c r="CM35" s="459"/>
      <c r="CN35" s="459"/>
      <c r="CO35" s="459"/>
      <c r="CP35" s="459"/>
      <c r="CQ35" s="459"/>
      <c r="CR35" s="459"/>
      <c r="CS35" s="459"/>
      <c r="CT35" s="459"/>
      <c r="CU35" s="459"/>
      <c r="CV35" s="459"/>
      <c r="CW35" s="459"/>
      <c r="CX35" s="459"/>
      <c r="CY35" s="459"/>
      <c r="CZ35" s="459"/>
      <c r="DA35" s="459"/>
      <c r="DB35" s="459"/>
      <c r="DC35" s="459"/>
      <c r="DD35" s="459"/>
      <c r="DE35" s="459"/>
      <c r="DF35" s="459"/>
      <c r="DG35" s="459"/>
      <c r="DH35" s="459"/>
      <c r="DI35" s="459"/>
      <c r="DJ35" s="459"/>
      <c r="DK35" s="459"/>
      <c r="DL35" s="459"/>
      <c r="DM35" s="459"/>
      <c r="DN35" s="459"/>
      <c r="DO35" s="459"/>
      <c r="DP35" s="459"/>
      <c r="DQ35" s="459"/>
      <c r="DR35" s="459"/>
      <c r="DS35" s="459"/>
      <c r="DT35" s="459"/>
      <c r="DU35" s="459"/>
      <c r="DV35" s="459"/>
      <c r="DW35" s="459"/>
    </row>
    <row r="36" spans="1:127">
      <c r="A36" s="1403" t="s">
        <v>1137</v>
      </c>
      <c r="B36" s="990">
        <f>Inputs!$D$390</f>
        <v>5</v>
      </c>
      <c r="C36" s="990"/>
      <c r="D36" s="1396"/>
      <c r="E36" s="1396"/>
      <c r="F36" s="576"/>
      <c r="G36" s="459">
        <f ca="1">SUMIF(IF(G4&lt;=$B$36,$F35:F35,F35:OFFSET(F35,0,-$B$36+1)),"&lt;0")+SUM($F$37:F$37)</f>
        <v>0</v>
      </c>
      <c r="H36" s="459">
        <f ca="1">SUMIF(IF(H4&lt;=$B$36,$F35:G35,G35:OFFSET(G35,0,-$B$36+1)),"&lt;0")+SUM($F$37:G$37)</f>
        <v>-3568.6878026481627</v>
      </c>
      <c r="I36" s="459">
        <f ca="1">SUMIF(IF(I4&lt;=$B$36,$F35:H35,H35:OFFSET(H35,0,-$B$36+1)),"&lt;0")+SUM($F$37:H$37)</f>
        <v>-4938.4358280929646</v>
      </c>
      <c r="J36" s="459">
        <f ca="1">SUMIF(IF(J4&lt;=$B$36,$F35:I35,I35:OFFSET(I35,0,-$B$36+1)),"&lt;0")+SUM($F$37:I$37)</f>
        <v>-6319.8281645605575</v>
      </c>
      <c r="K36" s="459">
        <f ca="1">SUMIF(IF(K4&lt;=$B$36,$F35:J35,J35:OFFSET(J35,0,-$B$36+1)),"&lt;0")+SUM($F$37:J$37)</f>
        <v>-7625.9694897966656</v>
      </c>
      <c r="L36" s="459">
        <f ca="1">SUMIF(IF(L4&lt;=$B$36,$F35:K35,K35:OFFSET(K35,0,-$B$36+1)),"&lt;0")+SUM($F$37:K$37)</f>
        <v>-8940.9142257035892</v>
      </c>
      <c r="M36" s="459">
        <f ca="1">SUMIF(IF(M4&lt;=$B$36,$F35:L35,L35:OFFSET(L35,0,-$B$36+1)),"&lt;0")+SUM($F$37:L$37)</f>
        <v>-6662.352044453055</v>
      </c>
      <c r="N36" s="459">
        <f ca="1">SUMIF(IF(N4&lt;=$B$36,$F35:M35,M35:OFFSET(M35,0,-$B$36+1)),"&lt;0")+SUM($F$37:M$37)</f>
        <v>-6583.6910281201972</v>
      </c>
      <c r="O36" s="459">
        <f ca="1">SUMIF(IF(O4&lt;=$B$36,$F35:N35,N35:OFFSET(N35,0,-$B$36+1)),"&lt;0")+SUM($F$37:N$37)</f>
        <v>-6411.1458989558296</v>
      </c>
      <c r="P36" s="459">
        <f ca="1">SUMIF(IF(P4&lt;=$B$36,$F35:O35,O35:OFFSET(O35,0,-$B$36+1)),"&lt;0")+SUM($F$37:O$37)</f>
        <v>-6780.8825705700801</v>
      </c>
      <c r="Q36" s="459">
        <f ca="1">SUMIF(IF(Q4&lt;=$B$36,$F35:P35,P35:OFFSET(P35,0,-$B$36+1)),"&lt;0")+SUM($F$37:P$37)</f>
        <v>-7066.1654742306182</v>
      </c>
      <c r="R36" s="459">
        <f ca="1">SUMIF(IF(R4&lt;=$B$36,$F35:Q35,Q35:OFFSET(Q35,0,-$B$36+1)),"&lt;0")+SUM($F$37:Q$37)</f>
        <v>-7402.3830624663069</v>
      </c>
      <c r="S36" s="459">
        <f ca="1">SUMIF(IF(S4&lt;=$B$36,$F35:R35,R35:OFFSET(R35,0,-$B$36+1)),"&lt;0")+SUM($F$37:R$37)</f>
        <v>-7704.2121798873104</v>
      </c>
      <c r="T36" s="459">
        <f ca="1">SUMIF(IF(T4&lt;=$B$36,$F35:S35,S35:OFFSET(S35,0,-$B$36+1)),"&lt;0")+SUM($F$37:S$37)</f>
        <v>-8114.2609698584693</v>
      </c>
      <c r="U36" s="459">
        <f ca="1">SUMIF(IF(U4&lt;=$B$36,$F35:T35,T35:OFFSET(T35,0,-$B$36+1)),"&lt;0")+SUM($F$37:T$37)</f>
        <v>-7957.9502657680077</v>
      </c>
      <c r="V36" s="459">
        <f ca="1">SUMIF(IF(V4&lt;=$B$36,$F35:U35,U35:OFFSET(U35,0,-$B$36+1)),"&lt;0")+SUM($F$37:U$37)</f>
        <v>-7891.5846392901421</v>
      </c>
      <c r="W36" s="459">
        <f ca="1">SUMIF(IF(W4&lt;=$B$36,$F35:V35,V35:OFFSET(V35,0,-$B$36+1)),"&lt;0")+SUM($F$37:V$37)</f>
        <v>-7670.9382746484362</v>
      </c>
      <c r="X36" s="459">
        <f ca="1">SUMIF(IF(X4&lt;=$B$36,$F35:W35,W35:OFFSET(W35,0,-$B$36+1)),"&lt;0")+SUM($F$37:W$37)</f>
        <v>-7501.5130029074171</v>
      </c>
      <c r="Y36" s="459">
        <f ca="1">SUMIF(IF(Y4&lt;=$B$36,$F35:X35,X35:OFFSET(X35,0,-$B$36+1)),"&lt;0")+SUM($F$37:X$37)</f>
        <v>-7176.3318028089852</v>
      </c>
      <c r="Z36" s="459">
        <f ca="1">SUMIF(IF(Z4&lt;=$B$36,$F35:Y35,Y35:OFFSET(Y35,0,-$B$36+1)),"&lt;0")+SUM($F$37:Y$37)</f>
        <v>-6963.3122710141015</v>
      </c>
      <c r="AA36" s="459">
        <f ca="1">SUMIF(IF(AA4&lt;=$B$36,$F35:Z35,Z35:OFFSET(Z35,0,-$B$36+1)),"&lt;0")+SUM($F$37:Z$37)</f>
        <v>-6607.5210227899133</v>
      </c>
      <c r="AB36" s="459">
        <f ca="1">SUMIF(IF(AB4&lt;=$B$36,$F35:AA35,AA35:OFFSET(AA35,0,-$B$36+1)),"&lt;0")+SUM($F$37:AA$37)</f>
        <v>-6387.626866377479</v>
      </c>
      <c r="AC36" s="459">
        <f ca="1">SUMIF(IF(AC4&lt;=$B$36,$F35:AB35,AB35:OFFSET(AB35,0,-$B$36+1)),"&lt;0")+SUM($F$37:AB$37)</f>
        <v>-6063.6311093098357</v>
      </c>
      <c r="AD36" s="459">
        <f ca="1">SUMIF(IF(AD4&lt;=$B$36,$F35:AC35,AC35:OFFSET(AC35,0,-$B$36+1)),"&lt;0")+SUM($F$37:AC$37)</f>
        <v>-5867.6200647664309</v>
      </c>
      <c r="AE36" s="459">
        <f ca="1">SUMIF(IF(AE4&lt;=$B$36,$F35:AD35,AD35:OFFSET(AD35,0,-$B$36+1)),"&lt;0")+SUM($F$37:AD$37)</f>
        <v>-5516.4716036132049</v>
      </c>
      <c r="AF36" s="459">
        <f ca="1">SUMIF(IF(AF4&lt;=$B$36,$F35:AE35,AE35:OFFSET(AE35,0,-$B$36+1)),"&lt;0")+SUM($F$37:AE$37)</f>
        <v>-5291.804968293498</v>
      </c>
      <c r="AG36" s="459">
        <f ca="1">SUMIF(IF(AG4&lt;=$B$36,$F35:AF35,AF35:OFFSET(AF35,0,-$B$36+1)),"&lt;0")+SUM($F$37:AF$37)</f>
        <v>-1807.2861198015316</v>
      </c>
      <c r="AH36" s="459">
        <f ca="1">SUMIF(IF(AH4&lt;=$B$36,$F35:AG35,AG35:OFFSET(AG35,0,-$B$36+1)),"&lt;0")+SUM($F$37:AG$37)</f>
        <v>1099.4950977242856</v>
      </c>
      <c r="AI36" s="459">
        <f ca="1">SUMIF(IF(AI4&lt;=$B$36,$F35:AH35,AH35:OFFSET(AH35,0,-$B$36+1)),"&lt;0")+SUM($F$37:AH$37)</f>
        <v>2197.1988503568336</v>
      </c>
      <c r="AJ36" s="459">
        <f ca="1">SUMIF(IF(AJ4&lt;=$B$36,$F35:AI35,AI35:OFFSET(AI35,0,-$B$36+1)),"&lt;0")+SUM($F$37:AI$37)</f>
        <v>3152.5981501686197</v>
      </c>
      <c r="AK36" s="459">
        <f ca="1">SUMIF(IF(AK4&lt;=$B$36,$F35:AJ35,AJ35:OFFSET(AJ35,0,-$B$36+1)),"&lt;0")+SUM($F$37:AJ$37)</f>
        <v>4106.002279714321</v>
      </c>
      <c r="AL36" s="459">
        <f ca="1">SUMIF(IF(AL4&lt;=$B$36,$F35:AK35,AK35:OFFSET(AK35,0,-$B$36+1)),"&lt;0")+SUM($F$37:AK$37)</f>
        <v>4106.002279714321</v>
      </c>
      <c r="AM36" s="459">
        <f ca="1">SUMIF(IF(AM4&lt;=$B$36,$F35:AL35,AL35:OFFSET(AL35,0,-$B$36+1)),"&lt;0")+SUM($F$37:AL$37)</f>
        <v>4106.002279714321</v>
      </c>
      <c r="AN36" s="459">
        <f ca="1">SUMIF(IF(AN4&lt;=$B$36,$F35:AM35,AM35:OFFSET(AM35,0,-$B$36+1)),"&lt;0")+SUM($F$37:AM$37)</f>
        <v>4106.002279714321</v>
      </c>
      <c r="AO36" s="459">
        <f ca="1">SUMIF(IF(AO4&lt;=$B$36,$F35:AN35,AN35:OFFSET(AN35,0,-$B$36+1)),"&lt;0")+SUM($F$37:AN$37)</f>
        <v>4106.002279714321</v>
      </c>
      <c r="AP36" s="459">
        <f ca="1">SUMIF(IF(AP4&lt;=$B$36,$F35:AO35,AO35:OFFSET(AO35,0,-$B$36+1)),"&lt;0")+SUM($F$37:AO$37)</f>
        <v>4106.002279714321</v>
      </c>
      <c r="AQ36" s="459">
        <f ca="1">SUMIF(IF(AQ4&lt;=$B$36,$F35:AP35,AP35:OFFSET(AP35,0,-$B$36+1)),"&lt;0")+SUM($F$37:AP$37)</f>
        <v>4106.002279714321</v>
      </c>
      <c r="AR36" s="459">
        <f ca="1">SUMIF(IF(AR4&lt;=$B$36,$F35:AQ35,AQ35:OFFSET(AQ35,0,-$B$36+1)),"&lt;0")+SUM($F$37:AQ$37)</f>
        <v>4106.002279714321</v>
      </c>
      <c r="AS36" s="459">
        <f ca="1">SUMIF(IF(AS4&lt;=$B$36,$F35:AR35,AR35:OFFSET(AR35,0,-$B$36+1)),"&lt;0")+SUM($F$37:AR$37)</f>
        <v>4106.002279714321</v>
      </c>
      <c r="AT36" s="459">
        <f ca="1">SUMIF(IF(AT4&lt;=$B$36,$F35:AS35,AS35:OFFSET(AS35,0,-$B$36+1)),"&lt;0")+SUM($F$37:AS$37)</f>
        <v>4106.002279714321</v>
      </c>
      <c r="AU36" s="459">
        <f ca="1">SUMIF(IF(AU4&lt;=$B$36,$F35:AT35,AT35:OFFSET(AT35,0,-$B$36+1)),"&lt;0")+SUM($F$37:AT$37)</f>
        <v>4106.002279714321</v>
      </c>
      <c r="AV36" s="459">
        <f ca="1">SUMIF(IF(AV4&lt;=$B$36,$F35:AU35,AU35:OFFSET(AU35,0,-$B$36+1)),"&lt;0")+SUM($F$37:AU$37)</f>
        <v>4106.002279714321</v>
      </c>
      <c r="AW36" s="459">
        <f ca="1">SUMIF(IF(AW4&lt;=$B$36,$F35:AV35,AV35:OFFSET(AV35,0,-$B$36+1)),"&lt;0")+SUM($F$37:AV$37)</f>
        <v>4106.002279714321</v>
      </c>
      <c r="AX36" s="459">
        <f ca="1">SUMIF(IF(AX4&lt;=$B$36,$F35:AW35,AW35:OFFSET(AW35,0,-$B$36+1)),"&lt;0")+SUM($F$37:AW$37)</f>
        <v>4106.002279714321</v>
      </c>
      <c r="AY36" s="459">
        <f ca="1">SUMIF(IF(AY4&lt;=$B$36,$F35:AX35,AX35:OFFSET(AX35,0,-$B$36+1)),"&lt;0")+SUM($F$37:AX$37)</f>
        <v>4106.002279714321</v>
      </c>
      <c r="AZ36" s="459">
        <f ca="1">SUMIF(IF(AZ4&lt;=$B$36,$F35:AY35,AY35:OFFSET(AY35,0,-$B$36+1)),"&lt;0")+SUM($F$37:AY$37)</f>
        <v>4106.002279714321</v>
      </c>
      <c r="BA36" s="459">
        <f ca="1">SUMIF(IF(BA4&lt;=$B$36,$F35:AZ35,AZ35:OFFSET(AZ35,0,-$B$36+1)),"&lt;0")+SUM($F$37:AZ$37)</f>
        <v>4106.002279714321</v>
      </c>
      <c r="BB36" s="459">
        <f ca="1">SUMIF(IF(BB4&lt;=$B$36,$F35:BA35,BA35:OFFSET(BA35,0,-$B$36+1)),"&lt;0")+SUM($F$37:BA$37)</f>
        <v>4106.002279714321</v>
      </c>
      <c r="BC36" s="459">
        <f ca="1">SUMIF(IF(BC4&lt;=$B$36,$F35:BB35,BB35:OFFSET(BB35,0,-$B$36+1)),"&lt;0")+SUM($F$37:BB$37)</f>
        <v>4106.002279714321</v>
      </c>
      <c r="BD36" s="459">
        <f ca="1">SUMIF(IF(BD4&lt;=$B$36,$F35:BC35,BC35:OFFSET(BC35,0,-$B$36+1)),"&lt;0")+SUM($F$37:BC$37)</f>
        <v>4106.002279714321</v>
      </c>
      <c r="BE36" s="459">
        <f ca="1">SUMIF(IF(BE4&lt;=$B$36,$F35:BD35,BD35:OFFSET(BD35,0,-$B$36+1)),"&lt;0")+SUM($F$37:BD$37)</f>
        <v>4106.002279714321</v>
      </c>
      <c r="BF36" s="459">
        <f ca="1">SUMIF(IF(BF4&lt;=$B$36,$F35:BE35,BE35:OFFSET(BE35,0,-$B$36+1)),"&lt;0")+SUM($F$37:BE$37)</f>
        <v>4106.002279714321</v>
      </c>
      <c r="BG36" s="459">
        <f ca="1">SUMIF(IF(BG4&lt;=$B$36,$F35:BF35,BF35:OFFSET(BF35,0,-$B$36+1)),"&lt;0")+SUM($F$37:BF$37)</f>
        <v>4106.002279714321</v>
      </c>
      <c r="BH36" s="459">
        <f ca="1">SUMIF(IF(BH4&lt;=$B$36,$F35:BG35,BG35:OFFSET(BG35,0,-$B$36+1)),"&lt;0")+SUM($F$37:BG$37)</f>
        <v>4106.002279714321</v>
      </c>
      <c r="BI36" s="459">
        <f ca="1">SUMIF(IF(BI4&lt;=$B$36,$F35:BH35,BH35:OFFSET(BH35,0,-$B$36+1)),"&lt;0")+SUM($F$37:BH$37)</f>
        <v>4106.002279714321</v>
      </c>
      <c r="BJ36" s="459">
        <f ca="1">SUMIF(IF(BJ4&lt;=$B$36,$F35:BI35,BI35:OFFSET(BI35,0,-$B$36+1)),"&lt;0")+SUM($F$37:BI$37)</f>
        <v>4106.002279714321</v>
      </c>
      <c r="BK36" s="459">
        <f ca="1">SUMIF(IF(BK4&lt;=$B$36,$F35:BJ35,BJ35:OFFSET(BJ35,0,-$B$36+1)),"&lt;0")+SUM($F$37:BJ$37)</f>
        <v>4106.002279714321</v>
      </c>
      <c r="BL36" s="459">
        <f ca="1">SUMIF(IF(BL4&lt;=$B$36,$F35:BK35,BK35:OFFSET(BK35,0,-$B$36+1)),"&lt;0")+SUM($F$37:BK$37)</f>
        <v>4106.002279714321</v>
      </c>
      <c r="BM36" s="459">
        <f ca="1">SUMIF(IF(BM4&lt;=$B$36,$F35:BL35,BL35:OFFSET(BL35,0,-$B$36+1)),"&lt;0")+SUM($F$37:BL$37)</f>
        <v>4106.002279714321</v>
      </c>
      <c r="BN36" s="459">
        <f ca="1">SUMIF(IF(BN4&lt;=$B$36,$F35:BM35,BM35:OFFSET(BM35,0,-$B$36+1)),"&lt;0")+SUM($F$37:BM$37)</f>
        <v>4106.002279714321</v>
      </c>
      <c r="BO36" s="459">
        <f ca="1">SUMIF(IF(BO4&lt;=$B$36,$F35:BN35,BN35:OFFSET(BN35,0,-$B$36+1)),"&lt;0")+SUM($F$37:BN$37)</f>
        <v>4106.002279714321</v>
      </c>
      <c r="BP36" s="459"/>
      <c r="BQ36" s="459"/>
      <c r="BR36" s="459"/>
      <c r="BS36" s="459"/>
      <c r="BT36" s="459"/>
      <c r="BU36" s="459"/>
      <c r="BV36" s="459"/>
      <c r="BW36" s="459"/>
      <c r="BX36" s="459"/>
      <c r="BY36" s="459"/>
      <c r="BZ36" s="459"/>
      <c r="CA36" s="459"/>
      <c r="CB36" s="459"/>
      <c r="CC36" s="459"/>
      <c r="CD36" s="459"/>
      <c r="CE36" s="459"/>
      <c r="CF36" s="459"/>
      <c r="CG36" s="459"/>
      <c r="CH36" s="459"/>
      <c r="CI36" s="459"/>
      <c r="CJ36" s="459"/>
      <c r="CK36" s="459"/>
      <c r="CL36" s="459"/>
      <c r="CM36" s="459"/>
      <c r="CN36" s="459"/>
      <c r="CO36" s="459"/>
      <c r="CP36" s="459"/>
      <c r="CQ36" s="459"/>
      <c r="CR36" s="459"/>
      <c r="CS36" s="459"/>
      <c r="CT36" s="459"/>
      <c r="CU36" s="459"/>
      <c r="CV36" s="459"/>
      <c r="CW36" s="459"/>
      <c r="CX36" s="459"/>
      <c r="CY36" s="459"/>
      <c r="CZ36" s="459"/>
      <c r="DA36" s="459"/>
      <c r="DB36" s="459"/>
      <c r="DC36" s="459"/>
      <c r="DD36" s="459"/>
      <c r="DE36" s="459"/>
      <c r="DF36" s="459"/>
      <c r="DG36" s="459"/>
      <c r="DH36" s="459"/>
      <c r="DI36" s="459"/>
      <c r="DJ36" s="459"/>
      <c r="DK36" s="459"/>
      <c r="DL36" s="459"/>
      <c r="DM36" s="459"/>
      <c r="DN36" s="459"/>
      <c r="DO36" s="459"/>
      <c r="DP36" s="459"/>
      <c r="DQ36" s="459"/>
      <c r="DR36" s="459"/>
      <c r="DS36" s="459"/>
      <c r="DT36" s="459"/>
      <c r="DU36" s="459"/>
      <c r="DV36" s="459"/>
      <c r="DW36" s="459"/>
    </row>
    <row r="37" spans="1:127">
      <c r="A37" s="1403" t="s">
        <v>1138</v>
      </c>
      <c r="B37" s="1404">
        <f>Inputs!$D$391</f>
        <v>1</v>
      </c>
      <c r="C37" s="1404"/>
      <c r="D37" s="1396"/>
      <c r="E37" s="1396"/>
      <c r="F37" s="576"/>
      <c r="G37" s="459">
        <f ca="1">IF(AND(G36&lt;=0,G32&gt;0),MIN(ABS(G36),G32),0)</f>
        <v>0</v>
      </c>
      <c r="H37" s="459">
        <f t="shared" ref="H37:BO37" ca="1" si="10">IF(AND(H36&lt;=0,H32&gt;0),MIN(ABS(H36),H32),0)</f>
        <v>0</v>
      </c>
      <c r="I37" s="459">
        <f t="shared" ca="1" si="10"/>
        <v>0</v>
      </c>
      <c r="J37" s="459">
        <f t="shared" ca="1" si="10"/>
        <v>0</v>
      </c>
      <c r="K37" s="459">
        <f t="shared" ca="1" si="10"/>
        <v>0</v>
      </c>
      <c r="L37" s="459">
        <f t="shared" ca="1" si="10"/>
        <v>0</v>
      </c>
      <c r="M37" s="459">
        <f t="shared" ca="1" si="10"/>
        <v>0</v>
      </c>
      <c r="N37" s="459">
        <f t="shared" ca="1" si="10"/>
        <v>0</v>
      </c>
      <c r="O37" s="459">
        <f t="shared" ca="1" si="10"/>
        <v>0</v>
      </c>
      <c r="P37" s="459">
        <f t="shared" ca="1" si="10"/>
        <v>0</v>
      </c>
      <c r="Q37" s="459">
        <f t="shared" ca="1" si="10"/>
        <v>0</v>
      </c>
      <c r="R37" s="459">
        <f t="shared" ca="1" si="10"/>
        <v>0</v>
      </c>
      <c r="S37" s="459">
        <f t="shared" ca="1" si="10"/>
        <v>0</v>
      </c>
      <c r="T37" s="459">
        <f t="shared" ca="1" si="10"/>
        <v>0</v>
      </c>
      <c r="U37" s="459">
        <f t="shared" ca="1" si="10"/>
        <v>0</v>
      </c>
      <c r="V37" s="459">
        <f t="shared" ca="1" si="10"/>
        <v>0</v>
      </c>
      <c r="W37" s="459">
        <f t="shared" ca="1" si="10"/>
        <v>0</v>
      </c>
      <c r="X37" s="459">
        <f t="shared" ca="1" si="10"/>
        <v>0</v>
      </c>
      <c r="Y37" s="459">
        <f t="shared" ca="1" si="10"/>
        <v>0</v>
      </c>
      <c r="Z37" s="459">
        <f t="shared" ca="1" si="10"/>
        <v>0</v>
      </c>
      <c r="AA37" s="459">
        <f t="shared" ca="1" si="10"/>
        <v>0</v>
      </c>
      <c r="AB37" s="459">
        <f t="shared" ca="1" si="10"/>
        <v>0</v>
      </c>
      <c r="AC37" s="459">
        <f t="shared" ca="1" si="10"/>
        <v>0</v>
      </c>
      <c r="AD37" s="459">
        <f t="shared" ca="1" si="10"/>
        <v>0</v>
      </c>
      <c r="AE37" s="459">
        <f t="shared" ca="1" si="10"/>
        <v>0</v>
      </c>
      <c r="AF37" s="459">
        <f t="shared" ca="1" si="10"/>
        <v>2298.7161599127894</v>
      </c>
      <c r="AG37" s="459">
        <f t="shared" ca="1" si="10"/>
        <v>1807.2861198015316</v>
      </c>
      <c r="AH37" s="459">
        <f t="shared" ca="1" si="10"/>
        <v>0</v>
      </c>
      <c r="AI37" s="459">
        <f t="shared" ca="1" si="10"/>
        <v>0</v>
      </c>
      <c r="AJ37" s="459">
        <f t="shared" ca="1" si="10"/>
        <v>0</v>
      </c>
      <c r="AK37" s="459">
        <f t="shared" ca="1" si="10"/>
        <v>0</v>
      </c>
      <c r="AL37" s="459">
        <f t="shared" ca="1" si="10"/>
        <v>0</v>
      </c>
      <c r="AM37" s="459">
        <f t="shared" ca="1" si="10"/>
        <v>0</v>
      </c>
      <c r="AN37" s="459">
        <f t="shared" ca="1" si="10"/>
        <v>0</v>
      </c>
      <c r="AO37" s="459">
        <f t="shared" ca="1" si="10"/>
        <v>0</v>
      </c>
      <c r="AP37" s="459">
        <f t="shared" ca="1" si="10"/>
        <v>0</v>
      </c>
      <c r="AQ37" s="459">
        <f t="shared" ca="1" si="10"/>
        <v>0</v>
      </c>
      <c r="AR37" s="459">
        <f t="shared" ca="1" si="10"/>
        <v>0</v>
      </c>
      <c r="AS37" s="459">
        <f t="shared" ca="1" si="10"/>
        <v>0</v>
      </c>
      <c r="AT37" s="459">
        <f t="shared" ca="1" si="10"/>
        <v>0</v>
      </c>
      <c r="AU37" s="459">
        <f t="shared" ca="1" si="10"/>
        <v>0</v>
      </c>
      <c r="AV37" s="459">
        <f t="shared" ca="1" si="10"/>
        <v>0</v>
      </c>
      <c r="AW37" s="459">
        <f t="shared" ca="1" si="10"/>
        <v>0</v>
      </c>
      <c r="AX37" s="459">
        <f t="shared" ca="1" si="10"/>
        <v>0</v>
      </c>
      <c r="AY37" s="459">
        <f t="shared" ca="1" si="10"/>
        <v>0</v>
      </c>
      <c r="AZ37" s="459">
        <f t="shared" ca="1" si="10"/>
        <v>0</v>
      </c>
      <c r="BA37" s="459">
        <f t="shared" ca="1" si="10"/>
        <v>0</v>
      </c>
      <c r="BB37" s="459">
        <f t="shared" ca="1" si="10"/>
        <v>0</v>
      </c>
      <c r="BC37" s="459">
        <f t="shared" ca="1" si="10"/>
        <v>0</v>
      </c>
      <c r="BD37" s="459">
        <f t="shared" ca="1" si="10"/>
        <v>0</v>
      </c>
      <c r="BE37" s="459">
        <f t="shared" ca="1" si="10"/>
        <v>0</v>
      </c>
      <c r="BF37" s="459">
        <f t="shared" ca="1" si="10"/>
        <v>0</v>
      </c>
      <c r="BG37" s="459">
        <f t="shared" ca="1" si="10"/>
        <v>0</v>
      </c>
      <c r="BH37" s="459">
        <f t="shared" ca="1" si="10"/>
        <v>0</v>
      </c>
      <c r="BI37" s="459">
        <f t="shared" ca="1" si="10"/>
        <v>0</v>
      </c>
      <c r="BJ37" s="459">
        <f t="shared" ca="1" si="10"/>
        <v>0</v>
      </c>
      <c r="BK37" s="459">
        <f t="shared" ca="1" si="10"/>
        <v>0</v>
      </c>
      <c r="BL37" s="459">
        <f t="shared" ca="1" si="10"/>
        <v>0</v>
      </c>
      <c r="BM37" s="459">
        <f t="shared" ca="1" si="10"/>
        <v>0</v>
      </c>
      <c r="BN37" s="459">
        <f t="shared" ca="1" si="10"/>
        <v>0</v>
      </c>
      <c r="BO37" s="459">
        <f t="shared" ca="1" si="10"/>
        <v>0</v>
      </c>
      <c r="BP37" s="459"/>
      <c r="BQ37" s="459"/>
      <c r="BR37" s="459"/>
      <c r="BS37" s="459"/>
      <c r="BT37" s="459"/>
      <c r="BU37" s="459"/>
      <c r="BV37" s="459"/>
      <c r="BW37" s="459"/>
      <c r="BX37" s="459"/>
      <c r="BY37" s="459"/>
      <c r="BZ37" s="459"/>
      <c r="CA37" s="459"/>
      <c r="CB37" s="459"/>
      <c r="CC37" s="459"/>
      <c r="CD37" s="459"/>
      <c r="CE37" s="459"/>
      <c r="CF37" s="459"/>
      <c r="CG37" s="459"/>
      <c r="CH37" s="459"/>
      <c r="CI37" s="459"/>
      <c r="CJ37" s="459"/>
      <c r="CK37" s="459"/>
      <c r="CL37" s="459"/>
      <c r="CM37" s="459"/>
      <c r="CN37" s="459"/>
      <c r="CO37" s="459"/>
      <c r="CP37" s="459"/>
      <c r="CQ37" s="459"/>
      <c r="CR37" s="459"/>
      <c r="CS37" s="459"/>
      <c r="CT37" s="459"/>
      <c r="CU37" s="459"/>
      <c r="CV37" s="459"/>
      <c r="CW37" s="459"/>
      <c r="CX37" s="459"/>
      <c r="CY37" s="459"/>
      <c r="CZ37" s="459"/>
      <c r="DA37" s="459"/>
      <c r="DB37" s="459"/>
      <c r="DC37" s="459"/>
      <c r="DD37" s="459"/>
      <c r="DE37" s="459"/>
      <c r="DF37" s="459"/>
      <c r="DG37" s="459"/>
      <c r="DH37" s="459"/>
      <c r="DI37" s="459"/>
      <c r="DJ37" s="459"/>
      <c r="DK37" s="459"/>
      <c r="DL37" s="459"/>
      <c r="DM37" s="459"/>
      <c r="DN37" s="459"/>
      <c r="DO37" s="459"/>
      <c r="DP37" s="459"/>
      <c r="DQ37" s="459"/>
      <c r="DR37" s="459"/>
      <c r="DS37" s="459"/>
      <c r="DT37" s="459"/>
      <c r="DU37" s="459"/>
      <c r="DV37" s="459"/>
      <c r="DW37" s="459"/>
    </row>
    <row r="38" spans="1:127">
      <c r="A38" s="1403" t="s">
        <v>1139</v>
      </c>
      <c r="B38" s="1397"/>
      <c r="C38" s="1397"/>
      <c r="D38" s="1396"/>
      <c r="E38" s="1396"/>
      <c r="F38" s="576"/>
      <c r="G38" s="459">
        <f ca="1">MIN(G37+G36,0)</f>
        <v>0</v>
      </c>
      <c r="H38" s="459">
        <f ca="1">MIN(H37+H36,0)</f>
        <v>-3568.6878026481627</v>
      </c>
      <c r="I38" s="459">
        <f t="shared" ref="I38:BO38" ca="1" si="11">MIN(I37+I36,0)</f>
        <v>-4938.4358280929646</v>
      </c>
      <c r="J38" s="459">
        <f t="shared" ca="1" si="11"/>
        <v>-6319.8281645605575</v>
      </c>
      <c r="K38" s="459">
        <f t="shared" ca="1" si="11"/>
        <v>-7625.9694897966656</v>
      </c>
      <c r="L38" s="459">
        <f t="shared" ca="1" si="11"/>
        <v>-8940.9142257035892</v>
      </c>
      <c r="M38" s="459">
        <f t="shared" ca="1" si="11"/>
        <v>-6662.352044453055</v>
      </c>
      <c r="N38" s="459">
        <f t="shared" ca="1" si="11"/>
        <v>-6583.6910281201972</v>
      </c>
      <c r="O38" s="459">
        <f t="shared" ref="O38:U38" ca="1" si="12">MIN(O37+O36,0)</f>
        <v>-6411.1458989558296</v>
      </c>
      <c r="P38" s="459">
        <f t="shared" ca="1" si="12"/>
        <v>-6780.8825705700801</v>
      </c>
      <c r="Q38" s="459">
        <f t="shared" ca="1" si="12"/>
        <v>-7066.1654742306182</v>
      </c>
      <c r="R38" s="459">
        <f t="shared" ca="1" si="12"/>
        <v>-7402.3830624663069</v>
      </c>
      <c r="S38" s="459">
        <f t="shared" ca="1" si="12"/>
        <v>-7704.2121798873104</v>
      </c>
      <c r="T38" s="459">
        <f t="shared" ca="1" si="12"/>
        <v>-8114.2609698584693</v>
      </c>
      <c r="U38" s="459">
        <f t="shared" ca="1" si="12"/>
        <v>-7957.9502657680077</v>
      </c>
      <c r="V38" s="459">
        <f t="shared" ref="V38:AM38" ca="1" si="13">MIN(V37+V36,0)</f>
        <v>-7891.5846392901421</v>
      </c>
      <c r="W38" s="459">
        <f t="shared" ca="1" si="13"/>
        <v>-7670.9382746484362</v>
      </c>
      <c r="X38" s="459">
        <f t="shared" ca="1" si="13"/>
        <v>-7501.5130029074171</v>
      </c>
      <c r="Y38" s="459">
        <f t="shared" ca="1" si="13"/>
        <v>-7176.3318028089852</v>
      </c>
      <c r="Z38" s="459">
        <f t="shared" ca="1" si="13"/>
        <v>-6963.3122710141015</v>
      </c>
      <c r="AA38" s="459">
        <f t="shared" ca="1" si="13"/>
        <v>-6607.5210227899133</v>
      </c>
      <c r="AB38" s="459">
        <f t="shared" ca="1" si="13"/>
        <v>-6387.626866377479</v>
      </c>
      <c r="AC38" s="459">
        <f t="shared" ca="1" si="13"/>
        <v>-6063.6311093098357</v>
      </c>
      <c r="AD38" s="459">
        <f t="shared" ca="1" si="13"/>
        <v>-5867.6200647664309</v>
      </c>
      <c r="AE38" s="459">
        <f t="shared" ca="1" si="13"/>
        <v>-5516.4716036132049</v>
      </c>
      <c r="AF38" s="459">
        <f t="shared" ca="1" si="13"/>
        <v>-2993.0888083807085</v>
      </c>
      <c r="AG38" s="459">
        <f t="shared" ca="1" si="13"/>
        <v>0</v>
      </c>
      <c r="AH38" s="459">
        <f t="shared" ca="1" si="13"/>
        <v>0</v>
      </c>
      <c r="AI38" s="459">
        <f t="shared" ca="1" si="13"/>
        <v>0</v>
      </c>
      <c r="AJ38" s="459">
        <f t="shared" ca="1" si="13"/>
        <v>0</v>
      </c>
      <c r="AK38" s="459">
        <f t="shared" ca="1" si="13"/>
        <v>0</v>
      </c>
      <c r="AL38" s="459">
        <f t="shared" ca="1" si="13"/>
        <v>0</v>
      </c>
      <c r="AM38" s="459">
        <f t="shared" ca="1" si="13"/>
        <v>0</v>
      </c>
      <c r="AN38" s="459">
        <f t="shared" ca="1" si="11"/>
        <v>0</v>
      </c>
      <c r="AO38" s="459">
        <f t="shared" ca="1" si="11"/>
        <v>0</v>
      </c>
      <c r="AP38" s="459">
        <f t="shared" ca="1" si="11"/>
        <v>0</v>
      </c>
      <c r="AQ38" s="459">
        <f t="shared" ca="1" si="11"/>
        <v>0</v>
      </c>
      <c r="AR38" s="459">
        <f t="shared" ca="1" si="11"/>
        <v>0</v>
      </c>
      <c r="AS38" s="459">
        <f t="shared" ca="1" si="11"/>
        <v>0</v>
      </c>
      <c r="AT38" s="459">
        <f t="shared" ca="1" si="11"/>
        <v>0</v>
      </c>
      <c r="AU38" s="459">
        <f t="shared" ca="1" si="11"/>
        <v>0</v>
      </c>
      <c r="AV38" s="459">
        <f t="shared" ca="1" si="11"/>
        <v>0</v>
      </c>
      <c r="AW38" s="459">
        <f t="shared" ca="1" si="11"/>
        <v>0</v>
      </c>
      <c r="AX38" s="459">
        <f t="shared" ca="1" si="11"/>
        <v>0</v>
      </c>
      <c r="AY38" s="459">
        <f t="shared" ca="1" si="11"/>
        <v>0</v>
      </c>
      <c r="AZ38" s="459">
        <f t="shared" ca="1" si="11"/>
        <v>0</v>
      </c>
      <c r="BA38" s="459">
        <f t="shared" ca="1" si="11"/>
        <v>0</v>
      </c>
      <c r="BB38" s="459">
        <f t="shared" ca="1" si="11"/>
        <v>0</v>
      </c>
      <c r="BC38" s="459">
        <f t="shared" ca="1" si="11"/>
        <v>0</v>
      </c>
      <c r="BD38" s="459">
        <f t="shared" ca="1" si="11"/>
        <v>0</v>
      </c>
      <c r="BE38" s="459">
        <f t="shared" ca="1" si="11"/>
        <v>0</v>
      </c>
      <c r="BF38" s="459">
        <f t="shared" ca="1" si="11"/>
        <v>0</v>
      </c>
      <c r="BG38" s="459">
        <f t="shared" ca="1" si="11"/>
        <v>0</v>
      </c>
      <c r="BH38" s="459">
        <f t="shared" ca="1" si="11"/>
        <v>0</v>
      </c>
      <c r="BI38" s="459">
        <f t="shared" ca="1" si="11"/>
        <v>0</v>
      </c>
      <c r="BJ38" s="459">
        <f t="shared" ca="1" si="11"/>
        <v>0</v>
      </c>
      <c r="BK38" s="459">
        <f t="shared" ca="1" si="11"/>
        <v>0</v>
      </c>
      <c r="BL38" s="459">
        <f t="shared" ca="1" si="11"/>
        <v>0</v>
      </c>
      <c r="BM38" s="459">
        <f t="shared" ca="1" si="11"/>
        <v>0</v>
      </c>
      <c r="BN38" s="459">
        <f t="shared" ca="1" si="11"/>
        <v>0</v>
      </c>
      <c r="BO38" s="459">
        <f t="shared" ca="1" si="11"/>
        <v>0</v>
      </c>
      <c r="BP38" s="459"/>
      <c r="BQ38" s="459"/>
      <c r="BR38" s="459"/>
      <c r="BS38" s="459"/>
      <c r="BT38" s="459"/>
      <c r="BU38" s="459"/>
      <c r="BV38" s="459"/>
      <c r="BW38" s="459"/>
      <c r="BX38" s="459"/>
      <c r="BY38" s="459"/>
      <c r="BZ38" s="459"/>
      <c r="CA38" s="459"/>
      <c r="CB38" s="459"/>
      <c r="CC38" s="459"/>
      <c r="CD38" s="459"/>
      <c r="CE38" s="459"/>
      <c r="CF38" s="459"/>
      <c r="CG38" s="459"/>
      <c r="CH38" s="459"/>
      <c r="CI38" s="459"/>
      <c r="CJ38" s="459"/>
      <c r="CK38" s="459"/>
      <c r="CL38" s="459"/>
      <c r="CM38" s="459"/>
      <c r="CN38" s="459"/>
      <c r="CO38" s="459"/>
      <c r="CP38" s="459"/>
      <c r="CQ38" s="459"/>
      <c r="CR38" s="459"/>
      <c r="CS38" s="459"/>
      <c r="CT38" s="459"/>
      <c r="CU38" s="459"/>
      <c r="CV38" s="459"/>
      <c r="CW38" s="459"/>
      <c r="CX38" s="459"/>
      <c r="CY38" s="459"/>
      <c r="CZ38" s="459"/>
      <c r="DA38" s="459"/>
      <c r="DB38" s="459"/>
      <c r="DC38" s="459"/>
      <c r="DD38" s="459"/>
      <c r="DE38" s="459"/>
      <c r="DF38" s="459"/>
      <c r="DG38" s="459"/>
      <c r="DH38" s="459"/>
      <c r="DI38" s="459"/>
      <c r="DJ38" s="459"/>
      <c r="DK38" s="459"/>
      <c r="DL38" s="459"/>
      <c r="DM38" s="459"/>
      <c r="DN38" s="459"/>
      <c r="DO38" s="459"/>
      <c r="DP38" s="459"/>
      <c r="DQ38" s="459"/>
      <c r="DR38" s="459"/>
      <c r="DS38" s="459"/>
      <c r="DT38" s="459"/>
      <c r="DU38" s="459"/>
      <c r="DV38" s="459"/>
      <c r="DW38" s="459"/>
    </row>
    <row r="39" spans="1:127">
      <c r="A39" s="1125" t="s">
        <v>1140</v>
      </c>
      <c r="B39" s="1397"/>
      <c r="C39" s="1397"/>
      <c r="D39" s="1396"/>
      <c r="E39" s="1396"/>
      <c r="F39" s="576"/>
      <c r="G39" s="459">
        <f ca="1">MIN(G38,F35*$B37)</f>
        <v>0</v>
      </c>
      <c r="H39" s="459">
        <f ca="1">MIN(H38,G35*$B37)</f>
        <v>-3568.6878026481627</v>
      </c>
      <c r="I39" s="459">
        <f ca="1">MIN(I38,H35*$B37)</f>
        <v>-4938.4358280929646</v>
      </c>
      <c r="J39" s="459">
        <f t="shared" ref="J39:N39" ca="1" si="14">MIN(J38,I35*$B37)</f>
        <v>-6319.8281645605575</v>
      </c>
      <c r="K39" s="459">
        <f t="shared" ca="1" si="14"/>
        <v>-7625.9694897966656</v>
      </c>
      <c r="L39" s="459">
        <f t="shared" ca="1" si="14"/>
        <v>-8940.9142257035892</v>
      </c>
      <c r="M39" s="459">
        <f t="shared" ca="1" si="14"/>
        <v>-6662.352044453055</v>
      </c>
      <c r="N39" s="459">
        <f t="shared" ca="1" si="14"/>
        <v>-6583.6910281201972</v>
      </c>
      <c r="O39" s="459">
        <f t="shared" ref="O39" ca="1" si="15">MIN(O38,N35*$B37)</f>
        <v>-6411.1458989558296</v>
      </c>
      <c r="P39" s="459">
        <f t="shared" ref="P39" ca="1" si="16">MIN(P38,O35*$B37)</f>
        <v>-6780.8825705700801</v>
      </c>
      <c r="Q39" s="459">
        <f t="shared" ref="Q39" ca="1" si="17">MIN(Q38,P35*$B37)</f>
        <v>-7066.1654742306182</v>
      </c>
      <c r="R39" s="459">
        <f t="shared" ref="R39" ca="1" si="18">MIN(R38,Q35*$B37)</f>
        <v>-7402.3830624663069</v>
      </c>
      <c r="S39" s="459">
        <f t="shared" ref="S39" ca="1" si="19">MIN(S38,R35*$B37)</f>
        <v>-7704.2121798873104</v>
      </c>
      <c r="T39" s="459">
        <f t="shared" ref="T39" ca="1" si="20">MIN(T38,S35*$B37)</f>
        <v>-8114.2609698584693</v>
      </c>
      <c r="U39" s="459">
        <f t="shared" ref="U39" ca="1" si="21">MIN(U38,T35*$B37)</f>
        <v>-7957.9502657680077</v>
      </c>
      <c r="V39" s="459">
        <f t="shared" ref="V39" ca="1" si="22">MIN(V38,U35*$B37)</f>
        <v>-7891.5846392901421</v>
      </c>
      <c r="W39" s="459">
        <f t="shared" ref="W39" ca="1" si="23">MIN(W38,V35*$B37)</f>
        <v>-7670.9382746484362</v>
      </c>
      <c r="X39" s="459">
        <f t="shared" ref="X39" ca="1" si="24">MIN(X38,W35*$B37)</f>
        <v>-7501.5130029074171</v>
      </c>
      <c r="Y39" s="459">
        <f t="shared" ref="Y39" ca="1" si="25">MIN(Y38,X35*$B37)</f>
        <v>-7176.3318028089852</v>
      </c>
      <c r="Z39" s="459">
        <f t="shared" ref="Z39" ca="1" si="26">MIN(Z38,Y35*$B37)</f>
        <v>-6963.3122710141015</v>
      </c>
      <c r="AA39" s="459">
        <f t="shared" ref="AA39" ca="1" si="27">MIN(AA38,Z35*$B37)</f>
        <v>-6607.5210227899133</v>
      </c>
      <c r="AB39" s="459">
        <f t="shared" ref="AB39" ca="1" si="28">MIN(AB38,AA35*$B37)</f>
        <v>-6387.626866377479</v>
      </c>
      <c r="AC39" s="459">
        <f t="shared" ref="AC39" ca="1" si="29">MIN(AC38,AB35*$B37)</f>
        <v>-6063.6311093098357</v>
      </c>
      <c r="AD39" s="459">
        <f t="shared" ref="AD39" ca="1" si="30">MIN(AD38,AC35*$B37)</f>
        <v>-5867.6200647664309</v>
      </c>
      <c r="AE39" s="459">
        <f t="shared" ref="AE39" ca="1" si="31">MIN(AE38,AD35*$B37)</f>
        <v>-5516.4716036132049</v>
      </c>
      <c r="AF39" s="459">
        <f t="shared" ref="AF39" ca="1" si="32">MIN(AF38,AE35*$B37)</f>
        <v>-2993.0888083807085</v>
      </c>
      <c r="AG39" s="459">
        <f t="shared" ref="AG39" ca="1" si="33">MIN(AG38,AF35*$B37)</f>
        <v>0</v>
      </c>
      <c r="AH39" s="459">
        <f t="shared" ref="AH39" ca="1" si="34">MIN(AH38,AG35*$B37)</f>
        <v>0</v>
      </c>
      <c r="AI39" s="459">
        <f t="shared" ref="AI39" ca="1" si="35">MIN(AI38,AH35*$B37)</f>
        <v>0</v>
      </c>
      <c r="AJ39" s="459">
        <f t="shared" ref="AJ39" ca="1" si="36">MIN(AJ38,AI35*$B37)</f>
        <v>0</v>
      </c>
      <c r="AK39" s="459">
        <f t="shared" ref="AK39" ca="1" si="37">MIN(AK38,AJ35*$B37)</f>
        <v>0</v>
      </c>
      <c r="AL39" s="459">
        <f t="shared" ref="AL39" ca="1" si="38">MIN(AL38,AK35*$B37)</f>
        <v>0</v>
      </c>
      <c r="AM39" s="459">
        <f t="shared" ref="AM39" ca="1" si="39">MIN(AM38,AL35*$B37)</f>
        <v>0</v>
      </c>
      <c r="AN39" s="459">
        <f t="shared" ref="AN39:BO39" ca="1" si="40">MIN(AN38,AM35*$B37)</f>
        <v>0</v>
      </c>
      <c r="AO39" s="459">
        <f t="shared" ca="1" si="40"/>
        <v>0</v>
      </c>
      <c r="AP39" s="459">
        <f t="shared" ca="1" si="40"/>
        <v>0</v>
      </c>
      <c r="AQ39" s="459">
        <f t="shared" ca="1" si="40"/>
        <v>0</v>
      </c>
      <c r="AR39" s="459">
        <f t="shared" ca="1" si="40"/>
        <v>0</v>
      </c>
      <c r="AS39" s="459">
        <f t="shared" ca="1" si="40"/>
        <v>0</v>
      </c>
      <c r="AT39" s="459">
        <f t="shared" ca="1" si="40"/>
        <v>0</v>
      </c>
      <c r="AU39" s="459">
        <f t="shared" ca="1" si="40"/>
        <v>0</v>
      </c>
      <c r="AV39" s="459">
        <f t="shared" ca="1" si="40"/>
        <v>0</v>
      </c>
      <c r="AW39" s="459">
        <f t="shared" ca="1" si="40"/>
        <v>0</v>
      </c>
      <c r="AX39" s="459">
        <f t="shared" ca="1" si="40"/>
        <v>0</v>
      </c>
      <c r="AY39" s="459">
        <f t="shared" ca="1" si="40"/>
        <v>0</v>
      </c>
      <c r="AZ39" s="459">
        <f t="shared" ca="1" si="40"/>
        <v>0</v>
      </c>
      <c r="BA39" s="459">
        <f t="shared" ca="1" si="40"/>
        <v>0</v>
      </c>
      <c r="BB39" s="459">
        <f t="shared" ca="1" si="40"/>
        <v>0</v>
      </c>
      <c r="BC39" s="459">
        <f t="shared" ca="1" si="40"/>
        <v>0</v>
      </c>
      <c r="BD39" s="459">
        <f t="shared" ca="1" si="40"/>
        <v>0</v>
      </c>
      <c r="BE39" s="459">
        <f t="shared" ca="1" si="40"/>
        <v>0</v>
      </c>
      <c r="BF39" s="459">
        <f t="shared" ca="1" si="40"/>
        <v>0</v>
      </c>
      <c r="BG39" s="459">
        <f t="shared" ca="1" si="40"/>
        <v>0</v>
      </c>
      <c r="BH39" s="459">
        <f t="shared" ca="1" si="40"/>
        <v>0</v>
      </c>
      <c r="BI39" s="459">
        <f t="shared" ca="1" si="40"/>
        <v>0</v>
      </c>
      <c r="BJ39" s="459">
        <f t="shared" ca="1" si="40"/>
        <v>0</v>
      </c>
      <c r="BK39" s="459">
        <f t="shared" ca="1" si="40"/>
        <v>0</v>
      </c>
      <c r="BL39" s="459">
        <f t="shared" ca="1" si="40"/>
        <v>0</v>
      </c>
      <c r="BM39" s="459">
        <f t="shared" ca="1" si="40"/>
        <v>0</v>
      </c>
      <c r="BN39" s="459">
        <f t="shared" ca="1" si="40"/>
        <v>0</v>
      </c>
      <c r="BO39" s="459">
        <f t="shared" ca="1" si="40"/>
        <v>0</v>
      </c>
      <c r="BP39" s="459"/>
      <c r="BQ39" s="459"/>
      <c r="BR39" s="459"/>
      <c r="BS39" s="459"/>
      <c r="BT39" s="459"/>
      <c r="BU39" s="459"/>
      <c r="BV39" s="459"/>
      <c r="BW39" s="459"/>
      <c r="BX39" s="459"/>
      <c r="BY39" s="459"/>
      <c r="BZ39" s="459"/>
      <c r="CA39" s="459"/>
      <c r="CB39" s="459"/>
      <c r="CC39" s="459"/>
      <c r="CD39" s="459"/>
      <c r="CE39" s="459"/>
      <c r="CF39" s="459"/>
      <c r="CG39" s="459"/>
      <c r="CH39" s="459"/>
      <c r="CI39" s="459"/>
      <c r="CJ39" s="459"/>
      <c r="CK39" s="459"/>
      <c r="CL39" s="459"/>
      <c r="CM39" s="459"/>
      <c r="CN39" s="459"/>
      <c r="CO39" s="459"/>
      <c r="CP39" s="459"/>
      <c r="CQ39" s="459"/>
      <c r="CR39" s="459"/>
      <c r="CS39" s="459"/>
      <c r="CT39" s="459"/>
      <c r="CU39" s="459"/>
      <c r="CV39" s="459"/>
      <c r="CW39" s="459"/>
      <c r="CX39" s="459"/>
      <c r="CY39" s="459"/>
      <c r="CZ39" s="459"/>
      <c r="DA39" s="459"/>
      <c r="DB39" s="459"/>
      <c r="DC39" s="459"/>
      <c r="DD39" s="459"/>
      <c r="DE39" s="459"/>
      <c r="DF39" s="459"/>
      <c r="DG39" s="459"/>
      <c r="DH39" s="459"/>
      <c r="DI39" s="459"/>
      <c r="DJ39" s="459"/>
      <c r="DK39" s="459"/>
      <c r="DL39" s="459"/>
      <c r="DM39" s="459"/>
      <c r="DN39" s="459"/>
      <c r="DO39" s="459"/>
      <c r="DP39" s="459"/>
      <c r="DQ39" s="459"/>
      <c r="DR39" s="459"/>
      <c r="DS39" s="459"/>
      <c r="DT39" s="459"/>
      <c r="DU39" s="459"/>
      <c r="DV39" s="459"/>
      <c r="DW39" s="459"/>
    </row>
    <row r="40" spans="1:127">
      <c r="A40" s="1396"/>
      <c r="B40" s="1397"/>
      <c r="C40" s="1397"/>
      <c r="D40" s="1396"/>
      <c r="E40" s="1396"/>
      <c r="F40" s="576"/>
      <c r="G40" s="1402"/>
      <c r="H40" s="1402"/>
      <c r="I40" s="1402"/>
      <c r="J40" s="1402"/>
      <c r="K40" s="1402"/>
      <c r="L40" s="1402"/>
      <c r="M40" s="1402"/>
      <c r="N40" s="1402"/>
      <c r="O40" s="1402"/>
      <c r="P40" s="1402"/>
      <c r="Q40" s="1402"/>
      <c r="R40" s="1402"/>
      <c r="S40" s="1402"/>
      <c r="T40" s="1402"/>
      <c r="U40" s="1402"/>
      <c r="V40" s="1402"/>
      <c r="W40" s="1402"/>
      <c r="X40" s="1402"/>
      <c r="Y40" s="1402"/>
      <c r="Z40" s="1402"/>
      <c r="AA40" s="1402"/>
      <c r="AB40" s="1402"/>
      <c r="AC40" s="1402"/>
      <c r="AD40" s="1402"/>
      <c r="AE40" s="1402"/>
      <c r="AF40" s="1402"/>
      <c r="AG40" s="1402"/>
      <c r="AH40" s="1402"/>
      <c r="AI40" s="1402"/>
      <c r="AJ40" s="1402"/>
      <c r="AK40" s="1402"/>
      <c r="AL40" s="1402"/>
      <c r="AM40" s="1402"/>
      <c r="AN40" s="1402"/>
      <c r="AO40" s="1402"/>
      <c r="AP40" s="1402"/>
      <c r="AQ40" s="1402"/>
      <c r="AR40" s="1402"/>
      <c r="AS40" s="1402"/>
      <c r="AT40" s="1402"/>
      <c r="AU40" s="1402"/>
      <c r="AV40" s="1402"/>
      <c r="AW40" s="1402"/>
      <c r="AX40" s="1402"/>
      <c r="AY40" s="1402"/>
      <c r="AZ40" s="1402"/>
      <c r="BA40" s="1402"/>
      <c r="BB40" s="1402"/>
      <c r="BC40" s="1402"/>
      <c r="BD40" s="1402"/>
      <c r="BE40" s="1402"/>
      <c r="BF40" s="1402"/>
      <c r="BG40" s="1402"/>
      <c r="BH40" s="1402"/>
      <c r="BI40" s="1402"/>
      <c r="BJ40" s="1402"/>
      <c r="BK40" s="1402"/>
      <c r="BL40" s="1402"/>
      <c r="BM40" s="1402"/>
      <c r="BN40" s="1402"/>
      <c r="BO40" s="1402"/>
      <c r="BP40" s="1402"/>
      <c r="BQ40" s="1402"/>
      <c r="BR40" s="1402"/>
      <c r="BS40" s="1402"/>
      <c r="BT40" s="1402"/>
      <c r="BU40" s="1402"/>
      <c r="BV40" s="1402"/>
      <c r="BW40" s="1402"/>
      <c r="BX40" s="1402"/>
      <c r="BY40" s="1402"/>
      <c r="BZ40" s="1402"/>
      <c r="CA40" s="1402"/>
      <c r="CB40" s="1402"/>
      <c r="CC40" s="1402"/>
      <c r="CD40" s="1402"/>
      <c r="CE40" s="1402"/>
      <c r="CF40" s="1402"/>
      <c r="CG40" s="1402"/>
      <c r="CH40" s="1402"/>
      <c r="CI40" s="1402"/>
      <c r="CJ40" s="1402"/>
      <c r="CK40" s="1402"/>
      <c r="CL40" s="1402"/>
      <c r="CM40" s="1402"/>
      <c r="CN40" s="1402"/>
      <c r="CO40" s="1402"/>
      <c r="CP40" s="1402"/>
      <c r="CQ40" s="1402"/>
      <c r="CR40" s="1402"/>
      <c r="CS40" s="1402"/>
      <c r="CT40" s="1402"/>
      <c r="CU40" s="1402"/>
      <c r="CV40" s="1402"/>
      <c r="CW40" s="1402"/>
      <c r="CX40" s="1402"/>
      <c r="CY40" s="1402"/>
      <c r="CZ40" s="1402"/>
      <c r="DA40" s="1402"/>
      <c r="DB40" s="1402"/>
      <c r="DC40" s="1402"/>
      <c r="DD40" s="1402"/>
      <c r="DE40" s="1402"/>
      <c r="DF40" s="1402"/>
      <c r="DG40" s="1402"/>
      <c r="DH40" s="1402"/>
      <c r="DI40" s="1402"/>
      <c r="DJ40" s="1402"/>
      <c r="DK40" s="1402"/>
      <c r="DL40" s="1402"/>
      <c r="DM40" s="1402"/>
      <c r="DN40" s="1402"/>
      <c r="DO40" s="1402"/>
      <c r="DP40" s="1402"/>
      <c r="DQ40" s="1402"/>
      <c r="DR40" s="1402"/>
      <c r="DS40" s="1402"/>
      <c r="DT40" s="1402"/>
      <c r="DU40" s="1402"/>
      <c r="DV40" s="1402"/>
      <c r="DW40" s="1402"/>
    </row>
    <row r="41" spans="1:127">
      <c r="A41" s="1125" t="s">
        <v>1141</v>
      </c>
      <c r="B41" s="1393"/>
      <c r="C41" s="1393"/>
      <c r="D41" s="1125"/>
      <c r="E41" s="1125"/>
      <c r="F41" s="576"/>
      <c r="G41" s="459">
        <f ca="1">-G37+G35</f>
        <v>-3568.6878026481627</v>
      </c>
      <c r="H41" s="459">
        <f t="shared" ref="H41:BO41" ca="1" si="41">-H37+H35</f>
        <v>-1369.7480254448019</v>
      </c>
      <c r="I41" s="459">
        <f t="shared" ca="1" si="41"/>
        <v>-1381.3923364675929</v>
      </c>
      <c r="J41" s="459">
        <f t="shared" ca="1" si="41"/>
        <v>-1306.1413252361076</v>
      </c>
      <c r="K41" s="459">
        <f t="shared" ca="1" si="41"/>
        <v>-1314.9447359069227</v>
      </c>
      <c r="L41" s="459">
        <f t="shared" ca="1" si="41"/>
        <v>-1290.1256213976303</v>
      </c>
      <c r="M41" s="459">
        <f t="shared" ca="1" si="41"/>
        <v>-1291.0870091119441</v>
      </c>
      <c r="N41" s="459">
        <f t="shared" ca="1" si="41"/>
        <v>-1208.8472073032253</v>
      </c>
      <c r="O41" s="459">
        <f t="shared" ca="1" si="41"/>
        <v>-1675.8779968503575</v>
      </c>
      <c r="P41" s="459">
        <f t="shared" ca="1" si="41"/>
        <v>-1600.2276395674608</v>
      </c>
      <c r="Q41" s="459">
        <f t="shared" ca="1" si="41"/>
        <v>-1626.343209633319</v>
      </c>
      <c r="R41" s="459">
        <f t="shared" ca="1" si="41"/>
        <v>-1592.9161265329471</v>
      </c>
      <c r="S41" s="459">
        <f t="shared" ca="1" si="41"/>
        <v>-1618.8959972743855</v>
      </c>
      <c r="T41" s="459">
        <f t="shared" ca="1" si="41"/>
        <v>-1519.5672927598948</v>
      </c>
      <c r="U41" s="459">
        <f t="shared" ca="1" si="41"/>
        <v>-1533.8620130895965</v>
      </c>
      <c r="V41" s="459">
        <f t="shared" ca="1" si="41"/>
        <v>-1405.6968449916121</v>
      </c>
      <c r="W41" s="459">
        <f t="shared" ca="1" si="41"/>
        <v>-1423.4908547919285</v>
      </c>
      <c r="X41" s="459">
        <f t="shared" ca="1" si="41"/>
        <v>-1293.7147971759537</v>
      </c>
      <c r="Y41" s="459">
        <f t="shared" ca="1" si="41"/>
        <v>-1306.5477609650111</v>
      </c>
      <c r="Z41" s="459">
        <f t="shared" ca="1" si="41"/>
        <v>-1178.0707648654084</v>
      </c>
      <c r="AA41" s="459">
        <f t="shared" ca="1" si="41"/>
        <v>-1185.8026885791769</v>
      </c>
      <c r="AB41" s="459">
        <f t="shared" ca="1" si="41"/>
        <v>-1099.4950977242856</v>
      </c>
      <c r="AC41" s="459">
        <f t="shared" ca="1" si="41"/>
        <v>-1097.7037526325482</v>
      </c>
      <c r="AD41" s="459">
        <f t="shared" ca="1" si="41"/>
        <v>-955.39929981178602</v>
      </c>
      <c r="AE41" s="459">
        <f t="shared" ca="1" si="41"/>
        <v>-953.40412954570138</v>
      </c>
      <c r="AF41" s="459">
        <f t="shared" ca="1" si="41"/>
        <v>0</v>
      </c>
      <c r="AG41" s="459">
        <f t="shared" ca="1" si="41"/>
        <v>667.71687431216787</v>
      </c>
      <c r="AH41" s="459">
        <f t="shared" ca="1" si="41"/>
        <v>2558.4527417422933</v>
      </c>
      <c r="AI41" s="459">
        <f t="shared" ca="1" si="41"/>
        <v>2748.4228366344664</v>
      </c>
      <c r="AJ41" s="459">
        <f t="shared" ca="1" si="41"/>
        <v>2902.6179147975108</v>
      </c>
      <c r="AK41" s="459">
        <f t="shared" ca="1" si="41"/>
        <v>3122.6060980321472</v>
      </c>
      <c r="AL41" s="459">
        <f t="shared" ca="1" si="41"/>
        <v>3272.8660169663431</v>
      </c>
      <c r="AM41" s="459">
        <f t="shared" ca="1" si="41"/>
        <v>3529.9386000501004</v>
      </c>
      <c r="AN41" s="459">
        <f t="shared" ca="1" si="41"/>
        <v>3844.6694587859629</v>
      </c>
      <c r="AO41" s="459">
        <f t="shared" ca="1" si="41"/>
        <v>4134.2795748281887</v>
      </c>
      <c r="AP41" s="459">
        <f t="shared" ca="1" si="41"/>
        <v>4408.4081541958094</v>
      </c>
      <c r="AQ41" s="459">
        <f t="shared" ca="1" si="41"/>
        <v>4730.096892086638</v>
      </c>
      <c r="AR41" s="459">
        <f t="shared" ca="1" si="41"/>
        <v>5003.75835649088</v>
      </c>
      <c r="AS41" s="459">
        <f t="shared" ca="1" si="41"/>
        <v>5058.7447120567149</v>
      </c>
      <c r="AT41" s="459">
        <f t="shared" ca="1" si="41"/>
        <v>5155.3960223303138</v>
      </c>
      <c r="AU41" s="459">
        <f t="shared" ca="1" si="41"/>
        <v>5240.8445751866202</v>
      </c>
      <c r="AV41" s="459">
        <f t="shared" ca="1" si="41"/>
        <v>7037.2442080905275</v>
      </c>
      <c r="AW41" s="459">
        <f t="shared" ca="1" si="41"/>
        <v>7153.8836148544597</v>
      </c>
      <c r="AX41" s="459">
        <f t="shared" ca="1" si="41"/>
        <v>7202.2921479137076</v>
      </c>
      <c r="AY41" s="459">
        <f t="shared" ca="1" si="41"/>
        <v>7321.667155890178</v>
      </c>
      <c r="AZ41" s="459">
        <f t="shared" ca="1" si="41"/>
        <v>7426.0322840528779</v>
      </c>
      <c r="BA41" s="459">
        <f t="shared" ca="1" si="41"/>
        <v>7507.6370344270863</v>
      </c>
      <c r="BB41" s="459">
        <f t="shared" ca="1" si="41"/>
        <v>7552.4928393020573</v>
      </c>
      <c r="BC41" s="459">
        <f t="shared" ca="1" si="41"/>
        <v>7677.6722786275059</v>
      </c>
      <c r="BD41" s="459">
        <f t="shared" ca="1" si="41"/>
        <v>7701.5347465538525</v>
      </c>
      <c r="BE41" s="459">
        <f t="shared" ca="1" si="41"/>
        <v>7829.1844937343049</v>
      </c>
      <c r="BF41" s="459">
        <f t="shared" ca="1" si="41"/>
        <v>7870.6565164874501</v>
      </c>
      <c r="BG41" s="459">
        <f t="shared" ca="1" si="41"/>
        <v>8001.1093869264687</v>
      </c>
      <c r="BH41" s="459">
        <f t="shared" ca="1" si="41"/>
        <v>8037.566390943608</v>
      </c>
      <c r="BI41" s="459">
        <f t="shared" ca="1" si="41"/>
        <v>8125.8912963385928</v>
      </c>
      <c r="BJ41" s="459">
        <f t="shared" ca="1" si="41"/>
        <v>8123.1532287047658</v>
      </c>
      <c r="BK41" s="459">
        <f t="shared" ca="1" si="41"/>
        <v>8257.7911275230763</v>
      </c>
      <c r="BL41" s="459">
        <f t="shared" ca="1" si="41"/>
        <v>8221.4050286708589</v>
      </c>
      <c r="BM41" s="459">
        <f t="shared" ca="1" si="41"/>
        <v>8357.6714103615377</v>
      </c>
      <c r="BN41" s="459">
        <f t="shared" ca="1" si="41"/>
        <v>8264.4383934860307</v>
      </c>
      <c r="BO41" s="459">
        <f t="shared" ca="1" si="41"/>
        <v>8401.4180353670126</v>
      </c>
      <c r="BP41" s="459"/>
      <c r="BQ41" s="459"/>
      <c r="BR41" s="459"/>
      <c r="BS41" s="459"/>
      <c r="BT41" s="459"/>
      <c r="BU41" s="459"/>
      <c r="BV41" s="459"/>
      <c r="BW41" s="459"/>
      <c r="BX41" s="459"/>
      <c r="BY41" s="459"/>
      <c r="BZ41" s="459"/>
      <c r="CA41" s="459"/>
      <c r="CB41" s="459"/>
      <c r="CC41" s="459"/>
      <c r="CD41" s="459"/>
      <c r="CE41" s="459"/>
      <c r="CF41" s="459"/>
      <c r="CG41" s="459"/>
      <c r="CH41" s="459"/>
      <c r="CI41" s="459"/>
      <c r="CJ41" s="459"/>
      <c r="CK41" s="459"/>
      <c r="CL41" s="459"/>
      <c r="CM41" s="459"/>
      <c r="CN41" s="459"/>
      <c r="CO41" s="459"/>
      <c r="CP41" s="459"/>
      <c r="CQ41" s="459"/>
      <c r="CR41" s="459"/>
      <c r="CS41" s="459"/>
      <c r="CT41" s="459"/>
      <c r="CU41" s="459"/>
      <c r="CV41" s="459"/>
      <c r="CW41" s="459"/>
      <c r="CX41" s="459"/>
      <c r="CY41" s="459"/>
      <c r="CZ41" s="459"/>
      <c r="DA41" s="459"/>
      <c r="DB41" s="459"/>
      <c r="DC41" s="459"/>
      <c r="DD41" s="459"/>
      <c r="DE41" s="459"/>
      <c r="DF41" s="459"/>
      <c r="DG41" s="459"/>
      <c r="DH41" s="459"/>
      <c r="DI41" s="459"/>
      <c r="DJ41" s="459"/>
      <c r="DK41" s="459"/>
      <c r="DL41" s="459"/>
      <c r="DM41" s="459"/>
      <c r="DN41" s="459"/>
      <c r="DO41" s="459"/>
      <c r="DP41" s="459"/>
      <c r="DQ41" s="459"/>
      <c r="DR41" s="459"/>
      <c r="DS41" s="459"/>
      <c r="DT41" s="459"/>
      <c r="DU41" s="459"/>
      <c r="DV41" s="459"/>
      <c r="DW41" s="459"/>
    </row>
    <row r="42" spans="1:127">
      <c r="A42" s="1125"/>
      <c r="B42" s="1405"/>
      <c r="C42" s="1393"/>
      <c r="D42" s="1125"/>
      <c r="E42" s="1125"/>
      <c r="F42" s="576"/>
      <c r="G42" s="459"/>
      <c r="H42" s="459"/>
      <c r="I42" s="459"/>
      <c r="J42" s="459"/>
      <c r="K42" s="459"/>
      <c r="L42" s="459"/>
      <c r="M42" s="459"/>
      <c r="N42" s="459"/>
      <c r="O42" s="459"/>
      <c r="P42" s="459"/>
      <c r="Q42" s="459"/>
      <c r="R42" s="459"/>
      <c r="S42" s="459"/>
      <c r="T42" s="459"/>
      <c r="U42" s="459"/>
      <c r="V42" s="459"/>
      <c r="W42" s="459"/>
      <c r="X42" s="459"/>
      <c r="Y42" s="459"/>
      <c r="Z42" s="459"/>
      <c r="AA42" s="459"/>
      <c r="AB42" s="459"/>
      <c r="AC42" s="459"/>
      <c r="AD42" s="459"/>
      <c r="AE42" s="459"/>
      <c r="AF42" s="459"/>
      <c r="AG42" s="459"/>
      <c r="AH42" s="459"/>
      <c r="AI42" s="459"/>
      <c r="AJ42" s="459"/>
      <c r="AK42" s="459"/>
      <c r="AL42" s="459"/>
      <c r="AM42" s="459"/>
      <c r="AN42" s="459"/>
      <c r="AO42" s="459"/>
      <c r="AP42" s="459"/>
      <c r="AQ42" s="459"/>
      <c r="AR42" s="459"/>
      <c r="AS42" s="459"/>
      <c r="AT42" s="459"/>
      <c r="AU42" s="459"/>
      <c r="AV42" s="459"/>
      <c r="AW42" s="459"/>
      <c r="AX42" s="459"/>
      <c r="AY42" s="459"/>
      <c r="AZ42" s="459"/>
      <c r="BA42" s="459"/>
      <c r="BB42" s="459"/>
      <c r="BC42" s="459"/>
      <c r="BD42" s="459"/>
      <c r="BE42" s="459"/>
      <c r="BF42" s="459"/>
      <c r="BG42" s="459"/>
      <c r="BH42" s="459"/>
      <c r="BI42" s="459"/>
      <c r="BJ42" s="459"/>
      <c r="BK42" s="459"/>
      <c r="BL42" s="459"/>
      <c r="BM42" s="459"/>
      <c r="BN42" s="459"/>
      <c r="BO42" s="459"/>
      <c r="BP42" s="459"/>
      <c r="BQ42" s="459"/>
      <c r="BR42" s="459"/>
      <c r="BS42" s="459"/>
      <c r="BT42" s="459"/>
      <c r="BU42" s="459"/>
      <c r="BV42" s="459"/>
      <c r="BW42" s="459"/>
      <c r="BX42" s="459"/>
      <c r="BY42" s="459"/>
      <c r="BZ42" s="459"/>
      <c r="CA42" s="459"/>
      <c r="CB42" s="459"/>
      <c r="CC42" s="459"/>
      <c r="CD42" s="459"/>
      <c r="CE42" s="459"/>
      <c r="CF42" s="459"/>
      <c r="CG42" s="459"/>
      <c r="CH42" s="459"/>
      <c r="CI42" s="459"/>
      <c r="CJ42" s="459"/>
      <c r="CK42" s="459"/>
      <c r="CL42" s="459"/>
      <c r="CM42" s="459"/>
      <c r="CN42" s="459"/>
      <c r="CO42" s="459"/>
      <c r="CP42" s="459"/>
      <c r="CQ42" s="459"/>
      <c r="CR42" s="459"/>
      <c r="CS42" s="459"/>
      <c r="CT42" s="459"/>
      <c r="CU42" s="459"/>
      <c r="CV42" s="459"/>
      <c r="CW42" s="459"/>
      <c r="CX42" s="459"/>
      <c r="CY42" s="459"/>
      <c r="CZ42" s="459"/>
      <c r="DA42" s="459"/>
      <c r="DB42" s="459"/>
      <c r="DC42" s="459"/>
      <c r="DD42" s="459"/>
      <c r="DE42" s="459"/>
      <c r="DF42" s="459"/>
      <c r="DG42" s="459"/>
      <c r="DH42" s="459"/>
      <c r="DI42" s="459"/>
      <c r="DJ42" s="459"/>
      <c r="DK42" s="459"/>
      <c r="DL42" s="459"/>
      <c r="DM42" s="459"/>
      <c r="DN42" s="459"/>
      <c r="DO42" s="459"/>
      <c r="DP42" s="459"/>
      <c r="DQ42" s="459"/>
      <c r="DR42" s="459"/>
      <c r="DS42" s="459"/>
      <c r="DT42" s="459"/>
      <c r="DU42" s="459"/>
      <c r="DV42" s="459"/>
      <c r="DW42" s="459"/>
    </row>
    <row r="43" spans="1:127">
      <c r="A43" s="1125" t="s">
        <v>957</v>
      </c>
      <c r="B43" s="1406">
        <f>Inputs!$D$386</f>
        <v>0.18</v>
      </c>
      <c r="C43" s="1399"/>
      <c r="D43" s="1125"/>
      <c r="E43" s="1125"/>
      <c r="F43" s="576"/>
      <c r="G43" s="459">
        <f ca="1">MAX(SUM(F41:G41),0)*$B43*(G4&gt;0)*(MOD(G4,2)=0)</f>
        <v>0</v>
      </c>
      <c r="H43" s="459">
        <f t="shared" ref="H43:BO43" ca="1" si="42">MAX(SUM(G41:H41),0)*$B43*(H4&gt;0)*(MOD(H4,2)=0)</f>
        <v>0</v>
      </c>
      <c r="I43" s="459">
        <f t="shared" ca="1" si="42"/>
        <v>0</v>
      </c>
      <c r="J43" s="459">
        <f t="shared" ca="1" si="42"/>
        <v>0</v>
      </c>
      <c r="K43" s="459">
        <f t="shared" ca="1" si="42"/>
        <v>0</v>
      </c>
      <c r="L43" s="459">
        <f t="shared" ca="1" si="42"/>
        <v>0</v>
      </c>
      <c r="M43" s="459">
        <f t="shared" ca="1" si="42"/>
        <v>0</v>
      </c>
      <c r="N43" s="459">
        <f t="shared" ca="1" si="42"/>
        <v>0</v>
      </c>
      <c r="O43" s="459">
        <f t="shared" ca="1" si="42"/>
        <v>0</v>
      </c>
      <c r="P43" s="459">
        <f t="shared" ca="1" si="42"/>
        <v>0</v>
      </c>
      <c r="Q43" s="459">
        <f t="shared" ca="1" si="42"/>
        <v>0</v>
      </c>
      <c r="R43" s="459">
        <f t="shared" ca="1" si="42"/>
        <v>0</v>
      </c>
      <c r="S43" s="459">
        <f t="shared" ca="1" si="42"/>
        <v>0</v>
      </c>
      <c r="T43" s="459">
        <f t="shared" ca="1" si="42"/>
        <v>0</v>
      </c>
      <c r="U43" s="459">
        <f t="shared" ca="1" si="42"/>
        <v>0</v>
      </c>
      <c r="V43" s="459">
        <f t="shared" ca="1" si="42"/>
        <v>0</v>
      </c>
      <c r="W43" s="459">
        <f t="shared" ca="1" si="42"/>
        <v>0</v>
      </c>
      <c r="X43" s="459">
        <f t="shared" ca="1" si="42"/>
        <v>0</v>
      </c>
      <c r="Y43" s="459">
        <f t="shared" ca="1" si="42"/>
        <v>0</v>
      </c>
      <c r="Z43" s="459">
        <f t="shared" ca="1" si="42"/>
        <v>0</v>
      </c>
      <c r="AA43" s="459">
        <f t="shared" ca="1" si="42"/>
        <v>0</v>
      </c>
      <c r="AB43" s="459">
        <f t="shared" ca="1" si="42"/>
        <v>0</v>
      </c>
      <c r="AC43" s="459">
        <f t="shared" ca="1" si="42"/>
        <v>0</v>
      </c>
      <c r="AD43" s="459">
        <f t="shared" ca="1" si="42"/>
        <v>0</v>
      </c>
      <c r="AE43" s="459">
        <f t="shared" ca="1" si="42"/>
        <v>0</v>
      </c>
      <c r="AF43" s="459">
        <f t="shared" ca="1" si="42"/>
        <v>0</v>
      </c>
      <c r="AG43" s="459">
        <f t="shared" ca="1" si="42"/>
        <v>120.18903737619021</v>
      </c>
      <c r="AH43" s="459">
        <f t="shared" ca="1" si="42"/>
        <v>0</v>
      </c>
      <c r="AI43" s="459">
        <f t="shared" ca="1" si="42"/>
        <v>955.23760410781665</v>
      </c>
      <c r="AJ43" s="459">
        <f t="shared" ca="1" si="42"/>
        <v>0</v>
      </c>
      <c r="AK43" s="459">
        <f t="shared" ca="1" si="42"/>
        <v>1084.5403223093383</v>
      </c>
      <c r="AL43" s="459">
        <f t="shared" ca="1" si="42"/>
        <v>0</v>
      </c>
      <c r="AM43" s="459">
        <f t="shared" ca="1" si="42"/>
        <v>1224.5048310629597</v>
      </c>
      <c r="AN43" s="459">
        <f t="shared" ca="1" si="42"/>
        <v>0</v>
      </c>
      <c r="AO43" s="459">
        <f t="shared" ca="1" si="42"/>
        <v>1436.2108260505472</v>
      </c>
      <c r="AP43" s="459">
        <f t="shared" ca="1" si="42"/>
        <v>0</v>
      </c>
      <c r="AQ43" s="459">
        <f t="shared" ca="1" si="42"/>
        <v>1644.9309083308406</v>
      </c>
      <c r="AR43" s="459">
        <f t="shared" ca="1" si="42"/>
        <v>0</v>
      </c>
      <c r="AS43" s="459">
        <f t="shared" ca="1" si="42"/>
        <v>1811.2505523385669</v>
      </c>
      <c r="AT43" s="459">
        <f t="shared" ca="1" si="42"/>
        <v>0</v>
      </c>
      <c r="AU43" s="459">
        <f t="shared" ca="1" si="42"/>
        <v>1871.3233075530482</v>
      </c>
      <c r="AV43" s="459">
        <f t="shared" ca="1" si="42"/>
        <v>0</v>
      </c>
      <c r="AW43" s="459">
        <f t="shared" ca="1" si="42"/>
        <v>2554.4030081300975</v>
      </c>
      <c r="AX43" s="459">
        <f t="shared" ca="1" si="42"/>
        <v>0</v>
      </c>
      <c r="AY43" s="459">
        <f t="shared" ca="1" si="42"/>
        <v>2614.3126746846992</v>
      </c>
      <c r="AZ43" s="459">
        <f t="shared" ca="1" si="42"/>
        <v>0</v>
      </c>
      <c r="BA43" s="459">
        <f t="shared" ca="1" si="42"/>
        <v>2688.0604773263935</v>
      </c>
      <c r="BB43" s="459">
        <f t="shared" ca="1" si="42"/>
        <v>0</v>
      </c>
      <c r="BC43" s="459">
        <f t="shared" ca="1" si="42"/>
        <v>2741.4297212273209</v>
      </c>
      <c r="BD43" s="459">
        <f t="shared" ca="1" si="42"/>
        <v>0</v>
      </c>
      <c r="BE43" s="459">
        <f t="shared" ca="1" si="42"/>
        <v>2795.529463251868</v>
      </c>
      <c r="BF43" s="459">
        <f t="shared" ca="1" si="42"/>
        <v>0</v>
      </c>
      <c r="BG43" s="459">
        <f t="shared" ca="1" si="42"/>
        <v>2856.9178626145049</v>
      </c>
      <c r="BH43" s="459">
        <f t="shared" ca="1" si="42"/>
        <v>0</v>
      </c>
      <c r="BI43" s="459">
        <f t="shared" ca="1" si="42"/>
        <v>2909.4223837107957</v>
      </c>
      <c r="BJ43" s="459">
        <f t="shared" ca="1" si="42"/>
        <v>0</v>
      </c>
      <c r="BK43" s="459">
        <f t="shared" ca="1" si="42"/>
        <v>2948.5699841210117</v>
      </c>
      <c r="BL43" s="459">
        <f t="shared" ca="1" si="42"/>
        <v>0</v>
      </c>
      <c r="BM43" s="459">
        <f t="shared" ca="1" si="42"/>
        <v>2984.2337590258312</v>
      </c>
      <c r="BN43" s="459">
        <f t="shared" ca="1" si="42"/>
        <v>0</v>
      </c>
      <c r="BO43" s="459">
        <f t="shared" ca="1" si="42"/>
        <v>2999.8541571935475</v>
      </c>
      <c r="BP43" s="459"/>
      <c r="BQ43" s="459"/>
      <c r="BR43" s="459"/>
      <c r="BS43" s="459"/>
      <c r="BT43" s="459"/>
      <c r="BU43" s="459"/>
      <c r="BV43" s="459"/>
      <c r="BW43" s="459"/>
      <c r="BX43" s="459"/>
      <c r="BY43" s="459"/>
      <c r="BZ43" s="459"/>
      <c r="CA43" s="459"/>
      <c r="CB43" s="459"/>
      <c r="CC43" s="459"/>
      <c r="CD43" s="459"/>
      <c r="CE43" s="459"/>
      <c r="CF43" s="459"/>
      <c r="CG43" s="459"/>
      <c r="CH43" s="459"/>
      <c r="CI43" s="459"/>
      <c r="CJ43" s="459"/>
      <c r="CK43" s="459"/>
      <c r="CL43" s="459"/>
      <c r="CM43" s="459"/>
      <c r="CN43" s="459"/>
      <c r="CO43" s="459"/>
      <c r="CP43" s="459"/>
      <c r="CQ43" s="459"/>
      <c r="CR43" s="459"/>
      <c r="CS43" s="459"/>
      <c r="CT43" s="459"/>
      <c r="CU43" s="459"/>
      <c r="CV43" s="459"/>
      <c r="CW43" s="459"/>
      <c r="CX43" s="459"/>
      <c r="CY43" s="459"/>
      <c r="CZ43" s="459"/>
      <c r="DA43" s="459"/>
      <c r="DB43" s="459"/>
      <c r="DC43" s="459"/>
      <c r="DD43" s="459"/>
      <c r="DE43" s="459"/>
      <c r="DF43" s="459"/>
      <c r="DG43" s="459"/>
      <c r="DH43" s="459"/>
      <c r="DI43" s="459"/>
      <c r="DJ43" s="459"/>
      <c r="DK43" s="459"/>
      <c r="DL43" s="459"/>
      <c r="DM43" s="459"/>
      <c r="DN43" s="459"/>
      <c r="DO43" s="459"/>
      <c r="DP43" s="459"/>
      <c r="DQ43" s="459"/>
      <c r="DR43" s="459"/>
      <c r="DS43" s="459"/>
      <c r="DT43" s="459"/>
      <c r="DU43" s="459"/>
      <c r="DV43" s="459"/>
      <c r="DW43" s="459"/>
    </row>
    <row r="44" spans="1:127">
      <c r="A44" s="654" t="str">
        <f>Inputs!A384</f>
        <v>Corporate Income Tax</v>
      </c>
      <c r="B44" s="838"/>
      <c r="C44" s="838"/>
      <c r="D44" s="303"/>
      <c r="E44" s="303"/>
      <c r="F44" s="303"/>
      <c r="G44" s="810">
        <f>Macro!G40</f>
        <v>0</v>
      </c>
      <c r="H44" s="810">
        <f>Macro!H40</f>
        <v>0</v>
      </c>
      <c r="I44" s="810">
        <f>Macro!I40</f>
        <v>0</v>
      </c>
      <c r="J44" s="810">
        <f>Macro!J40</f>
        <v>0</v>
      </c>
      <c r="K44" s="810">
        <f>Macro!K40</f>
        <v>0</v>
      </c>
      <c r="L44" s="810">
        <f>Macro!L40</f>
        <v>0</v>
      </c>
      <c r="M44" s="810">
        <f>Macro!M40</f>
        <v>0</v>
      </c>
      <c r="N44" s="810">
        <f>Macro!N40</f>
        <v>0</v>
      </c>
      <c r="O44" s="810">
        <f>Macro!O40</f>
        <v>0</v>
      </c>
      <c r="P44" s="810">
        <f>Macro!P40</f>
        <v>0</v>
      </c>
      <c r="Q44" s="810">
        <f>Macro!Q40</f>
        <v>0</v>
      </c>
      <c r="R44" s="810">
        <f>Macro!R40</f>
        <v>0</v>
      </c>
      <c r="S44" s="810">
        <f>Macro!S40</f>
        <v>0</v>
      </c>
      <c r="T44" s="810">
        <f>Macro!T40</f>
        <v>0</v>
      </c>
      <c r="U44" s="810">
        <f>Macro!U40</f>
        <v>0</v>
      </c>
      <c r="V44" s="810">
        <f>Macro!V40</f>
        <v>0</v>
      </c>
      <c r="W44" s="810">
        <f>Macro!W40</f>
        <v>0</v>
      </c>
      <c r="X44" s="810">
        <f>Macro!X40</f>
        <v>0</v>
      </c>
      <c r="Y44" s="810">
        <f>Macro!Y40</f>
        <v>0</v>
      </c>
      <c r="Z44" s="810">
        <f>Macro!Z40</f>
        <v>0</v>
      </c>
      <c r="AA44" s="810">
        <f>Macro!AA40</f>
        <v>0</v>
      </c>
      <c r="AB44" s="810">
        <f>Macro!AB40</f>
        <v>0</v>
      </c>
      <c r="AC44" s="810">
        <f>Macro!AC40</f>
        <v>0</v>
      </c>
      <c r="AD44" s="810">
        <f>Macro!AD40</f>
        <v>0</v>
      </c>
      <c r="AE44" s="810">
        <f>Macro!AE40</f>
        <v>0</v>
      </c>
      <c r="AF44" s="810">
        <f>Macro!AF40</f>
        <v>0</v>
      </c>
      <c r="AG44" s="810">
        <f>Macro!AG40</f>
        <v>120.18903737619021</v>
      </c>
      <c r="AH44" s="810">
        <f>Macro!AH40</f>
        <v>0</v>
      </c>
      <c r="AI44" s="810">
        <f>Macro!AI40</f>
        <v>955.23760410781665</v>
      </c>
      <c r="AJ44" s="810">
        <f>Macro!AJ40</f>
        <v>0</v>
      </c>
      <c r="AK44" s="810">
        <f>Macro!AK40</f>
        <v>1084.5403223093383</v>
      </c>
      <c r="AL44" s="810">
        <f>Macro!AL40</f>
        <v>0</v>
      </c>
      <c r="AM44" s="810">
        <f>Macro!AM40</f>
        <v>1224.5048310629597</v>
      </c>
      <c r="AN44" s="810">
        <f>Macro!AN40</f>
        <v>0</v>
      </c>
      <c r="AO44" s="810">
        <f>Macro!AO40</f>
        <v>1436.2108260505472</v>
      </c>
      <c r="AP44" s="810">
        <f>Macro!AP40</f>
        <v>0</v>
      </c>
      <c r="AQ44" s="810">
        <f>Macro!AQ40</f>
        <v>1644.9309083308406</v>
      </c>
      <c r="AR44" s="810">
        <f>Macro!AR40</f>
        <v>0</v>
      </c>
      <c r="AS44" s="810">
        <f>Macro!AS40</f>
        <v>1811.2505523385669</v>
      </c>
      <c r="AT44" s="810">
        <f>Macro!AT40</f>
        <v>0</v>
      </c>
      <c r="AU44" s="810">
        <f>Macro!AU40</f>
        <v>1871.3233075530482</v>
      </c>
      <c r="AV44" s="810">
        <f>Macro!AV40</f>
        <v>0</v>
      </c>
      <c r="AW44" s="810">
        <f>Macro!AW40</f>
        <v>2554.4030081300975</v>
      </c>
      <c r="AX44" s="810">
        <f>Macro!AX40</f>
        <v>0</v>
      </c>
      <c r="AY44" s="810">
        <f>Macro!AY40</f>
        <v>2614.3126746846992</v>
      </c>
      <c r="AZ44" s="810">
        <f>Macro!AZ40</f>
        <v>0</v>
      </c>
      <c r="BA44" s="810">
        <f>Macro!BA40</f>
        <v>2688.0604773263935</v>
      </c>
      <c r="BB44" s="810">
        <f>Macro!BB40</f>
        <v>0</v>
      </c>
      <c r="BC44" s="810">
        <f>Macro!BC40</f>
        <v>2741.4297212273209</v>
      </c>
      <c r="BD44" s="810">
        <f>Macro!BD40</f>
        <v>0</v>
      </c>
      <c r="BE44" s="810">
        <f>Macro!BE40</f>
        <v>2795.529463251868</v>
      </c>
      <c r="BF44" s="810">
        <f>Macro!BF40</f>
        <v>0</v>
      </c>
      <c r="BG44" s="810">
        <f>Macro!BG40</f>
        <v>2856.9178626145049</v>
      </c>
      <c r="BH44" s="810">
        <f>Macro!BH40</f>
        <v>0</v>
      </c>
      <c r="BI44" s="810">
        <f>Macro!BI40</f>
        <v>2909.4223837107957</v>
      </c>
      <c r="BJ44" s="810">
        <f>Macro!BJ40</f>
        <v>0</v>
      </c>
      <c r="BK44" s="810">
        <f>Macro!BK40</f>
        <v>2948.5699841210117</v>
      </c>
      <c r="BL44" s="810">
        <f>Macro!BL40</f>
        <v>0</v>
      </c>
      <c r="BM44" s="810">
        <f>Macro!BM40</f>
        <v>2984.2337590258312</v>
      </c>
      <c r="BN44" s="810">
        <f>Macro!BN40</f>
        <v>0</v>
      </c>
      <c r="BO44" s="810">
        <f>Macro!BO40</f>
        <v>2999.8541571935475</v>
      </c>
      <c r="BP44" s="810"/>
      <c r="BQ44" s="810"/>
      <c r="BR44" s="810"/>
      <c r="BS44" s="810"/>
      <c r="BT44" s="810"/>
      <c r="BU44" s="810"/>
      <c r="BV44" s="810"/>
      <c r="BW44" s="810"/>
      <c r="BX44" s="810"/>
      <c r="BY44" s="810"/>
      <c r="BZ44" s="810"/>
      <c r="CA44" s="810"/>
      <c r="CB44" s="810"/>
      <c r="CC44" s="810"/>
      <c r="CD44" s="810"/>
      <c r="CE44" s="810"/>
      <c r="CF44" s="810"/>
      <c r="CG44" s="810"/>
      <c r="CH44" s="810"/>
      <c r="CI44" s="810"/>
      <c r="CJ44" s="810"/>
      <c r="CK44" s="810"/>
      <c r="CL44" s="810"/>
      <c r="CM44" s="810"/>
      <c r="CN44" s="810"/>
      <c r="CO44" s="810"/>
      <c r="CP44" s="810"/>
      <c r="CQ44" s="810"/>
      <c r="CR44" s="810"/>
      <c r="CS44" s="810"/>
      <c r="CT44" s="810"/>
      <c r="CU44" s="810"/>
      <c r="CV44" s="810"/>
      <c r="CW44" s="810"/>
      <c r="CX44" s="810"/>
      <c r="CY44" s="810"/>
      <c r="CZ44" s="810"/>
      <c r="DA44" s="810"/>
      <c r="DB44" s="810"/>
      <c r="DC44" s="810"/>
      <c r="DD44" s="810"/>
      <c r="DE44" s="810"/>
      <c r="DF44" s="810"/>
      <c r="DG44" s="810"/>
      <c r="DH44" s="810"/>
      <c r="DI44" s="810"/>
      <c r="DJ44" s="810"/>
      <c r="DK44" s="810"/>
      <c r="DL44" s="810"/>
      <c r="DM44" s="810"/>
      <c r="DN44" s="810"/>
      <c r="DO44" s="810"/>
      <c r="DP44" s="810"/>
      <c r="DQ44" s="810"/>
      <c r="DR44" s="810"/>
      <c r="DS44" s="810"/>
      <c r="DT44" s="810"/>
      <c r="DU44" s="810"/>
      <c r="DV44" s="810"/>
      <c r="DW44" s="810"/>
    </row>
    <row r="45" spans="1:127">
      <c r="A45" s="1396"/>
      <c r="B45" s="1397"/>
      <c r="C45" s="1397"/>
      <c r="D45" s="1396"/>
      <c r="E45" s="1396"/>
      <c r="F45" s="576"/>
      <c r="G45" s="473"/>
      <c r="H45" s="473"/>
      <c r="I45" s="473"/>
      <c r="J45" s="473"/>
      <c r="K45" s="473"/>
      <c r="L45" s="473"/>
      <c r="M45" s="473"/>
      <c r="N45" s="473"/>
      <c r="O45" s="473"/>
      <c r="P45" s="473"/>
      <c r="Q45" s="473"/>
      <c r="R45" s="473"/>
      <c r="S45" s="473"/>
      <c r="T45" s="473"/>
      <c r="U45" s="473"/>
      <c r="V45" s="473"/>
      <c r="W45" s="473"/>
      <c r="X45" s="473"/>
      <c r="Y45" s="473"/>
      <c r="Z45" s="473"/>
      <c r="AA45" s="473"/>
      <c r="AB45" s="473"/>
      <c r="AC45" s="473"/>
      <c r="AD45" s="473"/>
      <c r="AE45" s="473"/>
      <c r="AF45" s="473"/>
      <c r="AG45" s="473"/>
      <c r="AH45" s="473"/>
      <c r="AI45" s="473"/>
      <c r="AJ45" s="473"/>
      <c r="AK45" s="473"/>
      <c r="AL45" s="473"/>
      <c r="AM45" s="473"/>
      <c r="AN45" s="473"/>
      <c r="AO45" s="473"/>
      <c r="AP45" s="473"/>
      <c r="AQ45" s="473"/>
      <c r="AR45" s="473"/>
      <c r="AS45" s="473"/>
      <c r="AT45" s="473"/>
      <c r="AU45" s="473"/>
      <c r="AV45" s="473"/>
      <c r="AW45" s="473"/>
      <c r="AX45" s="473"/>
      <c r="AY45" s="473"/>
      <c r="AZ45" s="473"/>
      <c r="BA45" s="473"/>
      <c r="BB45" s="473"/>
      <c r="BC45" s="473"/>
      <c r="BD45" s="473"/>
      <c r="BE45" s="473"/>
      <c r="BF45" s="473"/>
      <c r="BG45" s="473"/>
      <c r="BH45" s="473"/>
      <c r="BI45" s="473"/>
      <c r="BJ45" s="473"/>
      <c r="BK45" s="473"/>
      <c r="BL45" s="473"/>
      <c r="BM45" s="473"/>
      <c r="BN45" s="473"/>
      <c r="BO45" s="473"/>
      <c r="BP45" s="473"/>
      <c r="BQ45" s="473"/>
      <c r="BR45" s="473"/>
      <c r="BS45" s="473"/>
      <c r="BT45" s="473"/>
      <c r="BU45" s="473"/>
      <c r="BV45" s="473"/>
      <c r="BW45" s="473"/>
      <c r="BX45" s="473"/>
      <c r="BY45" s="473"/>
      <c r="BZ45" s="473"/>
      <c r="CA45" s="473"/>
      <c r="CB45" s="473"/>
      <c r="CC45" s="473"/>
      <c r="CD45" s="473"/>
      <c r="CE45" s="473"/>
      <c r="CF45" s="473"/>
      <c r="CG45" s="473"/>
      <c r="CH45" s="473"/>
      <c r="CI45" s="473"/>
      <c r="CJ45" s="473"/>
      <c r="CK45" s="473"/>
      <c r="CL45" s="473"/>
      <c r="CM45" s="473"/>
      <c r="CN45" s="473"/>
      <c r="CO45" s="473"/>
      <c r="CP45" s="473"/>
      <c r="CQ45" s="473"/>
      <c r="CR45" s="473"/>
      <c r="CS45" s="473"/>
      <c r="CT45" s="473"/>
      <c r="CU45" s="473"/>
      <c r="CV45" s="473"/>
      <c r="CW45" s="473"/>
      <c r="CX45" s="473"/>
      <c r="CY45" s="473"/>
      <c r="CZ45" s="473"/>
      <c r="DA45" s="473"/>
      <c r="DB45" s="473"/>
      <c r="DC45" s="473"/>
      <c r="DD45" s="473"/>
      <c r="DE45" s="473"/>
      <c r="DF45" s="473"/>
      <c r="DG45" s="473"/>
      <c r="DH45" s="473"/>
      <c r="DI45" s="473"/>
      <c r="DJ45" s="473"/>
      <c r="DK45" s="473"/>
      <c r="DL45" s="473"/>
      <c r="DM45" s="473"/>
      <c r="DN45" s="473"/>
      <c r="DO45" s="473"/>
      <c r="DP45" s="473"/>
      <c r="DQ45" s="473"/>
      <c r="DR45" s="473"/>
      <c r="DS45" s="473"/>
      <c r="DT45" s="473"/>
      <c r="DU45" s="473"/>
      <c r="DV45" s="473"/>
      <c r="DW45" s="473"/>
    </row>
    <row r="46" spans="1:127">
      <c r="A46" s="860" t="s">
        <v>1142</v>
      </c>
      <c r="B46" s="861"/>
      <c r="C46" s="861"/>
      <c r="D46" s="863"/>
      <c r="E46" s="863"/>
      <c r="F46" s="862"/>
      <c r="G46" s="534">
        <f t="shared" ref="G46:AL46" ca="1" si="43">G32-G44</f>
        <v>-3568.6878026481627</v>
      </c>
      <c r="H46" s="534">
        <f t="shared" ca="1" si="43"/>
        <v>-1369.7480254448019</v>
      </c>
      <c r="I46" s="534">
        <f t="shared" ca="1" si="43"/>
        <v>-1381.3923364675929</v>
      </c>
      <c r="J46" s="534">
        <f t="shared" ca="1" si="43"/>
        <v>-1306.1413252361076</v>
      </c>
      <c r="K46" s="534">
        <f t="shared" ca="1" si="43"/>
        <v>-1314.9447359069227</v>
      </c>
      <c r="L46" s="534">
        <f t="shared" ca="1" si="43"/>
        <v>-1290.1256213976303</v>
      </c>
      <c r="M46" s="534">
        <f t="shared" ca="1" si="43"/>
        <v>-1291.0870091119441</v>
      </c>
      <c r="N46" s="534">
        <f t="shared" ca="1" si="43"/>
        <v>-1208.8472073032253</v>
      </c>
      <c r="O46" s="534">
        <f t="shared" ca="1" si="43"/>
        <v>-1213.4768535337253</v>
      </c>
      <c r="P46" s="534">
        <f t="shared" ca="1" si="43"/>
        <v>-1140.0370750853863</v>
      </c>
      <c r="Q46" s="534">
        <f t="shared" ca="1" si="43"/>
        <v>-1141.6344402392851</v>
      </c>
      <c r="R46" s="534">
        <f t="shared" ca="1" si="43"/>
        <v>-1100.123355683023</v>
      </c>
      <c r="S46" s="534">
        <f t="shared" ca="1" si="43"/>
        <v>-1100.0820664500602</v>
      </c>
      <c r="T46" s="534">
        <f t="shared" ca="1" si="43"/>
        <v>-1005.3996980799066</v>
      </c>
      <c r="U46" s="534">
        <f t="shared" ca="1" si="43"/>
        <v>-995.34432656273293</v>
      </c>
      <c r="V46" s="534">
        <f t="shared" ca="1" si="43"/>
        <v>-881.10520222120431</v>
      </c>
      <c r="W46" s="534">
        <f t="shared" ca="1" si="43"/>
        <v>-871.08462042373594</v>
      </c>
      <c r="X46" s="534">
        <f t="shared" ca="1" si="43"/>
        <v>-753.8071010644735</v>
      </c>
      <c r="Y46" s="534">
        <f t="shared" ca="1" si="43"/>
        <v>-737.95657922357259</v>
      </c>
      <c r="Z46" s="534">
        <f t="shared" ca="1" si="43"/>
        <v>-621.00758801360325</v>
      </c>
      <c r="AA46" s="534">
        <f t="shared" ca="1" si="43"/>
        <v>-599.08600908477274</v>
      </c>
      <c r="AB46" s="534">
        <f t="shared" ca="1" si="43"/>
        <v>-510.8544994200729</v>
      </c>
      <c r="AC46" s="534">
        <f t="shared" ca="1" si="43"/>
        <v>-481.02950098186602</v>
      </c>
      <c r="AD46" s="534">
        <f t="shared" ca="1" si="43"/>
        <v>-353.16762487058213</v>
      </c>
      <c r="AE46" s="534">
        <f t="shared" ca="1" si="43"/>
        <v>-319.07765487517236</v>
      </c>
      <c r="AF46" s="534">
        <f t="shared" ca="1" si="43"/>
        <v>2298.7161599127894</v>
      </c>
      <c r="AG46" s="534">
        <f t="shared" ca="1" si="43"/>
        <v>2354.8139567375092</v>
      </c>
      <c r="AH46" s="534">
        <f t="shared" ca="1" si="43"/>
        <v>2558.4527417422933</v>
      </c>
      <c r="AI46" s="534">
        <f t="shared" ca="1" si="43"/>
        <v>1793.1852325266498</v>
      </c>
      <c r="AJ46" s="534">
        <f t="shared" ca="1" si="43"/>
        <v>2902.6179147975108</v>
      </c>
      <c r="AK46" s="534">
        <f t="shared" ca="1" si="43"/>
        <v>2038.0657757228089</v>
      </c>
      <c r="AL46" s="534">
        <f t="shared" ca="1" si="43"/>
        <v>3272.8660169663431</v>
      </c>
      <c r="AM46" s="534">
        <f t="shared" ref="AM46:BO46" ca="1" si="44">AM32-AM44</f>
        <v>2305.4337689871409</v>
      </c>
      <c r="AN46" s="534">
        <f t="shared" ca="1" si="44"/>
        <v>3844.6694587859629</v>
      </c>
      <c r="AO46" s="534">
        <f t="shared" ca="1" si="44"/>
        <v>2698.0687487776413</v>
      </c>
      <c r="AP46" s="534">
        <f t="shared" ca="1" si="44"/>
        <v>4408.4081541958094</v>
      </c>
      <c r="AQ46" s="534">
        <f t="shared" ca="1" si="44"/>
        <v>3085.1659837557972</v>
      </c>
      <c r="AR46" s="534">
        <f t="shared" ca="1" si="44"/>
        <v>5003.75835649088</v>
      </c>
      <c r="AS46" s="534">
        <f t="shared" ca="1" si="44"/>
        <v>3247.4941597181478</v>
      </c>
      <c r="AT46" s="534">
        <f t="shared" ca="1" si="44"/>
        <v>5155.3960223303138</v>
      </c>
      <c r="AU46" s="534">
        <f t="shared" ca="1" si="44"/>
        <v>3369.5212676335723</v>
      </c>
      <c r="AV46" s="534">
        <f t="shared" ca="1" si="44"/>
        <v>7037.2442080905275</v>
      </c>
      <c r="AW46" s="534">
        <f t="shared" ca="1" si="44"/>
        <v>4599.4806067243626</v>
      </c>
      <c r="AX46" s="534">
        <f t="shared" ca="1" si="44"/>
        <v>7202.2921479137076</v>
      </c>
      <c r="AY46" s="534">
        <f t="shared" ca="1" si="44"/>
        <v>4707.3544812054788</v>
      </c>
      <c r="AZ46" s="534">
        <f t="shared" ca="1" si="44"/>
        <v>7426.0322840528779</v>
      </c>
      <c r="BA46" s="534">
        <f t="shared" ca="1" si="44"/>
        <v>4819.5765571006923</v>
      </c>
      <c r="BB46" s="534">
        <f t="shared" ca="1" si="44"/>
        <v>7552.4928393020573</v>
      </c>
      <c r="BC46" s="534">
        <f t="shared" ca="1" si="44"/>
        <v>4936.2425574001845</v>
      </c>
      <c r="BD46" s="534">
        <f t="shared" ca="1" si="44"/>
        <v>7701.5347465538525</v>
      </c>
      <c r="BE46" s="534">
        <f t="shared" ca="1" si="44"/>
        <v>5033.6550304824368</v>
      </c>
      <c r="BF46" s="534">
        <f t="shared" ca="1" si="44"/>
        <v>7870.6565164874501</v>
      </c>
      <c r="BG46" s="534">
        <f t="shared" ca="1" si="44"/>
        <v>5144.1915243119638</v>
      </c>
      <c r="BH46" s="534">
        <f t="shared" ca="1" si="44"/>
        <v>8037.566390943608</v>
      </c>
      <c r="BI46" s="534">
        <f t="shared" ca="1" si="44"/>
        <v>5216.4689126277972</v>
      </c>
      <c r="BJ46" s="534">
        <f t="shared" ca="1" si="44"/>
        <v>8123.1532287047658</v>
      </c>
      <c r="BK46" s="534">
        <f t="shared" ca="1" si="44"/>
        <v>5309.2211434020646</v>
      </c>
      <c r="BL46" s="534">
        <f t="shared" ca="1" si="44"/>
        <v>8221.4050286708589</v>
      </c>
      <c r="BM46" s="534">
        <f t="shared" ca="1" si="44"/>
        <v>5373.4376513357065</v>
      </c>
      <c r="BN46" s="534">
        <f t="shared" ca="1" si="44"/>
        <v>8264.4383934860307</v>
      </c>
      <c r="BO46" s="534">
        <f t="shared" ca="1" si="44"/>
        <v>5401.5638781734651</v>
      </c>
      <c r="BP46" s="534"/>
      <c r="BQ46" s="534"/>
      <c r="BR46" s="534"/>
      <c r="BS46" s="534"/>
      <c r="BT46" s="534"/>
      <c r="BU46" s="534"/>
      <c r="BV46" s="534"/>
      <c r="BW46" s="534"/>
      <c r="BX46" s="534"/>
      <c r="BY46" s="534"/>
      <c r="BZ46" s="534"/>
      <c r="CA46" s="534"/>
      <c r="CB46" s="534"/>
      <c r="CC46" s="534"/>
      <c r="CD46" s="534"/>
      <c r="CE46" s="534"/>
      <c r="CF46" s="534"/>
      <c r="CG46" s="534"/>
      <c r="CH46" s="534"/>
      <c r="CI46" s="534"/>
      <c r="CJ46" s="534"/>
      <c r="CK46" s="534"/>
      <c r="CL46" s="534"/>
      <c r="CM46" s="534"/>
      <c r="CN46" s="534"/>
      <c r="CO46" s="534"/>
      <c r="CP46" s="534"/>
      <c r="CQ46" s="534"/>
      <c r="CR46" s="534"/>
      <c r="CS46" s="534"/>
      <c r="CT46" s="534"/>
      <c r="CU46" s="534"/>
      <c r="CV46" s="534"/>
      <c r="CW46" s="534"/>
      <c r="CX46" s="534"/>
      <c r="CY46" s="534"/>
      <c r="CZ46" s="534"/>
      <c r="DA46" s="534"/>
      <c r="DB46" s="534"/>
      <c r="DC46" s="534"/>
      <c r="DD46" s="534"/>
      <c r="DE46" s="534"/>
      <c r="DF46" s="534"/>
      <c r="DG46" s="534"/>
      <c r="DH46" s="534"/>
      <c r="DI46" s="534"/>
      <c r="DJ46" s="534"/>
      <c r="DK46" s="534"/>
      <c r="DL46" s="534"/>
      <c r="DM46" s="534"/>
      <c r="DN46" s="534"/>
      <c r="DO46" s="534"/>
      <c r="DP46" s="534"/>
      <c r="DQ46" s="534"/>
      <c r="DR46" s="534"/>
      <c r="DS46" s="534"/>
      <c r="DT46" s="534"/>
      <c r="DU46" s="534"/>
      <c r="DV46" s="534"/>
      <c r="DW46" s="534"/>
    </row>
    <row r="47" spans="1:127">
      <c r="A47" s="1396"/>
      <c r="B47" s="1397"/>
      <c r="C47" s="1397"/>
      <c r="D47" s="1396"/>
      <c r="E47" s="1396"/>
      <c r="F47" s="576"/>
      <c r="G47" s="459"/>
      <c r="H47" s="459"/>
      <c r="I47" s="459"/>
      <c r="J47" s="459"/>
      <c r="K47" s="459"/>
      <c r="L47" s="459"/>
      <c r="M47" s="459"/>
      <c r="N47" s="459"/>
      <c r="O47" s="459"/>
      <c r="P47" s="459"/>
      <c r="Q47" s="459"/>
      <c r="R47" s="459"/>
      <c r="S47" s="459"/>
      <c r="T47" s="459"/>
      <c r="U47" s="459"/>
      <c r="V47" s="459"/>
      <c r="W47" s="459"/>
      <c r="X47" s="459"/>
      <c r="Y47" s="459"/>
      <c r="Z47" s="459"/>
      <c r="AA47" s="459"/>
      <c r="AB47" s="459"/>
      <c r="AC47" s="459"/>
      <c r="AD47" s="459"/>
      <c r="AE47" s="459"/>
      <c r="AF47" s="459"/>
      <c r="AG47" s="459"/>
      <c r="AH47" s="459"/>
      <c r="AI47" s="459"/>
      <c r="AJ47" s="459"/>
      <c r="AK47" s="459"/>
      <c r="AL47" s="459"/>
      <c r="AM47" s="459"/>
      <c r="AN47" s="459"/>
      <c r="AO47" s="459"/>
      <c r="AP47" s="459"/>
      <c r="AQ47" s="459"/>
      <c r="AR47" s="459"/>
      <c r="AS47" s="459"/>
      <c r="AT47" s="459"/>
      <c r="AU47" s="459"/>
      <c r="AV47" s="459"/>
      <c r="AW47" s="459"/>
      <c r="AX47" s="459"/>
      <c r="AY47" s="459"/>
      <c r="AZ47" s="459"/>
      <c r="BA47" s="459"/>
      <c r="BB47" s="459"/>
      <c r="BC47" s="459"/>
      <c r="BD47" s="459"/>
      <c r="BE47" s="459"/>
      <c r="BF47" s="459"/>
      <c r="BG47" s="459"/>
      <c r="BH47" s="459"/>
      <c r="BI47" s="459"/>
      <c r="BJ47" s="459"/>
      <c r="BK47" s="459"/>
      <c r="BL47" s="459"/>
      <c r="BM47" s="459"/>
      <c r="BN47" s="459"/>
      <c r="BO47" s="459"/>
      <c r="BP47" s="459"/>
      <c r="BQ47" s="459"/>
      <c r="BR47" s="459"/>
      <c r="BS47" s="459"/>
      <c r="BT47" s="459"/>
      <c r="BU47" s="459"/>
      <c r="BV47" s="459"/>
      <c r="BW47" s="459"/>
      <c r="BX47" s="459"/>
      <c r="BY47" s="459"/>
      <c r="BZ47" s="459"/>
      <c r="CA47" s="459"/>
      <c r="CB47" s="459"/>
      <c r="CC47" s="459"/>
      <c r="CD47" s="459"/>
      <c r="CE47" s="459"/>
      <c r="CF47" s="459"/>
      <c r="CG47" s="459"/>
      <c r="CH47" s="459"/>
      <c r="CI47" s="459"/>
      <c r="CJ47" s="459"/>
      <c r="CK47" s="459"/>
      <c r="CL47" s="459"/>
      <c r="CM47" s="459"/>
      <c r="CN47" s="459"/>
      <c r="CO47" s="459"/>
      <c r="CP47" s="459"/>
      <c r="CQ47" s="459"/>
      <c r="CR47" s="459"/>
      <c r="CS47" s="459"/>
      <c r="CT47" s="459"/>
      <c r="CU47" s="459"/>
      <c r="CV47" s="459"/>
      <c r="CW47" s="459"/>
      <c r="CX47" s="459"/>
      <c r="CY47" s="459"/>
      <c r="CZ47" s="459"/>
      <c r="DA47" s="459"/>
      <c r="DB47" s="459"/>
      <c r="DC47" s="459"/>
      <c r="DD47" s="459"/>
      <c r="DE47" s="459"/>
      <c r="DF47" s="459"/>
      <c r="DG47" s="459"/>
      <c r="DH47" s="459"/>
      <c r="DI47" s="459"/>
      <c r="DJ47" s="459"/>
      <c r="DK47" s="459"/>
      <c r="DL47" s="459"/>
      <c r="DM47" s="459"/>
      <c r="DN47" s="459"/>
      <c r="DO47" s="459"/>
      <c r="DP47" s="459"/>
      <c r="DQ47" s="459"/>
      <c r="DR47" s="459"/>
      <c r="DS47" s="459"/>
      <c r="DT47" s="459"/>
      <c r="DU47" s="459"/>
      <c r="DV47" s="459"/>
      <c r="DW47" s="459"/>
    </row>
    <row r="48" spans="1:127">
      <c r="A48" s="1407" t="s">
        <v>1111</v>
      </c>
      <c r="B48" s="1408"/>
      <c r="C48" s="1408"/>
      <c r="D48" s="1407"/>
      <c r="E48" s="1407"/>
      <c r="F48" s="576"/>
      <c r="G48" s="810">
        <f ca="1">+CF!G144</f>
        <v>0</v>
      </c>
      <c r="H48" s="810">
        <f ca="1">+CF!H144</f>
        <v>0</v>
      </c>
      <c r="I48" s="810">
        <f ca="1">+CF!I144</f>
        <v>0</v>
      </c>
      <c r="J48" s="810">
        <f ca="1">+CF!J144</f>
        <v>0</v>
      </c>
      <c r="K48" s="810">
        <f ca="1">+CF!K144</f>
        <v>0</v>
      </c>
      <c r="L48" s="810">
        <f ca="1">+CF!L144</f>
        <v>0</v>
      </c>
      <c r="M48" s="810">
        <f ca="1">+CF!M144</f>
        <v>0</v>
      </c>
      <c r="N48" s="810">
        <f ca="1">+CF!N144</f>
        <v>0</v>
      </c>
      <c r="O48" s="810">
        <f ca="1">+CF!O144</f>
        <v>0</v>
      </c>
      <c r="P48" s="810">
        <f ca="1">+CF!P144</f>
        <v>0</v>
      </c>
      <c r="Q48" s="810">
        <f ca="1">+CF!Q144</f>
        <v>0</v>
      </c>
      <c r="R48" s="810">
        <f ca="1">+CF!R144</f>
        <v>0</v>
      </c>
      <c r="S48" s="810">
        <f ca="1">+CF!S144</f>
        <v>0</v>
      </c>
      <c r="T48" s="810">
        <f ca="1">+CF!T144</f>
        <v>0</v>
      </c>
      <c r="U48" s="810">
        <f ca="1">+CF!U144</f>
        <v>0</v>
      </c>
      <c r="V48" s="810">
        <f ca="1">+CF!V144</f>
        <v>0</v>
      </c>
      <c r="W48" s="810">
        <f ca="1">+CF!W144</f>
        <v>0</v>
      </c>
      <c r="X48" s="810">
        <f ca="1">+CF!X144</f>
        <v>0</v>
      </c>
      <c r="Y48" s="810">
        <f ca="1">+CF!Y144</f>
        <v>0</v>
      </c>
      <c r="Z48" s="810">
        <f ca="1">+CF!Z144</f>
        <v>0</v>
      </c>
      <c r="AA48" s="810">
        <f ca="1">+CF!AA144</f>
        <v>0</v>
      </c>
      <c r="AB48" s="810">
        <f ca="1">+CF!AB144</f>
        <v>0</v>
      </c>
      <c r="AC48" s="810">
        <f ca="1">+CF!AC144</f>
        <v>0</v>
      </c>
      <c r="AD48" s="810">
        <f ca="1">+CF!AD144</f>
        <v>0</v>
      </c>
      <c r="AE48" s="810">
        <f ca="1">+CF!AE144</f>
        <v>0</v>
      </c>
      <c r="AF48" s="810">
        <f ca="1">+CF!AF144</f>
        <v>50</v>
      </c>
      <c r="AG48" s="810">
        <f ca="1">+CF!AG144</f>
        <v>0</v>
      </c>
      <c r="AH48" s="810">
        <f ca="1">+CF!AH144</f>
        <v>0</v>
      </c>
      <c r="AI48" s="810">
        <f ca="1">+CF!AI144</f>
        <v>0</v>
      </c>
      <c r="AJ48" s="810">
        <f ca="1">+CF!AJ144</f>
        <v>0</v>
      </c>
      <c r="AK48" s="810">
        <f ca="1">+CF!AK144</f>
        <v>0</v>
      </c>
      <c r="AL48" s="810">
        <f ca="1">+CF!AL144</f>
        <v>0</v>
      </c>
      <c r="AM48" s="810">
        <f ca="1">+CF!AM144</f>
        <v>0</v>
      </c>
      <c r="AN48" s="810">
        <f ca="1">+CF!AN144</f>
        <v>0</v>
      </c>
      <c r="AO48" s="810">
        <f ca="1">+CF!AO144</f>
        <v>0</v>
      </c>
      <c r="AP48" s="810">
        <f ca="1">+CF!AP144</f>
        <v>0</v>
      </c>
      <c r="AQ48" s="810">
        <f ca="1">+CF!AQ144</f>
        <v>0</v>
      </c>
      <c r="AR48" s="810">
        <f ca="1">+CF!AR144</f>
        <v>0</v>
      </c>
      <c r="AS48" s="810">
        <f ca="1">+CF!AS144</f>
        <v>0</v>
      </c>
      <c r="AT48" s="810">
        <f ca="1">+CF!AT144</f>
        <v>0</v>
      </c>
      <c r="AU48" s="810">
        <f ca="1">+CF!AU144</f>
        <v>0</v>
      </c>
      <c r="AV48" s="810">
        <f ca="1">+CF!AV144</f>
        <v>0</v>
      </c>
      <c r="AW48" s="810">
        <f ca="1">+CF!AW144</f>
        <v>0</v>
      </c>
      <c r="AX48" s="810">
        <f ca="1">+CF!AX144</f>
        <v>0</v>
      </c>
      <c r="AY48" s="810">
        <f ca="1">+CF!AY144</f>
        <v>0</v>
      </c>
      <c r="AZ48" s="810">
        <f ca="1">+CF!AZ144</f>
        <v>0</v>
      </c>
      <c r="BA48" s="810">
        <f ca="1">+CF!BA144</f>
        <v>0</v>
      </c>
      <c r="BB48" s="810">
        <f ca="1">+CF!BB144</f>
        <v>0</v>
      </c>
      <c r="BC48" s="810">
        <f ca="1">+CF!BC144</f>
        <v>0</v>
      </c>
      <c r="BD48" s="810">
        <f ca="1">+CF!BD144</f>
        <v>0</v>
      </c>
      <c r="BE48" s="810">
        <f ca="1">+CF!BE144</f>
        <v>0</v>
      </c>
      <c r="BF48" s="810">
        <f ca="1">+CF!BF144</f>
        <v>0</v>
      </c>
      <c r="BG48" s="810">
        <f ca="1">+CF!BG144</f>
        <v>0</v>
      </c>
      <c r="BH48" s="810">
        <f ca="1">+CF!BH144</f>
        <v>0</v>
      </c>
      <c r="BI48" s="810">
        <f ca="1">+CF!BI144</f>
        <v>0</v>
      </c>
      <c r="BJ48" s="810">
        <f ca="1">+CF!BJ144</f>
        <v>0</v>
      </c>
      <c r="BK48" s="810">
        <f ca="1">+CF!BK144</f>
        <v>0</v>
      </c>
      <c r="BL48" s="810">
        <f ca="1">+CF!BL144</f>
        <v>0</v>
      </c>
      <c r="BM48" s="810">
        <f ca="1">+CF!BM144</f>
        <v>0</v>
      </c>
      <c r="BN48" s="810">
        <f ca="1">+CF!BN144</f>
        <v>0</v>
      </c>
      <c r="BO48" s="810">
        <f ca="1">+CF!BO144</f>
        <v>0</v>
      </c>
      <c r="BP48" s="810"/>
      <c r="BQ48" s="810"/>
      <c r="BR48" s="810"/>
      <c r="BS48" s="810"/>
      <c r="BT48" s="810"/>
      <c r="BU48" s="810"/>
      <c r="BV48" s="810"/>
      <c r="BW48" s="810"/>
      <c r="BX48" s="810"/>
      <c r="BY48" s="810"/>
      <c r="BZ48" s="810"/>
      <c r="CA48" s="810"/>
      <c r="CB48" s="810"/>
      <c r="CC48" s="810"/>
      <c r="CD48" s="810"/>
      <c r="CE48" s="810"/>
      <c r="CF48" s="810"/>
      <c r="CG48" s="810"/>
      <c r="CH48" s="810"/>
      <c r="CI48" s="810"/>
      <c r="CJ48" s="810"/>
      <c r="CK48" s="810"/>
      <c r="CL48" s="810"/>
      <c r="CM48" s="810"/>
      <c r="CN48" s="810"/>
      <c r="CO48" s="810"/>
      <c r="CP48" s="810"/>
      <c r="CQ48" s="810"/>
      <c r="CR48" s="810"/>
      <c r="CS48" s="810"/>
      <c r="CT48" s="810"/>
      <c r="CU48" s="810"/>
      <c r="CV48" s="810"/>
      <c r="CW48" s="810"/>
      <c r="CX48" s="810"/>
      <c r="CY48" s="810"/>
      <c r="CZ48" s="810"/>
      <c r="DA48" s="810"/>
      <c r="DB48" s="810"/>
      <c r="DC48" s="810"/>
      <c r="DD48" s="810"/>
      <c r="DE48" s="810"/>
      <c r="DF48" s="810"/>
      <c r="DG48" s="810"/>
      <c r="DH48" s="810"/>
      <c r="DI48" s="810"/>
      <c r="DJ48" s="810"/>
      <c r="DK48" s="810"/>
      <c r="DL48" s="810"/>
      <c r="DM48" s="810"/>
      <c r="DN48" s="810"/>
      <c r="DO48" s="810"/>
      <c r="DP48" s="810"/>
      <c r="DQ48" s="810"/>
      <c r="DR48" s="810"/>
      <c r="DS48" s="810"/>
      <c r="DT48" s="810"/>
      <c r="DU48" s="810"/>
      <c r="DV48" s="810"/>
      <c r="DW48" s="810"/>
    </row>
    <row r="49" spans="1:127">
      <c r="A49" s="1407" t="s">
        <v>1143</v>
      </c>
      <c r="B49" s="1408"/>
      <c r="C49" s="1408"/>
      <c r="D49" s="1407"/>
      <c r="E49" s="1407"/>
      <c r="F49" s="576"/>
      <c r="G49" s="810">
        <f ca="1">CF!G146</f>
        <v>-3568.6878026481627</v>
      </c>
      <c r="H49" s="810">
        <f ca="1">CF!H146</f>
        <v>-1369.7480254448019</v>
      </c>
      <c r="I49" s="810">
        <f ca="1">CF!I146</f>
        <v>-1381.3923364675929</v>
      </c>
      <c r="J49" s="810">
        <f ca="1">CF!J146</f>
        <v>-1306.1413252361076</v>
      </c>
      <c r="K49" s="810">
        <f ca="1">CF!K146</f>
        <v>-1314.9447359069227</v>
      </c>
      <c r="L49" s="810">
        <f ca="1">CF!L146</f>
        <v>-1290.1256213976303</v>
      </c>
      <c r="M49" s="810">
        <f ca="1">CF!M146</f>
        <v>-1291.0870091119441</v>
      </c>
      <c r="N49" s="810">
        <f ca="1">CF!N146</f>
        <v>-1208.8472073032253</v>
      </c>
      <c r="O49" s="810">
        <f ca="1">CF!O146</f>
        <v>-1213.4768535337253</v>
      </c>
      <c r="P49" s="810">
        <f ca="1">CF!P146</f>
        <v>-1140.0370750853863</v>
      </c>
      <c r="Q49" s="810">
        <f ca="1">CF!Q146</f>
        <v>-1141.6344402392851</v>
      </c>
      <c r="R49" s="810">
        <f ca="1">CF!R146</f>
        <v>-1100.123355683023</v>
      </c>
      <c r="S49" s="810">
        <f ca="1">CF!S146</f>
        <v>-1100.0820664500602</v>
      </c>
      <c r="T49" s="810">
        <f ca="1">CF!T146</f>
        <v>-1005.3996980799066</v>
      </c>
      <c r="U49" s="810">
        <f ca="1">CF!U146</f>
        <v>-995.34432656273293</v>
      </c>
      <c r="V49" s="810">
        <f ca="1">CF!V146</f>
        <v>-881.10520222120431</v>
      </c>
      <c r="W49" s="810">
        <f ca="1">CF!W146</f>
        <v>-871.08462042373594</v>
      </c>
      <c r="X49" s="810">
        <f ca="1">CF!X146</f>
        <v>-753.8071010644735</v>
      </c>
      <c r="Y49" s="810">
        <f ca="1">CF!Y146</f>
        <v>-737.95657922357259</v>
      </c>
      <c r="Z49" s="810">
        <f ca="1">CF!Z146</f>
        <v>-621.00758801360325</v>
      </c>
      <c r="AA49" s="810">
        <f ca="1">CF!AA146</f>
        <v>-599.08600908477274</v>
      </c>
      <c r="AB49" s="810">
        <f ca="1">CF!AB146</f>
        <v>-510.8544994200729</v>
      </c>
      <c r="AC49" s="810">
        <f ca="1">CF!AC146</f>
        <v>-481.02950098186602</v>
      </c>
      <c r="AD49" s="810">
        <f ca="1">CF!AD146</f>
        <v>-353.16762487058213</v>
      </c>
      <c r="AE49" s="810">
        <f ca="1">CF!AE146</f>
        <v>-319.07765487517236</v>
      </c>
      <c r="AF49" s="810">
        <f ca="1">CF!AF146</f>
        <v>2248.7161599127894</v>
      </c>
      <c r="AG49" s="810">
        <f ca="1">CF!AG146</f>
        <v>2354.8139567375092</v>
      </c>
      <c r="AH49" s="810">
        <f ca="1">CF!AH146</f>
        <v>2558.4527417422933</v>
      </c>
      <c r="AI49" s="810">
        <f ca="1">CF!AI146</f>
        <v>1793.1852325266498</v>
      </c>
      <c r="AJ49" s="810">
        <f ca="1">CF!AJ146</f>
        <v>2902.6179147975108</v>
      </c>
      <c r="AK49" s="810">
        <f ca="1">CF!AK146</f>
        <v>2038.0657757228089</v>
      </c>
      <c r="AL49" s="810">
        <f ca="1">CF!AL146</f>
        <v>3272.8660169663431</v>
      </c>
      <c r="AM49" s="810">
        <f ca="1">CF!AM146</f>
        <v>2305.4337689871409</v>
      </c>
      <c r="AN49" s="810">
        <f ca="1">CF!AN146</f>
        <v>3844.6694587859629</v>
      </c>
      <c r="AO49" s="810">
        <f ca="1">CF!AO146</f>
        <v>2698.0687487776413</v>
      </c>
      <c r="AP49" s="810">
        <f ca="1">CF!AP146</f>
        <v>4408.4081541958094</v>
      </c>
      <c r="AQ49" s="810">
        <f ca="1">CF!AQ146</f>
        <v>2663.9822500157488</v>
      </c>
      <c r="AR49" s="810">
        <f ca="1">CF!AR146</f>
        <v>-1761.3303407249123</v>
      </c>
      <c r="AS49" s="810">
        <f ca="1">CF!AS146</f>
        <v>-1780.6856191944162</v>
      </c>
      <c r="AT49" s="810">
        <f ca="1">CF!AT146</f>
        <v>-1756.4517499873928</v>
      </c>
      <c r="AU49" s="810">
        <f ca="1">CF!AU146</f>
        <v>-1235.5642099319284</v>
      </c>
      <c r="AV49" s="810">
        <f ca="1">CF!AV146</f>
        <v>0</v>
      </c>
      <c r="AW49" s="810">
        <f ca="1">CF!AW146</f>
        <v>0</v>
      </c>
      <c r="AX49" s="810">
        <f ca="1">CF!AX146</f>
        <v>0</v>
      </c>
      <c r="AY49" s="810">
        <f ca="1">CF!AY146</f>
        <v>0</v>
      </c>
      <c r="AZ49" s="810">
        <f ca="1">CF!AZ146</f>
        <v>0</v>
      </c>
      <c r="BA49" s="810">
        <f ca="1">CF!BA146</f>
        <v>0</v>
      </c>
      <c r="BB49" s="810">
        <f ca="1">CF!BB146</f>
        <v>0</v>
      </c>
      <c r="BC49" s="810">
        <f ca="1">CF!BC146</f>
        <v>0</v>
      </c>
      <c r="BD49" s="810">
        <f ca="1">CF!BD146</f>
        <v>0</v>
      </c>
      <c r="BE49" s="810">
        <f ca="1">CF!BE146</f>
        <v>0</v>
      </c>
      <c r="BF49" s="810">
        <f ca="1">CF!BF146</f>
        <v>0</v>
      </c>
      <c r="BG49" s="810">
        <f ca="1">CF!BG146</f>
        <v>0</v>
      </c>
      <c r="BH49" s="810">
        <f ca="1">CF!BH146</f>
        <v>0</v>
      </c>
      <c r="BI49" s="810">
        <f ca="1">CF!BI146</f>
        <v>0</v>
      </c>
      <c r="BJ49" s="810">
        <f ca="1">CF!BJ146</f>
        <v>0</v>
      </c>
      <c r="BK49" s="810">
        <f ca="1">CF!BK146</f>
        <v>0</v>
      </c>
      <c r="BL49" s="810">
        <f ca="1">CF!BL146</f>
        <v>0</v>
      </c>
      <c r="BM49" s="810">
        <f ca="1">CF!BM146</f>
        <v>0</v>
      </c>
      <c r="BN49" s="810">
        <f ca="1">CF!BN146</f>
        <v>0</v>
      </c>
      <c r="BO49" s="810">
        <f ca="1">CF!BO146</f>
        <v>0</v>
      </c>
      <c r="BP49" s="810"/>
      <c r="BQ49" s="810"/>
      <c r="BR49" s="810"/>
      <c r="BS49" s="810"/>
      <c r="BT49" s="810"/>
      <c r="BU49" s="810"/>
      <c r="BV49" s="810"/>
      <c r="BW49" s="810"/>
      <c r="BX49" s="810"/>
      <c r="BY49" s="810"/>
      <c r="BZ49" s="810"/>
      <c r="CA49" s="810"/>
      <c r="CB49" s="810"/>
      <c r="CC49" s="810"/>
      <c r="CD49" s="810"/>
      <c r="CE49" s="810"/>
      <c r="CF49" s="810"/>
      <c r="CG49" s="810"/>
      <c r="CH49" s="810"/>
      <c r="CI49" s="810"/>
      <c r="CJ49" s="810"/>
      <c r="CK49" s="810"/>
      <c r="CL49" s="810"/>
      <c r="CM49" s="810"/>
      <c r="CN49" s="810"/>
      <c r="CO49" s="810"/>
      <c r="CP49" s="810"/>
      <c r="CQ49" s="810"/>
      <c r="CR49" s="810"/>
      <c r="CS49" s="810"/>
      <c r="CT49" s="810"/>
      <c r="CU49" s="810"/>
      <c r="CV49" s="810"/>
      <c r="CW49" s="810"/>
      <c r="CX49" s="810"/>
      <c r="CY49" s="810"/>
      <c r="CZ49" s="810"/>
      <c r="DA49" s="810"/>
      <c r="DB49" s="810"/>
      <c r="DC49" s="810"/>
      <c r="DD49" s="810"/>
      <c r="DE49" s="810"/>
      <c r="DF49" s="810"/>
      <c r="DG49" s="810"/>
      <c r="DH49" s="810"/>
      <c r="DI49" s="810"/>
      <c r="DJ49" s="810"/>
      <c r="DK49" s="810"/>
      <c r="DL49" s="810"/>
      <c r="DM49" s="810"/>
      <c r="DN49" s="810"/>
      <c r="DO49" s="810"/>
      <c r="DP49" s="810"/>
      <c r="DQ49" s="810"/>
      <c r="DR49" s="810"/>
      <c r="DS49" s="810"/>
      <c r="DT49" s="810"/>
      <c r="DU49" s="810"/>
      <c r="DV49" s="810"/>
      <c r="DW49" s="810"/>
    </row>
    <row r="50" spans="1:127">
      <c r="A50" s="1407" t="s">
        <v>1099</v>
      </c>
      <c r="B50" s="1408"/>
      <c r="C50" s="1408"/>
      <c r="D50" s="1407"/>
      <c r="E50" s="1407"/>
      <c r="F50" s="576"/>
      <c r="G50" s="810">
        <f ca="1">CF!G115</f>
        <v>0</v>
      </c>
      <c r="H50" s="810">
        <f ca="1">CF!H115</f>
        <v>0</v>
      </c>
      <c r="I50" s="810">
        <f ca="1">CF!I115</f>
        <v>0</v>
      </c>
      <c r="J50" s="810">
        <f ca="1">CF!J115</f>
        <v>0</v>
      </c>
      <c r="K50" s="810">
        <f ca="1">CF!K115</f>
        <v>0</v>
      </c>
      <c r="L50" s="810">
        <f ca="1">CF!L115</f>
        <v>0</v>
      </c>
      <c r="M50" s="810">
        <f ca="1">CF!M115</f>
        <v>0</v>
      </c>
      <c r="N50" s="810">
        <f ca="1">CF!N115</f>
        <v>0</v>
      </c>
      <c r="O50" s="810">
        <f ca="1">CF!O115</f>
        <v>0</v>
      </c>
      <c r="P50" s="810">
        <f ca="1">CF!P115</f>
        <v>0</v>
      </c>
      <c r="Q50" s="810">
        <f ca="1">CF!Q115</f>
        <v>0</v>
      </c>
      <c r="R50" s="810">
        <f ca="1">CF!R115</f>
        <v>0</v>
      </c>
      <c r="S50" s="810">
        <f ca="1">CF!S115</f>
        <v>0</v>
      </c>
      <c r="T50" s="810">
        <f ca="1">CF!T115</f>
        <v>0</v>
      </c>
      <c r="U50" s="810">
        <f ca="1">CF!U115</f>
        <v>0</v>
      </c>
      <c r="V50" s="810">
        <f ca="1">CF!V115</f>
        <v>0</v>
      </c>
      <c r="W50" s="810">
        <f ca="1">CF!W115</f>
        <v>0</v>
      </c>
      <c r="X50" s="810">
        <f ca="1">CF!X115</f>
        <v>0</v>
      </c>
      <c r="Y50" s="810">
        <f ca="1">CF!Y115</f>
        <v>0</v>
      </c>
      <c r="Z50" s="810">
        <f ca="1">CF!Z115</f>
        <v>0</v>
      </c>
      <c r="AA50" s="810">
        <f ca="1">CF!AA115</f>
        <v>0</v>
      </c>
      <c r="AB50" s="810">
        <f ca="1">CF!AB115</f>
        <v>0</v>
      </c>
      <c r="AC50" s="810">
        <f ca="1">CF!AC115</f>
        <v>0</v>
      </c>
      <c r="AD50" s="810">
        <f ca="1">CF!AD115</f>
        <v>0</v>
      </c>
      <c r="AE50" s="810">
        <f ca="1">CF!AE115</f>
        <v>0</v>
      </c>
      <c r="AF50" s="810">
        <f ca="1">CF!AF115</f>
        <v>0</v>
      </c>
      <c r="AG50" s="810">
        <f ca="1">CF!AG115</f>
        <v>0</v>
      </c>
      <c r="AH50" s="810">
        <f ca="1">CF!AH115</f>
        <v>0</v>
      </c>
      <c r="AI50" s="810">
        <f ca="1">CF!AI115</f>
        <v>0</v>
      </c>
      <c r="AJ50" s="810">
        <f ca="1">CF!AJ115</f>
        <v>0</v>
      </c>
      <c r="AK50" s="810">
        <f ca="1">CF!AK115</f>
        <v>0</v>
      </c>
      <c r="AL50" s="810">
        <f ca="1">CF!AL115</f>
        <v>0</v>
      </c>
      <c r="AM50" s="810">
        <f ca="1">CF!AM115</f>
        <v>0</v>
      </c>
      <c r="AN50" s="810">
        <f ca="1">CF!AN115</f>
        <v>0</v>
      </c>
      <c r="AO50" s="810">
        <f ca="1">CF!AO115</f>
        <v>0</v>
      </c>
      <c r="AP50" s="810">
        <f ca="1">CF!AP115</f>
        <v>0</v>
      </c>
      <c r="AQ50" s="810">
        <f ca="1">CF!AQ115</f>
        <v>421.18373374004841</v>
      </c>
      <c r="AR50" s="810">
        <f ca="1">CF!AR115</f>
        <v>6765.0886972157923</v>
      </c>
      <c r="AS50" s="810">
        <f ca="1">CF!AS115</f>
        <v>5028.179778912564</v>
      </c>
      <c r="AT50" s="810">
        <f ca="1">CF!AT115</f>
        <v>6911.8477723177066</v>
      </c>
      <c r="AU50" s="810">
        <f ca="1">CF!AU115</f>
        <v>4605.0854775655007</v>
      </c>
      <c r="AV50" s="810">
        <f ca="1">CF!AV115</f>
        <v>7037.2442080905275</v>
      </c>
      <c r="AW50" s="810">
        <f ca="1">CF!AW115</f>
        <v>4599.4806067243626</v>
      </c>
      <c r="AX50" s="810">
        <f ca="1">CF!AX115</f>
        <v>7202.2921479137076</v>
      </c>
      <c r="AY50" s="810">
        <f ca="1">CF!AY115</f>
        <v>4707.3544812054788</v>
      </c>
      <c r="AZ50" s="810">
        <f ca="1">CF!AZ115</f>
        <v>7426.0322840528779</v>
      </c>
      <c r="BA50" s="810">
        <f ca="1">CF!BA115</f>
        <v>4819.5765571006923</v>
      </c>
      <c r="BB50" s="810">
        <f ca="1">CF!BB115</f>
        <v>7552.4928393020573</v>
      </c>
      <c r="BC50" s="810">
        <f ca="1">CF!BC115</f>
        <v>4936.2425574001845</v>
      </c>
      <c r="BD50" s="810">
        <f ca="1">CF!BD115</f>
        <v>7701.5347465538525</v>
      </c>
      <c r="BE50" s="810">
        <f ca="1">CF!BE115</f>
        <v>5033.6550304824368</v>
      </c>
      <c r="BF50" s="810">
        <f ca="1">CF!BF115</f>
        <v>7870.6565164874501</v>
      </c>
      <c r="BG50" s="810">
        <f ca="1">CF!BG115</f>
        <v>5144.1915243119638</v>
      </c>
      <c r="BH50" s="810">
        <f ca="1">CF!BH115</f>
        <v>8037.566390943608</v>
      </c>
      <c r="BI50" s="810">
        <f ca="1">CF!BI115</f>
        <v>5216.4689126277972</v>
      </c>
      <c r="BJ50" s="810">
        <f ca="1">CF!BJ115</f>
        <v>8123.1532287047658</v>
      </c>
      <c r="BK50" s="810">
        <f ca="1">CF!BK115</f>
        <v>5309.2211434020646</v>
      </c>
      <c r="BL50" s="810">
        <f ca="1">CF!BL115</f>
        <v>8221.4050286708589</v>
      </c>
      <c r="BM50" s="810">
        <f ca="1">CF!BM115</f>
        <v>5373.4376513357065</v>
      </c>
      <c r="BN50" s="810">
        <f ca="1">CF!BN115</f>
        <v>8264.4383934860307</v>
      </c>
      <c r="BO50" s="810">
        <f ca="1">CF!BO115</f>
        <v>5401.5638781734651</v>
      </c>
      <c r="BP50" s="810"/>
      <c r="BQ50" s="810"/>
      <c r="BR50" s="810"/>
      <c r="BS50" s="810"/>
      <c r="BT50" s="810"/>
      <c r="BU50" s="810"/>
      <c r="BV50" s="810"/>
      <c r="BW50" s="810"/>
      <c r="BX50" s="810"/>
      <c r="BY50" s="810"/>
      <c r="BZ50" s="810"/>
      <c r="CA50" s="810"/>
      <c r="CB50" s="810"/>
      <c r="CC50" s="810"/>
      <c r="CD50" s="810"/>
      <c r="CE50" s="810"/>
      <c r="CF50" s="810"/>
      <c r="CG50" s="810"/>
      <c r="CH50" s="810"/>
      <c r="CI50" s="810"/>
      <c r="CJ50" s="810"/>
      <c r="CK50" s="810"/>
      <c r="CL50" s="810"/>
      <c r="CM50" s="810"/>
      <c r="CN50" s="810"/>
      <c r="CO50" s="810"/>
      <c r="CP50" s="810"/>
      <c r="CQ50" s="810"/>
      <c r="CR50" s="810"/>
      <c r="CS50" s="810"/>
      <c r="CT50" s="810"/>
      <c r="CU50" s="810"/>
      <c r="CV50" s="810"/>
      <c r="CW50" s="810"/>
      <c r="CX50" s="810"/>
      <c r="CY50" s="810"/>
      <c r="CZ50" s="810"/>
      <c r="DA50" s="810"/>
      <c r="DB50" s="810"/>
      <c r="DC50" s="810"/>
      <c r="DD50" s="810"/>
      <c r="DE50" s="810"/>
      <c r="DF50" s="810"/>
      <c r="DG50" s="810"/>
      <c r="DH50" s="810"/>
      <c r="DI50" s="810"/>
      <c r="DJ50" s="810"/>
      <c r="DK50" s="810"/>
      <c r="DL50" s="810"/>
      <c r="DM50" s="810"/>
      <c r="DN50" s="810"/>
      <c r="DO50" s="810"/>
      <c r="DP50" s="810"/>
      <c r="DQ50" s="810"/>
      <c r="DR50" s="810"/>
      <c r="DS50" s="810"/>
      <c r="DT50" s="810"/>
      <c r="DU50" s="810"/>
      <c r="DV50" s="810"/>
      <c r="DW50" s="810"/>
    </row>
    <row r="51" spans="1:127">
      <c r="A51" s="1396"/>
      <c r="B51" s="1397"/>
      <c r="C51" s="1397"/>
      <c r="D51" s="1396"/>
      <c r="E51" s="1396"/>
      <c r="F51" s="303"/>
      <c r="G51" s="502"/>
      <c r="H51" s="502"/>
      <c r="I51" s="502"/>
      <c r="J51" s="502"/>
      <c r="K51" s="502"/>
      <c r="L51" s="502"/>
      <c r="M51" s="502"/>
      <c r="N51" s="502"/>
      <c r="O51" s="502"/>
      <c r="P51" s="502"/>
      <c r="Q51" s="502"/>
      <c r="R51" s="502"/>
      <c r="S51" s="502"/>
      <c r="T51" s="502"/>
      <c r="U51" s="502"/>
      <c r="V51" s="502"/>
      <c r="W51" s="502"/>
      <c r="X51" s="502"/>
      <c r="Y51" s="502"/>
      <c r="Z51" s="502"/>
      <c r="AA51" s="502"/>
      <c r="AB51" s="502"/>
      <c r="AC51" s="502"/>
      <c r="AD51" s="502"/>
      <c r="AE51" s="502"/>
      <c r="AF51" s="502"/>
      <c r="AG51" s="502"/>
      <c r="AH51" s="502"/>
      <c r="AI51" s="502"/>
      <c r="AJ51" s="502"/>
      <c r="AK51" s="502"/>
      <c r="AL51" s="502"/>
      <c r="AM51" s="502"/>
      <c r="AN51" s="502"/>
      <c r="AO51" s="502"/>
      <c r="AP51" s="502"/>
      <c r="AQ51" s="502"/>
      <c r="AR51" s="502"/>
      <c r="AS51" s="502"/>
      <c r="AT51" s="502"/>
      <c r="AU51" s="502"/>
      <c r="AV51" s="502"/>
      <c r="AW51" s="502"/>
      <c r="AX51" s="502"/>
      <c r="AY51" s="502"/>
      <c r="AZ51" s="502"/>
      <c r="BA51" s="502"/>
      <c r="BB51" s="502"/>
      <c r="BC51" s="502"/>
      <c r="BD51" s="502"/>
      <c r="BE51" s="502"/>
      <c r="BF51" s="502"/>
      <c r="BG51" s="502"/>
      <c r="BH51" s="502"/>
      <c r="BI51" s="502"/>
      <c r="BJ51" s="502"/>
      <c r="BK51" s="502"/>
      <c r="BL51" s="502"/>
      <c r="BM51" s="502"/>
      <c r="BN51" s="502"/>
      <c r="BO51" s="502"/>
      <c r="BP51" s="502"/>
      <c r="BQ51" s="502"/>
      <c r="BR51" s="502"/>
      <c r="BS51" s="502"/>
      <c r="BT51" s="502"/>
      <c r="BU51" s="502"/>
      <c r="BV51" s="502"/>
      <c r="BW51" s="502"/>
      <c r="BX51" s="502"/>
      <c r="BY51" s="502"/>
      <c r="BZ51" s="502"/>
      <c r="CA51" s="502"/>
      <c r="CB51" s="502"/>
      <c r="CC51" s="502"/>
      <c r="CD51" s="502"/>
      <c r="CE51" s="502"/>
      <c r="CF51" s="502"/>
      <c r="CG51" s="502"/>
      <c r="CH51" s="502"/>
      <c r="CI51" s="502"/>
      <c r="CJ51" s="502"/>
      <c r="CK51" s="502"/>
      <c r="CL51" s="502"/>
      <c r="CM51" s="502"/>
      <c r="CN51" s="502"/>
      <c r="CO51" s="502"/>
      <c r="CP51" s="502"/>
      <c r="CQ51" s="502"/>
      <c r="CR51" s="502"/>
      <c r="CS51" s="502"/>
      <c r="CT51" s="502"/>
      <c r="CU51" s="502"/>
      <c r="CV51" s="502"/>
      <c r="CW51" s="502"/>
      <c r="CX51" s="502"/>
      <c r="CY51" s="502"/>
      <c r="CZ51" s="502"/>
      <c r="DA51" s="502"/>
      <c r="DB51" s="502"/>
      <c r="DC51" s="502"/>
      <c r="DD51" s="502"/>
      <c r="DE51" s="502"/>
      <c r="DF51" s="502"/>
      <c r="DG51" s="502"/>
      <c r="DH51" s="502"/>
      <c r="DI51" s="502"/>
      <c r="DJ51" s="502"/>
      <c r="DK51" s="502"/>
      <c r="DL51" s="502"/>
      <c r="DM51" s="502"/>
      <c r="DN51" s="502"/>
      <c r="DO51" s="502"/>
      <c r="DP51" s="502"/>
      <c r="DQ51" s="502"/>
      <c r="DR51" s="502"/>
      <c r="DS51" s="502"/>
      <c r="DT51" s="502"/>
      <c r="DU51" s="502"/>
      <c r="DV51" s="502"/>
      <c r="DW51" s="502"/>
    </row>
    <row r="52" spans="1:127">
      <c r="A52" s="1409" t="s">
        <v>1056</v>
      </c>
      <c r="B52" s="1397"/>
      <c r="C52" s="1397"/>
      <c r="D52" s="303"/>
      <c r="E52" s="395">
        <f ca="1">SUM(G52:BO52)</f>
        <v>0</v>
      </c>
      <c r="F52" s="303"/>
      <c r="G52" s="569">
        <f ca="1">ROUND(G46-G48-G49-G50,3)</f>
        <v>0</v>
      </c>
      <c r="H52" s="569">
        <f t="shared" ref="H52:BO52" ca="1" si="45">ROUND(H46-H48-H49-H50,3)</f>
        <v>0</v>
      </c>
      <c r="I52" s="569">
        <f t="shared" ca="1" si="45"/>
        <v>0</v>
      </c>
      <c r="J52" s="569">
        <f t="shared" ca="1" si="45"/>
        <v>0</v>
      </c>
      <c r="K52" s="569">
        <f t="shared" ca="1" si="45"/>
        <v>0</v>
      </c>
      <c r="L52" s="569">
        <f t="shared" ca="1" si="45"/>
        <v>0</v>
      </c>
      <c r="M52" s="569">
        <f t="shared" ca="1" si="45"/>
        <v>0</v>
      </c>
      <c r="N52" s="569">
        <f t="shared" ca="1" si="45"/>
        <v>0</v>
      </c>
      <c r="O52" s="569">
        <f t="shared" ca="1" si="45"/>
        <v>0</v>
      </c>
      <c r="P52" s="569">
        <f t="shared" ca="1" si="45"/>
        <v>0</v>
      </c>
      <c r="Q52" s="569">
        <f t="shared" ca="1" si="45"/>
        <v>0</v>
      </c>
      <c r="R52" s="569">
        <f t="shared" ca="1" si="45"/>
        <v>0</v>
      </c>
      <c r="S52" s="569">
        <f t="shared" ca="1" si="45"/>
        <v>0</v>
      </c>
      <c r="T52" s="569">
        <f t="shared" ca="1" si="45"/>
        <v>0</v>
      </c>
      <c r="U52" s="569">
        <f t="shared" ca="1" si="45"/>
        <v>0</v>
      </c>
      <c r="V52" s="569">
        <f t="shared" ca="1" si="45"/>
        <v>0</v>
      </c>
      <c r="W52" s="569">
        <f t="shared" ca="1" si="45"/>
        <v>0</v>
      </c>
      <c r="X52" s="569">
        <f t="shared" ca="1" si="45"/>
        <v>0</v>
      </c>
      <c r="Y52" s="569">
        <f t="shared" ca="1" si="45"/>
        <v>0</v>
      </c>
      <c r="Z52" s="569">
        <f t="shared" ca="1" si="45"/>
        <v>0</v>
      </c>
      <c r="AA52" s="569">
        <f t="shared" ca="1" si="45"/>
        <v>0</v>
      </c>
      <c r="AB52" s="569">
        <f t="shared" ca="1" si="45"/>
        <v>0</v>
      </c>
      <c r="AC52" s="569">
        <f t="shared" ca="1" si="45"/>
        <v>0</v>
      </c>
      <c r="AD52" s="569">
        <f t="shared" ca="1" si="45"/>
        <v>0</v>
      </c>
      <c r="AE52" s="569">
        <f t="shared" ca="1" si="45"/>
        <v>0</v>
      </c>
      <c r="AF52" s="569">
        <f t="shared" ca="1" si="45"/>
        <v>0</v>
      </c>
      <c r="AG52" s="569">
        <f t="shared" ca="1" si="45"/>
        <v>0</v>
      </c>
      <c r="AH52" s="569">
        <f t="shared" ca="1" si="45"/>
        <v>0</v>
      </c>
      <c r="AI52" s="569">
        <f t="shared" ca="1" si="45"/>
        <v>0</v>
      </c>
      <c r="AJ52" s="569">
        <f t="shared" ca="1" si="45"/>
        <v>0</v>
      </c>
      <c r="AK52" s="569">
        <f t="shared" ca="1" si="45"/>
        <v>0</v>
      </c>
      <c r="AL52" s="569">
        <f t="shared" ca="1" si="45"/>
        <v>0</v>
      </c>
      <c r="AM52" s="569">
        <f t="shared" ca="1" si="45"/>
        <v>0</v>
      </c>
      <c r="AN52" s="569">
        <f t="shared" ca="1" si="45"/>
        <v>0</v>
      </c>
      <c r="AO52" s="569">
        <f t="shared" ca="1" si="45"/>
        <v>0</v>
      </c>
      <c r="AP52" s="569">
        <f t="shared" ca="1" si="45"/>
        <v>0</v>
      </c>
      <c r="AQ52" s="569">
        <f t="shared" ca="1" si="45"/>
        <v>0</v>
      </c>
      <c r="AR52" s="569">
        <f t="shared" ca="1" si="45"/>
        <v>0</v>
      </c>
      <c r="AS52" s="569">
        <f t="shared" ca="1" si="45"/>
        <v>0</v>
      </c>
      <c r="AT52" s="569">
        <f t="shared" ca="1" si="45"/>
        <v>0</v>
      </c>
      <c r="AU52" s="569">
        <f t="shared" ca="1" si="45"/>
        <v>0</v>
      </c>
      <c r="AV52" s="569">
        <f t="shared" ca="1" si="45"/>
        <v>0</v>
      </c>
      <c r="AW52" s="569">
        <f t="shared" ca="1" si="45"/>
        <v>0</v>
      </c>
      <c r="AX52" s="569">
        <f t="shared" ca="1" si="45"/>
        <v>0</v>
      </c>
      <c r="AY52" s="569">
        <f t="shared" ca="1" si="45"/>
        <v>0</v>
      </c>
      <c r="AZ52" s="569">
        <f t="shared" ca="1" si="45"/>
        <v>0</v>
      </c>
      <c r="BA52" s="569">
        <f t="shared" ca="1" si="45"/>
        <v>0</v>
      </c>
      <c r="BB52" s="569">
        <f t="shared" ca="1" si="45"/>
        <v>0</v>
      </c>
      <c r="BC52" s="569">
        <f t="shared" ca="1" si="45"/>
        <v>0</v>
      </c>
      <c r="BD52" s="569">
        <f t="shared" ca="1" si="45"/>
        <v>0</v>
      </c>
      <c r="BE52" s="569">
        <f t="shared" ca="1" si="45"/>
        <v>0</v>
      </c>
      <c r="BF52" s="569">
        <f t="shared" ca="1" si="45"/>
        <v>0</v>
      </c>
      <c r="BG52" s="569">
        <f t="shared" ca="1" si="45"/>
        <v>0</v>
      </c>
      <c r="BH52" s="569">
        <f t="shared" ca="1" si="45"/>
        <v>0</v>
      </c>
      <c r="BI52" s="569">
        <f t="shared" ca="1" si="45"/>
        <v>0</v>
      </c>
      <c r="BJ52" s="569">
        <f t="shared" ca="1" si="45"/>
        <v>0</v>
      </c>
      <c r="BK52" s="569">
        <f t="shared" ca="1" si="45"/>
        <v>0</v>
      </c>
      <c r="BL52" s="569">
        <f t="shared" ca="1" si="45"/>
        <v>0</v>
      </c>
      <c r="BM52" s="569">
        <f t="shared" ca="1" si="45"/>
        <v>0</v>
      </c>
      <c r="BN52" s="569">
        <f t="shared" ca="1" si="45"/>
        <v>0</v>
      </c>
      <c r="BO52" s="569">
        <f t="shared" ca="1" si="45"/>
        <v>0</v>
      </c>
      <c r="BP52" s="569"/>
      <c r="BQ52" s="569"/>
      <c r="BR52" s="569"/>
      <c r="BS52" s="569"/>
      <c r="BT52" s="569"/>
      <c r="BU52" s="569"/>
      <c r="BV52" s="569"/>
      <c r="BW52" s="569"/>
      <c r="BX52" s="569"/>
      <c r="BY52" s="569"/>
      <c r="BZ52" s="569"/>
      <c r="CA52" s="569"/>
      <c r="CB52" s="569"/>
      <c r="CC52" s="569"/>
      <c r="CD52" s="569"/>
      <c r="CE52" s="569"/>
      <c r="CF52" s="569"/>
      <c r="CG52" s="569"/>
      <c r="CH52" s="569"/>
      <c r="CI52" s="569"/>
      <c r="CJ52" s="569"/>
      <c r="CK52" s="569"/>
      <c r="CL52" s="569"/>
      <c r="CM52" s="569"/>
      <c r="CN52" s="569"/>
      <c r="CO52" s="569"/>
      <c r="CP52" s="569"/>
      <c r="CQ52" s="569"/>
      <c r="CR52" s="569"/>
      <c r="CS52" s="569"/>
      <c r="CT52" s="569"/>
      <c r="CU52" s="569"/>
      <c r="CV52" s="569"/>
      <c r="CW52" s="569"/>
      <c r="CX52" s="569"/>
      <c r="CY52" s="569"/>
      <c r="CZ52" s="569"/>
      <c r="DA52" s="569"/>
      <c r="DB52" s="569"/>
      <c r="DC52" s="569"/>
      <c r="DD52" s="569"/>
      <c r="DE52" s="569"/>
      <c r="DF52" s="569"/>
      <c r="DG52" s="569"/>
      <c r="DH52" s="569"/>
      <c r="DI52" s="569"/>
      <c r="DJ52" s="569"/>
      <c r="DK52" s="569"/>
      <c r="DL52" s="569"/>
      <c r="DM52" s="569"/>
      <c r="DN52" s="569"/>
      <c r="DO52" s="569"/>
      <c r="DP52" s="569"/>
      <c r="DQ52" s="569"/>
      <c r="DR52" s="569"/>
      <c r="DS52" s="569"/>
      <c r="DT52" s="569"/>
      <c r="DU52" s="569"/>
      <c r="DV52" s="569"/>
      <c r="DW52" s="569"/>
    </row>
    <row r="54" spans="1:127">
      <c r="A54" s="860" t="s">
        <v>1135</v>
      </c>
      <c r="B54" s="861"/>
      <c r="C54" s="861"/>
      <c r="D54" s="863"/>
      <c r="E54" s="863"/>
      <c r="F54" s="862"/>
      <c r="G54" s="534">
        <f ca="1">MIN(MAX(G57,G58)+G59,G27)</f>
        <v>0</v>
      </c>
      <c r="H54" s="534">
        <f t="shared" ref="H54:BO54" ca="1" si="46">MIN(MAX(H57,H58)+H59,H27)</f>
        <v>0</v>
      </c>
      <c r="I54" s="534">
        <f t="shared" ca="1" si="46"/>
        <v>0</v>
      </c>
      <c r="J54" s="534">
        <f ca="1">MIN(MAX(J57,J58)+J59,J27)</f>
        <v>0</v>
      </c>
      <c r="K54" s="534">
        <f t="shared" ca="1" si="46"/>
        <v>0</v>
      </c>
      <c r="L54" s="534">
        <f t="shared" ca="1" si="46"/>
        <v>0</v>
      </c>
      <c r="M54" s="534">
        <f t="shared" ca="1" si="46"/>
        <v>0</v>
      </c>
      <c r="N54" s="534">
        <f t="shared" ca="1" si="46"/>
        <v>0</v>
      </c>
      <c r="O54" s="534">
        <f t="shared" ca="1" si="46"/>
        <v>462.40114331663221</v>
      </c>
      <c r="P54" s="534">
        <f t="shared" ca="1" si="46"/>
        <v>460.19056448207448</v>
      </c>
      <c r="Q54" s="534">
        <f t="shared" ca="1" si="46"/>
        <v>484.70876939403388</v>
      </c>
      <c r="R54" s="534">
        <f t="shared" ca="1" si="46"/>
        <v>492.79277084992418</v>
      </c>
      <c r="S54" s="534">
        <f t="shared" ca="1" si="46"/>
        <v>518.81393082432544</v>
      </c>
      <c r="T54" s="534">
        <f t="shared" ca="1" si="46"/>
        <v>514.16759467998816</v>
      </c>
      <c r="U54" s="534">
        <f t="shared" ca="1" si="46"/>
        <v>538.5176865268636</v>
      </c>
      <c r="V54" s="534">
        <f t="shared" ca="1" si="46"/>
        <v>524.5916427704077</v>
      </c>
      <c r="W54" s="534">
        <f t="shared" ca="1" si="46"/>
        <v>552.40623436819249</v>
      </c>
      <c r="X54" s="534">
        <f t="shared" ca="1" si="46"/>
        <v>539.90769611148016</v>
      </c>
      <c r="Y54" s="534">
        <f t="shared" ca="1" si="46"/>
        <v>568.5911817414385</v>
      </c>
      <c r="Z54" s="534">
        <f t="shared" ca="1" si="46"/>
        <v>557.06317685180511</v>
      </c>
      <c r="AA54" s="534">
        <f t="shared" ca="1" si="46"/>
        <v>586.71667949440416</v>
      </c>
      <c r="AB54" s="534">
        <f t="shared" ca="1" si="46"/>
        <v>588.64059830421274</v>
      </c>
      <c r="AC54" s="534">
        <f t="shared" ca="1" si="46"/>
        <v>616.67425165068221</v>
      </c>
      <c r="AD54" s="534">
        <f t="shared" ca="1" si="46"/>
        <v>602.23167494120389</v>
      </c>
      <c r="AE54" s="534">
        <f t="shared" ca="1" si="46"/>
        <v>634.32647467052902</v>
      </c>
      <c r="AF54" s="534">
        <f t="shared" ca="1" si="46"/>
        <v>0</v>
      </c>
      <c r="AG54" s="534">
        <f t="shared" ca="1" si="46"/>
        <v>0</v>
      </c>
      <c r="AH54" s="534">
        <f t="shared" ca="1" si="46"/>
        <v>0</v>
      </c>
      <c r="AI54" s="534">
        <f t="shared" ca="1" si="46"/>
        <v>0</v>
      </c>
      <c r="AJ54" s="534">
        <f t="shared" ca="1" si="46"/>
        <v>0</v>
      </c>
      <c r="AK54" s="534">
        <f t="shared" ca="1" si="46"/>
        <v>0</v>
      </c>
      <c r="AL54" s="534">
        <f t="shared" ca="1" si="46"/>
        <v>0</v>
      </c>
      <c r="AM54" s="534">
        <f t="shared" ca="1" si="46"/>
        <v>0</v>
      </c>
      <c r="AN54" s="534">
        <f t="shared" ca="1" si="46"/>
        <v>0</v>
      </c>
      <c r="AO54" s="534">
        <f t="shared" ca="1" si="46"/>
        <v>0</v>
      </c>
      <c r="AP54" s="534">
        <f t="shared" ca="1" si="46"/>
        <v>0</v>
      </c>
      <c r="AQ54" s="534">
        <f t="shared" ca="1" si="46"/>
        <v>0</v>
      </c>
      <c r="AR54" s="534">
        <f t="shared" ca="1" si="46"/>
        <v>0</v>
      </c>
      <c r="AS54" s="534">
        <f t="shared" ca="1" si="46"/>
        <v>0</v>
      </c>
      <c r="AT54" s="534">
        <f t="shared" ca="1" si="46"/>
        <v>0</v>
      </c>
      <c r="AU54" s="534">
        <f t="shared" ca="1" si="46"/>
        <v>0</v>
      </c>
      <c r="AV54" s="534">
        <f t="shared" ca="1" si="46"/>
        <v>0</v>
      </c>
      <c r="AW54" s="534">
        <f t="shared" ca="1" si="46"/>
        <v>0</v>
      </c>
      <c r="AX54" s="534">
        <f t="shared" ca="1" si="46"/>
        <v>0</v>
      </c>
      <c r="AY54" s="534">
        <f t="shared" ca="1" si="46"/>
        <v>0</v>
      </c>
      <c r="AZ54" s="534">
        <f t="shared" ca="1" si="46"/>
        <v>0</v>
      </c>
      <c r="BA54" s="534">
        <f t="shared" ca="1" si="46"/>
        <v>0</v>
      </c>
      <c r="BB54" s="534">
        <f t="shared" ca="1" si="46"/>
        <v>0</v>
      </c>
      <c r="BC54" s="534">
        <f t="shared" ca="1" si="46"/>
        <v>0</v>
      </c>
      <c r="BD54" s="534">
        <f t="shared" ca="1" si="46"/>
        <v>0</v>
      </c>
      <c r="BE54" s="534">
        <f t="shared" ca="1" si="46"/>
        <v>0</v>
      </c>
      <c r="BF54" s="534">
        <f t="shared" ca="1" si="46"/>
        <v>0</v>
      </c>
      <c r="BG54" s="534">
        <f t="shared" ca="1" si="46"/>
        <v>0</v>
      </c>
      <c r="BH54" s="534">
        <f t="shared" ca="1" si="46"/>
        <v>0</v>
      </c>
      <c r="BI54" s="534">
        <f t="shared" ca="1" si="46"/>
        <v>0</v>
      </c>
      <c r="BJ54" s="534">
        <f t="shared" ca="1" si="46"/>
        <v>0</v>
      </c>
      <c r="BK54" s="534">
        <f t="shared" ca="1" si="46"/>
        <v>0</v>
      </c>
      <c r="BL54" s="534">
        <f t="shared" ca="1" si="46"/>
        <v>0</v>
      </c>
      <c r="BM54" s="534">
        <f t="shared" ca="1" si="46"/>
        <v>0</v>
      </c>
      <c r="BN54" s="534">
        <f t="shared" ca="1" si="46"/>
        <v>0</v>
      </c>
      <c r="BO54" s="534">
        <f t="shared" ca="1" si="46"/>
        <v>0</v>
      </c>
      <c r="BP54" s="534"/>
      <c r="BQ54" s="534"/>
      <c r="BR54" s="534"/>
      <c r="BS54" s="534"/>
      <c r="BT54" s="534"/>
      <c r="BU54" s="534"/>
      <c r="BV54" s="534"/>
      <c r="BW54" s="534"/>
      <c r="BX54" s="534"/>
      <c r="BY54" s="534"/>
      <c r="BZ54" s="534"/>
      <c r="CA54" s="534"/>
      <c r="CB54" s="534"/>
      <c r="CC54" s="534"/>
      <c r="CD54" s="534"/>
      <c r="CE54" s="534"/>
      <c r="CF54" s="534"/>
      <c r="CG54" s="534"/>
      <c r="CH54" s="534"/>
      <c r="CI54" s="534"/>
      <c r="CJ54" s="534"/>
      <c r="CK54" s="534"/>
      <c r="CL54" s="534"/>
      <c r="CM54" s="534"/>
      <c r="CN54" s="534"/>
      <c r="CO54" s="534"/>
      <c r="CP54" s="534"/>
      <c r="CQ54" s="534"/>
      <c r="CR54" s="534"/>
      <c r="CS54" s="534"/>
      <c r="CT54" s="534"/>
      <c r="CU54" s="534"/>
      <c r="CV54" s="534"/>
      <c r="CW54" s="534"/>
      <c r="CX54" s="534"/>
      <c r="CY54" s="534"/>
      <c r="CZ54" s="534"/>
      <c r="DA54" s="534"/>
      <c r="DB54" s="534"/>
      <c r="DC54" s="534"/>
      <c r="DD54" s="534"/>
      <c r="DE54" s="534"/>
      <c r="DF54" s="534"/>
      <c r="DG54" s="534"/>
      <c r="DH54" s="534"/>
      <c r="DI54" s="534"/>
      <c r="DJ54" s="534"/>
      <c r="DK54" s="534"/>
      <c r="DL54" s="534"/>
      <c r="DM54" s="534"/>
      <c r="DN54" s="534"/>
      <c r="DO54" s="534"/>
      <c r="DP54" s="534"/>
      <c r="DQ54" s="534"/>
      <c r="DR54" s="534"/>
      <c r="DS54" s="534"/>
      <c r="DT54" s="534"/>
      <c r="DU54" s="534"/>
      <c r="DV54" s="534"/>
      <c r="DW54" s="534"/>
    </row>
    <row r="55" spans="1:127">
      <c r="A55" s="303"/>
      <c r="B55" s="726"/>
      <c r="C55" s="726"/>
      <c r="D55" s="303"/>
      <c r="E55" s="303"/>
      <c r="F55" s="303"/>
      <c r="G55" s="810"/>
      <c r="H55" s="810"/>
      <c r="I55" s="810"/>
      <c r="J55" s="810"/>
      <c r="K55" s="810"/>
      <c r="L55" s="810"/>
      <c r="M55" s="810"/>
      <c r="N55" s="810"/>
      <c r="O55" s="810"/>
      <c r="P55" s="810"/>
      <c r="Q55" s="810"/>
      <c r="R55" s="810"/>
      <c r="S55" s="810"/>
      <c r="T55" s="810"/>
      <c r="U55" s="810"/>
      <c r="V55" s="810"/>
      <c r="W55" s="810"/>
      <c r="X55" s="810"/>
      <c r="Y55" s="810"/>
      <c r="Z55" s="810"/>
      <c r="AA55" s="810"/>
      <c r="AB55" s="810"/>
      <c r="AC55" s="810"/>
      <c r="AD55" s="810"/>
      <c r="AE55" s="810"/>
      <c r="AF55" s="810"/>
      <c r="AG55" s="810"/>
      <c r="AH55" s="810"/>
      <c r="AI55" s="810"/>
      <c r="AJ55" s="810"/>
      <c r="AK55" s="810"/>
      <c r="AL55" s="810"/>
      <c r="AM55" s="810"/>
      <c r="AN55" s="810"/>
      <c r="AO55" s="810"/>
      <c r="AP55" s="810"/>
      <c r="AQ55" s="810"/>
      <c r="AR55" s="810"/>
      <c r="AS55" s="810"/>
      <c r="AT55" s="810"/>
      <c r="AU55" s="810"/>
      <c r="AV55" s="810"/>
      <c r="AW55" s="810"/>
      <c r="AX55" s="810"/>
      <c r="AY55" s="810"/>
      <c r="AZ55" s="810"/>
      <c r="BA55" s="810"/>
      <c r="BB55" s="810"/>
      <c r="BC55" s="810"/>
      <c r="BD55" s="810"/>
      <c r="BE55" s="810"/>
      <c r="BF55" s="810"/>
      <c r="BG55" s="810"/>
      <c r="BH55" s="810"/>
      <c r="BI55" s="810"/>
      <c r="BJ55" s="810"/>
      <c r="BK55" s="810"/>
      <c r="BL55" s="810"/>
      <c r="BM55" s="810"/>
      <c r="BN55" s="810"/>
      <c r="BO55" s="810"/>
      <c r="BP55" s="810"/>
      <c r="BQ55" s="810"/>
      <c r="BR55" s="810"/>
      <c r="BS55" s="810"/>
      <c r="BT55" s="810"/>
      <c r="BU55" s="810"/>
      <c r="BV55" s="810"/>
      <c r="BW55" s="810"/>
      <c r="BX55" s="810"/>
      <c r="BY55" s="810"/>
      <c r="BZ55" s="810"/>
      <c r="CA55" s="810"/>
      <c r="CB55" s="810"/>
      <c r="CC55" s="810"/>
      <c r="CD55" s="810"/>
      <c r="CE55" s="810"/>
      <c r="CF55" s="810"/>
      <c r="CG55" s="810"/>
      <c r="CH55" s="810"/>
      <c r="CI55" s="810"/>
      <c r="CJ55" s="810"/>
      <c r="CK55" s="810"/>
      <c r="CL55" s="810"/>
      <c r="CM55" s="810"/>
      <c r="CN55" s="810"/>
      <c r="CO55" s="810"/>
      <c r="CP55" s="810"/>
      <c r="CQ55" s="810"/>
      <c r="CR55" s="810"/>
      <c r="CS55" s="810"/>
      <c r="CT55" s="810"/>
      <c r="CU55" s="810"/>
      <c r="CV55" s="810"/>
      <c r="CW55" s="810"/>
      <c r="CX55" s="810"/>
      <c r="CY55" s="810"/>
      <c r="CZ55" s="810"/>
      <c r="DA55" s="810"/>
      <c r="DB55" s="810"/>
      <c r="DC55" s="810"/>
      <c r="DD55" s="810"/>
      <c r="DE55" s="810"/>
      <c r="DF55" s="810"/>
      <c r="DG55" s="810"/>
      <c r="DH55" s="810"/>
      <c r="DI55" s="810"/>
      <c r="DJ55" s="810"/>
      <c r="DK55" s="810"/>
      <c r="DL55" s="810"/>
      <c r="DM55" s="810"/>
      <c r="DN55" s="810"/>
      <c r="DO55" s="810"/>
      <c r="DP55" s="810"/>
      <c r="DQ55" s="810"/>
      <c r="DR55" s="810"/>
      <c r="DS55" s="810"/>
      <c r="DT55" s="810"/>
      <c r="DU55" s="810"/>
      <c r="DV55" s="810"/>
      <c r="DW55" s="810"/>
    </row>
    <row r="56" spans="1:127" s="1109" customFormat="1">
      <c r="A56" s="1410" t="s">
        <v>1144</v>
      </c>
      <c r="B56" s="1190"/>
      <c r="C56" s="726"/>
      <c r="D56" s="494"/>
      <c r="E56" s="494"/>
      <c r="F56" s="494"/>
      <c r="G56" s="494" t="b">
        <f ca="1">BS!G45</f>
        <v>0</v>
      </c>
      <c r="H56" s="494" t="b">
        <f ca="1">BS!H45</f>
        <v>0</v>
      </c>
      <c r="I56" s="494" t="b">
        <f ca="1">BS!I45</f>
        <v>0</v>
      </c>
      <c r="J56" s="494" t="b">
        <f ca="1">BS!J45</f>
        <v>0</v>
      </c>
      <c r="K56" s="494" t="b">
        <f ca="1">BS!K45</f>
        <v>0</v>
      </c>
      <c r="L56" s="494" t="b">
        <f ca="1">BS!L45</f>
        <v>0</v>
      </c>
      <c r="M56" s="494" t="b">
        <f ca="1">BS!M45</f>
        <v>0</v>
      </c>
      <c r="N56" s="494" t="b">
        <f ca="1">BS!N45</f>
        <v>0</v>
      </c>
      <c r="O56" s="494" t="b">
        <f ca="1">BS!O45</f>
        <v>1</v>
      </c>
      <c r="P56" s="494" t="b">
        <f ca="1">BS!P45</f>
        <v>1</v>
      </c>
      <c r="Q56" s="494" t="b">
        <f ca="1">BS!Q45</f>
        <v>1</v>
      </c>
      <c r="R56" s="494" t="b">
        <f ca="1">BS!R45</f>
        <v>1</v>
      </c>
      <c r="S56" s="494" t="b">
        <f ca="1">BS!S45</f>
        <v>1</v>
      </c>
      <c r="T56" s="494" t="b">
        <f ca="1">BS!T45</f>
        <v>1</v>
      </c>
      <c r="U56" s="494" t="b">
        <f ca="1">BS!U45</f>
        <v>1</v>
      </c>
      <c r="V56" s="494" t="b">
        <f ca="1">BS!V45</f>
        <v>1</v>
      </c>
      <c r="W56" s="494" t="b">
        <f ca="1">BS!W45</f>
        <v>1</v>
      </c>
      <c r="X56" s="494" t="b">
        <f ca="1">BS!X45</f>
        <v>1</v>
      </c>
      <c r="Y56" s="494" t="b">
        <f ca="1">BS!Y45</f>
        <v>1</v>
      </c>
      <c r="Z56" s="494" t="b">
        <f ca="1">BS!Z45</f>
        <v>1</v>
      </c>
      <c r="AA56" s="494" t="b">
        <f ca="1">BS!AA45</f>
        <v>1</v>
      </c>
      <c r="AB56" s="494" t="b">
        <f ca="1">BS!AB45</f>
        <v>1</v>
      </c>
      <c r="AC56" s="494" t="b">
        <f ca="1">BS!AC45</f>
        <v>1</v>
      </c>
      <c r="AD56" s="494" t="b">
        <f ca="1">BS!AD45</f>
        <v>1</v>
      </c>
      <c r="AE56" s="494" t="b">
        <f ca="1">BS!AE45</f>
        <v>1</v>
      </c>
      <c r="AF56" s="494" t="b">
        <f ca="1">BS!AF45</f>
        <v>1</v>
      </c>
      <c r="AG56" s="494" t="b">
        <f ca="1">BS!AG45</f>
        <v>1</v>
      </c>
      <c r="AH56" s="494" t="b">
        <f ca="1">BS!AH45</f>
        <v>1</v>
      </c>
      <c r="AI56" s="494" t="b">
        <f ca="1">BS!AI45</f>
        <v>1</v>
      </c>
      <c r="AJ56" s="494" t="b">
        <f ca="1">BS!AJ45</f>
        <v>1</v>
      </c>
      <c r="AK56" s="494" t="b">
        <f ca="1">BS!AK45</f>
        <v>1</v>
      </c>
      <c r="AL56" s="494" t="b">
        <f ca="1">BS!AL45</f>
        <v>0</v>
      </c>
      <c r="AM56" s="494" t="b">
        <f ca="1">BS!AM45</f>
        <v>0</v>
      </c>
      <c r="AN56" s="494" t="b">
        <f ca="1">BS!AN45</f>
        <v>0</v>
      </c>
      <c r="AO56" s="494" t="b">
        <f ca="1">BS!AO45</f>
        <v>0</v>
      </c>
      <c r="AP56" s="494" t="b">
        <f ca="1">BS!AP45</f>
        <v>0</v>
      </c>
      <c r="AQ56" s="494" t="b">
        <f ca="1">BS!AQ45</f>
        <v>0</v>
      </c>
      <c r="AR56" s="494" t="b">
        <f ca="1">BS!AR45</f>
        <v>0</v>
      </c>
      <c r="AS56" s="494" t="b">
        <f ca="1">BS!AS45</f>
        <v>0</v>
      </c>
      <c r="AT56" s="494" t="b">
        <f ca="1">BS!AT45</f>
        <v>0</v>
      </c>
      <c r="AU56" s="494" t="b">
        <f ca="1">BS!AU45</f>
        <v>0</v>
      </c>
      <c r="AV56" s="494" t="b">
        <f ca="1">BS!AV45</f>
        <v>0</v>
      </c>
      <c r="AW56" s="494" t="b">
        <f ca="1">BS!AW45</f>
        <v>0</v>
      </c>
      <c r="AX56" s="494" t="b">
        <f ca="1">BS!AX45</f>
        <v>0</v>
      </c>
      <c r="AY56" s="494" t="b">
        <f ca="1">BS!AY45</f>
        <v>0</v>
      </c>
      <c r="AZ56" s="494" t="b">
        <f ca="1">BS!AZ45</f>
        <v>0</v>
      </c>
      <c r="BA56" s="494" t="b">
        <f ca="1">BS!BA45</f>
        <v>0</v>
      </c>
      <c r="BB56" s="494" t="b">
        <f ca="1">BS!BB45</f>
        <v>0</v>
      </c>
      <c r="BC56" s="494" t="b">
        <f ca="1">BS!BC45</f>
        <v>0</v>
      </c>
      <c r="BD56" s="494" t="b">
        <f ca="1">BS!BD45</f>
        <v>0</v>
      </c>
      <c r="BE56" s="494" t="b">
        <f ca="1">BS!BE45</f>
        <v>0</v>
      </c>
      <c r="BF56" s="494" t="b">
        <f ca="1">BS!BF45</f>
        <v>0</v>
      </c>
      <c r="BG56" s="494" t="b">
        <f ca="1">BS!BG45</f>
        <v>0</v>
      </c>
      <c r="BH56" s="494" t="b">
        <f ca="1">BS!BH45</f>
        <v>0</v>
      </c>
      <c r="BI56" s="494" t="b">
        <f ca="1">BS!BI45</f>
        <v>0</v>
      </c>
      <c r="BJ56" s="494" t="b">
        <f ca="1">BS!BJ45</f>
        <v>0</v>
      </c>
      <c r="BK56" s="494" t="b">
        <f ca="1">BS!BK45</f>
        <v>0</v>
      </c>
      <c r="BL56" s="494" t="b">
        <f ca="1">BS!BL45</f>
        <v>0</v>
      </c>
      <c r="BM56" s="494" t="b">
        <f ca="1">BS!BM45</f>
        <v>0</v>
      </c>
      <c r="BN56" s="494" t="b">
        <f ca="1">BS!BN45</f>
        <v>0</v>
      </c>
      <c r="BO56" s="494" t="b">
        <f ca="1">BS!BO45</f>
        <v>0</v>
      </c>
      <c r="BP56" s="494"/>
      <c r="BQ56" s="494"/>
      <c r="BR56" s="494"/>
      <c r="BS56" s="494"/>
      <c r="BT56" s="494"/>
      <c r="BU56" s="494"/>
      <c r="BV56" s="494"/>
      <c r="BW56" s="494"/>
      <c r="BX56" s="494"/>
      <c r="BY56" s="494"/>
      <c r="BZ56" s="494"/>
      <c r="CA56" s="494"/>
      <c r="CB56" s="494"/>
      <c r="CC56" s="494"/>
      <c r="CD56" s="494"/>
      <c r="CE56" s="494"/>
      <c r="CF56" s="494"/>
      <c r="CG56" s="494"/>
      <c r="CH56" s="494"/>
      <c r="CI56" s="494"/>
      <c r="CJ56" s="494"/>
      <c r="CK56" s="494"/>
      <c r="CL56" s="494"/>
      <c r="CM56" s="494"/>
      <c r="CN56" s="494"/>
      <c r="CO56" s="494"/>
      <c r="CP56" s="494"/>
      <c r="CQ56" s="494"/>
      <c r="CR56" s="494"/>
      <c r="CS56" s="494"/>
      <c r="CT56" s="494"/>
      <c r="CU56" s="494"/>
      <c r="CV56" s="494"/>
      <c r="CW56" s="494"/>
      <c r="CX56" s="494"/>
      <c r="CY56" s="494"/>
      <c r="CZ56" s="494"/>
      <c r="DA56" s="494"/>
      <c r="DB56" s="494"/>
      <c r="DC56" s="494"/>
      <c r="DD56" s="494"/>
      <c r="DE56" s="494"/>
      <c r="DF56" s="494"/>
      <c r="DG56" s="494"/>
      <c r="DH56" s="494"/>
      <c r="DI56" s="494"/>
      <c r="DJ56" s="494"/>
      <c r="DK56" s="494"/>
      <c r="DL56" s="494"/>
      <c r="DM56" s="494"/>
      <c r="DN56" s="494"/>
      <c r="DO56" s="494"/>
      <c r="DP56" s="494"/>
      <c r="DQ56" s="494"/>
      <c r="DR56" s="494"/>
      <c r="DS56" s="494"/>
      <c r="DT56" s="494"/>
      <c r="DU56" s="494"/>
      <c r="DV56" s="494"/>
      <c r="DW56" s="494"/>
    </row>
    <row r="57" spans="1:127" s="1109" customFormat="1">
      <c r="A57" s="494" t="str">
        <f>Inputs!A399</f>
        <v>Max. SHL interests expenses</v>
      </c>
      <c r="B57" s="1190"/>
      <c r="C57" s="810">
        <f>Inputs!D399</f>
        <v>3000</v>
      </c>
      <c r="D57" s="494"/>
      <c r="E57" s="494"/>
      <c r="F57" s="494"/>
      <c r="G57" s="459">
        <f ca="1">IF(G56,MAX(G27-$C$57,0),0)</f>
        <v>0</v>
      </c>
      <c r="H57" s="459">
        <f t="shared" ref="H57:R57" ca="1" si="47">IF(H56,MAX(H27-$C$57,0),0)</f>
        <v>0</v>
      </c>
      <c r="I57" s="459">
        <f t="shared" ca="1" si="47"/>
        <v>0</v>
      </c>
      <c r="J57" s="459">
        <f t="shared" ca="1" si="47"/>
        <v>0</v>
      </c>
      <c r="K57" s="459">
        <f t="shared" ca="1" si="47"/>
        <v>0</v>
      </c>
      <c r="L57" s="459">
        <f t="shared" ca="1" si="47"/>
        <v>0</v>
      </c>
      <c r="M57" s="459">
        <f t="shared" ca="1" si="47"/>
        <v>0</v>
      </c>
      <c r="N57" s="459">
        <f t="shared" ca="1" si="47"/>
        <v>0</v>
      </c>
      <c r="O57" s="459">
        <f t="shared" ca="1" si="47"/>
        <v>0</v>
      </c>
      <c r="P57" s="459">
        <f t="shared" ca="1" si="47"/>
        <v>0</v>
      </c>
      <c r="Q57" s="459">
        <f t="shared" ca="1" si="47"/>
        <v>0</v>
      </c>
      <c r="R57" s="459">
        <f t="shared" ca="1" si="47"/>
        <v>0</v>
      </c>
      <c r="S57" s="459">
        <f t="shared" ref="S57" ca="1" si="48">IF(S56,MAX(S27-$C$57,0),0)</f>
        <v>0</v>
      </c>
      <c r="T57" s="459">
        <f t="shared" ref="T57" ca="1" si="49">IF(T56,MAX(T27-$C$57,0),0)</f>
        <v>0</v>
      </c>
      <c r="U57" s="459">
        <f t="shared" ref="U57" ca="1" si="50">IF(U56,MAX(U27-$C$57,0),0)</f>
        <v>0</v>
      </c>
      <c r="V57" s="459">
        <f t="shared" ref="V57" ca="1" si="51">IF(V56,MAX(V27-$C$57,0),0)</f>
        <v>0</v>
      </c>
      <c r="W57" s="459">
        <f t="shared" ref="W57" ca="1" si="52">IF(W56,MAX(W27-$C$57,0),0)</f>
        <v>0</v>
      </c>
      <c r="X57" s="459">
        <f t="shared" ref="X57" ca="1" si="53">IF(X56,MAX(X27-$C$57,0),0)</f>
        <v>0</v>
      </c>
      <c r="Y57" s="459">
        <f t="shared" ref="Y57" ca="1" si="54">IF(Y56,MAX(Y27-$C$57,0),0)</f>
        <v>0</v>
      </c>
      <c r="Z57" s="459">
        <f t="shared" ref="Z57" ca="1" si="55">IF(Z56,MAX(Z27-$C$57,0),0)</f>
        <v>0</v>
      </c>
      <c r="AA57" s="459">
        <f t="shared" ref="AA57" ca="1" si="56">IF(AA56,MAX(AA27-$C$57,0),0)</f>
        <v>0</v>
      </c>
      <c r="AB57" s="459">
        <f t="shared" ref="AB57" ca="1" si="57">IF(AB56,MAX(AB27-$C$57,0),0)</f>
        <v>0</v>
      </c>
      <c r="AC57" s="459">
        <f t="shared" ref="AC57" ca="1" si="58">IF(AC56,MAX(AC27-$C$57,0),0)</f>
        <v>0</v>
      </c>
      <c r="AD57" s="459">
        <f t="shared" ref="AD57" ca="1" si="59">IF(AD56,MAX(AD27-$C$57,0),0)</f>
        <v>0</v>
      </c>
      <c r="AE57" s="459">
        <f t="shared" ref="AE57" ca="1" si="60">IF(AE56,MAX(AE27-$C$57,0),0)</f>
        <v>0</v>
      </c>
      <c r="AF57" s="459">
        <f t="shared" ref="AF57" ca="1" si="61">IF(AF56,MAX(AF27-$C$57,0),0)</f>
        <v>0</v>
      </c>
      <c r="AG57" s="459">
        <f t="shared" ref="AG57" ca="1" si="62">IF(AG56,MAX(AG27-$C$57,0),0)</f>
        <v>0</v>
      </c>
      <c r="AH57" s="459">
        <f t="shared" ref="AH57" ca="1" si="63">IF(AH56,MAX(AH27-$C$57,0),0)</f>
        <v>0</v>
      </c>
      <c r="AI57" s="459">
        <f t="shared" ref="AI57" ca="1" si="64">IF(AI56,MAX(AI27-$C$57,0),0)</f>
        <v>0</v>
      </c>
      <c r="AJ57" s="459">
        <f t="shared" ref="AJ57" ca="1" si="65">IF(AJ56,MAX(AJ27-$C$57,0),0)</f>
        <v>0</v>
      </c>
      <c r="AK57" s="459">
        <f t="shared" ref="AK57" ca="1" si="66">IF(AK56,MAX(AK27-$C$57,0),0)</f>
        <v>0</v>
      </c>
      <c r="AL57" s="459">
        <f t="shared" ref="AL57" ca="1" si="67">IF(AL56,MAX(AL27-$C$57,0),0)</f>
        <v>0</v>
      </c>
      <c r="AM57" s="459">
        <f t="shared" ref="AM57" ca="1" si="68">IF(AM56,MAX(AM27-$C$57,0),0)</f>
        <v>0</v>
      </c>
      <c r="AN57" s="459">
        <f t="shared" ref="AN57" ca="1" si="69">IF(AN56,MAX(AN27-$C$57,0),0)</f>
        <v>0</v>
      </c>
      <c r="AO57" s="459">
        <f t="shared" ref="AO57" ca="1" si="70">IF(AO56,MAX(AO27-$C$57,0),0)</f>
        <v>0</v>
      </c>
      <c r="AP57" s="459">
        <f t="shared" ref="AP57" ca="1" si="71">IF(AP56,MAX(AP27-$C$57,0),0)</f>
        <v>0</v>
      </c>
      <c r="AQ57" s="459">
        <f t="shared" ref="AQ57" ca="1" si="72">IF(AQ56,MAX(AQ27-$C$57,0),0)</f>
        <v>0</v>
      </c>
      <c r="AR57" s="459">
        <f t="shared" ref="AR57" ca="1" si="73">IF(AR56,MAX(AR27-$C$57,0),0)</f>
        <v>0</v>
      </c>
      <c r="AS57" s="459">
        <f t="shared" ref="AS57" ca="1" si="74">IF(AS56,MAX(AS27-$C$57,0),0)</f>
        <v>0</v>
      </c>
      <c r="AT57" s="459">
        <f t="shared" ref="AT57" ca="1" si="75">IF(AT56,MAX(AT27-$C$57,0),0)</f>
        <v>0</v>
      </c>
      <c r="AU57" s="459">
        <f t="shared" ref="AU57" ca="1" si="76">IF(AU56,MAX(AU27-$C$57,0),0)</f>
        <v>0</v>
      </c>
      <c r="AV57" s="459">
        <f t="shared" ref="AV57" ca="1" si="77">IF(AV56,MAX(AV27-$C$57,0),0)</f>
        <v>0</v>
      </c>
      <c r="AW57" s="459">
        <f t="shared" ref="AW57" ca="1" si="78">IF(AW56,MAX(AW27-$C$57,0),0)</f>
        <v>0</v>
      </c>
      <c r="AX57" s="459">
        <f t="shared" ref="AX57" ca="1" si="79">IF(AX56,MAX(AX27-$C$57,0),0)</f>
        <v>0</v>
      </c>
      <c r="AY57" s="459">
        <f t="shared" ref="AY57" ca="1" si="80">IF(AY56,MAX(AY27-$C$57,0),0)</f>
        <v>0</v>
      </c>
      <c r="AZ57" s="459">
        <f t="shared" ref="AZ57" ca="1" si="81">IF(AZ56,MAX(AZ27-$C$57,0),0)</f>
        <v>0</v>
      </c>
      <c r="BA57" s="459">
        <f t="shared" ref="BA57" ca="1" si="82">IF(BA56,MAX(BA27-$C$57,0),0)</f>
        <v>0</v>
      </c>
      <c r="BB57" s="459">
        <f t="shared" ref="BB57" ca="1" si="83">IF(BB56,MAX(BB27-$C$57,0),0)</f>
        <v>0</v>
      </c>
      <c r="BC57" s="459">
        <f t="shared" ref="BC57" ca="1" si="84">IF(BC56,MAX(BC27-$C$57,0),0)</f>
        <v>0</v>
      </c>
      <c r="BD57" s="459">
        <f t="shared" ref="BD57" ca="1" si="85">IF(BD56,MAX(BD27-$C$57,0),0)</f>
        <v>0</v>
      </c>
      <c r="BE57" s="459">
        <f t="shared" ref="BE57" ca="1" si="86">IF(BE56,MAX(BE27-$C$57,0),0)</f>
        <v>0</v>
      </c>
      <c r="BF57" s="459">
        <f t="shared" ref="BF57" ca="1" si="87">IF(BF56,MAX(BF27-$C$57,0),0)</f>
        <v>0</v>
      </c>
      <c r="BG57" s="459">
        <f t="shared" ref="BG57" ca="1" si="88">IF(BG56,MAX(BG27-$C$57,0),0)</f>
        <v>0</v>
      </c>
      <c r="BH57" s="459">
        <f t="shared" ref="BH57" ca="1" si="89">IF(BH56,MAX(BH27-$C$57,0),0)</f>
        <v>0</v>
      </c>
      <c r="BI57" s="459">
        <f t="shared" ref="BI57" ca="1" si="90">IF(BI56,MAX(BI27-$C$57,0),0)</f>
        <v>0</v>
      </c>
      <c r="BJ57" s="459">
        <f t="shared" ref="BJ57" ca="1" si="91">IF(BJ56,MAX(BJ27-$C$57,0),0)</f>
        <v>0</v>
      </c>
      <c r="BK57" s="459">
        <f t="shared" ref="BK57" ca="1" si="92">IF(BK56,MAX(BK27-$C$57,0),0)</f>
        <v>0</v>
      </c>
      <c r="BL57" s="459">
        <f t="shared" ref="BL57" ca="1" si="93">IF(BL56,MAX(BL27-$C$57,0),0)</f>
        <v>0</v>
      </c>
      <c r="BM57" s="459">
        <f t="shared" ref="BM57" ca="1" si="94">IF(BM56,MAX(BM27-$C$57,0),0)</f>
        <v>0</v>
      </c>
      <c r="BN57" s="459">
        <f t="shared" ref="BN57" ca="1" si="95">IF(BN56,MAX(BN27-$C$57,0),0)</f>
        <v>0</v>
      </c>
      <c r="BO57" s="459">
        <f t="shared" ref="BO57" ca="1" si="96">IF(BO56,MAX(BO27-$C$57,0),0)</f>
        <v>0</v>
      </c>
      <c r="BP57" s="459"/>
      <c r="BQ57" s="459"/>
      <c r="BR57" s="459"/>
      <c r="BS57" s="459"/>
      <c r="BT57" s="459"/>
      <c r="BU57" s="459"/>
      <c r="BV57" s="459"/>
      <c r="BW57" s="459"/>
      <c r="BX57" s="459"/>
      <c r="BY57" s="459"/>
      <c r="BZ57" s="459"/>
      <c r="CA57" s="459"/>
      <c r="CB57" s="459"/>
      <c r="CC57" s="459"/>
      <c r="CD57" s="459"/>
      <c r="CE57" s="459"/>
      <c r="CF57" s="459"/>
      <c r="CG57" s="459"/>
      <c r="CH57" s="459"/>
      <c r="CI57" s="459"/>
      <c r="CJ57" s="459"/>
      <c r="CK57" s="459"/>
      <c r="CL57" s="459"/>
      <c r="CM57" s="459"/>
      <c r="CN57" s="459"/>
      <c r="CO57" s="459"/>
      <c r="CP57" s="459"/>
      <c r="CQ57" s="459"/>
      <c r="CR57" s="459"/>
      <c r="CS57" s="459"/>
      <c r="CT57" s="459"/>
      <c r="CU57" s="459"/>
      <c r="CV57" s="459"/>
      <c r="CW57" s="459"/>
      <c r="CX57" s="459"/>
      <c r="CY57" s="459"/>
      <c r="CZ57" s="459"/>
      <c r="DA57" s="459"/>
      <c r="DB57" s="459"/>
      <c r="DC57" s="459"/>
      <c r="DD57" s="459"/>
      <c r="DE57" s="459"/>
      <c r="DF57" s="459"/>
      <c r="DG57" s="459"/>
      <c r="DH57" s="459"/>
      <c r="DI57" s="459"/>
      <c r="DJ57" s="459"/>
      <c r="DK57" s="459"/>
      <c r="DL57" s="459"/>
      <c r="DM57" s="459"/>
      <c r="DN57" s="459"/>
      <c r="DO57" s="459"/>
      <c r="DP57" s="459"/>
      <c r="DQ57" s="459"/>
      <c r="DR57" s="459"/>
      <c r="DS57" s="459"/>
      <c r="DT57" s="459"/>
      <c r="DU57" s="459"/>
      <c r="DV57" s="459"/>
      <c r="DW57" s="459"/>
    </row>
    <row r="58" spans="1:127" s="494" customFormat="1" ht="14.45">
      <c r="A58" s="494" t="str">
        <f>Inputs!A400</f>
        <v>Max. SHL interests % of EBITDA</v>
      </c>
      <c r="B58" s="1208"/>
      <c r="C58" s="726">
        <f>Inputs!D400</f>
        <v>0.3</v>
      </c>
      <c r="D58" s="1208"/>
      <c r="E58" s="1208"/>
      <c r="F58" s="1208"/>
      <c r="G58" s="459">
        <f ca="1">IF(G56,MAX(G27-$C$58*(G32-G30+G13),0),0)</f>
        <v>0</v>
      </c>
      <c r="H58" s="459">
        <f t="shared" ref="H58:BO58" ca="1" si="97">IF(H56,MAX(H27-$C$58*(H32-H30+H13),0),0)</f>
        <v>0</v>
      </c>
      <c r="I58" s="459">
        <f t="shared" ca="1" si="97"/>
        <v>0</v>
      </c>
      <c r="J58" s="459">
        <f t="shared" ca="1" si="97"/>
        <v>0</v>
      </c>
      <c r="K58" s="459">
        <f t="shared" ca="1" si="97"/>
        <v>0</v>
      </c>
      <c r="L58" s="459">
        <f t="shared" ca="1" si="97"/>
        <v>0</v>
      </c>
      <c r="M58" s="459">
        <f t="shared" ca="1" si="97"/>
        <v>0</v>
      </c>
      <c r="N58" s="459">
        <f t="shared" ca="1" si="97"/>
        <v>0</v>
      </c>
      <c r="O58" s="459">
        <f t="shared" ca="1" si="97"/>
        <v>462.40114331663221</v>
      </c>
      <c r="P58" s="459">
        <f t="shared" ca="1" si="97"/>
        <v>460.19056448207448</v>
      </c>
      <c r="Q58" s="459">
        <f t="shared" ca="1" si="97"/>
        <v>484.70876939403388</v>
      </c>
      <c r="R58" s="459">
        <f t="shared" ca="1" si="97"/>
        <v>492.79277084992418</v>
      </c>
      <c r="S58" s="459">
        <f t="shared" ca="1" si="97"/>
        <v>518.81393082432544</v>
      </c>
      <c r="T58" s="459">
        <f t="shared" ca="1" si="97"/>
        <v>514.16759467998816</v>
      </c>
      <c r="U58" s="459">
        <f t="shared" ca="1" si="97"/>
        <v>538.5176865268636</v>
      </c>
      <c r="V58" s="459">
        <f t="shared" ca="1" si="97"/>
        <v>524.5916427704077</v>
      </c>
      <c r="W58" s="459">
        <f t="shared" ca="1" si="97"/>
        <v>552.40623436819249</v>
      </c>
      <c r="X58" s="459">
        <f t="shared" ca="1" si="97"/>
        <v>539.90769611148016</v>
      </c>
      <c r="Y58" s="459">
        <f t="shared" ca="1" si="97"/>
        <v>568.5911817414385</v>
      </c>
      <c r="Z58" s="459">
        <f t="shared" ca="1" si="97"/>
        <v>557.06317685180511</v>
      </c>
      <c r="AA58" s="459">
        <f t="shared" ca="1" si="97"/>
        <v>586.71667949440416</v>
      </c>
      <c r="AB58" s="459">
        <f t="shared" ca="1" si="97"/>
        <v>588.64059830421274</v>
      </c>
      <c r="AC58" s="459">
        <f t="shared" ca="1" si="97"/>
        <v>616.67425165068221</v>
      </c>
      <c r="AD58" s="459">
        <f t="shared" ca="1" si="97"/>
        <v>602.23167494120389</v>
      </c>
      <c r="AE58" s="459">
        <f t="shared" ca="1" si="97"/>
        <v>634.32647467052902</v>
      </c>
      <c r="AF58" s="459">
        <f t="shared" ca="1" si="97"/>
        <v>0</v>
      </c>
      <c r="AG58" s="459">
        <f t="shared" ca="1" si="97"/>
        <v>0</v>
      </c>
      <c r="AH58" s="459">
        <f t="shared" ca="1" si="97"/>
        <v>0</v>
      </c>
      <c r="AI58" s="459">
        <f t="shared" ca="1" si="97"/>
        <v>0</v>
      </c>
      <c r="AJ58" s="459">
        <f t="shared" ca="1" si="97"/>
        <v>0</v>
      </c>
      <c r="AK58" s="459">
        <f t="shared" ca="1" si="97"/>
        <v>0</v>
      </c>
      <c r="AL58" s="459">
        <f t="shared" ca="1" si="97"/>
        <v>0</v>
      </c>
      <c r="AM58" s="459">
        <f t="shared" ca="1" si="97"/>
        <v>0</v>
      </c>
      <c r="AN58" s="459">
        <f t="shared" ca="1" si="97"/>
        <v>0</v>
      </c>
      <c r="AO58" s="459">
        <f t="shared" ca="1" si="97"/>
        <v>0</v>
      </c>
      <c r="AP58" s="459">
        <f t="shared" ca="1" si="97"/>
        <v>0</v>
      </c>
      <c r="AQ58" s="459">
        <f t="shared" ca="1" si="97"/>
        <v>0</v>
      </c>
      <c r="AR58" s="459">
        <f t="shared" ca="1" si="97"/>
        <v>0</v>
      </c>
      <c r="AS58" s="459">
        <f t="shared" ca="1" si="97"/>
        <v>0</v>
      </c>
      <c r="AT58" s="459">
        <f t="shared" ca="1" si="97"/>
        <v>0</v>
      </c>
      <c r="AU58" s="459">
        <f t="shared" ca="1" si="97"/>
        <v>0</v>
      </c>
      <c r="AV58" s="459">
        <f t="shared" ca="1" si="97"/>
        <v>0</v>
      </c>
      <c r="AW58" s="459">
        <f t="shared" ca="1" si="97"/>
        <v>0</v>
      </c>
      <c r="AX58" s="459">
        <f t="shared" ca="1" si="97"/>
        <v>0</v>
      </c>
      <c r="AY58" s="459">
        <f t="shared" ca="1" si="97"/>
        <v>0</v>
      </c>
      <c r="AZ58" s="459">
        <f t="shared" ca="1" si="97"/>
        <v>0</v>
      </c>
      <c r="BA58" s="459">
        <f t="shared" ca="1" si="97"/>
        <v>0</v>
      </c>
      <c r="BB58" s="459">
        <f t="shared" ca="1" si="97"/>
        <v>0</v>
      </c>
      <c r="BC58" s="459">
        <f t="shared" ca="1" si="97"/>
        <v>0</v>
      </c>
      <c r="BD58" s="459">
        <f t="shared" ca="1" si="97"/>
        <v>0</v>
      </c>
      <c r="BE58" s="459">
        <f t="shared" ca="1" si="97"/>
        <v>0</v>
      </c>
      <c r="BF58" s="459">
        <f t="shared" ca="1" si="97"/>
        <v>0</v>
      </c>
      <c r="BG58" s="459">
        <f t="shared" ca="1" si="97"/>
        <v>0</v>
      </c>
      <c r="BH58" s="459">
        <f t="shared" ca="1" si="97"/>
        <v>0</v>
      </c>
      <c r="BI58" s="459">
        <f t="shared" ca="1" si="97"/>
        <v>0</v>
      </c>
      <c r="BJ58" s="459">
        <f t="shared" ca="1" si="97"/>
        <v>0</v>
      </c>
      <c r="BK58" s="459">
        <f t="shared" ca="1" si="97"/>
        <v>0</v>
      </c>
      <c r="BL58" s="459">
        <f t="shared" ca="1" si="97"/>
        <v>0</v>
      </c>
      <c r="BM58" s="459">
        <f t="shared" ca="1" si="97"/>
        <v>0</v>
      </c>
      <c r="BN58" s="459">
        <f t="shared" ca="1" si="97"/>
        <v>0</v>
      </c>
      <c r="BO58" s="459">
        <f t="shared" ca="1" si="97"/>
        <v>0</v>
      </c>
      <c r="BP58" s="459"/>
      <c r="BQ58" s="459"/>
      <c r="BR58" s="459"/>
      <c r="BS58" s="459"/>
      <c r="BT58" s="459"/>
      <c r="BU58" s="459"/>
      <c r="BV58" s="459"/>
      <c r="BW58" s="459"/>
      <c r="BX58" s="459"/>
      <c r="BY58" s="459"/>
      <c r="BZ58" s="459"/>
      <c r="CA58" s="459"/>
      <c r="CB58" s="459"/>
      <c r="CC58" s="459"/>
      <c r="CD58" s="459"/>
      <c r="CE58" s="459"/>
      <c r="CF58" s="459"/>
      <c r="CG58" s="459"/>
      <c r="CH58" s="459"/>
      <c r="CI58" s="459"/>
      <c r="CJ58" s="459"/>
      <c r="CK58" s="459"/>
      <c r="CL58" s="459"/>
      <c r="CM58" s="459"/>
      <c r="CN58" s="459"/>
      <c r="CO58" s="459"/>
      <c r="CP58" s="459"/>
      <c r="CQ58" s="459"/>
      <c r="CR58" s="459"/>
      <c r="CS58" s="459"/>
      <c r="CT58" s="459"/>
      <c r="CU58" s="459"/>
      <c r="CV58" s="459"/>
      <c r="CW58" s="459"/>
      <c r="CX58" s="459"/>
      <c r="CY58" s="459"/>
      <c r="CZ58" s="459"/>
      <c r="DA58" s="459"/>
      <c r="DB58" s="459"/>
      <c r="DC58" s="459"/>
      <c r="DD58" s="459"/>
      <c r="DE58" s="459"/>
      <c r="DF58" s="459"/>
      <c r="DG58" s="459"/>
      <c r="DH58" s="459"/>
      <c r="DI58" s="459"/>
      <c r="DJ58" s="459"/>
      <c r="DK58" s="459"/>
      <c r="DL58" s="459"/>
      <c r="DM58" s="459"/>
      <c r="DN58" s="459"/>
      <c r="DO58" s="459"/>
      <c r="DP58" s="459"/>
      <c r="DQ58" s="459"/>
      <c r="DR58" s="459"/>
      <c r="DS58" s="459"/>
      <c r="DT58" s="459"/>
      <c r="DU58" s="459"/>
      <c r="DV58" s="459"/>
      <c r="DW58" s="459"/>
    </row>
    <row r="59" spans="1:127" s="494" customFormat="1">
      <c r="A59" s="1248" t="s">
        <v>1145</v>
      </c>
      <c r="B59" s="1209"/>
      <c r="C59" s="726">
        <f>IF($D$59,Inputs!$D$321,0)</f>
        <v>0</v>
      </c>
      <c r="D59" s="673" t="b">
        <f>Inputs!D395</f>
        <v>0</v>
      </c>
      <c r="E59" s="343"/>
      <c r="F59" s="343"/>
      <c r="G59" s="459">
        <f ca="1">G$27*(1-$C$59/Inputs!$C$311)*$D$59</f>
        <v>0</v>
      </c>
      <c r="H59" s="459">
        <f ca="1">H$27*(1-$C$59/Inputs!$C$311)*$D$59</f>
        <v>0</v>
      </c>
      <c r="I59" s="459">
        <f ca="1">I$27*(1-$C$59/Inputs!$C$311)*$D$59</f>
        <v>0</v>
      </c>
      <c r="J59" s="459">
        <f ca="1">J$27*(1-$C$59/Inputs!$C$311)*$D$59</f>
        <v>0</v>
      </c>
      <c r="K59" s="459">
        <f ca="1">K$27*(1-$C$59/Inputs!$C$311)*$D$59</f>
        <v>0</v>
      </c>
      <c r="L59" s="459">
        <f ca="1">L$27*(1-$C$59/Inputs!$C$311)*$D$59</f>
        <v>0</v>
      </c>
      <c r="M59" s="459">
        <f ca="1">M$27*(1-$C$59/Inputs!$C$311)*$D$59</f>
        <v>0</v>
      </c>
      <c r="N59" s="459">
        <f ca="1">N$27*(1-$C$59/Inputs!$C$311)*$D$59</f>
        <v>0</v>
      </c>
      <c r="O59" s="459">
        <f ca="1">O$27*(1-$C$59/Inputs!$C$311)*$D$59</f>
        <v>0</v>
      </c>
      <c r="P59" s="459">
        <f ca="1">P$27*(1-$C$59/Inputs!$C$311)*$D$59</f>
        <v>0</v>
      </c>
      <c r="Q59" s="459">
        <f ca="1">Q$27*(1-$C$59/Inputs!$C$311)*$D$59</f>
        <v>0</v>
      </c>
      <c r="R59" s="459">
        <f ca="1">R$27*(1-$C$59/Inputs!$C$311)*$D$59</f>
        <v>0</v>
      </c>
      <c r="S59" s="459">
        <f ca="1">S$27*(1-$C$59/Inputs!$C$311)*$D$59</f>
        <v>0</v>
      </c>
      <c r="T59" s="459">
        <f ca="1">T$27*(1-$C$59/Inputs!$C$311)*$D$59</f>
        <v>0</v>
      </c>
      <c r="U59" s="459">
        <f ca="1">U$27*(1-$C$59/Inputs!$C$311)*$D$59</f>
        <v>0</v>
      </c>
      <c r="V59" s="459">
        <f ca="1">V$27*(1-$C$59/Inputs!$C$311)*$D$59</f>
        <v>0</v>
      </c>
      <c r="W59" s="459">
        <f ca="1">W$27*(1-$C$59/Inputs!$C$311)*$D$59</f>
        <v>0</v>
      </c>
      <c r="X59" s="459">
        <f ca="1">X$27*(1-$C$59/Inputs!$C$311)*$D$59</f>
        <v>0</v>
      </c>
      <c r="Y59" s="459">
        <f ca="1">Y$27*(1-$C$59/Inputs!$C$311)*$D$59</f>
        <v>0</v>
      </c>
      <c r="Z59" s="459">
        <f ca="1">Z$27*(1-$C$59/Inputs!$C$311)*$D$59</f>
        <v>0</v>
      </c>
      <c r="AA59" s="459">
        <f ca="1">AA$27*(1-$C$59/Inputs!$C$311)*$D$59</f>
        <v>0</v>
      </c>
      <c r="AB59" s="459">
        <f ca="1">AB$27*(1-$C$59/Inputs!$C$311)*$D$59</f>
        <v>0</v>
      </c>
      <c r="AC59" s="459">
        <f ca="1">AC$27*(1-$C$59/Inputs!$C$311)*$D$59</f>
        <v>0</v>
      </c>
      <c r="AD59" s="459">
        <f ca="1">AD$27*(1-$C$59/Inputs!$C$311)*$D$59</f>
        <v>0</v>
      </c>
      <c r="AE59" s="459">
        <f ca="1">AE$27*(1-$C$59/Inputs!$C$311)*$D$59</f>
        <v>0</v>
      </c>
      <c r="AF59" s="459">
        <f ca="1">AF$27*(1-$C$59/Inputs!$C$311)*$D$59</f>
        <v>0</v>
      </c>
      <c r="AG59" s="459">
        <f ca="1">AG$27*(1-$C$59/Inputs!$C$311)*$D$59</f>
        <v>0</v>
      </c>
      <c r="AH59" s="459">
        <f ca="1">AH$27*(1-$C$59/Inputs!$C$311)*$D$59</f>
        <v>0</v>
      </c>
      <c r="AI59" s="459">
        <f ca="1">AI$27*(1-$C$59/Inputs!$C$311)*$D$59</f>
        <v>0</v>
      </c>
      <c r="AJ59" s="459">
        <f ca="1">AJ$27*(1-$C$59/Inputs!$C$311)*$D$59</f>
        <v>0</v>
      </c>
      <c r="AK59" s="459">
        <f ca="1">AK$27*(1-$C$59/Inputs!$C$311)*$D$59</f>
        <v>0</v>
      </c>
      <c r="AL59" s="459">
        <f ca="1">AL$27*(1-$C$59/Inputs!$C$311)*$D$59</f>
        <v>0</v>
      </c>
      <c r="AM59" s="459">
        <f ca="1">AM$27*(1-$C$59/Inputs!$C$311)*$D$59</f>
        <v>0</v>
      </c>
      <c r="AN59" s="459">
        <f ca="1">AN$27*(1-$C$59/Inputs!$C$311)*$D$59</f>
        <v>0</v>
      </c>
      <c r="AO59" s="459">
        <f ca="1">AO$27*(1-$C$59/Inputs!$C$311)*$D$59</f>
        <v>0</v>
      </c>
      <c r="AP59" s="459">
        <f ca="1">AP$27*(1-$C$59/Inputs!$C$311)*$D$59</f>
        <v>0</v>
      </c>
      <c r="AQ59" s="459">
        <f ca="1">AQ$27*(1-$C$59/Inputs!$C$311)*$D$59</f>
        <v>0</v>
      </c>
      <c r="AR59" s="459">
        <f ca="1">AR$27*(1-$C$59/Inputs!$C$311)*$D$59</f>
        <v>0</v>
      </c>
      <c r="AS59" s="459">
        <f ca="1">AS$27*(1-$C$59/Inputs!$C$311)*$D$59</f>
        <v>0</v>
      </c>
      <c r="AT59" s="459">
        <f ca="1">AT$27*(1-$C$59/Inputs!$C$311)*$D$59</f>
        <v>0</v>
      </c>
      <c r="AU59" s="459">
        <f ca="1">AU$27*(1-$C$59/Inputs!$C$311)*$D$59</f>
        <v>0</v>
      </c>
      <c r="AV59" s="459">
        <f ca="1">AV$27*(1-$C$59/Inputs!$C$311)*$D$59</f>
        <v>0</v>
      </c>
      <c r="AW59" s="459">
        <f ca="1">AW$27*(1-$C$59/Inputs!$C$311)*$D$59</f>
        <v>0</v>
      </c>
      <c r="AX59" s="459">
        <f ca="1">AX$27*(1-$C$59/Inputs!$C$311)*$D$59</f>
        <v>0</v>
      </c>
      <c r="AY59" s="459">
        <f ca="1">AY$27*(1-$C$59/Inputs!$C$311)*$D$59</f>
        <v>0</v>
      </c>
      <c r="AZ59" s="459">
        <f ca="1">AZ$27*(1-$C$59/Inputs!$C$311)*$D$59</f>
        <v>0</v>
      </c>
      <c r="BA59" s="459">
        <f ca="1">BA$27*(1-$C$59/Inputs!$C$311)*$D$59</f>
        <v>0</v>
      </c>
      <c r="BB59" s="459">
        <f ca="1">BB$27*(1-$C$59/Inputs!$C$311)*$D$59</f>
        <v>0</v>
      </c>
      <c r="BC59" s="459">
        <f ca="1">BC$27*(1-$C$59/Inputs!$C$311)*$D$59</f>
        <v>0</v>
      </c>
      <c r="BD59" s="459">
        <f ca="1">BD$27*(1-$C$59/Inputs!$C$311)*$D$59</f>
        <v>0</v>
      </c>
      <c r="BE59" s="459">
        <f ca="1">BE$27*(1-$C$59/Inputs!$C$311)*$D$59</f>
        <v>0</v>
      </c>
      <c r="BF59" s="459">
        <f ca="1">BF$27*(1-$C$59/Inputs!$C$311)*$D$59</f>
        <v>0</v>
      </c>
      <c r="BG59" s="459">
        <f ca="1">BG$27*(1-$C$59/Inputs!$C$311)*$D$59</f>
        <v>0</v>
      </c>
      <c r="BH59" s="459">
        <f ca="1">BH$27*(1-$C$59/Inputs!$C$311)*$D$59</f>
        <v>0</v>
      </c>
      <c r="BI59" s="459">
        <f ca="1">BI$27*(1-$C$59/Inputs!$C$311)*$D$59</f>
        <v>0</v>
      </c>
      <c r="BJ59" s="459">
        <f ca="1">BJ$27*(1-$C$59/Inputs!$C$311)*$D$59</f>
        <v>0</v>
      </c>
      <c r="BK59" s="459">
        <f ca="1">BK$27*(1-$C$59/Inputs!$C$311)*$D$59</f>
        <v>0</v>
      </c>
      <c r="BL59" s="459">
        <f ca="1">BL$27*(1-$C$59/Inputs!$C$311)*$D$59</f>
        <v>0</v>
      </c>
      <c r="BM59" s="459">
        <f ca="1">BM$27*(1-$C$59/Inputs!$C$311)*$D$59</f>
        <v>0</v>
      </c>
      <c r="BN59" s="459">
        <f ca="1">BN$27*(1-$C$59/Inputs!$C$311)*$D$59</f>
        <v>0</v>
      </c>
      <c r="BO59" s="459">
        <f ca="1">BO$27*(1-$C$59/Inputs!$C$311)*$D$59</f>
        <v>0</v>
      </c>
      <c r="BP59" s="459"/>
      <c r="BQ59" s="459"/>
      <c r="BR59" s="459"/>
      <c r="BS59" s="459"/>
      <c r="BT59" s="459"/>
      <c r="BU59" s="459"/>
      <c r="BV59" s="459"/>
      <c r="BW59" s="459"/>
      <c r="BX59" s="459"/>
      <c r="BY59" s="459"/>
      <c r="BZ59" s="459"/>
      <c r="CA59" s="459"/>
      <c r="CB59" s="459"/>
      <c r="CC59" s="459"/>
      <c r="CD59" s="459"/>
      <c r="CE59" s="459"/>
      <c r="CF59" s="459"/>
      <c r="CG59" s="459"/>
      <c r="CH59" s="459"/>
      <c r="CI59" s="459"/>
      <c r="CJ59" s="459"/>
      <c r="CK59" s="459"/>
      <c r="CL59" s="459"/>
      <c r="CM59" s="459"/>
      <c r="CN59" s="459"/>
      <c r="CO59" s="459"/>
      <c r="CP59" s="459"/>
      <c r="CQ59" s="459"/>
      <c r="CR59" s="459"/>
      <c r="CS59" s="459"/>
      <c r="CT59" s="459"/>
      <c r="CU59" s="459"/>
      <c r="CV59" s="459"/>
      <c r="CW59" s="459"/>
      <c r="CX59" s="459"/>
      <c r="CY59" s="459"/>
      <c r="CZ59" s="459"/>
      <c r="DA59" s="459"/>
      <c r="DB59" s="459"/>
      <c r="DC59" s="459"/>
      <c r="DD59" s="459"/>
      <c r="DE59" s="459"/>
      <c r="DF59" s="459"/>
      <c r="DG59" s="459"/>
      <c r="DH59" s="459"/>
      <c r="DI59" s="459"/>
      <c r="DJ59" s="459"/>
      <c r="DK59" s="459"/>
      <c r="DL59" s="459"/>
      <c r="DM59" s="459"/>
      <c r="DN59" s="459"/>
      <c r="DO59" s="459"/>
      <c r="DP59" s="459"/>
      <c r="DQ59" s="459"/>
      <c r="DR59" s="459"/>
      <c r="DS59" s="459"/>
      <c r="DT59" s="459"/>
      <c r="DU59" s="459"/>
      <c r="DV59" s="459"/>
      <c r="DW59" s="459"/>
    </row>
    <row r="60" spans="1:127">
      <c r="A60" s="481"/>
      <c r="B60" s="673"/>
      <c r="C60" s="673"/>
      <c r="D60" s="303"/>
      <c r="E60" s="303"/>
      <c r="F60" s="303"/>
      <c r="G60" s="459"/>
      <c r="H60" s="459"/>
      <c r="I60" s="459"/>
      <c r="J60" s="459"/>
      <c r="K60" s="459"/>
      <c r="L60" s="459"/>
      <c r="M60" s="459"/>
      <c r="N60" s="459"/>
      <c r="O60" s="459"/>
      <c r="P60" s="459"/>
      <c r="Q60" s="459"/>
      <c r="R60" s="459"/>
      <c r="S60" s="459"/>
      <c r="T60" s="459"/>
      <c r="U60" s="459"/>
      <c r="V60" s="459"/>
      <c r="W60" s="459"/>
      <c r="X60" s="459"/>
      <c r="Y60" s="459"/>
      <c r="Z60" s="459"/>
      <c r="AA60" s="459"/>
      <c r="AB60" s="459"/>
      <c r="AC60" s="459"/>
      <c r="AD60" s="459"/>
      <c r="AE60" s="459"/>
      <c r="AF60" s="459"/>
      <c r="AG60" s="459"/>
      <c r="AH60" s="459"/>
      <c r="AI60" s="459"/>
      <c r="AJ60" s="459"/>
      <c r="AK60" s="459"/>
      <c r="AL60" s="459"/>
      <c r="AM60" s="459"/>
      <c r="AN60" s="459"/>
      <c r="AO60" s="459"/>
      <c r="AP60" s="459"/>
      <c r="AQ60" s="459"/>
      <c r="AR60" s="459"/>
      <c r="AS60" s="459"/>
      <c r="AT60" s="459"/>
      <c r="AU60" s="459"/>
      <c r="AV60" s="459"/>
      <c r="AW60" s="459"/>
      <c r="AX60" s="459"/>
      <c r="AY60" s="459"/>
      <c r="AZ60" s="459"/>
      <c r="BA60" s="459"/>
      <c r="BB60" s="459"/>
      <c r="BC60" s="459"/>
      <c r="BD60" s="459"/>
      <c r="BE60" s="459"/>
      <c r="BF60" s="459"/>
      <c r="BG60" s="459"/>
      <c r="BH60" s="459"/>
      <c r="BI60" s="459"/>
      <c r="BJ60" s="459"/>
      <c r="BK60" s="459"/>
      <c r="BL60" s="459"/>
      <c r="BM60" s="459"/>
      <c r="BN60" s="459"/>
      <c r="BO60" s="459"/>
      <c r="BP60" s="459"/>
      <c r="BQ60" s="459"/>
      <c r="BR60" s="459"/>
      <c r="BS60" s="459"/>
      <c r="BT60" s="459"/>
      <c r="BU60" s="459"/>
      <c r="BV60" s="459"/>
      <c r="BW60" s="459"/>
      <c r="BX60" s="459"/>
      <c r="BY60" s="459"/>
      <c r="BZ60" s="459"/>
      <c r="CA60" s="459"/>
      <c r="CB60" s="459"/>
      <c r="CC60" s="459"/>
      <c r="CD60" s="459"/>
      <c r="CE60" s="459"/>
      <c r="CF60" s="459"/>
      <c r="CG60" s="459"/>
      <c r="CH60" s="459"/>
      <c r="CI60" s="459"/>
      <c r="CJ60" s="459"/>
      <c r="CK60" s="459"/>
      <c r="CL60" s="459"/>
      <c r="CM60" s="459"/>
      <c r="CN60" s="459"/>
      <c r="CO60" s="459"/>
      <c r="CP60" s="459"/>
      <c r="CQ60" s="459"/>
      <c r="CR60" s="459"/>
      <c r="CS60" s="459"/>
      <c r="CT60" s="459"/>
      <c r="CU60" s="459"/>
      <c r="CV60" s="459"/>
      <c r="CW60" s="459"/>
      <c r="CX60" s="459"/>
      <c r="CY60" s="459"/>
      <c r="CZ60" s="459"/>
      <c r="DA60" s="459"/>
      <c r="DB60" s="459"/>
      <c r="DC60" s="459"/>
      <c r="DD60" s="459"/>
      <c r="DE60" s="459"/>
      <c r="DF60" s="459"/>
      <c r="DG60" s="459"/>
      <c r="DH60" s="459"/>
      <c r="DI60" s="459"/>
      <c r="DJ60" s="459"/>
      <c r="DK60" s="459"/>
      <c r="DL60" s="459"/>
      <c r="DM60" s="459"/>
      <c r="DN60" s="459"/>
      <c r="DO60" s="459"/>
      <c r="DP60" s="459"/>
      <c r="DQ60" s="459"/>
      <c r="DR60" s="459"/>
      <c r="DS60" s="459"/>
      <c r="DT60" s="459"/>
      <c r="DU60" s="459"/>
      <c r="DV60" s="459"/>
      <c r="DW60" s="459"/>
    </row>
    <row r="61" spans="1:127">
      <c r="A61" s="303"/>
      <c r="B61" s="673"/>
      <c r="C61" s="673"/>
      <c r="D61" s="303"/>
      <c r="E61" s="303"/>
      <c r="F61" s="303"/>
      <c r="G61" s="459"/>
      <c r="H61" s="459"/>
      <c r="I61" s="459"/>
      <c r="J61" s="459"/>
      <c r="K61" s="459"/>
      <c r="L61" s="459"/>
      <c r="M61" s="459"/>
      <c r="N61" s="459"/>
      <c r="O61" s="459"/>
      <c r="P61" s="459"/>
      <c r="Q61" s="459"/>
      <c r="R61" s="459"/>
      <c r="S61" s="459"/>
      <c r="T61" s="459"/>
      <c r="U61" s="459"/>
      <c r="V61" s="459"/>
      <c r="W61" s="459"/>
      <c r="X61" s="459"/>
      <c r="Y61" s="459"/>
      <c r="Z61" s="459"/>
      <c r="AA61" s="459"/>
      <c r="AB61" s="459"/>
      <c r="AC61" s="459"/>
      <c r="AD61" s="459"/>
      <c r="AE61" s="459"/>
      <c r="AF61" s="459"/>
      <c r="AG61" s="459"/>
      <c r="AH61" s="459"/>
      <c r="AI61" s="459"/>
      <c r="AJ61" s="459"/>
      <c r="AK61" s="459"/>
      <c r="AL61" s="459"/>
      <c r="AM61" s="459"/>
      <c r="AN61" s="459"/>
      <c r="AO61" s="459"/>
      <c r="AP61" s="459"/>
      <c r="AQ61" s="459"/>
      <c r="AR61" s="459"/>
      <c r="AS61" s="459"/>
      <c r="AT61" s="459"/>
      <c r="AU61" s="459"/>
      <c r="AV61" s="459"/>
      <c r="AW61" s="459"/>
      <c r="AX61" s="459"/>
      <c r="AY61" s="459"/>
      <c r="AZ61" s="459"/>
      <c r="BA61" s="459"/>
      <c r="BB61" s="459"/>
      <c r="BC61" s="459"/>
      <c r="BD61" s="459"/>
      <c r="BE61" s="459"/>
      <c r="BF61" s="459"/>
      <c r="BG61" s="459"/>
      <c r="BH61" s="459"/>
      <c r="BI61" s="459"/>
      <c r="BJ61" s="459"/>
      <c r="BK61" s="459"/>
      <c r="BL61" s="459"/>
      <c r="BM61" s="459"/>
      <c r="BN61" s="459"/>
      <c r="BO61" s="459"/>
      <c r="BP61" s="459"/>
      <c r="BQ61" s="459"/>
      <c r="BR61" s="459"/>
      <c r="BS61" s="459"/>
      <c r="BT61" s="459"/>
      <c r="BU61" s="459"/>
      <c r="BV61" s="459"/>
      <c r="BW61" s="459"/>
      <c r="BX61" s="459"/>
      <c r="BY61" s="459"/>
      <c r="BZ61" s="459"/>
      <c r="CA61" s="459"/>
      <c r="CB61" s="459"/>
      <c r="CC61" s="459"/>
      <c r="CD61" s="459"/>
      <c r="CE61" s="459"/>
      <c r="CF61" s="459"/>
      <c r="CG61" s="459"/>
      <c r="CH61" s="459"/>
      <c r="CI61" s="459"/>
      <c r="CJ61" s="459"/>
      <c r="CK61" s="459"/>
      <c r="CL61" s="459"/>
      <c r="CM61" s="459"/>
      <c r="CN61" s="459"/>
      <c r="CO61" s="459"/>
      <c r="CP61" s="459"/>
      <c r="CQ61" s="459"/>
      <c r="CR61" s="459"/>
      <c r="CS61" s="459"/>
      <c r="CT61" s="459"/>
      <c r="CU61" s="459"/>
      <c r="CV61" s="459"/>
      <c r="CW61" s="459"/>
      <c r="CX61" s="459"/>
      <c r="CY61" s="459"/>
      <c r="CZ61" s="459"/>
      <c r="DA61" s="459"/>
      <c r="DB61" s="459"/>
      <c r="DC61" s="459"/>
      <c r="DD61" s="459"/>
      <c r="DE61" s="459"/>
      <c r="DF61" s="459"/>
      <c r="DG61" s="459"/>
      <c r="DH61" s="459"/>
      <c r="DI61" s="459"/>
      <c r="DJ61" s="459"/>
      <c r="DK61" s="459"/>
      <c r="DL61" s="459"/>
      <c r="DM61" s="459"/>
      <c r="DN61" s="459"/>
      <c r="DO61" s="459"/>
      <c r="DP61" s="459"/>
      <c r="DQ61" s="459"/>
      <c r="DR61" s="459"/>
      <c r="DS61" s="459"/>
      <c r="DT61" s="459"/>
      <c r="DU61" s="459"/>
      <c r="DV61" s="459"/>
      <c r="DW61" s="459"/>
    </row>
    <row r="63" spans="1:127">
      <c r="A63" s="481"/>
      <c r="B63" s="673"/>
      <c r="C63" s="673"/>
      <c r="D63" s="303"/>
      <c r="E63" s="303"/>
      <c r="F63" s="303"/>
      <c r="G63" s="459"/>
      <c r="H63" s="459"/>
      <c r="I63" s="459"/>
      <c r="J63" s="459"/>
      <c r="K63" s="459"/>
      <c r="L63" s="459"/>
      <c r="M63" s="459"/>
      <c r="N63" s="459"/>
      <c r="O63" s="459"/>
      <c r="P63" s="459"/>
      <c r="Q63" s="459"/>
      <c r="R63" s="459"/>
      <c r="S63" s="459"/>
      <c r="T63" s="459"/>
      <c r="U63" s="459"/>
      <c r="V63" s="459"/>
      <c r="W63" s="459"/>
      <c r="X63" s="459"/>
      <c r="Y63" s="459"/>
      <c r="Z63" s="459"/>
      <c r="AA63" s="459"/>
      <c r="AB63" s="459"/>
      <c r="AC63" s="459"/>
      <c r="AD63" s="459"/>
      <c r="AE63" s="459"/>
      <c r="AF63" s="459"/>
      <c r="AG63" s="459"/>
      <c r="AH63" s="459"/>
      <c r="AI63" s="459"/>
      <c r="AJ63" s="459"/>
      <c r="AK63" s="459"/>
      <c r="AL63" s="459"/>
      <c r="AM63" s="459"/>
      <c r="AN63" s="459"/>
      <c r="AO63" s="459"/>
      <c r="AP63" s="459"/>
      <c r="AQ63" s="459"/>
      <c r="AR63" s="459"/>
      <c r="AS63" s="459"/>
      <c r="AT63" s="459"/>
      <c r="AU63" s="459"/>
      <c r="AV63" s="459"/>
      <c r="AW63" s="459"/>
      <c r="AX63" s="459"/>
      <c r="AY63" s="459"/>
      <c r="AZ63" s="459"/>
      <c r="BA63" s="459"/>
      <c r="BB63" s="459"/>
      <c r="BC63" s="459"/>
      <c r="BD63" s="459"/>
      <c r="BE63" s="459"/>
      <c r="BF63" s="459"/>
      <c r="BG63" s="459"/>
      <c r="BH63" s="459"/>
      <c r="BI63" s="459"/>
      <c r="BJ63" s="459"/>
      <c r="BK63" s="459"/>
      <c r="BL63" s="459"/>
      <c r="BM63" s="459"/>
      <c r="BN63" s="459"/>
      <c r="BO63" s="459"/>
      <c r="BP63" s="459"/>
      <c r="BQ63" s="459"/>
      <c r="BR63" s="459"/>
      <c r="BS63" s="459"/>
      <c r="BT63" s="459"/>
      <c r="BU63" s="459"/>
      <c r="BV63" s="459"/>
      <c r="BW63" s="459"/>
      <c r="BX63" s="459"/>
      <c r="BY63" s="459"/>
      <c r="BZ63" s="459"/>
      <c r="CA63" s="459"/>
      <c r="CB63" s="459"/>
      <c r="CC63" s="459"/>
      <c r="CD63" s="459"/>
      <c r="CE63" s="459"/>
      <c r="CF63" s="459"/>
      <c r="CG63" s="459"/>
      <c r="CH63" s="459"/>
      <c r="CI63" s="459"/>
      <c r="CJ63" s="459"/>
      <c r="CK63" s="459"/>
      <c r="CL63" s="459"/>
      <c r="CM63" s="459"/>
      <c r="CN63" s="459"/>
      <c r="CO63" s="459"/>
      <c r="CP63" s="459"/>
      <c r="CQ63" s="459"/>
      <c r="CR63" s="459"/>
      <c r="CS63" s="459"/>
      <c r="CT63" s="459"/>
      <c r="CU63" s="459"/>
      <c r="CV63" s="459"/>
      <c r="CW63" s="459"/>
      <c r="CX63" s="459"/>
      <c r="CY63" s="459"/>
      <c r="CZ63" s="459"/>
      <c r="DA63" s="459"/>
      <c r="DB63" s="459"/>
      <c r="DC63" s="459"/>
      <c r="DD63" s="459"/>
      <c r="DE63" s="459"/>
      <c r="DF63" s="459"/>
      <c r="DG63" s="459"/>
      <c r="DH63" s="459"/>
      <c r="DI63" s="459"/>
      <c r="DJ63" s="459"/>
      <c r="DK63" s="459"/>
      <c r="DL63" s="459"/>
      <c r="DM63" s="459"/>
      <c r="DN63" s="459"/>
      <c r="DO63" s="459"/>
      <c r="DP63" s="459"/>
      <c r="DQ63" s="459"/>
      <c r="DR63" s="459"/>
      <c r="DS63" s="459"/>
      <c r="DT63" s="459"/>
      <c r="DU63" s="459"/>
      <c r="DV63" s="459"/>
      <c r="DW63" s="459"/>
    </row>
    <row r="64" spans="1:127">
      <c r="A64" s="481"/>
      <c r="B64" s="673"/>
      <c r="C64" s="673"/>
      <c r="D64" s="303"/>
      <c r="E64" s="303"/>
      <c r="F64" s="303"/>
      <c r="G64" s="459"/>
      <c r="H64" s="459"/>
      <c r="I64" s="459"/>
      <c r="J64" s="459"/>
      <c r="K64" s="459"/>
      <c r="L64" s="459"/>
      <c r="M64" s="459"/>
      <c r="N64" s="459"/>
      <c r="O64" s="459"/>
      <c r="P64" s="459"/>
      <c r="Q64" s="459"/>
      <c r="R64" s="459"/>
      <c r="S64" s="459"/>
      <c r="T64" s="459"/>
      <c r="U64" s="459"/>
      <c r="V64" s="459"/>
      <c r="W64" s="459"/>
      <c r="X64" s="459"/>
      <c r="Y64" s="459"/>
      <c r="Z64" s="459"/>
      <c r="AA64" s="459"/>
      <c r="AB64" s="459"/>
      <c r="AC64" s="459"/>
      <c r="AD64" s="459"/>
      <c r="AE64" s="459"/>
      <c r="AF64" s="459"/>
      <c r="AG64" s="459"/>
      <c r="AH64" s="459"/>
      <c r="AI64" s="459"/>
      <c r="AJ64" s="459"/>
      <c r="AK64" s="459"/>
      <c r="AL64" s="459"/>
      <c r="AM64" s="459"/>
      <c r="AN64" s="459"/>
      <c r="AO64" s="459"/>
      <c r="AP64" s="459"/>
      <c r="AQ64" s="459"/>
      <c r="AR64" s="459"/>
      <c r="AS64" s="459"/>
      <c r="AT64" s="459"/>
      <c r="AU64" s="459"/>
      <c r="AV64" s="459"/>
      <c r="AW64" s="459"/>
      <c r="AX64" s="459"/>
      <c r="AY64" s="459"/>
      <c r="AZ64" s="459"/>
      <c r="BA64" s="459"/>
      <c r="BB64" s="459"/>
      <c r="BC64" s="459"/>
      <c r="BD64" s="459"/>
      <c r="BE64" s="459"/>
      <c r="BF64" s="459"/>
      <c r="BG64" s="459"/>
      <c r="BH64" s="459"/>
      <c r="BI64" s="459"/>
      <c r="BJ64" s="459"/>
      <c r="BK64" s="459"/>
      <c r="BL64" s="459"/>
      <c r="BM64" s="459"/>
      <c r="BN64" s="459"/>
      <c r="BO64" s="459"/>
      <c r="BP64" s="459"/>
      <c r="BQ64" s="459"/>
      <c r="BR64" s="459"/>
      <c r="BS64" s="459"/>
      <c r="BT64" s="459"/>
      <c r="BU64" s="459"/>
      <c r="BV64" s="459"/>
      <c r="BW64" s="459"/>
      <c r="BX64" s="459"/>
      <c r="BY64" s="459"/>
      <c r="BZ64" s="459"/>
      <c r="CA64" s="459"/>
      <c r="CB64" s="459"/>
      <c r="CC64" s="459"/>
      <c r="CD64" s="459"/>
      <c r="CE64" s="459"/>
      <c r="CF64" s="459"/>
      <c r="CG64" s="459"/>
      <c r="CH64" s="459"/>
      <c r="CI64" s="459"/>
      <c r="CJ64" s="459"/>
      <c r="CK64" s="459"/>
      <c r="CL64" s="459"/>
      <c r="CM64" s="459"/>
      <c r="CN64" s="459"/>
      <c r="CO64" s="459"/>
      <c r="CP64" s="459"/>
      <c r="CQ64" s="459"/>
      <c r="CR64" s="459"/>
      <c r="CS64" s="459"/>
      <c r="CT64" s="459"/>
      <c r="CU64" s="459"/>
      <c r="CV64" s="459"/>
      <c r="CW64" s="459"/>
      <c r="CX64" s="459"/>
      <c r="CY64" s="459"/>
      <c r="CZ64" s="459"/>
      <c r="DA64" s="459"/>
      <c r="DB64" s="459"/>
      <c r="DC64" s="459"/>
      <c r="DD64" s="459"/>
      <c r="DE64" s="459"/>
      <c r="DF64" s="459"/>
      <c r="DG64" s="459"/>
      <c r="DH64" s="459"/>
      <c r="DI64" s="459"/>
      <c r="DJ64" s="459"/>
      <c r="DK64" s="459"/>
      <c r="DL64" s="459"/>
      <c r="DM64" s="459"/>
      <c r="DN64" s="459"/>
      <c r="DO64" s="459"/>
      <c r="DP64" s="459"/>
      <c r="DQ64" s="459"/>
      <c r="DR64" s="459"/>
      <c r="DS64" s="459"/>
      <c r="DT64" s="459"/>
      <c r="DU64" s="459"/>
      <c r="DV64" s="459"/>
      <c r="DW64" s="459"/>
    </row>
  </sheetData>
  <phoneticPr fontId="0" type="noConversion"/>
  <hyperlinks>
    <hyperlink ref="E1" location="Sensitivity!D43" display="Sensitivity!D43" xr:uid="{00000000-0004-0000-0700-000000000000}"/>
  </hyperlinks>
  <pageMargins left="0.37" right="0.25" top="1.76" bottom="0.98425196850393704" header="0.51181102362204722" footer="0.51181102362204722"/>
  <pageSetup paperSize="9" scale="28" orientation="landscape" r:id="rId1"/>
  <headerFooter alignWithMargins="0">
    <oddFooter>&amp;L&amp;F
&amp;T &amp;D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" id="{00000000-000E-0000-0600-000001000000}">
            <xm:f>G$3&gt;Inputs!$D$16</xm:f>
            <x14:dxf>
              <font>
                <color theme="0" tint="-0.14996795556505021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G63:DW64 G60:DW61 G1:DW55</xm:sqref>
        </x14:conditionalFormatting>
        <x14:conditionalFormatting xmlns:xm="http://schemas.microsoft.com/office/excel/2006/main">
          <x14:cfRule type="iconSet" priority="449" id="{1C1EDCD1-BBA5-42D0-90AE-172F2838D557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E52</xm:sqref>
        </x14:conditionalFormatting>
        <x14:conditionalFormatting xmlns:xm="http://schemas.microsoft.com/office/excel/2006/main">
          <x14:cfRule type="iconSet" priority="450" id="{CA6728E8-EFAE-416D-BDD6-3CCF4BA88C21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B1:C1</xm:sqref>
        </x14:conditionalFormatting>
        <x14:conditionalFormatting xmlns:xm="http://schemas.microsoft.com/office/excel/2006/main">
          <x14:cfRule type="iconSet" priority="28" id="{2E28C58F-B3A0-4B28-B8BA-AB3FFF7FA9A8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</xm:sqref>
        </x14:conditionalFormatting>
        <x14:conditionalFormatting xmlns:xm="http://schemas.microsoft.com/office/excel/2006/main">
          <x14:cfRule type="expression" priority="1" id="{4F9FC93C-F751-4A50-A93F-A0C1953717BA}">
            <xm:f>C$3&gt;Inputs!$D$16</xm:f>
            <x14:dxf>
              <font>
                <color theme="0" tint="-0.14996795556505021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C57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_balancesheet"/>
  <dimension ref="A1:EI46"/>
  <sheetViews>
    <sheetView showGridLines="0" zoomScaleNormal="100" zoomScaleSheetLayoutView="100" workbookViewId="0">
      <pane xSplit="6" ySplit="4" topLeftCell="G5" activePane="bottomRight" state="frozen"/>
      <selection pane="bottomRight" activeCell="D25" sqref="D25"/>
      <selection pane="bottomLeft" activeCell="A7" sqref="A7"/>
      <selection pane="topRight" activeCell="F1" sqref="F1"/>
    </sheetView>
  </sheetViews>
  <sheetFormatPr defaultColWidth="11.42578125" defaultRowHeight="10.5"/>
  <cols>
    <col min="1" max="1" width="38.5703125" style="303" customWidth="1"/>
    <col min="2" max="3" width="7.85546875" style="673" customWidth="1"/>
    <col min="4" max="4" width="7.85546875" style="303" customWidth="1"/>
    <col min="5" max="6" width="2.5703125" style="303" customWidth="1"/>
    <col min="7" max="52" width="9.5703125" style="303" customWidth="1"/>
    <col min="53" max="53" width="11.85546875" style="303" customWidth="1"/>
    <col min="54" max="127" width="9.5703125" style="303" customWidth="1"/>
    <col min="128" max="128" width="2.5703125" style="303" customWidth="1"/>
    <col min="129" max="16384" width="11.42578125" style="303"/>
  </cols>
  <sheetData>
    <row r="1" spans="1:139">
      <c r="A1" s="995" t="s">
        <v>1048</v>
      </c>
      <c r="B1" s="971"/>
      <c r="C1" s="971"/>
      <c r="E1" s="893">
        <f ca="1">Outputs!$D$46</f>
        <v>11028.671357008972</v>
      </c>
      <c r="G1" s="971">
        <f>Flags!G5</f>
        <v>46934</v>
      </c>
      <c r="H1" s="971">
        <f>Flags!H5</f>
        <v>47484</v>
      </c>
      <c r="I1" s="971">
        <f>Flags!I5</f>
        <v>47665</v>
      </c>
      <c r="J1" s="971">
        <f>Flags!J5</f>
        <v>47849</v>
      </c>
      <c r="K1" s="971">
        <f>Flags!K5</f>
        <v>48030</v>
      </c>
      <c r="L1" s="971">
        <f>Flags!L5</f>
        <v>48214</v>
      </c>
      <c r="M1" s="971">
        <f>Flags!M5</f>
        <v>48396</v>
      </c>
      <c r="N1" s="971">
        <f>Flags!N5</f>
        <v>48580</v>
      </c>
      <c r="O1" s="971">
        <f>Flags!O5</f>
        <v>48761</v>
      </c>
      <c r="P1" s="971">
        <f>Flags!P5</f>
        <v>48945</v>
      </c>
      <c r="Q1" s="971">
        <f>Flags!Q5</f>
        <v>49126</v>
      </c>
      <c r="R1" s="971">
        <f>Flags!R5</f>
        <v>49310</v>
      </c>
      <c r="S1" s="971">
        <f>Flags!S5</f>
        <v>49491</v>
      </c>
      <c r="T1" s="971">
        <f>Flags!T5</f>
        <v>49675</v>
      </c>
      <c r="U1" s="971">
        <f>Flags!U5</f>
        <v>49857</v>
      </c>
      <c r="V1" s="971">
        <f>Flags!V5</f>
        <v>50041</v>
      </c>
      <c r="W1" s="971">
        <f>Flags!W5</f>
        <v>50222</v>
      </c>
      <c r="X1" s="971">
        <f>Flags!X5</f>
        <v>50406</v>
      </c>
      <c r="Y1" s="971">
        <f>Flags!Y5</f>
        <v>50587</v>
      </c>
      <c r="Z1" s="971">
        <f>Flags!Z5</f>
        <v>50771</v>
      </c>
      <c r="AA1" s="971">
        <f>Flags!AA5</f>
        <v>50952</v>
      </c>
      <c r="AB1" s="971">
        <f>Flags!AB5</f>
        <v>51136</v>
      </c>
      <c r="AC1" s="971">
        <f>Flags!AC5</f>
        <v>51318</v>
      </c>
      <c r="AD1" s="971">
        <f>Flags!AD5</f>
        <v>51502</v>
      </c>
      <c r="AE1" s="971">
        <f>Flags!AE5</f>
        <v>51683</v>
      </c>
      <c r="AF1" s="971">
        <f>Flags!AF5</f>
        <v>51867</v>
      </c>
      <c r="AG1" s="971">
        <f>Flags!AG5</f>
        <v>52048</v>
      </c>
      <c r="AH1" s="971">
        <f>Flags!AH5</f>
        <v>52232</v>
      </c>
      <c r="AI1" s="971">
        <f>Flags!AI5</f>
        <v>52413</v>
      </c>
      <c r="AJ1" s="971">
        <f>Flags!AJ5</f>
        <v>52597</v>
      </c>
      <c r="AK1" s="971">
        <f>Flags!AK5</f>
        <v>52779</v>
      </c>
      <c r="AL1" s="971">
        <f>Flags!AL5</f>
        <v>52963</v>
      </c>
      <c r="AM1" s="971">
        <f>Flags!AM5</f>
        <v>53144</v>
      </c>
      <c r="AN1" s="971">
        <f>Flags!AN5</f>
        <v>53328</v>
      </c>
      <c r="AO1" s="971">
        <f>Flags!AO5</f>
        <v>53509</v>
      </c>
      <c r="AP1" s="971">
        <f>Flags!AP5</f>
        <v>53693</v>
      </c>
      <c r="AQ1" s="971">
        <f>Flags!AQ5</f>
        <v>53874</v>
      </c>
      <c r="AR1" s="971">
        <f>Flags!AR5</f>
        <v>54058</v>
      </c>
      <c r="AS1" s="971">
        <f>Flags!AS5</f>
        <v>54240</v>
      </c>
      <c r="AT1" s="971">
        <f>Flags!AT5</f>
        <v>54424</v>
      </c>
      <c r="AU1" s="971">
        <f>Flags!AU5</f>
        <v>54605</v>
      </c>
      <c r="AV1" s="971">
        <f>Flags!AV5</f>
        <v>54789</v>
      </c>
      <c r="AW1" s="971">
        <f>Flags!AW5</f>
        <v>54970</v>
      </c>
      <c r="AX1" s="971">
        <f>Flags!AX5</f>
        <v>55154</v>
      </c>
      <c r="AY1" s="971">
        <f>Flags!AY5</f>
        <v>55335</v>
      </c>
      <c r="AZ1" s="971">
        <f>Flags!AZ5</f>
        <v>55519</v>
      </c>
      <c r="BA1" s="971">
        <f>Flags!BA5</f>
        <v>55701</v>
      </c>
      <c r="BB1" s="971">
        <f>Flags!BB5</f>
        <v>55885</v>
      </c>
      <c r="BC1" s="971">
        <f>Flags!BC5</f>
        <v>56066</v>
      </c>
      <c r="BD1" s="971">
        <f>Flags!BD5</f>
        <v>56250</v>
      </c>
      <c r="BE1" s="971">
        <f>Flags!BE5</f>
        <v>56431</v>
      </c>
      <c r="BF1" s="971">
        <f>Flags!BF5</f>
        <v>56615</v>
      </c>
      <c r="BG1" s="971">
        <f>Flags!BG5</f>
        <v>56796</v>
      </c>
      <c r="BH1" s="971">
        <f>Flags!BH5</f>
        <v>56980</v>
      </c>
      <c r="BI1" s="971">
        <f>Flags!BI5</f>
        <v>57162</v>
      </c>
      <c r="BJ1" s="971">
        <f>Flags!BJ5</f>
        <v>57346</v>
      </c>
      <c r="BK1" s="971">
        <f>Flags!BK5</f>
        <v>57527</v>
      </c>
      <c r="BL1" s="971">
        <f>Flags!BL5</f>
        <v>57711</v>
      </c>
      <c r="BM1" s="971">
        <f>Flags!BM5</f>
        <v>57892</v>
      </c>
      <c r="BN1" s="971">
        <f>Flags!BN5</f>
        <v>58076</v>
      </c>
      <c r="BO1" s="971">
        <f>Flags!BO5</f>
        <v>58257</v>
      </c>
      <c r="BP1" s="971"/>
      <c r="BQ1" s="971"/>
      <c r="BR1" s="971"/>
      <c r="BS1" s="971"/>
      <c r="BT1" s="971"/>
      <c r="BU1" s="971"/>
      <c r="BV1" s="971"/>
      <c r="BW1" s="971"/>
      <c r="BX1" s="971"/>
      <c r="BY1" s="971"/>
      <c r="BZ1" s="971"/>
      <c r="CA1" s="971"/>
      <c r="CB1" s="971"/>
      <c r="CC1" s="971"/>
      <c r="CD1" s="971"/>
      <c r="CE1" s="971"/>
      <c r="CF1" s="971"/>
      <c r="CG1" s="971"/>
      <c r="CH1" s="971"/>
      <c r="CI1" s="971"/>
      <c r="CJ1" s="971"/>
      <c r="CK1" s="971"/>
      <c r="CL1" s="971"/>
      <c r="CM1" s="971"/>
      <c r="CN1" s="971"/>
      <c r="CO1" s="971"/>
      <c r="CP1" s="971"/>
      <c r="CQ1" s="971"/>
      <c r="CR1" s="971"/>
      <c r="CS1" s="971"/>
      <c r="CT1" s="971"/>
      <c r="CU1" s="971"/>
      <c r="CV1" s="971"/>
      <c r="CW1" s="971"/>
      <c r="CX1" s="971"/>
      <c r="CY1" s="971"/>
      <c r="CZ1" s="971"/>
      <c r="DA1" s="971"/>
      <c r="DB1" s="971"/>
      <c r="DC1" s="971"/>
      <c r="DD1" s="971"/>
      <c r="DE1" s="971"/>
      <c r="DF1" s="971"/>
      <c r="DG1" s="971"/>
      <c r="DH1" s="971"/>
      <c r="DI1" s="971"/>
      <c r="DJ1" s="971"/>
      <c r="DK1" s="971"/>
      <c r="DL1" s="971"/>
      <c r="DM1" s="971"/>
      <c r="DN1" s="971"/>
      <c r="DO1" s="971"/>
      <c r="DP1" s="971"/>
      <c r="DQ1" s="971"/>
      <c r="DR1" s="971"/>
      <c r="DS1" s="971"/>
      <c r="DT1" s="971"/>
      <c r="DU1" s="971"/>
      <c r="DV1" s="971"/>
      <c r="DW1" s="971"/>
      <c r="DX1" s="579"/>
      <c r="DY1" s="579"/>
      <c r="DZ1" s="579"/>
      <c r="EA1" s="579"/>
      <c r="EB1" s="579"/>
      <c r="EC1" s="579"/>
      <c r="ED1" s="579"/>
      <c r="EE1" s="579"/>
      <c r="EF1" s="579"/>
      <c r="EG1" s="579"/>
      <c r="EH1" s="579"/>
      <c r="EI1" s="579"/>
    </row>
    <row r="2" spans="1:139">
      <c r="A2" s="995" t="s">
        <v>1049</v>
      </c>
      <c r="B2" s="971"/>
      <c r="C2" s="971"/>
      <c r="E2" s="486"/>
      <c r="G2" s="971">
        <f>Flags!G6</f>
        <v>47483</v>
      </c>
      <c r="H2" s="971">
        <f>Flags!H6</f>
        <v>47664</v>
      </c>
      <c r="I2" s="971">
        <f>Flags!I6</f>
        <v>47848</v>
      </c>
      <c r="J2" s="971">
        <f>Flags!J6</f>
        <v>48029</v>
      </c>
      <c r="K2" s="971">
        <f>Flags!K6</f>
        <v>48213</v>
      </c>
      <c r="L2" s="971">
        <f>Flags!L6</f>
        <v>48395</v>
      </c>
      <c r="M2" s="971">
        <f>Flags!M6</f>
        <v>48579</v>
      </c>
      <c r="N2" s="971">
        <f>Flags!N6</f>
        <v>48760</v>
      </c>
      <c r="O2" s="971">
        <f>Flags!O6</f>
        <v>48944</v>
      </c>
      <c r="P2" s="971">
        <f>Flags!P6</f>
        <v>49125</v>
      </c>
      <c r="Q2" s="971">
        <f>Flags!Q6</f>
        <v>49309</v>
      </c>
      <c r="R2" s="971">
        <f>Flags!R6</f>
        <v>49490</v>
      </c>
      <c r="S2" s="971">
        <f>Flags!S6</f>
        <v>49674</v>
      </c>
      <c r="T2" s="971">
        <f>Flags!T6</f>
        <v>49856</v>
      </c>
      <c r="U2" s="971">
        <f>Flags!U6</f>
        <v>50040</v>
      </c>
      <c r="V2" s="971">
        <f>Flags!V6</f>
        <v>50221</v>
      </c>
      <c r="W2" s="971">
        <f>Flags!W6</f>
        <v>50405</v>
      </c>
      <c r="X2" s="971">
        <f>Flags!X6</f>
        <v>50586</v>
      </c>
      <c r="Y2" s="971">
        <f>Flags!Y6</f>
        <v>50770</v>
      </c>
      <c r="Z2" s="971">
        <f>Flags!Z6</f>
        <v>50951</v>
      </c>
      <c r="AA2" s="971">
        <f>Flags!AA6</f>
        <v>51135</v>
      </c>
      <c r="AB2" s="971">
        <f>Flags!AB6</f>
        <v>51317</v>
      </c>
      <c r="AC2" s="971">
        <f>Flags!AC6</f>
        <v>51501</v>
      </c>
      <c r="AD2" s="971">
        <f>Flags!AD6</f>
        <v>51682</v>
      </c>
      <c r="AE2" s="971">
        <f>Flags!AE6</f>
        <v>51866</v>
      </c>
      <c r="AF2" s="971">
        <f>Flags!AF6</f>
        <v>52047</v>
      </c>
      <c r="AG2" s="971">
        <f>Flags!AG6</f>
        <v>52231</v>
      </c>
      <c r="AH2" s="971">
        <f>Flags!AH6</f>
        <v>52412</v>
      </c>
      <c r="AI2" s="971">
        <f>Flags!AI6</f>
        <v>52596</v>
      </c>
      <c r="AJ2" s="971">
        <f>Flags!AJ6</f>
        <v>52778</v>
      </c>
      <c r="AK2" s="971">
        <f>Flags!AK6</f>
        <v>52962</v>
      </c>
      <c r="AL2" s="971">
        <f>Flags!AL6</f>
        <v>53143</v>
      </c>
      <c r="AM2" s="971">
        <f>Flags!AM6</f>
        <v>53327</v>
      </c>
      <c r="AN2" s="971">
        <f>Flags!AN6</f>
        <v>53508</v>
      </c>
      <c r="AO2" s="971">
        <f>Flags!AO6</f>
        <v>53692</v>
      </c>
      <c r="AP2" s="971">
        <f>Flags!AP6</f>
        <v>53873</v>
      </c>
      <c r="AQ2" s="971">
        <f>Flags!AQ6</f>
        <v>54057</v>
      </c>
      <c r="AR2" s="971">
        <f>Flags!AR6</f>
        <v>54239</v>
      </c>
      <c r="AS2" s="971">
        <f>Flags!AS6</f>
        <v>54423</v>
      </c>
      <c r="AT2" s="971">
        <f>Flags!AT6</f>
        <v>54604</v>
      </c>
      <c r="AU2" s="971">
        <f>Flags!AU6</f>
        <v>54788</v>
      </c>
      <c r="AV2" s="971">
        <f>Flags!AV6</f>
        <v>54969</v>
      </c>
      <c r="AW2" s="971">
        <f>Flags!AW6</f>
        <v>55153</v>
      </c>
      <c r="AX2" s="971">
        <f>Flags!AX6</f>
        <v>55334</v>
      </c>
      <c r="AY2" s="971">
        <f>Flags!AY6</f>
        <v>55518</v>
      </c>
      <c r="AZ2" s="971">
        <f>Flags!AZ6</f>
        <v>55700</v>
      </c>
      <c r="BA2" s="971">
        <f>Flags!BA6</f>
        <v>55884</v>
      </c>
      <c r="BB2" s="971">
        <f>Flags!BB6</f>
        <v>56065</v>
      </c>
      <c r="BC2" s="971">
        <f>Flags!BC6</f>
        <v>56249</v>
      </c>
      <c r="BD2" s="971">
        <f>Flags!BD6</f>
        <v>56430</v>
      </c>
      <c r="BE2" s="971">
        <f>Flags!BE6</f>
        <v>56614</v>
      </c>
      <c r="BF2" s="971">
        <f>Flags!BF6</f>
        <v>56795</v>
      </c>
      <c r="BG2" s="971">
        <f>Flags!BG6</f>
        <v>56979</v>
      </c>
      <c r="BH2" s="971">
        <f>Flags!BH6</f>
        <v>57161</v>
      </c>
      <c r="BI2" s="971">
        <f>Flags!BI6</f>
        <v>57345</v>
      </c>
      <c r="BJ2" s="971">
        <f>Flags!BJ6</f>
        <v>57526</v>
      </c>
      <c r="BK2" s="971">
        <f>Flags!BK6</f>
        <v>57710</v>
      </c>
      <c r="BL2" s="971">
        <f>Flags!BL6</f>
        <v>57891</v>
      </c>
      <c r="BM2" s="971">
        <f>Flags!BM6</f>
        <v>58075</v>
      </c>
      <c r="BN2" s="971">
        <f>Flags!BN6</f>
        <v>58256</v>
      </c>
      <c r="BO2" s="971">
        <f>Flags!BO6</f>
        <v>58440</v>
      </c>
      <c r="BP2" s="971"/>
      <c r="BQ2" s="971"/>
      <c r="BR2" s="971"/>
      <c r="BS2" s="971"/>
      <c r="BT2" s="971"/>
      <c r="BU2" s="971"/>
      <c r="BV2" s="971"/>
      <c r="BW2" s="971"/>
      <c r="BX2" s="971"/>
      <c r="BY2" s="971"/>
      <c r="BZ2" s="971"/>
      <c r="CA2" s="971"/>
      <c r="CB2" s="971"/>
      <c r="CC2" s="971"/>
      <c r="CD2" s="971"/>
      <c r="CE2" s="971"/>
      <c r="CF2" s="971"/>
      <c r="CG2" s="971"/>
      <c r="CH2" s="971"/>
      <c r="CI2" s="971"/>
      <c r="CJ2" s="971"/>
      <c r="CK2" s="971"/>
      <c r="CL2" s="971"/>
      <c r="CM2" s="971"/>
      <c r="CN2" s="971"/>
      <c r="CO2" s="971"/>
      <c r="CP2" s="971"/>
      <c r="CQ2" s="971"/>
      <c r="CR2" s="971"/>
      <c r="CS2" s="971"/>
      <c r="CT2" s="971"/>
      <c r="CU2" s="971"/>
      <c r="CV2" s="971"/>
      <c r="CW2" s="971"/>
      <c r="CX2" s="971"/>
      <c r="CY2" s="971"/>
      <c r="CZ2" s="971"/>
      <c r="DA2" s="971"/>
      <c r="DB2" s="971"/>
      <c r="DC2" s="971"/>
      <c r="DD2" s="971"/>
      <c r="DE2" s="971"/>
      <c r="DF2" s="971"/>
      <c r="DG2" s="971"/>
      <c r="DH2" s="971"/>
      <c r="DI2" s="971"/>
      <c r="DJ2" s="971"/>
      <c r="DK2" s="971"/>
      <c r="DL2" s="971"/>
      <c r="DM2" s="971"/>
      <c r="DN2" s="971"/>
      <c r="DO2" s="971"/>
      <c r="DP2" s="971"/>
      <c r="DQ2" s="971"/>
      <c r="DR2" s="971"/>
      <c r="DS2" s="971"/>
      <c r="DT2" s="971"/>
      <c r="DU2" s="971"/>
      <c r="DV2" s="971"/>
      <c r="DW2" s="971"/>
      <c r="DX2" s="579"/>
      <c r="DY2" s="579"/>
      <c r="DZ2" s="579"/>
      <c r="EA2" s="579"/>
      <c r="EB2" s="579"/>
      <c r="EC2" s="579"/>
      <c r="ED2" s="579"/>
      <c r="EE2" s="579"/>
      <c r="EF2" s="579"/>
      <c r="EG2" s="579"/>
      <c r="EH2" s="579"/>
      <c r="EI2" s="579"/>
    </row>
    <row r="3" spans="1:139">
      <c r="A3" s="996" t="str">
        <f>Flags!A7</f>
        <v>Year</v>
      </c>
      <c r="B3" s="972"/>
      <c r="C3" s="972"/>
      <c r="D3" s="486"/>
      <c r="E3" s="486"/>
      <c r="G3" s="1000">
        <f>Flags!G7</f>
        <v>0</v>
      </c>
      <c r="H3" s="1000">
        <f>Flags!H7</f>
        <v>1</v>
      </c>
      <c r="I3" s="1000">
        <f>Flags!I7</f>
        <v>1</v>
      </c>
      <c r="J3" s="1000">
        <f>Flags!J7</f>
        <v>2</v>
      </c>
      <c r="K3" s="1000">
        <f>Flags!K7</f>
        <v>2</v>
      </c>
      <c r="L3" s="1000">
        <f>Flags!L7</f>
        <v>3</v>
      </c>
      <c r="M3" s="1000">
        <f>Flags!M7</f>
        <v>3</v>
      </c>
      <c r="N3" s="1000">
        <f>Flags!N7</f>
        <v>4</v>
      </c>
      <c r="O3" s="1000">
        <f>Flags!O7</f>
        <v>4</v>
      </c>
      <c r="P3" s="1000">
        <f>Flags!P7</f>
        <v>5</v>
      </c>
      <c r="Q3" s="1000">
        <f>Flags!Q7</f>
        <v>5</v>
      </c>
      <c r="R3" s="1000">
        <f>Flags!R7</f>
        <v>6</v>
      </c>
      <c r="S3" s="1000">
        <f>Flags!S7</f>
        <v>6</v>
      </c>
      <c r="T3" s="1000">
        <f>Flags!T7</f>
        <v>7</v>
      </c>
      <c r="U3" s="1000">
        <f>Flags!U7</f>
        <v>7</v>
      </c>
      <c r="V3" s="1000">
        <f>Flags!V7</f>
        <v>8</v>
      </c>
      <c r="W3" s="1000">
        <f>Flags!W7</f>
        <v>8</v>
      </c>
      <c r="X3" s="1000">
        <f>Flags!X7</f>
        <v>9</v>
      </c>
      <c r="Y3" s="1000">
        <f>Flags!Y7</f>
        <v>9</v>
      </c>
      <c r="Z3" s="1000">
        <f>Flags!Z7</f>
        <v>10</v>
      </c>
      <c r="AA3" s="1000">
        <f>Flags!AA7</f>
        <v>10</v>
      </c>
      <c r="AB3" s="1000">
        <f>Flags!AB7</f>
        <v>11</v>
      </c>
      <c r="AC3" s="1000">
        <f>Flags!AC7</f>
        <v>11</v>
      </c>
      <c r="AD3" s="1000">
        <f>Flags!AD7</f>
        <v>12</v>
      </c>
      <c r="AE3" s="1000">
        <f>Flags!AE7</f>
        <v>12</v>
      </c>
      <c r="AF3" s="1000">
        <f>Flags!AF7</f>
        <v>13</v>
      </c>
      <c r="AG3" s="1000">
        <f>Flags!AG7</f>
        <v>13</v>
      </c>
      <c r="AH3" s="1000">
        <f>Flags!AH7</f>
        <v>14</v>
      </c>
      <c r="AI3" s="1000">
        <f>Flags!AI7</f>
        <v>14</v>
      </c>
      <c r="AJ3" s="1000">
        <f>Flags!AJ7</f>
        <v>15</v>
      </c>
      <c r="AK3" s="1000">
        <f>Flags!AK7</f>
        <v>15</v>
      </c>
      <c r="AL3" s="1000">
        <f>Flags!AL7</f>
        <v>16</v>
      </c>
      <c r="AM3" s="1000">
        <f>Flags!AM7</f>
        <v>16</v>
      </c>
      <c r="AN3" s="1000">
        <f>Flags!AN7</f>
        <v>17</v>
      </c>
      <c r="AO3" s="1000">
        <f>Flags!AO7</f>
        <v>17</v>
      </c>
      <c r="AP3" s="1000">
        <f>Flags!AP7</f>
        <v>18</v>
      </c>
      <c r="AQ3" s="1000">
        <f>Flags!AQ7</f>
        <v>18</v>
      </c>
      <c r="AR3" s="1000">
        <f>Flags!AR7</f>
        <v>19</v>
      </c>
      <c r="AS3" s="1000">
        <f>Flags!AS7</f>
        <v>19</v>
      </c>
      <c r="AT3" s="1000">
        <f>Flags!AT7</f>
        <v>20</v>
      </c>
      <c r="AU3" s="1000">
        <f>Flags!AU7</f>
        <v>20</v>
      </c>
      <c r="AV3" s="1000">
        <f>Flags!AV7</f>
        <v>21</v>
      </c>
      <c r="AW3" s="1000">
        <f>Flags!AW7</f>
        <v>21</v>
      </c>
      <c r="AX3" s="1000">
        <f>Flags!AX7</f>
        <v>22</v>
      </c>
      <c r="AY3" s="1000">
        <f>Flags!AY7</f>
        <v>22</v>
      </c>
      <c r="AZ3" s="1000">
        <f>Flags!AZ7</f>
        <v>23</v>
      </c>
      <c r="BA3" s="1000">
        <f>Flags!BA7</f>
        <v>23</v>
      </c>
      <c r="BB3" s="1000">
        <f>Flags!BB7</f>
        <v>24</v>
      </c>
      <c r="BC3" s="1000">
        <f>Flags!BC7</f>
        <v>24</v>
      </c>
      <c r="BD3" s="1000">
        <f>Flags!BD7</f>
        <v>25</v>
      </c>
      <c r="BE3" s="1000">
        <f>Flags!BE7</f>
        <v>25</v>
      </c>
      <c r="BF3" s="1000">
        <f>Flags!BF7</f>
        <v>26</v>
      </c>
      <c r="BG3" s="1000">
        <f>Flags!BG7</f>
        <v>26</v>
      </c>
      <c r="BH3" s="1000">
        <f>Flags!BH7</f>
        <v>27</v>
      </c>
      <c r="BI3" s="1000">
        <f>Flags!BI7</f>
        <v>27</v>
      </c>
      <c r="BJ3" s="1000">
        <f>Flags!BJ7</f>
        <v>28</v>
      </c>
      <c r="BK3" s="1000">
        <f>Flags!BK7</f>
        <v>28</v>
      </c>
      <c r="BL3" s="1000">
        <f>Flags!BL7</f>
        <v>29</v>
      </c>
      <c r="BM3" s="1000">
        <f>Flags!BM7</f>
        <v>29</v>
      </c>
      <c r="BN3" s="1000">
        <f>Flags!BN7</f>
        <v>30</v>
      </c>
      <c r="BO3" s="1000">
        <f>Flags!BO7</f>
        <v>30</v>
      </c>
      <c r="BP3" s="1000"/>
      <c r="BQ3" s="1000"/>
      <c r="BR3" s="1000"/>
      <c r="BS3" s="1000"/>
      <c r="BT3" s="1000"/>
      <c r="BU3" s="1000"/>
      <c r="BV3" s="1000"/>
      <c r="BW3" s="1000"/>
      <c r="BX3" s="1000"/>
      <c r="BY3" s="1000"/>
      <c r="BZ3" s="1000"/>
      <c r="CA3" s="1000"/>
      <c r="CB3" s="1000"/>
      <c r="CC3" s="1000"/>
      <c r="CD3" s="1000"/>
      <c r="CE3" s="1000"/>
      <c r="CF3" s="1000"/>
      <c r="CG3" s="1000"/>
      <c r="CH3" s="1000"/>
      <c r="CI3" s="1000"/>
      <c r="CJ3" s="1000"/>
      <c r="CK3" s="1000"/>
      <c r="CL3" s="1000"/>
      <c r="CM3" s="1000"/>
      <c r="CN3" s="1000"/>
      <c r="CO3" s="1000"/>
      <c r="CP3" s="1000"/>
      <c r="CQ3" s="1000"/>
      <c r="CR3" s="1000"/>
      <c r="CS3" s="1000"/>
      <c r="CT3" s="1000"/>
      <c r="CU3" s="1000"/>
      <c r="CV3" s="1000"/>
      <c r="CW3" s="1000"/>
      <c r="CX3" s="1000"/>
      <c r="CY3" s="1000"/>
      <c r="CZ3" s="1000"/>
      <c r="DA3" s="1000"/>
      <c r="DB3" s="1000"/>
      <c r="DC3" s="1000"/>
      <c r="DD3" s="1000"/>
      <c r="DE3" s="1000"/>
      <c r="DF3" s="1000"/>
      <c r="DG3" s="1000"/>
      <c r="DH3" s="1000"/>
      <c r="DI3" s="1000"/>
      <c r="DJ3" s="1000"/>
      <c r="DK3" s="1000"/>
      <c r="DL3" s="1000"/>
      <c r="DM3" s="1000"/>
      <c r="DN3" s="1000"/>
      <c r="DO3" s="1000"/>
      <c r="DP3" s="1000"/>
      <c r="DQ3" s="1000"/>
      <c r="DR3" s="1000"/>
      <c r="DS3" s="1000"/>
      <c r="DT3" s="1000"/>
      <c r="DU3" s="1000"/>
      <c r="DV3" s="1000"/>
      <c r="DW3" s="1000"/>
      <c r="DX3" s="579"/>
      <c r="DY3" s="579"/>
      <c r="DZ3" s="579"/>
      <c r="EA3" s="579"/>
      <c r="EB3" s="579"/>
      <c r="EC3" s="579"/>
      <c r="ED3" s="579"/>
      <c r="EE3" s="579"/>
      <c r="EF3" s="579"/>
      <c r="EG3" s="579"/>
      <c r="EH3" s="579"/>
      <c r="EI3" s="579"/>
    </row>
    <row r="4" spans="1:139">
      <c r="A4" s="860" t="s">
        <v>12</v>
      </c>
      <c r="B4" s="973"/>
      <c r="C4" s="973"/>
      <c r="D4" s="863"/>
      <c r="E4" s="863"/>
      <c r="F4" s="862"/>
      <c r="G4" s="1075">
        <f>Flags!G8</f>
        <v>0</v>
      </c>
      <c r="H4" s="1075">
        <f>Flags!H8</f>
        <v>1</v>
      </c>
      <c r="I4" s="1075">
        <f>Flags!I8</f>
        <v>2</v>
      </c>
      <c r="J4" s="1075">
        <f>Flags!J8</f>
        <v>3</v>
      </c>
      <c r="K4" s="1075">
        <f>Flags!K8</f>
        <v>4</v>
      </c>
      <c r="L4" s="1075">
        <f>Flags!L8</f>
        <v>5</v>
      </c>
      <c r="M4" s="1075">
        <f>Flags!M8</f>
        <v>6</v>
      </c>
      <c r="N4" s="1075">
        <f>Flags!N8</f>
        <v>7</v>
      </c>
      <c r="O4" s="1075">
        <f>Flags!O8</f>
        <v>8</v>
      </c>
      <c r="P4" s="1075">
        <f>Flags!P8</f>
        <v>9</v>
      </c>
      <c r="Q4" s="1075">
        <f>Flags!Q8</f>
        <v>10</v>
      </c>
      <c r="R4" s="1075">
        <f>Flags!R8</f>
        <v>11</v>
      </c>
      <c r="S4" s="1075">
        <f>Flags!S8</f>
        <v>12</v>
      </c>
      <c r="T4" s="1075">
        <f>Flags!T8</f>
        <v>13</v>
      </c>
      <c r="U4" s="1075">
        <f>Flags!U8</f>
        <v>14</v>
      </c>
      <c r="V4" s="1075">
        <f>Flags!V8</f>
        <v>15</v>
      </c>
      <c r="W4" s="1075">
        <f>Flags!W8</f>
        <v>16</v>
      </c>
      <c r="X4" s="1075">
        <f>Flags!X8</f>
        <v>17</v>
      </c>
      <c r="Y4" s="1075">
        <f>Flags!Y8</f>
        <v>18</v>
      </c>
      <c r="Z4" s="1075">
        <f>Flags!Z8</f>
        <v>19</v>
      </c>
      <c r="AA4" s="1075">
        <f>Flags!AA8</f>
        <v>20</v>
      </c>
      <c r="AB4" s="1075">
        <f>Flags!AB8</f>
        <v>21</v>
      </c>
      <c r="AC4" s="1075">
        <f>Flags!AC8</f>
        <v>22</v>
      </c>
      <c r="AD4" s="1075">
        <f>Flags!AD8</f>
        <v>23</v>
      </c>
      <c r="AE4" s="1075">
        <f>Flags!AE8</f>
        <v>24</v>
      </c>
      <c r="AF4" s="1075">
        <f>Flags!AF8</f>
        <v>25</v>
      </c>
      <c r="AG4" s="1075">
        <f>Flags!AG8</f>
        <v>26</v>
      </c>
      <c r="AH4" s="1075">
        <f>Flags!AH8</f>
        <v>27</v>
      </c>
      <c r="AI4" s="1075">
        <f>Flags!AI8</f>
        <v>28</v>
      </c>
      <c r="AJ4" s="1075">
        <f>Flags!AJ8</f>
        <v>29</v>
      </c>
      <c r="AK4" s="1075">
        <f>Flags!AK8</f>
        <v>30</v>
      </c>
      <c r="AL4" s="1075">
        <f>Flags!AL8</f>
        <v>31</v>
      </c>
      <c r="AM4" s="1075">
        <f>Flags!AM8</f>
        <v>32</v>
      </c>
      <c r="AN4" s="1075">
        <f>Flags!AN8</f>
        <v>33</v>
      </c>
      <c r="AO4" s="1075">
        <f>Flags!AO8</f>
        <v>34</v>
      </c>
      <c r="AP4" s="1075">
        <f>Flags!AP8</f>
        <v>35</v>
      </c>
      <c r="AQ4" s="1075">
        <f>Flags!AQ8</f>
        <v>36</v>
      </c>
      <c r="AR4" s="1075">
        <f>Flags!AR8</f>
        <v>37</v>
      </c>
      <c r="AS4" s="1075">
        <f>Flags!AS8</f>
        <v>38</v>
      </c>
      <c r="AT4" s="1075">
        <f>Flags!AT8</f>
        <v>39</v>
      </c>
      <c r="AU4" s="1075">
        <f>Flags!AU8</f>
        <v>40</v>
      </c>
      <c r="AV4" s="1075">
        <f>Flags!AV8</f>
        <v>41</v>
      </c>
      <c r="AW4" s="1075">
        <f>Flags!AW8</f>
        <v>42</v>
      </c>
      <c r="AX4" s="1075">
        <f>Flags!AX8</f>
        <v>43</v>
      </c>
      <c r="AY4" s="1075">
        <f>Flags!AY8</f>
        <v>44</v>
      </c>
      <c r="AZ4" s="1075">
        <f>Flags!AZ8</f>
        <v>45</v>
      </c>
      <c r="BA4" s="1075">
        <f>Flags!BA8</f>
        <v>46</v>
      </c>
      <c r="BB4" s="1075">
        <f>Flags!BB8</f>
        <v>47</v>
      </c>
      <c r="BC4" s="1075">
        <f>Flags!BC8</f>
        <v>48</v>
      </c>
      <c r="BD4" s="1075">
        <f>Flags!BD8</f>
        <v>49</v>
      </c>
      <c r="BE4" s="1075">
        <f>Flags!BE8</f>
        <v>50</v>
      </c>
      <c r="BF4" s="1075">
        <f>Flags!BF8</f>
        <v>51</v>
      </c>
      <c r="BG4" s="1075">
        <f>Flags!BG8</f>
        <v>52</v>
      </c>
      <c r="BH4" s="1075">
        <f>Flags!BH8</f>
        <v>53</v>
      </c>
      <c r="BI4" s="1075">
        <f>Flags!BI8</f>
        <v>54</v>
      </c>
      <c r="BJ4" s="1075">
        <f>Flags!BJ8</f>
        <v>55</v>
      </c>
      <c r="BK4" s="1075">
        <f>Flags!BK8</f>
        <v>56</v>
      </c>
      <c r="BL4" s="1075">
        <f>Flags!BL8</f>
        <v>57</v>
      </c>
      <c r="BM4" s="1075">
        <f>Flags!BM8</f>
        <v>58</v>
      </c>
      <c r="BN4" s="1075">
        <f>Flags!BN8</f>
        <v>59</v>
      </c>
      <c r="BO4" s="1075">
        <f>Flags!BO8</f>
        <v>60</v>
      </c>
      <c r="BP4" s="1075"/>
      <c r="BQ4" s="1075"/>
      <c r="BR4" s="1075"/>
      <c r="BS4" s="1075"/>
      <c r="BT4" s="1075"/>
      <c r="BU4" s="1075"/>
      <c r="BV4" s="1075"/>
      <c r="BW4" s="1075"/>
      <c r="BX4" s="1075"/>
      <c r="BY4" s="1075"/>
      <c r="BZ4" s="1075"/>
      <c r="CA4" s="1075"/>
      <c r="CB4" s="1075"/>
      <c r="CC4" s="1075"/>
      <c r="CD4" s="1075"/>
      <c r="CE4" s="1075"/>
      <c r="CF4" s="1075"/>
      <c r="CG4" s="1075"/>
      <c r="CH4" s="1075"/>
      <c r="CI4" s="1075"/>
      <c r="CJ4" s="1075"/>
      <c r="CK4" s="1075"/>
      <c r="CL4" s="1075"/>
      <c r="CM4" s="1075"/>
      <c r="CN4" s="1075"/>
      <c r="CO4" s="1075"/>
      <c r="CP4" s="1075"/>
      <c r="CQ4" s="1075"/>
      <c r="CR4" s="1075"/>
      <c r="CS4" s="1075"/>
      <c r="CT4" s="1075"/>
      <c r="CU4" s="1075"/>
      <c r="CV4" s="1075"/>
      <c r="CW4" s="1075"/>
      <c r="CX4" s="1075"/>
      <c r="CY4" s="1075"/>
      <c r="CZ4" s="1075"/>
      <c r="DA4" s="1075"/>
      <c r="DB4" s="1075"/>
      <c r="DC4" s="1075"/>
      <c r="DD4" s="1075"/>
      <c r="DE4" s="1075"/>
      <c r="DF4" s="1075"/>
      <c r="DG4" s="1075"/>
      <c r="DH4" s="1075"/>
      <c r="DI4" s="1075"/>
      <c r="DJ4" s="1075"/>
      <c r="DK4" s="1075"/>
      <c r="DL4" s="1075"/>
      <c r="DM4" s="1075"/>
      <c r="DN4" s="1075"/>
      <c r="DO4" s="1075"/>
      <c r="DP4" s="1075"/>
      <c r="DQ4" s="1075"/>
      <c r="DR4" s="1075"/>
      <c r="DS4" s="1075"/>
      <c r="DT4" s="1075"/>
      <c r="DU4" s="1075"/>
      <c r="DV4" s="1075"/>
      <c r="DW4" s="1075"/>
      <c r="DX4" s="580"/>
      <c r="DY4" s="580"/>
      <c r="DZ4" s="580"/>
      <c r="EA4" s="580"/>
      <c r="EB4" s="580"/>
      <c r="EC4" s="580"/>
      <c r="ED4" s="580"/>
      <c r="EE4" s="580"/>
      <c r="EF4" s="580"/>
      <c r="EG4" s="580"/>
      <c r="EH4" s="580"/>
      <c r="EI4" s="580"/>
    </row>
    <row r="5" spans="1:139" s="309" customFormat="1">
      <c r="A5" s="581"/>
      <c r="B5" s="591"/>
      <c r="C5" s="591"/>
      <c r="D5" s="581"/>
      <c r="E5" s="581"/>
      <c r="F5" s="581"/>
      <c r="G5" s="581"/>
      <c r="H5" s="581"/>
      <c r="I5" s="581"/>
      <c r="J5" s="581"/>
      <c r="K5" s="581"/>
      <c r="L5" s="581"/>
      <c r="M5" s="581"/>
      <c r="N5" s="581"/>
      <c r="O5" s="581"/>
      <c r="P5" s="581"/>
      <c r="Q5" s="581"/>
      <c r="R5" s="581"/>
      <c r="S5" s="581"/>
      <c r="T5" s="581"/>
      <c r="U5" s="581"/>
      <c r="V5" s="581"/>
      <c r="W5" s="581"/>
      <c r="X5" s="581"/>
      <c r="Y5" s="581"/>
      <c r="Z5" s="581"/>
      <c r="AA5" s="581"/>
      <c r="AB5" s="581"/>
      <c r="AC5" s="581"/>
      <c r="AD5" s="581"/>
      <c r="AE5" s="581"/>
      <c r="AF5" s="581"/>
      <c r="AG5" s="581"/>
      <c r="AH5" s="581"/>
      <c r="AI5" s="581"/>
      <c r="AJ5" s="581"/>
      <c r="AK5" s="581"/>
      <c r="AL5" s="581"/>
      <c r="AM5" s="581"/>
      <c r="AN5" s="581"/>
      <c r="AO5" s="581"/>
      <c r="AP5" s="581"/>
      <c r="AQ5" s="581"/>
      <c r="AR5" s="581"/>
      <c r="AS5" s="581"/>
      <c r="AT5" s="581"/>
      <c r="AU5" s="581"/>
      <c r="AV5" s="581"/>
      <c r="AW5" s="581"/>
      <c r="AX5" s="581"/>
      <c r="AY5" s="581"/>
      <c r="AZ5" s="581"/>
      <c r="BA5" s="581"/>
      <c r="BB5" s="581"/>
      <c r="BC5" s="581"/>
      <c r="BD5" s="581"/>
      <c r="BE5" s="581"/>
      <c r="BF5" s="581"/>
      <c r="BG5" s="581"/>
      <c r="BH5" s="581"/>
      <c r="BI5" s="581"/>
      <c r="BJ5" s="581"/>
      <c r="BK5" s="581"/>
      <c r="BL5" s="581"/>
      <c r="BM5" s="581"/>
      <c r="BN5" s="581"/>
      <c r="BO5" s="581"/>
      <c r="BP5" s="581"/>
      <c r="BQ5" s="581"/>
      <c r="BR5" s="581"/>
      <c r="BS5" s="581"/>
      <c r="BT5" s="581"/>
      <c r="BU5" s="581"/>
      <c r="BV5" s="581"/>
      <c r="BW5" s="581"/>
      <c r="BX5" s="581"/>
      <c r="BY5" s="581"/>
      <c r="BZ5" s="581"/>
      <c r="CA5" s="581"/>
      <c r="CB5" s="581"/>
      <c r="CC5" s="581"/>
      <c r="CD5" s="581"/>
      <c r="CE5" s="581"/>
      <c r="CF5" s="581"/>
      <c r="CG5" s="581"/>
      <c r="CH5" s="581"/>
      <c r="CI5" s="581"/>
      <c r="CJ5" s="581"/>
      <c r="CK5" s="581"/>
      <c r="CL5" s="581"/>
      <c r="CM5" s="581"/>
      <c r="CN5" s="581"/>
      <c r="CO5" s="581"/>
      <c r="CP5" s="581"/>
      <c r="CQ5" s="581"/>
      <c r="CR5" s="581"/>
      <c r="CS5" s="581"/>
      <c r="CT5" s="581"/>
      <c r="CU5" s="581"/>
      <c r="CV5" s="581"/>
      <c r="CW5" s="581"/>
      <c r="CX5" s="581"/>
      <c r="CY5" s="581"/>
      <c r="CZ5" s="581"/>
      <c r="DA5" s="581"/>
      <c r="DB5" s="581"/>
      <c r="DC5" s="581"/>
      <c r="DD5" s="581"/>
      <c r="DE5" s="581"/>
      <c r="DF5" s="581"/>
      <c r="DG5" s="581"/>
      <c r="DH5" s="581"/>
      <c r="DI5" s="581"/>
      <c r="DJ5" s="581"/>
      <c r="DK5" s="581"/>
      <c r="DL5" s="581"/>
      <c r="DM5" s="581"/>
      <c r="DN5" s="581"/>
      <c r="DO5" s="581"/>
      <c r="DP5" s="581"/>
      <c r="DQ5" s="581"/>
      <c r="DR5" s="581"/>
      <c r="DS5" s="581"/>
      <c r="DT5" s="581"/>
      <c r="DU5" s="581"/>
      <c r="DV5" s="581"/>
      <c r="DW5" s="581"/>
    </row>
    <row r="6" spans="1:139">
      <c r="A6" s="860" t="s">
        <v>1146</v>
      </c>
      <c r="B6" s="973"/>
      <c r="C6" s="973"/>
      <c r="D6" s="863"/>
      <c r="E6" s="863"/>
      <c r="F6" s="862"/>
      <c r="G6" s="582"/>
      <c r="H6" s="582"/>
      <c r="I6" s="582"/>
      <c r="J6" s="582"/>
      <c r="K6" s="582"/>
      <c r="L6" s="582"/>
      <c r="M6" s="582"/>
      <c r="N6" s="582"/>
      <c r="O6" s="582"/>
      <c r="P6" s="582"/>
      <c r="Q6" s="582"/>
      <c r="R6" s="582"/>
      <c r="S6" s="582"/>
      <c r="T6" s="582"/>
      <c r="U6" s="582"/>
      <c r="V6" s="582"/>
      <c r="W6" s="582"/>
      <c r="X6" s="582"/>
      <c r="Y6" s="582"/>
      <c r="Z6" s="582"/>
      <c r="AA6" s="582"/>
      <c r="AB6" s="582"/>
      <c r="AC6" s="582"/>
      <c r="AD6" s="582"/>
      <c r="AE6" s="582"/>
      <c r="AF6" s="582"/>
      <c r="AG6" s="582"/>
      <c r="AH6" s="582"/>
      <c r="AI6" s="582"/>
      <c r="AJ6" s="582"/>
      <c r="AK6" s="582"/>
      <c r="AL6" s="582"/>
      <c r="AM6" s="582"/>
      <c r="AN6" s="582"/>
      <c r="AO6" s="582"/>
      <c r="AP6" s="582"/>
      <c r="AQ6" s="582"/>
      <c r="AR6" s="582"/>
      <c r="AS6" s="582"/>
      <c r="AT6" s="582"/>
      <c r="AU6" s="582"/>
      <c r="AV6" s="582"/>
      <c r="AW6" s="582"/>
      <c r="AX6" s="582"/>
      <c r="AY6" s="582"/>
      <c r="AZ6" s="582"/>
      <c r="BA6" s="582"/>
      <c r="BB6" s="582"/>
      <c r="BC6" s="582"/>
      <c r="BD6" s="582"/>
      <c r="BE6" s="582"/>
      <c r="BF6" s="582"/>
      <c r="BG6" s="582"/>
      <c r="BH6" s="582"/>
      <c r="BI6" s="582"/>
      <c r="BJ6" s="582"/>
      <c r="BK6" s="582"/>
      <c r="BL6" s="582"/>
      <c r="BM6" s="582"/>
      <c r="BN6" s="582"/>
      <c r="BO6" s="582"/>
      <c r="BP6" s="582"/>
      <c r="BQ6" s="582"/>
      <c r="BR6" s="582"/>
      <c r="BS6" s="582"/>
      <c r="BT6" s="582"/>
      <c r="BU6" s="582"/>
      <c r="BV6" s="582"/>
      <c r="BW6" s="582"/>
      <c r="BX6" s="582"/>
      <c r="BY6" s="582"/>
      <c r="BZ6" s="582"/>
      <c r="CA6" s="582"/>
      <c r="CB6" s="582"/>
      <c r="CC6" s="582"/>
      <c r="CD6" s="582"/>
      <c r="CE6" s="582"/>
      <c r="CF6" s="582"/>
      <c r="CG6" s="582"/>
      <c r="CH6" s="582"/>
      <c r="CI6" s="582"/>
      <c r="CJ6" s="582"/>
      <c r="CK6" s="582"/>
      <c r="CL6" s="582"/>
      <c r="CM6" s="582"/>
      <c r="CN6" s="582"/>
      <c r="CO6" s="582"/>
      <c r="CP6" s="582"/>
      <c r="CQ6" s="582"/>
      <c r="CR6" s="582"/>
      <c r="CS6" s="582"/>
      <c r="CT6" s="582"/>
      <c r="CU6" s="582"/>
      <c r="CV6" s="582"/>
      <c r="CW6" s="582"/>
      <c r="CX6" s="582"/>
      <c r="CY6" s="582"/>
      <c r="CZ6" s="582"/>
      <c r="DA6" s="582"/>
      <c r="DB6" s="582"/>
      <c r="DC6" s="582"/>
      <c r="DD6" s="582"/>
      <c r="DE6" s="582"/>
      <c r="DF6" s="582"/>
      <c r="DG6" s="582"/>
      <c r="DH6" s="582"/>
      <c r="DI6" s="582"/>
      <c r="DJ6" s="582"/>
      <c r="DK6" s="582"/>
      <c r="DL6" s="582"/>
      <c r="DM6" s="582"/>
      <c r="DN6" s="582"/>
      <c r="DO6" s="582"/>
      <c r="DP6" s="582"/>
      <c r="DQ6" s="582"/>
      <c r="DR6" s="582"/>
      <c r="DS6" s="582"/>
      <c r="DT6" s="582"/>
      <c r="DU6" s="582"/>
      <c r="DV6" s="582"/>
      <c r="DW6" s="582"/>
    </row>
    <row r="7" spans="1:139" s="309" customFormat="1">
      <c r="A7" s="581"/>
      <c r="B7" s="591"/>
      <c r="C7" s="591"/>
      <c r="D7" s="581"/>
      <c r="E7" s="581"/>
      <c r="F7" s="328"/>
      <c r="G7" s="583"/>
      <c r="H7" s="583"/>
      <c r="I7" s="583"/>
      <c r="J7" s="583"/>
      <c r="K7" s="583"/>
      <c r="L7" s="583"/>
      <c r="M7" s="583"/>
      <c r="N7" s="583"/>
      <c r="O7" s="583"/>
      <c r="P7" s="583"/>
      <c r="Q7" s="583"/>
      <c r="R7" s="583"/>
      <c r="S7" s="583"/>
      <c r="T7" s="583"/>
      <c r="U7" s="583"/>
      <c r="V7" s="583"/>
      <c r="W7" s="583"/>
      <c r="X7" s="583"/>
      <c r="Y7" s="583"/>
      <c r="Z7" s="583"/>
      <c r="AA7" s="583"/>
      <c r="AB7" s="583"/>
      <c r="AC7" s="583"/>
      <c r="AD7" s="583"/>
      <c r="AE7" s="583"/>
      <c r="AF7" s="583"/>
      <c r="AG7" s="583"/>
      <c r="AH7" s="583"/>
      <c r="AI7" s="583"/>
      <c r="AJ7" s="583"/>
      <c r="AK7" s="583"/>
      <c r="AL7" s="583"/>
      <c r="AM7" s="583"/>
      <c r="AN7" s="583"/>
      <c r="AO7" s="583"/>
      <c r="AP7" s="583"/>
      <c r="AQ7" s="583"/>
      <c r="AR7" s="583"/>
      <c r="AS7" s="583"/>
      <c r="AT7" s="583"/>
      <c r="AU7" s="583"/>
      <c r="AV7" s="583"/>
      <c r="AW7" s="583"/>
      <c r="AX7" s="583"/>
      <c r="AY7" s="583"/>
      <c r="AZ7" s="583"/>
      <c r="BA7" s="583"/>
      <c r="BB7" s="583"/>
      <c r="BC7" s="583"/>
      <c r="BD7" s="583"/>
      <c r="BE7" s="583"/>
      <c r="BF7" s="583"/>
      <c r="BG7" s="583"/>
      <c r="BH7" s="583"/>
      <c r="BI7" s="583"/>
      <c r="BJ7" s="583"/>
      <c r="BK7" s="583"/>
      <c r="BL7" s="583"/>
      <c r="BM7" s="583"/>
      <c r="BN7" s="583"/>
      <c r="BO7" s="583"/>
      <c r="BP7" s="583"/>
      <c r="BQ7" s="583"/>
      <c r="BR7" s="583"/>
      <c r="BS7" s="583"/>
      <c r="BT7" s="583"/>
      <c r="BU7" s="583"/>
      <c r="BV7" s="583"/>
      <c r="BW7" s="583"/>
      <c r="BX7" s="583"/>
      <c r="BY7" s="583"/>
      <c r="BZ7" s="583"/>
      <c r="CA7" s="583"/>
      <c r="CB7" s="583"/>
      <c r="CC7" s="583"/>
      <c r="CD7" s="583"/>
      <c r="CE7" s="583"/>
      <c r="CF7" s="583"/>
      <c r="CG7" s="583"/>
      <c r="CH7" s="583"/>
      <c r="CI7" s="583"/>
      <c r="CJ7" s="583"/>
      <c r="CK7" s="583"/>
      <c r="CL7" s="583"/>
      <c r="CM7" s="583"/>
      <c r="CN7" s="583"/>
      <c r="CO7" s="583"/>
      <c r="CP7" s="583"/>
      <c r="CQ7" s="583"/>
      <c r="CR7" s="583"/>
      <c r="CS7" s="583"/>
      <c r="CT7" s="583"/>
      <c r="CU7" s="583"/>
      <c r="CV7" s="583"/>
      <c r="CW7" s="583"/>
      <c r="CX7" s="583"/>
      <c r="CY7" s="583"/>
      <c r="CZ7" s="583"/>
      <c r="DA7" s="583"/>
      <c r="DB7" s="583"/>
      <c r="DC7" s="583"/>
      <c r="DD7" s="583"/>
      <c r="DE7" s="583"/>
      <c r="DF7" s="583"/>
      <c r="DG7" s="583"/>
      <c r="DH7" s="583"/>
      <c r="DI7" s="583"/>
      <c r="DJ7" s="583"/>
      <c r="DK7" s="583"/>
      <c r="DL7" s="583"/>
      <c r="DM7" s="583"/>
      <c r="DN7" s="583"/>
      <c r="DO7" s="583"/>
      <c r="DP7" s="583"/>
      <c r="DQ7" s="583"/>
      <c r="DR7" s="583"/>
      <c r="DS7" s="583"/>
      <c r="DT7" s="583"/>
      <c r="DU7" s="583"/>
      <c r="DV7" s="583"/>
      <c r="DW7" s="583"/>
    </row>
    <row r="8" spans="1:139">
      <c r="A8" s="584" t="s">
        <v>1147</v>
      </c>
      <c r="B8" s="926">
        <f ca="1">SUM(Inputs!$G$358:$G$379)</f>
        <v>72993.706786061972</v>
      </c>
      <c r="C8" s="926"/>
      <c r="D8" s="584"/>
      <c r="E8" s="584"/>
      <c r="F8" s="585"/>
      <c r="G8" s="586">
        <f ca="1">$B8</f>
        <v>72993.706786061972</v>
      </c>
      <c r="H8" s="586">
        <f t="shared" ref="H8:BO8" ca="1" si="0">$B8</f>
        <v>72993.706786061972</v>
      </c>
      <c r="I8" s="586">
        <f t="shared" ca="1" si="0"/>
        <v>72993.706786061972</v>
      </c>
      <c r="J8" s="586">
        <f t="shared" ca="1" si="0"/>
        <v>72993.706786061972</v>
      </c>
      <c r="K8" s="586">
        <f t="shared" ca="1" si="0"/>
        <v>72993.706786061972</v>
      </c>
      <c r="L8" s="586">
        <f t="shared" ca="1" si="0"/>
        <v>72993.706786061972</v>
      </c>
      <c r="M8" s="586">
        <f t="shared" ca="1" si="0"/>
        <v>72993.706786061972</v>
      </c>
      <c r="N8" s="586">
        <f t="shared" ca="1" si="0"/>
        <v>72993.706786061972</v>
      </c>
      <c r="O8" s="586">
        <f t="shared" ca="1" si="0"/>
        <v>72993.706786061972</v>
      </c>
      <c r="P8" s="586">
        <f t="shared" ca="1" si="0"/>
        <v>72993.706786061972</v>
      </c>
      <c r="Q8" s="586">
        <f t="shared" ca="1" si="0"/>
        <v>72993.706786061972</v>
      </c>
      <c r="R8" s="586">
        <f t="shared" ca="1" si="0"/>
        <v>72993.706786061972</v>
      </c>
      <c r="S8" s="586">
        <f t="shared" ca="1" si="0"/>
        <v>72993.706786061972</v>
      </c>
      <c r="T8" s="586">
        <f t="shared" ca="1" si="0"/>
        <v>72993.706786061972</v>
      </c>
      <c r="U8" s="586">
        <f t="shared" ca="1" si="0"/>
        <v>72993.706786061972</v>
      </c>
      <c r="V8" s="586">
        <f t="shared" ca="1" si="0"/>
        <v>72993.706786061972</v>
      </c>
      <c r="W8" s="586">
        <f t="shared" ca="1" si="0"/>
        <v>72993.706786061972</v>
      </c>
      <c r="X8" s="586">
        <f t="shared" ca="1" si="0"/>
        <v>72993.706786061972</v>
      </c>
      <c r="Y8" s="586">
        <f t="shared" ca="1" si="0"/>
        <v>72993.706786061972</v>
      </c>
      <c r="Z8" s="586">
        <f t="shared" ca="1" si="0"/>
        <v>72993.706786061972</v>
      </c>
      <c r="AA8" s="586">
        <f t="shared" ca="1" si="0"/>
        <v>72993.706786061972</v>
      </c>
      <c r="AB8" s="586">
        <f t="shared" ca="1" si="0"/>
        <v>72993.706786061972</v>
      </c>
      <c r="AC8" s="586">
        <f t="shared" ca="1" si="0"/>
        <v>72993.706786061972</v>
      </c>
      <c r="AD8" s="586">
        <f t="shared" ca="1" si="0"/>
        <v>72993.706786061972</v>
      </c>
      <c r="AE8" s="586">
        <f t="shared" ca="1" si="0"/>
        <v>72993.706786061972</v>
      </c>
      <c r="AF8" s="586">
        <f t="shared" ca="1" si="0"/>
        <v>72993.706786061972</v>
      </c>
      <c r="AG8" s="586">
        <f t="shared" ca="1" si="0"/>
        <v>72993.706786061972</v>
      </c>
      <c r="AH8" s="586">
        <f t="shared" ca="1" si="0"/>
        <v>72993.706786061972</v>
      </c>
      <c r="AI8" s="586">
        <f t="shared" ca="1" si="0"/>
        <v>72993.706786061972</v>
      </c>
      <c r="AJ8" s="586">
        <f t="shared" ca="1" si="0"/>
        <v>72993.706786061972</v>
      </c>
      <c r="AK8" s="586">
        <f t="shared" ca="1" si="0"/>
        <v>72993.706786061972</v>
      </c>
      <c r="AL8" s="586">
        <f t="shared" ca="1" si="0"/>
        <v>72993.706786061972</v>
      </c>
      <c r="AM8" s="586">
        <f t="shared" ca="1" si="0"/>
        <v>72993.706786061972</v>
      </c>
      <c r="AN8" s="586">
        <f t="shared" ca="1" si="0"/>
        <v>72993.706786061972</v>
      </c>
      <c r="AO8" s="586">
        <f t="shared" ca="1" si="0"/>
        <v>72993.706786061972</v>
      </c>
      <c r="AP8" s="586">
        <f t="shared" ca="1" si="0"/>
        <v>72993.706786061972</v>
      </c>
      <c r="AQ8" s="586">
        <f t="shared" ca="1" si="0"/>
        <v>72993.706786061972</v>
      </c>
      <c r="AR8" s="586">
        <f t="shared" ca="1" si="0"/>
        <v>72993.706786061972</v>
      </c>
      <c r="AS8" s="586">
        <f t="shared" ca="1" si="0"/>
        <v>72993.706786061972</v>
      </c>
      <c r="AT8" s="586">
        <f t="shared" ca="1" si="0"/>
        <v>72993.706786061972</v>
      </c>
      <c r="AU8" s="586">
        <f t="shared" ca="1" si="0"/>
        <v>72993.706786061972</v>
      </c>
      <c r="AV8" s="586">
        <f t="shared" ca="1" si="0"/>
        <v>72993.706786061972</v>
      </c>
      <c r="AW8" s="586">
        <f t="shared" ca="1" si="0"/>
        <v>72993.706786061972</v>
      </c>
      <c r="AX8" s="586">
        <f t="shared" ca="1" si="0"/>
        <v>72993.706786061972</v>
      </c>
      <c r="AY8" s="586">
        <f t="shared" ca="1" si="0"/>
        <v>72993.706786061972</v>
      </c>
      <c r="AZ8" s="586">
        <f t="shared" ca="1" si="0"/>
        <v>72993.706786061972</v>
      </c>
      <c r="BA8" s="586">
        <f t="shared" ca="1" si="0"/>
        <v>72993.706786061972</v>
      </c>
      <c r="BB8" s="586">
        <f t="shared" ca="1" si="0"/>
        <v>72993.706786061972</v>
      </c>
      <c r="BC8" s="586">
        <f t="shared" ca="1" si="0"/>
        <v>72993.706786061972</v>
      </c>
      <c r="BD8" s="586">
        <f t="shared" ca="1" si="0"/>
        <v>72993.706786061972</v>
      </c>
      <c r="BE8" s="586">
        <f t="shared" ca="1" si="0"/>
        <v>72993.706786061972</v>
      </c>
      <c r="BF8" s="586">
        <f t="shared" ca="1" si="0"/>
        <v>72993.706786061972</v>
      </c>
      <c r="BG8" s="586">
        <f t="shared" ca="1" si="0"/>
        <v>72993.706786061972</v>
      </c>
      <c r="BH8" s="586">
        <f t="shared" ca="1" si="0"/>
        <v>72993.706786061972</v>
      </c>
      <c r="BI8" s="586">
        <f t="shared" ca="1" si="0"/>
        <v>72993.706786061972</v>
      </c>
      <c r="BJ8" s="586">
        <f t="shared" ca="1" si="0"/>
        <v>72993.706786061972</v>
      </c>
      <c r="BK8" s="586">
        <f t="shared" ca="1" si="0"/>
        <v>72993.706786061972</v>
      </c>
      <c r="BL8" s="586">
        <f t="shared" ca="1" si="0"/>
        <v>72993.706786061972</v>
      </c>
      <c r="BM8" s="586">
        <f t="shared" ca="1" si="0"/>
        <v>72993.706786061972</v>
      </c>
      <c r="BN8" s="586">
        <f t="shared" ca="1" si="0"/>
        <v>72993.706786061972</v>
      </c>
      <c r="BO8" s="586">
        <f t="shared" ca="1" si="0"/>
        <v>72993.706786061972</v>
      </c>
      <c r="BP8" s="586"/>
      <c r="BQ8" s="586"/>
      <c r="BR8" s="586"/>
      <c r="BS8" s="586"/>
      <c r="BT8" s="586"/>
      <c r="BU8" s="586"/>
      <c r="BV8" s="586"/>
      <c r="BW8" s="586"/>
      <c r="BX8" s="586"/>
      <c r="BY8" s="586"/>
      <c r="BZ8" s="586"/>
      <c r="CA8" s="586"/>
      <c r="CB8" s="586"/>
      <c r="CC8" s="586"/>
      <c r="CD8" s="586"/>
      <c r="CE8" s="586"/>
      <c r="CF8" s="586"/>
      <c r="CG8" s="586"/>
      <c r="CH8" s="586"/>
      <c r="CI8" s="586"/>
      <c r="CJ8" s="586"/>
      <c r="CK8" s="586"/>
      <c r="CL8" s="586"/>
      <c r="CM8" s="586"/>
      <c r="CN8" s="586"/>
      <c r="CO8" s="586"/>
      <c r="CP8" s="586"/>
      <c r="CQ8" s="586"/>
      <c r="CR8" s="586"/>
      <c r="CS8" s="586"/>
      <c r="CT8" s="586"/>
      <c r="CU8" s="586"/>
      <c r="CV8" s="586"/>
      <c r="CW8" s="586"/>
      <c r="CX8" s="586"/>
      <c r="CY8" s="586"/>
      <c r="CZ8" s="586"/>
      <c r="DA8" s="586"/>
      <c r="DB8" s="586"/>
      <c r="DC8" s="586"/>
      <c r="DD8" s="586"/>
      <c r="DE8" s="586"/>
      <c r="DF8" s="586"/>
      <c r="DG8" s="586"/>
      <c r="DH8" s="586"/>
      <c r="DI8" s="586"/>
      <c r="DJ8" s="586"/>
      <c r="DK8" s="586"/>
      <c r="DL8" s="586"/>
      <c r="DM8" s="586"/>
      <c r="DN8" s="586"/>
      <c r="DO8" s="586"/>
      <c r="DP8" s="586"/>
      <c r="DQ8" s="586"/>
      <c r="DR8" s="586"/>
      <c r="DS8" s="586"/>
      <c r="DT8" s="586"/>
      <c r="DU8" s="586"/>
      <c r="DV8" s="586"/>
      <c r="DW8" s="586"/>
    </row>
    <row r="9" spans="1:139">
      <c r="A9" s="584" t="s">
        <v>1148</v>
      </c>
      <c r="B9" s="584"/>
      <c r="C9" s="584"/>
      <c r="D9" s="584"/>
      <c r="E9" s="584"/>
      <c r="F9" s="587"/>
      <c r="G9" s="926">
        <f ca="1">Dep!G32</f>
        <v>0</v>
      </c>
      <c r="H9" s="926">
        <f ca="1">Dep!H32</f>
        <v>1845.4387713045733</v>
      </c>
      <c r="I9" s="926">
        <f ca="1">Dep!I32</f>
        <v>3721.4649255589461</v>
      </c>
      <c r="J9" s="926">
        <f ca="1">Dep!J32</f>
        <v>5566.9036968635191</v>
      </c>
      <c r="K9" s="926">
        <f ca="1">Dep!K32</f>
        <v>7442.9298511178922</v>
      </c>
      <c r="L9" s="926">
        <f ca="1">Dep!L32</f>
        <v>9293.4943769422862</v>
      </c>
      <c r="M9" s="926">
        <f ca="1">Dep!M32</f>
        <v>11164.394776676838</v>
      </c>
      <c r="N9" s="926">
        <f ca="1">Dep!N32</f>
        <v>13009.83354798141</v>
      </c>
      <c r="O9" s="926">
        <f ca="1">Dep!O32</f>
        <v>14885.859702235783</v>
      </c>
      <c r="P9" s="926">
        <f ca="1">Dep!P32</f>
        <v>16731.298473540355</v>
      </c>
      <c r="Q9" s="926">
        <f ca="1">Dep!Q32</f>
        <v>18607.324627794729</v>
      </c>
      <c r="R9" s="926">
        <f ca="1">Dep!R32</f>
        <v>20452.763399099302</v>
      </c>
      <c r="S9" s="926">
        <f ca="1">Dep!S32</f>
        <v>22328.789553353676</v>
      </c>
      <c r="T9" s="926">
        <f ca="1">Dep!T32</f>
        <v>24179.354079178069</v>
      </c>
      <c r="U9" s="926">
        <f ca="1">Dep!U32</f>
        <v>26050.254478912622</v>
      </c>
      <c r="V9" s="926">
        <f ca="1">Dep!V32</f>
        <v>27895.693250217195</v>
      </c>
      <c r="W9" s="926">
        <f ca="1">Dep!W32</f>
        <v>29771.719404471569</v>
      </c>
      <c r="X9" s="926">
        <f ca="1">Dep!X32</f>
        <v>31617.158175776141</v>
      </c>
      <c r="Y9" s="926">
        <f ca="1">Dep!Y32</f>
        <v>33493.184330030512</v>
      </c>
      <c r="Z9" s="926">
        <f ca="1">Dep!Z32</f>
        <v>35338.623101335084</v>
      </c>
      <c r="AA9" s="926">
        <f ca="1">Dep!AA32</f>
        <v>37214.649255589458</v>
      </c>
      <c r="AB9" s="926">
        <f ca="1">Dep!AB32</f>
        <v>39065.213781413855</v>
      </c>
      <c r="AC9" s="926">
        <f ca="1">Dep!AC32</f>
        <v>40936.114181148405</v>
      </c>
      <c r="AD9" s="926">
        <f ca="1">Dep!AD32</f>
        <v>42781.552952452977</v>
      </c>
      <c r="AE9" s="926">
        <f ca="1">Dep!AE32</f>
        <v>44657.579106707351</v>
      </c>
      <c r="AF9" s="926">
        <f ca="1">Dep!AF32</f>
        <v>46414.030856694742</v>
      </c>
      <c r="AG9" s="926">
        <f ca="1">Dep!AG32</f>
        <v>48199.59506662668</v>
      </c>
      <c r="AH9" s="926">
        <f ca="1">Dep!AH32</f>
        <v>49956.046816614071</v>
      </c>
      <c r="AI9" s="926">
        <f ca="1">Dep!AI32</f>
        <v>51741.611026546008</v>
      </c>
      <c r="AJ9" s="926">
        <f ca="1">Dep!AJ32</f>
        <v>53502.94136727092</v>
      </c>
      <c r="AK9" s="926">
        <f ca="1">Dep!AK32</f>
        <v>55283.626986465337</v>
      </c>
      <c r="AL9" s="926">
        <f ca="1">Dep!AL32</f>
        <v>57040.078736452728</v>
      </c>
      <c r="AM9" s="926">
        <f ca="1">Dep!AM32</f>
        <v>58825.642946384665</v>
      </c>
      <c r="AN9" s="926">
        <f ca="1">Dep!AN32</f>
        <v>60582.094696372056</v>
      </c>
      <c r="AO9" s="926">
        <f ca="1">Dep!AO32</f>
        <v>62367.658906303994</v>
      </c>
      <c r="AP9" s="926">
        <f ca="1">Dep!AP32</f>
        <v>64124.110656291385</v>
      </c>
      <c r="AQ9" s="926">
        <f ca="1">Dep!AQ32</f>
        <v>65909.674866223315</v>
      </c>
      <c r="AR9" s="926">
        <f ca="1">Dep!AR32</f>
        <v>67671.005206948234</v>
      </c>
      <c r="AS9" s="926">
        <f ca="1">Dep!AS32</f>
        <v>69451.690826142643</v>
      </c>
      <c r="AT9" s="926">
        <f ca="1">Dep!AT32</f>
        <v>71208.142576130034</v>
      </c>
      <c r="AU9" s="926">
        <f ca="1">Dep!AU32</f>
        <v>72993.706786061972</v>
      </c>
      <c r="AV9" s="926">
        <f ca="1">Dep!AV32</f>
        <v>72993.706786061972</v>
      </c>
      <c r="AW9" s="926">
        <f ca="1">Dep!AW32</f>
        <v>72993.706786061972</v>
      </c>
      <c r="AX9" s="926">
        <f ca="1">Dep!AX32</f>
        <v>72993.706786061972</v>
      </c>
      <c r="AY9" s="926">
        <f ca="1">Dep!AY32</f>
        <v>72993.706786061972</v>
      </c>
      <c r="AZ9" s="926">
        <f ca="1">Dep!AZ32</f>
        <v>72993.706786061972</v>
      </c>
      <c r="BA9" s="926">
        <f ca="1">Dep!BA32</f>
        <v>72993.706786061972</v>
      </c>
      <c r="BB9" s="926">
        <f ca="1">Dep!BB32</f>
        <v>72993.706786061972</v>
      </c>
      <c r="BC9" s="926">
        <f ca="1">Dep!BC32</f>
        <v>72993.706786061972</v>
      </c>
      <c r="BD9" s="926">
        <f ca="1">Dep!BD32</f>
        <v>72993.706786061972</v>
      </c>
      <c r="BE9" s="926">
        <f ca="1">Dep!BE32</f>
        <v>72993.706786061972</v>
      </c>
      <c r="BF9" s="926">
        <f ca="1">Dep!BF32</f>
        <v>72993.706786061972</v>
      </c>
      <c r="BG9" s="926">
        <f ca="1">Dep!BG32</f>
        <v>72993.706786061972</v>
      </c>
      <c r="BH9" s="926">
        <f ca="1">Dep!BH32</f>
        <v>72993.706786061972</v>
      </c>
      <c r="BI9" s="926">
        <f ca="1">Dep!BI32</f>
        <v>72993.706786061972</v>
      </c>
      <c r="BJ9" s="926">
        <f ca="1">Dep!BJ32</f>
        <v>72993.706786061972</v>
      </c>
      <c r="BK9" s="926">
        <f ca="1">Dep!BK32</f>
        <v>72993.706786061972</v>
      </c>
      <c r="BL9" s="926">
        <f ca="1">Dep!BL32</f>
        <v>72993.706786061972</v>
      </c>
      <c r="BM9" s="926">
        <f ca="1">Dep!BM32</f>
        <v>72993.706786061972</v>
      </c>
      <c r="BN9" s="926">
        <f ca="1">Dep!BN32</f>
        <v>72993.706786061972</v>
      </c>
      <c r="BO9" s="926">
        <f ca="1">Dep!BO32</f>
        <v>72993.706786061972</v>
      </c>
      <c r="BP9" s="926"/>
      <c r="BQ9" s="926"/>
      <c r="BR9" s="926"/>
      <c r="BS9" s="926"/>
      <c r="BT9" s="926"/>
      <c r="BU9" s="926"/>
      <c r="BV9" s="926"/>
      <c r="BW9" s="926"/>
      <c r="BX9" s="926"/>
      <c r="BY9" s="926"/>
      <c r="BZ9" s="926"/>
      <c r="CA9" s="926"/>
      <c r="CB9" s="926"/>
      <c r="CC9" s="926"/>
      <c r="CD9" s="926"/>
      <c r="CE9" s="926"/>
      <c r="CF9" s="926"/>
      <c r="CG9" s="926"/>
      <c r="CH9" s="926"/>
      <c r="CI9" s="926"/>
      <c r="CJ9" s="926"/>
      <c r="CK9" s="926"/>
      <c r="CL9" s="926"/>
      <c r="CM9" s="926"/>
      <c r="CN9" s="926"/>
      <c r="CO9" s="926"/>
      <c r="CP9" s="926"/>
      <c r="CQ9" s="926"/>
      <c r="CR9" s="926"/>
      <c r="CS9" s="926"/>
      <c r="CT9" s="926"/>
      <c r="CU9" s="926"/>
      <c r="CV9" s="926"/>
      <c r="CW9" s="926"/>
      <c r="CX9" s="926"/>
      <c r="CY9" s="926"/>
      <c r="CZ9" s="926"/>
      <c r="DA9" s="926"/>
      <c r="DB9" s="926"/>
      <c r="DC9" s="926"/>
      <c r="DD9" s="926"/>
      <c r="DE9" s="926"/>
      <c r="DF9" s="926"/>
      <c r="DG9" s="926"/>
      <c r="DH9" s="926"/>
      <c r="DI9" s="926"/>
      <c r="DJ9" s="926"/>
      <c r="DK9" s="926"/>
      <c r="DL9" s="926"/>
      <c r="DM9" s="926"/>
      <c r="DN9" s="926"/>
      <c r="DO9" s="926"/>
      <c r="DP9" s="926"/>
      <c r="DQ9" s="926"/>
      <c r="DR9" s="926"/>
      <c r="DS9" s="926"/>
      <c r="DT9" s="926"/>
      <c r="DU9" s="926"/>
      <c r="DV9" s="926"/>
      <c r="DW9" s="926"/>
    </row>
    <row r="10" spans="1:139">
      <c r="A10" s="588" t="s">
        <v>13</v>
      </c>
      <c r="B10" s="588"/>
      <c r="C10" s="588"/>
      <c r="D10" s="588"/>
      <c r="E10" s="588"/>
      <c r="F10" s="905"/>
      <c r="G10" s="589">
        <f ca="1">G8-G9</f>
        <v>72993.706786061972</v>
      </c>
      <c r="H10" s="589">
        <f ca="1">H8-H9</f>
        <v>71148.268014757399</v>
      </c>
      <c r="I10" s="589">
        <f t="shared" ref="I10:BO10" ca="1" si="1">I8-I9</f>
        <v>69272.241860503025</v>
      </c>
      <c r="J10" s="589">
        <f t="shared" ca="1" si="1"/>
        <v>67426.803089198453</v>
      </c>
      <c r="K10" s="589">
        <f t="shared" ca="1" si="1"/>
        <v>65550.776934944079</v>
      </c>
      <c r="L10" s="589">
        <f t="shared" ca="1" si="1"/>
        <v>63700.212409119689</v>
      </c>
      <c r="M10" s="589">
        <f t="shared" ca="1" si="1"/>
        <v>61829.312009385132</v>
      </c>
      <c r="N10" s="589">
        <f t="shared" ca="1" si="1"/>
        <v>59983.87323808056</v>
      </c>
      <c r="O10" s="589">
        <f t="shared" ca="1" si="1"/>
        <v>58107.847083826186</v>
      </c>
      <c r="P10" s="589">
        <f t="shared" ca="1" si="1"/>
        <v>56262.408312521613</v>
      </c>
      <c r="Q10" s="589">
        <f t="shared" ca="1" si="1"/>
        <v>54386.382158267239</v>
      </c>
      <c r="R10" s="589">
        <f t="shared" ca="1" si="1"/>
        <v>52540.943386962666</v>
      </c>
      <c r="S10" s="589">
        <f t="shared" ca="1" si="1"/>
        <v>50664.917232708292</v>
      </c>
      <c r="T10" s="589">
        <f t="shared" ca="1" si="1"/>
        <v>48814.352706883903</v>
      </c>
      <c r="U10" s="589">
        <f t="shared" ca="1" si="1"/>
        <v>46943.452307149346</v>
      </c>
      <c r="V10" s="589">
        <f t="shared" ca="1" si="1"/>
        <v>45098.013535844773</v>
      </c>
      <c r="W10" s="589">
        <f t="shared" ca="1" si="1"/>
        <v>43221.987381590399</v>
      </c>
      <c r="X10" s="589">
        <f t="shared" ca="1" si="1"/>
        <v>41376.548610285827</v>
      </c>
      <c r="Y10" s="589">
        <f t="shared" ca="1" si="1"/>
        <v>39500.52245603146</v>
      </c>
      <c r="Z10" s="589">
        <f t="shared" ca="1" si="1"/>
        <v>37655.083684726887</v>
      </c>
      <c r="AA10" s="589">
        <f t="shared" ca="1" si="1"/>
        <v>35779.057530472513</v>
      </c>
      <c r="AB10" s="589">
        <f t="shared" ca="1" si="1"/>
        <v>33928.493004648117</v>
      </c>
      <c r="AC10" s="589">
        <f t="shared" ca="1" si="1"/>
        <v>32057.592604913567</v>
      </c>
      <c r="AD10" s="589">
        <f t="shared" ca="1" si="1"/>
        <v>30212.153833608994</v>
      </c>
      <c r="AE10" s="589">
        <f t="shared" ca="1" si="1"/>
        <v>28336.12767935462</v>
      </c>
      <c r="AF10" s="589">
        <f t="shared" ca="1" si="1"/>
        <v>26579.675929367229</v>
      </c>
      <c r="AG10" s="589">
        <f t="shared" ca="1" si="1"/>
        <v>24794.111719435292</v>
      </c>
      <c r="AH10" s="589">
        <f t="shared" ca="1" si="1"/>
        <v>23037.659969447901</v>
      </c>
      <c r="AI10" s="589">
        <f t="shared" ca="1" si="1"/>
        <v>21252.095759515963</v>
      </c>
      <c r="AJ10" s="589">
        <f t="shared" ca="1" si="1"/>
        <v>19490.765418791052</v>
      </c>
      <c r="AK10" s="589">
        <f t="shared" ca="1" si="1"/>
        <v>17710.079799596635</v>
      </c>
      <c r="AL10" s="589">
        <f t="shared" ca="1" si="1"/>
        <v>15953.628049609244</v>
      </c>
      <c r="AM10" s="589">
        <f t="shared" ca="1" si="1"/>
        <v>14168.063839677307</v>
      </c>
      <c r="AN10" s="589">
        <f t="shared" ca="1" si="1"/>
        <v>12411.612089689916</v>
      </c>
      <c r="AO10" s="589">
        <f t="shared" ca="1" si="1"/>
        <v>10626.047879757978</v>
      </c>
      <c r="AP10" s="589">
        <f t="shared" ca="1" si="1"/>
        <v>8869.5961297705871</v>
      </c>
      <c r="AQ10" s="589">
        <f t="shared" ca="1" si="1"/>
        <v>7084.0319198386569</v>
      </c>
      <c r="AR10" s="589">
        <f t="shared" ca="1" si="1"/>
        <v>5322.7015791137383</v>
      </c>
      <c r="AS10" s="589">
        <f t="shared" ca="1" si="1"/>
        <v>3542.0159599193285</v>
      </c>
      <c r="AT10" s="589">
        <f t="shared" ca="1" si="1"/>
        <v>1785.5642099319375</v>
      </c>
      <c r="AU10" s="589">
        <f t="shared" ca="1" si="1"/>
        <v>0</v>
      </c>
      <c r="AV10" s="589">
        <f t="shared" ca="1" si="1"/>
        <v>0</v>
      </c>
      <c r="AW10" s="589">
        <f t="shared" ca="1" si="1"/>
        <v>0</v>
      </c>
      <c r="AX10" s="589">
        <f t="shared" ca="1" si="1"/>
        <v>0</v>
      </c>
      <c r="AY10" s="589">
        <f t="shared" ca="1" si="1"/>
        <v>0</v>
      </c>
      <c r="AZ10" s="589">
        <f t="shared" ca="1" si="1"/>
        <v>0</v>
      </c>
      <c r="BA10" s="589">
        <f t="shared" ca="1" si="1"/>
        <v>0</v>
      </c>
      <c r="BB10" s="589">
        <f t="shared" ca="1" si="1"/>
        <v>0</v>
      </c>
      <c r="BC10" s="589">
        <f t="shared" ca="1" si="1"/>
        <v>0</v>
      </c>
      <c r="BD10" s="589">
        <f t="shared" ca="1" si="1"/>
        <v>0</v>
      </c>
      <c r="BE10" s="589">
        <f t="shared" ca="1" si="1"/>
        <v>0</v>
      </c>
      <c r="BF10" s="589">
        <f t="shared" ca="1" si="1"/>
        <v>0</v>
      </c>
      <c r="BG10" s="589">
        <f t="shared" ca="1" si="1"/>
        <v>0</v>
      </c>
      <c r="BH10" s="589">
        <f t="shared" ca="1" si="1"/>
        <v>0</v>
      </c>
      <c r="BI10" s="589">
        <f t="shared" ca="1" si="1"/>
        <v>0</v>
      </c>
      <c r="BJ10" s="589">
        <f t="shared" ca="1" si="1"/>
        <v>0</v>
      </c>
      <c r="BK10" s="589">
        <f t="shared" ca="1" si="1"/>
        <v>0</v>
      </c>
      <c r="BL10" s="589">
        <f t="shared" ca="1" si="1"/>
        <v>0</v>
      </c>
      <c r="BM10" s="589">
        <f t="shared" ca="1" si="1"/>
        <v>0</v>
      </c>
      <c r="BN10" s="589">
        <f t="shared" ca="1" si="1"/>
        <v>0</v>
      </c>
      <c r="BO10" s="589">
        <f t="shared" ca="1" si="1"/>
        <v>0</v>
      </c>
      <c r="BP10" s="589"/>
      <c r="BQ10" s="589"/>
      <c r="BR10" s="589"/>
      <c r="BS10" s="589"/>
      <c r="BT10" s="589"/>
      <c r="BU10" s="589"/>
      <c r="BV10" s="589"/>
      <c r="BW10" s="589"/>
      <c r="BX10" s="589"/>
      <c r="BY10" s="589"/>
      <c r="BZ10" s="589"/>
      <c r="CA10" s="589"/>
      <c r="CB10" s="589"/>
      <c r="CC10" s="589"/>
      <c r="CD10" s="589"/>
      <c r="CE10" s="589"/>
      <c r="CF10" s="589"/>
      <c r="CG10" s="589"/>
      <c r="CH10" s="589"/>
      <c r="CI10" s="589"/>
      <c r="CJ10" s="589"/>
      <c r="CK10" s="589"/>
      <c r="CL10" s="589"/>
      <c r="CM10" s="589"/>
      <c r="CN10" s="589"/>
      <c r="CO10" s="589"/>
      <c r="CP10" s="589"/>
      <c r="CQ10" s="589"/>
      <c r="CR10" s="589"/>
      <c r="CS10" s="589"/>
      <c r="CT10" s="589"/>
      <c r="CU10" s="589"/>
      <c r="CV10" s="589"/>
      <c r="CW10" s="589"/>
      <c r="CX10" s="589"/>
      <c r="CY10" s="589"/>
      <c r="CZ10" s="589"/>
      <c r="DA10" s="589"/>
      <c r="DB10" s="589"/>
      <c r="DC10" s="589"/>
      <c r="DD10" s="589"/>
      <c r="DE10" s="589"/>
      <c r="DF10" s="589"/>
      <c r="DG10" s="589"/>
      <c r="DH10" s="589"/>
      <c r="DI10" s="589"/>
      <c r="DJ10" s="589"/>
      <c r="DK10" s="589"/>
      <c r="DL10" s="589"/>
      <c r="DM10" s="589"/>
      <c r="DN10" s="589"/>
      <c r="DO10" s="589"/>
      <c r="DP10" s="589"/>
      <c r="DQ10" s="589"/>
      <c r="DR10" s="589"/>
      <c r="DS10" s="589"/>
      <c r="DT10" s="589"/>
      <c r="DU10" s="589"/>
      <c r="DV10" s="589"/>
      <c r="DW10" s="589"/>
    </row>
    <row r="11" spans="1:139" s="309" customFormat="1">
      <c r="A11" s="581"/>
      <c r="B11" s="591"/>
      <c r="C11" s="591"/>
      <c r="D11" s="581"/>
      <c r="E11" s="581"/>
      <c r="F11" s="583"/>
      <c r="G11" s="590"/>
      <c r="H11" s="590"/>
      <c r="I11" s="590"/>
      <c r="J11" s="590"/>
      <c r="K11" s="590"/>
      <c r="L11" s="590"/>
      <c r="M11" s="590"/>
      <c r="N11" s="590"/>
      <c r="O11" s="590"/>
      <c r="P11" s="590"/>
      <c r="Q11" s="590"/>
      <c r="R11" s="590"/>
      <c r="S11" s="590"/>
      <c r="T11" s="590"/>
      <c r="U11" s="590"/>
      <c r="V11" s="590"/>
      <c r="W11" s="590"/>
      <c r="X11" s="590"/>
      <c r="Y11" s="590"/>
      <c r="Z11" s="590"/>
      <c r="AA11" s="590"/>
      <c r="AB11" s="590"/>
      <c r="AC11" s="590"/>
      <c r="AD11" s="590"/>
      <c r="AE11" s="590"/>
      <c r="AF11" s="590"/>
      <c r="AG11" s="590"/>
      <c r="AH11" s="590"/>
      <c r="AI11" s="590"/>
      <c r="AJ11" s="590"/>
      <c r="AK11" s="590"/>
      <c r="AL11" s="590"/>
      <c r="AM11" s="590"/>
      <c r="AN11" s="590"/>
      <c r="AO11" s="590"/>
      <c r="AP11" s="590"/>
      <c r="AQ11" s="590"/>
      <c r="AR11" s="590"/>
      <c r="AS11" s="590"/>
      <c r="AT11" s="590"/>
      <c r="AU11" s="590"/>
      <c r="AV11" s="590"/>
      <c r="AW11" s="590"/>
      <c r="AX11" s="590"/>
      <c r="AY11" s="590"/>
      <c r="AZ11" s="590"/>
      <c r="BA11" s="590"/>
      <c r="BB11" s="590"/>
      <c r="BC11" s="590"/>
      <c r="BD11" s="590"/>
      <c r="BE11" s="590"/>
      <c r="BF11" s="590"/>
      <c r="BG11" s="590"/>
      <c r="BH11" s="590"/>
      <c r="BI11" s="590"/>
      <c r="BJ11" s="590"/>
      <c r="BK11" s="590"/>
      <c r="BL11" s="590"/>
      <c r="BM11" s="590"/>
      <c r="BN11" s="590"/>
      <c r="BO11" s="590"/>
      <c r="BP11" s="590"/>
      <c r="BQ11" s="590"/>
      <c r="BR11" s="590"/>
      <c r="BS11" s="590"/>
      <c r="BT11" s="590"/>
      <c r="BU11" s="590"/>
      <c r="BV11" s="590"/>
      <c r="BW11" s="590"/>
      <c r="BX11" s="590"/>
      <c r="BY11" s="590"/>
      <c r="BZ11" s="590"/>
      <c r="CA11" s="590"/>
      <c r="CB11" s="590"/>
      <c r="CC11" s="590"/>
      <c r="CD11" s="590"/>
      <c r="CE11" s="590"/>
      <c r="CF11" s="590"/>
      <c r="CG11" s="590"/>
      <c r="CH11" s="590"/>
      <c r="CI11" s="590"/>
      <c r="CJ11" s="590"/>
      <c r="CK11" s="590"/>
      <c r="CL11" s="590"/>
      <c r="CM11" s="590"/>
      <c r="CN11" s="590"/>
      <c r="CO11" s="590"/>
      <c r="CP11" s="590"/>
      <c r="CQ11" s="590"/>
      <c r="CR11" s="590"/>
      <c r="CS11" s="590"/>
      <c r="CT11" s="590"/>
      <c r="CU11" s="590"/>
      <c r="CV11" s="590"/>
      <c r="CW11" s="590"/>
      <c r="CX11" s="590"/>
      <c r="CY11" s="590"/>
      <c r="CZ11" s="590"/>
      <c r="DA11" s="590"/>
      <c r="DB11" s="590"/>
      <c r="DC11" s="590"/>
      <c r="DD11" s="590"/>
      <c r="DE11" s="590"/>
      <c r="DF11" s="590"/>
      <c r="DG11" s="590"/>
      <c r="DH11" s="590"/>
      <c r="DI11" s="590"/>
      <c r="DJ11" s="590"/>
      <c r="DK11" s="590"/>
      <c r="DL11" s="590"/>
      <c r="DM11" s="590"/>
      <c r="DN11" s="590"/>
      <c r="DO11" s="590"/>
      <c r="DP11" s="590"/>
      <c r="DQ11" s="590"/>
      <c r="DR11" s="590"/>
      <c r="DS11" s="590"/>
      <c r="DT11" s="590"/>
      <c r="DU11" s="590"/>
      <c r="DV11" s="590"/>
      <c r="DW11" s="590"/>
    </row>
    <row r="12" spans="1:139">
      <c r="A12" s="584" t="s">
        <v>413</v>
      </c>
      <c r="B12" s="584"/>
      <c r="C12" s="584"/>
      <c r="D12" s="584"/>
      <c r="E12" s="584"/>
      <c r="F12" s="587"/>
      <c r="G12" s="926">
        <f ca="1">CF!G81</f>
        <v>0</v>
      </c>
      <c r="H12" s="926">
        <f ca="1">CF!H81</f>
        <v>0</v>
      </c>
      <c r="I12" s="926">
        <f ca="1">CF!I81</f>
        <v>0</v>
      </c>
      <c r="J12" s="926">
        <f ca="1">CF!J81</f>
        <v>0</v>
      </c>
      <c r="K12" s="926">
        <f ca="1">CF!K81</f>
        <v>0</v>
      </c>
      <c r="L12" s="926">
        <f ca="1">CF!L81</f>
        <v>0</v>
      </c>
      <c r="M12" s="926">
        <f ca="1">CF!M81</f>
        <v>0</v>
      </c>
      <c r="N12" s="926">
        <f ca="1">CF!N81</f>
        <v>0</v>
      </c>
      <c r="O12" s="926">
        <f ca="1">CF!O81</f>
        <v>0</v>
      </c>
      <c r="P12" s="926">
        <f ca="1">CF!P81</f>
        <v>0</v>
      </c>
      <c r="Q12" s="926">
        <f ca="1">CF!Q81</f>
        <v>0</v>
      </c>
      <c r="R12" s="926">
        <f ca="1">CF!R81</f>
        <v>0</v>
      </c>
      <c r="S12" s="926">
        <f ca="1">CF!S81</f>
        <v>0</v>
      </c>
      <c r="T12" s="926">
        <f ca="1">CF!T81</f>
        <v>0</v>
      </c>
      <c r="U12" s="926">
        <f ca="1">CF!U81</f>
        <v>0</v>
      </c>
      <c r="V12" s="926">
        <f ca="1">CF!V81</f>
        <v>0</v>
      </c>
      <c r="W12" s="926">
        <f ca="1">CF!W81</f>
        <v>0</v>
      </c>
      <c r="X12" s="926">
        <f ca="1">CF!X81</f>
        <v>0</v>
      </c>
      <c r="Y12" s="926">
        <f ca="1">CF!Y81</f>
        <v>0</v>
      </c>
      <c r="Z12" s="926">
        <f ca="1">CF!Z81</f>
        <v>0</v>
      </c>
      <c r="AA12" s="926">
        <f ca="1">CF!AA81</f>
        <v>0</v>
      </c>
      <c r="AB12" s="926">
        <f ca="1">CF!AB81</f>
        <v>0</v>
      </c>
      <c r="AC12" s="926">
        <f ca="1">CF!AC81</f>
        <v>0</v>
      </c>
      <c r="AD12" s="926">
        <f ca="1">CF!AD81</f>
        <v>0</v>
      </c>
      <c r="AE12" s="926">
        <f ca="1">CF!AE81</f>
        <v>0</v>
      </c>
      <c r="AF12" s="926">
        <f ca="1">CF!AF81</f>
        <v>0</v>
      </c>
      <c r="AG12" s="926">
        <f ca="1">CF!AG81</f>
        <v>0</v>
      </c>
      <c r="AH12" s="926">
        <f ca="1">CF!AH81</f>
        <v>0</v>
      </c>
      <c r="AI12" s="926">
        <f ca="1">CF!AI81</f>
        <v>0</v>
      </c>
      <c r="AJ12" s="926">
        <f ca="1">CF!AJ81</f>
        <v>0</v>
      </c>
      <c r="AK12" s="926">
        <f ca="1">CF!AK81</f>
        <v>0</v>
      </c>
      <c r="AL12" s="926">
        <f ca="1">CF!AL81</f>
        <v>0</v>
      </c>
      <c r="AM12" s="926">
        <f ca="1">CF!AM81</f>
        <v>0</v>
      </c>
      <c r="AN12" s="926">
        <f ca="1">CF!AN81</f>
        <v>0</v>
      </c>
      <c r="AO12" s="926">
        <f ca="1">CF!AO81</f>
        <v>0</v>
      </c>
      <c r="AP12" s="926">
        <f ca="1">CF!AP81</f>
        <v>0</v>
      </c>
      <c r="AQ12" s="926">
        <f ca="1">CF!AQ81</f>
        <v>0</v>
      </c>
      <c r="AR12" s="926">
        <f ca="1">CF!AR81</f>
        <v>0</v>
      </c>
      <c r="AS12" s="926">
        <f ca="1">CF!AS81</f>
        <v>0</v>
      </c>
      <c r="AT12" s="926">
        <f ca="1">CF!AT81</f>
        <v>0</v>
      </c>
      <c r="AU12" s="926">
        <f ca="1">CF!AU81</f>
        <v>0</v>
      </c>
      <c r="AV12" s="926">
        <f ca="1">CF!AV81</f>
        <v>0</v>
      </c>
      <c r="AW12" s="926">
        <f ca="1">CF!AW81</f>
        <v>0</v>
      </c>
      <c r="AX12" s="926">
        <f ca="1">CF!AX81</f>
        <v>0</v>
      </c>
      <c r="AY12" s="926">
        <f ca="1">CF!AY81</f>
        <v>0</v>
      </c>
      <c r="AZ12" s="926">
        <f ca="1">CF!AZ81</f>
        <v>0</v>
      </c>
      <c r="BA12" s="926">
        <f ca="1">CF!BA81</f>
        <v>0</v>
      </c>
      <c r="BB12" s="926">
        <f ca="1">CF!BB81</f>
        <v>0</v>
      </c>
      <c r="BC12" s="926">
        <f ca="1">CF!BC81</f>
        <v>0</v>
      </c>
      <c r="BD12" s="926">
        <f ca="1">CF!BD81</f>
        <v>0</v>
      </c>
      <c r="BE12" s="926">
        <f ca="1">CF!BE81</f>
        <v>0</v>
      </c>
      <c r="BF12" s="926">
        <f ca="1">CF!BF81</f>
        <v>0</v>
      </c>
      <c r="BG12" s="926">
        <f ca="1">CF!BG81</f>
        <v>0</v>
      </c>
      <c r="BH12" s="926">
        <f ca="1">CF!BH81</f>
        <v>0</v>
      </c>
      <c r="BI12" s="926">
        <f ca="1">CF!BI81</f>
        <v>0</v>
      </c>
      <c r="BJ12" s="926">
        <f ca="1">CF!BJ81</f>
        <v>0</v>
      </c>
      <c r="BK12" s="926">
        <f ca="1">CF!BK81</f>
        <v>0</v>
      </c>
      <c r="BL12" s="926">
        <f ca="1">CF!BL81</f>
        <v>0</v>
      </c>
      <c r="BM12" s="926">
        <f ca="1">CF!BM81</f>
        <v>0</v>
      </c>
      <c r="BN12" s="926">
        <f ca="1">CF!BN81</f>
        <v>0</v>
      </c>
      <c r="BO12" s="926">
        <f ca="1">CF!BO81</f>
        <v>0</v>
      </c>
      <c r="BP12" s="926"/>
      <c r="BQ12" s="926"/>
      <c r="BR12" s="926"/>
      <c r="BS12" s="926"/>
      <c r="BT12" s="926"/>
      <c r="BU12" s="926"/>
      <c r="BV12" s="926"/>
      <c r="BW12" s="926"/>
      <c r="BX12" s="926"/>
      <c r="BY12" s="926"/>
      <c r="BZ12" s="926"/>
      <c r="CA12" s="926"/>
      <c r="CB12" s="926"/>
      <c r="CC12" s="926"/>
      <c r="CD12" s="926"/>
      <c r="CE12" s="926"/>
      <c r="CF12" s="926"/>
      <c r="CG12" s="926"/>
      <c r="CH12" s="926"/>
      <c r="CI12" s="926"/>
      <c r="CJ12" s="926"/>
      <c r="CK12" s="926"/>
      <c r="CL12" s="926"/>
      <c r="CM12" s="926"/>
      <c r="CN12" s="926"/>
      <c r="CO12" s="926"/>
      <c r="CP12" s="926"/>
      <c r="CQ12" s="926"/>
      <c r="CR12" s="926"/>
      <c r="CS12" s="926"/>
      <c r="CT12" s="926"/>
      <c r="CU12" s="926"/>
      <c r="CV12" s="926"/>
      <c r="CW12" s="926"/>
      <c r="CX12" s="926"/>
      <c r="CY12" s="926"/>
      <c r="CZ12" s="926"/>
      <c r="DA12" s="926"/>
      <c r="DB12" s="926"/>
      <c r="DC12" s="926"/>
      <c r="DD12" s="926"/>
      <c r="DE12" s="926"/>
      <c r="DF12" s="926"/>
      <c r="DG12" s="926"/>
      <c r="DH12" s="926"/>
      <c r="DI12" s="926"/>
      <c r="DJ12" s="926"/>
      <c r="DK12" s="926"/>
      <c r="DL12" s="926"/>
      <c r="DM12" s="926"/>
      <c r="DN12" s="926"/>
      <c r="DO12" s="926"/>
      <c r="DP12" s="926"/>
      <c r="DQ12" s="926"/>
      <c r="DR12" s="926"/>
      <c r="DS12" s="926"/>
      <c r="DT12" s="926"/>
      <c r="DU12" s="926"/>
      <c r="DV12" s="926"/>
      <c r="DW12" s="926"/>
    </row>
    <row r="13" spans="1:139">
      <c r="A13" s="584" t="str">
        <f>CF!A96</f>
        <v>J-DSRA</v>
      </c>
      <c r="B13" s="584"/>
      <c r="C13" s="584"/>
      <c r="D13" s="584"/>
      <c r="E13" s="584"/>
      <c r="F13" s="587"/>
      <c r="G13" s="926">
        <f ca="1">CF!G95</f>
        <v>0</v>
      </c>
      <c r="H13" s="926">
        <f ca="1">CF!H95</f>
        <v>0</v>
      </c>
      <c r="I13" s="926">
        <f ca="1">CF!I95</f>
        <v>0</v>
      </c>
      <c r="J13" s="926">
        <f ca="1">CF!J95</f>
        <v>0</v>
      </c>
      <c r="K13" s="926">
        <f ca="1">CF!K95</f>
        <v>0</v>
      </c>
      <c r="L13" s="926">
        <f ca="1">CF!L95</f>
        <v>0</v>
      </c>
      <c r="M13" s="926">
        <f ca="1">CF!M95</f>
        <v>0</v>
      </c>
      <c r="N13" s="926">
        <f ca="1">CF!N95</f>
        <v>0</v>
      </c>
      <c r="O13" s="926">
        <f ca="1">CF!O95</f>
        <v>0</v>
      </c>
      <c r="P13" s="926">
        <f ca="1">CF!P95</f>
        <v>0</v>
      </c>
      <c r="Q13" s="926">
        <f ca="1">CF!Q95</f>
        <v>0</v>
      </c>
      <c r="R13" s="926">
        <f ca="1">CF!R95</f>
        <v>0</v>
      </c>
      <c r="S13" s="926">
        <f ca="1">CF!S95</f>
        <v>0</v>
      </c>
      <c r="T13" s="926">
        <f ca="1">CF!T95</f>
        <v>0</v>
      </c>
      <c r="U13" s="926">
        <f ca="1">CF!U95</f>
        <v>0</v>
      </c>
      <c r="V13" s="926">
        <f ca="1">CF!V95</f>
        <v>0</v>
      </c>
      <c r="W13" s="926">
        <f ca="1">CF!W95</f>
        <v>0</v>
      </c>
      <c r="X13" s="926">
        <f ca="1">CF!X95</f>
        <v>0</v>
      </c>
      <c r="Y13" s="926">
        <f ca="1">CF!Y95</f>
        <v>0</v>
      </c>
      <c r="Z13" s="926">
        <f ca="1">CF!Z95</f>
        <v>0</v>
      </c>
      <c r="AA13" s="926">
        <f ca="1">CF!AA95</f>
        <v>0</v>
      </c>
      <c r="AB13" s="926">
        <f ca="1">CF!AB95</f>
        <v>0</v>
      </c>
      <c r="AC13" s="926">
        <f ca="1">CF!AC95</f>
        <v>0</v>
      </c>
      <c r="AD13" s="926">
        <f ca="1">CF!AD95</f>
        <v>0</v>
      </c>
      <c r="AE13" s="926">
        <f ca="1">CF!AE95</f>
        <v>0</v>
      </c>
      <c r="AF13" s="926">
        <f ca="1">CF!AF95</f>
        <v>0</v>
      </c>
      <c r="AG13" s="926">
        <f ca="1">CF!AG95</f>
        <v>0</v>
      </c>
      <c r="AH13" s="926">
        <f ca="1">CF!AH95</f>
        <v>0</v>
      </c>
      <c r="AI13" s="926">
        <f ca="1">CF!AI95</f>
        <v>0</v>
      </c>
      <c r="AJ13" s="926">
        <f ca="1">CF!AJ95</f>
        <v>0</v>
      </c>
      <c r="AK13" s="926">
        <f ca="1">CF!AK95</f>
        <v>0</v>
      </c>
      <c r="AL13" s="926">
        <f ca="1">CF!AL95</f>
        <v>0</v>
      </c>
      <c r="AM13" s="926">
        <f ca="1">CF!AM95</f>
        <v>0</v>
      </c>
      <c r="AN13" s="926">
        <f ca="1">CF!AN95</f>
        <v>0</v>
      </c>
      <c r="AO13" s="926">
        <f ca="1">CF!AO95</f>
        <v>0</v>
      </c>
      <c r="AP13" s="926">
        <f ca="1">CF!AP95</f>
        <v>0</v>
      </c>
      <c r="AQ13" s="926">
        <f ca="1">CF!AQ95</f>
        <v>0</v>
      </c>
      <c r="AR13" s="926">
        <f ca="1">CF!AR95</f>
        <v>0</v>
      </c>
      <c r="AS13" s="926">
        <f ca="1">CF!AS95</f>
        <v>0</v>
      </c>
      <c r="AT13" s="926">
        <f ca="1">CF!AT95</f>
        <v>0</v>
      </c>
      <c r="AU13" s="926">
        <f ca="1">CF!AU95</f>
        <v>0</v>
      </c>
      <c r="AV13" s="926">
        <f ca="1">CF!AV95</f>
        <v>0</v>
      </c>
      <c r="AW13" s="926">
        <f ca="1">CF!AW95</f>
        <v>0</v>
      </c>
      <c r="AX13" s="926">
        <f ca="1">CF!AX95</f>
        <v>0</v>
      </c>
      <c r="AY13" s="926">
        <f ca="1">CF!AY95</f>
        <v>0</v>
      </c>
      <c r="AZ13" s="926">
        <f ca="1">CF!AZ95</f>
        <v>0</v>
      </c>
      <c r="BA13" s="926">
        <f ca="1">CF!BA95</f>
        <v>0</v>
      </c>
      <c r="BB13" s="926">
        <f ca="1">CF!BB95</f>
        <v>0</v>
      </c>
      <c r="BC13" s="926">
        <f ca="1">CF!BC95</f>
        <v>0</v>
      </c>
      <c r="BD13" s="926">
        <f ca="1">CF!BD95</f>
        <v>0</v>
      </c>
      <c r="BE13" s="926">
        <f ca="1">CF!BE95</f>
        <v>0</v>
      </c>
      <c r="BF13" s="926">
        <f ca="1">CF!BF95</f>
        <v>0</v>
      </c>
      <c r="BG13" s="926">
        <f ca="1">CF!BG95</f>
        <v>0</v>
      </c>
      <c r="BH13" s="926">
        <f ca="1">CF!BH95</f>
        <v>0</v>
      </c>
      <c r="BI13" s="926">
        <f ca="1">CF!BI95</f>
        <v>0</v>
      </c>
      <c r="BJ13" s="926">
        <f ca="1">CF!BJ95</f>
        <v>0</v>
      </c>
      <c r="BK13" s="926">
        <f ca="1">CF!BK95</f>
        <v>0</v>
      </c>
      <c r="BL13" s="926">
        <f ca="1">CF!BL95</f>
        <v>0</v>
      </c>
      <c r="BM13" s="926">
        <f ca="1">CF!BM95</f>
        <v>0</v>
      </c>
      <c r="BN13" s="926">
        <f ca="1">CF!BN95</f>
        <v>0</v>
      </c>
      <c r="BO13" s="926">
        <f ca="1">CF!BO95</f>
        <v>0</v>
      </c>
      <c r="BP13" s="926"/>
      <c r="BQ13" s="926"/>
      <c r="BR13" s="926"/>
      <c r="BS13" s="926"/>
      <c r="BT13" s="926"/>
      <c r="BU13" s="926"/>
      <c r="BV13" s="926"/>
      <c r="BW13" s="926"/>
      <c r="BX13" s="926"/>
      <c r="BY13" s="926"/>
      <c r="BZ13" s="926"/>
      <c r="CA13" s="926"/>
      <c r="CB13" s="926"/>
      <c r="CC13" s="926"/>
      <c r="CD13" s="926"/>
      <c r="CE13" s="926"/>
      <c r="CF13" s="926"/>
      <c r="CG13" s="926"/>
      <c r="CH13" s="926"/>
      <c r="CI13" s="926"/>
      <c r="CJ13" s="926"/>
      <c r="CK13" s="926"/>
      <c r="CL13" s="926"/>
      <c r="CM13" s="926"/>
      <c r="CN13" s="926"/>
      <c r="CO13" s="926"/>
      <c r="CP13" s="926"/>
      <c r="CQ13" s="926"/>
      <c r="CR13" s="926"/>
      <c r="CS13" s="926"/>
      <c r="CT13" s="926"/>
      <c r="CU13" s="926"/>
      <c r="CV13" s="926"/>
      <c r="CW13" s="926"/>
      <c r="CX13" s="926"/>
      <c r="CY13" s="926"/>
      <c r="CZ13" s="926"/>
      <c r="DA13" s="926"/>
      <c r="DB13" s="926"/>
      <c r="DC13" s="926"/>
      <c r="DD13" s="926"/>
      <c r="DE13" s="926"/>
      <c r="DF13" s="926"/>
      <c r="DG13" s="926"/>
      <c r="DH13" s="926"/>
      <c r="DI13" s="926"/>
      <c r="DJ13" s="926"/>
      <c r="DK13" s="926"/>
      <c r="DL13" s="926"/>
      <c r="DM13" s="926"/>
      <c r="DN13" s="926"/>
      <c r="DO13" s="926"/>
      <c r="DP13" s="926"/>
      <c r="DQ13" s="926"/>
      <c r="DR13" s="926"/>
      <c r="DS13" s="926"/>
      <c r="DT13" s="926"/>
      <c r="DU13" s="926"/>
      <c r="DV13" s="926"/>
      <c r="DW13" s="926"/>
    </row>
    <row r="14" spans="1:139">
      <c r="A14" s="584" t="s">
        <v>1092</v>
      </c>
      <c r="B14" s="584"/>
      <c r="C14" s="584"/>
      <c r="D14" s="584"/>
      <c r="E14" s="584"/>
      <c r="F14" s="587"/>
      <c r="G14" s="926">
        <f ca="1">CF!G100</f>
        <v>0</v>
      </c>
      <c r="H14" s="926">
        <f ca="1">CF!H100</f>
        <v>0</v>
      </c>
      <c r="I14" s="926">
        <f ca="1">CF!I100</f>
        <v>0</v>
      </c>
      <c r="J14" s="926">
        <f ca="1">CF!J100</f>
        <v>0</v>
      </c>
      <c r="K14" s="926">
        <f ca="1">CF!K100</f>
        <v>0</v>
      </c>
      <c r="L14" s="926">
        <f ca="1">CF!L100</f>
        <v>0</v>
      </c>
      <c r="M14" s="926">
        <f ca="1">CF!M100</f>
        <v>0</v>
      </c>
      <c r="N14" s="926">
        <f ca="1">CF!N100</f>
        <v>0</v>
      </c>
      <c r="O14" s="926">
        <f ca="1">CF!O100</f>
        <v>0</v>
      </c>
      <c r="P14" s="926">
        <f ca="1">CF!P100</f>
        <v>0</v>
      </c>
      <c r="Q14" s="926">
        <f ca="1">CF!Q100</f>
        <v>0</v>
      </c>
      <c r="R14" s="926">
        <f ca="1">CF!R100</f>
        <v>0</v>
      </c>
      <c r="S14" s="926">
        <f ca="1">CF!S100</f>
        <v>0</v>
      </c>
      <c r="T14" s="926">
        <f ca="1">CF!T100</f>
        <v>0</v>
      </c>
      <c r="U14" s="926">
        <f ca="1">CF!U100</f>
        <v>0</v>
      </c>
      <c r="V14" s="926">
        <f ca="1">CF!V100</f>
        <v>0</v>
      </c>
      <c r="W14" s="926">
        <f ca="1">CF!W100</f>
        <v>0</v>
      </c>
      <c r="X14" s="926">
        <f ca="1">CF!X100</f>
        <v>0</v>
      </c>
      <c r="Y14" s="926">
        <f ca="1">CF!Y100</f>
        <v>0</v>
      </c>
      <c r="Z14" s="926">
        <f ca="1">CF!Z100</f>
        <v>0</v>
      </c>
      <c r="AA14" s="926">
        <f ca="1">CF!AA100</f>
        <v>0</v>
      </c>
      <c r="AB14" s="926">
        <f ca="1">CF!AB100</f>
        <v>0</v>
      </c>
      <c r="AC14" s="926">
        <f ca="1">CF!AC100</f>
        <v>0</v>
      </c>
      <c r="AD14" s="926">
        <f ca="1">CF!AD100</f>
        <v>0</v>
      </c>
      <c r="AE14" s="926">
        <f ca="1">CF!AE100</f>
        <v>0</v>
      </c>
      <c r="AF14" s="926">
        <f ca="1">CF!AF100</f>
        <v>0</v>
      </c>
      <c r="AG14" s="926">
        <f ca="1">CF!AG100</f>
        <v>0</v>
      </c>
      <c r="AH14" s="926">
        <f ca="1">CF!AH100</f>
        <v>0</v>
      </c>
      <c r="AI14" s="926">
        <f ca="1">CF!AI100</f>
        <v>0</v>
      </c>
      <c r="AJ14" s="926">
        <f ca="1">CF!AJ100</f>
        <v>0</v>
      </c>
      <c r="AK14" s="926">
        <f ca="1">CF!AK100</f>
        <v>0</v>
      </c>
      <c r="AL14" s="926">
        <f ca="1">CF!AL100</f>
        <v>0</v>
      </c>
      <c r="AM14" s="926">
        <f ca="1">CF!AM100</f>
        <v>0</v>
      </c>
      <c r="AN14" s="926">
        <f ca="1">CF!AN100</f>
        <v>0</v>
      </c>
      <c r="AO14" s="926">
        <f ca="1">CF!AO100</f>
        <v>0</v>
      </c>
      <c r="AP14" s="926">
        <f ca="1">CF!AP100</f>
        <v>0</v>
      </c>
      <c r="AQ14" s="926">
        <f ca="1">CF!AQ100</f>
        <v>0</v>
      </c>
      <c r="AR14" s="926">
        <f ca="1">CF!AR100</f>
        <v>0</v>
      </c>
      <c r="AS14" s="926">
        <f ca="1">CF!AS100</f>
        <v>0</v>
      </c>
      <c r="AT14" s="926">
        <f ca="1">CF!AT100</f>
        <v>0</v>
      </c>
      <c r="AU14" s="926">
        <f ca="1">CF!AU100</f>
        <v>0</v>
      </c>
      <c r="AV14" s="926">
        <f ca="1">CF!AV100</f>
        <v>0</v>
      </c>
      <c r="AW14" s="926">
        <f ca="1">CF!AW100</f>
        <v>0</v>
      </c>
      <c r="AX14" s="926">
        <f ca="1">CF!AX100</f>
        <v>0</v>
      </c>
      <c r="AY14" s="926">
        <f ca="1">CF!AY100</f>
        <v>0</v>
      </c>
      <c r="AZ14" s="926">
        <f ca="1">CF!AZ100</f>
        <v>0</v>
      </c>
      <c r="BA14" s="926">
        <f ca="1">CF!BA100</f>
        <v>0</v>
      </c>
      <c r="BB14" s="926">
        <f ca="1">CF!BB100</f>
        <v>0</v>
      </c>
      <c r="BC14" s="926">
        <f ca="1">CF!BC100</f>
        <v>0</v>
      </c>
      <c r="BD14" s="926">
        <f ca="1">CF!BD100</f>
        <v>0</v>
      </c>
      <c r="BE14" s="926">
        <f ca="1">CF!BE100</f>
        <v>0</v>
      </c>
      <c r="BF14" s="926">
        <f ca="1">CF!BF100</f>
        <v>0</v>
      </c>
      <c r="BG14" s="926">
        <f ca="1">CF!BG100</f>
        <v>0</v>
      </c>
      <c r="BH14" s="926">
        <f ca="1">CF!BH100</f>
        <v>0</v>
      </c>
      <c r="BI14" s="926">
        <f ca="1">CF!BI100</f>
        <v>0</v>
      </c>
      <c r="BJ14" s="926">
        <f ca="1">CF!BJ100</f>
        <v>0</v>
      </c>
      <c r="BK14" s="926">
        <f ca="1">CF!BK100</f>
        <v>0</v>
      </c>
      <c r="BL14" s="926">
        <f ca="1">CF!BL100</f>
        <v>0</v>
      </c>
      <c r="BM14" s="926">
        <f ca="1">CF!BM100</f>
        <v>0</v>
      </c>
      <c r="BN14" s="926">
        <f ca="1">CF!BN100</f>
        <v>0</v>
      </c>
      <c r="BO14" s="926">
        <f ca="1">CF!BO100</f>
        <v>0</v>
      </c>
      <c r="BP14" s="926"/>
      <c r="BQ14" s="926"/>
      <c r="BR14" s="926"/>
      <c r="BS14" s="926"/>
      <c r="BT14" s="926"/>
      <c r="BU14" s="926"/>
      <c r="BV14" s="926"/>
      <c r="BW14" s="926"/>
      <c r="BX14" s="926"/>
      <c r="BY14" s="926"/>
      <c r="BZ14" s="926"/>
      <c r="CA14" s="926"/>
      <c r="CB14" s="926"/>
      <c r="CC14" s="926"/>
      <c r="CD14" s="926"/>
      <c r="CE14" s="926"/>
      <c r="CF14" s="926"/>
      <c r="CG14" s="926"/>
      <c r="CH14" s="926"/>
      <c r="CI14" s="926"/>
      <c r="CJ14" s="926"/>
      <c r="CK14" s="926"/>
      <c r="CL14" s="926"/>
      <c r="CM14" s="926"/>
      <c r="CN14" s="926"/>
      <c r="CO14" s="926"/>
      <c r="CP14" s="926"/>
      <c r="CQ14" s="926"/>
      <c r="CR14" s="926"/>
      <c r="CS14" s="926"/>
      <c r="CT14" s="926"/>
      <c r="CU14" s="926"/>
      <c r="CV14" s="926"/>
      <c r="CW14" s="926"/>
      <c r="CX14" s="926"/>
      <c r="CY14" s="926"/>
      <c r="CZ14" s="926"/>
      <c r="DA14" s="926"/>
      <c r="DB14" s="926"/>
      <c r="DC14" s="926"/>
      <c r="DD14" s="926"/>
      <c r="DE14" s="926"/>
      <c r="DF14" s="926"/>
      <c r="DG14" s="926"/>
      <c r="DH14" s="926"/>
      <c r="DI14" s="926"/>
      <c r="DJ14" s="926"/>
      <c r="DK14" s="926"/>
      <c r="DL14" s="926"/>
      <c r="DM14" s="926"/>
      <c r="DN14" s="926"/>
      <c r="DO14" s="926"/>
      <c r="DP14" s="926"/>
      <c r="DQ14" s="926"/>
      <c r="DR14" s="926"/>
      <c r="DS14" s="926"/>
      <c r="DT14" s="926"/>
      <c r="DU14" s="926"/>
      <c r="DV14" s="926"/>
      <c r="DW14" s="926"/>
    </row>
    <row r="15" spans="1:139">
      <c r="A15" s="584" t="s">
        <v>246</v>
      </c>
      <c r="B15" s="584"/>
      <c r="C15" s="584"/>
      <c r="D15" s="584"/>
      <c r="E15" s="584"/>
      <c r="F15" s="587"/>
      <c r="G15" s="926">
        <f ca="1">MAX(CF!G135,0)</f>
        <v>0</v>
      </c>
      <c r="H15" s="926">
        <f ca="1">MAX(CF!H135,0)</f>
        <v>0</v>
      </c>
      <c r="I15" s="926">
        <f ca="1">MAX(CF!I135,0)</f>
        <v>0</v>
      </c>
      <c r="J15" s="926">
        <f ca="1">MAX(CF!J135,0)</f>
        <v>0</v>
      </c>
      <c r="K15" s="926">
        <f ca="1">MAX(CF!K135,0)</f>
        <v>0</v>
      </c>
      <c r="L15" s="926">
        <f ca="1">MAX(CF!L135,0)</f>
        <v>0</v>
      </c>
      <c r="M15" s="926">
        <f ca="1">MAX(CF!M135,0)</f>
        <v>0</v>
      </c>
      <c r="N15" s="926">
        <f ca="1">MAX(CF!N135,0)</f>
        <v>0</v>
      </c>
      <c r="O15" s="926">
        <f ca="1">MAX(CF!O135,0)</f>
        <v>0</v>
      </c>
      <c r="P15" s="926">
        <f ca="1">MAX(CF!P135,0)</f>
        <v>0</v>
      </c>
      <c r="Q15" s="926">
        <f ca="1">MAX(CF!Q135,0)</f>
        <v>0</v>
      </c>
      <c r="R15" s="926">
        <f ca="1">MAX(CF!R135,0)</f>
        <v>0</v>
      </c>
      <c r="S15" s="926">
        <f ca="1">MAX(CF!S135,0)</f>
        <v>0</v>
      </c>
      <c r="T15" s="926">
        <f ca="1">MAX(CF!T135,0)</f>
        <v>0</v>
      </c>
      <c r="U15" s="926">
        <f ca="1">MAX(CF!U135,0)</f>
        <v>0</v>
      </c>
      <c r="V15" s="926">
        <f ca="1">MAX(CF!V135,0)</f>
        <v>0</v>
      </c>
      <c r="W15" s="926">
        <f ca="1">MAX(CF!W135,0)</f>
        <v>0</v>
      </c>
      <c r="X15" s="926">
        <f ca="1">MAX(CF!X135,0)</f>
        <v>0</v>
      </c>
      <c r="Y15" s="926">
        <f ca="1">MAX(CF!Y135,0)</f>
        <v>0</v>
      </c>
      <c r="Z15" s="926">
        <f ca="1">MAX(CF!Z135,0)</f>
        <v>0</v>
      </c>
      <c r="AA15" s="926">
        <f ca="1">MAX(CF!AA135,0)</f>
        <v>0</v>
      </c>
      <c r="AB15" s="926">
        <f ca="1">MAX(CF!AB135,0)</f>
        <v>0</v>
      </c>
      <c r="AC15" s="926">
        <f ca="1">MAX(CF!AC135,0)</f>
        <v>0</v>
      </c>
      <c r="AD15" s="926">
        <f ca="1">MAX(CF!AD135,0)</f>
        <v>0</v>
      </c>
      <c r="AE15" s="926">
        <f ca="1">MAX(CF!AE135,0)</f>
        <v>0</v>
      </c>
      <c r="AF15" s="926">
        <f ca="1">MAX(CF!AF135,0)</f>
        <v>0</v>
      </c>
      <c r="AG15" s="926">
        <f ca="1">MAX(CF!AG135,0)</f>
        <v>0</v>
      </c>
      <c r="AH15" s="926">
        <f ca="1">MAX(CF!AH135,0)</f>
        <v>0</v>
      </c>
      <c r="AI15" s="926">
        <f ca="1">MAX(CF!AI135,0)</f>
        <v>0</v>
      </c>
      <c r="AJ15" s="926">
        <f ca="1">MAX(CF!AJ135,0)</f>
        <v>0</v>
      </c>
      <c r="AK15" s="926">
        <f ca="1">MAX(CF!AK135,0)</f>
        <v>0</v>
      </c>
      <c r="AL15" s="926">
        <f ca="1">MAX(CF!AL135,0)</f>
        <v>0</v>
      </c>
      <c r="AM15" s="926">
        <f ca="1">MAX(CF!AM135,0)</f>
        <v>0</v>
      </c>
      <c r="AN15" s="926">
        <f ca="1">MAX(CF!AN135,0)</f>
        <v>0</v>
      </c>
      <c r="AO15" s="926">
        <f ca="1">MAX(CF!AO135,0)</f>
        <v>0</v>
      </c>
      <c r="AP15" s="926">
        <f ca="1">MAX(CF!AP135,0)</f>
        <v>0</v>
      </c>
      <c r="AQ15" s="926">
        <f ca="1">MAX(CF!AQ135,0)</f>
        <v>0</v>
      </c>
      <c r="AR15" s="926">
        <f ca="1">MAX(CF!AR135,0)</f>
        <v>0</v>
      </c>
      <c r="AS15" s="926">
        <f ca="1">MAX(CF!AS135,0)</f>
        <v>0</v>
      </c>
      <c r="AT15" s="926">
        <f ca="1">MAX(CF!AT135,0)</f>
        <v>0</v>
      </c>
      <c r="AU15" s="926">
        <f ca="1">MAX(CF!AU135,0)</f>
        <v>550.00000000000637</v>
      </c>
      <c r="AV15" s="926">
        <f ca="1">MAX(CF!AV135,0)</f>
        <v>550.00000000000637</v>
      </c>
      <c r="AW15" s="926">
        <f ca="1">MAX(CF!AW135,0)</f>
        <v>550.00000000000637</v>
      </c>
      <c r="AX15" s="926">
        <f ca="1">MAX(CF!AX135,0)</f>
        <v>550.00000000000637</v>
      </c>
      <c r="AY15" s="926">
        <f ca="1">MAX(CF!AY135,0)</f>
        <v>550.00000000000637</v>
      </c>
      <c r="AZ15" s="926">
        <f ca="1">MAX(CF!AZ135,0)</f>
        <v>550.00000000000637</v>
      </c>
      <c r="BA15" s="926">
        <f ca="1">MAX(CF!BA135,0)</f>
        <v>550.00000000000637</v>
      </c>
      <c r="BB15" s="926">
        <f ca="1">MAX(CF!BB135,0)</f>
        <v>550.00000000000637</v>
      </c>
      <c r="BC15" s="926">
        <f ca="1">MAX(CF!BC135,0)</f>
        <v>550.00000000000637</v>
      </c>
      <c r="BD15" s="926">
        <f ca="1">MAX(CF!BD135,0)</f>
        <v>550.00000000000637</v>
      </c>
      <c r="BE15" s="926">
        <f ca="1">MAX(CF!BE135,0)</f>
        <v>550.00000000000637</v>
      </c>
      <c r="BF15" s="926">
        <f ca="1">MAX(CF!BF135,0)</f>
        <v>550.00000000000637</v>
      </c>
      <c r="BG15" s="926">
        <f ca="1">MAX(CF!BG135,0)</f>
        <v>550.00000000000637</v>
      </c>
      <c r="BH15" s="926">
        <f ca="1">MAX(CF!BH135,0)</f>
        <v>550.00000000000637</v>
      </c>
      <c r="BI15" s="926">
        <f ca="1">MAX(CF!BI135,0)</f>
        <v>550.00000000000637</v>
      </c>
      <c r="BJ15" s="926">
        <f ca="1">MAX(CF!BJ135,0)</f>
        <v>550.00000000000637</v>
      </c>
      <c r="BK15" s="926">
        <f ca="1">MAX(CF!BK135,0)</f>
        <v>550.00000000000637</v>
      </c>
      <c r="BL15" s="926">
        <f ca="1">MAX(CF!BL135,0)</f>
        <v>550.00000000000637</v>
      </c>
      <c r="BM15" s="926">
        <f ca="1">MAX(CF!BM135,0)</f>
        <v>550.00000000000637</v>
      </c>
      <c r="BN15" s="926">
        <f ca="1">MAX(CF!BN135,0)</f>
        <v>550.00000000000637</v>
      </c>
      <c r="BO15" s="926">
        <f ca="1">MAX(CF!BO135,0)</f>
        <v>550.00000000000637</v>
      </c>
      <c r="BP15" s="926"/>
      <c r="BQ15" s="926"/>
      <c r="BR15" s="926"/>
      <c r="BS15" s="926"/>
      <c r="BT15" s="926"/>
      <c r="BU15" s="926"/>
      <c r="BV15" s="926"/>
      <c r="BW15" s="926"/>
      <c r="BX15" s="926"/>
      <c r="BY15" s="926"/>
      <c r="BZ15" s="926"/>
      <c r="CA15" s="926"/>
      <c r="CB15" s="926"/>
      <c r="CC15" s="926"/>
      <c r="CD15" s="926"/>
      <c r="CE15" s="926"/>
      <c r="CF15" s="926"/>
      <c r="CG15" s="926"/>
      <c r="CH15" s="926"/>
      <c r="CI15" s="926"/>
      <c r="CJ15" s="926"/>
      <c r="CK15" s="926"/>
      <c r="CL15" s="926"/>
      <c r="CM15" s="926"/>
      <c r="CN15" s="926"/>
      <c r="CO15" s="926"/>
      <c r="CP15" s="926"/>
      <c r="CQ15" s="926"/>
      <c r="CR15" s="926"/>
      <c r="CS15" s="926"/>
      <c r="CT15" s="926"/>
      <c r="CU15" s="926"/>
      <c r="CV15" s="926"/>
      <c r="CW15" s="926"/>
      <c r="CX15" s="926"/>
      <c r="CY15" s="926"/>
      <c r="CZ15" s="926"/>
      <c r="DA15" s="926"/>
      <c r="DB15" s="926"/>
      <c r="DC15" s="926"/>
      <c r="DD15" s="926"/>
      <c r="DE15" s="926"/>
      <c r="DF15" s="926"/>
      <c r="DG15" s="926"/>
      <c r="DH15" s="926"/>
      <c r="DI15" s="926"/>
      <c r="DJ15" s="926"/>
      <c r="DK15" s="926"/>
      <c r="DL15" s="926"/>
      <c r="DM15" s="926"/>
      <c r="DN15" s="926"/>
      <c r="DO15" s="926"/>
      <c r="DP15" s="926"/>
      <c r="DQ15" s="926"/>
      <c r="DR15" s="926"/>
      <c r="DS15" s="926"/>
      <c r="DT15" s="926"/>
      <c r="DU15" s="926"/>
      <c r="DV15" s="926"/>
      <c r="DW15" s="926"/>
    </row>
    <row r="16" spans="1:139">
      <c r="A16" s="591"/>
      <c r="B16" s="591"/>
      <c r="C16" s="591"/>
      <c r="D16" s="591"/>
      <c r="E16" s="591"/>
      <c r="F16" s="585"/>
      <c r="G16" s="586"/>
      <c r="H16" s="586"/>
      <c r="I16" s="586"/>
      <c r="J16" s="586"/>
      <c r="K16" s="586"/>
      <c r="L16" s="586"/>
      <c r="M16" s="586"/>
      <c r="N16" s="586"/>
      <c r="O16" s="586"/>
      <c r="P16" s="586"/>
      <c r="Q16" s="586"/>
      <c r="R16" s="586"/>
      <c r="S16" s="586"/>
      <c r="T16" s="586"/>
      <c r="U16" s="586"/>
      <c r="V16" s="586"/>
      <c r="W16" s="586"/>
      <c r="X16" s="586"/>
      <c r="Y16" s="586"/>
      <c r="Z16" s="586"/>
      <c r="AA16" s="586"/>
      <c r="AB16" s="586"/>
      <c r="AC16" s="586"/>
      <c r="AD16" s="586"/>
      <c r="AE16" s="586"/>
      <c r="AF16" s="586"/>
      <c r="AG16" s="586"/>
      <c r="AH16" s="586"/>
      <c r="AI16" s="586"/>
      <c r="AJ16" s="586"/>
      <c r="AK16" s="586"/>
      <c r="AL16" s="586"/>
      <c r="AM16" s="586"/>
      <c r="AN16" s="586"/>
      <c r="AO16" s="586"/>
      <c r="AP16" s="586"/>
      <c r="AQ16" s="586"/>
      <c r="AR16" s="586"/>
      <c r="AS16" s="586"/>
      <c r="AT16" s="586"/>
      <c r="AU16" s="586"/>
      <c r="AV16" s="586"/>
      <c r="AW16" s="586"/>
      <c r="AX16" s="586"/>
      <c r="AY16" s="586"/>
      <c r="AZ16" s="586"/>
      <c r="BA16" s="586"/>
      <c r="BB16" s="586"/>
      <c r="BC16" s="586"/>
      <c r="BD16" s="586"/>
      <c r="BE16" s="586"/>
      <c r="BF16" s="586"/>
      <c r="BG16" s="586"/>
      <c r="BH16" s="586"/>
      <c r="BI16" s="586"/>
      <c r="BJ16" s="586"/>
      <c r="BK16" s="586"/>
      <c r="BL16" s="586"/>
      <c r="BM16" s="586"/>
      <c r="BN16" s="586"/>
      <c r="BO16" s="586"/>
      <c r="BP16" s="586"/>
      <c r="BQ16" s="586"/>
      <c r="BR16" s="586"/>
      <c r="BS16" s="586"/>
      <c r="BT16" s="586"/>
      <c r="BU16" s="586"/>
      <c r="BV16" s="586"/>
      <c r="BW16" s="586"/>
      <c r="BX16" s="586"/>
      <c r="BY16" s="586"/>
      <c r="BZ16" s="586"/>
      <c r="CA16" s="586"/>
      <c r="CB16" s="586"/>
      <c r="CC16" s="586"/>
      <c r="CD16" s="586"/>
      <c r="CE16" s="586"/>
      <c r="CF16" s="586"/>
      <c r="CG16" s="586"/>
      <c r="CH16" s="586"/>
      <c r="CI16" s="586"/>
      <c r="CJ16" s="586"/>
      <c r="CK16" s="586"/>
      <c r="CL16" s="586"/>
      <c r="CM16" s="586"/>
      <c r="CN16" s="586"/>
      <c r="CO16" s="586"/>
      <c r="CP16" s="586"/>
      <c r="CQ16" s="586"/>
      <c r="CR16" s="586"/>
      <c r="CS16" s="586"/>
      <c r="CT16" s="586"/>
      <c r="CU16" s="586"/>
      <c r="CV16" s="586"/>
      <c r="CW16" s="586"/>
      <c r="CX16" s="586"/>
      <c r="CY16" s="586"/>
      <c r="CZ16" s="586"/>
      <c r="DA16" s="586"/>
      <c r="DB16" s="586"/>
      <c r="DC16" s="586"/>
      <c r="DD16" s="586"/>
      <c r="DE16" s="586"/>
      <c r="DF16" s="586"/>
      <c r="DG16" s="586"/>
      <c r="DH16" s="586"/>
      <c r="DI16" s="586"/>
      <c r="DJ16" s="586"/>
      <c r="DK16" s="586"/>
      <c r="DL16" s="586"/>
      <c r="DM16" s="586"/>
      <c r="DN16" s="586"/>
      <c r="DO16" s="586"/>
      <c r="DP16" s="586"/>
      <c r="DQ16" s="586"/>
      <c r="DR16" s="586"/>
      <c r="DS16" s="586"/>
      <c r="DT16" s="586"/>
      <c r="DU16" s="586"/>
      <c r="DV16" s="586"/>
      <c r="DW16" s="586"/>
    </row>
    <row r="17" spans="1:127">
      <c r="A17" s="592" t="s">
        <v>1146</v>
      </c>
      <c r="B17" s="592"/>
      <c r="C17" s="592"/>
      <c r="D17" s="592"/>
      <c r="E17" s="592"/>
      <c r="F17" s="593"/>
      <c r="G17" s="589">
        <f t="shared" ref="G17:AL17" ca="1" si="2">SUM(G10,G12:G15)</f>
        <v>72993.706786061972</v>
      </c>
      <c r="H17" s="589">
        <f t="shared" ca="1" si="2"/>
        <v>71148.268014757399</v>
      </c>
      <c r="I17" s="589">
        <f t="shared" ca="1" si="2"/>
        <v>69272.241860503025</v>
      </c>
      <c r="J17" s="589">
        <f t="shared" ca="1" si="2"/>
        <v>67426.803089198453</v>
      </c>
      <c r="K17" s="589">
        <f t="shared" ca="1" si="2"/>
        <v>65550.776934944079</v>
      </c>
      <c r="L17" s="589">
        <f t="shared" ca="1" si="2"/>
        <v>63700.212409119689</v>
      </c>
      <c r="M17" s="589">
        <f t="shared" ca="1" si="2"/>
        <v>61829.312009385132</v>
      </c>
      <c r="N17" s="589">
        <f t="shared" ca="1" si="2"/>
        <v>59983.87323808056</v>
      </c>
      <c r="O17" s="589">
        <f t="shared" ca="1" si="2"/>
        <v>58107.847083826186</v>
      </c>
      <c r="P17" s="589">
        <f t="shared" ca="1" si="2"/>
        <v>56262.408312521613</v>
      </c>
      <c r="Q17" s="589">
        <f t="shared" ca="1" si="2"/>
        <v>54386.382158267239</v>
      </c>
      <c r="R17" s="589">
        <f t="shared" ca="1" si="2"/>
        <v>52540.943386962666</v>
      </c>
      <c r="S17" s="589">
        <f t="shared" ca="1" si="2"/>
        <v>50664.917232708292</v>
      </c>
      <c r="T17" s="589">
        <f t="shared" ca="1" si="2"/>
        <v>48814.352706883903</v>
      </c>
      <c r="U17" s="589">
        <f t="shared" ca="1" si="2"/>
        <v>46943.452307149346</v>
      </c>
      <c r="V17" s="589">
        <f t="shared" ca="1" si="2"/>
        <v>45098.013535844773</v>
      </c>
      <c r="W17" s="589">
        <f t="shared" ca="1" si="2"/>
        <v>43221.987381590399</v>
      </c>
      <c r="X17" s="589">
        <f t="shared" ca="1" si="2"/>
        <v>41376.548610285827</v>
      </c>
      <c r="Y17" s="589">
        <f t="shared" ca="1" si="2"/>
        <v>39500.52245603146</v>
      </c>
      <c r="Z17" s="589">
        <f t="shared" ca="1" si="2"/>
        <v>37655.083684726887</v>
      </c>
      <c r="AA17" s="589">
        <f t="shared" ca="1" si="2"/>
        <v>35779.057530472513</v>
      </c>
      <c r="AB17" s="589">
        <f t="shared" ca="1" si="2"/>
        <v>33928.493004648117</v>
      </c>
      <c r="AC17" s="589">
        <f t="shared" ca="1" si="2"/>
        <v>32057.592604913567</v>
      </c>
      <c r="AD17" s="589">
        <f t="shared" ca="1" si="2"/>
        <v>30212.153833608994</v>
      </c>
      <c r="AE17" s="589">
        <f t="shared" ca="1" si="2"/>
        <v>28336.12767935462</v>
      </c>
      <c r="AF17" s="589">
        <f t="shared" ca="1" si="2"/>
        <v>26579.675929367229</v>
      </c>
      <c r="AG17" s="589">
        <f t="shared" ca="1" si="2"/>
        <v>24794.111719435292</v>
      </c>
      <c r="AH17" s="589">
        <f t="shared" ca="1" si="2"/>
        <v>23037.659969447901</v>
      </c>
      <c r="AI17" s="589">
        <f t="shared" ca="1" si="2"/>
        <v>21252.095759515963</v>
      </c>
      <c r="AJ17" s="589">
        <f t="shared" ca="1" si="2"/>
        <v>19490.765418791052</v>
      </c>
      <c r="AK17" s="589">
        <f t="shared" ca="1" si="2"/>
        <v>17710.079799596635</v>
      </c>
      <c r="AL17" s="589">
        <f t="shared" ca="1" si="2"/>
        <v>15953.628049609244</v>
      </c>
      <c r="AM17" s="589">
        <f t="shared" ref="AM17:BO17" ca="1" si="3">SUM(AM10,AM12:AM15)</f>
        <v>14168.063839677307</v>
      </c>
      <c r="AN17" s="589">
        <f t="shared" ca="1" si="3"/>
        <v>12411.612089689916</v>
      </c>
      <c r="AO17" s="589">
        <f t="shared" ca="1" si="3"/>
        <v>10626.047879757978</v>
      </c>
      <c r="AP17" s="589">
        <f t="shared" ca="1" si="3"/>
        <v>8869.5961297705871</v>
      </c>
      <c r="AQ17" s="589">
        <f t="shared" ca="1" si="3"/>
        <v>7084.0319198386569</v>
      </c>
      <c r="AR17" s="589">
        <f t="shared" ca="1" si="3"/>
        <v>5322.7015791137383</v>
      </c>
      <c r="AS17" s="589">
        <f t="shared" ca="1" si="3"/>
        <v>3542.0159599193285</v>
      </c>
      <c r="AT17" s="589">
        <f t="shared" ca="1" si="3"/>
        <v>1785.5642099319375</v>
      </c>
      <c r="AU17" s="589">
        <f t="shared" ca="1" si="3"/>
        <v>550.00000000000637</v>
      </c>
      <c r="AV17" s="589">
        <f t="shared" ca="1" si="3"/>
        <v>550.00000000000637</v>
      </c>
      <c r="AW17" s="589">
        <f t="shared" ca="1" si="3"/>
        <v>550.00000000000637</v>
      </c>
      <c r="AX17" s="589">
        <f t="shared" ca="1" si="3"/>
        <v>550.00000000000637</v>
      </c>
      <c r="AY17" s="589">
        <f t="shared" ca="1" si="3"/>
        <v>550.00000000000637</v>
      </c>
      <c r="AZ17" s="589">
        <f t="shared" ca="1" si="3"/>
        <v>550.00000000000637</v>
      </c>
      <c r="BA17" s="589">
        <f t="shared" ca="1" si="3"/>
        <v>550.00000000000637</v>
      </c>
      <c r="BB17" s="589">
        <f t="shared" ca="1" si="3"/>
        <v>550.00000000000637</v>
      </c>
      <c r="BC17" s="589">
        <f t="shared" ca="1" si="3"/>
        <v>550.00000000000637</v>
      </c>
      <c r="BD17" s="589">
        <f t="shared" ca="1" si="3"/>
        <v>550.00000000000637</v>
      </c>
      <c r="BE17" s="589">
        <f t="shared" ca="1" si="3"/>
        <v>550.00000000000637</v>
      </c>
      <c r="BF17" s="589">
        <f t="shared" ca="1" si="3"/>
        <v>550.00000000000637</v>
      </c>
      <c r="BG17" s="589">
        <f t="shared" ca="1" si="3"/>
        <v>550.00000000000637</v>
      </c>
      <c r="BH17" s="589">
        <f t="shared" ca="1" si="3"/>
        <v>550.00000000000637</v>
      </c>
      <c r="BI17" s="589">
        <f t="shared" ca="1" si="3"/>
        <v>550.00000000000637</v>
      </c>
      <c r="BJ17" s="589">
        <f t="shared" ca="1" si="3"/>
        <v>550.00000000000637</v>
      </c>
      <c r="BK17" s="589">
        <f t="shared" ca="1" si="3"/>
        <v>550.00000000000637</v>
      </c>
      <c r="BL17" s="589">
        <f t="shared" ca="1" si="3"/>
        <v>550.00000000000637</v>
      </c>
      <c r="BM17" s="589">
        <f t="shared" ca="1" si="3"/>
        <v>550.00000000000637</v>
      </c>
      <c r="BN17" s="589">
        <f t="shared" ca="1" si="3"/>
        <v>550.00000000000637</v>
      </c>
      <c r="BO17" s="589">
        <f t="shared" ca="1" si="3"/>
        <v>550.00000000000637</v>
      </c>
      <c r="BP17" s="589"/>
      <c r="BQ17" s="589"/>
      <c r="BR17" s="589"/>
      <c r="BS17" s="589"/>
      <c r="BT17" s="589"/>
      <c r="BU17" s="589"/>
      <c r="BV17" s="589"/>
      <c r="BW17" s="589"/>
      <c r="BX17" s="589"/>
      <c r="BY17" s="589"/>
      <c r="BZ17" s="589"/>
      <c r="CA17" s="589"/>
      <c r="CB17" s="589"/>
      <c r="CC17" s="589"/>
      <c r="CD17" s="589"/>
      <c r="CE17" s="589"/>
      <c r="CF17" s="589"/>
      <c r="CG17" s="589"/>
      <c r="CH17" s="589"/>
      <c r="CI17" s="589"/>
      <c r="CJ17" s="589"/>
      <c r="CK17" s="589"/>
      <c r="CL17" s="589"/>
      <c r="CM17" s="589"/>
      <c r="CN17" s="589"/>
      <c r="CO17" s="589"/>
      <c r="CP17" s="589"/>
      <c r="CQ17" s="589"/>
      <c r="CR17" s="589"/>
      <c r="CS17" s="589"/>
      <c r="CT17" s="589"/>
      <c r="CU17" s="589"/>
      <c r="CV17" s="589"/>
      <c r="CW17" s="589"/>
      <c r="CX17" s="589"/>
      <c r="CY17" s="589"/>
      <c r="CZ17" s="589"/>
      <c r="DA17" s="589"/>
      <c r="DB17" s="589"/>
      <c r="DC17" s="589"/>
      <c r="DD17" s="589"/>
      <c r="DE17" s="589"/>
      <c r="DF17" s="589"/>
      <c r="DG17" s="589"/>
      <c r="DH17" s="589"/>
      <c r="DI17" s="589"/>
      <c r="DJ17" s="589"/>
      <c r="DK17" s="589"/>
      <c r="DL17" s="589"/>
      <c r="DM17" s="589"/>
      <c r="DN17" s="589"/>
      <c r="DO17" s="589"/>
      <c r="DP17" s="589"/>
      <c r="DQ17" s="589"/>
      <c r="DR17" s="589"/>
      <c r="DS17" s="589"/>
      <c r="DT17" s="589"/>
      <c r="DU17" s="589"/>
      <c r="DV17" s="589"/>
      <c r="DW17" s="589"/>
    </row>
    <row r="18" spans="1:127" s="309" customFormat="1">
      <c r="A18" s="581"/>
      <c r="B18" s="591"/>
      <c r="C18" s="591"/>
      <c r="D18" s="581"/>
      <c r="E18" s="581"/>
      <c r="F18" s="583"/>
      <c r="G18" s="590"/>
      <c r="H18" s="590"/>
      <c r="I18" s="590"/>
      <c r="J18" s="590"/>
      <c r="K18" s="590"/>
      <c r="L18" s="590"/>
      <c r="M18" s="590"/>
      <c r="N18" s="590"/>
      <c r="O18" s="590"/>
      <c r="P18" s="590"/>
      <c r="Q18" s="590"/>
      <c r="R18" s="590"/>
      <c r="S18" s="590"/>
      <c r="T18" s="590"/>
      <c r="U18" s="590"/>
      <c r="V18" s="590"/>
      <c r="W18" s="590"/>
      <c r="X18" s="590"/>
      <c r="Y18" s="590"/>
      <c r="Z18" s="590"/>
      <c r="AA18" s="590"/>
      <c r="AB18" s="590"/>
      <c r="AC18" s="590"/>
      <c r="AD18" s="590"/>
      <c r="AE18" s="590"/>
      <c r="AF18" s="590"/>
      <c r="AG18" s="590"/>
      <c r="AH18" s="590"/>
      <c r="AI18" s="590"/>
      <c r="AJ18" s="590"/>
      <c r="AK18" s="590"/>
      <c r="AL18" s="590"/>
      <c r="AM18" s="590"/>
      <c r="AN18" s="590"/>
      <c r="AO18" s="590"/>
      <c r="AP18" s="590"/>
      <c r="AQ18" s="590"/>
      <c r="AR18" s="590"/>
      <c r="AS18" s="590"/>
      <c r="AT18" s="590"/>
      <c r="AU18" s="590"/>
      <c r="AV18" s="590"/>
      <c r="AW18" s="590"/>
      <c r="AX18" s="590"/>
      <c r="AY18" s="590"/>
      <c r="AZ18" s="590"/>
      <c r="BA18" s="590"/>
      <c r="BB18" s="590"/>
      <c r="BC18" s="590"/>
      <c r="BD18" s="590"/>
      <c r="BE18" s="590"/>
      <c r="BF18" s="590"/>
      <c r="BG18" s="590"/>
      <c r="BH18" s="590"/>
      <c r="BI18" s="590"/>
      <c r="BJ18" s="590"/>
      <c r="BK18" s="590"/>
      <c r="BL18" s="590"/>
      <c r="BM18" s="590"/>
      <c r="BN18" s="590"/>
      <c r="BO18" s="590"/>
      <c r="BP18" s="590"/>
      <c r="BQ18" s="590"/>
      <c r="BR18" s="590"/>
      <c r="BS18" s="590"/>
      <c r="BT18" s="590"/>
      <c r="BU18" s="590"/>
      <c r="BV18" s="590"/>
      <c r="BW18" s="590"/>
      <c r="BX18" s="590"/>
      <c r="BY18" s="590"/>
      <c r="BZ18" s="590"/>
      <c r="CA18" s="590"/>
      <c r="CB18" s="590"/>
      <c r="CC18" s="590"/>
      <c r="CD18" s="590"/>
      <c r="CE18" s="590"/>
      <c r="CF18" s="590"/>
      <c r="CG18" s="590"/>
      <c r="CH18" s="590"/>
      <c r="CI18" s="590"/>
      <c r="CJ18" s="590"/>
      <c r="CK18" s="590"/>
      <c r="CL18" s="590"/>
      <c r="CM18" s="590"/>
      <c r="CN18" s="590"/>
      <c r="CO18" s="590"/>
      <c r="CP18" s="590"/>
      <c r="CQ18" s="590"/>
      <c r="CR18" s="590"/>
      <c r="CS18" s="590"/>
      <c r="CT18" s="590"/>
      <c r="CU18" s="590"/>
      <c r="CV18" s="590"/>
      <c r="CW18" s="590"/>
      <c r="CX18" s="590"/>
      <c r="CY18" s="590"/>
      <c r="CZ18" s="590"/>
      <c r="DA18" s="590"/>
      <c r="DB18" s="590"/>
      <c r="DC18" s="590"/>
      <c r="DD18" s="590"/>
      <c r="DE18" s="590"/>
      <c r="DF18" s="590"/>
      <c r="DG18" s="590"/>
      <c r="DH18" s="590"/>
      <c r="DI18" s="590"/>
      <c r="DJ18" s="590"/>
      <c r="DK18" s="590"/>
      <c r="DL18" s="590"/>
      <c r="DM18" s="590"/>
      <c r="DN18" s="590"/>
      <c r="DO18" s="590"/>
      <c r="DP18" s="590"/>
      <c r="DQ18" s="590"/>
      <c r="DR18" s="590"/>
      <c r="DS18" s="590"/>
      <c r="DT18" s="590"/>
      <c r="DU18" s="590"/>
      <c r="DV18" s="590"/>
      <c r="DW18" s="590"/>
    </row>
    <row r="19" spans="1:127">
      <c r="A19" s="860" t="s">
        <v>1149</v>
      </c>
      <c r="B19" s="973"/>
      <c r="C19" s="973"/>
      <c r="D19" s="863"/>
      <c r="E19" s="863"/>
      <c r="F19" s="862"/>
      <c r="G19" s="594"/>
      <c r="H19" s="594"/>
      <c r="I19" s="594"/>
      <c r="J19" s="594"/>
      <c r="K19" s="594"/>
      <c r="L19" s="594"/>
      <c r="M19" s="594"/>
      <c r="N19" s="594"/>
      <c r="O19" s="594"/>
      <c r="P19" s="594"/>
      <c r="Q19" s="594"/>
      <c r="R19" s="594"/>
      <c r="S19" s="594"/>
      <c r="T19" s="594"/>
      <c r="U19" s="594"/>
      <c r="V19" s="594"/>
      <c r="W19" s="594"/>
      <c r="X19" s="594"/>
      <c r="Y19" s="594"/>
      <c r="Z19" s="594"/>
      <c r="AA19" s="594"/>
      <c r="AB19" s="594"/>
      <c r="AC19" s="594"/>
      <c r="AD19" s="594"/>
      <c r="AE19" s="594"/>
      <c r="AF19" s="594"/>
      <c r="AG19" s="594"/>
      <c r="AH19" s="594"/>
      <c r="AI19" s="594"/>
      <c r="AJ19" s="594"/>
      <c r="AK19" s="594"/>
      <c r="AL19" s="594"/>
      <c r="AM19" s="594"/>
      <c r="AN19" s="594"/>
      <c r="AO19" s="594"/>
      <c r="AP19" s="594"/>
      <c r="AQ19" s="594"/>
      <c r="AR19" s="594"/>
      <c r="AS19" s="594"/>
      <c r="AT19" s="594"/>
      <c r="AU19" s="594"/>
      <c r="AV19" s="594"/>
      <c r="AW19" s="594"/>
      <c r="AX19" s="594"/>
      <c r="AY19" s="594"/>
      <c r="AZ19" s="594"/>
      <c r="BA19" s="594"/>
      <c r="BB19" s="594"/>
      <c r="BC19" s="594"/>
      <c r="BD19" s="594"/>
      <c r="BE19" s="594"/>
      <c r="BF19" s="594"/>
      <c r="BG19" s="594"/>
      <c r="BH19" s="594"/>
      <c r="BI19" s="594"/>
      <c r="BJ19" s="594"/>
      <c r="BK19" s="594"/>
      <c r="BL19" s="594"/>
      <c r="BM19" s="594"/>
      <c r="BN19" s="594"/>
      <c r="BO19" s="594"/>
      <c r="BP19" s="594"/>
      <c r="BQ19" s="594"/>
      <c r="BR19" s="594"/>
      <c r="BS19" s="594"/>
      <c r="BT19" s="594"/>
      <c r="BU19" s="594"/>
      <c r="BV19" s="594"/>
      <c r="BW19" s="594"/>
      <c r="BX19" s="594"/>
      <c r="BY19" s="594"/>
      <c r="BZ19" s="594"/>
      <c r="CA19" s="594"/>
      <c r="CB19" s="594"/>
      <c r="CC19" s="594"/>
      <c r="CD19" s="594"/>
      <c r="CE19" s="594"/>
      <c r="CF19" s="594"/>
      <c r="CG19" s="594"/>
      <c r="CH19" s="594"/>
      <c r="CI19" s="594"/>
      <c r="CJ19" s="594"/>
      <c r="CK19" s="594"/>
      <c r="CL19" s="594"/>
      <c r="CM19" s="594"/>
      <c r="CN19" s="594"/>
      <c r="CO19" s="594"/>
      <c r="CP19" s="594"/>
      <c r="CQ19" s="594"/>
      <c r="CR19" s="594"/>
      <c r="CS19" s="594"/>
      <c r="CT19" s="594"/>
      <c r="CU19" s="594"/>
      <c r="CV19" s="594"/>
      <c r="CW19" s="594"/>
      <c r="CX19" s="594"/>
      <c r="CY19" s="594"/>
      <c r="CZ19" s="594"/>
      <c r="DA19" s="594"/>
      <c r="DB19" s="594"/>
      <c r="DC19" s="594"/>
      <c r="DD19" s="594"/>
      <c r="DE19" s="594"/>
      <c r="DF19" s="594"/>
      <c r="DG19" s="594"/>
      <c r="DH19" s="594"/>
      <c r="DI19" s="594"/>
      <c r="DJ19" s="594"/>
      <c r="DK19" s="594"/>
      <c r="DL19" s="594"/>
      <c r="DM19" s="594"/>
      <c r="DN19" s="594"/>
      <c r="DO19" s="594"/>
      <c r="DP19" s="594"/>
      <c r="DQ19" s="594"/>
      <c r="DR19" s="594"/>
      <c r="DS19" s="594"/>
      <c r="DT19" s="594"/>
      <c r="DU19" s="594"/>
      <c r="DV19" s="594"/>
      <c r="DW19" s="594"/>
    </row>
    <row r="20" spans="1:127" s="309" customFormat="1">
      <c r="A20" s="581"/>
      <c r="B20" s="591"/>
      <c r="C20" s="591"/>
      <c r="D20" s="581"/>
      <c r="E20" s="581"/>
      <c r="F20" s="583"/>
      <c r="G20" s="590">
        <f ca="1">SUM(G21:G24)</f>
        <v>29635.176217946093</v>
      </c>
      <c r="H20" s="590">
        <f t="shared" ref="H20:BO20" ca="1" si="4">SUM(H21:H24)</f>
        <v>28609.01635475213</v>
      </c>
      <c r="I20" s="590">
        <f t="shared" ca="1" si="4"/>
        <v>27590.763498935634</v>
      </c>
      <c r="J20" s="590">
        <f t="shared" ca="1" si="4"/>
        <v>26643.103449292244</v>
      </c>
      <c r="K20" s="590">
        <f t="shared" ca="1" si="4"/>
        <v>25707.038775460456</v>
      </c>
      <c r="L20" s="590">
        <f t="shared" ca="1" si="4"/>
        <v>24802.866535827834</v>
      </c>
      <c r="M20" s="590">
        <f t="shared" ca="1" si="4"/>
        <v>23917.539178488008</v>
      </c>
      <c r="N20" s="590">
        <f t="shared" ca="1" si="4"/>
        <v>23107.270168832936</v>
      </c>
      <c r="O20" s="590">
        <f t="shared" ca="1" si="4"/>
        <v>22315.051948730048</v>
      </c>
      <c r="P20" s="590">
        <f t="shared" ca="1" si="4"/>
        <v>21593.840892816803</v>
      </c>
      <c r="Q20" s="590">
        <f t="shared" ca="1" si="4"/>
        <v>20894.865076463113</v>
      </c>
      <c r="R20" s="590">
        <f t="shared" ca="1" si="4"/>
        <v>20237.436235563655</v>
      </c>
      <c r="S20" s="590">
        <f t="shared" ca="1" si="4"/>
        <v>19605.239486036207</v>
      </c>
      <c r="T20" s="590">
        <f t="shared" ca="1" si="4"/>
        <v>19063.526129806949</v>
      </c>
      <c r="U20" s="590">
        <f t="shared" ca="1" si="4"/>
        <v>18555.663497899659</v>
      </c>
      <c r="V20" s="590">
        <f t="shared" ca="1" si="4"/>
        <v>18148.654179458943</v>
      </c>
      <c r="W20" s="590">
        <f t="shared" ca="1" si="4"/>
        <v>17778.643088131877</v>
      </c>
      <c r="X20" s="590">
        <f t="shared" ca="1" si="4"/>
        <v>17514.182443537014</v>
      </c>
      <c r="Y20" s="590">
        <f t="shared" ca="1" si="4"/>
        <v>17293.417774816742</v>
      </c>
      <c r="Z20" s="590">
        <f t="shared" ca="1" si="4"/>
        <v>17178.758701032111</v>
      </c>
      <c r="AA20" s="590">
        <f t="shared" ca="1" si="4"/>
        <v>17114.834134300298</v>
      </c>
      <c r="AB20" s="590">
        <f t="shared" ca="1" si="4"/>
        <v>17138.711462342253</v>
      </c>
      <c r="AC20" s="590">
        <f t="shared" ca="1" si="4"/>
        <v>17219.855038093694</v>
      </c>
      <c r="AD20" s="590">
        <f t="shared" ca="1" si="4"/>
        <v>17415.007157119213</v>
      </c>
      <c r="AE20" s="590">
        <f t="shared" ca="1" si="4"/>
        <v>17675.450477951592</v>
      </c>
      <c r="AF20" s="590">
        <f t="shared" ca="1" si="4"/>
        <v>18475.384621567948</v>
      </c>
      <c r="AG20" s="590">
        <f t="shared" ca="1" si="4"/>
        <v>19366.319877603579</v>
      </c>
      <c r="AH20" s="590">
        <f t="shared" ca="1" si="4"/>
        <v>20276.826685522734</v>
      </c>
      <c r="AI20" s="590">
        <f t="shared" ca="1" si="4"/>
        <v>21252.09575951596</v>
      </c>
      <c r="AJ20" s="590">
        <f t="shared" ca="1" si="4"/>
        <v>19490.765418791045</v>
      </c>
      <c r="AK20" s="590">
        <f t="shared" ca="1" si="4"/>
        <v>17710.079799596631</v>
      </c>
      <c r="AL20" s="590">
        <f t="shared" ca="1" si="4"/>
        <v>15953.628049609239</v>
      </c>
      <c r="AM20" s="590">
        <f t="shared" ca="1" si="4"/>
        <v>14168.063839677303</v>
      </c>
      <c r="AN20" s="590">
        <f t="shared" ca="1" si="4"/>
        <v>12411.612089689912</v>
      </c>
      <c r="AO20" s="590">
        <f t="shared" ca="1" si="4"/>
        <v>10626.047879757978</v>
      </c>
      <c r="AP20" s="590">
        <f t="shared" ca="1" si="4"/>
        <v>8869.5961297705835</v>
      </c>
      <c r="AQ20" s="590">
        <f t="shared" ca="1" si="4"/>
        <v>7084.0319198386496</v>
      </c>
      <c r="AR20" s="590">
        <f t="shared" ca="1" si="4"/>
        <v>5322.7015791137374</v>
      </c>
      <c r="AS20" s="590">
        <f t="shared" ca="1" si="4"/>
        <v>3542.0159599193212</v>
      </c>
      <c r="AT20" s="590">
        <f t="shared" ca="1" si="4"/>
        <v>1785.5642099319284</v>
      </c>
      <c r="AU20" s="590">
        <f t="shared" ca="1" si="4"/>
        <v>550</v>
      </c>
      <c r="AV20" s="590">
        <f t="shared" ca="1" si="4"/>
        <v>550</v>
      </c>
      <c r="AW20" s="590">
        <f t="shared" ca="1" si="4"/>
        <v>550</v>
      </c>
      <c r="AX20" s="590">
        <f t="shared" ca="1" si="4"/>
        <v>550</v>
      </c>
      <c r="AY20" s="590">
        <f t="shared" ca="1" si="4"/>
        <v>550</v>
      </c>
      <c r="AZ20" s="590">
        <f t="shared" ca="1" si="4"/>
        <v>550</v>
      </c>
      <c r="BA20" s="590">
        <f t="shared" ca="1" si="4"/>
        <v>550</v>
      </c>
      <c r="BB20" s="590">
        <f t="shared" ca="1" si="4"/>
        <v>550</v>
      </c>
      <c r="BC20" s="590">
        <f t="shared" ca="1" si="4"/>
        <v>550</v>
      </c>
      <c r="BD20" s="590">
        <f t="shared" ca="1" si="4"/>
        <v>550</v>
      </c>
      <c r="BE20" s="590">
        <f t="shared" ca="1" si="4"/>
        <v>550</v>
      </c>
      <c r="BF20" s="590">
        <f t="shared" ca="1" si="4"/>
        <v>550</v>
      </c>
      <c r="BG20" s="590">
        <f t="shared" ca="1" si="4"/>
        <v>550</v>
      </c>
      <c r="BH20" s="590">
        <f t="shared" ca="1" si="4"/>
        <v>550</v>
      </c>
      <c r="BI20" s="590">
        <f t="shared" ca="1" si="4"/>
        <v>550</v>
      </c>
      <c r="BJ20" s="590">
        <f t="shared" ca="1" si="4"/>
        <v>550</v>
      </c>
      <c r="BK20" s="590">
        <f t="shared" ca="1" si="4"/>
        <v>550</v>
      </c>
      <c r="BL20" s="590">
        <f t="shared" ca="1" si="4"/>
        <v>550</v>
      </c>
      <c r="BM20" s="590">
        <f t="shared" ca="1" si="4"/>
        <v>550</v>
      </c>
      <c r="BN20" s="590">
        <f t="shared" ca="1" si="4"/>
        <v>550</v>
      </c>
      <c r="BO20" s="590">
        <f t="shared" ca="1" si="4"/>
        <v>550</v>
      </c>
      <c r="BP20" s="590"/>
      <c r="BQ20" s="590"/>
      <c r="BR20" s="590"/>
      <c r="BS20" s="590"/>
      <c r="BT20" s="590"/>
      <c r="BU20" s="590"/>
      <c r="BV20" s="590"/>
      <c r="BW20" s="590"/>
      <c r="BX20" s="590"/>
      <c r="BY20" s="590"/>
      <c r="BZ20" s="590"/>
      <c r="CA20" s="590"/>
      <c r="CB20" s="590"/>
      <c r="CC20" s="590"/>
      <c r="CD20" s="590"/>
      <c r="CE20" s="590"/>
      <c r="CF20" s="590"/>
      <c r="CG20" s="590"/>
      <c r="CH20" s="590"/>
      <c r="CI20" s="590"/>
      <c r="CJ20" s="590"/>
      <c r="CK20" s="590"/>
      <c r="CL20" s="590"/>
      <c r="CM20" s="590"/>
      <c r="CN20" s="590"/>
      <c r="CO20" s="590"/>
      <c r="CP20" s="590"/>
      <c r="CQ20" s="590"/>
      <c r="CR20" s="590"/>
      <c r="CS20" s="590"/>
      <c r="CT20" s="590"/>
      <c r="CU20" s="590"/>
      <c r="CV20" s="590"/>
      <c r="CW20" s="590"/>
      <c r="CX20" s="590"/>
      <c r="CY20" s="590"/>
      <c r="CZ20" s="590"/>
      <c r="DA20" s="590"/>
      <c r="DB20" s="590"/>
      <c r="DC20" s="590"/>
      <c r="DD20" s="590"/>
      <c r="DE20" s="590"/>
      <c r="DF20" s="590"/>
      <c r="DG20" s="590"/>
      <c r="DH20" s="590"/>
      <c r="DI20" s="590"/>
      <c r="DJ20" s="590"/>
      <c r="DK20" s="590"/>
      <c r="DL20" s="590"/>
      <c r="DM20" s="590"/>
      <c r="DN20" s="590"/>
      <c r="DO20" s="590"/>
      <c r="DP20" s="590"/>
      <c r="DQ20" s="590"/>
      <c r="DR20" s="590"/>
      <c r="DS20" s="590"/>
      <c r="DT20" s="590"/>
      <c r="DU20" s="590"/>
      <c r="DV20" s="590"/>
      <c r="DW20" s="590"/>
    </row>
    <row r="21" spans="1:127">
      <c r="A21" s="588" t="str">
        <f>Inputs!A292</f>
        <v>Capital at Financial close</v>
      </c>
      <c r="B21" s="989">
        <f ca="1">IDC!$D$45</f>
        <v>500</v>
      </c>
      <c r="C21" s="989"/>
      <c r="D21" s="588"/>
      <c r="E21" s="588"/>
      <c r="F21" s="593"/>
      <c r="G21" s="589">
        <f ca="1">$B21</f>
        <v>500</v>
      </c>
      <c r="H21" s="589">
        <f t="shared" ref="H21:BO21" ca="1" si="5">$B21</f>
        <v>500</v>
      </c>
      <c r="I21" s="589">
        <f t="shared" ca="1" si="5"/>
        <v>500</v>
      </c>
      <c r="J21" s="589">
        <f t="shared" ca="1" si="5"/>
        <v>500</v>
      </c>
      <c r="K21" s="589">
        <f t="shared" ca="1" si="5"/>
        <v>500</v>
      </c>
      <c r="L21" s="589">
        <f t="shared" ca="1" si="5"/>
        <v>500</v>
      </c>
      <c r="M21" s="589">
        <f t="shared" ca="1" si="5"/>
        <v>500</v>
      </c>
      <c r="N21" s="589">
        <f t="shared" ca="1" si="5"/>
        <v>500</v>
      </c>
      <c r="O21" s="589">
        <f t="shared" ca="1" si="5"/>
        <v>500</v>
      </c>
      <c r="P21" s="589">
        <f t="shared" ca="1" si="5"/>
        <v>500</v>
      </c>
      <c r="Q21" s="589">
        <f t="shared" ca="1" si="5"/>
        <v>500</v>
      </c>
      <c r="R21" s="589">
        <f t="shared" ca="1" si="5"/>
        <v>500</v>
      </c>
      <c r="S21" s="589">
        <f t="shared" ca="1" si="5"/>
        <v>500</v>
      </c>
      <c r="T21" s="589">
        <f t="shared" ca="1" si="5"/>
        <v>500</v>
      </c>
      <c r="U21" s="589">
        <f t="shared" ca="1" si="5"/>
        <v>500</v>
      </c>
      <c r="V21" s="589">
        <f t="shared" ca="1" si="5"/>
        <v>500</v>
      </c>
      <c r="W21" s="589">
        <f t="shared" ca="1" si="5"/>
        <v>500</v>
      </c>
      <c r="X21" s="589">
        <f t="shared" ca="1" si="5"/>
        <v>500</v>
      </c>
      <c r="Y21" s="589">
        <f t="shared" ca="1" si="5"/>
        <v>500</v>
      </c>
      <c r="Z21" s="589">
        <f t="shared" ca="1" si="5"/>
        <v>500</v>
      </c>
      <c r="AA21" s="589">
        <f t="shared" ca="1" si="5"/>
        <v>500</v>
      </c>
      <c r="AB21" s="589">
        <f t="shared" ca="1" si="5"/>
        <v>500</v>
      </c>
      <c r="AC21" s="589">
        <f t="shared" ca="1" si="5"/>
        <v>500</v>
      </c>
      <c r="AD21" s="589">
        <f t="shared" ca="1" si="5"/>
        <v>500</v>
      </c>
      <c r="AE21" s="589">
        <f t="shared" ca="1" si="5"/>
        <v>500</v>
      </c>
      <c r="AF21" s="589">
        <f t="shared" ca="1" si="5"/>
        <v>500</v>
      </c>
      <c r="AG21" s="589">
        <f t="shared" ca="1" si="5"/>
        <v>500</v>
      </c>
      <c r="AH21" s="589">
        <f t="shared" ca="1" si="5"/>
        <v>500</v>
      </c>
      <c r="AI21" s="589">
        <f t="shared" ca="1" si="5"/>
        <v>500</v>
      </c>
      <c r="AJ21" s="589">
        <f t="shared" ca="1" si="5"/>
        <v>500</v>
      </c>
      <c r="AK21" s="589">
        <f t="shared" ca="1" si="5"/>
        <v>500</v>
      </c>
      <c r="AL21" s="589">
        <f t="shared" ca="1" si="5"/>
        <v>500</v>
      </c>
      <c r="AM21" s="589">
        <f t="shared" ca="1" si="5"/>
        <v>500</v>
      </c>
      <c r="AN21" s="589">
        <f t="shared" ca="1" si="5"/>
        <v>500</v>
      </c>
      <c r="AO21" s="589">
        <f t="shared" ca="1" si="5"/>
        <v>500</v>
      </c>
      <c r="AP21" s="589">
        <f t="shared" ca="1" si="5"/>
        <v>500</v>
      </c>
      <c r="AQ21" s="589">
        <f t="shared" ca="1" si="5"/>
        <v>500</v>
      </c>
      <c r="AR21" s="589">
        <f t="shared" ca="1" si="5"/>
        <v>500</v>
      </c>
      <c r="AS21" s="589">
        <f t="shared" ca="1" si="5"/>
        <v>500</v>
      </c>
      <c r="AT21" s="589">
        <f t="shared" ca="1" si="5"/>
        <v>500</v>
      </c>
      <c r="AU21" s="589">
        <f t="shared" ca="1" si="5"/>
        <v>500</v>
      </c>
      <c r="AV21" s="589">
        <f t="shared" ca="1" si="5"/>
        <v>500</v>
      </c>
      <c r="AW21" s="589">
        <f t="shared" ca="1" si="5"/>
        <v>500</v>
      </c>
      <c r="AX21" s="589">
        <f t="shared" ca="1" si="5"/>
        <v>500</v>
      </c>
      <c r="AY21" s="589">
        <f t="shared" ca="1" si="5"/>
        <v>500</v>
      </c>
      <c r="AZ21" s="589">
        <f t="shared" ca="1" si="5"/>
        <v>500</v>
      </c>
      <c r="BA21" s="589">
        <f t="shared" ca="1" si="5"/>
        <v>500</v>
      </c>
      <c r="BB21" s="589">
        <f t="shared" ca="1" si="5"/>
        <v>500</v>
      </c>
      <c r="BC21" s="589">
        <f t="shared" ca="1" si="5"/>
        <v>500</v>
      </c>
      <c r="BD21" s="589">
        <f t="shared" ca="1" si="5"/>
        <v>500</v>
      </c>
      <c r="BE21" s="589">
        <f t="shared" ca="1" si="5"/>
        <v>500</v>
      </c>
      <c r="BF21" s="589">
        <f t="shared" ca="1" si="5"/>
        <v>500</v>
      </c>
      <c r="BG21" s="589">
        <f t="shared" ca="1" si="5"/>
        <v>500</v>
      </c>
      <c r="BH21" s="589">
        <f t="shared" ca="1" si="5"/>
        <v>500</v>
      </c>
      <c r="BI21" s="589">
        <f t="shared" ca="1" si="5"/>
        <v>500</v>
      </c>
      <c r="BJ21" s="589">
        <f t="shared" ca="1" si="5"/>
        <v>500</v>
      </c>
      <c r="BK21" s="589">
        <f t="shared" ca="1" si="5"/>
        <v>500</v>
      </c>
      <c r="BL21" s="589">
        <f t="shared" ca="1" si="5"/>
        <v>500</v>
      </c>
      <c r="BM21" s="589">
        <f t="shared" ca="1" si="5"/>
        <v>500</v>
      </c>
      <c r="BN21" s="589">
        <f t="shared" ca="1" si="5"/>
        <v>500</v>
      </c>
      <c r="BO21" s="589">
        <f t="shared" ca="1" si="5"/>
        <v>500</v>
      </c>
      <c r="BP21" s="589"/>
      <c r="BQ21" s="589"/>
      <c r="BR21" s="589"/>
      <c r="BS21" s="589"/>
      <c r="BT21" s="589"/>
      <c r="BU21" s="589"/>
      <c r="BV21" s="589"/>
      <c r="BW21" s="589"/>
      <c r="BX21" s="589"/>
      <c r="BY21" s="589"/>
      <c r="BZ21" s="589"/>
      <c r="CA21" s="589"/>
      <c r="CB21" s="589"/>
      <c r="CC21" s="589"/>
      <c r="CD21" s="589"/>
      <c r="CE21" s="589"/>
      <c r="CF21" s="589"/>
      <c r="CG21" s="589"/>
      <c r="CH21" s="589"/>
      <c r="CI21" s="589"/>
      <c r="CJ21" s="589"/>
      <c r="CK21" s="589"/>
      <c r="CL21" s="589"/>
      <c r="CM21" s="589"/>
      <c r="CN21" s="589"/>
      <c r="CO21" s="589"/>
      <c r="CP21" s="589"/>
      <c r="CQ21" s="589"/>
      <c r="CR21" s="589"/>
      <c r="CS21" s="589"/>
      <c r="CT21" s="589"/>
      <c r="CU21" s="589"/>
      <c r="CV21" s="589"/>
      <c r="CW21" s="589"/>
      <c r="CX21" s="589"/>
      <c r="CY21" s="589"/>
      <c r="CZ21" s="589"/>
      <c r="DA21" s="589"/>
      <c r="DB21" s="589"/>
      <c r="DC21" s="589"/>
      <c r="DD21" s="589"/>
      <c r="DE21" s="589"/>
      <c r="DF21" s="589"/>
      <c r="DG21" s="589"/>
      <c r="DH21" s="589"/>
      <c r="DI21" s="589"/>
      <c r="DJ21" s="589"/>
      <c r="DK21" s="589"/>
      <c r="DL21" s="589"/>
      <c r="DM21" s="589"/>
      <c r="DN21" s="589"/>
      <c r="DO21" s="589"/>
      <c r="DP21" s="589"/>
      <c r="DQ21" s="589"/>
      <c r="DR21" s="589"/>
      <c r="DS21" s="589"/>
      <c r="DT21" s="589"/>
      <c r="DU21" s="589"/>
      <c r="DV21" s="589"/>
      <c r="DW21" s="589"/>
    </row>
    <row r="22" spans="1:127">
      <c r="A22" s="584" t="str">
        <f>Inputs!A393</f>
        <v>Legal Reserve</v>
      </c>
      <c r="B22" s="584"/>
      <c r="C22" s="584"/>
      <c r="D22" s="584"/>
      <c r="E22" s="584"/>
      <c r="F22" s="587"/>
      <c r="G22" s="926">
        <f ca="1">CF!G143</f>
        <v>0</v>
      </c>
      <c r="H22" s="926">
        <f ca="1">CF!H143</f>
        <v>0</v>
      </c>
      <c r="I22" s="926">
        <f ca="1">CF!I143</f>
        <v>0</v>
      </c>
      <c r="J22" s="926">
        <f ca="1">CF!J143</f>
        <v>0</v>
      </c>
      <c r="K22" s="926">
        <f ca="1">CF!K143</f>
        <v>0</v>
      </c>
      <c r="L22" s="926">
        <f ca="1">CF!L143</f>
        <v>0</v>
      </c>
      <c r="M22" s="926">
        <f ca="1">CF!M143</f>
        <v>0</v>
      </c>
      <c r="N22" s="926">
        <f ca="1">CF!N143</f>
        <v>0</v>
      </c>
      <c r="O22" s="926">
        <f ca="1">CF!O143</f>
        <v>0</v>
      </c>
      <c r="P22" s="926">
        <f ca="1">CF!P143</f>
        <v>0</v>
      </c>
      <c r="Q22" s="926">
        <f ca="1">CF!Q143</f>
        <v>0</v>
      </c>
      <c r="R22" s="926">
        <f ca="1">CF!R143</f>
        <v>0</v>
      </c>
      <c r="S22" s="926">
        <f ca="1">CF!S143</f>
        <v>0</v>
      </c>
      <c r="T22" s="926">
        <f ca="1">CF!T143</f>
        <v>0</v>
      </c>
      <c r="U22" s="926">
        <f ca="1">CF!U143</f>
        <v>0</v>
      </c>
      <c r="V22" s="926">
        <f ca="1">CF!V143</f>
        <v>0</v>
      </c>
      <c r="W22" s="926">
        <f ca="1">CF!W143</f>
        <v>0</v>
      </c>
      <c r="X22" s="926">
        <f ca="1">CF!X143</f>
        <v>0</v>
      </c>
      <c r="Y22" s="926">
        <f ca="1">CF!Y143</f>
        <v>0</v>
      </c>
      <c r="Z22" s="926">
        <f ca="1">CF!Z143</f>
        <v>0</v>
      </c>
      <c r="AA22" s="926">
        <f ca="1">CF!AA143</f>
        <v>0</v>
      </c>
      <c r="AB22" s="926">
        <f ca="1">CF!AB143</f>
        <v>0</v>
      </c>
      <c r="AC22" s="926">
        <f ca="1">CF!AC143</f>
        <v>0</v>
      </c>
      <c r="AD22" s="926">
        <f ca="1">CF!AD143</f>
        <v>0</v>
      </c>
      <c r="AE22" s="926">
        <f ca="1">CF!AE143</f>
        <v>0</v>
      </c>
      <c r="AF22" s="926">
        <f ca="1">CF!AF143</f>
        <v>50</v>
      </c>
      <c r="AG22" s="926">
        <f ca="1">CF!AG143</f>
        <v>50</v>
      </c>
      <c r="AH22" s="926">
        <f ca="1">CF!AH143</f>
        <v>50</v>
      </c>
      <c r="AI22" s="926">
        <f ca="1">CF!AI143</f>
        <v>50</v>
      </c>
      <c r="AJ22" s="926">
        <f ca="1">CF!AJ143</f>
        <v>50</v>
      </c>
      <c r="AK22" s="926">
        <f ca="1">CF!AK143</f>
        <v>50</v>
      </c>
      <c r="AL22" s="926">
        <f ca="1">CF!AL143</f>
        <v>50</v>
      </c>
      <c r="AM22" s="926">
        <f ca="1">CF!AM143</f>
        <v>50</v>
      </c>
      <c r="AN22" s="926">
        <f ca="1">CF!AN143</f>
        <v>50</v>
      </c>
      <c r="AO22" s="926">
        <f ca="1">CF!AO143</f>
        <v>50</v>
      </c>
      <c r="AP22" s="926">
        <f ca="1">CF!AP143</f>
        <v>50</v>
      </c>
      <c r="AQ22" s="926">
        <f ca="1">CF!AQ143</f>
        <v>50</v>
      </c>
      <c r="AR22" s="926">
        <f ca="1">CF!AR143</f>
        <v>50</v>
      </c>
      <c r="AS22" s="926">
        <f ca="1">CF!AS143</f>
        <v>50</v>
      </c>
      <c r="AT22" s="926">
        <f ca="1">CF!AT143</f>
        <v>50</v>
      </c>
      <c r="AU22" s="926">
        <f ca="1">CF!AU143</f>
        <v>50</v>
      </c>
      <c r="AV22" s="926">
        <f ca="1">CF!AV143</f>
        <v>50</v>
      </c>
      <c r="AW22" s="926">
        <f ca="1">CF!AW143</f>
        <v>50</v>
      </c>
      <c r="AX22" s="926">
        <f ca="1">CF!AX143</f>
        <v>50</v>
      </c>
      <c r="AY22" s="926">
        <f ca="1">CF!AY143</f>
        <v>50</v>
      </c>
      <c r="AZ22" s="926">
        <f ca="1">CF!AZ143</f>
        <v>50</v>
      </c>
      <c r="BA22" s="926">
        <f ca="1">CF!BA143</f>
        <v>50</v>
      </c>
      <c r="BB22" s="926">
        <f ca="1">CF!BB143</f>
        <v>50</v>
      </c>
      <c r="BC22" s="926">
        <f ca="1">CF!BC143</f>
        <v>50</v>
      </c>
      <c r="BD22" s="926">
        <f ca="1">CF!BD143</f>
        <v>50</v>
      </c>
      <c r="BE22" s="926">
        <f ca="1">CF!BE143</f>
        <v>50</v>
      </c>
      <c r="BF22" s="926">
        <f ca="1">CF!BF143</f>
        <v>50</v>
      </c>
      <c r="BG22" s="926">
        <f ca="1">CF!BG143</f>
        <v>50</v>
      </c>
      <c r="BH22" s="926">
        <f ca="1">CF!BH143</f>
        <v>50</v>
      </c>
      <c r="BI22" s="926">
        <f ca="1">CF!BI143</f>
        <v>50</v>
      </c>
      <c r="BJ22" s="926">
        <f ca="1">CF!BJ143</f>
        <v>50</v>
      </c>
      <c r="BK22" s="926">
        <f ca="1">CF!BK143</f>
        <v>50</v>
      </c>
      <c r="BL22" s="926">
        <f ca="1">CF!BL143</f>
        <v>50</v>
      </c>
      <c r="BM22" s="926">
        <f ca="1">CF!BM143</f>
        <v>50</v>
      </c>
      <c r="BN22" s="926">
        <f ca="1">CF!BN143</f>
        <v>50</v>
      </c>
      <c r="BO22" s="926">
        <f ca="1">CF!BO143</f>
        <v>50</v>
      </c>
      <c r="BP22" s="926"/>
      <c r="BQ22" s="926"/>
      <c r="BR22" s="926"/>
      <c r="BS22" s="926"/>
      <c r="BT22" s="926"/>
      <c r="BU22" s="926"/>
      <c r="BV22" s="926"/>
      <c r="BW22" s="926"/>
      <c r="BX22" s="926"/>
      <c r="BY22" s="926"/>
      <c r="BZ22" s="926"/>
      <c r="CA22" s="926"/>
      <c r="CB22" s="926"/>
      <c r="CC22" s="926"/>
      <c r="CD22" s="926"/>
      <c r="CE22" s="926"/>
      <c r="CF22" s="926"/>
      <c r="CG22" s="926"/>
      <c r="CH22" s="926"/>
      <c r="CI22" s="926"/>
      <c r="CJ22" s="926"/>
      <c r="CK22" s="926"/>
      <c r="CL22" s="926"/>
      <c r="CM22" s="926"/>
      <c r="CN22" s="926"/>
      <c r="CO22" s="926"/>
      <c r="CP22" s="926"/>
      <c r="CQ22" s="926"/>
      <c r="CR22" s="926"/>
      <c r="CS22" s="926"/>
      <c r="CT22" s="926"/>
      <c r="CU22" s="926"/>
      <c r="CV22" s="926"/>
      <c r="CW22" s="926"/>
      <c r="CX22" s="926"/>
      <c r="CY22" s="926"/>
      <c r="CZ22" s="926"/>
      <c r="DA22" s="926"/>
      <c r="DB22" s="926"/>
      <c r="DC22" s="926"/>
      <c r="DD22" s="926"/>
      <c r="DE22" s="926"/>
      <c r="DF22" s="926"/>
      <c r="DG22" s="926"/>
      <c r="DH22" s="926"/>
      <c r="DI22" s="926"/>
      <c r="DJ22" s="926"/>
      <c r="DK22" s="926"/>
      <c r="DL22" s="926"/>
      <c r="DM22" s="926"/>
      <c r="DN22" s="926"/>
      <c r="DO22" s="926"/>
      <c r="DP22" s="926"/>
      <c r="DQ22" s="926"/>
      <c r="DR22" s="926"/>
      <c r="DS22" s="926"/>
      <c r="DT22" s="926"/>
      <c r="DU22" s="926"/>
      <c r="DV22" s="926"/>
      <c r="DW22" s="926"/>
    </row>
    <row r="23" spans="1:127">
      <c r="A23" s="595" t="s">
        <v>1143</v>
      </c>
      <c r="B23" s="595"/>
      <c r="C23" s="595"/>
      <c r="D23" s="595"/>
      <c r="E23" s="595"/>
      <c r="F23" s="587"/>
      <c r="G23" s="926">
        <f ca="1">CF!G145</f>
        <v>-3568.6878026481627</v>
      </c>
      <c r="H23" s="926">
        <f ca="1">CF!H145</f>
        <v>-4938.4358280929646</v>
      </c>
      <c r="I23" s="926">
        <f ca="1">CF!I145</f>
        <v>-6319.8281645605575</v>
      </c>
      <c r="J23" s="926">
        <f ca="1">CF!J145</f>
        <v>-7625.9694897966656</v>
      </c>
      <c r="K23" s="926">
        <f ca="1">CF!K145</f>
        <v>-8940.9142257035892</v>
      </c>
      <c r="L23" s="926">
        <f ca="1">CF!L145</f>
        <v>-10231.039847101219</v>
      </c>
      <c r="M23" s="926">
        <f ca="1">CF!M145</f>
        <v>-11522.126856213163</v>
      </c>
      <c r="N23" s="926">
        <f ca="1">CF!N145</f>
        <v>-12730.974063516387</v>
      </c>
      <c r="O23" s="926">
        <f ca="1">CF!O145</f>
        <v>-13944.450917050111</v>
      </c>
      <c r="P23" s="926">
        <f ca="1">CF!P145</f>
        <v>-15084.487992135499</v>
      </c>
      <c r="Q23" s="926">
        <f ca="1">CF!Q145</f>
        <v>-16226.122432374785</v>
      </c>
      <c r="R23" s="926">
        <f ca="1">CF!R145</f>
        <v>-17326.245788057808</v>
      </c>
      <c r="S23" s="926">
        <f ca="1">CF!S145</f>
        <v>-18426.327854507868</v>
      </c>
      <c r="T23" s="926">
        <f ca="1">CF!T145</f>
        <v>-19431.727552587774</v>
      </c>
      <c r="U23" s="926">
        <f ca="1">CF!U145</f>
        <v>-20427.071879150506</v>
      </c>
      <c r="V23" s="926">
        <f ca="1">CF!V145</f>
        <v>-21308.177081371708</v>
      </c>
      <c r="W23" s="926">
        <f ca="1">CF!W145</f>
        <v>-22179.261701795444</v>
      </c>
      <c r="X23" s="926">
        <f ca="1">CF!X145</f>
        <v>-22933.068802859918</v>
      </c>
      <c r="Y23" s="926">
        <f ca="1">CF!Y145</f>
        <v>-23671.025382083491</v>
      </c>
      <c r="Z23" s="926">
        <f ca="1">CF!Z145</f>
        <v>-24292.032970097094</v>
      </c>
      <c r="AA23" s="926">
        <f ca="1">CF!AA145</f>
        <v>-24891.118979181869</v>
      </c>
      <c r="AB23" s="926">
        <f ca="1">CF!AB145</f>
        <v>-25401.97347860194</v>
      </c>
      <c r="AC23" s="926">
        <f ca="1">CF!AC145</f>
        <v>-25883.002979583805</v>
      </c>
      <c r="AD23" s="926">
        <f ca="1">CF!AD145</f>
        <v>-26236.170604454386</v>
      </c>
      <c r="AE23" s="926">
        <f ca="1">CF!AE145</f>
        <v>-26555.248259329557</v>
      </c>
      <c r="AF23" s="926">
        <f ca="1">CF!AF145</f>
        <v>-24306.532099416767</v>
      </c>
      <c r="AG23" s="926">
        <f ca="1">CF!AG145</f>
        <v>-21951.718142679259</v>
      </c>
      <c r="AH23" s="926">
        <f ca="1">CF!AH145</f>
        <v>-19393.265400936965</v>
      </c>
      <c r="AI23" s="926">
        <f ca="1">CF!AI145</f>
        <v>-17600.080168410317</v>
      </c>
      <c r="AJ23" s="926">
        <f ca="1">CF!AJ145</f>
        <v>-14697.462253612806</v>
      </c>
      <c r="AK23" s="926">
        <f ca="1">CF!AK145</f>
        <v>-12659.396477889997</v>
      </c>
      <c r="AL23" s="926">
        <f ca="1">CF!AL145</f>
        <v>-9386.5304609236537</v>
      </c>
      <c r="AM23" s="926">
        <f ca="1">CF!AM145</f>
        <v>-7081.0966919365128</v>
      </c>
      <c r="AN23" s="926">
        <f ca="1">CF!AN145</f>
        <v>-3236.4272331505499</v>
      </c>
      <c r="AO23" s="926">
        <f ca="1">CF!AO145</f>
        <v>-538.35848437290861</v>
      </c>
      <c r="AP23" s="926">
        <f ca="1">CF!AP145</f>
        <v>3870.0496698229008</v>
      </c>
      <c r="AQ23" s="926">
        <f ca="1">CF!AQ145</f>
        <v>6534.0319198386496</v>
      </c>
      <c r="AR23" s="926">
        <f ca="1">CF!AR145</f>
        <v>4772.7015791137374</v>
      </c>
      <c r="AS23" s="926">
        <f ca="1">CF!AS145</f>
        <v>2992.0159599193212</v>
      </c>
      <c r="AT23" s="926">
        <f ca="1">CF!AT145</f>
        <v>1235.5642099319284</v>
      </c>
      <c r="AU23" s="926">
        <f ca="1">CF!AU145</f>
        <v>0</v>
      </c>
      <c r="AV23" s="926">
        <f ca="1">CF!AV145</f>
        <v>0</v>
      </c>
      <c r="AW23" s="926">
        <f ca="1">CF!AW145</f>
        <v>0</v>
      </c>
      <c r="AX23" s="926">
        <f ca="1">CF!AX145</f>
        <v>0</v>
      </c>
      <c r="AY23" s="926">
        <f ca="1">CF!AY145</f>
        <v>0</v>
      </c>
      <c r="AZ23" s="926">
        <f ca="1">CF!AZ145</f>
        <v>0</v>
      </c>
      <c r="BA23" s="926">
        <f ca="1">CF!BA145</f>
        <v>0</v>
      </c>
      <c r="BB23" s="926">
        <f ca="1">CF!BB145</f>
        <v>0</v>
      </c>
      <c r="BC23" s="926">
        <f ca="1">CF!BC145</f>
        <v>0</v>
      </c>
      <c r="BD23" s="926">
        <f ca="1">CF!BD145</f>
        <v>0</v>
      </c>
      <c r="BE23" s="926">
        <f ca="1">CF!BE145</f>
        <v>0</v>
      </c>
      <c r="BF23" s="926">
        <f ca="1">CF!BF145</f>
        <v>0</v>
      </c>
      <c r="BG23" s="926">
        <f ca="1">CF!BG145</f>
        <v>0</v>
      </c>
      <c r="BH23" s="926">
        <f ca="1">CF!BH145</f>
        <v>0</v>
      </c>
      <c r="BI23" s="926">
        <f ca="1">CF!BI145</f>
        <v>0</v>
      </c>
      <c r="BJ23" s="926">
        <f ca="1">CF!BJ145</f>
        <v>0</v>
      </c>
      <c r="BK23" s="926">
        <f ca="1">CF!BK145</f>
        <v>0</v>
      </c>
      <c r="BL23" s="926">
        <f ca="1">CF!BL145</f>
        <v>0</v>
      </c>
      <c r="BM23" s="926">
        <f ca="1">CF!BM145</f>
        <v>0</v>
      </c>
      <c r="BN23" s="926">
        <f ca="1">CF!BN145</f>
        <v>0</v>
      </c>
      <c r="BO23" s="926">
        <f ca="1">CF!BO145</f>
        <v>0</v>
      </c>
      <c r="BP23" s="926"/>
      <c r="BQ23" s="926"/>
      <c r="BR23" s="926"/>
      <c r="BS23" s="926"/>
      <c r="BT23" s="926"/>
      <c r="BU23" s="926"/>
      <c r="BV23" s="926"/>
      <c r="BW23" s="926"/>
      <c r="BX23" s="926"/>
      <c r="BY23" s="926"/>
      <c r="BZ23" s="926"/>
      <c r="CA23" s="926"/>
      <c r="CB23" s="926"/>
      <c r="CC23" s="926"/>
      <c r="CD23" s="926"/>
      <c r="CE23" s="926"/>
      <c r="CF23" s="926"/>
      <c r="CG23" s="926"/>
      <c r="CH23" s="926"/>
      <c r="CI23" s="926"/>
      <c r="CJ23" s="926"/>
      <c r="CK23" s="926"/>
      <c r="CL23" s="926"/>
      <c r="CM23" s="926"/>
      <c r="CN23" s="926"/>
      <c r="CO23" s="926"/>
      <c r="CP23" s="926"/>
      <c r="CQ23" s="926"/>
      <c r="CR23" s="926"/>
      <c r="CS23" s="926"/>
      <c r="CT23" s="926"/>
      <c r="CU23" s="926"/>
      <c r="CV23" s="926"/>
      <c r="CW23" s="926"/>
      <c r="CX23" s="926"/>
      <c r="CY23" s="926"/>
      <c r="CZ23" s="926"/>
      <c r="DA23" s="926"/>
      <c r="DB23" s="926"/>
      <c r="DC23" s="926"/>
      <c r="DD23" s="926"/>
      <c r="DE23" s="926"/>
      <c r="DF23" s="926"/>
      <c r="DG23" s="926"/>
      <c r="DH23" s="926"/>
      <c r="DI23" s="926"/>
      <c r="DJ23" s="926"/>
      <c r="DK23" s="926"/>
      <c r="DL23" s="926"/>
      <c r="DM23" s="926"/>
      <c r="DN23" s="926"/>
      <c r="DO23" s="926"/>
      <c r="DP23" s="926"/>
      <c r="DQ23" s="926"/>
      <c r="DR23" s="926"/>
      <c r="DS23" s="926"/>
      <c r="DT23" s="926"/>
      <c r="DU23" s="926"/>
      <c r="DV23" s="926"/>
      <c r="DW23" s="926"/>
    </row>
    <row r="24" spans="1:127" s="481" customFormat="1">
      <c r="A24" s="596" t="str">
        <f>Inputs!A305</f>
        <v>Shareholder Loan</v>
      </c>
      <c r="B24" s="596"/>
      <c r="C24" s="596"/>
      <c r="D24" s="596">
        <f ca="1">XNPV(Inputs!D445,BS!G20:BO20,BS!G2:BO2)</f>
        <v>466393.68017052457</v>
      </c>
      <c r="E24" s="596"/>
      <c r="F24" s="593"/>
      <c r="G24" s="976">
        <f ca="1">DS!G126</f>
        <v>32703.864020594257</v>
      </c>
      <c r="H24" s="976">
        <f ca="1">DS!H126</f>
        <v>33047.452182845096</v>
      </c>
      <c r="I24" s="976">
        <f ca="1">DS!I126</f>
        <v>33410.59166349619</v>
      </c>
      <c r="J24" s="976">
        <f ca="1">DS!J126</f>
        <v>33769.07293908891</v>
      </c>
      <c r="K24" s="976">
        <f ca="1">DS!K126</f>
        <v>34147.953001164045</v>
      </c>
      <c r="L24" s="976">
        <f ca="1">DS!L126</f>
        <v>34533.906382929054</v>
      </c>
      <c r="M24" s="976">
        <f ca="1">DS!M126</f>
        <v>34939.666034701171</v>
      </c>
      <c r="N24" s="976">
        <f ca="1">DS!N126</f>
        <v>35338.244232349323</v>
      </c>
      <c r="O24" s="976">
        <f ca="1">DS!O126</f>
        <v>35759.502865780159</v>
      </c>
      <c r="P24" s="976">
        <f ca="1">DS!P126</f>
        <v>36178.328884952301</v>
      </c>
      <c r="Q24" s="976">
        <f ca="1">DS!Q126</f>
        <v>36620.987508837898</v>
      </c>
      <c r="R24" s="976">
        <f ca="1">DS!R126</f>
        <v>37063.682023621463</v>
      </c>
      <c r="S24" s="976">
        <f ca="1">DS!S126</f>
        <v>37531.567340544076</v>
      </c>
      <c r="T24" s="976">
        <f ca="1">DS!T126</f>
        <v>37995.253682394723</v>
      </c>
      <c r="U24" s="976">
        <f ca="1">DS!U126</f>
        <v>38482.735377050165</v>
      </c>
      <c r="V24" s="976">
        <f ca="1">DS!V126</f>
        <v>38956.831260830651</v>
      </c>
      <c r="W24" s="976">
        <f ca="1">DS!W126</f>
        <v>39457.904789927321</v>
      </c>
      <c r="X24" s="976">
        <f ca="1">DS!X126</f>
        <v>39947.251246396932</v>
      </c>
      <c r="Y24" s="976">
        <f ca="1">DS!Y126</f>
        <v>40464.443156900234</v>
      </c>
      <c r="Z24" s="976">
        <f ca="1">DS!Z126</f>
        <v>40970.791671129205</v>
      </c>
      <c r="AA24" s="976">
        <f ca="1">DS!AA126</f>
        <v>41505.953113482166</v>
      </c>
      <c r="AB24" s="976">
        <f ca="1">DS!AB126</f>
        <v>42040.684940944193</v>
      </c>
      <c r="AC24" s="976">
        <f ca="1">DS!AC126</f>
        <v>42602.858017677499</v>
      </c>
      <c r="AD24" s="976">
        <f ca="1">DS!AD126</f>
        <v>43151.177761573599</v>
      </c>
      <c r="AE24" s="976">
        <f ca="1">DS!AE126</f>
        <v>43730.698737281149</v>
      </c>
      <c r="AF24" s="976">
        <f ca="1">DS!AF126</f>
        <v>42231.916720984715</v>
      </c>
      <c r="AG24" s="976">
        <f ca="1">DS!AG126</f>
        <v>40768.038020282838</v>
      </c>
      <c r="AH24" s="976">
        <f ca="1">DS!AH126</f>
        <v>39120.092086459699</v>
      </c>
      <c r="AI24" s="976">
        <f ca="1">DS!AI126</f>
        <v>38302.175927926277</v>
      </c>
      <c r="AJ24" s="976">
        <f ca="1">DS!AJ126</f>
        <v>33638.227672403853</v>
      </c>
      <c r="AK24" s="976">
        <f ca="1">DS!AK126</f>
        <v>29819.476277486629</v>
      </c>
      <c r="AL24" s="976">
        <f ca="1">DS!AL126</f>
        <v>24790.158510532892</v>
      </c>
      <c r="AM24" s="976">
        <f ca="1">DS!AM126</f>
        <v>20699.160531613816</v>
      </c>
      <c r="AN24" s="976">
        <f ca="1">DS!AN126</f>
        <v>15098.039322840461</v>
      </c>
      <c r="AO24" s="976">
        <f ca="1">DS!AO126</f>
        <v>10614.406364130886</v>
      </c>
      <c r="AP24" s="976">
        <f ca="1">DS!AP126</f>
        <v>4449.5464599476836</v>
      </c>
      <c r="AQ24" s="976">
        <f ca="1">DS!AQ126</f>
        <v>0</v>
      </c>
      <c r="AR24" s="976">
        <f ca="1">DS!AR126</f>
        <v>0</v>
      </c>
      <c r="AS24" s="976">
        <f ca="1">DS!AS126</f>
        <v>0</v>
      </c>
      <c r="AT24" s="976">
        <f ca="1">DS!AT126</f>
        <v>0</v>
      </c>
      <c r="AU24" s="976">
        <f ca="1">DS!AU126</f>
        <v>0</v>
      </c>
      <c r="AV24" s="976">
        <f ca="1">DS!AV126</f>
        <v>0</v>
      </c>
      <c r="AW24" s="976">
        <f ca="1">DS!AW126</f>
        <v>0</v>
      </c>
      <c r="AX24" s="976">
        <f ca="1">DS!AX126</f>
        <v>0</v>
      </c>
      <c r="AY24" s="976">
        <f ca="1">DS!AY126</f>
        <v>0</v>
      </c>
      <c r="AZ24" s="976">
        <f ca="1">DS!AZ126</f>
        <v>0</v>
      </c>
      <c r="BA24" s="976">
        <f ca="1">DS!BA126</f>
        <v>0</v>
      </c>
      <c r="BB24" s="976">
        <f ca="1">DS!BB126</f>
        <v>0</v>
      </c>
      <c r="BC24" s="976">
        <f ca="1">DS!BC126</f>
        <v>0</v>
      </c>
      <c r="BD24" s="976">
        <f ca="1">DS!BD126</f>
        <v>0</v>
      </c>
      <c r="BE24" s="976">
        <f ca="1">DS!BE126</f>
        <v>0</v>
      </c>
      <c r="BF24" s="976">
        <f ca="1">DS!BF126</f>
        <v>0</v>
      </c>
      <c r="BG24" s="976">
        <f ca="1">DS!BG126</f>
        <v>0</v>
      </c>
      <c r="BH24" s="976">
        <f ca="1">DS!BH126</f>
        <v>0</v>
      </c>
      <c r="BI24" s="976">
        <f ca="1">DS!BI126</f>
        <v>0</v>
      </c>
      <c r="BJ24" s="976">
        <f ca="1">DS!BJ126</f>
        <v>0</v>
      </c>
      <c r="BK24" s="976">
        <f ca="1">DS!BK126</f>
        <v>0</v>
      </c>
      <c r="BL24" s="976">
        <f ca="1">DS!BL126</f>
        <v>0</v>
      </c>
      <c r="BM24" s="976">
        <f ca="1">DS!BM126</f>
        <v>0</v>
      </c>
      <c r="BN24" s="976">
        <f ca="1">DS!BN126</f>
        <v>0</v>
      </c>
      <c r="BO24" s="976">
        <f ca="1">DS!BO126</f>
        <v>0</v>
      </c>
      <c r="BP24" s="976"/>
      <c r="BQ24" s="976"/>
      <c r="BR24" s="976"/>
      <c r="BS24" s="976"/>
      <c r="BT24" s="976"/>
      <c r="BU24" s="976"/>
      <c r="BV24" s="976"/>
      <c r="BW24" s="976"/>
      <c r="BX24" s="976"/>
      <c r="BY24" s="976"/>
      <c r="BZ24" s="976"/>
      <c r="CA24" s="976"/>
      <c r="CB24" s="976"/>
      <c r="CC24" s="976"/>
      <c r="CD24" s="976"/>
      <c r="CE24" s="976"/>
      <c r="CF24" s="976"/>
      <c r="CG24" s="976"/>
      <c r="CH24" s="976"/>
      <c r="CI24" s="976"/>
      <c r="CJ24" s="976"/>
      <c r="CK24" s="976"/>
      <c r="CL24" s="976"/>
      <c r="CM24" s="976"/>
      <c r="CN24" s="976"/>
      <c r="CO24" s="976"/>
      <c r="CP24" s="976"/>
      <c r="CQ24" s="976"/>
      <c r="CR24" s="976"/>
      <c r="CS24" s="976"/>
      <c r="CT24" s="976"/>
      <c r="CU24" s="976"/>
      <c r="CV24" s="976"/>
      <c r="CW24" s="976"/>
      <c r="CX24" s="976"/>
      <c r="CY24" s="976"/>
      <c r="CZ24" s="976"/>
      <c r="DA24" s="976"/>
      <c r="DB24" s="976"/>
      <c r="DC24" s="976"/>
      <c r="DD24" s="976"/>
      <c r="DE24" s="976"/>
      <c r="DF24" s="976"/>
      <c r="DG24" s="976"/>
      <c r="DH24" s="976"/>
      <c r="DI24" s="976"/>
      <c r="DJ24" s="976"/>
      <c r="DK24" s="976"/>
      <c r="DL24" s="976"/>
      <c r="DM24" s="976"/>
      <c r="DN24" s="976"/>
      <c r="DO24" s="976"/>
      <c r="DP24" s="976"/>
      <c r="DQ24" s="976"/>
      <c r="DR24" s="976"/>
      <c r="DS24" s="976"/>
      <c r="DT24" s="976"/>
      <c r="DU24" s="976"/>
      <c r="DV24" s="976"/>
      <c r="DW24" s="976"/>
    </row>
    <row r="25" spans="1:127">
      <c r="A25" s="584" t="str">
        <f>Inputs!A236</f>
        <v>Akuo Carbon Fund</v>
      </c>
      <c r="B25" s="584"/>
      <c r="C25" s="584"/>
      <c r="D25" s="1148">
        <f ca="1">D26/D24</f>
        <v>1.2142496637283315</v>
      </c>
      <c r="E25" s="584"/>
      <c r="F25" s="585"/>
      <c r="G25" s="977">
        <f ca="1">DS!G110</f>
        <v>0</v>
      </c>
      <c r="H25" s="977">
        <f ca="1">DS!H110</f>
        <v>0</v>
      </c>
      <c r="I25" s="977">
        <f ca="1">DS!I110</f>
        <v>0</v>
      </c>
      <c r="J25" s="977">
        <f ca="1">DS!J110</f>
        <v>0</v>
      </c>
      <c r="K25" s="977">
        <f ca="1">DS!K110</f>
        <v>0</v>
      </c>
      <c r="L25" s="977">
        <f ca="1">DS!L110</f>
        <v>0</v>
      </c>
      <c r="M25" s="977">
        <f ca="1">DS!M110</f>
        <v>0</v>
      </c>
      <c r="N25" s="977">
        <f ca="1">DS!N110</f>
        <v>0</v>
      </c>
      <c r="O25" s="977">
        <f ca="1">DS!O110</f>
        <v>0</v>
      </c>
      <c r="P25" s="977">
        <f ca="1">DS!P110</f>
        <v>0</v>
      </c>
      <c r="Q25" s="977">
        <f ca="1">DS!Q110</f>
        <v>0</v>
      </c>
      <c r="R25" s="977">
        <f ca="1">DS!R110</f>
        <v>0</v>
      </c>
      <c r="S25" s="977">
        <f ca="1">DS!S110</f>
        <v>0</v>
      </c>
      <c r="T25" s="977">
        <f ca="1">DS!T110</f>
        <v>0</v>
      </c>
      <c r="U25" s="977">
        <f ca="1">DS!U110</f>
        <v>0</v>
      </c>
      <c r="V25" s="977">
        <f ca="1">DS!V110</f>
        <v>0</v>
      </c>
      <c r="W25" s="977">
        <f ca="1">DS!W110</f>
        <v>0</v>
      </c>
      <c r="X25" s="977">
        <f ca="1">DS!X110</f>
        <v>0</v>
      </c>
      <c r="Y25" s="977">
        <f ca="1">DS!Y110</f>
        <v>0</v>
      </c>
      <c r="Z25" s="977">
        <f ca="1">DS!Z110</f>
        <v>0</v>
      </c>
      <c r="AA25" s="977">
        <f ca="1">DS!AA110</f>
        <v>0</v>
      </c>
      <c r="AB25" s="977">
        <f ca="1">DS!AB110</f>
        <v>0</v>
      </c>
      <c r="AC25" s="977">
        <f ca="1">DS!AC110</f>
        <v>0</v>
      </c>
      <c r="AD25" s="977">
        <f ca="1">DS!AD110</f>
        <v>0</v>
      </c>
      <c r="AE25" s="977">
        <f ca="1">DS!AE110</f>
        <v>0</v>
      </c>
      <c r="AF25" s="977">
        <f ca="1">DS!AF110</f>
        <v>0</v>
      </c>
      <c r="AG25" s="977">
        <f ca="1">DS!AG110</f>
        <v>0</v>
      </c>
      <c r="AH25" s="977">
        <f ca="1">DS!AH110</f>
        <v>0</v>
      </c>
      <c r="AI25" s="977">
        <f ca="1">DS!AI110</f>
        <v>0</v>
      </c>
      <c r="AJ25" s="977">
        <f ca="1">DS!AJ110</f>
        <v>0</v>
      </c>
      <c r="AK25" s="977">
        <f ca="1">DS!AK110</f>
        <v>0</v>
      </c>
      <c r="AL25" s="977">
        <f ca="1">DS!AL110</f>
        <v>0</v>
      </c>
      <c r="AM25" s="977">
        <f ca="1">DS!AM110</f>
        <v>0</v>
      </c>
      <c r="AN25" s="977">
        <f ca="1">DS!AN110</f>
        <v>0</v>
      </c>
      <c r="AO25" s="977">
        <f ca="1">DS!AO110</f>
        <v>0</v>
      </c>
      <c r="AP25" s="977">
        <f ca="1">DS!AP110</f>
        <v>0</v>
      </c>
      <c r="AQ25" s="977">
        <f ca="1">DS!AQ110</f>
        <v>0</v>
      </c>
      <c r="AR25" s="977">
        <f ca="1">DS!AR110</f>
        <v>0</v>
      </c>
      <c r="AS25" s="977">
        <f ca="1">DS!AS110</f>
        <v>0</v>
      </c>
      <c r="AT25" s="977">
        <f ca="1">DS!AT110</f>
        <v>0</v>
      </c>
      <c r="AU25" s="977">
        <f ca="1">DS!AU110</f>
        <v>0</v>
      </c>
      <c r="AV25" s="977">
        <f ca="1">DS!AV110</f>
        <v>0</v>
      </c>
      <c r="AW25" s="977">
        <f ca="1">DS!AW110</f>
        <v>0</v>
      </c>
      <c r="AX25" s="977">
        <f ca="1">DS!AX110</f>
        <v>0</v>
      </c>
      <c r="AY25" s="977">
        <f ca="1">DS!AY110</f>
        <v>0</v>
      </c>
      <c r="AZ25" s="977">
        <f ca="1">DS!AZ110</f>
        <v>0</v>
      </c>
      <c r="BA25" s="977">
        <f ca="1">DS!BA110</f>
        <v>0</v>
      </c>
      <c r="BB25" s="977">
        <f ca="1">DS!BB110</f>
        <v>0</v>
      </c>
      <c r="BC25" s="977">
        <f ca="1">DS!BC110</f>
        <v>0</v>
      </c>
      <c r="BD25" s="977">
        <f ca="1">DS!BD110</f>
        <v>0</v>
      </c>
      <c r="BE25" s="977">
        <f ca="1">DS!BE110</f>
        <v>0</v>
      </c>
      <c r="BF25" s="977">
        <f ca="1">DS!BF110</f>
        <v>0</v>
      </c>
      <c r="BG25" s="977">
        <f ca="1">DS!BG110</f>
        <v>0</v>
      </c>
      <c r="BH25" s="977">
        <f ca="1">DS!BH110</f>
        <v>0</v>
      </c>
      <c r="BI25" s="977">
        <f ca="1">DS!BI110</f>
        <v>0</v>
      </c>
      <c r="BJ25" s="977">
        <f ca="1">DS!BJ110</f>
        <v>0</v>
      </c>
      <c r="BK25" s="977">
        <f ca="1">DS!BK110</f>
        <v>0</v>
      </c>
      <c r="BL25" s="977">
        <f ca="1">DS!BL110</f>
        <v>0</v>
      </c>
      <c r="BM25" s="977">
        <f ca="1">DS!BM110</f>
        <v>0</v>
      </c>
      <c r="BN25" s="977">
        <f ca="1">DS!BN110</f>
        <v>0</v>
      </c>
      <c r="BO25" s="977">
        <f ca="1">DS!BO110</f>
        <v>0</v>
      </c>
      <c r="BP25" s="977"/>
      <c r="BQ25" s="977"/>
      <c r="BR25" s="977"/>
      <c r="BS25" s="977"/>
      <c r="BT25" s="977"/>
      <c r="BU25" s="977"/>
      <c r="BV25" s="977"/>
      <c r="BW25" s="977"/>
      <c r="BX25" s="977"/>
      <c r="BY25" s="977"/>
      <c r="BZ25" s="977"/>
      <c r="CA25" s="977"/>
      <c r="CB25" s="977"/>
      <c r="CC25" s="977"/>
      <c r="CD25" s="977"/>
      <c r="CE25" s="977"/>
      <c r="CF25" s="977"/>
      <c r="CG25" s="977"/>
      <c r="CH25" s="977"/>
      <c r="CI25" s="977"/>
      <c r="CJ25" s="977"/>
      <c r="CK25" s="977"/>
      <c r="CL25" s="977"/>
      <c r="CM25" s="977"/>
      <c r="CN25" s="977"/>
      <c r="CO25" s="977"/>
      <c r="CP25" s="977"/>
      <c r="CQ25" s="977"/>
      <c r="CR25" s="977"/>
      <c r="CS25" s="977"/>
      <c r="CT25" s="977"/>
      <c r="CU25" s="977"/>
      <c r="CV25" s="977"/>
      <c r="CW25" s="977"/>
      <c r="CX25" s="977"/>
      <c r="CY25" s="977"/>
      <c r="CZ25" s="977"/>
      <c r="DA25" s="977"/>
      <c r="DB25" s="977"/>
      <c r="DC25" s="977"/>
      <c r="DD25" s="977"/>
      <c r="DE25" s="977"/>
      <c r="DF25" s="977"/>
      <c r="DG25" s="977"/>
      <c r="DH25" s="977"/>
      <c r="DI25" s="977"/>
      <c r="DJ25" s="977"/>
      <c r="DK25" s="977"/>
      <c r="DL25" s="977"/>
      <c r="DM25" s="977"/>
      <c r="DN25" s="977"/>
      <c r="DO25" s="977"/>
      <c r="DP25" s="977"/>
      <c r="DQ25" s="977"/>
      <c r="DR25" s="977"/>
      <c r="DS25" s="977"/>
      <c r="DT25" s="977"/>
      <c r="DU25" s="977"/>
      <c r="DV25" s="977"/>
      <c r="DW25" s="977"/>
    </row>
    <row r="26" spans="1:127">
      <c r="A26" s="588" t="str">
        <f>Inputs!A173</f>
        <v>Senior Debt</v>
      </c>
      <c r="B26" s="588"/>
      <c r="C26" s="588"/>
      <c r="D26" s="588">
        <f ca="1">XNPV(Inputs!D445,BS!G26:BO26,BS!G2:BO2)</f>
        <v>566318.36931207846</v>
      </c>
      <c r="E26" s="588"/>
      <c r="F26" s="593"/>
      <c r="G26" s="977">
        <f ca="1">DS!G53</f>
        <v>43358.530568115879</v>
      </c>
      <c r="H26" s="977">
        <f ca="1">DS!H53</f>
        <v>42539.25166000527</v>
      </c>
      <c r="I26" s="977">
        <f ca="1">DS!I53</f>
        <v>41681.478361567395</v>
      </c>
      <c r="J26" s="977">
        <f ca="1">DS!J53</f>
        <v>40783.699639906212</v>
      </c>
      <c r="K26" s="977">
        <f ca="1">DS!K53</f>
        <v>39843.738159483626</v>
      </c>
      <c r="L26" s="977">
        <f ca="1">DS!L53</f>
        <v>38897.345873291852</v>
      </c>
      <c r="M26" s="977">
        <f ca="1">DS!M53</f>
        <v>37911.772830897127</v>
      </c>
      <c r="N26" s="977">
        <f ca="1">DS!N53</f>
        <v>36876.603069247627</v>
      </c>
      <c r="O26" s="977">
        <f ca="1">DS!O53</f>
        <v>35792.795135096145</v>
      </c>
      <c r="P26" s="977">
        <f ca="1">DS!P53</f>
        <v>34668.567419704814</v>
      </c>
      <c r="Q26" s="977">
        <f ca="1">DS!Q53</f>
        <v>33491.51708180413</v>
      </c>
      <c r="R26" s="977">
        <f ca="1">DS!R53</f>
        <v>32303.507151399011</v>
      </c>
      <c r="S26" s="977">
        <f ca="1">DS!S53</f>
        <v>31059.677746672085</v>
      </c>
      <c r="T26" s="977">
        <f ca="1">DS!T53</f>
        <v>29750.82657707695</v>
      </c>
      <c r="U26" s="977">
        <f ca="1">DS!U53</f>
        <v>28387.788809249691</v>
      </c>
      <c r="V26" s="977">
        <f ca="1">DS!V53</f>
        <v>26949.359356385834</v>
      </c>
      <c r="W26" s="977">
        <f ca="1">DS!W53</f>
        <v>25443.344293458529</v>
      </c>
      <c r="X26" s="977">
        <f ca="1">DS!X53</f>
        <v>23862.366166748816</v>
      </c>
      <c r="Y26" s="977">
        <f ca="1">DS!Y53</f>
        <v>22207.104681214718</v>
      </c>
      <c r="Z26" s="977">
        <f ca="1">DS!Z53</f>
        <v>20476.324983694776</v>
      </c>
      <c r="AA26" s="977">
        <f ca="1">DS!AA53</f>
        <v>18664.223396172212</v>
      </c>
      <c r="AB26" s="977">
        <f ca="1">DS!AB53</f>
        <v>16789.781542305864</v>
      </c>
      <c r="AC26" s="977">
        <f ca="1">DS!AC53</f>
        <v>14837.737566819869</v>
      </c>
      <c r="AD26" s="977">
        <f ca="1">DS!AD53</f>
        <v>12797.146676489778</v>
      </c>
      <c r="AE26" s="977">
        <f ca="1">DS!AE53</f>
        <v>10660.677201403027</v>
      </c>
      <c r="AF26" s="977">
        <f ca="1">DS!AF53</f>
        <v>8104.291307799278</v>
      </c>
      <c r="AG26" s="977">
        <f ca="1">DS!AG53</f>
        <v>5427.7918418317076</v>
      </c>
      <c r="AH26" s="977">
        <f ca="1">DS!AH53</f>
        <v>2760.833283925163</v>
      </c>
      <c r="AI26" s="977">
        <f ca="1">DS!AI53</f>
        <v>0</v>
      </c>
      <c r="AJ26" s="977">
        <f ca="1">DS!AJ53</f>
        <v>0</v>
      </c>
      <c r="AK26" s="977">
        <f ca="1">DS!AK53</f>
        <v>0</v>
      </c>
      <c r="AL26" s="977">
        <f ca="1">DS!AL53</f>
        <v>0</v>
      </c>
      <c r="AM26" s="977">
        <f ca="1">DS!AM53</f>
        <v>0</v>
      </c>
      <c r="AN26" s="977">
        <f ca="1">DS!AN53</f>
        <v>0</v>
      </c>
      <c r="AO26" s="977">
        <f ca="1">DS!AO53</f>
        <v>0</v>
      </c>
      <c r="AP26" s="977">
        <f ca="1">DS!AP53</f>
        <v>0</v>
      </c>
      <c r="AQ26" s="977">
        <f ca="1">DS!AQ53</f>
        <v>0</v>
      </c>
      <c r="AR26" s="977">
        <f ca="1">DS!AR53</f>
        <v>0</v>
      </c>
      <c r="AS26" s="977">
        <f ca="1">DS!AS53</f>
        <v>0</v>
      </c>
      <c r="AT26" s="977">
        <f ca="1">DS!AT53</f>
        <v>0</v>
      </c>
      <c r="AU26" s="977">
        <f ca="1">DS!AU53</f>
        <v>0</v>
      </c>
      <c r="AV26" s="977">
        <f ca="1">DS!AV53</f>
        <v>0</v>
      </c>
      <c r="AW26" s="977">
        <f ca="1">DS!AW53</f>
        <v>0</v>
      </c>
      <c r="AX26" s="977">
        <f ca="1">DS!AX53</f>
        <v>0</v>
      </c>
      <c r="AY26" s="977">
        <f ca="1">DS!AY53</f>
        <v>0</v>
      </c>
      <c r="AZ26" s="977">
        <f ca="1">DS!AZ53</f>
        <v>0</v>
      </c>
      <c r="BA26" s="977">
        <f ca="1">DS!BA53</f>
        <v>0</v>
      </c>
      <c r="BB26" s="977">
        <f ca="1">DS!BB53</f>
        <v>0</v>
      </c>
      <c r="BC26" s="977">
        <f ca="1">DS!BC53</f>
        <v>0</v>
      </c>
      <c r="BD26" s="977">
        <f ca="1">DS!BD53</f>
        <v>0</v>
      </c>
      <c r="BE26" s="977">
        <f ca="1">DS!BE53</f>
        <v>0</v>
      </c>
      <c r="BF26" s="977">
        <f ca="1">DS!BF53</f>
        <v>0</v>
      </c>
      <c r="BG26" s="977">
        <f ca="1">DS!BG53</f>
        <v>0</v>
      </c>
      <c r="BH26" s="977">
        <f ca="1">DS!BH53</f>
        <v>0</v>
      </c>
      <c r="BI26" s="977">
        <f ca="1">DS!BI53</f>
        <v>0</v>
      </c>
      <c r="BJ26" s="977">
        <f ca="1">DS!BJ53</f>
        <v>0</v>
      </c>
      <c r="BK26" s="977">
        <f ca="1">DS!BK53</f>
        <v>0</v>
      </c>
      <c r="BL26" s="977">
        <f ca="1">DS!BL53</f>
        <v>0</v>
      </c>
      <c r="BM26" s="977">
        <f ca="1">DS!BM53</f>
        <v>0</v>
      </c>
      <c r="BN26" s="977">
        <f ca="1">DS!BN53</f>
        <v>0</v>
      </c>
      <c r="BO26" s="977">
        <f ca="1">DS!BO53</f>
        <v>0</v>
      </c>
      <c r="BP26" s="977"/>
      <c r="BQ26" s="977"/>
      <c r="BR26" s="977"/>
      <c r="BS26" s="977"/>
      <c r="BT26" s="977"/>
      <c r="BU26" s="977"/>
      <c r="BV26" s="977"/>
      <c r="BW26" s="977"/>
      <c r="BX26" s="977"/>
      <c r="BY26" s="977"/>
      <c r="BZ26" s="977"/>
      <c r="CA26" s="977"/>
      <c r="CB26" s="977"/>
      <c r="CC26" s="977"/>
      <c r="CD26" s="977"/>
      <c r="CE26" s="977"/>
      <c r="CF26" s="977"/>
      <c r="CG26" s="977"/>
      <c r="CH26" s="977"/>
      <c r="CI26" s="977"/>
      <c r="CJ26" s="977"/>
      <c r="CK26" s="977"/>
      <c r="CL26" s="977"/>
      <c r="CM26" s="977"/>
      <c r="CN26" s="977"/>
      <c r="CO26" s="977"/>
      <c r="CP26" s="977"/>
      <c r="CQ26" s="977"/>
      <c r="CR26" s="977"/>
      <c r="CS26" s="977"/>
      <c r="CT26" s="977"/>
      <c r="CU26" s="977"/>
      <c r="CV26" s="977"/>
      <c r="CW26" s="977"/>
      <c r="CX26" s="977"/>
      <c r="CY26" s="977"/>
      <c r="CZ26" s="977"/>
      <c r="DA26" s="977"/>
      <c r="DB26" s="977"/>
      <c r="DC26" s="977"/>
      <c r="DD26" s="977"/>
      <c r="DE26" s="977"/>
      <c r="DF26" s="977"/>
      <c r="DG26" s="977"/>
      <c r="DH26" s="977"/>
      <c r="DI26" s="977"/>
      <c r="DJ26" s="977"/>
      <c r="DK26" s="977"/>
      <c r="DL26" s="977"/>
      <c r="DM26" s="977"/>
      <c r="DN26" s="977"/>
      <c r="DO26" s="977"/>
      <c r="DP26" s="977"/>
      <c r="DQ26" s="977"/>
      <c r="DR26" s="977"/>
      <c r="DS26" s="977"/>
      <c r="DT26" s="977"/>
      <c r="DU26" s="977"/>
      <c r="DV26" s="977"/>
      <c r="DW26" s="977"/>
    </row>
    <row r="27" spans="1:127">
      <c r="A27" s="588" t="str">
        <f>Inputs!A219</f>
        <v>Refinancing</v>
      </c>
      <c r="B27" s="588"/>
      <c r="C27" s="588"/>
      <c r="D27" s="588"/>
      <c r="E27" s="588"/>
      <c r="F27" s="593"/>
      <c r="G27" s="977">
        <f>DS!G88</f>
        <v>0</v>
      </c>
      <c r="H27" s="977">
        <f ca="1">DS!H88</f>
        <v>0</v>
      </c>
      <c r="I27" s="977">
        <f ca="1">DS!I88</f>
        <v>0</v>
      </c>
      <c r="J27" s="977">
        <f ca="1">DS!J88</f>
        <v>0</v>
      </c>
      <c r="K27" s="977">
        <f ca="1">DS!K88</f>
        <v>0</v>
      </c>
      <c r="L27" s="977">
        <f ca="1">DS!L88</f>
        <v>0</v>
      </c>
      <c r="M27" s="977">
        <f ca="1">DS!M88</f>
        <v>0</v>
      </c>
      <c r="N27" s="977">
        <f ca="1">DS!N88</f>
        <v>0</v>
      </c>
      <c r="O27" s="977">
        <f ca="1">DS!O88</f>
        <v>0</v>
      </c>
      <c r="P27" s="977">
        <f ca="1">DS!P88</f>
        <v>0</v>
      </c>
      <c r="Q27" s="977">
        <f ca="1">DS!Q88</f>
        <v>0</v>
      </c>
      <c r="R27" s="977">
        <f ca="1">DS!R88</f>
        <v>0</v>
      </c>
      <c r="S27" s="977">
        <f ca="1">DS!S88</f>
        <v>0</v>
      </c>
      <c r="T27" s="977">
        <f ca="1">DS!T88</f>
        <v>0</v>
      </c>
      <c r="U27" s="977">
        <f ca="1">DS!U88</f>
        <v>0</v>
      </c>
      <c r="V27" s="977">
        <f ca="1">DS!V88</f>
        <v>0</v>
      </c>
      <c r="W27" s="977">
        <f ca="1">DS!W88</f>
        <v>0</v>
      </c>
      <c r="X27" s="977">
        <f ca="1">DS!X88</f>
        <v>0</v>
      </c>
      <c r="Y27" s="977">
        <f ca="1">DS!Y88</f>
        <v>0</v>
      </c>
      <c r="Z27" s="977">
        <f ca="1">DS!Z88</f>
        <v>0</v>
      </c>
      <c r="AA27" s="977">
        <f ca="1">DS!AA88</f>
        <v>0</v>
      </c>
      <c r="AB27" s="977">
        <f ca="1">DS!AB88</f>
        <v>0</v>
      </c>
      <c r="AC27" s="977">
        <f ca="1">DS!AC88</f>
        <v>0</v>
      </c>
      <c r="AD27" s="977">
        <f ca="1">DS!AD88</f>
        <v>0</v>
      </c>
      <c r="AE27" s="977">
        <f ca="1">DS!AE88</f>
        <v>0</v>
      </c>
      <c r="AF27" s="977">
        <f ca="1">DS!AF88</f>
        <v>0</v>
      </c>
      <c r="AG27" s="977">
        <f ca="1">DS!AG88</f>
        <v>0</v>
      </c>
      <c r="AH27" s="977">
        <f ca="1">DS!AH88</f>
        <v>0</v>
      </c>
      <c r="AI27" s="977">
        <f ca="1">DS!AI88</f>
        <v>0</v>
      </c>
      <c r="AJ27" s="977">
        <f ca="1">DS!AJ88</f>
        <v>0</v>
      </c>
      <c r="AK27" s="977">
        <f ca="1">DS!AK88</f>
        <v>0</v>
      </c>
      <c r="AL27" s="977">
        <f ca="1">DS!AL88</f>
        <v>0</v>
      </c>
      <c r="AM27" s="977">
        <f ca="1">DS!AM88</f>
        <v>0</v>
      </c>
      <c r="AN27" s="977">
        <f ca="1">DS!AN88</f>
        <v>0</v>
      </c>
      <c r="AO27" s="977">
        <f ca="1">DS!AO88</f>
        <v>0</v>
      </c>
      <c r="AP27" s="977">
        <f ca="1">DS!AP88</f>
        <v>0</v>
      </c>
      <c r="AQ27" s="977">
        <f ca="1">DS!AQ88</f>
        <v>0</v>
      </c>
      <c r="AR27" s="977">
        <f ca="1">DS!AR88</f>
        <v>0</v>
      </c>
      <c r="AS27" s="977">
        <f ca="1">DS!AS88</f>
        <v>0</v>
      </c>
      <c r="AT27" s="977">
        <f ca="1">DS!AT88</f>
        <v>0</v>
      </c>
      <c r="AU27" s="977">
        <f ca="1">DS!AU88</f>
        <v>0</v>
      </c>
      <c r="AV27" s="977">
        <f ca="1">DS!AV88</f>
        <v>0</v>
      </c>
      <c r="AW27" s="977">
        <f ca="1">DS!AW88</f>
        <v>0</v>
      </c>
      <c r="AX27" s="977">
        <f ca="1">DS!AX88</f>
        <v>0</v>
      </c>
      <c r="AY27" s="977">
        <f ca="1">DS!AY88</f>
        <v>0</v>
      </c>
      <c r="AZ27" s="977">
        <f ca="1">DS!AZ88</f>
        <v>0</v>
      </c>
      <c r="BA27" s="977">
        <f ca="1">DS!BA88</f>
        <v>0</v>
      </c>
      <c r="BB27" s="977">
        <f ca="1">DS!BB88</f>
        <v>0</v>
      </c>
      <c r="BC27" s="977">
        <f ca="1">DS!BC88</f>
        <v>0</v>
      </c>
      <c r="BD27" s="977">
        <f ca="1">DS!BD88</f>
        <v>0</v>
      </c>
      <c r="BE27" s="977">
        <f ca="1">DS!BE88</f>
        <v>0</v>
      </c>
      <c r="BF27" s="977">
        <f ca="1">DS!BF88</f>
        <v>0</v>
      </c>
      <c r="BG27" s="977">
        <f ca="1">DS!BG88</f>
        <v>0</v>
      </c>
      <c r="BH27" s="977">
        <f ca="1">DS!BH88</f>
        <v>0</v>
      </c>
      <c r="BI27" s="977">
        <f ca="1">DS!BI88</f>
        <v>0</v>
      </c>
      <c r="BJ27" s="977">
        <f ca="1">DS!BJ88</f>
        <v>0</v>
      </c>
      <c r="BK27" s="977">
        <f ca="1">DS!BK88</f>
        <v>0</v>
      </c>
      <c r="BL27" s="977">
        <f ca="1">DS!BL88</f>
        <v>0</v>
      </c>
      <c r="BM27" s="977">
        <f ca="1">DS!BM88</f>
        <v>0</v>
      </c>
      <c r="BN27" s="977">
        <f ca="1">DS!BN88</f>
        <v>0</v>
      </c>
      <c r="BO27" s="977">
        <f ca="1">DS!BO88</f>
        <v>0</v>
      </c>
      <c r="BP27" s="977"/>
      <c r="BQ27" s="977"/>
      <c r="BR27" s="977"/>
      <c r="BS27" s="977"/>
      <c r="BT27" s="977"/>
      <c r="BU27" s="977"/>
      <c r="BV27" s="977"/>
      <c r="BW27" s="977"/>
      <c r="BX27" s="977"/>
      <c r="BY27" s="977"/>
      <c r="BZ27" s="977"/>
      <c r="CA27" s="977"/>
      <c r="CB27" s="977"/>
      <c r="CC27" s="977"/>
      <c r="CD27" s="977"/>
      <c r="CE27" s="977"/>
      <c r="CF27" s="977"/>
      <c r="CG27" s="977"/>
      <c r="CH27" s="977"/>
      <c r="CI27" s="977"/>
      <c r="CJ27" s="977"/>
      <c r="CK27" s="977"/>
      <c r="CL27" s="977"/>
      <c r="CM27" s="977"/>
      <c r="CN27" s="977"/>
      <c r="CO27" s="977"/>
      <c r="CP27" s="977"/>
      <c r="CQ27" s="977"/>
      <c r="CR27" s="977"/>
      <c r="CS27" s="977"/>
      <c r="CT27" s="977"/>
      <c r="CU27" s="977"/>
      <c r="CV27" s="977"/>
      <c r="CW27" s="977"/>
      <c r="CX27" s="977"/>
      <c r="CY27" s="977"/>
      <c r="CZ27" s="977"/>
      <c r="DA27" s="977"/>
      <c r="DB27" s="977"/>
      <c r="DC27" s="977"/>
      <c r="DD27" s="977"/>
      <c r="DE27" s="977"/>
      <c r="DF27" s="977"/>
      <c r="DG27" s="977"/>
      <c r="DH27" s="977"/>
      <c r="DI27" s="977"/>
      <c r="DJ27" s="977"/>
      <c r="DK27" s="977"/>
      <c r="DL27" s="977"/>
      <c r="DM27" s="977"/>
      <c r="DN27" s="977"/>
      <c r="DO27" s="977"/>
      <c r="DP27" s="977"/>
      <c r="DQ27" s="977"/>
      <c r="DR27" s="977"/>
      <c r="DS27" s="977"/>
      <c r="DT27" s="977"/>
      <c r="DU27" s="977"/>
      <c r="DV27" s="977"/>
      <c r="DW27" s="977"/>
    </row>
    <row r="28" spans="1:127">
      <c r="A28" s="584"/>
      <c r="B28" s="584"/>
      <c r="C28" s="584"/>
      <c r="D28" s="584"/>
      <c r="E28" s="584"/>
      <c r="F28" s="593"/>
      <c r="G28" s="926"/>
      <c r="H28" s="926"/>
      <c r="I28" s="926"/>
      <c r="J28" s="926"/>
      <c r="K28" s="926"/>
      <c r="L28" s="926"/>
      <c r="M28" s="926"/>
      <c r="N28" s="926"/>
      <c r="O28" s="926"/>
      <c r="P28" s="926"/>
      <c r="Q28" s="926"/>
      <c r="R28" s="926"/>
      <c r="S28" s="926"/>
      <c r="T28" s="926"/>
      <c r="U28" s="926"/>
      <c r="V28" s="926"/>
      <c r="W28" s="926"/>
      <c r="X28" s="926"/>
      <c r="Y28" s="926"/>
      <c r="Z28" s="926"/>
      <c r="AA28" s="926"/>
      <c r="AB28" s="926"/>
      <c r="AC28" s="926"/>
      <c r="AD28" s="926"/>
      <c r="AE28" s="926"/>
      <c r="AF28" s="926"/>
      <c r="AG28" s="926"/>
      <c r="AH28" s="926"/>
      <c r="AI28" s="926"/>
      <c r="AJ28" s="926"/>
      <c r="AK28" s="926"/>
      <c r="AL28" s="926"/>
      <c r="AM28" s="926"/>
      <c r="AN28" s="926"/>
      <c r="AO28" s="926"/>
      <c r="AP28" s="926"/>
      <c r="AQ28" s="926"/>
      <c r="AR28" s="926"/>
      <c r="AS28" s="926"/>
      <c r="AT28" s="926"/>
      <c r="AU28" s="926"/>
      <c r="AV28" s="926"/>
      <c r="AW28" s="926"/>
      <c r="AX28" s="926"/>
      <c r="AY28" s="926"/>
      <c r="AZ28" s="926"/>
      <c r="BA28" s="926"/>
      <c r="BB28" s="926"/>
      <c r="BC28" s="926"/>
      <c r="BD28" s="926"/>
      <c r="BE28" s="926"/>
      <c r="BF28" s="926"/>
      <c r="BG28" s="926"/>
      <c r="BH28" s="926"/>
      <c r="BI28" s="926"/>
      <c r="BJ28" s="926"/>
      <c r="BK28" s="926"/>
      <c r="BL28" s="926"/>
      <c r="BM28" s="926"/>
      <c r="BN28" s="926"/>
      <c r="BO28" s="926"/>
      <c r="BP28" s="926"/>
      <c r="BQ28" s="926"/>
      <c r="BR28" s="926"/>
      <c r="BS28" s="926"/>
      <c r="BT28" s="926"/>
      <c r="BU28" s="926"/>
      <c r="BV28" s="926"/>
      <c r="BW28" s="926"/>
      <c r="BX28" s="926"/>
      <c r="BY28" s="926"/>
      <c r="BZ28" s="926"/>
      <c r="CA28" s="926"/>
      <c r="CB28" s="926"/>
      <c r="CC28" s="926"/>
      <c r="CD28" s="926"/>
      <c r="CE28" s="926"/>
      <c r="CF28" s="926"/>
      <c r="CG28" s="926"/>
      <c r="CH28" s="926"/>
      <c r="CI28" s="926"/>
      <c r="CJ28" s="926"/>
      <c r="CK28" s="926"/>
      <c r="CL28" s="926"/>
      <c r="CM28" s="926"/>
      <c r="CN28" s="926"/>
      <c r="CO28" s="926"/>
      <c r="CP28" s="926"/>
      <c r="CQ28" s="926"/>
      <c r="CR28" s="926"/>
      <c r="CS28" s="926"/>
      <c r="CT28" s="926"/>
      <c r="CU28" s="926"/>
      <c r="CV28" s="926"/>
      <c r="CW28" s="926"/>
      <c r="CX28" s="926"/>
      <c r="CY28" s="926"/>
      <c r="CZ28" s="926"/>
      <c r="DA28" s="926"/>
      <c r="DB28" s="926"/>
      <c r="DC28" s="926"/>
      <c r="DD28" s="926"/>
      <c r="DE28" s="926"/>
      <c r="DF28" s="926"/>
      <c r="DG28" s="926"/>
      <c r="DH28" s="926"/>
      <c r="DI28" s="926"/>
      <c r="DJ28" s="926"/>
      <c r="DK28" s="926"/>
      <c r="DL28" s="926"/>
      <c r="DM28" s="926"/>
      <c r="DN28" s="926"/>
      <c r="DO28" s="926"/>
      <c r="DP28" s="926"/>
      <c r="DQ28" s="926"/>
      <c r="DR28" s="926"/>
      <c r="DS28" s="926"/>
      <c r="DT28" s="926"/>
      <c r="DU28" s="926"/>
      <c r="DV28" s="926"/>
      <c r="DW28" s="926"/>
    </row>
    <row r="29" spans="1:127">
      <c r="A29" s="584" t="s">
        <v>1150</v>
      </c>
      <c r="B29" s="584"/>
      <c r="C29" s="584"/>
      <c r="D29" s="584"/>
      <c r="E29" s="584"/>
      <c r="F29" s="585"/>
      <c r="G29" s="926">
        <f ca="1">-MIN(CF!G135,0)</f>
        <v>0</v>
      </c>
      <c r="H29" s="926">
        <f ca="1">-MIN(CF!H135,0)</f>
        <v>0</v>
      </c>
      <c r="I29" s="926">
        <f ca="1">-MIN(CF!I135,0)</f>
        <v>0</v>
      </c>
      <c r="J29" s="926">
        <f ca="1">-MIN(CF!J135,0)</f>
        <v>0</v>
      </c>
      <c r="K29" s="926">
        <f ca="1">-MIN(CF!K135,0)</f>
        <v>0</v>
      </c>
      <c r="L29" s="926">
        <f ca="1">-MIN(CF!L135,0)</f>
        <v>0</v>
      </c>
      <c r="M29" s="926">
        <f ca="1">-MIN(CF!M135,0)</f>
        <v>0</v>
      </c>
      <c r="N29" s="926">
        <f ca="1">-MIN(CF!N135,0)</f>
        <v>0</v>
      </c>
      <c r="O29" s="926">
        <f ca="1">-MIN(CF!O135,0)</f>
        <v>0</v>
      </c>
      <c r="P29" s="926">
        <f ca="1">-MIN(CF!P135,0)</f>
        <v>0</v>
      </c>
      <c r="Q29" s="926">
        <f ca="1">-MIN(CF!Q135,0)</f>
        <v>0</v>
      </c>
      <c r="R29" s="926">
        <f ca="1">-MIN(CF!R135,0)</f>
        <v>0</v>
      </c>
      <c r="S29" s="926">
        <f ca="1">-MIN(CF!S135,0)</f>
        <v>0</v>
      </c>
      <c r="T29" s="926">
        <f ca="1">-MIN(CF!T135,0)</f>
        <v>0</v>
      </c>
      <c r="U29" s="926">
        <f ca="1">-MIN(CF!U135,0)</f>
        <v>0</v>
      </c>
      <c r="V29" s="926">
        <f ca="1">-MIN(CF!V135,0)</f>
        <v>0</v>
      </c>
      <c r="W29" s="926">
        <f ca="1">-MIN(CF!W135,0)</f>
        <v>0</v>
      </c>
      <c r="X29" s="926">
        <f ca="1">-MIN(CF!X135,0)</f>
        <v>0</v>
      </c>
      <c r="Y29" s="926">
        <f ca="1">-MIN(CF!Y135,0)</f>
        <v>0</v>
      </c>
      <c r="Z29" s="926">
        <f ca="1">-MIN(CF!Z135,0)</f>
        <v>0</v>
      </c>
      <c r="AA29" s="926">
        <f ca="1">-MIN(CF!AA135,0)</f>
        <v>0</v>
      </c>
      <c r="AB29" s="926">
        <f ca="1">-MIN(CF!AB135,0)</f>
        <v>0</v>
      </c>
      <c r="AC29" s="926">
        <f ca="1">-MIN(CF!AC135,0)</f>
        <v>0</v>
      </c>
      <c r="AD29" s="926">
        <f ca="1">-MIN(CF!AD135,0)</f>
        <v>0</v>
      </c>
      <c r="AE29" s="926">
        <f ca="1">-MIN(CF!AE135,0)</f>
        <v>0</v>
      </c>
      <c r="AF29" s="926">
        <f ca="1">-MIN(CF!AF135,0)</f>
        <v>0</v>
      </c>
      <c r="AG29" s="926">
        <f ca="1">-MIN(CF!AG135,0)</f>
        <v>0</v>
      </c>
      <c r="AH29" s="926">
        <f ca="1">-MIN(CF!AH135,0)</f>
        <v>0</v>
      </c>
      <c r="AI29" s="926">
        <f ca="1">-MIN(CF!AI135,0)</f>
        <v>0</v>
      </c>
      <c r="AJ29" s="926">
        <f ca="1">-MIN(CF!AJ135,0)</f>
        <v>0</v>
      </c>
      <c r="AK29" s="926">
        <f ca="1">-MIN(CF!AK135,0)</f>
        <v>0</v>
      </c>
      <c r="AL29" s="926">
        <f ca="1">-MIN(CF!AL135,0)</f>
        <v>0</v>
      </c>
      <c r="AM29" s="926">
        <f ca="1">-MIN(CF!AM135,0)</f>
        <v>0</v>
      </c>
      <c r="AN29" s="926">
        <f ca="1">-MIN(CF!AN135,0)</f>
        <v>0</v>
      </c>
      <c r="AO29" s="926">
        <f ca="1">-MIN(CF!AO135,0)</f>
        <v>0</v>
      </c>
      <c r="AP29" s="926">
        <f ca="1">-MIN(CF!AP135,0)</f>
        <v>0</v>
      </c>
      <c r="AQ29" s="926">
        <f ca="1">-MIN(CF!AQ135,0)</f>
        <v>0</v>
      </c>
      <c r="AR29" s="926">
        <f ca="1">-MIN(CF!AR135,0)</f>
        <v>0</v>
      </c>
      <c r="AS29" s="926">
        <f ca="1">-MIN(CF!AS135,0)</f>
        <v>0</v>
      </c>
      <c r="AT29" s="926">
        <f ca="1">-MIN(CF!AT135,0)</f>
        <v>0</v>
      </c>
      <c r="AU29" s="926">
        <f ca="1">-MIN(CF!AU135,0)</f>
        <v>0</v>
      </c>
      <c r="AV29" s="926">
        <f ca="1">-MIN(CF!AV135,0)</f>
        <v>0</v>
      </c>
      <c r="AW29" s="926">
        <f ca="1">-MIN(CF!AW135,0)</f>
        <v>0</v>
      </c>
      <c r="AX29" s="926">
        <f ca="1">-MIN(CF!AX135,0)</f>
        <v>0</v>
      </c>
      <c r="AY29" s="926">
        <f ca="1">-MIN(CF!AY135,0)</f>
        <v>0</v>
      </c>
      <c r="AZ29" s="926">
        <f ca="1">-MIN(CF!AZ135,0)</f>
        <v>0</v>
      </c>
      <c r="BA29" s="926">
        <f ca="1">-MIN(CF!BA135,0)</f>
        <v>0</v>
      </c>
      <c r="BB29" s="926">
        <f ca="1">-MIN(CF!BB135,0)</f>
        <v>0</v>
      </c>
      <c r="BC29" s="926">
        <f ca="1">-MIN(CF!BC135,0)</f>
        <v>0</v>
      </c>
      <c r="BD29" s="926">
        <f ca="1">-MIN(CF!BD135,0)</f>
        <v>0</v>
      </c>
      <c r="BE29" s="926">
        <f ca="1">-MIN(CF!BE135,0)</f>
        <v>0</v>
      </c>
      <c r="BF29" s="926">
        <f ca="1">-MIN(CF!BF135,0)</f>
        <v>0</v>
      </c>
      <c r="BG29" s="926">
        <f ca="1">-MIN(CF!BG135,0)</f>
        <v>0</v>
      </c>
      <c r="BH29" s="926">
        <f ca="1">-MIN(CF!BH135,0)</f>
        <v>0</v>
      </c>
      <c r="BI29" s="926">
        <f ca="1">-MIN(CF!BI135,0)</f>
        <v>0</v>
      </c>
      <c r="BJ29" s="926">
        <f ca="1">-MIN(CF!BJ135,0)</f>
        <v>0</v>
      </c>
      <c r="BK29" s="926">
        <f ca="1">-MIN(CF!BK135,0)</f>
        <v>0</v>
      </c>
      <c r="BL29" s="926">
        <f ca="1">-MIN(CF!BL135,0)</f>
        <v>0</v>
      </c>
      <c r="BM29" s="926">
        <f ca="1">-MIN(CF!BM135,0)</f>
        <v>0</v>
      </c>
      <c r="BN29" s="926">
        <f ca="1">-MIN(CF!BN135,0)</f>
        <v>0</v>
      </c>
      <c r="BO29" s="926">
        <f ca="1">-MIN(CF!BO135,0)</f>
        <v>0</v>
      </c>
      <c r="BP29" s="926"/>
      <c r="BQ29" s="926"/>
      <c r="BR29" s="926"/>
      <c r="BS29" s="926"/>
      <c r="BT29" s="926"/>
      <c r="BU29" s="926"/>
      <c r="BV29" s="926"/>
      <c r="BW29" s="926"/>
      <c r="BX29" s="926"/>
      <c r="BY29" s="926"/>
      <c r="BZ29" s="926"/>
      <c r="CA29" s="926"/>
      <c r="CB29" s="926"/>
      <c r="CC29" s="926"/>
      <c r="CD29" s="926"/>
      <c r="CE29" s="926"/>
      <c r="CF29" s="926"/>
      <c r="CG29" s="926"/>
      <c r="CH29" s="926"/>
      <c r="CI29" s="926"/>
      <c r="CJ29" s="926"/>
      <c r="CK29" s="926"/>
      <c r="CL29" s="926"/>
      <c r="CM29" s="926"/>
      <c r="CN29" s="926"/>
      <c r="CO29" s="926"/>
      <c r="CP29" s="926"/>
      <c r="CQ29" s="926"/>
      <c r="CR29" s="926"/>
      <c r="CS29" s="926"/>
      <c r="CT29" s="926"/>
      <c r="CU29" s="926"/>
      <c r="CV29" s="926"/>
      <c r="CW29" s="926"/>
      <c r="CX29" s="926"/>
      <c r="CY29" s="926"/>
      <c r="CZ29" s="926"/>
      <c r="DA29" s="926"/>
      <c r="DB29" s="926"/>
      <c r="DC29" s="926"/>
      <c r="DD29" s="926"/>
      <c r="DE29" s="926"/>
      <c r="DF29" s="926"/>
      <c r="DG29" s="926"/>
      <c r="DH29" s="926"/>
      <c r="DI29" s="926"/>
      <c r="DJ29" s="926"/>
      <c r="DK29" s="926"/>
      <c r="DL29" s="926"/>
      <c r="DM29" s="926"/>
      <c r="DN29" s="926"/>
      <c r="DO29" s="926"/>
      <c r="DP29" s="926"/>
      <c r="DQ29" s="926"/>
      <c r="DR29" s="926"/>
      <c r="DS29" s="926"/>
      <c r="DT29" s="926"/>
      <c r="DU29" s="926"/>
      <c r="DV29" s="926"/>
      <c r="DW29" s="926"/>
    </row>
    <row r="30" spans="1:127" s="309" customFormat="1">
      <c r="A30" s="581"/>
      <c r="B30" s="591"/>
      <c r="C30" s="591"/>
      <c r="D30" s="581"/>
      <c r="E30" s="581"/>
      <c r="F30" s="583"/>
      <c r="G30" s="590"/>
      <c r="H30" s="590"/>
      <c r="I30" s="590"/>
      <c r="J30" s="590"/>
      <c r="K30" s="590"/>
      <c r="L30" s="590"/>
      <c r="M30" s="590"/>
      <c r="N30" s="590"/>
      <c r="O30" s="590"/>
      <c r="P30" s="590"/>
      <c r="Q30" s="590"/>
      <c r="R30" s="590"/>
      <c r="S30" s="590"/>
      <c r="T30" s="590"/>
      <c r="U30" s="590"/>
      <c r="V30" s="590"/>
      <c r="W30" s="590"/>
      <c r="X30" s="590"/>
      <c r="Y30" s="590"/>
      <c r="Z30" s="590"/>
      <c r="AA30" s="590"/>
      <c r="AB30" s="590"/>
      <c r="AC30" s="590"/>
      <c r="AD30" s="590"/>
      <c r="AE30" s="590"/>
      <c r="AF30" s="590"/>
      <c r="AG30" s="590"/>
      <c r="AH30" s="590"/>
      <c r="AI30" s="590"/>
      <c r="AJ30" s="590"/>
      <c r="AK30" s="590"/>
      <c r="AL30" s="590"/>
      <c r="AM30" s="590"/>
      <c r="AN30" s="590"/>
      <c r="AO30" s="590"/>
      <c r="AP30" s="590"/>
      <c r="AQ30" s="590"/>
      <c r="AR30" s="590"/>
      <c r="AS30" s="590"/>
      <c r="AT30" s="590"/>
      <c r="AU30" s="590"/>
      <c r="AV30" s="590"/>
      <c r="AW30" s="590"/>
      <c r="AX30" s="590"/>
      <c r="AY30" s="590"/>
      <c r="AZ30" s="590"/>
      <c r="BA30" s="590"/>
      <c r="BB30" s="590"/>
      <c r="BC30" s="590"/>
      <c r="BD30" s="590"/>
      <c r="BE30" s="590"/>
      <c r="BF30" s="590"/>
      <c r="BG30" s="590"/>
      <c r="BH30" s="590"/>
      <c r="BI30" s="590"/>
      <c r="BJ30" s="590"/>
      <c r="BK30" s="590"/>
      <c r="BL30" s="590"/>
      <c r="BM30" s="590"/>
      <c r="BN30" s="590"/>
      <c r="BO30" s="590"/>
      <c r="BP30" s="590"/>
      <c r="BQ30" s="590"/>
      <c r="BR30" s="590"/>
      <c r="BS30" s="590"/>
      <c r="BT30" s="590"/>
      <c r="BU30" s="590"/>
      <c r="BV30" s="590"/>
      <c r="BW30" s="590"/>
      <c r="BX30" s="590"/>
      <c r="BY30" s="590"/>
      <c r="BZ30" s="590"/>
      <c r="CA30" s="590"/>
      <c r="CB30" s="590"/>
      <c r="CC30" s="590"/>
      <c r="CD30" s="590"/>
      <c r="CE30" s="590"/>
      <c r="CF30" s="590"/>
      <c r="CG30" s="590"/>
      <c r="CH30" s="590"/>
      <c r="CI30" s="590"/>
      <c r="CJ30" s="590"/>
      <c r="CK30" s="590"/>
      <c r="CL30" s="590"/>
      <c r="CM30" s="590"/>
      <c r="CN30" s="590"/>
      <c r="CO30" s="590"/>
      <c r="CP30" s="590"/>
      <c r="CQ30" s="590"/>
      <c r="CR30" s="590"/>
      <c r="CS30" s="590"/>
      <c r="CT30" s="590"/>
      <c r="CU30" s="590"/>
      <c r="CV30" s="590"/>
      <c r="CW30" s="590"/>
      <c r="CX30" s="590"/>
      <c r="CY30" s="590"/>
      <c r="CZ30" s="590"/>
      <c r="DA30" s="590"/>
      <c r="DB30" s="590"/>
      <c r="DC30" s="590"/>
      <c r="DD30" s="590"/>
      <c r="DE30" s="590"/>
      <c r="DF30" s="590"/>
      <c r="DG30" s="590"/>
      <c r="DH30" s="590"/>
      <c r="DI30" s="590"/>
      <c r="DJ30" s="590"/>
      <c r="DK30" s="590"/>
      <c r="DL30" s="590"/>
      <c r="DM30" s="590"/>
      <c r="DN30" s="590"/>
      <c r="DO30" s="590"/>
      <c r="DP30" s="590"/>
      <c r="DQ30" s="590"/>
      <c r="DR30" s="590"/>
      <c r="DS30" s="590"/>
      <c r="DT30" s="590"/>
      <c r="DU30" s="590"/>
      <c r="DV30" s="590"/>
      <c r="DW30" s="590"/>
    </row>
    <row r="31" spans="1:127">
      <c r="A31" s="592" t="s">
        <v>1149</v>
      </c>
      <c r="B31" s="592"/>
      <c r="C31" s="592"/>
      <c r="D31" s="592"/>
      <c r="E31" s="592"/>
      <c r="F31" s="598"/>
      <c r="G31" s="589">
        <f ca="1">SUM(G21:G27,G29)</f>
        <v>72993.706786061972</v>
      </c>
      <c r="H31" s="589">
        <f ca="1">SUM(H21:H27,H29)</f>
        <v>71148.268014757399</v>
      </c>
      <c r="I31" s="589">
        <f t="shared" ref="I31:BO31" ca="1" si="6">SUM(I21:I27,I29)</f>
        <v>69272.241860503025</v>
      </c>
      <c r="J31" s="589">
        <f t="shared" ca="1" si="6"/>
        <v>67426.803089198453</v>
      </c>
      <c r="K31" s="589">
        <f t="shared" ca="1" si="6"/>
        <v>65550.776934944079</v>
      </c>
      <c r="L31" s="589">
        <f t="shared" ca="1" si="6"/>
        <v>63700.212409119689</v>
      </c>
      <c r="M31" s="589">
        <f t="shared" ca="1" si="6"/>
        <v>61829.312009385132</v>
      </c>
      <c r="N31" s="589">
        <f t="shared" ca="1" si="6"/>
        <v>59983.87323808056</v>
      </c>
      <c r="O31" s="589">
        <f t="shared" ca="1" si="6"/>
        <v>58107.847083826193</v>
      </c>
      <c r="P31" s="589">
        <f t="shared" ca="1" si="6"/>
        <v>56262.408312521613</v>
      </c>
      <c r="Q31" s="589">
        <f t="shared" ca="1" si="6"/>
        <v>54386.382158267239</v>
      </c>
      <c r="R31" s="589">
        <f t="shared" ca="1" si="6"/>
        <v>52540.943386962666</v>
      </c>
      <c r="S31" s="589">
        <f t="shared" ca="1" si="6"/>
        <v>50664.917232708292</v>
      </c>
      <c r="T31" s="589">
        <f t="shared" ca="1" si="6"/>
        <v>48814.352706883903</v>
      </c>
      <c r="U31" s="589">
        <f t="shared" ca="1" si="6"/>
        <v>46943.452307149346</v>
      </c>
      <c r="V31" s="589">
        <f t="shared" ca="1" si="6"/>
        <v>45098.013535844773</v>
      </c>
      <c r="W31" s="589">
        <f t="shared" ca="1" si="6"/>
        <v>43221.987381590407</v>
      </c>
      <c r="X31" s="589">
        <f t="shared" ca="1" si="6"/>
        <v>41376.548610285827</v>
      </c>
      <c r="Y31" s="589">
        <f t="shared" ca="1" si="6"/>
        <v>39500.52245603146</v>
      </c>
      <c r="Z31" s="589">
        <f t="shared" ca="1" si="6"/>
        <v>37655.083684726887</v>
      </c>
      <c r="AA31" s="589">
        <f t="shared" ca="1" si="6"/>
        <v>35779.057530472506</v>
      </c>
      <c r="AB31" s="589">
        <f t="shared" ca="1" si="6"/>
        <v>33928.493004648117</v>
      </c>
      <c r="AC31" s="589">
        <f t="shared" ca="1" si="6"/>
        <v>32057.592604913563</v>
      </c>
      <c r="AD31" s="589">
        <f t="shared" ca="1" si="6"/>
        <v>30212.153833608991</v>
      </c>
      <c r="AE31" s="589">
        <f t="shared" ca="1" si="6"/>
        <v>28336.12767935462</v>
      </c>
      <c r="AF31" s="589">
        <f t="shared" ca="1" si="6"/>
        <v>26579.675929367226</v>
      </c>
      <c r="AG31" s="589">
        <f t="shared" ca="1" si="6"/>
        <v>24794.111719435285</v>
      </c>
      <c r="AH31" s="589">
        <f t="shared" ca="1" si="6"/>
        <v>23037.659969447897</v>
      </c>
      <c r="AI31" s="589">
        <f t="shared" ca="1" si="6"/>
        <v>21252.09575951596</v>
      </c>
      <c r="AJ31" s="589">
        <f t="shared" ca="1" si="6"/>
        <v>19490.765418791045</v>
      </c>
      <c r="AK31" s="589">
        <f t="shared" ca="1" si="6"/>
        <v>17710.079799596631</v>
      </c>
      <c r="AL31" s="589">
        <f t="shared" ca="1" si="6"/>
        <v>15953.628049609239</v>
      </c>
      <c r="AM31" s="589">
        <f t="shared" ca="1" si="6"/>
        <v>14168.063839677303</v>
      </c>
      <c r="AN31" s="589">
        <f t="shared" ca="1" si="6"/>
        <v>12411.612089689912</v>
      </c>
      <c r="AO31" s="589">
        <f t="shared" ca="1" si="6"/>
        <v>10626.047879757978</v>
      </c>
      <c r="AP31" s="589">
        <f t="shared" ca="1" si="6"/>
        <v>8869.5961297705835</v>
      </c>
      <c r="AQ31" s="589">
        <f t="shared" ca="1" si="6"/>
        <v>7084.0319198386496</v>
      </c>
      <c r="AR31" s="589">
        <f t="shared" ca="1" si="6"/>
        <v>5322.7015791137374</v>
      </c>
      <c r="AS31" s="589">
        <f t="shared" ca="1" si="6"/>
        <v>3542.0159599193212</v>
      </c>
      <c r="AT31" s="589">
        <f t="shared" ca="1" si="6"/>
        <v>1785.5642099319284</v>
      </c>
      <c r="AU31" s="589">
        <f t="shared" ca="1" si="6"/>
        <v>550</v>
      </c>
      <c r="AV31" s="589">
        <f t="shared" ca="1" si="6"/>
        <v>550</v>
      </c>
      <c r="AW31" s="589">
        <f t="shared" ca="1" si="6"/>
        <v>550</v>
      </c>
      <c r="AX31" s="589">
        <f t="shared" ca="1" si="6"/>
        <v>550</v>
      </c>
      <c r="AY31" s="589">
        <f t="shared" ca="1" si="6"/>
        <v>550</v>
      </c>
      <c r="AZ31" s="589">
        <f t="shared" ca="1" si="6"/>
        <v>550</v>
      </c>
      <c r="BA31" s="589">
        <f t="shared" ca="1" si="6"/>
        <v>550</v>
      </c>
      <c r="BB31" s="589">
        <f t="shared" ca="1" si="6"/>
        <v>550</v>
      </c>
      <c r="BC31" s="589">
        <f t="shared" ca="1" si="6"/>
        <v>550</v>
      </c>
      <c r="BD31" s="589">
        <f t="shared" ca="1" si="6"/>
        <v>550</v>
      </c>
      <c r="BE31" s="589">
        <f t="shared" ca="1" si="6"/>
        <v>550</v>
      </c>
      <c r="BF31" s="589">
        <f t="shared" ca="1" si="6"/>
        <v>550</v>
      </c>
      <c r="BG31" s="589">
        <f t="shared" ca="1" si="6"/>
        <v>550</v>
      </c>
      <c r="BH31" s="589">
        <f t="shared" ca="1" si="6"/>
        <v>550</v>
      </c>
      <c r="BI31" s="589">
        <f t="shared" ca="1" si="6"/>
        <v>550</v>
      </c>
      <c r="BJ31" s="589">
        <f t="shared" ca="1" si="6"/>
        <v>550</v>
      </c>
      <c r="BK31" s="589">
        <f t="shared" ca="1" si="6"/>
        <v>550</v>
      </c>
      <c r="BL31" s="589">
        <f t="shared" ca="1" si="6"/>
        <v>550</v>
      </c>
      <c r="BM31" s="589">
        <f t="shared" ca="1" si="6"/>
        <v>550</v>
      </c>
      <c r="BN31" s="589">
        <f t="shared" ca="1" si="6"/>
        <v>550</v>
      </c>
      <c r="BO31" s="589">
        <f t="shared" ca="1" si="6"/>
        <v>550</v>
      </c>
      <c r="BP31" s="589"/>
      <c r="BQ31" s="589"/>
      <c r="BR31" s="589"/>
      <c r="BS31" s="589"/>
      <c r="BT31" s="589"/>
      <c r="BU31" s="589"/>
      <c r="BV31" s="589"/>
      <c r="BW31" s="589"/>
      <c r="BX31" s="589"/>
      <c r="BY31" s="589"/>
      <c r="BZ31" s="589"/>
      <c r="CA31" s="589"/>
      <c r="CB31" s="589"/>
      <c r="CC31" s="589"/>
      <c r="CD31" s="589"/>
      <c r="CE31" s="589"/>
      <c r="CF31" s="589"/>
      <c r="CG31" s="589"/>
      <c r="CH31" s="589"/>
      <c r="CI31" s="589"/>
      <c r="CJ31" s="589"/>
      <c r="CK31" s="589"/>
      <c r="CL31" s="589"/>
      <c r="CM31" s="589"/>
      <c r="CN31" s="589"/>
      <c r="CO31" s="589"/>
      <c r="CP31" s="589"/>
      <c r="CQ31" s="589"/>
      <c r="CR31" s="589"/>
      <c r="CS31" s="589"/>
      <c r="CT31" s="589"/>
      <c r="CU31" s="589"/>
      <c r="CV31" s="589"/>
      <c r="CW31" s="589"/>
      <c r="CX31" s="589"/>
      <c r="CY31" s="589"/>
      <c r="CZ31" s="589"/>
      <c r="DA31" s="589"/>
      <c r="DB31" s="589"/>
      <c r="DC31" s="589"/>
      <c r="DD31" s="589"/>
      <c r="DE31" s="589"/>
      <c r="DF31" s="589"/>
      <c r="DG31" s="589"/>
      <c r="DH31" s="589"/>
      <c r="DI31" s="589"/>
      <c r="DJ31" s="589"/>
      <c r="DK31" s="589"/>
      <c r="DL31" s="589"/>
      <c r="DM31" s="589"/>
      <c r="DN31" s="589"/>
      <c r="DO31" s="589"/>
      <c r="DP31" s="589"/>
      <c r="DQ31" s="589"/>
      <c r="DR31" s="589"/>
      <c r="DS31" s="589"/>
      <c r="DT31" s="589"/>
      <c r="DU31" s="589"/>
      <c r="DV31" s="589"/>
      <c r="DW31" s="589"/>
    </row>
    <row r="32" spans="1:127" s="309" customFormat="1">
      <c r="A32" s="599"/>
      <c r="B32" s="974"/>
      <c r="C32" s="974"/>
      <c r="D32" s="599"/>
      <c r="E32" s="599"/>
      <c r="F32" s="600"/>
      <c r="G32" s="594"/>
      <c r="H32" s="594"/>
      <c r="I32" s="594"/>
      <c r="J32" s="594"/>
      <c r="K32" s="594"/>
      <c r="L32" s="594"/>
      <c r="M32" s="594"/>
      <c r="N32" s="594"/>
      <c r="O32" s="594"/>
      <c r="P32" s="594"/>
      <c r="Q32" s="594"/>
      <c r="R32" s="594"/>
      <c r="S32" s="594"/>
      <c r="T32" s="594"/>
      <c r="U32" s="594"/>
      <c r="V32" s="594"/>
      <c r="W32" s="594"/>
      <c r="X32" s="594"/>
      <c r="Y32" s="594"/>
      <c r="Z32" s="594"/>
      <c r="AA32" s="594"/>
      <c r="AB32" s="594"/>
      <c r="AC32" s="594"/>
      <c r="AD32" s="594"/>
      <c r="AE32" s="594"/>
      <c r="AF32" s="594"/>
      <c r="AG32" s="594"/>
      <c r="AH32" s="594"/>
      <c r="AI32" s="594"/>
      <c r="AJ32" s="594"/>
      <c r="AK32" s="594"/>
      <c r="AL32" s="594"/>
      <c r="AM32" s="594"/>
      <c r="AN32" s="594"/>
      <c r="AO32" s="594"/>
      <c r="AP32" s="594"/>
      <c r="AQ32" s="594"/>
      <c r="AR32" s="594"/>
      <c r="AS32" s="594"/>
      <c r="AT32" s="594"/>
      <c r="AU32" s="594"/>
      <c r="AV32" s="594"/>
      <c r="AW32" s="594"/>
      <c r="AX32" s="594"/>
      <c r="AY32" s="594"/>
      <c r="AZ32" s="594"/>
      <c r="BA32" s="594"/>
      <c r="BB32" s="594"/>
      <c r="BC32" s="594"/>
      <c r="BD32" s="594"/>
      <c r="BE32" s="594"/>
      <c r="BF32" s="594"/>
      <c r="BG32" s="594"/>
      <c r="BH32" s="594"/>
      <c r="BI32" s="594"/>
      <c r="BJ32" s="594"/>
      <c r="BK32" s="594"/>
      <c r="BL32" s="594"/>
      <c r="BM32" s="594"/>
      <c r="BN32" s="594"/>
      <c r="BO32" s="594"/>
      <c r="BP32" s="594"/>
      <c r="BQ32" s="594"/>
      <c r="BR32" s="594"/>
      <c r="BS32" s="594"/>
      <c r="BT32" s="594"/>
      <c r="BU32" s="594"/>
      <c r="BV32" s="594"/>
      <c r="BW32" s="594"/>
      <c r="BX32" s="594"/>
      <c r="BY32" s="594"/>
      <c r="BZ32" s="594"/>
      <c r="CA32" s="594"/>
      <c r="CB32" s="594"/>
      <c r="CC32" s="594"/>
      <c r="CD32" s="594"/>
      <c r="CE32" s="594"/>
      <c r="CF32" s="594"/>
      <c r="CG32" s="594"/>
      <c r="CH32" s="594"/>
      <c r="CI32" s="594"/>
      <c r="CJ32" s="594"/>
      <c r="CK32" s="594"/>
      <c r="CL32" s="594"/>
      <c r="CM32" s="594"/>
      <c r="CN32" s="594"/>
      <c r="CO32" s="594"/>
      <c r="CP32" s="594"/>
      <c r="CQ32" s="594"/>
      <c r="CR32" s="594"/>
      <c r="CS32" s="594"/>
      <c r="CT32" s="594"/>
      <c r="CU32" s="594"/>
      <c r="CV32" s="594"/>
      <c r="CW32" s="594"/>
      <c r="CX32" s="594"/>
      <c r="CY32" s="594"/>
      <c r="CZ32" s="594"/>
      <c r="DA32" s="594"/>
      <c r="DB32" s="594"/>
      <c r="DC32" s="594"/>
      <c r="DD32" s="594"/>
      <c r="DE32" s="594"/>
      <c r="DF32" s="594"/>
      <c r="DG32" s="594"/>
      <c r="DH32" s="594"/>
      <c r="DI32" s="594"/>
      <c r="DJ32" s="594"/>
      <c r="DK32" s="594"/>
      <c r="DL32" s="594"/>
      <c r="DM32" s="594"/>
      <c r="DN32" s="594"/>
      <c r="DO32" s="594"/>
      <c r="DP32" s="594"/>
      <c r="DQ32" s="594"/>
      <c r="DR32" s="594"/>
      <c r="DS32" s="594"/>
      <c r="DT32" s="594"/>
      <c r="DU32" s="594"/>
      <c r="DV32" s="594"/>
      <c r="DW32" s="594"/>
    </row>
    <row r="33" spans="1:127" s="481" customFormat="1">
      <c r="A33" s="570" t="s">
        <v>1056</v>
      </c>
      <c r="B33" s="979"/>
      <c r="C33" s="979"/>
      <c r="E33" s="395">
        <f ca="1">ABS(SUM(G33:DW33))</f>
        <v>1.5734258340671659E-10</v>
      </c>
      <c r="G33" s="601">
        <f ca="1">G17-G31</f>
        <v>0</v>
      </c>
      <c r="H33" s="601">
        <f ca="1">H17-H31</f>
        <v>0</v>
      </c>
      <c r="I33" s="601">
        <f t="shared" ref="I33:BO33" ca="1" si="7">I17-I31</f>
        <v>0</v>
      </c>
      <c r="J33" s="601">
        <f t="shared" ca="1" si="7"/>
        <v>0</v>
      </c>
      <c r="K33" s="601">
        <f t="shared" ca="1" si="7"/>
        <v>0</v>
      </c>
      <c r="L33" s="601">
        <f t="shared" ca="1" si="7"/>
        <v>0</v>
      </c>
      <c r="M33" s="601">
        <f t="shared" ca="1" si="7"/>
        <v>0</v>
      </c>
      <c r="N33" s="601">
        <f t="shared" ca="1" si="7"/>
        <v>0</v>
      </c>
      <c r="O33" s="601">
        <f t="shared" ca="1" si="7"/>
        <v>0</v>
      </c>
      <c r="P33" s="601">
        <f t="shared" ca="1" si="7"/>
        <v>0</v>
      </c>
      <c r="Q33" s="601">
        <f t="shared" ca="1" si="7"/>
        <v>0</v>
      </c>
      <c r="R33" s="601">
        <f t="shared" ca="1" si="7"/>
        <v>0</v>
      </c>
      <c r="S33" s="601">
        <f t="shared" ca="1" si="7"/>
        <v>0</v>
      </c>
      <c r="T33" s="601">
        <f t="shared" ca="1" si="7"/>
        <v>0</v>
      </c>
      <c r="U33" s="601">
        <f t="shared" ca="1" si="7"/>
        <v>0</v>
      </c>
      <c r="V33" s="601">
        <f t="shared" ca="1" si="7"/>
        <v>0</v>
      </c>
      <c r="W33" s="601">
        <f t="shared" ca="1" si="7"/>
        <v>0</v>
      </c>
      <c r="X33" s="601">
        <f t="shared" ca="1" si="7"/>
        <v>0</v>
      </c>
      <c r="Y33" s="601">
        <f t="shared" ca="1" si="7"/>
        <v>0</v>
      </c>
      <c r="Z33" s="601">
        <f t="shared" ca="1" si="7"/>
        <v>0</v>
      </c>
      <c r="AA33" s="601">
        <f t="shared" ca="1" si="7"/>
        <v>0</v>
      </c>
      <c r="AB33" s="601">
        <f t="shared" ca="1" si="7"/>
        <v>0</v>
      </c>
      <c r="AC33" s="601">
        <f t="shared" ca="1" si="7"/>
        <v>0</v>
      </c>
      <c r="AD33" s="601">
        <f t="shared" ca="1" si="7"/>
        <v>0</v>
      </c>
      <c r="AE33" s="601">
        <f t="shared" ca="1" si="7"/>
        <v>0</v>
      </c>
      <c r="AF33" s="601">
        <f t="shared" ca="1" si="7"/>
        <v>0</v>
      </c>
      <c r="AG33" s="601">
        <f t="shared" ca="1" si="7"/>
        <v>0</v>
      </c>
      <c r="AH33" s="601">
        <f t="shared" ca="1" si="7"/>
        <v>0</v>
      </c>
      <c r="AI33" s="601">
        <f t="shared" ca="1" si="7"/>
        <v>0</v>
      </c>
      <c r="AJ33" s="601">
        <f t="shared" ca="1" si="7"/>
        <v>0</v>
      </c>
      <c r="AK33" s="601">
        <f t="shared" ca="1" si="7"/>
        <v>0</v>
      </c>
      <c r="AL33" s="601">
        <f t="shared" ca="1" si="7"/>
        <v>0</v>
      </c>
      <c r="AM33" s="601">
        <f t="shared" ca="1" si="7"/>
        <v>0</v>
      </c>
      <c r="AN33" s="601">
        <f t="shared" ca="1" si="7"/>
        <v>0</v>
      </c>
      <c r="AO33" s="601">
        <f t="shared" ca="1" si="7"/>
        <v>0</v>
      </c>
      <c r="AP33" s="601">
        <f t="shared" ca="1" si="7"/>
        <v>0</v>
      </c>
      <c r="AQ33" s="601">
        <f t="shared" ca="1" si="7"/>
        <v>7.2759576141834259E-12</v>
      </c>
      <c r="AR33" s="601">
        <f t="shared" ca="1" si="7"/>
        <v>0</v>
      </c>
      <c r="AS33" s="601">
        <f t="shared" ca="1" si="7"/>
        <v>7.2759576141834259E-12</v>
      </c>
      <c r="AT33" s="601">
        <f t="shared" ca="1" si="7"/>
        <v>9.0949470177292824E-12</v>
      </c>
      <c r="AU33" s="601">
        <f t="shared" ca="1" si="7"/>
        <v>6.3664629124104977E-12</v>
      </c>
      <c r="AV33" s="601">
        <f t="shared" ca="1" si="7"/>
        <v>6.3664629124104977E-12</v>
      </c>
      <c r="AW33" s="601">
        <f t="shared" ca="1" si="7"/>
        <v>6.3664629124104977E-12</v>
      </c>
      <c r="AX33" s="601">
        <f t="shared" ca="1" si="7"/>
        <v>6.3664629124104977E-12</v>
      </c>
      <c r="AY33" s="601">
        <f t="shared" ca="1" si="7"/>
        <v>6.3664629124104977E-12</v>
      </c>
      <c r="AZ33" s="601">
        <f t="shared" ca="1" si="7"/>
        <v>6.3664629124104977E-12</v>
      </c>
      <c r="BA33" s="601">
        <f t="shared" ca="1" si="7"/>
        <v>6.3664629124104977E-12</v>
      </c>
      <c r="BB33" s="601">
        <f t="shared" ca="1" si="7"/>
        <v>6.3664629124104977E-12</v>
      </c>
      <c r="BC33" s="601">
        <f t="shared" ca="1" si="7"/>
        <v>6.3664629124104977E-12</v>
      </c>
      <c r="BD33" s="601">
        <f t="shared" ca="1" si="7"/>
        <v>6.3664629124104977E-12</v>
      </c>
      <c r="BE33" s="601">
        <f t="shared" ca="1" si="7"/>
        <v>6.3664629124104977E-12</v>
      </c>
      <c r="BF33" s="601">
        <f t="shared" ca="1" si="7"/>
        <v>6.3664629124104977E-12</v>
      </c>
      <c r="BG33" s="601">
        <f t="shared" ca="1" si="7"/>
        <v>6.3664629124104977E-12</v>
      </c>
      <c r="BH33" s="601">
        <f t="shared" ca="1" si="7"/>
        <v>6.3664629124104977E-12</v>
      </c>
      <c r="BI33" s="601">
        <f t="shared" ca="1" si="7"/>
        <v>6.3664629124104977E-12</v>
      </c>
      <c r="BJ33" s="601">
        <f t="shared" ca="1" si="7"/>
        <v>6.3664629124104977E-12</v>
      </c>
      <c r="BK33" s="601">
        <f t="shared" ca="1" si="7"/>
        <v>6.3664629124104977E-12</v>
      </c>
      <c r="BL33" s="601">
        <f t="shared" ca="1" si="7"/>
        <v>6.3664629124104977E-12</v>
      </c>
      <c r="BM33" s="601">
        <f t="shared" ca="1" si="7"/>
        <v>6.3664629124104977E-12</v>
      </c>
      <c r="BN33" s="601">
        <f t="shared" ca="1" si="7"/>
        <v>6.3664629124104977E-12</v>
      </c>
      <c r="BO33" s="601">
        <f t="shared" ca="1" si="7"/>
        <v>6.3664629124104977E-12</v>
      </c>
      <c r="BP33" s="601"/>
      <c r="BQ33" s="601"/>
      <c r="BR33" s="601"/>
      <c r="BS33" s="601"/>
      <c r="BT33" s="601"/>
      <c r="BU33" s="601"/>
      <c r="BV33" s="601"/>
      <c r="BW33" s="601"/>
      <c r="BX33" s="601"/>
      <c r="BY33" s="601"/>
      <c r="BZ33" s="601"/>
      <c r="CA33" s="601"/>
      <c r="CB33" s="601"/>
      <c r="CC33" s="601"/>
      <c r="CD33" s="601"/>
      <c r="CE33" s="601"/>
      <c r="CF33" s="601"/>
      <c r="CG33" s="601"/>
      <c r="CH33" s="601"/>
      <c r="CI33" s="601"/>
      <c r="CJ33" s="601"/>
      <c r="CK33" s="601"/>
      <c r="CL33" s="601"/>
      <c r="CM33" s="601"/>
      <c r="CN33" s="601"/>
      <c r="CO33" s="601"/>
      <c r="CP33" s="601"/>
      <c r="CQ33" s="601"/>
      <c r="CR33" s="601"/>
      <c r="CS33" s="601"/>
      <c r="CT33" s="601"/>
      <c r="CU33" s="601"/>
      <c r="CV33" s="601"/>
      <c r="CW33" s="601"/>
      <c r="CX33" s="601"/>
      <c r="CY33" s="601"/>
      <c r="CZ33" s="601"/>
      <c r="DA33" s="601"/>
      <c r="DB33" s="601"/>
      <c r="DC33" s="601"/>
      <c r="DD33" s="601"/>
      <c r="DE33" s="601"/>
      <c r="DF33" s="601"/>
      <c r="DG33" s="601"/>
      <c r="DH33" s="601"/>
      <c r="DI33" s="601"/>
      <c r="DJ33" s="601"/>
      <c r="DK33" s="601"/>
      <c r="DL33" s="601"/>
      <c r="DM33" s="601"/>
      <c r="DN33" s="601"/>
      <c r="DO33" s="601"/>
      <c r="DP33" s="601"/>
      <c r="DQ33" s="601"/>
      <c r="DR33" s="601"/>
      <c r="DS33" s="601"/>
      <c r="DT33" s="601"/>
      <c r="DU33" s="601"/>
      <c r="DV33" s="601"/>
      <c r="DW33" s="601"/>
    </row>
    <row r="34" spans="1:127" s="309" customFormat="1">
      <c r="A34" s="570" t="s">
        <v>1151</v>
      </c>
      <c r="B34" s="979"/>
      <c r="C34" s="979"/>
      <c r="E34" s="395">
        <f ca="1">ABS(MIN($H$10:$DW$10))</f>
        <v>0</v>
      </c>
      <c r="G34" s="602"/>
      <c r="H34" s="583"/>
      <c r="I34" s="583"/>
      <c r="J34" s="583"/>
      <c r="K34" s="583"/>
      <c r="L34" s="583"/>
      <c r="M34" s="583"/>
      <c r="N34" s="583"/>
      <c r="O34" s="583"/>
      <c r="P34" s="583"/>
      <c r="Q34" s="583"/>
      <c r="R34" s="583"/>
      <c r="S34" s="583"/>
      <c r="T34" s="583"/>
      <c r="U34" s="583"/>
      <c r="V34" s="583"/>
      <c r="W34" s="583"/>
      <c r="X34" s="583"/>
      <c r="Y34" s="583"/>
      <c r="Z34" s="583"/>
      <c r="AA34" s="583"/>
      <c r="AB34" s="583"/>
      <c r="AC34" s="583"/>
      <c r="AD34" s="583"/>
      <c r="AE34" s="583"/>
      <c r="AF34" s="583"/>
      <c r="AG34" s="583"/>
      <c r="AH34" s="583"/>
      <c r="AI34" s="583"/>
      <c r="AJ34" s="583"/>
      <c r="AK34" s="583"/>
      <c r="AL34" s="583"/>
      <c r="AM34" s="583"/>
      <c r="AN34" s="583"/>
      <c r="AO34" s="583"/>
      <c r="AP34" s="583"/>
      <c r="AQ34" s="583"/>
      <c r="AR34" s="583"/>
      <c r="AS34" s="583"/>
      <c r="AT34" s="583"/>
      <c r="AU34" s="583"/>
      <c r="AV34" s="583"/>
      <c r="AW34" s="583"/>
      <c r="AX34" s="583"/>
      <c r="AY34" s="583"/>
      <c r="AZ34" s="583"/>
      <c r="BA34" s="583"/>
      <c r="BB34" s="583"/>
      <c r="BC34" s="583"/>
      <c r="BD34" s="583"/>
      <c r="BE34" s="583"/>
      <c r="BF34" s="583"/>
      <c r="BG34" s="583"/>
      <c r="BH34" s="583"/>
      <c r="BI34" s="583"/>
      <c r="BJ34" s="583"/>
      <c r="BK34" s="583"/>
      <c r="BL34" s="583"/>
      <c r="BM34" s="583"/>
      <c r="BN34" s="583"/>
      <c r="BO34" s="583"/>
      <c r="BP34" s="583"/>
      <c r="BQ34" s="583"/>
      <c r="BR34" s="583"/>
      <c r="BS34" s="583"/>
      <c r="BT34" s="583"/>
      <c r="BU34" s="583"/>
      <c r="BV34" s="583"/>
      <c r="BW34" s="583"/>
      <c r="BX34" s="583"/>
      <c r="BY34" s="583"/>
      <c r="BZ34" s="583"/>
      <c r="CA34" s="583"/>
      <c r="CB34" s="583"/>
      <c r="CC34" s="583"/>
      <c r="CD34" s="583"/>
      <c r="CE34" s="583"/>
      <c r="CF34" s="583"/>
      <c r="CG34" s="583"/>
      <c r="CH34" s="583"/>
      <c r="CI34" s="583"/>
      <c r="CJ34" s="583"/>
      <c r="CK34" s="583"/>
      <c r="CL34" s="583"/>
      <c r="CM34" s="583"/>
      <c r="CN34" s="583"/>
      <c r="CO34" s="583"/>
      <c r="CP34" s="583"/>
      <c r="CQ34" s="583"/>
      <c r="CR34" s="583"/>
      <c r="CS34" s="583"/>
      <c r="CT34" s="583"/>
      <c r="CU34" s="583"/>
      <c r="CV34" s="583"/>
      <c r="CW34" s="583"/>
      <c r="CX34" s="583"/>
      <c r="CY34" s="583"/>
      <c r="CZ34" s="583"/>
      <c r="DA34" s="583"/>
      <c r="DB34" s="583"/>
      <c r="DC34" s="583"/>
      <c r="DD34" s="583"/>
      <c r="DE34" s="583"/>
      <c r="DF34" s="583"/>
      <c r="DG34" s="583"/>
      <c r="DH34" s="583"/>
      <c r="DI34" s="583"/>
      <c r="DJ34" s="583"/>
      <c r="DK34" s="583"/>
      <c r="DL34" s="583"/>
      <c r="DM34" s="583"/>
      <c r="DN34" s="583"/>
      <c r="DO34" s="583"/>
      <c r="DP34" s="583"/>
      <c r="DQ34" s="583"/>
      <c r="DR34" s="583"/>
      <c r="DS34" s="583"/>
      <c r="DT34" s="583"/>
      <c r="DU34" s="583"/>
      <c r="DV34" s="583"/>
      <c r="DW34" s="583"/>
    </row>
    <row r="36" spans="1:127" ht="11.1" customHeight="1">
      <c r="A36" s="481" t="s">
        <v>1152</v>
      </c>
      <c r="B36" s="481"/>
      <c r="C36" s="481"/>
      <c r="E36" s="343"/>
      <c r="G36" s="577">
        <f ca="1">MAX(SUM(BS!G25:G27,BS!G29)/BS!G31,0)</f>
        <v>0.59400368164882833</v>
      </c>
      <c r="H36" s="577">
        <f ca="1">MAX(SUM(BS!H25:H27,BS!H29)/BS!H31,0)</f>
        <v>0.59789581457108532</v>
      </c>
      <c r="I36" s="577">
        <f ca="1">MAX(SUM(BS!I25:I27,BS!I29)/BS!I31,0)</f>
        <v>0.60170534751139526</v>
      </c>
      <c r="J36" s="577">
        <f ca="1">MAX(SUM(BS!J25:J27,BS!J29)/BS!J31,0)</f>
        <v>0.6048588657829993</v>
      </c>
      <c r="K36" s="577">
        <f ca="1">MAX(SUM(BS!K25:K27,BS!K29)/BS!K31,0)</f>
        <v>0.60783014363089205</v>
      </c>
      <c r="L36" s="577">
        <f ca="1">MAX(SUM(BS!L25:L27,BS!L29)/BS!L31,0)</f>
        <v>0.61063133704281158</v>
      </c>
      <c r="M36" s="577">
        <f ca="1">MAX(SUM(BS!M25:M27,BS!M29)/BS!M31,0)</f>
        <v>0.61316827890859371</v>
      </c>
      <c r="N36" s="577">
        <f ca="1">MAX(SUM(BS!N25:N27,BS!N29)/BS!N31,0)</f>
        <v>0.61477529006640808</v>
      </c>
      <c r="O36" s="577">
        <f ca="1">MAX(SUM(BS!O25:O27,BS!O29)/BS!O31,0)</f>
        <v>0.61597179953099235</v>
      </c>
      <c r="P36" s="577">
        <f ca="1">MAX(SUM(BS!P25:P27,BS!P29)/BS!P31,0)</f>
        <v>0.61619415982214665</v>
      </c>
      <c r="Q36" s="577">
        <f ca="1">MAX(SUM(BS!Q25:Q27,BS!Q29)/BS!Q31,0)</f>
        <v>0.61580704126157992</v>
      </c>
      <c r="R36" s="577">
        <f ca="1">MAX(SUM(BS!R25:R27,BS!R29)/BS!R31,0)</f>
        <v>0.61482541174574146</v>
      </c>
      <c r="S36" s="577">
        <f ca="1">MAX(SUM(BS!S25:S27,BS!S29)/BS!S31,0)</f>
        <v>0.61304112279533252</v>
      </c>
      <c r="T36" s="577">
        <f ca="1">MAX(SUM(BS!T25:T27,BS!T29)/BS!T31,0)</f>
        <v>0.6094688329828335</v>
      </c>
      <c r="U36" s="577">
        <f ca="1">MAX(SUM(BS!U25:U27,BS!U29)/BS!U31,0)</f>
        <v>0.60472307455168384</v>
      </c>
      <c r="V36" s="577">
        <f ca="1">MAX(SUM(BS!V25:V27,BS!V29)/BS!V31,0)</f>
        <v>0.59757309121755353</v>
      </c>
      <c r="W36" s="577">
        <f ca="1">MAX(SUM(BS!W25:W27,BS!W29)/BS!W31,0)</f>
        <v>0.58866669107158276</v>
      </c>
      <c r="X36" s="577">
        <f ca="1">MAX(SUM(BS!X25:X27,BS!X29)/BS!X31,0)</f>
        <v>0.5767123399175168</v>
      </c>
      <c r="Y36" s="577">
        <f ca="1">MAX(SUM(BS!Y25:Y27,BS!Y29)/BS!Y31,0)</f>
        <v>0.56219774576231829</v>
      </c>
      <c r="Z36" s="577">
        <f ca="1">MAX(SUM(BS!Z25:Z27,BS!Z29)/BS!Z31,0)</f>
        <v>0.54378646865151137</v>
      </c>
      <c r="AA36" s="577">
        <f ca="1">MAX(SUM(BS!AA25:AA27,BS!AA29)/BS!AA31,0)</f>
        <v>0.52165218103568445</v>
      </c>
      <c r="AB36" s="577">
        <f ca="1">MAX(SUM(BS!AB25:AB27,BS!AB29)/BS!AB31,0)</f>
        <v>0.4948578629768704</v>
      </c>
      <c r="AC36" s="577">
        <f ca="1">MAX(SUM(BS!AC25:AC27,BS!AC29)/BS!AC31,0)</f>
        <v>0.46284628261654448</v>
      </c>
      <c r="AD36" s="577">
        <f ca="1">MAX(SUM(BS!AD25:AD27,BS!AD29)/BS!AD31,0)</f>
        <v>0.42357611267866019</v>
      </c>
      <c r="AE36" s="577">
        <f ca="1">MAX(SUM(BS!AE25:AE27,BS!AE29)/BS!AE31,0)</f>
        <v>0.37622209082472036</v>
      </c>
      <c r="AF36" s="577">
        <f ca="1">MAX(SUM(BS!AF25:AF27,BS!AF29)/BS!AF31,0)</f>
        <v>0.30490557256362361</v>
      </c>
      <c r="AG36" s="577">
        <f ca="1">MAX(SUM(BS!AG25:AG27,BS!AG29)/BS!AG31,0)</f>
        <v>0.21891455129554171</v>
      </c>
      <c r="AH36" s="577">
        <f ca="1">MAX(SUM(BS!AH25:AH27,BS!AH29)/BS!AH31,0)</f>
        <v>0.11984000491310867</v>
      </c>
      <c r="AI36" s="577">
        <f ca="1">MAX(SUM(BS!AI25:AI27,BS!AI29)/BS!AI31,0)</f>
        <v>0</v>
      </c>
      <c r="AJ36" s="577">
        <f ca="1">MAX(SUM(BS!AJ25:AJ27,BS!AJ29)/BS!AJ31,0)</f>
        <v>0</v>
      </c>
      <c r="AK36" s="577">
        <f ca="1">MAX(SUM(BS!AK25:AK27,BS!AK29)/BS!AK31,0)</f>
        <v>0</v>
      </c>
      <c r="AL36" s="577">
        <f ca="1">MAX(SUM(BS!AL25:AL27,BS!AL29)/BS!AL31,0)</f>
        <v>0</v>
      </c>
      <c r="AM36" s="577">
        <f ca="1">MAX(SUM(BS!AM25:AM27,BS!AM29)/BS!AM31,0)</f>
        <v>0</v>
      </c>
      <c r="AN36" s="577">
        <f ca="1">MAX(SUM(BS!AN25:AN27,BS!AN29)/BS!AN31,0)</f>
        <v>0</v>
      </c>
      <c r="AO36" s="577">
        <f ca="1">MAX(SUM(BS!AO25:AO27,BS!AO29)/BS!AO31,0)</f>
        <v>0</v>
      </c>
      <c r="AP36" s="577">
        <f ca="1">MAX(SUM(BS!AP25:AP27,BS!AP29)/BS!AP31,0)</f>
        <v>0</v>
      </c>
      <c r="AQ36" s="577">
        <f ca="1">MAX(SUM(BS!AQ25:AQ27,BS!AQ29)/BS!AQ31,0)</f>
        <v>0</v>
      </c>
      <c r="AR36" s="577">
        <f ca="1">MAX(SUM(BS!AR25:AR27,BS!AR29)/BS!AR31,0)</f>
        <v>0</v>
      </c>
      <c r="AS36" s="577">
        <f ca="1">MAX(SUM(BS!AS25:AS27,BS!AS29)/BS!AS31,0)</f>
        <v>0</v>
      </c>
      <c r="AT36" s="577">
        <f ca="1">MAX(SUM(BS!AT25:AT27,BS!AT29)/BS!AT31,0)</f>
        <v>0</v>
      </c>
      <c r="AU36" s="577">
        <f ca="1">MAX(SUM(BS!AU25:AU27,BS!AU29)/BS!AU31,0)</f>
        <v>0</v>
      </c>
      <c r="AV36" s="577">
        <f ca="1">MAX(SUM(BS!AV25:AV27,BS!AV29)/BS!AV31,0)</f>
        <v>0</v>
      </c>
      <c r="AW36" s="577">
        <f ca="1">MAX(SUM(BS!AW25:AW27,BS!AW29)/BS!AW31,0)</f>
        <v>0</v>
      </c>
      <c r="AX36" s="577">
        <f ca="1">MAX(SUM(BS!AX25:AX27,BS!AX29)/BS!AX31,0)</f>
        <v>0</v>
      </c>
      <c r="AY36" s="577">
        <f ca="1">MAX(SUM(BS!AY25:AY27,BS!AY29)/BS!AY31,0)</f>
        <v>0</v>
      </c>
      <c r="AZ36" s="577">
        <f ca="1">MAX(SUM(BS!AZ25:AZ27,BS!AZ29)/BS!AZ31,0)</f>
        <v>0</v>
      </c>
      <c r="BA36" s="577">
        <f ca="1">MAX(SUM(BS!BA25:BA27,BS!BA29)/BS!BA31,0)</f>
        <v>0</v>
      </c>
      <c r="BB36" s="577">
        <f ca="1">MAX(SUM(BS!BB25:BB27,BS!BB29)/BS!BB31,0)</f>
        <v>0</v>
      </c>
      <c r="BC36" s="577">
        <f ca="1">MAX(SUM(BS!BC25:BC27,BS!BC29)/BS!BC31,0)</f>
        <v>0</v>
      </c>
      <c r="BD36" s="577">
        <f ca="1">MAX(SUM(BS!BD25:BD27,BS!BD29)/BS!BD31,0)</f>
        <v>0</v>
      </c>
      <c r="BE36" s="577">
        <f ca="1">MAX(SUM(BS!BE25:BE27,BS!BE29)/BS!BE31,0)</f>
        <v>0</v>
      </c>
      <c r="BF36" s="577">
        <f ca="1">MAX(SUM(BS!BF25:BF27,BS!BF29)/BS!BF31,0)</f>
        <v>0</v>
      </c>
      <c r="BG36" s="577">
        <f ca="1">MAX(SUM(BS!BG25:BG27,BS!BG29)/BS!BG31,0)</f>
        <v>0</v>
      </c>
      <c r="BH36" s="577">
        <f ca="1">MAX(SUM(BS!BH25:BH27,BS!BH29)/BS!BH31,0)</f>
        <v>0</v>
      </c>
      <c r="BI36" s="577">
        <f ca="1">MAX(SUM(BS!BI25:BI27,BS!BI29)/BS!BI31,0)</f>
        <v>0</v>
      </c>
      <c r="BJ36" s="577">
        <f ca="1">MAX(SUM(BS!BJ25:BJ27,BS!BJ29)/BS!BJ31,0)</f>
        <v>0</v>
      </c>
      <c r="BK36" s="577">
        <f ca="1">MAX(SUM(BS!BK25:BK27,BS!BK29)/BS!BK31,0)</f>
        <v>0</v>
      </c>
      <c r="BL36" s="577">
        <f ca="1">MAX(SUM(BS!BL25:BL27,BS!BL29)/BS!BL31,0)</f>
        <v>0</v>
      </c>
      <c r="BM36" s="577">
        <f ca="1">MAX(SUM(BS!BM25:BM27,BS!BM29)/BS!BM31,0)</f>
        <v>0</v>
      </c>
      <c r="BN36" s="577">
        <f ca="1">MAX(SUM(BS!BN25:BN27,BS!BN29)/BS!BN31,0)</f>
        <v>0</v>
      </c>
      <c r="BO36" s="577">
        <f ca="1">MAX(SUM(BS!BO25:BO27,BS!BO29)/BS!BO31,0)</f>
        <v>0</v>
      </c>
      <c r="BP36" s="577"/>
      <c r="BQ36" s="577"/>
      <c r="BR36" s="577"/>
      <c r="BS36" s="577"/>
      <c r="BT36" s="577"/>
      <c r="BU36" s="577"/>
      <c r="BV36" s="577"/>
      <c r="BW36" s="577"/>
      <c r="BX36" s="577"/>
      <c r="BY36" s="577"/>
      <c r="BZ36" s="577"/>
      <c r="CA36" s="577"/>
      <c r="CB36" s="577"/>
      <c r="CC36" s="577"/>
      <c r="CD36" s="577"/>
      <c r="CE36" s="577"/>
      <c r="CF36" s="577"/>
      <c r="CG36" s="577"/>
      <c r="CH36" s="577"/>
      <c r="CI36" s="577"/>
      <c r="CJ36" s="577"/>
      <c r="CK36" s="577"/>
      <c r="CL36" s="577"/>
      <c r="CM36" s="577"/>
      <c r="CN36" s="577"/>
      <c r="CO36" s="577"/>
      <c r="CP36" s="577"/>
      <c r="CQ36" s="577"/>
      <c r="CR36" s="577"/>
      <c r="CS36" s="577"/>
      <c r="CT36" s="577"/>
      <c r="CU36" s="577"/>
      <c r="CV36" s="577"/>
      <c r="CW36" s="577"/>
      <c r="CX36" s="577"/>
      <c r="CY36" s="577"/>
      <c r="CZ36" s="577"/>
      <c r="DA36" s="577"/>
      <c r="DB36" s="577"/>
      <c r="DC36" s="577"/>
      <c r="DD36" s="577"/>
      <c r="DE36" s="577"/>
      <c r="DF36" s="577"/>
      <c r="DG36" s="577"/>
      <c r="DH36" s="577"/>
      <c r="DI36" s="577"/>
      <c r="DJ36" s="577"/>
      <c r="DK36" s="577"/>
      <c r="DL36" s="577"/>
      <c r="DM36" s="577"/>
      <c r="DN36" s="577"/>
      <c r="DO36" s="577"/>
      <c r="DP36" s="577"/>
      <c r="DQ36" s="577"/>
      <c r="DR36" s="577"/>
      <c r="DS36" s="577"/>
      <c r="DT36" s="577"/>
      <c r="DU36" s="577"/>
      <c r="DV36" s="577"/>
      <c r="DW36" s="577"/>
    </row>
    <row r="37" spans="1:127">
      <c r="A37" s="481" t="s">
        <v>1153</v>
      </c>
      <c r="B37" s="926">
        <f>Inputs!$D$179</f>
        <v>14</v>
      </c>
      <c r="C37" s="926"/>
      <c r="E37" s="343"/>
      <c r="G37" s="978">
        <f>VLOOKUP(BS!G3,Inputs!$C$209:$D$210,2,1)*(BS!G3&lt;=$B37)</f>
        <v>1</v>
      </c>
      <c r="H37" s="978">
        <f>VLOOKUP(BS!H3,Inputs!$C$209:$D$210,2,1)*(BS!H3&lt;=$B37)</f>
        <v>1</v>
      </c>
      <c r="I37" s="978">
        <f>VLOOKUP(BS!I3,Inputs!$C$209:$D$210,2,1)*(BS!I3&lt;=$B37)</f>
        <v>1</v>
      </c>
      <c r="J37" s="978">
        <f>VLOOKUP(BS!J3,Inputs!$C$209:$D$210,2,1)*(BS!J3&lt;=$B37)</f>
        <v>1</v>
      </c>
      <c r="K37" s="978">
        <f>VLOOKUP(BS!K3,Inputs!$C$209:$D$210,2,1)*(BS!K3&lt;=$B37)</f>
        <v>1</v>
      </c>
      <c r="L37" s="978">
        <f>VLOOKUP(BS!L3,Inputs!$C$209:$D$210,2,1)*(BS!L3&lt;=$B37)</f>
        <v>1</v>
      </c>
      <c r="M37" s="978">
        <f>VLOOKUP(BS!M3,Inputs!$C$209:$D$210,2,1)*(BS!M3&lt;=$B37)</f>
        <v>1</v>
      </c>
      <c r="N37" s="978">
        <f>VLOOKUP(BS!N3,Inputs!$C$209:$D$210,2,1)*(BS!N3&lt;=$B37)</f>
        <v>1</v>
      </c>
      <c r="O37" s="978">
        <f>VLOOKUP(BS!O3,Inputs!$C$209:$D$210,2,1)*(BS!O3&lt;=$B37)</f>
        <v>1</v>
      </c>
      <c r="P37" s="978">
        <f>VLOOKUP(BS!P3,Inputs!$C$209:$D$210,2,1)*(BS!P3&lt;=$B37)</f>
        <v>1</v>
      </c>
      <c r="Q37" s="978">
        <f>VLOOKUP(BS!Q3,Inputs!$C$209:$D$210,2,1)*(BS!Q3&lt;=$B37)</f>
        <v>1</v>
      </c>
      <c r="R37" s="978">
        <f>VLOOKUP(BS!R3,Inputs!$C$209:$D$210,2,1)*(BS!R3&lt;=$B37)</f>
        <v>1</v>
      </c>
      <c r="S37" s="978">
        <f>VLOOKUP(BS!S3,Inputs!$C$209:$D$210,2,1)*(BS!S3&lt;=$B37)</f>
        <v>1</v>
      </c>
      <c r="T37" s="978">
        <f>VLOOKUP(BS!T3,Inputs!$C$209:$D$210,2,1)*(BS!T3&lt;=$B37)</f>
        <v>1</v>
      </c>
      <c r="U37" s="978">
        <f>VLOOKUP(BS!U3,Inputs!$C$209:$D$210,2,1)*(BS!U3&lt;=$B37)</f>
        <v>1</v>
      </c>
      <c r="V37" s="978">
        <f>VLOOKUP(BS!V3,Inputs!$C$209:$D$210,2,1)*(BS!V3&lt;=$B37)</f>
        <v>1</v>
      </c>
      <c r="W37" s="978">
        <f>VLOOKUP(BS!W3,Inputs!$C$209:$D$210,2,1)*(BS!W3&lt;=$B37)</f>
        <v>1</v>
      </c>
      <c r="X37" s="978">
        <f>VLOOKUP(BS!X3,Inputs!$C$209:$D$210,2,1)*(BS!X3&lt;=$B37)</f>
        <v>1</v>
      </c>
      <c r="Y37" s="978">
        <f>VLOOKUP(BS!Y3,Inputs!$C$209:$D$210,2,1)*(BS!Y3&lt;=$B37)</f>
        <v>1</v>
      </c>
      <c r="Z37" s="978">
        <f>VLOOKUP(BS!Z3,Inputs!$C$209:$D$210,2,1)*(BS!Z3&lt;=$B37)</f>
        <v>1</v>
      </c>
      <c r="AA37" s="978">
        <f>VLOOKUP(BS!AA3,Inputs!$C$209:$D$210,2,1)*(BS!AA3&lt;=$B37)</f>
        <v>1</v>
      </c>
      <c r="AB37" s="978">
        <f>VLOOKUP(BS!AB3,Inputs!$C$209:$D$210,2,1)*(BS!AB3&lt;=$B37)</f>
        <v>1</v>
      </c>
      <c r="AC37" s="978">
        <f>VLOOKUP(BS!AC3,Inputs!$C$209:$D$210,2,1)*(BS!AC3&lt;=$B37)</f>
        <v>1</v>
      </c>
      <c r="AD37" s="978">
        <f>VLOOKUP(BS!AD3,Inputs!$C$209:$D$210,2,1)*(BS!AD3&lt;=$B37)</f>
        <v>1</v>
      </c>
      <c r="AE37" s="978">
        <f>VLOOKUP(BS!AE3,Inputs!$C$209:$D$210,2,1)*(BS!AE3&lt;=$B37)</f>
        <v>1</v>
      </c>
      <c r="AF37" s="978">
        <f>VLOOKUP(BS!AF3,Inputs!$C$209:$D$210,2,1)*(BS!AF3&lt;=$B37)</f>
        <v>1</v>
      </c>
      <c r="AG37" s="978">
        <f>VLOOKUP(BS!AG3,Inputs!$C$209:$D$210,2,1)*(BS!AG3&lt;=$B37)</f>
        <v>1</v>
      </c>
      <c r="AH37" s="978">
        <f>VLOOKUP(BS!AH3,Inputs!$C$209:$D$210,2,1)*(BS!AH3&lt;=$B37)</f>
        <v>1</v>
      </c>
      <c r="AI37" s="978">
        <f>VLOOKUP(BS!AI3,Inputs!$C$209:$D$210,2,1)*(BS!AI3&lt;=$B37)</f>
        <v>1</v>
      </c>
      <c r="AJ37" s="978">
        <f>VLOOKUP(BS!AJ3,Inputs!$C$209:$D$210,2,1)*(BS!AJ3&lt;=$B37)</f>
        <v>0</v>
      </c>
      <c r="AK37" s="978">
        <f>VLOOKUP(BS!AK3,Inputs!$C$209:$D$210,2,1)*(BS!AK3&lt;=$B37)</f>
        <v>0</v>
      </c>
      <c r="AL37" s="978">
        <f>VLOOKUP(BS!AL3,Inputs!$C$209:$D$210,2,1)*(BS!AL3&lt;=$B37)</f>
        <v>0</v>
      </c>
      <c r="AM37" s="978">
        <f>VLOOKUP(BS!AM3,Inputs!$C$209:$D$210,2,1)*(BS!AM3&lt;=$B37)</f>
        <v>0</v>
      </c>
      <c r="AN37" s="978">
        <f>VLOOKUP(BS!AN3,Inputs!$C$209:$D$210,2,1)*(BS!AN3&lt;=$B37)</f>
        <v>0</v>
      </c>
      <c r="AO37" s="978">
        <f>VLOOKUP(BS!AO3,Inputs!$C$209:$D$210,2,1)*(BS!AO3&lt;=$B37)</f>
        <v>0</v>
      </c>
      <c r="AP37" s="978">
        <f>VLOOKUP(BS!AP3,Inputs!$C$209:$D$210,2,1)*(BS!AP3&lt;=$B37)</f>
        <v>0</v>
      </c>
      <c r="AQ37" s="978">
        <f>VLOOKUP(BS!AQ3,Inputs!$C$209:$D$210,2,1)*(BS!AQ3&lt;=$B37)</f>
        <v>0</v>
      </c>
      <c r="AR37" s="978">
        <f>VLOOKUP(BS!AR3,Inputs!$C$209:$D$210,2,1)*(BS!AR3&lt;=$B37)</f>
        <v>0</v>
      </c>
      <c r="AS37" s="978">
        <f>VLOOKUP(BS!AS3,Inputs!$C$209:$D$210,2,1)*(BS!AS3&lt;=$B37)</f>
        <v>0</v>
      </c>
      <c r="AT37" s="978">
        <f>VLOOKUP(BS!AT3,Inputs!$C$209:$D$210,2,1)*(BS!AT3&lt;=$B37)</f>
        <v>0</v>
      </c>
      <c r="AU37" s="978">
        <f>VLOOKUP(BS!AU3,Inputs!$C$209:$D$210,2,1)*(BS!AU3&lt;=$B37)</f>
        <v>0</v>
      </c>
      <c r="AV37" s="978">
        <f>VLOOKUP(BS!AV3,Inputs!$C$209:$D$210,2,1)*(BS!AV3&lt;=$B37)</f>
        <v>0</v>
      </c>
      <c r="AW37" s="978">
        <f>VLOOKUP(BS!AW3,Inputs!$C$209:$D$210,2,1)*(BS!AW3&lt;=$B37)</f>
        <v>0</v>
      </c>
      <c r="AX37" s="978">
        <f>VLOOKUP(BS!AX3,Inputs!$C$209:$D$210,2,1)*(BS!AX3&lt;=$B37)</f>
        <v>0</v>
      </c>
      <c r="AY37" s="978">
        <f>VLOOKUP(BS!AY3,Inputs!$C$209:$D$210,2,1)*(BS!AY3&lt;=$B37)</f>
        <v>0</v>
      </c>
      <c r="AZ37" s="978">
        <f>VLOOKUP(BS!AZ3,Inputs!$C$209:$D$210,2,1)*(BS!AZ3&lt;=$B37)</f>
        <v>0</v>
      </c>
      <c r="BA37" s="978">
        <f>VLOOKUP(BS!BA3,Inputs!$C$209:$D$210,2,1)*(BS!BA3&lt;=$B37)</f>
        <v>0</v>
      </c>
      <c r="BB37" s="978">
        <f>VLOOKUP(BS!BB3,Inputs!$C$209:$D$210,2,1)*(BS!BB3&lt;=$B37)</f>
        <v>0</v>
      </c>
      <c r="BC37" s="978">
        <f>VLOOKUP(BS!BC3,Inputs!$C$209:$D$210,2,1)*(BS!BC3&lt;=$B37)</f>
        <v>0</v>
      </c>
      <c r="BD37" s="978">
        <f>VLOOKUP(BS!BD3,Inputs!$C$209:$D$210,2,1)*(BS!BD3&lt;=$B37)</f>
        <v>0</v>
      </c>
      <c r="BE37" s="978">
        <f>VLOOKUP(BS!BE3,Inputs!$C$209:$D$210,2,1)*(BS!BE3&lt;=$B37)</f>
        <v>0</v>
      </c>
      <c r="BF37" s="978">
        <f>VLOOKUP(BS!BF3,Inputs!$C$209:$D$210,2,1)*(BS!BF3&lt;=$B37)</f>
        <v>0</v>
      </c>
      <c r="BG37" s="978">
        <f>VLOOKUP(BS!BG3,Inputs!$C$209:$D$210,2,1)*(BS!BG3&lt;=$B37)</f>
        <v>0</v>
      </c>
      <c r="BH37" s="978">
        <f>VLOOKUP(BS!BH3,Inputs!$C$209:$D$210,2,1)*(BS!BH3&lt;=$B37)</f>
        <v>0</v>
      </c>
      <c r="BI37" s="978">
        <f>VLOOKUP(BS!BI3,Inputs!$C$209:$D$210,2,1)*(BS!BI3&lt;=$B37)</f>
        <v>0</v>
      </c>
      <c r="BJ37" s="978">
        <f>VLOOKUP(BS!BJ3,Inputs!$C$209:$D$210,2,1)*(BS!BJ3&lt;=$B37)</f>
        <v>0</v>
      </c>
      <c r="BK37" s="978">
        <f>VLOOKUP(BS!BK3,Inputs!$C$209:$D$210,2,1)*(BS!BK3&lt;=$B37)</f>
        <v>0</v>
      </c>
      <c r="BL37" s="978">
        <f>VLOOKUP(BS!BL3,Inputs!$C$209:$D$210,2,1)*(BS!BL3&lt;=$B37)</f>
        <v>0</v>
      </c>
      <c r="BM37" s="978">
        <f>VLOOKUP(BS!BM3,Inputs!$C$209:$D$210,2,1)*(BS!BM3&lt;=$B37)</f>
        <v>0</v>
      </c>
      <c r="BN37" s="978">
        <f>VLOOKUP(BS!BN3,Inputs!$C$209:$D$210,2,1)*(BS!BN3&lt;=$B37)</f>
        <v>0</v>
      </c>
      <c r="BO37" s="978">
        <f>VLOOKUP(BS!BO3,Inputs!$C$209:$D$210,2,1)*(BS!BO3&lt;=$B37)</f>
        <v>0</v>
      </c>
      <c r="BP37" s="978"/>
      <c r="BQ37" s="978"/>
      <c r="BR37" s="978"/>
      <c r="BS37" s="978"/>
      <c r="BT37" s="978"/>
      <c r="BU37" s="978"/>
      <c r="BV37" s="978"/>
      <c r="BW37" s="978"/>
      <c r="BX37" s="978"/>
      <c r="BY37" s="978"/>
      <c r="BZ37" s="978"/>
      <c r="CA37" s="978"/>
      <c r="CB37" s="978"/>
      <c r="CC37" s="978"/>
      <c r="CD37" s="978"/>
      <c r="CE37" s="978"/>
      <c r="CF37" s="978"/>
      <c r="CG37" s="978"/>
      <c r="CH37" s="978"/>
      <c r="CI37" s="978"/>
      <c r="CJ37" s="978"/>
      <c r="CK37" s="978"/>
      <c r="CL37" s="978"/>
      <c r="CM37" s="978"/>
      <c r="CN37" s="978"/>
      <c r="CO37" s="978"/>
      <c r="CP37" s="978"/>
      <c r="CQ37" s="978"/>
      <c r="CR37" s="978"/>
      <c r="CS37" s="978"/>
      <c r="CT37" s="978"/>
      <c r="CU37" s="978"/>
      <c r="CV37" s="978"/>
      <c r="CW37" s="978"/>
      <c r="CX37" s="978"/>
      <c r="CY37" s="978"/>
      <c r="CZ37" s="978"/>
      <c r="DA37" s="978"/>
      <c r="DB37" s="978"/>
      <c r="DC37" s="978"/>
      <c r="DD37" s="978"/>
      <c r="DE37" s="978"/>
      <c r="DF37" s="978"/>
      <c r="DG37" s="978"/>
      <c r="DH37" s="978"/>
      <c r="DI37" s="978"/>
      <c r="DJ37" s="978"/>
      <c r="DK37" s="978"/>
      <c r="DL37" s="978"/>
      <c r="DM37" s="978"/>
      <c r="DN37" s="978"/>
      <c r="DO37" s="978"/>
      <c r="DP37" s="978"/>
      <c r="DQ37" s="978"/>
      <c r="DR37" s="978"/>
      <c r="DS37" s="978"/>
      <c r="DT37" s="978"/>
      <c r="DU37" s="978"/>
      <c r="DV37" s="978"/>
      <c r="DW37" s="978"/>
    </row>
    <row r="38" spans="1:127">
      <c r="A38" s="570" t="s">
        <v>1154</v>
      </c>
      <c r="B38" s="979"/>
      <c r="C38" s="979"/>
      <c r="E38" s="395">
        <f ca="1">COUNTIF(G38:DW38,"="&amp;TRUE)</f>
        <v>0</v>
      </c>
      <c r="G38" s="601" t="b">
        <f ca="1">AND(G36&gt;=G37+precision,BS!G3&lt;=$B37)</f>
        <v>0</v>
      </c>
      <c r="H38" s="601" t="b">
        <f ca="1">AND(H36&gt;=H37+precision,BS!H3&lt;=$B37)</f>
        <v>0</v>
      </c>
      <c r="I38" s="601" t="b">
        <f ca="1">AND(I36&gt;=I37+precision,BS!I3&lt;=$B37)</f>
        <v>0</v>
      </c>
      <c r="J38" s="601" t="b">
        <f ca="1">AND(J36&gt;=J37+precision,BS!J3&lt;=$B37)</f>
        <v>0</v>
      </c>
      <c r="K38" s="601" t="b">
        <f ca="1">AND(K36&gt;=K37+precision,BS!K3&lt;=$B37)</f>
        <v>0</v>
      </c>
      <c r="L38" s="601" t="b">
        <f ca="1">AND(L36&gt;=L37+precision,BS!L3&lt;=$B37)</f>
        <v>0</v>
      </c>
      <c r="M38" s="601" t="b">
        <f ca="1">AND(M36&gt;=M37+precision,BS!M3&lt;=$B37)</f>
        <v>0</v>
      </c>
      <c r="N38" s="601" t="b">
        <f ca="1">AND(N36&gt;=N37+precision,BS!N3&lt;=$B37)</f>
        <v>0</v>
      </c>
      <c r="O38" s="601" t="b">
        <f ca="1">AND(O36&gt;=O37+precision,BS!O3&lt;=$B37)</f>
        <v>0</v>
      </c>
      <c r="P38" s="601" t="b">
        <f ca="1">AND(P36&gt;=P37+precision,BS!P3&lt;=$B37)</f>
        <v>0</v>
      </c>
      <c r="Q38" s="601" t="b">
        <f ca="1">AND(Q36&gt;=Q37+precision,BS!Q3&lt;=$B37)</f>
        <v>0</v>
      </c>
      <c r="R38" s="601" t="b">
        <f ca="1">AND(R36&gt;=R37+precision,BS!R3&lt;=$B37)</f>
        <v>0</v>
      </c>
      <c r="S38" s="601" t="b">
        <f ca="1">AND(S36&gt;=S37+precision,BS!S3&lt;=$B37)</f>
        <v>0</v>
      </c>
      <c r="T38" s="601" t="b">
        <f ca="1">AND(T36&gt;=T37+precision,BS!T3&lt;=$B37)</f>
        <v>0</v>
      </c>
      <c r="U38" s="601" t="b">
        <f ca="1">AND(U36&gt;=U37+precision,BS!U3&lt;=$B37)</f>
        <v>0</v>
      </c>
      <c r="V38" s="601" t="b">
        <f ca="1">AND(V36&gt;=V37+precision,BS!V3&lt;=$B37)</f>
        <v>0</v>
      </c>
      <c r="W38" s="601" t="b">
        <f ca="1">AND(W36&gt;=W37+precision,BS!W3&lt;=$B37)</f>
        <v>0</v>
      </c>
      <c r="X38" s="601" t="b">
        <f ca="1">AND(X36&gt;=X37+precision,BS!X3&lt;=$B37)</f>
        <v>0</v>
      </c>
      <c r="Y38" s="601" t="b">
        <f ca="1">AND(Y36&gt;=Y37+precision,BS!Y3&lt;=$B37)</f>
        <v>0</v>
      </c>
      <c r="Z38" s="601" t="b">
        <f ca="1">AND(Z36&gt;=Z37+precision,BS!Z3&lt;=$B37)</f>
        <v>0</v>
      </c>
      <c r="AA38" s="601" t="b">
        <f ca="1">AND(AA36&gt;=AA37+precision,BS!AA3&lt;=$B37)</f>
        <v>0</v>
      </c>
      <c r="AB38" s="601" t="b">
        <f ca="1">AND(AB36&gt;=AB37+precision,BS!AB3&lt;=$B37)</f>
        <v>0</v>
      </c>
      <c r="AC38" s="601" t="b">
        <f ca="1">AND(AC36&gt;=AC37+precision,BS!AC3&lt;=$B37)</f>
        <v>0</v>
      </c>
      <c r="AD38" s="601" t="b">
        <f ca="1">AND(AD36&gt;=AD37+precision,BS!AD3&lt;=$B37)</f>
        <v>0</v>
      </c>
      <c r="AE38" s="601" t="b">
        <f ca="1">AND(AE36&gt;=AE37+precision,BS!AE3&lt;=$B37)</f>
        <v>0</v>
      </c>
      <c r="AF38" s="601" t="b">
        <f ca="1">AND(AF36&gt;=AF37+precision,BS!AF3&lt;=$B37)</f>
        <v>0</v>
      </c>
      <c r="AG38" s="601" t="b">
        <f ca="1">AND(AG36&gt;=AG37+precision,BS!AG3&lt;=$B37)</f>
        <v>0</v>
      </c>
      <c r="AH38" s="601" t="b">
        <f ca="1">AND(AH36&gt;=AH37+precision,BS!AH3&lt;=$B37)</f>
        <v>0</v>
      </c>
      <c r="AI38" s="601" t="b">
        <f ca="1">AND(AI36&gt;=AI37+precision,BS!AI3&lt;=$B37)</f>
        <v>0</v>
      </c>
      <c r="AJ38" s="601" t="b">
        <f ca="1">AND(AJ36&gt;=AJ37+precision,BS!AJ3&lt;=$B37)</f>
        <v>0</v>
      </c>
      <c r="AK38" s="601" t="b">
        <f ca="1">AND(AK36&gt;=AK37+precision,BS!AK3&lt;=$B37)</f>
        <v>0</v>
      </c>
      <c r="AL38" s="601" t="b">
        <f ca="1">AND(AL36&gt;=AL37+precision,BS!AL3&lt;=$B37)</f>
        <v>0</v>
      </c>
      <c r="AM38" s="601" t="b">
        <f ca="1">AND(AM36&gt;=AM37+precision,BS!AM3&lt;=$B37)</f>
        <v>0</v>
      </c>
      <c r="AN38" s="601" t="b">
        <f ca="1">AND(AN36&gt;=AN37+precision,BS!AN3&lt;=$B37)</f>
        <v>0</v>
      </c>
      <c r="AO38" s="601" t="b">
        <f ca="1">AND(AO36&gt;=AO37+precision,BS!AO3&lt;=$B37)</f>
        <v>0</v>
      </c>
      <c r="AP38" s="601" t="b">
        <f ca="1">AND(AP36&gt;=AP37+precision,BS!AP3&lt;=$B37)</f>
        <v>0</v>
      </c>
      <c r="AQ38" s="601" t="b">
        <f ca="1">AND(AQ36&gt;=AQ37+precision,BS!AQ3&lt;=$B37)</f>
        <v>0</v>
      </c>
      <c r="AR38" s="601" t="b">
        <f ca="1">AND(AR36&gt;=AR37+precision,BS!AR3&lt;=$B37)</f>
        <v>0</v>
      </c>
      <c r="AS38" s="601" t="b">
        <f ca="1">AND(AS36&gt;=AS37+precision,BS!AS3&lt;=$B37)</f>
        <v>0</v>
      </c>
      <c r="AT38" s="601" t="b">
        <f ca="1">AND(AT36&gt;=AT37+precision,BS!AT3&lt;=$B37)</f>
        <v>0</v>
      </c>
      <c r="AU38" s="601" t="b">
        <f ca="1">AND(AU36&gt;=AU37+precision,BS!AU3&lt;=$B37)</f>
        <v>0</v>
      </c>
      <c r="AV38" s="601" t="b">
        <f ca="1">AND(AV36&gt;=AV37+precision,BS!AV3&lt;=$B37)</f>
        <v>0</v>
      </c>
      <c r="AW38" s="601" t="b">
        <f ca="1">AND(AW36&gt;=AW37+precision,BS!AW3&lt;=$B37)</f>
        <v>0</v>
      </c>
      <c r="AX38" s="601" t="b">
        <f ca="1">AND(AX36&gt;=AX37+precision,BS!AX3&lt;=$B37)</f>
        <v>0</v>
      </c>
      <c r="AY38" s="601" t="b">
        <f ca="1">AND(AY36&gt;=AY37+precision,BS!AY3&lt;=$B37)</f>
        <v>0</v>
      </c>
      <c r="AZ38" s="601" t="b">
        <f ca="1">AND(AZ36&gt;=AZ37+precision,BS!AZ3&lt;=$B37)</f>
        <v>0</v>
      </c>
      <c r="BA38" s="601" t="b">
        <f ca="1">AND(BA36&gt;=BA37+precision,BS!BA3&lt;=$B37)</f>
        <v>0</v>
      </c>
      <c r="BB38" s="601" t="b">
        <f ca="1">AND(BB36&gt;=BB37+precision,BS!BB3&lt;=$B37)</f>
        <v>0</v>
      </c>
      <c r="BC38" s="601" t="b">
        <f ca="1">AND(BC36&gt;=BC37+precision,BS!BC3&lt;=$B37)</f>
        <v>0</v>
      </c>
      <c r="BD38" s="601" t="b">
        <f ca="1">AND(BD36&gt;=BD37+precision,BS!BD3&lt;=$B37)</f>
        <v>0</v>
      </c>
      <c r="BE38" s="601" t="b">
        <f ca="1">AND(BE36&gt;=BE37+precision,BS!BE3&lt;=$B37)</f>
        <v>0</v>
      </c>
      <c r="BF38" s="601" t="b">
        <f ca="1">AND(BF36&gt;=BF37+precision,BS!BF3&lt;=$B37)</f>
        <v>0</v>
      </c>
      <c r="BG38" s="601" t="b">
        <f ca="1">AND(BG36&gt;=BG37+precision,BS!BG3&lt;=$B37)</f>
        <v>0</v>
      </c>
      <c r="BH38" s="601" t="b">
        <f ca="1">AND(BH36&gt;=BH37+precision,BS!BH3&lt;=$B37)</f>
        <v>0</v>
      </c>
      <c r="BI38" s="601" t="b">
        <f ca="1">AND(BI36&gt;=BI37+precision,BS!BI3&lt;=$B37)</f>
        <v>0</v>
      </c>
      <c r="BJ38" s="601" t="b">
        <f ca="1">AND(BJ36&gt;=BJ37+precision,BS!BJ3&lt;=$B37)</f>
        <v>0</v>
      </c>
      <c r="BK38" s="601" t="b">
        <f ca="1">AND(BK36&gt;=BK37+precision,BS!BK3&lt;=$B37)</f>
        <v>0</v>
      </c>
      <c r="BL38" s="601" t="b">
        <f ca="1">AND(BL36&gt;=BL37+precision,BS!BL3&lt;=$B37)</f>
        <v>0</v>
      </c>
      <c r="BM38" s="601" t="b">
        <f ca="1">AND(BM36&gt;=BM37+precision,BS!BM3&lt;=$B37)</f>
        <v>0</v>
      </c>
      <c r="BN38" s="601" t="b">
        <f ca="1">AND(BN36&gt;=BN37+precision,BS!BN3&lt;=$B37)</f>
        <v>0</v>
      </c>
      <c r="BO38" s="601" t="b">
        <f ca="1">AND(BO36&gt;=BO37+precision,BS!BO3&lt;=$B37)</f>
        <v>0</v>
      </c>
      <c r="BP38" s="601"/>
      <c r="BQ38" s="601"/>
      <c r="BR38" s="601"/>
      <c r="BS38" s="601"/>
      <c r="BT38" s="601"/>
      <c r="BU38" s="601"/>
      <c r="BV38" s="601"/>
      <c r="BW38" s="601"/>
      <c r="BX38" s="601"/>
      <c r="BY38" s="601"/>
      <c r="BZ38" s="601"/>
      <c r="CA38" s="601"/>
      <c r="CB38" s="601"/>
      <c r="CC38" s="601"/>
      <c r="CD38" s="601"/>
      <c r="CE38" s="601"/>
      <c r="CF38" s="601"/>
      <c r="CG38" s="601"/>
      <c r="CH38" s="601"/>
      <c r="CI38" s="601"/>
      <c r="CJ38" s="601"/>
      <c r="CK38" s="601"/>
      <c r="CL38" s="601"/>
      <c r="CM38" s="601"/>
      <c r="CN38" s="601"/>
      <c r="CO38" s="601"/>
      <c r="CP38" s="601"/>
      <c r="CQ38" s="601"/>
      <c r="CR38" s="601"/>
      <c r="CS38" s="601"/>
      <c r="CT38" s="601"/>
      <c r="CU38" s="601"/>
      <c r="CV38" s="601"/>
      <c r="CW38" s="601"/>
      <c r="CX38" s="601"/>
      <c r="CY38" s="601"/>
      <c r="CZ38" s="601"/>
      <c r="DA38" s="601"/>
      <c r="DB38" s="601"/>
      <c r="DC38" s="601"/>
      <c r="DD38" s="601"/>
      <c r="DE38" s="601"/>
      <c r="DF38" s="601"/>
      <c r="DG38" s="601"/>
      <c r="DH38" s="601"/>
      <c r="DI38" s="601"/>
      <c r="DJ38" s="601"/>
      <c r="DK38" s="601"/>
      <c r="DL38" s="601"/>
      <c r="DM38" s="601"/>
      <c r="DN38" s="601"/>
      <c r="DO38" s="601"/>
      <c r="DP38" s="601"/>
      <c r="DQ38" s="601"/>
      <c r="DR38" s="601"/>
      <c r="DS38" s="601"/>
      <c r="DT38" s="601"/>
      <c r="DU38" s="601"/>
      <c r="DV38" s="601"/>
      <c r="DW38" s="601"/>
    </row>
    <row r="39" spans="1:127">
      <c r="A39" s="570" t="s">
        <v>1155</v>
      </c>
      <c r="E39" s="395">
        <f ca="1">COUNTIF(G39:DW39,"="&amp;TRUE)</f>
        <v>34</v>
      </c>
      <c r="G39" s="601" t="b">
        <f ca="1">AND(SUM(G21:G23)&lt;=50%*G21,G3&gt;0)</f>
        <v>0</v>
      </c>
      <c r="H39" s="601" t="b">
        <f t="shared" ref="H39:BO39" ca="1" si="8">AND(SUM(H21:H23)&lt;=50%*H21,H3&gt;0)</f>
        <v>1</v>
      </c>
      <c r="I39" s="601" t="b">
        <f ca="1">AND(SUM(I21:I23)&lt;=50%*I21,I3&gt;0)</f>
        <v>1</v>
      </c>
      <c r="J39" s="601" t="b">
        <f t="shared" ca="1" si="8"/>
        <v>1</v>
      </c>
      <c r="K39" s="601" t="b">
        <f t="shared" ca="1" si="8"/>
        <v>1</v>
      </c>
      <c r="L39" s="601" t="b">
        <f t="shared" ca="1" si="8"/>
        <v>1</v>
      </c>
      <c r="M39" s="601" t="b">
        <f t="shared" ca="1" si="8"/>
        <v>1</v>
      </c>
      <c r="N39" s="601" t="b">
        <f t="shared" ca="1" si="8"/>
        <v>1</v>
      </c>
      <c r="O39" s="601" t="b">
        <f t="shared" ca="1" si="8"/>
        <v>1</v>
      </c>
      <c r="P39" s="601" t="b">
        <f t="shared" ca="1" si="8"/>
        <v>1</v>
      </c>
      <c r="Q39" s="601" t="b">
        <f t="shared" ca="1" si="8"/>
        <v>1</v>
      </c>
      <c r="R39" s="601" t="b">
        <f t="shared" ca="1" si="8"/>
        <v>1</v>
      </c>
      <c r="S39" s="601" t="b">
        <f t="shared" ca="1" si="8"/>
        <v>1</v>
      </c>
      <c r="T39" s="601" t="b">
        <f t="shared" ca="1" si="8"/>
        <v>1</v>
      </c>
      <c r="U39" s="601" t="b">
        <f t="shared" ca="1" si="8"/>
        <v>1</v>
      </c>
      <c r="V39" s="601" t="b">
        <f t="shared" ca="1" si="8"/>
        <v>1</v>
      </c>
      <c r="W39" s="601" t="b">
        <f t="shared" ca="1" si="8"/>
        <v>1</v>
      </c>
      <c r="X39" s="601" t="b">
        <f t="shared" ca="1" si="8"/>
        <v>1</v>
      </c>
      <c r="Y39" s="601" t="b">
        <f t="shared" ca="1" si="8"/>
        <v>1</v>
      </c>
      <c r="Z39" s="601" t="b">
        <f t="shared" ca="1" si="8"/>
        <v>1</v>
      </c>
      <c r="AA39" s="601" t="b">
        <f t="shared" ca="1" si="8"/>
        <v>1</v>
      </c>
      <c r="AB39" s="601" t="b">
        <f t="shared" ca="1" si="8"/>
        <v>1</v>
      </c>
      <c r="AC39" s="601" t="b">
        <f t="shared" ca="1" si="8"/>
        <v>1</v>
      </c>
      <c r="AD39" s="601" t="b">
        <f t="shared" ca="1" si="8"/>
        <v>1</v>
      </c>
      <c r="AE39" s="601" t="b">
        <f t="shared" ca="1" si="8"/>
        <v>1</v>
      </c>
      <c r="AF39" s="601" t="b">
        <f t="shared" ca="1" si="8"/>
        <v>1</v>
      </c>
      <c r="AG39" s="601" t="b">
        <f t="shared" ca="1" si="8"/>
        <v>1</v>
      </c>
      <c r="AH39" s="601" t="b">
        <f t="shared" ca="1" si="8"/>
        <v>1</v>
      </c>
      <c r="AI39" s="601" t="b">
        <f t="shared" ca="1" si="8"/>
        <v>1</v>
      </c>
      <c r="AJ39" s="601" t="b">
        <f t="shared" ca="1" si="8"/>
        <v>1</v>
      </c>
      <c r="AK39" s="601" t="b">
        <f t="shared" ca="1" si="8"/>
        <v>1</v>
      </c>
      <c r="AL39" s="601" t="b">
        <f t="shared" ca="1" si="8"/>
        <v>1</v>
      </c>
      <c r="AM39" s="601" t="b">
        <f t="shared" ca="1" si="8"/>
        <v>1</v>
      </c>
      <c r="AN39" s="601" t="b">
        <f t="shared" ca="1" si="8"/>
        <v>1</v>
      </c>
      <c r="AO39" s="601" t="b">
        <f t="shared" ca="1" si="8"/>
        <v>1</v>
      </c>
      <c r="AP39" s="601" t="b">
        <f t="shared" ca="1" si="8"/>
        <v>0</v>
      </c>
      <c r="AQ39" s="601" t="b">
        <f t="shared" ca="1" si="8"/>
        <v>0</v>
      </c>
      <c r="AR39" s="601" t="b">
        <f t="shared" ca="1" si="8"/>
        <v>0</v>
      </c>
      <c r="AS39" s="601" t="b">
        <f t="shared" ca="1" si="8"/>
        <v>0</v>
      </c>
      <c r="AT39" s="601" t="b">
        <f t="shared" ca="1" si="8"/>
        <v>0</v>
      </c>
      <c r="AU39" s="601" t="b">
        <f t="shared" ca="1" si="8"/>
        <v>0</v>
      </c>
      <c r="AV39" s="601" t="b">
        <f t="shared" ca="1" si="8"/>
        <v>0</v>
      </c>
      <c r="AW39" s="601" t="b">
        <f t="shared" ca="1" si="8"/>
        <v>0</v>
      </c>
      <c r="AX39" s="601" t="b">
        <f t="shared" ca="1" si="8"/>
        <v>0</v>
      </c>
      <c r="AY39" s="601" t="b">
        <f t="shared" ca="1" si="8"/>
        <v>0</v>
      </c>
      <c r="AZ39" s="601" t="b">
        <f t="shared" ca="1" si="8"/>
        <v>0</v>
      </c>
      <c r="BA39" s="601" t="b">
        <f t="shared" ca="1" si="8"/>
        <v>0</v>
      </c>
      <c r="BB39" s="601" t="b">
        <f t="shared" ca="1" si="8"/>
        <v>0</v>
      </c>
      <c r="BC39" s="601" t="b">
        <f t="shared" ca="1" si="8"/>
        <v>0</v>
      </c>
      <c r="BD39" s="601" t="b">
        <f t="shared" ca="1" si="8"/>
        <v>0</v>
      </c>
      <c r="BE39" s="601" t="b">
        <f t="shared" ca="1" si="8"/>
        <v>0</v>
      </c>
      <c r="BF39" s="601" t="b">
        <f t="shared" ca="1" si="8"/>
        <v>0</v>
      </c>
      <c r="BG39" s="601" t="b">
        <f t="shared" ca="1" si="8"/>
        <v>0</v>
      </c>
      <c r="BH39" s="601" t="b">
        <f t="shared" ca="1" si="8"/>
        <v>0</v>
      </c>
      <c r="BI39" s="601" t="b">
        <f t="shared" ca="1" si="8"/>
        <v>0</v>
      </c>
      <c r="BJ39" s="601" t="b">
        <f t="shared" ca="1" si="8"/>
        <v>0</v>
      </c>
      <c r="BK39" s="601" t="b">
        <f t="shared" ca="1" si="8"/>
        <v>0</v>
      </c>
      <c r="BL39" s="601" t="b">
        <f t="shared" ca="1" si="8"/>
        <v>0</v>
      </c>
      <c r="BM39" s="601" t="b">
        <f t="shared" ca="1" si="8"/>
        <v>0</v>
      </c>
      <c r="BN39" s="601" t="b">
        <f t="shared" ca="1" si="8"/>
        <v>0</v>
      </c>
      <c r="BO39" s="601" t="b">
        <f t="shared" ca="1" si="8"/>
        <v>0</v>
      </c>
      <c r="BP39" s="601"/>
      <c r="BQ39" s="601"/>
      <c r="BR39" s="601"/>
      <c r="BS39" s="601"/>
      <c r="BT39" s="601"/>
      <c r="BU39" s="601"/>
      <c r="BV39" s="601"/>
      <c r="BW39" s="601"/>
      <c r="BX39" s="601"/>
      <c r="BY39" s="601"/>
      <c r="BZ39" s="601"/>
      <c r="CA39" s="601"/>
      <c r="CB39" s="601"/>
      <c r="CC39" s="601"/>
      <c r="CD39" s="601"/>
      <c r="CE39" s="601"/>
      <c r="CF39" s="601"/>
      <c r="CG39" s="601"/>
      <c r="CH39" s="601"/>
      <c r="CI39" s="601"/>
      <c r="CJ39" s="601"/>
      <c r="CK39" s="601"/>
      <c r="CL39" s="601"/>
      <c r="CM39" s="601"/>
      <c r="CN39" s="601"/>
      <c r="CO39" s="601"/>
      <c r="CP39" s="601"/>
      <c r="CQ39" s="601"/>
      <c r="CR39" s="601"/>
      <c r="CS39" s="601"/>
      <c r="CT39" s="601"/>
      <c r="CU39" s="601"/>
      <c r="CV39" s="601"/>
      <c r="CW39" s="601"/>
      <c r="CX39" s="601"/>
      <c r="CY39" s="601"/>
      <c r="CZ39" s="601"/>
      <c r="DA39" s="601"/>
      <c r="DB39" s="601"/>
      <c r="DC39" s="601"/>
      <c r="DD39" s="601"/>
      <c r="DE39" s="601"/>
      <c r="DF39" s="601"/>
      <c r="DG39" s="601"/>
      <c r="DH39" s="601"/>
      <c r="DI39" s="601"/>
      <c r="DJ39" s="601"/>
      <c r="DK39" s="601"/>
      <c r="DL39" s="601"/>
      <c r="DM39" s="601"/>
      <c r="DN39" s="601"/>
      <c r="DO39" s="601"/>
      <c r="DP39" s="601"/>
      <c r="DQ39" s="601"/>
      <c r="DR39" s="601"/>
      <c r="DS39" s="601"/>
      <c r="DT39" s="601"/>
      <c r="DU39" s="601"/>
      <c r="DV39" s="601"/>
      <c r="DW39" s="601"/>
    </row>
    <row r="40" spans="1:127">
      <c r="B40" s="303"/>
      <c r="C40" s="303"/>
      <c r="S40" s="856"/>
      <c r="T40" s="856"/>
      <c r="U40" s="856"/>
      <c r="V40" s="856"/>
      <c r="W40" s="856"/>
      <c r="X40" s="856"/>
      <c r="Y40" s="856"/>
      <c r="Z40" s="856"/>
      <c r="AA40" s="856"/>
      <c r="AB40" s="856"/>
      <c r="AC40" s="856"/>
      <c r="AD40" s="856"/>
      <c r="AE40" s="856"/>
      <c r="AF40" s="856"/>
      <c r="AG40" s="856"/>
      <c r="AH40" s="856"/>
      <c r="AI40" s="856"/>
      <c r="AJ40" s="856"/>
      <c r="AK40" s="856"/>
      <c r="AL40" s="856"/>
      <c r="AM40" s="856"/>
      <c r="AN40" s="856"/>
      <c r="AO40" s="856"/>
      <c r="AP40" s="856"/>
      <c r="AQ40" s="856"/>
      <c r="AR40" s="856"/>
      <c r="AS40" s="856"/>
      <c r="AT40" s="856"/>
      <c r="AU40" s="856"/>
      <c r="AV40" s="856"/>
      <c r="AW40" s="856"/>
      <c r="AX40" s="856"/>
      <c r="AY40" s="856"/>
      <c r="AZ40" s="856"/>
      <c r="BA40" s="856"/>
      <c r="BB40" s="856"/>
      <c r="BC40" s="856"/>
      <c r="BD40" s="856"/>
      <c r="BE40" s="856"/>
      <c r="BF40" s="856"/>
      <c r="BG40" s="856"/>
      <c r="BH40" s="856"/>
      <c r="BI40" s="856"/>
      <c r="BJ40" s="856"/>
      <c r="BK40" s="856"/>
      <c r="BL40" s="856"/>
      <c r="BM40" s="856"/>
      <c r="BN40" s="856"/>
      <c r="BO40" s="856"/>
      <c r="BP40" s="856"/>
      <c r="BQ40" s="856"/>
      <c r="BR40" s="856"/>
      <c r="BS40" s="856"/>
      <c r="BT40" s="856"/>
      <c r="BU40" s="856"/>
      <c r="BV40" s="856"/>
      <c r="BW40" s="856"/>
      <c r="BX40" s="856"/>
      <c r="BY40" s="856"/>
      <c r="BZ40" s="856"/>
      <c r="CA40" s="856"/>
      <c r="CB40" s="856"/>
      <c r="CC40" s="856"/>
      <c r="CD40" s="856"/>
      <c r="CE40" s="856"/>
      <c r="CF40" s="856"/>
      <c r="CG40" s="856"/>
      <c r="CH40" s="856"/>
      <c r="CI40" s="856"/>
      <c r="CJ40" s="856"/>
      <c r="CK40" s="856"/>
      <c r="CL40" s="856"/>
      <c r="CM40" s="856"/>
      <c r="CN40" s="856"/>
      <c r="CO40" s="856"/>
      <c r="CP40" s="856"/>
      <c r="CQ40" s="856"/>
      <c r="CR40" s="856"/>
      <c r="CS40" s="856"/>
      <c r="CT40" s="856"/>
      <c r="CU40" s="856"/>
      <c r="CV40" s="856"/>
      <c r="CW40" s="856"/>
      <c r="CX40" s="856"/>
      <c r="CY40" s="856"/>
      <c r="CZ40" s="856"/>
      <c r="DA40" s="856"/>
      <c r="DB40" s="856"/>
      <c r="DC40" s="856"/>
      <c r="DD40" s="856"/>
      <c r="DE40" s="856"/>
      <c r="DF40" s="856"/>
      <c r="DG40" s="856"/>
      <c r="DH40" s="856"/>
      <c r="DI40" s="856"/>
      <c r="DJ40" s="856"/>
      <c r="DK40" s="856"/>
      <c r="DL40" s="856"/>
      <c r="DM40" s="856"/>
      <c r="DN40" s="856"/>
      <c r="DO40" s="856"/>
      <c r="DP40" s="856"/>
      <c r="DQ40" s="856"/>
      <c r="DR40" s="856"/>
      <c r="DS40" s="856"/>
      <c r="DT40" s="856"/>
      <c r="DU40" s="856"/>
      <c r="DV40" s="856"/>
      <c r="DW40" s="856"/>
    </row>
    <row r="41" spans="1:127">
      <c r="A41" s="303" t="s">
        <v>1156</v>
      </c>
      <c r="G41" s="1148">
        <f ca="1">SUM(G21:G23)/G21</f>
        <v>-6.1373756052963255</v>
      </c>
      <c r="H41" s="1148">
        <f t="shared" ref="H41:BO41" ca="1" si="9">SUM(H21:H23)/H21</f>
        <v>-8.87687165618593</v>
      </c>
      <c r="I41" s="1148">
        <f t="shared" ca="1" si="9"/>
        <v>-11.639656329121115</v>
      </c>
      <c r="J41" s="1148">
        <f t="shared" ca="1" si="9"/>
        <v>-14.251938979593332</v>
      </c>
      <c r="K41" s="1148">
        <f t="shared" ca="1" si="9"/>
        <v>-16.881828451407177</v>
      </c>
      <c r="L41" s="1148">
        <f t="shared" ca="1" si="9"/>
        <v>-19.462079694202441</v>
      </c>
      <c r="M41" s="1148">
        <f t="shared" ca="1" si="9"/>
        <v>-22.044253712426325</v>
      </c>
      <c r="N41" s="1148">
        <f t="shared" ca="1" si="9"/>
        <v>-24.461948127032773</v>
      </c>
      <c r="O41" s="1148">
        <f t="shared" ca="1" si="9"/>
        <v>-26.888901834100224</v>
      </c>
      <c r="P41" s="1148">
        <f t="shared" ca="1" si="9"/>
        <v>-29.168975984270997</v>
      </c>
      <c r="Q41" s="1148">
        <f t="shared" ca="1" si="9"/>
        <v>-31.45224486474957</v>
      </c>
      <c r="R41" s="1148">
        <f t="shared" ca="1" si="9"/>
        <v>-33.652491576115615</v>
      </c>
      <c r="S41" s="1148">
        <f t="shared" ca="1" si="9"/>
        <v>-35.852655709015735</v>
      </c>
      <c r="T41" s="1148">
        <f t="shared" ca="1" si="9"/>
        <v>-37.863455105175547</v>
      </c>
      <c r="U41" s="1148">
        <f t="shared" ca="1" si="9"/>
        <v>-39.854143758301014</v>
      </c>
      <c r="V41" s="1148">
        <f t="shared" ca="1" si="9"/>
        <v>-41.61635416274342</v>
      </c>
      <c r="W41" s="1148">
        <f t="shared" ca="1" si="9"/>
        <v>-43.358523403590887</v>
      </c>
      <c r="X41" s="1148">
        <f t="shared" ca="1" si="9"/>
        <v>-44.866137605719835</v>
      </c>
      <c r="Y41" s="1148">
        <f t="shared" ca="1" si="9"/>
        <v>-46.342050764166984</v>
      </c>
      <c r="Z41" s="1148">
        <f t="shared" ca="1" si="9"/>
        <v>-47.584065940194186</v>
      </c>
      <c r="AA41" s="1148">
        <f t="shared" ca="1" si="9"/>
        <v>-48.782237958363737</v>
      </c>
      <c r="AB41" s="1148">
        <f t="shared" ca="1" si="9"/>
        <v>-49.803946957203877</v>
      </c>
      <c r="AC41" s="1148">
        <f t="shared" ca="1" si="9"/>
        <v>-50.766005959167607</v>
      </c>
      <c r="AD41" s="1148">
        <f t="shared" ca="1" si="9"/>
        <v>-51.472341208908773</v>
      </c>
      <c r="AE41" s="1148">
        <f t="shared" ca="1" si="9"/>
        <v>-52.110496518659112</v>
      </c>
      <c r="AF41" s="1148">
        <f t="shared" ca="1" si="9"/>
        <v>-47.513064198833533</v>
      </c>
      <c r="AG41" s="1148">
        <f t="shared" ca="1" si="9"/>
        <v>-42.803436285358522</v>
      </c>
      <c r="AH41" s="1148">
        <f t="shared" ca="1" si="9"/>
        <v>-37.686530801873928</v>
      </c>
      <c r="AI41" s="1148">
        <f t="shared" ca="1" si="9"/>
        <v>-34.100160336820636</v>
      </c>
      <c r="AJ41" s="1148">
        <f t="shared" ca="1" si="9"/>
        <v>-28.294924507225613</v>
      </c>
      <c r="AK41" s="1148">
        <f t="shared" ca="1" si="9"/>
        <v>-24.218792955779996</v>
      </c>
      <c r="AL41" s="1148">
        <f t="shared" ca="1" si="9"/>
        <v>-17.673060921847306</v>
      </c>
      <c r="AM41" s="1148">
        <f t="shared" ca="1" si="9"/>
        <v>-13.062193383873026</v>
      </c>
      <c r="AN41" s="1148">
        <f t="shared" ca="1" si="9"/>
        <v>-5.3728544663011002</v>
      </c>
      <c r="AO41" s="1148">
        <f t="shared" ca="1" si="9"/>
        <v>2.3283031254182789E-2</v>
      </c>
      <c r="AP41" s="1148">
        <f t="shared" ca="1" si="9"/>
        <v>8.8400993396458016</v>
      </c>
      <c r="AQ41" s="1148">
        <f t="shared" ca="1" si="9"/>
        <v>14.168063839677298</v>
      </c>
      <c r="AR41" s="1148">
        <f t="shared" ca="1" si="9"/>
        <v>10.645403158227476</v>
      </c>
      <c r="AS41" s="1148">
        <f t="shared" ca="1" si="9"/>
        <v>7.0840319198386421</v>
      </c>
      <c r="AT41" s="1148">
        <f t="shared" ca="1" si="9"/>
        <v>3.5711284198638569</v>
      </c>
      <c r="AU41" s="1148">
        <f t="shared" ca="1" si="9"/>
        <v>1.1000000000000001</v>
      </c>
      <c r="AV41" s="1148">
        <f t="shared" ca="1" si="9"/>
        <v>1.1000000000000001</v>
      </c>
      <c r="AW41" s="1148">
        <f t="shared" ca="1" si="9"/>
        <v>1.1000000000000001</v>
      </c>
      <c r="AX41" s="1148">
        <f t="shared" ca="1" si="9"/>
        <v>1.1000000000000001</v>
      </c>
      <c r="AY41" s="1148">
        <f t="shared" ca="1" si="9"/>
        <v>1.1000000000000001</v>
      </c>
      <c r="AZ41" s="1148">
        <f t="shared" ca="1" si="9"/>
        <v>1.1000000000000001</v>
      </c>
      <c r="BA41" s="1148">
        <f t="shared" ca="1" si="9"/>
        <v>1.1000000000000001</v>
      </c>
      <c r="BB41" s="1148">
        <f t="shared" ca="1" si="9"/>
        <v>1.1000000000000001</v>
      </c>
      <c r="BC41" s="1148">
        <f t="shared" ca="1" si="9"/>
        <v>1.1000000000000001</v>
      </c>
      <c r="BD41" s="1148">
        <f t="shared" ca="1" si="9"/>
        <v>1.1000000000000001</v>
      </c>
      <c r="BE41" s="1148">
        <f t="shared" ca="1" si="9"/>
        <v>1.1000000000000001</v>
      </c>
      <c r="BF41" s="1148">
        <f t="shared" ca="1" si="9"/>
        <v>1.1000000000000001</v>
      </c>
      <c r="BG41" s="1148">
        <f t="shared" ca="1" si="9"/>
        <v>1.1000000000000001</v>
      </c>
      <c r="BH41" s="1148">
        <f t="shared" ca="1" si="9"/>
        <v>1.1000000000000001</v>
      </c>
      <c r="BI41" s="1148">
        <f t="shared" ca="1" si="9"/>
        <v>1.1000000000000001</v>
      </c>
      <c r="BJ41" s="1148">
        <f t="shared" ca="1" si="9"/>
        <v>1.1000000000000001</v>
      </c>
      <c r="BK41" s="1148">
        <f t="shared" ca="1" si="9"/>
        <v>1.1000000000000001</v>
      </c>
      <c r="BL41" s="1148">
        <f t="shared" ca="1" si="9"/>
        <v>1.1000000000000001</v>
      </c>
      <c r="BM41" s="1148">
        <f t="shared" ca="1" si="9"/>
        <v>1.1000000000000001</v>
      </c>
      <c r="BN41" s="1148">
        <f t="shared" ca="1" si="9"/>
        <v>1.1000000000000001</v>
      </c>
      <c r="BO41" s="1148">
        <f t="shared" ca="1" si="9"/>
        <v>1.1000000000000001</v>
      </c>
      <c r="BP41" s="856"/>
      <c r="BQ41" s="856"/>
      <c r="BR41" s="856"/>
      <c r="BS41" s="856"/>
      <c r="BT41" s="856"/>
      <c r="BU41" s="856"/>
      <c r="BV41" s="856"/>
      <c r="BW41" s="856"/>
      <c r="BX41" s="856"/>
      <c r="BY41" s="856"/>
      <c r="BZ41" s="856"/>
      <c r="CA41" s="856"/>
      <c r="CB41" s="856"/>
      <c r="CC41" s="856"/>
      <c r="CD41" s="856"/>
      <c r="CE41" s="856"/>
      <c r="CF41" s="856"/>
      <c r="CG41" s="856"/>
      <c r="CH41" s="856"/>
      <c r="CI41" s="856"/>
      <c r="CJ41" s="856"/>
      <c r="CK41" s="856"/>
      <c r="CL41" s="856"/>
      <c r="CM41" s="856"/>
      <c r="CN41" s="856"/>
      <c r="CO41" s="856"/>
      <c r="CP41" s="856"/>
      <c r="CQ41" s="856"/>
      <c r="CR41" s="856"/>
      <c r="CS41" s="856"/>
      <c r="CT41" s="856"/>
      <c r="CU41" s="856"/>
      <c r="CV41" s="856"/>
      <c r="CW41" s="856"/>
      <c r="CX41" s="856"/>
      <c r="CY41" s="856"/>
      <c r="CZ41" s="856"/>
      <c r="DA41" s="856"/>
      <c r="DB41" s="856"/>
      <c r="DC41" s="856"/>
      <c r="DD41" s="856"/>
      <c r="DE41" s="856"/>
      <c r="DF41" s="856"/>
      <c r="DG41" s="856"/>
      <c r="DH41" s="856"/>
      <c r="DI41" s="856"/>
      <c r="DJ41" s="856"/>
      <c r="DK41" s="856"/>
      <c r="DL41" s="856"/>
      <c r="DM41" s="856"/>
      <c r="DN41" s="856"/>
      <c r="DO41" s="856"/>
      <c r="DP41" s="856"/>
      <c r="DQ41" s="856"/>
      <c r="DR41" s="856"/>
      <c r="DS41" s="856"/>
      <c r="DT41" s="856"/>
      <c r="DU41" s="856"/>
      <c r="DV41" s="856"/>
      <c r="DW41" s="856"/>
    </row>
    <row r="42" spans="1:127">
      <c r="H42" s="578"/>
    </row>
    <row r="43" spans="1:127">
      <c r="A43" s="303" t="s">
        <v>1157</v>
      </c>
      <c r="B43" s="673" t="b">
        <f>Inputs!$D$397</f>
        <v>1</v>
      </c>
      <c r="H43" s="578"/>
    </row>
    <row r="44" spans="1:127">
      <c r="A44" s="303" t="s">
        <v>1158</v>
      </c>
      <c r="B44" s="978">
        <f>Inputs!D398</f>
        <v>0.8</v>
      </c>
      <c r="G44" s="1148">
        <f ca="1">IF($B$43,G24/SUM(G20:G24),0)</f>
        <v>0.55177441463617594</v>
      </c>
      <c r="H44" s="1148">
        <f t="shared" ref="H44:AT44" ca="1" si="10">IF($B$43,H24/SUM(H20:H24),0)</f>
        <v>0.57757057727983918</v>
      </c>
      <c r="I44" s="1148">
        <f t="shared" ca="1" si="10"/>
        <v>0.60546696478307072</v>
      </c>
      <c r="J44" s="1148">
        <f t="shared" ca="1" si="10"/>
        <v>0.63373009460701479</v>
      </c>
      <c r="K44" s="1148">
        <f t="shared" ca="1" si="10"/>
        <v>0.66417515645094749</v>
      </c>
      <c r="L44" s="1148">
        <f t="shared" ca="1" si="10"/>
        <v>0.69616764524061558</v>
      </c>
      <c r="M44" s="1148">
        <f t="shared" ca="1" si="10"/>
        <v>0.73041933315043384</v>
      </c>
      <c r="N44" s="1148">
        <f t="shared" ca="1" si="10"/>
        <v>0.76465640411331481</v>
      </c>
      <c r="O44" s="1148">
        <f t="shared" ca="1" si="10"/>
        <v>0.80124175708708656</v>
      </c>
      <c r="P44" s="1148">
        <f t="shared" ca="1" si="10"/>
        <v>0.83770018183719763</v>
      </c>
      <c r="Q44" s="1148">
        <f t="shared" ca="1" si="10"/>
        <v>0.87631548169433682</v>
      </c>
      <c r="R44" s="1148">
        <f t="shared" ca="1" si="10"/>
        <v>0.9157207857803823</v>
      </c>
      <c r="S44" s="1148">
        <f t="shared" ca="1" si="10"/>
        <v>0.95718206776499359</v>
      </c>
      <c r="T44" s="1148">
        <f t="shared" ca="1" si="10"/>
        <v>0.99654317421861682</v>
      </c>
      <c r="U44" s="1148">
        <f t="shared" ca="1" si="10"/>
        <v>1.0369539030874881</v>
      </c>
      <c r="V44" s="1148">
        <f t="shared" ca="1" si="10"/>
        <v>1.0732705267182532</v>
      </c>
      <c r="W44" s="1148">
        <f t="shared" ca="1" si="10"/>
        <v>1.109699559025048</v>
      </c>
      <c r="X44" s="1148">
        <f t="shared" ca="1" si="10"/>
        <v>1.1404258056343943</v>
      </c>
      <c r="Y44" s="1148">
        <f t="shared" ca="1" si="10"/>
        <v>1.1699377093585839</v>
      </c>
      <c r="Z44" s="1148">
        <f t="shared" ca="1" si="10"/>
        <v>1.1924840549936724</v>
      </c>
      <c r="AA44" s="1148">
        <f t="shared" ca="1" si="10"/>
        <v>1.2125724616372113</v>
      </c>
      <c r="AB44" s="1148">
        <f t="shared" ca="1" si="10"/>
        <v>1.2264832462264559</v>
      </c>
      <c r="AC44" s="1148">
        <f t="shared" ca="1" si="10"/>
        <v>1.2370271969024023</v>
      </c>
      <c r="AD44" s="1148">
        <f t="shared" ca="1" si="10"/>
        <v>1.2389078388616539</v>
      </c>
      <c r="AE44" s="1148">
        <f t="shared" ca="1" si="10"/>
        <v>1.2370462295099904</v>
      </c>
      <c r="AF44" s="1148">
        <f t="shared" ca="1" si="10"/>
        <v>1.1429238845637797</v>
      </c>
      <c r="AG44" s="1148">
        <f t="shared" ca="1" si="10"/>
        <v>1.0525499495500314</v>
      </c>
      <c r="AH44" s="1148">
        <f t="shared" ca="1" si="10"/>
        <v>0.96465025551534389</v>
      </c>
      <c r="AI44" s="1148">
        <f t="shared" ca="1" si="10"/>
        <v>0.90113879500039129</v>
      </c>
      <c r="AJ44" s="1148">
        <f t="shared" ca="1" si="10"/>
        <v>0.86292731325916117</v>
      </c>
      <c r="AK44" s="1148">
        <f t="shared" ca="1" si="10"/>
        <v>0.84187865370786763</v>
      </c>
      <c r="AL44" s="1148">
        <f t="shared" ca="1" si="10"/>
        <v>0.77694422965878585</v>
      </c>
      <c r="AM44" s="1148">
        <f t="shared" ca="1" si="10"/>
        <v>0.73048656350793473</v>
      </c>
      <c r="AN44" s="1148">
        <f t="shared" ca="1" si="10"/>
        <v>0.60822233299500683</v>
      </c>
      <c r="AO44" s="1148">
        <f t="shared" ca="1" si="10"/>
        <v>0.49945221799492978</v>
      </c>
      <c r="AP44" s="1148">
        <f t="shared" ca="1" si="10"/>
        <v>0.25083140172599794</v>
      </c>
      <c r="AQ44" s="1148">
        <f t="shared" ca="1" si="10"/>
        <v>0</v>
      </c>
      <c r="AR44" s="1148">
        <f t="shared" ca="1" si="10"/>
        <v>0</v>
      </c>
      <c r="AS44" s="1148">
        <f t="shared" ca="1" si="10"/>
        <v>0</v>
      </c>
      <c r="AT44" s="1148">
        <f t="shared" ca="1" si="10"/>
        <v>0</v>
      </c>
      <c r="AU44" s="1148">
        <f ca="1">IFERROR(IF($B$43,AU24/SUM(AU20:AU24),0),0)</f>
        <v>0</v>
      </c>
      <c r="AV44" s="1148">
        <f t="shared" ref="AV44:BO44" ca="1" si="11">IFERROR(IF($B$43,AV24/SUM(AV20:AV24),0),0)</f>
        <v>0</v>
      </c>
      <c r="AW44" s="1148">
        <f t="shared" ca="1" si="11"/>
        <v>0</v>
      </c>
      <c r="AX44" s="1148">
        <f t="shared" ca="1" si="11"/>
        <v>0</v>
      </c>
      <c r="AY44" s="1148">
        <f t="shared" ca="1" si="11"/>
        <v>0</v>
      </c>
      <c r="AZ44" s="1148">
        <f t="shared" ca="1" si="11"/>
        <v>0</v>
      </c>
      <c r="BA44" s="1282">
        <f t="shared" ca="1" si="11"/>
        <v>0</v>
      </c>
      <c r="BB44" s="1148">
        <f t="shared" ca="1" si="11"/>
        <v>0</v>
      </c>
      <c r="BC44" s="1148">
        <f t="shared" ca="1" si="11"/>
        <v>0</v>
      </c>
      <c r="BD44" s="1148">
        <f t="shared" ca="1" si="11"/>
        <v>0</v>
      </c>
      <c r="BE44" s="1148">
        <f t="shared" ca="1" si="11"/>
        <v>0</v>
      </c>
      <c r="BF44" s="1148">
        <f t="shared" ca="1" si="11"/>
        <v>0</v>
      </c>
      <c r="BG44" s="1148">
        <f t="shared" ca="1" si="11"/>
        <v>0</v>
      </c>
      <c r="BH44" s="1148">
        <f t="shared" ca="1" si="11"/>
        <v>0</v>
      </c>
      <c r="BI44" s="1148">
        <f t="shared" ca="1" si="11"/>
        <v>0</v>
      </c>
      <c r="BJ44" s="1148">
        <f t="shared" ca="1" si="11"/>
        <v>0</v>
      </c>
      <c r="BK44" s="1148">
        <f t="shared" ca="1" si="11"/>
        <v>0</v>
      </c>
      <c r="BL44" s="1148">
        <f t="shared" ca="1" si="11"/>
        <v>0</v>
      </c>
      <c r="BM44" s="1148">
        <f t="shared" ca="1" si="11"/>
        <v>0</v>
      </c>
      <c r="BN44" s="1148">
        <f t="shared" ca="1" si="11"/>
        <v>0</v>
      </c>
      <c r="BO44" s="1148">
        <f t="shared" ca="1" si="11"/>
        <v>0</v>
      </c>
    </row>
    <row r="45" spans="1:127">
      <c r="A45" s="303" t="s">
        <v>1159</v>
      </c>
      <c r="B45" s="1207"/>
      <c r="G45" s="303" t="b">
        <f ca="1">IF(G44&lt;$B$44,FALSE,TRUE)</f>
        <v>0</v>
      </c>
      <c r="H45" s="303" t="b">
        <f t="shared" ref="H45:J45" ca="1" si="12">IF(H44&lt;$B$44,FALSE,TRUE)</f>
        <v>0</v>
      </c>
      <c r="I45" s="303" t="b">
        <f t="shared" ca="1" si="12"/>
        <v>0</v>
      </c>
      <c r="J45" s="303" t="b">
        <f t="shared" ca="1" si="12"/>
        <v>0</v>
      </c>
      <c r="K45" s="303" t="b">
        <f t="shared" ref="K45" ca="1" si="13">IF(K44&lt;$B$44,FALSE,TRUE)</f>
        <v>0</v>
      </c>
      <c r="L45" s="303" t="b">
        <f t="shared" ref="L45" ca="1" si="14">IF(L44&lt;$B$44,FALSE,TRUE)</f>
        <v>0</v>
      </c>
      <c r="M45" s="303" t="b">
        <f t="shared" ref="M45" ca="1" si="15">IF(M44&lt;$B$44,FALSE,TRUE)</f>
        <v>0</v>
      </c>
      <c r="N45" s="303" t="b">
        <f t="shared" ref="N45" ca="1" si="16">IF(N44&lt;$B$44,FALSE,TRUE)</f>
        <v>0</v>
      </c>
      <c r="O45" s="303" t="b">
        <f t="shared" ref="O45" ca="1" si="17">IF(O44&lt;$B$44,FALSE,TRUE)</f>
        <v>1</v>
      </c>
      <c r="P45" s="303" t="b">
        <f t="shared" ref="P45" ca="1" si="18">IF(P44&lt;$B$44,FALSE,TRUE)</f>
        <v>1</v>
      </c>
      <c r="Q45" s="303" t="b">
        <f t="shared" ref="Q45" ca="1" si="19">IF(Q44&lt;$B$44,FALSE,TRUE)</f>
        <v>1</v>
      </c>
      <c r="R45" s="303" t="b">
        <f t="shared" ref="R45" ca="1" si="20">IF(R44&lt;$B$44,FALSE,TRUE)</f>
        <v>1</v>
      </c>
      <c r="S45" s="303" t="b">
        <f t="shared" ref="S45" ca="1" si="21">IF(S44&lt;$B$44,FALSE,TRUE)</f>
        <v>1</v>
      </c>
      <c r="T45" s="303" t="b">
        <f t="shared" ref="T45" ca="1" si="22">IF(T44&lt;$B$44,FALSE,TRUE)</f>
        <v>1</v>
      </c>
      <c r="U45" s="303" t="b">
        <f t="shared" ref="U45" ca="1" si="23">IF(U44&lt;$B$44,FALSE,TRUE)</f>
        <v>1</v>
      </c>
      <c r="V45" s="303" t="b">
        <f t="shared" ref="V45" ca="1" si="24">IF(V44&lt;$B$44,FALSE,TRUE)</f>
        <v>1</v>
      </c>
      <c r="W45" s="303" t="b">
        <f t="shared" ref="W45" ca="1" si="25">IF(W44&lt;$B$44,FALSE,TRUE)</f>
        <v>1</v>
      </c>
      <c r="X45" s="303" t="b">
        <f t="shared" ref="X45" ca="1" si="26">IF(X44&lt;$B$44,FALSE,TRUE)</f>
        <v>1</v>
      </c>
      <c r="Y45" s="303" t="b">
        <f t="shared" ref="Y45" ca="1" si="27">IF(Y44&lt;$B$44,FALSE,TRUE)</f>
        <v>1</v>
      </c>
      <c r="Z45" s="303" t="b">
        <f t="shared" ref="Z45" ca="1" si="28">IF(Z44&lt;$B$44,FALSE,TRUE)</f>
        <v>1</v>
      </c>
      <c r="AA45" s="303" t="b">
        <f t="shared" ref="AA45" ca="1" si="29">IF(AA44&lt;$B$44,FALSE,TRUE)</f>
        <v>1</v>
      </c>
      <c r="AB45" s="303" t="b">
        <f t="shared" ref="AB45" ca="1" si="30">IF(AB44&lt;$B$44,FALSE,TRUE)</f>
        <v>1</v>
      </c>
      <c r="AC45" s="303" t="b">
        <f t="shared" ref="AC45" ca="1" si="31">IF(AC44&lt;$B$44,FALSE,TRUE)</f>
        <v>1</v>
      </c>
      <c r="AD45" s="303" t="b">
        <f t="shared" ref="AD45" ca="1" si="32">IF(AD44&lt;$B$44,FALSE,TRUE)</f>
        <v>1</v>
      </c>
      <c r="AE45" s="303" t="b">
        <f t="shared" ref="AE45" ca="1" si="33">IF(AE44&lt;$B$44,FALSE,TRUE)</f>
        <v>1</v>
      </c>
      <c r="AF45" s="303" t="b">
        <f t="shared" ref="AF45" ca="1" si="34">IF(AF44&lt;$B$44,FALSE,TRUE)</f>
        <v>1</v>
      </c>
      <c r="AG45" s="303" t="b">
        <f t="shared" ref="AG45" ca="1" si="35">IF(AG44&lt;$B$44,FALSE,TRUE)</f>
        <v>1</v>
      </c>
      <c r="AH45" s="303" t="b">
        <f t="shared" ref="AH45" ca="1" si="36">IF(AH44&lt;$B$44,FALSE,TRUE)</f>
        <v>1</v>
      </c>
      <c r="AI45" s="303" t="b">
        <f t="shared" ref="AI45" ca="1" si="37">IF(AI44&lt;$B$44,FALSE,TRUE)</f>
        <v>1</v>
      </c>
      <c r="AJ45" s="303" t="b">
        <f t="shared" ref="AJ45" ca="1" si="38">IF(AJ44&lt;$B$44,FALSE,TRUE)</f>
        <v>1</v>
      </c>
      <c r="AK45" s="303" t="b">
        <f t="shared" ref="AK45" ca="1" si="39">IF(AK44&lt;$B$44,FALSE,TRUE)</f>
        <v>1</v>
      </c>
      <c r="AL45" s="303" t="b">
        <f t="shared" ref="AL45" ca="1" si="40">IF(AL44&lt;$B$44,FALSE,TRUE)</f>
        <v>0</v>
      </c>
      <c r="AM45" s="303" t="b">
        <f t="shared" ref="AM45" ca="1" si="41">IF(AM44&lt;$B$44,FALSE,TRUE)</f>
        <v>0</v>
      </c>
      <c r="AN45" s="303" t="b">
        <f t="shared" ref="AN45" ca="1" si="42">IF(AN44&lt;$B$44,FALSE,TRUE)</f>
        <v>0</v>
      </c>
      <c r="AO45" s="303" t="b">
        <f t="shared" ref="AO45" ca="1" si="43">IF(AO44&lt;$B$44,FALSE,TRUE)</f>
        <v>0</v>
      </c>
      <c r="AP45" s="303" t="b">
        <f t="shared" ref="AP45" ca="1" si="44">IF(AP44&lt;$B$44,FALSE,TRUE)</f>
        <v>0</v>
      </c>
      <c r="AQ45" s="303" t="b">
        <f t="shared" ref="AQ45" ca="1" si="45">IF(AQ44&lt;$B$44,FALSE,TRUE)</f>
        <v>0</v>
      </c>
      <c r="AR45" s="303" t="b">
        <f t="shared" ref="AR45" ca="1" si="46">IF(AR44&lt;$B$44,FALSE,TRUE)</f>
        <v>0</v>
      </c>
      <c r="AS45" s="303" t="b">
        <f t="shared" ref="AS45" ca="1" si="47">IF(AS44&lt;$B$44,FALSE,TRUE)</f>
        <v>0</v>
      </c>
      <c r="AT45" s="303" t="b">
        <f t="shared" ref="AT45" ca="1" si="48">IF(AT44&lt;$B$44,FALSE,TRUE)</f>
        <v>0</v>
      </c>
      <c r="AU45" s="303" t="b">
        <f t="shared" ref="AU45" ca="1" si="49">IF(AU44&lt;$B$44,FALSE,TRUE)</f>
        <v>0</v>
      </c>
      <c r="AV45" s="303" t="b">
        <f t="shared" ref="AV45" ca="1" si="50">IF(AV44&lt;$B$44,FALSE,TRUE)</f>
        <v>0</v>
      </c>
      <c r="AW45" s="303" t="b">
        <f t="shared" ref="AW45" ca="1" si="51">IF(AW44&lt;$B$44,FALSE,TRUE)</f>
        <v>0</v>
      </c>
      <c r="AX45" s="303" t="b">
        <f t="shared" ref="AX45" ca="1" si="52">IF(AX44&lt;$B$44,FALSE,TRUE)</f>
        <v>0</v>
      </c>
      <c r="AY45" s="303" t="b">
        <f t="shared" ref="AY45" ca="1" si="53">IF(AY44&lt;$B$44,FALSE,TRUE)</f>
        <v>0</v>
      </c>
      <c r="AZ45" s="303" t="b">
        <f t="shared" ref="AZ45" ca="1" si="54">IF(AZ44&lt;$B$44,FALSE,TRUE)</f>
        <v>0</v>
      </c>
      <c r="BA45" s="303" t="b">
        <f t="shared" ref="BA45" ca="1" si="55">IF(BA44&lt;$B$44,FALSE,TRUE)</f>
        <v>0</v>
      </c>
      <c r="BB45" s="303" t="b">
        <f t="shared" ref="BB45" ca="1" si="56">IF(BB44&lt;$B$44,FALSE,TRUE)</f>
        <v>0</v>
      </c>
      <c r="BC45" s="303" t="b">
        <f t="shared" ref="BC45" ca="1" si="57">IF(BC44&lt;$B$44,FALSE,TRUE)</f>
        <v>0</v>
      </c>
      <c r="BD45" s="303" t="b">
        <f t="shared" ref="BD45" ca="1" si="58">IF(BD44&lt;$B$44,FALSE,TRUE)</f>
        <v>0</v>
      </c>
      <c r="BE45" s="303" t="b">
        <f t="shared" ref="BE45" ca="1" si="59">IF(BE44&lt;$B$44,FALSE,TRUE)</f>
        <v>0</v>
      </c>
      <c r="BF45" s="303" t="b">
        <f t="shared" ref="BF45" ca="1" si="60">IF(BF44&lt;$B$44,FALSE,TRUE)</f>
        <v>0</v>
      </c>
      <c r="BG45" s="303" t="b">
        <f t="shared" ref="BG45" ca="1" si="61">IF(BG44&lt;$B$44,FALSE,TRUE)</f>
        <v>0</v>
      </c>
      <c r="BH45" s="303" t="b">
        <f t="shared" ref="BH45" ca="1" si="62">IF(BH44&lt;$B$44,FALSE,TRUE)</f>
        <v>0</v>
      </c>
      <c r="BI45" s="303" t="b">
        <f t="shared" ref="BI45" ca="1" si="63">IF(BI44&lt;$B$44,FALSE,TRUE)</f>
        <v>0</v>
      </c>
      <c r="BJ45" s="303" t="b">
        <f t="shared" ref="BJ45" ca="1" si="64">IF(BJ44&lt;$B$44,FALSE,TRUE)</f>
        <v>0</v>
      </c>
      <c r="BK45" s="303" t="b">
        <f t="shared" ref="BK45" ca="1" si="65">IF(BK44&lt;$B$44,FALSE,TRUE)</f>
        <v>0</v>
      </c>
      <c r="BL45" s="303" t="b">
        <f t="shared" ref="BL45" ca="1" si="66">IF(BL44&lt;$B$44,FALSE,TRUE)</f>
        <v>0</v>
      </c>
      <c r="BM45" s="303" t="b">
        <f t="shared" ref="BM45" ca="1" si="67">IF(BM44&lt;$B$44,FALSE,TRUE)</f>
        <v>0</v>
      </c>
      <c r="BN45" s="303" t="b">
        <f t="shared" ref="BN45" ca="1" si="68">IF(BN44&lt;$B$44,FALSE,TRUE)</f>
        <v>0</v>
      </c>
      <c r="BO45" s="303" t="b">
        <f t="shared" ref="BO45" ca="1" si="69">IF(BO44&lt;$B$44,FALSE,TRUE)</f>
        <v>0</v>
      </c>
    </row>
    <row r="46" spans="1:127">
      <c r="G46" s="603"/>
      <c r="H46" s="603"/>
      <c r="I46" s="603"/>
      <c r="J46" s="603"/>
      <c r="K46" s="603"/>
      <c r="L46" s="603"/>
      <c r="M46" s="603"/>
      <c r="N46" s="603"/>
      <c r="O46" s="603"/>
      <c r="P46" s="603"/>
      <c r="Q46" s="603"/>
      <c r="R46" s="603"/>
      <c r="S46" s="603"/>
      <c r="T46" s="603"/>
      <c r="U46" s="603"/>
      <c r="V46" s="603"/>
      <c r="W46" s="603"/>
      <c r="X46" s="603"/>
      <c r="Y46" s="603"/>
    </row>
  </sheetData>
  <phoneticPr fontId="0" type="noConversion"/>
  <conditionalFormatting sqref="B8:C8">
    <cfRule type="expression" dxfId="73" priority="19">
      <formula>B$3&gt;30</formula>
    </cfRule>
  </conditionalFormatting>
  <conditionalFormatting sqref="B21:C21">
    <cfRule type="expression" dxfId="72" priority="20">
      <formula>B$3&gt;30</formula>
    </cfRule>
  </conditionalFormatting>
  <conditionalFormatting sqref="AL37:DW37">
    <cfRule type="cellIs" dxfId="71" priority="14" stopIfTrue="1" operator="equal">
      <formula>"OK"</formula>
    </cfRule>
    <cfRule type="cellIs" dxfId="70" priority="15" stopIfTrue="1" operator="equal">
      <formula>"WRONG"</formula>
    </cfRule>
  </conditionalFormatting>
  <conditionalFormatting sqref="G37:DW37">
    <cfRule type="cellIs" dxfId="69" priority="16" stopIfTrue="1" operator="equal">
      <formula>"OK"</formula>
    </cfRule>
    <cfRule type="cellIs" dxfId="68" priority="17" stopIfTrue="1" operator="equal">
      <formula>"WRONG"</formula>
    </cfRule>
  </conditionalFormatting>
  <conditionalFormatting sqref="G36:DW36">
    <cfRule type="cellIs" dxfId="67" priority="12" stopIfTrue="1" operator="equal">
      <formula>"OK"</formula>
    </cfRule>
    <cfRule type="cellIs" dxfId="66" priority="13" stopIfTrue="1" operator="equal">
      <formula>"WRONG"</formula>
    </cfRule>
  </conditionalFormatting>
  <conditionalFormatting sqref="H36:DW36">
    <cfRule type="cellIs" dxfId="65" priority="10" stopIfTrue="1" operator="equal">
      <formula>"OK"</formula>
    </cfRule>
    <cfRule type="cellIs" dxfId="64" priority="11" stopIfTrue="1" operator="equal">
      <formula>"WRONG"</formula>
    </cfRule>
  </conditionalFormatting>
  <conditionalFormatting sqref="W36:AA36">
    <cfRule type="cellIs" dxfId="63" priority="8" stopIfTrue="1" operator="equal">
      <formula>"OK"</formula>
    </cfRule>
    <cfRule type="cellIs" dxfId="62" priority="9" stopIfTrue="1" operator="equal">
      <formula>"WRONG"</formula>
    </cfRule>
  </conditionalFormatting>
  <conditionalFormatting sqref="B37:C37">
    <cfRule type="expression" dxfId="61" priority="6">
      <formula>B$3&gt;30</formula>
    </cfRule>
  </conditionalFormatting>
  <conditionalFormatting sqref="B44">
    <cfRule type="cellIs" dxfId="60" priority="2" stopIfTrue="1" operator="equal">
      <formula>"OK"</formula>
    </cfRule>
    <cfRule type="cellIs" dxfId="59" priority="3" stopIfTrue="1" operator="equal">
      <formula>"WRONG"</formula>
    </cfRule>
  </conditionalFormatting>
  <hyperlinks>
    <hyperlink ref="E1" location="Sensitivity!D43" display="Sensitivity!D43" xr:uid="{00000000-0004-0000-0800-000000000000}"/>
  </hyperlinks>
  <pageMargins left="0.41" right="0.23622047244094491" top="1.86" bottom="0.98425196850393704" header="0.51181102362204722" footer="0.51181102362204722"/>
  <pageSetup paperSize="9" scale="27" orientation="landscape" r:id="rId1"/>
  <headerFooter alignWithMargins="0">
    <oddFooter>&amp;L&amp;F
&amp;T &amp;D</oddFooter>
  </headerFooter>
  <colBreaks count="1" manualBreakCount="1">
    <brk id="128" max="34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" id="{00000000-000E-0000-0700-000007000000}">
            <xm:f>G$3&gt;Inputs!$D$16</xm:f>
            <x14:dxf>
              <font>
                <color theme="0" tint="-0.14996795556505021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G1:DW34</xm:sqref>
        </x14:conditionalFormatting>
        <x14:conditionalFormatting xmlns:xm="http://schemas.microsoft.com/office/excel/2006/main">
          <x14:cfRule type="iconSet" priority="112" id="{CC8ABC1D-06B6-4546-A3C3-708A5E86477F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M19</xm:sqref>
        </x14:conditionalFormatting>
        <x14:conditionalFormatting xmlns:xm="http://schemas.microsoft.com/office/excel/2006/main">
          <x14:cfRule type="iconSet" priority="450" id="{70967911-4A4D-4D10-87D9-011C088C58E7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E33</xm:sqref>
        </x14:conditionalFormatting>
        <x14:conditionalFormatting xmlns:xm="http://schemas.microsoft.com/office/excel/2006/main">
          <x14:cfRule type="iconSet" priority="452" id="{D5DC40AB-4E96-4DC6-92A4-B155A1BB72E4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E34</xm:sqref>
        </x14:conditionalFormatting>
        <x14:conditionalFormatting xmlns:xm="http://schemas.microsoft.com/office/excel/2006/main">
          <x14:cfRule type="iconSet" priority="27" id="{00902D39-BC24-4412-9F37-B64FF8D66955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</xm:sqref>
        </x14:conditionalFormatting>
        <x14:conditionalFormatting xmlns:xm="http://schemas.microsoft.com/office/excel/2006/main">
          <x14:cfRule type="iconSet" priority="26" id="{5B9FE901-5146-493B-B485-165A2930D980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M32</xm:sqref>
        </x14:conditionalFormatting>
        <x14:conditionalFormatting xmlns:xm="http://schemas.microsoft.com/office/excel/2006/main">
          <x14:cfRule type="expression" priority="7" id="{60B93F3C-CCAB-432F-A892-15EB5A8EFB0E}">
            <xm:f>G$3&gt;Inputs!$D$16</xm:f>
            <x14:dxf>
              <font>
                <color theme="0" tint="-0.14996795556505021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G36:DW38</xm:sqref>
        </x14:conditionalFormatting>
        <x14:conditionalFormatting xmlns:xm="http://schemas.microsoft.com/office/excel/2006/main">
          <x14:cfRule type="iconSet" priority="18" id="{667894A1-9E99-46AA-86B5-375EA0735027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E38</xm:sqref>
        </x14:conditionalFormatting>
        <x14:conditionalFormatting xmlns:xm="http://schemas.microsoft.com/office/excel/2006/main">
          <x14:cfRule type="expression" priority="5" id="{BFD39C66-A1EA-4FCF-8331-EE64D76D7D14}">
            <xm:f>G$3&gt;Inputs!$D$16</xm:f>
            <x14:dxf>
              <font>
                <color theme="0" tint="-0.14996795556505021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G39:DW39</xm:sqref>
        </x14:conditionalFormatting>
        <x14:conditionalFormatting xmlns:xm="http://schemas.microsoft.com/office/excel/2006/main">
          <x14:cfRule type="iconSet" priority="4" id="{ACC856FB-027D-4F63-97B8-639CFD797F44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E39</xm:sqref>
        </x14:conditionalFormatting>
        <x14:conditionalFormatting xmlns:xm="http://schemas.microsoft.com/office/excel/2006/main">
          <x14:cfRule type="expression" priority="1" id="{BC5E5833-8C33-42B6-B30D-54C5A3904B56}">
            <xm:f>B$3&gt;Inputs!$D$16</xm:f>
            <x14:dxf>
              <font>
                <color theme="0" tint="-0.14996795556505021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B44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_depreciation"/>
  <dimension ref="A1:DW176"/>
  <sheetViews>
    <sheetView showGridLines="0" workbookViewId="0">
      <pane xSplit="6" ySplit="4" topLeftCell="G5" activePane="bottomRight" state="frozen"/>
      <selection pane="bottomRight" activeCell="G31" sqref="G31"/>
      <selection pane="bottomLeft" activeCell="A4" sqref="A4"/>
      <selection pane="topRight" activeCell="F1" sqref="F1"/>
    </sheetView>
  </sheetViews>
  <sheetFormatPr defaultColWidth="11.42578125" defaultRowHeight="10.5"/>
  <cols>
    <col min="1" max="1" width="38.5703125" style="303" customWidth="1"/>
    <col min="2" max="3" width="7.85546875" style="673" customWidth="1"/>
    <col min="4" max="4" width="7.85546875" style="303" customWidth="1"/>
    <col min="5" max="6" width="2.5703125" style="303" customWidth="1"/>
    <col min="7" max="127" width="9.5703125" style="303" customWidth="1"/>
    <col min="128" max="128" width="2.5703125" style="303" customWidth="1"/>
    <col min="129" max="16384" width="11.42578125" style="303"/>
  </cols>
  <sheetData>
    <row r="1" spans="1:127">
      <c r="A1" s="996" t="s">
        <v>1048</v>
      </c>
      <c r="B1" s="689"/>
      <c r="C1" s="689"/>
      <c r="E1" s="893">
        <f ca="1">Outputs!$D$46</f>
        <v>11028.671357008972</v>
      </c>
      <c r="G1" s="971">
        <f>Flags!G5</f>
        <v>46934</v>
      </c>
      <c r="H1" s="971">
        <f>Flags!H5</f>
        <v>47484</v>
      </c>
      <c r="I1" s="971">
        <f>Flags!I5</f>
        <v>47665</v>
      </c>
      <c r="J1" s="971">
        <f>Flags!J5</f>
        <v>47849</v>
      </c>
      <c r="K1" s="971">
        <f>Flags!K5</f>
        <v>48030</v>
      </c>
      <c r="L1" s="971">
        <f>Flags!L5</f>
        <v>48214</v>
      </c>
      <c r="M1" s="971">
        <f>Flags!M5</f>
        <v>48396</v>
      </c>
      <c r="N1" s="971">
        <f>Flags!N5</f>
        <v>48580</v>
      </c>
      <c r="O1" s="971">
        <f>Flags!O5</f>
        <v>48761</v>
      </c>
      <c r="P1" s="971">
        <f>Flags!P5</f>
        <v>48945</v>
      </c>
      <c r="Q1" s="971">
        <f>Flags!Q5</f>
        <v>49126</v>
      </c>
      <c r="R1" s="971">
        <f>Flags!R5</f>
        <v>49310</v>
      </c>
      <c r="S1" s="971">
        <f>Flags!S5</f>
        <v>49491</v>
      </c>
      <c r="T1" s="971">
        <f>Flags!T5</f>
        <v>49675</v>
      </c>
      <c r="U1" s="971">
        <f>Flags!U5</f>
        <v>49857</v>
      </c>
      <c r="V1" s="971">
        <f>Flags!V5</f>
        <v>50041</v>
      </c>
      <c r="W1" s="971">
        <f>Flags!W5</f>
        <v>50222</v>
      </c>
      <c r="X1" s="971">
        <f>Flags!X5</f>
        <v>50406</v>
      </c>
      <c r="Y1" s="971">
        <f>Flags!Y5</f>
        <v>50587</v>
      </c>
      <c r="Z1" s="971">
        <f>Flags!Z5</f>
        <v>50771</v>
      </c>
      <c r="AA1" s="971">
        <f>Flags!AA5</f>
        <v>50952</v>
      </c>
      <c r="AB1" s="971">
        <f>Flags!AB5</f>
        <v>51136</v>
      </c>
      <c r="AC1" s="971">
        <f>Flags!AC5</f>
        <v>51318</v>
      </c>
      <c r="AD1" s="971">
        <f>Flags!AD5</f>
        <v>51502</v>
      </c>
      <c r="AE1" s="971">
        <f>Flags!AE5</f>
        <v>51683</v>
      </c>
      <c r="AF1" s="971">
        <f>Flags!AF5</f>
        <v>51867</v>
      </c>
      <c r="AG1" s="971">
        <f>Flags!AG5</f>
        <v>52048</v>
      </c>
      <c r="AH1" s="971">
        <f>Flags!AH5</f>
        <v>52232</v>
      </c>
      <c r="AI1" s="971">
        <f>Flags!AI5</f>
        <v>52413</v>
      </c>
      <c r="AJ1" s="971">
        <f>Flags!AJ5</f>
        <v>52597</v>
      </c>
      <c r="AK1" s="971">
        <f>Flags!AK5</f>
        <v>52779</v>
      </c>
      <c r="AL1" s="971">
        <f>Flags!AL5</f>
        <v>52963</v>
      </c>
      <c r="AM1" s="971">
        <f>Flags!AM5</f>
        <v>53144</v>
      </c>
      <c r="AN1" s="971">
        <f>Flags!AN5</f>
        <v>53328</v>
      </c>
      <c r="AO1" s="971">
        <f>Flags!AO5</f>
        <v>53509</v>
      </c>
      <c r="AP1" s="971">
        <f>Flags!AP5</f>
        <v>53693</v>
      </c>
      <c r="AQ1" s="971">
        <f>Flags!AQ5</f>
        <v>53874</v>
      </c>
      <c r="AR1" s="971">
        <f>Flags!AR5</f>
        <v>54058</v>
      </c>
      <c r="AS1" s="971">
        <f>Flags!AS5</f>
        <v>54240</v>
      </c>
      <c r="AT1" s="971">
        <f>Flags!AT5</f>
        <v>54424</v>
      </c>
      <c r="AU1" s="971">
        <f>Flags!AU5</f>
        <v>54605</v>
      </c>
      <c r="AV1" s="971">
        <f>Flags!AV5</f>
        <v>54789</v>
      </c>
      <c r="AW1" s="971">
        <f>Flags!AW5</f>
        <v>54970</v>
      </c>
      <c r="AX1" s="971">
        <f>Flags!AX5</f>
        <v>55154</v>
      </c>
      <c r="AY1" s="971">
        <f>Flags!AY5</f>
        <v>55335</v>
      </c>
      <c r="AZ1" s="971">
        <f>Flags!AZ5</f>
        <v>55519</v>
      </c>
      <c r="BA1" s="971">
        <f>Flags!BA5</f>
        <v>55701</v>
      </c>
      <c r="BB1" s="971">
        <f>Flags!BB5</f>
        <v>55885</v>
      </c>
      <c r="BC1" s="971">
        <f>Flags!BC5</f>
        <v>56066</v>
      </c>
      <c r="BD1" s="971">
        <f>Flags!BD5</f>
        <v>56250</v>
      </c>
      <c r="BE1" s="971">
        <f>Flags!BE5</f>
        <v>56431</v>
      </c>
      <c r="BF1" s="971">
        <f>Flags!BF5</f>
        <v>56615</v>
      </c>
      <c r="BG1" s="971">
        <f>Flags!BG5</f>
        <v>56796</v>
      </c>
      <c r="BH1" s="971">
        <f>Flags!BH5</f>
        <v>56980</v>
      </c>
      <c r="BI1" s="971">
        <f>Flags!BI5</f>
        <v>57162</v>
      </c>
      <c r="BJ1" s="971">
        <f>Flags!BJ5</f>
        <v>57346</v>
      </c>
      <c r="BK1" s="971">
        <f>Flags!BK5</f>
        <v>57527</v>
      </c>
      <c r="BL1" s="971">
        <f>Flags!BL5</f>
        <v>57711</v>
      </c>
      <c r="BM1" s="971">
        <f>Flags!BM5</f>
        <v>57892</v>
      </c>
      <c r="BN1" s="971">
        <f>Flags!BN5</f>
        <v>58076</v>
      </c>
      <c r="BO1" s="971">
        <f>Flags!BO5</f>
        <v>58257</v>
      </c>
      <c r="BP1" s="971">
        <f>Flags!BP5</f>
        <v>58441</v>
      </c>
      <c r="BQ1" s="971">
        <f>Flags!BQ5</f>
        <v>58623</v>
      </c>
      <c r="BR1" s="971">
        <f>Flags!BR5</f>
        <v>58807</v>
      </c>
      <c r="BS1" s="971">
        <f>Flags!BS5</f>
        <v>58988</v>
      </c>
      <c r="BT1" s="971">
        <f>Flags!BT5</f>
        <v>59172</v>
      </c>
      <c r="BU1" s="971">
        <f>Flags!BU5</f>
        <v>59353</v>
      </c>
      <c r="BV1" s="971">
        <f>Flags!BV5</f>
        <v>59537</v>
      </c>
      <c r="BW1" s="971">
        <f>Flags!BW5</f>
        <v>59718</v>
      </c>
      <c r="BX1" s="971">
        <f>Flags!BX5</f>
        <v>59902</v>
      </c>
      <c r="BY1" s="971">
        <f>Flags!BY5</f>
        <v>60084</v>
      </c>
      <c r="BZ1" s="971">
        <f>Flags!BZ5</f>
        <v>60268</v>
      </c>
      <c r="CA1" s="971">
        <f>Flags!CA5</f>
        <v>60449</v>
      </c>
      <c r="CB1" s="971">
        <f>Flags!CB5</f>
        <v>60633</v>
      </c>
      <c r="CC1" s="971">
        <f>Flags!CC5</f>
        <v>60814</v>
      </c>
      <c r="CD1" s="971">
        <f>Flags!CD5</f>
        <v>60998</v>
      </c>
      <c r="CE1" s="971">
        <f>Flags!CE5</f>
        <v>61179</v>
      </c>
      <c r="CF1" s="971">
        <f>Flags!CF5</f>
        <v>61363</v>
      </c>
      <c r="CG1" s="971">
        <f>Flags!CG5</f>
        <v>61545</v>
      </c>
      <c r="CH1" s="971">
        <f>Flags!CH5</f>
        <v>61729</v>
      </c>
      <c r="CI1" s="971">
        <f>Flags!CI5</f>
        <v>61910</v>
      </c>
      <c r="CJ1" s="971">
        <f>Flags!CJ5</f>
        <v>62094</v>
      </c>
      <c r="CK1" s="971">
        <f>Flags!CK5</f>
        <v>62275</v>
      </c>
      <c r="CL1" s="971">
        <f>Flags!CL5</f>
        <v>62459</v>
      </c>
      <c r="CM1" s="971">
        <f>Flags!CM5</f>
        <v>62640</v>
      </c>
      <c r="CN1" s="971">
        <f>Flags!CN5</f>
        <v>62824</v>
      </c>
      <c r="CO1" s="971">
        <f>Flags!CO5</f>
        <v>63006</v>
      </c>
      <c r="CP1" s="971">
        <f>Flags!CP5</f>
        <v>63190</v>
      </c>
      <c r="CQ1" s="971">
        <f>Flags!CQ5</f>
        <v>63371</v>
      </c>
      <c r="CR1" s="971">
        <f>Flags!CR5</f>
        <v>63555</v>
      </c>
      <c r="CS1" s="971">
        <f>Flags!CS5</f>
        <v>63736</v>
      </c>
      <c r="CT1" s="971">
        <f>Flags!CT5</f>
        <v>63920</v>
      </c>
      <c r="CU1" s="971">
        <f>Flags!CU5</f>
        <v>64101</v>
      </c>
      <c r="CV1" s="971">
        <f>Flags!CV5</f>
        <v>64285</v>
      </c>
      <c r="CW1" s="971">
        <f>Flags!CW5</f>
        <v>64467</v>
      </c>
      <c r="CX1" s="971">
        <f>Flags!CX5</f>
        <v>64651</v>
      </c>
      <c r="CY1" s="971">
        <f>Flags!CY5</f>
        <v>64832</v>
      </c>
      <c r="CZ1" s="971">
        <f>Flags!CZ5</f>
        <v>65016</v>
      </c>
      <c r="DA1" s="971">
        <f>Flags!DA5</f>
        <v>65197</v>
      </c>
      <c r="DB1" s="971">
        <f>Flags!DB5</f>
        <v>65381</v>
      </c>
      <c r="DC1" s="971">
        <f>Flags!DC5</f>
        <v>65562</v>
      </c>
      <c r="DD1" s="971">
        <f>Flags!DD5</f>
        <v>65746</v>
      </c>
      <c r="DE1" s="971">
        <f>Flags!DE5</f>
        <v>65928</v>
      </c>
      <c r="DF1" s="971">
        <f>Flags!DF5</f>
        <v>66112</v>
      </c>
      <c r="DG1" s="971">
        <f>Flags!DG5</f>
        <v>66293</v>
      </c>
      <c r="DH1" s="971">
        <f>Flags!DH5</f>
        <v>66477</v>
      </c>
      <c r="DI1" s="971">
        <f>Flags!DI5</f>
        <v>66658</v>
      </c>
      <c r="DJ1" s="971">
        <f>Flags!DJ5</f>
        <v>66842</v>
      </c>
      <c r="DK1" s="971">
        <f>Flags!DK5</f>
        <v>67023</v>
      </c>
      <c r="DL1" s="971">
        <f>Flags!DL5</f>
        <v>67207</v>
      </c>
      <c r="DM1" s="971">
        <f>Flags!DM5</f>
        <v>67389</v>
      </c>
      <c r="DN1" s="971">
        <f>Flags!DN5</f>
        <v>67573</v>
      </c>
      <c r="DO1" s="971">
        <f>Flags!DO5</f>
        <v>67754</v>
      </c>
      <c r="DP1" s="971">
        <f>Flags!DP5</f>
        <v>67938</v>
      </c>
      <c r="DQ1" s="971">
        <f>Flags!DQ5</f>
        <v>68119</v>
      </c>
      <c r="DR1" s="971">
        <f>Flags!DR5</f>
        <v>68303</v>
      </c>
      <c r="DS1" s="971">
        <f>Flags!DS5</f>
        <v>68484</v>
      </c>
      <c r="DT1" s="971">
        <f>Flags!DT5</f>
        <v>68668</v>
      </c>
      <c r="DU1" s="971">
        <f>Flags!DU5</f>
        <v>68850</v>
      </c>
      <c r="DV1" s="971">
        <f>Flags!DV5</f>
        <v>69034</v>
      </c>
      <c r="DW1" s="971">
        <f>Flags!DW5</f>
        <v>69215</v>
      </c>
    </row>
    <row r="2" spans="1:127">
      <c r="A2" s="996" t="s">
        <v>1049</v>
      </c>
      <c r="B2" s="690"/>
      <c r="C2" s="690"/>
      <c r="E2" s="486"/>
      <c r="G2" s="971">
        <f>Flags!G6</f>
        <v>47483</v>
      </c>
      <c r="H2" s="971">
        <f>Flags!H6</f>
        <v>47664</v>
      </c>
      <c r="I2" s="971">
        <f>Flags!I6</f>
        <v>47848</v>
      </c>
      <c r="J2" s="971">
        <f>Flags!J6</f>
        <v>48029</v>
      </c>
      <c r="K2" s="971">
        <f>Flags!K6</f>
        <v>48213</v>
      </c>
      <c r="L2" s="971">
        <f>Flags!L6</f>
        <v>48395</v>
      </c>
      <c r="M2" s="971">
        <f>Flags!M6</f>
        <v>48579</v>
      </c>
      <c r="N2" s="971">
        <f>Flags!N6</f>
        <v>48760</v>
      </c>
      <c r="O2" s="971">
        <f>Flags!O6</f>
        <v>48944</v>
      </c>
      <c r="P2" s="971">
        <f>Flags!P6</f>
        <v>49125</v>
      </c>
      <c r="Q2" s="971">
        <f>Flags!Q6</f>
        <v>49309</v>
      </c>
      <c r="R2" s="971">
        <f>Flags!R6</f>
        <v>49490</v>
      </c>
      <c r="S2" s="971">
        <f>Flags!S6</f>
        <v>49674</v>
      </c>
      <c r="T2" s="971">
        <f>Flags!T6</f>
        <v>49856</v>
      </c>
      <c r="U2" s="971">
        <f>Flags!U6</f>
        <v>50040</v>
      </c>
      <c r="V2" s="971">
        <f>Flags!V6</f>
        <v>50221</v>
      </c>
      <c r="W2" s="971">
        <f>Flags!W6</f>
        <v>50405</v>
      </c>
      <c r="X2" s="971">
        <f>Flags!X6</f>
        <v>50586</v>
      </c>
      <c r="Y2" s="971">
        <f>Flags!Y6</f>
        <v>50770</v>
      </c>
      <c r="Z2" s="971">
        <f>Flags!Z6</f>
        <v>50951</v>
      </c>
      <c r="AA2" s="971">
        <f>Flags!AA6</f>
        <v>51135</v>
      </c>
      <c r="AB2" s="971">
        <f>Flags!AB6</f>
        <v>51317</v>
      </c>
      <c r="AC2" s="971">
        <f>Flags!AC6</f>
        <v>51501</v>
      </c>
      <c r="AD2" s="971">
        <f>Flags!AD6</f>
        <v>51682</v>
      </c>
      <c r="AE2" s="971">
        <f>Flags!AE6</f>
        <v>51866</v>
      </c>
      <c r="AF2" s="971">
        <f>Flags!AF6</f>
        <v>52047</v>
      </c>
      <c r="AG2" s="971">
        <f>Flags!AG6</f>
        <v>52231</v>
      </c>
      <c r="AH2" s="971">
        <f>Flags!AH6</f>
        <v>52412</v>
      </c>
      <c r="AI2" s="971">
        <f>Flags!AI6</f>
        <v>52596</v>
      </c>
      <c r="AJ2" s="971">
        <f>Flags!AJ6</f>
        <v>52778</v>
      </c>
      <c r="AK2" s="971">
        <f>Flags!AK6</f>
        <v>52962</v>
      </c>
      <c r="AL2" s="971">
        <f>Flags!AL6</f>
        <v>53143</v>
      </c>
      <c r="AM2" s="971">
        <f>Flags!AM6</f>
        <v>53327</v>
      </c>
      <c r="AN2" s="971">
        <f>Flags!AN6</f>
        <v>53508</v>
      </c>
      <c r="AO2" s="971">
        <f>Flags!AO6</f>
        <v>53692</v>
      </c>
      <c r="AP2" s="971">
        <f>Flags!AP6</f>
        <v>53873</v>
      </c>
      <c r="AQ2" s="971">
        <f>Flags!AQ6</f>
        <v>54057</v>
      </c>
      <c r="AR2" s="971">
        <f>Flags!AR6</f>
        <v>54239</v>
      </c>
      <c r="AS2" s="971">
        <f>Flags!AS6</f>
        <v>54423</v>
      </c>
      <c r="AT2" s="971">
        <f>Flags!AT6</f>
        <v>54604</v>
      </c>
      <c r="AU2" s="971">
        <f>Flags!AU6</f>
        <v>54788</v>
      </c>
      <c r="AV2" s="971">
        <f>Flags!AV6</f>
        <v>54969</v>
      </c>
      <c r="AW2" s="971">
        <f>Flags!AW6</f>
        <v>55153</v>
      </c>
      <c r="AX2" s="971">
        <f>Flags!AX6</f>
        <v>55334</v>
      </c>
      <c r="AY2" s="971">
        <f>Flags!AY6</f>
        <v>55518</v>
      </c>
      <c r="AZ2" s="971">
        <f>Flags!AZ6</f>
        <v>55700</v>
      </c>
      <c r="BA2" s="971">
        <f>Flags!BA6</f>
        <v>55884</v>
      </c>
      <c r="BB2" s="971">
        <f>Flags!BB6</f>
        <v>56065</v>
      </c>
      <c r="BC2" s="971">
        <f>Flags!BC6</f>
        <v>56249</v>
      </c>
      <c r="BD2" s="971">
        <f>Flags!BD6</f>
        <v>56430</v>
      </c>
      <c r="BE2" s="971">
        <f>Flags!BE6</f>
        <v>56614</v>
      </c>
      <c r="BF2" s="971">
        <f>Flags!BF6</f>
        <v>56795</v>
      </c>
      <c r="BG2" s="971">
        <f>Flags!BG6</f>
        <v>56979</v>
      </c>
      <c r="BH2" s="971">
        <f>Flags!BH6</f>
        <v>57161</v>
      </c>
      <c r="BI2" s="971">
        <f>Flags!BI6</f>
        <v>57345</v>
      </c>
      <c r="BJ2" s="971">
        <f>Flags!BJ6</f>
        <v>57526</v>
      </c>
      <c r="BK2" s="971">
        <f>Flags!BK6</f>
        <v>57710</v>
      </c>
      <c r="BL2" s="971">
        <f>Flags!BL6</f>
        <v>57891</v>
      </c>
      <c r="BM2" s="971">
        <f>Flags!BM6</f>
        <v>58075</v>
      </c>
      <c r="BN2" s="971">
        <f>Flags!BN6</f>
        <v>58256</v>
      </c>
      <c r="BO2" s="971">
        <f>Flags!BO6</f>
        <v>58440</v>
      </c>
      <c r="BP2" s="971">
        <f>Flags!BP6</f>
        <v>58622</v>
      </c>
      <c r="BQ2" s="971">
        <f>Flags!BQ6</f>
        <v>58806</v>
      </c>
      <c r="BR2" s="971">
        <f>Flags!BR6</f>
        <v>58987</v>
      </c>
      <c r="BS2" s="971">
        <f>Flags!BS6</f>
        <v>59171</v>
      </c>
      <c r="BT2" s="971">
        <f>Flags!BT6</f>
        <v>59352</v>
      </c>
      <c r="BU2" s="971">
        <f>Flags!BU6</f>
        <v>59536</v>
      </c>
      <c r="BV2" s="971">
        <f>Flags!BV6</f>
        <v>59717</v>
      </c>
      <c r="BW2" s="971">
        <f>Flags!BW6</f>
        <v>59901</v>
      </c>
      <c r="BX2" s="971">
        <f>Flags!BX6</f>
        <v>60083</v>
      </c>
      <c r="BY2" s="971">
        <f>Flags!BY6</f>
        <v>60267</v>
      </c>
      <c r="BZ2" s="971">
        <f>Flags!BZ6</f>
        <v>60448</v>
      </c>
      <c r="CA2" s="971">
        <f>Flags!CA6</f>
        <v>60632</v>
      </c>
      <c r="CB2" s="971">
        <f>Flags!CB6</f>
        <v>60813</v>
      </c>
      <c r="CC2" s="971">
        <f>Flags!CC6</f>
        <v>60997</v>
      </c>
      <c r="CD2" s="971">
        <f>Flags!CD6</f>
        <v>61178</v>
      </c>
      <c r="CE2" s="971">
        <f>Flags!CE6</f>
        <v>61362</v>
      </c>
      <c r="CF2" s="971">
        <f>Flags!CF6</f>
        <v>61544</v>
      </c>
      <c r="CG2" s="971">
        <f>Flags!CG6</f>
        <v>61728</v>
      </c>
      <c r="CH2" s="971">
        <f>Flags!CH6</f>
        <v>61909</v>
      </c>
      <c r="CI2" s="971">
        <f>Flags!CI6</f>
        <v>62093</v>
      </c>
      <c r="CJ2" s="971">
        <f>Flags!CJ6</f>
        <v>62274</v>
      </c>
      <c r="CK2" s="971">
        <f>Flags!CK6</f>
        <v>62458</v>
      </c>
      <c r="CL2" s="971">
        <f>Flags!CL6</f>
        <v>62639</v>
      </c>
      <c r="CM2" s="971">
        <f>Flags!CM6</f>
        <v>62823</v>
      </c>
      <c r="CN2" s="971">
        <f>Flags!CN6</f>
        <v>63005</v>
      </c>
      <c r="CO2" s="971">
        <f>Flags!CO6</f>
        <v>63189</v>
      </c>
      <c r="CP2" s="971">
        <f>Flags!CP6</f>
        <v>63370</v>
      </c>
      <c r="CQ2" s="971">
        <f>Flags!CQ6</f>
        <v>63554</v>
      </c>
      <c r="CR2" s="971">
        <f>Flags!CR6</f>
        <v>63735</v>
      </c>
      <c r="CS2" s="971">
        <f>Flags!CS6</f>
        <v>63919</v>
      </c>
      <c r="CT2" s="971">
        <f>Flags!CT6</f>
        <v>64100</v>
      </c>
      <c r="CU2" s="971">
        <f>Flags!CU6</f>
        <v>64284</v>
      </c>
      <c r="CV2" s="971">
        <f>Flags!CV6</f>
        <v>64466</v>
      </c>
      <c r="CW2" s="971">
        <f>Flags!CW6</f>
        <v>64650</v>
      </c>
      <c r="CX2" s="971">
        <f>Flags!CX6</f>
        <v>64831</v>
      </c>
      <c r="CY2" s="971">
        <f>Flags!CY6</f>
        <v>65015</v>
      </c>
      <c r="CZ2" s="971">
        <f>Flags!CZ6</f>
        <v>65196</v>
      </c>
      <c r="DA2" s="971">
        <f>Flags!DA6</f>
        <v>65380</v>
      </c>
      <c r="DB2" s="971">
        <f>Flags!DB6</f>
        <v>65561</v>
      </c>
      <c r="DC2" s="971">
        <f>Flags!DC6</f>
        <v>65745</v>
      </c>
      <c r="DD2" s="971">
        <f>Flags!DD6</f>
        <v>65927</v>
      </c>
      <c r="DE2" s="971">
        <f>Flags!DE6</f>
        <v>66111</v>
      </c>
      <c r="DF2" s="971">
        <f>Flags!DF6</f>
        <v>66292</v>
      </c>
      <c r="DG2" s="971">
        <f>Flags!DG6</f>
        <v>66476</v>
      </c>
      <c r="DH2" s="971">
        <f>Flags!DH6</f>
        <v>66657</v>
      </c>
      <c r="DI2" s="971">
        <f>Flags!DI6</f>
        <v>66841</v>
      </c>
      <c r="DJ2" s="971">
        <f>Flags!DJ6</f>
        <v>67022</v>
      </c>
      <c r="DK2" s="971">
        <f>Flags!DK6</f>
        <v>67206</v>
      </c>
      <c r="DL2" s="971">
        <f>Flags!DL6</f>
        <v>67388</v>
      </c>
      <c r="DM2" s="971">
        <f>Flags!DM6</f>
        <v>67572</v>
      </c>
      <c r="DN2" s="971">
        <f>Flags!DN6</f>
        <v>67753</v>
      </c>
      <c r="DO2" s="971">
        <f>Flags!DO6</f>
        <v>67937</v>
      </c>
      <c r="DP2" s="971">
        <f>Flags!DP6</f>
        <v>68118</v>
      </c>
      <c r="DQ2" s="971">
        <f>Flags!DQ6</f>
        <v>68302</v>
      </c>
      <c r="DR2" s="971">
        <f>Flags!DR6</f>
        <v>68483</v>
      </c>
      <c r="DS2" s="971">
        <f>Flags!DS6</f>
        <v>68667</v>
      </c>
      <c r="DT2" s="971">
        <f>Flags!DT6</f>
        <v>68849</v>
      </c>
      <c r="DU2" s="971">
        <f>Flags!DU6</f>
        <v>69033</v>
      </c>
      <c r="DV2" s="971">
        <f>Flags!DV6</f>
        <v>69214</v>
      </c>
      <c r="DW2" s="971">
        <f>Flags!DW6</f>
        <v>69398</v>
      </c>
    </row>
    <row r="3" spans="1:127">
      <c r="A3" s="996" t="str">
        <f>Flags!A7</f>
        <v>Year</v>
      </c>
      <c r="B3" s="690"/>
      <c r="C3" s="690"/>
      <c r="D3" s="486"/>
      <c r="E3" s="486"/>
      <c r="G3" s="1000">
        <f>Flags!G7</f>
        <v>0</v>
      </c>
      <c r="H3" s="1000">
        <f>Flags!H7</f>
        <v>1</v>
      </c>
      <c r="I3" s="1000">
        <f>Flags!I7</f>
        <v>1</v>
      </c>
      <c r="J3" s="1000">
        <f>Flags!J7</f>
        <v>2</v>
      </c>
      <c r="K3" s="1000">
        <f>Flags!K7</f>
        <v>2</v>
      </c>
      <c r="L3" s="1000">
        <f>Flags!L7</f>
        <v>3</v>
      </c>
      <c r="M3" s="1000">
        <f>Flags!M7</f>
        <v>3</v>
      </c>
      <c r="N3" s="1000">
        <f>Flags!N7</f>
        <v>4</v>
      </c>
      <c r="O3" s="1000">
        <f>Flags!O7</f>
        <v>4</v>
      </c>
      <c r="P3" s="1000">
        <f>Flags!P7</f>
        <v>5</v>
      </c>
      <c r="Q3" s="1000">
        <f>Flags!Q7</f>
        <v>5</v>
      </c>
      <c r="R3" s="1000">
        <f>Flags!R7</f>
        <v>6</v>
      </c>
      <c r="S3" s="1000">
        <f>Flags!S7</f>
        <v>6</v>
      </c>
      <c r="T3" s="1000">
        <f>Flags!T7</f>
        <v>7</v>
      </c>
      <c r="U3" s="1000">
        <f>Flags!U7</f>
        <v>7</v>
      </c>
      <c r="V3" s="1000">
        <f>Flags!V7</f>
        <v>8</v>
      </c>
      <c r="W3" s="1000">
        <f>Flags!W7</f>
        <v>8</v>
      </c>
      <c r="X3" s="1000">
        <f>Flags!X7</f>
        <v>9</v>
      </c>
      <c r="Y3" s="1000">
        <f>Flags!Y7</f>
        <v>9</v>
      </c>
      <c r="Z3" s="1000">
        <f>Flags!Z7</f>
        <v>10</v>
      </c>
      <c r="AA3" s="1000">
        <f>Flags!AA7</f>
        <v>10</v>
      </c>
      <c r="AB3" s="1000">
        <f>Flags!AB7</f>
        <v>11</v>
      </c>
      <c r="AC3" s="1000">
        <f>Flags!AC7</f>
        <v>11</v>
      </c>
      <c r="AD3" s="1000">
        <f>Flags!AD7</f>
        <v>12</v>
      </c>
      <c r="AE3" s="1000">
        <f>Flags!AE7</f>
        <v>12</v>
      </c>
      <c r="AF3" s="1000">
        <f>Flags!AF7</f>
        <v>13</v>
      </c>
      <c r="AG3" s="1000">
        <f>Flags!AG7</f>
        <v>13</v>
      </c>
      <c r="AH3" s="1000">
        <f>Flags!AH7</f>
        <v>14</v>
      </c>
      <c r="AI3" s="1000">
        <f>Flags!AI7</f>
        <v>14</v>
      </c>
      <c r="AJ3" s="1000">
        <f>Flags!AJ7</f>
        <v>15</v>
      </c>
      <c r="AK3" s="1000">
        <f>Flags!AK7</f>
        <v>15</v>
      </c>
      <c r="AL3" s="1000">
        <f>Flags!AL7</f>
        <v>16</v>
      </c>
      <c r="AM3" s="1000">
        <f>Flags!AM7</f>
        <v>16</v>
      </c>
      <c r="AN3" s="1000">
        <f>Flags!AN7</f>
        <v>17</v>
      </c>
      <c r="AO3" s="1000">
        <f>Flags!AO7</f>
        <v>17</v>
      </c>
      <c r="AP3" s="1000">
        <f>Flags!AP7</f>
        <v>18</v>
      </c>
      <c r="AQ3" s="1000">
        <f>Flags!AQ7</f>
        <v>18</v>
      </c>
      <c r="AR3" s="1000">
        <f>Flags!AR7</f>
        <v>19</v>
      </c>
      <c r="AS3" s="1000">
        <f>Flags!AS7</f>
        <v>19</v>
      </c>
      <c r="AT3" s="1000">
        <f>Flags!AT7</f>
        <v>20</v>
      </c>
      <c r="AU3" s="1000">
        <f>Flags!AU7</f>
        <v>20</v>
      </c>
      <c r="AV3" s="1000">
        <f>Flags!AV7</f>
        <v>21</v>
      </c>
      <c r="AW3" s="1000">
        <f>Flags!AW7</f>
        <v>21</v>
      </c>
      <c r="AX3" s="1000">
        <f>Flags!AX7</f>
        <v>22</v>
      </c>
      <c r="AY3" s="1000">
        <f>Flags!AY7</f>
        <v>22</v>
      </c>
      <c r="AZ3" s="1000">
        <f>Flags!AZ7</f>
        <v>23</v>
      </c>
      <c r="BA3" s="1000">
        <f>Flags!BA7</f>
        <v>23</v>
      </c>
      <c r="BB3" s="1000">
        <f>Flags!BB7</f>
        <v>24</v>
      </c>
      <c r="BC3" s="1000">
        <f>Flags!BC7</f>
        <v>24</v>
      </c>
      <c r="BD3" s="1000">
        <f>Flags!BD7</f>
        <v>25</v>
      </c>
      <c r="BE3" s="1000">
        <f>Flags!BE7</f>
        <v>25</v>
      </c>
      <c r="BF3" s="1000">
        <f>Flags!BF7</f>
        <v>26</v>
      </c>
      <c r="BG3" s="1000">
        <f>Flags!BG7</f>
        <v>26</v>
      </c>
      <c r="BH3" s="1000">
        <f>Flags!BH7</f>
        <v>27</v>
      </c>
      <c r="BI3" s="1000">
        <f>Flags!BI7</f>
        <v>27</v>
      </c>
      <c r="BJ3" s="1000">
        <f>Flags!BJ7</f>
        <v>28</v>
      </c>
      <c r="BK3" s="1000">
        <f>Flags!BK7</f>
        <v>28</v>
      </c>
      <c r="BL3" s="1000">
        <f>Flags!BL7</f>
        <v>29</v>
      </c>
      <c r="BM3" s="1000">
        <f>Flags!BM7</f>
        <v>29</v>
      </c>
      <c r="BN3" s="1000">
        <f>Flags!BN7</f>
        <v>30</v>
      </c>
      <c r="BO3" s="1000">
        <f>Flags!BO7</f>
        <v>30</v>
      </c>
      <c r="BP3" s="1000">
        <f>Flags!BP7</f>
        <v>31</v>
      </c>
      <c r="BQ3" s="1000">
        <f>Flags!BQ7</f>
        <v>31</v>
      </c>
      <c r="BR3" s="1000">
        <f>Flags!BR7</f>
        <v>32</v>
      </c>
      <c r="BS3" s="1000">
        <f>Flags!BS7</f>
        <v>32</v>
      </c>
      <c r="BT3" s="1000">
        <f>Flags!BT7</f>
        <v>33</v>
      </c>
      <c r="BU3" s="1000">
        <f>Flags!BU7</f>
        <v>33</v>
      </c>
      <c r="BV3" s="1000">
        <f>Flags!BV7</f>
        <v>34</v>
      </c>
      <c r="BW3" s="1000">
        <f>Flags!BW7</f>
        <v>34</v>
      </c>
      <c r="BX3" s="1000">
        <f>Flags!BX7</f>
        <v>35</v>
      </c>
      <c r="BY3" s="1000">
        <f>Flags!BY7</f>
        <v>35</v>
      </c>
      <c r="BZ3" s="1000">
        <f>Flags!BZ7</f>
        <v>36</v>
      </c>
      <c r="CA3" s="1000">
        <f>Flags!CA7</f>
        <v>36</v>
      </c>
      <c r="CB3" s="1000">
        <f>Flags!CB7</f>
        <v>37</v>
      </c>
      <c r="CC3" s="1000">
        <f>Flags!CC7</f>
        <v>37</v>
      </c>
      <c r="CD3" s="1000">
        <f>Flags!CD7</f>
        <v>38</v>
      </c>
      <c r="CE3" s="1000">
        <f>Flags!CE7</f>
        <v>38</v>
      </c>
      <c r="CF3" s="1000">
        <f>Flags!CF7</f>
        <v>39</v>
      </c>
      <c r="CG3" s="1000">
        <f>Flags!CG7</f>
        <v>39</v>
      </c>
      <c r="CH3" s="1000">
        <f>Flags!CH7</f>
        <v>40</v>
      </c>
      <c r="CI3" s="1000">
        <f>Flags!CI7</f>
        <v>40</v>
      </c>
      <c r="CJ3" s="1000">
        <f>Flags!CJ7</f>
        <v>41</v>
      </c>
      <c r="CK3" s="1000">
        <f>Flags!CK7</f>
        <v>41</v>
      </c>
      <c r="CL3" s="1000">
        <f>Flags!CL7</f>
        <v>42</v>
      </c>
      <c r="CM3" s="1000">
        <f>Flags!CM7</f>
        <v>42</v>
      </c>
      <c r="CN3" s="1000">
        <f>Flags!CN7</f>
        <v>43</v>
      </c>
      <c r="CO3" s="1000">
        <f>Flags!CO7</f>
        <v>43</v>
      </c>
      <c r="CP3" s="1000">
        <f>Flags!CP7</f>
        <v>44</v>
      </c>
      <c r="CQ3" s="1000">
        <f>Flags!CQ7</f>
        <v>44</v>
      </c>
      <c r="CR3" s="1000">
        <f>Flags!CR7</f>
        <v>45</v>
      </c>
      <c r="CS3" s="1000">
        <f>Flags!CS7</f>
        <v>45</v>
      </c>
      <c r="CT3" s="1000">
        <f>Flags!CT7</f>
        <v>46</v>
      </c>
      <c r="CU3" s="1000">
        <f>Flags!CU7</f>
        <v>46</v>
      </c>
      <c r="CV3" s="1000">
        <f>Flags!CV7</f>
        <v>47</v>
      </c>
      <c r="CW3" s="1000">
        <f>Flags!CW7</f>
        <v>47</v>
      </c>
      <c r="CX3" s="1000">
        <f>Flags!CX7</f>
        <v>48</v>
      </c>
      <c r="CY3" s="1000">
        <f>Flags!CY7</f>
        <v>48</v>
      </c>
      <c r="CZ3" s="1000">
        <f>Flags!CZ7</f>
        <v>49</v>
      </c>
      <c r="DA3" s="1000">
        <f>Flags!DA7</f>
        <v>49</v>
      </c>
      <c r="DB3" s="1000">
        <f>Flags!DB7</f>
        <v>50</v>
      </c>
      <c r="DC3" s="1000">
        <f>Flags!DC7</f>
        <v>50</v>
      </c>
      <c r="DD3" s="1000">
        <f>Flags!DD7</f>
        <v>51</v>
      </c>
      <c r="DE3" s="1000">
        <f>Flags!DE7</f>
        <v>51</v>
      </c>
      <c r="DF3" s="1000">
        <f>Flags!DF7</f>
        <v>52</v>
      </c>
      <c r="DG3" s="1000">
        <f>Flags!DG7</f>
        <v>52</v>
      </c>
      <c r="DH3" s="1000">
        <f>Flags!DH7</f>
        <v>53</v>
      </c>
      <c r="DI3" s="1000">
        <f>Flags!DI7</f>
        <v>53</v>
      </c>
      <c r="DJ3" s="1000">
        <f>Flags!DJ7</f>
        <v>54</v>
      </c>
      <c r="DK3" s="1000">
        <f>Flags!DK7</f>
        <v>54</v>
      </c>
      <c r="DL3" s="1000">
        <f>Flags!DL7</f>
        <v>55</v>
      </c>
      <c r="DM3" s="1000">
        <f>Flags!DM7</f>
        <v>55</v>
      </c>
      <c r="DN3" s="1000">
        <f>Flags!DN7</f>
        <v>56</v>
      </c>
      <c r="DO3" s="1000">
        <f>Flags!DO7</f>
        <v>56</v>
      </c>
      <c r="DP3" s="1000">
        <f>Flags!DP7</f>
        <v>57</v>
      </c>
      <c r="DQ3" s="1000">
        <f>Flags!DQ7</f>
        <v>57</v>
      </c>
      <c r="DR3" s="1000">
        <f>Flags!DR7</f>
        <v>58</v>
      </c>
      <c r="DS3" s="1000">
        <f>Flags!DS7</f>
        <v>58</v>
      </c>
      <c r="DT3" s="1000">
        <f>Flags!DT7</f>
        <v>59</v>
      </c>
      <c r="DU3" s="1000">
        <f>Flags!DU7</f>
        <v>59</v>
      </c>
      <c r="DV3" s="1000">
        <f>Flags!DV7</f>
        <v>60</v>
      </c>
      <c r="DW3" s="1000">
        <f>Flags!DW7</f>
        <v>60</v>
      </c>
    </row>
    <row r="4" spans="1:127">
      <c r="A4" s="860" t="s">
        <v>6</v>
      </c>
      <c r="B4" s="861"/>
      <c r="C4" s="861"/>
      <c r="D4" s="863"/>
      <c r="E4" s="863"/>
      <c r="F4" s="862"/>
      <c r="G4" s="1075">
        <f>Flags!G8</f>
        <v>0</v>
      </c>
      <c r="H4" s="1075">
        <f>Flags!H8</f>
        <v>1</v>
      </c>
      <c r="I4" s="1075">
        <f>Flags!I8</f>
        <v>2</v>
      </c>
      <c r="J4" s="1075">
        <f>Flags!J8</f>
        <v>3</v>
      </c>
      <c r="K4" s="1075">
        <f>Flags!K8</f>
        <v>4</v>
      </c>
      <c r="L4" s="1075">
        <f>Flags!L8</f>
        <v>5</v>
      </c>
      <c r="M4" s="1075">
        <f>Flags!M8</f>
        <v>6</v>
      </c>
      <c r="N4" s="1075">
        <f>Flags!N8</f>
        <v>7</v>
      </c>
      <c r="O4" s="1075">
        <f>Flags!O8</f>
        <v>8</v>
      </c>
      <c r="P4" s="1075">
        <f>Flags!P8</f>
        <v>9</v>
      </c>
      <c r="Q4" s="1075">
        <f>Flags!Q8</f>
        <v>10</v>
      </c>
      <c r="R4" s="1075">
        <f>Flags!R8</f>
        <v>11</v>
      </c>
      <c r="S4" s="1075">
        <f>Flags!S8</f>
        <v>12</v>
      </c>
      <c r="T4" s="1075">
        <f>Flags!T8</f>
        <v>13</v>
      </c>
      <c r="U4" s="1075">
        <f>Flags!U8</f>
        <v>14</v>
      </c>
      <c r="V4" s="1075">
        <f>Flags!V8</f>
        <v>15</v>
      </c>
      <c r="W4" s="1075">
        <f>Flags!W8</f>
        <v>16</v>
      </c>
      <c r="X4" s="1075">
        <f>Flags!X8</f>
        <v>17</v>
      </c>
      <c r="Y4" s="1075">
        <f>Flags!Y8</f>
        <v>18</v>
      </c>
      <c r="Z4" s="1075">
        <f>Flags!Z8</f>
        <v>19</v>
      </c>
      <c r="AA4" s="1075">
        <f>Flags!AA8</f>
        <v>20</v>
      </c>
      <c r="AB4" s="1075">
        <f>Flags!AB8</f>
        <v>21</v>
      </c>
      <c r="AC4" s="1075">
        <f>Flags!AC8</f>
        <v>22</v>
      </c>
      <c r="AD4" s="1075">
        <f>Flags!AD8</f>
        <v>23</v>
      </c>
      <c r="AE4" s="1075">
        <f>Flags!AE8</f>
        <v>24</v>
      </c>
      <c r="AF4" s="1075">
        <f>Flags!AF8</f>
        <v>25</v>
      </c>
      <c r="AG4" s="1075">
        <f>Flags!AG8</f>
        <v>26</v>
      </c>
      <c r="AH4" s="1075">
        <f>Flags!AH8</f>
        <v>27</v>
      </c>
      <c r="AI4" s="1075">
        <f>Flags!AI8</f>
        <v>28</v>
      </c>
      <c r="AJ4" s="1075">
        <f>Flags!AJ8</f>
        <v>29</v>
      </c>
      <c r="AK4" s="1075">
        <f>Flags!AK8</f>
        <v>30</v>
      </c>
      <c r="AL4" s="1075">
        <f>Flags!AL8</f>
        <v>31</v>
      </c>
      <c r="AM4" s="1075">
        <f>Flags!AM8</f>
        <v>32</v>
      </c>
      <c r="AN4" s="1075">
        <f>Flags!AN8</f>
        <v>33</v>
      </c>
      <c r="AO4" s="1075">
        <f>Flags!AO8</f>
        <v>34</v>
      </c>
      <c r="AP4" s="1075">
        <f>Flags!AP8</f>
        <v>35</v>
      </c>
      <c r="AQ4" s="1075">
        <f>Flags!AQ8</f>
        <v>36</v>
      </c>
      <c r="AR4" s="1075">
        <f>Flags!AR8</f>
        <v>37</v>
      </c>
      <c r="AS4" s="1075">
        <f>Flags!AS8</f>
        <v>38</v>
      </c>
      <c r="AT4" s="1075">
        <f>Flags!AT8</f>
        <v>39</v>
      </c>
      <c r="AU4" s="1075">
        <f>Flags!AU8</f>
        <v>40</v>
      </c>
      <c r="AV4" s="1075">
        <f>Flags!AV8</f>
        <v>41</v>
      </c>
      <c r="AW4" s="1075">
        <f>Flags!AW8</f>
        <v>42</v>
      </c>
      <c r="AX4" s="1075">
        <f>Flags!AX8</f>
        <v>43</v>
      </c>
      <c r="AY4" s="1075">
        <f>Flags!AY8</f>
        <v>44</v>
      </c>
      <c r="AZ4" s="1075">
        <f>Flags!AZ8</f>
        <v>45</v>
      </c>
      <c r="BA4" s="1075">
        <f>Flags!BA8</f>
        <v>46</v>
      </c>
      <c r="BB4" s="1075">
        <f>Flags!BB8</f>
        <v>47</v>
      </c>
      <c r="BC4" s="1075">
        <f>Flags!BC8</f>
        <v>48</v>
      </c>
      <c r="BD4" s="1075">
        <f>Flags!BD8</f>
        <v>49</v>
      </c>
      <c r="BE4" s="1075">
        <f>Flags!BE8</f>
        <v>50</v>
      </c>
      <c r="BF4" s="1075">
        <f>Flags!BF8</f>
        <v>51</v>
      </c>
      <c r="BG4" s="1075">
        <f>Flags!BG8</f>
        <v>52</v>
      </c>
      <c r="BH4" s="1075">
        <f>Flags!BH8</f>
        <v>53</v>
      </c>
      <c r="BI4" s="1075">
        <f>Flags!BI8</f>
        <v>54</v>
      </c>
      <c r="BJ4" s="1075">
        <f>Flags!BJ8</f>
        <v>55</v>
      </c>
      <c r="BK4" s="1075">
        <f>Flags!BK8</f>
        <v>56</v>
      </c>
      <c r="BL4" s="1075">
        <f>Flags!BL8</f>
        <v>57</v>
      </c>
      <c r="BM4" s="1075">
        <f>Flags!BM8</f>
        <v>58</v>
      </c>
      <c r="BN4" s="1075">
        <f>Flags!BN8</f>
        <v>59</v>
      </c>
      <c r="BO4" s="1075">
        <f>Flags!BO8</f>
        <v>60</v>
      </c>
      <c r="BP4" s="1075">
        <f>Flags!BP8</f>
        <v>61</v>
      </c>
      <c r="BQ4" s="1075">
        <f>Flags!BQ8</f>
        <v>62</v>
      </c>
      <c r="BR4" s="1075">
        <f>Flags!BR8</f>
        <v>63</v>
      </c>
      <c r="BS4" s="1075">
        <f>Flags!BS8</f>
        <v>64</v>
      </c>
      <c r="BT4" s="1075">
        <f>Flags!BT8</f>
        <v>65</v>
      </c>
      <c r="BU4" s="1075">
        <f>Flags!BU8</f>
        <v>66</v>
      </c>
      <c r="BV4" s="1075">
        <f>Flags!BV8</f>
        <v>67</v>
      </c>
      <c r="BW4" s="1075">
        <f>Flags!BW8</f>
        <v>68</v>
      </c>
      <c r="BX4" s="1075">
        <f>Flags!BX8</f>
        <v>69</v>
      </c>
      <c r="BY4" s="1075">
        <f>Flags!BY8</f>
        <v>70</v>
      </c>
      <c r="BZ4" s="1075">
        <f>Flags!BZ8</f>
        <v>71</v>
      </c>
      <c r="CA4" s="1075">
        <f>Flags!CA8</f>
        <v>72</v>
      </c>
      <c r="CB4" s="1075">
        <f>Flags!CB8</f>
        <v>73</v>
      </c>
      <c r="CC4" s="1075">
        <f>Flags!CC8</f>
        <v>74</v>
      </c>
      <c r="CD4" s="1075">
        <f>Flags!CD8</f>
        <v>75</v>
      </c>
      <c r="CE4" s="1075">
        <f>Flags!CE8</f>
        <v>76</v>
      </c>
      <c r="CF4" s="1075">
        <f>Flags!CF8</f>
        <v>77</v>
      </c>
      <c r="CG4" s="1075">
        <f>Flags!CG8</f>
        <v>78</v>
      </c>
      <c r="CH4" s="1075">
        <f>Flags!CH8</f>
        <v>79</v>
      </c>
      <c r="CI4" s="1075">
        <f>Flags!CI8</f>
        <v>80</v>
      </c>
      <c r="CJ4" s="1075">
        <f>Flags!CJ8</f>
        <v>81</v>
      </c>
      <c r="CK4" s="1075">
        <f>Flags!CK8</f>
        <v>82</v>
      </c>
      <c r="CL4" s="1075">
        <f>Flags!CL8</f>
        <v>83</v>
      </c>
      <c r="CM4" s="1075">
        <f>Flags!CM8</f>
        <v>84</v>
      </c>
      <c r="CN4" s="1075">
        <f>Flags!CN8</f>
        <v>85</v>
      </c>
      <c r="CO4" s="1075">
        <f>Flags!CO8</f>
        <v>86</v>
      </c>
      <c r="CP4" s="1075">
        <f>Flags!CP8</f>
        <v>87</v>
      </c>
      <c r="CQ4" s="1075">
        <f>Flags!CQ8</f>
        <v>88</v>
      </c>
      <c r="CR4" s="1075">
        <f>Flags!CR8</f>
        <v>89</v>
      </c>
      <c r="CS4" s="1075">
        <f>Flags!CS8</f>
        <v>90</v>
      </c>
      <c r="CT4" s="1075">
        <f>Flags!CT8</f>
        <v>91</v>
      </c>
      <c r="CU4" s="1075">
        <f>Flags!CU8</f>
        <v>92</v>
      </c>
      <c r="CV4" s="1075">
        <f>Flags!CV8</f>
        <v>93</v>
      </c>
      <c r="CW4" s="1075">
        <f>Flags!CW8</f>
        <v>94</v>
      </c>
      <c r="CX4" s="1075">
        <f>Flags!CX8</f>
        <v>95</v>
      </c>
      <c r="CY4" s="1075">
        <f>Flags!CY8</f>
        <v>96</v>
      </c>
      <c r="CZ4" s="1075">
        <f>Flags!CZ8</f>
        <v>97</v>
      </c>
      <c r="DA4" s="1075">
        <f>Flags!DA8</f>
        <v>98</v>
      </c>
      <c r="DB4" s="1075">
        <f>Flags!DB8</f>
        <v>99</v>
      </c>
      <c r="DC4" s="1075">
        <f>Flags!DC8</f>
        <v>100</v>
      </c>
      <c r="DD4" s="1075">
        <f>Flags!DD8</f>
        <v>101</v>
      </c>
      <c r="DE4" s="1075">
        <f>Flags!DE8</f>
        <v>102</v>
      </c>
      <c r="DF4" s="1075">
        <f>Flags!DF8</f>
        <v>103</v>
      </c>
      <c r="DG4" s="1075">
        <f>Flags!DG8</f>
        <v>104</v>
      </c>
      <c r="DH4" s="1075">
        <f>Flags!DH8</f>
        <v>105</v>
      </c>
      <c r="DI4" s="1075">
        <f>Flags!DI8</f>
        <v>106</v>
      </c>
      <c r="DJ4" s="1075">
        <f>Flags!DJ8</f>
        <v>107</v>
      </c>
      <c r="DK4" s="1075">
        <f>Flags!DK8</f>
        <v>108</v>
      </c>
      <c r="DL4" s="1075">
        <f>Flags!DL8</f>
        <v>109</v>
      </c>
      <c r="DM4" s="1075">
        <f>Flags!DM8</f>
        <v>110</v>
      </c>
      <c r="DN4" s="1075">
        <f>Flags!DN8</f>
        <v>111</v>
      </c>
      <c r="DO4" s="1075">
        <f>Flags!DO8</f>
        <v>112</v>
      </c>
      <c r="DP4" s="1075">
        <f>Flags!DP8</f>
        <v>113</v>
      </c>
      <c r="DQ4" s="1075">
        <f>Flags!DQ8</f>
        <v>114</v>
      </c>
      <c r="DR4" s="1075">
        <f>Flags!DR8</f>
        <v>115</v>
      </c>
      <c r="DS4" s="1075">
        <f>Flags!DS8</f>
        <v>116</v>
      </c>
      <c r="DT4" s="1075">
        <f>Flags!DT8</f>
        <v>117</v>
      </c>
      <c r="DU4" s="1075">
        <f>Flags!DU8</f>
        <v>118</v>
      </c>
      <c r="DV4" s="1075">
        <f>Flags!DV8</f>
        <v>119</v>
      </c>
      <c r="DW4" s="1075">
        <f>Flags!DW8</f>
        <v>120</v>
      </c>
    </row>
    <row r="5" spans="1:127">
      <c r="A5" s="996" t="str">
        <f>Flags!A13</f>
        <v>Operation Period (incl. Leap)</v>
      </c>
      <c r="B5" s="690"/>
      <c r="C5" s="690"/>
      <c r="D5" s="486"/>
      <c r="E5" s="486"/>
      <c r="G5" s="1295">
        <f>Flags!G15</f>
        <v>0</v>
      </c>
      <c r="H5" s="1295">
        <f>Flags!H15</f>
        <v>0.49589041095890413</v>
      </c>
      <c r="I5" s="1295">
        <f>Flags!I15</f>
        <v>0.50410958904109593</v>
      </c>
      <c r="J5" s="1295">
        <f>Flags!J15</f>
        <v>0.49589041095890413</v>
      </c>
      <c r="K5" s="1295">
        <f>Flags!K15</f>
        <v>0.50410958904109593</v>
      </c>
      <c r="L5" s="1295">
        <f>Flags!L15</f>
        <v>0.49726775956284153</v>
      </c>
      <c r="M5" s="1295">
        <f>Flags!M15</f>
        <v>0.50273224043715847</v>
      </c>
      <c r="N5" s="1295">
        <f>Flags!N15</f>
        <v>0.49589041095890413</v>
      </c>
      <c r="O5" s="1295">
        <f>Flags!O15</f>
        <v>0.50410958904109593</v>
      </c>
      <c r="P5" s="1295">
        <f>Flags!P15</f>
        <v>0.49589041095890413</v>
      </c>
      <c r="Q5" s="1295">
        <f>Flags!Q15</f>
        <v>0.50410958904109593</v>
      </c>
      <c r="R5" s="1295">
        <f>Flags!R15</f>
        <v>0.49589041095890413</v>
      </c>
      <c r="S5" s="1295">
        <f>Flags!S15</f>
        <v>0.50410958904109593</v>
      </c>
      <c r="T5" s="1295">
        <f>Flags!T15</f>
        <v>0.49726775956284153</v>
      </c>
      <c r="U5" s="1295">
        <f>Flags!U15</f>
        <v>0.50273224043715847</v>
      </c>
      <c r="V5" s="1295">
        <f>Flags!V15</f>
        <v>0.49589041095890413</v>
      </c>
      <c r="W5" s="1295">
        <f>Flags!W15</f>
        <v>0.50410958904109593</v>
      </c>
      <c r="X5" s="1295">
        <f>Flags!X15</f>
        <v>0.49589041095890413</v>
      </c>
      <c r="Y5" s="1295">
        <f>Flags!Y15</f>
        <v>0.50410958904109593</v>
      </c>
      <c r="Z5" s="1295">
        <f>Flags!Z15</f>
        <v>0.49589041095890413</v>
      </c>
      <c r="AA5" s="1295">
        <f>Flags!AA15</f>
        <v>0.50410958904109593</v>
      </c>
      <c r="AB5" s="1295">
        <f>Flags!AB15</f>
        <v>0.49726775956284153</v>
      </c>
      <c r="AC5" s="1295">
        <f>Flags!AC15</f>
        <v>0.50273224043715847</v>
      </c>
      <c r="AD5" s="1295">
        <f>Flags!AD15</f>
        <v>0.49589041095890413</v>
      </c>
      <c r="AE5" s="1295">
        <f>Flags!AE15</f>
        <v>0.50410958904109593</v>
      </c>
      <c r="AF5" s="1295">
        <f>Flags!AF15</f>
        <v>0.49589041095890413</v>
      </c>
      <c r="AG5" s="1295">
        <f>Flags!AG15</f>
        <v>0.50410958904109593</v>
      </c>
      <c r="AH5" s="1295">
        <f>Flags!AH15</f>
        <v>0.49589041095890413</v>
      </c>
      <c r="AI5" s="1295">
        <f>Flags!AI15</f>
        <v>0.50410958904109593</v>
      </c>
      <c r="AJ5" s="1295">
        <f>Flags!AJ15</f>
        <v>0.49726775956284153</v>
      </c>
      <c r="AK5" s="1295">
        <f>Flags!AK15</f>
        <v>0.50273224043715847</v>
      </c>
      <c r="AL5" s="1295">
        <f>Flags!AL15</f>
        <v>0.49589041095890413</v>
      </c>
      <c r="AM5" s="1295">
        <f>Flags!AM15</f>
        <v>0.50410958904109593</v>
      </c>
      <c r="AN5" s="1295">
        <f>Flags!AN15</f>
        <v>0.49589041095890413</v>
      </c>
      <c r="AO5" s="1295">
        <f>Flags!AO15</f>
        <v>0.50410958904109593</v>
      </c>
      <c r="AP5" s="1295">
        <f>Flags!AP15</f>
        <v>0.49589041095890413</v>
      </c>
      <c r="AQ5" s="1295">
        <f>Flags!AQ15</f>
        <v>0.50410958904109593</v>
      </c>
      <c r="AR5" s="1295">
        <f>Flags!AR15</f>
        <v>0.49726775956284153</v>
      </c>
      <c r="AS5" s="1295">
        <f>Flags!AS15</f>
        <v>0.50273224043715847</v>
      </c>
      <c r="AT5" s="1295">
        <f>Flags!AT15</f>
        <v>0.49589041095890413</v>
      </c>
      <c r="AU5" s="1295">
        <f>Flags!AU15</f>
        <v>0.50410958904109593</v>
      </c>
      <c r="AV5" s="1002">
        <f>Flags!AV15</f>
        <v>0.49589041095890413</v>
      </c>
      <c r="AW5" s="1002">
        <f>Flags!AW15</f>
        <v>0.50410958904109593</v>
      </c>
      <c r="AX5" s="1002">
        <f>Flags!AX15</f>
        <v>0.49589041095890413</v>
      </c>
      <c r="AY5" s="1002">
        <f>Flags!AY15</f>
        <v>0.50410958904109593</v>
      </c>
      <c r="AZ5" s="1002">
        <f>Flags!AZ15</f>
        <v>0.49726775956284153</v>
      </c>
      <c r="BA5" s="1002">
        <f>Flags!BA15</f>
        <v>0.50273224043715847</v>
      </c>
      <c r="BB5" s="1002">
        <f>Flags!BB15</f>
        <v>0.49589041095890413</v>
      </c>
      <c r="BC5" s="1002">
        <f>Flags!BC15</f>
        <v>0.50410958904109593</v>
      </c>
      <c r="BD5" s="1002">
        <f>Flags!BD15</f>
        <v>0.49589041095890413</v>
      </c>
      <c r="BE5" s="1002">
        <f>Flags!BE15</f>
        <v>0.50410958904109593</v>
      </c>
      <c r="BF5" s="1002">
        <f>Flags!BF15</f>
        <v>0.49589041095890413</v>
      </c>
      <c r="BG5" s="1002">
        <f>Flags!BG15</f>
        <v>0.50410958904109593</v>
      </c>
      <c r="BH5" s="1002">
        <f>Flags!BH15</f>
        <v>0.49726775956284153</v>
      </c>
      <c r="BI5" s="1002">
        <f>Flags!BI15</f>
        <v>0.50273224043715847</v>
      </c>
      <c r="BJ5" s="1002">
        <f>Flags!BJ15</f>
        <v>0.49589041095890413</v>
      </c>
      <c r="BK5" s="1002">
        <f>Flags!BK15</f>
        <v>0.50410958904109593</v>
      </c>
      <c r="BL5" s="1002">
        <f>Flags!BL15</f>
        <v>0.49589041095890413</v>
      </c>
      <c r="BM5" s="1002">
        <f>Flags!BM15</f>
        <v>0.50410958904109593</v>
      </c>
      <c r="BN5" s="1002">
        <f>Flags!BN15</f>
        <v>0.49589041095890413</v>
      </c>
      <c r="BO5" s="1002">
        <f>Flags!BO15</f>
        <v>0.50410958904109593</v>
      </c>
      <c r="BP5" s="1002">
        <f>Flags!BP15</f>
        <v>0.49726775956284153</v>
      </c>
      <c r="BQ5" s="1002">
        <f>Flags!BQ15</f>
        <v>0.50273224043715847</v>
      </c>
      <c r="BR5" s="1002">
        <f>Flags!BR15</f>
        <v>0.49589041095890413</v>
      </c>
      <c r="BS5" s="1002">
        <f>Flags!BS15</f>
        <v>0.50410958904109593</v>
      </c>
      <c r="BT5" s="1002">
        <f>Flags!BT15</f>
        <v>0.49589041095890413</v>
      </c>
      <c r="BU5" s="1002">
        <f>Flags!BU15</f>
        <v>0.50410958904109593</v>
      </c>
      <c r="BV5" s="1002">
        <f>Flags!BV15</f>
        <v>0.49589041095890413</v>
      </c>
      <c r="BW5" s="1002">
        <f>Flags!BW15</f>
        <v>0.50410958904109593</v>
      </c>
      <c r="BX5" s="1002">
        <f>Flags!BX15</f>
        <v>0.49726775956284153</v>
      </c>
      <c r="BY5" s="1002">
        <f>Flags!BY15</f>
        <v>0.50273224043715847</v>
      </c>
      <c r="BZ5" s="1002">
        <f>Flags!BZ15</f>
        <v>0.49589041095890413</v>
      </c>
      <c r="CA5" s="1002">
        <f>Flags!CA15</f>
        <v>0.50410958904109593</v>
      </c>
      <c r="CB5" s="1002">
        <f>Flags!CB15</f>
        <v>0.49589041095890413</v>
      </c>
      <c r="CC5" s="1002">
        <f>Flags!CC15</f>
        <v>0.50410958904109593</v>
      </c>
      <c r="CD5" s="1002">
        <f>Flags!CD15</f>
        <v>0.49589041095890413</v>
      </c>
      <c r="CE5" s="1002">
        <f>Flags!CE15</f>
        <v>0.50410958904109593</v>
      </c>
      <c r="CF5" s="1002">
        <f>Flags!CF15</f>
        <v>0.49726775956284153</v>
      </c>
      <c r="CG5" s="1002">
        <f>Flags!CG15</f>
        <v>0.50273224043715847</v>
      </c>
      <c r="CH5" s="1002">
        <f>Flags!CH15</f>
        <v>0.49589041095890413</v>
      </c>
      <c r="CI5" s="1002">
        <f>Flags!CI15</f>
        <v>0.50410958904109593</v>
      </c>
      <c r="CJ5" s="1002">
        <f>Flags!CJ15</f>
        <v>0.49589041095890413</v>
      </c>
      <c r="CK5" s="1002">
        <f>Flags!CK15</f>
        <v>0.50410958904109593</v>
      </c>
      <c r="CL5" s="1002">
        <f>Flags!CL15</f>
        <v>0.49589041095890413</v>
      </c>
      <c r="CM5" s="1002">
        <f>Flags!CM15</f>
        <v>0.50410958904109593</v>
      </c>
      <c r="CN5" s="1002">
        <f>Flags!CN15</f>
        <v>0.49726775956284153</v>
      </c>
      <c r="CO5" s="1002">
        <f>Flags!CO15</f>
        <v>0.50273224043715847</v>
      </c>
      <c r="CP5" s="1002">
        <f>Flags!CP15</f>
        <v>0.49589041095890413</v>
      </c>
      <c r="CQ5" s="1002">
        <f>Flags!CQ15</f>
        <v>0.50410958904109593</v>
      </c>
      <c r="CR5" s="1002">
        <f>Flags!CR15</f>
        <v>0.49589041095890413</v>
      </c>
      <c r="CS5" s="1002">
        <f>Flags!CS15</f>
        <v>0.50410958904109593</v>
      </c>
      <c r="CT5" s="1002">
        <f>Flags!CT15</f>
        <v>0.49589041095890413</v>
      </c>
      <c r="CU5" s="1002">
        <f>Flags!CU15</f>
        <v>0.50410958904109593</v>
      </c>
      <c r="CV5" s="1002">
        <f>Flags!CV15</f>
        <v>0.49726775956284153</v>
      </c>
      <c r="CW5" s="1002">
        <f>Flags!CW15</f>
        <v>0.50273224043715847</v>
      </c>
      <c r="CX5" s="1002">
        <f>Flags!CX15</f>
        <v>0.49589041095890413</v>
      </c>
      <c r="CY5" s="1002">
        <f>Flags!CY15</f>
        <v>0.50410958904109593</v>
      </c>
      <c r="CZ5" s="1002">
        <f>Flags!CZ15</f>
        <v>0.49589041095890413</v>
      </c>
      <c r="DA5" s="1002">
        <f>Flags!DA15</f>
        <v>0.50410958904109593</v>
      </c>
      <c r="DB5" s="1002">
        <f>Flags!DB15</f>
        <v>0.49589041095890413</v>
      </c>
      <c r="DC5" s="1002">
        <f>Flags!DC15</f>
        <v>0.50410958904109593</v>
      </c>
      <c r="DD5" s="1002">
        <f>Flags!DD15</f>
        <v>0.49726775956284153</v>
      </c>
      <c r="DE5" s="1002">
        <f>Flags!DE15</f>
        <v>0.50273224043715847</v>
      </c>
      <c r="DF5" s="1002">
        <f>Flags!DF15</f>
        <v>0.49589041095890413</v>
      </c>
      <c r="DG5" s="1002">
        <f>Flags!DG15</f>
        <v>0.50410958904109593</v>
      </c>
      <c r="DH5" s="1002">
        <f>Flags!DH15</f>
        <v>0.49589041095890413</v>
      </c>
      <c r="DI5" s="1002">
        <f>Flags!DI15</f>
        <v>0.50410958904109593</v>
      </c>
      <c r="DJ5" s="1002">
        <f>Flags!DJ15</f>
        <v>0.49589041095890413</v>
      </c>
      <c r="DK5" s="1002">
        <f>Flags!DK15</f>
        <v>0.50410958904109593</v>
      </c>
      <c r="DL5" s="1002">
        <f>Flags!DL15</f>
        <v>0.49726775956284153</v>
      </c>
      <c r="DM5" s="1002">
        <f>Flags!DM15</f>
        <v>0.50273224043715847</v>
      </c>
      <c r="DN5" s="1002">
        <f>Flags!DN15</f>
        <v>0.49589041095890413</v>
      </c>
      <c r="DO5" s="1002">
        <f>Flags!DO15</f>
        <v>0.50410958904109593</v>
      </c>
      <c r="DP5" s="1002">
        <f>Flags!DP15</f>
        <v>0.49589041095890413</v>
      </c>
      <c r="DQ5" s="1002">
        <f>Flags!DQ15</f>
        <v>0.50410958904109593</v>
      </c>
      <c r="DR5" s="1002">
        <f>Flags!DR15</f>
        <v>0.49589041095890413</v>
      </c>
      <c r="DS5" s="1002">
        <f>Flags!DS15</f>
        <v>0.50410958904109593</v>
      </c>
      <c r="DT5" s="1002">
        <f>Flags!DT15</f>
        <v>0.49726775956284153</v>
      </c>
      <c r="DU5" s="1002">
        <f>Flags!DU15</f>
        <v>0.50273224043715847</v>
      </c>
      <c r="DV5" s="1002">
        <f>Flags!DV15</f>
        <v>0.49589041095890413</v>
      </c>
      <c r="DW5" s="1002">
        <f>Flags!DW15</f>
        <v>0.50410958904109593</v>
      </c>
    </row>
    <row r="6" spans="1:127">
      <c r="A6" s="604"/>
      <c r="B6" s="699"/>
      <c r="C6" s="699"/>
      <c r="D6" s="604"/>
      <c r="E6" s="604"/>
      <c r="F6" s="481"/>
      <c r="G6" s="505"/>
      <c r="H6" s="505"/>
      <c r="I6" s="505"/>
      <c r="J6" s="505"/>
      <c r="K6" s="505"/>
      <c r="L6" s="505"/>
      <c r="M6" s="505"/>
      <c r="N6" s="505"/>
      <c r="O6" s="505"/>
      <c r="P6" s="505"/>
      <c r="Q6" s="505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  <c r="AC6" s="505"/>
      <c r="AD6" s="505"/>
      <c r="AE6" s="505"/>
      <c r="AF6" s="505"/>
      <c r="AG6" s="505"/>
      <c r="AH6" s="505"/>
      <c r="AI6" s="505"/>
      <c r="AJ6" s="505"/>
      <c r="AK6" s="505"/>
      <c r="AL6" s="505"/>
      <c r="AM6" s="505"/>
      <c r="AN6" s="505"/>
      <c r="AO6" s="505"/>
      <c r="AP6" s="505"/>
      <c r="AQ6" s="505"/>
      <c r="AR6" s="505"/>
      <c r="AS6" s="505"/>
      <c r="AT6" s="505"/>
      <c r="AU6" s="505"/>
      <c r="AV6" s="505"/>
      <c r="AW6" s="505"/>
      <c r="AX6" s="505"/>
      <c r="AY6" s="505"/>
      <c r="AZ6" s="505"/>
      <c r="BA6" s="505"/>
      <c r="BB6" s="505"/>
      <c r="BC6" s="505"/>
      <c r="BD6" s="505"/>
      <c r="BE6" s="505"/>
      <c r="BF6" s="505"/>
      <c r="BG6" s="505"/>
      <c r="BH6" s="505"/>
      <c r="BI6" s="505"/>
      <c r="BJ6" s="505"/>
      <c r="BK6" s="505"/>
      <c r="BL6" s="505"/>
      <c r="BM6" s="505"/>
      <c r="BN6" s="505"/>
      <c r="BO6" s="505"/>
      <c r="BP6" s="505"/>
      <c r="BQ6" s="505"/>
      <c r="BR6" s="505"/>
      <c r="BS6" s="505"/>
      <c r="BT6" s="505"/>
      <c r="BU6" s="505"/>
      <c r="BV6" s="505"/>
      <c r="BW6" s="505"/>
      <c r="BX6" s="505"/>
      <c r="BY6" s="505"/>
      <c r="BZ6" s="505"/>
      <c r="CA6" s="505"/>
      <c r="CB6" s="505"/>
      <c r="CC6" s="505"/>
      <c r="CD6" s="505"/>
      <c r="CE6" s="505"/>
      <c r="CF6" s="505"/>
      <c r="CG6" s="505"/>
      <c r="CH6" s="505"/>
      <c r="CI6" s="505"/>
      <c r="CJ6" s="505"/>
      <c r="CK6" s="505"/>
      <c r="CL6" s="505"/>
      <c r="CM6" s="505"/>
      <c r="CN6" s="505"/>
      <c r="CO6" s="505"/>
      <c r="CP6" s="505"/>
      <c r="CQ6" s="505"/>
      <c r="CR6" s="505"/>
      <c r="CS6" s="505"/>
      <c r="CT6" s="505"/>
      <c r="CU6" s="505"/>
      <c r="CV6" s="505"/>
      <c r="CW6" s="505"/>
      <c r="CX6" s="505"/>
      <c r="CY6" s="505"/>
      <c r="CZ6" s="505"/>
      <c r="DA6" s="505"/>
      <c r="DB6" s="505"/>
      <c r="DC6" s="505"/>
      <c r="DD6" s="505"/>
      <c r="DE6" s="505"/>
      <c r="DF6" s="505"/>
      <c r="DG6" s="505"/>
      <c r="DH6" s="505"/>
      <c r="DI6" s="505"/>
      <c r="DJ6" s="505"/>
      <c r="DK6" s="505"/>
      <c r="DL6" s="505"/>
      <c r="DM6" s="505"/>
      <c r="DN6" s="505"/>
      <c r="DO6" s="505"/>
      <c r="DP6" s="505"/>
      <c r="DQ6" s="505"/>
      <c r="DR6" s="505"/>
      <c r="DS6" s="505"/>
      <c r="DT6" s="505"/>
      <c r="DU6" s="505"/>
      <c r="DV6" s="505"/>
      <c r="DW6" s="505"/>
    </row>
    <row r="7" spans="1:127">
      <c r="A7" s="605" t="str">
        <f>Inputs!A358</f>
        <v xml:space="preserve"> Production Unit </v>
      </c>
      <c r="B7" s="988">
        <f>Inputs!$D358</f>
        <v>20</v>
      </c>
      <c r="C7" s="975">
        <f>Inputs!$G358</f>
        <v>35000</v>
      </c>
      <c r="D7" s="510">
        <f>SUM(G7:DW7)</f>
        <v>35000</v>
      </c>
      <c r="E7" s="513"/>
      <c r="F7" s="481"/>
      <c r="G7" s="510">
        <f t="shared" ref="G7:P16" si="0">AND(G$3&gt;0,G$3&lt;=$B7)*($C7/$B7)*G$5</f>
        <v>0</v>
      </c>
      <c r="H7" s="510">
        <f>AND(H$3&gt;0,H$3&lt;=$B7)*($C7/$B7)*H$5</f>
        <v>867.80821917808225</v>
      </c>
      <c r="I7" s="510">
        <f>AND(I$3&gt;0,I$3&lt;=$B7)*($C7/$B7)*I$5</f>
        <v>882.19178082191786</v>
      </c>
      <c r="J7" s="510">
        <f t="shared" si="0"/>
        <v>867.80821917808225</v>
      </c>
      <c r="K7" s="510">
        <f t="shared" si="0"/>
        <v>882.19178082191786</v>
      </c>
      <c r="L7" s="510">
        <f t="shared" si="0"/>
        <v>870.21857923497271</v>
      </c>
      <c r="M7" s="510">
        <f t="shared" si="0"/>
        <v>879.78142076502729</v>
      </c>
      <c r="N7" s="510">
        <f t="shared" si="0"/>
        <v>867.80821917808225</v>
      </c>
      <c r="O7" s="510">
        <f t="shared" si="0"/>
        <v>882.19178082191786</v>
      </c>
      <c r="P7" s="510">
        <f t="shared" si="0"/>
        <v>867.80821917808225</v>
      </c>
      <c r="Q7" s="510">
        <f t="shared" ref="Q7:Z16" si="1">AND(Q$3&gt;0,Q$3&lt;=$B7)*($C7/$B7)*Q$5</f>
        <v>882.19178082191786</v>
      </c>
      <c r="R7" s="510">
        <f t="shared" si="1"/>
        <v>867.80821917808225</v>
      </c>
      <c r="S7" s="510">
        <f t="shared" si="1"/>
        <v>882.19178082191786</v>
      </c>
      <c r="T7" s="510">
        <f t="shared" si="1"/>
        <v>870.21857923497271</v>
      </c>
      <c r="U7" s="510">
        <f t="shared" si="1"/>
        <v>879.78142076502729</v>
      </c>
      <c r="V7" s="510">
        <f t="shared" si="1"/>
        <v>867.80821917808225</v>
      </c>
      <c r="W7" s="510">
        <f t="shared" si="1"/>
        <v>882.19178082191786</v>
      </c>
      <c r="X7" s="510">
        <f t="shared" si="1"/>
        <v>867.80821917808225</v>
      </c>
      <c r="Y7" s="510">
        <f t="shared" si="1"/>
        <v>882.19178082191786</v>
      </c>
      <c r="Z7" s="510">
        <f t="shared" si="1"/>
        <v>867.80821917808225</v>
      </c>
      <c r="AA7" s="510">
        <f t="shared" ref="AA7:AJ16" si="2">AND(AA$3&gt;0,AA$3&lt;=$B7)*($C7/$B7)*AA$5</f>
        <v>882.19178082191786</v>
      </c>
      <c r="AB7" s="510">
        <f t="shared" si="2"/>
        <v>870.21857923497271</v>
      </c>
      <c r="AC7" s="510">
        <f t="shared" si="2"/>
        <v>879.78142076502729</v>
      </c>
      <c r="AD7" s="510">
        <f t="shared" si="2"/>
        <v>867.80821917808225</v>
      </c>
      <c r="AE7" s="510">
        <f t="shared" si="2"/>
        <v>882.19178082191786</v>
      </c>
      <c r="AF7" s="510">
        <f t="shared" si="2"/>
        <v>867.80821917808225</v>
      </c>
      <c r="AG7" s="510">
        <f t="shared" si="2"/>
        <v>882.19178082191786</v>
      </c>
      <c r="AH7" s="510">
        <f t="shared" si="2"/>
        <v>867.80821917808225</v>
      </c>
      <c r="AI7" s="510">
        <f t="shared" si="2"/>
        <v>882.19178082191786</v>
      </c>
      <c r="AJ7" s="510">
        <f t="shared" si="2"/>
        <v>870.21857923497271</v>
      </c>
      <c r="AK7" s="510">
        <f t="shared" ref="AK7:AT16" si="3">AND(AK$3&gt;0,AK$3&lt;=$B7)*($C7/$B7)*AK$5</f>
        <v>879.78142076502729</v>
      </c>
      <c r="AL7" s="510">
        <f>AND(AL$3&gt;0,AL$3&lt;=$B7)*($C7/$B7)*AL$5</f>
        <v>867.80821917808225</v>
      </c>
      <c r="AM7" s="510">
        <f t="shared" si="3"/>
        <v>882.19178082191786</v>
      </c>
      <c r="AN7" s="510">
        <f t="shared" si="3"/>
        <v>867.80821917808225</v>
      </c>
      <c r="AO7" s="510">
        <f t="shared" si="3"/>
        <v>882.19178082191786</v>
      </c>
      <c r="AP7" s="510">
        <f t="shared" si="3"/>
        <v>867.80821917808225</v>
      </c>
      <c r="AQ7" s="510">
        <f t="shared" si="3"/>
        <v>882.19178082191786</v>
      </c>
      <c r="AR7" s="510">
        <f t="shared" si="3"/>
        <v>870.21857923497271</v>
      </c>
      <c r="AS7" s="510">
        <f t="shared" si="3"/>
        <v>879.78142076502729</v>
      </c>
      <c r="AT7" s="510">
        <f t="shared" si="3"/>
        <v>867.80821917808225</v>
      </c>
      <c r="AU7" s="510">
        <f t="shared" ref="AU7:BD16" si="4">AND(AU$3&gt;0,AU$3&lt;=$B7)*($C7/$B7)*AU$5</f>
        <v>882.19178082191786</v>
      </c>
      <c r="AV7" s="510">
        <f t="shared" si="4"/>
        <v>0</v>
      </c>
      <c r="AW7" s="510">
        <f t="shared" si="4"/>
        <v>0</v>
      </c>
      <c r="AX7" s="510">
        <f t="shared" si="4"/>
        <v>0</v>
      </c>
      <c r="AY7" s="510">
        <f t="shared" si="4"/>
        <v>0</v>
      </c>
      <c r="AZ7" s="510">
        <f t="shared" si="4"/>
        <v>0</v>
      </c>
      <c r="BA7" s="510">
        <f t="shared" si="4"/>
        <v>0</v>
      </c>
      <c r="BB7" s="510">
        <f t="shared" si="4"/>
        <v>0</v>
      </c>
      <c r="BC7" s="510">
        <f t="shared" si="4"/>
        <v>0</v>
      </c>
      <c r="BD7" s="510">
        <f t="shared" si="4"/>
        <v>0</v>
      </c>
      <c r="BE7" s="510">
        <f t="shared" ref="BE7:BN16" si="5">AND(BE$3&gt;0,BE$3&lt;=$B7)*($C7/$B7)*BE$5</f>
        <v>0</v>
      </c>
      <c r="BF7" s="510">
        <f t="shared" si="5"/>
        <v>0</v>
      </c>
      <c r="BG7" s="510">
        <f t="shared" si="5"/>
        <v>0</v>
      </c>
      <c r="BH7" s="510">
        <f t="shared" si="5"/>
        <v>0</v>
      </c>
      <c r="BI7" s="510">
        <f t="shared" si="5"/>
        <v>0</v>
      </c>
      <c r="BJ7" s="510">
        <f t="shared" si="5"/>
        <v>0</v>
      </c>
      <c r="BK7" s="510">
        <f t="shared" si="5"/>
        <v>0</v>
      </c>
      <c r="BL7" s="510">
        <f t="shared" si="5"/>
        <v>0</v>
      </c>
      <c r="BM7" s="510">
        <f t="shared" si="5"/>
        <v>0</v>
      </c>
      <c r="BN7" s="510">
        <f t="shared" si="5"/>
        <v>0</v>
      </c>
      <c r="BO7" s="510">
        <f t="shared" ref="BO7:BX16" si="6">AND(BO$3&gt;0,BO$3&lt;=$B7)*($C7/$B7)*BO$5</f>
        <v>0</v>
      </c>
      <c r="BP7" s="510">
        <f t="shared" si="6"/>
        <v>0</v>
      </c>
      <c r="BQ7" s="510">
        <f t="shared" si="6"/>
        <v>0</v>
      </c>
      <c r="BR7" s="510">
        <f t="shared" si="6"/>
        <v>0</v>
      </c>
      <c r="BS7" s="510">
        <f t="shared" si="6"/>
        <v>0</v>
      </c>
      <c r="BT7" s="510">
        <f t="shared" si="6"/>
        <v>0</v>
      </c>
      <c r="BU7" s="510">
        <f t="shared" si="6"/>
        <v>0</v>
      </c>
      <c r="BV7" s="510">
        <f t="shared" si="6"/>
        <v>0</v>
      </c>
      <c r="BW7" s="510">
        <f t="shared" si="6"/>
        <v>0</v>
      </c>
      <c r="BX7" s="510">
        <f t="shared" si="6"/>
        <v>0</v>
      </c>
      <c r="BY7" s="510">
        <f t="shared" ref="BY7:CH16" si="7">AND(BY$3&gt;0,BY$3&lt;=$B7)*($C7/$B7)*BY$5</f>
        <v>0</v>
      </c>
      <c r="BZ7" s="510">
        <f t="shared" si="7"/>
        <v>0</v>
      </c>
      <c r="CA7" s="510">
        <f t="shared" si="7"/>
        <v>0</v>
      </c>
      <c r="CB7" s="510">
        <f t="shared" si="7"/>
        <v>0</v>
      </c>
      <c r="CC7" s="510">
        <f t="shared" si="7"/>
        <v>0</v>
      </c>
      <c r="CD7" s="510">
        <f t="shared" si="7"/>
        <v>0</v>
      </c>
      <c r="CE7" s="510">
        <f t="shared" si="7"/>
        <v>0</v>
      </c>
      <c r="CF7" s="510">
        <f t="shared" si="7"/>
        <v>0</v>
      </c>
      <c r="CG7" s="510">
        <f t="shared" si="7"/>
        <v>0</v>
      </c>
      <c r="CH7" s="510">
        <f t="shared" si="7"/>
        <v>0</v>
      </c>
      <c r="CI7" s="510">
        <f t="shared" ref="CI7:CR16" si="8">AND(CI$3&gt;0,CI$3&lt;=$B7)*($C7/$B7)*CI$5</f>
        <v>0</v>
      </c>
      <c r="CJ7" s="510">
        <f t="shared" si="8"/>
        <v>0</v>
      </c>
      <c r="CK7" s="510">
        <f t="shared" si="8"/>
        <v>0</v>
      </c>
      <c r="CL7" s="510">
        <f t="shared" si="8"/>
        <v>0</v>
      </c>
      <c r="CM7" s="510">
        <f t="shared" si="8"/>
        <v>0</v>
      </c>
      <c r="CN7" s="510">
        <f t="shared" si="8"/>
        <v>0</v>
      </c>
      <c r="CO7" s="510">
        <f t="shared" si="8"/>
        <v>0</v>
      </c>
      <c r="CP7" s="510">
        <f t="shared" si="8"/>
        <v>0</v>
      </c>
      <c r="CQ7" s="510">
        <f t="shared" si="8"/>
        <v>0</v>
      </c>
      <c r="CR7" s="510">
        <f t="shared" si="8"/>
        <v>0</v>
      </c>
      <c r="CS7" s="510">
        <f t="shared" ref="CS7:DB16" si="9">AND(CS$3&gt;0,CS$3&lt;=$B7)*($C7/$B7)*CS$5</f>
        <v>0</v>
      </c>
      <c r="CT7" s="510">
        <f t="shared" si="9"/>
        <v>0</v>
      </c>
      <c r="CU7" s="510">
        <f t="shared" si="9"/>
        <v>0</v>
      </c>
      <c r="CV7" s="510">
        <f t="shared" si="9"/>
        <v>0</v>
      </c>
      <c r="CW7" s="510">
        <f t="shared" si="9"/>
        <v>0</v>
      </c>
      <c r="CX7" s="510">
        <f t="shared" si="9"/>
        <v>0</v>
      </c>
      <c r="CY7" s="510">
        <f t="shared" si="9"/>
        <v>0</v>
      </c>
      <c r="CZ7" s="510">
        <f t="shared" si="9"/>
        <v>0</v>
      </c>
      <c r="DA7" s="510">
        <f t="shared" si="9"/>
        <v>0</v>
      </c>
      <c r="DB7" s="510">
        <f t="shared" si="9"/>
        <v>0</v>
      </c>
      <c r="DC7" s="510">
        <f t="shared" ref="DC7:DL16" si="10">AND(DC$3&gt;0,DC$3&lt;=$B7)*($C7/$B7)*DC$5</f>
        <v>0</v>
      </c>
      <c r="DD7" s="510">
        <f t="shared" si="10"/>
        <v>0</v>
      </c>
      <c r="DE7" s="510">
        <f t="shared" si="10"/>
        <v>0</v>
      </c>
      <c r="DF7" s="510">
        <f t="shared" si="10"/>
        <v>0</v>
      </c>
      <c r="DG7" s="510">
        <f t="shared" si="10"/>
        <v>0</v>
      </c>
      <c r="DH7" s="510">
        <f t="shared" si="10"/>
        <v>0</v>
      </c>
      <c r="DI7" s="510">
        <f t="shared" si="10"/>
        <v>0</v>
      </c>
      <c r="DJ7" s="510">
        <f t="shared" si="10"/>
        <v>0</v>
      </c>
      <c r="DK7" s="510">
        <f t="shared" si="10"/>
        <v>0</v>
      </c>
      <c r="DL7" s="510">
        <f t="shared" si="10"/>
        <v>0</v>
      </c>
      <c r="DM7" s="510">
        <f t="shared" ref="DM7:DW16" si="11">AND(DM$3&gt;0,DM$3&lt;=$B7)*($C7/$B7)*DM$5</f>
        <v>0</v>
      </c>
      <c r="DN7" s="510">
        <f t="shared" si="11"/>
        <v>0</v>
      </c>
      <c r="DO7" s="510">
        <f t="shared" si="11"/>
        <v>0</v>
      </c>
      <c r="DP7" s="510">
        <f t="shared" si="11"/>
        <v>0</v>
      </c>
      <c r="DQ7" s="510">
        <f t="shared" si="11"/>
        <v>0</v>
      </c>
      <c r="DR7" s="510">
        <f t="shared" si="11"/>
        <v>0</v>
      </c>
      <c r="DS7" s="510">
        <f t="shared" si="11"/>
        <v>0</v>
      </c>
      <c r="DT7" s="510">
        <f t="shared" si="11"/>
        <v>0</v>
      </c>
      <c r="DU7" s="510">
        <f t="shared" si="11"/>
        <v>0</v>
      </c>
      <c r="DV7" s="510">
        <f t="shared" si="11"/>
        <v>0</v>
      </c>
      <c r="DW7" s="510">
        <f t="shared" si="11"/>
        <v>0</v>
      </c>
    </row>
    <row r="8" spans="1:127">
      <c r="A8" s="605" t="str">
        <f>Inputs!A359</f>
        <v>EPC Contract</v>
      </c>
      <c r="B8" s="988">
        <f>Inputs!$D359</f>
        <v>20</v>
      </c>
      <c r="C8" s="975">
        <f>Inputs!$G359</f>
        <v>13560</v>
      </c>
      <c r="D8" s="510">
        <f t="shared" ref="D8:D25" si="12">SUM(G8:DW8)</f>
        <v>13560</v>
      </c>
      <c r="E8" s="513"/>
      <c r="F8" s="481"/>
      <c r="G8" s="510">
        <f t="shared" si="0"/>
        <v>0</v>
      </c>
      <c r="H8" s="510">
        <f t="shared" si="0"/>
        <v>336.213698630137</v>
      </c>
      <c r="I8" s="510">
        <f t="shared" si="0"/>
        <v>341.78630136986305</v>
      </c>
      <c r="J8" s="510">
        <f t="shared" si="0"/>
        <v>336.213698630137</v>
      </c>
      <c r="K8" s="510">
        <f t="shared" si="0"/>
        <v>341.78630136986305</v>
      </c>
      <c r="L8" s="510">
        <f t="shared" si="0"/>
        <v>337.14754098360658</v>
      </c>
      <c r="M8" s="510">
        <f t="shared" si="0"/>
        <v>340.85245901639342</v>
      </c>
      <c r="N8" s="510">
        <f t="shared" si="0"/>
        <v>336.213698630137</v>
      </c>
      <c r="O8" s="510">
        <f t="shared" si="0"/>
        <v>341.78630136986305</v>
      </c>
      <c r="P8" s="510">
        <f t="shared" si="0"/>
        <v>336.213698630137</v>
      </c>
      <c r="Q8" s="510">
        <f t="shared" si="1"/>
        <v>341.78630136986305</v>
      </c>
      <c r="R8" s="510">
        <f t="shared" si="1"/>
        <v>336.213698630137</v>
      </c>
      <c r="S8" s="510">
        <f t="shared" si="1"/>
        <v>341.78630136986305</v>
      </c>
      <c r="T8" s="510">
        <f t="shared" si="1"/>
        <v>337.14754098360658</v>
      </c>
      <c r="U8" s="510">
        <f t="shared" si="1"/>
        <v>340.85245901639342</v>
      </c>
      <c r="V8" s="510">
        <f t="shared" si="1"/>
        <v>336.213698630137</v>
      </c>
      <c r="W8" s="510">
        <f t="shared" si="1"/>
        <v>341.78630136986305</v>
      </c>
      <c r="X8" s="510">
        <f t="shared" si="1"/>
        <v>336.213698630137</v>
      </c>
      <c r="Y8" s="510">
        <f t="shared" si="1"/>
        <v>341.78630136986305</v>
      </c>
      <c r="Z8" s="510">
        <f t="shared" si="1"/>
        <v>336.213698630137</v>
      </c>
      <c r="AA8" s="510">
        <f t="shared" si="2"/>
        <v>341.78630136986305</v>
      </c>
      <c r="AB8" s="510">
        <f t="shared" si="2"/>
        <v>337.14754098360658</v>
      </c>
      <c r="AC8" s="510">
        <f t="shared" si="2"/>
        <v>340.85245901639342</v>
      </c>
      <c r="AD8" s="510">
        <f t="shared" si="2"/>
        <v>336.213698630137</v>
      </c>
      <c r="AE8" s="510">
        <f t="shared" si="2"/>
        <v>341.78630136986305</v>
      </c>
      <c r="AF8" s="510">
        <f t="shared" si="2"/>
        <v>336.213698630137</v>
      </c>
      <c r="AG8" s="510">
        <f t="shared" si="2"/>
        <v>341.78630136986305</v>
      </c>
      <c r="AH8" s="510">
        <f t="shared" si="2"/>
        <v>336.213698630137</v>
      </c>
      <c r="AI8" s="510">
        <f t="shared" si="2"/>
        <v>341.78630136986305</v>
      </c>
      <c r="AJ8" s="510">
        <f t="shared" si="2"/>
        <v>337.14754098360658</v>
      </c>
      <c r="AK8" s="510">
        <f t="shared" si="3"/>
        <v>340.85245901639342</v>
      </c>
      <c r="AL8" s="510">
        <f t="shared" si="3"/>
        <v>336.213698630137</v>
      </c>
      <c r="AM8" s="510">
        <f t="shared" si="3"/>
        <v>341.78630136986305</v>
      </c>
      <c r="AN8" s="510">
        <f t="shared" si="3"/>
        <v>336.213698630137</v>
      </c>
      <c r="AO8" s="510">
        <f t="shared" si="3"/>
        <v>341.78630136986305</v>
      </c>
      <c r="AP8" s="510">
        <f t="shared" si="3"/>
        <v>336.213698630137</v>
      </c>
      <c r="AQ8" s="510">
        <f t="shared" si="3"/>
        <v>341.78630136986305</v>
      </c>
      <c r="AR8" s="510">
        <f t="shared" si="3"/>
        <v>337.14754098360658</v>
      </c>
      <c r="AS8" s="510">
        <f t="shared" si="3"/>
        <v>340.85245901639342</v>
      </c>
      <c r="AT8" s="510">
        <f t="shared" si="3"/>
        <v>336.213698630137</v>
      </c>
      <c r="AU8" s="510">
        <f t="shared" si="4"/>
        <v>341.78630136986305</v>
      </c>
      <c r="AV8" s="510">
        <f t="shared" si="4"/>
        <v>0</v>
      </c>
      <c r="AW8" s="510">
        <f t="shared" si="4"/>
        <v>0</v>
      </c>
      <c r="AX8" s="510">
        <f t="shared" si="4"/>
        <v>0</v>
      </c>
      <c r="AY8" s="510">
        <f t="shared" si="4"/>
        <v>0</v>
      </c>
      <c r="AZ8" s="510">
        <f t="shared" si="4"/>
        <v>0</v>
      </c>
      <c r="BA8" s="510">
        <f t="shared" si="4"/>
        <v>0</v>
      </c>
      <c r="BB8" s="510">
        <f t="shared" si="4"/>
        <v>0</v>
      </c>
      <c r="BC8" s="510">
        <f t="shared" si="4"/>
        <v>0</v>
      </c>
      <c r="BD8" s="510">
        <f t="shared" si="4"/>
        <v>0</v>
      </c>
      <c r="BE8" s="510">
        <f t="shared" si="5"/>
        <v>0</v>
      </c>
      <c r="BF8" s="510">
        <f t="shared" si="5"/>
        <v>0</v>
      </c>
      <c r="BG8" s="510">
        <f t="shared" si="5"/>
        <v>0</v>
      </c>
      <c r="BH8" s="510">
        <f t="shared" si="5"/>
        <v>0</v>
      </c>
      <c r="BI8" s="510">
        <f t="shared" si="5"/>
        <v>0</v>
      </c>
      <c r="BJ8" s="510">
        <f t="shared" si="5"/>
        <v>0</v>
      </c>
      <c r="BK8" s="510">
        <f t="shared" si="5"/>
        <v>0</v>
      </c>
      <c r="BL8" s="510">
        <f t="shared" si="5"/>
        <v>0</v>
      </c>
      <c r="BM8" s="510">
        <f t="shared" si="5"/>
        <v>0</v>
      </c>
      <c r="BN8" s="510">
        <f t="shared" si="5"/>
        <v>0</v>
      </c>
      <c r="BO8" s="510">
        <f t="shared" si="6"/>
        <v>0</v>
      </c>
      <c r="BP8" s="510">
        <f t="shared" si="6"/>
        <v>0</v>
      </c>
      <c r="BQ8" s="510">
        <f t="shared" si="6"/>
        <v>0</v>
      </c>
      <c r="BR8" s="510">
        <f t="shared" si="6"/>
        <v>0</v>
      </c>
      <c r="BS8" s="510">
        <f t="shared" si="6"/>
        <v>0</v>
      </c>
      <c r="BT8" s="510">
        <f t="shared" si="6"/>
        <v>0</v>
      </c>
      <c r="BU8" s="510">
        <f t="shared" si="6"/>
        <v>0</v>
      </c>
      <c r="BV8" s="510">
        <f t="shared" si="6"/>
        <v>0</v>
      </c>
      <c r="BW8" s="510">
        <f t="shared" si="6"/>
        <v>0</v>
      </c>
      <c r="BX8" s="510">
        <f t="shared" si="6"/>
        <v>0</v>
      </c>
      <c r="BY8" s="510">
        <f t="shared" si="7"/>
        <v>0</v>
      </c>
      <c r="BZ8" s="510">
        <f t="shared" si="7"/>
        <v>0</v>
      </c>
      <c r="CA8" s="510">
        <f t="shared" si="7"/>
        <v>0</v>
      </c>
      <c r="CB8" s="510">
        <f t="shared" si="7"/>
        <v>0</v>
      </c>
      <c r="CC8" s="510">
        <f t="shared" si="7"/>
        <v>0</v>
      </c>
      <c r="CD8" s="510">
        <f t="shared" si="7"/>
        <v>0</v>
      </c>
      <c r="CE8" s="510">
        <f t="shared" si="7"/>
        <v>0</v>
      </c>
      <c r="CF8" s="510">
        <f t="shared" si="7"/>
        <v>0</v>
      </c>
      <c r="CG8" s="510">
        <f t="shared" si="7"/>
        <v>0</v>
      </c>
      <c r="CH8" s="510">
        <f t="shared" si="7"/>
        <v>0</v>
      </c>
      <c r="CI8" s="510">
        <f t="shared" si="8"/>
        <v>0</v>
      </c>
      <c r="CJ8" s="510">
        <f t="shared" si="8"/>
        <v>0</v>
      </c>
      <c r="CK8" s="510">
        <f t="shared" si="8"/>
        <v>0</v>
      </c>
      <c r="CL8" s="510">
        <f t="shared" si="8"/>
        <v>0</v>
      </c>
      <c r="CM8" s="510">
        <f t="shared" si="8"/>
        <v>0</v>
      </c>
      <c r="CN8" s="510">
        <f t="shared" si="8"/>
        <v>0</v>
      </c>
      <c r="CO8" s="510">
        <f t="shared" si="8"/>
        <v>0</v>
      </c>
      <c r="CP8" s="510">
        <f t="shared" si="8"/>
        <v>0</v>
      </c>
      <c r="CQ8" s="510">
        <f t="shared" si="8"/>
        <v>0</v>
      </c>
      <c r="CR8" s="510">
        <f t="shared" si="8"/>
        <v>0</v>
      </c>
      <c r="CS8" s="510">
        <f t="shared" si="9"/>
        <v>0</v>
      </c>
      <c r="CT8" s="510">
        <f t="shared" si="9"/>
        <v>0</v>
      </c>
      <c r="CU8" s="510">
        <f t="shared" si="9"/>
        <v>0</v>
      </c>
      <c r="CV8" s="510">
        <f t="shared" si="9"/>
        <v>0</v>
      </c>
      <c r="CW8" s="510">
        <f t="shared" si="9"/>
        <v>0</v>
      </c>
      <c r="CX8" s="510">
        <f t="shared" si="9"/>
        <v>0</v>
      </c>
      <c r="CY8" s="510">
        <f t="shared" si="9"/>
        <v>0</v>
      </c>
      <c r="CZ8" s="510">
        <f t="shared" si="9"/>
        <v>0</v>
      </c>
      <c r="DA8" s="510">
        <f t="shared" si="9"/>
        <v>0</v>
      </c>
      <c r="DB8" s="510">
        <f t="shared" si="9"/>
        <v>0</v>
      </c>
      <c r="DC8" s="510">
        <f t="shared" si="10"/>
        <v>0</v>
      </c>
      <c r="DD8" s="510">
        <f t="shared" si="10"/>
        <v>0</v>
      </c>
      <c r="DE8" s="510">
        <f t="shared" si="10"/>
        <v>0</v>
      </c>
      <c r="DF8" s="510">
        <f t="shared" si="10"/>
        <v>0</v>
      </c>
      <c r="DG8" s="510">
        <f t="shared" si="10"/>
        <v>0</v>
      </c>
      <c r="DH8" s="510">
        <f t="shared" si="10"/>
        <v>0</v>
      </c>
      <c r="DI8" s="510">
        <f t="shared" si="10"/>
        <v>0</v>
      </c>
      <c r="DJ8" s="510">
        <f t="shared" si="10"/>
        <v>0</v>
      </c>
      <c r="DK8" s="510">
        <f t="shared" si="10"/>
        <v>0</v>
      </c>
      <c r="DL8" s="510">
        <f t="shared" si="10"/>
        <v>0</v>
      </c>
      <c r="DM8" s="510">
        <f t="shared" si="11"/>
        <v>0</v>
      </c>
      <c r="DN8" s="510">
        <f t="shared" si="11"/>
        <v>0</v>
      </c>
      <c r="DO8" s="510">
        <f t="shared" si="11"/>
        <v>0</v>
      </c>
      <c r="DP8" s="510">
        <f t="shared" si="11"/>
        <v>0</v>
      </c>
      <c r="DQ8" s="510">
        <f t="shared" si="11"/>
        <v>0</v>
      </c>
      <c r="DR8" s="510">
        <f t="shared" si="11"/>
        <v>0</v>
      </c>
      <c r="DS8" s="510">
        <f t="shared" si="11"/>
        <v>0</v>
      </c>
      <c r="DT8" s="510">
        <f t="shared" si="11"/>
        <v>0</v>
      </c>
      <c r="DU8" s="510">
        <f t="shared" si="11"/>
        <v>0</v>
      </c>
      <c r="DV8" s="510">
        <f t="shared" si="11"/>
        <v>0</v>
      </c>
      <c r="DW8" s="510">
        <f t="shared" si="11"/>
        <v>0</v>
      </c>
    </row>
    <row r="9" spans="1:127">
      <c r="A9" s="605" t="str">
        <f>Inputs!A360</f>
        <v>Grid connection</v>
      </c>
      <c r="B9" s="988">
        <f>Inputs!$D360</f>
        <v>20</v>
      </c>
      <c r="C9" s="975">
        <f>Inputs!$G360</f>
        <v>30</v>
      </c>
      <c r="D9" s="510">
        <f t="shared" si="12"/>
        <v>30</v>
      </c>
      <c r="E9" s="513"/>
      <c r="F9" s="481"/>
      <c r="G9" s="510">
        <f t="shared" si="0"/>
        <v>0</v>
      </c>
      <c r="H9" s="510">
        <f t="shared" si="0"/>
        <v>0.74383561643835616</v>
      </c>
      <c r="I9" s="510">
        <f t="shared" si="0"/>
        <v>0.75616438356164384</v>
      </c>
      <c r="J9" s="510">
        <f t="shared" si="0"/>
        <v>0.74383561643835616</v>
      </c>
      <c r="K9" s="510">
        <f t="shared" si="0"/>
        <v>0.75616438356164384</v>
      </c>
      <c r="L9" s="510">
        <f t="shared" si="0"/>
        <v>0.74590163934426235</v>
      </c>
      <c r="M9" s="510">
        <f t="shared" si="0"/>
        <v>0.75409836065573765</v>
      </c>
      <c r="N9" s="510">
        <f t="shared" si="0"/>
        <v>0.74383561643835616</v>
      </c>
      <c r="O9" s="510">
        <f t="shared" si="0"/>
        <v>0.75616438356164384</v>
      </c>
      <c r="P9" s="510">
        <f t="shared" si="0"/>
        <v>0.74383561643835616</v>
      </c>
      <c r="Q9" s="510">
        <f t="shared" si="1"/>
        <v>0.75616438356164384</v>
      </c>
      <c r="R9" s="510">
        <f t="shared" si="1"/>
        <v>0.74383561643835616</v>
      </c>
      <c r="S9" s="510">
        <f t="shared" si="1"/>
        <v>0.75616438356164384</v>
      </c>
      <c r="T9" s="510">
        <f t="shared" si="1"/>
        <v>0.74590163934426235</v>
      </c>
      <c r="U9" s="510">
        <f t="shared" si="1"/>
        <v>0.75409836065573765</v>
      </c>
      <c r="V9" s="510">
        <f t="shared" si="1"/>
        <v>0.74383561643835616</v>
      </c>
      <c r="W9" s="510">
        <f t="shared" si="1"/>
        <v>0.75616438356164384</v>
      </c>
      <c r="X9" s="510">
        <f t="shared" si="1"/>
        <v>0.74383561643835616</v>
      </c>
      <c r="Y9" s="510">
        <f t="shared" si="1"/>
        <v>0.75616438356164384</v>
      </c>
      <c r="Z9" s="510">
        <f t="shared" si="1"/>
        <v>0.74383561643835616</v>
      </c>
      <c r="AA9" s="510">
        <f t="shared" si="2"/>
        <v>0.75616438356164384</v>
      </c>
      <c r="AB9" s="510">
        <f t="shared" si="2"/>
        <v>0.74590163934426235</v>
      </c>
      <c r="AC9" s="510">
        <f t="shared" si="2"/>
        <v>0.75409836065573765</v>
      </c>
      <c r="AD9" s="510">
        <f t="shared" si="2"/>
        <v>0.74383561643835616</v>
      </c>
      <c r="AE9" s="510">
        <f t="shared" si="2"/>
        <v>0.75616438356164384</v>
      </c>
      <c r="AF9" s="510">
        <f t="shared" si="2"/>
        <v>0.74383561643835616</v>
      </c>
      <c r="AG9" s="510">
        <f t="shared" si="2"/>
        <v>0.75616438356164384</v>
      </c>
      <c r="AH9" s="510">
        <f t="shared" si="2"/>
        <v>0.74383561643835616</v>
      </c>
      <c r="AI9" s="510">
        <f t="shared" si="2"/>
        <v>0.75616438356164384</v>
      </c>
      <c r="AJ9" s="510">
        <f t="shared" si="2"/>
        <v>0.74590163934426235</v>
      </c>
      <c r="AK9" s="510">
        <f t="shared" si="3"/>
        <v>0.75409836065573765</v>
      </c>
      <c r="AL9" s="510">
        <f t="shared" si="3"/>
        <v>0.74383561643835616</v>
      </c>
      <c r="AM9" s="510">
        <f t="shared" si="3"/>
        <v>0.75616438356164384</v>
      </c>
      <c r="AN9" s="510">
        <f t="shared" si="3"/>
        <v>0.74383561643835616</v>
      </c>
      <c r="AO9" s="510">
        <f t="shared" si="3"/>
        <v>0.75616438356164384</v>
      </c>
      <c r="AP9" s="510">
        <f t="shared" si="3"/>
        <v>0.74383561643835616</v>
      </c>
      <c r="AQ9" s="510">
        <f t="shared" si="3"/>
        <v>0.75616438356164384</v>
      </c>
      <c r="AR9" s="510">
        <f t="shared" si="3"/>
        <v>0.74590163934426235</v>
      </c>
      <c r="AS9" s="510">
        <f t="shared" si="3"/>
        <v>0.75409836065573765</v>
      </c>
      <c r="AT9" s="510">
        <f t="shared" si="3"/>
        <v>0.74383561643835616</v>
      </c>
      <c r="AU9" s="510">
        <f t="shared" si="4"/>
        <v>0.75616438356164384</v>
      </c>
      <c r="AV9" s="510">
        <f t="shared" si="4"/>
        <v>0</v>
      </c>
      <c r="AW9" s="510">
        <f t="shared" si="4"/>
        <v>0</v>
      </c>
      <c r="AX9" s="510">
        <f t="shared" si="4"/>
        <v>0</v>
      </c>
      <c r="AY9" s="510">
        <f t="shared" si="4"/>
        <v>0</v>
      </c>
      <c r="AZ9" s="510">
        <f t="shared" si="4"/>
        <v>0</v>
      </c>
      <c r="BA9" s="510">
        <f t="shared" si="4"/>
        <v>0</v>
      </c>
      <c r="BB9" s="510">
        <f t="shared" si="4"/>
        <v>0</v>
      </c>
      <c r="BC9" s="510">
        <f t="shared" si="4"/>
        <v>0</v>
      </c>
      <c r="BD9" s="510">
        <f t="shared" si="4"/>
        <v>0</v>
      </c>
      <c r="BE9" s="510">
        <f t="shared" si="5"/>
        <v>0</v>
      </c>
      <c r="BF9" s="510">
        <f t="shared" si="5"/>
        <v>0</v>
      </c>
      <c r="BG9" s="510">
        <f t="shared" si="5"/>
        <v>0</v>
      </c>
      <c r="BH9" s="510">
        <f t="shared" si="5"/>
        <v>0</v>
      </c>
      <c r="BI9" s="510">
        <f t="shared" si="5"/>
        <v>0</v>
      </c>
      <c r="BJ9" s="510">
        <f t="shared" si="5"/>
        <v>0</v>
      </c>
      <c r="BK9" s="510">
        <f t="shared" si="5"/>
        <v>0</v>
      </c>
      <c r="BL9" s="510">
        <f t="shared" si="5"/>
        <v>0</v>
      </c>
      <c r="BM9" s="510">
        <f t="shared" si="5"/>
        <v>0</v>
      </c>
      <c r="BN9" s="510">
        <f t="shared" si="5"/>
        <v>0</v>
      </c>
      <c r="BO9" s="510">
        <f t="shared" si="6"/>
        <v>0</v>
      </c>
      <c r="BP9" s="510">
        <f t="shared" si="6"/>
        <v>0</v>
      </c>
      <c r="BQ9" s="510">
        <f t="shared" si="6"/>
        <v>0</v>
      </c>
      <c r="BR9" s="510">
        <f t="shared" si="6"/>
        <v>0</v>
      </c>
      <c r="BS9" s="510">
        <f t="shared" si="6"/>
        <v>0</v>
      </c>
      <c r="BT9" s="510">
        <f t="shared" si="6"/>
        <v>0</v>
      </c>
      <c r="BU9" s="510">
        <f t="shared" si="6"/>
        <v>0</v>
      </c>
      <c r="BV9" s="510">
        <f t="shared" si="6"/>
        <v>0</v>
      </c>
      <c r="BW9" s="510">
        <f t="shared" si="6"/>
        <v>0</v>
      </c>
      <c r="BX9" s="510">
        <f t="shared" si="6"/>
        <v>0</v>
      </c>
      <c r="BY9" s="510">
        <f t="shared" si="7"/>
        <v>0</v>
      </c>
      <c r="BZ9" s="510">
        <f t="shared" si="7"/>
        <v>0</v>
      </c>
      <c r="CA9" s="510">
        <f t="shared" si="7"/>
        <v>0</v>
      </c>
      <c r="CB9" s="510">
        <f t="shared" si="7"/>
        <v>0</v>
      </c>
      <c r="CC9" s="510">
        <f t="shared" si="7"/>
        <v>0</v>
      </c>
      <c r="CD9" s="510">
        <f t="shared" si="7"/>
        <v>0</v>
      </c>
      <c r="CE9" s="510">
        <f t="shared" si="7"/>
        <v>0</v>
      </c>
      <c r="CF9" s="510">
        <f t="shared" si="7"/>
        <v>0</v>
      </c>
      <c r="CG9" s="510">
        <f t="shared" si="7"/>
        <v>0</v>
      </c>
      <c r="CH9" s="510">
        <f t="shared" si="7"/>
        <v>0</v>
      </c>
      <c r="CI9" s="510">
        <f t="shared" si="8"/>
        <v>0</v>
      </c>
      <c r="CJ9" s="510">
        <f t="shared" si="8"/>
        <v>0</v>
      </c>
      <c r="CK9" s="510">
        <f t="shared" si="8"/>
        <v>0</v>
      </c>
      <c r="CL9" s="510">
        <f t="shared" si="8"/>
        <v>0</v>
      </c>
      <c r="CM9" s="510">
        <f t="shared" si="8"/>
        <v>0</v>
      </c>
      <c r="CN9" s="510">
        <f t="shared" si="8"/>
        <v>0</v>
      </c>
      <c r="CO9" s="510">
        <f t="shared" si="8"/>
        <v>0</v>
      </c>
      <c r="CP9" s="510">
        <f t="shared" si="8"/>
        <v>0</v>
      </c>
      <c r="CQ9" s="510">
        <f t="shared" si="8"/>
        <v>0</v>
      </c>
      <c r="CR9" s="510">
        <f t="shared" si="8"/>
        <v>0</v>
      </c>
      <c r="CS9" s="510">
        <f t="shared" si="9"/>
        <v>0</v>
      </c>
      <c r="CT9" s="510">
        <f t="shared" si="9"/>
        <v>0</v>
      </c>
      <c r="CU9" s="510">
        <f t="shared" si="9"/>
        <v>0</v>
      </c>
      <c r="CV9" s="510">
        <f t="shared" si="9"/>
        <v>0</v>
      </c>
      <c r="CW9" s="510">
        <f t="shared" si="9"/>
        <v>0</v>
      </c>
      <c r="CX9" s="510">
        <f t="shared" si="9"/>
        <v>0</v>
      </c>
      <c r="CY9" s="510">
        <f t="shared" si="9"/>
        <v>0</v>
      </c>
      <c r="CZ9" s="510">
        <f t="shared" si="9"/>
        <v>0</v>
      </c>
      <c r="DA9" s="510">
        <f t="shared" si="9"/>
        <v>0</v>
      </c>
      <c r="DB9" s="510">
        <f t="shared" si="9"/>
        <v>0</v>
      </c>
      <c r="DC9" s="510">
        <f t="shared" si="10"/>
        <v>0</v>
      </c>
      <c r="DD9" s="510">
        <f t="shared" si="10"/>
        <v>0</v>
      </c>
      <c r="DE9" s="510">
        <f t="shared" si="10"/>
        <v>0</v>
      </c>
      <c r="DF9" s="510">
        <f t="shared" si="10"/>
        <v>0</v>
      </c>
      <c r="DG9" s="510">
        <f t="shared" si="10"/>
        <v>0</v>
      </c>
      <c r="DH9" s="510">
        <f t="shared" si="10"/>
        <v>0</v>
      </c>
      <c r="DI9" s="510">
        <f t="shared" si="10"/>
        <v>0</v>
      </c>
      <c r="DJ9" s="510">
        <f t="shared" si="10"/>
        <v>0</v>
      </c>
      <c r="DK9" s="510">
        <f t="shared" si="10"/>
        <v>0</v>
      </c>
      <c r="DL9" s="510">
        <f t="shared" si="10"/>
        <v>0</v>
      </c>
      <c r="DM9" s="510">
        <f t="shared" si="11"/>
        <v>0</v>
      </c>
      <c r="DN9" s="510">
        <f t="shared" si="11"/>
        <v>0</v>
      </c>
      <c r="DO9" s="510">
        <f t="shared" si="11"/>
        <v>0</v>
      </c>
      <c r="DP9" s="510">
        <f t="shared" si="11"/>
        <v>0</v>
      </c>
      <c r="DQ9" s="510">
        <f t="shared" si="11"/>
        <v>0</v>
      </c>
      <c r="DR9" s="510">
        <f t="shared" si="11"/>
        <v>0</v>
      </c>
      <c r="DS9" s="510">
        <f t="shared" si="11"/>
        <v>0</v>
      </c>
      <c r="DT9" s="510">
        <f t="shared" si="11"/>
        <v>0</v>
      </c>
      <c r="DU9" s="510">
        <f t="shared" si="11"/>
        <v>0</v>
      </c>
      <c r="DV9" s="510">
        <f t="shared" si="11"/>
        <v>0</v>
      </c>
      <c r="DW9" s="510">
        <f t="shared" si="11"/>
        <v>0</v>
      </c>
    </row>
    <row r="10" spans="1:127">
      <c r="A10" s="605" t="str">
        <f>Inputs!A361</f>
        <v>Monitoring &amp; Telecom connection</v>
      </c>
      <c r="B10" s="988">
        <f>Inputs!$D361</f>
        <v>20</v>
      </c>
      <c r="C10" s="975">
        <f>Inputs!$G361</f>
        <v>100</v>
      </c>
      <c r="D10" s="510">
        <f t="shared" si="12"/>
        <v>100</v>
      </c>
      <c r="E10" s="513"/>
      <c r="F10" s="481"/>
      <c r="G10" s="510">
        <f t="shared" si="0"/>
        <v>0</v>
      </c>
      <c r="H10" s="510">
        <f t="shared" si="0"/>
        <v>2.4794520547945207</v>
      </c>
      <c r="I10" s="510">
        <f t="shared" si="0"/>
        <v>2.5205479452054798</v>
      </c>
      <c r="J10" s="510">
        <f t="shared" si="0"/>
        <v>2.4794520547945207</v>
      </c>
      <c r="K10" s="510">
        <f t="shared" si="0"/>
        <v>2.5205479452054798</v>
      </c>
      <c r="L10" s="510">
        <f t="shared" si="0"/>
        <v>2.4863387978142075</v>
      </c>
      <c r="M10" s="510">
        <f t="shared" si="0"/>
        <v>2.5136612021857925</v>
      </c>
      <c r="N10" s="510">
        <f t="shared" si="0"/>
        <v>2.4794520547945207</v>
      </c>
      <c r="O10" s="510">
        <f t="shared" si="0"/>
        <v>2.5205479452054798</v>
      </c>
      <c r="P10" s="510">
        <f t="shared" si="0"/>
        <v>2.4794520547945207</v>
      </c>
      <c r="Q10" s="510">
        <f t="shared" si="1"/>
        <v>2.5205479452054798</v>
      </c>
      <c r="R10" s="510">
        <f t="shared" si="1"/>
        <v>2.4794520547945207</v>
      </c>
      <c r="S10" s="510">
        <f t="shared" si="1"/>
        <v>2.5205479452054798</v>
      </c>
      <c r="T10" s="510">
        <f t="shared" si="1"/>
        <v>2.4863387978142075</v>
      </c>
      <c r="U10" s="510">
        <f t="shared" si="1"/>
        <v>2.5136612021857925</v>
      </c>
      <c r="V10" s="510">
        <f t="shared" si="1"/>
        <v>2.4794520547945207</v>
      </c>
      <c r="W10" s="510">
        <f t="shared" si="1"/>
        <v>2.5205479452054798</v>
      </c>
      <c r="X10" s="510">
        <f t="shared" si="1"/>
        <v>2.4794520547945207</v>
      </c>
      <c r="Y10" s="510">
        <f t="shared" si="1"/>
        <v>2.5205479452054798</v>
      </c>
      <c r="Z10" s="510">
        <f t="shared" si="1"/>
        <v>2.4794520547945207</v>
      </c>
      <c r="AA10" s="510">
        <f t="shared" si="2"/>
        <v>2.5205479452054798</v>
      </c>
      <c r="AB10" s="510">
        <f t="shared" si="2"/>
        <v>2.4863387978142075</v>
      </c>
      <c r="AC10" s="510">
        <f t="shared" si="2"/>
        <v>2.5136612021857925</v>
      </c>
      <c r="AD10" s="510">
        <f t="shared" si="2"/>
        <v>2.4794520547945207</v>
      </c>
      <c r="AE10" s="510">
        <f t="shared" si="2"/>
        <v>2.5205479452054798</v>
      </c>
      <c r="AF10" s="510">
        <f t="shared" si="2"/>
        <v>2.4794520547945207</v>
      </c>
      <c r="AG10" s="510">
        <f t="shared" si="2"/>
        <v>2.5205479452054798</v>
      </c>
      <c r="AH10" s="510">
        <f t="shared" si="2"/>
        <v>2.4794520547945207</v>
      </c>
      <c r="AI10" s="510">
        <f t="shared" si="2"/>
        <v>2.5205479452054798</v>
      </c>
      <c r="AJ10" s="510">
        <f t="shared" si="2"/>
        <v>2.4863387978142075</v>
      </c>
      <c r="AK10" s="510">
        <f t="shared" si="3"/>
        <v>2.5136612021857925</v>
      </c>
      <c r="AL10" s="510">
        <f t="shared" si="3"/>
        <v>2.4794520547945207</v>
      </c>
      <c r="AM10" s="510">
        <f t="shared" si="3"/>
        <v>2.5205479452054798</v>
      </c>
      <c r="AN10" s="510">
        <f t="shared" si="3"/>
        <v>2.4794520547945207</v>
      </c>
      <c r="AO10" s="510">
        <f t="shared" si="3"/>
        <v>2.5205479452054798</v>
      </c>
      <c r="AP10" s="510">
        <f t="shared" si="3"/>
        <v>2.4794520547945207</v>
      </c>
      <c r="AQ10" s="510">
        <f t="shared" si="3"/>
        <v>2.5205479452054798</v>
      </c>
      <c r="AR10" s="510">
        <f t="shared" si="3"/>
        <v>2.4863387978142075</v>
      </c>
      <c r="AS10" s="510">
        <f t="shared" si="3"/>
        <v>2.5136612021857925</v>
      </c>
      <c r="AT10" s="510">
        <f t="shared" si="3"/>
        <v>2.4794520547945207</v>
      </c>
      <c r="AU10" s="510">
        <f t="shared" si="4"/>
        <v>2.5205479452054798</v>
      </c>
      <c r="AV10" s="510">
        <f t="shared" si="4"/>
        <v>0</v>
      </c>
      <c r="AW10" s="510">
        <f t="shared" si="4"/>
        <v>0</v>
      </c>
      <c r="AX10" s="510">
        <f t="shared" si="4"/>
        <v>0</v>
      </c>
      <c r="AY10" s="510">
        <f t="shared" si="4"/>
        <v>0</v>
      </c>
      <c r="AZ10" s="510">
        <f t="shared" si="4"/>
        <v>0</v>
      </c>
      <c r="BA10" s="510">
        <f t="shared" si="4"/>
        <v>0</v>
      </c>
      <c r="BB10" s="510">
        <f t="shared" si="4"/>
        <v>0</v>
      </c>
      <c r="BC10" s="510">
        <f t="shared" si="4"/>
        <v>0</v>
      </c>
      <c r="BD10" s="510">
        <f t="shared" si="4"/>
        <v>0</v>
      </c>
      <c r="BE10" s="510">
        <f t="shared" si="5"/>
        <v>0</v>
      </c>
      <c r="BF10" s="510">
        <f t="shared" si="5"/>
        <v>0</v>
      </c>
      <c r="BG10" s="510">
        <f t="shared" si="5"/>
        <v>0</v>
      </c>
      <c r="BH10" s="510">
        <f t="shared" si="5"/>
        <v>0</v>
      </c>
      <c r="BI10" s="510">
        <f t="shared" si="5"/>
        <v>0</v>
      </c>
      <c r="BJ10" s="510">
        <f t="shared" si="5"/>
        <v>0</v>
      </c>
      <c r="BK10" s="510">
        <f t="shared" si="5"/>
        <v>0</v>
      </c>
      <c r="BL10" s="510">
        <f t="shared" si="5"/>
        <v>0</v>
      </c>
      <c r="BM10" s="510">
        <f t="shared" si="5"/>
        <v>0</v>
      </c>
      <c r="BN10" s="510">
        <f t="shared" si="5"/>
        <v>0</v>
      </c>
      <c r="BO10" s="510">
        <f t="shared" si="6"/>
        <v>0</v>
      </c>
      <c r="BP10" s="510">
        <f t="shared" si="6"/>
        <v>0</v>
      </c>
      <c r="BQ10" s="510">
        <f t="shared" si="6"/>
        <v>0</v>
      </c>
      <c r="BR10" s="510">
        <f t="shared" si="6"/>
        <v>0</v>
      </c>
      <c r="BS10" s="510">
        <f t="shared" si="6"/>
        <v>0</v>
      </c>
      <c r="BT10" s="510">
        <f t="shared" si="6"/>
        <v>0</v>
      </c>
      <c r="BU10" s="510">
        <f t="shared" si="6"/>
        <v>0</v>
      </c>
      <c r="BV10" s="510">
        <f t="shared" si="6"/>
        <v>0</v>
      </c>
      <c r="BW10" s="510">
        <f t="shared" si="6"/>
        <v>0</v>
      </c>
      <c r="BX10" s="510">
        <f t="shared" si="6"/>
        <v>0</v>
      </c>
      <c r="BY10" s="510">
        <f t="shared" si="7"/>
        <v>0</v>
      </c>
      <c r="BZ10" s="510">
        <f t="shared" si="7"/>
        <v>0</v>
      </c>
      <c r="CA10" s="510">
        <f t="shared" si="7"/>
        <v>0</v>
      </c>
      <c r="CB10" s="510">
        <f t="shared" si="7"/>
        <v>0</v>
      </c>
      <c r="CC10" s="510">
        <f t="shared" si="7"/>
        <v>0</v>
      </c>
      <c r="CD10" s="510">
        <f t="shared" si="7"/>
        <v>0</v>
      </c>
      <c r="CE10" s="510">
        <f t="shared" si="7"/>
        <v>0</v>
      </c>
      <c r="CF10" s="510">
        <f t="shared" si="7"/>
        <v>0</v>
      </c>
      <c r="CG10" s="510">
        <f t="shared" si="7"/>
        <v>0</v>
      </c>
      <c r="CH10" s="510">
        <f t="shared" si="7"/>
        <v>0</v>
      </c>
      <c r="CI10" s="510">
        <f t="shared" si="8"/>
        <v>0</v>
      </c>
      <c r="CJ10" s="510">
        <f t="shared" si="8"/>
        <v>0</v>
      </c>
      <c r="CK10" s="510">
        <f t="shared" si="8"/>
        <v>0</v>
      </c>
      <c r="CL10" s="510">
        <f t="shared" si="8"/>
        <v>0</v>
      </c>
      <c r="CM10" s="510">
        <f t="shared" si="8"/>
        <v>0</v>
      </c>
      <c r="CN10" s="510">
        <f t="shared" si="8"/>
        <v>0</v>
      </c>
      <c r="CO10" s="510">
        <f t="shared" si="8"/>
        <v>0</v>
      </c>
      <c r="CP10" s="510">
        <f t="shared" si="8"/>
        <v>0</v>
      </c>
      <c r="CQ10" s="510">
        <f t="shared" si="8"/>
        <v>0</v>
      </c>
      <c r="CR10" s="510">
        <f t="shared" si="8"/>
        <v>0</v>
      </c>
      <c r="CS10" s="510">
        <f t="shared" si="9"/>
        <v>0</v>
      </c>
      <c r="CT10" s="510">
        <f t="shared" si="9"/>
        <v>0</v>
      </c>
      <c r="CU10" s="510">
        <f t="shared" si="9"/>
        <v>0</v>
      </c>
      <c r="CV10" s="510">
        <f t="shared" si="9"/>
        <v>0</v>
      </c>
      <c r="CW10" s="510">
        <f t="shared" si="9"/>
        <v>0</v>
      </c>
      <c r="CX10" s="510">
        <f t="shared" si="9"/>
        <v>0</v>
      </c>
      <c r="CY10" s="510">
        <f t="shared" si="9"/>
        <v>0</v>
      </c>
      <c r="CZ10" s="510">
        <f t="shared" si="9"/>
        <v>0</v>
      </c>
      <c r="DA10" s="510">
        <f t="shared" si="9"/>
        <v>0</v>
      </c>
      <c r="DB10" s="510">
        <f t="shared" si="9"/>
        <v>0</v>
      </c>
      <c r="DC10" s="510">
        <f t="shared" si="10"/>
        <v>0</v>
      </c>
      <c r="DD10" s="510">
        <f t="shared" si="10"/>
        <v>0</v>
      </c>
      <c r="DE10" s="510">
        <f t="shared" si="10"/>
        <v>0</v>
      </c>
      <c r="DF10" s="510">
        <f t="shared" si="10"/>
        <v>0</v>
      </c>
      <c r="DG10" s="510">
        <f t="shared" si="10"/>
        <v>0</v>
      </c>
      <c r="DH10" s="510">
        <f t="shared" si="10"/>
        <v>0</v>
      </c>
      <c r="DI10" s="510">
        <f t="shared" si="10"/>
        <v>0</v>
      </c>
      <c r="DJ10" s="510">
        <f t="shared" si="10"/>
        <v>0</v>
      </c>
      <c r="DK10" s="510">
        <f t="shared" si="10"/>
        <v>0</v>
      </c>
      <c r="DL10" s="510">
        <f t="shared" si="10"/>
        <v>0</v>
      </c>
      <c r="DM10" s="510">
        <f t="shared" si="11"/>
        <v>0</v>
      </c>
      <c r="DN10" s="510">
        <f t="shared" si="11"/>
        <v>0</v>
      </c>
      <c r="DO10" s="510">
        <f t="shared" si="11"/>
        <v>0</v>
      </c>
      <c r="DP10" s="510">
        <f t="shared" si="11"/>
        <v>0</v>
      </c>
      <c r="DQ10" s="510">
        <f t="shared" si="11"/>
        <v>0</v>
      </c>
      <c r="DR10" s="510">
        <f t="shared" si="11"/>
        <v>0</v>
      </c>
      <c r="DS10" s="510">
        <f t="shared" si="11"/>
        <v>0</v>
      </c>
      <c r="DT10" s="510">
        <f t="shared" si="11"/>
        <v>0</v>
      </c>
      <c r="DU10" s="510">
        <f t="shared" si="11"/>
        <v>0</v>
      </c>
      <c r="DV10" s="510">
        <f t="shared" si="11"/>
        <v>0</v>
      </c>
      <c r="DW10" s="510">
        <f t="shared" si="11"/>
        <v>0</v>
      </c>
    </row>
    <row r="11" spans="1:127">
      <c r="A11" s="605" t="str">
        <f>Inputs!A362</f>
        <v>Operation Investments</v>
      </c>
      <c r="B11" s="988">
        <f>Inputs!$D362</f>
        <v>20</v>
      </c>
      <c r="C11" s="975">
        <f>Inputs!$G362</f>
        <v>1000</v>
      </c>
      <c r="D11" s="510">
        <f t="shared" si="12"/>
        <v>1000</v>
      </c>
      <c r="E11" s="513"/>
      <c r="F11" s="481"/>
      <c r="G11" s="510">
        <f t="shared" si="0"/>
        <v>0</v>
      </c>
      <c r="H11" s="510">
        <f t="shared" si="0"/>
        <v>24.794520547945208</v>
      </c>
      <c r="I11" s="510">
        <f t="shared" si="0"/>
        <v>25.205479452054796</v>
      </c>
      <c r="J11" s="510">
        <f t="shared" si="0"/>
        <v>24.794520547945208</v>
      </c>
      <c r="K11" s="510">
        <f t="shared" si="0"/>
        <v>25.205479452054796</v>
      </c>
      <c r="L11" s="510">
        <f t="shared" si="0"/>
        <v>24.863387978142075</v>
      </c>
      <c r="M11" s="510">
        <f t="shared" si="0"/>
        <v>25.136612021857925</v>
      </c>
      <c r="N11" s="510">
        <f t="shared" si="0"/>
        <v>24.794520547945208</v>
      </c>
      <c r="O11" s="510">
        <f t="shared" si="0"/>
        <v>25.205479452054796</v>
      </c>
      <c r="P11" s="510">
        <f t="shared" si="0"/>
        <v>24.794520547945208</v>
      </c>
      <c r="Q11" s="510">
        <f t="shared" si="1"/>
        <v>25.205479452054796</v>
      </c>
      <c r="R11" s="510">
        <f t="shared" si="1"/>
        <v>24.794520547945208</v>
      </c>
      <c r="S11" s="510">
        <f t="shared" si="1"/>
        <v>25.205479452054796</v>
      </c>
      <c r="T11" s="510">
        <f t="shared" si="1"/>
        <v>24.863387978142075</v>
      </c>
      <c r="U11" s="510">
        <f t="shared" si="1"/>
        <v>25.136612021857925</v>
      </c>
      <c r="V11" s="510">
        <f t="shared" si="1"/>
        <v>24.794520547945208</v>
      </c>
      <c r="W11" s="510">
        <f t="shared" si="1"/>
        <v>25.205479452054796</v>
      </c>
      <c r="X11" s="510">
        <f t="shared" si="1"/>
        <v>24.794520547945208</v>
      </c>
      <c r="Y11" s="510">
        <f t="shared" si="1"/>
        <v>25.205479452054796</v>
      </c>
      <c r="Z11" s="510">
        <f t="shared" si="1"/>
        <v>24.794520547945208</v>
      </c>
      <c r="AA11" s="510">
        <f t="shared" si="2"/>
        <v>25.205479452054796</v>
      </c>
      <c r="AB11" s="510">
        <f t="shared" si="2"/>
        <v>24.863387978142075</v>
      </c>
      <c r="AC11" s="510">
        <f t="shared" si="2"/>
        <v>25.136612021857925</v>
      </c>
      <c r="AD11" s="510">
        <f t="shared" si="2"/>
        <v>24.794520547945208</v>
      </c>
      <c r="AE11" s="510">
        <f t="shared" si="2"/>
        <v>25.205479452054796</v>
      </c>
      <c r="AF11" s="510">
        <f t="shared" si="2"/>
        <v>24.794520547945208</v>
      </c>
      <c r="AG11" s="510">
        <f t="shared" si="2"/>
        <v>25.205479452054796</v>
      </c>
      <c r="AH11" s="510">
        <f t="shared" si="2"/>
        <v>24.794520547945208</v>
      </c>
      <c r="AI11" s="510">
        <f t="shared" si="2"/>
        <v>25.205479452054796</v>
      </c>
      <c r="AJ11" s="510">
        <f t="shared" si="2"/>
        <v>24.863387978142075</v>
      </c>
      <c r="AK11" s="510">
        <f t="shared" si="3"/>
        <v>25.136612021857925</v>
      </c>
      <c r="AL11" s="510">
        <f t="shared" si="3"/>
        <v>24.794520547945208</v>
      </c>
      <c r="AM11" s="510">
        <f t="shared" si="3"/>
        <v>25.205479452054796</v>
      </c>
      <c r="AN11" s="510">
        <f t="shared" si="3"/>
        <v>24.794520547945208</v>
      </c>
      <c r="AO11" s="510">
        <f t="shared" si="3"/>
        <v>25.205479452054796</v>
      </c>
      <c r="AP11" s="510">
        <f t="shared" si="3"/>
        <v>24.794520547945208</v>
      </c>
      <c r="AQ11" s="510">
        <f t="shared" si="3"/>
        <v>25.205479452054796</v>
      </c>
      <c r="AR11" s="510">
        <f t="shared" si="3"/>
        <v>24.863387978142075</v>
      </c>
      <c r="AS11" s="510">
        <f t="shared" si="3"/>
        <v>25.136612021857925</v>
      </c>
      <c r="AT11" s="510">
        <f t="shared" si="3"/>
        <v>24.794520547945208</v>
      </c>
      <c r="AU11" s="510">
        <f t="shared" si="4"/>
        <v>25.205479452054796</v>
      </c>
      <c r="AV11" s="510">
        <f t="shared" si="4"/>
        <v>0</v>
      </c>
      <c r="AW11" s="510">
        <f t="shared" si="4"/>
        <v>0</v>
      </c>
      <c r="AX11" s="510">
        <f t="shared" si="4"/>
        <v>0</v>
      </c>
      <c r="AY11" s="510">
        <f t="shared" si="4"/>
        <v>0</v>
      </c>
      <c r="AZ11" s="510">
        <f t="shared" si="4"/>
        <v>0</v>
      </c>
      <c r="BA11" s="510">
        <f t="shared" si="4"/>
        <v>0</v>
      </c>
      <c r="BB11" s="510">
        <f t="shared" si="4"/>
        <v>0</v>
      </c>
      <c r="BC11" s="510">
        <f t="shared" si="4"/>
        <v>0</v>
      </c>
      <c r="BD11" s="510">
        <f t="shared" si="4"/>
        <v>0</v>
      </c>
      <c r="BE11" s="510">
        <f t="shared" si="5"/>
        <v>0</v>
      </c>
      <c r="BF11" s="510">
        <f t="shared" si="5"/>
        <v>0</v>
      </c>
      <c r="BG11" s="510">
        <f t="shared" si="5"/>
        <v>0</v>
      </c>
      <c r="BH11" s="510">
        <f t="shared" si="5"/>
        <v>0</v>
      </c>
      <c r="BI11" s="510">
        <f t="shared" si="5"/>
        <v>0</v>
      </c>
      <c r="BJ11" s="510">
        <f t="shared" si="5"/>
        <v>0</v>
      </c>
      <c r="BK11" s="510">
        <f t="shared" si="5"/>
        <v>0</v>
      </c>
      <c r="BL11" s="510">
        <f t="shared" si="5"/>
        <v>0</v>
      </c>
      <c r="BM11" s="510">
        <f t="shared" si="5"/>
        <v>0</v>
      </c>
      <c r="BN11" s="510">
        <f t="shared" si="5"/>
        <v>0</v>
      </c>
      <c r="BO11" s="510">
        <f t="shared" si="6"/>
        <v>0</v>
      </c>
      <c r="BP11" s="510">
        <f t="shared" si="6"/>
        <v>0</v>
      </c>
      <c r="BQ11" s="510">
        <f t="shared" si="6"/>
        <v>0</v>
      </c>
      <c r="BR11" s="510">
        <f t="shared" si="6"/>
        <v>0</v>
      </c>
      <c r="BS11" s="510">
        <f t="shared" si="6"/>
        <v>0</v>
      </c>
      <c r="BT11" s="510">
        <f t="shared" si="6"/>
        <v>0</v>
      </c>
      <c r="BU11" s="510">
        <f t="shared" si="6"/>
        <v>0</v>
      </c>
      <c r="BV11" s="510">
        <f t="shared" si="6"/>
        <v>0</v>
      </c>
      <c r="BW11" s="510">
        <f t="shared" si="6"/>
        <v>0</v>
      </c>
      <c r="BX11" s="510">
        <f t="shared" si="6"/>
        <v>0</v>
      </c>
      <c r="BY11" s="510">
        <f t="shared" si="7"/>
        <v>0</v>
      </c>
      <c r="BZ11" s="510">
        <f t="shared" si="7"/>
        <v>0</v>
      </c>
      <c r="CA11" s="510">
        <f t="shared" si="7"/>
        <v>0</v>
      </c>
      <c r="CB11" s="510">
        <f t="shared" si="7"/>
        <v>0</v>
      </c>
      <c r="CC11" s="510">
        <f t="shared" si="7"/>
        <v>0</v>
      </c>
      <c r="CD11" s="510">
        <f t="shared" si="7"/>
        <v>0</v>
      </c>
      <c r="CE11" s="510">
        <f t="shared" si="7"/>
        <v>0</v>
      </c>
      <c r="CF11" s="510">
        <f t="shared" si="7"/>
        <v>0</v>
      </c>
      <c r="CG11" s="510">
        <f t="shared" si="7"/>
        <v>0</v>
      </c>
      <c r="CH11" s="510">
        <f t="shared" si="7"/>
        <v>0</v>
      </c>
      <c r="CI11" s="510">
        <f t="shared" si="8"/>
        <v>0</v>
      </c>
      <c r="CJ11" s="510">
        <f t="shared" si="8"/>
        <v>0</v>
      </c>
      <c r="CK11" s="510">
        <f t="shared" si="8"/>
        <v>0</v>
      </c>
      <c r="CL11" s="510">
        <f t="shared" si="8"/>
        <v>0</v>
      </c>
      <c r="CM11" s="510">
        <f t="shared" si="8"/>
        <v>0</v>
      </c>
      <c r="CN11" s="510">
        <f t="shared" si="8"/>
        <v>0</v>
      </c>
      <c r="CO11" s="510">
        <f t="shared" si="8"/>
        <v>0</v>
      </c>
      <c r="CP11" s="510">
        <f t="shared" si="8"/>
        <v>0</v>
      </c>
      <c r="CQ11" s="510">
        <f t="shared" si="8"/>
        <v>0</v>
      </c>
      <c r="CR11" s="510">
        <f t="shared" si="8"/>
        <v>0</v>
      </c>
      <c r="CS11" s="510">
        <f t="shared" si="9"/>
        <v>0</v>
      </c>
      <c r="CT11" s="510">
        <f t="shared" si="9"/>
        <v>0</v>
      </c>
      <c r="CU11" s="510">
        <f t="shared" si="9"/>
        <v>0</v>
      </c>
      <c r="CV11" s="510">
        <f t="shared" si="9"/>
        <v>0</v>
      </c>
      <c r="CW11" s="510">
        <f t="shared" si="9"/>
        <v>0</v>
      </c>
      <c r="CX11" s="510">
        <f t="shared" si="9"/>
        <v>0</v>
      </c>
      <c r="CY11" s="510">
        <f t="shared" si="9"/>
        <v>0</v>
      </c>
      <c r="CZ11" s="510">
        <f t="shared" si="9"/>
        <v>0</v>
      </c>
      <c r="DA11" s="510">
        <f t="shared" si="9"/>
        <v>0</v>
      </c>
      <c r="DB11" s="510">
        <f t="shared" si="9"/>
        <v>0</v>
      </c>
      <c r="DC11" s="510">
        <f t="shared" si="10"/>
        <v>0</v>
      </c>
      <c r="DD11" s="510">
        <f t="shared" si="10"/>
        <v>0</v>
      </c>
      <c r="DE11" s="510">
        <f t="shared" si="10"/>
        <v>0</v>
      </c>
      <c r="DF11" s="510">
        <f t="shared" si="10"/>
        <v>0</v>
      </c>
      <c r="DG11" s="510">
        <f t="shared" si="10"/>
        <v>0</v>
      </c>
      <c r="DH11" s="510">
        <f t="shared" si="10"/>
        <v>0</v>
      </c>
      <c r="DI11" s="510">
        <f t="shared" si="10"/>
        <v>0</v>
      </c>
      <c r="DJ11" s="510">
        <f t="shared" si="10"/>
        <v>0</v>
      </c>
      <c r="DK11" s="510">
        <f t="shared" si="10"/>
        <v>0</v>
      </c>
      <c r="DL11" s="510">
        <f t="shared" si="10"/>
        <v>0</v>
      </c>
      <c r="DM11" s="510">
        <f t="shared" si="11"/>
        <v>0</v>
      </c>
      <c r="DN11" s="510">
        <f t="shared" si="11"/>
        <v>0</v>
      </c>
      <c r="DO11" s="510">
        <f t="shared" si="11"/>
        <v>0</v>
      </c>
      <c r="DP11" s="510">
        <f t="shared" si="11"/>
        <v>0</v>
      </c>
      <c r="DQ11" s="510">
        <f t="shared" si="11"/>
        <v>0</v>
      </c>
      <c r="DR11" s="510">
        <f t="shared" si="11"/>
        <v>0</v>
      </c>
      <c r="DS11" s="510">
        <f t="shared" si="11"/>
        <v>0</v>
      </c>
      <c r="DT11" s="510">
        <f t="shared" si="11"/>
        <v>0</v>
      </c>
      <c r="DU11" s="510">
        <f t="shared" si="11"/>
        <v>0</v>
      </c>
      <c r="DV11" s="510">
        <f t="shared" si="11"/>
        <v>0</v>
      </c>
      <c r="DW11" s="510">
        <f t="shared" si="11"/>
        <v>0</v>
      </c>
    </row>
    <row r="12" spans="1:127">
      <c r="A12" s="605" t="str">
        <f>Inputs!A363</f>
        <v>Insurances</v>
      </c>
      <c r="B12" s="988">
        <f>Inputs!$D363</f>
        <v>20</v>
      </c>
      <c r="C12" s="975">
        <f>Inputs!$G363</f>
        <v>468.75</v>
      </c>
      <c r="D12" s="510">
        <f t="shared" si="12"/>
        <v>468.75</v>
      </c>
      <c r="E12" s="513"/>
      <c r="F12" s="481"/>
      <c r="G12" s="510">
        <f t="shared" si="0"/>
        <v>0</v>
      </c>
      <c r="H12" s="510">
        <f t="shared" si="0"/>
        <v>11.622431506849315</v>
      </c>
      <c r="I12" s="510">
        <f t="shared" si="0"/>
        <v>11.815068493150687</v>
      </c>
      <c r="J12" s="510">
        <f t="shared" si="0"/>
        <v>11.622431506849315</v>
      </c>
      <c r="K12" s="510">
        <f t="shared" si="0"/>
        <v>11.815068493150687</v>
      </c>
      <c r="L12" s="510">
        <f t="shared" si="0"/>
        <v>11.654713114754099</v>
      </c>
      <c r="M12" s="510">
        <f t="shared" si="0"/>
        <v>11.782786885245901</v>
      </c>
      <c r="N12" s="510">
        <f t="shared" si="0"/>
        <v>11.622431506849315</v>
      </c>
      <c r="O12" s="510">
        <f t="shared" si="0"/>
        <v>11.815068493150687</v>
      </c>
      <c r="P12" s="510">
        <f t="shared" si="0"/>
        <v>11.622431506849315</v>
      </c>
      <c r="Q12" s="510">
        <f t="shared" si="1"/>
        <v>11.815068493150687</v>
      </c>
      <c r="R12" s="510">
        <f t="shared" si="1"/>
        <v>11.622431506849315</v>
      </c>
      <c r="S12" s="510">
        <f t="shared" si="1"/>
        <v>11.815068493150687</v>
      </c>
      <c r="T12" s="510">
        <f t="shared" si="1"/>
        <v>11.654713114754099</v>
      </c>
      <c r="U12" s="510">
        <f t="shared" si="1"/>
        <v>11.782786885245901</v>
      </c>
      <c r="V12" s="510">
        <f t="shared" si="1"/>
        <v>11.622431506849315</v>
      </c>
      <c r="W12" s="510">
        <f t="shared" si="1"/>
        <v>11.815068493150687</v>
      </c>
      <c r="X12" s="510">
        <f t="shared" si="1"/>
        <v>11.622431506849315</v>
      </c>
      <c r="Y12" s="510">
        <f t="shared" si="1"/>
        <v>11.815068493150687</v>
      </c>
      <c r="Z12" s="510">
        <f t="shared" si="1"/>
        <v>11.622431506849315</v>
      </c>
      <c r="AA12" s="510">
        <f t="shared" si="2"/>
        <v>11.815068493150687</v>
      </c>
      <c r="AB12" s="510">
        <f t="shared" si="2"/>
        <v>11.654713114754099</v>
      </c>
      <c r="AC12" s="510">
        <f t="shared" si="2"/>
        <v>11.782786885245901</v>
      </c>
      <c r="AD12" s="510">
        <f t="shared" si="2"/>
        <v>11.622431506849315</v>
      </c>
      <c r="AE12" s="510">
        <f t="shared" si="2"/>
        <v>11.815068493150687</v>
      </c>
      <c r="AF12" s="510">
        <f t="shared" si="2"/>
        <v>11.622431506849315</v>
      </c>
      <c r="AG12" s="510">
        <f t="shared" si="2"/>
        <v>11.815068493150687</v>
      </c>
      <c r="AH12" s="510">
        <f t="shared" si="2"/>
        <v>11.622431506849315</v>
      </c>
      <c r="AI12" s="510">
        <f t="shared" si="2"/>
        <v>11.815068493150687</v>
      </c>
      <c r="AJ12" s="510">
        <f t="shared" si="2"/>
        <v>11.654713114754099</v>
      </c>
      <c r="AK12" s="510">
        <f t="shared" si="3"/>
        <v>11.782786885245901</v>
      </c>
      <c r="AL12" s="510">
        <f t="shared" si="3"/>
        <v>11.622431506849315</v>
      </c>
      <c r="AM12" s="510">
        <f t="shared" si="3"/>
        <v>11.815068493150687</v>
      </c>
      <c r="AN12" s="510">
        <f t="shared" si="3"/>
        <v>11.622431506849315</v>
      </c>
      <c r="AO12" s="510">
        <f t="shared" si="3"/>
        <v>11.815068493150687</v>
      </c>
      <c r="AP12" s="510">
        <f t="shared" si="3"/>
        <v>11.622431506849315</v>
      </c>
      <c r="AQ12" s="510">
        <f t="shared" si="3"/>
        <v>11.815068493150687</v>
      </c>
      <c r="AR12" s="510">
        <f t="shared" si="3"/>
        <v>11.654713114754099</v>
      </c>
      <c r="AS12" s="510">
        <f t="shared" si="3"/>
        <v>11.782786885245901</v>
      </c>
      <c r="AT12" s="510">
        <f t="shared" si="3"/>
        <v>11.622431506849315</v>
      </c>
      <c r="AU12" s="510">
        <f t="shared" si="4"/>
        <v>11.815068493150687</v>
      </c>
      <c r="AV12" s="510">
        <f t="shared" si="4"/>
        <v>0</v>
      </c>
      <c r="AW12" s="510">
        <f t="shared" si="4"/>
        <v>0</v>
      </c>
      <c r="AX12" s="510">
        <f t="shared" si="4"/>
        <v>0</v>
      </c>
      <c r="AY12" s="510">
        <f t="shared" si="4"/>
        <v>0</v>
      </c>
      <c r="AZ12" s="510">
        <f t="shared" si="4"/>
        <v>0</v>
      </c>
      <c r="BA12" s="510">
        <f t="shared" si="4"/>
        <v>0</v>
      </c>
      <c r="BB12" s="510">
        <f t="shared" si="4"/>
        <v>0</v>
      </c>
      <c r="BC12" s="510">
        <f t="shared" si="4"/>
        <v>0</v>
      </c>
      <c r="BD12" s="510">
        <f t="shared" si="4"/>
        <v>0</v>
      </c>
      <c r="BE12" s="510">
        <f t="shared" si="5"/>
        <v>0</v>
      </c>
      <c r="BF12" s="510">
        <f t="shared" si="5"/>
        <v>0</v>
      </c>
      <c r="BG12" s="510">
        <f t="shared" si="5"/>
        <v>0</v>
      </c>
      <c r="BH12" s="510">
        <f t="shared" si="5"/>
        <v>0</v>
      </c>
      <c r="BI12" s="510">
        <f t="shared" si="5"/>
        <v>0</v>
      </c>
      <c r="BJ12" s="510">
        <f t="shared" si="5"/>
        <v>0</v>
      </c>
      <c r="BK12" s="510">
        <f t="shared" si="5"/>
        <v>0</v>
      </c>
      <c r="BL12" s="510">
        <f t="shared" si="5"/>
        <v>0</v>
      </c>
      <c r="BM12" s="510">
        <f t="shared" si="5"/>
        <v>0</v>
      </c>
      <c r="BN12" s="510">
        <f t="shared" si="5"/>
        <v>0</v>
      </c>
      <c r="BO12" s="510">
        <f t="shared" si="6"/>
        <v>0</v>
      </c>
      <c r="BP12" s="510">
        <f t="shared" si="6"/>
        <v>0</v>
      </c>
      <c r="BQ12" s="510">
        <f t="shared" si="6"/>
        <v>0</v>
      </c>
      <c r="BR12" s="510">
        <f t="shared" si="6"/>
        <v>0</v>
      </c>
      <c r="BS12" s="510">
        <f t="shared" si="6"/>
        <v>0</v>
      </c>
      <c r="BT12" s="510">
        <f t="shared" si="6"/>
        <v>0</v>
      </c>
      <c r="BU12" s="510">
        <f t="shared" si="6"/>
        <v>0</v>
      </c>
      <c r="BV12" s="510">
        <f t="shared" si="6"/>
        <v>0</v>
      </c>
      <c r="BW12" s="510">
        <f t="shared" si="6"/>
        <v>0</v>
      </c>
      <c r="BX12" s="510">
        <f t="shared" si="6"/>
        <v>0</v>
      </c>
      <c r="BY12" s="510">
        <f t="shared" si="7"/>
        <v>0</v>
      </c>
      <c r="BZ12" s="510">
        <f t="shared" si="7"/>
        <v>0</v>
      </c>
      <c r="CA12" s="510">
        <f t="shared" si="7"/>
        <v>0</v>
      </c>
      <c r="CB12" s="510">
        <f t="shared" si="7"/>
        <v>0</v>
      </c>
      <c r="CC12" s="510">
        <f t="shared" si="7"/>
        <v>0</v>
      </c>
      <c r="CD12" s="510">
        <f t="shared" si="7"/>
        <v>0</v>
      </c>
      <c r="CE12" s="510">
        <f t="shared" si="7"/>
        <v>0</v>
      </c>
      <c r="CF12" s="510">
        <f t="shared" si="7"/>
        <v>0</v>
      </c>
      <c r="CG12" s="510">
        <f t="shared" si="7"/>
        <v>0</v>
      </c>
      <c r="CH12" s="510">
        <f t="shared" si="7"/>
        <v>0</v>
      </c>
      <c r="CI12" s="510">
        <f t="shared" si="8"/>
        <v>0</v>
      </c>
      <c r="CJ12" s="510">
        <f t="shared" si="8"/>
        <v>0</v>
      </c>
      <c r="CK12" s="510">
        <f t="shared" si="8"/>
        <v>0</v>
      </c>
      <c r="CL12" s="510">
        <f t="shared" si="8"/>
        <v>0</v>
      </c>
      <c r="CM12" s="510">
        <f t="shared" si="8"/>
        <v>0</v>
      </c>
      <c r="CN12" s="510">
        <f t="shared" si="8"/>
        <v>0</v>
      </c>
      <c r="CO12" s="510">
        <f t="shared" si="8"/>
        <v>0</v>
      </c>
      <c r="CP12" s="510">
        <f t="shared" si="8"/>
        <v>0</v>
      </c>
      <c r="CQ12" s="510">
        <f t="shared" si="8"/>
        <v>0</v>
      </c>
      <c r="CR12" s="510">
        <f t="shared" si="8"/>
        <v>0</v>
      </c>
      <c r="CS12" s="510">
        <f t="shared" si="9"/>
        <v>0</v>
      </c>
      <c r="CT12" s="510">
        <f t="shared" si="9"/>
        <v>0</v>
      </c>
      <c r="CU12" s="510">
        <f t="shared" si="9"/>
        <v>0</v>
      </c>
      <c r="CV12" s="510">
        <f t="shared" si="9"/>
        <v>0</v>
      </c>
      <c r="CW12" s="510">
        <f t="shared" si="9"/>
        <v>0</v>
      </c>
      <c r="CX12" s="510">
        <f t="shared" si="9"/>
        <v>0</v>
      </c>
      <c r="CY12" s="510">
        <f t="shared" si="9"/>
        <v>0</v>
      </c>
      <c r="CZ12" s="510">
        <f t="shared" si="9"/>
        <v>0</v>
      </c>
      <c r="DA12" s="510">
        <f t="shared" si="9"/>
        <v>0</v>
      </c>
      <c r="DB12" s="510">
        <f t="shared" si="9"/>
        <v>0</v>
      </c>
      <c r="DC12" s="510">
        <f t="shared" si="10"/>
        <v>0</v>
      </c>
      <c r="DD12" s="510">
        <f t="shared" si="10"/>
        <v>0</v>
      </c>
      <c r="DE12" s="510">
        <f t="shared" si="10"/>
        <v>0</v>
      </c>
      <c r="DF12" s="510">
        <f t="shared" si="10"/>
        <v>0</v>
      </c>
      <c r="DG12" s="510">
        <f t="shared" si="10"/>
        <v>0</v>
      </c>
      <c r="DH12" s="510">
        <f t="shared" si="10"/>
        <v>0</v>
      </c>
      <c r="DI12" s="510">
        <f t="shared" si="10"/>
        <v>0</v>
      </c>
      <c r="DJ12" s="510">
        <f t="shared" si="10"/>
        <v>0</v>
      </c>
      <c r="DK12" s="510">
        <f t="shared" si="10"/>
        <v>0</v>
      </c>
      <c r="DL12" s="510">
        <f t="shared" si="10"/>
        <v>0</v>
      </c>
      <c r="DM12" s="510">
        <f t="shared" si="11"/>
        <v>0</v>
      </c>
      <c r="DN12" s="510">
        <f t="shared" si="11"/>
        <v>0</v>
      </c>
      <c r="DO12" s="510">
        <f t="shared" si="11"/>
        <v>0</v>
      </c>
      <c r="DP12" s="510">
        <f t="shared" si="11"/>
        <v>0</v>
      </c>
      <c r="DQ12" s="510">
        <f t="shared" si="11"/>
        <v>0</v>
      </c>
      <c r="DR12" s="510">
        <f t="shared" si="11"/>
        <v>0</v>
      </c>
      <c r="DS12" s="510">
        <f t="shared" si="11"/>
        <v>0</v>
      </c>
      <c r="DT12" s="510">
        <f t="shared" si="11"/>
        <v>0</v>
      </c>
      <c r="DU12" s="510">
        <f t="shared" si="11"/>
        <v>0</v>
      </c>
      <c r="DV12" s="510">
        <f t="shared" si="11"/>
        <v>0</v>
      </c>
      <c r="DW12" s="510">
        <f t="shared" si="11"/>
        <v>0</v>
      </c>
    </row>
    <row r="13" spans="1:127">
      <c r="A13" s="605" t="str">
        <f>Inputs!A364</f>
        <v>Land Securing Costs</v>
      </c>
      <c r="B13" s="988">
        <f>Inputs!$D364</f>
        <v>20</v>
      </c>
      <c r="C13" s="975">
        <f>Inputs!$G364</f>
        <v>512.44444444444446</v>
      </c>
      <c r="D13" s="510">
        <f t="shared" si="12"/>
        <v>512.44444444444457</v>
      </c>
      <c r="E13" s="513"/>
      <c r="F13" s="481"/>
      <c r="G13" s="510">
        <f t="shared" si="0"/>
        <v>0</v>
      </c>
      <c r="H13" s="510">
        <f>AND(H$3&gt;0,H$3&lt;=$B13)*($C13/$B13)*H$5</f>
        <v>12.705814307458144</v>
      </c>
      <c r="I13" s="510">
        <f t="shared" si="0"/>
        <v>12.916407914764081</v>
      </c>
      <c r="J13" s="510">
        <f t="shared" si="0"/>
        <v>12.705814307458144</v>
      </c>
      <c r="K13" s="510">
        <f t="shared" si="0"/>
        <v>12.916407914764081</v>
      </c>
      <c r="L13" s="510">
        <f t="shared" si="0"/>
        <v>12.741105039465696</v>
      </c>
      <c r="M13" s="510">
        <f t="shared" si="0"/>
        <v>12.881117182756528</v>
      </c>
      <c r="N13" s="510">
        <f t="shared" si="0"/>
        <v>12.705814307458144</v>
      </c>
      <c r="O13" s="510">
        <f t="shared" si="0"/>
        <v>12.916407914764081</v>
      </c>
      <c r="P13" s="510">
        <f t="shared" si="0"/>
        <v>12.705814307458144</v>
      </c>
      <c r="Q13" s="510">
        <f t="shared" si="1"/>
        <v>12.916407914764081</v>
      </c>
      <c r="R13" s="510">
        <f t="shared" si="1"/>
        <v>12.705814307458144</v>
      </c>
      <c r="S13" s="510">
        <f t="shared" si="1"/>
        <v>12.916407914764081</v>
      </c>
      <c r="T13" s="510">
        <f t="shared" si="1"/>
        <v>12.741105039465696</v>
      </c>
      <c r="U13" s="510">
        <f t="shared" si="1"/>
        <v>12.881117182756528</v>
      </c>
      <c r="V13" s="510">
        <f t="shared" si="1"/>
        <v>12.705814307458144</v>
      </c>
      <c r="W13" s="510">
        <f t="shared" si="1"/>
        <v>12.916407914764081</v>
      </c>
      <c r="X13" s="510">
        <f t="shared" si="1"/>
        <v>12.705814307458144</v>
      </c>
      <c r="Y13" s="510">
        <f t="shared" si="1"/>
        <v>12.916407914764081</v>
      </c>
      <c r="Z13" s="510">
        <f t="shared" si="1"/>
        <v>12.705814307458144</v>
      </c>
      <c r="AA13" s="510">
        <f t="shared" si="2"/>
        <v>12.916407914764081</v>
      </c>
      <c r="AB13" s="510">
        <f t="shared" si="2"/>
        <v>12.741105039465696</v>
      </c>
      <c r="AC13" s="510">
        <f t="shared" si="2"/>
        <v>12.881117182756528</v>
      </c>
      <c r="AD13" s="510">
        <f t="shared" si="2"/>
        <v>12.705814307458144</v>
      </c>
      <c r="AE13" s="510">
        <f t="shared" si="2"/>
        <v>12.916407914764081</v>
      </c>
      <c r="AF13" s="510">
        <f t="shared" si="2"/>
        <v>12.705814307458144</v>
      </c>
      <c r="AG13" s="510">
        <f t="shared" si="2"/>
        <v>12.916407914764081</v>
      </c>
      <c r="AH13" s="510">
        <f t="shared" si="2"/>
        <v>12.705814307458144</v>
      </c>
      <c r="AI13" s="510">
        <f t="shared" si="2"/>
        <v>12.916407914764081</v>
      </c>
      <c r="AJ13" s="510">
        <f t="shared" si="2"/>
        <v>12.741105039465696</v>
      </c>
      <c r="AK13" s="510">
        <f t="shared" si="3"/>
        <v>12.881117182756528</v>
      </c>
      <c r="AL13" s="510">
        <f t="shared" si="3"/>
        <v>12.705814307458144</v>
      </c>
      <c r="AM13" s="510">
        <f t="shared" si="3"/>
        <v>12.916407914764081</v>
      </c>
      <c r="AN13" s="510">
        <f t="shared" si="3"/>
        <v>12.705814307458144</v>
      </c>
      <c r="AO13" s="510">
        <f t="shared" si="3"/>
        <v>12.916407914764081</v>
      </c>
      <c r="AP13" s="510">
        <f t="shared" si="3"/>
        <v>12.705814307458144</v>
      </c>
      <c r="AQ13" s="510">
        <f t="shared" si="3"/>
        <v>12.916407914764081</v>
      </c>
      <c r="AR13" s="510">
        <f t="shared" si="3"/>
        <v>12.741105039465696</v>
      </c>
      <c r="AS13" s="510">
        <f t="shared" si="3"/>
        <v>12.881117182756528</v>
      </c>
      <c r="AT13" s="510">
        <f t="shared" si="3"/>
        <v>12.705814307458144</v>
      </c>
      <c r="AU13" s="510">
        <f t="shared" si="4"/>
        <v>12.916407914764081</v>
      </c>
      <c r="AV13" s="510">
        <f t="shared" si="4"/>
        <v>0</v>
      </c>
      <c r="AW13" s="510">
        <f t="shared" si="4"/>
        <v>0</v>
      </c>
      <c r="AX13" s="510">
        <f t="shared" si="4"/>
        <v>0</v>
      </c>
      <c r="AY13" s="510">
        <f t="shared" si="4"/>
        <v>0</v>
      </c>
      <c r="AZ13" s="510">
        <f t="shared" si="4"/>
        <v>0</v>
      </c>
      <c r="BA13" s="510">
        <f t="shared" si="4"/>
        <v>0</v>
      </c>
      <c r="BB13" s="510">
        <f t="shared" si="4"/>
        <v>0</v>
      </c>
      <c r="BC13" s="510">
        <f t="shared" si="4"/>
        <v>0</v>
      </c>
      <c r="BD13" s="510">
        <f t="shared" si="4"/>
        <v>0</v>
      </c>
      <c r="BE13" s="510">
        <f t="shared" si="5"/>
        <v>0</v>
      </c>
      <c r="BF13" s="510">
        <f t="shared" si="5"/>
        <v>0</v>
      </c>
      <c r="BG13" s="510">
        <f t="shared" si="5"/>
        <v>0</v>
      </c>
      <c r="BH13" s="510">
        <f t="shared" si="5"/>
        <v>0</v>
      </c>
      <c r="BI13" s="510">
        <f t="shared" si="5"/>
        <v>0</v>
      </c>
      <c r="BJ13" s="510">
        <f t="shared" si="5"/>
        <v>0</v>
      </c>
      <c r="BK13" s="510">
        <f t="shared" si="5"/>
        <v>0</v>
      </c>
      <c r="BL13" s="510">
        <f t="shared" si="5"/>
        <v>0</v>
      </c>
      <c r="BM13" s="510">
        <f t="shared" si="5"/>
        <v>0</v>
      </c>
      <c r="BN13" s="510">
        <f t="shared" si="5"/>
        <v>0</v>
      </c>
      <c r="BO13" s="510">
        <f t="shared" si="6"/>
        <v>0</v>
      </c>
      <c r="BP13" s="510">
        <f t="shared" si="6"/>
        <v>0</v>
      </c>
      <c r="BQ13" s="510">
        <f t="shared" si="6"/>
        <v>0</v>
      </c>
      <c r="BR13" s="510">
        <f t="shared" si="6"/>
        <v>0</v>
      </c>
      <c r="BS13" s="510">
        <f t="shared" si="6"/>
        <v>0</v>
      </c>
      <c r="BT13" s="510">
        <f t="shared" si="6"/>
        <v>0</v>
      </c>
      <c r="BU13" s="510">
        <f t="shared" si="6"/>
        <v>0</v>
      </c>
      <c r="BV13" s="510">
        <f t="shared" si="6"/>
        <v>0</v>
      </c>
      <c r="BW13" s="510">
        <f t="shared" si="6"/>
        <v>0</v>
      </c>
      <c r="BX13" s="510">
        <f t="shared" si="6"/>
        <v>0</v>
      </c>
      <c r="BY13" s="510">
        <f t="shared" si="7"/>
        <v>0</v>
      </c>
      <c r="BZ13" s="510">
        <f t="shared" si="7"/>
        <v>0</v>
      </c>
      <c r="CA13" s="510">
        <f t="shared" si="7"/>
        <v>0</v>
      </c>
      <c r="CB13" s="510">
        <f t="shared" si="7"/>
        <v>0</v>
      </c>
      <c r="CC13" s="510">
        <f t="shared" si="7"/>
        <v>0</v>
      </c>
      <c r="CD13" s="510">
        <f t="shared" si="7"/>
        <v>0</v>
      </c>
      <c r="CE13" s="510">
        <f t="shared" si="7"/>
        <v>0</v>
      </c>
      <c r="CF13" s="510">
        <f t="shared" si="7"/>
        <v>0</v>
      </c>
      <c r="CG13" s="510">
        <f t="shared" si="7"/>
        <v>0</v>
      </c>
      <c r="CH13" s="510">
        <f t="shared" si="7"/>
        <v>0</v>
      </c>
      <c r="CI13" s="510">
        <f t="shared" si="8"/>
        <v>0</v>
      </c>
      <c r="CJ13" s="510">
        <f t="shared" si="8"/>
        <v>0</v>
      </c>
      <c r="CK13" s="510">
        <f t="shared" si="8"/>
        <v>0</v>
      </c>
      <c r="CL13" s="510">
        <f t="shared" si="8"/>
        <v>0</v>
      </c>
      <c r="CM13" s="510">
        <f t="shared" si="8"/>
        <v>0</v>
      </c>
      <c r="CN13" s="510">
        <f t="shared" si="8"/>
        <v>0</v>
      </c>
      <c r="CO13" s="510">
        <f t="shared" si="8"/>
        <v>0</v>
      </c>
      <c r="CP13" s="510">
        <f t="shared" si="8"/>
        <v>0</v>
      </c>
      <c r="CQ13" s="510">
        <f t="shared" si="8"/>
        <v>0</v>
      </c>
      <c r="CR13" s="510">
        <f t="shared" si="8"/>
        <v>0</v>
      </c>
      <c r="CS13" s="510">
        <f t="shared" si="9"/>
        <v>0</v>
      </c>
      <c r="CT13" s="510">
        <f t="shared" si="9"/>
        <v>0</v>
      </c>
      <c r="CU13" s="510">
        <f t="shared" si="9"/>
        <v>0</v>
      </c>
      <c r="CV13" s="510">
        <f t="shared" si="9"/>
        <v>0</v>
      </c>
      <c r="CW13" s="510">
        <f t="shared" si="9"/>
        <v>0</v>
      </c>
      <c r="CX13" s="510">
        <f t="shared" si="9"/>
        <v>0</v>
      </c>
      <c r="CY13" s="510">
        <f t="shared" si="9"/>
        <v>0</v>
      </c>
      <c r="CZ13" s="510">
        <f t="shared" si="9"/>
        <v>0</v>
      </c>
      <c r="DA13" s="510">
        <f t="shared" si="9"/>
        <v>0</v>
      </c>
      <c r="DB13" s="510">
        <f t="shared" si="9"/>
        <v>0</v>
      </c>
      <c r="DC13" s="510">
        <f t="shared" si="10"/>
        <v>0</v>
      </c>
      <c r="DD13" s="510">
        <f t="shared" si="10"/>
        <v>0</v>
      </c>
      <c r="DE13" s="510">
        <f t="shared" si="10"/>
        <v>0</v>
      </c>
      <c r="DF13" s="510">
        <f t="shared" si="10"/>
        <v>0</v>
      </c>
      <c r="DG13" s="510">
        <f t="shared" si="10"/>
        <v>0</v>
      </c>
      <c r="DH13" s="510">
        <f t="shared" si="10"/>
        <v>0</v>
      </c>
      <c r="DI13" s="510">
        <f t="shared" si="10"/>
        <v>0</v>
      </c>
      <c r="DJ13" s="510">
        <f t="shared" si="10"/>
        <v>0</v>
      </c>
      <c r="DK13" s="510">
        <f t="shared" si="10"/>
        <v>0</v>
      </c>
      <c r="DL13" s="510">
        <f t="shared" si="10"/>
        <v>0</v>
      </c>
      <c r="DM13" s="510">
        <f t="shared" si="11"/>
        <v>0</v>
      </c>
      <c r="DN13" s="510">
        <f t="shared" si="11"/>
        <v>0</v>
      </c>
      <c r="DO13" s="510">
        <f t="shared" si="11"/>
        <v>0</v>
      </c>
      <c r="DP13" s="510">
        <f t="shared" si="11"/>
        <v>0</v>
      </c>
      <c r="DQ13" s="510">
        <f t="shared" si="11"/>
        <v>0</v>
      </c>
      <c r="DR13" s="510">
        <f t="shared" si="11"/>
        <v>0</v>
      </c>
      <c r="DS13" s="510">
        <f t="shared" si="11"/>
        <v>0</v>
      </c>
      <c r="DT13" s="510">
        <f t="shared" si="11"/>
        <v>0</v>
      </c>
      <c r="DU13" s="510">
        <f t="shared" si="11"/>
        <v>0</v>
      </c>
      <c r="DV13" s="510">
        <f t="shared" si="11"/>
        <v>0</v>
      </c>
      <c r="DW13" s="510">
        <f t="shared" si="11"/>
        <v>0</v>
      </c>
    </row>
    <row r="14" spans="1:127">
      <c r="A14" s="605" t="str">
        <f>Inputs!A365</f>
        <v xml:space="preserve"> Bank due diligence </v>
      </c>
      <c r="B14" s="988">
        <f>Inputs!$D365</f>
        <v>20</v>
      </c>
      <c r="C14" s="975">
        <f>Inputs!$G365</f>
        <v>420</v>
      </c>
      <c r="D14" s="510">
        <f t="shared" si="12"/>
        <v>420</v>
      </c>
      <c r="E14" s="513"/>
      <c r="F14" s="481"/>
      <c r="G14" s="510">
        <f t="shared" si="0"/>
        <v>0</v>
      </c>
      <c r="H14" s="510">
        <f t="shared" si="0"/>
        <v>10.413698630136986</v>
      </c>
      <c r="I14" s="510">
        <f t="shared" si="0"/>
        <v>10.586301369863014</v>
      </c>
      <c r="J14" s="510">
        <f t="shared" si="0"/>
        <v>10.413698630136986</v>
      </c>
      <c r="K14" s="510">
        <f t="shared" si="0"/>
        <v>10.586301369863014</v>
      </c>
      <c r="L14" s="510">
        <f t="shared" si="0"/>
        <v>10.442622950819672</v>
      </c>
      <c r="M14" s="510">
        <f t="shared" si="0"/>
        <v>10.557377049180328</v>
      </c>
      <c r="N14" s="510">
        <f t="shared" si="0"/>
        <v>10.413698630136986</v>
      </c>
      <c r="O14" s="510">
        <f t="shared" si="0"/>
        <v>10.586301369863014</v>
      </c>
      <c r="P14" s="510">
        <f t="shared" si="0"/>
        <v>10.413698630136986</v>
      </c>
      <c r="Q14" s="510">
        <f t="shared" si="1"/>
        <v>10.586301369863014</v>
      </c>
      <c r="R14" s="510">
        <f t="shared" si="1"/>
        <v>10.413698630136986</v>
      </c>
      <c r="S14" s="510">
        <f t="shared" si="1"/>
        <v>10.586301369863014</v>
      </c>
      <c r="T14" s="510">
        <f t="shared" si="1"/>
        <v>10.442622950819672</v>
      </c>
      <c r="U14" s="510">
        <f t="shared" si="1"/>
        <v>10.557377049180328</v>
      </c>
      <c r="V14" s="510">
        <f t="shared" si="1"/>
        <v>10.413698630136986</v>
      </c>
      <c r="W14" s="510">
        <f t="shared" si="1"/>
        <v>10.586301369863014</v>
      </c>
      <c r="X14" s="510">
        <f t="shared" si="1"/>
        <v>10.413698630136986</v>
      </c>
      <c r="Y14" s="510">
        <f t="shared" si="1"/>
        <v>10.586301369863014</v>
      </c>
      <c r="Z14" s="510">
        <f t="shared" si="1"/>
        <v>10.413698630136986</v>
      </c>
      <c r="AA14" s="510">
        <f t="shared" si="2"/>
        <v>10.586301369863014</v>
      </c>
      <c r="AB14" s="510">
        <f t="shared" si="2"/>
        <v>10.442622950819672</v>
      </c>
      <c r="AC14" s="510">
        <f t="shared" si="2"/>
        <v>10.557377049180328</v>
      </c>
      <c r="AD14" s="510">
        <f t="shared" si="2"/>
        <v>10.413698630136986</v>
      </c>
      <c r="AE14" s="510">
        <f t="shared" si="2"/>
        <v>10.586301369863014</v>
      </c>
      <c r="AF14" s="510">
        <f t="shared" si="2"/>
        <v>10.413698630136986</v>
      </c>
      <c r="AG14" s="510">
        <f t="shared" si="2"/>
        <v>10.586301369863014</v>
      </c>
      <c r="AH14" s="510">
        <f t="shared" si="2"/>
        <v>10.413698630136986</v>
      </c>
      <c r="AI14" s="510">
        <f t="shared" si="2"/>
        <v>10.586301369863014</v>
      </c>
      <c r="AJ14" s="510">
        <f t="shared" si="2"/>
        <v>10.442622950819672</v>
      </c>
      <c r="AK14" s="510">
        <f t="shared" si="3"/>
        <v>10.557377049180328</v>
      </c>
      <c r="AL14" s="510">
        <f t="shared" si="3"/>
        <v>10.413698630136986</v>
      </c>
      <c r="AM14" s="510">
        <f t="shared" si="3"/>
        <v>10.586301369863014</v>
      </c>
      <c r="AN14" s="510">
        <f t="shared" si="3"/>
        <v>10.413698630136986</v>
      </c>
      <c r="AO14" s="510">
        <f t="shared" si="3"/>
        <v>10.586301369863014</v>
      </c>
      <c r="AP14" s="510">
        <f t="shared" si="3"/>
        <v>10.413698630136986</v>
      </c>
      <c r="AQ14" s="510">
        <f t="shared" si="3"/>
        <v>10.586301369863014</v>
      </c>
      <c r="AR14" s="510">
        <f t="shared" si="3"/>
        <v>10.442622950819672</v>
      </c>
      <c r="AS14" s="510">
        <f t="shared" si="3"/>
        <v>10.557377049180328</v>
      </c>
      <c r="AT14" s="510">
        <f t="shared" si="3"/>
        <v>10.413698630136986</v>
      </c>
      <c r="AU14" s="510">
        <f t="shared" si="4"/>
        <v>10.586301369863014</v>
      </c>
      <c r="AV14" s="510">
        <f t="shared" si="4"/>
        <v>0</v>
      </c>
      <c r="AW14" s="510">
        <f t="shared" si="4"/>
        <v>0</v>
      </c>
      <c r="AX14" s="510">
        <f t="shared" si="4"/>
        <v>0</v>
      </c>
      <c r="AY14" s="510">
        <f t="shared" si="4"/>
        <v>0</v>
      </c>
      <c r="AZ14" s="510">
        <f t="shared" si="4"/>
        <v>0</v>
      </c>
      <c r="BA14" s="510">
        <f t="shared" si="4"/>
        <v>0</v>
      </c>
      <c r="BB14" s="510">
        <f t="shared" si="4"/>
        <v>0</v>
      </c>
      <c r="BC14" s="510">
        <f t="shared" si="4"/>
        <v>0</v>
      </c>
      <c r="BD14" s="510">
        <f t="shared" si="4"/>
        <v>0</v>
      </c>
      <c r="BE14" s="510">
        <f t="shared" si="5"/>
        <v>0</v>
      </c>
      <c r="BF14" s="510">
        <f t="shared" si="5"/>
        <v>0</v>
      </c>
      <c r="BG14" s="510">
        <f t="shared" si="5"/>
        <v>0</v>
      </c>
      <c r="BH14" s="510">
        <f t="shared" si="5"/>
        <v>0</v>
      </c>
      <c r="BI14" s="510">
        <f t="shared" si="5"/>
        <v>0</v>
      </c>
      <c r="BJ14" s="510">
        <f t="shared" si="5"/>
        <v>0</v>
      </c>
      <c r="BK14" s="510">
        <f t="shared" si="5"/>
        <v>0</v>
      </c>
      <c r="BL14" s="510">
        <f t="shared" si="5"/>
        <v>0</v>
      </c>
      <c r="BM14" s="510">
        <f t="shared" si="5"/>
        <v>0</v>
      </c>
      <c r="BN14" s="510">
        <f t="shared" si="5"/>
        <v>0</v>
      </c>
      <c r="BO14" s="510">
        <f t="shared" si="6"/>
        <v>0</v>
      </c>
      <c r="BP14" s="510">
        <f t="shared" si="6"/>
        <v>0</v>
      </c>
      <c r="BQ14" s="510">
        <f t="shared" si="6"/>
        <v>0</v>
      </c>
      <c r="BR14" s="510">
        <f t="shared" si="6"/>
        <v>0</v>
      </c>
      <c r="BS14" s="510">
        <f t="shared" si="6"/>
        <v>0</v>
      </c>
      <c r="BT14" s="510">
        <f t="shared" si="6"/>
        <v>0</v>
      </c>
      <c r="BU14" s="510">
        <f t="shared" si="6"/>
        <v>0</v>
      </c>
      <c r="BV14" s="510">
        <f t="shared" si="6"/>
        <v>0</v>
      </c>
      <c r="BW14" s="510">
        <f t="shared" si="6"/>
        <v>0</v>
      </c>
      <c r="BX14" s="510">
        <f t="shared" si="6"/>
        <v>0</v>
      </c>
      <c r="BY14" s="510">
        <f t="shared" si="7"/>
        <v>0</v>
      </c>
      <c r="BZ14" s="510">
        <f t="shared" si="7"/>
        <v>0</v>
      </c>
      <c r="CA14" s="510">
        <f t="shared" si="7"/>
        <v>0</v>
      </c>
      <c r="CB14" s="510">
        <f t="shared" si="7"/>
        <v>0</v>
      </c>
      <c r="CC14" s="510">
        <f t="shared" si="7"/>
        <v>0</v>
      </c>
      <c r="CD14" s="510">
        <f t="shared" si="7"/>
        <v>0</v>
      </c>
      <c r="CE14" s="510">
        <f t="shared" si="7"/>
        <v>0</v>
      </c>
      <c r="CF14" s="510">
        <f t="shared" si="7"/>
        <v>0</v>
      </c>
      <c r="CG14" s="510">
        <f t="shared" si="7"/>
        <v>0</v>
      </c>
      <c r="CH14" s="510">
        <f t="shared" si="7"/>
        <v>0</v>
      </c>
      <c r="CI14" s="510">
        <f t="shared" si="8"/>
        <v>0</v>
      </c>
      <c r="CJ14" s="510">
        <f t="shared" si="8"/>
        <v>0</v>
      </c>
      <c r="CK14" s="510">
        <f t="shared" si="8"/>
        <v>0</v>
      </c>
      <c r="CL14" s="510">
        <f t="shared" si="8"/>
        <v>0</v>
      </c>
      <c r="CM14" s="510">
        <f t="shared" si="8"/>
        <v>0</v>
      </c>
      <c r="CN14" s="510">
        <f t="shared" si="8"/>
        <v>0</v>
      </c>
      <c r="CO14" s="510">
        <f t="shared" si="8"/>
        <v>0</v>
      </c>
      <c r="CP14" s="510">
        <f t="shared" si="8"/>
        <v>0</v>
      </c>
      <c r="CQ14" s="510">
        <f t="shared" si="8"/>
        <v>0</v>
      </c>
      <c r="CR14" s="510">
        <f t="shared" si="8"/>
        <v>0</v>
      </c>
      <c r="CS14" s="510">
        <f t="shared" si="9"/>
        <v>0</v>
      </c>
      <c r="CT14" s="510">
        <f t="shared" si="9"/>
        <v>0</v>
      </c>
      <c r="CU14" s="510">
        <f t="shared" si="9"/>
        <v>0</v>
      </c>
      <c r="CV14" s="510">
        <f t="shared" si="9"/>
        <v>0</v>
      </c>
      <c r="CW14" s="510">
        <f t="shared" si="9"/>
        <v>0</v>
      </c>
      <c r="CX14" s="510">
        <f t="shared" si="9"/>
        <v>0</v>
      </c>
      <c r="CY14" s="510">
        <f t="shared" si="9"/>
        <v>0</v>
      </c>
      <c r="CZ14" s="510">
        <f t="shared" si="9"/>
        <v>0</v>
      </c>
      <c r="DA14" s="510">
        <f t="shared" si="9"/>
        <v>0</v>
      </c>
      <c r="DB14" s="510">
        <f t="shared" si="9"/>
        <v>0</v>
      </c>
      <c r="DC14" s="510">
        <f t="shared" si="10"/>
        <v>0</v>
      </c>
      <c r="DD14" s="510">
        <f t="shared" si="10"/>
        <v>0</v>
      </c>
      <c r="DE14" s="510">
        <f t="shared" si="10"/>
        <v>0</v>
      </c>
      <c r="DF14" s="510">
        <f t="shared" si="10"/>
        <v>0</v>
      </c>
      <c r="DG14" s="510">
        <f t="shared" si="10"/>
        <v>0</v>
      </c>
      <c r="DH14" s="510">
        <f t="shared" si="10"/>
        <v>0</v>
      </c>
      <c r="DI14" s="510">
        <f t="shared" si="10"/>
        <v>0</v>
      </c>
      <c r="DJ14" s="510">
        <f t="shared" si="10"/>
        <v>0</v>
      </c>
      <c r="DK14" s="510">
        <f t="shared" si="10"/>
        <v>0</v>
      </c>
      <c r="DL14" s="510">
        <f t="shared" si="10"/>
        <v>0</v>
      </c>
      <c r="DM14" s="510">
        <f t="shared" si="11"/>
        <v>0</v>
      </c>
      <c r="DN14" s="510">
        <f t="shared" si="11"/>
        <v>0</v>
      </c>
      <c r="DO14" s="510">
        <f t="shared" si="11"/>
        <v>0</v>
      </c>
      <c r="DP14" s="510">
        <f t="shared" si="11"/>
        <v>0</v>
      </c>
      <c r="DQ14" s="510">
        <f t="shared" si="11"/>
        <v>0</v>
      </c>
      <c r="DR14" s="510">
        <f t="shared" si="11"/>
        <v>0</v>
      </c>
      <c r="DS14" s="510">
        <f t="shared" si="11"/>
        <v>0</v>
      </c>
      <c r="DT14" s="510">
        <f t="shared" si="11"/>
        <v>0</v>
      </c>
      <c r="DU14" s="510">
        <f t="shared" si="11"/>
        <v>0</v>
      </c>
      <c r="DV14" s="510">
        <f t="shared" si="11"/>
        <v>0</v>
      </c>
      <c r="DW14" s="510">
        <f t="shared" si="11"/>
        <v>0</v>
      </c>
    </row>
    <row r="15" spans="1:127">
      <c r="A15" s="605" t="str">
        <f>Inputs!A366</f>
        <v>Construction Management</v>
      </c>
      <c r="B15" s="988">
        <f>Inputs!$D366</f>
        <v>20</v>
      </c>
      <c r="C15" s="975">
        <f>Inputs!$G366</f>
        <v>40</v>
      </c>
      <c r="D15" s="510">
        <f t="shared" si="12"/>
        <v>40</v>
      </c>
      <c r="E15" s="513"/>
      <c r="F15" s="481"/>
      <c r="G15" s="510">
        <f t="shared" si="0"/>
        <v>0</v>
      </c>
      <c r="H15" s="510">
        <f t="shared" si="0"/>
        <v>0.99178082191780825</v>
      </c>
      <c r="I15" s="510">
        <f t="shared" si="0"/>
        <v>1.0082191780821919</v>
      </c>
      <c r="J15" s="510">
        <f t="shared" si="0"/>
        <v>0.99178082191780825</v>
      </c>
      <c r="K15" s="510">
        <f t="shared" si="0"/>
        <v>1.0082191780821919</v>
      </c>
      <c r="L15" s="510">
        <f t="shared" si="0"/>
        <v>0.99453551912568305</v>
      </c>
      <c r="M15" s="510">
        <f t="shared" si="0"/>
        <v>1.0054644808743169</v>
      </c>
      <c r="N15" s="510">
        <f t="shared" si="0"/>
        <v>0.99178082191780825</v>
      </c>
      <c r="O15" s="510">
        <f t="shared" si="0"/>
        <v>1.0082191780821919</v>
      </c>
      <c r="P15" s="510">
        <f t="shared" si="0"/>
        <v>0.99178082191780825</v>
      </c>
      <c r="Q15" s="510">
        <f t="shared" si="1"/>
        <v>1.0082191780821919</v>
      </c>
      <c r="R15" s="510">
        <f t="shared" si="1"/>
        <v>0.99178082191780825</v>
      </c>
      <c r="S15" s="510">
        <f t="shared" si="1"/>
        <v>1.0082191780821919</v>
      </c>
      <c r="T15" s="510">
        <f t="shared" si="1"/>
        <v>0.99453551912568305</v>
      </c>
      <c r="U15" s="510">
        <f t="shared" si="1"/>
        <v>1.0054644808743169</v>
      </c>
      <c r="V15" s="510">
        <f t="shared" si="1"/>
        <v>0.99178082191780825</v>
      </c>
      <c r="W15" s="510">
        <f t="shared" si="1"/>
        <v>1.0082191780821919</v>
      </c>
      <c r="X15" s="510">
        <f t="shared" si="1"/>
        <v>0.99178082191780825</v>
      </c>
      <c r="Y15" s="510">
        <f t="shared" si="1"/>
        <v>1.0082191780821919</v>
      </c>
      <c r="Z15" s="510">
        <f t="shared" si="1"/>
        <v>0.99178082191780825</v>
      </c>
      <c r="AA15" s="510">
        <f t="shared" si="2"/>
        <v>1.0082191780821919</v>
      </c>
      <c r="AB15" s="510">
        <f t="shared" si="2"/>
        <v>0.99453551912568305</v>
      </c>
      <c r="AC15" s="510">
        <f t="shared" si="2"/>
        <v>1.0054644808743169</v>
      </c>
      <c r="AD15" s="510">
        <f t="shared" si="2"/>
        <v>0.99178082191780825</v>
      </c>
      <c r="AE15" s="510">
        <f t="shared" si="2"/>
        <v>1.0082191780821919</v>
      </c>
      <c r="AF15" s="510">
        <f t="shared" si="2"/>
        <v>0.99178082191780825</v>
      </c>
      <c r="AG15" s="510">
        <f t="shared" si="2"/>
        <v>1.0082191780821919</v>
      </c>
      <c r="AH15" s="510">
        <f t="shared" si="2"/>
        <v>0.99178082191780825</v>
      </c>
      <c r="AI15" s="510">
        <f t="shared" si="2"/>
        <v>1.0082191780821919</v>
      </c>
      <c r="AJ15" s="510">
        <f t="shared" si="2"/>
        <v>0.99453551912568305</v>
      </c>
      <c r="AK15" s="510">
        <f t="shared" si="3"/>
        <v>1.0054644808743169</v>
      </c>
      <c r="AL15" s="510">
        <f t="shared" si="3"/>
        <v>0.99178082191780825</v>
      </c>
      <c r="AM15" s="510">
        <f t="shared" si="3"/>
        <v>1.0082191780821919</v>
      </c>
      <c r="AN15" s="510">
        <f t="shared" si="3"/>
        <v>0.99178082191780825</v>
      </c>
      <c r="AO15" s="510">
        <f t="shared" si="3"/>
        <v>1.0082191780821919</v>
      </c>
      <c r="AP15" s="510">
        <f t="shared" si="3"/>
        <v>0.99178082191780825</v>
      </c>
      <c r="AQ15" s="510">
        <f t="shared" si="3"/>
        <v>1.0082191780821919</v>
      </c>
      <c r="AR15" s="510">
        <f t="shared" si="3"/>
        <v>0.99453551912568305</v>
      </c>
      <c r="AS15" s="510">
        <f t="shared" si="3"/>
        <v>1.0054644808743169</v>
      </c>
      <c r="AT15" s="510">
        <f t="shared" si="3"/>
        <v>0.99178082191780825</v>
      </c>
      <c r="AU15" s="510">
        <f t="shared" si="4"/>
        <v>1.0082191780821919</v>
      </c>
      <c r="AV15" s="510">
        <f t="shared" si="4"/>
        <v>0</v>
      </c>
      <c r="AW15" s="510">
        <f t="shared" si="4"/>
        <v>0</v>
      </c>
      <c r="AX15" s="510">
        <f t="shared" si="4"/>
        <v>0</v>
      </c>
      <c r="AY15" s="510">
        <f t="shared" si="4"/>
        <v>0</v>
      </c>
      <c r="AZ15" s="510">
        <f t="shared" si="4"/>
        <v>0</v>
      </c>
      <c r="BA15" s="510">
        <f t="shared" si="4"/>
        <v>0</v>
      </c>
      <c r="BB15" s="510">
        <f t="shared" si="4"/>
        <v>0</v>
      </c>
      <c r="BC15" s="510">
        <f t="shared" si="4"/>
        <v>0</v>
      </c>
      <c r="BD15" s="510">
        <f t="shared" si="4"/>
        <v>0</v>
      </c>
      <c r="BE15" s="510">
        <f t="shared" si="5"/>
        <v>0</v>
      </c>
      <c r="BF15" s="510">
        <f t="shared" si="5"/>
        <v>0</v>
      </c>
      <c r="BG15" s="510">
        <f t="shared" si="5"/>
        <v>0</v>
      </c>
      <c r="BH15" s="510">
        <f t="shared" si="5"/>
        <v>0</v>
      </c>
      <c r="BI15" s="510">
        <f t="shared" si="5"/>
        <v>0</v>
      </c>
      <c r="BJ15" s="510">
        <f t="shared" si="5"/>
        <v>0</v>
      </c>
      <c r="BK15" s="510">
        <f t="shared" si="5"/>
        <v>0</v>
      </c>
      <c r="BL15" s="510">
        <f t="shared" si="5"/>
        <v>0</v>
      </c>
      <c r="BM15" s="510">
        <f t="shared" si="5"/>
        <v>0</v>
      </c>
      <c r="BN15" s="510">
        <f t="shared" si="5"/>
        <v>0</v>
      </c>
      <c r="BO15" s="510">
        <f t="shared" si="6"/>
        <v>0</v>
      </c>
      <c r="BP15" s="510">
        <f t="shared" si="6"/>
        <v>0</v>
      </c>
      <c r="BQ15" s="510">
        <f t="shared" si="6"/>
        <v>0</v>
      </c>
      <c r="BR15" s="510">
        <f t="shared" si="6"/>
        <v>0</v>
      </c>
      <c r="BS15" s="510">
        <f t="shared" si="6"/>
        <v>0</v>
      </c>
      <c r="BT15" s="510">
        <f t="shared" si="6"/>
        <v>0</v>
      </c>
      <c r="BU15" s="510">
        <f t="shared" si="6"/>
        <v>0</v>
      </c>
      <c r="BV15" s="510">
        <f t="shared" si="6"/>
        <v>0</v>
      </c>
      <c r="BW15" s="510">
        <f t="shared" si="6"/>
        <v>0</v>
      </c>
      <c r="BX15" s="510">
        <f t="shared" si="6"/>
        <v>0</v>
      </c>
      <c r="BY15" s="510">
        <f t="shared" si="7"/>
        <v>0</v>
      </c>
      <c r="BZ15" s="510">
        <f t="shared" si="7"/>
        <v>0</v>
      </c>
      <c r="CA15" s="510">
        <f t="shared" si="7"/>
        <v>0</v>
      </c>
      <c r="CB15" s="510">
        <f t="shared" si="7"/>
        <v>0</v>
      </c>
      <c r="CC15" s="510">
        <f t="shared" si="7"/>
        <v>0</v>
      </c>
      <c r="CD15" s="510">
        <f t="shared" si="7"/>
        <v>0</v>
      </c>
      <c r="CE15" s="510">
        <f t="shared" si="7"/>
        <v>0</v>
      </c>
      <c r="CF15" s="510">
        <f t="shared" si="7"/>
        <v>0</v>
      </c>
      <c r="CG15" s="510">
        <f t="shared" si="7"/>
        <v>0</v>
      </c>
      <c r="CH15" s="510">
        <f t="shared" si="7"/>
        <v>0</v>
      </c>
      <c r="CI15" s="510">
        <f t="shared" si="8"/>
        <v>0</v>
      </c>
      <c r="CJ15" s="510">
        <f t="shared" si="8"/>
        <v>0</v>
      </c>
      <c r="CK15" s="510">
        <f t="shared" si="8"/>
        <v>0</v>
      </c>
      <c r="CL15" s="510">
        <f t="shared" si="8"/>
        <v>0</v>
      </c>
      <c r="CM15" s="510">
        <f t="shared" si="8"/>
        <v>0</v>
      </c>
      <c r="CN15" s="510">
        <f t="shared" si="8"/>
        <v>0</v>
      </c>
      <c r="CO15" s="510">
        <f t="shared" si="8"/>
        <v>0</v>
      </c>
      <c r="CP15" s="510">
        <f t="shared" si="8"/>
        <v>0</v>
      </c>
      <c r="CQ15" s="510">
        <f t="shared" si="8"/>
        <v>0</v>
      </c>
      <c r="CR15" s="510">
        <f t="shared" si="8"/>
        <v>0</v>
      </c>
      <c r="CS15" s="510">
        <f t="shared" si="9"/>
        <v>0</v>
      </c>
      <c r="CT15" s="510">
        <f t="shared" si="9"/>
        <v>0</v>
      </c>
      <c r="CU15" s="510">
        <f t="shared" si="9"/>
        <v>0</v>
      </c>
      <c r="CV15" s="510">
        <f t="shared" si="9"/>
        <v>0</v>
      </c>
      <c r="CW15" s="510">
        <f t="shared" si="9"/>
        <v>0</v>
      </c>
      <c r="CX15" s="510">
        <f t="shared" si="9"/>
        <v>0</v>
      </c>
      <c r="CY15" s="510">
        <f t="shared" si="9"/>
        <v>0</v>
      </c>
      <c r="CZ15" s="510">
        <f t="shared" si="9"/>
        <v>0</v>
      </c>
      <c r="DA15" s="510">
        <f t="shared" si="9"/>
        <v>0</v>
      </c>
      <c r="DB15" s="510">
        <f t="shared" si="9"/>
        <v>0</v>
      </c>
      <c r="DC15" s="510">
        <f t="shared" si="10"/>
        <v>0</v>
      </c>
      <c r="DD15" s="510">
        <f t="shared" si="10"/>
        <v>0</v>
      </c>
      <c r="DE15" s="510">
        <f t="shared" si="10"/>
        <v>0</v>
      </c>
      <c r="DF15" s="510">
        <f t="shared" si="10"/>
        <v>0</v>
      </c>
      <c r="DG15" s="510">
        <f t="shared" si="10"/>
        <v>0</v>
      </c>
      <c r="DH15" s="510">
        <f t="shared" si="10"/>
        <v>0</v>
      </c>
      <c r="DI15" s="510">
        <f t="shared" si="10"/>
        <v>0</v>
      </c>
      <c r="DJ15" s="510">
        <f t="shared" si="10"/>
        <v>0</v>
      </c>
      <c r="DK15" s="510">
        <f t="shared" si="10"/>
        <v>0</v>
      </c>
      <c r="DL15" s="510">
        <f t="shared" si="10"/>
        <v>0</v>
      </c>
      <c r="DM15" s="510">
        <f t="shared" si="11"/>
        <v>0</v>
      </c>
      <c r="DN15" s="510">
        <f t="shared" si="11"/>
        <v>0</v>
      </c>
      <c r="DO15" s="510">
        <f t="shared" si="11"/>
        <v>0</v>
      </c>
      <c r="DP15" s="510">
        <f t="shared" si="11"/>
        <v>0</v>
      </c>
      <c r="DQ15" s="510">
        <f t="shared" si="11"/>
        <v>0</v>
      </c>
      <c r="DR15" s="510">
        <f t="shared" si="11"/>
        <v>0</v>
      </c>
      <c r="DS15" s="510">
        <f t="shared" si="11"/>
        <v>0</v>
      </c>
      <c r="DT15" s="510">
        <f t="shared" si="11"/>
        <v>0</v>
      </c>
      <c r="DU15" s="510">
        <f t="shared" si="11"/>
        <v>0</v>
      </c>
      <c r="DV15" s="510">
        <f t="shared" si="11"/>
        <v>0</v>
      </c>
      <c r="DW15" s="510">
        <f t="shared" si="11"/>
        <v>0</v>
      </c>
    </row>
    <row r="16" spans="1:127">
      <c r="A16" s="605" t="str">
        <f>Inputs!A367</f>
        <v>Commissioning</v>
      </c>
      <c r="B16" s="988">
        <f>Inputs!$D367</f>
        <v>20</v>
      </c>
      <c r="C16" s="975">
        <f>Inputs!$G367</f>
        <v>0</v>
      </c>
      <c r="D16" s="510">
        <f t="shared" si="12"/>
        <v>0</v>
      </c>
      <c r="E16" s="513"/>
      <c r="F16" s="481"/>
      <c r="G16" s="510">
        <f t="shared" si="0"/>
        <v>0</v>
      </c>
      <c r="H16" s="510">
        <f t="shared" si="0"/>
        <v>0</v>
      </c>
      <c r="I16" s="510">
        <f t="shared" si="0"/>
        <v>0</v>
      </c>
      <c r="J16" s="510">
        <f t="shared" si="0"/>
        <v>0</v>
      </c>
      <c r="K16" s="510">
        <f t="shared" si="0"/>
        <v>0</v>
      </c>
      <c r="L16" s="510">
        <f t="shared" si="0"/>
        <v>0</v>
      </c>
      <c r="M16" s="510">
        <f t="shared" si="0"/>
        <v>0</v>
      </c>
      <c r="N16" s="510">
        <f t="shared" si="0"/>
        <v>0</v>
      </c>
      <c r="O16" s="510">
        <f t="shared" si="0"/>
        <v>0</v>
      </c>
      <c r="P16" s="510">
        <f t="shared" si="0"/>
        <v>0</v>
      </c>
      <c r="Q16" s="510">
        <f t="shared" si="1"/>
        <v>0</v>
      </c>
      <c r="R16" s="510">
        <f t="shared" si="1"/>
        <v>0</v>
      </c>
      <c r="S16" s="510">
        <f t="shared" si="1"/>
        <v>0</v>
      </c>
      <c r="T16" s="510">
        <f t="shared" si="1"/>
        <v>0</v>
      </c>
      <c r="U16" s="510">
        <f t="shared" si="1"/>
        <v>0</v>
      </c>
      <c r="V16" s="510">
        <f t="shared" si="1"/>
        <v>0</v>
      </c>
      <c r="W16" s="510">
        <f t="shared" si="1"/>
        <v>0</v>
      </c>
      <c r="X16" s="510">
        <f t="shared" si="1"/>
        <v>0</v>
      </c>
      <c r="Y16" s="510">
        <f t="shared" si="1"/>
        <v>0</v>
      </c>
      <c r="Z16" s="510">
        <f t="shared" si="1"/>
        <v>0</v>
      </c>
      <c r="AA16" s="510">
        <f t="shared" si="2"/>
        <v>0</v>
      </c>
      <c r="AB16" s="510">
        <f t="shared" si="2"/>
        <v>0</v>
      </c>
      <c r="AC16" s="510">
        <f t="shared" si="2"/>
        <v>0</v>
      </c>
      <c r="AD16" s="510">
        <f t="shared" si="2"/>
        <v>0</v>
      </c>
      <c r="AE16" s="510">
        <f t="shared" si="2"/>
        <v>0</v>
      </c>
      <c r="AF16" s="510">
        <f t="shared" si="2"/>
        <v>0</v>
      </c>
      <c r="AG16" s="510">
        <f t="shared" si="2"/>
        <v>0</v>
      </c>
      <c r="AH16" s="510">
        <f t="shared" si="2"/>
        <v>0</v>
      </c>
      <c r="AI16" s="510">
        <f t="shared" si="2"/>
        <v>0</v>
      </c>
      <c r="AJ16" s="510">
        <f t="shared" si="2"/>
        <v>0</v>
      </c>
      <c r="AK16" s="510">
        <f t="shared" si="3"/>
        <v>0</v>
      </c>
      <c r="AL16" s="510">
        <f t="shared" si="3"/>
        <v>0</v>
      </c>
      <c r="AM16" s="510">
        <f t="shared" si="3"/>
        <v>0</v>
      </c>
      <c r="AN16" s="510">
        <f t="shared" si="3"/>
        <v>0</v>
      </c>
      <c r="AO16" s="510">
        <f t="shared" si="3"/>
        <v>0</v>
      </c>
      <c r="AP16" s="510">
        <f t="shared" si="3"/>
        <v>0</v>
      </c>
      <c r="AQ16" s="510">
        <f t="shared" si="3"/>
        <v>0</v>
      </c>
      <c r="AR16" s="510">
        <f t="shared" si="3"/>
        <v>0</v>
      </c>
      <c r="AS16" s="510">
        <f t="shared" si="3"/>
        <v>0</v>
      </c>
      <c r="AT16" s="510">
        <f t="shared" si="3"/>
        <v>0</v>
      </c>
      <c r="AU16" s="510">
        <f t="shared" si="4"/>
        <v>0</v>
      </c>
      <c r="AV16" s="510">
        <f t="shared" si="4"/>
        <v>0</v>
      </c>
      <c r="AW16" s="510">
        <f t="shared" si="4"/>
        <v>0</v>
      </c>
      <c r="AX16" s="510">
        <f t="shared" si="4"/>
        <v>0</v>
      </c>
      <c r="AY16" s="510">
        <f t="shared" si="4"/>
        <v>0</v>
      </c>
      <c r="AZ16" s="510">
        <f t="shared" si="4"/>
        <v>0</v>
      </c>
      <c r="BA16" s="510">
        <f t="shared" si="4"/>
        <v>0</v>
      </c>
      <c r="BB16" s="510">
        <f t="shared" si="4"/>
        <v>0</v>
      </c>
      <c r="BC16" s="510">
        <f t="shared" si="4"/>
        <v>0</v>
      </c>
      <c r="BD16" s="510">
        <f t="shared" si="4"/>
        <v>0</v>
      </c>
      <c r="BE16" s="510">
        <f t="shared" si="5"/>
        <v>0</v>
      </c>
      <c r="BF16" s="510">
        <f t="shared" si="5"/>
        <v>0</v>
      </c>
      <c r="BG16" s="510">
        <f t="shared" si="5"/>
        <v>0</v>
      </c>
      <c r="BH16" s="510">
        <f t="shared" si="5"/>
        <v>0</v>
      </c>
      <c r="BI16" s="510">
        <f t="shared" si="5"/>
        <v>0</v>
      </c>
      <c r="BJ16" s="510">
        <f t="shared" si="5"/>
        <v>0</v>
      </c>
      <c r="BK16" s="510">
        <f t="shared" si="5"/>
        <v>0</v>
      </c>
      <c r="BL16" s="510">
        <f t="shared" si="5"/>
        <v>0</v>
      </c>
      <c r="BM16" s="510">
        <f t="shared" si="5"/>
        <v>0</v>
      </c>
      <c r="BN16" s="510">
        <f t="shared" si="5"/>
        <v>0</v>
      </c>
      <c r="BO16" s="510">
        <f t="shared" si="6"/>
        <v>0</v>
      </c>
      <c r="BP16" s="510">
        <f t="shared" si="6"/>
        <v>0</v>
      </c>
      <c r="BQ16" s="510">
        <f t="shared" si="6"/>
        <v>0</v>
      </c>
      <c r="BR16" s="510">
        <f t="shared" si="6"/>
        <v>0</v>
      </c>
      <c r="BS16" s="510">
        <f t="shared" si="6"/>
        <v>0</v>
      </c>
      <c r="BT16" s="510">
        <f t="shared" si="6"/>
        <v>0</v>
      </c>
      <c r="BU16" s="510">
        <f t="shared" si="6"/>
        <v>0</v>
      </c>
      <c r="BV16" s="510">
        <f t="shared" si="6"/>
        <v>0</v>
      </c>
      <c r="BW16" s="510">
        <f t="shared" si="6"/>
        <v>0</v>
      </c>
      <c r="BX16" s="510">
        <f t="shared" si="6"/>
        <v>0</v>
      </c>
      <c r="BY16" s="510">
        <f t="shared" si="7"/>
        <v>0</v>
      </c>
      <c r="BZ16" s="510">
        <f t="shared" si="7"/>
        <v>0</v>
      </c>
      <c r="CA16" s="510">
        <f t="shared" si="7"/>
        <v>0</v>
      </c>
      <c r="CB16" s="510">
        <f t="shared" si="7"/>
        <v>0</v>
      </c>
      <c r="CC16" s="510">
        <f t="shared" si="7"/>
        <v>0</v>
      </c>
      <c r="CD16" s="510">
        <f t="shared" si="7"/>
        <v>0</v>
      </c>
      <c r="CE16" s="510">
        <f t="shared" si="7"/>
        <v>0</v>
      </c>
      <c r="CF16" s="510">
        <f t="shared" si="7"/>
        <v>0</v>
      </c>
      <c r="CG16" s="510">
        <f t="shared" si="7"/>
        <v>0</v>
      </c>
      <c r="CH16" s="510">
        <f t="shared" si="7"/>
        <v>0</v>
      </c>
      <c r="CI16" s="510">
        <f t="shared" si="8"/>
        <v>0</v>
      </c>
      <c r="CJ16" s="510">
        <f t="shared" si="8"/>
        <v>0</v>
      </c>
      <c r="CK16" s="510">
        <f t="shared" si="8"/>
        <v>0</v>
      </c>
      <c r="CL16" s="510">
        <f t="shared" si="8"/>
        <v>0</v>
      </c>
      <c r="CM16" s="510">
        <f t="shared" si="8"/>
        <v>0</v>
      </c>
      <c r="CN16" s="510">
        <f t="shared" si="8"/>
        <v>0</v>
      </c>
      <c r="CO16" s="510">
        <f t="shared" si="8"/>
        <v>0</v>
      </c>
      <c r="CP16" s="510">
        <f t="shared" si="8"/>
        <v>0</v>
      </c>
      <c r="CQ16" s="510">
        <f t="shared" si="8"/>
        <v>0</v>
      </c>
      <c r="CR16" s="510">
        <f t="shared" si="8"/>
        <v>0</v>
      </c>
      <c r="CS16" s="510">
        <f t="shared" si="9"/>
        <v>0</v>
      </c>
      <c r="CT16" s="510">
        <f t="shared" si="9"/>
        <v>0</v>
      </c>
      <c r="CU16" s="510">
        <f t="shared" si="9"/>
        <v>0</v>
      </c>
      <c r="CV16" s="510">
        <f t="shared" si="9"/>
        <v>0</v>
      </c>
      <c r="CW16" s="510">
        <f t="shared" si="9"/>
        <v>0</v>
      </c>
      <c r="CX16" s="510">
        <f t="shared" si="9"/>
        <v>0</v>
      </c>
      <c r="CY16" s="510">
        <f t="shared" si="9"/>
        <v>0</v>
      </c>
      <c r="CZ16" s="510">
        <f t="shared" si="9"/>
        <v>0</v>
      </c>
      <c r="DA16" s="510">
        <f t="shared" si="9"/>
        <v>0</v>
      </c>
      <c r="DB16" s="510">
        <f t="shared" si="9"/>
        <v>0</v>
      </c>
      <c r="DC16" s="510">
        <f t="shared" si="10"/>
        <v>0</v>
      </c>
      <c r="DD16" s="510">
        <f t="shared" si="10"/>
        <v>0</v>
      </c>
      <c r="DE16" s="510">
        <f t="shared" si="10"/>
        <v>0</v>
      </c>
      <c r="DF16" s="510">
        <f t="shared" si="10"/>
        <v>0</v>
      </c>
      <c r="DG16" s="510">
        <f t="shared" si="10"/>
        <v>0</v>
      </c>
      <c r="DH16" s="510">
        <f t="shared" si="10"/>
        <v>0</v>
      </c>
      <c r="DI16" s="510">
        <f t="shared" si="10"/>
        <v>0</v>
      </c>
      <c r="DJ16" s="510">
        <f t="shared" si="10"/>
        <v>0</v>
      </c>
      <c r="DK16" s="510">
        <f t="shared" si="10"/>
        <v>0</v>
      </c>
      <c r="DL16" s="510">
        <f t="shared" si="10"/>
        <v>0</v>
      </c>
      <c r="DM16" s="510">
        <f t="shared" si="11"/>
        <v>0</v>
      </c>
      <c r="DN16" s="510">
        <f t="shared" si="11"/>
        <v>0</v>
      </c>
      <c r="DO16" s="510">
        <f t="shared" si="11"/>
        <v>0</v>
      </c>
      <c r="DP16" s="510">
        <f t="shared" si="11"/>
        <v>0</v>
      </c>
      <c r="DQ16" s="510">
        <f t="shared" si="11"/>
        <v>0</v>
      </c>
      <c r="DR16" s="510">
        <f t="shared" si="11"/>
        <v>0</v>
      </c>
      <c r="DS16" s="510">
        <f t="shared" si="11"/>
        <v>0</v>
      </c>
      <c r="DT16" s="510">
        <f t="shared" si="11"/>
        <v>0</v>
      </c>
      <c r="DU16" s="510">
        <f t="shared" si="11"/>
        <v>0</v>
      </c>
      <c r="DV16" s="510">
        <f t="shared" si="11"/>
        <v>0</v>
      </c>
      <c r="DW16" s="510">
        <f t="shared" si="11"/>
        <v>0</v>
      </c>
    </row>
    <row r="17" spans="1:127">
      <c r="A17" s="605" t="str">
        <f>Inputs!A368</f>
        <v>Audit&amp;Accounting&amp;Legal Fees</v>
      </c>
      <c r="B17" s="988">
        <f>Inputs!$D368</f>
        <v>20</v>
      </c>
      <c r="C17" s="975">
        <f>Inputs!$G368</f>
        <v>42</v>
      </c>
      <c r="D17" s="510">
        <f t="shared" si="12"/>
        <v>42.000000000000014</v>
      </c>
      <c r="E17" s="513"/>
      <c r="F17" s="481"/>
      <c r="G17" s="510">
        <f t="shared" ref="G17:P28" si="13">AND(G$3&gt;0,G$3&lt;=$B17)*($C17/$B17)*G$5</f>
        <v>0</v>
      </c>
      <c r="H17" s="510">
        <f t="shared" si="13"/>
        <v>1.0413698630136987</v>
      </c>
      <c r="I17" s="510">
        <f t="shared" si="13"/>
        <v>1.0586301369863016</v>
      </c>
      <c r="J17" s="510">
        <f t="shared" si="13"/>
        <v>1.0413698630136987</v>
      </c>
      <c r="K17" s="510">
        <f t="shared" si="13"/>
        <v>1.0586301369863016</v>
      </c>
      <c r="L17" s="510">
        <f t="shared" si="13"/>
        <v>1.0442622950819673</v>
      </c>
      <c r="M17" s="510">
        <f t="shared" si="13"/>
        <v>1.0557377049180328</v>
      </c>
      <c r="N17" s="510">
        <f t="shared" si="13"/>
        <v>1.0413698630136987</v>
      </c>
      <c r="O17" s="510">
        <f t="shared" si="13"/>
        <v>1.0586301369863016</v>
      </c>
      <c r="P17" s="510">
        <f t="shared" si="13"/>
        <v>1.0413698630136987</v>
      </c>
      <c r="Q17" s="510">
        <f t="shared" ref="Q17:Z28" si="14">AND(Q$3&gt;0,Q$3&lt;=$B17)*($C17/$B17)*Q$5</f>
        <v>1.0586301369863016</v>
      </c>
      <c r="R17" s="510">
        <f t="shared" si="14"/>
        <v>1.0413698630136987</v>
      </c>
      <c r="S17" s="510">
        <f t="shared" si="14"/>
        <v>1.0586301369863016</v>
      </c>
      <c r="T17" s="510">
        <f t="shared" si="14"/>
        <v>1.0442622950819673</v>
      </c>
      <c r="U17" s="510">
        <f t="shared" si="14"/>
        <v>1.0557377049180328</v>
      </c>
      <c r="V17" s="510">
        <f t="shared" si="14"/>
        <v>1.0413698630136987</v>
      </c>
      <c r="W17" s="510">
        <f t="shared" si="14"/>
        <v>1.0586301369863016</v>
      </c>
      <c r="X17" s="510">
        <f t="shared" si="14"/>
        <v>1.0413698630136987</v>
      </c>
      <c r="Y17" s="510">
        <f t="shared" si="14"/>
        <v>1.0586301369863016</v>
      </c>
      <c r="Z17" s="510">
        <f t="shared" si="14"/>
        <v>1.0413698630136987</v>
      </c>
      <c r="AA17" s="510">
        <f t="shared" ref="AA17:AJ28" si="15">AND(AA$3&gt;0,AA$3&lt;=$B17)*($C17/$B17)*AA$5</f>
        <v>1.0586301369863016</v>
      </c>
      <c r="AB17" s="510">
        <f t="shared" si="15"/>
        <v>1.0442622950819673</v>
      </c>
      <c r="AC17" s="510">
        <f t="shared" si="15"/>
        <v>1.0557377049180328</v>
      </c>
      <c r="AD17" s="510">
        <f t="shared" si="15"/>
        <v>1.0413698630136987</v>
      </c>
      <c r="AE17" s="510">
        <f t="shared" si="15"/>
        <v>1.0586301369863016</v>
      </c>
      <c r="AF17" s="510">
        <f t="shared" si="15"/>
        <v>1.0413698630136987</v>
      </c>
      <c r="AG17" s="510">
        <f t="shared" si="15"/>
        <v>1.0586301369863016</v>
      </c>
      <c r="AH17" s="510">
        <f t="shared" si="15"/>
        <v>1.0413698630136987</v>
      </c>
      <c r="AI17" s="510">
        <f t="shared" si="15"/>
        <v>1.0586301369863016</v>
      </c>
      <c r="AJ17" s="510">
        <f t="shared" si="15"/>
        <v>1.0442622950819673</v>
      </c>
      <c r="AK17" s="510">
        <f t="shared" ref="AK17:AT28" si="16">AND(AK$3&gt;0,AK$3&lt;=$B17)*($C17/$B17)*AK$5</f>
        <v>1.0557377049180328</v>
      </c>
      <c r="AL17" s="510">
        <f t="shared" si="16"/>
        <v>1.0413698630136987</v>
      </c>
      <c r="AM17" s="510">
        <f t="shared" si="16"/>
        <v>1.0586301369863016</v>
      </c>
      <c r="AN17" s="510">
        <f t="shared" si="16"/>
        <v>1.0413698630136987</v>
      </c>
      <c r="AO17" s="510">
        <f t="shared" si="16"/>
        <v>1.0586301369863016</v>
      </c>
      <c r="AP17" s="510">
        <f t="shared" si="16"/>
        <v>1.0413698630136987</v>
      </c>
      <c r="AQ17" s="510">
        <f t="shared" si="16"/>
        <v>1.0586301369863016</v>
      </c>
      <c r="AR17" s="510">
        <f t="shared" si="16"/>
        <v>1.0442622950819673</v>
      </c>
      <c r="AS17" s="510">
        <f t="shared" si="16"/>
        <v>1.0557377049180328</v>
      </c>
      <c r="AT17" s="510">
        <f t="shared" si="16"/>
        <v>1.0413698630136987</v>
      </c>
      <c r="AU17" s="510">
        <f t="shared" ref="AU17:BD28" si="17">AND(AU$3&gt;0,AU$3&lt;=$B17)*($C17/$B17)*AU$5</f>
        <v>1.0586301369863016</v>
      </c>
      <c r="AV17" s="510">
        <f t="shared" si="17"/>
        <v>0</v>
      </c>
      <c r="AW17" s="510">
        <f t="shared" si="17"/>
        <v>0</v>
      </c>
      <c r="AX17" s="510">
        <f t="shared" si="17"/>
        <v>0</v>
      </c>
      <c r="AY17" s="510">
        <f t="shared" si="17"/>
        <v>0</v>
      </c>
      <c r="AZ17" s="510">
        <f t="shared" si="17"/>
        <v>0</v>
      </c>
      <c r="BA17" s="510">
        <f t="shared" si="17"/>
        <v>0</v>
      </c>
      <c r="BB17" s="510">
        <f t="shared" si="17"/>
        <v>0</v>
      </c>
      <c r="BC17" s="510">
        <f t="shared" si="17"/>
        <v>0</v>
      </c>
      <c r="BD17" s="510">
        <f t="shared" si="17"/>
        <v>0</v>
      </c>
      <c r="BE17" s="510">
        <f t="shared" ref="BE17:BN28" si="18">AND(BE$3&gt;0,BE$3&lt;=$B17)*($C17/$B17)*BE$5</f>
        <v>0</v>
      </c>
      <c r="BF17" s="510">
        <f t="shared" si="18"/>
        <v>0</v>
      </c>
      <c r="BG17" s="510">
        <f t="shared" si="18"/>
        <v>0</v>
      </c>
      <c r="BH17" s="510">
        <f t="shared" si="18"/>
        <v>0</v>
      </c>
      <c r="BI17" s="510">
        <f t="shared" si="18"/>
        <v>0</v>
      </c>
      <c r="BJ17" s="510">
        <f t="shared" si="18"/>
        <v>0</v>
      </c>
      <c r="BK17" s="510">
        <f t="shared" si="18"/>
        <v>0</v>
      </c>
      <c r="BL17" s="510">
        <f t="shared" si="18"/>
        <v>0</v>
      </c>
      <c r="BM17" s="510">
        <f t="shared" si="18"/>
        <v>0</v>
      </c>
      <c r="BN17" s="510">
        <f t="shared" si="18"/>
        <v>0</v>
      </c>
      <c r="BO17" s="510">
        <f t="shared" ref="BO17:BX28" si="19">AND(BO$3&gt;0,BO$3&lt;=$B17)*($C17/$B17)*BO$5</f>
        <v>0</v>
      </c>
      <c r="BP17" s="510">
        <f t="shared" si="19"/>
        <v>0</v>
      </c>
      <c r="BQ17" s="510">
        <f t="shared" si="19"/>
        <v>0</v>
      </c>
      <c r="BR17" s="510">
        <f t="shared" si="19"/>
        <v>0</v>
      </c>
      <c r="BS17" s="510">
        <f t="shared" si="19"/>
        <v>0</v>
      </c>
      <c r="BT17" s="510">
        <f t="shared" si="19"/>
        <v>0</v>
      </c>
      <c r="BU17" s="510">
        <f t="shared" si="19"/>
        <v>0</v>
      </c>
      <c r="BV17" s="510">
        <f t="shared" si="19"/>
        <v>0</v>
      </c>
      <c r="BW17" s="510">
        <f t="shared" si="19"/>
        <v>0</v>
      </c>
      <c r="BX17" s="510">
        <f t="shared" si="19"/>
        <v>0</v>
      </c>
      <c r="BY17" s="510">
        <f t="shared" ref="BY17:CH28" si="20">AND(BY$3&gt;0,BY$3&lt;=$B17)*($C17/$B17)*BY$5</f>
        <v>0</v>
      </c>
      <c r="BZ17" s="510">
        <f t="shared" si="20"/>
        <v>0</v>
      </c>
      <c r="CA17" s="510">
        <f t="shared" si="20"/>
        <v>0</v>
      </c>
      <c r="CB17" s="510">
        <f t="shared" si="20"/>
        <v>0</v>
      </c>
      <c r="CC17" s="510">
        <f t="shared" si="20"/>
        <v>0</v>
      </c>
      <c r="CD17" s="510">
        <f t="shared" si="20"/>
        <v>0</v>
      </c>
      <c r="CE17" s="510">
        <f t="shared" si="20"/>
        <v>0</v>
      </c>
      <c r="CF17" s="510">
        <f t="shared" si="20"/>
        <v>0</v>
      </c>
      <c r="CG17" s="510">
        <f t="shared" si="20"/>
        <v>0</v>
      </c>
      <c r="CH17" s="510">
        <f t="shared" si="20"/>
        <v>0</v>
      </c>
      <c r="CI17" s="510">
        <f t="shared" ref="CI17:CR28" si="21">AND(CI$3&gt;0,CI$3&lt;=$B17)*($C17/$B17)*CI$5</f>
        <v>0</v>
      </c>
      <c r="CJ17" s="510">
        <f t="shared" si="21"/>
        <v>0</v>
      </c>
      <c r="CK17" s="510">
        <f t="shared" si="21"/>
        <v>0</v>
      </c>
      <c r="CL17" s="510">
        <f t="shared" si="21"/>
        <v>0</v>
      </c>
      <c r="CM17" s="510">
        <f t="shared" si="21"/>
        <v>0</v>
      </c>
      <c r="CN17" s="510">
        <f t="shared" si="21"/>
        <v>0</v>
      </c>
      <c r="CO17" s="510">
        <f t="shared" si="21"/>
        <v>0</v>
      </c>
      <c r="CP17" s="510">
        <f t="shared" si="21"/>
        <v>0</v>
      </c>
      <c r="CQ17" s="510">
        <f t="shared" si="21"/>
        <v>0</v>
      </c>
      <c r="CR17" s="510">
        <f t="shared" si="21"/>
        <v>0</v>
      </c>
      <c r="CS17" s="510">
        <f t="shared" ref="CS17:DB28" si="22">AND(CS$3&gt;0,CS$3&lt;=$B17)*($C17/$B17)*CS$5</f>
        <v>0</v>
      </c>
      <c r="CT17" s="510">
        <f t="shared" si="22"/>
        <v>0</v>
      </c>
      <c r="CU17" s="510">
        <f t="shared" si="22"/>
        <v>0</v>
      </c>
      <c r="CV17" s="510">
        <f t="shared" si="22"/>
        <v>0</v>
      </c>
      <c r="CW17" s="510">
        <f t="shared" si="22"/>
        <v>0</v>
      </c>
      <c r="CX17" s="510">
        <f t="shared" si="22"/>
        <v>0</v>
      </c>
      <c r="CY17" s="510">
        <f t="shared" si="22"/>
        <v>0</v>
      </c>
      <c r="CZ17" s="510">
        <f t="shared" si="22"/>
        <v>0</v>
      </c>
      <c r="DA17" s="510">
        <f t="shared" si="22"/>
        <v>0</v>
      </c>
      <c r="DB17" s="510">
        <f t="shared" si="22"/>
        <v>0</v>
      </c>
      <c r="DC17" s="510">
        <f t="shared" ref="DC17:DL28" si="23">AND(DC$3&gt;0,DC$3&lt;=$B17)*($C17/$B17)*DC$5</f>
        <v>0</v>
      </c>
      <c r="DD17" s="510">
        <f t="shared" si="23"/>
        <v>0</v>
      </c>
      <c r="DE17" s="510">
        <f t="shared" si="23"/>
        <v>0</v>
      </c>
      <c r="DF17" s="510">
        <f t="shared" si="23"/>
        <v>0</v>
      </c>
      <c r="DG17" s="510">
        <f t="shared" si="23"/>
        <v>0</v>
      </c>
      <c r="DH17" s="510">
        <f t="shared" si="23"/>
        <v>0</v>
      </c>
      <c r="DI17" s="510">
        <f t="shared" si="23"/>
        <v>0</v>
      </c>
      <c r="DJ17" s="510">
        <f t="shared" si="23"/>
        <v>0</v>
      </c>
      <c r="DK17" s="510">
        <f t="shared" si="23"/>
        <v>0</v>
      </c>
      <c r="DL17" s="510">
        <f t="shared" si="23"/>
        <v>0</v>
      </c>
      <c r="DM17" s="510">
        <f t="shared" ref="DM17:DW28" si="24">AND(DM$3&gt;0,DM$3&lt;=$B17)*($C17/$B17)*DM$5</f>
        <v>0</v>
      </c>
      <c r="DN17" s="510">
        <f t="shared" si="24"/>
        <v>0</v>
      </c>
      <c r="DO17" s="510">
        <f t="shared" si="24"/>
        <v>0</v>
      </c>
      <c r="DP17" s="510">
        <f t="shared" si="24"/>
        <v>0</v>
      </c>
      <c r="DQ17" s="510">
        <f t="shared" si="24"/>
        <v>0</v>
      </c>
      <c r="DR17" s="510">
        <f t="shared" si="24"/>
        <v>0</v>
      </c>
      <c r="DS17" s="510">
        <f t="shared" si="24"/>
        <v>0</v>
      </c>
      <c r="DT17" s="510">
        <f t="shared" si="24"/>
        <v>0</v>
      </c>
      <c r="DU17" s="510">
        <f t="shared" si="24"/>
        <v>0</v>
      </c>
      <c r="DV17" s="510">
        <f t="shared" si="24"/>
        <v>0</v>
      </c>
      <c r="DW17" s="510">
        <f t="shared" si="24"/>
        <v>0</v>
      </c>
    </row>
    <row r="18" spans="1:127">
      <c r="A18" s="605" t="str">
        <f>Inputs!A369</f>
        <v>Construction Management</v>
      </c>
      <c r="B18" s="988">
        <f>Inputs!$D369</f>
        <v>20</v>
      </c>
      <c r="C18" s="975">
        <f>Inputs!$G369</f>
        <v>1742.25</v>
      </c>
      <c r="D18" s="510">
        <f t="shared" si="12"/>
        <v>1742.2500000000005</v>
      </c>
      <c r="E18" s="513"/>
      <c r="F18" s="481"/>
      <c r="G18" s="510">
        <f t="shared" si="13"/>
        <v>0</v>
      </c>
      <c r="H18" s="510">
        <f t="shared" si="13"/>
        <v>43.198253424657537</v>
      </c>
      <c r="I18" s="510">
        <f t="shared" si="13"/>
        <v>43.914246575342467</v>
      </c>
      <c r="J18" s="510">
        <f t="shared" si="13"/>
        <v>43.198253424657537</v>
      </c>
      <c r="K18" s="510">
        <f t="shared" si="13"/>
        <v>43.914246575342467</v>
      </c>
      <c r="L18" s="510">
        <f t="shared" si="13"/>
        <v>43.318237704918033</v>
      </c>
      <c r="M18" s="510">
        <f t="shared" si="13"/>
        <v>43.794262295081964</v>
      </c>
      <c r="N18" s="510">
        <f t="shared" si="13"/>
        <v>43.198253424657537</v>
      </c>
      <c r="O18" s="510">
        <f t="shared" si="13"/>
        <v>43.914246575342467</v>
      </c>
      <c r="P18" s="510">
        <f t="shared" si="13"/>
        <v>43.198253424657537</v>
      </c>
      <c r="Q18" s="510">
        <f t="shared" si="14"/>
        <v>43.914246575342467</v>
      </c>
      <c r="R18" s="510">
        <f t="shared" si="14"/>
        <v>43.198253424657537</v>
      </c>
      <c r="S18" s="510">
        <f t="shared" si="14"/>
        <v>43.914246575342467</v>
      </c>
      <c r="T18" s="510">
        <f t="shared" si="14"/>
        <v>43.318237704918033</v>
      </c>
      <c r="U18" s="510">
        <f t="shared" si="14"/>
        <v>43.794262295081964</v>
      </c>
      <c r="V18" s="510">
        <f t="shared" si="14"/>
        <v>43.198253424657537</v>
      </c>
      <c r="W18" s="510">
        <f t="shared" si="14"/>
        <v>43.914246575342467</v>
      </c>
      <c r="X18" s="510">
        <f t="shared" si="14"/>
        <v>43.198253424657537</v>
      </c>
      <c r="Y18" s="510">
        <f t="shared" si="14"/>
        <v>43.914246575342467</v>
      </c>
      <c r="Z18" s="510">
        <f t="shared" si="14"/>
        <v>43.198253424657537</v>
      </c>
      <c r="AA18" s="510">
        <f t="shared" si="15"/>
        <v>43.914246575342467</v>
      </c>
      <c r="AB18" s="510">
        <f t="shared" si="15"/>
        <v>43.318237704918033</v>
      </c>
      <c r="AC18" s="510">
        <f t="shared" si="15"/>
        <v>43.794262295081964</v>
      </c>
      <c r="AD18" s="510">
        <f t="shared" si="15"/>
        <v>43.198253424657537</v>
      </c>
      <c r="AE18" s="510">
        <f t="shared" si="15"/>
        <v>43.914246575342467</v>
      </c>
      <c r="AF18" s="510">
        <f t="shared" si="15"/>
        <v>43.198253424657537</v>
      </c>
      <c r="AG18" s="510">
        <f t="shared" si="15"/>
        <v>43.914246575342467</v>
      </c>
      <c r="AH18" s="510">
        <f t="shared" si="15"/>
        <v>43.198253424657537</v>
      </c>
      <c r="AI18" s="510">
        <f t="shared" si="15"/>
        <v>43.914246575342467</v>
      </c>
      <c r="AJ18" s="510">
        <f t="shared" si="15"/>
        <v>43.318237704918033</v>
      </c>
      <c r="AK18" s="510">
        <f t="shared" si="16"/>
        <v>43.794262295081964</v>
      </c>
      <c r="AL18" s="510">
        <f t="shared" si="16"/>
        <v>43.198253424657537</v>
      </c>
      <c r="AM18" s="510">
        <f t="shared" si="16"/>
        <v>43.914246575342467</v>
      </c>
      <c r="AN18" s="510">
        <f t="shared" si="16"/>
        <v>43.198253424657537</v>
      </c>
      <c r="AO18" s="510">
        <f t="shared" si="16"/>
        <v>43.914246575342467</v>
      </c>
      <c r="AP18" s="510">
        <f t="shared" si="16"/>
        <v>43.198253424657537</v>
      </c>
      <c r="AQ18" s="510">
        <f t="shared" si="16"/>
        <v>43.914246575342467</v>
      </c>
      <c r="AR18" s="510">
        <f t="shared" si="16"/>
        <v>43.318237704918033</v>
      </c>
      <c r="AS18" s="510">
        <f t="shared" si="16"/>
        <v>43.794262295081964</v>
      </c>
      <c r="AT18" s="510">
        <f t="shared" si="16"/>
        <v>43.198253424657537</v>
      </c>
      <c r="AU18" s="510">
        <f t="shared" si="17"/>
        <v>43.914246575342467</v>
      </c>
      <c r="AV18" s="510">
        <f t="shared" si="17"/>
        <v>0</v>
      </c>
      <c r="AW18" s="510">
        <f t="shared" si="17"/>
        <v>0</v>
      </c>
      <c r="AX18" s="510">
        <f t="shared" si="17"/>
        <v>0</v>
      </c>
      <c r="AY18" s="510">
        <f t="shared" si="17"/>
        <v>0</v>
      </c>
      <c r="AZ18" s="510">
        <f t="shared" si="17"/>
        <v>0</v>
      </c>
      <c r="BA18" s="510">
        <f t="shared" si="17"/>
        <v>0</v>
      </c>
      <c r="BB18" s="510">
        <f t="shared" si="17"/>
        <v>0</v>
      </c>
      <c r="BC18" s="510">
        <f t="shared" si="17"/>
        <v>0</v>
      </c>
      <c r="BD18" s="510">
        <f t="shared" si="17"/>
        <v>0</v>
      </c>
      <c r="BE18" s="510">
        <f t="shared" si="18"/>
        <v>0</v>
      </c>
      <c r="BF18" s="510">
        <f t="shared" si="18"/>
        <v>0</v>
      </c>
      <c r="BG18" s="510">
        <f t="shared" si="18"/>
        <v>0</v>
      </c>
      <c r="BH18" s="510">
        <f t="shared" si="18"/>
        <v>0</v>
      </c>
      <c r="BI18" s="510">
        <f t="shared" si="18"/>
        <v>0</v>
      </c>
      <c r="BJ18" s="510">
        <f t="shared" si="18"/>
        <v>0</v>
      </c>
      <c r="BK18" s="510">
        <f t="shared" si="18"/>
        <v>0</v>
      </c>
      <c r="BL18" s="510">
        <f t="shared" si="18"/>
        <v>0</v>
      </c>
      <c r="BM18" s="510">
        <f t="shared" si="18"/>
        <v>0</v>
      </c>
      <c r="BN18" s="510">
        <f t="shared" si="18"/>
        <v>0</v>
      </c>
      <c r="BO18" s="510">
        <f t="shared" si="19"/>
        <v>0</v>
      </c>
      <c r="BP18" s="510">
        <f t="shared" si="19"/>
        <v>0</v>
      </c>
      <c r="BQ18" s="510">
        <f t="shared" si="19"/>
        <v>0</v>
      </c>
      <c r="BR18" s="510">
        <f t="shared" si="19"/>
        <v>0</v>
      </c>
      <c r="BS18" s="510">
        <f t="shared" si="19"/>
        <v>0</v>
      </c>
      <c r="BT18" s="510">
        <f t="shared" si="19"/>
        <v>0</v>
      </c>
      <c r="BU18" s="510">
        <f t="shared" si="19"/>
        <v>0</v>
      </c>
      <c r="BV18" s="510">
        <f t="shared" si="19"/>
        <v>0</v>
      </c>
      <c r="BW18" s="510">
        <f t="shared" si="19"/>
        <v>0</v>
      </c>
      <c r="BX18" s="510">
        <f t="shared" si="19"/>
        <v>0</v>
      </c>
      <c r="BY18" s="510">
        <f t="shared" si="20"/>
        <v>0</v>
      </c>
      <c r="BZ18" s="510">
        <f t="shared" si="20"/>
        <v>0</v>
      </c>
      <c r="CA18" s="510">
        <f t="shared" si="20"/>
        <v>0</v>
      </c>
      <c r="CB18" s="510">
        <f t="shared" si="20"/>
        <v>0</v>
      </c>
      <c r="CC18" s="510">
        <f t="shared" si="20"/>
        <v>0</v>
      </c>
      <c r="CD18" s="510">
        <f t="shared" si="20"/>
        <v>0</v>
      </c>
      <c r="CE18" s="510">
        <f t="shared" si="20"/>
        <v>0</v>
      </c>
      <c r="CF18" s="510">
        <f t="shared" si="20"/>
        <v>0</v>
      </c>
      <c r="CG18" s="510">
        <f t="shared" si="20"/>
        <v>0</v>
      </c>
      <c r="CH18" s="510">
        <f t="shared" si="20"/>
        <v>0</v>
      </c>
      <c r="CI18" s="510">
        <f t="shared" si="21"/>
        <v>0</v>
      </c>
      <c r="CJ18" s="510">
        <f t="shared" si="21"/>
        <v>0</v>
      </c>
      <c r="CK18" s="510">
        <f t="shared" si="21"/>
        <v>0</v>
      </c>
      <c r="CL18" s="510">
        <f t="shared" si="21"/>
        <v>0</v>
      </c>
      <c r="CM18" s="510">
        <f t="shared" si="21"/>
        <v>0</v>
      </c>
      <c r="CN18" s="510">
        <f t="shared" si="21"/>
        <v>0</v>
      </c>
      <c r="CO18" s="510">
        <f t="shared" si="21"/>
        <v>0</v>
      </c>
      <c r="CP18" s="510">
        <f t="shared" si="21"/>
        <v>0</v>
      </c>
      <c r="CQ18" s="510">
        <f t="shared" si="21"/>
        <v>0</v>
      </c>
      <c r="CR18" s="510">
        <f t="shared" si="21"/>
        <v>0</v>
      </c>
      <c r="CS18" s="510">
        <f t="shared" si="22"/>
        <v>0</v>
      </c>
      <c r="CT18" s="510">
        <f t="shared" si="22"/>
        <v>0</v>
      </c>
      <c r="CU18" s="510">
        <f t="shared" si="22"/>
        <v>0</v>
      </c>
      <c r="CV18" s="510">
        <f t="shared" si="22"/>
        <v>0</v>
      </c>
      <c r="CW18" s="510">
        <f t="shared" si="22"/>
        <v>0</v>
      </c>
      <c r="CX18" s="510">
        <f t="shared" si="22"/>
        <v>0</v>
      </c>
      <c r="CY18" s="510">
        <f t="shared" si="22"/>
        <v>0</v>
      </c>
      <c r="CZ18" s="510">
        <f t="shared" si="22"/>
        <v>0</v>
      </c>
      <c r="DA18" s="510">
        <f t="shared" si="22"/>
        <v>0</v>
      </c>
      <c r="DB18" s="510">
        <f t="shared" si="22"/>
        <v>0</v>
      </c>
      <c r="DC18" s="510">
        <f t="shared" si="23"/>
        <v>0</v>
      </c>
      <c r="DD18" s="510">
        <f t="shared" si="23"/>
        <v>0</v>
      </c>
      <c r="DE18" s="510">
        <f t="shared" si="23"/>
        <v>0</v>
      </c>
      <c r="DF18" s="510">
        <f t="shared" si="23"/>
        <v>0</v>
      </c>
      <c r="DG18" s="510">
        <f t="shared" si="23"/>
        <v>0</v>
      </c>
      <c r="DH18" s="510">
        <f t="shared" si="23"/>
        <v>0</v>
      </c>
      <c r="DI18" s="510">
        <f t="shared" si="23"/>
        <v>0</v>
      </c>
      <c r="DJ18" s="510">
        <f t="shared" si="23"/>
        <v>0</v>
      </c>
      <c r="DK18" s="510">
        <f t="shared" si="23"/>
        <v>0</v>
      </c>
      <c r="DL18" s="510">
        <f t="shared" si="23"/>
        <v>0</v>
      </c>
      <c r="DM18" s="510">
        <f t="shared" si="24"/>
        <v>0</v>
      </c>
      <c r="DN18" s="510">
        <f t="shared" si="24"/>
        <v>0</v>
      </c>
      <c r="DO18" s="510">
        <f t="shared" si="24"/>
        <v>0</v>
      </c>
      <c r="DP18" s="510">
        <f t="shared" si="24"/>
        <v>0</v>
      </c>
      <c r="DQ18" s="510">
        <f t="shared" si="24"/>
        <v>0</v>
      </c>
      <c r="DR18" s="510">
        <f t="shared" si="24"/>
        <v>0</v>
      </c>
      <c r="DS18" s="510">
        <f t="shared" si="24"/>
        <v>0</v>
      </c>
      <c r="DT18" s="510">
        <f t="shared" si="24"/>
        <v>0</v>
      </c>
      <c r="DU18" s="510">
        <f t="shared" si="24"/>
        <v>0</v>
      </c>
      <c r="DV18" s="510">
        <f t="shared" si="24"/>
        <v>0</v>
      </c>
      <c r="DW18" s="510">
        <f t="shared" si="24"/>
        <v>0</v>
      </c>
    </row>
    <row r="19" spans="1:127">
      <c r="A19" s="605" t="str">
        <f>Inputs!A370</f>
        <v>Contingencies</v>
      </c>
      <c r="B19" s="988">
        <f>Inputs!$D370</f>
        <v>20</v>
      </c>
      <c r="C19" s="975">
        <f>Inputs!$G370</f>
        <v>3036.9449999999997</v>
      </c>
      <c r="D19" s="510">
        <f t="shared" si="12"/>
        <v>3036.9449999999979</v>
      </c>
      <c r="E19" s="513"/>
      <c r="F19" s="481"/>
      <c r="G19" s="510">
        <f t="shared" si="13"/>
        <v>0</v>
      </c>
      <c r="H19" s="510">
        <f t="shared" si="13"/>
        <v>75.299595205479449</v>
      </c>
      <c r="I19" s="510">
        <f t="shared" si="13"/>
        <v>76.54765479452054</v>
      </c>
      <c r="J19" s="510">
        <f t="shared" si="13"/>
        <v>75.299595205479449</v>
      </c>
      <c r="K19" s="510">
        <f t="shared" si="13"/>
        <v>76.54765479452054</v>
      </c>
      <c r="L19" s="510">
        <f t="shared" si="13"/>
        <v>75.508741803278681</v>
      </c>
      <c r="M19" s="510">
        <f t="shared" si="13"/>
        <v>76.338508196721293</v>
      </c>
      <c r="N19" s="510">
        <f t="shared" si="13"/>
        <v>75.299595205479449</v>
      </c>
      <c r="O19" s="510">
        <f t="shared" si="13"/>
        <v>76.54765479452054</v>
      </c>
      <c r="P19" s="510">
        <f t="shared" si="13"/>
        <v>75.299595205479449</v>
      </c>
      <c r="Q19" s="510">
        <f t="shared" si="14"/>
        <v>76.54765479452054</v>
      </c>
      <c r="R19" s="510">
        <f t="shared" si="14"/>
        <v>75.299595205479449</v>
      </c>
      <c r="S19" s="510">
        <f t="shared" si="14"/>
        <v>76.54765479452054</v>
      </c>
      <c r="T19" s="510">
        <f t="shared" si="14"/>
        <v>75.508741803278681</v>
      </c>
      <c r="U19" s="510">
        <f t="shared" si="14"/>
        <v>76.338508196721293</v>
      </c>
      <c r="V19" s="510">
        <f t="shared" si="14"/>
        <v>75.299595205479449</v>
      </c>
      <c r="W19" s="510">
        <f t="shared" si="14"/>
        <v>76.54765479452054</v>
      </c>
      <c r="X19" s="510">
        <f t="shared" si="14"/>
        <v>75.299595205479449</v>
      </c>
      <c r="Y19" s="510">
        <f t="shared" si="14"/>
        <v>76.54765479452054</v>
      </c>
      <c r="Z19" s="510">
        <f t="shared" si="14"/>
        <v>75.299595205479449</v>
      </c>
      <c r="AA19" s="510">
        <f t="shared" si="15"/>
        <v>76.54765479452054</v>
      </c>
      <c r="AB19" s="510">
        <f t="shared" si="15"/>
        <v>75.508741803278681</v>
      </c>
      <c r="AC19" s="510">
        <f t="shared" si="15"/>
        <v>76.338508196721293</v>
      </c>
      <c r="AD19" s="510">
        <f t="shared" si="15"/>
        <v>75.299595205479449</v>
      </c>
      <c r="AE19" s="510">
        <f t="shared" si="15"/>
        <v>76.54765479452054</v>
      </c>
      <c r="AF19" s="510">
        <f t="shared" si="15"/>
        <v>75.299595205479449</v>
      </c>
      <c r="AG19" s="510">
        <f t="shared" si="15"/>
        <v>76.54765479452054</v>
      </c>
      <c r="AH19" s="510">
        <f t="shared" si="15"/>
        <v>75.299595205479449</v>
      </c>
      <c r="AI19" s="510">
        <f t="shared" si="15"/>
        <v>76.54765479452054</v>
      </c>
      <c r="AJ19" s="510">
        <f t="shared" si="15"/>
        <v>75.508741803278681</v>
      </c>
      <c r="AK19" s="510">
        <f t="shared" si="16"/>
        <v>76.338508196721293</v>
      </c>
      <c r="AL19" s="510">
        <f t="shared" si="16"/>
        <v>75.299595205479449</v>
      </c>
      <c r="AM19" s="510">
        <f t="shared" si="16"/>
        <v>76.54765479452054</v>
      </c>
      <c r="AN19" s="510">
        <f t="shared" si="16"/>
        <v>75.299595205479449</v>
      </c>
      <c r="AO19" s="510">
        <f t="shared" si="16"/>
        <v>76.54765479452054</v>
      </c>
      <c r="AP19" s="510">
        <f t="shared" si="16"/>
        <v>75.299595205479449</v>
      </c>
      <c r="AQ19" s="510">
        <f t="shared" si="16"/>
        <v>76.54765479452054</v>
      </c>
      <c r="AR19" s="510">
        <f t="shared" si="16"/>
        <v>75.508741803278681</v>
      </c>
      <c r="AS19" s="510">
        <f t="shared" si="16"/>
        <v>76.338508196721293</v>
      </c>
      <c r="AT19" s="510">
        <f t="shared" si="16"/>
        <v>75.299595205479449</v>
      </c>
      <c r="AU19" s="510">
        <f t="shared" si="17"/>
        <v>76.54765479452054</v>
      </c>
      <c r="AV19" s="510">
        <f t="shared" si="17"/>
        <v>0</v>
      </c>
      <c r="AW19" s="510">
        <f t="shared" si="17"/>
        <v>0</v>
      </c>
      <c r="AX19" s="510">
        <f t="shared" si="17"/>
        <v>0</v>
      </c>
      <c r="AY19" s="510">
        <f t="shared" si="17"/>
        <v>0</v>
      </c>
      <c r="AZ19" s="510">
        <f t="shared" si="17"/>
        <v>0</v>
      </c>
      <c r="BA19" s="510">
        <f t="shared" si="17"/>
        <v>0</v>
      </c>
      <c r="BB19" s="510">
        <f t="shared" si="17"/>
        <v>0</v>
      </c>
      <c r="BC19" s="510">
        <f t="shared" si="17"/>
        <v>0</v>
      </c>
      <c r="BD19" s="510">
        <f t="shared" si="17"/>
        <v>0</v>
      </c>
      <c r="BE19" s="510">
        <f t="shared" si="18"/>
        <v>0</v>
      </c>
      <c r="BF19" s="510">
        <f t="shared" si="18"/>
        <v>0</v>
      </c>
      <c r="BG19" s="510">
        <f t="shared" si="18"/>
        <v>0</v>
      </c>
      <c r="BH19" s="510">
        <f t="shared" si="18"/>
        <v>0</v>
      </c>
      <c r="BI19" s="510">
        <f t="shared" si="18"/>
        <v>0</v>
      </c>
      <c r="BJ19" s="510">
        <f t="shared" si="18"/>
        <v>0</v>
      </c>
      <c r="BK19" s="510">
        <f t="shared" si="18"/>
        <v>0</v>
      </c>
      <c r="BL19" s="510">
        <f t="shared" si="18"/>
        <v>0</v>
      </c>
      <c r="BM19" s="510">
        <f t="shared" si="18"/>
        <v>0</v>
      </c>
      <c r="BN19" s="510">
        <f t="shared" si="18"/>
        <v>0</v>
      </c>
      <c r="BO19" s="510">
        <f t="shared" si="19"/>
        <v>0</v>
      </c>
      <c r="BP19" s="510">
        <f t="shared" si="19"/>
        <v>0</v>
      </c>
      <c r="BQ19" s="510">
        <f t="shared" si="19"/>
        <v>0</v>
      </c>
      <c r="BR19" s="510">
        <f t="shared" si="19"/>
        <v>0</v>
      </c>
      <c r="BS19" s="510">
        <f t="shared" si="19"/>
        <v>0</v>
      </c>
      <c r="BT19" s="510">
        <f t="shared" si="19"/>
        <v>0</v>
      </c>
      <c r="BU19" s="510">
        <f t="shared" si="19"/>
        <v>0</v>
      </c>
      <c r="BV19" s="510">
        <f t="shared" si="19"/>
        <v>0</v>
      </c>
      <c r="BW19" s="510">
        <f t="shared" si="19"/>
        <v>0</v>
      </c>
      <c r="BX19" s="510">
        <f t="shared" si="19"/>
        <v>0</v>
      </c>
      <c r="BY19" s="510">
        <f t="shared" si="20"/>
        <v>0</v>
      </c>
      <c r="BZ19" s="510">
        <f t="shared" si="20"/>
        <v>0</v>
      </c>
      <c r="CA19" s="510">
        <f t="shared" si="20"/>
        <v>0</v>
      </c>
      <c r="CB19" s="510">
        <f t="shared" si="20"/>
        <v>0</v>
      </c>
      <c r="CC19" s="510">
        <f t="shared" si="20"/>
        <v>0</v>
      </c>
      <c r="CD19" s="510">
        <f t="shared" si="20"/>
        <v>0</v>
      </c>
      <c r="CE19" s="510">
        <f t="shared" si="20"/>
        <v>0</v>
      </c>
      <c r="CF19" s="510">
        <f t="shared" si="20"/>
        <v>0</v>
      </c>
      <c r="CG19" s="510">
        <f t="shared" si="20"/>
        <v>0</v>
      </c>
      <c r="CH19" s="510">
        <f t="shared" si="20"/>
        <v>0</v>
      </c>
      <c r="CI19" s="510">
        <f t="shared" si="21"/>
        <v>0</v>
      </c>
      <c r="CJ19" s="510">
        <f t="shared" si="21"/>
        <v>0</v>
      </c>
      <c r="CK19" s="510">
        <f t="shared" si="21"/>
        <v>0</v>
      </c>
      <c r="CL19" s="510">
        <f t="shared" si="21"/>
        <v>0</v>
      </c>
      <c r="CM19" s="510">
        <f t="shared" si="21"/>
        <v>0</v>
      </c>
      <c r="CN19" s="510">
        <f t="shared" si="21"/>
        <v>0</v>
      </c>
      <c r="CO19" s="510">
        <f t="shared" si="21"/>
        <v>0</v>
      </c>
      <c r="CP19" s="510">
        <f t="shared" si="21"/>
        <v>0</v>
      </c>
      <c r="CQ19" s="510">
        <f t="shared" si="21"/>
        <v>0</v>
      </c>
      <c r="CR19" s="510">
        <f t="shared" si="21"/>
        <v>0</v>
      </c>
      <c r="CS19" s="510">
        <f t="shared" si="22"/>
        <v>0</v>
      </c>
      <c r="CT19" s="510">
        <f t="shared" si="22"/>
        <v>0</v>
      </c>
      <c r="CU19" s="510">
        <f t="shared" si="22"/>
        <v>0</v>
      </c>
      <c r="CV19" s="510">
        <f t="shared" si="22"/>
        <v>0</v>
      </c>
      <c r="CW19" s="510">
        <f t="shared" si="22"/>
        <v>0</v>
      </c>
      <c r="CX19" s="510">
        <f t="shared" si="22"/>
        <v>0</v>
      </c>
      <c r="CY19" s="510">
        <f t="shared" si="22"/>
        <v>0</v>
      </c>
      <c r="CZ19" s="510">
        <f t="shared" si="22"/>
        <v>0</v>
      </c>
      <c r="DA19" s="510">
        <f t="shared" si="22"/>
        <v>0</v>
      </c>
      <c r="DB19" s="510">
        <f t="shared" si="22"/>
        <v>0</v>
      </c>
      <c r="DC19" s="510">
        <f t="shared" si="23"/>
        <v>0</v>
      </c>
      <c r="DD19" s="510">
        <f t="shared" si="23"/>
        <v>0</v>
      </c>
      <c r="DE19" s="510">
        <f t="shared" si="23"/>
        <v>0</v>
      </c>
      <c r="DF19" s="510">
        <f t="shared" si="23"/>
        <v>0</v>
      </c>
      <c r="DG19" s="510">
        <f t="shared" si="23"/>
        <v>0</v>
      </c>
      <c r="DH19" s="510">
        <f t="shared" si="23"/>
        <v>0</v>
      </c>
      <c r="DI19" s="510">
        <f t="shared" si="23"/>
        <v>0</v>
      </c>
      <c r="DJ19" s="510">
        <f t="shared" si="23"/>
        <v>0</v>
      </c>
      <c r="DK19" s="510">
        <f t="shared" si="23"/>
        <v>0</v>
      </c>
      <c r="DL19" s="510">
        <f t="shared" si="23"/>
        <v>0</v>
      </c>
      <c r="DM19" s="510">
        <f t="shared" si="24"/>
        <v>0</v>
      </c>
      <c r="DN19" s="510">
        <f t="shared" si="24"/>
        <v>0</v>
      </c>
      <c r="DO19" s="510">
        <f t="shared" si="24"/>
        <v>0</v>
      </c>
      <c r="DP19" s="510">
        <f t="shared" si="24"/>
        <v>0</v>
      </c>
      <c r="DQ19" s="510">
        <f t="shared" si="24"/>
        <v>0</v>
      </c>
      <c r="DR19" s="510">
        <f t="shared" si="24"/>
        <v>0</v>
      </c>
      <c r="DS19" s="510">
        <f t="shared" si="24"/>
        <v>0</v>
      </c>
      <c r="DT19" s="510">
        <f t="shared" si="24"/>
        <v>0</v>
      </c>
      <c r="DU19" s="510">
        <f t="shared" si="24"/>
        <v>0</v>
      </c>
      <c r="DV19" s="510">
        <f t="shared" si="24"/>
        <v>0</v>
      </c>
      <c r="DW19" s="510">
        <f t="shared" si="24"/>
        <v>0</v>
      </c>
    </row>
    <row r="20" spans="1:127">
      <c r="A20" s="605" t="str">
        <f>Inputs!A371</f>
        <v xml:space="preserve"> Import taxes </v>
      </c>
      <c r="B20" s="988">
        <f>Inputs!$D371</f>
        <v>20</v>
      </c>
      <c r="C20" s="975">
        <f>Inputs!$G371</f>
        <v>0</v>
      </c>
      <c r="D20" s="510">
        <f t="shared" si="12"/>
        <v>0</v>
      </c>
      <c r="E20" s="513"/>
      <c r="F20" s="481"/>
      <c r="G20" s="510">
        <f t="shared" si="13"/>
        <v>0</v>
      </c>
      <c r="H20" s="510">
        <f t="shared" si="13"/>
        <v>0</v>
      </c>
      <c r="I20" s="510">
        <f t="shared" si="13"/>
        <v>0</v>
      </c>
      <c r="J20" s="510">
        <f t="shared" si="13"/>
        <v>0</v>
      </c>
      <c r="K20" s="510">
        <f t="shared" si="13"/>
        <v>0</v>
      </c>
      <c r="L20" s="510">
        <f t="shared" si="13"/>
        <v>0</v>
      </c>
      <c r="M20" s="510">
        <f t="shared" si="13"/>
        <v>0</v>
      </c>
      <c r="N20" s="510">
        <f t="shared" si="13"/>
        <v>0</v>
      </c>
      <c r="O20" s="510">
        <f t="shared" si="13"/>
        <v>0</v>
      </c>
      <c r="P20" s="510">
        <f t="shared" si="13"/>
        <v>0</v>
      </c>
      <c r="Q20" s="510">
        <f t="shared" si="14"/>
        <v>0</v>
      </c>
      <c r="R20" s="510">
        <f t="shared" si="14"/>
        <v>0</v>
      </c>
      <c r="S20" s="510">
        <f t="shared" si="14"/>
        <v>0</v>
      </c>
      <c r="T20" s="510">
        <f t="shared" si="14"/>
        <v>0</v>
      </c>
      <c r="U20" s="510">
        <f t="shared" si="14"/>
        <v>0</v>
      </c>
      <c r="V20" s="510">
        <f t="shared" si="14"/>
        <v>0</v>
      </c>
      <c r="W20" s="510">
        <f t="shared" si="14"/>
        <v>0</v>
      </c>
      <c r="X20" s="510">
        <f t="shared" si="14"/>
        <v>0</v>
      </c>
      <c r="Y20" s="510">
        <f t="shared" si="14"/>
        <v>0</v>
      </c>
      <c r="Z20" s="510">
        <f t="shared" si="14"/>
        <v>0</v>
      </c>
      <c r="AA20" s="510">
        <f t="shared" si="15"/>
        <v>0</v>
      </c>
      <c r="AB20" s="510">
        <f t="shared" si="15"/>
        <v>0</v>
      </c>
      <c r="AC20" s="510">
        <f t="shared" si="15"/>
        <v>0</v>
      </c>
      <c r="AD20" s="510">
        <f t="shared" si="15"/>
        <v>0</v>
      </c>
      <c r="AE20" s="510">
        <f t="shared" si="15"/>
        <v>0</v>
      </c>
      <c r="AF20" s="510">
        <f t="shared" si="15"/>
        <v>0</v>
      </c>
      <c r="AG20" s="510">
        <f t="shared" si="15"/>
        <v>0</v>
      </c>
      <c r="AH20" s="510">
        <f t="shared" si="15"/>
        <v>0</v>
      </c>
      <c r="AI20" s="510">
        <f t="shared" si="15"/>
        <v>0</v>
      </c>
      <c r="AJ20" s="510">
        <f t="shared" si="15"/>
        <v>0</v>
      </c>
      <c r="AK20" s="510">
        <f t="shared" si="16"/>
        <v>0</v>
      </c>
      <c r="AL20" s="510">
        <f t="shared" si="16"/>
        <v>0</v>
      </c>
      <c r="AM20" s="510">
        <f t="shared" si="16"/>
        <v>0</v>
      </c>
      <c r="AN20" s="510">
        <f t="shared" si="16"/>
        <v>0</v>
      </c>
      <c r="AO20" s="510">
        <f t="shared" si="16"/>
        <v>0</v>
      </c>
      <c r="AP20" s="510">
        <f t="shared" si="16"/>
        <v>0</v>
      </c>
      <c r="AQ20" s="510">
        <f t="shared" si="16"/>
        <v>0</v>
      </c>
      <c r="AR20" s="510">
        <f t="shared" si="16"/>
        <v>0</v>
      </c>
      <c r="AS20" s="510">
        <f t="shared" si="16"/>
        <v>0</v>
      </c>
      <c r="AT20" s="510">
        <f t="shared" si="16"/>
        <v>0</v>
      </c>
      <c r="AU20" s="510">
        <f t="shared" si="17"/>
        <v>0</v>
      </c>
      <c r="AV20" s="510">
        <f t="shared" si="17"/>
        <v>0</v>
      </c>
      <c r="AW20" s="510">
        <f t="shared" si="17"/>
        <v>0</v>
      </c>
      <c r="AX20" s="510">
        <f t="shared" si="17"/>
        <v>0</v>
      </c>
      <c r="AY20" s="510">
        <f t="shared" si="17"/>
        <v>0</v>
      </c>
      <c r="AZ20" s="510">
        <f t="shared" si="17"/>
        <v>0</v>
      </c>
      <c r="BA20" s="510">
        <f t="shared" si="17"/>
        <v>0</v>
      </c>
      <c r="BB20" s="510">
        <f t="shared" si="17"/>
        <v>0</v>
      </c>
      <c r="BC20" s="510">
        <f t="shared" si="17"/>
        <v>0</v>
      </c>
      <c r="BD20" s="510">
        <f t="shared" si="17"/>
        <v>0</v>
      </c>
      <c r="BE20" s="510">
        <f t="shared" si="18"/>
        <v>0</v>
      </c>
      <c r="BF20" s="510">
        <f t="shared" si="18"/>
        <v>0</v>
      </c>
      <c r="BG20" s="510">
        <f t="shared" si="18"/>
        <v>0</v>
      </c>
      <c r="BH20" s="510">
        <f t="shared" si="18"/>
        <v>0</v>
      </c>
      <c r="BI20" s="510">
        <f t="shared" si="18"/>
        <v>0</v>
      </c>
      <c r="BJ20" s="510">
        <f t="shared" si="18"/>
        <v>0</v>
      </c>
      <c r="BK20" s="510">
        <f t="shared" si="18"/>
        <v>0</v>
      </c>
      <c r="BL20" s="510">
        <f t="shared" si="18"/>
        <v>0</v>
      </c>
      <c r="BM20" s="510">
        <f t="shared" si="18"/>
        <v>0</v>
      </c>
      <c r="BN20" s="510">
        <f t="shared" si="18"/>
        <v>0</v>
      </c>
      <c r="BO20" s="510">
        <f t="shared" si="19"/>
        <v>0</v>
      </c>
      <c r="BP20" s="510">
        <f t="shared" si="19"/>
        <v>0</v>
      </c>
      <c r="BQ20" s="510">
        <f t="shared" si="19"/>
        <v>0</v>
      </c>
      <c r="BR20" s="510">
        <f t="shared" si="19"/>
        <v>0</v>
      </c>
      <c r="BS20" s="510">
        <f t="shared" si="19"/>
        <v>0</v>
      </c>
      <c r="BT20" s="510">
        <f t="shared" si="19"/>
        <v>0</v>
      </c>
      <c r="BU20" s="510">
        <f t="shared" si="19"/>
        <v>0</v>
      </c>
      <c r="BV20" s="510">
        <f t="shared" si="19"/>
        <v>0</v>
      </c>
      <c r="BW20" s="510">
        <f t="shared" si="19"/>
        <v>0</v>
      </c>
      <c r="BX20" s="510">
        <f t="shared" si="19"/>
        <v>0</v>
      </c>
      <c r="BY20" s="510">
        <f t="shared" si="20"/>
        <v>0</v>
      </c>
      <c r="BZ20" s="510">
        <f t="shared" si="20"/>
        <v>0</v>
      </c>
      <c r="CA20" s="510">
        <f t="shared" si="20"/>
        <v>0</v>
      </c>
      <c r="CB20" s="510">
        <f t="shared" si="20"/>
        <v>0</v>
      </c>
      <c r="CC20" s="510">
        <f t="shared" si="20"/>
        <v>0</v>
      </c>
      <c r="CD20" s="510">
        <f t="shared" si="20"/>
        <v>0</v>
      </c>
      <c r="CE20" s="510">
        <f t="shared" si="20"/>
        <v>0</v>
      </c>
      <c r="CF20" s="510">
        <f t="shared" si="20"/>
        <v>0</v>
      </c>
      <c r="CG20" s="510">
        <f t="shared" si="20"/>
        <v>0</v>
      </c>
      <c r="CH20" s="510">
        <f t="shared" si="20"/>
        <v>0</v>
      </c>
      <c r="CI20" s="510">
        <f t="shared" si="21"/>
        <v>0</v>
      </c>
      <c r="CJ20" s="510">
        <f t="shared" si="21"/>
        <v>0</v>
      </c>
      <c r="CK20" s="510">
        <f t="shared" si="21"/>
        <v>0</v>
      </c>
      <c r="CL20" s="510">
        <f t="shared" si="21"/>
        <v>0</v>
      </c>
      <c r="CM20" s="510">
        <f t="shared" si="21"/>
        <v>0</v>
      </c>
      <c r="CN20" s="510">
        <f t="shared" si="21"/>
        <v>0</v>
      </c>
      <c r="CO20" s="510">
        <f t="shared" si="21"/>
        <v>0</v>
      </c>
      <c r="CP20" s="510">
        <f t="shared" si="21"/>
        <v>0</v>
      </c>
      <c r="CQ20" s="510">
        <f t="shared" si="21"/>
        <v>0</v>
      </c>
      <c r="CR20" s="510">
        <f t="shared" si="21"/>
        <v>0</v>
      </c>
      <c r="CS20" s="510">
        <f t="shared" si="22"/>
        <v>0</v>
      </c>
      <c r="CT20" s="510">
        <f t="shared" si="22"/>
        <v>0</v>
      </c>
      <c r="CU20" s="510">
        <f t="shared" si="22"/>
        <v>0</v>
      </c>
      <c r="CV20" s="510">
        <f t="shared" si="22"/>
        <v>0</v>
      </c>
      <c r="CW20" s="510">
        <f t="shared" si="22"/>
        <v>0</v>
      </c>
      <c r="CX20" s="510">
        <f t="shared" si="22"/>
        <v>0</v>
      </c>
      <c r="CY20" s="510">
        <f t="shared" si="22"/>
        <v>0</v>
      </c>
      <c r="CZ20" s="510">
        <f t="shared" si="22"/>
        <v>0</v>
      </c>
      <c r="DA20" s="510">
        <f t="shared" si="22"/>
        <v>0</v>
      </c>
      <c r="DB20" s="510">
        <f t="shared" si="22"/>
        <v>0</v>
      </c>
      <c r="DC20" s="510">
        <f t="shared" si="23"/>
        <v>0</v>
      </c>
      <c r="DD20" s="510">
        <f t="shared" si="23"/>
        <v>0</v>
      </c>
      <c r="DE20" s="510">
        <f t="shared" si="23"/>
        <v>0</v>
      </c>
      <c r="DF20" s="510">
        <f t="shared" si="23"/>
        <v>0</v>
      </c>
      <c r="DG20" s="510">
        <f t="shared" si="23"/>
        <v>0</v>
      </c>
      <c r="DH20" s="510">
        <f t="shared" si="23"/>
        <v>0</v>
      </c>
      <c r="DI20" s="510">
        <f t="shared" si="23"/>
        <v>0</v>
      </c>
      <c r="DJ20" s="510">
        <f t="shared" si="23"/>
        <v>0</v>
      </c>
      <c r="DK20" s="510">
        <f t="shared" si="23"/>
        <v>0</v>
      </c>
      <c r="DL20" s="510">
        <f t="shared" si="23"/>
        <v>0</v>
      </c>
      <c r="DM20" s="510">
        <f t="shared" si="24"/>
        <v>0</v>
      </c>
      <c r="DN20" s="510">
        <f t="shared" si="24"/>
        <v>0</v>
      </c>
      <c r="DO20" s="510">
        <f t="shared" si="24"/>
        <v>0</v>
      </c>
      <c r="DP20" s="510">
        <f t="shared" si="24"/>
        <v>0</v>
      </c>
      <c r="DQ20" s="510">
        <f t="shared" si="24"/>
        <v>0</v>
      </c>
      <c r="DR20" s="510">
        <f t="shared" si="24"/>
        <v>0</v>
      </c>
      <c r="DS20" s="510">
        <f t="shared" si="24"/>
        <v>0</v>
      </c>
      <c r="DT20" s="510">
        <f t="shared" si="24"/>
        <v>0</v>
      </c>
      <c r="DU20" s="510">
        <f t="shared" si="24"/>
        <v>0</v>
      </c>
      <c r="DV20" s="510">
        <f t="shared" si="24"/>
        <v>0</v>
      </c>
      <c r="DW20" s="510">
        <f t="shared" si="24"/>
        <v>0</v>
      </c>
    </row>
    <row r="21" spans="1:127">
      <c r="A21" s="605" t="str">
        <f>Inputs!A372</f>
        <v xml:space="preserve"> Project Acquisition / Project Development </v>
      </c>
      <c r="B21" s="988">
        <f>Inputs!$D372</f>
        <v>20</v>
      </c>
      <c r="C21" s="975">
        <f>Inputs!$G372</f>
        <v>0</v>
      </c>
      <c r="D21" s="510">
        <f t="shared" si="12"/>
        <v>0</v>
      </c>
      <c r="E21" s="513"/>
      <c r="F21" s="481"/>
      <c r="G21" s="510">
        <f t="shared" si="13"/>
        <v>0</v>
      </c>
      <c r="H21" s="510">
        <f t="shared" si="13"/>
        <v>0</v>
      </c>
      <c r="I21" s="510">
        <f t="shared" si="13"/>
        <v>0</v>
      </c>
      <c r="J21" s="510">
        <f t="shared" si="13"/>
        <v>0</v>
      </c>
      <c r="K21" s="510">
        <f t="shared" si="13"/>
        <v>0</v>
      </c>
      <c r="L21" s="510">
        <f t="shared" si="13"/>
        <v>0</v>
      </c>
      <c r="M21" s="510">
        <f t="shared" si="13"/>
        <v>0</v>
      </c>
      <c r="N21" s="510">
        <f t="shared" si="13"/>
        <v>0</v>
      </c>
      <c r="O21" s="510">
        <f t="shared" si="13"/>
        <v>0</v>
      </c>
      <c r="P21" s="510">
        <f t="shared" si="13"/>
        <v>0</v>
      </c>
      <c r="Q21" s="510">
        <f t="shared" si="14"/>
        <v>0</v>
      </c>
      <c r="R21" s="510">
        <f t="shared" si="14"/>
        <v>0</v>
      </c>
      <c r="S21" s="510">
        <f t="shared" si="14"/>
        <v>0</v>
      </c>
      <c r="T21" s="510">
        <f t="shared" si="14"/>
        <v>0</v>
      </c>
      <c r="U21" s="510">
        <f t="shared" si="14"/>
        <v>0</v>
      </c>
      <c r="V21" s="510">
        <f t="shared" si="14"/>
        <v>0</v>
      </c>
      <c r="W21" s="510">
        <f t="shared" si="14"/>
        <v>0</v>
      </c>
      <c r="X21" s="510">
        <f t="shared" si="14"/>
        <v>0</v>
      </c>
      <c r="Y21" s="510">
        <f t="shared" si="14"/>
        <v>0</v>
      </c>
      <c r="Z21" s="510">
        <f t="shared" si="14"/>
        <v>0</v>
      </c>
      <c r="AA21" s="510">
        <f t="shared" si="15"/>
        <v>0</v>
      </c>
      <c r="AB21" s="510">
        <f t="shared" si="15"/>
        <v>0</v>
      </c>
      <c r="AC21" s="510">
        <f t="shared" si="15"/>
        <v>0</v>
      </c>
      <c r="AD21" s="510">
        <f t="shared" si="15"/>
        <v>0</v>
      </c>
      <c r="AE21" s="510">
        <f t="shared" si="15"/>
        <v>0</v>
      </c>
      <c r="AF21" s="510">
        <f t="shared" si="15"/>
        <v>0</v>
      </c>
      <c r="AG21" s="510">
        <f t="shared" si="15"/>
        <v>0</v>
      </c>
      <c r="AH21" s="510">
        <f t="shared" si="15"/>
        <v>0</v>
      </c>
      <c r="AI21" s="510">
        <f t="shared" si="15"/>
        <v>0</v>
      </c>
      <c r="AJ21" s="510">
        <f t="shared" si="15"/>
        <v>0</v>
      </c>
      <c r="AK21" s="510">
        <f t="shared" si="16"/>
        <v>0</v>
      </c>
      <c r="AL21" s="510">
        <f t="shared" si="16"/>
        <v>0</v>
      </c>
      <c r="AM21" s="510">
        <f t="shared" si="16"/>
        <v>0</v>
      </c>
      <c r="AN21" s="510">
        <f t="shared" si="16"/>
        <v>0</v>
      </c>
      <c r="AO21" s="510">
        <f t="shared" si="16"/>
        <v>0</v>
      </c>
      <c r="AP21" s="510">
        <f t="shared" si="16"/>
        <v>0</v>
      </c>
      <c r="AQ21" s="510">
        <f t="shared" si="16"/>
        <v>0</v>
      </c>
      <c r="AR21" s="510">
        <f t="shared" si="16"/>
        <v>0</v>
      </c>
      <c r="AS21" s="510">
        <f t="shared" si="16"/>
        <v>0</v>
      </c>
      <c r="AT21" s="510">
        <f t="shared" si="16"/>
        <v>0</v>
      </c>
      <c r="AU21" s="510">
        <f t="shared" si="17"/>
        <v>0</v>
      </c>
      <c r="AV21" s="510">
        <f t="shared" si="17"/>
        <v>0</v>
      </c>
      <c r="AW21" s="510">
        <f t="shared" si="17"/>
        <v>0</v>
      </c>
      <c r="AX21" s="510">
        <f t="shared" si="17"/>
        <v>0</v>
      </c>
      <c r="AY21" s="510">
        <f t="shared" si="17"/>
        <v>0</v>
      </c>
      <c r="AZ21" s="510">
        <f t="shared" si="17"/>
        <v>0</v>
      </c>
      <c r="BA21" s="510">
        <f t="shared" si="17"/>
        <v>0</v>
      </c>
      <c r="BB21" s="510">
        <f t="shared" si="17"/>
        <v>0</v>
      </c>
      <c r="BC21" s="510">
        <f t="shared" si="17"/>
        <v>0</v>
      </c>
      <c r="BD21" s="510">
        <f t="shared" si="17"/>
        <v>0</v>
      </c>
      <c r="BE21" s="510">
        <f t="shared" si="18"/>
        <v>0</v>
      </c>
      <c r="BF21" s="510">
        <f t="shared" si="18"/>
        <v>0</v>
      </c>
      <c r="BG21" s="510">
        <f t="shared" si="18"/>
        <v>0</v>
      </c>
      <c r="BH21" s="510">
        <f t="shared" si="18"/>
        <v>0</v>
      </c>
      <c r="BI21" s="510">
        <f t="shared" si="18"/>
        <v>0</v>
      </c>
      <c r="BJ21" s="510">
        <f t="shared" si="18"/>
        <v>0</v>
      </c>
      <c r="BK21" s="510">
        <f t="shared" si="18"/>
        <v>0</v>
      </c>
      <c r="BL21" s="510">
        <f t="shared" si="18"/>
        <v>0</v>
      </c>
      <c r="BM21" s="510">
        <f t="shared" si="18"/>
        <v>0</v>
      </c>
      <c r="BN21" s="510">
        <f t="shared" si="18"/>
        <v>0</v>
      </c>
      <c r="BO21" s="510">
        <f t="shared" si="19"/>
        <v>0</v>
      </c>
      <c r="BP21" s="510">
        <f t="shared" si="19"/>
        <v>0</v>
      </c>
      <c r="BQ21" s="510">
        <f t="shared" si="19"/>
        <v>0</v>
      </c>
      <c r="BR21" s="510">
        <f t="shared" si="19"/>
        <v>0</v>
      </c>
      <c r="BS21" s="510">
        <f t="shared" si="19"/>
        <v>0</v>
      </c>
      <c r="BT21" s="510">
        <f t="shared" si="19"/>
        <v>0</v>
      </c>
      <c r="BU21" s="510">
        <f t="shared" si="19"/>
        <v>0</v>
      </c>
      <c r="BV21" s="510">
        <f t="shared" si="19"/>
        <v>0</v>
      </c>
      <c r="BW21" s="510">
        <f t="shared" si="19"/>
        <v>0</v>
      </c>
      <c r="BX21" s="510">
        <f t="shared" si="19"/>
        <v>0</v>
      </c>
      <c r="BY21" s="510">
        <f t="shared" si="20"/>
        <v>0</v>
      </c>
      <c r="BZ21" s="510">
        <f t="shared" si="20"/>
        <v>0</v>
      </c>
      <c r="CA21" s="510">
        <f t="shared" si="20"/>
        <v>0</v>
      </c>
      <c r="CB21" s="510">
        <f t="shared" si="20"/>
        <v>0</v>
      </c>
      <c r="CC21" s="510">
        <f t="shared" si="20"/>
        <v>0</v>
      </c>
      <c r="CD21" s="510">
        <f t="shared" si="20"/>
        <v>0</v>
      </c>
      <c r="CE21" s="510">
        <f t="shared" si="20"/>
        <v>0</v>
      </c>
      <c r="CF21" s="510">
        <f t="shared" si="20"/>
        <v>0</v>
      </c>
      <c r="CG21" s="510">
        <f t="shared" si="20"/>
        <v>0</v>
      </c>
      <c r="CH21" s="510">
        <f t="shared" si="20"/>
        <v>0</v>
      </c>
      <c r="CI21" s="510">
        <f t="shared" si="21"/>
        <v>0</v>
      </c>
      <c r="CJ21" s="510">
        <f t="shared" si="21"/>
        <v>0</v>
      </c>
      <c r="CK21" s="510">
        <f t="shared" si="21"/>
        <v>0</v>
      </c>
      <c r="CL21" s="510">
        <f t="shared" si="21"/>
        <v>0</v>
      </c>
      <c r="CM21" s="510">
        <f t="shared" si="21"/>
        <v>0</v>
      </c>
      <c r="CN21" s="510">
        <f t="shared" si="21"/>
        <v>0</v>
      </c>
      <c r="CO21" s="510">
        <f t="shared" si="21"/>
        <v>0</v>
      </c>
      <c r="CP21" s="510">
        <f t="shared" si="21"/>
        <v>0</v>
      </c>
      <c r="CQ21" s="510">
        <f t="shared" si="21"/>
        <v>0</v>
      </c>
      <c r="CR21" s="510">
        <f t="shared" si="21"/>
        <v>0</v>
      </c>
      <c r="CS21" s="510">
        <f t="shared" si="22"/>
        <v>0</v>
      </c>
      <c r="CT21" s="510">
        <f t="shared" si="22"/>
        <v>0</v>
      </c>
      <c r="CU21" s="510">
        <f t="shared" si="22"/>
        <v>0</v>
      </c>
      <c r="CV21" s="510">
        <f t="shared" si="22"/>
        <v>0</v>
      </c>
      <c r="CW21" s="510">
        <f t="shared" si="22"/>
        <v>0</v>
      </c>
      <c r="CX21" s="510">
        <f t="shared" si="22"/>
        <v>0</v>
      </c>
      <c r="CY21" s="510">
        <f t="shared" si="22"/>
        <v>0</v>
      </c>
      <c r="CZ21" s="510">
        <f t="shared" si="22"/>
        <v>0</v>
      </c>
      <c r="DA21" s="510">
        <f t="shared" si="22"/>
        <v>0</v>
      </c>
      <c r="DB21" s="510">
        <f t="shared" si="22"/>
        <v>0</v>
      </c>
      <c r="DC21" s="510">
        <f t="shared" si="23"/>
        <v>0</v>
      </c>
      <c r="DD21" s="510">
        <f t="shared" si="23"/>
        <v>0</v>
      </c>
      <c r="DE21" s="510">
        <f t="shared" si="23"/>
        <v>0</v>
      </c>
      <c r="DF21" s="510">
        <f t="shared" si="23"/>
        <v>0</v>
      </c>
      <c r="DG21" s="510">
        <f t="shared" si="23"/>
        <v>0</v>
      </c>
      <c r="DH21" s="510">
        <f t="shared" si="23"/>
        <v>0</v>
      </c>
      <c r="DI21" s="510">
        <f t="shared" si="23"/>
        <v>0</v>
      </c>
      <c r="DJ21" s="510">
        <f t="shared" si="23"/>
        <v>0</v>
      </c>
      <c r="DK21" s="510">
        <f t="shared" si="23"/>
        <v>0</v>
      </c>
      <c r="DL21" s="510">
        <f t="shared" si="23"/>
        <v>0</v>
      </c>
      <c r="DM21" s="510">
        <f t="shared" si="24"/>
        <v>0</v>
      </c>
      <c r="DN21" s="510">
        <f t="shared" si="24"/>
        <v>0</v>
      </c>
      <c r="DO21" s="510">
        <f t="shared" si="24"/>
        <v>0</v>
      </c>
      <c r="DP21" s="510">
        <f t="shared" si="24"/>
        <v>0</v>
      </c>
      <c r="DQ21" s="510">
        <f t="shared" si="24"/>
        <v>0</v>
      </c>
      <c r="DR21" s="510">
        <f t="shared" si="24"/>
        <v>0</v>
      </c>
      <c r="DS21" s="510">
        <f t="shared" si="24"/>
        <v>0</v>
      </c>
      <c r="DT21" s="510">
        <f t="shared" si="24"/>
        <v>0</v>
      </c>
      <c r="DU21" s="510">
        <f t="shared" si="24"/>
        <v>0</v>
      </c>
      <c r="DV21" s="510">
        <f t="shared" si="24"/>
        <v>0</v>
      </c>
      <c r="DW21" s="510">
        <f t="shared" si="24"/>
        <v>0</v>
      </c>
    </row>
    <row r="22" spans="1:127">
      <c r="A22" s="605" t="str">
        <f>Inputs!A373</f>
        <v xml:space="preserve"> Project Rights </v>
      </c>
      <c r="B22" s="988">
        <f>Inputs!$D373</f>
        <v>20</v>
      </c>
      <c r="C22" s="975">
        <f>Inputs!$G373</f>
        <v>14739.15</v>
      </c>
      <c r="D22" s="510">
        <f t="shared" si="12"/>
        <v>14739.150000000003</v>
      </c>
      <c r="E22" s="513"/>
      <c r="F22" s="481"/>
      <c r="G22" s="510">
        <f t="shared" si="13"/>
        <v>0</v>
      </c>
      <c r="H22" s="510">
        <f t="shared" si="13"/>
        <v>365.45015753424656</v>
      </c>
      <c r="I22" s="510">
        <f t="shared" si="13"/>
        <v>371.50734246575342</v>
      </c>
      <c r="J22" s="510">
        <f t="shared" si="13"/>
        <v>365.45015753424656</v>
      </c>
      <c r="K22" s="510">
        <f t="shared" si="13"/>
        <v>371.50734246575342</v>
      </c>
      <c r="L22" s="510">
        <f t="shared" si="13"/>
        <v>366.46520491803278</v>
      </c>
      <c r="M22" s="510">
        <f t="shared" si="13"/>
        <v>370.4922950819672</v>
      </c>
      <c r="N22" s="510">
        <f t="shared" si="13"/>
        <v>365.45015753424656</v>
      </c>
      <c r="O22" s="510">
        <f t="shared" si="13"/>
        <v>371.50734246575342</v>
      </c>
      <c r="P22" s="510">
        <f t="shared" si="13"/>
        <v>365.45015753424656</v>
      </c>
      <c r="Q22" s="510">
        <f t="shared" si="14"/>
        <v>371.50734246575342</v>
      </c>
      <c r="R22" s="510">
        <f t="shared" si="14"/>
        <v>365.45015753424656</v>
      </c>
      <c r="S22" s="510">
        <f t="shared" si="14"/>
        <v>371.50734246575342</v>
      </c>
      <c r="T22" s="510">
        <f t="shared" si="14"/>
        <v>366.46520491803278</v>
      </c>
      <c r="U22" s="510">
        <f t="shared" si="14"/>
        <v>370.4922950819672</v>
      </c>
      <c r="V22" s="510">
        <f t="shared" si="14"/>
        <v>365.45015753424656</v>
      </c>
      <c r="W22" s="510">
        <f t="shared" si="14"/>
        <v>371.50734246575342</v>
      </c>
      <c r="X22" s="510">
        <f t="shared" si="14"/>
        <v>365.45015753424656</v>
      </c>
      <c r="Y22" s="510">
        <f t="shared" si="14"/>
        <v>371.50734246575342</v>
      </c>
      <c r="Z22" s="510">
        <f t="shared" si="14"/>
        <v>365.45015753424656</v>
      </c>
      <c r="AA22" s="510">
        <f t="shared" si="15"/>
        <v>371.50734246575342</v>
      </c>
      <c r="AB22" s="510">
        <f t="shared" si="15"/>
        <v>366.46520491803278</v>
      </c>
      <c r="AC22" s="510">
        <f t="shared" si="15"/>
        <v>370.4922950819672</v>
      </c>
      <c r="AD22" s="510">
        <f t="shared" si="15"/>
        <v>365.45015753424656</v>
      </c>
      <c r="AE22" s="510">
        <f t="shared" si="15"/>
        <v>371.50734246575342</v>
      </c>
      <c r="AF22" s="510">
        <f t="shared" si="15"/>
        <v>365.45015753424656</v>
      </c>
      <c r="AG22" s="510">
        <f t="shared" si="15"/>
        <v>371.50734246575342</v>
      </c>
      <c r="AH22" s="510">
        <f t="shared" si="15"/>
        <v>365.45015753424656</v>
      </c>
      <c r="AI22" s="510">
        <f t="shared" si="15"/>
        <v>371.50734246575342</v>
      </c>
      <c r="AJ22" s="510">
        <f t="shared" si="15"/>
        <v>366.46520491803278</v>
      </c>
      <c r="AK22" s="510">
        <f t="shared" si="16"/>
        <v>370.4922950819672</v>
      </c>
      <c r="AL22" s="510">
        <f t="shared" si="16"/>
        <v>365.45015753424656</v>
      </c>
      <c r="AM22" s="510">
        <f t="shared" si="16"/>
        <v>371.50734246575342</v>
      </c>
      <c r="AN22" s="510">
        <f t="shared" si="16"/>
        <v>365.45015753424656</v>
      </c>
      <c r="AO22" s="510">
        <f t="shared" si="16"/>
        <v>371.50734246575342</v>
      </c>
      <c r="AP22" s="510">
        <f t="shared" si="16"/>
        <v>365.45015753424656</v>
      </c>
      <c r="AQ22" s="510">
        <f t="shared" si="16"/>
        <v>371.50734246575342</v>
      </c>
      <c r="AR22" s="510">
        <f t="shared" si="16"/>
        <v>366.46520491803278</v>
      </c>
      <c r="AS22" s="510">
        <f t="shared" si="16"/>
        <v>370.4922950819672</v>
      </c>
      <c r="AT22" s="510">
        <f t="shared" si="16"/>
        <v>365.45015753424656</v>
      </c>
      <c r="AU22" s="510">
        <f t="shared" si="17"/>
        <v>371.50734246575342</v>
      </c>
      <c r="AV22" s="510">
        <f t="shared" si="17"/>
        <v>0</v>
      </c>
      <c r="AW22" s="510">
        <f t="shared" si="17"/>
        <v>0</v>
      </c>
      <c r="AX22" s="510">
        <f t="shared" si="17"/>
        <v>0</v>
      </c>
      <c r="AY22" s="510">
        <f t="shared" si="17"/>
        <v>0</v>
      </c>
      <c r="AZ22" s="510">
        <f t="shared" si="17"/>
        <v>0</v>
      </c>
      <c r="BA22" s="510">
        <f t="shared" si="17"/>
        <v>0</v>
      </c>
      <c r="BB22" s="510">
        <f t="shared" si="17"/>
        <v>0</v>
      </c>
      <c r="BC22" s="510">
        <f t="shared" si="17"/>
        <v>0</v>
      </c>
      <c r="BD22" s="510">
        <f t="shared" si="17"/>
        <v>0</v>
      </c>
      <c r="BE22" s="510">
        <f t="shared" si="18"/>
        <v>0</v>
      </c>
      <c r="BF22" s="510">
        <f t="shared" si="18"/>
        <v>0</v>
      </c>
      <c r="BG22" s="510">
        <f t="shared" si="18"/>
        <v>0</v>
      </c>
      <c r="BH22" s="510">
        <f t="shared" si="18"/>
        <v>0</v>
      </c>
      <c r="BI22" s="510">
        <f t="shared" si="18"/>
        <v>0</v>
      </c>
      <c r="BJ22" s="510">
        <f t="shared" si="18"/>
        <v>0</v>
      </c>
      <c r="BK22" s="510">
        <f t="shared" si="18"/>
        <v>0</v>
      </c>
      <c r="BL22" s="510">
        <f t="shared" si="18"/>
        <v>0</v>
      </c>
      <c r="BM22" s="510">
        <f t="shared" si="18"/>
        <v>0</v>
      </c>
      <c r="BN22" s="510">
        <f t="shared" si="18"/>
        <v>0</v>
      </c>
      <c r="BO22" s="510">
        <f t="shared" si="19"/>
        <v>0</v>
      </c>
      <c r="BP22" s="510">
        <f t="shared" si="19"/>
        <v>0</v>
      </c>
      <c r="BQ22" s="510">
        <f t="shared" si="19"/>
        <v>0</v>
      </c>
      <c r="BR22" s="510">
        <f t="shared" si="19"/>
        <v>0</v>
      </c>
      <c r="BS22" s="510">
        <f t="shared" si="19"/>
        <v>0</v>
      </c>
      <c r="BT22" s="510">
        <f t="shared" si="19"/>
        <v>0</v>
      </c>
      <c r="BU22" s="510">
        <f t="shared" si="19"/>
        <v>0</v>
      </c>
      <c r="BV22" s="510">
        <f t="shared" si="19"/>
        <v>0</v>
      </c>
      <c r="BW22" s="510">
        <f t="shared" si="19"/>
        <v>0</v>
      </c>
      <c r="BX22" s="510">
        <f t="shared" si="19"/>
        <v>0</v>
      </c>
      <c r="BY22" s="510">
        <f t="shared" si="20"/>
        <v>0</v>
      </c>
      <c r="BZ22" s="510">
        <f t="shared" si="20"/>
        <v>0</v>
      </c>
      <c r="CA22" s="510">
        <f t="shared" si="20"/>
        <v>0</v>
      </c>
      <c r="CB22" s="510">
        <f t="shared" si="20"/>
        <v>0</v>
      </c>
      <c r="CC22" s="510">
        <f t="shared" si="20"/>
        <v>0</v>
      </c>
      <c r="CD22" s="510">
        <f t="shared" si="20"/>
        <v>0</v>
      </c>
      <c r="CE22" s="510">
        <f t="shared" si="20"/>
        <v>0</v>
      </c>
      <c r="CF22" s="510">
        <f t="shared" si="20"/>
        <v>0</v>
      </c>
      <c r="CG22" s="510">
        <f t="shared" si="20"/>
        <v>0</v>
      </c>
      <c r="CH22" s="510">
        <f t="shared" si="20"/>
        <v>0</v>
      </c>
      <c r="CI22" s="510">
        <f t="shared" si="21"/>
        <v>0</v>
      </c>
      <c r="CJ22" s="510">
        <f t="shared" si="21"/>
        <v>0</v>
      </c>
      <c r="CK22" s="510">
        <f t="shared" si="21"/>
        <v>0</v>
      </c>
      <c r="CL22" s="510">
        <f t="shared" si="21"/>
        <v>0</v>
      </c>
      <c r="CM22" s="510">
        <f t="shared" si="21"/>
        <v>0</v>
      </c>
      <c r="CN22" s="510">
        <f t="shared" si="21"/>
        <v>0</v>
      </c>
      <c r="CO22" s="510">
        <f t="shared" si="21"/>
        <v>0</v>
      </c>
      <c r="CP22" s="510">
        <f t="shared" si="21"/>
        <v>0</v>
      </c>
      <c r="CQ22" s="510">
        <f t="shared" si="21"/>
        <v>0</v>
      </c>
      <c r="CR22" s="510">
        <f t="shared" si="21"/>
        <v>0</v>
      </c>
      <c r="CS22" s="510">
        <f t="shared" si="22"/>
        <v>0</v>
      </c>
      <c r="CT22" s="510">
        <f t="shared" si="22"/>
        <v>0</v>
      </c>
      <c r="CU22" s="510">
        <f t="shared" si="22"/>
        <v>0</v>
      </c>
      <c r="CV22" s="510">
        <f t="shared" si="22"/>
        <v>0</v>
      </c>
      <c r="CW22" s="510">
        <f t="shared" si="22"/>
        <v>0</v>
      </c>
      <c r="CX22" s="510">
        <f t="shared" si="22"/>
        <v>0</v>
      </c>
      <c r="CY22" s="510">
        <f t="shared" si="22"/>
        <v>0</v>
      </c>
      <c r="CZ22" s="510">
        <f t="shared" si="22"/>
        <v>0</v>
      </c>
      <c r="DA22" s="510">
        <f t="shared" si="22"/>
        <v>0</v>
      </c>
      <c r="DB22" s="510">
        <f t="shared" si="22"/>
        <v>0</v>
      </c>
      <c r="DC22" s="510">
        <f t="shared" si="23"/>
        <v>0</v>
      </c>
      <c r="DD22" s="510">
        <f t="shared" si="23"/>
        <v>0</v>
      </c>
      <c r="DE22" s="510">
        <f t="shared" si="23"/>
        <v>0</v>
      </c>
      <c r="DF22" s="510">
        <f t="shared" si="23"/>
        <v>0</v>
      </c>
      <c r="DG22" s="510">
        <f t="shared" si="23"/>
        <v>0</v>
      </c>
      <c r="DH22" s="510">
        <f t="shared" si="23"/>
        <v>0</v>
      </c>
      <c r="DI22" s="510">
        <f t="shared" si="23"/>
        <v>0</v>
      </c>
      <c r="DJ22" s="510">
        <f t="shared" si="23"/>
        <v>0</v>
      </c>
      <c r="DK22" s="510">
        <f t="shared" si="23"/>
        <v>0</v>
      </c>
      <c r="DL22" s="510">
        <f t="shared" si="23"/>
        <v>0</v>
      </c>
      <c r="DM22" s="510">
        <f t="shared" si="24"/>
        <v>0</v>
      </c>
      <c r="DN22" s="510">
        <f t="shared" si="24"/>
        <v>0</v>
      </c>
      <c r="DO22" s="510">
        <f t="shared" si="24"/>
        <v>0</v>
      </c>
      <c r="DP22" s="510">
        <f t="shared" si="24"/>
        <v>0</v>
      </c>
      <c r="DQ22" s="510">
        <f t="shared" si="24"/>
        <v>0</v>
      </c>
      <c r="DR22" s="510">
        <f t="shared" si="24"/>
        <v>0</v>
      </c>
      <c r="DS22" s="510">
        <f t="shared" si="24"/>
        <v>0</v>
      </c>
      <c r="DT22" s="510">
        <f t="shared" si="24"/>
        <v>0</v>
      </c>
      <c r="DU22" s="510">
        <f t="shared" si="24"/>
        <v>0</v>
      </c>
      <c r="DV22" s="510">
        <f t="shared" si="24"/>
        <v>0</v>
      </c>
      <c r="DW22" s="510">
        <f t="shared" si="24"/>
        <v>0</v>
      </c>
    </row>
    <row r="23" spans="1:127">
      <c r="A23" s="605" t="str">
        <f>Inputs!A374</f>
        <v>IDCs</v>
      </c>
      <c r="B23" s="988">
        <f>Inputs!$D374</f>
        <v>12</v>
      </c>
      <c r="C23" s="975">
        <f>Inputs!$G374</f>
        <v>1519.5639355026769</v>
      </c>
      <c r="D23" s="510">
        <f t="shared" si="12"/>
        <v>1519.5639355026772</v>
      </c>
      <c r="E23" s="513"/>
      <c r="F23" s="481"/>
      <c r="G23" s="510">
        <f t="shared" si="13"/>
        <v>0</v>
      </c>
      <c r="H23" s="510">
        <f t="shared" si="13"/>
        <v>62.794765371229346</v>
      </c>
      <c r="I23" s="510">
        <f t="shared" si="13"/>
        <v>63.835562587327068</v>
      </c>
      <c r="J23" s="510">
        <f t="shared" si="13"/>
        <v>62.794765371229346</v>
      </c>
      <c r="K23" s="510">
        <f t="shared" si="13"/>
        <v>63.835562587327068</v>
      </c>
      <c r="L23" s="510">
        <f t="shared" si="13"/>
        <v>62.9691794766592</v>
      </c>
      <c r="M23" s="510">
        <f t="shared" si="13"/>
        <v>63.661148481897207</v>
      </c>
      <c r="N23" s="510">
        <f t="shared" si="13"/>
        <v>62.794765371229346</v>
      </c>
      <c r="O23" s="510">
        <f t="shared" si="13"/>
        <v>63.835562587327068</v>
      </c>
      <c r="P23" s="510">
        <f t="shared" si="13"/>
        <v>62.794765371229346</v>
      </c>
      <c r="Q23" s="510">
        <f t="shared" si="14"/>
        <v>63.835562587327068</v>
      </c>
      <c r="R23" s="510">
        <f t="shared" si="14"/>
        <v>62.794765371229346</v>
      </c>
      <c r="S23" s="510">
        <f t="shared" si="14"/>
        <v>63.835562587327068</v>
      </c>
      <c r="T23" s="510">
        <f t="shared" si="14"/>
        <v>62.9691794766592</v>
      </c>
      <c r="U23" s="510">
        <f t="shared" si="14"/>
        <v>63.661148481897207</v>
      </c>
      <c r="V23" s="510">
        <f t="shared" si="14"/>
        <v>62.794765371229346</v>
      </c>
      <c r="W23" s="510">
        <f t="shared" si="14"/>
        <v>63.835562587327068</v>
      </c>
      <c r="X23" s="510">
        <f t="shared" si="14"/>
        <v>62.794765371229346</v>
      </c>
      <c r="Y23" s="510">
        <f t="shared" si="14"/>
        <v>63.835562587327068</v>
      </c>
      <c r="Z23" s="510">
        <f t="shared" si="14"/>
        <v>62.794765371229346</v>
      </c>
      <c r="AA23" s="510">
        <f t="shared" si="15"/>
        <v>63.835562587327068</v>
      </c>
      <c r="AB23" s="510">
        <f t="shared" si="15"/>
        <v>62.9691794766592</v>
      </c>
      <c r="AC23" s="510">
        <f t="shared" si="15"/>
        <v>63.661148481897207</v>
      </c>
      <c r="AD23" s="510">
        <f t="shared" si="15"/>
        <v>62.794765371229346</v>
      </c>
      <c r="AE23" s="510">
        <f t="shared" si="15"/>
        <v>63.835562587327068</v>
      </c>
      <c r="AF23" s="510">
        <f t="shared" si="15"/>
        <v>0</v>
      </c>
      <c r="AG23" s="510">
        <f t="shared" si="15"/>
        <v>0</v>
      </c>
      <c r="AH23" s="510">
        <f t="shared" si="15"/>
        <v>0</v>
      </c>
      <c r="AI23" s="510">
        <f t="shared" si="15"/>
        <v>0</v>
      </c>
      <c r="AJ23" s="510">
        <f t="shared" si="15"/>
        <v>0</v>
      </c>
      <c r="AK23" s="510">
        <f t="shared" si="16"/>
        <v>0</v>
      </c>
      <c r="AL23" s="510">
        <f t="shared" si="16"/>
        <v>0</v>
      </c>
      <c r="AM23" s="510">
        <f t="shared" si="16"/>
        <v>0</v>
      </c>
      <c r="AN23" s="510">
        <f t="shared" si="16"/>
        <v>0</v>
      </c>
      <c r="AO23" s="510">
        <f t="shared" si="16"/>
        <v>0</v>
      </c>
      <c r="AP23" s="510">
        <f t="shared" si="16"/>
        <v>0</v>
      </c>
      <c r="AQ23" s="510">
        <f t="shared" si="16"/>
        <v>0</v>
      </c>
      <c r="AR23" s="510">
        <f t="shared" si="16"/>
        <v>0</v>
      </c>
      <c r="AS23" s="510">
        <f t="shared" si="16"/>
        <v>0</v>
      </c>
      <c r="AT23" s="510">
        <f t="shared" si="16"/>
        <v>0</v>
      </c>
      <c r="AU23" s="510">
        <f t="shared" si="17"/>
        <v>0</v>
      </c>
      <c r="AV23" s="510">
        <f t="shared" si="17"/>
        <v>0</v>
      </c>
      <c r="AW23" s="510">
        <f t="shared" si="17"/>
        <v>0</v>
      </c>
      <c r="AX23" s="510">
        <f t="shared" si="17"/>
        <v>0</v>
      </c>
      <c r="AY23" s="510">
        <f t="shared" si="17"/>
        <v>0</v>
      </c>
      <c r="AZ23" s="510">
        <f t="shared" si="17"/>
        <v>0</v>
      </c>
      <c r="BA23" s="510">
        <f t="shared" si="17"/>
        <v>0</v>
      </c>
      <c r="BB23" s="510">
        <f t="shared" si="17"/>
        <v>0</v>
      </c>
      <c r="BC23" s="510">
        <f t="shared" si="17"/>
        <v>0</v>
      </c>
      <c r="BD23" s="510">
        <f t="shared" si="17"/>
        <v>0</v>
      </c>
      <c r="BE23" s="510">
        <f t="shared" si="18"/>
        <v>0</v>
      </c>
      <c r="BF23" s="510">
        <f t="shared" si="18"/>
        <v>0</v>
      </c>
      <c r="BG23" s="510">
        <f t="shared" si="18"/>
        <v>0</v>
      </c>
      <c r="BH23" s="510">
        <f t="shared" si="18"/>
        <v>0</v>
      </c>
      <c r="BI23" s="510">
        <f t="shared" si="18"/>
        <v>0</v>
      </c>
      <c r="BJ23" s="510">
        <f t="shared" si="18"/>
        <v>0</v>
      </c>
      <c r="BK23" s="510">
        <f t="shared" si="18"/>
        <v>0</v>
      </c>
      <c r="BL23" s="510">
        <f t="shared" si="18"/>
        <v>0</v>
      </c>
      <c r="BM23" s="510">
        <f t="shared" si="18"/>
        <v>0</v>
      </c>
      <c r="BN23" s="510">
        <f t="shared" si="18"/>
        <v>0</v>
      </c>
      <c r="BO23" s="510">
        <f t="shared" si="19"/>
        <v>0</v>
      </c>
      <c r="BP23" s="510">
        <f t="shared" si="19"/>
        <v>0</v>
      </c>
      <c r="BQ23" s="510">
        <f t="shared" si="19"/>
        <v>0</v>
      </c>
      <c r="BR23" s="510">
        <f t="shared" si="19"/>
        <v>0</v>
      </c>
      <c r="BS23" s="510">
        <f t="shared" si="19"/>
        <v>0</v>
      </c>
      <c r="BT23" s="510">
        <f t="shared" si="19"/>
        <v>0</v>
      </c>
      <c r="BU23" s="510">
        <f t="shared" si="19"/>
        <v>0</v>
      </c>
      <c r="BV23" s="510">
        <f t="shared" si="19"/>
        <v>0</v>
      </c>
      <c r="BW23" s="510">
        <f t="shared" si="19"/>
        <v>0</v>
      </c>
      <c r="BX23" s="510">
        <f t="shared" si="19"/>
        <v>0</v>
      </c>
      <c r="BY23" s="510">
        <f t="shared" si="20"/>
        <v>0</v>
      </c>
      <c r="BZ23" s="510">
        <f t="shared" si="20"/>
        <v>0</v>
      </c>
      <c r="CA23" s="510">
        <f t="shared" si="20"/>
        <v>0</v>
      </c>
      <c r="CB23" s="510">
        <f t="shared" si="20"/>
        <v>0</v>
      </c>
      <c r="CC23" s="510">
        <f t="shared" si="20"/>
        <v>0</v>
      </c>
      <c r="CD23" s="510">
        <f t="shared" si="20"/>
        <v>0</v>
      </c>
      <c r="CE23" s="510">
        <f t="shared" si="20"/>
        <v>0</v>
      </c>
      <c r="CF23" s="510">
        <f t="shared" si="20"/>
        <v>0</v>
      </c>
      <c r="CG23" s="510">
        <f t="shared" si="20"/>
        <v>0</v>
      </c>
      <c r="CH23" s="510">
        <f t="shared" si="20"/>
        <v>0</v>
      </c>
      <c r="CI23" s="510">
        <f t="shared" si="21"/>
        <v>0</v>
      </c>
      <c r="CJ23" s="510">
        <f t="shared" si="21"/>
        <v>0</v>
      </c>
      <c r="CK23" s="510">
        <f t="shared" si="21"/>
        <v>0</v>
      </c>
      <c r="CL23" s="510">
        <f t="shared" si="21"/>
        <v>0</v>
      </c>
      <c r="CM23" s="510">
        <f t="shared" si="21"/>
        <v>0</v>
      </c>
      <c r="CN23" s="510">
        <f t="shared" si="21"/>
        <v>0</v>
      </c>
      <c r="CO23" s="510">
        <f t="shared" si="21"/>
        <v>0</v>
      </c>
      <c r="CP23" s="510">
        <f t="shared" si="21"/>
        <v>0</v>
      </c>
      <c r="CQ23" s="510">
        <f t="shared" si="21"/>
        <v>0</v>
      </c>
      <c r="CR23" s="510">
        <f t="shared" si="21"/>
        <v>0</v>
      </c>
      <c r="CS23" s="510">
        <f t="shared" si="22"/>
        <v>0</v>
      </c>
      <c r="CT23" s="510">
        <f t="shared" si="22"/>
        <v>0</v>
      </c>
      <c r="CU23" s="510">
        <f t="shared" si="22"/>
        <v>0</v>
      </c>
      <c r="CV23" s="510">
        <f t="shared" si="22"/>
        <v>0</v>
      </c>
      <c r="CW23" s="510">
        <f t="shared" si="22"/>
        <v>0</v>
      </c>
      <c r="CX23" s="510">
        <f t="shared" si="22"/>
        <v>0</v>
      </c>
      <c r="CY23" s="510">
        <f t="shared" si="22"/>
        <v>0</v>
      </c>
      <c r="CZ23" s="510">
        <f t="shared" si="22"/>
        <v>0</v>
      </c>
      <c r="DA23" s="510">
        <f t="shared" si="22"/>
        <v>0</v>
      </c>
      <c r="DB23" s="510">
        <f t="shared" si="22"/>
        <v>0</v>
      </c>
      <c r="DC23" s="510">
        <f t="shared" si="23"/>
        <v>0</v>
      </c>
      <c r="DD23" s="510">
        <f t="shared" si="23"/>
        <v>0</v>
      </c>
      <c r="DE23" s="510">
        <f t="shared" si="23"/>
        <v>0</v>
      </c>
      <c r="DF23" s="510">
        <f t="shared" si="23"/>
        <v>0</v>
      </c>
      <c r="DG23" s="510">
        <f t="shared" si="23"/>
        <v>0</v>
      </c>
      <c r="DH23" s="510">
        <f t="shared" si="23"/>
        <v>0</v>
      </c>
      <c r="DI23" s="510">
        <f t="shared" si="23"/>
        <v>0</v>
      </c>
      <c r="DJ23" s="510">
        <f t="shared" si="23"/>
        <v>0</v>
      </c>
      <c r="DK23" s="510">
        <f t="shared" si="23"/>
        <v>0</v>
      </c>
      <c r="DL23" s="510">
        <f t="shared" si="23"/>
        <v>0</v>
      </c>
      <c r="DM23" s="510">
        <f t="shared" si="24"/>
        <v>0</v>
      </c>
      <c r="DN23" s="510">
        <f t="shared" si="24"/>
        <v>0</v>
      </c>
      <c r="DO23" s="510">
        <f t="shared" si="24"/>
        <v>0</v>
      </c>
      <c r="DP23" s="510">
        <f t="shared" si="24"/>
        <v>0</v>
      </c>
      <c r="DQ23" s="510">
        <f t="shared" si="24"/>
        <v>0</v>
      </c>
      <c r="DR23" s="510">
        <f t="shared" si="24"/>
        <v>0</v>
      </c>
      <c r="DS23" s="510">
        <f t="shared" si="24"/>
        <v>0</v>
      </c>
      <c r="DT23" s="510">
        <f t="shared" si="24"/>
        <v>0</v>
      </c>
      <c r="DU23" s="510">
        <f t="shared" si="24"/>
        <v>0</v>
      </c>
      <c r="DV23" s="510">
        <f t="shared" si="24"/>
        <v>0</v>
      </c>
      <c r="DW23" s="510">
        <f t="shared" si="24"/>
        <v>0</v>
      </c>
    </row>
    <row r="24" spans="1:127">
      <c r="A24" s="605" t="str">
        <f>Inputs!A375</f>
        <v>Commitment Fees</v>
      </c>
      <c r="B24" s="988">
        <f>Inputs!$D375</f>
        <v>12</v>
      </c>
      <c r="C24" s="975">
        <f>Inputs!$G375</f>
        <v>166.7179354844005</v>
      </c>
      <c r="D24" s="510">
        <f t="shared" si="12"/>
        <v>166.71793548440047</v>
      </c>
      <c r="E24" s="513"/>
      <c r="F24" s="481"/>
      <c r="G24" s="510">
        <f t="shared" si="13"/>
        <v>0</v>
      </c>
      <c r="H24" s="510">
        <f t="shared" si="13"/>
        <v>6.8894854617982855</v>
      </c>
      <c r="I24" s="510">
        <f t="shared" si="13"/>
        <v>7.0036758285684231</v>
      </c>
      <c r="J24" s="510">
        <f t="shared" si="13"/>
        <v>6.8894854617982855</v>
      </c>
      <c r="K24" s="510">
        <f t="shared" si="13"/>
        <v>7.0036758285684231</v>
      </c>
      <c r="L24" s="510">
        <f t="shared" si="13"/>
        <v>6.9086211881058492</v>
      </c>
      <c r="M24" s="510">
        <f t="shared" si="13"/>
        <v>6.9845401022608584</v>
      </c>
      <c r="N24" s="510">
        <f t="shared" si="13"/>
        <v>6.8894854617982855</v>
      </c>
      <c r="O24" s="510">
        <f t="shared" si="13"/>
        <v>7.0036758285684231</v>
      </c>
      <c r="P24" s="510">
        <f t="shared" si="13"/>
        <v>6.8894854617982855</v>
      </c>
      <c r="Q24" s="510">
        <f t="shared" si="14"/>
        <v>7.0036758285684231</v>
      </c>
      <c r="R24" s="510">
        <f t="shared" si="14"/>
        <v>6.8894854617982855</v>
      </c>
      <c r="S24" s="510">
        <f t="shared" si="14"/>
        <v>7.0036758285684231</v>
      </c>
      <c r="T24" s="510">
        <f t="shared" si="14"/>
        <v>6.9086211881058492</v>
      </c>
      <c r="U24" s="510">
        <f t="shared" si="14"/>
        <v>6.9845401022608584</v>
      </c>
      <c r="V24" s="510">
        <f t="shared" si="14"/>
        <v>6.8894854617982855</v>
      </c>
      <c r="W24" s="510">
        <f t="shared" si="14"/>
        <v>7.0036758285684231</v>
      </c>
      <c r="X24" s="510">
        <f t="shared" si="14"/>
        <v>6.8894854617982855</v>
      </c>
      <c r="Y24" s="510">
        <f t="shared" si="14"/>
        <v>7.0036758285684231</v>
      </c>
      <c r="Z24" s="510">
        <f t="shared" si="14"/>
        <v>6.8894854617982855</v>
      </c>
      <c r="AA24" s="510">
        <f t="shared" si="15"/>
        <v>7.0036758285684231</v>
      </c>
      <c r="AB24" s="510">
        <f t="shared" si="15"/>
        <v>6.9086211881058492</v>
      </c>
      <c r="AC24" s="510">
        <f t="shared" si="15"/>
        <v>6.9845401022608584</v>
      </c>
      <c r="AD24" s="510">
        <f t="shared" si="15"/>
        <v>6.8894854617982855</v>
      </c>
      <c r="AE24" s="510">
        <f t="shared" si="15"/>
        <v>7.0036758285684231</v>
      </c>
      <c r="AF24" s="510">
        <f t="shared" si="15"/>
        <v>0</v>
      </c>
      <c r="AG24" s="510">
        <f t="shared" si="15"/>
        <v>0</v>
      </c>
      <c r="AH24" s="510">
        <f t="shared" si="15"/>
        <v>0</v>
      </c>
      <c r="AI24" s="510">
        <f t="shared" si="15"/>
        <v>0</v>
      </c>
      <c r="AJ24" s="510">
        <f t="shared" si="15"/>
        <v>0</v>
      </c>
      <c r="AK24" s="510">
        <f t="shared" si="16"/>
        <v>0</v>
      </c>
      <c r="AL24" s="510">
        <f t="shared" si="16"/>
        <v>0</v>
      </c>
      <c r="AM24" s="510">
        <f t="shared" si="16"/>
        <v>0</v>
      </c>
      <c r="AN24" s="510">
        <f t="shared" si="16"/>
        <v>0</v>
      </c>
      <c r="AO24" s="510">
        <f t="shared" si="16"/>
        <v>0</v>
      </c>
      <c r="AP24" s="510">
        <f t="shared" si="16"/>
        <v>0</v>
      </c>
      <c r="AQ24" s="510">
        <f t="shared" si="16"/>
        <v>0</v>
      </c>
      <c r="AR24" s="510">
        <f t="shared" si="16"/>
        <v>0</v>
      </c>
      <c r="AS24" s="510">
        <f t="shared" si="16"/>
        <v>0</v>
      </c>
      <c r="AT24" s="510">
        <f t="shared" si="16"/>
        <v>0</v>
      </c>
      <c r="AU24" s="510">
        <f t="shared" si="17"/>
        <v>0</v>
      </c>
      <c r="AV24" s="510">
        <f t="shared" si="17"/>
        <v>0</v>
      </c>
      <c r="AW24" s="510">
        <f t="shared" si="17"/>
        <v>0</v>
      </c>
      <c r="AX24" s="510">
        <f t="shared" si="17"/>
        <v>0</v>
      </c>
      <c r="AY24" s="510">
        <f t="shared" si="17"/>
        <v>0</v>
      </c>
      <c r="AZ24" s="510">
        <f t="shared" si="17"/>
        <v>0</v>
      </c>
      <c r="BA24" s="510">
        <f t="shared" si="17"/>
        <v>0</v>
      </c>
      <c r="BB24" s="510">
        <f t="shared" si="17"/>
        <v>0</v>
      </c>
      <c r="BC24" s="510">
        <f t="shared" si="17"/>
        <v>0</v>
      </c>
      <c r="BD24" s="510">
        <f t="shared" si="17"/>
        <v>0</v>
      </c>
      <c r="BE24" s="510">
        <f t="shared" si="18"/>
        <v>0</v>
      </c>
      <c r="BF24" s="510">
        <f t="shared" si="18"/>
        <v>0</v>
      </c>
      <c r="BG24" s="510">
        <f t="shared" si="18"/>
        <v>0</v>
      </c>
      <c r="BH24" s="510">
        <f t="shared" si="18"/>
        <v>0</v>
      </c>
      <c r="BI24" s="510">
        <f t="shared" si="18"/>
        <v>0</v>
      </c>
      <c r="BJ24" s="510">
        <f t="shared" si="18"/>
        <v>0</v>
      </c>
      <c r="BK24" s="510">
        <f t="shared" si="18"/>
        <v>0</v>
      </c>
      <c r="BL24" s="510">
        <f t="shared" si="18"/>
        <v>0</v>
      </c>
      <c r="BM24" s="510">
        <f t="shared" si="18"/>
        <v>0</v>
      </c>
      <c r="BN24" s="510">
        <f t="shared" si="18"/>
        <v>0</v>
      </c>
      <c r="BO24" s="510">
        <f t="shared" si="19"/>
        <v>0</v>
      </c>
      <c r="BP24" s="510">
        <f t="shared" si="19"/>
        <v>0</v>
      </c>
      <c r="BQ24" s="510">
        <f t="shared" si="19"/>
        <v>0</v>
      </c>
      <c r="BR24" s="510">
        <f t="shared" si="19"/>
        <v>0</v>
      </c>
      <c r="BS24" s="510">
        <f t="shared" si="19"/>
        <v>0</v>
      </c>
      <c r="BT24" s="510">
        <f t="shared" si="19"/>
        <v>0</v>
      </c>
      <c r="BU24" s="510">
        <f t="shared" si="19"/>
        <v>0</v>
      </c>
      <c r="BV24" s="510">
        <f t="shared" si="19"/>
        <v>0</v>
      </c>
      <c r="BW24" s="510">
        <f t="shared" si="19"/>
        <v>0</v>
      </c>
      <c r="BX24" s="510">
        <f t="shared" si="19"/>
        <v>0</v>
      </c>
      <c r="BY24" s="510">
        <f t="shared" si="20"/>
        <v>0</v>
      </c>
      <c r="BZ24" s="510">
        <f t="shared" si="20"/>
        <v>0</v>
      </c>
      <c r="CA24" s="510">
        <f t="shared" si="20"/>
        <v>0</v>
      </c>
      <c r="CB24" s="510">
        <f t="shared" si="20"/>
        <v>0</v>
      </c>
      <c r="CC24" s="510">
        <f t="shared" si="20"/>
        <v>0</v>
      </c>
      <c r="CD24" s="510">
        <f t="shared" si="20"/>
        <v>0</v>
      </c>
      <c r="CE24" s="510">
        <f t="shared" si="20"/>
        <v>0</v>
      </c>
      <c r="CF24" s="510">
        <f t="shared" si="20"/>
        <v>0</v>
      </c>
      <c r="CG24" s="510">
        <f t="shared" si="20"/>
        <v>0</v>
      </c>
      <c r="CH24" s="510">
        <f t="shared" si="20"/>
        <v>0</v>
      </c>
      <c r="CI24" s="510">
        <f t="shared" si="21"/>
        <v>0</v>
      </c>
      <c r="CJ24" s="510">
        <f t="shared" si="21"/>
        <v>0</v>
      </c>
      <c r="CK24" s="510">
        <f t="shared" si="21"/>
        <v>0</v>
      </c>
      <c r="CL24" s="510">
        <f t="shared" si="21"/>
        <v>0</v>
      </c>
      <c r="CM24" s="510">
        <f t="shared" si="21"/>
        <v>0</v>
      </c>
      <c r="CN24" s="510">
        <f t="shared" si="21"/>
        <v>0</v>
      </c>
      <c r="CO24" s="510">
        <f t="shared" si="21"/>
        <v>0</v>
      </c>
      <c r="CP24" s="510">
        <f t="shared" si="21"/>
        <v>0</v>
      </c>
      <c r="CQ24" s="510">
        <f t="shared" si="21"/>
        <v>0</v>
      </c>
      <c r="CR24" s="510">
        <f t="shared" si="21"/>
        <v>0</v>
      </c>
      <c r="CS24" s="510">
        <f t="shared" si="22"/>
        <v>0</v>
      </c>
      <c r="CT24" s="510">
        <f t="shared" si="22"/>
        <v>0</v>
      </c>
      <c r="CU24" s="510">
        <f t="shared" si="22"/>
        <v>0</v>
      </c>
      <c r="CV24" s="510">
        <f t="shared" si="22"/>
        <v>0</v>
      </c>
      <c r="CW24" s="510">
        <f t="shared" si="22"/>
        <v>0</v>
      </c>
      <c r="CX24" s="510">
        <f t="shared" si="22"/>
        <v>0</v>
      </c>
      <c r="CY24" s="510">
        <f t="shared" si="22"/>
        <v>0</v>
      </c>
      <c r="CZ24" s="510">
        <f t="shared" si="22"/>
        <v>0</v>
      </c>
      <c r="DA24" s="510">
        <f t="shared" si="22"/>
        <v>0</v>
      </c>
      <c r="DB24" s="510">
        <f t="shared" si="22"/>
        <v>0</v>
      </c>
      <c r="DC24" s="510">
        <f t="shared" si="23"/>
        <v>0</v>
      </c>
      <c r="DD24" s="510">
        <f t="shared" si="23"/>
        <v>0</v>
      </c>
      <c r="DE24" s="510">
        <f t="shared" si="23"/>
        <v>0</v>
      </c>
      <c r="DF24" s="510">
        <f t="shared" si="23"/>
        <v>0</v>
      </c>
      <c r="DG24" s="510">
        <f t="shared" si="23"/>
        <v>0</v>
      </c>
      <c r="DH24" s="510">
        <f t="shared" si="23"/>
        <v>0</v>
      </c>
      <c r="DI24" s="510">
        <f t="shared" si="23"/>
        <v>0</v>
      </c>
      <c r="DJ24" s="510">
        <f t="shared" si="23"/>
        <v>0</v>
      </c>
      <c r="DK24" s="510">
        <f t="shared" si="23"/>
        <v>0</v>
      </c>
      <c r="DL24" s="510">
        <f t="shared" si="23"/>
        <v>0</v>
      </c>
      <c r="DM24" s="510">
        <f t="shared" si="24"/>
        <v>0</v>
      </c>
      <c r="DN24" s="510">
        <f t="shared" si="24"/>
        <v>0</v>
      </c>
      <c r="DO24" s="510">
        <f t="shared" si="24"/>
        <v>0</v>
      </c>
      <c r="DP24" s="510">
        <f t="shared" si="24"/>
        <v>0</v>
      </c>
      <c r="DQ24" s="510">
        <f t="shared" si="24"/>
        <v>0</v>
      </c>
      <c r="DR24" s="510">
        <f t="shared" si="24"/>
        <v>0</v>
      </c>
      <c r="DS24" s="510">
        <f t="shared" si="24"/>
        <v>0</v>
      </c>
      <c r="DT24" s="510">
        <f t="shared" si="24"/>
        <v>0</v>
      </c>
      <c r="DU24" s="510">
        <f t="shared" si="24"/>
        <v>0</v>
      </c>
      <c r="DV24" s="510">
        <f t="shared" si="24"/>
        <v>0</v>
      </c>
      <c r="DW24" s="510">
        <f t="shared" si="24"/>
        <v>0</v>
      </c>
    </row>
    <row r="25" spans="1:127">
      <c r="A25" s="605" t="str">
        <f>Inputs!A376</f>
        <v>Bank Fees</v>
      </c>
      <c r="B25" s="988">
        <f>Inputs!$D376</f>
        <v>12</v>
      </c>
      <c r="C25" s="975">
        <f>Inputs!$G376</f>
        <v>467.10571668834018</v>
      </c>
      <c r="D25" s="510">
        <f t="shared" si="12"/>
        <v>467.10571668834007</v>
      </c>
      <c r="E25" s="513"/>
      <c r="F25" s="481"/>
      <c r="G25" s="510">
        <f t="shared" si="13"/>
        <v>0</v>
      </c>
      <c r="H25" s="510">
        <f t="shared" si="13"/>
        <v>19.302770484152873</v>
      </c>
      <c r="I25" s="510">
        <f t="shared" si="13"/>
        <v>19.622705906542148</v>
      </c>
      <c r="J25" s="510">
        <f t="shared" si="13"/>
        <v>19.302770484152873</v>
      </c>
      <c r="K25" s="510">
        <f t="shared" si="13"/>
        <v>19.622705906542148</v>
      </c>
      <c r="L25" s="510">
        <f t="shared" si="13"/>
        <v>19.356384434717196</v>
      </c>
      <c r="M25" s="510">
        <f t="shared" si="13"/>
        <v>19.569091955977822</v>
      </c>
      <c r="N25" s="510">
        <f t="shared" si="13"/>
        <v>19.302770484152873</v>
      </c>
      <c r="O25" s="510">
        <f t="shared" si="13"/>
        <v>19.622705906542148</v>
      </c>
      <c r="P25" s="510">
        <f t="shared" si="13"/>
        <v>19.302770484152873</v>
      </c>
      <c r="Q25" s="510">
        <f t="shared" si="14"/>
        <v>19.622705906542148</v>
      </c>
      <c r="R25" s="510">
        <f t="shared" si="14"/>
        <v>19.302770484152873</v>
      </c>
      <c r="S25" s="510">
        <f t="shared" si="14"/>
        <v>19.622705906542148</v>
      </c>
      <c r="T25" s="510">
        <f t="shared" si="14"/>
        <v>19.356384434717196</v>
      </c>
      <c r="U25" s="510">
        <f t="shared" si="14"/>
        <v>19.569091955977822</v>
      </c>
      <c r="V25" s="510">
        <f t="shared" si="14"/>
        <v>19.302770484152873</v>
      </c>
      <c r="W25" s="510">
        <f t="shared" si="14"/>
        <v>19.622705906542148</v>
      </c>
      <c r="X25" s="510">
        <f t="shared" si="14"/>
        <v>19.302770484152873</v>
      </c>
      <c r="Y25" s="510">
        <f t="shared" si="14"/>
        <v>19.622705906542148</v>
      </c>
      <c r="Z25" s="510">
        <f t="shared" si="14"/>
        <v>19.302770484152873</v>
      </c>
      <c r="AA25" s="510">
        <f t="shared" si="15"/>
        <v>19.622705906542148</v>
      </c>
      <c r="AB25" s="510">
        <f t="shared" si="15"/>
        <v>19.356384434717196</v>
      </c>
      <c r="AC25" s="510">
        <f t="shared" si="15"/>
        <v>19.569091955977822</v>
      </c>
      <c r="AD25" s="510">
        <f t="shared" si="15"/>
        <v>19.302770484152873</v>
      </c>
      <c r="AE25" s="510">
        <f t="shared" si="15"/>
        <v>19.622705906542148</v>
      </c>
      <c r="AF25" s="510">
        <f t="shared" si="15"/>
        <v>0</v>
      </c>
      <c r="AG25" s="510">
        <f t="shared" si="15"/>
        <v>0</v>
      </c>
      <c r="AH25" s="510">
        <f t="shared" si="15"/>
        <v>0</v>
      </c>
      <c r="AI25" s="510">
        <f t="shared" si="15"/>
        <v>0</v>
      </c>
      <c r="AJ25" s="510">
        <f t="shared" si="15"/>
        <v>0</v>
      </c>
      <c r="AK25" s="510">
        <f t="shared" si="16"/>
        <v>0</v>
      </c>
      <c r="AL25" s="510">
        <f t="shared" si="16"/>
        <v>0</v>
      </c>
      <c r="AM25" s="510">
        <f t="shared" si="16"/>
        <v>0</v>
      </c>
      <c r="AN25" s="510">
        <f t="shared" si="16"/>
        <v>0</v>
      </c>
      <c r="AO25" s="510">
        <f t="shared" si="16"/>
        <v>0</v>
      </c>
      <c r="AP25" s="510">
        <f t="shared" si="16"/>
        <v>0</v>
      </c>
      <c r="AQ25" s="510">
        <f t="shared" si="16"/>
        <v>0</v>
      </c>
      <c r="AR25" s="510">
        <f t="shared" si="16"/>
        <v>0</v>
      </c>
      <c r="AS25" s="510">
        <f t="shared" si="16"/>
        <v>0</v>
      </c>
      <c r="AT25" s="510">
        <f t="shared" si="16"/>
        <v>0</v>
      </c>
      <c r="AU25" s="510">
        <f t="shared" si="17"/>
        <v>0</v>
      </c>
      <c r="AV25" s="510">
        <f t="shared" si="17"/>
        <v>0</v>
      </c>
      <c r="AW25" s="510">
        <f t="shared" si="17"/>
        <v>0</v>
      </c>
      <c r="AX25" s="510">
        <f t="shared" si="17"/>
        <v>0</v>
      </c>
      <c r="AY25" s="510">
        <f t="shared" si="17"/>
        <v>0</v>
      </c>
      <c r="AZ25" s="510">
        <f t="shared" si="17"/>
        <v>0</v>
      </c>
      <c r="BA25" s="510">
        <f t="shared" si="17"/>
        <v>0</v>
      </c>
      <c r="BB25" s="510">
        <f t="shared" si="17"/>
        <v>0</v>
      </c>
      <c r="BC25" s="510">
        <f t="shared" si="17"/>
        <v>0</v>
      </c>
      <c r="BD25" s="510">
        <f t="shared" si="17"/>
        <v>0</v>
      </c>
      <c r="BE25" s="510">
        <f t="shared" si="18"/>
        <v>0</v>
      </c>
      <c r="BF25" s="510">
        <f t="shared" si="18"/>
        <v>0</v>
      </c>
      <c r="BG25" s="510">
        <f t="shared" si="18"/>
        <v>0</v>
      </c>
      <c r="BH25" s="510">
        <f t="shared" si="18"/>
        <v>0</v>
      </c>
      <c r="BI25" s="510">
        <f t="shared" si="18"/>
        <v>0</v>
      </c>
      <c r="BJ25" s="510">
        <f t="shared" si="18"/>
        <v>0</v>
      </c>
      <c r="BK25" s="510">
        <f t="shared" si="18"/>
        <v>0</v>
      </c>
      <c r="BL25" s="510">
        <f t="shared" si="18"/>
        <v>0</v>
      </c>
      <c r="BM25" s="510">
        <f t="shared" si="18"/>
        <v>0</v>
      </c>
      <c r="BN25" s="510">
        <f t="shared" si="18"/>
        <v>0</v>
      </c>
      <c r="BO25" s="510">
        <f t="shared" si="19"/>
        <v>0</v>
      </c>
      <c r="BP25" s="510">
        <f t="shared" si="19"/>
        <v>0</v>
      </c>
      <c r="BQ25" s="510">
        <f t="shared" si="19"/>
        <v>0</v>
      </c>
      <c r="BR25" s="510">
        <f t="shared" si="19"/>
        <v>0</v>
      </c>
      <c r="BS25" s="510">
        <f t="shared" si="19"/>
        <v>0</v>
      </c>
      <c r="BT25" s="510">
        <f t="shared" si="19"/>
        <v>0</v>
      </c>
      <c r="BU25" s="510">
        <f t="shared" si="19"/>
        <v>0</v>
      </c>
      <c r="BV25" s="510">
        <f t="shared" si="19"/>
        <v>0</v>
      </c>
      <c r="BW25" s="510">
        <f t="shared" si="19"/>
        <v>0</v>
      </c>
      <c r="BX25" s="510">
        <f t="shared" si="19"/>
        <v>0</v>
      </c>
      <c r="BY25" s="510">
        <f t="shared" si="20"/>
        <v>0</v>
      </c>
      <c r="BZ25" s="510">
        <f t="shared" si="20"/>
        <v>0</v>
      </c>
      <c r="CA25" s="510">
        <f t="shared" si="20"/>
        <v>0</v>
      </c>
      <c r="CB25" s="510">
        <f t="shared" si="20"/>
        <v>0</v>
      </c>
      <c r="CC25" s="510">
        <f t="shared" si="20"/>
        <v>0</v>
      </c>
      <c r="CD25" s="510">
        <f t="shared" si="20"/>
        <v>0</v>
      </c>
      <c r="CE25" s="510">
        <f t="shared" si="20"/>
        <v>0</v>
      </c>
      <c r="CF25" s="510">
        <f t="shared" si="20"/>
        <v>0</v>
      </c>
      <c r="CG25" s="510">
        <f t="shared" si="20"/>
        <v>0</v>
      </c>
      <c r="CH25" s="510">
        <f t="shared" si="20"/>
        <v>0</v>
      </c>
      <c r="CI25" s="510">
        <f t="shared" si="21"/>
        <v>0</v>
      </c>
      <c r="CJ25" s="510">
        <f t="shared" si="21"/>
        <v>0</v>
      </c>
      <c r="CK25" s="510">
        <f t="shared" si="21"/>
        <v>0</v>
      </c>
      <c r="CL25" s="510">
        <f t="shared" si="21"/>
        <v>0</v>
      </c>
      <c r="CM25" s="510">
        <f t="shared" si="21"/>
        <v>0</v>
      </c>
      <c r="CN25" s="510">
        <f t="shared" si="21"/>
        <v>0</v>
      </c>
      <c r="CO25" s="510">
        <f t="shared" si="21"/>
        <v>0</v>
      </c>
      <c r="CP25" s="510">
        <f t="shared" si="21"/>
        <v>0</v>
      </c>
      <c r="CQ25" s="510">
        <f t="shared" si="21"/>
        <v>0</v>
      </c>
      <c r="CR25" s="510">
        <f t="shared" si="21"/>
        <v>0</v>
      </c>
      <c r="CS25" s="510">
        <f t="shared" si="22"/>
        <v>0</v>
      </c>
      <c r="CT25" s="510">
        <f t="shared" si="22"/>
        <v>0</v>
      </c>
      <c r="CU25" s="510">
        <f t="shared" si="22"/>
        <v>0</v>
      </c>
      <c r="CV25" s="510">
        <f t="shared" si="22"/>
        <v>0</v>
      </c>
      <c r="CW25" s="510">
        <f t="shared" si="22"/>
        <v>0</v>
      </c>
      <c r="CX25" s="510">
        <f t="shared" si="22"/>
        <v>0</v>
      </c>
      <c r="CY25" s="510">
        <f t="shared" si="22"/>
        <v>0</v>
      </c>
      <c r="CZ25" s="510">
        <f t="shared" si="22"/>
        <v>0</v>
      </c>
      <c r="DA25" s="510">
        <f t="shared" si="22"/>
        <v>0</v>
      </c>
      <c r="DB25" s="510">
        <f t="shared" si="22"/>
        <v>0</v>
      </c>
      <c r="DC25" s="510">
        <f t="shared" si="23"/>
        <v>0</v>
      </c>
      <c r="DD25" s="510">
        <f t="shared" si="23"/>
        <v>0</v>
      </c>
      <c r="DE25" s="510">
        <f t="shared" si="23"/>
        <v>0</v>
      </c>
      <c r="DF25" s="510">
        <f t="shared" si="23"/>
        <v>0</v>
      </c>
      <c r="DG25" s="510">
        <f t="shared" si="23"/>
        <v>0</v>
      </c>
      <c r="DH25" s="510">
        <f t="shared" si="23"/>
        <v>0</v>
      </c>
      <c r="DI25" s="510">
        <f t="shared" si="23"/>
        <v>0</v>
      </c>
      <c r="DJ25" s="510">
        <f t="shared" si="23"/>
        <v>0</v>
      </c>
      <c r="DK25" s="510">
        <f t="shared" si="23"/>
        <v>0</v>
      </c>
      <c r="DL25" s="510">
        <f t="shared" si="23"/>
        <v>0</v>
      </c>
      <c r="DM25" s="510">
        <f t="shared" si="24"/>
        <v>0</v>
      </c>
      <c r="DN25" s="510">
        <f t="shared" si="24"/>
        <v>0</v>
      </c>
      <c r="DO25" s="510">
        <f t="shared" si="24"/>
        <v>0</v>
      </c>
      <c r="DP25" s="510">
        <f t="shared" si="24"/>
        <v>0</v>
      </c>
      <c r="DQ25" s="510">
        <f t="shared" si="24"/>
        <v>0</v>
      </c>
      <c r="DR25" s="510">
        <f t="shared" si="24"/>
        <v>0</v>
      </c>
      <c r="DS25" s="510">
        <f t="shared" si="24"/>
        <v>0</v>
      </c>
      <c r="DT25" s="510">
        <f t="shared" si="24"/>
        <v>0</v>
      </c>
      <c r="DU25" s="510">
        <f t="shared" si="24"/>
        <v>0</v>
      </c>
      <c r="DV25" s="510">
        <f t="shared" si="24"/>
        <v>0</v>
      </c>
      <c r="DW25" s="510">
        <f t="shared" si="24"/>
        <v>0</v>
      </c>
    </row>
    <row r="26" spans="1:127">
      <c r="A26" s="605" t="str">
        <f>Inputs!A377</f>
        <v>Other Financial Costs</v>
      </c>
      <c r="B26" s="988">
        <f>Inputs!$D377</f>
        <v>12</v>
      </c>
      <c r="C26" s="975">
        <f>Inputs!$G377</f>
        <v>0</v>
      </c>
      <c r="D26" s="510">
        <f t="shared" ref="D26:D27" si="25">SUM(G26:DW26)</f>
        <v>0</v>
      </c>
      <c r="E26" s="513"/>
      <c r="F26" s="481"/>
      <c r="G26" s="510">
        <f t="shared" si="13"/>
        <v>0</v>
      </c>
      <c r="H26" s="510">
        <f t="shared" si="13"/>
        <v>0</v>
      </c>
      <c r="I26" s="510">
        <f t="shared" si="13"/>
        <v>0</v>
      </c>
      <c r="J26" s="510">
        <f t="shared" si="13"/>
        <v>0</v>
      </c>
      <c r="K26" s="510">
        <f t="shared" si="13"/>
        <v>0</v>
      </c>
      <c r="L26" s="510">
        <f t="shared" si="13"/>
        <v>0</v>
      </c>
      <c r="M26" s="510">
        <f t="shared" si="13"/>
        <v>0</v>
      </c>
      <c r="N26" s="510">
        <f t="shared" si="13"/>
        <v>0</v>
      </c>
      <c r="O26" s="510">
        <f t="shared" si="13"/>
        <v>0</v>
      </c>
      <c r="P26" s="510">
        <f t="shared" si="13"/>
        <v>0</v>
      </c>
      <c r="Q26" s="510">
        <f t="shared" si="14"/>
        <v>0</v>
      </c>
      <c r="R26" s="510">
        <f t="shared" si="14"/>
        <v>0</v>
      </c>
      <c r="S26" s="510">
        <f t="shared" si="14"/>
        <v>0</v>
      </c>
      <c r="T26" s="510">
        <f t="shared" si="14"/>
        <v>0</v>
      </c>
      <c r="U26" s="510">
        <f t="shared" si="14"/>
        <v>0</v>
      </c>
      <c r="V26" s="510">
        <f t="shared" si="14"/>
        <v>0</v>
      </c>
      <c r="W26" s="510">
        <f t="shared" si="14"/>
        <v>0</v>
      </c>
      <c r="X26" s="510">
        <f t="shared" si="14"/>
        <v>0</v>
      </c>
      <c r="Y26" s="510">
        <f t="shared" si="14"/>
        <v>0</v>
      </c>
      <c r="Z26" s="510">
        <f t="shared" si="14"/>
        <v>0</v>
      </c>
      <c r="AA26" s="510">
        <f t="shared" si="15"/>
        <v>0</v>
      </c>
      <c r="AB26" s="510">
        <f t="shared" si="15"/>
        <v>0</v>
      </c>
      <c r="AC26" s="510">
        <f t="shared" si="15"/>
        <v>0</v>
      </c>
      <c r="AD26" s="510">
        <f t="shared" si="15"/>
        <v>0</v>
      </c>
      <c r="AE26" s="510">
        <f t="shared" si="15"/>
        <v>0</v>
      </c>
      <c r="AF26" s="510">
        <f t="shared" si="15"/>
        <v>0</v>
      </c>
      <c r="AG26" s="510">
        <f t="shared" si="15"/>
        <v>0</v>
      </c>
      <c r="AH26" s="510">
        <f t="shared" si="15"/>
        <v>0</v>
      </c>
      <c r="AI26" s="510">
        <f t="shared" si="15"/>
        <v>0</v>
      </c>
      <c r="AJ26" s="510">
        <f t="shared" si="15"/>
        <v>0</v>
      </c>
      <c r="AK26" s="510">
        <f t="shared" si="16"/>
        <v>0</v>
      </c>
      <c r="AL26" s="510">
        <f t="shared" si="16"/>
        <v>0</v>
      </c>
      <c r="AM26" s="510">
        <f t="shared" si="16"/>
        <v>0</v>
      </c>
      <c r="AN26" s="510">
        <f t="shared" si="16"/>
        <v>0</v>
      </c>
      <c r="AO26" s="510">
        <f t="shared" si="16"/>
        <v>0</v>
      </c>
      <c r="AP26" s="510">
        <f t="shared" si="16"/>
        <v>0</v>
      </c>
      <c r="AQ26" s="510">
        <f t="shared" si="16"/>
        <v>0</v>
      </c>
      <c r="AR26" s="510">
        <f t="shared" si="16"/>
        <v>0</v>
      </c>
      <c r="AS26" s="510">
        <f t="shared" si="16"/>
        <v>0</v>
      </c>
      <c r="AT26" s="510">
        <f t="shared" si="16"/>
        <v>0</v>
      </c>
      <c r="AU26" s="510">
        <f t="shared" si="17"/>
        <v>0</v>
      </c>
      <c r="AV26" s="510">
        <f t="shared" si="17"/>
        <v>0</v>
      </c>
      <c r="AW26" s="510">
        <f t="shared" si="17"/>
        <v>0</v>
      </c>
      <c r="AX26" s="510">
        <f t="shared" si="17"/>
        <v>0</v>
      </c>
      <c r="AY26" s="510">
        <f t="shared" si="17"/>
        <v>0</v>
      </c>
      <c r="AZ26" s="510">
        <f t="shared" si="17"/>
        <v>0</v>
      </c>
      <c r="BA26" s="510">
        <f t="shared" si="17"/>
        <v>0</v>
      </c>
      <c r="BB26" s="510">
        <f t="shared" si="17"/>
        <v>0</v>
      </c>
      <c r="BC26" s="510">
        <f t="shared" si="17"/>
        <v>0</v>
      </c>
      <c r="BD26" s="510">
        <f t="shared" si="17"/>
        <v>0</v>
      </c>
      <c r="BE26" s="510">
        <f t="shared" si="18"/>
        <v>0</v>
      </c>
      <c r="BF26" s="510">
        <f t="shared" si="18"/>
        <v>0</v>
      </c>
      <c r="BG26" s="510">
        <f t="shared" si="18"/>
        <v>0</v>
      </c>
      <c r="BH26" s="510">
        <f t="shared" si="18"/>
        <v>0</v>
      </c>
      <c r="BI26" s="510">
        <f t="shared" si="18"/>
        <v>0</v>
      </c>
      <c r="BJ26" s="510">
        <f t="shared" si="18"/>
        <v>0</v>
      </c>
      <c r="BK26" s="510">
        <f t="shared" si="18"/>
        <v>0</v>
      </c>
      <c r="BL26" s="510">
        <f t="shared" si="18"/>
        <v>0</v>
      </c>
      <c r="BM26" s="510">
        <f t="shared" si="18"/>
        <v>0</v>
      </c>
      <c r="BN26" s="510">
        <f t="shared" si="18"/>
        <v>0</v>
      </c>
      <c r="BO26" s="510">
        <f t="shared" si="19"/>
        <v>0</v>
      </c>
      <c r="BP26" s="510">
        <f t="shared" si="19"/>
        <v>0</v>
      </c>
      <c r="BQ26" s="510">
        <f t="shared" si="19"/>
        <v>0</v>
      </c>
      <c r="BR26" s="510">
        <f t="shared" si="19"/>
        <v>0</v>
      </c>
      <c r="BS26" s="510">
        <f t="shared" si="19"/>
        <v>0</v>
      </c>
      <c r="BT26" s="510">
        <f t="shared" si="19"/>
        <v>0</v>
      </c>
      <c r="BU26" s="510">
        <f t="shared" si="19"/>
        <v>0</v>
      </c>
      <c r="BV26" s="510">
        <f t="shared" si="19"/>
        <v>0</v>
      </c>
      <c r="BW26" s="510">
        <f t="shared" si="19"/>
        <v>0</v>
      </c>
      <c r="BX26" s="510">
        <f t="shared" si="19"/>
        <v>0</v>
      </c>
      <c r="BY26" s="510">
        <f t="shared" si="20"/>
        <v>0</v>
      </c>
      <c r="BZ26" s="510">
        <f t="shared" si="20"/>
        <v>0</v>
      </c>
      <c r="CA26" s="510">
        <f t="shared" si="20"/>
        <v>0</v>
      </c>
      <c r="CB26" s="510">
        <f t="shared" si="20"/>
        <v>0</v>
      </c>
      <c r="CC26" s="510">
        <f t="shared" si="20"/>
        <v>0</v>
      </c>
      <c r="CD26" s="510">
        <f t="shared" si="20"/>
        <v>0</v>
      </c>
      <c r="CE26" s="510">
        <f t="shared" si="20"/>
        <v>0</v>
      </c>
      <c r="CF26" s="510">
        <f t="shared" si="20"/>
        <v>0</v>
      </c>
      <c r="CG26" s="510">
        <f t="shared" si="20"/>
        <v>0</v>
      </c>
      <c r="CH26" s="510">
        <f t="shared" si="20"/>
        <v>0</v>
      </c>
      <c r="CI26" s="510">
        <f t="shared" si="21"/>
        <v>0</v>
      </c>
      <c r="CJ26" s="510">
        <f t="shared" si="21"/>
        <v>0</v>
      </c>
      <c r="CK26" s="510">
        <f t="shared" si="21"/>
        <v>0</v>
      </c>
      <c r="CL26" s="510">
        <f t="shared" si="21"/>
        <v>0</v>
      </c>
      <c r="CM26" s="510">
        <f t="shared" si="21"/>
        <v>0</v>
      </c>
      <c r="CN26" s="510">
        <f t="shared" si="21"/>
        <v>0</v>
      </c>
      <c r="CO26" s="510">
        <f t="shared" si="21"/>
        <v>0</v>
      </c>
      <c r="CP26" s="510">
        <f t="shared" si="21"/>
        <v>0</v>
      </c>
      <c r="CQ26" s="510">
        <f t="shared" si="21"/>
        <v>0</v>
      </c>
      <c r="CR26" s="510">
        <f t="shared" si="21"/>
        <v>0</v>
      </c>
      <c r="CS26" s="510">
        <f t="shared" si="22"/>
        <v>0</v>
      </c>
      <c r="CT26" s="510">
        <f t="shared" si="22"/>
        <v>0</v>
      </c>
      <c r="CU26" s="510">
        <f t="shared" si="22"/>
        <v>0</v>
      </c>
      <c r="CV26" s="510">
        <f t="shared" si="22"/>
        <v>0</v>
      </c>
      <c r="CW26" s="510">
        <f t="shared" si="22"/>
        <v>0</v>
      </c>
      <c r="CX26" s="510">
        <f t="shared" si="22"/>
        <v>0</v>
      </c>
      <c r="CY26" s="510">
        <f t="shared" si="22"/>
        <v>0</v>
      </c>
      <c r="CZ26" s="510">
        <f t="shared" si="22"/>
        <v>0</v>
      </c>
      <c r="DA26" s="510">
        <f t="shared" si="22"/>
        <v>0</v>
      </c>
      <c r="DB26" s="510">
        <f t="shared" si="22"/>
        <v>0</v>
      </c>
      <c r="DC26" s="510">
        <f t="shared" si="23"/>
        <v>0</v>
      </c>
      <c r="DD26" s="510">
        <f t="shared" si="23"/>
        <v>0</v>
      </c>
      <c r="DE26" s="510">
        <f t="shared" si="23"/>
        <v>0</v>
      </c>
      <c r="DF26" s="510">
        <f t="shared" si="23"/>
        <v>0</v>
      </c>
      <c r="DG26" s="510">
        <f t="shared" si="23"/>
        <v>0</v>
      </c>
      <c r="DH26" s="510">
        <f t="shared" si="23"/>
        <v>0</v>
      </c>
      <c r="DI26" s="510">
        <f t="shared" si="23"/>
        <v>0</v>
      </c>
      <c r="DJ26" s="510">
        <f t="shared" si="23"/>
        <v>0</v>
      </c>
      <c r="DK26" s="510">
        <f t="shared" si="23"/>
        <v>0</v>
      </c>
      <c r="DL26" s="510">
        <f t="shared" si="23"/>
        <v>0</v>
      </c>
      <c r="DM26" s="510">
        <f t="shared" si="24"/>
        <v>0</v>
      </c>
      <c r="DN26" s="510">
        <f t="shared" si="24"/>
        <v>0</v>
      </c>
      <c r="DO26" s="510">
        <f t="shared" si="24"/>
        <v>0</v>
      </c>
      <c r="DP26" s="510">
        <f t="shared" si="24"/>
        <v>0</v>
      </c>
      <c r="DQ26" s="510">
        <f t="shared" si="24"/>
        <v>0</v>
      </c>
      <c r="DR26" s="510">
        <f t="shared" si="24"/>
        <v>0</v>
      </c>
      <c r="DS26" s="510">
        <f t="shared" si="24"/>
        <v>0</v>
      </c>
      <c r="DT26" s="510">
        <f t="shared" si="24"/>
        <v>0</v>
      </c>
      <c r="DU26" s="510">
        <f t="shared" si="24"/>
        <v>0</v>
      </c>
      <c r="DV26" s="510">
        <f t="shared" si="24"/>
        <v>0</v>
      </c>
      <c r="DW26" s="510">
        <f t="shared" si="24"/>
        <v>0</v>
      </c>
    </row>
    <row r="27" spans="1:127">
      <c r="A27" s="605" t="str">
        <f>Inputs!A378</f>
        <v xml:space="preserve">Reserve Accounts </v>
      </c>
      <c r="B27" s="988">
        <f>Inputs!$D378</f>
        <v>12</v>
      </c>
      <c r="C27" s="975">
        <f>Inputs!$G378</f>
        <v>0</v>
      </c>
      <c r="D27" s="510">
        <f t="shared" si="25"/>
        <v>0</v>
      </c>
      <c r="E27" s="513"/>
      <c r="F27" s="481"/>
      <c r="G27" s="510">
        <f t="shared" si="13"/>
        <v>0</v>
      </c>
      <c r="H27" s="510">
        <f t="shared" si="13"/>
        <v>0</v>
      </c>
      <c r="I27" s="510">
        <f t="shared" si="13"/>
        <v>0</v>
      </c>
      <c r="J27" s="510">
        <f t="shared" si="13"/>
        <v>0</v>
      </c>
      <c r="K27" s="510">
        <f t="shared" si="13"/>
        <v>0</v>
      </c>
      <c r="L27" s="510">
        <f t="shared" si="13"/>
        <v>0</v>
      </c>
      <c r="M27" s="510">
        <f t="shared" si="13"/>
        <v>0</v>
      </c>
      <c r="N27" s="510">
        <f t="shared" si="13"/>
        <v>0</v>
      </c>
      <c r="O27" s="510">
        <f t="shared" si="13"/>
        <v>0</v>
      </c>
      <c r="P27" s="510">
        <f t="shared" si="13"/>
        <v>0</v>
      </c>
      <c r="Q27" s="510">
        <f t="shared" si="14"/>
        <v>0</v>
      </c>
      <c r="R27" s="510">
        <f t="shared" si="14"/>
        <v>0</v>
      </c>
      <c r="S27" s="510">
        <f t="shared" si="14"/>
        <v>0</v>
      </c>
      <c r="T27" s="510">
        <f t="shared" si="14"/>
        <v>0</v>
      </c>
      <c r="U27" s="510">
        <f t="shared" si="14"/>
        <v>0</v>
      </c>
      <c r="V27" s="510">
        <f t="shared" si="14"/>
        <v>0</v>
      </c>
      <c r="W27" s="510">
        <f t="shared" si="14"/>
        <v>0</v>
      </c>
      <c r="X27" s="510">
        <f t="shared" si="14"/>
        <v>0</v>
      </c>
      <c r="Y27" s="510">
        <f t="shared" si="14"/>
        <v>0</v>
      </c>
      <c r="Z27" s="510">
        <f t="shared" si="14"/>
        <v>0</v>
      </c>
      <c r="AA27" s="510">
        <f t="shared" si="15"/>
        <v>0</v>
      </c>
      <c r="AB27" s="510">
        <f t="shared" si="15"/>
        <v>0</v>
      </c>
      <c r="AC27" s="510">
        <f t="shared" si="15"/>
        <v>0</v>
      </c>
      <c r="AD27" s="510">
        <f t="shared" si="15"/>
        <v>0</v>
      </c>
      <c r="AE27" s="510">
        <f t="shared" si="15"/>
        <v>0</v>
      </c>
      <c r="AF27" s="510">
        <f t="shared" si="15"/>
        <v>0</v>
      </c>
      <c r="AG27" s="510">
        <f t="shared" si="15"/>
        <v>0</v>
      </c>
      <c r="AH27" s="510">
        <f t="shared" si="15"/>
        <v>0</v>
      </c>
      <c r="AI27" s="510">
        <f t="shared" si="15"/>
        <v>0</v>
      </c>
      <c r="AJ27" s="510">
        <f t="shared" si="15"/>
        <v>0</v>
      </c>
      <c r="AK27" s="510">
        <f t="shared" si="16"/>
        <v>0</v>
      </c>
      <c r="AL27" s="510">
        <f t="shared" si="16"/>
        <v>0</v>
      </c>
      <c r="AM27" s="510">
        <f t="shared" si="16"/>
        <v>0</v>
      </c>
      <c r="AN27" s="510">
        <f t="shared" si="16"/>
        <v>0</v>
      </c>
      <c r="AO27" s="510">
        <f t="shared" si="16"/>
        <v>0</v>
      </c>
      <c r="AP27" s="510">
        <f t="shared" si="16"/>
        <v>0</v>
      </c>
      <c r="AQ27" s="510">
        <f t="shared" si="16"/>
        <v>0</v>
      </c>
      <c r="AR27" s="510">
        <f t="shared" si="16"/>
        <v>0</v>
      </c>
      <c r="AS27" s="510">
        <f t="shared" si="16"/>
        <v>0</v>
      </c>
      <c r="AT27" s="510">
        <f t="shared" si="16"/>
        <v>0</v>
      </c>
      <c r="AU27" s="510">
        <f t="shared" si="17"/>
        <v>0</v>
      </c>
      <c r="AV27" s="510">
        <f t="shared" si="17"/>
        <v>0</v>
      </c>
      <c r="AW27" s="510">
        <f t="shared" si="17"/>
        <v>0</v>
      </c>
      <c r="AX27" s="510">
        <f t="shared" si="17"/>
        <v>0</v>
      </c>
      <c r="AY27" s="510">
        <f t="shared" si="17"/>
        <v>0</v>
      </c>
      <c r="AZ27" s="510">
        <f t="shared" si="17"/>
        <v>0</v>
      </c>
      <c r="BA27" s="510">
        <f t="shared" si="17"/>
        <v>0</v>
      </c>
      <c r="BB27" s="510">
        <f t="shared" si="17"/>
        <v>0</v>
      </c>
      <c r="BC27" s="510">
        <f t="shared" si="17"/>
        <v>0</v>
      </c>
      <c r="BD27" s="510">
        <f t="shared" si="17"/>
        <v>0</v>
      </c>
      <c r="BE27" s="510">
        <f t="shared" si="18"/>
        <v>0</v>
      </c>
      <c r="BF27" s="510">
        <f t="shared" si="18"/>
        <v>0</v>
      </c>
      <c r="BG27" s="510">
        <f t="shared" si="18"/>
        <v>0</v>
      </c>
      <c r="BH27" s="510">
        <f t="shared" si="18"/>
        <v>0</v>
      </c>
      <c r="BI27" s="510">
        <f t="shared" si="18"/>
        <v>0</v>
      </c>
      <c r="BJ27" s="510">
        <f t="shared" si="18"/>
        <v>0</v>
      </c>
      <c r="BK27" s="510">
        <f t="shared" si="18"/>
        <v>0</v>
      </c>
      <c r="BL27" s="510">
        <f t="shared" si="18"/>
        <v>0</v>
      </c>
      <c r="BM27" s="510">
        <f t="shared" si="18"/>
        <v>0</v>
      </c>
      <c r="BN27" s="510">
        <f t="shared" si="18"/>
        <v>0</v>
      </c>
      <c r="BO27" s="510">
        <f t="shared" si="19"/>
        <v>0</v>
      </c>
      <c r="BP27" s="510">
        <f t="shared" si="19"/>
        <v>0</v>
      </c>
      <c r="BQ27" s="510">
        <f t="shared" si="19"/>
        <v>0</v>
      </c>
      <c r="BR27" s="510">
        <f t="shared" si="19"/>
        <v>0</v>
      </c>
      <c r="BS27" s="510">
        <f t="shared" si="19"/>
        <v>0</v>
      </c>
      <c r="BT27" s="510">
        <f t="shared" si="19"/>
        <v>0</v>
      </c>
      <c r="BU27" s="510">
        <f t="shared" si="19"/>
        <v>0</v>
      </c>
      <c r="BV27" s="510">
        <f t="shared" si="19"/>
        <v>0</v>
      </c>
      <c r="BW27" s="510">
        <f t="shared" si="19"/>
        <v>0</v>
      </c>
      <c r="BX27" s="510">
        <f t="shared" si="19"/>
        <v>0</v>
      </c>
      <c r="BY27" s="510">
        <f t="shared" si="20"/>
        <v>0</v>
      </c>
      <c r="BZ27" s="510">
        <f t="shared" si="20"/>
        <v>0</v>
      </c>
      <c r="CA27" s="510">
        <f t="shared" si="20"/>
        <v>0</v>
      </c>
      <c r="CB27" s="510">
        <f t="shared" si="20"/>
        <v>0</v>
      </c>
      <c r="CC27" s="510">
        <f t="shared" si="20"/>
        <v>0</v>
      </c>
      <c r="CD27" s="510">
        <f t="shared" si="20"/>
        <v>0</v>
      </c>
      <c r="CE27" s="510">
        <f t="shared" si="20"/>
        <v>0</v>
      </c>
      <c r="CF27" s="510">
        <f t="shared" si="20"/>
        <v>0</v>
      </c>
      <c r="CG27" s="510">
        <f t="shared" si="20"/>
        <v>0</v>
      </c>
      <c r="CH27" s="510">
        <f t="shared" si="20"/>
        <v>0</v>
      </c>
      <c r="CI27" s="510">
        <f t="shared" si="21"/>
        <v>0</v>
      </c>
      <c r="CJ27" s="510">
        <f t="shared" si="21"/>
        <v>0</v>
      </c>
      <c r="CK27" s="510">
        <f t="shared" si="21"/>
        <v>0</v>
      </c>
      <c r="CL27" s="510">
        <f t="shared" si="21"/>
        <v>0</v>
      </c>
      <c r="CM27" s="510">
        <f t="shared" si="21"/>
        <v>0</v>
      </c>
      <c r="CN27" s="510">
        <f t="shared" si="21"/>
        <v>0</v>
      </c>
      <c r="CO27" s="510">
        <f t="shared" si="21"/>
        <v>0</v>
      </c>
      <c r="CP27" s="510">
        <f t="shared" si="21"/>
        <v>0</v>
      </c>
      <c r="CQ27" s="510">
        <f t="shared" si="21"/>
        <v>0</v>
      </c>
      <c r="CR27" s="510">
        <f t="shared" si="21"/>
        <v>0</v>
      </c>
      <c r="CS27" s="510">
        <f t="shared" si="22"/>
        <v>0</v>
      </c>
      <c r="CT27" s="510">
        <f t="shared" si="22"/>
        <v>0</v>
      </c>
      <c r="CU27" s="510">
        <f t="shared" si="22"/>
        <v>0</v>
      </c>
      <c r="CV27" s="510">
        <f t="shared" si="22"/>
        <v>0</v>
      </c>
      <c r="CW27" s="510">
        <f t="shared" si="22"/>
        <v>0</v>
      </c>
      <c r="CX27" s="510">
        <f t="shared" si="22"/>
        <v>0</v>
      </c>
      <c r="CY27" s="510">
        <f t="shared" si="22"/>
        <v>0</v>
      </c>
      <c r="CZ27" s="510">
        <f t="shared" si="22"/>
        <v>0</v>
      </c>
      <c r="DA27" s="510">
        <f t="shared" si="22"/>
        <v>0</v>
      </c>
      <c r="DB27" s="510">
        <f t="shared" si="22"/>
        <v>0</v>
      </c>
      <c r="DC27" s="510">
        <f t="shared" si="23"/>
        <v>0</v>
      </c>
      <c r="DD27" s="510">
        <f t="shared" si="23"/>
        <v>0</v>
      </c>
      <c r="DE27" s="510">
        <f t="shared" si="23"/>
        <v>0</v>
      </c>
      <c r="DF27" s="510">
        <f t="shared" si="23"/>
        <v>0</v>
      </c>
      <c r="DG27" s="510">
        <f t="shared" si="23"/>
        <v>0</v>
      </c>
      <c r="DH27" s="510">
        <f t="shared" si="23"/>
        <v>0</v>
      </c>
      <c r="DI27" s="510">
        <f t="shared" si="23"/>
        <v>0</v>
      </c>
      <c r="DJ27" s="510">
        <f t="shared" si="23"/>
        <v>0</v>
      </c>
      <c r="DK27" s="510">
        <f t="shared" si="23"/>
        <v>0</v>
      </c>
      <c r="DL27" s="510">
        <f t="shared" si="23"/>
        <v>0</v>
      </c>
      <c r="DM27" s="510">
        <f t="shared" si="24"/>
        <v>0</v>
      </c>
      <c r="DN27" s="510">
        <f t="shared" si="24"/>
        <v>0</v>
      </c>
      <c r="DO27" s="510">
        <f t="shared" si="24"/>
        <v>0</v>
      </c>
      <c r="DP27" s="510">
        <f t="shared" si="24"/>
        <v>0</v>
      </c>
      <c r="DQ27" s="510">
        <f t="shared" si="24"/>
        <v>0</v>
      </c>
      <c r="DR27" s="510">
        <f t="shared" si="24"/>
        <v>0</v>
      </c>
      <c r="DS27" s="510">
        <f t="shared" si="24"/>
        <v>0</v>
      </c>
      <c r="DT27" s="510">
        <f t="shared" si="24"/>
        <v>0</v>
      </c>
      <c r="DU27" s="510">
        <f t="shared" si="24"/>
        <v>0</v>
      </c>
      <c r="DV27" s="510">
        <f t="shared" si="24"/>
        <v>0</v>
      </c>
      <c r="DW27" s="510">
        <f t="shared" si="24"/>
        <v>0</v>
      </c>
    </row>
    <row r="28" spans="1:127">
      <c r="A28" s="605" t="str">
        <f>Inputs!A379</f>
        <v>VAT Costs</v>
      </c>
      <c r="B28" s="988">
        <f>Inputs!$D379</f>
        <v>20</v>
      </c>
      <c r="C28" s="975">
        <f ca="1">Inputs!$G379</f>
        <v>148.77975394210847</v>
      </c>
      <c r="D28" s="510">
        <f t="shared" ref="D28" ca="1" si="26">SUM(G28:DW28)</f>
        <v>148.77975394210844</v>
      </c>
      <c r="E28" s="513"/>
      <c r="F28" s="481"/>
      <c r="G28" s="510">
        <f t="shared" ca="1" si="13"/>
        <v>0</v>
      </c>
      <c r="H28" s="510">
        <f ca="1">AND(H$3&gt;0,H$3&lt;=$B28)*($C28/$B28)*H$5</f>
        <v>3.6889226662358401</v>
      </c>
      <c r="I28" s="510">
        <f t="shared" ca="1" si="13"/>
        <v>3.7500650308695835</v>
      </c>
      <c r="J28" s="510">
        <f t="shared" ca="1" si="13"/>
        <v>3.6889226662358401</v>
      </c>
      <c r="K28" s="510">
        <f t="shared" ca="1" si="13"/>
        <v>3.7500650308695835</v>
      </c>
      <c r="L28" s="510">
        <f t="shared" ca="1" si="13"/>
        <v>3.6991687455551556</v>
      </c>
      <c r="M28" s="510">
        <f t="shared" ca="1" si="13"/>
        <v>3.7398189515502676</v>
      </c>
      <c r="N28" s="510">
        <f t="shared" ca="1" si="13"/>
        <v>3.6889226662358401</v>
      </c>
      <c r="O28" s="510">
        <f t="shared" ca="1" si="13"/>
        <v>3.7500650308695835</v>
      </c>
      <c r="P28" s="510">
        <f t="shared" ca="1" si="13"/>
        <v>3.6889226662358401</v>
      </c>
      <c r="Q28" s="510">
        <f t="shared" ca="1" si="14"/>
        <v>3.7500650308695835</v>
      </c>
      <c r="R28" s="510">
        <f t="shared" ca="1" si="14"/>
        <v>3.6889226662358401</v>
      </c>
      <c r="S28" s="510">
        <f t="shared" ca="1" si="14"/>
        <v>3.7500650308695835</v>
      </c>
      <c r="T28" s="510">
        <f t="shared" ca="1" si="14"/>
        <v>3.6991687455551556</v>
      </c>
      <c r="U28" s="510">
        <f t="shared" ca="1" si="14"/>
        <v>3.7398189515502676</v>
      </c>
      <c r="V28" s="510">
        <f t="shared" ca="1" si="14"/>
        <v>3.6889226662358401</v>
      </c>
      <c r="W28" s="510">
        <f t="shared" ca="1" si="14"/>
        <v>3.7500650308695835</v>
      </c>
      <c r="X28" s="510">
        <f t="shared" ca="1" si="14"/>
        <v>3.6889226662358401</v>
      </c>
      <c r="Y28" s="510">
        <f t="shared" ca="1" si="14"/>
        <v>3.7500650308695835</v>
      </c>
      <c r="Z28" s="510">
        <f t="shared" ca="1" si="14"/>
        <v>3.6889226662358401</v>
      </c>
      <c r="AA28" s="510">
        <f t="shared" ca="1" si="15"/>
        <v>3.7500650308695835</v>
      </c>
      <c r="AB28" s="510">
        <f t="shared" ca="1" si="15"/>
        <v>3.6991687455551556</v>
      </c>
      <c r="AC28" s="510">
        <f t="shared" ca="1" si="15"/>
        <v>3.7398189515502676</v>
      </c>
      <c r="AD28" s="510">
        <f t="shared" ca="1" si="15"/>
        <v>3.6889226662358401</v>
      </c>
      <c r="AE28" s="510">
        <f t="shared" ca="1" si="15"/>
        <v>3.7500650308695835</v>
      </c>
      <c r="AF28" s="510">
        <f t="shared" ca="1" si="15"/>
        <v>3.6889226662358401</v>
      </c>
      <c r="AG28" s="510">
        <f t="shared" ca="1" si="15"/>
        <v>3.7500650308695835</v>
      </c>
      <c r="AH28" s="510">
        <f t="shared" ca="1" si="15"/>
        <v>3.6889226662358401</v>
      </c>
      <c r="AI28" s="510">
        <f t="shared" ca="1" si="15"/>
        <v>3.7500650308695835</v>
      </c>
      <c r="AJ28" s="510">
        <f t="shared" ca="1" si="15"/>
        <v>3.6991687455551556</v>
      </c>
      <c r="AK28" s="510">
        <f t="shared" ca="1" si="16"/>
        <v>3.7398189515502676</v>
      </c>
      <c r="AL28" s="510">
        <f t="shared" ca="1" si="16"/>
        <v>3.6889226662358401</v>
      </c>
      <c r="AM28" s="510">
        <f t="shared" ca="1" si="16"/>
        <v>3.7500650308695835</v>
      </c>
      <c r="AN28" s="510">
        <f t="shared" ca="1" si="16"/>
        <v>3.6889226662358401</v>
      </c>
      <c r="AO28" s="510">
        <f t="shared" ca="1" si="16"/>
        <v>3.7500650308695835</v>
      </c>
      <c r="AP28" s="510">
        <f t="shared" ca="1" si="16"/>
        <v>3.6889226662358401</v>
      </c>
      <c r="AQ28" s="510">
        <f t="shared" ca="1" si="16"/>
        <v>3.7500650308695835</v>
      </c>
      <c r="AR28" s="510">
        <f t="shared" ca="1" si="16"/>
        <v>3.6991687455551556</v>
      </c>
      <c r="AS28" s="510">
        <f t="shared" ca="1" si="16"/>
        <v>3.7398189515502676</v>
      </c>
      <c r="AT28" s="510">
        <f t="shared" ca="1" si="16"/>
        <v>3.6889226662358401</v>
      </c>
      <c r="AU28" s="510">
        <f t="shared" ca="1" si="17"/>
        <v>3.7500650308695835</v>
      </c>
      <c r="AV28" s="510">
        <f t="shared" ca="1" si="17"/>
        <v>0</v>
      </c>
      <c r="AW28" s="510">
        <f t="shared" ca="1" si="17"/>
        <v>0</v>
      </c>
      <c r="AX28" s="510">
        <f t="shared" ca="1" si="17"/>
        <v>0</v>
      </c>
      <c r="AY28" s="510">
        <f t="shared" ca="1" si="17"/>
        <v>0</v>
      </c>
      <c r="AZ28" s="510">
        <f t="shared" ca="1" si="17"/>
        <v>0</v>
      </c>
      <c r="BA28" s="510">
        <f t="shared" ca="1" si="17"/>
        <v>0</v>
      </c>
      <c r="BB28" s="510">
        <f t="shared" ca="1" si="17"/>
        <v>0</v>
      </c>
      <c r="BC28" s="510">
        <f t="shared" ca="1" si="17"/>
        <v>0</v>
      </c>
      <c r="BD28" s="510">
        <f t="shared" ca="1" si="17"/>
        <v>0</v>
      </c>
      <c r="BE28" s="510">
        <f t="shared" ca="1" si="18"/>
        <v>0</v>
      </c>
      <c r="BF28" s="510">
        <f t="shared" ca="1" si="18"/>
        <v>0</v>
      </c>
      <c r="BG28" s="510">
        <f t="shared" ca="1" si="18"/>
        <v>0</v>
      </c>
      <c r="BH28" s="510">
        <f t="shared" ca="1" si="18"/>
        <v>0</v>
      </c>
      <c r="BI28" s="510">
        <f t="shared" ca="1" si="18"/>
        <v>0</v>
      </c>
      <c r="BJ28" s="510">
        <f t="shared" ca="1" si="18"/>
        <v>0</v>
      </c>
      <c r="BK28" s="510">
        <f t="shared" ca="1" si="18"/>
        <v>0</v>
      </c>
      <c r="BL28" s="510">
        <f t="shared" ca="1" si="18"/>
        <v>0</v>
      </c>
      <c r="BM28" s="510">
        <f t="shared" ca="1" si="18"/>
        <v>0</v>
      </c>
      <c r="BN28" s="510">
        <f t="shared" ca="1" si="18"/>
        <v>0</v>
      </c>
      <c r="BO28" s="510">
        <f t="shared" ca="1" si="19"/>
        <v>0</v>
      </c>
      <c r="BP28" s="510">
        <f t="shared" ca="1" si="19"/>
        <v>0</v>
      </c>
      <c r="BQ28" s="510">
        <f t="shared" ca="1" si="19"/>
        <v>0</v>
      </c>
      <c r="BR28" s="510">
        <f t="shared" ca="1" si="19"/>
        <v>0</v>
      </c>
      <c r="BS28" s="510">
        <f t="shared" ca="1" si="19"/>
        <v>0</v>
      </c>
      <c r="BT28" s="510">
        <f t="shared" ca="1" si="19"/>
        <v>0</v>
      </c>
      <c r="BU28" s="510">
        <f t="shared" ca="1" si="19"/>
        <v>0</v>
      </c>
      <c r="BV28" s="510">
        <f t="shared" ca="1" si="19"/>
        <v>0</v>
      </c>
      <c r="BW28" s="510">
        <f t="shared" ca="1" si="19"/>
        <v>0</v>
      </c>
      <c r="BX28" s="510">
        <f t="shared" ca="1" si="19"/>
        <v>0</v>
      </c>
      <c r="BY28" s="510">
        <f t="shared" ca="1" si="20"/>
        <v>0</v>
      </c>
      <c r="BZ28" s="510">
        <f t="shared" ca="1" si="20"/>
        <v>0</v>
      </c>
      <c r="CA28" s="510">
        <f t="shared" ca="1" si="20"/>
        <v>0</v>
      </c>
      <c r="CB28" s="510">
        <f t="shared" ca="1" si="20"/>
        <v>0</v>
      </c>
      <c r="CC28" s="510">
        <f t="shared" ca="1" si="20"/>
        <v>0</v>
      </c>
      <c r="CD28" s="510">
        <f t="shared" ca="1" si="20"/>
        <v>0</v>
      </c>
      <c r="CE28" s="510">
        <f t="shared" ca="1" si="20"/>
        <v>0</v>
      </c>
      <c r="CF28" s="510">
        <f t="shared" ca="1" si="20"/>
        <v>0</v>
      </c>
      <c r="CG28" s="510">
        <f t="shared" ca="1" si="20"/>
        <v>0</v>
      </c>
      <c r="CH28" s="510">
        <f t="shared" ca="1" si="20"/>
        <v>0</v>
      </c>
      <c r="CI28" s="510">
        <f t="shared" ca="1" si="21"/>
        <v>0</v>
      </c>
      <c r="CJ28" s="510">
        <f t="shared" ca="1" si="21"/>
        <v>0</v>
      </c>
      <c r="CK28" s="510">
        <f t="shared" ca="1" si="21"/>
        <v>0</v>
      </c>
      <c r="CL28" s="510">
        <f t="shared" ca="1" si="21"/>
        <v>0</v>
      </c>
      <c r="CM28" s="510">
        <f t="shared" ca="1" si="21"/>
        <v>0</v>
      </c>
      <c r="CN28" s="510">
        <f t="shared" ca="1" si="21"/>
        <v>0</v>
      </c>
      <c r="CO28" s="510">
        <f t="shared" ca="1" si="21"/>
        <v>0</v>
      </c>
      <c r="CP28" s="510">
        <f t="shared" ca="1" si="21"/>
        <v>0</v>
      </c>
      <c r="CQ28" s="510">
        <f t="shared" ca="1" si="21"/>
        <v>0</v>
      </c>
      <c r="CR28" s="510">
        <f t="shared" ca="1" si="21"/>
        <v>0</v>
      </c>
      <c r="CS28" s="510">
        <f t="shared" ca="1" si="22"/>
        <v>0</v>
      </c>
      <c r="CT28" s="510">
        <f t="shared" ca="1" si="22"/>
        <v>0</v>
      </c>
      <c r="CU28" s="510">
        <f t="shared" ca="1" si="22"/>
        <v>0</v>
      </c>
      <c r="CV28" s="510">
        <f t="shared" ca="1" si="22"/>
        <v>0</v>
      </c>
      <c r="CW28" s="510">
        <f t="shared" ca="1" si="22"/>
        <v>0</v>
      </c>
      <c r="CX28" s="510">
        <f t="shared" ca="1" si="22"/>
        <v>0</v>
      </c>
      <c r="CY28" s="510">
        <f t="shared" ca="1" si="22"/>
        <v>0</v>
      </c>
      <c r="CZ28" s="510">
        <f t="shared" ca="1" si="22"/>
        <v>0</v>
      </c>
      <c r="DA28" s="510">
        <f t="shared" ca="1" si="22"/>
        <v>0</v>
      </c>
      <c r="DB28" s="510">
        <f t="shared" ca="1" si="22"/>
        <v>0</v>
      </c>
      <c r="DC28" s="510">
        <f t="shared" ca="1" si="23"/>
        <v>0</v>
      </c>
      <c r="DD28" s="510">
        <f t="shared" ca="1" si="23"/>
        <v>0</v>
      </c>
      <c r="DE28" s="510">
        <f t="shared" ca="1" si="23"/>
        <v>0</v>
      </c>
      <c r="DF28" s="510">
        <f t="shared" ca="1" si="23"/>
        <v>0</v>
      </c>
      <c r="DG28" s="510">
        <f t="shared" ca="1" si="23"/>
        <v>0</v>
      </c>
      <c r="DH28" s="510">
        <f t="shared" ca="1" si="23"/>
        <v>0</v>
      </c>
      <c r="DI28" s="510">
        <f t="shared" ca="1" si="23"/>
        <v>0</v>
      </c>
      <c r="DJ28" s="510">
        <f t="shared" ca="1" si="23"/>
        <v>0</v>
      </c>
      <c r="DK28" s="510">
        <f t="shared" ca="1" si="23"/>
        <v>0</v>
      </c>
      <c r="DL28" s="510">
        <f t="shared" ca="1" si="23"/>
        <v>0</v>
      </c>
      <c r="DM28" s="510">
        <f t="shared" ca="1" si="24"/>
        <v>0</v>
      </c>
      <c r="DN28" s="510">
        <f t="shared" ca="1" si="24"/>
        <v>0</v>
      </c>
      <c r="DO28" s="510">
        <f t="shared" ca="1" si="24"/>
        <v>0</v>
      </c>
      <c r="DP28" s="510">
        <f t="shared" ca="1" si="24"/>
        <v>0</v>
      </c>
      <c r="DQ28" s="510">
        <f t="shared" ca="1" si="24"/>
        <v>0</v>
      </c>
      <c r="DR28" s="510">
        <f t="shared" ca="1" si="24"/>
        <v>0</v>
      </c>
      <c r="DS28" s="510">
        <f t="shared" ca="1" si="24"/>
        <v>0</v>
      </c>
      <c r="DT28" s="510">
        <f t="shared" ca="1" si="24"/>
        <v>0</v>
      </c>
      <c r="DU28" s="510">
        <f t="shared" ca="1" si="24"/>
        <v>0</v>
      </c>
      <c r="DV28" s="510">
        <f t="shared" ca="1" si="24"/>
        <v>0</v>
      </c>
      <c r="DW28" s="510">
        <f t="shared" ca="1" si="24"/>
        <v>0</v>
      </c>
    </row>
    <row r="29" spans="1:127">
      <c r="A29" s="304"/>
      <c r="B29" s="700"/>
      <c r="C29" s="700"/>
      <c r="D29" s="304"/>
      <c r="E29" s="304"/>
      <c r="F29" s="497"/>
      <c r="G29" s="505"/>
      <c r="H29" s="505"/>
      <c r="I29" s="505"/>
      <c r="J29" s="505"/>
      <c r="K29" s="505"/>
      <c r="L29" s="505"/>
      <c r="M29" s="505"/>
      <c r="N29" s="505"/>
      <c r="O29" s="505"/>
      <c r="P29" s="505"/>
      <c r="Q29" s="505"/>
      <c r="R29" s="505"/>
      <c r="S29" s="505"/>
      <c r="T29" s="505"/>
      <c r="U29" s="505"/>
      <c r="V29" s="505"/>
      <c r="W29" s="505"/>
      <c r="X29" s="505"/>
      <c r="Y29" s="505"/>
      <c r="Z29" s="505"/>
      <c r="AA29" s="505"/>
      <c r="AB29" s="505"/>
      <c r="AC29" s="505"/>
      <c r="AD29" s="505"/>
      <c r="AE29" s="505"/>
      <c r="AF29" s="505"/>
      <c r="AG29" s="505"/>
      <c r="AH29" s="505"/>
      <c r="AI29" s="505"/>
      <c r="AJ29" s="505"/>
      <c r="AK29" s="505"/>
      <c r="AL29" s="505"/>
      <c r="AM29" s="505"/>
      <c r="AN29" s="505"/>
      <c r="AO29" s="505"/>
      <c r="AP29" s="505"/>
      <c r="AQ29" s="505"/>
      <c r="AR29" s="505"/>
      <c r="AS29" s="505"/>
      <c r="AT29" s="505"/>
      <c r="AU29" s="505"/>
      <c r="AV29" s="505"/>
      <c r="AW29" s="505"/>
      <c r="AX29" s="505"/>
      <c r="AY29" s="505"/>
      <c r="AZ29" s="505"/>
      <c r="BA29" s="505"/>
      <c r="BB29" s="505"/>
      <c r="BC29" s="505"/>
      <c r="BD29" s="505"/>
      <c r="BE29" s="505"/>
      <c r="BF29" s="505"/>
      <c r="BG29" s="505"/>
      <c r="BH29" s="505"/>
      <c r="BI29" s="505"/>
      <c r="BJ29" s="505"/>
      <c r="BK29" s="505"/>
      <c r="BL29" s="505"/>
      <c r="BM29" s="505"/>
      <c r="BN29" s="505"/>
      <c r="BO29" s="505"/>
      <c r="BP29" s="505"/>
      <c r="BQ29" s="505"/>
      <c r="BR29" s="505"/>
      <c r="BS29" s="505"/>
      <c r="BT29" s="505"/>
      <c r="BU29" s="505"/>
      <c r="BV29" s="505"/>
      <c r="BW29" s="505"/>
      <c r="BX29" s="505"/>
      <c r="BY29" s="505"/>
      <c r="BZ29" s="505"/>
      <c r="CA29" s="505"/>
      <c r="CB29" s="505"/>
      <c r="CC29" s="505"/>
      <c r="CD29" s="505"/>
      <c r="CE29" s="505"/>
      <c r="CF29" s="505"/>
      <c r="CG29" s="505"/>
      <c r="CH29" s="505"/>
      <c r="CI29" s="505"/>
      <c r="CJ29" s="505"/>
      <c r="CK29" s="505"/>
      <c r="CL29" s="505"/>
      <c r="CM29" s="505"/>
      <c r="CN29" s="505"/>
      <c r="CO29" s="505"/>
      <c r="CP29" s="505"/>
      <c r="CQ29" s="505"/>
      <c r="CR29" s="505"/>
      <c r="CS29" s="505"/>
      <c r="CT29" s="505"/>
      <c r="CU29" s="505"/>
      <c r="CV29" s="505"/>
      <c r="CW29" s="505"/>
      <c r="CX29" s="505"/>
      <c r="CY29" s="505"/>
      <c r="CZ29" s="505"/>
      <c r="DA29" s="505"/>
      <c r="DB29" s="505"/>
      <c r="DC29" s="505"/>
      <c r="DD29" s="505"/>
      <c r="DE29" s="505"/>
      <c r="DF29" s="505"/>
      <c r="DG29" s="505"/>
      <c r="DH29" s="505"/>
      <c r="DI29" s="505"/>
      <c r="DJ29" s="505"/>
      <c r="DK29" s="505"/>
      <c r="DL29" s="505"/>
      <c r="DM29" s="505"/>
      <c r="DN29" s="505"/>
      <c r="DO29" s="505"/>
      <c r="DP29" s="505"/>
      <c r="DQ29" s="505"/>
      <c r="DR29" s="505"/>
      <c r="DS29" s="505"/>
      <c r="DT29" s="505"/>
      <c r="DU29" s="505"/>
      <c r="DV29" s="505"/>
      <c r="DW29" s="505"/>
    </row>
    <row r="30" spans="1:127">
      <c r="A30" s="342" t="s">
        <v>6</v>
      </c>
      <c r="B30" s="701"/>
      <c r="C30" s="701"/>
      <c r="D30" s="513">
        <f ca="1">SUM(D7:D28)</f>
        <v>72993.706786061986</v>
      </c>
      <c r="E30" s="513"/>
      <c r="F30" s="481"/>
      <c r="G30" s="513">
        <f t="shared" ref="G30:AL30" ca="1" si="27">SUM(G7:G28)</f>
        <v>0</v>
      </c>
      <c r="H30" s="513">
        <f t="shared" ca="1" si="27"/>
        <v>1845.4387713045733</v>
      </c>
      <c r="I30" s="513">
        <f t="shared" ca="1" si="27"/>
        <v>1876.0261542543728</v>
      </c>
      <c r="J30" s="513">
        <f t="shared" ca="1" si="27"/>
        <v>1845.4387713045733</v>
      </c>
      <c r="K30" s="513">
        <f t="shared" ca="1" si="27"/>
        <v>1876.0261542543728</v>
      </c>
      <c r="L30" s="513">
        <f t="shared" ca="1" si="27"/>
        <v>1850.5645258243942</v>
      </c>
      <c r="M30" s="513">
        <f t="shared" ca="1" si="27"/>
        <v>1870.9003997345521</v>
      </c>
      <c r="N30" s="513">
        <f t="shared" ca="1" si="27"/>
        <v>1845.4387713045733</v>
      </c>
      <c r="O30" s="513">
        <f t="shared" ca="1" si="27"/>
        <v>1876.0261542543728</v>
      </c>
      <c r="P30" s="513">
        <f t="shared" ca="1" si="27"/>
        <v>1845.4387713045733</v>
      </c>
      <c r="Q30" s="513">
        <f t="shared" ca="1" si="27"/>
        <v>1876.0261542543728</v>
      </c>
      <c r="R30" s="513">
        <f t="shared" ca="1" si="27"/>
        <v>1845.4387713045733</v>
      </c>
      <c r="S30" s="513">
        <f t="shared" ca="1" si="27"/>
        <v>1876.0261542543728</v>
      </c>
      <c r="T30" s="513">
        <f t="shared" ca="1" si="27"/>
        <v>1850.5645258243942</v>
      </c>
      <c r="U30" s="513">
        <f t="shared" ca="1" si="27"/>
        <v>1870.9003997345521</v>
      </c>
      <c r="V30" s="513">
        <f t="shared" ca="1" si="27"/>
        <v>1845.4387713045733</v>
      </c>
      <c r="W30" s="513">
        <f t="shared" ca="1" si="27"/>
        <v>1876.0261542543728</v>
      </c>
      <c r="X30" s="513">
        <f t="shared" ca="1" si="27"/>
        <v>1845.4387713045733</v>
      </c>
      <c r="Y30" s="513">
        <f t="shared" ca="1" si="27"/>
        <v>1876.0261542543728</v>
      </c>
      <c r="Z30" s="513">
        <f t="shared" ca="1" si="27"/>
        <v>1845.4387713045733</v>
      </c>
      <c r="AA30" s="513">
        <f t="shared" ca="1" si="27"/>
        <v>1876.0261542543728</v>
      </c>
      <c r="AB30" s="513">
        <f t="shared" ca="1" si="27"/>
        <v>1850.5645258243942</v>
      </c>
      <c r="AC30" s="513">
        <f t="shared" ca="1" si="27"/>
        <v>1870.9003997345521</v>
      </c>
      <c r="AD30" s="513">
        <f t="shared" ca="1" si="27"/>
        <v>1845.4387713045733</v>
      </c>
      <c r="AE30" s="513">
        <f t="shared" ca="1" si="27"/>
        <v>1876.0261542543728</v>
      </c>
      <c r="AF30" s="513">
        <f t="shared" ca="1" si="27"/>
        <v>1756.4517499873925</v>
      </c>
      <c r="AG30" s="513">
        <f t="shared" ca="1" si="27"/>
        <v>1785.564209931935</v>
      </c>
      <c r="AH30" s="513">
        <f t="shared" ca="1" si="27"/>
        <v>1756.4517499873925</v>
      </c>
      <c r="AI30" s="513">
        <f t="shared" ca="1" si="27"/>
        <v>1785.564209931935</v>
      </c>
      <c r="AJ30" s="513">
        <f t="shared" ca="1" si="27"/>
        <v>1761.3303407249118</v>
      </c>
      <c r="AK30" s="513">
        <f t="shared" ca="1" si="27"/>
        <v>1780.6856191944162</v>
      </c>
      <c r="AL30" s="513">
        <f t="shared" ca="1" si="27"/>
        <v>1756.4517499873925</v>
      </c>
      <c r="AM30" s="513">
        <f t="shared" ref="AM30:BR30" ca="1" si="28">SUM(AM7:AM28)</f>
        <v>1785.564209931935</v>
      </c>
      <c r="AN30" s="513">
        <f t="shared" ca="1" si="28"/>
        <v>1756.4517499873925</v>
      </c>
      <c r="AO30" s="513">
        <f t="shared" ca="1" si="28"/>
        <v>1785.564209931935</v>
      </c>
      <c r="AP30" s="513">
        <f t="shared" ca="1" si="28"/>
        <v>1756.4517499873925</v>
      </c>
      <c r="AQ30" s="513">
        <f t="shared" ca="1" si="28"/>
        <v>1785.564209931935</v>
      </c>
      <c r="AR30" s="513">
        <f t="shared" ca="1" si="28"/>
        <v>1761.3303407249118</v>
      </c>
      <c r="AS30" s="513">
        <f t="shared" ca="1" si="28"/>
        <v>1780.6856191944162</v>
      </c>
      <c r="AT30" s="513">
        <f t="shared" ca="1" si="28"/>
        <v>1756.4517499873925</v>
      </c>
      <c r="AU30" s="513">
        <f t="shared" ca="1" si="28"/>
        <v>1785.564209931935</v>
      </c>
      <c r="AV30" s="513">
        <f t="shared" ca="1" si="28"/>
        <v>0</v>
      </c>
      <c r="AW30" s="513">
        <f t="shared" ca="1" si="28"/>
        <v>0</v>
      </c>
      <c r="AX30" s="513">
        <f t="shared" ca="1" si="28"/>
        <v>0</v>
      </c>
      <c r="AY30" s="513">
        <f t="shared" ca="1" si="28"/>
        <v>0</v>
      </c>
      <c r="AZ30" s="513">
        <f t="shared" ca="1" si="28"/>
        <v>0</v>
      </c>
      <c r="BA30" s="513">
        <f t="shared" ca="1" si="28"/>
        <v>0</v>
      </c>
      <c r="BB30" s="513">
        <f t="shared" ca="1" si="28"/>
        <v>0</v>
      </c>
      <c r="BC30" s="513">
        <f t="shared" ca="1" si="28"/>
        <v>0</v>
      </c>
      <c r="BD30" s="513">
        <f t="shared" ca="1" si="28"/>
        <v>0</v>
      </c>
      <c r="BE30" s="513">
        <f t="shared" ca="1" si="28"/>
        <v>0</v>
      </c>
      <c r="BF30" s="513">
        <f t="shared" ca="1" si="28"/>
        <v>0</v>
      </c>
      <c r="BG30" s="513">
        <f t="shared" ca="1" si="28"/>
        <v>0</v>
      </c>
      <c r="BH30" s="513">
        <f t="shared" ca="1" si="28"/>
        <v>0</v>
      </c>
      <c r="BI30" s="513">
        <f t="shared" ca="1" si="28"/>
        <v>0</v>
      </c>
      <c r="BJ30" s="513">
        <f t="shared" ca="1" si="28"/>
        <v>0</v>
      </c>
      <c r="BK30" s="513">
        <f t="shared" ca="1" si="28"/>
        <v>0</v>
      </c>
      <c r="BL30" s="513">
        <f t="shared" ca="1" si="28"/>
        <v>0</v>
      </c>
      <c r="BM30" s="513">
        <f t="shared" ca="1" si="28"/>
        <v>0</v>
      </c>
      <c r="BN30" s="513">
        <f t="shared" ca="1" si="28"/>
        <v>0</v>
      </c>
      <c r="BO30" s="513">
        <f t="shared" ca="1" si="28"/>
        <v>0</v>
      </c>
      <c r="BP30" s="513">
        <f t="shared" ca="1" si="28"/>
        <v>0</v>
      </c>
      <c r="BQ30" s="513">
        <f t="shared" ca="1" si="28"/>
        <v>0</v>
      </c>
      <c r="BR30" s="513">
        <f t="shared" ca="1" si="28"/>
        <v>0</v>
      </c>
      <c r="BS30" s="513">
        <f t="shared" ref="BS30:CX30" ca="1" si="29">SUM(BS7:BS28)</f>
        <v>0</v>
      </c>
      <c r="BT30" s="513">
        <f t="shared" ca="1" si="29"/>
        <v>0</v>
      </c>
      <c r="BU30" s="513">
        <f t="shared" ca="1" si="29"/>
        <v>0</v>
      </c>
      <c r="BV30" s="513">
        <f t="shared" ca="1" si="29"/>
        <v>0</v>
      </c>
      <c r="BW30" s="513">
        <f t="shared" ca="1" si="29"/>
        <v>0</v>
      </c>
      <c r="BX30" s="513">
        <f t="shared" ca="1" si="29"/>
        <v>0</v>
      </c>
      <c r="BY30" s="513">
        <f t="shared" ca="1" si="29"/>
        <v>0</v>
      </c>
      <c r="BZ30" s="513">
        <f t="shared" ca="1" si="29"/>
        <v>0</v>
      </c>
      <c r="CA30" s="513">
        <f t="shared" ca="1" si="29"/>
        <v>0</v>
      </c>
      <c r="CB30" s="513">
        <f t="shared" ca="1" si="29"/>
        <v>0</v>
      </c>
      <c r="CC30" s="513">
        <f t="shared" ca="1" si="29"/>
        <v>0</v>
      </c>
      <c r="CD30" s="513">
        <f t="shared" ca="1" si="29"/>
        <v>0</v>
      </c>
      <c r="CE30" s="513">
        <f t="shared" ca="1" si="29"/>
        <v>0</v>
      </c>
      <c r="CF30" s="513">
        <f t="shared" ca="1" si="29"/>
        <v>0</v>
      </c>
      <c r="CG30" s="513">
        <f t="shared" ca="1" si="29"/>
        <v>0</v>
      </c>
      <c r="CH30" s="513">
        <f t="shared" ca="1" si="29"/>
        <v>0</v>
      </c>
      <c r="CI30" s="513">
        <f t="shared" ca="1" si="29"/>
        <v>0</v>
      </c>
      <c r="CJ30" s="513">
        <f t="shared" ca="1" si="29"/>
        <v>0</v>
      </c>
      <c r="CK30" s="513">
        <f t="shared" ca="1" si="29"/>
        <v>0</v>
      </c>
      <c r="CL30" s="513">
        <f t="shared" ca="1" si="29"/>
        <v>0</v>
      </c>
      <c r="CM30" s="513">
        <f t="shared" ca="1" si="29"/>
        <v>0</v>
      </c>
      <c r="CN30" s="513">
        <f t="shared" ca="1" si="29"/>
        <v>0</v>
      </c>
      <c r="CO30" s="513">
        <f t="shared" ca="1" si="29"/>
        <v>0</v>
      </c>
      <c r="CP30" s="513">
        <f t="shared" ca="1" si="29"/>
        <v>0</v>
      </c>
      <c r="CQ30" s="513">
        <f t="shared" ca="1" si="29"/>
        <v>0</v>
      </c>
      <c r="CR30" s="513">
        <f t="shared" ca="1" si="29"/>
        <v>0</v>
      </c>
      <c r="CS30" s="513">
        <f t="shared" ca="1" si="29"/>
        <v>0</v>
      </c>
      <c r="CT30" s="513">
        <f t="shared" ca="1" si="29"/>
        <v>0</v>
      </c>
      <c r="CU30" s="513">
        <f t="shared" ca="1" si="29"/>
        <v>0</v>
      </c>
      <c r="CV30" s="513">
        <f t="shared" ca="1" si="29"/>
        <v>0</v>
      </c>
      <c r="CW30" s="513">
        <f t="shared" ca="1" si="29"/>
        <v>0</v>
      </c>
      <c r="CX30" s="513">
        <f t="shared" ca="1" si="29"/>
        <v>0</v>
      </c>
      <c r="CY30" s="513">
        <f t="shared" ref="CY30:DW30" ca="1" si="30">SUM(CY7:CY28)</f>
        <v>0</v>
      </c>
      <c r="CZ30" s="513">
        <f t="shared" ca="1" si="30"/>
        <v>0</v>
      </c>
      <c r="DA30" s="513">
        <f t="shared" ca="1" si="30"/>
        <v>0</v>
      </c>
      <c r="DB30" s="513">
        <f t="shared" ca="1" si="30"/>
        <v>0</v>
      </c>
      <c r="DC30" s="513">
        <f t="shared" ca="1" si="30"/>
        <v>0</v>
      </c>
      <c r="DD30" s="513">
        <f t="shared" ca="1" si="30"/>
        <v>0</v>
      </c>
      <c r="DE30" s="513">
        <f t="shared" ca="1" si="30"/>
        <v>0</v>
      </c>
      <c r="DF30" s="513">
        <f t="shared" ca="1" si="30"/>
        <v>0</v>
      </c>
      <c r="DG30" s="513">
        <f t="shared" ca="1" si="30"/>
        <v>0</v>
      </c>
      <c r="DH30" s="513">
        <f t="shared" ca="1" si="30"/>
        <v>0</v>
      </c>
      <c r="DI30" s="513">
        <f t="shared" ca="1" si="30"/>
        <v>0</v>
      </c>
      <c r="DJ30" s="513">
        <f t="shared" ca="1" si="30"/>
        <v>0</v>
      </c>
      <c r="DK30" s="513">
        <f t="shared" ca="1" si="30"/>
        <v>0</v>
      </c>
      <c r="DL30" s="513">
        <f t="shared" ca="1" si="30"/>
        <v>0</v>
      </c>
      <c r="DM30" s="513">
        <f t="shared" ca="1" si="30"/>
        <v>0</v>
      </c>
      <c r="DN30" s="513">
        <f t="shared" ca="1" si="30"/>
        <v>0</v>
      </c>
      <c r="DO30" s="513">
        <f t="shared" ca="1" si="30"/>
        <v>0</v>
      </c>
      <c r="DP30" s="513">
        <f t="shared" ca="1" si="30"/>
        <v>0</v>
      </c>
      <c r="DQ30" s="513">
        <f t="shared" ca="1" si="30"/>
        <v>0</v>
      </c>
      <c r="DR30" s="513">
        <f t="shared" ca="1" si="30"/>
        <v>0</v>
      </c>
      <c r="DS30" s="513">
        <f t="shared" ca="1" si="30"/>
        <v>0</v>
      </c>
      <c r="DT30" s="513">
        <f t="shared" ca="1" si="30"/>
        <v>0</v>
      </c>
      <c r="DU30" s="513">
        <f t="shared" ca="1" si="30"/>
        <v>0</v>
      </c>
      <c r="DV30" s="513">
        <f t="shared" ca="1" si="30"/>
        <v>0</v>
      </c>
      <c r="DW30" s="513">
        <f t="shared" ca="1" si="30"/>
        <v>0</v>
      </c>
    </row>
    <row r="31" spans="1:127">
      <c r="A31" s="342" t="s">
        <v>1160</v>
      </c>
      <c r="B31" s="701"/>
      <c r="C31" s="701"/>
      <c r="D31" s="513"/>
      <c r="E31" s="513"/>
      <c r="F31" s="481"/>
      <c r="G31" s="513">
        <f>SUM(G7:G22)</f>
        <v>0</v>
      </c>
      <c r="H31" s="513">
        <f t="shared" ref="H31:BS31" si="31">SUM(H7:H22)</f>
        <v>1752.7628273211567</v>
      </c>
      <c r="I31" s="513">
        <f t="shared" si="31"/>
        <v>1781.8141449010654</v>
      </c>
      <c r="J31" s="513">
        <f t="shared" si="31"/>
        <v>1752.7628273211567</v>
      </c>
      <c r="K31" s="513">
        <f t="shared" si="31"/>
        <v>1781.8141449010654</v>
      </c>
      <c r="L31" s="513">
        <f t="shared" si="31"/>
        <v>1757.6311719793566</v>
      </c>
      <c r="M31" s="513">
        <f t="shared" si="31"/>
        <v>1776.945800242866</v>
      </c>
      <c r="N31" s="513">
        <f t="shared" si="31"/>
        <v>1752.7628273211567</v>
      </c>
      <c r="O31" s="513">
        <f t="shared" si="31"/>
        <v>1781.8141449010654</v>
      </c>
      <c r="P31" s="513">
        <f t="shared" si="31"/>
        <v>1752.7628273211567</v>
      </c>
      <c r="Q31" s="513">
        <f t="shared" si="31"/>
        <v>1781.8141449010654</v>
      </c>
      <c r="R31" s="513">
        <f t="shared" si="31"/>
        <v>1752.7628273211567</v>
      </c>
      <c r="S31" s="513">
        <f t="shared" si="31"/>
        <v>1781.8141449010654</v>
      </c>
      <c r="T31" s="513">
        <f t="shared" si="31"/>
        <v>1757.6311719793566</v>
      </c>
      <c r="U31" s="513">
        <f t="shared" si="31"/>
        <v>1776.945800242866</v>
      </c>
      <c r="V31" s="513">
        <f t="shared" si="31"/>
        <v>1752.7628273211567</v>
      </c>
      <c r="W31" s="513">
        <f t="shared" si="31"/>
        <v>1781.8141449010654</v>
      </c>
      <c r="X31" s="513">
        <f t="shared" si="31"/>
        <v>1752.7628273211567</v>
      </c>
      <c r="Y31" s="513">
        <f t="shared" si="31"/>
        <v>1781.8141449010654</v>
      </c>
      <c r="Z31" s="513">
        <f t="shared" si="31"/>
        <v>1752.7628273211567</v>
      </c>
      <c r="AA31" s="513">
        <f t="shared" si="31"/>
        <v>1781.8141449010654</v>
      </c>
      <c r="AB31" s="513">
        <f t="shared" si="31"/>
        <v>1757.6311719793566</v>
      </c>
      <c r="AC31" s="513">
        <f t="shared" si="31"/>
        <v>1776.945800242866</v>
      </c>
      <c r="AD31" s="513">
        <f t="shared" si="31"/>
        <v>1752.7628273211567</v>
      </c>
      <c r="AE31" s="513">
        <f t="shared" si="31"/>
        <v>1781.8141449010654</v>
      </c>
      <c r="AF31" s="513">
        <f t="shared" si="31"/>
        <v>1752.7628273211567</v>
      </c>
      <c r="AG31" s="513">
        <f t="shared" si="31"/>
        <v>1781.8141449010654</v>
      </c>
      <c r="AH31" s="513">
        <f t="shared" si="31"/>
        <v>1752.7628273211567</v>
      </c>
      <c r="AI31" s="513">
        <f t="shared" si="31"/>
        <v>1781.8141449010654</v>
      </c>
      <c r="AJ31" s="513">
        <f t="shared" si="31"/>
        <v>1757.6311719793566</v>
      </c>
      <c r="AK31" s="513">
        <f t="shared" si="31"/>
        <v>1776.945800242866</v>
      </c>
      <c r="AL31" s="513">
        <f t="shared" si="31"/>
        <v>1752.7628273211567</v>
      </c>
      <c r="AM31" s="513">
        <f t="shared" si="31"/>
        <v>1781.8141449010654</v>
      </c>
      <c r="AN31" s="513">
        <f t="shared" si="31"/>
        <v>1752.7628273211567</v>
      </c>
      <c r="AO31" s="513">
        <f t="shared" si="31"/>
        <v>1781.8141449010654</v>
      </c>
      <c r="AP31" s="513">
        <f t="shared" si="31"/>
        <v>1752.7628273211567</v>
      </c>
      <c r="AQ31" s="513">
        <f t="shared" si="31"/>
        <v>1781.8141449010654</v>
      </c>
      <c r="AR31" s="513">
        <f t="shared" si="31"/>
        <v>1757.6311719793566</v>
      </c>
      <c r="AS31" s="513">
        <f t="shared" si="31"/>
        <v>1776.945800242866</v>
      </c>
      <c r="AT31" s="513">
        <f t="shared" si="31"/>
        <v>1752.7628273211567</v>
      </c>
      <c r="AU31" s="513">
        <f t="shared" si="31"/>
        <v>1781.8141449010654</v>
      </c>
      <c r="AV31" s="513">
        <f t="shared" si="31"/>
        <v>0</v>
      </c>
      <c r="AW31" s="513">
        <f t="shared" si="31"/>
        <v>0</v>
      </c>
      <c r="AX31" s="513">
        <f t="shared" si="31"/>
        <v>0</v>
      </c>
      <c r="AY31" s="513">
        <f t="shared" si="31"/>
        <v>0</v>
      </c>
      <c r="AZ31" s="513">
        <f t="shared" si="31"/>
        <v>0</v>
      </c>
      <c r="BA31" s="513">
        <f t="shared" si="31"/>
        <v>0</v>
      </c>
      <c r="BB31" s="513">
        <f t="shared" si="31"/>
        <v>0</v>
      </c>
      <c r="BC31" s="513">
        <f t="shared" si="31"/>
        <v>0</v>
      </c>
      <c r="BD31" s="513">
        <f t="shared" si="31"/>
        <v>0</v>
      </c>
      <c r="BE31" s="513">
        <f t="shared" si="31"/>
        <v>0</v>
      </c>
      <c r="BF31" s="513">
        <f t="shared" si="31"/>
        <v>0</v>
      </c>
      <c r="BG31" s="513">
        <f t="shared" si="31"/>
        <v>0</v>
      </c>
      <c r="BH31" s="513">
        <f t="shared" si="31"/>
        <v>0</v>
      </c>
      <c r="BI31" s="513">
        <f t="shared" si="31"/>
        <v>0</v>
      </c>
      <c r="BJ31" s="513">
        <f t="shared" si="31"/>
        <v>0</v>
      </c>
      <c r="BK31" s="513">
        <f t="shared" si="31"/>
        <v>0</v>
      </c>
      <c r="BL31" s="513">
        <f t="shared" si="31"/>
        <v>0</v>
      </c>
      <c r="BM31" s="513">
        <f t="shared" si="31"/>
        <v>0</v>
      </c>
      <c r="BN31" s="513">
        <f t="shared" si="31"/>
        <v>0</v>
      </c>
      <c r="BO31" s="513">
        <f t="shared" si="31"/>
        <v>0</v>
      </c>
      <c r="BP31" s="513">
        <f t="shared" si="31"/>
        <v>0</v>
      </c>
      <c r="BQ31" s="513">
        <f t="shared" si="31"/>
        <v>0</v>
      </c>
      <c r="BR31" s="513">
        <f t="shared" si="31"/>
        <v>0</v>
      </c>
      <c r="BS31" s="513">
        <f t="shared" si="31"/>
        <v>0</v>
      </c>
      <c r="BT31" s="513">
        <f t="shared" ref="BT31:DW31" si="32">SUM(BT7:BT22)</f>
        <v>0</v>
      </c>
      <c r="BU31" s="513">
        <f t="shared" si="32"/>
        <v>0</v>
      </c>
      <c r="BV31" s="513">
        <f t="shared" si="32"/>
        <v>0</v>
      </c>
      <c r="BW31" s="513">
        <f t="shared" si="32"/>
        <v>0</v>
      </c>
      <c r="BX31" s="513">
        <f t="shared" si="32"/>
        <v>0</v>
      </c>
      <c r="BY31" s="513">
        <f t="shared" si="32"/>
        <v>0</v>
      </c>
      <c r="BZ31" s="513">
        <f t="shared" si="32"/>
        <v>0</v>
      </c>
      <c r="CA31" s="513">
        <f t="shared" si="32"/>
        <v>0</v>
      </c>
      <c r="CB31" s="513">
        <f t="shared" si="32"/>
        <v>0</v>
      </c>
      <c r="CC31" s="513">
        <f t="shared" si="32"/>
        <v>0</v>
      </c>
      <c r="CD31" s="513">
        <f t="shared" si="32"/>
        <v>0</v>
      </c>
      <c r="CE31" s="513">
        <f t="shared" si="32"/>
        <v>0</v>
      </c>
      <c r="CF31" s="513">
        <f t="shared" si="32"/>
        <v>0</v>
      </c>
      <c r="CG31" s="513">
        <f t="shared" si="32"/>
        <v>0</v>
      </c>
      <c r="CH31" s="513">
        <f t="shared" si="32"/>
        <v>0</v>
      </c>
      <c r="CI31" s="513">
        <f t="shared" si="32"/>
        <v>0</v>
      </c>
      <c r="CJ31" s="513">
        <f t="shared" si="32"/>
        <v>0</v>
      </c>
      <c r="CK31" s="513">
        <f t="shared" si="32"/>
        <v>0</v>
      </c>
      <c r="CL31" s="513">
        <f t="shared" si="32"/>
        <v>0</v>
      </c>
      <c r="CM31" s="513">
        <f t="shared" si="32"/>
        <v>0</v>
      </c>
      <c r="CN31" s="513">
        <f t="shared" si="32"/>
        <v>0</v>
      </c>
      <c r="CO31" s="513">
        <f t="shared" si="32"/>
        <v>0</v>
      </c>
      <c r="CP31" s="513">
        <f t="shared" si="32"/>
        <v>0</v>
      </c>
      <c r="CQ31" s="513">
        <f t="shared" si="32"/>
        <v>0</v>
      </c>
      <c r="CR31" s="513">
        <f t="shared" si="32"/>
        <v>0</v>
      </c>
      <c r="CS31" s="513">
        <f t="shared" si="32"/>
        <v>0</v>
      </c>
      <c r="CT31" s="513">
        <f t="shared" si="32"/>
        <v>0</v>
      </c>
      <c r="CU31" s="513">
        <f t="shared" si="32"/>
        <v>0</v>
      </c>
      <c r="CV31" s="513">
        <f t="shared" si="32"/>
        <v>0</v>
      </c>
      <c r="CW31" s="513">
        <f t="shared" si="32"/>
        <v>0</v>
      </c>
      <c r="CX31" s="513">
        <f t="shared" si="32"/>
        <v>0</v>
      </c>
      <c r="CY31" s="513">
        <f t="shared" si="32"/>
        <v>0</v>
      </c>
      <c r="CZ31" s="513">
        <f t="shared" si="32"/>
        <v>0</v>
      </c>
      <c r="DA31" s="513">
        <f t="shared" si="32"/>
        <v>0</v>
      </c>
      <c r="DB31" s="513">
        <f t="shared" si="32"/>
        <v>0</v>
      </c>
      <c r="DC31" s="513">
        <f t="shared" si="32"/>
        <v>0</v>
      </c>
      <c r="DD31" s="513">
        <f t="shared" si="32"/>
        <v>0</v>
      </c>
      <c r="DE31" s="513">
        <f t="shared" si="32"/>
        <v>0</v>
      </c>
      <c r="DF31" s="513">
        <f t="shared" si="32"/>
        <v>0</v>
      </c>
      <c r="DG31" s="513">
        <f t="shared" si="32"/>
        <v>0</v>
      </c>
      <c r="DH31" s="513">
        <f t="shared" si="32"/>
        <v>0</v>
      </c>
      <c r="DI31" s="513">
        <f t="shared" si="32"/>
        <v>0</v>
      </c>
      <c r="DJ31" s="513">
        <f t="shared" si="32"/>
        <v>0</v>
      </c>
      <c r="DK31" s="513">
        <f t="shared" si="32"/>
        <v>0</v>
      </c>
      <c r="DL31" s="513">
        <f t="shared" si="32"/>
        <v>0</v>
      </c>
      <c r="DM31" s="513">
        <f t="shared" si="32"/>
        <v>0</v>
      </c>
      <c r="DN31" s="513">
        <f t="shared" si="32"/>
        <v>0</v>
      </c>
      <c r="DO31" s="513">
        <f t="shared" si="32"/>
        <v>0</v>
      </c>
      <c r="DP31" s="513">
        <f t="shared" si="32"/>
        <v>0</v>
      </c>
      <c r="DQ31" s="513">
        <f t="shared" si="32"/>
        <v>0</v>
      </c>
      <c r="DR31" s="513">
        <f t="shared" si="32"/>
        <v>0</v>
      </c>
      <c r="DS31" s="513">
        <f t="shared" si="32"/>
        <v>0</v>
      </c>
      <c r="DT31" s="513">
        <f t="shared" si="32"/>
        <v>0</v>
      </c>
      <c r="DU31" s="513">
        <f t="shared" si="32"/>
        <v>0</v>
      </c>
      <c r="DV31" s="513">
        <f t="shared" si="32"/>
        <v>0</v>
      </c>
      <c r="DW31" s="513">
        <f t="shared" si="32"/>
        <v>0</v>
      </c>
    </row>
    <row r="32" spans="1:127">
      <c r="A32" s="304" t="s">
        <v>1161</v>
      </c>
      <c r="B32" s="701"/>
      <c r="C32" s="701"/>
      <c r="D32" s="513"/>
      <c r="E32" s="513"/>
      <c r="F32" s="481"/>
      <c r="G32" s="510">
        <f ca="1">SUM($G30:G30)</f>
        <v>0</v>
      </c>
      <c r="H32" s="510">
        <f ca="1">SUM($G30:H30)</f>
        <v>1845.4387713045733</v>
      </c>
      <c r="I32" s="510">
        <f ca="1">SUM($G30:I30)</f>
        <v>3721.4649255589461</v>
      </c>
      <c r="J32" s="510">
        <f ca="1">SUM($G30:J30)</f>
        <v>5566.9036968635191</v>
      </c>
      <c r="K32" s="510">
        <f ca="1">SUM($G30:K30)</f>
        <v>7442.9298511178922</v>
      </c>
      <c r="L32" s="510">
        <f ca="1">SUM($G30:L30)</f>
        <v>9293.4943769422862</v>
      </c>
      <c r="M32" s="510">
        <f ca="1">SUM($G30:M30)</f>
        <v>11164.394776676838</v>
      </c>
      <c r="N32" s="510">
        <f ca="1">SUM($G30:N30)</f>
        <v>13009.83354798141</v>
      </c>
      <c r="O32" s="510">
        <f ca="1">SUM($G30:O30)</f>
        <v>14885.859702235783</v>
      </c>
      <c r="P32" s="510">
        <f ca="1">SUM($G30:P30)</f>
        <v>16731.298473540355</v>
      </c>
      <c r="Q32" s="510">
        <f ca="1">SUM($G30:Q30)</f>
        <v>18607.324627794729</v>
      </c>
      <c r="R32" s="510">
        <f ca="1">SUM($G30:R30)</f>
        <v>20452.763399099302</v>
      </c>
      <c r="S32" s="510">
        <f ca="1">SUM($G30:S30)</f>
        <v>22328.789553353676</v>
      </c>
      <c r="T32" s="510">
        <f ca="1">SUM($G30:T30)</f>
        <v>24179.354079178069</v>
      </c>
      <c r="U32" s="510">
        <f ca="1">SUM($G30:U30)</f>
        <v>26050.254478912622</v>
      </c>
      <c r="V32" s="510">
        <f ca="1">SUM($G30:V30)</f>
        <v>27895.693250217195</v>
      </c>
      <c r="W32" s="510">
        <f ca="1">SUM($G30:W30)</f>
        <v>29771.719404471569</v>
      </c>
      <c r="X32" s="510">
        <f ca="1">SUM($G30:X30)</f>
        <v>31617.158175776141</v>
      </c>
      <c r="Y32" s="510">
        <f ca="1">SUM($G30:Y30)</f>
        <v>33493.184330030512</v>
      </c>
      <c r="Z32" s="510">
        <f ca="1">SUM($G30:Z30)</f>
        <v>35338.623101335084</v>
      </c>
      <c r="AA32" s="510">
        <f ca="1">SUM($G30:AA30)</f>
        <v>37214.649255589458</v>
      </c>
      <c r="AB32" s="510">
        <f ca="1">SUM($G30:AB30)</f>
        <v>39065.213781413855</v>
      </c>
      <c r="AC32" s="510">
        <f ca="1">SUM($G30:AC30)</f>
        <v>40936.114181148405</v>
      </c>
      <c r="AD32" s="510">
        <f ca="1">SUM($G30:AD30)</f>
        <v>42781.552952452977</v>
      </c>
      <c r="AE32" s="510">
        <f ca="1">SUM($G30:AE30)</f>
        <v>44657.579106707351</v>
      </c>
      <c r="AF32" s="510">
        <f ca="1">SUM($G30:AF30)</f>
        <v>46414.030856694742</v>
      </c>
      <c r="AG32" s="510">
        <f ca="1">SUM($G30:AG30)</f>
        <v>48199.59506662668</v>
      </c>
      <c r="AH32" s="510">
        <f ca="1">SUM($G30:AH30)</f>
        <v>49956.046816614071</v>
      </c>
      <c r="AI32" s="510">
        <f ca="1">SUM($G30:AI30)</f>
        <v>51741.611026546008</v>
      </c>
      <c r="AJ32" s="510">
        <f ca="1">SUM($G30:AJ30)</f>
        <v>53502.94136727092</v>
      </c>
      <c r="AK32" s="510">
        <f ca="1">SUM($G30:AK30)</f>
        <v>55283.626986465337</v>
      </c>
      <c r="AL32" s="510">
        <f ca="1">SUM($G30:AL30)</f>
        <v>57040.078736452728</v>
      </c>
      <c r="AM32" s="510">
        <f ca="1">SUM($G30:AM30)</f>
        <v>58825.642946384665</v>
      </c>
      <c r="AN32" s="510">
        <f ca="1">SUM($G30:AN30)</f>
        <v>60582.094696372056</v>
      </c>
      <c r="AO32" s="510">
        <f ca="1">SUM($G30:AO30)</f>
        <v>62367.658906303994</v>
      </c>
      <c r="AP32" s="510">
        <f ca="1">SUM($G30:AP30)</f>
        <v>64124.110656291385</v>
      </c>
      <c r="AQ32" s="510">
        <f ca="1">SUM($G30:AQ30)</f>
        <v>65909.674866223315</v>
      </c>
      <c r="AR32" s="510">
        <f ca="1">SUM($G30:AR30)</f>
        <v>67671.005206948234</v>
      </c>
      <c r="AS32" s="510">
        <f ca="1">SUM($G30:AS30)</f>
        <v>69451.690826142643</v>
      </c>
      <c r="AT32" s="510">
        <f ca="1">SUM($G30:AT30)</f>
        <v>71208.142576130034</v>
      </c>
      <c r="AU32" s="510">
        <f ca="1">SUM($G30:AU30)</f>
        <v>72993.706786061972</v>
      </c>
      <c r="AV32" s="510">
        <f ca="1">SUM($G30:AV30)</f>
        <v>72993.706786061972</v>
      </c>
      <c r="AW32" s="510">
        <f ca="1">SUM($G30:AW30)</f>
        <v>72993.706786061972</v>
      </c>
      <c r="AX32" s="510">
        <f ca="1">SUM($G30:AX30)</f>
        <v>72993.706786061972</v>
      </c>
      <c r="AY32" s="510">
        <f ca="1">SUM($G30:AY30)</f>
        <v>72993.706786061972</v>
      </c>
      <c r="AZ32" s="510">
        <f ca="1">SUM($G30:AZ30)</f>
        <v>72993.706786061972</v>
      </c>
      <c r="BA32" s="510">
        <f ca="1">SUM($G30:BA30)</f>
        <v>72993.706786061972</v>
      </c>
      <c r="BB32" s="510">
        <f ca="1">SUM($G30:BB30)</f>
        <v>72993.706786061972</v>
      </c>
      <c r="BC32" s="510">
        <f ca="1">SUM($G30:BC30)</f>
        <v>72993.706786061972</v>
      </c>
      <c r="BD32" s="510">
        <f ca="1">SUM($G30:BD30)</f>
        <v>72993.706786061972</v>
      </c>
      <c r="BE32" s="510">
        <f ca="1">SUM($G30:BE30)</f>
        <v>72993.706786061972</v>
      </c>
      <c r="BF32" s="510">
        <f ca="1">SUM($G30:BF30)</f>
        <v>72993.706786061972</v>
      </c>
      <c r="BG32" s="510">
        <f ca="1">SUM($G30:BG30)</f>
        <v>72993.706786061972</v>
      </c>
      <c r="BH32" s="510">
        <f ca="1">SUM($G30:BH30)</f>
        <v>72993.706786061972</v>
      </c>
      <c r="BI32" s="510">
        <f ca="1">SUM($G30:BI30)</f>
        <v>72993.706786061972</v>
      </c>
      <c r="BJ32" s="510">
        <f ca="1">SUM($G30:BJ30)</f>
        <v>72993.706786061972</v>
      </c>
      <c r="BK32" s="510">
        <f ca="1">SUM($G30:BK30)</f>
        <v>72993.706786061972</v>
      </c>
      <c r="BL32" s="510">
        <f ca="1">SUM($G30:BL30)</f>
        <v>72993.706786061972</v>
      </c>
      <c r="BM32" s="510">
        <f ca="1">SUM($G30:BM30)</f>
        <v>72993.706786061972</v>
      </c>
      <c r="BN32" s="510">
        <f ca="1">SUM($G30:BN30)</f>
        <v>72993.706786061972</v>
      </c>
      <c r="BO32" s="510">
        <f ca="1">SUM($G30:BO30)</f>
        <v>72993.706786061972</v>
      </c>
      <c r="BP32" s="510">
        <f ca="1">SUM($G30:BP30)</f>
        <v>72993.706786061972</v>
      </c>
      <c r="BQ32" s="510">
        <f ca="1">SUM($G30:BQ30)</f>
        <v>72993.706786061972</v>
      </c>
      <c r="BR32" s="510">
        <f ca="1">SUM($G30:BR30)</f>
        <v>72993.706786061972</v>
      </c>
      <c r="BS32" s="510">
        <f ca="1">SUM($G30:BS30)</f>
        <v>72993.706786061972</v>
      </c>
      <c r="BT32" s="510">
        <f ca="1">SUM($G30:BT30)</f>
        <v>72993.706786061972</v>
      </c>
      <c r="BU32" s="510">
        <f ca="1">SUM($G30:BU30)</f>
        <v>72993.706786061972</v>
      </c>
      <c r="BV32" s="510">
        <f ca="1">SUM($G30:BV30)</f>
        <v>72993.706786061972</v>
      </c>
      <c r="BW32" s="510">
        <f ca="1">SUM($G30:BW30)</f>
        <v>72993.706786061972</v>
      </c>
      <c r="BX32" s="510">
        <f ca="1">SUM($G30:BX30)</f>
        <v>72993.706786061972</v>
      </c>
      <c r="BY32" s="510">
        <f ca="1">SUM($G30:BY30)</f>
        <v>72993.706786061972</v>
      </c>
      <c r="BZ32" s="510">
        <f ca="1">SUM($G30:BZ30)</f>
        <v>72993.706786061972</v>
      </c>
      <c r="CA32" s="510">
        <f ca="1">SUM($G30:CA30)</f>
        <v>72993.706786061972</v>
      </c>
      <c r="CB32" s="510">
        <f ca="1">SUM($G30:CB30)</f>
        <v>72993.706786061972</v>
      </c>
      <c r="CC32" s="510">
        <f ca="1">SUM($G30:CC30)</f>
        <v>72993.706786061972</v>
      </c>
      <c r="CD32" s="510">
        <f ca="1">SUM($G30:CD30)</f>
        <v>72993.706786061972</v>
      </c>
      <c r="CE32" s="510">
        <f ca="1">SUM($G30:CE30)</f>
        <v>72993.706786061972</v>
      </c>
      <c r="CF32" s="510">
        <f ca="1">SUM($G30:CF30)</f>
        <v>72993.706786061972</v>
      </c>
      <c r="CG32" s="510">
        <f ca="1">SUM($G30:CG30)</f>
        <v>72993.706786061972</v>
      </c>
      <c r="CH32" s="510">
        <f ca="1">SUM($G30:CH30)</f>
        <v>72993.706786061972</v>
      </c>
      <c r="CI32" s="510">
        <f ca="1">SUM($G30:CI30)</f>
        <v>72993.706786061972</v>
      </c>
      <c r="CJ32" s="510">
        <f ca="1">SUM($G30:CJ30)</f>
        <v>72993.706786061972</v>
      </c>
      <c r="CK32" s="510">
        <f ca="1">SUM($G30:CK30)</f>
        <v>72993.706786061972</v>
      </c>
      <c r="CL32" s="510">
        <f ca="1">SUM($G30:CL30)</f>
        <v>72993.706786061972</v>
      </c>
      <c r="CM32" s="510">
        <f ca="1">SUM($G30:CM30)</f>
        <v>72993.706786061972</v>
      </c>
      <c r="CN32" s="510">
        <f ca="1">SUM($G30:CN30)</f>
        <v>72993.706786061972</v>
      </c>
      <c r="CO32" s="510">
        <f ca="1">SUM($G30:CO30)</f>
        <v>72993.706786061972</v>
      </c>
      <c r="CP32" s="510">
        <f ca="1">SUM($G30:CP30)</f>
        <v>72993.706786061972</v>
      </c>
      <c r="CQ32" s="510">
        <f ca="1">SUM($G30:CQ30)</f>
        <v>72993.706786061972</v>
      </c>
      <c r="CR32" s="510">
        <f ca="1">SUM($G30:CR30)</f>
        <v>72993.706786061972</v>
      </c>
      <c r="CS32" s="510">
        <f ca="1">SUM($G30:CS30)</f>
        <v>72993.706786061972</v>
      </c>
      <c r="CT32" s="510">
        <f ca="1">SUM($G30:CT30)</f>
        <v>72993.706786061972</v>
      </c>
      <c r="CU32" s="510">
        <f ca="1">SUM($G30:CU30)</f>
        <v>72993.706786061972</v>
      </c>
      <c r="CV32" s="510">
        <f ca="1">SUM($G30:CV30)</f>
        <v>72993.706786061972</v>
      </c>
      <c r="CW32" s="510">
        <f ca="1">SUM($G30:CW30)</f>
        <v>72993.706786061972</v>
      </c>
      <c r="CX32" s="510">
        <f ca="1">SUM($G30:CX30)</f>
        <v>72993.706786061972</v>
      </c>
      <c r="CY32" s="510">
        <f ca="1">SUM($G30:CY30)</f>
        <v>72993.706786061972</v>
      </c>
      <c r="CZ32" s="510">
        <f ca="1">SUM($G30:CZ30)</f>
        <v>72993.706786061972</v>
      </c>
      <c r="DA32" s="510">
        <f ca="1">SUM($G30:DA30)</f>
        <v>72993.706786061972</v>
      </c>
      <c r="DB32" s="510">
        <f ca="1">SUM($G30:DB30)</f>
        <v>72993.706786061972</v>
      </c>
      <c r="DC32" s="510">
        <f ca="1">SUM($G30:DC30)</f>
        <v>72993.706786061972</v>
      </c>
      <c r="DD32" s="510">
        <f ca="1">SUM($G30:DD30)</f>
        <v>72993.706786061972</v>
      </c>
      <c r="DE32" s="510">
        <f ca="1">SUM($G30:DE30)</f>
        <v>72993.706786061972</v>
      </c>
      <c r="DF32" s="510">
        <f ca="1">SUM($G30:DF30)</f>
        <v>72993.706786061972</v>
      </c>
      <c r="DG32" s="510">
        <f ca="1">SUM($G30:DG30)</f>
        <v>72993.706786061972</v>
      </c>
      <c r="DH32" s="510">
        <f ca="1">SUM($G30:DH30)</f>
        <v>72993.706786061972</v>
      </c>
      <c r="DI32" s="510">
        <f ca="1">SUM($G30:DI30)</f>
        <v>72993.706786061972</v>
      </c>
      <c r="DJ32" s="510">
        <f ca="1">SUM($G30:DJ30)</f>
        <v>72993.706786061972</v>
      </c>
      <c r="DK32" s="510">
        <f ca="1">SUM($G30:DK30)</f>
        <v>72993.706786061972</v>
      </c>
      <c r="DL32" s="510">
        <f ca="1">SUM($G30:DL30)</f>
        <v>72993.706786061972</v>
      </c>
      <c r="DM32" s="510">
        <f ca="1">SUM($G30:DM30)</f>
        <v>72993.706786061972</v>
      </c>
      <c r="DN32" s="510">
        <f ca="1">SUM($G30:DN30)</f>
        <v>72993.706786061972</v>
      </c>
      <c r="DO32" s="510">
        <f ca="1">SUM($G30:DO30)</f>
        <v>72993.706786061972</v>
      </c>
      <c r="DP32" s="510">
        <f ca="1">SUM($G30:DP30)</f>
        <v>72993.706786061972</v>
      </c>
      <c r="DQ32" s="510">
        <f ca="1">SUM($G30:DQ30)</f>
        <v>72993.706786061972</v>
      </c>
      <c r="DR32" s="510">
        <f ca="1">SUM($G30:DR30)</f>
        <v>72993.706786061972</v>
      </c>
      <c r="DS32" s="510">
        <f ca="1">SUM($G30:DS30)</f>
        <v>72993.706786061972</v>
      </c>
      <c r="DT32" s="510">
        <f ca="1">SUM($G30:DT30)</f>
        <v>72993.706786061972</v>
      </c>
      <c r="DU32" s="510">
        <f ca="1">SUM($G30:DU30)</f>
        <v>72993.706786061972</v>
      </c>
      <c r="DV32" s="510">
        <f ca="1">SUM($G30:DV30)</f>
        <v>72993.706786061972</v>
      </c>
      <c r="DW32" s="510">
        <f ca="1">SUM($G30:DW30)</f>
        <v>72993.706786061972</v>
      </c>
    </row>
    <row r="33" spans="1:127">
      <c r="A33" s="304"/>
      <c r="B33" s="700"/>
      <c r="C33" s="700"/>
      <c r="D33" s="304"/>
      <c r="E33" s="304"/>
      <c r="F33" s="932"/>
      <c r="G33" s="505"/>
      <c r="H33" s="505"/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Y33" s="505"/>
      <c r="Z33" s="505"/>
      <c r="AA33" s="505"/>
      <c r="AB33" s="505"/>
      <c r="AC33" s="505"/>
      <c r="AD33" s="505"/>
      <c r="AE33" s="505"/>
      <c r="AF33" s="505"/>
      <c r="AG33" s="505"/>
      <c r="AH33" s="505"/>
      <c r="AI33" s="505"/>
      <c r="AJ33" s="505"/>
      <c r="AK33" s="505"/>
      <c r="AL33" s="505"/>
      <c r="AM33" s="505"/>
      <c r="AN33" s="505"/>
      <c r="AO33" s="505"/>
      <c r="AP33" s="505"/>
      <c r="AQ33" s="505"/>
      <c r="AR33" s="505"/>
      <c r="AS33" s="505"/>
      <c r="AT33" s="505"/>
      <c r="AU33" s="505"/>
      <c r="AV33" s="505"/>
      <c r="AW33" s="505"/>
      <c r="AX33" s="505"/>
      <c r="AY33" s="505"/>
      <c r="AZ33" s="505"/>
      <c r="BA33" s="505"/>
      <c r="BB33" s="505"/>
      <c r="BC33" s="505"/>
      <c r="BD33" s="505"/>
      <c r="BE33" s="505"/>
      <c r="BF33" s="505"/>
      <c r="BG33" s="505"/>
      <c r="BH33" s="505"/>
      <c r="BI33" s="505"/>
      <c r="BJ33" s="505"/>
      <c r="BK33" s="505"/>
      <c r="BL33" s="505"/>
      <c r="BM33" s="505"/>
      <c r="BN33" s="505"/>
      <c r="BO33" s="505"/>
      <c r="BP33" s="505"/>
      <c r="BQ33" s="505"/>
      <c r="BR33" s="505"/>
      <c r="BS33" s="505"/>
      <c r="BT33" s="505"/>
      <c r="BU33" s="505"/>
      <c r="BV33" s="505"/>
      <c r="BW33" s="505"/>
      <c r="BX33" s="505"/>
      <c r="BY33" s="505"/>
      <c r="BZ33" s="505"/>
      <c r="CA33" s="505"/>
      <c r="CB33" s="505"/>
      <c r="CC33" s="505"/>
      <c r="CD33" s="505"/>
      <c r="CE33" s="505"/>
      <c r="CF33" s="505"/>
      <c r="CG33" s="505"/>
      <c r="CH33" s="505"/>
      <c r="CI33" s="505"/>
      <c r="CJ33" s="505"/>
      <c r="CK33" s="505"/>
      <c r="CL33" s="505"/>
      <c r="CM33" s="505"/>
      <c r="CN33" s="505"/>
      <c r="CO33" s="505"/>
      <c r="CP33" s="505"/>
      <c r="CQ33" s="505"/>
      <c r="CR33" s="505"/>
      <c r="CS33" s="505"/>
      <c r="CT33" s="505"/>
      <c r="CU33" s="505"/>
      <c r="CV33" s="505"/>
      <c r="CW33" s="505"/>
      <c r="CX33" s="505"/>
      <c r="CY33" s="505"/>
      <c r="CZ33" s="505"/>
      <c r="DA33" s="505"/>
      <c r="DB33" s="505"/>
      <c r="DC33" s="505"/>
      <c r="DD33" s="505"/>
      <c r="DE33" s="505"/>
      <c r="DF33" s="505"/>
      <c r="DG33" s="505"/>
      <c r="DH33" s="505"/>
      <c r="DI33" s="505"/>
      <c r="DJ33" s="505"/>
      <c r="DK33" s="505"/>
      <c r="DL33" s="505"/>
      <c r="DM33" s="505"/>
      <c r="DN33" s="505"/>
      <c r="DO33" s="505"/>
      <c r="DP33" s="505"/>
      <c r="DQ33" s="505"/>
      <c r="DR33" s="505"/>
      <c r="DS33" s="505"/>
      <c r="DT33" s="505"/>
      <c r="DU33" s="505"/>
      <c r="DV33" s="505"/>
      <c r="DW33" s="505"/>
    </row>
    <row r="34" spans="1:127">
      <c r="A34" s="606" t="s">
        <v>1056</v>
      </c>
      <c r="B34" s="702"/>
      <c r="C34" s="702"/>
      <c r="E34" s="404">
        <f ca="1">ABS(D30-SUM(Inputs!G358:G379))</f>
        <v>1.4551915228366852E-11</v>
      </c>
      <c r="F34" s="481"/>
      <c r="G34" s="505"/>
      <c r="H34" s="505"/>
      <c r="I34" s="505"/>
      <c r="J34" s="505"/>
      <c r="K34" s="505"/>
      <c r="L34" s="505"/>
      <c r="M34" s="505"/>
      <c r="N34" s="505"/>
      <c r="O34" s="505"/>
      <c r="P34" s="505"/>
      <c r="Q34" s="505"/>
      <c r="R34" s="505"/>
      <c r="S34" s="505"/>
      <c r="T34" s="505"/>
      <c r="U34" s="505"/>
      <c r="V34" s="505"/>
      <c r="W34" s="505"/>
      <c r="X34" s="505"/>
      <c r="Y34" s="505"/>
      <c r="Z34" s="505"/>
      <c r="AA34" s="505"/>
      <c r="AB34" s="505"/>
      <c r="AC34" s="505"/>
      <c r="AD34" s="505"/>
      <c r="AE34" s="505"/>
      <c r="AF34" s="505"/>
      <c r="AG34" s="505"/>
      <c r="AH34" s="505"/>
      <c r="AI34" s="505"/>
      <c r="AJ34" s="505"/>
      <c r="AK34" s="505"/>
      <c r="AL34" s="505"/>
      <c r="AM34" s="505"/>
      <c r="AN34" s="505"/>
      <c r="AO34" s="505"/>
      <c r="AP34" s="505"/>
      <c r="AQ34" s="505"/>
      <c r="AR34" s="505"/>
      <c r="AS34" s="505"/>
      <c r="AT34" s="505"/>
      <c r="AU34" s="505"/>
      <c r="AV34" s="505"/>
      <c r="AW34" s="505"/>
      <c r="AX34" s="505"/>
      <c r="AY34" s="505"/>
      <c r="AZ34" s="505"/>
      <c r="BA34" s="505"/>
      <c r="BB34" s="505"/>
      <c r="BC34" s="505"/>
      <c r="BD34" s="505"/>
      <c r="BE34" s="505"/>
      <c r="BF34" s="505"/>
      <c r="BG34" s="505"/>
      <c r="BH34" s="505"/>
      <c r="BI34" s="505"/>
      <c r="BJ34" s="505"/>
      <c r="BK34" s="505"/>
      <c r="BL34" s="505"/>
      <c r="BM34" s="505"/>
      <c r="BN34" s="505"/>
      <c r="BO34" s="505"/>
      <c r="BP34" s="505"/>
      <c r="BQ34" s="505"/>
      <c r="BR34" s="505"/>
      <c r="BS34" s="505"/>
      <c r="BT34" s="505"/>
      <c r="BU34" s="505"/>
      <c r="BV34" s="505"/>
      <c r="BW34" s="505"/>
      <c r="BX34" s="505"/>
      <c r="BY34" s="505"/>
      <c r="BZ34" s="505"/>
      <c r="CA34" s="505"/>
      <c r="CB34" s="505"/>
      <c r="CC34" s="505"/>
      <c r="CD34" s="505"/>
      <c r="CE34" s="505"/>
      <c r="CF34" s="505"/>
      <c r="CG34" s="505"/>
      <c r="CH34" s="505"/>
      <c r="CI34" s="505"/>
      <c r="CJ34" s="505"/>
      <c r="CK34" s="505"/>
      <c r="CL34" s="505"/>
      <c r="CM34" s="505"/>
      <c r="CN34" s="505"/>
      <c r="CO34" s="505"/>
      <c r="CP34" s="505"/>
      <c r="CQ34" s="505"/>
      <c r="CR34" s="505"/>
      <c r="CS34" s="505"/>
      <c r="CT34" s="505"/>
      <c r="CU34" s="505"/>
      <c r="CV34" s="505"/>
      <c r="CW34" s="505"/>
      <c r="CX34" s="505"/>
      <c r="CY34" s="505"/>
      <c r="CZ34" s="505"/>
      <c r="DA34" s="505"/>
      <c r="DB34" s="505"/>
      <c r="DC34" s="505"/>
      <c r="DD34" s="505"/>
      <c r="DE34" s="505"/>
      <c r="DF34" s="505"/>
      <c r="DG34" s="505"/>
      <c r="DH34" s="505"/>
      <c r="DI34" s="505"/>
      <c r="DJ34" s="505"/>
      <c r="DK34" s="505"/>
      <c r="DL34" s="505"/>
      <c r="DM34" s="505"/>
      <c r="DN34" s="505"/>
      <c r="DO34" s="505"/>
      <c r="DP34" s="505"/>
      <c r="DQ34" s="505"/>
      <c r="DR34" s="505"/>
      <c r="DS34" s="505"/>
      <c r="DT34" s="505"/>
      <c r="DU34" s="505"/>
      <c r="DV34" s="505"/>
      <c r="DW34" s="505"/>
    </row>
    <row r="35" spans="1:127">
      <c r="A35" s="304"/>
      <c r="B35" s="700"/>
      <c r="C35" s="700"/>
      <c r="D35" s="304"/>
      <c r="E35" s="304"/>
      <c r="F35" s="493"/>
      <c r="G35" s="505"/>
      <c r="H35" s="50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Y35" s="505"/>
      <c r="Z35" s="505"/>
      <c r="AA35" s="505"/>
      <c r="AB35" s="505"/>
      <c r="AC35" s="505"/>
      <c r="AD35" s="505"/>
      <c r="AE35" s="505"/>
      <c r="AF35" s="505"/>
      <c r="AG35" s="505"/>
      <c r="AH35" s="505"/>
      <c r="AI35" s="505"/>
      <c r="AJ35" s="505"/>
      <c r="AK35" s="505"/>
      <c r="AL35" s="505"/>
      <c r="AM35" s="505"/>
      <c r="AN35" s="505"/>
      <c r="AO35" s="505"/>
      <c r="AP35" s="505"/>
      <c r="AQ35" s="505"/>
      <c r="AR35" s="505"/>
      <c r="AS35" s="505"/>
      <c r="AT35" s="505"/>
      <c r="AU35" s="505"/>
      <c r="AV35" s="505"/>
      <c r="AW35" s="505"/>
      <c r="AX35" s="505"/>
      <c r="AY35" s="505"/>
      <c r="AZ35" s="505"/>
      <c r="BA35" s="505"/>
      <c r="BB35" s="505"/>
      <c r="BC35" s="505"/>
      <c r="BD35" s="505"/>
      <c r="BE35" s="505"/>
      <c r="BF35" s="505"/>
      <c r="BG35" s="505"/>
      <c r="BH35" s="505"/>
      <c r="BI35" s="505"/>
      <c r="BJ35" s="505"/>
      <c r="BK35" s="505"/>
      <c r="BL35" s="505"/>
      <c r="BM35" s="505"/>
      <c r="BN35" s="505"/>
      <c r="BO35" s="505"/>
      <c r="BP35" s="505"/>
      <c r="BQ35" s="505"/>
      <c r="BR35" s="505"/>
      <c r="BS35" s="505"/>
      <c r="BT35" s="505"/>
      <c r="BU35" s="505"/>
      <c r="BV35" s="505"/>
      <c r="BW35" s="505"/>
      <c r="BX35" s="505"/>
      <c r="BY35" s="505"/>
      <c r="BZ35" s="505"/>
      <c r="CA35" s="505"/>
      <c r="CB35" s="505"/>
      <c r="CC35" s="505"/>
      <c r="CD35" s="505"/>
      <c r="CE35" s="505"/>
      <c r="CF35" s="505"/>
      <c r="CG35" s="505"/>
      <c r="CH35" s="505"/>
      <c r="CI35" s="505"/>
      <c r="CJ35" s="505"/>
      <c r="CK35" s="505"/>
      <c r="CL35" s="505"/>
      <c r="CM35" s="505"/>
      <c r="CN35" s="505"/>
      <c r="CO35" s="505"/>
      <c r="CP35" s="505"/>
      <c r="CQ35" s="505"/>
      <c r="CR35" s="505"/>
      <c r="CS35" s="505"/>
      <c r="CT35" s="505"/>
      <c r="CU35" s="505"/>
      <c r="CV35" s="505"/>
      <c r="CW35" s="505"/>
      <c r="CX35" s="505"/>
      <c r="CY35" s="505"/>
      <c r="CZ35" s="505"/>
      <c r="DA35" s="505"/>
      <c r="DB35" s="505"/>
      <c r="DC35" s="505"/>
      <c r="DD35" s="505"/>
      <c r="DE35" s="505"/>
      <c r="DF35" s="505"/>
      <c r="DG35" s="505"/>
      <c r="DH35" s="505"/>
      <c r="DI35" s="505"/>
      <c r="DJ35" s="505"/>
      <c r="DK35" s="505"/>
      <c r="DL35" s="505"/>
      <c r="DM35" s="505"/>
      <c r="DN35" s="505"/>
      <c r="DO35" s="505"/>
      <c r="DP35" s="505"/>
      <c r="DQ35" s="505"/>
      <c r="DR35" s="505"/>
      <c r="DS35" s="505"/>
      <c r="DT35" s="505"/>
      <c r="DU35" s="505"/>
      <c r="DV35" s="505"/>
      <c r="DW35" s="505"/>
    </row>
    <row r="36" spans="1:127">
      <c r="A36" s="604"/>
      <c r="B36" s="699"/>
      <c r="C36" s="699"/>
      <c r="D36" s="604"/>
      <c r="E36" s="604"/>
      <c r="F36" s="494"/>
      <c r="G36" s="505"/>
      <c r="H36" s="505"/>
      <c r="I36" s="505"/>
      <c r="J36" s="505"/>
      <c r="K36" s="505"/>
      <c r="L36" s="505"/>
      <c r="M36" s="505"/>
      <c r="N36" s="505"/>
      <c r="O36" s="505"/>
      <c r="P36" s="505"/>
      <c r="Q36" s="505"/>
      <c r="R36" s="505"/>
      <c r="S36" s="505"/>
      <c r="T36" s="505"/>
      <c r="U36" s="505"/>
      <c r="V36" s="505"/>
      <c r="W36" s="505"/>
      <c r="X36" s="505"/>
      <c r="Y36" s="505"/>
      <c r="Z36" s="505"/>
      <c r="AA36" s="505"/>
      <c r="AB36" s="505"/>
      <c r="AC36" s="505"/>
      <c r="AD36" s="505"/>
      <c r="AE36" s="505"/>
      <c r="AF36" s="505"/>
      <c r="AG36" s="505"/>
      <c r="AH36" s="505"/>
      <c r="AI36" s="505"/>
      <c r="AJ36" s="505"/>
      <c r="AK36" s="505"/>
      <c r="AL36" s="505"/>
      <c r="AM36" s="505"/>
      <c r="AN36" s="505"/>
      <c r="AO36" s="505"/>
      <c r="AP36" s="505"/>
      <c r="AQ36" s="505"/>
      <c r="AR36" s="505"/>
      <c r="AS36" s="505"/>
      <c r="AT36" s="505"/>
      <c r="AU36" s="505"/>
      <c r="AV36" s="505"/>
      <c r="AW36" s="505"/>
      <c r="AX36" s="505"/>
      <c r="AY36" s="505"/>
      <c r="AZ36" s="505"/>
      <c r="BA36" s="505"/>
      <c r="BB36" s="505"/>
      <c r="BC36" s="505"/>
      <c r="BD36" s="505"/>
      <c r="BE36" s="505"/>
      <c r="BF36" s="505"/>
      <c r="BG36" s="505"/>
      <c r="BH36" s="505"/>
      <c r="BI36" s="505"/>
      <c r="BJ36" s="505"/>
      <c r="BK36" s="505"/>
      <c r="BL36" s="505"/>
      <c r="BM36" s="505"/>
      <c r="BN36" s="505"/>
      <c r="BO36" s="505"/>
      <c r="BP36" s="505"/>
      <c r="BQ36" s="505"/>
      <c r="BR36" s="505"/>
      <c r="BS36" s="505"/>
      <c r="BT36" s="505"/>
      <c r="BU36" s="505"/>
      <c r="BV36" s="505"/>
      <c r="BW36" s="505"/>
      <c r="BX36" s="505"/>
      <c r="BY36" s="505"/>
      <c r="BZ36" s="505"/>
      <c r="CA36" s="505"/>
      <c r="CB36" s="505"/>
      <c r="CC36" s="505"/>
      <c r="CD36" s="505"/>
      <c r="CE36" s="505"/>
      <c r="CF36" s="505"/>
      <c r="CG36" s="505"/>
      <c r="CH36" s="505"/>
      <c r="CI36" s="505"/>
      <c r="CJ36" s="505"/>
      <c r="CK36" s="505"/>
      <c r="CL36" s="505"/>
      <c r="CM36" s="505"/>
      <c r="CN36" s="505"/>
      <c r="CO36" s="505"/>
      <c r="CP36" s="505"/>
      <c r="CQ36" s="505"/>
      <c r="CR36" s="505"/>
      <c r="CS36" s="505"/>
      <c r="CT36" s="505"/>
      <c r="CU36" s="505"/>
      <c r="CV36" s="505"/>
      <c r="CW36" s="505"/>
      <c r="CX36" s="505"/>
      <c r="CY36" s="505"/>
      <c r="CZ36" s="505"/>
      <c r="DA36" s="505"/>
      <c r="DB36" s="505"/>
      <c r="DC36" s="505"/>
      <c r="DD36" s="505"/>
      <c r="DE36" s="505"/>
      <c r="DF36" s="505"/>
      <c r="DG36" s="505"/>
      <c r="DH36" s="505"/>
      <c r="DI36" s="505"/>
      <c r="DJ36" s="505"/>
      <c r="DK36" s="505"/>
      <c r="DL36" s="505"/>
      <c r="DM36" s="505"/>
      <c r="DN36" s="505"/>
      <c r="DO36" s="505"/>
      <c r="DP36" s="505"/>
      <c r="DQ36" s="505"/>
      <c r="DR36" s="505"/>
      <c r="DS36" s="505"/>
      <c r="DT36" s="505"/>
      <c r="DU36" s="505"/>
      <c r="DV36" s="505"/>
      <c r="DW36" s="505"/>
    </row>
    <row r="37" spans="1:127" s="494" customFormat="1">
      <c r="A37" s="604"/>
      <c r="B37" s="699"/>
      <c r="C37" s="699"/>
      <c r="D37" s="604"/>
      <c r="E37" s="604"/>
      <c r="G37" s="505"/>
      <c r="H37" s="50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Y37" s="505"/>
      <c r="Z37" s="505"/>
      <c r="AA37" s="505"/>
      <c r="AB37" s="505"/>
      <c r="AC37" s="505"/>
      <c r="AD37" s="505"/>
      <c r="AE37" s="505"/>
      <c r="AF37" s="505"/>
      <c r="AG37" s="505"/>
      <c r="AH37" s="505"/>
      <c r="AI37" s="505"/>
      <c r="AJ37" s="505"/>
      <c r="AK37" s="505"/>
      <c r="AL37" s="505"/>
      <c r="AM37" s="505"/>
      <c r="AN37" s="505"/>
      <c r="AO37" s="505"/>
      <c r="AP37" s="505"/>
      <c r="AQ37" s="505"/>
      <c r="AR37" s="505"/>
      <c r="AS37" s="505"/>
      <c r="AT37" s="505"/>
      <c r="AU37" s="505"/>
      <c r="AV37" s="505"/>
      <c r="AW37" s="505"/>
      <c r="AX37" s="505"/>
      <c r="AY37" s="505"/>
      <c r="AZ37" s="505"/>
      <c r="BA37" s="505"/>
      <c r="BB37" s="505"/>
      <c r="BC37" s="505"/>
      <c r="BD37" s="505"/>
      <c r="BE37" s="505"/>
      <c r="BF37" s="505"/>
      <c r="BG37" s="505"/>
      <c r="BH37" s="505"/>
      <c r="BI37" s="505"/>
      <c r="BJ37" s="505"/>
      <c r="BK37" s="505"/>
      <c r="BL37" s="505"/>
      <c r="BM37" s="505"/>
      <c r="BN37" s="505"/>
      <c r="BO37" s="505"/>
      <c r="BP37" s="505"/>
      <c r="BQ37" s="505"/>
      <c r="BR37" s="505"/>
      <c r="BS37" s="505"/>
      <c r="BT37" s="505"/>
      <c r="BU37" s="505"/>
      <c r="BV37" s="505"/>
      <c r="BW37" s="505"/>
      <c r="BX37" s="505"/>
      <c r="BY37" s="505"/>
      <c r="BZ37" s="505"/>
      <c r="CA37" s="505"/>
      <c r="CB37" s="505"/>
      <c r="CC37" s="505"/>
      <c r="CD37" s="505"/>
      <c r="CE37" s="505"/>
      <c r="CF37" s="505"/>
      <c r="CG37" s="505"/>
      <c r="CH37" s="505"/>
      <c r="CI37" s="505"/>
      <c r="CJ37" s="505"/>
      <c r="CK37" s="505"/>
      <c r="CL37" s="505"/>
      <c r="CM37" s="505"/>
      <c r="CN37" s="505"/>
      <c r="CO37" s="505"/>
      <c r="CP37" s="505"/>
      <c r="CQ37" s="505"/>
      <c r="CR37" s="505"/>
      <c r="CS37" s="505"/>
      <c r="CT37" s="505"/>
      <c r="CU37" s="505"/>
      <c r="CV37" s="505"/>
      <c r="CW37" s="505"/>
      <c r="CX37" s="505"/>
      <c r="CY37" s="505"/>
      <c r="CZ37" s="505"/>
      <c r="DA37" s="505"/>
      <c r="DB37" s="505"/>
      <c r="DC37" s="505"/>
      <c r="DD37" s="505"/>
      <c r="DE37" s="505"/>
      <c r="DF37" s="505"/>
      <c r="DG37" s="505"/>
      <c r="DH37" s="505"/>
      <c r="DI37" s="505"/>
      <c r="DJ37" s="505"/>
      <c r="DK37" s="505"/>
      <c r="DL37" s="505"/>
      <c r="DM37" s="505"/>
      <c r="DN37" s="505"/>
      <c r="DO37" s="505"/>
      <c r="DP37" s="505"/>
      <c r="DQ37" s="505"/>
      <c r="DR37" s="505"/>
      <c r="DS37" s="505"/>
      <c r="DT37" s="505"/>
      <c r="DU37" s="505"/>
      <c r="DV37" s="505"/>
      <c r="DW37" s="505"/>
    </row>
    <row r="38" spans="1:127" s="494" customFormat="1">
      <c r="B38" s="676"/>
      <c r="C38" s="676"/>
    </row>
    <row r="39" spans="1:127" s="494" customFormat="1">
      <c r="B39" s="676"/>
      <c r="C39" s="676"/>
    </row>
    <row r="40" spans="1:127" s="494" customFormat="1">
      <c r="B40" s="676"/>
      <c r="C40" s="676"/>
    </row>
    <row r="41" spans="1:127" s="494" customFormat="1">
      <c r="B41" s="676"/>
      <c r="C41" s="676"/>
    </row>
    <row r="42" spans="1:127" s="494" customFormat="1">
      <c r="B42" s="676"/>
      <c r="C42" s="676"/>
    </row>
    <row r="43" spans="1:127" s="494" customFormat="1">
      <c r="B43" s="676"/>
      <c r="C43" s="676"/>
    </row>
    <row r="44" spans="1:127" s="494" customFormat="1">
      <c r="B44" s="676"/>
      <c r="C44" s="676"/>
    </row>
    <row r="45" spans="1:127" s="494" customFormat="1">
      <c r="B45" s="676"/>
      <c r="C45" s="676"/>
    </row>
    <row r="46" spans="1:127" s="494" customFormat="1">
      <c r="B46" s="676"/>
      <c r="C46" s="676"/>
    </row>
    <row r="47" spans="1:127" s="494" customFormat="1">
      <c r="B47" s="676"/>
      <c r="C47" s="676"/>
    </row>
    <row r="48" spans="1:127" s="494" customFormat="1">
      <c r="B48" s="676"/>
      <c r="C48" s="676"/>
    </row>
    <row r="49" spans="2:3" s="494" customFormat="1">
      <c r="B49" s="676"/>
      <c r="C49" s="676"/>
    </row>
    <row r="50" spans="2:3" s="494" customFormat="1">
      <c r="B50" s="676"/>
      <c r="C50" s="676"/>
    </row>
    <row r="51" spans="2:3" s="494" customFormat="1">
      <c r="B51" s="676"/>
      <c r="C51" s="676"/>
    </row>
    <row r="52" spans="2:3" s="494" customFormat="1">
      <c r="B52" s="676"/>
      <c r="C52" s="676"/>
    </row>
    <row r="53" spans="2:3" s="494" customFormat="1">
      <c r="B53" s="676"/>
      <c r="C53" s="676"/>
    </row>
    <row r="54" spans="2:3" s="494" customFormat="1">
      <c r="B54" s="676"/>
      <c r="C54" s="676"/>
    </row>
    <row r="55" spans="2:3" s="494" customFormat="1">
      <c r="B55" s="676"/>
      <c r="C55" s="676"/>
    </row>
    <row r="56" spans="2:3" s="494" customFormat="1">
      <c r="B56" s="676"/>
      <c r="C56" s="676"/>
    </row>
    <row r="57" spans="2:3" s="494" customFormat="1">
      <c r="B57" s="676"/>
      <c r="C57" s="676"/>
    </row>
    <row r="58" spans="2:3" s="494" customFormat="1">
      <c r="B58" s="676"/>
      <c r="C58" s="676"/>
    </row>
    <row r="59" spans="2:3" s="494" customFormat="1">
      <c r="B59" s="676"/>
      <c r="C59" s="676"/>
    </row>
    <row r="60" spans="2:3" s="494" customFormat="1">
      <c r="B60" s="676"/>
      <c r="C60" s="676"/>
    </row>
    <row r="61" spans="2:3" s="494" customFormat="1">
      <c r="B61" s="676"/>
      <c r="C61" s="676"/>
    </row>
    <row r="62" spans="2:3" s="494" customFormat="1">
      <c r="B62" s="676"/>
      <c r="C62" s="676"/>
    </row>
    <row r="63" spans="2:3" s="494" customFormat="1">
      <c r="B63" s="676"/>
      <c r="C63" s="676"/>
    </row>
    <row r="64" spans="2:3" s="494" customFormat="1">
      <c r="B64" s="676"/>
      <c r="C64" s="676"/>
    </row>
    <row r="65" spans="2:3" s="494" customFormat="1">
      <c r="B65" s="676"/>
      <c r="C65" s="676"/>
    </row>
    <row r="66" spans="2:3" s="494" customFormat="1">
      <c r="B66" s="676"/>
      <c r="C66" s="676"/>
    </row>
    <row r="67" spans="2:3" s="494" customFormat="1">
      <c r="B67" s="676"/>
      <c r="C67" s="676"/>
    </row>
    <row r="68" spans="2:3" s="494" customFormat="1">
      <c r="B68" s="676"/>
      <c r="C68" s="676"/>
    </row>
    <row r="69" spans="2:3" s="494" customFormat="1">
      <c r="B69" s="676"/>
      <c r="C69" s="676"/>
    </row>
    <row r="70" spans="2:3" s="494" customFormat="1">
      <c r="B70" s="676"/>
      <c r="C70" s="676"/>
    </row>
    <row r="71" spans="2:3" s="494" customFormat="1">
      <c r="B71" s="676"/>
      <c r="C71" s="676"/>
    </row>
    <row r="72" spans="2:3" s="494" customFormat="1">
      <c r="B72" s="676"/>
      <c r="C72" s="676"/>
    </row>
    <row r="73" spans="2:3" s="494" customFormat="1">
      <c r="B73" s="676"/>
      <c r="C73" s="676"/>
    </row>
    <row r="74" spans="2:3" s="494" customFormat="1">
      <c r="B74" s="676"/>
      <c r="C74" s="676"/>
    </row>
    <row r="75" spans="2:3" s="494" customFormat="1">
      <c r="B75" s="676"/>
      <c r="C75" s="676"/>
    </row>
    <row r="76" spans="2:3" s="494" customFormat="1">
      <c r="B76" s="676"/>
      <c r="C76" s="676"/>
    </row>
    <row r="77" spans="2:3" s="494" customFormat="1">
      <c r="B77" s="676"/>
      <c r="C77" s="676"/>
    </row>
    <row r="78" spans="2:3" s="494" customFormat="1">
      <c r="B78" s="676"/>
      <c r="C78" s="676"/>
    </row>
    <row r="79" spans="2:3" s="494" customFormat="1">
      <c r="B79" s="676"/>
      <c r="C79" s="676"/>
    </row>
    <row r="80" spans="2:3" s="494" customFormat="1">
      <c r="B80" s="676"/>
      <c r="C80" s="676"/>
    </row>
    <row r="81" spans="2:3" s="494" customFormat="1">
      <c r="B81" s="676"/>
      <c r="C81" s="676"/>
    </row>
    <row r="82" spans="2:3" s="494" customFormat="1">
      <c r="B82" s="676"/>
      <c r="C82" s="676"/>
    </row>
    <row r="83" spans="2:3" s="494" customFormat="1">
      <c r="B83" s="676"/>
      <c r="C83" s="676"/>
    </row>
    <row r="84" spans="2:3" s="494" customFormat="1">
      <c r="B84" s="676"/>
      <c r="C84" s="676"/>
    </row>
    <row r="85" spans="2:3" s="494" customFormat="1">
      <c r="B85" s="676"/>
      <c r="C85" s="676"/>
    </row>
    <row r="86" spans="2:3" s="494" customFormat="1">
      <c r="B86" s="676"/>
      <c r="C86" s="676"/>
    </row>
    <row r="87" spans="2:3" s="494" customFormat="1">
      <c r="B87" s="676"/>
      <c r="C87" s="676"/>
    </row>
    <row r="88" spans="2:3" s="494" customFormat="1">
      <c r="B88" s="676"/>
      <c r="C88" s="676"/>
    </row>
    <row r="89" spans="2:3" s="494" customFormat="1">
      <c r="B89" s="676"/>
      <c r="C89" s="676"/>
    </row>
    <row r="90" spans="2:3" s="494" customFormat="1">
      <c r="B90" s="676"/>
      <c r="C90" s="676"/>
    </row>
    <row r="91" spans="2:3" s="494" customFormat="1">
      <c r="B91" s="676"/>
      <c r="C91" s="676"/>
    </row>
    <row r="92" spans="2:3" s="494" customFormat="1">
      <c r="B92" s="676"/>
      <c r="C92" s="676"/>
    </row>
    <row r="93" spans="2:3" s="494" customFormat="1">
      <c r="B93" s="676"/>
      <c r="C93" s="676"/>
    </row>
    <row r="94" spans="2:3" s="494" customFormat="1">
      <c r="B94" s="676"/>
      <c r="C94" s="676"/>
    </row>
    <row r="95" spans="2:3" s="494" customFormat="1">
      <c r="B95" s="676"/>
      <c r="C95" s="676"/>
    </row>
    <row r="96" spans="2:3" s="494" customFormat="1">
      <c r="B96" s="676"/>
      <c r="C96" s="676"/>
    </row>
    <row r="97" spans="2:3" s="494" customFormat="1">
      <c r="B97" s="676"/>
      <c r="C97" s="676"/>
    </row>
    <row r="98" spans="2:3" s="494" customFormat="1">
      <c r="B98" s="676"/>
      <c r="C98" s="676"/>
    </row>
    <row r="99" spans="2:3" s="494" customFormat="1">
      <c r="B99" s="676"/>
      <c r="C99" s="676"/>
    </row>
    <row r="100" spans="2:3" s="494" customFormat="1">
      <c r="B100" s="676"/>
      <c r="C100" s="676"/>
    </row>
    <row r="101" spans="2:3" s="494" customFormat="1">
      <c r="B101" s="676"/>
      <c r="C101" s="676"/>
    </row>
    <row r="102" spans="2:3" s="494" customFormat="1">
      <c r="B102" s="676"/>
      <c r="C102" s="676"/>
    </row>
    <row r="103" spans="2:3" s="494" customFormat="1">
      <c r="B103" s="676"/>
      <c r="C103" s="676"/>
    </row>
    <row r="104" spans="2:3" s="494" customFormat="1">
      <c r="B104" s="676"/>
      <c r="C104" s="676"/>
    </row>
    <row r="105" spans="2:3" s="494" customFormat="1">
      <c r="B105" s="676"/>
      <c r="C105" s="676"/>
    </row>
    <row r="106" spans="2:3" s="494" customFormat="1">
      <c r="B106" s="676"/>
      <c r="C106" s="676"/>
    </row>
    <row r="107" spans="2:3" s="494" customFormat="1">
      <c r="B107" s="676"/>
      <c r="C107" s="676"/>
    </row>
    <row r="108" spans="2:3" s="494" customFormat="1">
      <c r="B108" s="676"/>
      <c r="C108" s="676"/>
    </row>
    <row r="109" spans="2:3" s="494" customFormat="1">
      <c r="B109" s="676"/>
      <c r="C109" s="676"/>
    </row>
    <row r="110" spans="2:3" s="494" customFormat="1">
      <c r="B110" s="676"/>
      <c r="C110" s="676"/>
    </row>
    <row r="111" spans="2:3" s="494" customFormat="1">
      <c r="B111" s="676"/>
      <c r="C111" s="676"/>
    </row>
    <row r="112" spans="2:3" s="494" customFormat="1">
      <c r="B112" s="676"/>
      <c r="C112" s="676"/>
    </row>
    <row r="113" spans="2:3" s="494" customFormat="1">
      <c r="B113" s="676"/>
      <c r="C113" s="676"/>
    </row>
    <row r="114" spans="2:3" s="494" customFormat="1">
      <c r="B114" s="676"/>
      <c r="C114" s="676"/>
    </row>
    <row r="115" spans="2:3" s="494" customFormat="1">
      <c r="B115" s="676"/>
      <c r="C115" s="676"/>
    </row>
    <row r="116" spans="2:3" s="494" customFormat="1">
      <c r="B116" s="676"/>
      <c r="C116" s="676"/>
    </row>
    <row r="117" spans="2:3" s="494" customFormat="1">
      <c r="B117" s="676"/>
      <c r="C117" s="676"/>
    </row>
    <row r="118" spans="2:3" s="494" customFormat="1">
      <c r="B118" s="676"/>
      <c r="C118" s="676"/>
    </row>
    <row r="119" spans="2:3" s="494" customFormat="1">
      <c r="B119" s="676"/>
      <c r="C119" s="676"/>
    </row>
    <row r="120" spans="2:3" s="494" customFormat="1">
      <c r="B120" s="676"/>
      <c r="C120" s="676"/>
    </row>
    <row r="121" spans="2:3" s="494" customFormat="1">
      <c r="B121" s="676"/>
      <c r="C121" s="676"/>
    </row>
    <row r="122" spans="2:3" s="494" customFormat="1">
      <c r="B122" s="676"/>
      <c r="C122" s="676"/>
    </row>
    <row r="123" spans="2:3" s="494" customFormat="1">
      <c r="B123" s="676"/>
      <c r="C123" s="676"/>
    </row>
    <row r="124" spans="2:3" s="494" customFormat="1">
      <c r="B124" s="676"/>
      <c r="C124" s="676"/>
    </row>
    <row r="125" spans="2:3" s="494" customFormat="1">
      <c r="B125" s="676"/>
      <c r="C125" s="676"/>
    </row>
    <row r="126" spans="2:3" s="494" customFormat="1">
      <c r="B126" s="676"/>
      <c r="C126" s="676"/>
    </row>
    <row r="127" spans="2:3" s="494" customFormat="1">
      <c r="B127" s="676"/>
      <c r="C127" s="676"/>
    </row>
    <row r="128" spans="2:3" s="494" customFormat="1">
      <c r="B128" s="676"/>
      <c r="C128" s="676"/>
    </row>
    <row r="129" spans="2:3" s="494" customFormat="1">
      <c r="B129" s="676"/>
      <c r="C129" s="676"/>
    </row>
    <row r="130" spans="2:3" s="494" customFormat="1">
      <c r="B130" s="676"/>
      <c r="C130" s="676"/>
    </row>
    <row r="131" spans="2:3" s="494" customFormat="1">
      <c r="B131" s="676"/>
      <c r="C131" s="676"/>
    </row>
    <row r="132" spans="2:3" s="494" customFormat="1">
      <c r="B132" s="676"/>
      <c r="C132" s="676"/>
    </row>
    <row r="133" spans="2:3" s="494" customFormat="1">
      <c r="B133" s="676"/>
      <c r="C133" s="676"/>
    </row>
    <row r="134" spans="2:3" s="494" customFormat="1">
      <c r="B134" s="676"/>
      <c r="C134" s="676"/>
    </row>
    <row r="135" spans="2:3" s="494" customFormat="1">
      <c r="B135" s="676"/>
      <c r="C135" s="676"/>
    </row>
    <row r="136" spans="2:3" s="494" customFormat="1">
      <c r="B136" s="676"/>
      <c r="C136" s="676"/>
    </row>
    <row r="137" spans="2:3" s="494" customFormat="1">
      <c r="B137" s="676"/>
      <c r="C137" s="676"/>
    </row>
    <row r="138" spans="2:3" s="494" customFormat="1">
      <c r="B138" s="676"/>
      <c r="C138" s="676"/>
    </row>
    <row r="139" spans="2:3" s="494" customFormat="1">
      <c r="B139" s="676"/>
      <c r="C139" s="676"/>
    </row>
    <row r="140" spans="2:3" s="494" customFormat="1">
      <c r="B140" s="676"/>
      <c r="C140" s="676"/>
    </row>
    <row r="141" spans="2:3" s="494" customFormat="1">
      <c r="B141" s="676"/>
      <c r="C141" s="676"/>
    </row>
    <row r="142" spans="2:3" s="494" customFormat="1">
      <c r="B142" s="676"/>
      <c r="C142" s="676"/>
    </row>
    <row r="143" spans="2:3" s="494" customFormat="1">
      <c r="B143" s="676"/>
      <c r="C143" s="676"/>
    </row>
    <row r="144" spans="2:3" s="494" customFormat="1">
      <c r="B144" s="676"/>
      <c r="C144" s="676"/>
    </row>
    <row r="145" spans="2:3" s="494" customFormat="1">
      <c r="B145" s="676"/>
      <c r="C145" s="676"/>
    </row>
    <row r="146" spans="2:3" s="494" customFormat="1">
      <c r="B146" s="676"/>
      <c r="C146" s="676"/>
    </row>
    <row r="147" spans="2:3" s="494" customFormat="1">
      <c r="B147" s="676"/>
      <c r="C147" s="676"/>
    </row>
    <row r="148" spans="2:3" s="494" customFormat="1">
      <c r="B148" s="676"/>
      <c r="C148" s="676"/>
    </row>
    <row r="149" spans="2:3" s="494" customFormat="1">
      <c r="B149" s="676"/>
      <c r="C149" s="676"/>
    </row>
    <row r="150" spans="2:3" s="494" customFormat="1">
      <c r="B150" s="676"/>
      <c r="C150" s="676"/>
    </row>
    <row r="151" spans="2:3" s="494" customFormat="1">
      <c r="B151" s="676"/>
      <c r="C151" s="676"/>
    </row>
    <row r="152" spans="2:3" s="494" customFormat="1">
      <c r="B152" s="676"/>
      <c r="C152" s="676"/>
    </row>
    <row r="153" spans="2:3" s="494" customFormat="1">
      <c r="B153" s="676"/>
      <c r="C153" s="676"/>
    </row>
    <row r="154" spans="2:3" s="494" customFormat="1">
      <c r="B154" s="676"/>
      <c r="C154" s="676"/>
    </row>
    <row r="155" spans="2:3" s="494" customFormat="1">
      <c r="B155" s="676"/>
      <c r="C155" s="676"/>
    </row>
    <row r="156" spans="2:3" s="494" customFormat="1">
      <c r="B156" s="676"/>
      <c r="C156" s="676"/>
    </row>
    <row r="157" spans="2:3" s="494" customFormat="1">
      <c r="B157" s="676"/>
      <c r="C157" s="676"/>
    </row>
    <row r="158" spans="2:3" s="494" customFormat="1">
      <c r="B158" s="676"/>
      <c r="C158" s="676"/>
    </row>
    <row r="159" spans="2:3" s="494" customFormat="1">
      <c r="B159" s="676"/>
      <c r="C159" s="676"/>
    </row>
    <row r="160" spans="2:3" s="494" customFormat="1">
      <c r="B160" s="676"/>
      <c r="C160" s="676"/>
    </row>
    <row r="161" spans="2:3" s="494" customFormat="1">
      <c r="B161" s="676"/>
      <c r="C161" s="676"/>
    </row>
    <row r="162" spans="2:3" s="494" customFormat="1">
      <c r="B162" s="676"/>
      <c r="C162" s="676"/>
    </row>
    <row r="163" spans="2:3" s="494" customFormat="1">
      <c r="B163" s="676"/>
      <c r="C163" s="676"/>
    </row>
    <row r="164" spans="2:3" s="494" customFormat="1">
      <c r="B164" s="676"/>
      <c r="C164" s="676"/>
    </row>
    <row r="165" spans="2:3" s="494" customFormat="1">
      <c r="B165" s="676"/>
      <c r="C165" s="676"/>
    </row>
    <row r="166" spans="2:3" s="494" customFormat="1">
      <c r="B166" s="676"/>
      <c r="C166" s="676"/>
    </row>
    <row r="167" spans="2:3" s="494" customFormat="1">
      <c r="B167" s="676"/>
      <c r="C167" s="676"/>
    </row>
    <row r="168" spans="2:3" s="494" customFormat="1">
      <c r="B168" s="676"/>
      <c r="C168" s="676"/>
    </row>
    <row r="169" spans="2:3" s="494" customFormat="1">
      <c r="B169" s="676"/>
      <c r="C169" s="676"/>
    </row>
    <row r="170" spans="2:3" s="494" customFormat="1">
      <c r="B170" s="676"/>
      <c r="C170" s="676"/>
    </row>
    <row r="171" spans="2:3" s="494" customFormat="1">
      <c r="B171" s="676"/>
      <c r="C171" s="676"/>
    </row>
    <row r="172" spans="2:3" s="494" customFormat="1">
      <c r="B172" s="676"/>
      <c r="C172" s="676"/>
    </row>
    <row r="173" spans="2:3" s="494" customFormat="1">
      <c r="B173" s="676"/>
      <c r="C173" s="676"/>
    </row>
    <row r="174" spans="2:3" s="494" customFormat="1">
      <c r="B174" s="676"/>
      <c r="C174" s="676"/>
    </row>
    <row r="175" spans="2:3" s="494" customFormat="1">
      <c r="B175" s="676"/>
      <c r="C175" s="676"/>
    </row>
    <row r="176" spans="2:3" s="494" customFormat="1">
      <c r="B176" s="676"/>
      <c r="C176" s="676"/>
    </row>
  </sheetData>
  <phoneticPr fontId="0" type="noConversion"/>
  <conditionalFormatting sqref="D7:D28">
    <cfRule type="expression" dxfId="54" priority="1">
      <formula>D$3&gt;30</formula>
    </cfRule>
  </conditionalFormatting>
  <hyperlinks>
    <hyperlink ref="E1" location="Sensitivity!D43" display="Sensitivity!D43" xr:uid="{00000000-0004-0000-0900-000000000000}"/>
  </hyperlinks>
  <pageMargins left="0.41" right="0.23622047244094491" top="1.71" bottom="0.98425196850393704" header="0.51181102362204722" footer="0.51181102362204722"/>
  <pageSetup paperSize="9" scale="28" orientation="landscape" r:id="rId1"/>
  <headerFooter alignWithMargins="0">
    <oddFooter>&amp;L&amp;F
&amp;T &amp;D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800-000002000000}">
            <xm:f>G$3&gt;Inputs!$D$16</xm:f>
            <x14:dxf>
              <font>
                <color theme="0" tint="-0.14996795556505021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G1:DW32</xm:sqref>
        </x14:conditionalFormatting>
        <x14:conditionalFormatting xmlns:xm="http://schemas.microsoft.com/office/excel/2006/main">
          <x14:cfRule type="iconSet" priority="430" id="{610B555C-018B-42B1-AF82-DEB10E9C7DB5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B1:C1</xm:sqref>
        </x14:conditionalFormatting>
        <x14:conditionalFormatting xmlns:xm="http://schemas.microsoft.com/office/excel/2006/main">
          <x14:cfRule type="iconSet" priority="431" id="{7A46CDD3-3195-4250-9F03-AE1581C732D0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E34</xm:sqref>
        </x14:conditionalFormatting>
        <x14:conditionalFormatting xmlns:xm="http://schemas.microsoft.com/office/excel/2006/main">
          <x14:cfRule type="iconSet" priority="3" id="{7713B093-6EC9-4E48-A8DB-D186E5560116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_debtservice"/>
  <dimension ref="A1:ER165"/>
  <sheetViews>
    <sheetView showGridLines="0" workbookViewId="0">
      <pane xSplit="6" ySplit="4" topLeftCell="G5" activePane="bottomRight" state="frozen"/>
      <selection pane="bottomRight" activeCell="C19" sqref="C19"/>
      <selection pane="bottomLeft" activeCell="A4" sqref="A4"/>
      <selection pane="topRight" activeCell="E1" sqref="E1"/>
    </sheetView>
  </sheetViews>
  <sheetFormatPr defaultColWidth="11.42578125" defaultRowHeight="10.5"/>
  <cols>
    <col min="1" max="1" width="38.5703125" style="303" customWidth="1"/>
    <col min="2" max="3" width="7.85546875" style="673" customWidth="1"/>
    <col min="4" max="4" width="7.85546875" style="303" customWidth="1"/>
    <col min="5" max="6" width="2.5703125" style="303" customWidth="1"/>
    <col min="7" max="127" width="9.5703125" style="303" customWidth="1"/>
    <col min="128" max="128" width="2.5703125" style="303" customWidth="1"/>
    <col min="129" max="16384" width="11.42578125" style="303"/>
  </cols>
  <sheetData>
    <row r="1" spans="1:127" ht="11.25" customHeight="1">
      <c r="A1" s="995" t="s">
        <v>1048</v>
      </c>
      <c r="B1" s="982"/>
      <c r="C1" s="982"/>
      <c r="E1" s="955">
        <f ca="1">Outputs!$D$46</f>
        <v>11028.671357008972</v>
      </c>
      <c r="F1" s="609"/>
      <c r="G1" s="971">
        <f>Flags!G5</f>
        <v>46934</v>
      </c>
      <c r="H1" s="971">
        <f>Flags!H5</f>
        <v>47484</v>
      </c>
      <c r="I1" s="971">
        <f>Flags!I5</f>
        <v>47665</v>
      </c>
      <c r="J1" s="971">
        <f>Flags!J5</f>
        <v>47849</v>
      </c>
      <c r="K1" s="971">
        <f>Flags!K5</f>
        <v>48030</v>
      </c>
      <c r="L1" s="971">
        <f>Flags!L5</f>
        <v>48214</v>
      </c>
      <c r="M1" s="971">
        <f>Flags!M5</f>
        <v>48396</v>
      </c>
      <c r="N1" s="971">
        <f>Flags!N5</f>
        <v>48580</v>
      </c>
      <c r="O1" s="971">
        <f>Flags!O5</f>
        <v>48761</v>
      </c>
      <c r="P1" s="971">
        <f>Flags!P5</f>
        <v>48945</v>
      </c>
      <c r="Q1" s="971">
        <f>Flags!Q5</f>
        <v>49126</v>
      </c>
      <c r="R1" s="971">
        <f>Flags!R5</f>
        <v>49310</v>
      </c>
      <c r="S1" s="971">
        <f>Flags!S5</f>
        <v>49491</v>
      </c>
      <c r="T1" s="971">
        <f>Flags!T5</f>
        <v>49675</v>
      </c>
      <c r="U1" s="971">
        <f>Flags!U5</f>
        <v>49857</v>
      </c>
      <c r="V1" s="971">
        <f>Flags!V5</f>
        <v>50041</v>
      </c>
      <c r="W1" s="971">
        <f>Flags!W5</f>
        <v>50222</v>
      </c>
      <c r="X1" s="971">
        <f>Flags!X5</f>
        <v>50406</v>
      </c>
      <c r="Y1" s="971">
        <f>Flags!Y5</f>
        <v>50587</v>
      </c>
      <c r="Z1" s="971">
        <f>Flags!Z5</f>
        <v>50771</v>
      </c>
      <c r="AA1" s="971">
        <f>Flags!AA5</f>
        <v>50952</v>
      </c>
      <c r="AB1" s="971">
        <f>Flags!AB5</f>
        <v>51136</v>
      </c>
      <c r="AC1" s="971">
        <f>Flags!AC5</f>
        <v>51318</v>
      </c>
      <c r="AD1" s="971">
        <f>Flags!AD5</f>
        <v>51502</v>
      </c>
      <c r="AE1" s="971">
        <f>Flags!AE5</f>
        <v>51683</v>
      </c>
      <c r="AF1" s="971">
        <f>Flags!AF5</f>
        <v>51867</v>
      </c>
      <c r="AG1" s="971">
        <f>Flags!AG5</f>
        <v>52048</v>
      </c>
      <c r="AH1" s="971">
        <f>Flags!AH5</f>
        <v>52232</v>
      </c>
      <c r="AI1" s="971">
        <f>Flags!AI5</f>
        <v>52413</v>
      </c>
      <c r="AJ1" s="971">
        <f>Flags!AJ5</f>
        <v>52597</v>
      </c>
      <c r="AK1" s="971">
        <f>Flags!AK5</f>
        <v>52779</v>
      </c>
      <c r="AL1" s="971">
        <f>Flags!AL5</f>
        <v>52963</v>
      </c>
      <c r="AM1" s="971">
        <f>Flags!AM5</f>
        <v>53144</v>
      </c>
      <c r="AN1" s="971">
        <f>Flags!AN5</f>
        <v>53328</v>
      </c>
      <c r="AO1" s="971">
        <f>Flags!AO5</f>
        <v>53509</v>
      </c>
      <c r="AP1" s="971">
        <f>Flags!AP5</f>
        <v>53693</v>
      </c>
      <c r="AQ1" s="971">
        <f>Flags!AQ5</f>
        <v>53874</v>
      </c>
      <c r="AR1" s="971">
        <f>Flags!AR5</f>
        <v>54058</v>
      </c>
      <c r="AS1" s="971">
        <f>Flags!AS5</f>
        <v>54240</v>
      </c>
      <c r="AT1" s="971">
        <f>Flags!AT5</f>
        <v>54424</v>
      </c>
      <c r="AU1" s="971">
        <f>Flags!AU5</f>
        <v>54605</v>
      </c>
      <c r="AV1" s="971">
        <f>Flags!AV5</f>
        <v>54789</v>
      </c>
      <c r="AW1" s="971">
        <f>Flags!AW5</f>
        <v>54970</v>
      </c>
      <c r="AX1" s="971">
        <f>Flags!AX5</f>
        <v>55154</v>
      </c>
      <c r="AY1" s="971">
        <f>Flags!AY5</f>
        <v>55335</v>
      </c>
      <c r="AZ1" s="971">
        <f>Flags!AZ5</f>
        <v>55519</v>
      </c>
      <c r="BA1" s="971">
        <f>Flags!BA5</f>
        <v>55701</v>
      </c>
      <c r="BB1" s="971">
        <f>Flags!BB5</f>
        <v>55885</v>
      </c>
      <c r="BC1" s="971">
        <f>Flags!BC5</f>
        <v>56066</v>
      </c>
      <c r="BD1" s="971">
        <f>Flags!BD5</f>
        <v>56250</v>
      </c>
      <c r="BE1" s="971">
        <f>Flags!BE5</f>
        <v>56431</v>
      </c>
      <c r="BF1" s="971">
        <f>Flags!BF5</f>
        <v>56615</v>
      </c>
      <c r="BG1" s="971">
        <f>Flags!BG5</f>
        <v>56796</v>
      </c>
      <c r="BH1" s="971">
        <f>Flags!BH5</f>
        <v>56980</v>
      </c>
      <c r="BI1" s="971">
        <f>Flags!BI5</f>
        <v>57162</v>
      </c>
      <c r="BJ1" s="971">
        <f>Flags!BJ5</f>
        <v>57346</v>
      </c>
      <c r="BK1" s="971">
        <f>Flags!BK5</f>
        <v>57527</v>
      </c>
      <c r="BL1" s="971">
        <f>Flags!BL5</f>
        <v>57711</v>
      </c>
      <c r="BM1" s="971">
        <f>Flags!BM5</f>
        <v>57892</v>
      </c>
      <c r="BN1" s="971">
        <f>Flags!BN5</f>
        <v>58076</v>
      </c>
      <c r="BO1" s="971">
        <f>Flags!BO5</f>
        <v>58257</v>
      </c>
      <c r="BP1" s="971">
        <f>Flags!BP5</f>
        <v>58441</v>
      </c>
      <c r="BQ1" s="971">
        <f>Flags!BQ5</f>
        <v>58623</v>
      </c>
      <c r="BR1" s="971">
        <f>Flags!BR5</f>
        <v>58807</v>
      </c>
      <c r="BS1" s="971">
        <f>Flags!BS5</f>
        <v>58988</v>
      </c>
      <c r="BT1" s="971">
        <f>Flags!BT5</f>
        <v>59172</v>
      </c>
      <c r="BU1" s="971">
        <f>Flags!BU5</f>
        <v>59353</v>
      </c>
      <c r="BV1" s="971">
        <f>Flags!BV5</f>
        <v>59537</v>
      </c>
      <c r="BW1" s="971">
        <f>Flags!BW5</f>
        <v>59718</v>
      </c>
      <c r="BX1" s="971">
        <f>Flags!BX5</f>
        <v>59902</v>
      </c>
      <c r="BY1" s="971">
        <f>Flags!BY5</f>
        <v>60084</v>
      </c>
      <c r="BZ1" s="971">
        <f>Flags!BZ5</f>
        <v>60268</v>
      </c>
      <c r="CA1" s="971">
        <f>Flags!CA5</f>
        <v>60449</v>
      </c>
      <c r="CB1" s="971">
        <f>Flags!CB5</f>
        <v>60633</v>
      </c>
      <c r="CC1" s="971">
        <f>Flags!CC5</f>
        <v>60814</v>
      </c>
      <c r="CD1" s="971">
        <f>Flags!CD5</f>
        <v>60998</v>
      </c>
      <c r="CE1" s="971">
        <f>Flags!CE5</f>
        <v>61179</v>
      </c>
      <c r="CF1" s="971">
        <f>Flags!CF5</f>
        <v>61363</v>
      </c>
      <c r="CG1" s="971">
        <f>Flags!CG5</f>
        <v>61545</v>
      </c>
      <c r="CH1" s="971">
        <f>Flags!CH5</f>
        <v>61729</v>
      </c>
      <c r="CI1" s="971">
        <f>Flags!CI5</f>
        <v>61910</v>
      </c>
      <c r="CJ1" s="971">
        <f>Flags!CJ5</f>
        <v>62094</v>
      </c>
      <c r="CK1" s="971">
        <f>Flags!CK5</f>
        <v>62275</v>
      </c>
      <c r="CL1" s="971">
        <f>Flags!CL5</f>
        <v>62459</v>
      </c>
      <c r="CM1" s="971">
        <f>Flags!CM5</f>
        <v>62640</v>
      </c>
      <c r="CN1" s="971">
        <f>Flags!CN5</f>
        <v>62824</v>
      </c>
      <c r="CO1" s="971">
        <f>Flags!CO5</f>
        <v>63006</v>
      </c>
      <c r="CP1" s="971">
        <f>Flags!CP5</f>
        <v>63190</v>
      </c>
      <c r="CQ1" s="971">
        <f>Flags!CQ5</f>
        <v>63371</v>
      </c>
      <c r="CR1" s="971">
        <f>Flags!CR5</f>
        <v>63555</v>
      </c>
      <c r="CS1" s="971">
        <f>Flags!CS5</f>
        <v>63736</v>
      </c>
      <c r="CT1" s="971">
        <f>Flags!CT5</f>
        <v>63920</v>
      </c>
      <c r="CU1" s="971">
        <f>Flags!CU5</f>
        <v>64101</v>
      </c>
      <c r="CV1" s="971">
        <f>Flags!CV5</f>
        <v>64285</v>
      </c>
      <c r="CW1" s="971">
        <f>Flags!CW5</f>
        <v>64467</v>
      </c>
      <c r="CX1" s="971">
        <f>Flags!CX5</f>
        <v>64651</v>
      </c>
      <c r="CY1" s="971">
        <f>Flags!CY5</f>
        <v>64832</v>
      </c>
      <c r="CZ1" s="971">
        <f>Flags!CZ5</f>
        <v>65016</v>
      </c>
      <c r="DA1" s="971">
        <f>Flags!DA5</f>
        <v>65197</v>
      </c>
      <c r="DB1" s="971">
        <f>Flags!DB5</f>
        <v>65381</v>
      </c>
      <c r="DC1" s="971">
        <f>Flags!DC5</f>
        <v>65562</v>
      </c>
      <c r="DD1" s="971">
        <f>Flags!DD5</f>
        <v>65746</v>
      </c>
      <c r="DE1" s="971">
        <f>Flags!DE5</f>
        <v>65928</v>
      </c>
      <c r="DF1" s="971">
        <f>Flags!DF5</f>
        <v>66112</v>
      </c>
      <c r="DG1" s="971">
        <f>Flags!DG5</f>
        <v>66293</v>
      </c>
      <c r="DH1" s="971">
        <f>Flags!DH5</f>
        <v>66477</v>
      </c>
      <c r="DI1" s="971">
        <f>Flags!DI5</f>
        <v>66658</v>
      </c>
      <c r="DJ1" s="971">
        <f>Flags!DJ5</f>
        <v>66842</v>
      </c>
      <c r="DK1" s="971">
        <f>Flags!DK5</f>
        <v>67023</v>
      </c>
      <c r="DL1" s="971">
        <f>Flags!DL5</f>
        <v>67207</v>
      </c>
      <c r="DM1" s="971">
        <f>Flags!DM5</f>
        <v>67389</v>
      </c>
      <c r="DN1" s="971">
        <f>Flags!DN5</f>
        <v>67573</v>
      </c>
      <c r="DO1" s="971">
        <f>Flags!DO5</f>
        <v>67754</v>
      </c>
      <c r="DP1" s="971">
        <f>Flags!DP5</f>
        <v>67938</v>
      </c>
      <c r="DQ1" s="971">
        <f>Flags!DQ5</f>
        <v>68119</v>
      </c>
      <c r="DR1" s="971">
        <f>Flags!DR5</f>
        <v>68303</v>
      </c>
      <c r="DS1" s="971">
        <f>Flags!DS5</f>
        <v>68484</v>
      </c>
      <c r="DT1" s="971">
        <f>Flags!DT5</f>
        <v>68668</v>
      </c>
      <c r="DU1" s="971">
        <f>Flags!DU5</f>
        <v>68850</v>
      </c>
      <c r="DV1" s="971">
        <f>Flags!DV5</f>
        <v>69034</v>
      </c>
      <c r="DW1" s="971">
        <f>Flags!DW5</f>
        <v>69215</v>
      </c>
    </row>
    <row r="2" spans="1:127">
      <c r="A2" s="995" t="s">
        <v>1049</v>
      </c>
      <c r="B2" s="982"/>
      <c r="C2" s="982"/>
      <c r="E2" s="608"/>
      <c r="F2" s="609"/>
      <c r="G2" s="971">
        <f>Flags!G6</f>
        <v>47483</v>
      </c>
      <c r="H2" s="971">
        <f>Flags!H6</f>
        <v>47664</v>
      </c>
      <c r="I2" s="971">
        <f>Flags!I6</f>
        <v>47848</v>
      </c>
      <c r="J2" s="971">
        <f>Flags!J6</f>
        <v>48029</v>
      </c>
      <c r="K2" s="971">
        <f>Flags!K6</f>
        <v>48213</v>
      </c>
      <c r="L2" s="971">
        <f>Flags!L6</f>
        <v>48395</v>
      </c>
      <c r="M2" s="971">
        <f>Flags!M6</f>
        <v>48579</v>
      </c>
      <c r="N2" s="971">
        <f>Flags!N6</f>
        <v>48760</v>
      </c>
      <c r="O2" s="971">
        <f>Flags!O6</f>
        <v>48944</v>
      </c>
      <c r="P2" s="971">
        <f>Flags!P6</f>
        <v>49125</v>
      </c>
      <c r="Q2" s="971">
        <f>Flags!Q6</f>
        <v>49309</v>
      </c>
      <c r="R2" s="971">
        <f>Flags!R6</f>
        <v>49490</v>
      </c>
      <c r="S2" s="971">
        <f>Flags!S6</f>
        <v>49674</v>
      </c>
      <c r="T2" s="971">
        <f>Flags!T6</f>
        <v>49856</v>
      </c>
      <c r="U2" s="971">
        <f>Flags!U6</f>
        <v>50040</v>
      </c>
      <c r="V2" s="971">
        <f>Flags!V6</f>
        <v>50221</v>
      </c>
      <c r="W2" s="971">
        <f>Flags!W6</f>
        <v>50405</v>
      </c>
      <c r="X2" s="971">
        <f>Flags!X6</f>
        <v>50586</v>
      </c>
      <c r="Y2" s="971">
        <f>Flags!Y6</f>
        <v>50770</v>
      </c>
      <c r="Z2" s="971">
        <f>Flags!Z6</f>
        <v>50951</v>
      </c>
      <c r="AA2" s="971">
        <f>Flags!AA6</f>
        <v>51135</v>
      </c>
      <c r="AB2" s="971">
        <f>Flags!AB6</f>
        <v>51317</v>
      </c>
      <c r="AC2" s="971">
        <f>Flags!AC6</f>
        <v>51501</v>
      </c>
      <c r="AD2" s="971">
        <f>Flags!AD6</f>
        <v>51682</v>
      </c>
      <c r="AE2" s="971">
        <f>Flags!AE6</f>
        <v>51866</v>
      </c>
      <c r="AF2" s="971">
        <f>Flags!AF6</f>
        <v>52047</v>
      </c>
      <c r="AG2" s="971">
        <f>Flags!AG6</f>
        <v>52231</v>
      </c>
      <c r="AH2" s="971">
        <f>Flags!AH6</f>
        <v>52412</v>
      </c>
      <c r="AI2" s="971">
        <f>Flags!AI6</f>
        <v>52596</v>
      </c>
      <c r="AJ2" s="971">
        <f>Flags!AJ6</f>
        <v>52778</v>
      </c>
      <c r="AK2" s="971">
        <f>Flags!AK6</f>
        <v>52962</v>
      </c>
      <c r="AL2" s="971">
        <f>Flags!AL6</f>
        <v>53143</v>
      </c>
      <c r="AM2" s="971">
        <f>Flags!AM6</f>
        <v>53327</v>
      </c>
      <c r="AN2" s="971">
        <f>Flags!AN6</f>
        <v>53508</v>
      </c>
      <c r="AO2" s="971">
        <f>Flags!AO6</f>
        <v>53692</v>
      </c>
      <c r="AP2" s="971">
        <f>Flags!AP6</f>
        <v>53873</v>
      </c>
      <c r="AQ2" s="971">
        <f>Flags!AQ6</f>
        <v>54057</v>
      </c>
      <c r="AR2" s="971">
        <f>Flags!AR6</f>
        <v>54239</v>
      </c>
      <c r="AS2" s="971">
        <f>Flags!AS6</f>
        <v>54423</v>
      </c>
      <c r="AT2" s="971">
        <f>Flags!AT6</f>
        <v>54604</v>
      </c>
      <c r="AU2" s="971">
        <f>Flags!AU6</f>
        <v>54788</v>
      </c>
      <c r="AV2" s="971">
        <f>Flags!AV6</f>
        <v>54969</v>
      </c>
      <c r="AW2" s="971">
        <f>Flags!AW6</f>
        <v>55153</v>
      </c>
      <c r="AX2" s="971">
        <f>Flags!AX6</f>
        <v>55334</v>
      </c>
      <c r="AY2" s="971">
        <f>Flags!AY6</f>
        <v>55518</v>
      </c>
      <c r="AZ2" s="971">
        <f>Flags!AZ6</f>
        <v>55700</v>
      </c>
      <c r="BA2" s="971">
        <f>Flags!BA6</f>
        <v>55884</v>
      </c>
      <c r="BB2" s="971">
        <f>Flags!BB6</f>
        <v>56065</v>
      </c>
      <c r="BC2" s="971">
        <f>Flags!BC6</f>
        <v>56249</v>
      </c>
      <c r="BD2" s="971">
        <f>Flags!BD6</f>
        <v>56430</v>
      </c>
      <c r="BE2" s="971">
        <f>Flags!BE6</f>
        <v>56614</v>
      </c>
      <c r="BF2" s="971">
        <f>Flags!BF6</f>
        <v>56795</v>
      </c>
      <c r="BG2" s="971">
        <f>Flags!BG6</f>
        <v>56979</v>
      </c>
      <c r="BH2" s="971">
        <f>Flags!BH6</f>
        <v>57161</v>
      </c>
      <c r="BI2" s="971">
        <f>Flags!BI6</f>
        <v>57345</v>
      </c>
      <c r="BJ2" s="971">
        <f>Flags!BJ6</f>
        <v>57526</v>
      </c>
      <c r="BK2" s="971">
        <f>Flags!BK6</f>
        <v>57710</v>
      </c>
      <c r="BL2" s="971">
        <f>Flags!BL6</f>
        <v>57891</v>
      </c>
      <c r="BM2" s="971">
        <f>Flags!BM6</f>
        <v>58075</v>
      </c>
      <c r="BN2" s="971">
        <f>Flags!BN6</f>
        <v>58256</v>
      </c>
      <c r="BO2" s="971">
        <f>Flags!BO6</f>
        <v>58440</v>
      </c>
      <c r="BP2" s="971">
        <f>Flags!BP6</f>
        <v>58622</v>
      </c>
      <c r="BQ2" s="971">
        <f>Flags!BQ6</f>
        <v>58806</v>
      </c>
      <c r="BR2" s="971">
        <f>Flags!BR6</f>
        <v>58987</v>
      </c>
      <c r="BS2" s="971">
        <f>Flags!BS6</f>
        <v>59171</v>
      </c>
      <c r="BT2" s="971">
        <f>Flags!BT6</f>
        <v>59352</v>
      </c>
      <c r="BU2" s="971">
        <f>Flags!BU6</f>
        <v>59536</v>
      </c>
      <c r="BV2" s="971">
        <f>Flags!BV6</f>
        <v>59717</v>
      </c>
      <c r="BW2" s="971">
        <f>Flags!BW6</f>
        <v>59901</v>
      </c>
      <c r="BX2" s="971">
        <f>Flags!BX6</f>
        <v>60083</v>
      </c>
      <c r="BY2" s="971">
        <f>Flags!BY6</f>
        <v>60267</v>
      </c>
      <c r="BZ2" s="971">
        <f>Flags!BZ6</f>
        <v>60448</v>
      </c>
      <c r="CA2" s="971">
        <f>Flags!CA6</f>
        <v>60632</v>
      </c>
      <c r="CB2" s="971">
        <f>Flags!CB6</f>
        <v>60813</v>
      </c>
      <c r="CC2" s="971">
        <f>Flags!CC6</f>
        <v>60997</v>
      </c>
      <c r="CD2" s="971">
        <f>Flags!CD6</f>
        <v>61178</v>
      </c>
      <c r="CE2" s="971">
        <f>Flags!CE6</f>
        <v>61362</v>
      </c>
      <c r="CF2" s="971">
        <f>Flags!CF6</f>
        <v>61544</v>
      </c>
      <c r="CG2" s="971">
        <f>Flags!CG6</f>
        <v>61728</v>
      </c>
      <c r="CH2" s="971">
        <f>Flags!CH6</f>
        <v>61909</v>
      </c>
      <c r="CI2" s="971">
        <f>Flags!CI6</f>
        <v>62093</v>
      </c>
      <c r="CJ2" s="971">
        <f>Flags!CJ6</f>
        <v>62274</v>
      </c>
      <c r="CK2" s="971">
        <f>Flags!CK6</f>
        <v>62458</v>
      </c>
      <c r="CL2" s="971">
        <f>Flags!CL6</f>
        <v>62639</v>
      </c>
      <c r="CM2" s="971">
        <f>Flags!CM6</f>
        <v>62823</v>
      </c>
      <c r="CN2" s="971">
        <f>Flags!CN6</f>
        <v>63005</v>
      </c>
      <c r="CO2" s="971">
        <f>Flags!CO6</f>
        <v>63189</v>
      </c>
      <c r="CP2" s="971">
        <f>Flags!CP6</f>
        <v>63370</v>
      </c>
      <c r="CQ2" s="971">
        <f>Flags!CQ6</f>
        <v>63554</v>
      </c>
      <c r="CR2" s="971">
        <f>Flags!CR6</f>
        <v>63735</v>
      </c>
      <c r="CS2" s="971">
        <f>Flags!CS6</f>
        <v>63919</v>
      </c>
      <c r="CT2" s="971">
        <f>Flags!CT6</f>
        <v>64100</v>
      </c>
      <c r="CU2" s="971">
        <f>Flags!CU6</f>
        <v>64284</v>
      </c>
      <c r="CV2" s="971">
        <f>Flags!CV6</f>
        <v>64466</v>
      </c>
      <c r="CW2" s="971">
        <f>Flags!CW6</f>
        <v>64650</v>
      </c>
      <c r="CX2" s="971">
        <f>Flags!CX6</f>
        <v>64831</v>
      </c>
      <c r="CY2" s="971">
        <f>Flags!CY6</f>
        <v>65015</v>
      </c>
      <c r="CZ2" s="971">
        <f>Flags!CZ6</f>
        <v>65196</v>
      </c>
      <c r="DA2" s="971">
        <f>Flags!DA6</f>
        <v>65380</v>
      </c>
      <c r="DB2" s="971">
        <f>Flags!DB6</f>
        <v>65561</v>
      </c>
      <c r="DC2" s="971">
        <f>Flags!DC6</f>
        <v>65745</v>
      </c>
      <c r="DD2" s="971">
        <f>Flags!DD6</f>
        <v>65927</v>
      </c>
      <c r="DE2" s="971">
        <f>Flags!DE6</f>
        <v>66111</v>
      </c>
      <c r="DF2" s="971">
        <f>Flags!DF6</f>
        <v>66292</v>
      </c>
      <c r="DG2" s="971">
        <f>Flags!DG6</f>
        <v>66476</v>
      </c>
      <c r="DH2" s="971">
        <f>Flags!DH6</f>
        <v>66657</v>
      </c>
      <c r="DI2" s="971">
        <f>Flags!DI6</f>
        <v>66841</v>
      </c>
      <c r="DJ2" s="971">
        <f>Flags!DJ6</f>
        <v>67022</v>
      </c>
      <c r="DK2" s="971">
        <f>Flags!DK6</f>
        <v>67206</v>
      </c>
      <c r="DL2" s="971">
        <f>Flags!DL6</f>
        <v>67388</v>
      </c>
      <c r="DM2" s="971">
        <f>Flags!DM6</f>
        <v>67572</v>
      </c>
      <c r="DN2" s="971">
        <f>Flags!DN6</f>
        <v>67753</v>
      </c>
      <c r="DO2" s="971">
        <f>Flags!DO6</f>
        <v>67937</v>
      </c>
      <c r="DP2" s="971">
        <f>Flags!DP6</f>
        <v>68118</v>
      </c>
      <c r="DQ2" s="971">
        <f>Flags!DQ6</f>
        <v>68302</v>
      </c>
      <c r="DR2" s="971">
        <f>Flags!DR6</f>
        <v>68483</v>
      </c>
      <c r="DS2" s="971">
        <f>Flags!DS6</f>
        <v>68667</v>
      </c>
      <c r="DT2" s="971">
        <f>Flags!DT6</f>
        <v>68849</v>
      </c>
      <c r="DU2" s="971">
        <f>Flags!DU6</f>
        <v>69033</v>
      </c>
      <c r="DV2" s="971">
        <f>Flags!DV6</f>
        <v>69214</v>
      </c>
      <c r="DW2" s="971">
        <f>Flags!DW6</f>
        <v>69398</v>
      </c>
    </row>
    <row r="3" spans="1:127">
      <c r="A3" s="996" t="str">
        <f>Flags!A7</f>
        <v>Year</v>
      </c>
      <c r="B3" s="810">
        <f>Flags!B7</f>
        <v>2</v>
      </c>
      <c r="C3" s="982"/>
      <c r="D3" s="608"/>
      <c r="E3" s="608"/>
      <c r="F3" s="609"/>
      <c r="G3" s="1000">
        <f>Flags!G7</f>
        <v>0</v>
      </c>
      <c r="H3" s="1000">
        <f>Flags!H7</f>
        <v>1</v>
      </c>
      <c r="I3" s="1000">
        <f>Flags!I7</f>
        <v>1</v>
      </c>
      <c r="J3" s="1000">
        <f>Flags!J7</f>
        <v>2</v>
      </c>
      <c r="K3" s="1000">
        <f>Flags!K7</f>
        <v>2</v>
      </c>
      <c r="L3" s="1000">
        <f>Flags!L7</f>
        <v>3</v>
      </c>
      <c r="M3" s="1000">
        <f>Flags!M7</f>
        <v>3</v>
      </c>
      <c r="N3" s="1000">
        <f>Flags!N7</f>
        <v>4</v>
      </c>
      <c r="O3" s="1000">
        <f>Flags!O7</f>
        <v>4</v>
      </c>
      <c r="P3" s="1000">
        <f>Flags!P7</f>
        <v>5</v>
      </c>
      <c r="Q3" s="1000">
        <f>Flags!Q7</f>
        <v>5</v>
      </c>
      <c r="R3" s="1000">
        <f>Flags!R7</f>
        <v>6</v>
      </c>
      <c r="S3" s="1000">
        <f>Flags!S7</f>
        <v>6</v>
      </c>
      <c r="T3" s="1000">
        <f>Flags!T7</f>
        <v>7</v>
      </c>
      <c r="U3" s="1000">
        <f>Flags!U7</f>
        <v>7</v>
      </c>
      <c r="V3" s="1000">
        <f>Flags!V7</f>
        <v>8</v>
      </c>
      <c r="W3" s="1000">
        <f>Flags!W7</f>
        <v>8</v>
      </c>
      <c r="X3" s="1000">
        <f>Flags!X7</f>
        <v>9</v>
      </c>
      <c r="Y3" s="1000">
        <f>Flags!Y7</f>
        <v>9</v>
      </c>
      <c r="Z3" s="1000">
        <f>Flags!Z7</f>
        <v>10</v>
      </c>
      <c r="AA3" s="1000">
        <f>Flags!AA7</f>
        <v>10</v>
      </c>
      <c r="AB3" s="1000">
        <f>Flags!AB7</f>
        <v>11</v>
      </c>
      <c r="AC3" s="1000">
        <f>Flags!AC7</f>
        <v>11</v>
      </c>
      <c r="AD3" s="1000">
        <f>Flags!AD7</f>
        <v>12</v>
      </c>
      <c r="AE3" s="1000">
        <f>Flags!AE7</f>
        <v>12</v>
      </c>
      <c r="AF3" s="1000">
        <f>Flags!AF7</f>
        <v>13</v>
      </c>
      <c r="AG3" s="1000">
        <f>Flags!AG7</f>
        <v>13</v>
      </c>
      <c r="AH3" s="1000">
        <f>Flags!AH7</f>
        <v>14</v>
      </c>
      <c r="AI3" s="1000">
        <f>Flags!AI7</f>
        <v>14</v>
      </c>
      <c r="AJ3" s="1000">
        <f>Flags!AJ7</f>
        <v>15</v>
      </c>
      <c r="AK3" s="1000">
        <f>Flags!AK7</f>
        <v>15</v>
      </c>
      <c r="AL3" s="1000">
        <f>Flags!AL7</f>
        <v>16</v>
      </c>
      <c r="AM3" s="1000">
        <f>Flags!AM7</f>
        <v>16</v>
      </c>
      <c r="AN3" s="1000">
        <f>Flags!AN7</f>
        <v>17</v>
      </c>
      <c r="AO3" s="1000">
        <f>Flags!AO7</f>
        <v>17</v>
      </c>
      <c r="AP3" s="1000">
        <f>Flags!AP7</f>
        <v>18</v>
      </c>
      <c r="AQ3" s="1000">
        <f>Flags!AQ7</f>
        <v>18</v>
      </c>
      <c r="AR3" s="1000">
        <f>Flags!AR7</f>
        <v>19</v>
      </c>
      <c r="AS3" s="1000">
        <f>Flags!AS7</f>
        <v>19</v>
      </c>
      <c r="AT3" s="1000">
        <f>Flags!AT7</f>
        <v>20</v>
      </c>
      <c r="AU3" s="1000">
        <f>Flags!AU7</f>
        <v>20</v>
      </c>
      <c r="AV3" s="1000">
        <f>Flags!AV7</f>
        <v>21</v>
      </c>
      <c r="AW3" s="1000">
        <f>Flags!AW7</f>
        <v>21</v>
      </c>
      <c r="AX3" s="1000">
        <f>Flags!AX7</f>
        <v>22</v>
      </c>
      <c r="AY3" s="1000">
        <f>Flags!AY7</f>
        <v>22</v>
      </c>
      <c r="AZ3" s="1000">
        <f>Flags!AZ7</f>
        <v>23</v>
      </c>
      <c r="BA3" s="1000">
        <f>Flags!BA7</f>
        <v>23</v>
      </c>
      <c r="BB3" s="1000">
        <f>Flags!BB7</f>
        <v>24</v>
      </c>
      <c r="BC3" s="1000">
        <f>Flags!BC7</f>
        <v>24</v>
      </c>
      <c r="BD3" s="1000">
        <f>Flags!BD7</f>
        <v>25</v>
      </c>
      <c r="BE3" s="1000">
        <f>Flags!BE7</f>
        <v>25</v>
      </c>
      <c r="BF3" s="1000">
        <f>Flags!BF7</f>
        <v>26</v>
      </c>
      <c r="BG3" s="1000">
        <f>Flags!BG7</f>
        <v>26</v>
      </c>
      <c r="BH3" s="1000">
        <f>Flags!BH7</f>
        <v>27</v>
      </c>
      <c r="BI3" s="1000">
        <f>Flags!BI7</f>
        <v>27</v>
      </c>
      <c r="BJ3" s="1000">
        <f>Flags!BJ7</f>
        <v>28</v>
      </c>
      <c r="BK3" s="1000">
        <f>Flags!BK7</f>
        <v>28</v>
      </c>
      <c r="BL3" s="1000">
        <f>Flags!BL7</f>
        <v>29</v>
      </c>
      <c r="BM3" s="1000">
        <f>Flags!BM7</f>
        <v>29</v>
      </c>
      <c r="BN3" s="1000">
        <f>Flags!BN7</f>
        <v>30</v>
      </c>
      <c r="BO3" s="1000">
        <f>Flags!BO7</f>
        <v>30</v>
      </c>
      <c r="BP3" s="1000">
        <f>Flags!BP7</f>
        <v>31</v>
      </c>
      <c r="BQ3" s="1000">
        <f>Flags!BQ7</f>
        <v>31</v>
      </c>
      <c r="BR3" s="1000">
        <f>Flags!BR7</f>
        <v>32</v>
      </c>
      <c r="BS3" s="1000">
        <f>Flags!BS7</f>
        <v>32</v>
      </c>
      <c r="BT3" s="1000">
        <f>Flags!BT7</f>
        <v>33</v>
      </c>
      <c r="BU3" s="1000">
        <f>Flags!BU7</f>
        <v>33</v>
      </c>
      <c r="BV3" s="1000">
        <f>Flags!BV7</f>
        <v>34</v>
      </c>
      <c r="BW3" s="1000">
        <f>Flags!BW7</f>
        <v>34</v>
      </c>
      <c r="BX3" s="1000">
        <f>Flags!BX7</f>
        <v>35</v>
      </c>
      <c r="BY3" s="1000">
        <f>Flags!BY7</f>
        <v>35</v>
      </c>
      <c r="BZ3" s="1000">
        <f>Flags!BZ7</f>
        <v>36</v>
      </c>
      <c r="CA3" s="1000">
        <f>Flags!CA7</f>
        <v>36</v>
      </c>
      <c r="CB3" s="1000">
        <f>Flags!CB7</f>
        <v>37</v>
      </c>
      <c r="CC3" s="1000">
        <f>Flags!CC7</f>
        <v>37</v>
      </c>
      <c r="CD3" s="1000">
        <f>Flags!CD7</f>
        <v>38</v>
      </c>
      <c r="CE3" s="1000">
        <f>Flags!CE7</f>
        <v>38</v>
      </c>
      <c r="CF3" s="1000">
        <f>Flags!CF7</f>
        <v>39</v>
      </c>
      <c r="CG3" s="1000">
        <f>Flags!CG7</f>
        <v>39</v>
      </c>
      <c r="CH3" s="1000">
        <f>Flags!CH7</f>
        <v>40</v>
      </c>
      <c r="CI3" s="1000">
        <f>Flags!CI7</f>
        <v>40</v>
      </c>
      <c r="CJ3" s="1000">
        <f>Flags!CJ7</f>
        <v>41</v>
      </c>
      <c r="CK3" s="1000">
        <f>Flags!CK7</f>
        <v>41</v>
      </c>
      <c r="CL3" s="1000">
        <f>Flags!CL7</f>
        <v>42</v>
      </c>
      <c r="CM3" s="1000">
        <f>Flags!CM7</f>
        <v>42</v>
      </c>
      <c r="CN3" s="1000">
        <f>Flags!CN7</f>
        <v>43</v>
      </c>
      <c r="CO3" s="1000">
        <f>Flags!CO7</f>
        <v>43</v>
      </c>
      <c r="CP3" s="1000">
        <f>Flags!CP7</f>
        <v>44</v>
      </c>
      <c r="CQ3" s="1000">
        <f>Flags!CQ7</f>
        <v>44</v>
      </c>
      <c r="CR3" s="1000">
        <f>Flags!CR7</f>
        <v>45</v>
      </c>
      <c r="CS3" s="1000">
        <f>Flags!CS7</f>
        <v>45</v>
      </c>
      <c r="CT3" s="1000">
        <f>Flags!CT7</f>
        <v>46</v>
      </c>
      <c r="CU3" s="1000">
        <f>Flags!CU7</f>
        <v>46</v>
      </c>
      <c r="CV3" s="1000">
        <f>Flags!CV7</f>
        <v>47</v>
      </c>
      <c r="CW3" s="1000">
        <f>Flags!CW7</f>
        <v>47</v>
      </c>
      <c r="CX3" s="1000">
        <f>Flags!CX7</f>
        <v>48</v>
      </c>
      <c r="CY3" s="1000">
        <f>Flags!CY7</f>
        <v>48</v>
      </c>
      <c r="CZ3" s="1000">
        <f>Flags!CZ7</f>
        <v>49</v>
      </c>
      <c r="DA3" s="1000">
        <f>Flags!DA7</f>
        <v>49</v>
      </c>
      <c r="DB3" s="1000">
        <f>Flags!DB7</f>
        <v>50</v>
      </c>
      <c r="DC3" s="1000">
        <f>Flags!DC7</f>
        <v>50</v>
      </c>
      <c r="DD3" s="1000">
        <f>Flags!DD7</f>
        <v>51</v>
      </c>
      <c r="DE3" s="1000">
        <f>Flags!DE7</f>
        <v>51</v>
      </c>
      <c r="DF3" s="1000">
        <f>Flags!DF7</f>
        <v>52</v>
      </c>
      <c r="DG3" s="1000">
        <f>Flags!DG7</f>
        <v>52</v>
      </c>
      <c r="DH3" s="1000">
        <f>Flags!DH7</f>
        <v>53</v>
      </c>
      <c r="DI3" s="1000">
        <f>Flags!DI7</f>
        <v>53</v>
      </c>
      <c r="DJ3" s="1000">
        <f>Flags!DJ7</f>
        <v>54</v>
      </c>
      <c r="DK3" s="1000">
        <f>Flags!DK7</f>
        <v>54</v>
      </c>
      <c r="DL3" s="1000">
        <f>Flags!DL7</f>
        <v>55</v>
      </c>
      <c r="DM3" s="1000">
        <f>Flags!DM7</f>
        <v>55</v>
      </c>
      <c r="DN3" s="1000">
        <f>Flags!DN7</f>
        <v>56</v>
      </c>
      <c r="DO3" s="1000">
        <f>Flags!DO7</f>
        <v>56</v>
      </c>
      <c r="DP3" s="1000">
        <f>Flags!DP7</f>
        <v>57</v>
      </c>
      <c r="DQ3" s="1000">
        <f>Flags!DQ7</f>
        <v>57</v>
      </c>
      <c r="DR3" s="1000">
        <f>Flags!DR7</f>
        <v>58</v>
      </c>
      <c r="DS3" s="1000">
        <f>Flags!DS7</f>
        <v>58</v>
      </c>
      <c r="DT3" s="1000">
        <f>Flags!DT7</f>
        <v>59</v>
      </c>
      <c r="DU3" s="1000">
        <f>Flags!DU7</f>
        <v>59</v>
      </c>
      <c r="DV3" s="1000">
        <f>Flags!DV7</f>
        <v>60</v>
      </c>
      <c r="DW3" s="1000">
        <f>Flags!DW7</f>
        <v>60</v>
      </c>
    </row>
    <row r="4" spans="1:127">
      <c r="A4" s="860" t="s">
        <v>1162</v>
      </c>
      <c r="B4" s="861"/>
      <c r="C4" s="861"/>
      <c r="D4" s="863"/>
      <c r="E4" s="863"/>
      <c r="F4" s="862"/>
      <c r="G4" s="1075">
        <f>Flags!G8</f>
        <v>0</v>
      </c>
      <c r="H4" s="1075">
        <f>Flags!H8</f>
        <v>1</v>
      </c>
      <c r="I4" s="1075">
        <f>Flags!I8</f>
        <v>2</v>
      </c>
      <c r="J4" s="1075">
        <f>Flags!J8</f>
        <v>3</v>
      </c>
      <c r="K4" s="1075">
        <f>Flags!K8</f>
        <v>4</v>
      </c>
      <c r="L4" s="1075">
        <f>Flags!L8</f>
        <v>5</v>
      </c>
      <c r="M4" s="1075">
        <f>Flags!M8</f>
        <v>6</v>
      </c>
      <c r="N4" s="1075">
        <f>Flags!N8</f>
        <v>7</v>
      </c>
      <c r="O4" s="1075">
        <f>Flags!O8</f>
        <v>8</v>
      </c>
      <c r="P4" s="1075">
        <f>Flags!P8</f>
        <v>9</v>
      </c>
      <c r="Q4" s="1075">
        <f>Flags!Q8</f>
        <v>10</v>
      </c>
      <c r="R4" s="1075">
        <f>Flags!R8</f>
        <v>11</v>
      </c>
      <c r="S4" s="1075">
        <f>Flags!S8</f>
        <v>12</v>
      </c>
      <c r="T4" s="1075">
        <f>Flags!T8</f>
        <v>13</v>
      </c>
      <c r="U4" s="1075">
        <f>Flags!U8</f>
        <v>14</v>
      </c>
      <c r="V4" s="1075">
        <f>Flags!V8</f>
        <v>15</v>
      </c>
      <c r="W4" s="1075">
        <f>Flags!W8</f>
        <v>16</v>
      </c>
      <c r="X4" s="1075">
        <f>Flags!X8</f>
        <v>17</v>
      </c>
      <c r="Y4" s="1075">
        <f>Flags!Y8</f>
        <v>18</v>
      </c>
      <c r="Z4" s="1075">
        <f>Flags!Z8</f>
        <v>19</v>
      </c>
      <c r="AA4" s="1075">
        <f>Flags!AA8</f>
        <v>20</v>
      </c>
      <c r="AB4" s="1075">
        <f>Flags!AB8</f>
        <v>21</v>
      </c>
      <c r="AC4" s="1075">
        <f>Flags!AC8</f>
        <v>22</v>
      </c>
      <c r="AD4" s="1075">
        <f>Flags!AD8</f>
        <v>23</v>
      </c>
      <c r="AE4" s="1075">
        <f>Flags!AE8</f>
        <v>24</v>
      </c>
      <c r="AF4" s="1075">
        <f>Flags!AF8</f>
        <v>25</v>
      </c>
      <c r="AG4" s="1075">
        <f>Flags!AG8</f>
        <v>26</v>
      </c>
      <c r="AH4" s="1075">
        <f>Flags!AH8</f>
        <v>27</v>
      </c>
      <c r="AI4" s="1075">
        <f>Flags!AI8</f>
        <v>28</v>
      </c>
      <c r="AJ4" s="1075">
        <f>Flags!AJ8</f>
        <v>29</v>
      </c>
      <c r="AK4" s="1075">
        <f>Flags!AK8</f>
        <v>30</v>
      </c>
      <c r="AL4" s="1075">
        <f>Flags!AL8</f>
        <v>31</v>
      </c>
      <c r="AM4" s="1075">
        <f>Flags!AM8</f>
        <v>32</v>
      </c>
      <c r="AN4" s="1075">
        <f>Flags!AN8</f>
        <v>33</v>
      </c>
      <c r="AO4" s="1075">
        <f>Flags!AO8</f>
        <v>34</v>
      </c>
      <c r="AP4" s="1075">
        <f>Flags!AP8</f>
        <v>35</v>
      </c>
      <c r="AQ4" s="1075">
        <f>Flags!AQ8</f>
        <v>36</v>
      </c>
      <c r="AR4" s="1075">
        <f>Flags!AR8</f>
        <v>37</v>
      </c>
      <c r="AS4" s="1075">
        <f>Flags!AS8</f>
        <v>38</v>
      </c>
      <c r="AT4" s="1075">
        <f>Flags!AT8</f>
        <v>39</v>
      </c>
      <c r="AU4" s="1075">
        <f>Flags!AU8</f>
        <v>40</v>
      </c>
      <c r="AV4" s="1075">
        <f>Flags!AV8</f>
        <v>41</v>
      </c>
      <c r="AW4" s="1075">
        <f>Flags!AW8</f>
        <v>42</v>
      </c>
      <c r="AX4" s="1075">
        <f>Flags!AX8</f>
        <v>43</v>
      </c>
      <c r="AY4" s="1075">
        <f>Flags!AY8</f>
        <v>44</v>
      </c>
      <c r="AZ4" s="1075">
        <f>Flags!AZ8</f>
        <v>45</v>
      </c>
      <c r="BA4" s="1075">
        <f>Flags!BA8</f>
        <v>46</v>
      </c>
      <c r="BB4" s="1075">
        <f>Flags!BB8</f>
        <v>47</v>
      </c>
      <c r="BC4" s="1075">
        <f>Flags!BC8</f>
        <v>48</v>
      </c>
      <c r="BD4" s="1075">
        <f>Flags!BD8</f>
        <v>49</v>
      </c>
      <c r="BE4" s="1075">
        <f>Flags!BE8</f>
        <v>50</v>
      </c>
      <c r="BF4" s="1075">
        <f>Flags!BF8</f>
        <v>51</v>
      </c>
      <c r="BG4" s="1075">
        <f>Flags!BG8</f>
        <v>52</v>
      </c>
      <c r="BH4" s="1075">
        <f>Flags!BH8</f>
        <v>53</v>
      </c>
      <c r="BI4" s="1075">
        <f>Flags!BI8</f>
        <v>54</v>
      </c>
      <c r="BJ4" s="1075">
        <f>Flags!BJ8</f>
        <v>55</v>
      </c>
      <c r="BK4" s="1075">
        <f>Flags!BK8</f>
        <v>56</v>
      </c>
      <c r="BL4" s="1075">
        <f>Flags!BL8</f>
        <v>57</v>
      </c>
      <c r="BM4" s="1075">
        <f>Flags!BM8</f>
        <v>58</v>
      </c>
      <c r="BN4" s="1075">
        <f>Flags!BN8</f>
        <v>59</v>
      </c>
      <c r="BO4" s="1075">
        <f>Flags!BO8</f>
        <v>60</v>
      </c>
      <c r="BP4" s="1075">
        <f>Flags!BP8</f>
        <v>61</v>
      </c>
      <c r="BQ4" s="1075">
        <f>Flags!BQ8</f>
        <v>62</v>
      </c>
      <c r="BR4" s="1075">
        <f>Flags!BR8</f>
        <v>63</v>
      </c>
      <c r="BS4" s="1075">
        <f>Flags!BS8</f>
        <v>64</v>
      </c>
      <c r="BT4" s="1075">
        <f>Flags!BT8</f>
        <v>65</v>
      </c>
      <c r="BU4" s="1075">
        <f>Flags!BU8</f>
        <v>66</v>
      </c>
      <c r="BV4" s="1075">
        <f>Flags!BV8</f>
        <v>67</v>
      </c>
      <c r="BW4" s="1075">
        <f>Flags!BW8</f>
        <v>68</v>
      </c>
      <c r="BX4" s="1075">
        <f>Flags!BX8</f>
        <v>69</v>
      </c>
      <c r="BY4" s="1075">
        <f>Flags!BY8</f>
        <v>70</v>
      </c>
      <c r="BZ4" s="1075">
        <f>Flags!BZ8</f>
        <v>71</v>
      </c>
      <c r="CA4" s="1075">
        <f>Flags!CA8</f>
        <v>72</v>
      </c>
      <c r="CB4" s="1075">
        <f>Flags!CB8</f>
        <v>73</v>
      </c>
      <c r="CC4" s="1075">
        <f>Flags!CC8</f>
        <v>74</v>
      </c>
      <c r="CD4" s="1075">
        <f>Flags!CD8</f>
        <v>75</v>
      </c>
      <c r="CE4" s="1075">
        <f>Flags!CE8</f>
        <v>76</v>
      </c>
      <c r="CF4" s="1075">
        <f>Flags!CF8</f>
        <v>77</v>
      </c>
      <c r="CG4" s="1075">
        <f>Flags!CG8</f>
        <v>78</v>
      </c>
      <c r="CH4" s="1075">
        <f>Flags!CH8</f>
        <v>79</v>
      </c>
      <c r="CI4" s="1075">
        <f>Flags!CI8</f>
        <v>80</v>
      </c>
      <c r="CJ4" s="1075">
        <f>Flags!CJ8</f>
        <v>81</v>
      </c>
      <c r="CK4" s="1075">
        <f>Flags!CK8</f>
        <v>82</v>
      </c>
      <c r="CL4" s="1075">
        <f>Flags!CL8</f>
        <v>83</v>
      </c>
      <c r="CM4" s="1075">
        <f>Flags!CM8</f>
        <v>84</v>
      </c>
      <c r="CN4" s="1075">
        <f>Flags!CN8</f>
        <v>85</v>
      </c>
      <c r="CO4" s="1075">
        <f>Flags!CO8</f>
        <v>86</v>
      </c>
      <c r="CP4" s="1075">
        <f>Flags!CP8</f>
        <v>87</v>
      </c>
      <c r="CQ4" s="1075">
        <f>Flags!CQ8</f>
        <v>88</v>
      </c>
      <c r="CR4" s="1075">
        <f>Flags!CR8</f>
        <v>89</v>
      </c>
      <c r="CS4" s="1075">
        <f>Flags!CS8</f>
        <v>90</v>
      </c>
      <c r="CT4" s="1075">
        <f>Flags!CT8</f>
        <v>91</v>
      </c>
      <c r="CU4" s="1075">
        <f>Flags!CU8</f>
        <v>92</v>
      </c>
      <c r="CV4" s="1075">
        <f>Flags!CV8</f>
        <v>93</v>
      </c>
      <c r="CW4" s="1075">
        <f>Flags!CW8</f>
        <v>94</v>
      </c>
      <c r="CX4" s="1075">
        <f>Flags!CX8</f>
        <v>95</v>
      </c>
      <c r="CY4" s="1075">
        <f>Flags!CY8</f>
        <v>96</v>
      </c>
      <c r="CZ4" s="1075">
        <f>Flags!CZ8</f>
        <v>97</v>
      </c>
      <c r="DA4" s="1075">
        <f>Flags!DA8</f>
        <v>98</v>
      </c>
      <c r="DB4" s="1075">
        <f>Flags!DB8</f>
        <v>99</v>
      </c>
      <c r="DC4" s="1075">
        <f>Flags!DC8</f>
        <v>100</v>
      </c>
      <c r="DD4" s="1075">
        <f>Flags!DD8</f>
        <v>101</v>
      </c>
      <c r="DE4" s="1075">
        <f>Flags!DE8</f>
        <v>102</v>
      </c>
      <c r="DF4" s="1075">
        <f>Flags!DF8</f>
        <v>103</v>
      </c>
      <c r="DG4" s="1075">
        <f>Flags!DG8</f>
        <v>104</v>
      </c>
      <c r="DH4" s="1075">
        <f>Flags!DH8</f>
        <v>105</v>
      </c>
      <c r="DI4" s="1075">
        <f>Flags!DI8</f>
        <v>106</v>
      </c>
      <c r="DJ4" s="1075">
        <f>Flags!DJ8</f>
        <v>107</v>
      </c>
      <c r="DK4" s="1075">
        <f>Flags!DK8</f>
        <v>108</v>
      </c>
      <c r="DL4" s="1075">
        <f>Flags!DL8</f>
        <v>109</v>
      </c>
      <c r="DM4" s="1075">
        <f>Flags!DM8</f>
        <v>110</v>
      </c>
      <c r="DN4" s="1075">
        <f>Flags!DN8</f>
        <v>111</v>
      </c>
      <c r="DO4" s="1075">
        <f>Flags!DO8</f>
        <v>112</v>
      </c>
      <c r="DP4" s="1075">
        <f>Flags!DP8</f>
        <v>113</v>
      </c>
      <c r="DQ4" s="1075">
        <f>Flags!DQ8</f>
        <v>114</v>
      </c>
      <c r="DR4" s="1075">
        <f>Flags!DR8</f>
        <v>115</v>
      </c>
      <c r="DS4" s="1075">
        <f>Flags!DS8</f>
        <v>116</v>
      </c>
      <c r="DT4" s="1075">
        <f>Flags!DT8</f>
        <v>117</v>
      </c>
      <c r="DU4" s="1075">
        <f>Flags!DU8</f>
        <v>118</v>
      </c>
      <c r="DV4" s="1075">
        <f>Flags!DV8</f>
        <v>119</v>
      </c>
      <c r="DW4" s="1075">
        <f>Flags!DW8</f>
        <v>120</v>
      </c>
    </row>
    <row r="5" spans="1:127">
      <c r="A5" s="858" t="str">
        <f>Flags!A19</f>
        <v>Senior Debt Maturity</v>
      </c>
      <c r="B5" s="982"/>
      <c r="C5" s="982"/>
      <c r="D5" s="610"/>
      <c r="E5" s="610"/>
      <c r="F5" s="313"/>
      <c r="G5" s="517" t="b">
        <f>Flags!G19</f>
        <v>0</v>
      </c>
      <c r="H5" s="517" t="b">
        <f>Flags!H19</f>
        <v>1</v>
      </c>
      <c r="I5" s="517" t="b">
        <f>Flags!I19</f>
        <v>1</v>
      </c>
      <c r="J5" s="517" t="b">
        <f>Flags!J19</f>
        <v>1</v>
      </c>
      <c r="K5" s="517" t="b">
        <f>Flags!K19</f>
        <v>1</v>
      </c>
      <c r="L5" s="517" t="b">
        <f>Flags!L19</f>
        <v>1</v>
      </c>
      <c r="M5" s="517" t="b">
        <f>Flags!M19</f>
        <v>1</v>
      </c>
      <c r="N5" s="517" t="b">
        <f>Flags!N19</f>
        <v>1</v>
      </c>
      <c r="O5" s="517" t="b">
        <f>Flags!O19</f>
        <v>1</v>
      </c>
      <c r="P5" s="517" t="b">
        <f>Flags!P19</f>
        <v>1</v>
      </c>
      <c r="Q5" s="517" t="b">
        <f>Flags!Q19</f>
        <v>1</v>
      </c>
      <c r="R5" s="517" t="b">
        <f>Flags!R19</f>
        <v>1</v>
      </c>
      <c r="S5" s="517" t="b">
        <f>Flags!S19</f>
        <v>1</v>
      </c>
      <c r="T5" s="517" t="b">
        <f>Flags!T19</f>
        <v>1</v>
      </c>
      <c r="U5" s="517" t="b">
        <f>Flags!U19</f>
        <v>1</v>
      </c>
      <c r="V5" s="517" t="b">
        <f>Flags!V19</f>
        <v>1</v>
      </c>
      <c r="W5" s="517" t="b">
        <f>Flags!W19</f>
        <v>1</v>
      </c>
      <c r="X5" s="517" t="b">
        <f>Flags!X19</f>
        <v>1</v>
      </c>
      <c r="Y5" s="517" t="b">
        <f>Flags!Y19</f>
        <v>1</v>
      </c>
      <c r="Z5" s="517" t="b">
        <f>Flags!Z19</f>
        <v>1</v>
      </c>
      <c r="AA5" s="517" t="b">
        <f>Flags!AA19</f>
        <v>1</v>
      </c>
      <c r="AB5" s="517" t="b">
        <f>Flags!AB19</f>
        <v>1</v>
      </c>
      <c r="AC5" s="517" t="b">
        <f>Flags!AC19</f>
        <v>1</v>
      </c>
      <c r="AD5" s="517" t="b">
        <f>Flags!AD19</f>
        <v>1</v>
      </c>
      <c r="AE5" s="517" t="b">
        <f>Flags!AE19</f>
        <v>1</v>
      </c>
      <c r="AF5" s="517" t="b">
        <f>Flags!AF19</f>
        <v>1</v>
      </c>
      <c r="AG5" s="517" t="b">
        <f>Flags!AG19</f>
        <v>1</v>
      </c>
      <c r="AH5" s="517" t="b">
        <f>Flags!AH19</f>
        <v>1</v>
      </c>
      <c r="AI5" s="517" t="b">
        <f>Flags!AI19</f>
        <v>1</v>
      </c>
      <c r="AJ5" s="517" t="b">
        <f>Flags!AJ19</f>
        <v>0</v>
      </c>
      <c r="AK5" s="517" t="b">
        <f>Flags!AK19</f>
        <v>0</v>
      </c>
      <c r="AL5" s="517" t="b">
        <f>Flags!AL19</f>
        <v>0</v>
      </c>
      <c r="AM5" s="517" t="b">
        <f>Flags!AM19</f>
        <v>0</v>
      </c>
      <c r="AN5" s="517" t="b">
        <f>Flags!AN19</f>
        <v>0</v>
      </c>
      <c r="AO5" s="517" t="b">
        <f>Flags!AO19</f>
        <v>0</v>
      </c>
      <c r="AP5" s="517" t="b">
        <f>Flags!AP19</f>
        <v>0</v>
      </c>
      <c r="AQ5" s="517" t="b">
        <f>Flags!AQ19</f>
        <v>0</v>
      </c>
      <c r="AR5" s="517" t="b">
        <f>Flags!AR19</f>
        <v>0</v>
      </c>
      <c r="AS5" s="517" t="b">
        <f>Flags!AS19</f>
        <v>0</v>
      </c>
      <c r="AT5" s="517" t="b">
        <f>Flags!AT19</f>
        <v>0</v>
      </c>
      <c r="AU5" s="517" t="b">
        <f>Flags!AU19</f>
        <v>0</v>
      </c>
      <c r="AV5" s="517" t="b">
        <f>Flags!AV19</f>
        <v>0</v>
      </c>
      <c r="AW5" s="517" t="b">
        <f>Flags!AW19</f>
        <v>0</v>
      </c>
      <c r="AX5" s="517" t="b">
        <f>Flags!AX19</f>
        <v>0</v>
      </c>
      <c r="AY5" s="517" t="b">
        <f>Flags!AY19</f>
        <v>0</v>
      </c>
      <c r="AZ5" s="517" t="b">
        <f>Flags!AZ19</f>
        <v>0</v>
      </c>
      <c r="BA5" s="517" t="b">
        <f>Flags!BA19</f>
        <v>0</v>
      </c>
      <c r="BB5" s="517" t="b">
        <f>Flags!BB19</f>
        <v>0</v>
      </c>
      <c r="BC5" s="517" t="b">
        <f>Flags!BC19</f>
        <v>0</v>
      </c>
      <c r="BD5" s="517" t="b">
        <f>Flags!BD19</f>
        <v>0</v>
      </c>
      <c r="BE5" s="517" t="b">
        <f>Flags!BE19</f>
        <v>0</v>
      </c>
      <c r="BF5" s="517" t="b">
        <f>Flags!BF19</f>
        <v>0</v>
      </c>
      <c r="BG5" s="517" t="b">
        <f>Flags!BG19</f>
        <v>0</v>
      </c>
      <c r="BH5" s="517" t="b">
        <f>Flags!BH19</f>
        <v>0</v>
      </c>
      <c r="BI5" s="517" t="b">
        <f>Flags!BI19</f>
        <v>0</v>
      </c>
      <c r="BJ5" s="517" t="b">
        <f>Flags!BJ19</f>
        <v>0</v>
      </c>
      <c r="BK5" s="517" t="b">
        <f>Flags!BK19</f>
        <v>0</v>
      </c>
      <c r="BL5" s="517" t="b">
        <f>Flags!BL19</f>
        <v>0</v>
      </c>
      <c r="BM5" s="517" t="b">
        <f>Flags!BM19</f>
        <v>0</v>
      </c>
      <c r="BN5" s="517" t="b">
        <f>Flags!BN19</f>
        <v>0</v>
      </c>
      <c r="BO5" s="517" t="b">
        <f>Flags!BO19</f>
        <v>0</v>
      </c>
      <c r="BP5" s="517" t="b">
        <f>Flags!BP19</f>
        <v>0</v>
      </c>
      <c r="BQ5" s="517" t="b">
        <f>Flags!BQ19</f>
        <v>0</v>
      </c>
      <c r="BR5" s="517" t="b">
        <f>Flags!BR19</f>
        <v>0</v>
      </c>
      <c r="BS5" s="517" t="b">
        <f>Flags!BS19</f>
        <v>0</v>
      </c>
      <c r="BT5" s="517" t="b">
        <f>Flags!BT19</f>
        <v>0</v>
      </c>
      <c r="BU5" s="517" t="b">
        <f>Flags!BU19</f>
        <v>0</v>
      </c>
      <c r="BV5" s="517" t="b">
        <f>Flags!BV19</f>
        <v>0</v>
      </c>
      <c r="BW5" s="517" t="b">
        <f>Flags!BW19</f>
        <v>0</v>
      </c>
      <c r="BX5" s="517" t="b">
        <f>Flags!BX19</f>
        <v>0</v>
      </c>
      <c r="BY5" s="517" t="b">
        <f>Flags!BY19</f>
        <v>0</v>
      </c>
      <c r="BZ5" s="517" t="b">
        <f>Flags!BZ19</f>
        <v>0</v>
      </c>
      <c r="CA5" s="517" t="b">
        <f>Flags!CA19</f>
        <v>0</v>
      </c>
      <c r="CB5" s="517" t="b">
        <f>Flags!CB19</f>
        <v>0</v>
      </c>
      <c r="CC5" s="517" t="b">
        <f>Flags!CC19</f>
        <v>0</v>
      </c>
      <c r="CD5" s="517" t="b">
        <f>Flags!CD19</f>
        <v>0</v>
      </c>
      <c r="CE5" s="517" t="b">
        <f>Flags!CE19</f>
        <v>0</v>
      </c>
      <c r="CF5" s="517" t="b">
        <f>Flags!CF19</f>
        <v>0</v>
      </c>
      <c r="CG5" s="517" t="b">
        <f>Flags!CG19</f>
        <v>0</v>
      </c>
      <c r="CH5" s="517" t="b">
        <f>Flags!CH19</f>
        <v>0</v>
      </c>
      <c r="CI5" s="517" t="b">
        <f>Flags!CI19</f>
        <v>0</v>
      </c>
      <c r="CJ5" s="517" t="b">
        <f>Flags!CJ19</f>
        <v>0</v>
      </c>
      <c r="CK5" s="517" t="b">
        <f>Flags!CK19</f>
        <v>0</v>
      </c>
      <c r="CL5" s="517" t="b">
        <f>Flags!CL19</f>
        <v>0</v>
      </c>
      <c r="CM5" s="517" t="b">
        <f>Flags!CM19</f>
        <v>0</v>
      </c>
      <c r="CN5" s="517" t="b">
        <f>Flags!CN19</f>
        <v>0</v>
      </c>
      <c r="CO5" s="517" t="b">
        <f>Flags!CO19</f>
        <v>0</v>
      </c>
      <c r="CP5" s="517" t="b">
        <f>Flags!CP19</f>
        <v>0</v>
      </c>
      <c r="CQ5" s="517" t="b">
        <f>Flags!CQ19</f>
        <v>0</v>
      </c>
      <c r="CR5" s="517" t="b">
        <f>Flags!CR19</f>
        <v>0</v>
      </c>
      <c r="CS5" s="517" t="b">
        <f>Flags!CS19</f>
        <v>0</v>
      </c>
      <c r="CT5" s="517" t="b">
        <f>Flags!CT19</f>
        <v>0</v>
      </c>
      <c r="CU5" s="517" t="b">
        <f>Flags!CU19</f>
        <v>0</v>
      </c>
      <c r="CV5" s="517" t="b">
        <f>Flags!CV19</f>
        <v>0</v>
      </c>
      <c r="CW5" s="517" t="b">
        <f>Flags!CW19</f>
        <v>0</v>
      </c>
      <c r="CX5" s="517" t="b">
        <f>Flags!CX19</f>
        <v>0</v>
      </c>
      <c r="CY5" s="517" t="b">
        <f>Flags!CY19</f>
        <v>0</v>
      </c>
      <c r="CZ5" s="517" t="b">
        <f>Flags!CZ19</f>
        <v>0</v>
      </c>
      <c r="DA5" s="517" t="b">
        <f>Flags!DA19</f>
        <v>0</v>
      </c>
      <c r="DB5" s="517" t="b">
        <f>Flags!DB19</f>
        <v>0</v>
      </c>
      <c r="DC5" s="517" t="b">
        <f>Flags!DC19</f>
        <v>0</v>
      </c>
      <c r="DD5" s="517" t="b">
        <f>Flags!DD19</f>
        <v>0</v>
      </c>
      <c r="DE5" s="517" t="b">
        <f>Flags!DE19</f>
        <v>0</v>
      </c>
      <c r="DF5" s="517" t="b">
        <f>Flags!DF19</f>
        <v>0</v>
      </c>
      <c r="DG5" s="517" t="b">
        <f>Flags!DG19</f>
        <v>0</v>
      </c>
      <c r="DH5" s="517" t="b">
        <f>Flags!DH19</f>
        <v>0</v>
      </c>
      <c r="DI5" s="517" t="b">
        <f>Flags!DI19</f>
        <v>0</v>
      </c>
      <c r="DJ5" s="517" t="b">
        <f>Flags!DJ19</f>
        <v>0</v>
      </c>
      <c r="DK5" s="517" t="b">
        <f>Flags!DK19</f>
        <v>0</v>
      </c>
      <c r="DL5" s="517" t="b">
        <f>Flags!DL19</f>
        <v>0</v>
      </c>
      <c r="DM5" s="517" t="b">
        <f>Flags!DM19</f>
        <v>0</v>
      </c>
      <c r="DN5" s="517" t="b">
        <f>Flags!DN19</f>
        <v>0</v>
      </c>
      <c r="DO5" s="517" t="b">
        <f>Flags!DO19</f>
        <v>0</v>
      </c>
      <c r="DP5" s="517" t="b">
        <f>Flags!DP19</f>
        <v>0</v>
      </c>
      <c r="DQ5" s="517" t="b">
        <f>Flags!DQ19</f>
        <v>0</v>
      </c>
      <c r="DR5" s="517" t="b">
        <f>Flags!DR19</f>
        <v>0</v>
      </c>
      <c r="DS5" s="517" t="b">
        <f>Flags!DS19</f>
        <v>0</v>
      </c>
      <c r="DT5" s="517" t="b">
        <f>Flags!DT19</f>
        <v>0</v>
      </c>
      <c r="DU5" s="517" t="b">
        <f>Flags!DU19</f>
        <v>0</v>
      </c>
      <c r="DV5" s="517" t="b">
        <f>Flags!DV19</f>
        <v>0</v>
      </c>
      <c r="DW5" s="517" t="b">
        <f>Flags!DW19</f>
        <v>0</v>
      </c>
    </row>
    <row r="6" spans="1:127">
      <c r="A6" s="858" t="s">
        <v>1163</v>
      </c>
      <c r="B6" s="982"/>
      <c r="C6" s="982"/>
      <c r="D6" s="610"/>
      <c r="E6" s="610"/>
      <c r="F6" s="313"/>
      <c r="G6" s="1004">
        <f>Flags!G23</f>
        <v>1.5277777777777777</v>
      </c>
      <c r="H6" s="1004">
        <f>Flags!H23</f>
        <v>0.50277777777777777</v>
      </c>
      <c r="I6" s="1004">
        <f>Flags!I23</f>
        <v>0.51111111111111107</v>
      </c>
      <c r="J6" s="1004">
        <f>Flags!J23</f>
        <v>0.50277777777777777</v>
      </c>
      <c r="K6" s="1004">
        <f>Flags!K23</f>
        <v>0.51111111111111107</v>
      </c>
      <c r="L6" s="1004">
        <f>Flags!L23</f>
        <v>0.50555555555555554</v>
      </c>
      <c r="M6" s="1004">
        <f>Flags!M23</f>
        <v>0.51111111111111107</v>
      </c>
      <c r="N6" s="1004">
        <f>Flags!N23</f>
        <v>0.50277777777777777</v>
      </c>
      <c r="O6" s="1004">
        <f>Flags!O23</f>
        <v>0.51111111111111107</v>
      </c>
      <c r="P6" s="1004">
        <f>Flags!P23</f>
        <v>0.50277777777777777</v>
      </c>
      <c r="Q6" s="1004">
        <f>Flags!Q23</f>
        <v>0.51111111111111107</v>
      </c>
      <c r="R6" s="1004">
        <f>Flags!R23</f>
        <v>0.50277777777777777</v>
      </c>
      <c r="S6" s="1004">
        <f>Flags!S23</f>
        <v>0.51111111111111107</v>
      </c>
      <c r="T6" s="1004">
        <f>Flags!T23</f>
        <v>0.50555555555555554</v>
      </c>
      <c r="U6" s="1004">
        <f>Flags!U23</f>
        <v>0.51111111111111107</v>
      </c>
      <c r="V6" s="1004">
        <f>Flags!V23</f>
        <v>0.50277777777777777</v>
      </c>
      <c r="W6" s="1004">
        <f>Flags!W23</f>
        <v>0.51111111111111107</v>
      </c>
      <c r="X6" s="1004">
        <f>Flags!X23</f>
        <v>0.50277777777777777</v>
      </c>
      <c r="Y6" s="1004">
        <f>Flags!Y23</f>
        <v>0.51111111111111107</v>
      </c>
      <c r="Z6" s="1004">
        <f>Flags!Z23</f>
        <v>0.50277777777777777</v>
      </c>
      <c r="AA6" s="1004">
        <f>Flags!AA23</f>
        <v>0.51111111111111107</v>
      </c>
      <c r="AB6" s="1004">
        <f>Flags!AB23</f>
        <v>0.50555555555555554</v>
      </c>
      <c r="AC6" s="1004">
        <f>Flags!AC23</f>
        <v>0.51111111111111107</v>
      </c>
      <c r="AD6" s="1004">
        <f>Flags!AD23</f>
        <v>0.50277777777777777</v>
      </c>
      <c r="AE6" s="1004">
        <f>Flags!AE23</f>
        <v>0.51111111111111107</v>
      </c>
      <c r="AF6" s="1004">
        <f>Flags!AF23</f>
        <v>0.50277777777777777</v>
      </c>
      <c r="AG6" s="1004">
        <f>Flags!AG23</f>
        <v>0.51111111111111107</v>
      </c>
      <c r="AH6" s="1004">
        <f>Flags!AH23</f>
        <v>0.50277777777777777</v>
      </c>
      <c r="AI6" s="1004">
        <f>Flags!AI23</f>
        <v>0.51111111111111107</v>
      </c>
      <c r="AJ6" s="1004">
        <f>Flags!AJ23</f>
        <v>0.50555555555555554</v>
      </c>
      <c r="AK6" s="1004">
        <f>Flags!AK23</f>
        <v>0.51111111111111107</v>
      </c>
      <c r="AL6" s="1004">
        <f>Flags!AL23</f>
        <v>0.50277777777777777</v>
      </c>
      <c r="AM6" s="1004">
        <f>Flags!AM23</f>
        <v>0.51111111111111107</v>
      </c>
      <c r="AN6" s="1004">
        <f>Flags!AN23</f>
        <v>0.50277777777777777</v>
      </c>
      <c r="AO6" s="1004">
        <f>Flags!AO23</f>
        <v>0.51111111111111107</v>
      </c>
      <c r="AP6" s="1004">
        <f>Flags!AP23</f>
        <v>0.50277777777777777</v>
      </c>
      <c r="AQ6" s="1004">
        <f>Flags!AQ23</f>
        <v>0.51111111111111107</v>
      </c>
      <c r="AR6" s="1004">
        <f>Flags!AR23</f>
        <v>0.50555555555555554</v>
      </c>
      <c r="AS6" s="1004">
        <f>Flags!AS23</f>
        <v>0.51111111111111107</v>
      </c>
      <c r="AT6" s="1004">
        <f>Flags!AT23</f>
        <v>0.50277777777777777</v>
      </c>
      <c r="AU6" s="1004">
        <f>Flags!AU23</f>
        <v>0.51111111111111107</v>
      </c>
      <c r="AV6" s="1004">
        <f>Flags!AV23</f>
        <v>0.50277777777777777</v>
      </c>
      <c r="AW6" s="1004">
        <f>Flags!AW23</f>
        <v>0.51111111111111107</v>
      </c>
      <c r="AX6" s="1004">
        <f>Flags!AX23</f>
        <v>0.50277777777777777</v>
      </c>
      <c r="AY6" s="1004">
        <f>Flags!AY23</f>
        <v>0.51111111111111107</v>
      </c>
      <c r="AZ6" s="1004">
        <f>Flags!AZ23</f>
        <v>0.50555555555555554</v>
      </c>
      <c r="BA6" s="1004">
        <f>Flags!BA23</f>
        <v>0.51111111111111107</v>
      </c>
      <c r="BB6" s="1004">
        <f>Flags!BB23</f>
        <v>0.50277777777777777</v>
      </c>
      <c r="BC6" s="1004">
        <f>Flags!BC23</f>
        <v>0.51111111111111107</v>
      </c>
      <c r="BD6" s="1004">
        <f>Flags!BD23</f>
        <v>0.50277777777777777</v>
      </c>
      <c r="BE6" s="1004">
        <f>Flags!BE23</f>
        <v>0.51111111111111107</v>
      </c>
      <c r="BF6" s="1004">
        <f>Flags!BF23</f>
        <v>0.50277777777777777</v>
      </c>
      <c r="BG6" s="1004">
        <f>Flags!BG23</f>
        <v>0.51111111111111107</v>
      </c>
      <c r="BH6" s="1004">
        <f>Flags!BH23</f>
        <v>0.50555555555555554</v>
      </c>
      <c r="BI6" s="1004">
        <f>Flags!BI23</f>
        <v>0.51111111111111107</v>
      </c>
      <c r="BJ6" s="1004">
        <f>Flags!BJ23</f>
        <v>0.50277777777777777</v>
      </c>
      <c r="BK6" s="1004">
        <f>Flags!BK23</f>
        <v>0.51111111111111107</v>
      </c>
      <c r="BL6" s="1004">
        <f>Flags!BL23</f>
        <v>0.50277777777777777</v>
      </c>
      <c r="BM6" s="1004">
        <f>Flags!BM23</f>
        <v>0.51111111111111107</v>
      </c>
      <c r="BN6" s="1004">
        <f>Flags!BN23</f>
        <v>0.50277777777777777</v>
      </c>
      <c r="BO6" s="1004">
        <f>Flags!BO23</f>
        <v>0.51111111111111107</v>
      </c>
      <c r="BP6" s="1004">
        <f>Flags!BP23</f>
        <v>0.50555555555555554</v>
      </c>
      <c r="BQ6" s="1004">
        <f>Flags!BQ23</f>
        <v>0.51111111111111107</v>
      </c>
      <c r="BR6" s="1004">
        <f>Flags!BR23</f>
        <v>0.50277777777777777</v>
      </c>
      <c r="BS6" s="1004">
        <f>Flags!BS23</f>
        <v>0.51111111111111107</v>
      </c>
      <c r="BT6" s="1004">
        <f>Flags!BT23</f>
        <v>0.50277777777777777</v>
      </c>
      <c r="BU6" s="1004">
        <f>Flags!BU23</f>
        <v>0.51111111111111107</v>
      </c>
      <c r="BV6" s="1004">
        <f>Flags!BV23</f>
        <v>0.50277777777777777</v>
      </c>
      <c r="BW6" s="1004">
        <f>Flags!BW23</f>
        <v>0.51111111111111107</v>
      </c>
      <c r="BX6" s="1004">
        <f>Flags!BX23</f>
        <v>0.50555555555555554</v>
      </c>
      <c r="BY6" s="1004">
        <f>Flags!BY23</f>
        <v>0.51111111111111107</v>
      </c>
      <c r="BZ6" s="1004">
        <f>Flags!BZ23</f>
        <v>0.50277777777777777</v>
      </c>
      <c r="CA6" s="1004">
        <f>Flags!CA23</f>
        <v>0.51111111111111107</v>
      </c>
      <c r="CB6" s="1004">
        <f>Flags!CB23</f>
        <v>0.50277777777777777</v>
      </c>
      <c r="CC6" s="1004">
        <f>Flags!CC23</f>
        <v>0.51111111111111107</v>
      </c>
      <c r="CD6" s="1004">
        <f>Flags!CD23</f>
        <v>0.50277777777777777</v>
      </c>
      <c r="CE6" s="1004">
        <f>Flags!CE23</f>
        <v>0.51111111111111107</v>
      </c>
      <c r="CF6" s="1004">
        <f>Flags!CF23</f>
        <v>0.50555555555555554</v>
      </c>
      <c r="CG6" s="1004">
        <f>Flags!CG23</f>
        <v>0.51111111111111107</v>
      </c>
      <c r="CH6" s="1004">
        <f>Flags!CH23</f>
        <v>0.50277777777777777</v>
      </c>
      <c r="CI6" s="1004">
        <f>Flags!CI23</f>
        <v>0.51111111111111107</v>
      </c>
      <c r="CJ6" s="1004">
        <f>Flags!CJ23</f>
        <v>0.50277777777777777</v>
      </c>
      <c r="CK6" s="1004">
        <f>Flags!CK23</f>
        <v>0.51111111111111107</v>
      </c>
      <c r="CL6" s="1004">
        <f>Flags!CL23</f>
        <v>0.50277777777777777</v>
      </c>
      <c r="CM6" s="1004">
        <f>Flags!CM23</f>
        <v>0.51111111111111107</v>
      </c>
      <c r="CN6" s="1004">
        <f>Flags!CN23</f>
        <v>0.50555555555555554</v>
      </c>
      <c r="CO6" s="1004">
        <f>Flags!CO23</f>
        <v>0.51111111111111107</v>
      </c>
      <c r="CP6" s="1004">
        <f>Flags!CP23</f>
        <v>0.50277777777777777</v>
      </c>
      <c r="CQ6" s="1004">
        <f>Flags!CQ23</f>
        <v>0.51111111111111107</v>
      </c>
      <c r="CR6" s="1004">
        <f>Flags!CR23</f>
        <v>0.50277777777777777</v>
      </c>
      <c r="CS6" s="1004">
        <f>Flags!CS23</f>
        <v>0.51111111111111107</v>
      </c>
      <c r="CT6" s="1004">
        <f>Flags!CT23</f>
        <v>0.50277777777777777</v>
      </c>
      <c r="CU6" s="1004">
        <f>Flags!CU23</f>
        <v>0.51111111111111107</v>
      </c>
      <c r="CV6" s="1004">
        <f>Flags!CV23</f>
        <v>0.50555555555555554</v>
      </c>
      <c r="CW6" s="1004">
        <f>Flags!CW23</f>
        <v>0.51111111111111107</v>
      </c>
      <c r="CX6" s="1004">
        <f>Flags!CX23</f>
        <v>0.50277777777777777</v>
      </c>
      <c r="CY6" s="1004">
        <f>Flags!CY23</f>
        <v>0.51111111111111107</v>
      </c>
      <c r="CZ6" s="1004">
        <f>Flags!CZ23</f>
        <v>0.50277777777777777</v>
      </c>
      <c r="DA6" s="1004">
        <f>Flags!DA23</f>
        <v>0.51111111111111107</v>
      </c>
      <c r="DB6" s="1004">
        <f>Flags!DB23</f>
        <v>0.50277777777777777</v>
      </c>
      <c r="DC6" s="1004">
        <f>Flags!DC23</f>
        <v>0.51111111111111107</v>
      </c>
      <c r="DD6" s="1004">
        <f>Flags!DD23</f>
        <v>0.50555555555555554</v>
      </c>
      <c r="DE6" s="1004">
        <f>Flags!DE23</f>
        <v>0.51111111111111107</v>
      </c>
      <c r="DF6" s="1004">
        <f>Flags!DF23</f>
        <v>0.50277777777777777</v>
      </c>
      <c r="DG6" s="1004">
        <f>Flags!DG23</f>
        <v>0.51111111111111107</v>
      </c>
      <c r="DH6" s="1004">
        <f>Flags!DH23</f>
        <v>0.50277777777777777</v>
      </c>
      <c r="DI6" s="1004">
        <f>Flags!DI23</f>
        <v>0.51111111111111107</v>
      </c>
      <c r="DJ6" s="1004">
        <f>Flags!DJ23</f>
        <v>0.50277777777777777</v>
      </c>
      <c r="DK6" s="1004">
        <f>Flags!DK23</f>
        <v>0.51111111111111107</v>
      </c>
      <c r="DL6" s="1004">
        <f>Flags!DL23</f>
        <v>0.50555555555555554</v>
      </c>
      <c r="DM6" s="1004">
        <f>Flags!DM23</f>
        <v>0.51111111111111107</v>
      </c>
      <c r="DN6" s="1004">
        <f>Flags!DN23</f>
        <v>0.50277777777777777</v>
      </c>
      <c r="DO6" s="1004">
        <f>Flags!DO23</f>
        <v>0.51111111111111107</v>
      </c>
      <c r="DP6" s="1004">
        <f>Flags!DP23</f>
        <v>0.50277777777777777</v>
      </c>
      <c r="DQ6" s="1004">
        <f>Flags!DQ23</f>
        <v>0.51111111111111107</v>
      </c>
      <c r="DR6" s="1004">
        <f>Flags!DR23</f>
        <v>0.50277777777777777</v>
      </c>
      <c r="DS6" s="1004">
        <f>Flags!DS23</f>
        <v>0.51111111111111107</v>
      </c>
      <c r="DT6" s="1004">
        <f>Flags!DT23</f>
        <v>0.50555555555555554</v>
      </c>
      <c r="DU6" s="1004">
        <f>Flags!DU23</f>
        <v>0.51111111111111107</v>
      </c>
      <c r="DV6" s="1004">
        <f>Flags!DV23</f>
        <v>0.50277777777777777</v>
      </c>
      <c r="DW6" s="1004">
        <f>Flags!DW23</f>
        <v>0.51111111111111107</v>
      </c>
    </row>
    <row r="7" spans="1:127">
      <c r="A7" s="870" t="str">
        <f>Flags!A20</f>
        <v>Senior Debt Refinancing Maturity</v>
      </c>
      <c r="B7" s="810"/>
      <c r="C7" s="810"/>
      <c r="G7" s="1005" t="b">
        <f>Flags!G20</f>
        <v>0</v>
      </c>
      <c r="H7" s="1005" t="b">
        <f>Flags!H20</f>
        <v>0</v>
      </c>
      <c r="I7" s="1005" t="b">
        <f>Flags!I20</f>
        <v>0</v>
      </c>
      <c r="J7" s="1005" t="b">
        <f>Flags!J20</f>
        <v>0</v>
      </c>
      <c r="K7" s="1005" t="b">
        <f>Flags!K20</f>
        <v>0</v>
      </c>
      <c r="L7" s="1005" t="b">
        <f>Flags!L20</f>
        <v>0</v>
      </c>
      <c r="M7" s="1005" t="b">
        <f>Flags!M20</f>
        <v>0</v>
      </c>
      <c r="N7" s="1005" t="b">
        <f>Flags!N20</f>
        <v>0</v>
      </c>
      <c r="O7" s="1005" t="b">
        <f>Flags!O20</f>
        <v>0</v>
      </c>
      <c r="P7" s="1005" t="b">
        <f>Flags!P20</f>
        <v>0</v>
      </c>
      <c r="Q7" s="1005" t="b">
        <f>Flags!Q20</f>
        <v>0</v>
      </c>
      <c r="R7" s="1005" t="b">
        <f>Flags!R20</f>
        <v>0</v>
      </c>
      <c r="S7" s="1005" t="b">
        <f>Flags!S20</f>
        <v>0</v>
      </c>
      <c r="T7" s="1005" t="b">
        <f>Flags!T20</f>
        <v>0</v>
      </c>
      <c r="U7" s="1005" t="b">
        <f>Flags!U20</f>
        <v>0</v>
      </c>
      <c r="V7" s="1005" t="b">
        <f>Flags!V20</f>
        <v>0</v>
      </c>
      <c r="W7" s="1005" t="b">
        <f>Flags!W20</f>
        <v>0</v>
      </c>
      <c r="X7" s="1005" t="b">
        <f>Flags!X20</f>
        <v>0</v>
      </c>
      <c r="Y7" s="1005" t="b">
        <f>Flags!Y20</f>
        <v>0</v>
      </c>
      <c r="Z7" s="1005" t="b">
        <f>Flags!Z20</f>
        <v>0</v>
      </c>
      <c r="AA7" s="1005" t="b">
        <f>Flags!AA20</f>
        <v>0</v>
      </c>
      <c r="AB7" s="1005" t="b">
        <f>Flags!AB20</f>
        <v>0</v>
      </c>
      <c r="AC7" s="1005" t="b">
        <f>Flags!AC20</f>
        <v>0</v>
      </c>
      <c r="AD7" s="1005" t="b">
        <f>Flags!AD20</f>
        <v>0</v>
      </c>
      <c r="AE7" s="1005" t="b">
        <f>Flags!AE20</f>
        <v>0</v>
      </c>
      <c r="AF7" s="1005" t="b">
        <f>Flags!AF20</f>
        <v>0</v>
      </c>
      <c r="AG7" s="1005" t="b">
        <f>Flags!AG20</f>
        <v>0</v>
      </c>
      <c r="AH7" s="1005" t="b">
        <f>Flags!AH20</f>
        <v>0</v>
      </c>
      <c r="AI7" s="1005" t="b">
        <f>Flags!AI20</f>
        <v>0</v>
      </c>
      <c r="AJ7" s="1005" t="b">
        <f>Flags!AJ20</f>
        <v>0</v>
      </c>
      <c r="AK7" s="1005" t="b">
        <f>Flags!AK20</f>
        <v>0</v>
      </c>
      <c r="AL7" s="1005" t="b">
        <f>Flags!AL20</f>
        <v>0</v>
      </c>
      <c r="AM7" s="1005" t="b">
        <f>Flags!AM20</f>
        <v>0</v>
      </c>
      <c r="AN7" s="1005" t="b">
        <f>Flags!AN20</f>
        <v>0</v>
      </c>
      <c r="AO7" s="1005" t="b">
        <f>Flags!AO20</f>
        <v>0</v>
      </c>
      <c r="AP7" s="1005" t="b">
        <f>Flags!AP20</f>
        <v>0</v>
      </c>
      <c r="AQ7" s="1005" t="b">
        <f>Flags!AQ20</f>
        <v>0</v>
      </c>
      <c r="AR7" s="1005" t="b">
        <f>Flags!AR20</f>
        <v>0</v>
      </c>
      <c r="AS7" s="1005" t="b">
        <f>Flags!AS20</f>
        <v>0</v>
      </c>
      <c r="AT7" s="1005" t="b">
        <f>Flags!AT20</f>
        <v>0</v>
      </c>
      <c r="AU7" s="1005" t="b">
        <f>Flags!AU20</f>
        <v>0</v>
      </c>
      <c r="AV7" s="1005" t="b">
        <f>Flags!AV20</f>
        <v>0</v>
      </c>
      <c r="AW7" s="1005" t="b">
        <f>Flags!AW20</f>
        <v>0</v>
      </c>
      <c r="AX7" s="1005" t="b">
        <f>Flags!AX20</f>
        <v>0</v>
      </c>
      <c r="AY7" s="1005" t="b">
        <f>Flags!AY20</f>
        <v>0</v>
      </c>
      <c r="AZ7" s="1005" t="b">
        <f>Flags!AZ20</f>
        <v>0</v>
      </c>
      <c r="BA7" s="1005" t="b">
        <f>Flags!BA20</f>
        <v>0</v>
      </c>
      <c r="BB7" s="1005" t="b">
        <f>Flags!BB20</f>
        <v>0</v>
      </c>
      <c r="BC7" s="1005" t="b">
        <f>Flags!BC20</f>
        <v>0</v>
      </c>
      <c r="BD7" s="1005" t="b">
        <f>Flags!BD20</f>
        <v>0</v>
      </c>
      <c r="BE7" s="1005" t="b">
        <f>Flags!BE20</f>
        <v>0</v>
      </c>
      <c r="BF7" s="1005" t="b">
        <f>Flags!BF20</f>
        <v>0</v>
      </c>
      <c r="BG7" s="1005" t="b">
        <f>Flags!BG20</f>
        <v>0</v>
      </c>
      <c r="BH7" s="1005" t="b">
        <f>Flags!BH20</f>
        <v>0</v>
      </c>
      <c r="BI7" s="1005" t="b">
        <f>Flags!BI20</f>
        <v>0</v>
      </c>
      <c r="BJ7" s="1005" t="b">
        <f>Flags!BJ20</f>
        <v>0</v>
      </c>
      <c r="BK7" s="1005" t="b">
        <f>Flags!BK20</f>
        <v>0</v>
      </c>
      <c r="BL7" s="1005" t="b">
        <f>Flags!BL20</f>
        <v>0</v>
      </c>
      <c r="BM7" s="1005" t="b">
        <f>Flags!BM20</f>
        <v>0</v>
      </c>
      <c r="BN7" s="1005" t="b">
        <f>Flags!BN20</f>
        <v>0</v>
      </c>
      <c r="BO7" s="1005" t="b">
        <f>Flags!BO20</f>
        <v>0</v>
      </c>
      <c r="BP7" s="1005" t="b">
        <f>Flags!BP20</f>
        <v>0</v>
      </c>
      <c r="BQ7" s="1005" t="b">
        <f>Flags!BQ20</f>
        <v>0</v>
      </c>
      <c r="BR7" s="1005" t="b">
        <f>Flags!BR20</f>
        <v>0</v>
      </c>
      <c r="BS7" s="1005" t="b">
        <f>Flags!BS20</f>
        <v>0</v>
      </c>
      <c r="BT7" s="1005" t="b">
        <f>Flags!BT20</f>
        <v>0</v>
      </c>
      <c r="BU7" s="1005" t="b">
        <f>Flags!BU20</f>
        <v>0</v>
      </c>
      <c r="BV7" s="1005" t="b">
        <f>Flags!BV20</f>
        <v>0</v>
      </c>
      <c r="BW7" s="1005" t="b">
        <f>Flags!BW20</f>
        <v>0</v>
      </c>
      <c r="BX7" s="1005" t="b">
        <f>Flags!BX20</f>
        <v>0</v>
      </c>
      <c r="BY7" s="1005" t="b">
        <f>Flags!BY20</f>
        <v>0</v>
      </c>
      <c r="BZ7" s="1005" t="b">
        <f>Flags!BZ20</f>
        <v>0</v>
      </c>
      <c r="CA7" s="1005" t="b">
        <f>Flags!CA20</f>
        <v>0</v>
      </c>
      <c r="CB7" s="1005" t="b">
        <f>Flags!CB20</f>
        <v>0</v>
      </c>
      <c r="CC7" s="1005" t="b">
        <f>Flags!CC20</f>
        <v>0</v>
      </c>
      <c r="CD7" s="1005" t="b">
        <f>Flags!CD20</f>
        <v>0</v>
      </c>
      <c r="CE7" s="1005" t="b">
        <f>Flags!CE20</f>
        <v>0</v>
      </c>
      <c r="CF7" s="1005" t="b">
        <f>Flags!CF20</f>
        <v>0</v>
      </c>
      <c r="CG7" s="1005" t="b">
        <f>Flags!CG20</f>
        <v>0</v>
      </c>
      <c r="CH7" s="1005" t="b">
        <f>Flags!CH20</f>
        <v>0</v>
      </c>
      <c r="CI7" s="1005" t="b">
        <f>Flags!CI20</f>
        <v>0</v>
      </c>
      <c r="CJ7" s="1005" t="b">
        <f>Flags!CJ20</f>
        <v>0</v>
      </c>
      <c r="CK7" s="1005" t="b">
        <f>Flags!CK20</f>
        <v>0</v>
      </c>
      <c r="CL7" s="1005" t="b">
        <f>Flags!CL20</f>
        <v>0</v>
      </c>
      <c r="CM7" s="1005" t="b">
        <f>Flags!CM20</f>
        <v>0</v>
      </c>
      <c r="CN7" s="1005" t="b">
        <f>Flags!CN20</f>
        <v>0</v>
      </c>
      <c r="CO7" s="1005" t="b">
        <f>Flags!CO20</f>
        <v>0</v>
      </c>
      <c r="CP7" s="1005" t="b">
        <f>Flags!CP20</f>
        <v>0</v>
      </c>
      <c r="CQ7" s="1005" t="b">
        <f>Flags!CQ20</f>
        <v>0</v>
      </c>
      <c r="CR7" s="1005" t="b">
        <f>Flags!CR20</f>
        <v>0</v>
      </c>
      <c r="CS7" s="1005" t="b">
        <f>Flags!CS20</f>
        <v>0</v>
      </c>
      <c r="CT7" s="1005" t="b">
        <f>Flags!CT20</f>
        <v>0</v>
      </c>
      <c r="CU7" s="1005" t="b">
        <f>Flags!CU20</f>
        <v>0</v>
      </c>
      <c r="CV7" s="1005" t="b">
        <f>Flags!CV20</f>
        <v>0</v>
      </c>
      <c r="CW7" s="1005" t="b">
        <f>Flags!CW20</f>
        <v>0</v>
      </c>
      <c r="CX7" s="1005" t="b">
        <f>Flags!CX20</f>
        <v>0</v>
      </c>
      <c r="CY7" s="1005" t="b">
        <f>Flags!CY20</f>
        <v>0</v>
      </c>
      <c r="CZ7" s="1005" t="b">
        <f>Flags!CZ20</f>
        <v>0</v>
      </c>
      <c r="DA7" s="1005" t="b">
        <f>Flags!DA20</f>
        <v>0</v>
      </c>
      <c r="DB7" s="1005" t="b">
        <f>Flags!DB20</f>
        <v>0</v>
      </c>
      <c r="DC7" s="1005" t="b">
        <f>Flags!DC20</f>
        <v>0</v>
      </c>
      <c r="DD7" s="1005" t="b">
        <f>Flags!DD20</f>
        <v>0</v>
      </c>
      <c r="DE7" s="1005" t="b">
        <f>Flags!DE20</f>
        <v>0</v>
      </c>
      <c r="DF7" s="1005" t="b">
        <f>Flags!DF20</f>
        <v>0</v>
      </c>
      <c r="DG7" s="1005" t="b">
        <f>Flags!DG20</f>
        <v>0</v>
      </c>
      <c r="DH7" s="1005" t="b">
        <f>Flags!DH20</f>
        <v>0</v>
      </c>
      <c r="DI7" s="1005" t="b">
        <f>Flags!DI20</f>
        <v>0</v>
      </c>
      <c r="DJ7" s="1005" t="b">
        <f>Flags!DJ20</f>
        <v>0</v>
      </c>
      <c r="DK7" s="1005" t="b">
        <f>Flags!DK20</f>
        <v>0</v>
      </c>
      <c r="DL7" s="1005" t="b">
        <f>Flags!DL20</f>
        <v>0</v>
      </c>
      <c r="DM7" s="1005" t="b">
        <f>Flags!DM20</f>
        <v>0</v>
      </c>
      <c r="DN7" s="1005" t="b">
        <f>Flags!DN20</f>
        <v>0</v>
      </c>
      <c r="DO7" s="1005" t="b">
        <f>Flags!DO20</f>
        <v>0</v>
      </c>
      <c r="DP7" s="1005" t="b">
        <f>Flags!DP20</f>
        <v>0</v>
      </c>
      <c r="DQ7" s="1005" t="b">
        <f>Flags!DQ20</f>
        <v>0</v>
      </c>
      <c r="DR7" s="1005" t="b">
        <f>Flags!DR20</f>
        <v>0</v>
      </c>
      <c r="DS7" s="1005" t="b">
        <f>Flags!DS20</f>
        <v>0</v>
      </c>
      <c r="DT7" s="1005" t="b">
        <f>Flags!DT20</f>
        <v>0</v>
      </c>
      <c r="DU7" s="1005" t="b">
        <f>Flags!DU20</f>
        <v>0</v>
      </c>
      <c r="DV7" s="1005" t="b">
        <f>Flags!DV20</f>
        <v>0</v>
      </c>
      <c r="DW7" s="1005" t="b">
        <f>Flags!DW20</f>
        <v>0</v>
      </c>
    </row>
    <row r="8" spans="1:127">
      <c r="A8" s="870" t="str">
        <f>Flags!A21</f>
        <v>Senior Debt Hedge Maturity</v>
      </c>
      <c r="B8" s="810">
        <f>Flags!B21</f>
        <v>14</v>
      </c>
      <c r="G8" s="1005" t="b">
        <f>Flags!G21</f>
        <v>0</v>
      </c>
      <c r="H8" s="1005" t="b">
        <f>Flags!H21</f>
        <v>1</v>
      </c>
      <c r="I8" s="1005" t="b">
        <f>Flags!I21</f>
        <v>1</v>
      </c>
      <c r="J8" s="1005" t="b">
        <f>Flags!J21</f>
        <v>1</v>
      </c>
      <c r="K8" s="1005" t="b">
        <f>Flags!K21</f>
        <v>1</v>
      </c>
      <c r="L8" s="1005" t="b">
        <f>Flags!L21</f>
        <v>1</v>
      </c>
      <c r="M8" s="1005" t="b">
        <f>Flags!M21</f>
        <v>1</v>
      </c>
      <c r="N8" s="1005" t="b">
        <f>Flags!N21</f>
        <v>1</v>
      </c>
      <c r="O8" s="1005" t="b">
        <f>Flags!O21</f>
        <v>1</v>
      </c>
      <c r="P8" s="1005" t="b">
        <f>Flags!P21</f>
        <v>1</v>
      </c>
      <c r="Q8" s="1005" t="b">
        <f>Flags!Q21</f>
        <v>1</v>
      </c>
      <c r="R8" s="1005" t="b">
        <f>Flags!R21</f>
        <v>1</v>
      </c>
      <c r="S8" s="1005" t="b">
        <f>Flags!S21</f>
        <v>1</v>
      </c>
      <c r="T8" s="1005" t="b">
        <f>Flags!T21</f>
        <v>1</v>
      </c>
      <c r="U8" s="1005" t="b">
        <f>Flags!U21</f>
        <v>1</v>
      </c>
      <c r="V8" s="1005" t="b">
        <f>Flags!V21</f>
        <v>1</v>
      </c>
      <c r="W8" s="1005" t="b">
        <f>Flags!W21</f>
        <v>1</v>
      </c>
      <c r="X8" s="1005" t="b">
        <f>Flags!X21</f>
        <v>1</v>
      </c>
      <c r="Y8" s="1005" t="b">
        <f>Flags!Y21</f>
        <v>1</v>
      </c>
      <c r="Z8" s="1005" t="b">
        <f>Flags!Z21</f>
        <v>1</v>
      </c>
      <c r="AA8" s="1005" t="b">
        <f>Flags!AA21</f>
        <v>1</v>
      </c>
      <c r="AB8" s="1005" t="b">
        <f>Flags!AB21</f>
        <v>1</v>
      </c>
      <c r="AC8" s="1005" t="b">
        <f>Flags!AC21</f>
        <v>1</v>
      </c>
      <c r="AD8" s="1005" t="b">
        <f>Flags!AD21</f>
        <v>1</v>
      </c>
      <c r="AE8" s="1005" t="b">
        <f>Flags!AE21</f>
        <v>1</v>
      </c>
      <c r="AF8" s="1005" t="b">
        <f>Flags!AF21</f>
        <v>1</v>
      </c>
      <c r="AG8" s="1005" t="b">
        <f>Flags!AG21</f>
        <v>1</v>
      </c>
      <c r="AH8" s="1005" t="b">
        <f>Flags!AH21</f>
        <v>1</v>
      </c>
      <c r="AI8" s="1005" t="b">
        <f>Flags!AI21</f>
        <v>1</v>
      </c>
      <c r="AJ8" s="1005" t="b">
        <f>Flags!AJ21</f>
        <v>0</v>
      </c>
      <c r="AK8" s="1005" t="b">
        <f>Flags!AK21</f>
        <v>0</v>
      </c>
      <c r="AL8" s="1005" t="b">
        <f>Flags!AL21</f>
        <v>0</v>
      </c>
      <c r="AM8" s="1005" t="b">
        <f>Flags!AM21</f>
        <v>0</v>
      </c>
      <c r="AN8" s="1005" t="b">
        <f>Flags!AN21</f>
        <v>0</v>
      </c>
      <c r="AO8" s="1005" t="b">
        <f>Flags!AO21</f>
        <v>0</v>
      </c>
      <c r="AP8" s="1005" t="b">
        <f>Flags!AP21</f>
        <v>0</v>
      </c>
      <c r="AQ8" s="1005" t="b">
        <f>Flags!AQ21</f>
        <v>0</v>
      </c>
      <c r="AR8" s="1005" t="b">
        <f>Flags!AR21</f>
        <v>0</v>
      </c>
      <c r="AS8" s="1005" t="b">
        <f>Flags!AS21</f>
        <v>0</v>
      </c>
      <c r="AT8" s="1005" t="b">
        <f>Flags!AT21</f>
        <v>0</v>
      </c>
      <c r="AU8" s="1005" t="b">
        <f>Flags!AU21</f>
        <v>0</v>
      </c>
      <c r="AV8" s="1005" t="b">
        <f>Flags!AV21</f>
        <v>0</v>
      </c>
      <c r="AW8" s="1005" t="b">
        <f>Flags!AW21</f>
        <v>0</v>
      </c>
      <c r="AX8" s="1005" t="b">
        <f>Flags!AX21</f>
        <v>0</v>
      </c>
      <c r="AY8" s="1005" t="b">
        <f>Flags!AY21</f>
        <v>0</v>
      </c>
      <c r="AZ8" s="1005" t="b">
        <f>Flags!AZ21</f>
        <v>0</v>
      </c>
      <c r="BA8" s="1005" t="b">
        <f>Flags!BA21</f>
        <v>0</v>
      </c>
      <c r="BB8" s="1005" t="b">
        <f>Flags!BB21</f>
        <v>0</v>
      </c>
      <c r="BC8" s="1005" t="b">
        <f>Flags!BC21</f>
        <v>0</v>
      </c>
      <c r="BD8" s="1005" t="b">
        <f>Flags!BD21</f>
        <v>0</v>
      </c>
      <c r="BE8" s="1005" t="b">
        <f>Flags!BE21</f>
        <v>0</v>
      </c>
      <c r="BF8" s="1005" t="b">
        <f>Flags!BF21</f>
        <v>0</v>
      </c>
      <c r="BG8" s="1005" t="b">
        <f>Flags!BG21</f>
        <v>0</v>
      </c>
      <c r="BH8" s="1005" t="b">
        <f>Flags!BH21</f>
        <v>0</v>
      </c>
      <c r="BI8" s="1005" t="b">
        <f>Flags!BI21</f>
        <v>0</v>
      </c>
      <c r="BJ8" s="1005" t="b">
        <f>Flags!BJ21</f>
        <v>0</v>
      </c>
      <c r="BK8" s="1005" t="b">
        <f>Flags!BK21</f>
        <v>0</v>
      </c>
      <c r="BL8" s="1005" t="b">
        <f>Flags!BL21</f>
        <v>0</v>
      </c>
      <c r="BM8" s="1005" t="b">
        <f>Flags!BM21</f>
        <v>0</v>
      </c>
      <c r="BN8" s="1005" t="b">
        <f>Flags!BN21</f>
        <v>0</v>
      </c>
      <c r="BO8" s="1005" t="b">
        <f>Flags!BO21</f>
        <v>0</v>
      </c>
      <c r="BP8" s="1005" t="b">
        <f>Flags!BP21</f>
        <v>0</v>
      </c>
      <c r="BQ8" s="1005" t="b">
        <f>Flags!BQ21</f>
        <v>0</v>
      </c>
      <c r="BR8" s="1005" t="b">
        <f>Flags!BR21</f>
        <v>0</v>
      </c>
      <c r="BS8" s="1005" t="b">
        <f>Flags!BS21</f>
        <v>0</v>
      </c>
      <c r="BT8" s="1005" t="b">
        <f>Flags!BT21</f>
        <v>0</v>
      </c>
      <c r="BU8" s="1005" t="b">
        <f>Flags!BU21</f>
        <v>0</v>
      </c>
      <c r="BV8" s="1005" t="b">
        <f>Flags!BV21</f>
        <v>0</v>
      </c>
      <c r="BW8" s="1005" t="b">
        <f>Flags!BW21</f>
        <v>0</v>
      </c>
      <c r="BX8" s="1005" t="b">
        <f>Flags!BX21</f>
        <v>0</v>
      </c>
      <c r="BY8" s="1005" t="b">
        <f>Flags!BY21</f>
        <v>0</v>
      </c>
      <c r="BZ8" s="1005" t="b">
        <f>Flags!BZ21</f>
        <v>0</v>
      </c>
      <c r="CA8" s="1005" t="b">
        <f>Flags!CA21</f>
        <v>0</v>
      </c>
      <c r="CB8" s="1005" t="b">
        <f>Flags!CB21</f>
        <v>0</v>
      </c>
      <c r="CC8" s="1005" t="b">
        <f>Flags!CC21</f>
        <v>0</v>
      </c>
      <c r="CD8" s="1005" t="b">
        <f>Flags!CD21</f>
        <v>0</v>
      </c>
      <c r="CE8" s="1005" t="b">
        <f>Flags!CE21</f>
        <v>0</v>
      </c>
      <c r="CF8" s="1005" t="b">
        <f>Flags!CF21</f>
        <v>0</v>
      </c>
      <c r="CG8" s="1005" t="b">
        <f>Flags!CG21</f>
        <v>0</v>
      </c>
      <c r="CH8" s="1005" t="b">
        <f>Flags!CH21</f>
        <v>0</v>
      </c>
      <c r="CI8" s="1005" t="b">
        <f>Flags!CI21</f>
        <v>0</v>
      </c>
      <c r="CJ8" s="1005" t="b">
        <f>Flags!CJ21</f>
        <v>0</v>
      </c>
      <c r="CK8" s="1005" t="b">
        <f>Flags!CK21</f>
        <v>0</v>
      </c>
      <c r="CL8" s="1005" t="b">
        <f>Flags!CL21</f>
        <v>0</v>
      </c>
      <c r="CM8" s="1005" t="b">
        <f>Flags!CM21</f>
        <v>0</v>
      </c>
      <c r="CN8" s="1005" t="b">
        <f>Flags!CN21</f>
        <v>0</v>
      </c>
      <c r="CO8" s="1005" t="b">
        <f>Flags!CO21</f>
        <v>0</v>
      </c>
      <c r="CP8" s="1005" t="b">
        <f>Flags!CP21</f>
        <v>0</v>
      </c>
      <c r="CQ8" s="1005" t="b">
        <f>Flags!CQ21</f>
        <v>0</v>
      </c>
      <c r="CR8" s="1005" t="b">
        <f>Flags!CR21</f>
        <v>0</v>
      </c>
      <c r="CS8" s="1005" t="b">
        <f>Flags!CS21</f>
        <v>0</v>
      </c>
      <c r="CT8" s="1005" t="b">
        <f>Flags!CT21</f>
        <v>0</v>
      </c>
      <c r="CU8" s="1005" t="b">
        <f>Flags!CU21</f>
        <v>0</v>
      </c>
      <c r="CV8" s="1005" t="b">
        <f>Flags!CV21</f>
        <v>0</v>
      </c>
      <c r="CW8" s="1005" t="b">
        <f>Flags!CW21</f>
        <v>0</v>
      </c>
      <c r="CX8" s="1005" t="b">
        <f>Flags!CX21</f>
        <v>0</v>
      </c>
      <c r="CY8" s="1005" t="b">
        <f>Flags!CY21</f>
        <v>0</v>
      </c>
      <c r="CZ8" s="1005" t="b">
        <f>Flags!CZ21</f>
        <v>0</v>
      </c>
      <c r="DA8" s="1005" t="b">
        <f>Flags!DA21</f>
        <v>0</v>
      </c>
      <c r="DB8" s="1005" t="b">
        <f>Flags!DB21</f>
        <v>0</v>
      </c>
      <c r="DC8" s="1005" t="b">
        <f>Flags!DC21</f>
        <v>0</v>
      </c>
      <c r="DD8" s="1005" t="b">
        <f>Flags!DD21</f>
        <v>0</v>
      </c>
      <c r="DE8" s="1005" t="b">
        <f>Flags!DE21</f>
        <v>0</v>
      </c>
      <c r="DF8" s="1005" t="b">
        <f>Flags!DF21</f>
        <v>0</v>
      </c>
      <c r="DG8" s="1005" t="b">
        <f>Flags!DG21</f>
        <v>0</v>
      </c>
      <c r="DH8" s="1005" t="b">
        <f>Flags!DH21</f>
        <v>0</v>
      </c>
      <c r="DI8" s="1005" t="b">
        <f>Flags!DI21</f>
        <v>0</v>
      </c>
      <c r="DJ8" s="1005" t="b">
        <f>Flags!DJ21</f>
        <v>0</v>
      </c>
      <c r="DK8" s="1005" t="b">
        <f>Flags!DK21</f>
        <v>0</v>
      </c>
      <c r="DL8" s="1005" t="b">
        <f>Flags!DL21</f>
        <v>0</v>
      </c>
      <c r="DM8" s="1005" t="b">
        <f>Flags!DM21</f>
        <v>0</v>
      </c>
      <c r="DN8" s="1005" t="b">
        <f>Flags!DN21</f>
        <v>0</v>
      </c>
      <c r="DO8" s="1005" t="b">
        <f>Flags!DO21</f>
        <v>0</v>
      </c>
      <c r="DP8" s="1005" t="b">
        <f>Flags!DP21</f>
        <v>0</v>
      </c>
      <c r="DQ8" s="1005" t="b">
        <f>Flags!DQ21</f>
        <v>0</v>
      </c>
      <c r="DR8" s="1005" t="b">
        <f>Flags!DR21</f>
        <v>0</v>
      </c>
      <c r="DS8" s="1005" t="b">
        <f>Flags!DS21</f>
        <v>0</v>
      </c>
      <c r="DT8" s="1005" t="b">
        <f>Flags!DT21</f>
        <v>0</v>
      </c>
      <c r="DU8" s="1005" t="b">
        <f>Flags!DU21</f>
        <v>0</v>
      </c>
      <c r="DV8" s="1005" t="b">
        <f>Flags!DV21</f>
        <v>0</v>
      </c>
      <c r="DW8" s="1005" t="b">
        <f>Flags!DW21</f>
        <v>0</v>
      </c>
    </row>
    <row r="9" spans="1:127">
      <c r="A9" s="870" t="str">
        <f>Flags!A24</f>
        <v>Senior Debt Maturity Days (%)</v>
      </c>
      <c r="B9" s="810"/>
      <c r="C9" s="810"/>
      <c r="G9" s="1005">
        <f>Flags!G24</f>
        <v>0</v>
      </c>
      <c r="H9" s="1005">
        <f>Flags!H24</f>
        <v>1</v>
      </c>
      <c r="I9" s="1005">
        <f>Flags!I24</f>
        <v>1</v>
      </c>
      <c r="J9" s="1005">
        <f>Flags!J24</f>
        <v>1</v>
      </c>
      <c r="K9" s="1005">
        <f>Flags!K24</f>
        <v>1</v>
      </c>
      <c r="L9" s="1005">
        <f>Flags!L24</f>
        <v>1</v>
      </c>
      <c r="M9" s="1005">
        <f>Flags!M24</f>
        <v>1</v>
      </c>
      <c r="N9" s="1005">
        <f>Flags!N24</f>
        <v>1</v>
      </c>
      <c r="O9" s="1005">
        <f>Flags!O24</f>
        <v>1</v>
      </c>
      <c r="P9" s="1005">
        <f>Flags!P24</f>
        <v>1</v>
      </c>
      <c r="Q9" s="1005">
        <f>Flags!Q24</f>
        <v>1</v>
      </c>
      <c r="R9" s="1005">
        <f>Flags!R24</f>
        <v>1</v>
      </c>
      <c r="S9" s="1005">
        <f>Flags!S24</f>
        <v>1</v>
      </c>
      <c r="T9" s="1005">
        <f>Flags!T24</f>
        <v>1</v>
      </c>
      <c r="U9" s="1005">
        <f>Flags!U24</f>
        <v>1</v>
      </c>
      <c r="V9" s="1005">
        <f>Flags!V24</f>
        <v>1</v>
      </c>
      <c r="W9" s="1005">
        <f>Flags!W24</f>
        <v>1</v>
      </c>
      <c r="X9" s="1005">
        <f>Flags!X24</f>
        <v>1</v>
      </c>
      <c r="Y9" s="1005">
        <f>Flags!Y24</f>
        <v>1</v>
      </c>
      <c r="Z9" s="1005">
        <f>Flags!Z24</f>
        <v>1</v>
      </c>
      <c r="AA9" s="1005">
        <f>Flags!AA24</f>
        <v>1</v>
      </c>
      <c r="AB9" s="1005">
        <f>Flags!AB24</f>
        <v>1</v>
      </c>
      <c r="AC9" s="1005">
        <f>Flags!AC24</f>
        <v>1</v>
      </c>
      <c r="AD9" s="1005">
        <f>Flags!AD24</f>
        <v>1</v>
      </c>
      <c r="AE9" s="1005">
        <f>Flags!AE24</f>
        <v>1</v>
      </c>
      <c r="AF9" s="1005">
        <f>Flags!AF24</f>
        <v>1</v>
      </c>
      <c r="AG9" s="1005">
        <f>Flags!AG24</f>
        <v>1</v>
      </c>
      <c r="AH9" s="1005">
        <f>Flags!AH24</f>
        <v>1</v>
      </c>
      <c r="AI9" s="1005">
        <f>Flags!AI24</f>
        <v>0.98907103825136611</v>
      </c>
      <c r="AJ9" s="1005">
        <f>Flags!AJ24</f>
        <v>0</v>
      </c>
      <c r="AK9" s="1005">
        <f>Flags!AK24</f>
        <v>0</v>
      </c>
      <c r="AL9" s="1005">
        <f>Flags!AL24</f>
        <v>0</v>
      </c>
      <c r="AM9" s="1005">
        <f>Flags!AM24</f>
        <v>0</v>
      </c>
      <c r="AN9" s="1005">
        <f>Flags!AN24</f>
        <v>0</v>
      </c>
      <c r="AO9" s="1005">
        <f>Flags!AO24</f>
        <v>0</v>
      </c>
      <c r="AP9" s="1005">
        <f>Flags!AP24</f>
        <v>0</v>
      </c>
      <c r="AQ9" s="1005">
        <f>Flags!AQ24</f>
        <v>0</v>
      </c>
      <c r="AR9" s="1005">
        <f>Flags!AR24</f>
        <v>0</v>
      </c>
      <c r="AS9" s="1005">
        <f>Flags!AS24</f>
        <v>0</v>
      </c>
      <c r="AT9" s="1005">
        <f>Flags!AT24</f>
        <v>0</v>
      </c>
      <c r="AU9" s="1005">
        <f>Flags!AU24</f>
        <v>0</v>
      </c>
      <c r="AV9" s="1005">
        <f>Flags!AV24</f>
        <v>0</v>
      </c>
      <c r="AW9" s="1005">
        <f>Flags!AW24</f>
        <v>0</v>
      </c>
      <c r="AX9" s="1005">
        <f>Flags!AX24</f>
        <v>0</v>
      </c>
      <c r="AY9" s="1005">
        <f>Flags!AY24</f>
        <v>0</v>
      </c>
      <c r="AZ9" s="1005">
        <f>Flags!AZ24</f>
        <v>0</v>
      </c>
      <c r="BA9" s="1005">
        <f>Flags!BA24</f>
        <v>0</v>
      </c>
      <c r="BB9" s="1005">
        <f>Flags!BB24</f>
        <v>0</v>
      </c>
      <c r="BC9" s="1005">
        <f>Flags!BC24</f>
        <v>0</v>
      </c>
      <c r="BD9" s="1005">
        <f>Flags!BD24</f>
        <v>0</v>
      </c>
      <c r="BE9" s="1005">
        <f>Flags!BE24</f>
        <v>0</v>
      </c>
      <c r="BF9" s="1005">
        <f>Flags!BF24</f>
        <v>0</v>
      </c>
      <c r="BG9" s="1005">
        <f>Flags!BG24</f>
        <v>0</v>
      </c>
      <c r="BH9" s="1005">
        <f>Flags!BH24</f>
        <v>0</v>
      </c>
      <c r="BI9" s="1005">
        <f>Flags!BI24</f>
        <v>0</v>
      </c>
      <c r="BJ9" s="1005">
        <f>Flags!BJ24</f>
        <v>0</v>
      </c>
      <c r="BK9" s="1005">
        <f>Flags!BK24</f>
        <v>0</v>
      </c>
      <c r="BL9" s="1005">
        <f>Flags!BL24</f>
        <v>0</v>
      </c>
      <c r="BM9" s="1005">
        <f>Flags!BM24</f>
        <v>0</v>
      </c>
      <c r="BN9" s="1005">
        <f>Flags!BN24</f>
        <v>0</v>
      </c>
      <c r="BO9" s="1005">
        <f>Flags!BO24</f>
        <v>0</v>
      </c>
      <c r="BP9" s="1005">
        <f>Flags!BP24</f>
        <v>0</v>
      </c>
      <c r="BQ9" s="1005">
        <f>Flags!BQ24</f>
        <v>0</v>
      </c>
      <c r="BR9" s="1005">
        <f>Flags!BR24</f>
        <v>0</v>
      </c>
      <c r="BS9" s="1005">
        <f>Flags!BS24</f>
        <v>0</v>
      </c>
      <c r="BT9" s="1005">
        <f>Flags!BT24</f>
        <v>0</v>
      </c>
      <c r="BU9" s="1005">
        <f>Flags!BU24</f>
        <v>0</v>
      </c>
      <c r="BV9" s="1005">
        <f>Flags!BV24</f>
        <v>0</v>
      </c>
      <c r="BW9" s="1005">
        <f>Flags!BW24</f>
        <v>0</v>
      </c>
      <c r="BX9" s="1005">
        <f>Flags!BX24</f>
        <v>0</v>
      </c>
      <c r="BY9" s="1005">
        <f>Flags!BY24</f>
        <v>0</v>
      </c>
      <c r="BZ9" s="1005">
        <f>Flags!BZ24</f>
        <v>0</v>
      </c>
      <c r="CA9" s="1005">
        <f>Flags!CA24</f>
        <v>0</v>
      </c>
      <c r="CB9" s="1005">
        <f>Flags!CB24</f>
        <v>0</v>
      </c>
      <c r="CC9" s="1005">
        <f>Flags!CC24</f>
        <v>0</v>
      </c>
      <c r="CD9" s="1005">
        <f>Flags!CD24</f>
        <v>0</v>
      </c>
      <c r="CE9" s="1005">
        <f>Flags!CE24</f>
        <v>0</v>
      </c>
      <c r="CF9" s="1005">
        <f>Flags!CF24</f>
        <v>0</v>
      </c>
      <c r="CG9" s="1005">
        <f>Flags!CG24</f>
        <v>0</v>
      </c>
      <c r="CH9" s="1005">
        <f>Flags!CH24</f>
        <v>0</v>
      </c>
      <c r="CI9" s="1005">
        <f>Flags!CI24</f>
        <v>0</v>
      </c>
      <c r="CJ9" s="1005">
        <f>Flags!CJ24</f>
        <v>0</v>
      </c>
      <c r="CK9" s="1005">
        <f>Flags!CK24</f>
        <v>0</v>
      </c>
      <c r="CL9" s="1005">
        <f>Flags!CL24</f>
        <v>0</v>
      </c>
      <c r="CM9" s="1005">
        <f>Flags!CM24</f>
        <v>0</v>
      </c>
      <c r="CN9" s="1005">
        <f>Flags!CN24</f>
        <v>0</v>
      </c>
      <c r="CO9" s="1005">
        <f>Flags!CO24</f>
        <v>0</v>
      </c>
      <c r="CP9" s="1005">
        <f>Flags!CP24</f>
        <v>0</v>
      </c>
      <c r="CQ9" s="1005">
        <f>Flags!CQ24</f>
        <v>0</v>
      </c>
      <c r="CR9" s="1005">
        <f>Flags!CR24</f>
        <v>0</v>
      </c>
      <c r="CS9" s="1005">
        <f>Flags!CS24</f>
        <v>0</v>
      </c>
      <c r="CT9" s="1005">
        <f>Flags!CT24</f>
        <v>0</v>
      </c>
      <c r="CU9" s="1005">
        <f>Flags!CU24</f>
        <v>0</v>
      </c>
      <c r="CV9" s="1005">
        <f>Flags!CV24</f>
        <v>0</v>
      </c>
      <c r="CW9" s="1005">
        <f>Flags!CW24</f>
        <v>0</v>
      </c>
      <c r="CX9" s="1005">
        <f>Flags!CX24</f>
        <v>0</v>
      </c>
      <c r="CY9" s="1005">
        <f>Flags!CY24</f>
        <v>0</v>
      </c>
      <c r="CZ9" s="1005">
        <f>Flags!CZ24</f>
        <v>0</v>
      </c>
      <c r="DA9" s="1005">
        <f>Flags!DA24</f>
        <v>0</v>
      </c>
      <c r="DB9" s="1005">
        <f>Flags!DB24</f>
        <v>0</v>
      </c>
      <c r="DC9" s="1005">
        <f>Flags!DC24</f>
        <v>0</v>
      </c>
      <c r="DD9" s="1005">
        <f>Flags!DD24</f>
        <v>0</v>
      </c>
      <c r="DE9" s="1005">
        <f>Flags!DE24</f>
        <v>0</v>
      </c>
      <c r="DF9" s="1005">
        <f>Flags!DF24</f>
        <v>0</v>
      </c>
      <c r="DG9" s="1005">
        <f>Flags!DG24</f>
        <v>0</v>
      </c>
      <c r="DH9" s="1005">
        <f>Flags!DH24</f>
        <v>0</v>
      </c>
      <c r="DI9" s="1005">
        <f>Flags!DI24</f>
        <v>0</v>
      </c>
      <c r="DJ9" s="1005">
        <f>Flags!DJ24</f>
        <v>0</v>
      </c>
      <c r="DK9" s="1005">
        <f>Flags!DK24</f>
        <v>0</v>
      </c>
      <c r="DL9" s="1005">
        <f>Flags!DL24</f>
        <v>0</v>
      </c>
      <c r="DM9" s="1005">
        <f>Flags!DM24</f>
        <v>0</v>
      </c>
      <c r="DN9" s="1005">
        <f>Flags!DN24</f>
        <v>0</v>
      </c>
      <c r="DO9" s="1005">
        <f>Flags!DO24</f>
        <v>0</v>
      </c>
      <c r="DP9" s="1005">
        <f>Flags!DP24</f>
        <v>0</v>
      </c>
      <c r="DQ9" s="1005">
        <f>Flags!DQ24</f>
        <v>0</v>
      </c>
      <c r="DR9" s="1005">
        <f>Flags!DR24</f>
        <v>0</v>
      </c>
      <c r="DS9" s="1005">
        <f>Flags!DS24</f>
        <v>0</v>
      </c>
      <c r="DT9" s="1005">
        <f>Flags!DT24</f>
        <v>0</v>
      </c>
      <c r="DU9" s="1005">
        <f>Flags!DU24</f>
        <v>0</v>
      </c>
      <c r="DV9" s="1005">
        <f>Flags!DV24</f>
        <v>0</v>
      </c>
      <c r="DW9" s="1005">
        <f>Flags!DW24</f>
        <v>0</v>
      </c>
    </row>
    <row r="10" spans="1:127">
      <c r="A10" s="858" t="str">
        <f>Flags!A26</f>
        <v>Junior Debt Maturity</v>
      </c>
      <c r="B10" s="810">
        <f>Flags!B26</f>
        <v>7</v>
      </c>
      <c r="C10" s="810"/>
      <c r="D10" s="610"/>
      <c r="E10" s="610"/>
      <c r="F10" s="313"/>
      <c r="G10" s="517" t="b">
        <f>Flags!G26</f>
        <v>0</v>
      </c>
      <c r="H10" s="517" t="b">
        <f>Flags!H26</f>
        <v>1</v>
      </c>
      <c r="I10" s="517" t="b">
        <f>Flags!I26</f>
        <v>1</v>
      </c>
      <c r="J10" s="517" t="b">
        <f>Flags!J26</f>
        <v>1</v>
      </c>
      <c r="K10" s="517" t="b">
        <f>Flags!K26</f>
        <v>1</v>
      </c>
      <c r="L10" s="517" t="b">
        <f>Flags!L26</f>
        <v>1</v>
      </c>
      <c r="M10" s="517" t="b">
        <f>Flags!M26</f>
        <v>1</v>
      </c>
      <c r="N10" s="517" t="b">
        <f>Flags!N26</f>
        <v>1</v>
      </c>
      <c r="O10" s="517" t="b">
        <f>Flags!O26</f>
        <v>1</v>
      </c>
      <c r="P10" s="517" t="b">
        <f>Flags!P26</f>
        <v>1</v>
      </c>
      <c r="Q10" s="517" t="b">
        <f>Flags!Q26</f>
        <v>1</v>
      </c>
      <c r="R10" s="517" t="b">
        <f>Flags!R26</f>
        <v>1</v>
      </c>
      <c r="S10" s="517" t="b">
        <f>Flags!S26</f>
        <v>1</v>
      </c>
      <c r="T10" s="517" t="b">
        <f>Flags!T26</f>
        <v>1</v>
      </c>
      <c r="U10" s="517" t="b">
        <f>Flags!U26</f>
        <v>1</v>
      </c>
      <c r="V10" s="517" t="b">
        <f>Flags!V26</f>
        <v>0</v>
      </c>
      <c r="W10" s="517" t="b">
        <f>Flags!W26</f>
        <v>0</v>
      </c>
      <c r="X10" s="517" t="b">
        <f>Flags!X26</f>
        <v>0</v>
      </c>
      <c r="Y10" s="517" t="b">
        <f>Flags!Y26</f>
        <v>0</v>
      </c>
      <c r="Z10" s="517" t="b">
        <f>Flags!Z26</f>
        <v>0</v>
      </c>
      <c r="AA10" s="517" t="b">
        <f>Flags!AA26</f>
        <v>0</v>
      </c>
      <c r="AB10" s="517" t="b">
        <f>Flags!AB26</f>
        <v>0</v>
      </c>
      <c r="AC10" s="517" t="b">
        <f>Flags!AC26</f>
        <v>0</v>
      </c>
      <c r="AD10" s="517" t="b">
        <f>Flags!AD26</f>
        <v>0</v>
      </c>
      <c r="AE10" s="517" t="b">
        <f>Flags!AE26</f>
        <v>0</v>
      </c>
      <c r="AF10" s="517" t="b">
        <f>Flags!AF26</f>
        <v>0</v>
      </c>
      <c r="AG10" s="517" t="b">
        <f>Flags!AG26</f>
        <v>0</v>
      </c>
      <c r="AH10" s="517" t="b">
        <f>Flags!AH26</f>
        <v>0</v>
      </c>
      <c r="AI10" s="517" t="b">
        <f>Flags!AI26</f>
        <v>0</v>
      </c>
      <c r="AJ10" s="517" t="b">
        <f>Flags!AJ26</f>
        <v>0</v>
      </c>
      <c r="AK10" s="517" t="b">
        <f>Flags!AK26</f>
        <v>0</v>
      </c>
      <c r="AL10" s="517" t="b">
        <f>Flags!AL26</f>
        <v>0</v>
      </c>
      <c r="AM10" s="517" t="b">
        <f>Flags!AM26</f>
        <v>0</v>
      </c>
      <c r="AN10" s="517" t="b">
        <f>Flags!AN26</f>
        <v>0</v>
      </c>
      <c r="AO10" s="517" t="b">
        <f>Flags!AO26</f>
        <v>0</v>
      </c>
      <c r="AP10" s="517" t="b">
        <f>Flags!AP26</f>
        <v>0</v>
      </c>
      <c r="AQ10" s="517" t="b">
        <f>Flags!AQ26</f>
        <v>0</v>
      </c>
      <c r="AR10" s="517" t="b">
        <f>Flags!AR26</f>
        <v>0</v>
      </c>
      <c r="AS10" s="517" t="b">
        <f>Flags!AS26</f>
        <v>0</v>
      </c>
      <c r="AT10" s="517" t="b">
        <f>Flags!AT26</f>
        <v>0</v>
      </c>
      <c r="AU10" s="517" t="b">
        <f>Flags!AU26</f>
        <v>0</v>
      </c>
      <c r="AV10" s="517" t="b">
        <f>Flags!AV26</f>
        <v>0</v>
      </c>
      <c r="AW10" s="517" t="b">
        <f>Flags!AW26</f>
        <v>0</v>
      </c>
      <c r="AX10" s="517" t="b">
        <f>Flags!AX26</f>
        <v>0</v>
      </c>
      <c r="AY10" s="517" t="b">
        <f>Flags!AY26</f>
        <v>0</v>
      </c>
      <c r="AZ10" s="517" t="b">
        <f>Flags!AZ26</f>
        <v>0</v>
      </c>
      <c r="BA10" s="517" t="b">
        <f>Flags!BA26</f>
        <v>0</v>
      </c>
      <c r="BB10" s="517" t="b">
        <f>Flags!BB26</f>
        <v>0</v>
      </c>
      <c r="BC10" s="517" t="b">
        <f>Flags!BC26</f>
        <v>0</v>
      </c>
      <c r="BD10" s="517" t="b">
        <f>Flags!BD26</f>
        <v>0</v>
      </c>
      <c r="BE10" s="517" t="b">
        <f>Flags!BE26</f>
        <v>0</v>
      </c>
      <c r="BF10" s="517" t="b">
        <f>Flags!BF26</f>
        <v>0</v>
      </c>
      <c r="BG10" s="517" t="b">
        <f>Flags!BG26</f>
        <v>0</v>
      </c>
      <c r="BH10" s="517" t="b">
        <f>Flags!BH26</f>
        <v>0</v>
      </c>
      <c r="BI10" s="517" t="b">
        <f>Flags!BI26</f>
        <v>0</v>
      </c>
      <c r="BJ10" s="517" t="b">
        <f>Flags!BJ26</f>
        <v>0</v>
      </c>
      <c r="BK10" s="517" t="b">
        <f>Flags!BK26</f>
        <v>0</v>
      </c>
      <c r="BL10" s="517" t="b">
        <f>Flags!BL26</f>
        <v>0</v>
      </c>
      <c r="BM10" s="517" t="b">
        <f>Flags!BM26</f>
        <v>0</v>
      </c>
      <c r="BN10" s="517" t="b">
        <f>Flags!BN26</f>
        <v>0</v>
      </c>
      <c r="BO10" s="517" t="b">
        <f>Flags!BO26</f>
        <v>0</v>
      </c>
      <c r="BP10" s="517" t="b">
        <f>Flags!BP26</f>
        <v>0</v>
      </c>
      <c r="BQ10" s="517" t="b">
        <f>Flags!BQ26</f>
        <v>0</v>
      </c>
      <c r="BR10" s="517" t="b">
        <f>Flags!BR26</f>
        <v>0</v>
      </c>
      <c r="BS10" s="517" t="b">
        <f>Flags!BS26</f>
        <v>0</v>
      </c>
      <c r="BT10" s="517" t="b">
        <f>Flags!BT26</f>
        <v>0</v>
      </c>
      <c r="BU10" s="517" t="b">
        <f>Flags!BU26</f>
        <v>0</v>
      </c>
      <c r="BV10" s="517" t="b">
        <f>Flags!BV26</f>
        <v>0</v>
      </c>
      <c r="BW10" s="517" t="b">
        <f>Flags!BW26</f>
        <v>0</v>
      </c>
      <c r="BX10" s="517" t="b">
        <f>Flags!BX26</f>
        <v>0</v>
      </c>
      <c r="BY10" s="517" t="b">
        <f>Flags!BY26</f>
        <v>0</v>
      </c>
      <c r="BZ10" s="517" t="b">
        <f>Flags!BZ26</f>
        <v>0</v>
      </c>
      <c r="CA10" s="517" t="b">
        <f>Flags!CA26</f>
        <v>0</v>
      </c>
      <c r="CB10" s="517" t="b">
        <f>Flags!CB26</f>
        <v>0</v>
      </c>
      <c r="CC10" s="517" t="b">
        <f>Flags!CC26</f>
        <v>0</v>
      </c>
      <c r="CD10" s="517" t="b">
        <f>Flags!CD26</f>
        <v>0</v>
      </c>
      <c r="CE10" s="517" t="b">
        <f>Flags!CE26</f>
        <v>0</v>
      </c>
      <c r="CF10" s="517" t="b">
        <f>Flags!CF26</f>
        <v>0</v>
      </c>
      <c r="CG10" s="517" t="b">
        <f>Flags!CG26</f>
        <v>0</v>
      </c>
      <c r="CH10" s="517" t="b">
        <f>Flags!CH26</f>
        <v>0</v>
      </c>
      <c r="CI10" s="517" t="b">
        <f>Flags!CI26</f>
        <v>0</v>
      </c>
      <c r="CJ10" s="517" t="b">
        <f>Flags!CJ26</f>
        <v>0</v>
      </c>
      <c r="CK10" s="517" t="b">
        <f>Flags!CK26</f>
        <v>0</v>
      </c>
      <c r="CL10" s="517" t="b">
        <f>Flags!CL26</f>
        <v>0</v>
      </c>
      <c r="CM10" s="517" t="b">
        <f>Flags!CM26</f>
        <v>0</v>
      </c>
      <c r="CN10" s="517" t="b">
        <f>Flags!CN26</f>
        <v>0</v>
      </c>
      <c r="CO10" s="517" t="b">
        <f>Flags!CO26</f>
        <v>0</v>
      </c>
      <c r="CP10" s="517" t="b">
        <f>Flags!CP26</f>
        <v>0</v>
      </c>
      <c r="CQ10" s="517" t="b">
        <f>Flags!CQ26</f>
        <v>0</v>
      </c>
      <c r="CR10" s="517" t="b">
        <f>Flags!CR26</f>
        <v>0</v>
      </c>
      <c r="CS10" s="517" t="b">
        <f>Flags!CS26</f>
        <v>0</v>
      </c>
      <c r="CT10" s="517" t="b">
        <f>Flags!CT26</f>
        <v>0</v>
      </c>
      <c r="CU10" s="517" t="b">
        <f>Flags!CU26</f>
        <v>0</v>
      </c>
      <c r="CV10" s="517" t="b">
        <f>Flags!CV26</f>
        <v>0</v>
      </c>
      <c r="CW10" s="517" t="b">
        <f>Flags!CW26</f>
        <v>0</v>
      </c>
      <c r="CX10" s="517" t="b">
        <f>Flags!CX26</f>
        <v>0</v>
      </c>
      <c r="CY10" s="517" t="b">
        <f>Flags!CY26</f>
        <v>0</v>
      </c>
      <c r="CZ10" s="517" t="b">
        <f>Flags!CZ26</f>
        <v>0</v>
      </c>
      <c r="DA10" s="517" t="b">
        <f>Flags!DA26</f>
        <v>0</v>
      </c>
      <c r="DB10" s="517" t="b">
        <f>Flags!DB26</f>
        <v>0</v>
      </c>
      <c r="DC10" s="517" t="b">
        <f>Flags!DC26</f>
        <v>0</v>
      </c>
      <c r="DD10" s="517" t="b">
        <f>Flags!DD26</f>
        <v>0</v>
      </c>
      <c r="DE10" s="517" t="b">
        <f>Flags!DE26</f>
        <v>0</v>
      </c>
      <c r="DF10" s="517" t="b">
        <f>Flags!DF26</f>
        <v>0</v>
      </c>
      <c r="DG10" s="517" t="b">
        <f>Flags!DG26</f>
        <v>0</v>
      </c>
      <c r="DH10" s="517" t="b">
        <f>Flags!DH26</f>
        <v>0</v>
      </c>
      <c r="DI10" s="517" t="b">
        <f>Flags!DI26</f>
        <v>0</v>
      </c>
      <c r="DJ10" s="517" t="b">
        <f>Flags!DJ26</f>
        <v>0</v>
      </c>
      <c r="DK10" s="517" t="b">
        <f>Flags!DK26</f>
        <v>0</v>
      </c>
      <c r="DL10" s="517" t="b">
        <f>Flags!DL26</f>
        <v>0</v>
      </c>
      <c r="DM10" s="517" t="b">
        <f>Flags!DM26</f>
        <v>0</v>
      </c>
      <c r="DN10" s="517" t="b">
        <f>Flags!DN26</f>
        <v>0</v>
      </c>
      <c r="DO10" s="517" t="b">
        <f>Flags!DO26</f>
        <v>0</v>
      </c>
      <c r="DP10" s="517" t="b">
        <f>Flags!DP26</f>
        <v>0</v>
      </c>
      <c r="DQ10" s="517" t="b">
        <f>Flags!DQ26</f>
        <v>0</v>
      </c>
      <c r="DR10" s="517" t="b">
        <f>Flags!DR26</f>
        <v>0</v>
      </c>
      <c r="DS10" s="517" t="b">
        <f>Flags!DS26</f>
        <v>0</v>
      </c>
      <c r="DT10" s="517" t="b">
        <f>Flags!DT26</f>
        <v>0</v>
      </c>
      <c r="DU10" s="517" t="b">
        <f>Flags!DU26</f>
        <v>0</v>
      </c>
      <c r="DV10" s="517" t="b">
        <f>Flags!DV26</f>
        <v>0</v>
      </c>
      <c r="DW10" s="517" t="b">
        <f>Flags!DW26</f>
        <v>0</v>
      </c>
    </row>
    <row r="11" spans="1:127">
      <c r="A11" s="858" t="str">
        <f>Flags!A27</f>
        <v>Junior Debt Period</v>
      </c>
      <c r="B11" s="810"/>
      <c r="C11" s="810"/>
      <c r="D11" s="610"/>
      <c r="E11" s="610"/>
      <c r="F11" s="313"/>
      <c r="G11" s="1004">
        <f>Flags!G27</f>
        <v>1.5277777777777777</v>
      </c>
      <c r="H11" s="1004">
        <f>Flags!H27</f>
        <v>0.50277777777777777</v>
      </c>
      <c r="I11" s="1004">
        <f>Flags!I27</f>
        <v>0.51111111111111107</v>
      </c>
      <c r="J11" s="1004">
        <f>Flags!J27</f>
        <v>0.50277777777777777</v>
      </c>
      <c r="K11" s="1004">
        <f>Flags!K27</f>
        <v>0.51111111111111107</v>
      </c>
      <c r="L11" s="1004">
        <f>Flags!L27</f>
        <v>0.50555555555555554</v>
      </c>
      <c r="M11" s="1004">
        <f>Flags!M27</f>
        <v>0.51111111111111107</v>
      </c>
      <c r="N11" s="1004">
        <f>Flags!N27</f>
        <v>0.50277777777777777</v>
      </c>
      <c r="O11" s="1004">
        <f>Flags!O27</f>
        <v>0.51111111111111107</v>
      </c>
      <c r="P11" s="1004">
        <f>Flags!P27</f>
        <v>0.50277777777777777</v>
      </c>
      <c r="Q11" s="1004">
        <f>Flags!Q27</f>
        <v>0.51111111111111107</v>
      </c>
      <c r="R11" s="1004">
        <f>Flags!R27</f>
        <v>0.50277777777777777</v>
      </c>
      <c r="S11" s="1004">
        <f>Flags!S27</f>
        <v>0.51111111111111107</v>
      </c>
      <c r="T11" s="1004">
        <f>Flags!T27</f>
        <v>0.50555555555555554</v>
      </c>
      <c r="U11" s="1004">
        <f>Flags!U27</f>
        <v>0.51111111111111107</v>
      </c>
      <c r="V11" s="1004">
        <f>Flags!V27</f>
        <v>0.50277777777777777</v>
      </c>
      <c r="W11" s="1004">
        <f>Flags!W27</f>
        <v>0.51111111111111107</v>
      </c>
      <c r="X11" s="1004">
        <f>Flags!X27</f>
        <v>0.50277777777777777</v>
      </c>
      <c r="Y11" s="1004">
        <f>Flags!Y27</f>
        <v>0.51111111111111107</v>
      </c>
      <c r="Z11" s="1004">
        <f>Flags!Z27</f>
        <v>0.50277777777777777</v>
      </c>
      <c r="AA11" s="1004">
        <f>Flags!AA27</f>
        <v>0.51111111111111107</v>
      </c>
      <c r="AB11" s="1004">
        <f>Flags!AB27</f>
        <v>0.50555555555555554</v>
      </c>
      <c r="AC11" s="1004">
        <f>Flags!AC27</f>
        <v>0.51111111111111107</v>
      </c>
      <c r="AD11" s="1004">
        <f>Flags!AD27</f>
        <v>0.50277777777777777</v>
      </c>
      <c r="AE11" s="1004">
        <f>Flags!AE27</f>
        <v>0.51111111111111107</v>
      </c>
      <c r="AF11" s="1004">
        <f>Flags!AF27</f>
        <v>0.50277777777777777</v>
      </c>
      <c r="AG11" s="1004">
        <f>Flags!AG27</f>
        <v>0.51111111111111107</v>
      </c>
      <c r="AH11" s="1004">
        <f>Flags!AH27</f>
        <v>0.50277777777777777</v>
      </c>
      <c r="AI11" s="1004">
        <f>Flags!AI27</f>
        <v>0.51111111111111107</v>
      </c>
      <c r="AJ11" s="1004">
        <f>Flags!AJ27</f>
        <v>0.50555555555555554</v>
      </c>
      <c r="AK11" s="1004">
        <f>Flags!AK27</f>
        <v>0.51111111111111107</v>
      </c>
      <c r="AL11" s="1004">
        <f>Flags!AL27</f>
        <v>0.50277777777777777</v>
      </c>
      <c r="AM11" s="1004">
        <f>Flags!AM27</f>
        <v>0.51111111111111107</v>
      </c>
      <c r="AN11" s="1004">
        <f>Flags!AN27</f>
        <v>0.50277777777777777</v>
      </c>
      <c r="AO11" s="1004">
        <f>Flags!AO27</f>
        <v>0.51111111111111107</v>
      </c>
      <c r="AP11" s="1004">
        <f>Flags!AP27</f>
        <v>0.50277777777777777</v>
      </c>
      <c r="AQ11" s="1004">
        <f>Flags!AQ27</f>
        <v>0.51111111111111107</v>
      </c>
      <c r="AR11" s="1004">
        <f>Flags!AR27</f>
        <v>0.50555555555555554</v>
      </c>
      <c r="AS11" s="1004">
        <f>Flags!AS27</f>
        <v>0.51111111111111107</v>
      </c>
      <c r="AT11" s="1004">
        <f>Flags!AT27</f>
        <v>0.50277777777777777</v>
      </c>
      <c r="AU11" s="1004">
        <f>Flags!AU27</f>
        <v>0.51111111111111107</v>
      </c>
      <c r="AV11" s="1004">
        <f>Flags!AV27</f>
        <v>0.50277777777777777</v>
      </c>
      <c r="AW11" s="1004">
        <f>Flags!AW27</f>
        <v>0.51111111111111107</v>
      </c>
      <c r="AX11" s="1004">
        <f>Flags!AX27</f>
        <v>0.50277777777777777</v>
      </c>
      <c r="AY11" s="1004">
        <f>Flags!AY27</f>
        <v>0.51111111111111107</v>
      </c>
      <c r="AZ11" s="1004">
        <f>Flags!AZ27</f>
        <v>0.50555555555555554</v>
      </c>
      <c r="BA11" s="1004">
        <f>Flags!BA27</f>
        <v>0.51111111111111107</v>
      </c>
      <c r="BB11" s="1004">
        <f>Flags!BB27</f>
        <v>0.50277777777777777</v>
      </c>
      <c r="BC11" s="1004">
        <f>Flags!BC27</f>
        <v>0.51111111111111107</v>
      </c>
      <c r="BD11" s="1004">
        <f>Flags!BD27</f>
        <v>0.50277777777777777</v>
      </c>
      <c r="BE11" s="1004">
        <f>Flags!BE27</f>
        <v>0.51111111111111107</v>
      </c>
      <c r="BF11" s="1004">
        <f>Flags!BF27</f>
        <v>0.50277777777777777</v>
      </c>
      <c r="BG11" s="1004">
        <f>Flags!BG27</f>
        <v>0.51111111111111107</v>
      </c>
      <c r="BH11" s="1004">
        <f>Flags!BH27</f>
        <v>0.50555555555555554</v>
      </c>
      <c r="BI11" s="1004">
        <f>Flags!BI27</f>
        <v>0.51111111111111107</v>
      </c>
      <c r="BJ11" s="1004">
        <f>Flags!BJ27</f>
        <v>0.50277777777777777</v>
      </c>
      <c r="BK11" s="1004">
        <f>Flags!BK27</f>
        <v>0.51111111111111107</v>
      </c>
      <c r="BL11" s="1004">
        <f>Flags!BL27</f>
        <v>0.50277777777777777</v>
      </c>
      <c r="BM11" s="1004">
        <f>Flags!BM27</f>
        <v>0.51111111111111107</v>
      </c>
      <c r="BN11" s="1004">
        <f>Flags!BN27</f>
        <v>0.50277777777777777</v>
      </c>
      <c r="BO11" s="1004">
        <f>Flags!BO27</f>
        <v>0.51111111111111107</v>
      </c>
      <c r="BP11" s="1004">
        <f>Flags!BP27</f>
        <v>0.50555555555555554</v>
      </c>
      <c r="BQ11" s="1004">
        <f>Flags!BQ27</f>
        <v>0.51111111111111107</v>
      </c>
      <c r="BR11" s="1004">
        <f>Flags!BR27</f>
        <v>0.50277777777777777</v>
      </c>
      <c r="BS11" s="1004">
        <f>Flags!BS27</f>
        <v>0.51111111111111107</v>
      </c>
      <c r="BT11" s="1004">
        <f>Flags!BT27</f>
        <v>0.50277777777777777</v>
      </c>
      <c r="BU11" s="1004">
        <f>Flags!BU27</f>
        <v>0.51111111111111107</v>
      </c>
      <c r="BV11" s="1004">
        <f>Flags!BV27</f>
        <v>0.50277777777777777</v>
      </c>
      <c r="BW11" s="1004">
        <f>Flags!BW27</f>
        <v>0.51111111111111107</v>
      </c>
      <c r="BX11" s="1004">
        <f>Flags!BX27</f>
        <v>0.50555555555555554</v>
      </c>
      <c r="BY11" s="1004">
        <f>Flags!BY27</f>
        <v>0.51111111111111107</v>
      </c>
      <c r="BZ11" s="1004">
        <f>Flags!BZ27</f>
        <v>0.50277777777777777</v>
      </c>
      <c r="CA11" s="1004">
        <f>Flags!CA27</f>
        <v>0.51111111111111107</v>
      </c>
      <c r="CB11" s="1004">
        <f>Flags!CB27</f>
        <v>0.50277777777777777</v>
      </c>
      <c r="CC11" s="1004">
        <f>Flags!CC27</f>
        <v>0.51111111111111107</v>
      </c>
      <c r="CD11" s="1004">
        <f>Flags!CD27</f>
        <v>0.50277777777777777</v>
      </c>
      <c r="CE11" s="1004">
        <f>Flags!CE27</f>
        <v>0.51111111111111107</v>
      </c>
      <c r="CF11" s="1004">
        <f>Flags!CF27</f>
        <v>0.50555555555555554</v>
      </c>
      <c r="CG11" s="1004">
        <f>Flags!CG27</f>
        <v>0.51111111111111107</v>
      </c>
      <c r="CH11" s="1004">
        <f>Flags!CH27</f>
        <v>0.50277777777777777</v>
      </c>
      <c r="CI11" s="1004">
        <f>Flags!CI27</f>
        <v>0.51111111111111107</v>
      </c>
      <c r="CJ11" s="1004">
        <f>Flags!CJ27</f>
        <v>0.50277777777777777</v>
      </c>
      <c r="CK11" s="1004">
        <f>Flags!CK27</f>
        <v>0.51111111111111107</v>
      </c>
      <c r="CL11" s="1004">
        <f>Flags!CL27</f>
        <v>0.50277777777777777</v>
      </c>
      <c r="CM11" s="1004">
        <f>Flags!CM27</f>
        <v>0.51111111111111107</v>
      </c>
      <c r="CN11" s="1004">
        <f>Flags!CN27</f>
        <v>0.50555555555555554</v>
      </c>
      <c r="CO11" s="1004">
        <f>Flags!CO27</f>
        <v>0.51111111111111107</v>
      </c>
      <c r="CP11" s="1004">
        <f>Flags!CP27</f>
        <v>0.50277777777777777</v>
      </c>
      <c r="CQ11" s="1004">
        <f>Flags!CQ27</f>
        <v>0.51111111111111107</v>
      </c>
      <c r="CR11" s="1004">
        <f>Flags!CR27</f>
        <v>0.50277777777777777</v>
      </c>
      <c r="CS11" s="1004">
        <f>Flags!CS27</f>
        <v>0.51111111111111107</v>
      </c>
      <c r="CT11" s="1004">
        <f>Flags!CT27</f>
        <v>0.50277777777777777</v>
      </c>
      <c r="CU11" s="1004">
        <f>Flags!CU27</f>
        <v>0.51111111111111107</v>
      </c>
      <c r="CV11" s="1004">
        <f>Flags!CV27</f>
        <v>0.50555555555555554</v>
      </c>
      <c r="CW11" s="1004">
        <f>Flags!CW27</f>
        <v>0.51111111111111107</v>
      </c>
      <c r="CX11" s="1004">
        <f>Flags!CX27</f>
        <v>0.50277777777777777</v>
      </c>
      <c r="CY11" s="1004">
        <f>Flags!CY27</f>
        <v>0.51111111111111107</v>
      </c>
      <c r="CZ11" s="1004">
        <f>Flags!CZ27</f>
        <v>0.50277777777777777</v>
      </c>
      <c r="DA11" s="1004">
        <f>Flags!DA27</f>
        <v>0.51111111111111107</v>
      </c>
      <c r="DB11" s="1004">
        <f>Flags!DB27</f>
        <v>0.50277777777777777</v>
      </c>
      <c r="DC11" s="1004">
        <f>Flags!DC27</f>
        <v>0.51111111111111107</v>
      </c>
      <c r="DD11" s="1004">
        <f>Flags!DD27</f>
        <v>0.50555555555555554</v>
      </c>
      <c r="DE11" s="1004">
        <f>Flags!DE27</f>
        <v>0.51111111111111107</v>
      </c>
      <c r="DF11" s="1004">
        <f>Flags!DF27</f>
        <v>0.50277777777777777</v>
      </c>
      <c r="DG11" s="1004">
        <f>Flags!DG27</f>
        <v>0.51111111111111107</v>
      </c>
      <c r="DH11" s="1004">
        <f>Flags!DH27</f>
        <v>0.50277777777777777</v>
      </c>
      <c r="DI11" s="1004">
        <f>Flags!DI27</f>
        <v>0.51111111111111107</v>
      </c>
      <c r="DJ11" s="1004">
        <f>Flags!DJ27</f>
        <v>0.50277777777777777</v>
      </c>
      <c r="DK11" s="1004">
        <f>Flags!DK27</f>
        <v>0.51111111111111107</v>
      </c>
      <c r="DL11" s="1004">
        <f>Flags!DL27</f>
        <v>0.50555555555555554</v>
      </c>
      <c r="DM11" s="1004">
        <f>Flags!DM27</f>
        <v>0.51111111111111107</v>
      </c>
      <c r="DN11" s="1004">
        <f>Flags!DN27</f>
        <v>0.50277777777777777</v>
      </c>
      <c r="DO11" s="1004">
        <f>Flags!DO27</f>
        <v>0.51111111111111107</v>
      </c>
      <c r="DP11" s="1004">
        <f>Flags!DP27</f>
        <v>0.50277777777777777</v>
      </c>
      <c r="DQ11" s="1004">
        <f>Flags!DQ27</f>
        <v>0.51111111111111107</v>
      </c>
      <c r="DR11" s="1004">
        <f>Flags!DR27</f>
        <v>0.50277777777777777</v>
      </c>
      <c r="DS11" s="1004">
        <f>Flags!DS27</f>
        <v>0.51111111111111107</v>
      </c>
      <c r="DT11" s="1004">
        <f>Flags!DT27</f>
        <v>0.50555555555555554</v>
      </c>
      <c r="DU11" s="1004">
        <f>Flags!DU27</f>
        <v>0.51111111111111107</v>
      </c>
      <c r="DV11" s="1004">
        <f>Flags!DV27</f>
        <v>0.50277777777777777</v>
      </c>
      <c r="DW11" s="1004">
        <f>Flags!DW27</f>
        <v>0.51111111111111107</v>
      </c>
    </row>
    <row r="12" spans="1:127">
      <c r="A12" s="870" t="str">
        <f>Flags!A28</f>
        <v>Junior Debt Maturity Days (%)</v>
      </c>
      <c r="B12" s="982"/>
      <c r="C12" s="982"/>
      <c r="G12" s="1005">
        <f>Flags!G28</f>
        <v>0</v>
      </c>
      <c r="H12" s="1005">
        <f>Flags!H28</f>
        <v>1</v>
      </c>
      <c r="I12" s="1005">
        <f>Flags!I28</f>
        <v>1</v>
      </c>
      <c r="J12" s="1005">
        <f>Flags!J28</f>
        <v>1</v>
      </c>
      <c r="K12" s="1005">
        <f>Flags!K28</f>
        <v>1</v>
      </c>
      <c r="L12" s="1005">
        <f>Flags!L28</f>
        <v>1</v>
      </c>
      <c r="M12" s="1005">
        <f>Flags!M28</f>
        <v>1</v>
      </c>
      <c r="N12" s="1005">
        <f>Flags!N28</f>
        <v>1</v>
      </c>
      <c r="O12" s="1005">
        <f>Flags!O28</f>
        <v>1</v>
      </c>
      <c r="P12" s="1005">
        <f>Flags!P28</f>
        <v>1</v>
      </c>
      <c r="Q12" s="1005">
        <f>Flags!Q28</f>
        <v>1</v>
      </c>
      <c r="R12" s="1005">
        <f>Flags!R28</f>
        <v>1</v>
      </c>
      <c r="S12" s="1005">
        <f>Flags!S28</f>
        <v>1</v>
      </c>
      <c r="T12" s="1005">
        <f>Flags!T28</f>
        <v>1</v>
      </c>
      <c r="U12" s="1005">
        <f>Flags!U28</f>
        <v>0.98907103825136611</v>
      </c>
      <c r="V12" s="1005">
        <f>Flags!V28</f>
        <v>0</v>
      </c>
      <c r="W12" s="1005">
        <f>Flags!W28</f>
        <v>0</v>
      </c>
      <c r="X12" s="1005">
        <f>Flags!X28</f>
        <v>0</v>
      </c>
      <c r="Y12" s="1005">
        <f>Flags!Y28</f>
        <v>0</v>
      </c>
      <c r="Z12" s="1005">
        <f>Flags!Z28</f>
        <v>0</v>
      </c>
      <c r="AA12" s="1005">
        <f>Flags!AA28</f>
        <v>0</v>
      </c>
      <c r="AB12" s="1005">
        <f>Flags!AB28</f>
        <v>0</v>
      </c>
      <c r="AC12" s="1005">
        <f>Flags!AC28</f>
        <v>0</v>
      </c>
      <c r="AD12" s="1005">
        <f>Flags!AD28</f>
        <v>0</v>
      </c>
      <c r="AE12" s="1005">
        <f>Flags!AE28</f>
        <v>0</v>
      </c>
      <c r="AF12" s="1005">
        <f>Flags!AF28</f>
        <v>0</v>
      </c>
      <c r="AG12" s="1005">
        <f>Flags!AG28</f>
        <v>0</v>
      </c>
      <c r="AH12" s="1005">
        <f>Flags!AH28</f>
        <v>0</v>
      </c>
      <c r="AI12" s="1005">
        <f>Flags!AI28</f>
        <v>0</v>
      </c>
      <c r="AJ12" s="1005">
        <f>Flags!AJ28</f>
        <v>0</v>
      </c>
      <c r="AK12" s="1005">
        <f>Flags!AK28</f>
        <v>0</v>
      </c>
      <c r="AL12" s="1005">
        <f>Flags!AL28</f>
        <v>0</v>
      </c>
      <c r="AM12" s="1005">
        <f>Flags!AM28</f>
        <v>0</v>
      </c>
      <c r="AN12" s="1005">
        <f>Flags!AN28</f>
        <v>0</v>
      </c>
      <c r="AO12" s="1005">
        <f>Flags!AO28</f>
        <v>0</v>
      </c>
      <c r="AP12" s="1005">
        <f>Flags!AP28</f>
        <v>0</v>
      </c>
      <c r="AQ12" s="1005">
        <f>Flags!AQ28</f>
        <v>0</v>
      </c>
      <c r="AR12" s="1005">
        <f>Flags!AR28</f>
        <v>0</v>
      </c>
      <c r="AS12" s="1005">
        <f>Flags!AS28</f>
        <v>0</v>
      </c>
      <c r="AT12" s="1005">
        <f>Flags!AT28</f>
        <v>0</v>
      </c>
      <c r="AU12" s="1005">
        <f>Flags!AU28</f>
        <v>0</v>
      </c>
      <c r="AV12" s="1005">
        <f>Flags!AV28</f>
        <v>0</v>
      </c>
      <c r="AW12" s="1005">
        <f>Flags!AW28</f>
        <v>0</v>
      </c>
      <c r="AX12" s="1005">
        <f>Flags!AX28</f>
        <v>0</v>
      </c>
      <c r="AY12" s="1005">
        <f>Flags!AY28</f>
        <v>0</v>
      </c>
      <c r="AZ12" s="1005">
        <f>Flags!AZ28</f>
        <v>0</v>
      </c>
      <c r="BA12" s="1005">
        <f>Flags!BA28</f>
        <v>0</v>
      </c>
      <c r="BB12" s="1005">
        <f>Flags!BB28</f>
        <v>0</v>
      </c>
      <c r="BC12" s="1005">
        <f>Flags!BC28</f>
        <v>0</v>
      </c>
      <c r="BD12" s="1005">
        <f>Flags!BD28</f>
        <v>0</v>
      </c>
      <c r="BE12" s="1005">
        <f>Flags!BE28</f>
        <v>0</v>
      </c>
      <c r="BF12" s="1005">
        <f>Flags!BF28</f>
        <v>0</v>
      </c>
      <c r="BG12" s="1005">
        <f>Flags!BG28</f>
        <v>0</v>
      </c>
      <c r="BH12" s="1005">
        <f>Flags!BH28</f>
        <v>0</v>
      </c>
      <c r="BI12" s="1005">
        <f>Flags!BI28</f>
        <v>0</v>
      </c>
      <c r="BJ12" s="1005">
        <f>Flags!BJ28</f>
        <v>0</v>
      </c>
      <c r="BK12" s="1005">
        <f>Flags!BK28</f>
        <v>0</v>
      </c>
      <c r="BL12" s="1005">
        <f>Flags!BL28</f>
        <v>0</v>
      </c>
      <c r="BM12" s="1005">
        <f>Flags!BM28</f>
        <v>0</v>
      </c>
      <c r="BN12" s="1005">
        <f>Flags!BN28</f>
        <v>0</v>
      </c>
      <c r="BO12" s="1005">
        <f>Flags!BO28</f>
        <v>0</v>
      </c>
      <c r="BP12" s="1005">
        <f>Flags!BP28</f>
        <v>0</v>
      </c>
      <c r="BQ12" s="1005">
        <f>Flags!BQ28</f>
        <v>0</v>
      </c>
      <c r="BR12" s="1005">
        <f>Flags!BR28</f>
        <v>0</v>
      </c>
      <c r="BS12" s="1005">
        <f>Flags!BS28</f>
        <v>0</v>
      </c>
      <c r="BT12" s="1005">
        <f>Flags!BT28</f>
        <v>0</v>
      </c>
      <c r="BU12" s="1005">
        <f>Flags!BU28</f>
        <v>0</v>
      </c>
      <c r="BV12" s="1005">
        <f>Flags!BV28</f>
        <v>0</v>
      </c>
      <c r="BW12" s="1005">
        <f>Flags!BW28</f>
        <v>0</v>
      </c>
      <c r="BX12" s="1005">
        <f>Flags!BX28</f>
        <v>0</v>
      </c>
      <c r="BY12" s="1005">
        <f>Flags!BY28</f>
        <v>0</v>
      </c>
      <c r="BZ12" s="1005">
        <f>Flags!BZ28</f>
        <v>0</v>
      </c>
      <c r="CA12" s="1005">
        <f>Flags!CA28</f>
        <v>0</v>
      </c>
      <c r="CB12" s="1005">
        <f>Flags!CB28</f>
        <v>0</v>
      </c>
      <c r="CC12" s="1005">
        <f>Flags!CC28</f>
        <v>0</v>
      </c>
      <c r="CD12" s="1005">
        <f>Flags!CD28</f>
        <v>0</v>
      </c>
      <c r="CE12" s="1005">
        <f>Flags!CE28</f>
        <v>0</v>
      </c>
      <c r="CF12" s="1005">
        <f>Flags!CF28</f>
        <v>0</v>
      </c>
      <c r="CG12" s="1005">
        <f>Flags!CG28</f>
        <v>0</v>
      </c>
      <c r="CH12" s="1005">
        <f>Flags!CH28</f>
        <v>0</v>
      </c>
      <c r="CI12" s="1005">
        <f>Flags!CI28</f>
        <v>0</v>
      </c>
      <c r="CJ12" s="1005">
        <f>Flags!CJ28</f>
        <v>0</v>
      </c>
      <c r="CK12" s="1005">
        <f>Flags!CK28</f>
        <v>0</v>
      </c>
      <c r="CL12" s="1005">
        <f>Flags!CL28</f>
        <v>0</v>
      </c>
      <c r="CM12" s="1005">
        <f>Flags!CM28</f>
        <v>0</v>
      </c>
      <c r="CN12" s="1005">
        <f>Flags!CN28</f>
        <v>0</v>
      </c>
      <c r="CO12" s="1005">
        <f>Flags!CO28</f>
        <v>0</v>
      </c>
      <c r="CP12" s="1005">
        <f>Flags!CP28</f>
        <v>0</v>
      </c>
      <c r="CQ12" s="1005">
        <f>Flags!CQ28</f>
        <v>0</v>
      </c>
      <c r="CR12" s="1005">
        <f>Flags!CR28</f>
        <v>0</v>
      </c>
      <c r="CS12" s="1005">
        <f>Flags!CS28</f>
        <v>0</v>
      </c>
      <c r="CT12" s="1005">
        <f>Flags!CT28</f>
        <v>0</v>
      </c>
      <c r="CU12" s="1005">
        <f>Flags!CU28</f>
        <v>0</v>
      </c>
      <c r="CV12" s="1005">
        <f>Flags!CV28</f>
        <v>0</v>
      </c>
      <c r="CW12" s="1005">
        <f>Flags!CW28</f>
        <v>0</v>
      </c>
      <c r="CX12" s="1005">
        <f>Flags!CX28</f>
        <v>0</v>
      </c>
      <c r="CY12" s="1005">
        <f>Flags!CY28</f>
        <v>0</v>
      </c>
      <c r="CZ12" s="1005">
        <f>Flags!CZ28</f>
        <v>0</v>
      </c>
      <c r="DA12" s="1005">
        <f>Flags!DA28</f>
        <v>0</v>
      </c>
      <c r="DB12" s="1005">
        <f>Flags!DB28</f>
        <v>0</v>
      </c>
      <c r="DC12" s="1005">
        <f>Flags!DC28</f>
        <v>0</v>
      </c>
      <c r="DD12" s="1005">
        <f>Flags!DD28</f>
        <v>0</v>
      </c>
      <c r="DE12" s="1005">
        <f>Flags!DE28</f>
        <v>0</v>
      </c>
      <c r="DF12" s="1005">
        <f>Flags!DF28</f>
        <v>0</v>
      </c>
      <c r="DG12" s="1005">
        <f>Flags!DG28</f>
        <v>0</v>
      </c>
      <c r="DH12" s="1005">
        <f>Flags!DH28</f>
        <v>0</v>
      </c>
      <c r="DI12" s="1005">
        <f>Flags!DI28</f>
        <v>0</v>
      </c>
      <c r="DJ12" s="1005">
        <f>Flags!DJ28</f>
        <v>0</v>
      </c>
      <c r="DK12" s="1005">
        <f>Flags!DK28</f>
        <v>0</v>
      </c>
      <c r="DL12" s="1005">
        <f>Flags!DL28</f>
        <v>0</v>
      </c>
      <c r="DM12" s="1005">
        <f>Flags!DM28</f>
        <v>0</v>
      </c>
      <c r="DN12" s="1005">
        <f>Flags!DN28</f>
        <v>0</v>
      </c>
      <c r="DO12" s="1005">
        <f>Flags!DO28</f>
        <v>0</v>
      </c>
      <c r="DP12" s="1005">
        <f>Flags!DP28</f>
        <v>0</v>
      </c>
      <c r="DQ12" s="1005">
        <f>Flags!DQ28</f>
        <v>0</v>
      </c>
      <c r="DR12" s="1005">
        <f>Flags!DR28</f>
        <v>0</v>
      </c>
      <c r="DS12" s="1005">
        <f>Flags!DS28</f>
        <v>0</v>
      </c>
      <c r="DT12" s="1005">
        <f>Flags!DT28</f>
        <v>0</v>
      </c>
      <c r="DU12" s="1005">
        <f>Flags!DU28</f>
        <v>0</v>
      </c>
      <c r="DV12" s="1005">
        <f>Flags!DV28</f>
        <v>0</v>
      </c>
      <c r="DW12" s="1005">
        <f>Flags!DW28</f>
        <v>0</v>
      </c>
    </row>
    <row r="13" spans="1:127">
      <c r="A13" s="870" t="s">
        <v>66</v>
      </c>
      <c r="B13" s="982"/>
      <c r="C13" s="982"/>
      <c r="G13" s="1005"/>
      <c r="H13" s="1005">
        <f>CF!H25/CF!H20</f>
        <v>0</v>
      </c>
      <c r="I13" s="1005">
        <f>CF!I25/CF!I20</f>
        <v>0</v>
      </c>
      <c r="J13" s="1005">
        <f>CF!J25/CF!J20</f>
        <v>0</v>
      </c>
      <c r="K13" s="1005">
        <f>CF!K25/CF!K20</f>
        <v>0</v>
      </c>
      <c r="L13" s="1005">
        <f>CF!L25/CF!L20</f>
        <v>0</v>
      </c>
      <c r="M13" s="1005">
        <f>CF!M25/CF!M20</f>
        <v>0</v>
      </c>
      <c r="N13" s="1005">
        <f>CF!N25/CF!N20</f>
        <v>0</v>
      </c>
      <c r="O13" s="1005">
        <f>CF!O25/CF!O20</f>
        <v>0</v>
      </c>
      <c r="P13" s="1005">
        <f>CF!P25/CF!P20</f>
        <v>0</v>
      </c>
      <c r="Q13" s="1005">
        <f>CF!Q25/CF!Q20</f>
        <v>0</v>
      </c>
      <c r="R13" s="1005">
        <f>CF!R25/CF!R20</f>
        <v>0</v>
      </c>
      <c r="S13" s="1005">
        <f>CF!S25/CF!S20</f>
        <v>0</v>
      </c>
      <c r="T13" s="1005">
        <f>CF!T25/CF!T20</f>
        <v>0</v>
      </c>
      <c r="U13" s="1005">
        <f>CF!U25/CF!U20</f>
        <v>0</v>
      </c>
      <c r="V13" s="1005">
        <f>CF!V25/CF!V20</f>
        <v>0</v>
      </c>
      <c r="W13" s="1005">
        <f>CF!W25/CF!W20</f>
        <v>0</v>
      </c>
      <c r="X13" s="1005">
        <f>CF!X25/CF!X20</f>
        <v>0</v>
      </c>
      <c r="Y13" s="1005">
        <f>CF!Y25/CF!Y20</f>
        <v>0</v>
      </c>
      <c r="Z13" s="1005">
        <f>CF!Z25/CF!Z20</f>
        <v>0</v>
      </c>
      <c r="AA13" s="1005">
        <f>CF!AA25/CF!AA20</f>
        <v>0</v>
      </c>
      <c r="AB13" s="1005">
        <f>CF!AB25/CF!AB20</f>
        <v>0</v>
      </c>
      <c r="AC13" s="1005">
        <f>CF!AC25/CF!AC20</f>
        <v>0</v>
      </c>
      <c r="AD13" s="1005">
        <f>CF!AD25/CF!AD20</f>
        <v>0</v>
      </c>
      <c r="AE13" s="1005">
        <f>CF!AE25/CF!AE20</f>
        <v>0</v>
      </c>
      <c r="AF13" s="1005">
        <f>CF!AF25/CF!AF20</f>
        <v>1.0621805957678332</v>
      </c>
      <c r="AG13" s="1005">
        <f>CF!AG25/CF!AG20</f>
        <v>1.0621805957678332</v>
      </c>
      <c r="AH13" s="1005">
        <f>CF!AH25/CF!AH20</f>
        <v>1.0631042229345988</v>
      </c>
      <c r="AI13" s="1005">
        <f>CF!AI25/CF!AI20</f>
        <v>1.0631042229345988</v>
      </c>
      <c r="AJ13" s="1005">
        <f>CF!AJ25/CF!AJ20</f>
        <v>1.0633381508714754</v>
      </c>
      <c r="AK13" s="1005">
        <f>CF!AK25/CF!AK20</f>
        <v>1.0633381508714754</v>
      </c>
      <c r="AL13" s="1005">
        <f>CF!AL25/CF!AL20</f>
        <v>1.0635939101712291</v>
      </c>
      <c r="AM13" s="1005">
        <f>CF!AM25/CF!AM20</f>
        <v>1.0635939101712288</v>
      </c>
      <c r="AN13" s="1005">
        <f>CF!AN25/CF!AN20</f>
        <v>1.0626432503740171</v>
      </c>
      <c r="AO13" s="1005">
        <f>CF!AO25/CF!AO20</f>
        <v>1.0626432503740171</v>
      </c>
      <c r="AP13" s="1005">
        <f>CF!AP25/CF!AP20</f>
        <v>1.0616499506800394</v>
      </c>
      <c r="AQ13" s="1005">
        <f>CF!AQ25/CF!AQ20</f>
        <v>1.0616499506800394</v>
      </c>
      <c r="AR13" s="1005">
        <f>CF!AR25/CF!AR20</f>
        <v>1.0611623486341877</v>
      </c>
      <c r="AS13" s="1005">
        <f>CF!AS25/CF!AS20</f>
        <v>1.0611623486341875</v>
      </c>
      <c r="AT13" s="1005">
        <f>CF!AT25/CF!AT20</f>
        <v>1.0602257778374302</v>
      </c>
      <c r="AU13" s="1005">
        <f>CF!AU25/CF!AU20</f>
        <v>1.0602257778374298</v>
      </c>
      <c r="AV13" s="1005">
        <f>CF!AV25/CF!AV20</f>
        <v>1.0593324468532765</v>
      </c>
      <c r="AW13" s="1005">
        <f>CF!AW25/CF!AW20</f>
        <v>1.0593324468532763</v>
      </c>
      <c r="AX13" s="1005">
        <f>CF!AX25/CF!AX20</f>
        <v>1.0584720672346419</v>
      </c>
      <c r="AY13" s="1005">
        <f>CF!AY25/CF!AY20</f>
        <v>1.0584720672346417</v>
      </c>
      <c r="AZ13" s="1005">
        <f>CF!AZ25/CF!AZ20</f>
        <v>1.0574007188336174</v>
      </c>
      <c r="BA13" s="1005">
        <f>CF!BA25/CF!BA20</f>
        <v>1.0574007188336174</v>
      </c>
      <c r="BB13" s="1005">
        <f>CF!BB25/CF!BB20</f>
        <v>1.056724178681163</v>
      </c>
      <c r="BC13" s="1005">
        <f>CF!BC25/CF!BC20</f>
        <v>1.0567241786811628</v>
      </c>
      <c r="BD13" s="1005">
        <f>CF!BD25/CF!BD20</f>
        <v>1.055670849196948</v>
      </c>
      <c r="BE13" s="1005">
        <f>CF!BE25/CF!BE20</f>
        <v>1.0556708491969478</v>
      </c>
      <c r="BF13" s="1005">
        <f>CF!BF25/CF!BF20</f>
        <v>1.0543226083905797</v>
      </c>
      <c r="BG13" s="1005">
        <f>CF!BG25/CF!BG20</f>
        <v>1.0543226083905795</v>
      </c>
      <c r="BH13" s="1005">
        <f>CF!BH25/CF!BH20</f>
        <v>1.0537451073419521</v>
      </c>
      <c r="BI13" s="1005">
        <f>CF!BI25/CF!BI20</f>
        <v>1.0537451073419521</v>
      </c>
      <c r="BJ13" s="1005">
        <f>CF!BJ25/CF!BJ20</f>
        <v>1.0530170736915385</v>
      </c>
      <c r="BK13" s="1005">
        <f>CF!BK25/CF!BK20</f>
        <v>1.0530170736915385</v>
      </c>
      <c r="BL13" s="1005">
        <f>CF!BL25/CF!BL20</f>
        <v>1.0527170208095025</v>
      </c>
      <c r="BM13" s="1005">
        <f>CF!BM25/CF!BM20</f>
        <v>1.0527170208095022</v>
      </c>
      <c r="BN13" s="1005">
        <f>CF!BN25/CF!BN20</f>
        <v>1.0523502764166308</v>
      </c>
      <c r="BO13" s="1005">
        <f>CF!BO25/CF!BO20</f>
        <v>1.0523502764166306</v>
      </c>
      <c r="BP13" s="1005"/>
      <c r="BQ13" s="1005"/>
      <c r="BR13" s="1005"/>
      <c r="BS13" s="1005"/>
      <c r="BT13" s="1005"/>
      <c r="BU13" s="1005"/>
      <c r="BV13" s="1005"/>
      <c r="BW13" s="1005"/>
      <c r="BX13" s="1005"/>
      <c r="BY13" s="1005"/>
      <c r="BZ13" s="1005"/>
      <c r="CA13" s="1005"/>
      <c r="CB13" s="1005"/>
      <c r="CC13" s="1005"/>
      <c r="CD13" s="1005"/>
      <c r="CE13" s="1005"/>
      <c r="CF13" s="1005"/>
      <c r="CG13" s="1005"/>
      <c r="CH13" s="1005"/>
      <c r="CI13" s="1005"/>
      <c r="CJ13" s="1005"/>
      <c r="CK13" s="1005"/>
      <c r="CL13" s="1005"/>
      <c r="CM13" s="1005"/>
      <c r="CN13" s="1005"/>
      <c r="CO13" s="1005"/>
      <c r="CP13" s="1005"/>
      <c r="CQ13" s="1005"/>
      <c r="CR13" s="1005"/>
      <c r="CS13" s="1005"/>
      <c r="CT13" s="1005"/>
      <c r="CU13" s="1005"/>
      <c r="CV13" s="1005"/>
      <c r="CW13" s="1005"/>
      <c r="CX13" s="1005"/>
      <c r="CY13" s="1005"/>
      <c r="CZ13" s="1005"/>
      <c r="DA13" s="1005"/>
      <c r="DB13" s="1005"/>
      <c r="DC13" s="1005"/>
      <c r="DD13" s="1005"/>
      <c r="DE13" s="1005"/>
      <c r="DF13" s="1005"/>
      <c r="DG13" s="1005"/>
      <c r="DH13" s="1005"/>
      <c r="DI13" s="1005"/>
      <c r="DJ13" s="1005"/>
      <c r="DK13" s="1005"/>
      <c r="DL13" s="1005"/>
      <c r="DM13" s="1005"/>
      <c r="DN13" s="1005"/>
      <c r="DO13" s="1005"/>
      <c r="DP13" s="1005"/>
      <c r="DQ13" s="1005"/>
      <c r="DR13" s="1005"/>
      <c r="DS13" s="1005"/>
      <c r="DT13" s="1005"/>
      <c r="DU13" s="1005"/>
      <c r="DV13" s="1005"/>
      <c r="DW13" s="1005"/>
    </row>
    <row r="14" spans="1:127">
      <c r="A14" s="870" t="str">
        <f>Flags!A30</f>
        <v>Equity Period</v>
      </c>
      <c r="B14" s="982"/>
      <c r="C14" s="982"/>
      <c r="G14" s="643">
        <f>Flags!G30</f>
        <v>1.5068493150684932</v>
      </c>
      <c r="H14" s="643">
        <f>Flags!H30</f>
        <v>0.49589041095890413</v>
      </c>
      <c r="I14" s="643">
        <f>Flags!I30</f>
        <v>0.50410958904109593</v>
      </c>
      <c r="J14" s="643">
        <f>Flags!J30</f>
        <v>0.49589041095890413</v>
      </c>
      <c r="K14" s="643">
        <f>Flags!K30</f>
        <v>0.50410958904109593</v>
      </c>
      <c r="L14" s="643">
        <f>Flags!L30</f>
        <v>0.49863013698630138</v>
      </c>
      <c r="M14" s="643">
        <f>Flags!M30</f>
        <v>0.50410958904109593</v>
      </c>
      <c r="N14" s="643">
        <f>Flags!N30</f>
        <v>0.49589041095890413</v>
      </c>
      <c r="O14" s="643">
        <f>Flags!O30</f>
        <v>0.50410958904109593</v>
      </c>
      <c r="P14" s="643">
        <f>Flags!P30</f>
        <v>0.49589041095890413</v>
      </c>
      <c r="Q14" s="643">
        <f>Flags!Q30</f>
        <v>0.50410958904109593</v>
      </c>
      <c r="R14" s="643">
        <f>Flags!R30</f>
        <v>0.49589041095890413</v>
      </c>
      <c r="S14" s="643">
        <f>Flags!S30</f>
        <v>0.50410958904109593</v>
      </c>
      <c r="T14" s="643">
        <f>Flags!T30</f>
        <v>0.49863013698630138</v>
      </c>
      <c r="U14" s="643">
        <f>Flags!U30</f>
        <v>0.50410958904109593</v>
      </c>
      <c r="V14" s="643">
        <f>Flags!V30</f>
        <v>0.49589041095890413</v>
      </c>
      <c r="W14" s="643">
        <f>Flags!W30</f>
        <v>0.50410958904109593</v>
      </c>
      <c r="X14" s="643">
        <f>Flags!X30</f>
        <v>0.49589041095890413</v>
      </c>
      <c r="Y14" s="643">
        <f>Flags!Y30</f>
        <v>0.50410958904109593</v>
      </c>
      <c r="Z14" s="643">
        <f>Flags!Z30</f>
        <v>0.49589041095890413</v>
      </c>
      <c r="AA14" s="643">
        <f>Flags!AA30</f>
        <v>0.50410958904109593</v>
      </c>
      <c r="AB14" s="643">
        <f>Flags!AB30</f>
        <v>0.49863013698630138</v>
      </c>
      <c r="AC14" s="643">
        <f>Flags!AC30</f>
        <v>0.50410958904109593</v>
      </c>
      <c r="AD14" s="643">
        <f>Flags!AD30</f>
        <v>0.49589041095890413</v>
      </c>
      <c r="AE14" s="643">
        <f>Flags!AE30</f>
        <v>0.50410958904109593</v>
      </c>
      <c r="AF14" s="643">
        <f>Flags!AF30</f>
        <v>0.49589041095890413</v>
      </c>
      <c r="AG14" s="643">
        <f>Flags!AG30</f>
        <v>0.50410958904109593</v>
      </c>
      <c r="AH14" s="643">
        <f>Flags!AH30</f>
        <v>0.49589041095890413</v>
      </c>
      <c r="AI14" s="643">
        <f>Flags!AI30</f>
        <v>0.50410958904109593</v>
      </c>
      <c r="AJ14" s="643">
        <f>Flags!AJ30</f>
        <v>0.49863013698630138</v>
      </c>
      <c r="AK14" s="643">
        <f>Flags!AK30</f>
        <v>0.50410958904109593</v>
      </c>
      <c r="AL14" s="643">
        <f>Flags!AL30</f>
        <v>0.49589041095890413</v>
      </c>
      <c r="AM14" s="643">
        <f>Flags!AM30</f>
        <v>0.50410958904109593</v>
      </c>
      <c r="AN14" s="643">
        <f>Flags!AN30</f>
        <v>0.49589041095890413</v>
      </c>
      <c r="AO14" s="643">
        <f>Flags!AO30</f>
        <v>0.50410958904109593</v>
      </c>
      <c r="AP14" s="643">
        <f>Flags!AP30</f>
        <v>0.49589041095890413</v>
      </c>
      <c r="AQ14" s="643">
        <f>Flags!AQ30</f>
        <v>0.50410958904109593</v>
      </c>
      <c r="AR14" s="643">
        <f>Flags!AR30</f>
        <v>0.49863013698630138</v>
      </c>
      <c r="AS14" s="643">
        <f>Flags!AS30</f>
        <v>0.50410958904109593</v>
      </c>
      <c r="AT14" s="643">
        <f>Flags!AT30</f>
        <v>0.49589041095890413</v>
      </c>
      <c r="AU14" s="643">
        <f>Flags!AU30</f>
        <v>0.50410958904109593</v>
      </c>
      <c r="AV14" s="643">
        <f>Flags!AV30</f>
        <v>0.49589041095890413</v>
      </c>
      <c r="AW14" s="643">
        <f>Flags!AW30</f>
        <v>0.50410958904109593</v>
      </c>
      <c r="AX14" s="643">
        <f>Flags!AX30</f>
        <v>0.49589041095890413</v>
      </c>
      <c r="AY14" s="643">
        <f>Flags!AY30</f>
        <v>0.50410958904109593</v>
      </c>
      <c r="AZ14" s="643">
        <f>Flags!AZ30</f>
        <v>0.49863013698630138</v>
      </c>
      <c r="BA14" s="643">
        <f>Flags!BA30</f>
        <v>0.50410958904109593</v>
      </c>
      <c r="BB14" s="643">
        <f>Flags!BB30</f>
        <v>0.49589041095890413</v>
      </c>
      <c r="BC14" s="643">
        <f>Flags!BC30</f>
        <v>0.50410958904109593</v>
      </c>
      <c r="BD14" s="643">
        <f>Flags!BD30</f>
        <v>0.49589041095890413</v>
      </c>
      <c r="BE14" s="643">
        <f>Flags!BE30</f>
        <v>0.50410958904109593</v>
      </c>
      <c r="BF14" s="643">
        <f>Flags!BF30</f>
        <v>0.49589041095890413</v>
      </c>
      <c r="BG14" s="643">
        <f>Flags!BG30</f>
        <v>0.50410958904109593</v>
      </c>
      <c r="BH14" s="643">
        <f>Flags!BH30</f>
        <v>0.49863013698630138</v>
      </c>
      <c r="BI14" s="643">
        <f>Flags!BI30</f>
        <v>0.50410958904109593</v>
      </c>
      <c r="BJ14" s="643">
        <f>Flags!BJ30</f>
        <v>0.49589041095890413</v>
      </c>
      <c r="BK14" s="643">
        <f>Flags!BK30</f>
        <v>0.50410958904109593</v>
      </c>
      <c r="BL14" s="643">
        <f>Flags!BL30</f>
        <v>0.49589041095890413</v>
      </c>
      <c r="BM14" s="643">
        <f>Flags!BM30</f>
        <v>0.50410958904109593</v>
      </c>
      <c r="BN14" s="643">
        <f>Flags!BN30</f>
        <v>0.49589041095890413</v>
      </c>
      <c r="BO14" s="643">
        <f>Flags!BO30</f>
        <v>0.50410958904109593</v>
      </c>
      <c r="BP14" s="643">
        <f>Flags!BP30</f>
        <v>0.49863013698630138</v>
      </c>
      <c r="BQ14" s="643">
        <f>Flags!BQ30</f>
        <v>0.50410958904109593</v>
      </c>
      <c r="BR14" s="643">
        <f>Flags!BR30</f>
        <v>0.49589041095890413</v>
      </c>
      <c r="BS14" s="643">
        <f>Flags!BS30</f>
        <v>0.50410958904109593</v>
      </c>
      <c r="BT14" s="643">
        <f>Flags!BT30</f>
        <v>0.49589041095890413</v>
      </c>
      <c r="BU14" s="643">
        <f>Flags!BU30</f>
        <v>0.50410958904109593</v>
      </c>
      <c r="BV14" s="643">
        <f>Flags!BV30</f>
        <v>0.49589041095890413</v>
      </c>
      <c r="BW14" s="643">
        <f>Flags!BW30</f>
        <v>0.50410958904109593</v>
      </c>
      <c r="BX14" s="643">
        <f>Flags!BX30</f>
        <v>0.49863013698630138</v>
      </c>
      <c r="BY14" s="643">
        <f>Flags!BY30</f>
        <v>0.50410958904109593</v>
      </c>
      <c r="BZ14" s="643">
        <f>Flags!BZ30</f>
        <v>0.49589041095890413</v>
      </c>
      <c r="CA14" s="643">
        <f>Flags!CA30</f>
        <v>0.50410958904109593</v>
      </c>
      <c r="CB14" s="643">
        <f>Flags!CB30</f>
        <v>0.49589041095890413</v>
      </c>
      <c r="CC14" s="643">
        <f>Flags!CC30</f>
        <v>0.50410958904109593</v>
      </c>
      <c r="CD14" s="643">
        <f>Flags!CD30</f>
        <v>0.49589041095890413</v>
      </c>
      <c r="CE14" s="643">
        <f>Flags!CE30</f>
        <v>0.50410958904109593</v>
      </c>
      <c r="CF14" s="643">
        <f>Flags!CF30</f>
        <v>0.49863013698630138</v>
      </c>
      <c r="CG14" s="643">
        <f>Flags!CG30</f>
        <v>0.50410958904109593</v>
      </c>
      <c r="CH14" s="643">
        <f>Flags!CH30</f>
        <v>0.49589041095890413</v>
      </c>
      <c r="CI14" s="643">
        <f>Flags!CI30</f>
        <v>0.50410958904109593</v>
      </c>
      <c r="CJ14" s="643">
        <f>Flags!CJ30</f>
        <v>0.49589041095890413</v>
      </c>
      <c r="CK14" s="643">
        <f>Flags!CK30</f>
        <v>0.50410958904109593</v>
      </c>
      <c r="CL14" s="643">
        <f>Flags!CL30</f>
        <v>0.49589041095890413</v>
      </c>
      <c r="CM14" s="643">
        <f>Flags!CM30</f>
        <v>0.50410958904109593</v>
      </c>
      <c r="CN14" s="643">
        <f>Flags!CN30</f>
        <v>0.49863013698630138</v>
      </c>
      <c r="CO14" s="643">
        <f>Flags!CO30</f>
        <v>0.50410958904109593</v>
      </c>
      <c r="CP14" s="643">
        <f>Flags!CP30</f>
        <v>0.49589041095890413</v>
      </c>
      <c r="CQ14" s="643">
        <f>Flags!CQ30</f>
        <v>0.50410958904109593</v>
      </c>
      <c r="CR14" s="643">
        <f>Flags!CR30</f>
        <v>0.49589041095890413</v>
      </c>
      <c r="CS14" s="643">
        <f>Flags!CS30</f>
        <v>0.50410958904109593</v>
      </c>
      <c r="CT14" s="643">
        <f>Flags!CT30</f>
        <v>0.49589041095890413</v>
      </c>
      <c r="CU14" s="643">
        <f>Flags!CU30</f>
        <v>0.50410958904109593</v>
      </c>
      <c r="CV14" s="643">
        <f>Flags!CV30</f>
        <v>0.49863013698630138</v>
      </c>
      <c r="CW14" s="643">
        <f>Flags!CW30</f>
        <v>0.50410958904109593</v>
      </c>
      <c r="CX14" s="643">
        <f>Flags!CX30</f>
        <v>0.49589041095890413</v>
      </c>
      <c r="CY14" s="643">
        <f>Flags!CY30</f>
        <v>0.50410958904109593</v>
      </c>
      <c r="CZ14" s="643">
        <f>Flags!CZ30</f>
        <v>0.49589041095890413</v>
      </c>
      <c r="DA14" s="643">
        <f>Flags!DA30</f>
        <v>0.50410958904109593</v>
      </c>
      <c r="DB14" s="643">
        <f>Flags!DB30</f>
        <v>0.49589041095890413</v>
      </c>
      <c r="DC14" s="643">
        <f>Flags!DC30</f>
        <v>0.50410958904109593</v>
      </c>
      <c r="DD14" s="643">
        <f>Flags!DD30</f>
        <v>0.49863013698630138</v>
      </c>
      <c r="DE14" s="643">
        <f>Flags!DE30</f>
        <v>0.50410958904109593</v>
      </c>
      <c r="DF14" s="643">
        <f>Flags!DF30</f>
        <v>0.49589041095890413</v>
      </c>
      <c r="DG14" s="643">
        <f>Flags!DG30</f>
        <v>0.50410958904109593</v>
      </c>
      <c r="DH14" s="643">
        <f>Flags!DH30</f>
        <v>0.49589041095890413</v>
      </c>
      <c r="DI14" s="643">
        <f>Flags!DI30</f>
        <v>0.50410958904109593</v>
      </c>
      <c r="DJ14" s="643">
        <f>Flags!DJ30</f>
        <v>0.49589041095890413</v>
      </c>
      <c r="DK14" s="643">
        <f>Flags!DK30</f>
        <v>0.50410958904109593</v>
      </c>
      <c r="DL14" s="643">
        <f>Flags!DL30</f>
        <v>0.49863013698630138</v>
      </c>
      <c r="DM14" s="643">
        <f>Flags!DM30</f>
        <v>0.50410958904109593</v>
      </c>
      <c r="DN14" s="643">
        <f>Flags!DN30</f>
        <v>0.49589041095890413</v>
      </c>
      <c r="DO14" s="643">
        <f>Flags!DO30</f>
        <v>0.50410958904109593</v>
      </c>
      <c r="DP14" s="643">
        <f>Flags!DP30</f>
        <v>0.49589041095890413</v>
      </c>
      <c r="DQ14" s="643">
        <f>Flags!DQ30</f>
        <v>0.50410958904109593</v>
      </c>
      <c r="DR14" s="643">
        <f>Flags!DR30</f>
        <v>0.49589041095890413</v>
      </c>
      <c r="DS14" s="643">
        <f>Flags!DS30</f>
        <v>0.50410958904109593</v>
      </c>
      <c r="DT14" s="643">
        <f>Flags!DT30</f>
        <v>0.49863013698630138</v>
      </c>
      <c r="DU14" s="643">
        <f>Flags!DU30</f>
        <v>0.50410958904109593</v>
      </c>
      <c r="DV14" s="643">
        <f>Flags!DV30</f>
        <v>0.49589041095890413</v>
      </c>
      <c r="DW14" s="643">
        <f>Flags!DW30</f>
        <v>0.50410958904109593</v>
      </c>
    </row>
    <row r="15" spans="1:127">
      <c r="A15" s="313"/>
      <c r="B15" s="703"/>
      <c r="C15" s="703"/>
      <c r="D15" s="610"/>
      <c r="E15" s="610"/>
      <c r="F15" s="313"/>
      <c r="G15" s="544"/>
      <c r="H15" s="610"/>
      <c r="I15" s="610"/>
      <c r="J15" s="610"/>
      <c r="K15" s="610"/>
      <c r="L15" s="610"/>
      <c r="M15" s="610"/>
      <c r="N15" s="610"/>
      <c r="O15" s="610"/>
      <c r="P15" s="610"/>
      <c r="Q15" s="610"/>
      <c r="R15" s="610"/>
      <c r="S15" s="610"/>
      <c r="T15" s="610"/>
      <c r="U15" s="610"/>
      <c r="V15" s="610"/>
      <c r="W15" s="610"/>
      <c r="X15" s="610"/>
      <c r="Y15" s="610"/>
      <c r="Z15" s="610"/>
      <c r="AA15" s="610"/>
      <c r="AB15" s="610"/>
      <c r="AC15" s="610"/>
      <c r="AD15" s="610"/>
      <c r="AE15" s="610"/>
      <c r="AF15" s="610"/>
      <c r="AG15" s="610"/>
      <c r="AH15" s="610"/>
      <c r="AI15" s="610"/>
      <c r="AJ15" s="610"/>
      <c r="AK15" s="610"/>
      <c r="AL15" s="610"/>
      <c r="AM15" s="610"/>
      <c r="AN15" s="610"/>
      <c r="AO15" s="610"/>
      <c r="AP15" s="610"/>
      <c r="AQ15" s="610"/>
      <c r="AR15" s="610"/>
      <c r="AS15" s="610"/>
      <c r="AT15" s="610"/>
      <c r="AU15" s="610"/>
      <c r="AV15" s="610"/>
      <c r="AW15" s="610"/>
      <c r="AX15" s="610"/>
      <c r="AY15" s="610"/>
      <c r="AZ15" s="610"/>
      <c r="BA15" s="610"/>
      <c r="BB15" s="610"/>
      <c r="BC15" s="610"/>
      <c r="BD15" s="610"/>
      <c r="BE15" s="610"/>
      <c r="BF15" s="610"/>
      <c r="BG15" s="610"/>
      <c r="BH15" s="610"/>
      <c r="BI15" s="610"/>
      <c r="BJ15" s="610"/>
      <c r="BK15" s="610"/>
      <c r="BL15" s="610"/>
      <c r="BM15" s="610"/>
      <c r="BN15" s="610"/>
      <c r="BO15" s="610"/>
      <c r="BP15" s="610"/>
      <c r="BQ15" s="610"/>
      <c r="BR15" s="610"/>
      <c r="BS15" s="610"/>
      <c r="BT15" s="610"/>
      <c r="BU15" s="610"/>
      <c r="BV15" s="610"/>
      <c r="BW15" s="610"/>
      <c r="BX15" s="610"/>
      <c r="BY15" s="610"/>
      <c r="BZ15" s="610"/>
      <c r="CA15" s="610"/>
      <c r="CB15" s="610"/>
      <c r="CC15" s="610"/>
      <c r="CD15" s="610"/>
      <c r="CE15" s="610"/>
      <c r="CF15" s="610"/>
      <c r="CG15" s="610"/>
      <c r="CH15" s="610"/>
      <c r="CI15" s="610"/>
      <c r="CJ15" s="610"/>
      <c r="CK15" s="610"/>
      <c r="CL15" s="610"/>
      <c r="CM15" s="610"/>
      <c r="CN15" s="610"/>
      <c r="CO15" s="610"/>
      <c r="CP15" s="610"/>
      <c r="CQ15" s="610"/>
      <c r="CR15" s="610"/>
      <c r="CS15" s="610"/>
      <c r="CT15" s="610"/>
      <c r="CU15" s="610"/>
      <c r="CV15" s="610"/>
      <c r="CW15" s="610"/>
      <c r="CX15" s="610"/>
      <c r="CY15" s="610"/>
      <c r="CZ15" s="610"/>
      <c r="DA15" s="610"/>
      <c r="DB15" s="610"/>
      <c r="DC15" s="610"/>
      <c r="DD15" s="610"/>
      <c r="DE15" s="610"/>
      <c r="DF15" s="610"/>
      <c r="DG15" s="610"/>
      <c r="DH15" s="610"/>
      <c r="DI15" s="610"/>
      <c r="DJ15" s="610"/>
      <c r="DK15" s="610"/>
      <c r="DL15" s="610"/>
      <c r="DM15" s="610"/>
      <c r="DN15" s="610"/>
      <c r="DO15" s="610"/>
      <c r="DP15" s="610"/>
      <c r="DQ15" s="610"/>
      <c r="DR15" s="610"/>
      <c r="DS15" s="610"/>
      <c r="DT15" s="610"/>
      <c r="DU15" s="610"/>
      <c r="DV15" s="610"/>
      <c r="DW15" s="610"/>
    </row>
    <row r="16" spans="1:127">
      <c r="A16" s="860" t="s">
        <v>855</v>
      </c>
      <c r="B16" s="861"/>
      <c r="C16" s="861"/>
      <c r="D16" s="863"/>
      <c r="E16" s="863"/>
      <c r="F16" s="862"/>
      <c r="G16" s="378"/>
      <c r="H16" s="378"/>
      <c r="I16" s="378"/>
      <c r="J16" s="378"/>
      <c r="K16" s="378"/>
      <c r="L16" s="378"/>
      <c r="M16" s="378"/>
      <c r="N16" s="378"/>
      <c r="O16" s="378"/>
      <c r="P16" s="378"/>
      <c r="Q16" s="378"/>
      <c r="R16" s="378"/>
      <c r="S16" s="378"/>
      <c r="T16" s="378"/>
      <c r="U16" s="378"/>
      <c r="V16" s="378"/>
      <c r="W16" s="378"/>
      <c r="X16" s="378"/>
      <c r="Y16" s="378"/>
      <c r="Z16" s="378"/>
      <c r="AA16" s="378"/>
      <c r="AB16" s="378"/>
      <c r="AC16" s="378"/>
      <c r="AD16" s="378"/>
      <c r="AE16" s="378"/>
      <c r="AF16" s="378"/>
      <c r="AG16" s="378"/>
      <c r="AH16" s="378"/>
      <c r="AI16" s="378"/>
      <c r="AJ16" s="378"/>
      <c r="AK16" s="378"/>
      <c r="AL16" s="378"/>
      <c r="AM16" s="378"/>
      <c r="AN16" s="378"/>
      <c r="AO16" s="378"/>
      <c r="AP16" s="378"/>
      <c r="AQ16" s="378"/>
      <c r="AR16" s="378"/>
      <c r="AS16" s="378"/>
      <c r="AT16" s="378"/>
      <c r="AU16" s="378"/>
      <c r="AV16" s="378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  <c r="BW16" s="378"/>
      <c r="BX16" s="378"/>
      <c r="BY16" s="378"/>
      <c r="BZ16" s="378"/>
      <c r="CA16" s="378"/>
      <c r="CB16" s="378"/>
      <c r="CC16" s="378"/>
      <c r="CD16" s="378"/>
      <c r="CE16" s="378"/>
      <c r="CF16" s="378"/>
      <c r="CG16" s="378"/>
      <c r="CH16" s="378"/>
      <c r="CI16" s="378"/>
      <c r="CJ16" s="378"/>
      <c r="CK16" s="378"/>
      <c r="CL16" s="378"/>
      <c r="CM16" s="378"/>
      <c r="CN16" s="378"/>
      <c r="CO16" s="378"/>
      <c r="CP16" s="378"/>
      <c r="CQ16" s="378"/>
      <c r="CR16" s="378"/>
      <c r="CS16" s="378"/>
      <c r="CT16" s="378"/>
      <c r="CU16" s="378"/>
      <c r="CV16" s="378"/>
      <c r="CW16" s="378"/>
      <c r="CX16" s="378"/>
      <c r="CY16" s="378"/>
      <c r="CZ16" s="378"/>
      <c r="DA16" s="378"/>
      <c r="DB16" s="378"/>
      <c r="DC16" s="378"/>
      <c r="DD16" s="378"/>
      <c r="DE16" s="378"/>
      <c r="DF16" s="378"/>
      <c r="DG16" s="378"/>
      <c r="DH16" s="378"/>
      <c r="DI16" s="378"/>
      <c r="DJ16" s="378"/>
      <c r="DK16" s="378"/>
      <c r="DL16" s="378"/>
      <c r="DM16" s="378"/>
      <c r="DN16" s="378"/>
      <c r="DO16" s="378"/>
      <c r="DP16" s="378"/>
      <c r="DQ16" s="378"/>
      <c r="DR16" s="378"/>
      <c r="DS16" s="378"/>
      <c r="DT16" s="378"/>
      <c r="DU16" s="378"/>
      <c r="DV16" s="378"/>
      <c r="DW16" s="378"/>
    </row>
    <row r="17" spans="1:127">
      <c r="A17" s="617" t="str">
        <f>CF!A69</f>
        <v>Free Cash Flow for Banks</v>
      </c>
      <c r="B17" s="705"/>
      <c r="C17" s="705"/>
      <c r="D17" s="395"/>
      <c r="E17" s="395"/>
      <c r="G17" s="459">
        <f>Macro!G50</f>
        <v>0</v>
      </c>
      <c r="H17" s="459">
        <f>Macro!H50</f>
        <v>2539.6336729104755</v>
      </c>
      <c r="I17" s="459">
        <f>Macro!I50</f>
        <v>2581.7270487045712</v>
      </c>
      <c r="J17" s="459">
        <f>Macro!J50</f>
        <v>2573.6300700430847</v>
      </c>
      <c r="K17" s="459">
        <f>Macro!K50</f>
        <v>2616.2869220327502</v>
      </c>
      <c r="L17" s="459">
        <f>Macro!L50</f>
        <v>2573.8968785269544</v>
      </c>
      <c r="M17" s="459">
        <f>Macro!M50</f>
        <v>2602.1814596096683</v>
      </c>
      <c r="N17" s="459">
        <f>Macro!N50</f>
        <v>2603.1731723205571</v>
      </c>
      <c r="O17" s="459">
        <f>Macro!O50</f>
        <v>2646.3196889888541</v>
      </c>
      <c r="P17" s="459">
        <f>Macro!P50</f>
        <v>2633.9749491609909</v>
      </c>
      <c r="Q17" s="459">
        <f>Macro!Q50</f>
        <v>2677.6319925172493</v>
      </c>
      <c r="R17" s="459">
        <f>Macro!R50</f>
        <v>2627.9015605277727</v>
      </c>
      <c r="S17" s="459">
        <f>Macro!S50</f>
        <v>2671.4579399840327</v>
      </c>
      <c r="T17" s="459">
        <f>Macro!T50</f>
        <v>2691.7722379098691</v>
      </c>
      <c r="U17" s="459">
        <f>Macro!U50</f>
        <v>2721.352152612174</v>
      </c>
      <c r="V17" s="459">
        <f>Macro!V50</f>
        <v>2745.1896487073409</v>
      </c>
      <c r="W17" s="459">
        <f>Macro!W50</f>
        <v>2790.6900296251411</v>
      </c>
      <c r="X17" s="459">
        <f>Macro!X50</f>
        <v>2810.5474066129946</v>
      </c>
      <c r="Y17" s="459">
        <f>Macro!Y50</f>
        <v>2857.1310652861384</v>
      </c>
      <c r="Z17" s="459">
        <f>Macro!Z50</f>
        <v>2874.1336832384045</v>
      </c>
      <c r="AA17" s="459">
        <f>Macro!AA50</f>
        <v>2921.7712580987099</v>
      </c>
      <c r="AB17" s="459">
        <f>Macro!AB50</f>
        <v>2923.0464751634472</v>
      </c>
      <c r="AC17" s="459">
        <f>Macro!AC50</f>
        <v>2955.1678650004073</v>
      </c>
      <c r="AD17" s="459">
        <f>Macro!AD50</f>
        <v>2981.3591174823305</v>
      </c>
      <c r="AE17" s="459">
        <f>Macro!AE50</f>
        <v>3030.7739094848012</v>
      </c>
      <c r="AF17" s="459">
        <f>Macro!AF50</f>
        <v>4061.1818296131596</v>
      </c>
      <c r="AG17" s="459">
        <f>Macro!AG50</f>
        <v>4128.4942356288484</v>
      </c>
      <c r="AH17" s="459">
        <f>Macro!AH50</f>
        <v>3996.7740072492566</v>
      </c>
      <c r="AI17" s="459">
        <f>Macro!AI50</f>
        <v>4063.0188802975881</v>
      </c>
      <c r="AJ17" s="459">
        <f>Macro!AJ50</f>
        <v>3934.3933975469899</v>
      </c>
      <c r="AK17" s="459">
        <f>Macro!AK50</f>
        <v>3977.6284898277263</v>
      </c>
      <c r="AL17" s="459">
        <f>Macro!AL50</f>
        <v>3747.6088327975895</v>
      </c>
      <c r="AM17" s="459">
        <f>Macro!AM50</f>
        <v>3809.7238963246209</v>
      </c>
      <c r="AN17" s="459">
        <f>Macro!AN50</f>
        <v>3619.9148730740894</v>
      </c>
      <c r="AO17" s="459">
        <f>Macro!AO50</f>
        <v>3679.9134621305666</v>
      </c>
      <c r="AP17" s="459">
        <f>Macro!AP50</f>
        <v>3720.0580486068029</v>
      </c>
      <c r="AQ17" s="459">
        <f>Macro!AQ50</f>
        <v>3781.7164693019445</v>
      </c>
      <c r="AR17" s="459">
        <f>Macro!AR50</f>
        <v>3828.2668211502187</v>
      </c>
      <c r="AS17" s="459">
        <f>Macro!AS50</f>
        <v>3870.335687316704</v>
      </c>
      <c r="AT17" s="459">
        <f>Macro!AT50</f>
        <v>3918.5396670793507</v>
      </c>
      <c r="AU17" s="459">
        <f>Macro!AU50</f>
        <v>3983.4878383569103</v>
      </c>
      <c r="AV17" s="459">
        <f>Macro!AV50</f>
        <v>3977.4858812960074</v>
      </c>
      <c r="AW17" s="459">
        <f>Macro!AW50</f>
        <v>4043.4110616489806</v>
      </c>
      <c r="AX17" s="459">
        <f>Macro!AX50</f>
        <v>4078.0838742013784</v>
      </c>
      <c r="AY17" s="459">
        <f>Macro!AY50</f>
        <v>3489.4209368294796</v>
      </c>
      <c r="AZ17" s="459">
        <f>Macro!AZ50</f>
        <v>4174.3321453315675</v>
      </c>
      <c r="BA17" s="459">
        <f>Macro!BA50</f>
        <v>3445.8309212454687</v>
      </c>
      <c r="BB17" s="459">
        <f>Macro!BB50</f>
        <v>4208.7183773842498</v>
      </c>
      <c r="BC17" s="459">
        <f>Macro!BC50</f>
        <v>3433.223100278954</v>
      </c>
      <c r="BD17" s="459">
        <f>Macro!BD50</f>
        <v>4255.9702960771401</v>
      </c>
      <c r="BE17" s="459">
        <f>Macro!BE50</f>
        <v>3407.2060420047237</v>
      </c>
      <c r="BF17" s="459">
        <f>Macro!BF50</f>
        <v>4300.0446575011492</v>
      </c>
      <c r="BG17" s="459">
        <f>Macro!BG50</f>
        <v>3374.1802588510845</v>
      </c>
      <c r="BH17" s="459">
        <f>Macro!BH50</f>
        <v>4351.7119683206538</v>
      </c>
      <c r="BI17" s="459">
        <f>Macro!BI50</f>
        <v>3322.398638601067</v>
      </c>
      <c r="BJ17" s="459">
        <f>Macro!BJ50</f>
        <v>4396.9321855924363</v>
      </c>
      <c r="BK17" s="459">
        <f>Macro!BK50</f>
        <v>3298.0084268954515</v>
      </c>
      <c r="BL17" s="459">
        <f>Macro!BL50</f>
        <v>4447.2642544023674</v>
      </c>
      <c r="BM17" s="459">
        <f>Macro!BM50</f>
        <v>3252.1327276477296</v>
      </c>
      <c r="BN17" s="459">
        <f>Macro!BN50</f>
        <v>4463.4203073709614</v>
      </c>
      <c r="BO17" s="459">
        <f>Macro!BO50</f>
        <v>3177.6747612549334</v>
      </c>
      <c r="BP17" s="459">
        <f>Macro!BP50</f>
        <v>0</v>
      </c>
      <c r="BQ17" s="459">
        <f>Macro!BQ50</f>
        <v>0</v>
      </c>
      <c r="BR17" s="459">
        <f>Macro!BR50</f>
        <v>0</v>
      </c>
      <c r="BS17" s="459">
        <f>Macro!BS50</f>
        <v>0</v>
      </c>
      <c r="BT17" s="459">
        <f>Macro!BT50</f>
        <v>0</v>
      </c>
      <c r="BU17" s="459">
        <f>Macro!BU50</f>
        <v>0</v>
      </c>
      <c r="BV17" s="459">
        <f>Macro!BV50</f>
        <v>0</v>
      </c>
      <c r="BW17" s="459">
        <f>Macro!BW50</f>
        <v>0</v>
      </c>
      <c r="BX17" s="459">
        <f>Macro!BX50</f>
        <v>0</v>
      </c>
      <c r="BY17" s="459">
        <f>Macro!BY50</f>
        <v>0</v>
      </c>
      <c r="BZ17" s="459">
        <f>Macro!BZ50</f>
        <v>0</v>
      </c>
      <c r="CA17" s="459">
        <f>Macro!CA50</f>
        <v>0</v>
      </c>
      <c r="CB17" s="459">
        <f>Macro!CB50</f>
        <v>0</v>
      </c>
      <c r="CC17" s="459">
        <f>Macro!CC50</f>
        <v>0</v>
      </c>
      <c r="CD17" s="459">
        <f>Macro!CD50</f>
        <v>0</v>
      </c>
      <c r="CE17" s="459">
        <f>Macro!CE50</f>
        <v>0</v>
      </c>
      <c r="CF17" s="459">
        <f>Macro!CF50</f>
        <v>0</v>
      </c>
      <c r="CG17" s="459">
        <f>Macro!CG50</f>
        <v>0</v>
      </c>
      <c r="CH17" s="459">
        <f>Macro!CH50</f>
        <v>0</v>
      </c>
      <c r="CI17" s="459">
        <f>Macro!CI50</f>
        <v>0</v>
      </c>
      <c r="CJ17" s="459">
        <f>Macro!CJ50</f>
        <v>0</v>
      </c>
      <c r="CK17" s="459">
        <f>Macro!CK50</f>
        <v>0</v>
      </c>
      <c r="CL17" s="459">
        <f>Macro!CL50</f>
        <v>0</v>
      </c>
      <c r="CM17" s="459">
        <f>Macro!CM50</f>
        <v>0</v>
      </c>
      <c r="CN17" s="459">
        <f>Macro!CN50</f>
        <v>0</v>
      </c>
      <c r="CO17" s="459">
        <f>Macro!CO50</f>
        <v>0</v>
      </c>
      <c r="CP17" s="459">
        <f>Macro!CP50</f>
        <v>0</v>
      </c>
      <c r="CQ17" s="459">
        <f>Macro!CQ50</f>
        <v>0</v>
      </c>
      <c r="CR17" s="459">
        <f>Macro!CR50</f>
        <v>0</v>
      </c>
      <c r="CS17" s="459">
        <f>Macro!CS50</f>
        <v>0</v>
      </c>
      <c r="CT17" s="459">
        <f>Macro!CT50</f>
        <v>0</v>
      </c>
      <c r="CU17" s="459">
        <f>Macro!CU50</f>
        <v>0</v>
      </c>
      <c r="CV17" s="459">
        <f>Macro!CV50</f>
        <v>0</v>
      </c>
      <c r="CW17" s="459">
        <f>Macro!CW50</f>
        <v>0</v>
      </c>
      <c r="CX17" s="459">
        <f>Macro!CX50</f>
        <v>0</v>
      </c>
      <c r="CY17" s="459">
        <f>Macro!CY50</f>
        <v>0</v>
      </c>
      <c r="CZ17" s="459">
        <f>Macro!CZ50</f>
        <v>0</v>
      </c>
      <c r="DA17" s="459">
        <f>Macro!DA50</f>
        <v>0</v>
      </c>
      <c r="DB17" s="459">
        <f>Macro!DB50</f>
        <v>0</v>
      </c>
      <c r="DC17" s="459">
        <f>Macro!DC50</f>
        <v>0</v>
      </c>
      <c r="DD17" s="459">
        <f>Macro!DD50</f>
        <v>0</v>
      </c>
      <c r="DE17" s="459">
        <f>Macro!DE50</f>
        <v>0</v>
      </c>
      <c r="DF17" s="459">
        <f>Macro!DF50</f>
        <v>0</v>
      </c>
      <c r="DG17" s="459">
        <f>Macro!DG50</f>
        <v>0</v>
      </c>
      <c r="DH17" s="459">
        <f>Macro!DH50</f>
        <v>0</v>
      </c>
      <c r="DI17" s="459">
        <f>Macro!DI50</f>
        <v>0</v>
      </c>
      <c r="DJ17" s="459">
        <f>Macro!DJ50</f>
        <v>0</v>
      </c>
      <c r="DK17" s="459">
        <f>Macro!DK50</f>
        <v>0</v>
      </c>
      <c r="DL17" s="459">
        <f>Macro!DL50</f>
        <v>0</v>
      </c>
      <c r="DM17" s="459">
        <f>Macro!DM50</f>
        <v>0</v>
      </c>
      <c r="DN17" s="459">
        <f>Macro!DN50</f>
        <v>0</v>
      </c>
      <c r="DO17" s="459">
        <f>Macro!DO50</f>
        <v>0</v>
      </c>
      <c r="DP17" s="459">
        <f>Macro!DP50</f>
        <v>0</v>
      </c>
      <c r="DQ17" s="459">
        <f>Macro!DQ50</f>
        <v>0</v>
      </c>
      <c r="DR17" s="459">
        <f>Macro!DR50</f>
        <v>0</v>
      </c>
      <c r="DS17" s="459">
        <f>Macro!DS50</f>
        <v>0</v>
      </c>
      <c r="DT17" s="459">
        <f>Macro!DT50</f>
        <v>0</v>
      </c>
      <c r="DU17" s="459">
        <f>Macro!DU50</f>
        <v>0</v>
      </c>
      <c r="DV17" s="459">
        <f>Macro!DV50</f>
        <v>0</v>
      </c>
      <c r="DW17" s="459">
        <f>Macro!DW50</f>
        <v>0</v>
      </c>
    </row>
    <row r="18" spans="1:127">
      <c r="A18" s="617"/>
      <c r="B18" s="705"/>
      <c r="C18" s="705"/>
      <c r="D18" s="395"/>
      <c r="E18" s="395"/>
      <c r="G18" s="459"/>
      <c r="H18" s="459"/>
      <c r="I18" s="459"/>
      <c r="J18" s="459"/>
      <c r="K18" s="459"/>
      <c r="L18" s="459"/>
      <c r="M18" s="459"/>
      <c r="N18" s="459"/>
      <c r="O18" s="459"/>
      <c r="P18" s="459"/>
      <c r="Q18" s="459"/>
      <c r="R18" s="459"/>
      <c r="S18" s="459"/>
      <c r="T18" s="459"/>
      <c r="U18" s="459"/>
      <c r="V18" s="459"/>
      <c r="W18" s="459"/>
      <c r="X18" s="459"/>
      <c r="Y18" s="459"/>
      <c r="Z18" s="459"/>
      <c r="AA18" s="459"/>
      <c r="AB18" s="459"/>
      <c r="AC18" s="459"/>
      <c r="AD18" s="459"/>
      <c r="AE18" s="459"/>
      <c r="AF18" s="459"/>
      <c r="AG18" s="459"/>
      <c r="AH18" s="459"/>
      <c r="AI18" s="459"/>
      <c r="AJ18" s="459"/>
      <c r="AK18" s="459"/>
      <c r="AL18" s="459"/>
      <c r="AM18" s="459"/>
      <c r="AN18" s="459"/>
      <c r="AO18" s="459"/>
      <c r="AP18" s="459"/>
      <c r="AQ18" s="459"/>
      <c r="AR18" s="459"/>
      <c r="AS18" s="459"/>
      <c r="AT18" s="459"/>
      <c r="AU18" s="459"/>
      <c r="AV18" s="459"/>
      <c r="AW18" s="459"/>
      <c r="AX18" s="459"/>
      <c r="AY18" s="459"/>
      <c r="AZ18" s="459"/>
      <c r="BA18" s="459"/>
      <c r="BB18" s="459"/>
      <c r="BC18" s="459"/>
      <c r="BD18" s="459"/>
      <c r="BE18" s="459"/>
      <c r="BF18" s="459"/>
      <c r="BG18" s="459"/>
      <c r="BH18" s="459"/>
      <c r="BI18" s="459"/>
      <c r="BJ18" s="459"/>
      <c r="BK18" s="459"/>
      <c r="BL18" s="459"/>
      <c r="BM18" s="459"/>
      <c r="BN18" s="459"/>
      <c r="BO18" s="459"/>
      <c r="BP18" s="459"/>
      <c r="BQ18" s="459"/>
      <c r="BR18" s="459"/>
      <c r="BS18" s="459"/>
      <c r="BT18" s="459"/>
      <c r="BU18" s="459"/>
      <c r="BV18" s="459"/>
      <c r="BW18" s="459"/>
      <c r="BX18" s="459"/>
      <c r="BY18" s="459"/>
      <c r="BZ18" s="459"/>
      <c r="CA18" s="459"/>
      <c r="CB18" s="459"/>
      <c r="CC18" s="459"/>
      <c r="CD18" s="459"/>
      <c r="CE18" s="459"/>
      <c r="CF18" s="459"/>
      <c r="CG18" s="459"/>
      <c r="CH18" s="459"/>
      <c r="CI18" s="459"/>
      <c r="CJ18" s="459"/>
      <c r="CK18" s="459"/>
      <c r="CL18" s="459"/>
      <c r="CM18" s="459"/>
      <c r="CN18" s="459"/>
      <c r="CO18" s="459"/>
      <c r="CP18" s="459"/>
      <c r="CQ18" s="459"/>
      <c r="CR18" s="459"/>
      <c r="CS18" s="459"/>
      <c r="CT18" s="459"/>
      <c r="CU18" s="459"/>
      <c r="CV18" s="459"/>
      <c r="CW18" s="459"/>
      <c r="CX18" s="459"/>
      <c r="CY18" s="459"/>
      <c r="CZ18" s="459"/>
      <c r="DA18" s="459"/>
      <c r="DB18" s="459"/>
      <c r="DC18" s="459"/>
      <c r="DD18" s="459"/>
      <c r="DE18" s="459"/>
      <c r="DF18" s="459"/>
      <c r="DG18" s="459"/>
      <c r="DH18" s="459"/>
      <c r="DI18" s="459"/>
      <c r="DJ18" s="459"/>
      <c r="DK18" s="459"/>
      <c r="DL18" s="459"/>
      <c r="DM18" s="459"/>
      <c r="DN18" s="459"/>
      <c r="DO18" s="459"/>
      <c r="DP18" s="459"/>
      <c r="DQ18" s="459"/>
      <c r="DR18" s="459"/>
      <c r="DS18" s="459"/>
      <c r="DT18" s="459"/>
      <c r="DU18" s="459"/>
      <c r="DV18" s="459"/>
      <c r="DW18" s="459"/>
    </row>
    <row r="19" spans="1:127">
      <c r="A19" s="617" t="str">
        <f>Inputs!A204</f>
        <v>DSCR</v>
      </c>
      <c r="B19" s="983">
        <f>Scenarios!E186</f>
        <v>1.2</v>
      </c>
      <c r="C19" s="983">
        <f>Scenarios!E187</f>
        <v>1.4</v>
      </c>
      <c r="F19" s="312"/>
      <c r="G19" s="414">
        <f t="shared" ref="G19" si="0">$B19</f>
        <v>1.2</v>
      </c>
      <c r="H19" s="414">
        <f>H13*$C$19+(1-H13)*$B$19</f>
        <v>1.2</v>
      </c>
      <c r="I19" s="414">
        <f t="shared" ref="I19:BT19" si="1">I13*$C$19+(1-I13)*$B$19</f>
        <v>1.2</v>
      </c>
      <c r="J19" s="414">
        <f t="shared" si="1"/>
        <v>1.2</v>
      </c>
      <c r="K19" s="414">
        <f t="shared" si="1"/>
        <v>1.2</v>
      </c>
      <c r="L19" s="414">
        <f t="shared" si="1"/>
        <v>1.2</v>
      </c>
      <c r="M19" s="414">
        <f t="shared" si="1"/>
        <v>1.2</v>
      </c>
      <c r="N19" s="414">
        <f t="shared" si="1"/>
        <v>1.2</v>
      </c>
      <c r="O19" s="414">
        <f t="shared" si="1"/>
        <v>1.2</v>
      </c>
      <c r="P19" s="414">
        <f t="shared" si="1"/>
        <v>1.2</v>
      </c>
      <c r="Q19" s="414">
        <f t="shared" si="1"/>
        <v>1.2</v>
      </c>
      <c r="R19" s="414">
        <f t="shared" si="1"/>
        <v>1.2</v>
      </c>
      <c r="S19" s="414">
        <f t="shared" si="1"/>
        <v>1.2</v>
      </c>
      <c r="T19" s="414">
        <f t="shared" si="1"/>
        <v>1.2</v>
      </c>
      <c r="U19" s="414">
        <f t="shared" si="1"/>
        <v>1.2</v>
      </c>
      <c r="V19" s="414">
        <f t="shared" si="1"/>
        <v>1.2</v>
      </c>
      <c r="W19" s="414">
        <f t="shared" si="1"/>
        <v>1.2</v>
      </c>
      <c r="X19" s="414">
        <f t="shared" si="1"/>
        <v>1.2</v>
      </c>
      <c r="Y19" s="414">
        <f t="shared" si="1"/>
        <v>1.2</v>
      </c>
      <c r="Z19" s="414">
        <f t="shared" si="1"/>
        <v>1.2</v>
      </c>
      <c r="AA19" s="414">
        <f t="shared" si="1"/>
        <v>1.2</v>
      </c>
      <c r="AB19" s="414">
        <f t="shared" si="1"/>
        <v>1.2</v>
      </c>
      <c r="AC19" s="414">
        <f t="shared" si="1"/>
        <v>1.2</v>
      </c>
      <c r="AD19" s="414">
        <f t="shared" si="1"/>
        <v>1.2</v>
      </c>
      <c r="AE19" s="414">
        <f t="shared" si="1"/>
        <v>1.2</v>
      </c>
      <c r="AF19" s="414">
        <f t="shared" si="1"/>
        <v>1.4124361191535666</v>
      </c>
      <c r="AG19" s="414">
        <f t="shared" si="1"/>
        <v>1.4124361191535666</v>
      </c>
      <c r="AH19" s="414">
        <f t="shared" si="1"/>
        <v>1.4126208445869197</v>
      </c>
      <c r="AI19" s="414">
        <f t="shared" si="1"/>
        <v>1.4126208445869197</v>
      </c>
      <c r="AJ19" s="414">
        <f t="shared" si="1"/>
        <v>1.4126676301742949</v>
      </c>
      <c r="AK19" s="414">
        <f t="shared" si="1"/>
        <v>1.4126676301742949</v>
      </c>
      <c r="AL19" s="414">
        <f t="shared" si="1"/>
        <v>1.4127187820342457</v>
      </c>
      <c r="AM19" s="414">
        <f t="shared" si="1"/>
        <v>1.4127187820342457</v>
      </c>
      <c r="AN19" s="414">
        <f t="shared" si="1"/>
        <v>1.4125286500748033</v>
      </c>
      <c r="AO19" s="414">
        <f t="shared" si="1"/>
        <v>1.4125286500748033</v>
      </c>
      <c r="AP19" s="414">
        <f t="shared" si="1"/>
        <v>1.4123299901360078</v>
      </c>
      <c r="AQ19" s="414">
        <f t="shared" si="1"/>
        <v>1.4123299901360078</v>
      </c>
      <c r="AR19" s="414">
        <f t="shared" si="1"/>
        <v>1.4122324697268376</v>
      </c>
      <c r="AS19" s="414">
        <f t="shared" si="1"/>
        <v>1.4122324697268374</v>
      </c>
      <c r="AT19" s="414">
        <f t="shared" si="1"/>
        <v>1.412045155567486</v>
      </c>
      <c r="AU19" s="414">
        <f t="shared" si="1"/>
        <v>1.412045155567486</v>
      </c>
      <c r="AV19" s="414">
        <f t="shared" si="1"/>
        <v>1.4118664893706552</v>
      </c>
      <c r="AW19" s="414">
        <f t="shared" si="1"/>
        <v>1.4118664893706552</v>
      </c>
      <c r="AX19" s="414">
        <f t="shared" si="1"/>
        <v>1.4116944134469283</v>
      </c>
      <c r="AY19" s="414">
        <f t="shared" si="1"/>
        <v>1.4116944134469283</v>
      </c>
      <c r="AZ19" s="414">
        <f t="shared" si="1"/>
        <v>1.4114801437667233</v>
      </c>
      <c r="BA19" s="414">
        <f t="shared" si="1"/>
        <v>1.4114801437667233</v>
      </c>
      <c r="BB19" s="414">
        <f t="shared" si="1"/>
        <v>1.4113448357362324</v>
      </c>
      <c r="BC19" s="414">
        <f t="shared" si="1"/>
        <v>1.4113448357362326</v>
      </c>
      <c r="BD19" s="414">
        <f t="shared" si="1"/>
        <v>1.4111341698393896</v>
      </c>
      <c r="BE19" s="414">
        <f t="shared" si="1"/>
        <v>1.4111341698393893</v>
      </c>
      <c r="BF19" s="414">
        <f t="shared" si="1"/>
        <v>1.4108645216781157</v>
      </c>
      <c r="BG19" s="414">
        <f t="shared" si="1"/>
        <v>1.4108645216781159</v>
      </c>
      <c r="BH19" s="414">
        <f t="shared" si="1"/>
        <v>1.4107490214683902</v>
      </c>
      <c r="BI19" s="414">
        <f t="shared" si="1"/>
        <v>1.4107490214683902</v>
      </c>
      <c r="BJ19" s="414">
        <f t="shared" si="1"/>
        <v>1.4106034147383077</v>
      </c>
      <c r="BK19" s="414">
        <f t="shared" si="1"/>
        <v>1.4106034147383077</v>
      </c>
      <c r="BL19" s="414">
        <f t="shared" si="1"/>
        <v>1.4105434041619003</v>
      </c>
      <c r="BM19" s="414">
        <f t="shared" si="1"/>
        <v>1.4105434041619005</v>
      </c>
      <c r="BN19" s="414">
        <f t="shared" si="1"/>
        <v>1.410470055283326</v>
      </c>
      <c r="BO19" s="414">
        <f t="shared" si="1"/>
        <v>1.410470055283326</v>
      </c>
      <c r="BP19" s="414">
        <f t="shared" si="1"/>
        <v>1.2</v>
      </c>
      <c r="BQ19" s="414">
        <f t="shared" si="1"/>
        <v>1.2</v>
      </c>
      <c r="BR19" s="414">
        <f t="shared" si="1"/>
        <v>1.2</v>
      </c>
      <c r="BS19" s="414">
        <f t="shared" si="1"/>
        <v>1.2</v>
      </c>
      <c r="BT19" s="414">
        <f t="shared" si="1"/>
        <v>1.2</v>
      </c>
      <c r="BU19" s="414">
        <f t="shared" ref="BU19:DW19" si="2">BU13*$C$19+(1-BU13)*$B$19</f>
        <v>1.2</v>
      </c>
      <c r="BV19" s="414">
        <f t="shared" si="2"/>
        <v>1.2</v>
      </c>
      <c r="BW19" s="414">
        <f t="shared" si="2"/>
        <v>1.2</v>
      </c>
      <c r="BX19" s="414">
        <f t="shared" si="2"/>
        <v>1.2</v>
      </c>
      <c r="BY19" s="414">
        <f t="shared" si="2"/>
        <v>1.2</v>
      </c>
      <c r="BZ19" s="414">
        <f t="shared" si="2"/>
        <v>1.2</v>
      </c>
      <c r="CA19" s="414">
        <f t="shared" si="2"/>
        <v>1.2</v>
      </c>
      <c r="CB19" s="414">
        <f t="shared" si="2"/>
        <v>1.2</v>
      </c>
      <c r="CC19" s="414">
        <f t="shared" si="2"/>
        <v>1.2</v>
      </c>
      <c r="CD19" s="414">
        <f t="shared" si="2"/>
        <v>1.2</v>
      </c>
      <c r="CE19" s="414">
        <f t="shared" si="2"/>
        <v>1.2</v>
      </c>
      <c r="CF19" s="414">
        <f t="shared" si="2"/>
        <v>1.2</v>
      </c>
      <c r="CG19" s="414">
        <f t="shared" si="2"/>
        <v>1.2</v>
      </c>
      <c r="CH19" s="414">
        <f t="shared" si="2"/>
        <v>1.2</v>
      </c>
      <c r="CI19" s="414">
        <f t="shared" si="2"/>
        <v>1.2</v>
      </c>
      <c r="CJ19" s="414">
        <f t="shared" si="2"/>
        <v>1.2</v>
      </c>
      <c r="CK19" s="414">
        <f t="shared" si="2"/>
        <v>1.2</v>
      </c>
      <c r="CL19" s="414">
        <f t="shared" si="2"/>
        <v>1.2</v>
      </c>
      <c r="CM19" s="414">
        <f t="shared" si="2"/>
        <v>1.2</v>
      </c>
      <c r="CN19" s="414">
        <f t="shared" si="2"/>
        <v>1.2</v>
      </c>
      <c r="CO19" s="414">
        <f t="shared" si="2"/>
        <v>1.2</v>
      </c>
      <c r="CP19" s="414">
        <f t="shared" si="2"/>
        <v>1.2</v>
      </c>
      <c r="CQ19" s="414">
        <f t="shared" si="2"/>
        <v>1.2</v>
      </c>
      <c r="CR19" s="414">
        <f t="shared" si="2"/>
        <v>1.2</v>
      </c>
      <c r="CS19" s="414">
        <f t="shared" si="2"/>
        <v>1.2</v>
      </c>
      <c r="CT19" s="414">
        <f t="shared" si="2"/>
        <v>1.2</v>
      </c>
      <c r="CU19" s="414">
        <f t="shared" si="2"/>
        <v>1.2</v>
      </c>
      <c r="CV19" s="414">
        <f t="shared" si="2"/>
        <v>1.2</v>
      </c>
      <c r="CW19" s="414">
        <f t="shared" si="2"/>
        <v>1.2</v>
      </c>
      <c r="CX19" s="414">
        <f t="shared" si="2"/>
        <v>1.2</v>
      </c>
      <c r="CY19" s="414">
        <f t="shared" si="2"/>
        <v>1.2</v>
      </c>
      <c r="CZ19" s="414">
        <f t="shared" si="2"/>
        <v>1.2</v>
      </c>
      <c r="DA19" s="414">
        <f t="shared" si="2"/>
        <v>1.2</v>
      </c>
      <c r="DB19" s="414">
        <f t="shared" si="2"/>
        <v>1.2</v>
      </c>
      <c r="DC19" s="414">
        <f t="shared" si="2"/>
        <v>1.2</v>
      </c>
      <c r="DD19" s="414">
        <f t="shared" si="2"/>
        <v>1.2</v>
      </c>
      <c r="DE19" s="414">
        <f t="shared" si="2"/>
        <v>1.2</v>
      </c>
      <c r="DF19" s="414">
        <f t="shared" si="2"/>
        <v>1.2</v>
      </c>
      <c r="DG19" s="414">
        <f t="shared" si="2"/>
        <v>1.2</v>
      </c>
      <c r="DH19" s="414">
        <f t="shared" si="2"/>
        <v>1.2</v>
      </c>
      <c r="DI19" s="414">
        <f t="shared" si="2"/>
        <v>1.2</v>
      </c>
      <c r="DJ19" s="414">
        <f t="shared" si="2"/>
        <v>1.2</v>
      </c>
      <c r="DK19" s="414">
        <f t="shared" si="2"/>
        <v>1.2</v>
      </c>
      <c r="DL19" s="414">
        <f t="shared" si="2"/>
        <v>1.2</v>
      </c>
      <c r="DM19" s="414">
        <f t="shared" si="2"/>
        <v>1.2</v>
      </c>
      <c r="DN19" s="414">
        <f t="shared" si="2"/>
        <v>1.2</v>
      </c>
      <c r="DO19" s="414">
        <f t="shared" si="2"/>
        <v>1.2</v>
      </c>
      <c r="DP19" s="414">
        <f t="shared" si="2"/>
        <v>1.2</v>
      </c>
      <c r="DQ19" s="414">
        <f t="shared" si="2"/>
        <v>1.2</v>
      </c>
      <c r="DR19" s="414">
        <f t="shared" si="2"/>
        <v>1.2</v>
      </c>
      <c r="DS19" s="414">
        <f t="shared" si="2"/>
        <v>1.2</v>
      </c>
      <c r="DT19" s="414">
        <f t="shared" si="2"/>
        <v>1.2</v>
      </c>
      <c r="DU19" s="414">
        <f t="shared" si="2"/>
        <v>1.2</v>
      </c>
      <c r="DV19" s="414">
        <f t="shared" si="2"/>
        <v>1.2</v>
      </c>
      <c r="DW19" s="414">
        <f t="shared" si="2"/>
        <v>1.2</v>
      </c>
    </row>
    <row r="20" spans="1:127">
      <c r="A20" s="959" t="s">
        <v>1164</v>
      </c>
      <c r="B20" s="984" t="b">
        <f>Inputs!$C$175</f>
        <v>1</v>
      </c>
      <c r="C20" s="984"/>
      <c r="G20" s="510">
        <f>(G17/G19+SUM(CF!G73:G73))*G9*$B20</f>
        <v>0</v>
      </c>
      <c r="H20" s="510">
        <f ca="1">(H17/H19+SUM(CF!H73:H73))*H9*$B20</f>
        <v>2116.3613940920632</v>
      </c>
      <c r="I20" s="510">
        <f ca="1">(I17/I19+SUM(CF!I73:I73))*I9*$B20</f>
        <v>2151.4392072538094</v>
      </c>
      <c r="J20" s="510">
        <f ca="1">(J17/J19+SUM(CF!J73:J73))*J9*$B20</f>
        <v>2144.6917250359043</v>
      </c>
      <c r="K20" s="510">
        <f ca="1">(K17/K19+SUM(CF!K73:K73))*K9*$B20</f>
        <v>2180.2391016939587</v>
      </c>
      <c r="L20" s="510">
        <f ca="1">(L17/L19+SUM(CF!L73:L73))*L9*$B20</f>
        <v>2144.914065439129</v>
      </c>
      <c r="M20" s="510">
        <f ca="1">(M17/M19+SUM(CF!M73:M73))*M9*$B20</f>
        <v>2168.4845496747239</v>
      </c>
      <c r="N20" s="510">
        <f ca="1">(N17/N19+SUM(CF!N73:N73))*N9*$B20</f>
        <v>2169.3109769337975</v>
      </c>
      <c r="O20" s="510">
        <f ca="1">(O17/O19+SUM(CF!O73:O73))*O9*$B20</f>
        <v>2205.266407490712</v>
      </c>
      <c r="P20" s="510">
        <f ca="1">(P17/P19+SUM(CF!P73:P73))*P9*$B20</f>
        <v>2194.9791243008258</v>
      </c>
      <c r="Q20" s="510">
        <f ca="1">(Q17/Q19+SUM(CF!Q73:Q73))*Q9*$B20</f>
        <v>2231.3599937643744</v>
      </c>
      <c r="R20" s="510">
        <f ca="1">(R17/R19+SUM(CF!R73:R73))*R9*$B20</f>
        <v>2189.9179671064776</v>
      </c>
      <c r="S20" s="510">
        <f ca="1">(S17/S19+SUM(CF!S73:S73))*S9*$B20</f>
        <v>2226.2149499866941</v>
      </c>
      <c r="T20" s="510">
        <f ca="1">(T17/T19+SUM(CF!T73:T73))*T9*$B20</f>
        <v>2243.1435315915578</v>
      </c>
      <c r="U20" s="510">
        <f ca="1">(U17/U19+SUM(CF!U73:U73))*U9*$B20</f>
        <v>2267.793460510145</v>
      </c>
      <c r="V20" s="510">
        <f ca="1">(V17/V19+SUM(CF!V73:V73))*V9*$B20</f>
        <v>2287.658040589451</v>
      </c>
      <c r="W20" s="510">
        <f ca="1">(W17/W19+SUM(CF!W73:W73))*W9*$B20</f>
        <v>2325.5750246876178</v>
      </c>
      <c r="X20" s="510">
        <f ca="1">(X17/X19+SUM(CF!X73:X73))*X9*$B20</f>
        <v>2342.1228388441623</v>
      </c>
      <c r="Y20" s="510">
        <f ca="1">(Y17/Y19+SUM(CF!Y73:Y73))*Y9*$B20</f>
        <v>2380.9425544051155</v>
      </c>
      <c r="Z20" s="510">
        <f ca="1">(Z17/Z19+SUM(CF!Z73:Z73))*Z9*$B20</f>
        <v>2395.1114026986706</v>
      </c>
      <c r="AA20" s="510">
        <f ca="1">(AA17/AA19+SUM(CF!AA73:AA73))*AA9*$B20</f>
        <v>2434.8093817489253</v>
      </c>
      <c r="AB20" s="510">
        <f ca="1">(AB17/AB19+SUM(CF!AB73:AB73))*AB9*$B20</f>
        <v>2435.872062636206</v>
      </c>
      <c r="AC20" s="510">
        <f ca="1">(AC17/AC19+SUM(CF!AC73:AC73))*AC9*$B20</f>
        <v>2462.6398875003397</v>
      </c>
      <c r="AD20" s="510">
        <f ca="1">(AD17/AD19+SUM(CF!AD73:AD73))*AD9*$B20</f>
        <v>2484.4659312352755</v>
      </c>
      <c r="AE20" s="510">
        <f ca="1">(AE17/AE19+SUM(CF!AE73:AE73))*AE9*$B20</f>
        <v>2525.6449245706676</v>
      </c>
      <c r="AF20" s="510">
        <f ca="1">(AF17/AF19+SUM(CF!AF73:AF73))*AF9*$B20</f>
        <v>2875.3030133829429</v>
      </c>
      <c r="AG20" s="510">
        <f ca="1">(AG17/AG19+SUM(CF!AG73:AG73))*AG9*$B20</f>
        <v>2922.9599694058656</v>
      </c>
      <c r="AH20" s="510">
        <f ca="1">(AH17/AH19+SUM(CF!AH73:AH73))*AH9*$B20</f>
        <v>2829.3324585748965</v>
      </c>
      <c r="AI20" s="510">
        <f ca="1">(AI17/AI19+SUM(CF!AI73:AI73))*AI9*$B20</f>
        <v>2844.793291681864</v>
      </c>
      <c r="AJ20" s="510">
        <f ca="1">(AJ17/AJ19+SUM(CF!AJ73:AJ73))*AJ9*$B20</f>
        <v>0</v>
      </c>
      <c r="AK20" s="510">
        <f ca="1">(AK17/AK19+SUM(CF!AK73:AK73))*AK9*$B20</f>
        <v>0</v>
      </c>
      <c r="AL20" s="510">
        <f ca="1">(AL17/AL19+SUM(CF!AL73:AL73))*AL9*$B20</f>
        <v>0</v>
      </c>
      <c r="AM20" s="510">
        <f ca="1">(AM17/AM19+SUM(CF!AM73:AM73))*AM9*$B20</f>
        <v>0</v>
      </c>
      <c r="AN20" s="510">
        <f ca="1">(AN17/AN19+SUM(CF!AN73:AN73))*AN9*$B20</f>
        <v>0</v>
      </c>
      <c r="AO20" s="510">
        <f ca="1">(AO17/AO19+SUM(CF!AO73:AO73))*AO9*$B20</f>
        <v>0</v>
      </c>
      <c r="AP20" s="510">
        <f ca="1">(AP17/AP19+SUM(CF!AP73:AP73))*AP9*$B20</f>
        <v>0</v>
      </c>
      <c r="AQ20" s="510">
        <f ca="1">(AQ17/AQ19+SUM(CF!AQ73:AQ73))*AQ9*$B20</f>
        <v>0</v>
      </c>
      <c r="AR20" s="510">
        <f ca="1">(AR17/AR19+SUM(CF!AR73:AR73))*AR9*$B20</f>
        <v>0</v>
      </c>
      <c r="AS20" s="510">
        <f ca="1">(AS17/AS19+SUM(CF!AS73:AS73))*AS9*$B20</f>
        <v>0</v>
      </c>
      <c r="AT20" s="510">
        <f ca="1">(AT17/AT19+SUM(CF!AT73:AT73))*AT9*$B20</f>
        <v>0</v>
      </c>
      <c r="AU20" s="510">
        <f ca="1">(AU17/AU19+SUM(CF!AU73:AU73))*AU9*$B20</f>
        <v>0</v>
      </c>
      <c r="AV20" s="510">
        <f ca="1">(AV17/AV19+SUM(CF!AV73:AV73))*AV9*$B20</f>
        <v>0</v>
      </c>
      <c r="AW20" s="510">
        <f ca="1">(AW17/AW19+SUM(CF!AW73:AW73))*AW9*$B20</f>
        <v>0</v>
      </c>
      <c r="AX20" s="510">
        <f ca="1">(AX17/AX19+SUM(CF!AX73:AX73))*AX9*$B20</f>
        <v>0</v>
      </c>
      <c r="AY20" s="510">
        <f ca="1">(AY17/AY19+SUM(CF!AY73:AY73))*AY9*$B20</f>
        <v>0</v>
      </c>
      <c r="AZ20" s="510">
        <f ca="1">(AZ17/AZ19+SUM(CF!AZ73:AZ73))*AZ9*$B20</f>
        <v>0</v>
      </c>
      <c r="BA20" s="510">
        <f ca="1">(BA17/BA19+SUM(CF!BA73:BA73))*BA9*$B20</f>
        <v>0</v>
      </c>
      <c r="BB20" s="510">
        <f ca="1">(BB17/BB19+SUM(CF!BB73:BB73))*BB9*$B20</f>
        <v>0</v>
      </c>
      <c r="BC20" s="510">
        <f ca="1">(BC17/BC19+SUM(CF!BC73:BC73))*BC9*$B20</f>
        <v>0</v>
      </c>
      <c r="BD20" s="510">
        <f ca="1">(BD17/BD19+SUM(CF!BD73:BD73))*BD9*$B20</f>
        <v>0</v>
      </c>
      <c r="BE20" s="510">
        <f ca="1">(BE17/BE19+SUM(CF!BE73:BE73))*BE9*$B20</f>
        <v>0</v>
      </c>
      <c r="BF20" s="510">
        <f ca="1">(BF17/BF19+SUM(CF!BF73:BF73))*BF9*$B20</f>
        <v>0</v>
      </c>
      <c r="BG20" s="510">
        <f ca="1">(BG17/BG19+SUM(CF!BG73:BG73))*BG9*$B20</f>
        <v>0</v>
      </c>
      <c r="BH20" s="510">
        <f ca="1">(BH17/BH19+SUM(CF!BH73:BH73))*BH9*$B20</f>
        <v>0</v>
      </c>
      <c r="BI20" s="510">
        <f ca="1">(BI17/BI19+SUM(CF!BI73:BI73))*BI9*$B20</f>
        <v>0</v>
      </c>
      <c r="BJ20" s="510">
        <f ca="1">(BJ17/BJ19+SUM(CF!BJ73:BJ73))*BJ9*$B20</f>
        <v>0</v>
      </c>
      <c r="BK20" s="510">
        <f ca="1">(BK17/BK19+SUM(CF!BK73:BK73))*BK9*$B20</f>
        <v>0</v>
      </c>
      <c r="BL20" s="510">
        <f ca="1">(BL17/BL19+SUM(CF!BL73:BL73))*BL9*$B20</f>
        <v>0</v>
      </c>
      <c r="BM20" s="510">
        <f ca="1">(BM17/BM19+SUM(CF!BM73:BM73))*BM9*$B20</f>
        <v>0</v>
      </c>
      <c r="BN20" s="510">
        <f ca="1">(BN17/BN19+SUM(CF!BN73:BN73))*BN9*$B20</f>
        <v>0</v>
      </c>
      <c r="BO20" s="510">
        <f ca="1">(BO17/BO19+SUM(CF!BO73:BO73))*BO9*$B20</f>
        <v>0</v>
      </c>
      <c r="BP20" s="510">
        <f>(BP17/BP19+SUM(CF!BP73:BP73))*BP9*$B20</f>
        <v>0</v>
      </c>
      <c r="BQ20" s="510">
        <f>(BQ17/BQ19+SUM(CF!BQ73:BQ73))*BQ9*$B20</f>
        <v>0</v>
      </c>
      <c r="BR20" s="510">
        <f>(BR17/BR19+SUM(CF!BR73:BR73))*BR9*$B20</f>
        <v>0</v>
      </c>
      <c r="BS20" s="510">
        <f>(BS17/BS19+SUM(CF!BS73:BS73))*BS9*$B20</f>
        <v>0</v>
      </c>
      <c r="BT20" s="510">
        <f>(BT17/BT19+SUM(CF!BT73:BT73))*BT9*$B20</f>
        <v>0</v>
      </c>
      <c r="BU20" s="510">
        <f>(BU17/BU19+SUM(CF!BU73:BU73))*BU9*$B20</f>
        <v>0</v>
      </c>
      <c r="BV20" s="510">
        <f>(BV17/BV19+SUM(CF!BV73:BV73))*BV9*$B20</f>
        <v>0</v>
      </c>
      <c r="BW20" s="510">
        <f>(BW17/BW19+SUM(CF!BW73:BW73))*BW9*$B20</f>
        <v>0</v>
      </c>
      <c r="BX20" s="510">
        <f>(BX17/BX19+SUM(CF!BX73:BX73))*BX9*$B20</f>
        <v>0</v>
      </c>
      <c r="BY20" s="510">
        <f>(BY17/BY19+SUM(CF!BY73:BY73))*BY9*$B20</f>
        <v>0</v>
      </c>
      <c r="BZ20" s="510">
        <f>(BZ17/BZ19+SUM(CF!BZ73:BZ73))*BZ9*$B20</f>
        <v>0</v>
      </c>
      <c r="CA20" s="510">
        <f>(CA17/CA19+SUM(CF!CA73:CA73))*CA9*$B20</f>
        <v>0</v>
      </c>
      <c r="CB20" s="510">
        <f>(CB17/CB19+SUM(CF!CB73:CB73))*CB9*$B20</f>
        <v>0</v>
      </c>
      <c r="CC20" s="510">
        <f>(CC17/CC19+SUM(CF!CC73:CC73))*CC9*$B20</f>
        <v>0</v>
      </c>
      <c r="CD20" s="510">
        <f>(CD17/CD19+SUM(CF!CD73:CD73))*CD9*$B20</f>
        <v>0</v>
      </c>
      <c r="CE20" s="510">
        <f>(CE17/CE19+SUM(CF!CE73:CE73))*CE9*$B20</f>
        <v>0</v>
      </c>
      <c r="CF20" s="510">
        <f>(CF17/CF19+SUM(CF!CF73:CF73))*CF9*$B20</f>
        <v>0</v>
      </c>
      <c r="CG20" s="510">
        <f>(CG17/CG19+SUM(CF!CG73:CG73))*CG9*$B20</f>
        <v>0</v>
      </c>
      <c r="CH20" s="510">
        <f>(CH17/CH19+SUM(CF!CH73:CH73))*CH9*$B20</f>
        <v>0</v>
      </c>
      <c r="CI20" s="510">
        <f>(CI17/CI19+SUM(CF!CI73:CI73))*CI9*$B20</f>
        <v>0</v>
      </c>
      <c r="CJ20" s="510">
        <f>(CJ17/CJ19+SUM(CF!CJ73:CJ73))*CJ9*$B20</f>
        <v>0</v>
      </c>
      <c r="CK20" s="510">
        <f>(CK17/CK19+SUM(CF!CK73:CK73))*CK9*$B20</f>
        <v>0</v>
      </c>
      <c r="CL20" s="510">
        <f>(CL17/CL19+SUM(CF!CL73:CL73))*CL9*$B20</f>
        <v>0</v>
      </c>
      <c r="CM20" s="510">
        <f>(CM17/CM19+SUM(CF!CM73:CM73))*CM9*$B20</f>
        <v>0</v>
      </c>
      <c r="CN20" s="510">
        <f>(CN17/CN19+SUM(CF!CN73:CN73))*CN9*$B20</f>
        <v>0</v>
      </c>
      <c r="CO20" s="510">
        <f>(CO17/CO19+SUM(CF!CO73:CO73))*CO9*$B20</f>
        <v>0</v>
      </c>
      <c r="CP20" s="510">
        <f>(CP17/CP19+SUM(CF!CP73:CP73))*CP9*$B20</f>
        <v>0</v>
      </c>
      <c r="CQ20" s="510">
        <f>(CQ17/CQ19+SUM(CF!CQ73:CQ73))*CQ9*$B20</f>
        <v>0</v>
      </c>
      <c r="CR20" s="510">
        <f>(CR17/CR19+SUM(CF!CR73:CR73))*CR9*$B20</f>
        <v>0</v>
      </c>
      <c r="CS20" s="510">
        <f>(CS17/CS19+SUM(CF!CS73:CS73))*CS9*$B20</f>
        <v>0</v>
      </c>
      <c r="CT20" s="510">
        <f>(CT17/CT19+SUM(CF!CT73:CT73))*CT9*$B20</f>
        <v>0</v>
      </c>
      <c r="CU20" s="510">
        <f>(CU17/CU19+SUM(CF!CU73:CU73))*CU9*$B20</f>
        <v>0</v>
      </c>
      <c r="CV20" s="510">
        <f>(CV17/CV19+SUM(CF!CV73:CV73))*CV9*$B20</f>
        <v>0</v>
      </c>
      <c r="CW20" s="510">
        <f>(CW17/CW19+SUM(CF!CW73:CW73))*CW9*$B20</f>
        <v>0</v>
      </c>
      <c r="CX20" s="510">
        <f>(CX17/CX19+SUM(CF!CX73:CX73))*CX9*$B20</f>
        <v>0</v>
      </c>
      <c r="CY20" s="510">
        <f>(CY17/CY19+SUM(CF!CY73:CY73))*CY9*$B20</f>
        <v>0</v>
      </c>
      <c r="CZ20" s="510">
        <f>(CZ17/CZ19+SUM(CF!CZ73:CZ73))*CZ9*$B20</f>
        <v>0</v>
      </c>
      <c r="DA20" s="510">
        <f>(DA17/DA19+SUM(CF!DA73:DA73))*DA9*$B20</f>
        <v>0</v>
      </c>
      <c r="DB20" s="510">
        <f>(DB17/DB19+SUM(CF!DB73:DB73))*DB9*$B20</f>
        <v>0</v>
      </c>
      <c r="DC20" s="510">
        <f>(DC17/DC19+SUM(CF!DC73:DC73))*DC9*$B20</f>
        <v>0</v>
      </c>
      <c r="DD20" s="510">
        <f>(DD17/DD19+SUM(CF!DD73:DD73))*DD9*$B20</f>
        <v>0</v>
      </c>
      <c r="DE20" s="510">
        <f>(DE17/DE19+SUM(CF!DE73:DE73))*DE9*$B20</f>
        <v>0</v>
      </c>
      <c r="DF20" s="510">
        <f>(DF17/DF19+SUM(CF!DF73:DF73))*DF9*$B20</f>
        <v>0</v>
      </c>
      <c r="DG20" s="510">
        <f>(DG17/DG19+SUM(CF!DG73:DG73))*DG9*$B20</f>
        <v>0</v>
      </c>
      <c r="DH20" s="510">
        <f>(DH17/DH19+SUM(CF!DH73:DH73))*DH9*$B20</f>
        <v>0</v>
      </c>
      <c r="DI20" s="510">
        <f>(DI17/DI19+SUM(CF!DI73:DI73))*DI9*$B20</f>
        <v>0</v>
      </c>
      <c r="DJ20" s="510">
        <f>(DJ17/DJ19+SUM(CF!DJ73:DJ73))*DJ9*$B20</f>
        <v>0</v>
      </c>
      <c r="DK20" s="510">
        <f>(DK17/DK19+SUM(CF!DK73:DK73))*DK9*$B20</f>
        <v>0</v>
      </c>
      <c r="DL20" s="510">
        <f>(DL17/DL19+SUM(CF!DL73:DL73))*DL9*$B20</f>
        <v>0</v>
      </c>
      <c r="DM20" s="510">
        <f>(DM17/DM19+SUM(CF!DM73:DM73))*DM9*$B20</f>
        <v>0</v>
      </c>
      <c r="DN20" s="510">
        <f>(DN17/DN19+SUM(CF!DN73:DN73))*DN9*$B20</f>
        <v>0</v>
      </c>
      <c r="DO20" s="510">
        <f>(DO17/DO19+SUM(CF!DO73:DO73))*DO9*$B20</f>
        <v>0</v>
      </c>
      <c r="DP20" s="510">
        <f>(DP17/DP19+SUM(CF!DP73:DP73))*DP9*$B20</f>
        <v>0</v>
      </c>
      <c r="DQ20" s="510">
        <f>(DQ17/DQ19+SUM(CF!DQ73:DQ73))*DQ9*$B20</f>
        <v>0</v>
      </c>
      <c r="DR20" s="510">
        <f>(DR17/DR19+SUM(CF!DR73:DR73))*DR9*$B20</f>
        <v>0</v>
      </c>
      <c r="DS20" s="510">
        <f>(DS17/DS19+SUM(CF!DS73:DS73))*DS9*$B20</f>
        <v>0</v>
      </c>
      <c r="DT20" s="510">
        <f>(DT17/DT19+SUM(CF!DT73:DT73))*DT9*$B20</f>
        <v>0</v>
      </c>
      <c r="DU20" s="510">
        <f>(DU17/DU19+SUM(CF!DU73:DU73))*DU9*$B20</f>
        <v>0</v>
      </c>
      <c r="DV20" s="510">
        <f>(DV17/DV19+SUM(CF!DV73:DV73))*DV9*$B20</f>
        <v>0</v>
      </c>
      <c r="DW20" s="510">
        <f>(DW17/DW19+SUM(CF!DW73:DW73))*DW9*$B20</f>
        <v>0</v>
      </c>
    </row>
    <row r="22" spans="1:127">
      <c r="A22" s="372" t="str">
        <f>Inputs!A245</f>
        <v>J-DSCR</v>
      </c>
      <c r="B22" s="704"/>
      <c r="C22" s="704"/>
      <c r="D22" s="618"/>
      <c r="E22" s="618"/>
      <c r="F22" s="372"/>
      <c r="G22" s="414">
        <f>VLOOKUP(G3,Inputs!$C$245:$D$246,2)</f>
        <v>1</v>
      </c>
      <c r="H22" s="414">
        <f>VLOOKUP(H3,Inputs!$C$245:$D$246,2)</f>
        <v>1</v>
      </c>
      <c r="I22" s="414">
        <f>VLOOKUP(I3,Inputs!$C$245:$D$246,2)</f>
        <v>1</v>
      </c>
      <c r="J22" s="414">
        <f>VLOOKUP(J3,Inputs!$C$245:$D$246,2)</f>
        <v>1</v>
      </c>
      <c r="K22" s="414">
        <f>VLOOKUP(K3,Inputs!$C$245:$D$246,2)</f>
        <v>1</v>
      </c>
      <c r="L22" s="414">
        <f>VLOOKUP(L3,Inputs!$C$245:$D$246,2)</f>
        <v>1</v>
      </c>
      <c r="M22" s="414">
        <f>VLOOKUP(M3,Inputs!$C$245:$D$246,2)</f>
        <v>1</v>
      </c>
      <c r="N22" s="414">
        <f>VLOOKUP(N3,Inputs!$C$245:$D$246,2)</f>
        <v>1</v>
      </c>
      <c r="O22" s="414">
        <f>VLOOKUP(O3,Inputs!$C$245:$D$246,2)</f>
        <v>1</v>
      </c>
      <c r="P22" s="414">
        <f>VLOOKUP(P3,Inputs!$C$245:$D$246,2)</f>
        <v>1</v>
      </c>
      <c r="Q22" s="414">
        <f>VLOOKUP(Q3,Inputs!$C$245:$D$246,2)</f>
        <v>1</v>
      </c>
      <c r="R22" s="414">
        <f>VLOOKUP(R3,Inputs!$C$245:$D$246,2)</f>
        <v>1</v>
      </c>
      <c r="S22" s="414">
        <f>VLOOKUP(S3,Inputs!$C$245:$D$246,2)</f>
        <v>1</v>
      </c>
      <c r="T22" s="414">
        <f>VLOOKUP(T3,Inputs!$C$245:$D$246,2)</f>
        <v>1</v>
      </c>
      <c r="U22" s="414">
        <f>VLOOKUP(U3,Inputs!$C$245:$D$246,2)</f>
        <v>1</v>
      </c>
      <c r="V22" s="414">
        <f>VLOOKUP(V3,Inputs!$C$245:$D$246,2)</f>
        <v>1</v>
      </c>
      <c r="W22" s="414">
        <f>VLOOKUP(W3,Inputs!$C$245:$D$246,2)</f>
        <v>1</v>
      </c>
      <c r="X22" s="414">
        <f>VLOOKUP(X3,Inputs!$C$245:$D$246,2)</f>
        <v>1</v>
      </c>
      <c r="Y22" s="414">
        <f>VLOOKUP(Y3,Inputs!$C$245:$D$246,2)</f>
        <v>1</v>
      </c>
      <c r="Z22" s="414">
        <f>VLOOKUP(Z3,Inputs!$C$245:$D$246,2)</f>
        <v>1</v>
      </c>
      <c r="AA22" s="414">
        <f>VLOOKUP(AA3,Inputs!$C$245:$D$246,2)</f>
        <v>1</v>
      </c>
      <c r="AB22" s="414">
        <f>VLOOKUP(AB3,Inputs!$C$245:$D$246,2)</f>
        <v>1</v>
      </c>
      <c r="AC22" s="414">
        <f>VLOOKUP(AC3,Inputs!$C$245:$D$246,2)</f>
        <v>1</v>
      </c>
      <c r="AD22" s="414">
        <f>VLOOKUP(AD3,Inputs!$C$245:$D$246,2)</f>
        <v>1</v>
      </c>
      <c r="AE22" s="414">
        <f>VLOOKUP(AE3,Inputs!$C$245:$D$246,2)</f>
        <v>1</v>
      </c>
      <c r="AF22" s="414">
        <f>VLOOKUP(AF3,Inputs!$C$245:$D$246,2)</f>
        <v>1</v>
      </c>
      <c r="AG22" s="414">
        <f>VLOOKUP(AG3,Inputs!$C$245:$D$246,2)</f>
        <v>1</v>
      </c>
      <c r="AH22" s="414">
        <f>VLOOKUP(AH3,Inputs!$C$245:$D$246,2)</f>
        <v>1</v>
      </c>
      <c r="AI22" s="414">
        <f>VLOOKUP(AI3,Inputs!$C$245:$D$246,2)</f>
        <v>1</v>
      </c>
      <c r="AJ22" s="414">
        <f>VLOOKUP(AJ3,Inputs!$C$245:$D$246,2)</f>
        <v>1</v>
      </c>
      <c r="AK22" s="414">
        <f>VLOOKUP(AK3,Inputs!$C$245:$D$246,2)</f>
        <v>1</v>
      </c>
      <c r="AL22" s="414">
        <f>VLOOKUP(AL3,Inputs!$C$245:$D$246,2)</f>
        <v>1</v>
      </c>
      <c r="AM22" s="414">
        <f>VLOOKUP(AM3,Inputs!$C$245:$D$246,2)</f>
        <v>1</v>
      </c>
      <c r="AN22" s="414">
        <f>VLOOKUP(AN3,Inputs!$C$245:$D$246,2)</f>
        <v>1</v>
      </c>
      <c r="AO22" s="414">
        <f>VLOOKUP(AO3,Inputs!$C$245:$D$246,2)</f>
        <v>1</v>
      </c>
      <c r="AP22" s="414">
        <f>VLOOKUP(AP3,Inputs!$C$245:$D$246,2)</f>
        <v>1</v>
      </c>
      <c r="AQ22" s="414">
        <f>VLOOKUP(AQ3,Inputs!$C$245:$D$246,2)</f>
        <v>1</v>
      </c>
      <c r="AR22" s="414">
        <f>VLOOKUP(AR3,Inputs!$C$245:$D$246,2)</f>
        <v>1</v>
      </c>
      <c r="AS22" s="414">
        <f>VLOOKUP(AS3,Inputs!$C$245:$D$246,2)</f>
        <v>1</v>
      </c>
      <c r="AT22" s="414">
        <f>VLOOKUP(AT3,Inputs!$C$245:$D$246,2)</f>
        <v>1</v>
      </c>
      <c r="AU22" s="414">
        <f>VLOOKUP(AU3,Inputs!$C$245:$D$246,2)</f>
        <v>1</v>
      </c>
      <c r="AV22" s="414">
        <f>VLOOKUP(AV3,Inputs!$C$245:$D$246,2)</f>
        <v>1</v>
      </c>
      <c r="AW22" s="414">
        <f>VLOOKUP(AW3,Inputs!$C$245:$D$246,2)</f>
        <v>1</v>
      </c>
      <c r="AX22" s="414">
        <f>VLOOKUP(AX3,Inputs!$C$245:$D$246,2)</f>
        <v>1</v>
      </c>
      <c r="AY22" s="414">
        <f>VLOOKUP(AY3,Inputs!$C$245:$D$246,2)</f>
        <v>1</v>
      </c>
      <c r="AZ22" s="414">
        <f>VLOOKUP(AZ3,Inputs!$C$245:$D$246,2)</f>
        <v>1</v>
      </c>
      <c r="BA22" s="414">
        <f>VLOOKUP(BA3,Inputs!$C$245:$D$246,2)</f>
        <v>1</v>
      </c>
      <c r="BB22" s="414">
        <f>VLOOKUP(BB3,Inputs!$C$245:$D$246,2)</f>
        <v>1</v>
      </c>
      <c r="BC22" s="414">
        <f>VLOOKUP(BC3,Inputs!$C$245:$D$246,2)</f>
        <v>1</v>
      </c>
      <c r="BD22" s="414">
        <f>VLOOKUP(BD3,Inputs!$C$245:$D$246,2)</f>
        <v>1</v>
      </c>
      <c r="BE22" s="414">
        <f>VLOOKUP(BE3,Inputs!$C$245:$D$246,2)</f>
        <v>1</v>
      </c>
      <c r="BF22" s="414">
        <f>VLOOKUP(BF3,Inputs!$C$245:$D$246,2)</f>
        <v>1</v>
      </c>
      <c r="BG22" s="414">
        <f>VLOOKUP(BG3,Inputs!$C$245:$D$246,2)</f>
        <v>1</v>
      </c>
      <c r="BH22" s="414">
        <f>VLOOKUP(BH3,Inputs!$C$245:$D$246,2)</f>
        <v>1</v>
      </c>
      <c r="BI22" s="414">
        <f>VLOOKUP(BI3,Inputs!$C$245:$D$246,2)</f>
        <v>1</v>
      </c>
      <c r="BJ22" s="414">
        <f>VLOOKUP(BJ3,Inputs!$C$245:$D$246,2)</f>
        <v>1</v>
      </c>
      <c r="BK22" s="414">
        <f>VLOOKUP(BK3,Inputs!$C$245:$D$246,2)</f>
        <v>1</v>
      </c>
      <c r="BL22" s="414">
        <f>VLOOKUP(BL3,Inputs!$C$245:$D$246,2)</f>
        <v>1</v>
      </c>
      <c r="BM22" s="414">
        <f>VLOOKUP(BM3,Inputs!$C$245:$D$246,2)</f>
        <v>1</v>
      </c>
      <c r="BN22" s="414">
        <f>VLOOKUP(BN3,Inputs!$C$245:$D$246,2)</f>
        <v>1</v>
      </c>
      <c r="BO22" s="414">
        <f>VLOOKUP(BO3,Inputs!$C$245:$D$246,2)</f>
        <v>1</v>
      </c>
      <c r="BP22" s="414">
        <f>VLOOKUP(BP3,Inputs!$C$245:$D$246,2)</f>
        <v>1</v>
      </c>
      <c r="BQ22" s="414">
        <f>VLOOKUP(BQ3,Inputs!$C$245:$D$246,2)</f>
        <v>1</v>
      </c>
      <c r="BR22" s="414">
        <f>VLOOKUP(BR3,Inputs!$C$245:$D$246,2)</f>
        <v>1</v>
      </c>
      <c r="BS22" s="414">
        <f>VLOOKUP(BS3,Inputs!$C$245:$D$246,2)</f>
        <v>1</v>
      </c>
      <c r="BT22" s="414">
        <f>VLOOKUP(BT3,Inputs!$C$245:$D$246,2)</f>
        <v>1</v>
      </c>
      <c r="BU22" s="414">
        <f>VLOOKUP(BU3,Inputs!$C$245:$D$246,2)</f>
        <v>1</v>
      </c>
      <c r="BV22" s="414">
        <f>VLOOKUP(BV3,Inputs!$C$245:$D$246,2)</f>
        <v>1</v>
      </c>
      <c r="BW22" s="414">
        <f>VLOOKUP(BW3,Inputs!$C$245:$D$246,2)</f>
        <v>1</v>
      </c>
      <c r="BX22" s="414">
        <f>VLOOKUP(BX3,Inputs!$C$245:$D$246,2)</f>
        <v>1</v>
      </c>
      <c r="BY22" s="414">
        <f>VLOOKUP(BY3,Inputs!$C$245:$D$246,2)</f>
        <v>1</v>
      </c>
      <c r="BZ22" s="414">
        <f>VLOOKUP(BZ3,Inputs!$C$245:$D$246,2)</f>
        <v>1</v>
      </c>
      <c r="CA22" s="414">
        <f>VLOOKUP(CA3,Inputs!$C$245:$D$246,2)</f>
        <v>1</v>
      </c>
      <c r="CB22" s="414">
        <f>VLOOKUP(CB3,Inputs!$C$245:$D$246,2)</f>
        <v>1</v>
      </c>
      <c r="CC22" s="414">
        <f>VLOOKUP(CC3,Inputs!$C$245:$D$246,2)</f>
        <v>1</v>
      </c>
      <c r="CD22" s="414">
        <f>VLOOKUP(CD3,Inputs!$C$245:$D$246,2)</f>
        <v>1</v>
      </c>
      <c r="CE22" s="414">
        <f>VLOOKUP(CE3,Inputs!$C$245:$D$246,2)</f>
        <v>1</v>
      </c>
      <c r="CF22" s="414">
        <f>VLOOKUP(CF3,Inputs!$C$245:$D$246,2)</f>
        <v>1</v>
      </c>
      <c r="CG22" s="414">
        <f>VLOOKUP(CG3,Inputs!$C$245:$D$246,2)</f>
        <v>1</v>
      </c>
      <c r="CH22" s="414">
        <f>VLOOKUP(CH3,Inputs!$C$245:$D$246,2)</f>
        <v>1</v>
      </c>
      <c r="CI22" s="414">
        <f>VLOOKUP(CI3,Inputs!$C$245:$D$246,2)</f>
        <v>1</v>
      </c>
      <c r="CJ22" s="414">
        <f>VLOOKUP(CJ3,Inputs!$C$245:$D$246,2)</f>
        <v>1</v>
      </c>
      <c r="CK22" s="414">
        <f>VLOOKUP(CK3,Inputs!$C$245:$D$246,2)</f>
        <v>1</v>
      </c>
      <c r="CL22" s="414">
        <f>VLOOKUP(CL3,Inputs!$C$245:$D$246,2)</f>
        <v>1</v>
      </c>
      <c r="CM22" s="414">
        <f>VLOOKUP(CM3,Inputs!$C$245:$D$246,2)</f>
        <v>1</v>
      </c>
      <c r="CN22" s="414">
        <f>VLOOKUP(CN3,Inputs!$C$245:$D$246,2)</f>
        <v>1</v>
      </c>
      <c r="CO22" s="414">
        <f>VLOOKUP(CO3,Inputs!$C$245:$D$246,2)</f>
        <v>1</v>
      </c>
      <c r="CP22" s="414">
        <f>VLOOKUP(CP3,Inputs!$C$245:$D$246,2)</f>
        <v>1</v>
      </c>
      <c r="CQ22" s="414">
        <f>VLOOKUP(CQ3,Inputs!$C$245:$D$246,2)</f>
        <v>1</v>
      </c>
      <c r="CR22" s="414">
        <f>VLOOKUP(CR3,Inputs!$C$245:$D$246,2)</f>
        <v>1</v>
      </c>
      <c r="CS22" s="414">
        <f>VLOOKUP(CS3,Inputs!$C$245:$D$246,2)</f>
        <v>1</v>
      </c>
      <c r="CT22" s="414">
        <f>VLOOKUP(CT3,Inputs!$C$245:$D$246,2)</f>
        <v>1</v>
      </c>
      <c r="CU22" s="414">
        <f>VLOOKUP(CU3,Inputs!$C$245:$D$246,2)</f>
        <v>1</v>
      </c>
      <c r="CV22" s="414">
        <f>VLOOKUP(CV3,Inputs!$C$245:$D$246,2)</f>
        <v>1</v>
      </c>
      <c r="CW22" s="414">
        <f>VLOOKUP(CW3,Inputs!$C$245:$D$246,2)</f>
        <v>1</v>
      </c>
      <c r="CX22" s="414">
        <f>VLOOKUP(CX3,Inputs!$C$245:$D$246,2)</f>
        <v>1</v>
      </c>
      <c r="CY22" s="414">
        <f>VLOOKUP(CY3,Inputs!$C$245:$D$246,2)</f>
        <v>1</v>
      </c>
      <c r="CZ22" s="414">
        <f>VLOOKUP(CZ3,Inputs!$C$245:$D$246,2)</f>
        <v>1</v>
      </c>
      <c r="DA22" s="414">
        <f>VLOOKUP(DA3,Inputs!$C$245:$D$246,2)</f>
        <v>1</v>
      </c>
      <c r="DB22" s="414">
        <f>VLOOKUP(DB3,Inputs!$C$245:$D$246,2)</f>
        <v>1</v>
      </c>
      <c r="DC22" s="414">
        <f>VLOOKUP(DC3,Inputs!$C$245:$D$246,2)</f>
        <v>1</v>
      </c>
      <c r="DD22" s="414">
        <f>VLOOKUP(DD3,Inputs!$C$245:$D$246,2)</f>
        <v>1</v>
      </c>
      <c r="DE22" s="414">
        <f>VLOOKUP(DE3,Inputs!$C$245:$D$246,2)</f>
        <v>1</v>
      </c>
      <c r="DF22" s="414">
        <f>VLOOKUP(DF3,Inputs!$C$245:$D$246,2)</f>
        <v>1</v>
      </c>
      <c r="DG22" s="414">
        <f>VLOOKUP(DG3,Inputs!$C$245:$D$246,2)</f>
        <v>1</v>
      </c>
      <c r="DH22" s="414">
        <f>VLOOKUP(DH3,Inputs!$C$245:$D$246,2)</f>
        <v>1</v>
      </c>
      <c r="DI22" s="414">
        <f>VLOOKUP(DI3,Inputs!$C$245:$D$246,2)</f>
        <v>1</v>
      </c>
      <c r="DJ22" s="414">
        <f>VLOOKUP(DJ3,Inputs!$C$245:$D$246,2)</f>
        <v>1</v>
      </c>
      <c r="DK22" s="414">
        <f>VLOOKUP(DK3,Inputs!$C$245:$D$246,2)</f>
        <v>1</v>
      </c>
      <c r="DL22" s="414">
        <f>VLOOKUP(DL3,Inputs!$C$245:$D$246,2)</f>
        <v>1</v>
      </c>
      <c r="DM22" s="414">
        <f>VLOOKUP(DM3,Inputs!$C$245:$D$246,2)</f>
        <v>1</v>
      </c>
      <c r="DN22" s="414">
        <f>VLOOKUP(DN3,Inputs!$C$245:$D$246,2)</f>
        <v>1</v>
      </c>
      <c r="DO22" s="414">
        <f>VLOOKUP(DO3,Inputs!$C$245:$D$246,2)</f>
        <v>1</v>
      </c>
      <c r="DP22" s="414">
        <f>VLOOKUP(DP3,Inputs!$C$245:$D$246,2)</f>
        <v>1</v>
      </c>
      <c r="DQ22" s="414">
        <f>VLOOKUP(DQ3,Inputs!$C$245:$D$246,2)</f>
        <v>1</v>
      </c>
      <c r="DR22" s="414">
        <f>VLOOKUP(DR3,Inputs!$C$245:$D$246,2)</f>
        <v>1</v>
      </c>
      <c r="DS22" s="414">
        <f>VLOOKUP(DS3,Inputs!$C$245:$D$246,2)</f>
        <v>1</v>
      </c>
      <c r="DT22" s="414">
        <f>VLOOKUP(DT3,Inputs!$C$245:$D$246,2)</f>
        <v>1</v>
      </c>
      <c r="DU22" s="414">
        <f>VLOOKUP(DU3,Inputs!$C$245:$D$246,2)</f>
        <v>1</v>
      </c>
      <c r="DV22" s="414">
        <f>VLOOKUP(DV3,Inputs!$C$245:$D$246,2)</f>
        <v>1</v>
      </c>
      <c r="DW22" s="414">
        <f>VLOOKUP(DW3,Inputs!$C$245:$D$246,2)</f>
        <v>1</v>
      </c>
    </row>
    <row r="23" spans="1:127">
      <c r="A23" s="873" t="s">
        <v>1165</v>
      </c>
      <c r="B23" s="704" t="b">
        <f>Inputs!$C$238</f>
        <v>0</v>
      </c>
      <c r="C23" s="704"/>
      <c r="D23" s="512"/>
      <c r="E23" s="512"/>
      <c r="F23" s="372"/>
      <c r="G23" s="510">
        <f>(G17/G22-G54-G89+CF!G73)*G12*$B23</f>
        <v>0</v>
      </c>
      <c r="H23" s="510">
        <f ca="1">(H17/H22-H54-H89+CF!H73)*H12*$B23</f>
        <v>0</v>
      </c>
      <c r="I23" s="510">
        <f ca="1">(I17/I22-I54-I89+CF!I73)*I12*$B23</f>
        <v>0</v>
      </c>
      <c r="J23" s="510">
        <f ca="1">(J17/J22-J54-J89+CF!J73)*J12*$B23</f>
        <v>0</v>
      </c>
      <c r="K23" s="510">
        <f ca="1">(K17/K22-K54-K89+CF!K73)*K12*$B23</f>
        <v>0</v>
      </c>
      <c r="L23" s="510">
        <f ca="1">(L17/L22-L54-L89+CF!L73)*L12*$B23</f>
        <v>0</v>
      </c>
      <c r="M23" s="510">
        <f ca="1">(M17/M22-M54-M89+CF!M73)*M12*$B23</f>
        <v>0</v>
      </c>
      <c r="N23" s="510">
        <f ca="1">(N17/N22-N54-N89+CF!N73)*N12*$B23</f>
        <v>0</v>
      </c>
      <c r="O23" s="510">
        <f ca="1">(O17/O22-O54-O89+CF!O73)*O12*$B23</f>
        <v>0</v>
      </c>
      <c r="P23" s="510">
        <f ca="1">(P17/P22-P54-P89+CF!P73)*P12*$B23</f>
        <v>0</v>
      </c>
      <c r="Q23" s="510">
        <f ca="1">(Q17/Q22-Q54-Q89+CF!Q73)*Q12*$B23</f>
        <v>0</v>
      </c>
      <c r="R23" s="510">
        <f ca="1">(R17/R22-R54-R89+CF!R73)*R12*$B23</f>
        <v>0</v>
      </c>
      <c r="S23" s="510">
        <f ca="1">(S17/S22-S54-S89+CF!S73)*S12*$B23</f>
        <v>0</v>
      </c>
      <c r="T23" s="510">
        <f ca="1">(T17/T22-T54-T89+CF!T73)*T12*$B23</f>
        <v>0</v>
      </c>
      <c r="U23" s="510">
        <f ca="1">(U17/U22-U54-U89+CF!U73)*U12*$B23</f>
        <v>0</v>
      </c>
      <c r="V23" s="510">
        <f ca="1">(V17/V22-V54-V89+CF!V73)*V12*$B23</f>
        <v>0</v>
      </c>
      <c r="W23" s="510">
        <f ca="1">(W17/W22-W54-W89+CF!W73)*W12*$B23</f>
        <v>0</v>
      </c>
      <c r="X23" s="510">
        <f ca="1">(X17/X22-X54-X89+CF!X73)*X12*$B23</f>
        <v>0</v>
      </c>
      <c r="Y23" s="510">
        <f ca="1">(Y17/Y22-Y54-Y89+CF!Y73)*Y12*$B23</f>
        <v>0</v>
      </c>
      <c r="Z23" s="510">
        <f ca="1">(Z17/Z22-Z54-Z89+CF!Z73)*Z12*$B23</f>
        <v>0</v>
      </c>
      <c r="AA23" s="510">
        <f ca="1">(AA17/AA22-AA54-AA89+CF!AA73)*AA12*$B23</f>
        <v>0</v>
      </c>
      <c r="AB23" s="510">
        <f ca="1">(AB17/AB22-AB54-AB89+CF!AB73)*AB12*$B23</f>
        <v>0</v>
      </c>
      <c r="AC23" s="510">
        <f ca="1">(AC17/AC22-AC54-AC89+CF!AC73)*AC12*$B23</f>
        <v>0</v>
      </c>
      <c r="AD23" s="510">
        <f ca="1">(AD17/AD22-AD54-AD89+CF!AD73)*AD12*$B23</f>
        <v>0</v>
      </c>
      <c r="AE23" s="510">
        <f ca="1">(AE17/AE22-AE54-AE89+CF!AE73)*AE12*$B23</f>
        <v>0</v>
      </c>
      <c r="AF23" s="510">
        <f ca="1">(AF17/AF22-AF54-AF89+CF!AF73)*AF12*$B23</f>
        <v>0</v>
      </c>
      <c r="AG23" s="510">
        <f ca="1">(AG17/AG22-AG54-AG89+CF!AG73)*AG12*$B23</f>
        <v>0</v>
      </c>
      <c r="AH23" s="510">
        <f ca="1">(AH17/AH22-AH54-AH89+CF!AH73)*AH12*$B23</f>
        <v>0</v>
      </c>
      <c r="AI23" s="510">
        <f ca="1">(AI17/AI22-AI54-AI89+CF!AI73)*AI12*$B23</f>
        <v>0</v>
      </c>
      <c r="AJ23" s="510">
        <f ca="1">(AJ17/AJ22-AJ54-AJ89+CF!AJ73)*AJ12*$B23</f>
        <v>0</v>
      </c>
      <c r="AK23" s="510">
        <f ca="1">(AK17/AK22-AK54-AK89+CF!AK73)*AK12*$B23</f>
        <v>0</v>
      </c>
      <c r="AL23" s="510">
        <f ca="1">(AL17/AL22-AL54-AL89+CF!AL73)*AL12*$B23</f>
        <v>0</v>
      </c>
      <c r="AM23" s="510">
        <f ca="1">(AM17/AM22-AM54-AM89+CF!AM73)*AM12*$B23</f>
        <v>0</v>
      </c>
      <c r="AN23" s="510">
        <f ca="1">(AN17/AN22-AN54-AN89+CF!AN73)*AN12*$B23</f>
        <v>0</v>
      </c>
      <c r="AO23" s="510">
        <f ca="1">(AO17/AO22-AO54-AO89+CF!AO73)*AO12*$B23</f>
        <v>0</v>
      </c>
      <c r="AP23" s="510">
        <f ca="1">(AP17/AP22-AP54-AP89+CF!AP73)*AP12*$B23</f>
        <v>0</v>
      </c>
      <c r="AQ23" s="510">
        <f ca="1">(AQ17/AQ22-AQ54-AQ89+CF!AQ73)*AQ12*$B23</f>
        <v>0</v>
      </c>
      <c r="AR23" s="510">
        <f ca="1">(AR17/AR22-AR54-AR89+CF!AR73)*AR12*$B23</f>
        <v>0</v>
      </c>
      <c r="AS23" s="510">
        <f ca="1">(AS17/AS22-AS54-AS89+CF!AS73)*AS12*$B23</f>
        <v>0</v>
      </c>
      <c r="AT23" s="510">
        <f ca="1">(AT17/AT22-AT54-AT89+CF!AT73)*AT12*$B23</f>
        <v>0</v>
      </c>
      <c r="AU23" s="510">
        <f ca="1">(AU17/AU22-AU54-AU89+CF!AU73)*AU12*$B23</f>
        <v>0</v>
      </c>
      <c r="AV23" s="510">
        <f ca="1">(AV17/AV22-AV54-AV89+CF!AV73)*AV12*$B23</f>
        <v>0</v>
      </c>
      <c r="AW23" s="510">
        <f ca="1">(AW17/AW22-AW54-AW89+CF!AW73)*AW12*$B23</f>
        <v>0</v>
      </c>
      <c r="AX23" s="510">
        <f ca="1">(AX17/AX22-AX54-AX89+CF!AX73)*AX12*$B23</f>
        <v>0</v>
      </c>
      <c r="AY23" s="510">
        <f ca="1">(AY17/AY22-AY54-AY89+CF!AY73)*AY12*$B23</f>
        <v>0</v>
      </c>
      <c r="AZ23" s="510">
        <f ca="1">(AZ17/AZ22-AZ54-AZ89+CF!AZ73)*AZ12*$B23</f>
        <v>0</v>
      </c>
      <c r="BA23" s="510">
        <f ca="1">(BA17/BA22-BA54-BA89+CF!BA73)*BA12*$B23</f>
        <v>0</v>
      </c>
      <c r="BB23" s="510">
        <f ca="1">(BB17/BB22-BB54-BB89+CF!BB73)*BB12*$B23</f>
        <v>0</v>
      </c>
      <c r="BC23" s="510">
        <f ca="1">(BC17/BC22-BC54-BC89+CF!BC73)*BC12*$B23</f>
        <v>0</v>
      </c>
      <c r="BD23" s="510">
        <f ca="1">(BD17/BD22-BD54-BD89+CF!BD73)*BD12*$B23</f>
        <v>0</v>
      </c>
      <c r="BE23" s="510">
        <f ca="1">(BE17/BE22-BE54-BE89+CF!BE73)*BE12*$B23</f>
        <v>0</v>
      </c>
      <c r="BF23" s="510">
        <f ca="1">(BF17/BF22-BF54-BF89+CF!BF73)*BF12*$B23</f>
        <v>0</v>
      </c>
      <c r="BG23" s="510">
        <f ca="1">(BG17/BG22-BG54-BG89+CF!BG73)*BG12*$B23</f>
        <v>0</v>
      </c>
      <c r="BH23" s="510">
        <f ca="1">(BH17/BH22-BH54-BH89+CF!BH73)*BH12*$B23</f>
        <v>0</v>
      </c>
      <c r="BI23" s="510">
        <f ca="1">(BI17/BI22-BI54-BI89+CF!BI73)*BI12*$B23</f>
        <v>0</v>
      </c>
      <c r="BJ23" s="510">
        <f ca="1">(BJ17/BJ22-BJ54-BJ89+CF!BJ73)*BJ12*$B23</f>
        <v>0</v>
      </c>
      <c r="BK23" s="510">
        <f ca="1">(BK17/BK22-BK54-BK89+CF!BK73)*BK12*$B23</f>
        <v>0</v>
      </c>
      <c r="BL23" s="510">
        <f ca="1">(BL17/BL22-BL54-BL89+CF!BL73)*BL12*$B23</f>
        <v>0</v>
      </c>
      <c r="BM23" s="510">
        <f ca="1">(BM17/BM22-BM54-BM89+CF!BM73)*BM12*$B23</f>
        <v>0</v>
      </c>
      <c r="BN23" s="510">
        <f ca="1">(BN17/BN22-BN54-BN89+CF!BN73)*BN12*$B23</f>
        <v>0</v>
      </c>
      <c r="BO23" s="510">
        <f ca="1">(BO17/BO22-BO54-BO89+CF!BO73)*BO12*$B23</f>
        <v>0</v>
      </c>
      <c r="BP23" s="510">
        <f ca="1">(BP17/BP22-BP54-BP89+CF!BP73)*BP12*$B23</f>
        <v>0</v>
      </c>
      <c r="BQ23" s="510">
        <f ca="1">(BQ17/BQ22-BQ54-BQ89+CF!BQ73)*BQ12*$B23</f>
        <v>0</v>
      </c>
      <c r="BR23" s="510">
        <f ca="1">(BR17/BR22-BR54-BR89+CF!BR73)*BR12*$B23</f>
        <v>0</v>
      </c>
      <c r="BS23" s="510">
        <f ca="1">(BS17/BS22-BS54-BS89+CF!BS73)*BS12*$B23</f>
        <v>0</v>
      </c>
      <c r="BT23" s="510">
        <f ca="1">(BT17/BT22-BT54-BT89+CF!BT73)*BT12*$B23</f>
        <v>0</v>
      </c>
      <c r="BU23" s="510">
        <f ca="1">(BU17/BU22-BU54-BU89+CF!BU73)*BU12*$B23</f>
        <v>0</v>
      </c>
      <c r="BV23" s="510">
        <f ca="1">(BV17/BV22-BV54-BV89+CF!BV73)*BV12*$B23</f>
        <v>0</v>
      </c>
      <c r="BW23" s="510">
        <f ca="1">(BW17/BW22-BW54-BW89+CF!BW73)*BW12*$B23</f>
        <v>0</v>
      </c>
      <c r="BX23" s="510">
        <f ca="1">(BX17/BX22-BX54-BX89+CF!BX73)*BX12*$B23</f>
        <v>0</v>
      </c>
      <c r="BY23" s="510">
        <f ca="1">(BY17/BY22-BY54-BY89+CF!BY73)*BY12*$B23</f>
        <v>0</v>
      </c>
      <c r="BZ23" s="510">
        <f ca="1">(BZ17/BZ22-BZ54-BZ89+CF!BZ73)*BZ12*$B23</f>
        <v>0</v>
      </c>
      <c r="CA23" s="510">
        <f ca="1">(CA17/CA22-CA54-CA89+CF!CA73)*CA12*$B23</f>
        <v>0</v>
      </c>
      <c r="CB23" s="510">
        <f ca="1">(CB17/CB22-CB54-CB89+CF!CB73)*CB12*$B23</f>
        <v>0</v>
      </c>
      <c r="CC23" s="510">
        <f ca="1">(CC17/CC22-CC54-CC89+CF!CC73)*CC12*$B23</f>
        <v>0</v>
      </c>
      <c r="CD23" s="510">
        <f ca="1">(CD17/CD22-CD54-CD89+CF!CD73)*CD12*$B23</f>
        <v>0</v>
      </c>
      <c r="CE23" s="510">
        <f ca="1">(CE17/CE22-CE54-CE89+CF!CE73)*CE12*$B23</f>
        <v>0</v>
      </c>
      <c r="CF23" s="510">
        <f ca="1">(CF17/CF22-CF54-CF89+CF!CF73)*CF12*$B23</f>
        <v>0</v>
      </c>
      <c r="CG23" s="510">
        <f ca="1">(CG17/CG22-CG54-CG89+CF!CG73)*CG12*$B23</f>
        <v>0</v>
      </c>
      <c r="CH23" s="510">
        <f ca="1">(CH17/CH22-CH54-CH89+CF!CH73)*CH12*$B23</f>
        <v>0</v>
      </c>
      <c r="CI23" s="510">
        <f ca="1">(CI17/CI22-CI54-CI89+CF!CI73)*CI12*$B23</f>
        <v>0</v>
      </c>
      <c r="CJ23" s="510">
        <f ca="1">(CJ17/CJ22-CJ54-CJ89+CF!CJ73)*CJ12*$B23</f>
        <v>0</v>
      </c>
      <c r="CK23" s="510">
        <f ca="1">(CK17/CK22-CK54-CK89+CF!CK73)*CK12*$B23</f>
        <v>0</v>
      </c>
      <c r="CL23" s="510">
        <f ca="1">(CL17/CL22-CL54-CL89+CF!CL73)*CL12*$B23</f>
        <v>0</v>
      </c>
      <c r="CM23" s="510">
        <f ca="1">(CM17/CM22-CM54-CM89+CF!CM73)*CM12*$B23</f>
        <v>0</v>
      </c>
      <c r="CN23" s="510">
        <f ca="1">(CN17/CN22-CN54-CN89+CF!CN73)*CN12*$B23</f>
        <v>0</v>
      </c>
      <c r="CO23" s="510">
        <f ca="1">(CO17/CO22-CO54-CO89+CF!CO73)*CO12*$B23</f>
        <v>0</v>
      </c>
      <c r="CP23" s="510">
        <f ca="1">(CP17/CP22-CP54-CP89+CF!CP73)*CP12*$B23</f>
        <v>0</v>
      </c>
      <c r="CQ23" s="510">
        <f ca="1">(CQ17/CQ22-CQ54-CQ89+CF!CQ73)*CQ12*$B23</f>
        <v>0</v>
      </c>
      <c r="CR23" s="510">
        <f ca="1">(CR17/CR22-CR54-CR89+CF!CR73)*CR12*$B23</f>
        <v>0</v>
      </c>
      <c r="CS23" s="510">
        <f ca="1">(CS17/CS22-CS54-CS89+CF!CS73)*CS12*$B23</f>
        <v>0</v>
      </c>
      <c r="CT23" s="510">
        <f ca="1">(CT17/CT22-CT54-CT89+CF!CT73)*CT12*$B23</f>
        <v>0</v>
      </c>
      <c r="CU23" s="510">
        <f ca="1">(CU17/CU22-CU54-CU89+CF!CU73)*CU12*$B23</f>
        <v>0</v>
      </c>
      <c r="CV23" s="510">
        <f ca="1">(CV17/CV22-CV54-CV89+CF!CV73)*CV12*$B23</f>
        <v>0</v>
      </c>
      <c r="CW23" s="510">
        <f ca="1">(CW17/CW22-CW54-CW89+CF!CW73)*CW12*$B23</f>
        <v>0</v>
      </c>
      <c r="CX23" s="510">
        <f ca="1">(CX17/CX22-CX54-CX89+CF!CX73)*CX12*$B23</f>
        <v>0</v>
      </c>
      <c r="CY23" s="510">
        <f ca="1">(CY17/CY22-CY54-CY89+CF!CY73)*CY12*$B23</f>
        <v>0</v>
      </c>
      <c r="CZ23" s="510">
        <f ca="1">(CZ17/CZ22-CZ54-CZ89+CF!CZ73)*CZ12*$B23</f>
        <v>0</v>
      </c>
      <c r="DA23" s="510">
        <f ca="1">(DA17/DA22-DA54-DA89+CF!DA73)*DA12*$B23</f>
        <v>0</v>
      </c>
      <c r="DB23" s="510">
        <f ca="1">(DB17/DB22-DB54-DB89+CF!DB73)*DB12*$B23</f>
        <v>0</v>
      </c>
      <c r="DC23" s="510">
        <f ca="1">(DC17/DC22-DC54-DC89+CF!DC73)*DC12*$B23</f>
        <v>0</v>
      </c>
      <c r="DD23" s="510">
        <f ca="1">(DD17/DD22-DD54-DD89+CF!DD73)*DD12*$B23</f>
        <v>0</v>
      </c>
      <c r="DE23" s="510">
        <f ca="1">(DE17/DE22-DE54-DE89+CF!DE73)*DE12*$B23</f>
        <v>0</v>
      </c>
      <c r="DF23" s="510">
        <f ca="1">(DF17/DF22-DF54-DF89+CF!DF73)*DF12*$B23</f>
        <v>0</v>
      </c>
      <c r="DG23" s="510">
        <f ca="1">(DG17/DG22-DG54-DG89+CF!DG73)*DG12*$B23</f>
        <v>0</v>
      </c>
      <c r="DH23" s="510">
        <f ca="1">(DH17/DH22-DH54-DH89+CF!DH73)*DH12*$B23</f>
        <v>0</v>
      </c>
      <c r="DI23" s="510">
        <f ca="1">(DI17/DI22-DI54-DI89+CF!DI73)*DI12*$B23</f>
        <v>0</v>
      </c>
      <c r="DJ23" s="510">
        <f ca="1">(DJ17/DJ22-DJ54-DJ89+CF!DJ73)*DJ12*$B23</f>
        <v>0</v>
      </c>
      <c r="DK23" s="510">
        <f ca="1">(DK17/DK22-DK54-DK89+CF!DK73)*DK12*$B23</f>
        <v>0</v>
      </c>
      <c r="DL23" s="510">
        <f ca="1">(DL17/DL22-DL54-DL89+CF!DL73)*DL12*$B23</f>
        <v>0</v>
      </c>
      <c r="DM23" s="510">
        <f ca="1">(DM17/DM22-DM54-DM89+CF!DM73)*DM12*$B23</f>
        <v>0</v>
      </c>
      <c r="DN23" s="510">
        <f ca="1">(DN17/DN22-DN54-DN89+CF!DN73)*DN12*$B23</f>
        <v>0</v>
      </c>
      <c r="DO23" s="510">
        <f ca="1">(DO17/DO22-DO54-DO89+CF!DO73)*DO12*$B23</f>
        <v>0</v>
      </c>
      <c r="DP23" s="510">
        <f ca="1">(DP17/DP22-DP54-DP89+CF!DP73)*DP12*$B23</f>
        <v>0</v>
      </c>
      <c r="DQ23" s="510">
        <f ca="1">(DQ17/DQ22-DQ54-DQ89+CF!DQ73)*DQ12*$B23</f>
        <v>0</v>
      </c>
      <c r="DR23" s="510">
        <f ca="1">(DR17/DR22-DR54-DR89+CF!DR73)*DR12*$B23</f>
        <v>0</v>
      </c>
      <c r="DS23" s="510">
        <f ca="1">(DS17/DS22-DS54-DS89+CF!DS73)*DS12*$B23</f>
        <v>0</v>
      </c>
      <c r="DT23" s="510">
        <f ca="1">(DT17/DT22-DT54-DT89+CF!DT73)*DT12*$B23</f>
        <v>0</v>
      </c>
      <c r="DU23" s="510">
        <f ca="1">(DU17/DU22-DU54-DU89+CF!DU73)*DU12*$B23</f>
        <v>0</v>
      </c>
      <c r="DV23" s="510">
        <f ca="1">(DV17/DV22-DV54-DV89+CF!DV73)*DV12*$B23</f>
        <v>0</v>
      </c>
      <c r="DW23" s="510">
        <f ca="1">(DW17/DW22-DW54-DW89+CF!DW73)*DW12*$B23</f>
        <v>0</v>
      </c>
    </row>
    <row r="24" spans="1:127">
      <c r="A24" s="313"/>
      <c r="B24" s="703"/>
      <c r="C24" s="703"/>
      <c r="D24" s="610"/>
      <c r="E24" s="610"/>
      <c r="F24" s="372"/>
      <c r="G24" s="544"/>
      <c r="H24" s="610"/>
      <c r="I24" s="610"/>
      <c r="J24" s="610"/>
      <c r="K24" s="610"/>
      <c r="L24" s="610"/>
      <c r="M24" s="610"/>
      <c r="N24" s="610"/>
      <c r="O24" s="610"/>
      <c r="P24" s="610"/>
      <c r="Q24" s="610"/>
      <c r="R24" s="610"/>
      <c r="S24" s="610"/>
      <c r="T24" s="610"/>
      <c r="U24" s="610"/>
      <c r="V24" s="610"/>
      <c r="W24" s="610"/>
      <c r="X24" s="610"/>
      <c r="Y24" s="610"/>
      <c r="Z24" s="610"/>
      <c r="AA24" s="610"/>
      <c r="AB24" s="610"/>
      <c r="AC24" s="610"/>
      <c r="AD24" s="610"/>
      <c r="AE24" s="610"/>
      <c r="AF24" s="610"/>
      <c r="AG24" s="610"/>
      <c r="AH24" s="610"/>
      <c r="AI24" s="610"/>
      <c r="AJ24" s="610"/>
      <c r="AK24" s="610"/>
      <c r="AL24" s="610"/>
      <c r="AM24" s="610"/>
      <c r="AN24" s="610"/>
      <c r="AO24" s="610"/>
      <c r="AP24" s="610"/>
      <c r="AQ24" s="610"/>
      <c r="AR24" s="610"/>
      <c r="AS24" s="610"/>
      <c r="AT24" s="610"/>
      <c r="AU24" s="610"/>
      <c r="AV24" s="610"/>
      <c r="AW24" s="610"/>
      <c r="AX24" s="610"/>
      <c r="AY24" s="610"/>
      <c r="AZ24" s="610"/>
      <c r="BA24" s="610"/>
      <c r="BB24" s="610"/>
      <c r="BC24" s="610"/>
      <c r="BD24" s="610"/>
      <c r="BE24" s="610"/>
      <c r="BF24" s="610"/>
      <c r="BG24" s="610"/>
      <c r="BH24" s="610"/>
      <c r="BI24" s="610"/>
      <c r="BJ24" s="610"/>
      <c r="BK24" s="610"/>
      <c r="BL24" s="610"/>
      <c r="BM24" s="610"/>
      <c r="BN24" s="610"/>
      <c r="BO24" s="610"/>
      <c r="BP24" s="610"/>
      <c r="BQ24" s="610"/>
      <c r="BR24" s="610"/>
      <c r="BS24" s="610"/>
      <c r="BT24" s="610"/>
      <c r="BU24" s="610"/>
      <c r="BV24" s="610"/>
      <c r="BW24" s="610"/>
      <c r="BX24" s="610"/>
      <c r="BY24" s="610"/>
      <c r="BZ24" s="610"/>
      <c r="CA24" s="610"/>
      <c r="CB24" s="610"/>
      <c r="CC24" s="610"/>
      <c r="CD24" s="610"/>
      <c r="CE24" s="610"/>
      <c r="CF24" s="610"/>
      <c r="CG24" s="610"/>
      <c r="CH24" s="610"/>
      <c r="CI24" s="610"/>
      <c r="CJ24" s="610"/>
      <c r="CK24" s="610"/>
      <c r="CL24" s="610"/>
      <c r="CM24" s="610"/>
      <c r="CN24" s="610"/>
      <c r="CO24" s="610"/>
      <c r="CP24" s="610"/>
      <c r="CQ24" s="610"/>
      <c r="CR24" s="610"/>
      <c r="CS24" s="610"/>
      <c r="CT24" s="610"/>
      <c r="CU24" s="610"/>
      <c r="CV24" s="610"/>
      <c r="CW24" s="610"/>
      <c r="CX24" s="610"/>
      <c r="CY24" s="610"/>
      <c r="CZ24" s="610"/>
      <c r="DA24" s="610"/>
      <c r="DB24" s="610"/>
      <c r="DC24" s="610"/>
      <c r="DD24" s="610"/>
      <c r="DE24" s="610"/>
      <c r="DF24" s="610"/>
      <c r="DG24" s="610"/>
      <c r="DH24" s="610"/>
      <c r="DI24" s="610"/>
      <c r="DJ24" s="610"/>
      <c r="DK24" s="610"/>
      <c r="DL24" s="610"/>
      <c r="DM24" s="610"/>
      <c r="DN24" s="610"/>
      <c r="DO24" s="610"/>
      <c r="DP24" s="610"/>
      <c r="DQ24" s="610"/>
      <c r="DR24" s="610"/>
      <c r="DS24" s="610"/>
      <c r="DT24" s="610"/>
      <c r="DU24" s="610"/>
      <c r="DV24" s="610"/>
      <c r="DW24" s="610"/>
    </row>
    <row r="25" spans="1:127">
      <c r="A25" s="860" t="str">
        <f>Inputs!A256</f>
        <v>VAT Facility</v>
      </c>
      <c r="B25" s="861"/>
      <c r="C25" s="861"/>
      <c r="D25" s="863"/>
      <c r="E25" s="863"/>
      <c r="F25" s="862"/>
      <c r="G25" s="1067"/>
      <c r="H25" s="1068"/>
      <c r="I25" s="1068"/>
      <c r="J25" s="1068"/>
      <c r="K25" s="1068"/>
      <c r="L25" s="1068"/>
      <c r="M25" s="1068"/>
      <c r="N25" s="1068"/>
      <c r="O25" s="1068"/>
      <c r="P25" s="1068"/>
      <c r="Q25" s="1068"/>
      <c r="R25" s="1068"/>
      <c r="S25" s="1068"/>
      <c r="T25" s="1068"/>
      <c r="U25" s="1068"/>
      <c r="V25" s="1068"/>
      <c r="W25" s="1068"/>
      <c r="X25" s="1068"/>
      <c r="Y25" s="1068"/>
      <c r="Z25" s="1068"/>
      <c r="AA25" s="1068"/>
      <c r="AB25" s="1068"/>
      <c r="AC25" s="1068"/>
      <c r="AD25" s="1068"/>
      <c r="AE25" s="1068"/>
      <c r="AF25" s="1068"/>
      <c r="AG25" s="1068"/>
      <c r="AH25" s="1068"/>
      <c r="AI25" s="1068"/>
      <c r="AJ25" s="1068"/>
      <c r="AK25" s="1068"/>
      <c r="AL25" s="1068"/>
      <c r="AM25" s="1068"/>
      <c r="AN25" s="1068"/>
      <c r="AO25" s="1068"/>
      <c r="AP25" s="1068"/>
      <c r="AQ25" s="1068"/>
      <c r="AR25" s="1068"/>
      <c r="AS25" s="1068"/>
      <c r="AT25" s="1068"/>
      <c r="AU25" s="1068"/>
      <c r="AV25" s="1068"/>
      <c r="AW25" s="1068"/>
      <c r="AX25" s="1068"/>
      <c r="AY25" s="1068"/>
      <c r="AZ25" s="1068"/>
      <c r="BA25" s="1068"/>
      <c r="BB25" s="1068"/>
      <c r="BC25" s="1068"/>
      <c r="BD25" s="1068"/>
      <c r="BE25" s="1068"/>
      <c r="BF25" s="1068"/>
      <c r="BG25" s="1068"/>
      <c r="BH25" s="1068"/>
      <c r="BI25" s="1068"/>
      <c r="BJ25" s="1068"/>
      <c r="BK25" s="1068"/>
      <c r="BL25" s="1068"/>
      <c r="BM25" s="1068"/>
      <c r="BN25" s="1068"/>
      <c r="BO25" s="1068"/>
      <c r="BP25" s="1068"/>
      <c r="BQ25" s="1068"/>
      <c r="BR25" s="1068"/>
      <c r="BS25" s="1068"/>
      <c r="BT25" s="1068"/>
      <c r="BU25" s="1068"/>
      <c r="BV25" s="1068"/>
      <c r="BW25" s="1068"/>
      <c r="BX25" s="1068"/>
      <c r="BY25" s="1068"/>
      <c r="BZ25" s="1068"/>
      <c r="CA25" s="1068"/>
      <c r="CB25" s="1068"/>
      <c r="CC25" s="1068"/>
      <c r="CD25" s="1068"/>
      <c r="CE25" s="1068"/>
      <c r="CF25" s="1068"/>
      <c r="CG25" s="1068"/>
      <c r="CH25" s="1068"/>
      <c r="CI25" s="1068"/>
      <c r="CJ25" s="1068"/>
      <c r="CK25" s="1068"/>
      <c r="CL25" s="1068"/>
      <c r="CM25" s="1068"/>
      <c r="CN25" s="1068"/>
      <c r="CO25" s="1068"/>
      <c r="CP25" s="1068"/>
      <c r="CQ25" s="1068"/>
      <c r="CR25" s="1068"/>
      <c r="CS25" s="1068"/>
      <c r="CT25" s="1068"/>
      <c r="CU25" s="1068"/>
      <c r="CV25" s="1068"/>
      <c r="CW25" s="1068"/>
      <c r="CX25" s="1068"/>
      <c r="CY25" s="1068"/>
      <c r="CZ25" s="1068"/>
      <c r="DA25" s="1068"/>
      <c r="DB25" s="1068"/>
      <c r="DC25" s="1068"/>
      <c r="DD25" s="1068"/>
      <c r="DE25" s="1068"/>
      <c r="DF25" s="1068"/>
      <c r="DG25" s="1068"/>
      <c r="DH25" s="1068"/>
      <c r="DI25" s="1068"/>
      <c r="DJ25" s="1068"/>
      <c r="DK25" s="1068"/>
      <c r="DL25" s="1068"/>
      <c r="DM25" s="1068"/>
      <c r="DN25" s="1068"/>
      <c r="DO25" s="1068"/>
      <c r="DP25" s="1068"/>
      <c r="DQ25" s="1068"/>
      <c r="DR25" s="1068"/>
      <c r="DS25" s="1068"/>
      <c r="DT25" s="1068"/>
      <c r="DU25" s="1068"/>
      <c r="DV25" s="1068"/>
      <c r="DW25" s="1068"/>
    </row>
    <row r="26" spans="1:127">
      <c r="A26" s="313" t="str">
        <f>"FCF for "&amp;A25</f>
        <v>FCF for VAT Facility</v>
      </c>
      <c r="B26" s="841">
        <f>Inputs!$D$421</f>
        <v>0.13</v>
      </c>
      <c r="C26" s="841">
        <f>Inputs!$D$261</f>
        <v>1</v>
      </c>
      <c r="D26" s="610"/>
      <c r="E26" s="610"/>
      <c r="F26" s="372"/>
      <c r="G26" s="810">
        <f>(CF!G20*$C$26+CF!G38)*$B26</f>
        <v>0</v>
      </c>
      <c r="H26" s="810">
        <f>(CF!H20*$C$26+CF!H38)*$B26</f>
        <v>399.12285885817221</v>
      </c>
      <c r="I26" s="810">
        <f>(CF!I20*$C$26+CF!I38)*$B26</f>
        <v>405.73815486134617</v>
      </c>
      <c r="J26" s="810">
        <f>(CF!J20*$C$26+CF!J38)*$B26</f>
        <v>404.51447554368349</v>
      </c>
      <c r="K26" s="810">
        <f>(CF!K20*$C$26+CF!K38)*$B26</f>
        <v>411.21913535932481</v>
      </c>
      <c r="L26" s="810">
        <f>(CF!L20*$C$26+CF!L38)*$B26</f>
        <v>405.74775309846655</v>
      </c>
      <c r="M26" s="810">
        <f>(CF!M20*$C$26+CF!M38)*$B26</f>
        <v>410.20651961603204</v>
      </c>
      <c r="N26" s="810">
        <f>(CF!N20*$C$26+CF!N38)*$B26</f>
        <v>410.38821293376793</v>
      </c>
      <c r="O26" s="810">
        <f>(CF!O20*$C$26+CF!O38)*$B26</f>
        <v>417.19022751278055</v>
      </c>
      <c r="P26" s="810">
        <f>(CF!P20*$C$26+CF!P38)*$B26</f>
        <v>415.320967213426</v>
      </c>
      <c r="Q26" s="810">
        <f>(CF!Q20*$C$26+CF!Q38)*$B26</f>
        <v>422.20474015066503</v>
      </c>
      <c r="R26" s="810">
        <f>(CF!R20*$C$26+CF!R38)*$B26</f>
        <v>416.00301287495489</v>
      </c>
      <c r="S26" s="810">
        <f>(CF!S20*$C$26+CF!S38)*$B26</f>
        <v>422.89809043641822</v>
      </c>
      <c r="T26" s="810">
        <f>(CF!T20*$C$26+CF!T38)*$B26</f>
        <v>425.95888853530965</v>
      </c>
      <c r="U26" s="810">
        <f>(CF!U20*$C$26+CF!U38)*$B26</f>
        <v>430.63975544229106</v>
      </c>
      <c r="V26" s="810">
        <f>(CF!V20*$C$26+CF!V38)*$B26</f>
        <v>434.22856277902633</v>
      </c>
      <c r="W26" s="810">
        <f>(CF!W20*$C$26+CF!W38)*$B26</f>
        <v>441.4257212781261</v>
      </c>
      <c r="X26" s="810">
        <f>(CF!X20*$C$26+CF!X38)*$B26</f>
        <v>444.3556145759768</v>
      </c>
      <c r="Y26" s="810">
        <f>(CF!Y20*$C$26+CF!Y38)*$B26</f>
        <v>451.72062476231883</v>
      </c>
      <c r="Z26" s="810">
        <f>(CF!Z20*$C$26+CF!Z38)*$B26</f>
        <v>454.22484070256473</v>
      </c>
      <c r="AA26" s="810">
        <f>(CF!AA20*$C$26+CF!AA38)*$B26</f>
        <v>461.75342922249666</v>
      </c>
      <c r="AB26" s="810">
        <f>(CF!AB20*$C$26+CF!AB38)*$B26</f>
        <v>462.38786907455847</v>
      </c>
      <c r="AC26" s="810">
        <f>(CF!AC20*$C$26+CF!AC38)*$B26</f>
        <v>467.46905444900409</v>
      </c>
      <c r="AD26" s="810">
        <f>(CF!AD20*$C$26+CF!AD38)*$B26</f>
        <v>471.41303156635627</v>
      </c>
      <c r="AE26" s="810">
        <f>(CF!AE20*$C$26+CF!AE38)*$B26</f>
        <v>479.22650722767719</v>
      </c>
      <c r="AF26" s="810">
        <f>(CF!AF20*$C$26+CF!AF38)*$B26</f>
        <v>794.16164920916287</v>
      </c>
      <c r="AG26" s="810">
        <f>(CF!AG20*$C$26+CF!AG38)*$B26</f>
        <v>807.32454947229826</v>
      </c>
      <c r="AH26" s="810">
        <f>(CF!AH20*$C$26+CF!AH38)*$B26</f>
        <v>792.29757394155433</v>
      </c>
      <c r="AI26" s="810">
        <f>(CF!AI20*$C$26+CF!AI38)*$B26</f>
        <v>805.42957792953587</v>
      </c>
      <c r="AJ26" s="810">
        <f>(CF!AJ20*$C$26+CF!AJ38)*$B26</f>
        <v>804.93891320799401</v>
      </c>
      <c r="AK26" s="810">
        <f>(CF!AK20*$C$26+CF!AK38)*$B26</f>
        <v>813.78439577071913</v>
      </c>
      <c r="AL26" s="810">
        <f>(CF!AL20*$C$26+CF!AL38)*$B26</f>
        <v>807.59811010053591</v>
      </c>
      <c r="AM26" s="810">
        <f>(CF!AM20*$C$26+CF!AM38)*$B26</f>
        <v>820.98371413535153</v>
      </c>
      <c r="AN26" s="810">
        <f>(CF!AN20*$C$26+CF!AN38)*$B26</f>
        <v>834.89671545480974</v>
      </c>
      <c r="AO26" s="810">
        <f>(CF!AO20*$C$26+CF!AO38)*$B26</f>
        <v>848.73478256179556</v>
      </c>
      <c r="AP26" s="810">
        <f>(CF!AP20*$C$26+CF!AP38)*$B26</f>
        <v>856.1730438173505</v>
      </c>
      <c r="AQ26" s="810">
        <f>(CF!AQ20*$C$26+CF!AQ38)*$B26</f>
        <v>870.36375725078688</v>
      </c>
      <c r="AR26" s="810">
        <f>(CF!AR20*$C$26+CF!AR38)*$B26</f>
        <v>879.46153063805298</v>
      </c>
      <c r="AS26" s="810">
        <f>(CF!AS20*$C$26+CF!AS38)*$B26</f>
        <v>889.12594306264702</v>
      </c>
      <c r="AT26" s="810">
        <f>(CF!AT20*$C$26+CF!AT38)*$B26</f>
        <v>898.54021040130192</v>
      </c>
      <c r="AU26" s="810">
        <f>(CF!AU20*$C$26+CF!AU38)*$B26</f>
        <v>913.4331420654122</v>
      </c>
      <c r="AV26" s="810">
        <f>(CF!AV20*$C$26+CF!AV38)*$B26</f>
        <v>914.487185407933</v>
      </c>
      <c r="AW26" s="810">
        <f>(CF!AW20*$C$26+CF!AW38)*$B26</f>
        <v>929.64443157491542</v>
      </c>
      <c r="AX26" s="810">
        <f>(CF!AX20*$C$26+CF!AX38)*$B26</f>
        <v>935.94341758494636</v>
      </c>
      <c r="AY26" s="810">
        <f>(CF!AY20*$C$26+CF!AY38)*$B26</f>
        <v>951.45629190955879</v>
      </c>
      <c r="AZ26" s="810">
        <f>(CF!AZ20*$C$26+CF!AZ38)*$B26</f>
        <v>965.02865047878674</v>
      </c>
      <c r="BA26" s="810">
        <f>(CF!BA20*$C$26+CF!BA38)*$B26</f>
        <v>975.63336092360862</v>
      </c>
      <c r="BB26" s="810">
        <f>(CF!BB20*$C$26+CF!BB38)*$B26</f>
        <v>981.46950746543178</v>
      </c>
      <c r="BC26" s="810">
        <f>(CF!BC20*$C$26+CF!BC38)*$B26</f>
        <v>997.73695786541145</v>
      </c>
      <c r="BD26" s="810">
        <f>(CF!BD20*$C$26+CF!BD38)*$B26</f>
        <v>1000.8449554081652</v>
      </c>
      <c r="BE26" s="810">
        <f>(CF!BE20*$C$26+CF!BE38)*$B26</f>
        <v>1017.4335458292953</v>
      </c>
      <c r="BF26" s="810">
        <f>(CF!BF20*$C$26+CF!BF38)*$B26</f>
        <v>1022.8307854995329</v>
      </c>
      <c r="BG26" s="810">
        <f>(CF!BG20*$C$26+CF!BG38)*$B26</f>
        <v>1039.7837819442766</v>
      </c>
      <c r="BH26" s="810">
        <f>(CF!BH20*$C$26+CF!BH38)*$B26</f>
        <v>1044.5280843745816</v>
      </c>
      <c r="BI26" s="810">
        <f>(CF!BI20*$C$26+CF!BI38)*$B26</f>
        <v>1056.0064149721045</v>
      </c>
      <c r="BJ26" s="810">
        <f>(CF!BJ20*$C$26+CF!BJ38)*$B26</f>
        <v>1055.655358087784</v>
      </c>
      <c r="BK26" s="810">
        <f>(CF!BK20*$C$26+CF!BK38)*$B26</f>
        <v>1073.1524082218357</v>
      </c>
      <c r="BL26" s="810">
        <f>(CF!BL20*$C$26+CF!BL38)*$B26</f>
        <v>1068.428092083376</v>
      </c>
      <c r="BM26" s="810">
        <f>(CF!BM20*$C$26+CF!BM38)*$B26</f>
        <v>1086.1368449908357</v>
      </c>
      <c r="BN26" s="810">
        <f>(CF!BN20*$C$26+CF!BN38)*$B26</f>
        <v>1074.0224295093483</v>
      </c>
      <c r="BO26" s="810">
        <f>(CF!BO20*$C$26+CF!BO38)*$B26</f>
        <v>1091.8239062415473</v>
      </c>
      <c r="BP26" s="810">
        <f>(CF!BP20*$C$26+CF!BP38)*$B26</f>
        <v>0</v>
      </c>
      <c r="BQ26" s="810">
        <f>(CF!BQ20*$C$26+CF!BQ38)*$B26</f>
        <v>0</v>
      </c>
      <c r="BR26" s="810">
        <f>(CF!BR20*$C$26+CF!BR38)*$B26</f>
        <v>0</v>
      </c>
      <c r="BS26" s="810">
        <f>(CF!BS20*$C$26+CF!BS38)*$B26</f>
        <v>0</v>
      </c>
      <c r="BT26" s="810">
        <f>(CF!BT20*$C$26+CF!BT38)*$B26</f>
        <v>0</v>
      </c>
      <c r="BU26" s="810">
        <f>(CF!BU20*$C$26+CF!BU38)*$B26</f>
        <v>0</v>
      </c>
      <c r="BV26" s="810">
        <f>(CF!BV20*$C$26+CF!BV38)*$B26</f>
        <v>0</v>
      </c>
      <c r="BW26" s="810">
        <f>(CF!BW20*$C$26+CF!BW38)*$B26</f>
        <v>0</v>
      </c>
      <c r="BX26" s="810">
        <f>(CF!BX20*$C$26+CF!BX38)*$B26</f>
        <v>0</v>
      </c>
      <c r="BY26" s="810">
        <f>(CF!BY20*$C$26+CF!BY38)*$B26</f>
        <v>0</v>
      </c>
      <c r="BZ26" s="810">
        <f>(CF!BZ20*$C$26+CF!BZ38)*$B26</f>
        <v>0</v>
      </c>
      <c r="CA26" s="810">
        <f>(CF!CA20*$C$26+CF!CA38)*$B26</f>
        <v>0</v>
      </c>
      <c r="CB26" s="810">
        <f>(CF!CB20*$C$26+CF!CB38)*$B26</f>
        <v>0</v>
      </c>
      <c r="CC26" s="810">
        <f>(CF!CC20*$C$26+CF!CC38)*$B26</f>
        <v>0</v>
      </c>
      <c r="CD26" s="810">
        <f>(CF!CD20*$C$26+CF!CD38)*$B26</f>
        <v>0</v>
      </c>
      <c r="CE26" s="810">
        <f>(CF!CE20*$C$26+CF!CE38)*$B26</f>
        <v>0</v>
      </c>
      <c r="CF26" s="810">
        <f>(CF!CF20*$C$26+CF!CF38)*$B26</f>
        <v>0</v>
      </c>
      <c r="CG26" s="810">
        <f>(CF!CG20*$C$26+CF!CG38)*$B26</f>
        <v>0</v>
      </c>
      <c r="CH26" s="810">
        <f>(CF!CH20*$C$26+CF!CH38)*$B26</f>
        <v>0</v>
      </c>
      <c r="CI26" s="810">
        <f>(CF!CI20*$C$26+CF!CI38)*$B26</f>
        <v>0</v>
      </c>
      <c r="CJ26" s="810">
        <f>(CF!CJ20*$C$26+CF!CJ38)*$B26</f>
        <v>0</v>
      </c>
      <c r="CK26" s="810">
        <f>(CF!CK20*$C$26+CF!CK38)*$B26</f>
        <v>0</v>
      </c>
      <c r="CL26" s="810">
        <f>(CF!CL20*$C$26+CF!CL38)*$B26</f>
        <v>0</v>
      </c>
      <c r="CM26" s="810">
        <f>(CF!CM20*$C$26+CF!CM38)*$B26</f>
        <v>0</v>
      </c>
      <c r="CN26" s="810">
        <f>(CF!CN20*$C$26+CF!CN38)*$B26</f>
        <v>0</v>
      </c>
      <c r="CO26" s="810">
        <f>(CF!CO20*$C$26+CF!CO38)*$B26</f>
        <v>0</v>
      </c>
      <c r="CP26" s="810">
        <f>(CF!CP20*$C$26+CF!CP38)*$B26</f>
        <v>0</v>
      </c>
      <c r="CQ26" s="810">
        <f>(CF!CQ20*$C$26+CF!CQ38)*$B26</f>
        <v>0</v>
      </c>
      <c r="CR26" s="810">
        <f>(CF!CR20*$C$26+CF!CR38)*$B26</f>
        <v>0</v>
      </c>
      <c r="CS26" s="810">
        <f>(CF!CS20*$C$26+CF!CS38)*$B26</f>
        <v>0</v>
      </c>
      <c r="CT26" s="810">
        <f>(CF!CT20*$C$26+CF!CT38)*$B26</f>
        <v>0</v>
      </c>
      <c r="CU26" s="810">
        <f>(CF!CU20*$C$26+CF!CU38)*$B26</f>
        <v>0</v>
      </c>
      <c r="CV26" s="810">
        <f>(CF!CV20*$C$26+CF!CV38)*$B26</f>
        <v>0</v>
      </c>
      <c r="CW26" s="810">
        <f>(CF!CW20*$C$26+CF!CW38)*$B26</f>
        <v>0</v>
      </c>
      <c r="CX26" s="810">
        <f>(CF!CX20*$C$26+CF!CX38)*$B26</f>
        <v>0</v>
      </c>
      <c r="CY26" s="810">
        <f>(CF!CY20*$C$26+CF!CY38)*$B26</f>
        <v>0</v>
      </c>
      <c r="CZ26" s="810">
        <f>(CF!CZ20*$C$26+CF!CZ38)*$B26</f>
        <v>0</v>
      </c>
      <c r="DA26" s="810">
        <f>(CF!DA20*$C$26+CF!DA38)*$B26</f>
        <v>0</v>
      </c>
      <c r="DB26" s="810">
        <f>(CF!DB20*$C$26+CF!DB38)*$B26</f>
        <v>0</v>
      </c>
      <c r="DC26" s="810">
        <f>(CF!DC20*$C$26+CF!DC38)*$B26</f>
        <v>0</v>
      </c>
      <c r="DD26" s="810">
        <f>(CF!DD20*$C$26+CF!DD38)*$B26</f>
        <v>0</v>
      </c>
      <c r="DE26" s="810">
        <f>(CF!DE20*$C$26+CF!DE38)*$B26</f>
        <v>0</v>
      </c>
      <c r="DF26" s="810">
        <f>(CF!DF20*$C$26+CF!DF38)*$B26</f>
        <v>0</v>
      </c>
      <c r="DG26" s="810">
        <f>(CF!DG20*$C$26+CF!DG38)*$B26</f>
        <v>0</v>
      </c>
      <c r="DH26" s="810">
        <f>(CF!DH20*$C$26+CF!DH38)*$B26</f>
        <v>0</v>
      </c>
      <c r="DI26" s="810">
        <f>(CF!DI20*$C$26+CF!DI38)*$B26</f>
        <v>0</v>
      </c>
      <c r="DJ26" s="810">
        <f>(CF!DJ20*$C$26+CF!DJ38)*$B26</f>
        <v>0</v>
      </c>
      <c r="DK26" s="810">
        <f>(CF!DK20*$C$26+CF!DK38)*$B26</f>
        <v>0</v>
      </c>
      <c r="DL26" s="810">
        <f>(CF!DL20*$C$26+CF!DL38)*$B26</f>
        <v>0</v>
      </c>
      <c r="DM26" s="810">
        <f>(CF!DM20*$C$26+CF!DM38)*$B26</f>
        <v>0</v>
      </c>
      <c r="DN26" s="810">
        <f>(CF!DN20*$C$26+CF!DN38)*$B26</f>
        <v>0</v>
      </c>
      <c r="DO26" s="810">
        <f>(CF!DO20*$C$26+CF!DO38)*$B26</f>
        <v>0</v>
      </c>
      <c r="DP26" s="810">
        <f>(CF!DP20*$C$26+CF!DP38)*$B26</f>
        <v>0</v>
      </c>
      <c r="DQ26" s="810">
        <f>(CF!DQ20*$C$26+CF!DQ38)*$B26</f>
        <v>0</v>
      </c>
      <c r="DR26" s="810">
        <f>(CF!DR20*$C$26+CF!DR38)*$B26</f>
        <v>0</v>
      </c>
      <c r="DS26" s="810">
        <f>(CF!DS20*$C$26+CF!DS38)*$B26</f>
        <v>0</v>
      </c>
      <c r="DT26" s="810">
        <f>(CF!DT20*$C$26+CF!DT38)*$B26</f>
        <v>0</v>
      </c>
      <c r="DU26" s="810">
        <f>(CF!DU20*$C$26+CF!DU38)*$B26</f>
        <v>0</v>
      </c>
      <c r="DV26" s="810">
        <f>(CF!DV20*$C$26+CF!DV38)*$B26</f>
        <v>0</v>
      </c>
      <c r="DW26" s="810">
        <f>(CF!DW20*$C$26+CF!DW38)*$B26</f>
        <v>0</v>
      </c>
    </row>
    <row r="27" spans="1:127">
      <c r="A27" s="857" t="s">
        <v>1166</v>
      </c>
      <c r="B27" s="703"/>
      <c r="C27" s="703"/>
      <c r="D27" s="610"/>
      <c r="E27" s="610"/>
      <c r="F27" s="372"/>
      <c r="G27" s="459">
        <f t="shared" ref="G27:H27" si="3">F31</f>
        <v>0</v>
      </c>
      <c r="H27" s="459">
        <f t="shared" ca="1" si="3"/>
        <v>0</v>
      </c>
      <c r="I27" s="459">
        <f t="shared" ref="I27" ca="1" si="4">H31</f>
        <v>0</v>
      </c>
      <c r="J27" s="459">
        <f t="shared" ref="J27" ca="1" si="5">I31</f>
        <v>0</v>
      </c>
      <c r="K27" s="459">
        <f t="shared" ref="K27" ca="1" si="6">J31</f>
        <v>0</v>
      </c>
      <c r="L27" s="459">
        <f t="shared" ref="L27" ca="1" si="7">K31</f>
        <v>0</v>
      </c>
      <c r="M27" s="459">
        <f t="shared" ref="M27" ca="1" si="8">L31</f>
        <v>0</v>
      </c>
      <c r="N27" s="459">
        <f t="shared" ref="N27" ca="1" si="9">M31</f>
        <v>0</v>
      </c>
      <c r="O27" s="459">
        <f t="shared" ref="O27" ca="1" si="10">N31</f>
        <v>0</v>
      </c>
      <c r="P27" s="459">
        <f t="shared" ref="P27" ca="1" si="11">O31</f>
        <v>0</v>
      </c>
      <c r="Q27" s="459">
        <f t="shared" ref="Q27" ca="1" si="12">P31</f>
        <v>0</v>
      </c>
      <c r="R27" s="459">
        <f t="shared" ref="R27" ca="1" si="13">Q31</f>
        <v>0</v>
      </c>
      <c r="S27" s="459">
        <f t="shared" ref="S27" ca="1" si="14">R31</f>
        <v>0</v>
      </c>
      <c r="T27" s="459">
        <f t="shared" ref="T27" ca="1" si="15">S31</f>
        <v>0</v>
      </c>
      <c r="U27" s="459">
        <f t="shared" ref="U27" ca="1" si="16">T31</f>
        <v>0</v>
      </c>
      <c r="V27" s="459">
        <f t="shared" ref="V27" ca="1" si="17">U31</f>
        <v>0</v>
      </c>
      <c r="W27" s="459">
        <f t="shared" ref="W27" ca="1" si="18">V31</f>
        <v>0</v>
      </c>
      <c r="X27" s="459">
        <f t="shared" ref="X27" ca="1" si="19">W31</f>
        <v>0</v>
      </c>
      <c r="Y27" s="459">
        <f t="shared" ref="Y27" ca="1" si="20">X31</f>
        <v>0</v>
      </c>
      <c r="Z27" s="459">
        <f t="shared" ref="Z27" ca="1" si="21">Y31</f>
        <v>0</v>
      </c>
      <c r="AA27" s="459">
        <f t="shared" ref="AA27" ca="1" si="22">Z31</f>
        <v>0</v>
      </c>
      <c r="AB27" s="459">
        <f t="shared" ref="AB27" ca="1" si="23">AA31</f>
        <v>0</v>
      </c>
      <c r="AC27" s="459">
        <f t="shared" ref="AC27" ca="1" si="24">AB31</f>
        <v>0</v>
      </c>
      <c r="AD27" s="459">
        <f t="shared" ref="AD27" ca="1" si="25">AC31</f>
        <v>0</v>
      </c>
      <c r="AE27" s="459">
        <f t="shared" ref="AE27" ca="1" si="26">AD31</f>
        <v>0</v>
      </c>
      <c r="AF27" s="459">
        <f t="shared" ref="AF27" ca="1" si="27">AE31</f>
        <v>0</v>
      </c>
      <c r="AG27" s="459">
        <f t="shared" ref="AG27" ca="1" si="28">AF31</f>
        <v>0</v>
      </c>
      <c r="AH27" s="459">
        <f t="shared" ref="AH27" ca="1" si="29">AG31</f>
        <v>0</v>
      </c>
      <c r="AI27" s="459">
        <f t="shared" ref="AI27" ca="1" si="30">AH31</f>
        <v>0</v>
      </c>
      <c r="AJ27" s="459">
        <f t="shared" ref="AJ27" ca="1" si="31">AI31</f>
        <v>0</v>
      </c>
      <c r="AK27" s="459">
        <f t="shared" ref="AK27" ca="1" si="32">AJ31</f>
        <v>0</v>
      </c>
      <c r="AL27" s="459">
        <f t="shared" ref="AL27" ca="1" si="33">AK31</f>
        <v>0</v>
      </c>
      <c r="AM27" s="459">
        <f t="shared" ref="AM27" ca="1" si="34">AL31</f>
        <v>0</v>
      </c>
      <c r="AN27" s="459">
        <f t="shared" ref="AN27" ca="1" si="35">AM31</f>
        <v>0</v>
      </c>
      <c r="AO27" s="459">
        <f t="shared" ref="AO27" ca="1" si="36">AN31</f>
        <v>0</v>
      </c>
      <c r="AP27" s="459">
        <f t="shared" ref="AP27" ca="1" si="37">AO31</f>
        <v>0</v>
      </c>
      <c r="AQ27" s="459">
        <f t="shared" ref="AQ27" ca="1" si="38">AP31</f>
        <v>0</v>
      </c>
      <c r="AR27" s="459">
        <f t="shared" ref="AR27" ca="1" si="39">AQ31</f>
        <v>0</v>
      </c>
      <c r="AS27" s="459">
        <f t="shared" ref="AS27" ca="1" si="40">AR31</f>
        <v>0</v>
      </c>
      <c r="AT27" s="459">
        <f t="shared" ref="AT27" ca="1" si="41">AS31</f>
        <v>0</v>
      </c>
      <c r="AU27" s="459">
        <f t="shared" ref="AU27" ca="1" si="42">AT31</f>
        <v>0</v>
      </c>
      <c r="AV27" s="459">
        <f t="shared" ref="AV27" ca="1" si="43">AU31</f>
        <v>0</v>
      </c>
      <c r="AW27" s="459">
        <f t="shared" ref="AW27" ca="1" si="44">AV31</f>
        <v>0</v>
      </c>
      <c r="AX27" s="459">
        <f t="shared" ref="AX27" ca="1" si="45">AW31</f>
        <v>0</v>
      </c>
      <c r="AY27" s="459">
        <f t="shared" ref="AY27" ca="1" si="46">AX31</f>
        <v>0</v>
      </c>
      <c r="AZ27" s="459">
        <f t="shared" ref="AZ27" ca="1" si="47">AY31</f>
        <v>0</v>
      </c>
      <c r="BA27" s="459">
        <f t="shared" ref="BA27" ca="1" si="48">AZ31</f>
        <v>0</v>
      </c>
      <c r="BB27" s="459">
        <f t="shared" ref="BB27" ca="1" si="49">BA31</f>
        <v>0</v>
      </c>
      <c r="BC27" s="459">
        <f t="shared" ref="BC27" ca="1" si="50">BB31</f>
        <v>0</v>
      </c>
      <c r="BD27" s="459">
        <f t="shared" ref="BD27" ca="1" si="51">BC31</f>
        <v>0</v>
      </c>
      <c r="BE27" s="459">
        <f t="shared" ref="BE27" ca="1" si="52">BD31</f>
        <v>0</v>
      </c>
      <c r="BF27" s="459">
        <f t="shared" ref="BF27" ca="1" si="53">BE31</f>
        <v>0</v>
      </c>
      <c r="BG27" s="459">
        <f t="shared" ref="BG27" ca="1" si="54">BF31</f>
        <v>0</v>
      </c>
      <c r="BH27" s="459">
        <f t="shared" ref="BH27" ca="1" si="55">BG31</f>
        <v>0</v>
      </c>
      <c r="BI27" s="459">
        <f t="shared" ref="BI27" ca="1" si="56">BH31</f>
        <v>0</v>
      </c>
      <c r="BJ27" s="459">
        <f t="shared" ref="BJ27" ca="1" si="57">BI31</f>
        <v>0</v>
      </c>
      <c r="BK27" s="459">
        <f t="shared" ref="BK27" ca="1" si="58">BJ31</f>
        <v>0</v>
      </c>
      <c r="BL27" s="459">
        <f t="shared" ref="BL27" ca="1" si="59">BK31</f>
        <v>0</v>
      </c>
      <c r="BM27" s="459">
        <f t="shared" ref="BM27" ca="1" si="60">BL31</f>
        <v>0</v>
      </c>
      <c r="BN27" s="459">
        <f t="shared" ref="BN27" ca="1" si="61">BM31</f>
        <v>0</v>
      </c>
      <c r="BO27" s="459">
        <f t="shared" ref="BO27" ca="1" si="62">BN31</f>
        <v>0</v>
      </c>
      <c r="BP27" s="459">
        <f t="shared" ref="BP27" ca="1" si="63">BO31</f>
        <v>0</v>
      </c>
      <c r="BQ27" s="459">
        <f t="shared" ref="BQ27" ca="1" si="64">BP31</f>
        <v>0</v>
      </c>
      <c r="BR27" s="459">
        <f t="shared" ref="BR27" ca="1" si="65">BQ31</f>
        <v>0</v>
      </c>
      <c r="BS27" s="459">
        <f t="shared" ref="BS27" ca="1" si="66">BR31</f>
        <v>0</v>
      </c>
      <c r="BT27" s="459">
        <f t="shared" ref="BT27" ca="1" si="67">BS31</f>
        <v>0</v>
      </c>
      <c r="BU27" s="459">
        <f t="shared" ref="BU27" ca="1" si="68">BT31</f>
        <v>0</v>
      </c>
      <c r="BV27" s="459">
        <f t="shared" ref="BV27" ca="1" si="69">BU31</f>
        <v>0</v>
      </c>
      <c r="BW27" s="459">
        <f t="shared" ref="BW27" ca="1" si="70">BV31</f>
        <v>0</v>
      </c>
      <c r="BX27" s="459">
        <f t="shared" ref="BX27" ca="1" si="71">BW31</f>
        <v>0</v>
      </c>
      <c r="BY27" s="459">
        <f t="shared" ref="BY27" ca="1" si="72">BX31</f>
        <v>0</v>
      </c>
      <c r="BZ27" s="459">
        <f t="shared" ref="BZ27" ca="1" si="73">BY31</f>
        <v>0</v>
      </c>
      <c r="CA27" s="459">
        <f t="shared" ref="CA27" ca="1" si="74">BZ31</f>
        <v>0</v>
      </c>
      <c r="CB27" s="459">
        <f t="shared" ref="CB27" ca="1" si="75">CA31</f>
        <v>0</v>
      </c>
      <c r="CC27" s="459">
        <f t="shared" ref="CC27" ca="1" si="76">CB31</f>
        <v>0</v>
      </c>
      <c r="CD27" s="459">
        <f t="shared" ref="CD27" ca="1" si="77">CC31</f>
        <v>0</v>
      </c>
      <c r="CE27" s="459">
        <f t="shared" ref="CE27" ca="1" si="78">CD31</f>
        <v>0</v>
      </c>
      <c r="CF27" s="459">
        <f t="shared" ref="CF27" ca="1" si="79">CE31</f>
        <v>0</v>
      </c>
      <c r="CG27" s="459">
        <f t="shared" ref="CG27" ca="1" si="80">CF31</f>
        <v>0</v>
      </c>
      <c r="CH27" s="459">
        <f t="shared" ref="CH27" ca="1" si="81">CG31</f>
        <v>0</v>
      </c>
      <c r="CI27" s="459">
        <f t="shared" ref="CI27" ca="1" si="82">CH31</f>
        <v>0</v>
      </c>
      <c r="CJ27" s="459">
        <f t="shared" ref="CJ27" ca="1" si="83">CI31</f>
        <v>0</v>
      </c>
      <c r="CK27" s="459">
        <f t="shared" ref="CK27" ca="1" si="84">CJ31</f>
        <v>0</v>
      </c>
      <c r="CL27" s="459">
        <f t="shared" ref="CL27" ca="1" si="85">CK31</f>
        <v>0</v>
      </c>
      <c r="CM27" s="459">
        <f t="shared" ref="CM27" ca="1" si="86">CL31</f>
        <v>0</v>
      </c>
      <c r="CN27" s="459">
        <f t="shared" ref="CN27" ca="1" si="87">CM31</f>
        <v>0</v>
      </c>
      <c r="CO27" s="459">
        <f t="shared" ref="CO27" ca="1" si="88">CN31</f>
        <v>0</v>
      </c>
      <c r="CP27" s="459">
        <f t="shared" ref="CP27" ca="1" si="89">CO31</f>
        <v>0</v>
      </c>
      <c r="CQ27" s="459">
        <f t="shared" ref="CQ27" ca="1" si="90">CP31</f>
        <v>0</v>
      </c>
      <c r="CR27" s="459">
        <f t="shared" ref="CR27" ca="1" si="91">CQ31</f>
        <v>0</v>
      </c>
      <c r="CS27" s="459">
        <f t="shared" ref="CS27" ca="1" si="92">CR31</f>
        <v>0</v>
      </c>
      <c r="CT27" s="459">
        <f t="shared" ref="CT27" ca="1" si="93">CS31</f>
        <v>0</v>
      </c>
      <c r="CU27" s="459">
        <f t="shared" ref="CU27" ca="1" si="94">CT31</f>
        <v>0</v>
      </c>
      <c r="CV27" s="459">
        <f t="shared" ref="CV27" ca="1" si="95">CU31</f>
        <v>0</v>
      </c>
      <c r="CW27" s="459">
        <f t="shared" ref="CW27" ca="1" si="96">CV31</f>
        <v>0</v>
      </c>
      <c r="CX27" s="459">
        <f t="shared" ref="CX27" ca="1" si="97">CW31</f>
        <v>0</v>
      </c>
      <c r="CY27" s="459">
        <f t="shared" ref="CY27" ca="1" si="98">CX31</f>
        <v>0</v>
      </c>
      <c r="CZ27" s="459">
        <f t="shared" ref="CZ27" ca="1" si="99">CY31</f>
        <v>0</v>
      </c>
      <c r="DA27" s="459">
        <f t="shared" ref="DA27" ca="1" si="100">CZ31</f>
        <v>0</v>
      </c>
      <c r="DB27" s="459">
        <f t="shared" ref="DB27" ca="1" si="101">DA31</f>
        <v>0</v>
      </c>
      <c r="DC27" s="459">
        <f t="shared" ref="DC27" ca="1" si="102">DB31</f>
        <v>0</v>
      </c>
      <c r="DD27" s="459">
        <f t="shared" ref="DD27" ca="1" si="103">DC31</f>
        <v>0</v>
      </c>
      <c r="DE27" s="459">
        <f t="shared" ref="DE27" ca="1" si="104">DD31</f>
        <v>0</v>
      </c>
      <c r="DF27" s="459">
        <f t="shared" ref="DF27" ca="1" si="105">DE31</f>
        <v>0</v>
      </c>
      <c r="DG27" s="459">
        <f t="shared" ref="DG27" ca="1" si="106">DF31</f>
        <v>0</v>
      </c>
      <c r="DH27" s="459">
        <f t="shared" ref="DH27" ca="1" si="107">DG31</f>
        <v>0</v>
      </c>
      <c r="DI27" s="459">
        <f t="shared" ref="DI27" ca="1" si="108">DH31</f>
        <v>0</v>
      </c>
      <c r="DJ27" s="459">
        <f t="shared" ref="DJ27" ca="1" si="109">DI31</f>
        <v>0</v>
      </c>
      <c r="DK27" s="459">
        <f t="shared" ref="DK27" ca="1" si="110">DJ31</f>
        <v>0</v>
      </c>
      <c r="DL27" s="459">
        <f t="shared" ref="DL27" ca="1" si="111">DK31</f>
        <v>0</v>
      </c>
      <c r="DM27" s="459">
        <f t="shared" ref="DM27" ca="1" si="112">DL31</f>
        <v>0</v>
      </c>
      <c r="DN27" s="459">
        <f t="shared" ref="DN27" ca="1" si="113">DM31</f>
        <v>0</v>
      </c>
      <c r="DO27" s="459">
        <f t="shared" ref="DO27" ca="1" si="114">DN31</f>
        <v>0</v>
      </c>
      <c r="DP27" s="459">
        <f t="shared" ref="DP27" ca="1" si="115">DO31</f>
        <v>0</v>
      </c>
      <c r="DQ27" s="459">
        <f t="shared" ref="DQ27" ca="1" si="116">DP31</f>
        <v>0</v>
      </c>
      <c r="DR27" s="459">
        <f t="shared" ref="DR27" ca="1" si="117">DQ31</f>
        <v>0</v>
      </c>
      <c r="DS27" s="459">
        <f t="shared" ref="DS27" ca="1" si="118">DR31</f>
        <v>0</v>
      </c>
      <c r="DT27" s="459">
        <f t="shared" ref="DT27" ca="1" si="119">DS31</f>
        <v>0</v>
      </c>
      <c r="DU27" s="459">
        <f t="shared" ref="DU27" ca="1" si="120">DT31</f>
        <v>0</v>
      </c>
      <c r="DV27" s="459">
        <f t="shared" ref="DV27" ca="1" si="121">DU31</f>
        <v>0</v>
      </c>
      <c r="DW27" s="459">
        <f t="shared" ref="DW27" ca="1" si="122">DV31</f>
        <v>0</v>
      </c>
    </row>
    <row r="28" spans="1:127">
      <c r="A28" s="500" t="s">
        <v>1087</v>
      </c>
      <c r="B28" s="810">
        <f ca="1">IDC!$D$67*(Inputs!$D$420=0)</f>
        <v>0</v>
      </c>
      <c r="C28" s="810"/>
      <c r="D28" s="510">
        <f ca="1">SUM(G28:AA28)</f>
        <v>0</v>
      </c>
      <c r="E28" s="510"/>
      <c r="F28" s="372"/>
      <c r="G28" s="459">
        <f t="shared" ref="G28:AL28" ca="1" si="123">$B28*(G3=0)</f>
        <v>0</v>
      </c>
      <c r="H28" s="459">
        <f t="shared" ca="1" si="123"/>
        <v>0</v>
      </c>
      <c r="I28" s="459">
        <f t="shared" ca="1" si="123"/>
        <v>0</v>
      </c>
      <c r="J28" s="459">
        <f t="shared" ca="1" si="123"/>
        <v>0</v>
      </c>
      <c r="K28" s="459">
        <f t="shared" ca="1" si="123"/>
        <v>0</v>
      </c>
      <c r="L28" s="459">
        <f t="shared" ca="1" si="123"/>
        <v>0</v>
      </c>
      <c r="M28" s="459">
        <f t="shared" ca="1" si="123"/>
        <v>0</v>
      </c>
      <c r="N28" s="459">
        <f t="shared" ca="1" si="123"/>
        <v>0</v>
      </c>
      <c r="O28" s="459">
        <f t="shared" ca="1" si="123"/>
        <v>0</v>
      </c>
      <c r="P28" s="459">
        <f t="shared" ca="1" si="123"/>
        <v>0</v>
      </c>
      <c r="Q28" s="459">
        <f t="shared" ca="1" si="123"/>
        <v>0</v>
      </c>
      <c r="R28" s="459">
        <f t="shared" ca="1" si="123"/>
        <v>0</v>
      </c>
      <c r="S28" s="459">
        <f t="shared" ca="1" si="123"/>
        <v>0</v>
      </c>
      <c r="T28" s="459">
        <f t="shared" ca="1" si="123"/>
        <v>0</v>
      </c>
      <c r="U28" s="459">
        <f t="shared" ca="1" si="123"/>
        <v>0</v>
      </c>
      <c r="V28" s="459">
        <f t="shared" ca="1" si="123"/>
        <v>0</v>
      </c>
      <c r="W28" s="459">
        <f t="shared" ca="1" si="123"/>
        <v>0</v>
      </c>
      <c r="X28" s="459">
        <f t="shared" ca="1" si="123"/>
        <v>0</v>
      </c>
      <c r="Y28" s="459">
        <f t="shared" ca="1" si="123"/>
        <v>0</v>
      </c>
      <c r="Z28" s="459">
        <f t="shared" ca="1" si="123"/>
        <v>0</v>
      </c>
      <c r="AA28" s="459">
        <f t="shared" ca="1" si="123"/>
        <v>0</v>
      </c>
      <c r="AB28" s="459">
        <f t="shared" ca="1" si="123"/>
        <v>0</v>
      </c>
      <c r="AC28" s="459">
        <f t="shared" ca="1" si="123"/>
        <v>0</v>
      </c>
      <c r="AD28" s="459">
        <f t="shared" ca="1" si="123"/>
        <v>0</v>
      </c>
      <c r="AE28" s="459">
        <f t="shared" ca="1" si="123"/>
        <v>0</v>
      </c>
      <c r="AF28" s="459">
        <f t="shared" ca="1" si="123"/>
        <v>0</v>
      </c>
      <c r="AG28" s="459">
        <f t="shared" ca="1" si="123"/>
        <v>0</v>
      </c>
      <c r="AH28" s="459">
        <f t="shared" ca="1" si="123"/>
        <v>0</v>
      </c>
      <c r="AI28" s="459">
        <f t="shared" ca="1" si="123"/>
        <v>0</v>
      </c>
      <c r="AJ28" s="459">
        <f t="shared" ca="1" si="123"/>
        <v>0</v>
      </c>
      <c r="AK28" s="459">
        <f t="shared" ca="1" si="123"/>
        <v>0</v>
      </c>
      <c r="AL28" s="459">
        <f t="shared" ca="1" si="123"/>
        <v>0</v>
      </c>
      <c r="AM28" s="459">
        <f t="shared" ref="AM28:BR28" ca="1" si="124">$B28*(AM3=0)</f>
        <v>0</v>
      </c>
      <c r="AN28" s="459">
        <f t="shared" ca="1" si="124"/>
        <v>0</v>
      </c>
      <c r="AO28" s="459">
        <f t="shared" ca="1" si="124"/>
        <v>0</v>
      </c>
      <c r="AP28" s="459">
        <f t="shared" ca="1" si="124"/>
        <v>0</v>
      </c>
      <c r="AQ28" s="459">
        <f t="shared" ca="1" si="124"/>
        <v>0</v>
      </c>
      <c r="AR28" s="459">
        <f t="shared" ca="1" si="124"/>
        <v>0</v>
      </c>
      <c r="AS28" s="459">
        <f t="shared" ca="1" si="124"/>
        <v>0</v>
      </c>
      <c r="AT28" s="459">
        <f t="shared" ca="1" si="124"/>
        <v>0</v>
      </c>
      <c r="AU28" s="459">
        <f t="shared" ca="1" si="124"/>
        <v>0</v>
      </c>
      <c r="AV28" s="459">
        <f t="shared" ca="1" si="124"/>
        <v>0</v>
      </c>
      <c r="AW28" s="459">
        <f t="shared" ca="1" si="124"/>
        <v>0</v>
      </c>
      <c r="AX28" s="459">
        <f t="shared" ca="1" si="124"/>
        <v>0</v>
      </c>
      <c r="AY28" s="459">
        <f t="shared" ca="1" si="124"/>
        <v>0</v>
      </c>
      <c r="AZ28" s="459">
        <f t="shared" ca="1" si="124"/>
        <v>0</v>
      </c>
      <c r="BA28" s="459">
        <f t="shared" ca="1" si="124"/>
        <v>0</v>
      </c>
      <c r="BB28" s="459">
        <f t="shared" ca="1" si="124"/>
        <v>0</v>
      </c>
      <c r="BC28" s="459">
        <f t="shared" ca="1" si="124"/>
        <v>0</v>
      </c>
      <c r="BD28" s="459">
        <f t="shared" ca="1" si="124"/>
        <v>0</v>
      </c>
      <c r="BE28" s="459">
        <f t="shared" ca="1" si="124"/>
        <v>0</v>
      </c>
      <c r="BF28" s="459">
        <f t="shared" ca="1" si="124"/>
        <v>0</v>
      </c>
      <c r="BG28" s="459">
        <f t="shared" ca="1" si="124"/>
        <v>0</v>
      </c>
      <c r="BH28" s="459">
        <f t="shared" ca="1" si="124"/>
        <v>0</v>
      </c>
      <c r="BI28" s="459">
        <f t="shared" ca="1" si="124"/>
        <v>0</v>
      </c>
      <c r="BJ28" s="459">
        <f t="shared" ca="1" si="124"/>
        <v>0</v>
      </c>
      <c r="BK28" s="459">
        <f t="shared" ca="1" si="124"/>
        <v>0</v>
      </c>
      <c r="BL28" s="459">
        <f t="shared" ca="1" si="124"/>
        <v>0</v>
      </c>
      <c r="BM28" s="459">
        <f t="shared" ca="1" si="124"/>
        <v>0</v>
      </c>
      <c r="BN28" s="459">
        <f t="shared" ca="1" si="124"/>
        <v>0</v>
      </c>
      <c r="BO28" s="459">
        <f t="shared" ca="1" si="124"/>
        <v>0</v>
      </c>
      <c r="BP28" s="459">
        <f t="shared" ca="1" si="124"/>
        <v>0</v>
      </c>
      <c r="BQ28" s="459">
        <f t="shared" ca="1" si="124"/>
        <v>0</v>
      </c>
      <c r="BR28" s="459">
        <f t="shared" ca="1" si="124"/>
        <v>0</v>
      </c>
      <c r="BS28" s="459">
        <f t="shared" ref="BS28:CX28" ca="1" si="125">$B28*(BS3=0)</f>
        <v>0</v>
      </c>
      <c r="BT28" s="459">
        <f t="shared" ca="1" si="125"/>
        <v>0</v>
      </c>
      <c r="BU28" s="459">
        <f t="shared" ca="1" si="125"/>
        <v>0</v>
      </c>
      <c r="BV28" s="459">
        <f t="shared" ca="1" si="125"/>
        <v>0</v>
      </c>
      <c r="BW28" s="459">
        <f t="shared" ca="1" si="125"/>
        <v>0</v>
      </c>
      <c r="BX28" s="459">
        <f t="shared" ca="1" si="125"/>
        <v>0</v>
      </c>
      <c r="BY28" s="459">
        <f t="shared" ca="1" si="125"/>
        <v>0</v>
      </c>
      <c r="BZ28" s="459">
        <f t="shared" ca="1" si="125"/>
        <v>0</v>
      </c>
      <c r="CA28" s="459">
        <f t="shared" ca="1" si="125"/>
        <v>0</v>
      </c>
      <c r="CB28" s="459">
        <f t="shared" ca="1" si="125"/>
        <v>0</v>
      </c>
      <c r="CC28" s="459">
        <f t="shared" ca="1" si="125"/>
        <v>0</v>
      </c>
      <c r="CD28" s="459">
        <f t="shared" ca="1" si="125"/>
        <v>0</v>
      </c>
      <c r="CE28" s="459">
        <f t="shared" ca="1" si="125"/>
        <v>0</v>
      </c>
      <c r="CF28" s="459">
        <f t="shared" ca="1" si="125"/>
        <v>0</v>
      </c>
      <c r="CG28" s="459">
        <f t="shared" ca="1" si="125"/>
        <v>0</v>
      </c>
      <c r="CH28" s="459">
        <f t="shared" ca="1" si="125"/>
        <v>0</v>
      </c>
      <c r="CI28" s="459">
        <f t="shared" ca="1" si="125"/>
        <v>0</v>
      </c>
      <c r="CJ28" s="459">
        <f t="shared" ca="1" si="125"/>
        <v>0</v>
      </c>
      <c r="CK28" s="459">
        <f t="shared" ca="1" si="125"/>
        <v>0</v>
      </c>
      <c r="CL28" s="459">
        <f t="shared" ca="1" si="125"/>
        <v>0</v>
      </c>
      <c r="CM28" s="459">
        <f t="shared" ca="1" si="125"/>
        <v>0</v>
      </c>
      <c r="CN28" s="459">
        <f t="shared" ca="1" si="125"/>
        <v>0</v>
      </c>
      <c r="CO28" s="459">
        <f t="shared" ca="1" si="125"/>
        <v>0</v>
      </c>
      <c r="CP28" s="459">
        <f t="shared" ca="1" si="125"/>
        <v>0</v>
      </c>
      <c r="CQ28" s="459">
        <f t="shared" ca="1" si="125"/>
        <v>0</v>
      </c>
      <c r="CR28" s="459">
        <f t="shared" ca="1" si="125"/>
        <v>0</v>
      </c>
      <c r="CS28" s="459">
        <f t="shared" ca="1" si="125"/>
        <v>0</v>
      </c>
      <c r="CT28" s="459">
        <f t="shared" ca="1" si="125"/>
        <v>0</v>
      </c>
      <c r="CU28" s="459">
        <f t="shared" ca="1" si="125"/>
        <v>0</v>
      </c>
      <c r="CV28" s="459">
        <f t="shared" ca="1" si="125"/>
        <v>0</v>
      </c>
      <c r="CW28" s="459">
        <f t="shared" ca="1" si="125"/>
        <v>0</v>
      </c>
      <c r="CX28" s="459">
        <f t="shared" ca="1" si="125"/>
        <v>0</v>
      </c>
      <c r="CY28" s="459">
        <f t="shared" ref="CY28:DW28" ca="1" si="126">$B28*(CY3=0)</f>
        <v>0</v>
      </c>
      <c r="CZ28" s="459">
        <f t="shared" ca="1" si="126"/>
        <v>0</v>
      </c>
      <c r="DA28" s="459">
        <f t="shared" ca="1" si="126"/>
        <v>0</v>
      </c>
      <c r="DB28" s="459">
        <f t="shared" ca="1" si="126"/>
        <v>0</v>
      </c>
      <c r="DC28" s="459">
        <f t="shared" ca="1" si="126"/>
        <v>0</v>
      </c>
      <c r="DD28" s="459">
        <f t="shared" ca="1" si="126"/>
        <v>0</v>
      </c>
      <c r="DE28" s="459">
        <f t="shared" ca="1" si="126"/>
        <v>0</v>
      </c>
      <c r="DF28" s="459">
        <f t="shared" ca="1" si="126"/>
        <v>0</v>
      </c>
      <c r="DG28" s="459">
        <f t="shared" ca="1" si="126"/>
        <v>0</v>
      </c>
      <c r="DH28" s="459">
        <f t="shared" ca="1" si="126"/>
        <v>0</v>
      </c>
      <c r="DI28" s="459">
        <f t="shared" ca="1" si="126"/>
        <v>0</v>
      </c>
      <c r="DJ28" s="459">
        <f t="shared" ca="1" si="126"/>
        <v>0</v>
      </c>
      <c r="DK28" s="459">
        <f t="shared" ca="1" si="126"/>
        <v>0</v>
      </c>
      <c r="DL28" s="459">
        <f t="shared" ca="1" si="126"/>
        <v>0</v>
      </c>
      <c r="DM28" s="459">
        <f t="shared" ca="1" si="126"/>
        <v>0</v>
      </c>
      <c r="DN28" s="459">
        <f t="shared" ca="1" si="126"/>
        <v>0</v>
      </c>
      <c r="DO28" s="459">
        <f t="shared" ca="1" si="126"/>
        <v>0</v>
      </c>
      <c r="DP28" s="459">
        <f t="shared" ca="1" si="126"/>
        <v>0</v>
      </c>
      <c r="DQ28" s="459">
        <f t="shared" ca="1" si="126"/>
        <v>0</v>
      </c>
      <c r="DR28" s="459">
        <f t="shared" ca="1" si="126"/>
        <v>0</v>
      </c>
      <c r="DS28" s="459">
        <f t="shared" ca="1" si="126"/>
        <v>0</v>
      </c>
      <c r="DT28" s="459">
        <f t="shared" ca="1" si="126"/>
        <v>0</v>
      </c>
      <c r="DU28" s="459">
        <f t="shared" ca="1" si="126"/>
        <v>0</v>
      </c>
      <c r="DV28" s="459">
        <f t="shared" ca="1" si="126"/>
        <v>0</v>
      </c>
      <c r="DW28" s="459">
        <f t="shared" ca="1" si="126"/>
        <v>0</v>
      </c>
    </row>
    <row r="29" spans="1:127">
      <c r="A29" s="500" t="s">
        <v>250</v>
      </c>
      <c r="B29" s="703"/>
      <c r="C29" s="703"/>
      <c r="D29" s="510">
        <f ca="1">SUM(G29:AA29)</f>
        <v>0</v>
      </c>
      <c r="E29" s="510"/>
      <c r="F29" s="372"/>
      <c r="G29" s="459">
        <f t="shared" ref="G29:H29" ca="1" si="127">MIN(G26,G27+G28)</f>
        <v>0</v>
      </c>
      <c r="H29" s="459">
        <f t="shared" ca="1" si="127"/>
        <v>0</v>
      </c>
      <c r="I29" s="459">
        <f t="shared" ref="I29:BT29" ca="1" si="128">MIN(I26,I27+I28)</f>
        <v>0</v>
      </c>
      <c r="J29" s="459">
        <f t="shared" ca="1" si="128"/>
        <v>0</v>
      </c>
      <c r="K29" s="459">
        <f t="shared" ca="1" si="128"/>
        <v>0</v>
      </c>
      <c r="L29" s="459">
        <f t="shared" ca="1" si="128"/>
        <v>0</v>
      </c>
      <c r="M29" s="459">
        <f t="shared" ca="1" si="128"/>
        <v>0</v>
      </c>
      <c r="N29" s="459">
        <f t="shared" ca="1" si="128"/>
        <v>0</v>
      </c>
      <c r="O29" s="459">
        <f t="shared" ca="1" si="128"/>
        <v>0</v>
      </c>
      <c r="P29" s="459">
        <f t="shared" ca="1" si="128"/>
        <v>0</v>
      </c>
      <c r="Q29" s="459">
        <f t="shared" ca="1" si="128"/>
        <v>0</v>
      </c>
      <c r="R29" s="459">
        <f t="shared" ca="1" si="128"/>
        <v>0</v>
      </c>
      <c r="S29" s="459">
        <f t="shared" ca="1" si="128"/>
        <v>0</v>
      </c>
      <c r="T29" s="459">
        <f t="shared" ca="1" si="128"/>
        <v>0</v>
      </c>
      <c r="U29" s="459">
        <f t="shared" ca="1" si="128"/>
        <v>0</v>
      </c>
      <c r="V29" s="459">
        <f t="shared" ca="1" si="128"/>
        <v>0</v>
      </c>
      <c r="W29" s="459">
        <f t="shared" ca="1" si="128"/>
        <v>0</v>
      </c>
      <c r="X29" s="459">
        <f t="shared" ca="1" si="128"/>
        <v>0</v>
      </c>
      <c r="Y29" s="459">
        <f t="shared" ca="1" si="128"/>
        <v>0</v>
      </c>
      <c r="Z29" s="459">
        <f t="shared" ca="1" si="128"/>
        <v>0</v>
      </c>
      <c r="AA29" s="459">
        <f t="shared" ca="1" si="128"/>
        <v>0</v>
      </c>
      <c r="AB29" s="459">
        <f t="shared" ca="1" si="128"/>
        <v>0</v>
      </c>
      <c r="AC29" s="459">
        <f t="shared" ca="1" si="128"/>
        <v>0</v>
      </c>
      <c r="AD29" s="459">
        <f t="shared" ca="1" si="128"/>
        <v>0</v>
      </c>
      <c r="AE29" s="459">
        <f t="shared" ca="1" si="128"/>
        <v>0</v>
      </c>
      <c r="AF29" s="459">
        <f t="shared" ca="1" si="128"/>
        <v>0</v>
      </c>
      <c r="AG29" s="459">
        <f t="shared" ca="1" si="128"/>
        <v>0</v>
      </c>
      <c r="AH29" s="459">
        <f t="shared" ca="1" si="128"/>
        <v>0</v>
      </c>
      <c r="AI29" s="459">
        <f t="shared" ca="1" si="128"/>
        <v>0</v>
      </c>
      <c r="AJ29" s="459">
        <f t="shared" ca="1" si="128"/>
        <v>0</v>
      </c>
      <c r="AK29" s="459">
        <f t="shared" ca="1" si="128"/>
        <v>0</v>
      </c>
      <c r="AL29" s="459">
        <f t="shared" ca="1" si="128"/>
        <v>0</v>
      </c>
      <c r="AM29" s="459">
        <f t="shared" ca="1" si="128"/>
        <v>0</v>
      </c>
      <c r="AN29" s="459">
        <f t="shared" ca="1" si="128"/>
        <v>0</v>
      </c>
      <c r="AO29" s="459">
        <f t="shared" ca="1" si="128"/>
        <v>0</v>
      </c>
      <c r="AP29" s="459">
        <f t="shared" ca="1" si="128"/>
        <v>0</v>
      </c>
      <c r="AQ29" s="459">
        <f t="shared" ca="1" si="128"/>
        <v>0</v>
      </c>
      <c r="AR29" s="459">
        <f t="shared" ca="1" si="128"/>
        <v>0</v>
      </c>
      <c r="AS29" s="459">
        <f t="shared" ca="1" si="128"/>
        <v>0</v>
      </c>
      <c r="AT29" s="459">
        <f t="shared" ca="1" si="128"/>
        <v>0</v>
      </c>
      <c r="AU29" s="459">
        <f t="shared" ca="1" si="128"/>
        <v>0</v>
      </c>
      <c r="AV29" s="459">
        <f t="shared" ca="1" si="128"/>
        <v>0</v>
      </c>
      <c r="AW29" s="459">
        <f t="shared" ca="1" si="128"/>
        <v>0</v>
      </c>
      <c r="AX29" s="459">
        <f t="shared" ca="1" si="128"/>
        <v>0</v>
      </c>
      <c r="AY29" s="459">
        <f t="shared" ca="1" si="128"/>
        <v>0</v>
      </c>
      <c r="AZ29" s="459">
        <f t="shared" ca="1" si="128"/>
        <v>0</v>
      </c>
      <c r="BA29" s="459">
        <f t="shared" ca="1" si="128"/>
        <v>0</v>
      </c>
      <c r="BB29" s="459">
        <f t="shared" ca="1" si="128"/>
        <v>0</v>
      </c>
      <c r="BC29" s="459">
        <f t="shared" ca="1" si="128"/>
        <v>0</v>
      </c>
      <c r="BD29" s="459">
        <f t="shared" ca="1" si="128"/>
        <v>0</v>
      </c>
      <c r="BE29" s="459">
        <f t="shared" ca="1" si="128"/>
        <v>0</v>
      </c>
      <c r="BF29" s="459">
        <f t="shared" ca="1" si="128"/>
        <v>0</v>
      </c>
      <c r="BG29" s="459">
        <f t="shared" ca="1" si="128"/>
        <v>0</v>
      </c>
      <c r="BH29" s="459">
        <f t="shared" ca="1" si="128"/>
        <v>0</v>
      </c>
      <c r="BI29" s="459">
        <f t="shared" ca="1" si="128"/>
        <v>0</v>
      </c>
      <c r="BJ29" s="459">
        <f t="shared" ca="1" si="128"/>
        <v>0</v>
      </c>
      <c r="BK29" s="459">
        <f t="shared" ca="1" si="128"/>
        <v>0</v>
      </c>
      <c r="BL29" s="459">
        <f t="shared" ca="1" si="128"/>
        <v>0</v>
      </c>
      <c r="BM29" s="459">
        <f t="shared" ca="1" si="128"/>
        <v>0</v>
      </c>
      <c r="BN29" s="459">
        <f t="shared" ca="1" si="128"/>
        <v>0</v>
      </c>
      <c r="BO29" s="459">
        <f t="shared" ca="1" si="128"/>
        <v>0</v>
      </c>
      <c r="BP29" s="459">
        <f t="shared" ca="1" si="128"/>
        <v>0</v>
      </c>
      <c r="BQ29" s="459">
        <f t="shared" ca="1" si="128"/>
        <v>0</v>
      </c>
      <c r="BR29" s="459">
        <f t="shared" ca="1" si="128"/>
        <v>0</v>
      </c>
      <c r="BS29" s="459">
        <f t="shared" ca="1" si="128"/>
        <v>0</v>
      </c>
      <c r="BT29" s="459">
        <f t="shared" ca="1" si="128"/>
        <v>0</v>
      </c>
      <c r="BU29" s="459">
        <f t="shared" ref="BU29:DW29" ca="1" si="129">MIN(BU26,BU27+BU28)</f>
        <v>0</v>
      </c>
      <c r="BV29" s="459">
        <f t="shared" ca="1" si="129"/>
        <v>0</v>
      </c>
      <c r="BW29" s="459">
        <f t="shared" ca="1" si="129"/>
        <v>0</v>
      </c>
      <c r="BX29" s="459">
        <f t="shared" ca="1" si="129"/>
        <v>0</v>
      </c>
      <c r="BY29" s="459">
        <f t="shared" ca="1" si="129"/>
        <v>0</v>
      </c>
      <c r="BZ29" s="459">
        <f t="shared" ca="1" si="129"/>
        <v>0</v>
      </c>
      <c r="CA29" s="459">
        <f t="shared" ca="1" si="129"/>
        <v>0</v>
      </c>
      <c r="CB29" s="459">
        <f t="shared" ca="1" si="129"/>
        <v>0</v>
      </c>
      <c r="CC29" s="459">
        <f t="shared" ca="1" si="129"/>
        <v>0</v>
      </c>
      <c r="CD29" s="459">
        <f t="shared" ca="1" si="129"/>
        <v>0</v>
      </c>
      <c r="CE29" s="459">
        <f t="shared" ca="1" si="129"/>
        <v>0</v>
      </c>
      <c r="CF29" s="459">
        <f t="shared" ca="1" si="129"/>
        <v>0</v>
      </c>
      <c r="CG29" s="459">
        <f t="shared" ca="1" si="129"/>
        <v>0</v>
      </c>
      <c r="CH29" s="459">
        <f t="shared" ca="1" si="129"/>
        <v>0</v>
      </c>
      <c r="CI29" s="459">
        <f t="shared" ca="1" si="129"/>
        <v>0</v>
      </c>
      <c r="CJ29" s="459">
        <f t="shared" ca="1" si="129"/>
        <v>0</v>
      </c>
      <c r="CK29" s="459">
        <f t="shared" ca="1" si="129"/>
        <v>0</v>
      </c>
      <c r="CL29" s="459">
        <f t="shared" ca="1" si="129"/>
        <v>0</v>
      </c>
      <c r="CM29" s="459">
        <f t="shared" ca="1" si="129"/>
        <v>0</v>
      </c>
      <c r="CN29" s="459">
        <f t="shared" ca="1" si="129"/>
        <v>0</v>
      </c>
      <c r="CO29" s="459">
        <f t="shared" ca="1" si="129"/>
        <v>0</v>
      </c>
      <c r="CP29" s="459">
        <f t="shared" ca="1" si="129"/>
        <v>0</v>
      </c>
      <c r="CQ29" s="459">
        <f t="shared" ca="1" si="129"/>
        <v>0</v>
      </c>
      <c r="CR29" s="459">
        <f t="shared" ca="1" si="129"/>
        <v>0</v>
      </c>
      <c r="CS29" s="459">
        <f t="shared" ca="1" si="129"/>
        <v>0</v>
      </c>
      <c r="CT29" s="459">
        <f t="shared" ca="1" si="129"/>
        <v>0</v>
      </c>
      <c r="CU29" s="459">
        <f t="shared" ca="1" si="129"/>
        <v>0</v>
      </c>
      <c r="CV29" s="459">
        <f t="shared" ca="1" si="129"/>
        <v>0</v>
      </c>
      <c r="CW29" s="459">
        <f t="shared" ca="1" si="129"/>
        <v>0</v>
      </c>
      <c r="CX29" s="459">
        <f t="shared" ca="1" si="129"/>
        <v>0</v>
      </c>
      <c r="CY29" s="459">
        <f t="shared" ca="1" si="129"/>
        <v>0</v>
      </c>
      <c r="CZ29" s="459">
        <f t="shared" ca="1" si="129"/>
        <v>0</v>
      </c>
      <c r="DA29" s="459">
        <f t="shared" ca="1" si="129"/>
        <v>0</v>
      </c>
      <c r="DB29" s="459">
        <f t="shared" ca="1" si="129"/>
        <v>0</v>
      </c>
      <c r="DC29" s="459">
        <f t="shared" ca="1" si="129"/>
        <v>0</v>
      </c>
      <c r="DD29" s="459">
        <f t="shared" ca="1" si="129"/>
        <v>0</v>
      </c>
      <c r="DE29" s="459">
        <f t="shared" ca="1" si="129"/>
        <v>0</v>
      </c>
      <c r="DF29" s="459">
        <f t="shared" ca="1" si="129"/>
        <v>0</v>
      </c>
      <c r="DG29" s="459">
        <f t="shared" ca="1" si="129"/>
        <v>0</v>
      </c>
      <c r="DH29" s="459">
        <f t="shared" ca="1" si="129"/>
        <v>0</v>
      </c>
      <c r="DI29" s="459">
        <f t="shared" ca="1" si="129"/>
        <v>0</v>
      </c>
      <c r="DJ29" s="459">
        <f t="shared" ca="1" si="129"/>
        <v>0</v>
      </c>
      <c r="DK29" s="459">
        <f t="shared" ca="1" si="129"/>
        <v>0</v>
      </c>
      <c r="DL29" s="459">
        <f t="shared" ca="1" si="129"/>
        <v>0</v>
      </c>
      <c r="DM29" s="459">
        <f t="shared" ca="1" si="129"/>
        <v>0</v>
      </c>
      <c r="DN29" s="459">
        <f t="shared" ca="1" si="129"/>
        <v>0</v>
      </c>
      <c r="DO29" s="459">
        <f t="shared" ca="1" si="129"/>
        <v>0</v>
      </c>
      <c r="DP29" s="459">
        <f t="shared" ca="1" si="129"/>
        <v>0</v>
      </c>
      <c r="DQ29" s="459">
        <f t="shared" ca="1" si="129"/>
        <v>0</v>
      </c>
      <c r="DR29" s="459">
        <f t="shared" ca="1" si="129"/>
        <v>0</v>
      </c>
      <c r="DS29" s="459">
        <f t="shared" ca="1" si="129"/>
        <v>0</v>
      </c>
      <c r="DT29" s="459">
        <f t="shared" ca="1" si="129"/>
        <v>0</v>
      </c>
      <c r="DU29" s="459">
        <f t="shared" ca="1" si="129"/>
        <v>0</v>
      </c>
      <c r="DV29" s="459">
        <f t="shared" ca="1" si="129"/>
        <v>0</v>
      </c>
      <c r="DW29" s="459">
        <f t="shared" ca="1" si="129"/>
        <v>0</v>
      </c>
    </row>
    <row r="30" spans="1:127">
      <c r="A30" s="500" t="s">
        <v>251</v>
      </c>
      <c r="B30" s="985">
        <f>Inputs!$D$263</f>
        <v>5.7499999999999996E-2</v>
      </c>
      <c r="C30" s="985"/>
      <c r="D30" s="610"/>
      <c r="E30" s="610"/>
      <c r="F30" s="372"/>
      <c r="G30" s="459">
        <f t="shared" ref="G30:AL30" si="130">G27*(G2-G1+1)/bank_year*$B30</f>
        <v>0</v>
      </c>
      <c r="H30" s="459">
        <f t="shared" ca="1" si="130"/>
        <v>0</v>
      </c>
      <c r="I30" s="459">
        <f t="shared" ca="1" si="130"/>
        <v>0</v>
      </c>
      <c r="J30" s="459">
        <f t="shared" ca="1" si="130"/>
        <v>0</v>
      </c>
      <c r="K30" s="459">
        <f t="shared" ca="1" si="130"/>
        <v>0</v>
      </c>
      <c r="L30" s="459">
        <f t="shared" ca="1" si="130"/>
        <v>0</v>
      </c>
      <c r="M30" s="459">
        <f t="shared" ca="1" si="130"/>
        <v>0</v>
      </c>
      <c r="N30" s="459">
        <f t="shared" ca="1" si="130"/>
        <v>0</v>
      </c>
      <c r="O30" s="459">
        <f t="shared" ca="1" si="130"/>
        <v>0</v>
      </c>
      <c r="P30" s="459">
        <f t="shared" ca="1" si="130"/>
        <v>0</v>
      </c>
      <c r="Q30" s="459">
        <f t="shared" ca="1" si="130"/>
        <v>0</v>
      </c>
      <c r="R30" s="459">
        <f t="shared" ca="1" si="130"/>
        <v>0</v>
      </c>
      <c r="S30" s="459">
        <f t="shared" ca="1" si="130"/>
        <v>0</v>
      </c>
      <c r="T30" s="459">
        <f t="shared" ca="1" si="130"/>
        <v>0</v>
      </c>
      <c r="U30" s="459">
        <f t="shared" ca="1" si="130"/>
        <v>0</v>
      </c>
      <c r="V30" s="459">
        <f t="shared" ca="1" si="130"/>
        <v>0</v>
      </c>
      <c r="W30" s="459">
        <f t="shared" ca="1" si="130"/>
        <v>0</v>
      </c>
      <c r="X30" s="459">
        <f t="shared" ca="1" si="130"/>
        <v>0</v>
      </c>
      <c r="Y30" s="459">
        <f t="shared" ca="1" si="130"/>
        <v>0</v>
      </c>
      <c r="Z30" s="459">
        <f t="shared" ca="1" si="130"/>
        <v>0</v>
      </c>
      <c r="AA30" s="459">
        <f t="shared" ca="1" si="130"/>
        <v>0</v>
      </c>
      <c r="AB30" s="459">
        <f t="shared" ca="1" si="130"/>
        <v>0</v>
      </c>
      <c r="AC30" s="459">
        <f t="shared" ca="1" si="130"/>
        <v>0</v>
      </c>
      <c r="AD30" s="459">
        <f t="shared" ca="1" si="130"/>
        <v>0</v>
      </c>
      <c r="AE30" s="459">
        <f t="shared" ca="1" si="130"/>
        <v>0</v>
      </c>
      <c r="AF30" s="459">
        <f t="shared" ca="1" si="130"/>
        <v>0</v>
      </c>
      <c r="AG30" s="459">
        <f t="shared" ca="1" si="130"/>
        <v>0</v>
      </c>
      <c r="AH30" s="459">
        <f t="shared" ca="1" si="130"/>
        <v>0</v>
      </c>
      <c r="AI30" s="459">
        <f t="shared" ca="1" si="130"/>
        <v>0</v>
      </c>
      <c r="AJ30" s="459">
        <f t="shared" ca="1" si="130"/>
        <v>0</v>
      </c>
      <c r="AK30" s="459">
        <f t="shared" ca="1" si="130"/>
        <v>0</v>
      </c>
      <c r="AL30" s="459">
        <f t="shared" ca="1" si="130"/>
        <v>0</v>
      </c>
      <c r="AM30" s="459">
        <f t="shared" ref="AM30:BR30" ca="1" si="131">AM27*(AM2-AM1+1)/bank_year*$B30</f>
        <v>0</v>
      </c>
      <c r="AN30" s="459">
        <f t="shared" ca="1" si="131"/>
        <v>0</v>
      </c>
      <c r="AO30" s="459">
        <f t="shared" ca="1" si="131"/>
        <v>0</v>
      </c>
      <c r="AP30" s="459">
        <f t="shared" ca="1" si="131"/>
        <v>0</v>
      </c>
      <c r="AQ30" s="459">
        <f t="shared" ca="1" si="131"/>
        <v>0</v>
      </c>
      <c r="AR30" s="459">
        <f t="shared" ca="1" si="131"/>
        <v>0</v>
      </c>
      <c r="AS30" s="459">
        <f t="shared" ca="1" si="131"/>
        <v>0</v>
      </c>
      <c r="AT30" s="459">
        <f t="shared" ca="1" si="131"/>
        <v>0</v>
      </c>
      <c r="AU30" s="459">
        <f t="shared" ca="1" si="131"/>
        <v>0</v>
      </c>
      <c r="AV30" s="459">
        <f t="shared" ca="1" si="131"/>
        <v>0</v>
      </c>
      <c r="AW30" s="459">
        <f t="shared" ca="1" si="131"/>
        <v>0</v>
      </c>
      <c r="AX30" s="459">
        <f t="shared" ca="1" si="131"/>
        <v>0</v>
      </c>
      <c r="AY30" s="459">
        <f t="shared" ca="1" si="131"/>
        <v>0</v>
      </c>
      <c r="AZ30" s="459">
        <f t="shared" ca="1" si="131"/>
        <v>0</v>
      </c>
      <c r="BA30" s="459">
        <f t="shared" ca="1" si="131"/>
        <v>0</v>
      </c>
      <c r="BB30" s="459">
        <f t="shared" ca="1" si="131"/>
        <v>0</v>
      </c>
      <c r="BC30" s="459">
        <f t="shared" ca="1" si="131"/>
        <v>0</v>
      </c>
      <c r="BD30" s="459">
        <f t="shared" ca="1" si="131"/>
        <v>0</v>
      </c>
      <c r="BE30" s="459">
        <f t="shared" ca="1" si="131"/>
        <v>0</v>
      </c>
      <c r="BF30" s="459">
        <f t="shared" ca="1" si="131"/>
        <v>0</v>
      </c>
      <c r="BG30" s="459">
        <f t="shared" ca="1" si="131"/>
        <v>0</v>
      </c>
      <c r="BH30" s="459">
        <f t="shared" ca="1" si="131"/>
        <v>0</v>
      </c>
      <c r="BI30" s="459">
        <f t="shared" ca="1" si="131"/>
        <v>0</v>
      </c>
      <c r="BJ30" s="459">
        <f t="shared" ca="1" si="131"/>
        <v>0</v>
      </c>
      <c r="BK30" s="459">
        <f t="shared" ca="1" si="131"/>
        <v>0</v>
      </c>
      <c r="BL30" s="459">
        <f t="shared" ca="1" si="131"/>
        <v>0</v>
      </c>
      <c r="BM30" s="459">
        <f t="shared" ca="1" si="131"/>
        <v>0</v>
      </c>
      <c r="BN30" s="459">
        <f t="shared" ca="1" si="131"/>
        <v>0</v>
      </c>
      <c r="BO30" s="459">
        <f t="shared" ca="1" si="131"/>
        <v>0</v>
      </c>
      <c r="BP30" s="459">
        <f t="shared" ca="1" si="131"/>
        <v>0</v>
      </c>
      <c r="BQ30" s="459">
        <f t="shared" ca="1" si="131"/>
        <v>0</v>
      </c>
      <c r="BR30" s="459">
        <f t="shared" ca="1" si="131"/>
        <v>0</v>
      </c>
      <c r="BS30" s="459">
        <f t="shared" ref="BS30:CX30" ca="1" si="132">BS27*(BS2-BS1+1)/bank_year*$B30</f>
        <v>0</v>
      </c>
      <c r="BT30" s="459">
        <f t="shared" ca="1" si="132"/>
        <v>0</v>
      </c>
      <c r="BU30" s="459">
        <f t="shared" ca="1" si="132"/>
        <v>0</v>
      </c>
      <c r="BV30" s="459">
        <f t="shared" ca="1" si="132"/>
        <v>0</v>
      </c>
      <c r="BW30" s="459">
        <f t="shared" ca="1" si="132"/>
        <v>0</v>
      </c>
      <c r="BX30" s="459">
        <f t="shared" ca="1" si="132"/>
        <v>0</v>
      </c>
      <c r="BY30" s="459">
        <f t="shared" ca="1" si="132"/>
        <v>0</v>
      </c>
      <c r="BZ30" s="459">
        <f t="shared" ca="1" si="132"/>
        <v>0</v>
      </c>
      <c r="CA30" s="459">
        <f t="shared" ca="1" si="132"/>
        <v>0</v>
      </c>
      <c r="CB30" s="459">
        <f t="shared" ca="1" si="132"/>
        <v>0</v>
      </c>
      <c r="CC30" s="459">
        <f t="shared" ca="1" si="132"/>
        <v>0</v>
      </c>
      <c r="CD30" s="459">
        <f t="shared" ca="1" si="132"/>
        <v>0</v>
      </c>
      <c r="CE30" s="459">
        <f t="shared" ca="1" si="132"/>
        <v>0</v>
      </c>
      <c r="CF30" s="459">
        <f t="shared" ca="1" si="132"/>
        <v>0</v>
      </c>
      <c r="CG30" s="459">
        <f t="shared" ca="1" si="132"/>
        <v>0</v>
      </c>
      <c r="CH30" s="459">
        <f t="shared" ca="1" si="132"/>
        <v>0</v>
      </c>
      <c r="CI30" s="459">
        <f t="shared" ca="1" si="132"/>
        <v>0</v>
      </c>
      <c r="CJ30" s="459">
        <f t="shared" ca="1" si="132"/>
        <v>0</v>
      </c>
      <c r="CK30" s="459">
        <f t="shared" ca="1" si="132"/>
        <v>0</v>
      </c>
      <c r="CL30" s="459">
        <f t="shared" ca="1" si="132"/>
        <v>0</v>
      </c>
      <c r="CM30" s="459">
        <f t="shared" ca="1" si="132"/>
        <v>0</v>
      </c>
      <c r="CN30" s="459">
        <f t="shared" ca="1" si="132"/>
        <v>0</v>
      </c>
      <c r="CO30" s="459">
        <f t="shared" ca="1" si="132"/>
        <v>0</v>
      </c>
      <c r="CP30" s="459">
        <f t="shared" ca="1" si="132"/>
        <v>0</v>
      </c>
      <c r="CQ30" s="459">
        <f t="shared" ca="1" si="132"/>
        <v>0</v>
      </c>
      <c r="CR30" s="459">
        <f t="shared" ca="1" si="132"/>
        <v>0</v>
      </c>
      <c r="CS30" s="459">
        <f t="shared" ca="1" si="132"/>
        <v>0</v>
      </c>
      <c r="CT30" s="459">
        <f t="shared" ca="1" si="132"/>
        <v>0</v>
      </c>
      <c r="CU30" s="459">
        <f t="shared" ca="1" si="132"/>
        <v>0</v>
      </c>
      <c r="CV30" s="459">
        <f t="shared" ca="1" si="132"/>
        <v>0</v>
      </c>
      <c r="CW30" s="459">
        <f t="shared" ca="1" si="132"/>
        <v>0</v>
      </c>
      <c r="CX30" s="459">
        <f t="shared" ca="1" si="132"/>
        <v>0</v>
      </c>
      <c r="CY30" s="459">
        <f t="shared" ref="CY30:DW30" ca="1" si="133">CY27*(CY2-CY1+1)/bank_year*$B30</f>
        <v>0</v>
      </c>
      <c r="CZ30" s="459">
        <f t="shared" ca="1" si="133"/>
        <v>0</v>
      </c>
      <c r="DA30" s="459">
        <f t="shared" ca="1" si="133"/>
        <v>0</v>
      </c>
      <c r="DB30" s="459">
        <f t="shared" ca="1" si="133"/>
        <v>0</v>
      </c>
      <c r="DC30" s="459">
        <f t="shared" ca="1" si="133"/>
        <v>0</v>
      </c>
      <c r="DD30" s="459">
        <f t="shared" ca="1" si="133"/>
        <v>0</v>
      </c>
      <c r="DE30" s="459">
        <f t="shared" ca="1" si="133"/>
        <v>0</v>
      </c>
      <c r="DF30" s="459">
        <f t="shared" ca="1" si="133"/>
        <v>0</v>
      </c>
      <c r="DG30" s="459">
        <f t="shared" ca="1" si="133"/>
        <v>0</v>
      </c>
      <c r="DH30" s="459">
        <f t="shared" ca="1" si="133"/>
        <v>0</v>
      </c>
      <c r="DI30" s="459">
        <f t="shared" ca="1" si="133"/>
        <v>0</v>
      </c>
      <c r="DJ30" s="459">
        <f t="shared" ca="1" si="133"/>
        <v>0</v>
      </c>
      <c r="DK30" s="459">
        <f t="shared" ca="1" si="133"/>
        <v>0</v>
      </c>
      <c r="DL30" s="459">
        <f t="shared" ca="1" si="133"/>
        <v>0</v>
      </c>
      <c r="DM30" s="459">
        <f t="shared" ca="1" si="133"/>
        <v>0</v>
      </c>
      <c r="DN30" s="459">
        <f t="shared" ca="1" si="133"/>
        <v>0</v>
      </c>
      <c r="DO30" s="459">
        <f t="shared" ca="1" si="133"/>
        <v>0</v>
      </c>
      <c r="DP30" s="459">
        <f t="shared" ca="1" si="133"/>
        <v>0</v>
      </c>
      <c r="DQ30" s="459">
        <f t="shared" ca="1" si="133"/>
        <v>0</v>
      </c>
      <c r="DR30" s="459">
        <f t="shared" ca="1" si="133"/>
        <v>0</v>
      </c>
      <c r="DS30" s="459">
        <f t="shared" ca="1" si="133"/>
        <v>0</v>
      </c>
      <c r="DT30" s="459">
        <f t="shared" ca="1" si="133"/>
        <v>0</v>
      </c>
      <c r="DU30" s="459">
        <f t="shared" ca="1" si="133"/>
        <v>0</v>
      </c>
      <c r="DV30" s="459">
        <f t="shared" ca="1" si="133"/>
        <v>0</v>
      </c>
      <c r="DW30" s="459">
        <f t="shared" ca="1" si="133"/>
        <v>0</v>
      </c>
    </row>
    <row r="31" spans="1:127">
      <c r="A31" s="857" t="s">
        <v>1089</v>
      </c>
      <c r="B31" s="703"/>
      <c r="C31" s="703"/>
      <c r="D31" s="614"/>
      <c r="E31" s="614"/>
      <c r="F31" s="611"/>
      <c r="G31" s="459">
        <f t="shared" ref="G31:H31" ca="1" si="134">G27+G28-G29</f>
        <v>0</v>
      </c>
      <c r="H31" s="459">
        <f t="shared" ca="1" si="134"/>
        <v>0</v>
      </c>
      <c r="I31" s="459">
        <f t="shared" ref="I31:BT31" ca="1" si="135">I27+I28-I29</f>
        <v>0</v>
      </c>
      <c r="J31" s="459">
        <f t="shared" ca="1" si="135"/>
        <v>0</v>
      </c>
      <c r="K31" s="459">
        <f t="shared" ca="1" si="135"/>
        <v>0</v>
      </c>
      <c r="L31" s="459">
        <f t="shared" ca="1" si="135"/>
        <v>0</v>
      </c>
      <c r="M31" s="459">
        <f t="shared" ca="1" si="135"/>
        <v>0</v>
      </c>
      <c r="N31" s="459">
        <f t="shared" ca="1" si="135"/>
        <v>0</v>
      </c>
      <c r="O31" s="459">
        <f t="shared" ca="1" si="135"/>
        <v>0</v>
      </c>
      <c r="P31" s="459">
        <f t="shared" ca="1" si="135"/>
        <v>0</v>
      </c>
      <c r="Q31" s="459">
        <f t="shared" ca="1" si="135"/>
        <v>0</v>
      </c>
      <c r="R31" s="459">
        <f t="shared" ca="1" si="135"/>
        <v>0</v>
      </c>
      <c r="S31" s="459">
        <f t="shared" ca="1" si="135"/>
        <v>0</v>
      </c>
      <c r="T31" s="459">
        <f t="shared" ca="1" si="135"/>
        <v>0</v>
      </c>
      <c r="U31" s="459">
        <f t="shared" ca="1" si="135"/>
        <v>0</v>
      </c>
      <c r="V31" s="459">
        <f t="shared" ca="1" si="135"/>
        <v>0</v>
      </c>
      <c r="W31" s="459">
        <f t="shared" ca="1" si="135"/>
        <v>0</v>
      </c>
      <c r="X31" s="459">
        <f t="shared" ca="1" si="135"/>
        <v>0</v>
      </c>
      <c r="Y31" s="459">
        <f t="shared" ca="1" si="135"/>
        <v>0</v>
      </c>
      <c r="Z31" s="459">
        <f t="shared" ca="1" si="135"/>
        <v>0</v>
      </c>
      <c r="AA31" s="459">
        <f t="shared" ca="1" si="135"/>
        <v>0</v>
      </c>
      <c r="AB31" s="459">
        <f t="shared" ca="1" si="135"/>
        <v>0</v>
      </c>
      <c r="AC31" s="459">
        <f t="shared" ca="1" si="135"/>
        <v>0</v>
      </c>
      <c r="AD31" s="459">
        <f t="shared" ca="1" si="135"/>
        <v>0</v>
      </c>
      <c r="AE31" s="459">
        <f t="shared" ca="1" si="135"/>
        <v>0</v>
      </c>
      <c r="AF31" s="459">
        <f t="shared" ca="1" si="135"/>
        <v>0</v>
      </c>
      <c r="AG31" s="459">
        <f t="shared" ca="1" si="135"/>
        <v>0</v>
      </c>
      <c r="AH31" s="459">
        <f t="shared" ca="1" si="135"/>
        <v>0</v>
      </c>
      <c r="AI31" s="459">
        <f t="shared" ca="1" si="135"/>
        <v>0</v>
      </c>
      <c r="AJ31" s="459">
        <f t="shared" ca="1" si="135"/>
        <v>0</v>
      </c>
      <c r="AK31" s="459">
        <f t="shared" ca="1" si="135"/>
        <v>0</v>
      </c>
      <c r="AL31" s="459">
        <f t="shared" ca="1" si="135"/>
        <v>0</v>
      </c>
      <c r="AM31" s="459">
        <f t="shared" ca="1" si="135"/>
        <v>0</v>
      </c>
      <c r="AN31" s="459">
        <f t="shared" ca="1" si="135"/>
        <v>0</v>
      </c>
      <c r="AO31" s="459">
        <f t="shared" ca="1" si="135"/>
        <v>0</v>
      </c>
      <c r="AP31" s="459">
        <f t="shared" ca="1" si="135"/>
        <v>0</v>
      </c>
      <c r="AQ31" s="459">
        <f t="shared" ca="1" si="135"/>
        <v>0</v>
      </c>
      <c r="AR31" s="459">
        <f t="shared" ca="1" si="135"/>
        <v>0</v>
      </c>
      <c r="AS31" s="459">
        <f t="shared" ca="1" si="135"/>
        <v>0</v>
      </c>
      <c r="AT31" s="459">
        <f t="shared" ca="1" si="135"/>
        <v>0</v>
      </c>
      <c r="AU31" s="459">
        <f t="shared" ca="1" si="135"/>
        <v>0</v>
      </c>
      <c r="AV31" s="459">
        <f t="shared" ca="1" si="135"/>
        <v>0</v>
      </c>
      <c r="AW31" s="459">
        <f t="shared" ca="1" si="135"/>
        <v>0</v>
      </c>
      <c r="AX31" s="459">
        <f t="shared" ca="1" si="135"/>
        <v>0</v>
      </c>
      <c r="AY31" s="459">
        <f t="shared" ca="1" si="135"/>
        <v>0</v>
      </c>
      <c r="AZ31" s="459">
        <f t="shared" ca="1" si="135"/>
        <v>0</v>
      </c>
      <c r="BA31" s="459">
        <f t="shared" ca="1" si="135"/>
        <v>0</v>
      </c>
      <c r="BB31" s="459">
        <f t="shared" ca="1" si="135"/>
        <v>0</v>
      </c>
      <c r="BC31" s="459">
        <f t="shared" ca="1" si="135"/>
        <v>0</v>
      </c>
      <c r="BD31" s="459">
        <f t="shared" ca="1" si="135"/>
        <v>0</v>
      </c>
      <c r="BE31" s="459">
        <f t="shared" ca="1" si="135"/>
        <v>0</v>
      </c>
      <c r="BF31" s="459">
        <f t="shared" ca="1" si="135"/>
        <v>0</v>
      </c>
      <c r="BG31" s="459">
        <f t="shared" ca="1" si="135"/>
        <v>0</v>
      </c>
      <c r="BH31" s="459">
        <f t="shared" ca="1" si="135"/>
        <v>0</v>
      </c>
      <c r="BI31" s="459">
        <f t="shared" ca="1" si="135"/>
        <v>0</v>
      </c>
      <c r="BJ31" s="459">
        <f t="shared" ca="1" si="135"/>
        <v>0</v>
      </c>
      <c r="BK31" s="459">
        <f t="shared" ca="1" si="135"/>
        <v>0</v>
      </c>
      <c r="BL31" s="459">
        <f t="shared" ca="1" si="135"/>
        <v>0</v>
      </c>
      <c r="BM31" s="459">
        <f t="shared" ca="1" si="135"/>
        <v>0</v>
      </c>
      <c r="BN31" s="459">
        <f t="shared" ca="1" si="135"/>
        <v>0</v>
      </c>
      <c r="BO31" s="459">
        <f t="shared" ca="1" si="135"/>
        <v>0</v>
      </c>
      <c r="BP31" s="459">
        <f t="shared" ca="1" si="135"/>
        <v>0</v>
      </c>
      <c r="BQ31" s="459">
        <f t="shared" ca="1" si="135"/>
        <v>0</v>
      </c>
      <c r="BR31" s="459">
        <f t="shared" ca="1" si="135"/>
        <v>0</v>
      </c>
      <c r="BS31" s="459">
        <f t="shared" ca="1" si="135"/>
        <v>0</v>
      </c>
      <c r="BT31" s="459">
        <f t="shared" ca="1" si="135"/>
        <v>0</v>
      </c>
      <c r="BU31" s="459">
        <f t="shared" ref="BU31:DW31" ca="1" si="136">BU27+BU28-BU29</f>
        <v>0</v>
      </c>
      <c r="BV31" s="459">
        <f t="shared" ca="1" si="136"/>
        <v>0</v>
      </c>
      <c r="BW31" s="459">
        <f t="shared" ca="1" si="136"/>
        <v>0</v>
      </c>
      <c r="BX31" s="459">
        <f t="shared" ca="1" si="136"/>
        <v>0</v>
      </c>
      <c r="BY31" s="459">
        <f t="shared" ca="1" si="136"/>
        <v>0</v>
      </c>
      <c r="BZ31" s="459">
        <f t="shared" ca="1" si="136"/>
        <v>0</v>
      </c>
      <c r="CA31" s="459">
        <f t="shared" ca="1" si="136"/>
        <v>0</v>
      </c>
      <c r="CB31" s="459">
        <f t="shared" ca="1" si="136"/>
        <v>0</v>
      </c>
      <c r="CC31" s="459">
        <f t="shared" ca="1" si="136"/>
        <v>0</v>
      </c>
      <c r="CD31" s="459">
        <f t="shared" ca="1" si="136"/>
        <v>0</v>
      </c>
      <c r="CE31" s="459">
        <f t="shared" ca="1" si="136"/>
        <v>0</v>
      </c>
      <c r="CF31" s="459">
        <f t="shared" ca="1" si="136"/>
        <v>0</v>
      </c>
      <c r="CG31" s="459">
        <f t="shared" ca="1" si="136"/>
        <v>0</v>
      </c>
      <c r="CH31" s="459">
        <f t="shared" ca="1" si="136"/>
        <v>0</v>
      </c>
      <c r="CI31" s="459">
        <f t="shared" ca="1" si="136"/>
        <v>0</v>
      </c>
      <c r="CJ31" s="459">
        <f t="shared" ca="1" si="136"/>
        <v>0</v>
      </c>
      <c r="CK31" s="459">
        <f t="shared" ca="1" si="136"/>
        <v>0</v>
      </c>
      <c r="CL31" s="459">
        <f t="shared" ca="1" si="136"/>
        <v>0</v>
      </c>
      <c r="CM31" s="459">
        <f t="shared" ca="1" si="136"/>
        <v>0</v>
      </c>
      <c r="CN31" s="459">
        <f t="shared" ca="1" si="136"/>
        <v>0</v>
      </c>
      <c r="CO31" s="459">
        <f t="shared" ca="1" si="136"/>
        <v>0</v>
      </c>
      <c r="CP31" s="459">
        <f t="shared" ca="1" si="136"/>
        <v>0</v>
      </c>
      <c r="CQ31" s="459">
        <f t="shared" ca="1" si="136"/>
        <v>0</v>
      </c>
      <c r="CR31" s="459">
        <f t="shared" ca="1" si="136"/>
        <v>0</v>
      </c>
      <c r="CS31" s="459">
        <f t="shared" ca="1" si="136"/>
        <v>0</v>
      </c>
      <c r="CT31" s="459">
        <f t="shared" ca="1" si="136"/>
        <v>0</v>
      </c>
      <c r="CU31" s="459">
        <f t="shared" ca="1" si="136"/>
        <v>0</v>
      </c>
      <c r="CV31" s="459">
        <f t="shared" ca="1" si="136"/>
        <v>0</v>
      </c>
      <c r="CW31" s="459">
        <f t="shared" ca="1" si="136"/>
        <v>0</v>
      </c>
      <c r="CX31" s="459">
        <f t="shared" ca="1" si="136"/>
        <v>0</v>
      </c>
      <c r="CY31" s="459">
        <f t="shared" ca="1" si="136"/>
        <v>0</v>
      </c>
      <c r="CZ31" s="459">
        <f t="shared" ca="1" si="136"/>
        <v>0</v>
      </c>
      <c r="DA31" s="459">
        <f t="shared" ca="1" si="136"/>
        <v>0</v>
      </c>
      <c r="DB31" s="459">
        <f t="shared" ca="1" si="136"/>
        <v>0</v>
      </c>
      <c r="DC31" s="459">
        <f t="shared" ca="1" si="136"/>
        <v>0</v>
      </c>
      <c r="DD31" s="459">
        <f t="shared" ca="1" si="136"/>
        <v>0</v>
      </c>
      <c r="DE31" s="459">
        <f t="shared" ca="1" si="136"/>
        <v>0</v>
      </c>
      <c r="DF31" s="459">
        <f t="shared" ca="1" si="136"/>
        <v>0</v>
      </c>
      <c r="DG31" s="459">
        <f t="shared" ca="1" si="136"/>
        <v>0</v>
      </c>
      <c r="DH31" s="459">
        <f t="shared" ca="1" si="136"/>
        <v>0</v>
      </c>
      <c r="DI31" s="459">
        <f t="shared" ca="1" si="136"/>
        <v>0</v>
      </c>
      <c r="DJ31" s="459">
        <f t="shared" ca="1" si="136"/>
        <v>0</v>
      </c>
      <c r="DK31" s="459">
        <f t="shared" ca="1" si="136"/>
        <v>0</v>
      </c>
      <c r="DL31" s="459">
        <f t="shared" ca="1" si="136"/>
        <v>0</v>
      </c>
      <c r="DM31" s="459">
        <f t="shared" ca="1" si="136"/>
        <v>0</v>
      </c>
      <c r="DN31" s="459">
        <f t="shared" ca="1" si="136"/>
        <v>0</v>
      </c>
      <c r="DO31" s="459">
        <f t="shared" ca="1" si="136"/>
        <v>0</v>
      </c>
      <c r="DP31" s="459">
        <f t="shared" ca="1" si="136"/>
        <v>0</v>
      </c>
      <c r="DQ31" s="459">
        <f t="shared" ca="1" si="136"/>
        <v>0</v>
      </c>
      <c r="DR31" s="459">
        <f t="shared" ca="1" si="136"/>
        <v>0</v>
      </c>
      <c r="DS31" s="459">
        <f t="shared" ca="1" si="136"/>
        <v>0</v>
      </c>
      <c r="DT31" s="459">
        <f t="shared" ca="1" si="136"/>
        <v>0</v>
      </c>
      <c r="DU31" s="459">
        <f t="shared" ca="1" si="136"/>
        <v>0</v>
      </c>
      <c r="DV31" s="459">
        <f t="shared" ca="1" si="136"/>
        <v>0</v>
      </c>
      <c r="DW31" s="459">
        <f t="shared" ca="1" si="136"/>
        <v>0</v>
      </c>
    </row>
    <row r="32" spans="1:127">
      <c r="A32" s="321" t="s">
        <v>1167</v>
      </c>
      <c r="B32" s="703"/>
      <c r="C32" s="703"/>
      <c r="D32" s="614"/>
      <c r="E32" s="614"/>
      <c r="F32" s="372"/>
      <c r="G32" s="575">
        <f t="shared" ref="G32:H32" si="137">G30</f>
        <v>0</v>
      </c>
      <c r="H32" s="575">
        <f t="shared" ca="1" si="137"/>
        <v>0</v>
      </c>
      <c r="I32" s="575">
        <f t="shared" ref="I32:BT32" ca="1" si="138">I30</f>
        <v>0</v>
      </c>
      <c r="J32" s="575">
        <f t="shared" ca="1" si="138"/>
        <v>0</v>
      </c>
      <c r="K32" s="575">
        <f t="shared" ca="1" si="138"/>
        <v>0</v>
      </c>
      <c r="L32" s="575">
        <f t="shared" ca="1" si="138"/>
        <v>0</v>
      </c>
      <c r="M32" s="575">
        <f t="shared" ca="1" si="138"/>
        <v>0</v>
      </c>
      <c r="N32" s="575">
        <f t="shared" ca="1" si="138"/>
        <v>0</v>
      </c>
      <c r="O32" s="575">
        <f t="shared" ca="1" si="138"/>
        <v>0</v>
      </c>
      <c r="P32" s="575">
        <f t="shared" ca="1" si="138"/>
        <v>0</v>
      </c>
      <c r="Q32" s="575">
        <f t="shared" ca="1" si="138"/>
        <v>0</v>
      </c>
      <c r="R32" s="575">
        <f t="shared" ca="1" si="138"/>
        <v>0</v>
      </c>
      <c r="S32" s="575">
        <f t="shared" ca="1" si="138"/>
        <v>0</v>
      </c>
      <c r="T32" s="575">
        <f t="shared" ca="1" si="138"/>
        <v>0</v>
      </c>
      <c r="U32" s="575">
        <f t="shared" ca="1" si="138"/>
        <v>0</v>
      </c>
      <c r="V32" s="575">
        <f t="shared" ca="1" si="138"/>
        <v>0</v>
      </c>
      <c r="W32" s="575">
        <f t="shared" ca="1" si="138"/>
        <v>0</v>
      </c>
      <c r="X32" s="575">
        <f t="shared" ca="1" si="138"/>
        <v>0</v>
      </c>
      <c r="Y32" s="575">
        <f t="shared" ca="1" si="138"/>
        <v>0</v>
      </c>
      <c r="Z32" s="575">
        <f t="shared" ca="1" si="138"/>
        <v>0</v>
      </c>
      <c r="AA32" s="575">
        <f t="shared" ca="1" si="138"/>
        <v>0</v>
      </c>
      <c r="AB32" s="575">
        <f t="shared" ca="1" si="138"/>
        <v>0</v>
      </c>
      <c r="AC32" s="575">
        <f t="shared" ca="1" si="138"/>
        <v>0</v>
      </c>
      <c r="AD32" s="575">
        <f t="shared" ca="1" si="138"/>
        <v>0</v>
      </c>
      <c r="AE32" s="575">
        <f t="shared" ca="1" si="138"/>
        <v>0</v>
      </c>
      <c r="AF32" s="575">
        <f t="shared" ca="1" si="138"/>
        <v>0</v>
      </c>
      <c r="AG32" s="575">
        <f t="shared" ca="1" si="138"/>
        <v>0</v>
      </c>
      <c r="AH32" s="575">
        <f t="shared" ca="1" si="138"/>
        <v>0</v>
      </c>
      <c r="AI32" s="575">
        <f t="shared" ca="1" si="138"/>
        <v>0</v>
      </c>
      <c r="AJ32" s="575">
        <f t="shared" ca="1" si="138"/>
        <v>0</v>
      </c>
      <c r="AK32" s="575">
        <f t="shared" ca="1" si="138"/>
        <v>0</v>
      </c>
      <c r="AL32" s="575">
        <f t="shared" ca="1" si="138"/>
        <v>0</v>
      </c>
      <c r="AM32" s="575">
        <f t="shared" ca="1" si="138"/>
        <v>0</v>
      </c>
      <c r="AN32" s="575">
        <f t="shared" ca="1" si="138"/>
        <v>0</v>
      </c>
      <c r="AO32" s="575">
        <f t="shared" ca="1" si="138"/>
        <v>0</v>
      </c>
      <c r="AP32" s="575">
        <f t="shared" ca="1" si="138"/>
        <v>0</v>
      </c>
      <c r="AQ32" s="575">
        <f t="shared" ca="1" si="138"/>
        <v>0</v>
      </c>
      <c r="AR32" s="575">
        <f t="shared" ca="1" si="138"/>
        <v>0</v>
      </c>
      <c r="AS32" s="575">
        <f t="shared" ca="1" si="138"/>
        <v>0</v>
      </c>
      <c r="AT32" s="575">
        <f t="shared" ca="1" si="138"/>
        <v>0</v>
      </c>
      <c r="AU32" s="575">
        <f t="shared" ca="1" si="138"/>
        <v>0</v>
      </c>
      <c r="AV32" s="575">
        <f t="shared" ca="1" si="138"/>
        <v>0</v>
      </c>
      <c r="AW32" s="575">
        <f t="shared" ca="1" si="138"/>
        <v>0</v>
      </c>
      <c r="AX32" s="575">
        <f t="shared" ca="1" si="138"/>
        <v>0</v>
      </c>
      <c r="AY32" s="575">
        <f t="shared" ca="1" si="138"/>
        <v>0</v>
      </c>
      <c r="AZ32" s="575">
        <f t="shared" ca="1" si="138"/>
        <v>0</v>
      </c>
      <c r="BA32" s="575">
        <f t="shared" ca="1" si="138"/>
        <v>0</v>
      </c>
      <c r="BB32" s="575">
        <f t="shared" ca="1" si="138"/>
        <v>0</v>
      </c>
      <c r="BC32" s="575">
        <f t="shared" ca="1" si="138"/>
        <v>0</v>
      </c>
      <c r="BD32" s="575">
        <f t="shared" ca="1" si="138"/>
        <v>0</v>
      </c>
      <c r="BE32" s="575">
        <f t="shared" ca="1" si="138"/>
        <v>0</v>
      </c>
      <c r="BF32" s="575">
        <f t="shared" ca="1" si="138"/>
        <v>0</v>
      </c>
      <c r="BG32" s="575">
        <f t="shared" ca="1" si="138"/>
        <v>0</v>
      </c>
      <c r="BH32" s="575">
        <f t="shared" ca="1" si="138"/>
        <v>0</v>
      </c>
      <c r="BI32" s="575">
        <f t="shared" ca="1" si="138"/>
        <v>0</v>
      </c>
      <c r="BJ32" s="575">
        <f t="shared" ca="1" si="138"/>
        <v>0</v>
      </c>
      <c r="BK32" s="575">
        <f t="shared" ca="1" si="138"/>
        <v>0</v>
      </c>
      <c r="BL32" s="575">
        <f t="shared" ca="1" si="138"/>
        <v>0</v>
      </c>
      <c r="BM32" s="575">
        <f t="shared" ca="1" si="138"/>
        <v>0</v>
      </c>
      <c r="BN32" s="575">
        <f t="shared" ca="1" si="138"/>
        <v>0</v>
      </c>
      <c r="BO32" s="575">
        <f t="shared" ca="1" si="138"/>
        <v>0</v>
      </c>
      <c r="BP32" s="575">
        <f t="shared" ca="1" si="138"/>
        <v>0</v>
      </c>
      <c r="BQ32" s="575">
        <f t="shared" ca="1" si="138"/>
        <v>0</v>
      </c>
      <c r="BR32" s="575">
        <f t="shared" ca="1" si="138"/>
        <v>0</v>
      </c>
      <c r="BS32" s="575">
        <f t="shared" ca="1" si="138"/>
        <v>0</v>
      </c>
      <c r="BT32" s="575">
        <f t="shared" ca="1" si="138"/>
        <v>0</v>
      </c>
      <c r="BU32" s="575">
        <f t="shared" ref="BU32:DW32" ca="1" si="139">BU30</f>
        <v>0</v>
      </c>
      <c r="BV32" s="575">
        <f t="shared" ca="1" si="139"/>
        <v>0</v>
      </c>
      <c r="BW32" s="575">
        <f t="shared" ca="1" si="139"/>
        <v>0</v>
      </c>
      <c r="BX32" s="575">
        <f t="shared" ca="1" si="139"/>
        <v>0</v>
      </c>
      <c r="BY32" s="575">
        <f t="shared" ca="1" si="139"/>
        <v>0</v>
      </c>
      <c r="BZ32" s="575">
        <f t="shared" ca="1" si="139"/>
        <v>0</v>
      </c>
      <c r="CA32" s="575">
        <f t="shared" ca="1" si="139"/>
        <v>0</v>
      </c>
      <c r="CB32" s="575">
        <f t="shared" ca="1" si="139"/>
        <v>0</v>
      </c>
      <c r="CC32" s="575">
        <f t="shared" ca="1" si="139"/>
        <v>0</v>
      </c>
      <c r="CD32" s="575">
        <f t="shared" ca="1" si="139"/>
        <v>0</v>
      </c>
      <c r="CE32" s="575">
        <f t="shared" ca="1" si="139"/>
        <v>0</v>
      </c>
      <c r="CF32" s="575">
        <f t="shared" ca="1" si="139"/>
        <v>0</v>
      </c>
      <c r="CG32" s="575">
        <f t="shared" ca="1" si="139"/>
        <v>0</v>
      </c>
      <c r="CH32" s="575">
        <f t="shared" ca="1" si="139"/>
        <v>0</v>
      </c>
      <c r="CI32" s="575">
        <f t="shared" ca="1" si="139"/>
        <v>0</v>
      </c>
      <c r="CJ32" s="575">
        <f t="shared" ca="1" si="139"/>
        <v>0</v>
      </c>
      <c r="CK32" s="575">
        <f t="shared" ca="1" si="139"/>
        <v>0</v>
      </c>
      <c r="CL32" s="575">
        <f t="shared" ca="1" si="139"/>
        <v>0</v>
      </c>
      <c r="CM32" s="575">
        <f t="shared" ca="1" si="139"/>
        <v>0</v>
      </c>
      <c r="CN32" s="575">
        <f t="shared" ca="1" si="139"/>
        <v>0</v>
      </c>
      <c r="CO32" s="575">
        <f t="shared" ca="1" si="139"/>
        <v>0</v>
      </c>
      <c r="CP32" s="575">
        <f t="shared" ca="1" si="139"/>
        <v>0</v>
      </c>
      <c r="CQ32" s="575">
        <f t="shared" ca="1" si="139"/>
        <v>0</v>
      </c>
      <c r="CR32" s="575">
        <f t="shared" ca="1" si="139"/>
        <v>0</v>
      </c>
      <c r="CS32" s="575">
        <f t="shared" ca="1" si="139"/>
        <v>0</v>
      </c>
      <c r="CT32" s="575">
        <f t="shared" ca="1" si="139"/>
        <v>0</v>
      </c>
      <c r="CU32" s="575">
        <f t="shared" ca="1" si="139"/>
        <v>0</v>
      </c>
      <c r="CV32" s="575">
        <f t="shared" ca="1" si="139"/>
        <v>0</v>
      </c>
      <c r="CW32" s="575">
        <f t="shared" ca="1" si="139"/>
        <v>0</v>
      </c>
      <c r="CX32" s="575">
        <f t="shared" ca="1" si="139"/>
        <v>0</v>
      </c>
      <c r="CY32" s="575">
        <f t="shared" ca="1" si="139"/>
        <v>0</v>
      </c>
      <c r="CZ32" s="575">
        <f t="shared" ca="1" si="139"/>
        <v>0</v>
      </c>
      <c r="DA32" s="575">
        <f t="shared" ca="1" si="139"/>
        <v>0</v>
      </c>
      <c r="DB32" s="575">
        <f t="shared" ca="1" si="139"/>
        <v>0</v>
      </c>
      <c r="DC32" s="575">
        <f t="shared" ca="1" si="139"/>
        <v>0</v>
      </c>
      <c r="DD32" s="575">
        <f t="shared" ca="1" si="139"/>
        <v>0</v>
      </c>
      <c r="DE32" s="575">
        <f t="shared" ca="1" si="139"/>
        <v>0</v>
      </c>
      <c r="DF32" s="575">
        <f t="shared" ca="1" si="139"/>
        <v>0</v>
      </c>
      <c r="DG32" s="575">
        <f t="shared" ca="1" si="139"/>
        <v>0</v>
      </c>
      <c r="DH32" s="575">
        <f t="shared" ca="1" si="139"/>
        <v>0</v>
      </c>
      <c r="DI32" s="575">
        <f t="shared" ca="1" si="139"/>
        <v>0</v>
      </c>
      <c r="DJ32" s="575">
        <f t="shared" ca="1" si="139"/>
        <v>0</v>
      </c>
      <c r="DK32" s="575">
        <f t="shared" ca="1" si="139"/>
        <v>0</v>
      </c>
      <c r="DL32" s="575">
        <f t="shared" ca="1" si="139"/>
        <v>0</v>
      </c>
      <c r="DM32" s="575">
        <f t="shared" ca="1" si="139"/>
        <v>0</v>
      </c>
      <c r="DN32" s="575">
        <f t="shared" ca="1" si="139"/>
        <v>0</v>
      </c>
      <c r="DO32" s="575">
        <f t="shared" ca="1" si="139"/>
        <v>0</v>
      </c>
      <c r="DP32" s="575">
        <f t="shared" ca="1" si="139"/>
        <v>0</v>
      </c>
      <c r="DQ32" s="575">
        <f t="shared" ca="1" si="139"/>
        <v>0</v>
      </c>
      <c r="DR32" s="575">
        <f t="shared" ca="1" si="139"/>
        <v>0</v>
      </c>
      <c r="DS32" s="575">
        <f t="shared" ca="1" si="139"/>
        <v>0</v>
      </c>
      <c r="DT32" s="575">
        <f t="shared" ca="1" si="139"/>
        <v>0</v>
      </c>
      <c r="DU32" s="575">
        <f t="shared" ca="1" si="139"/>
        <v>0</v>
      </c>
      <c r="DV32" s="575">
        <f t="shared" ca="1" si="139"/>
        <v>0</v>
      </c>
      <c r="DW32" s="575">
        <f t="shared" ca="1" si="139"/>
        <v>0</v>
      </c>
    </row>
    <row r="33" spans="1:127">
      <c r="A33" s="615" t="s">
        <v>1168</v>
      </c>
      <c r="B33" s="703"/>
      <c r="C33" s="703"/>
      <c r="E33" s="395">
        <f ca="1">ABS(D28-D29)</f>
        <v>0</v>
      </c>
      <c r="F33" s="313"/>
      <c r="G33" s="544"/>
      <c r="H33" s="610"/>
      <c r="I33" s="610"/>
      <c r="J33" s="610"/>
      <c r="K33" s="610"/>
      <c r="L33" s="610"/>
      <c r="M33" s="610"/>
      <c r="N33" s="610"/>
      <c r="O33" s="610"/>
      <c r="P33" s="610"/>
      <c r="Q33" s="610"/>
      <c r="R33" s="610"/>
      <c r="S33" s="610"/>
      <c r="T33" s="610"/>
      <c r="U33" s="610"/>
      <c r="V33" s="610"/>
      <c r="W33" s="610"/>
      <c r="X33" s="610"/>
      <c r="Y33" s="610"/>
      <c r="Z33" s="610"/>
      <c r="AA33" s="610"/>
      <c r="AB33" s="610"/>
      <c r="AC33" s="610"/>
      <c r="AD33" s="610"/>
      <c r="AE33" s="610"/>
      <c r="AF33" s="610"/>
      <c r="AG33" s="610"/>
      <c r="AH33" s="610"/>
      <c r="AI33" s="610"/>
      <c r="AJ33" s="610"/>
      <c r="AK33" s="610"/>
      <c r="AL33" s="610"/>
      <c r="AM33" s="610"/>
      <c r="AN33" s="610"/>
      <c r="AO33" s="610"/>
      <c r="AP33" s="610"/>
      <c r="AQ33" s="610"/>
      <c r="AR33" s="610"/>
      <c r="AS33" s="610"/>
      <c r="AT33" s="610"/>
      <c r="AU33" s="610"/>
      <c r="AV33" s="610"/>
      <c r="AW33" s="610"/>
      <c r="AX33" s="610"/>
      <c r="AY33" s="610"/>
      <c r="AZ33" s="610"/>
      <c r="BA33" s="610"/>
      <c r="BB33" s="610"/>
      <c r="BC33" s="610"/>
      <c r="BD33" s="610"/>
      <c r="BE33" s="610"/>
      <c r="BF33" s="610"/>
      <c r="BG33" s="610"/>
      <c r="BH33" s="610"/>
      <c r="BI33" s="610"/>
      <c r="BJ33" s="610"/>
      <c r="BK33" s="610"/>
      <c r="BL33" s="610"/>
      <c r="BM33" s="610"/>
      <c r="BN33" s="610"/>
      <c r="BO33" s="610"/>
      <c r="BP33" s="610"/>
      <c r="BQ33" s="610"/>
      <c r="BR33" s="610"/>
      <c r="BS33" s="610"/>
      <c r="BT33" s="610"/>
      <c r="BU33" s="610"/>
      <c r="BV33" s="610"/>
      <c r="BW33" s="610"/>
      <c r="BX33" s="610"/>
      <c r="BY33" s="610"/>
      <c r="BZ33" s="610"/>
      <c r="CA33" s="610"/>
      <c r="CB33" s="610"/>
      <c r="CC33" s="610"/>
      <c r="CD33" s="610"/>
      <c r="CE33" s="610"/>
      <c r="CF33" s="610"/>
      <c r="CG33" s="610"/>
      <c r="CH33" s="610"/>
      <c r="CI33" s="610"/>
      <c r="CJ33" s="610"/>
      <c r="CK33" s="610"/>
      <c r="CL33" s="610"/>
      <c r="CM33" s="610"/>
      <c r="CN33" s="610"/>
      <c r="CO33" s="610"/>
      <c r="CP33" s="610"/>
      <c r="CQ33" s="610"/>
      <c r="CR33" s="610"/>
      <c r="CS33" s="610"/>
      <c r="CT33" s="610"/>
      <c r="CU33" s="610"/>
      <c r="CV33" s="610"/>
      <c r="CW33" s="610"/>
      <c r="CX33" s="610"/>
      <c r="CY33" s="610"/>
      <c r="CZ33" s="610"/>
      <c r="DA33" s="610"/>
      <c r="DB33" s="610"/>
      <c r="DC33" s="610"/>
      <c r="DD33" s="610"/>
      <c r="DE33" s="610"/>
      <c r="DF33" s="610"/>
      <c r="DG33" s="610"/>
      <c r="DH33" s="610"/>
      <c r="DI33" s="610"/>
      <c r="DJ33" s="610"/>
      <c r="DK33" s="610"/>
      <c r="DL33" s="610"/>
      <c r="DM33" s="610"/>
      <c r="DN33" s="610"/>
      <c r="DO33" s="610"/>
      <c r="DP33" s="610"/>
      <c r="DQ33" s="610"/>
      <c r="DR33" s="610"/>
      <c r="DS33" s="610"/>
      <c r="DT33" s="610"/>
      <c r="DU33" s="610"/>
      <c r="DV33" s="610"/>
      <c r="DW33" s="610"/>
    </row>
    <row r="34" spans="1:127">
      <c r="A34" s="615"/>
      <c r="B34" s="703"/>
      <c r="C34" s="703"/>
      <c r="D34" s="395"/>
      <c r="E34" s="395"/>
      <c r="F34" s="313"/>
      <c r="G34" s="544"/>
      <c r="H34" s="610"/>
      <c r="I34" s="610"/>
      <c r="J34" s="610"/>
      <c r="K34" s="610"/>
      <c r="L34" s="610"/>
      <c r="M34" s="610"/>
      <c r="N34" s="610"/>
      <c r="O34" s="610"/>
      <c r="P34" s="610"/>
      <c r="Q34" s="610"/>
      <c r="R34" s="610"/>
      <c r="S34" s="610"/>
      <c r="T34" s="610"/>
      <c r="U34" s="610"/>
      <c r="V34" s="610"/>
      <c r="W34" s="610"/>
      <c r="X34" s="610"/>
      <c r="Y34" s="610"/>
      <c r="Z34" s="610"/>
      <c r="AA34" s="610"/>
      <c r="AB34" s="610"/>
      <c r="AC34" s="610"/>
      <c r="AD34" s="610"/>
      <c r="AE34" s="610"/>
      <c r="AF34" s="610"/>
      <c r="AG34" s="610"/>
      <c r="AH34" s="610"/>
      <c r="AI34" s="610"/>
      <c r="AJ34" s="610"/>
      <c r="AK34" s="610"/>
      <c r="AL34" s="610"/>
      <c r="AM34" s="610"/>
      <c r="AN34" s="610"/>
      <c r="AO34" s="610"/>
      <c r="AP34" s="610"/>
      <c r="AQ34" s="610"/>
      <c r="AR34" s="610"/>
      <c r="AS34" s="610"/>
      <c r="AT34" s="610"/>
      <c r="AU34" s="610"/>
      <c r="AV34" s="610"/>
      <c r="AW34" s="610"/>
      <c r="AX34" s="610"/>
      <c r="AY34" s="610"/>
      <c r="AZ34" s="610"/>
      <c r="BA34" s="610"/>
      <c r="BB34" s="610"/>
      <c r="BC34" s="610"/>
      <c r="BD34" s="610"/>
      <c r="BE34" s="610"/>
      <c r="BF34" s="610"/>
      <c r="BG34" s="610"/>
      <c r="BH34" s="610"/>
      <c r="BI34" s="610"/>
      <c r="BJ34" s="610"/>
      <c r="BK34" s="610"/>
      <c r="BL34" s="610"/>
      <c r="BM34" s="610"/>
      <c r="BN34" s="610"/>
      <c r="BO34" s="610"/>
      <c r="BP34" s="610"/>
      <c r="BQ34" s="610"/>
      <c r="BR34" s="610"/>
      <c r="BS34" s="610"/>
      <c r="BT34" s="610"/>
      <c r="BU34" s="610"/>
      <c r="BV34" s="610"/>
      <c r="BW34" s="610"/>
      <c r="BX34" s="610"/>
      <c r="BY34" s="610"/>
      <c r="BZ34" s="610"/>
      <c r="CA34" s="610"/>
      <c r="CB34" s="610"/>
      <c r="CC34" s="610"/>
      <c r="CD34" s="610"/>
      <c r="CE34" s="610"/>
      <c r="CF34" s="610"/>
      <c r="CG34" s="610"/>
      <c r="CH34" s="610"/>
      <c r="CI34" s="610"/>
      <c r="CJ34" s="610"/>
      <c r="CK34" s="610"/>
      <c r="CL34" s="610"/>
      <c r="CM34" s="610"/>
      <c r="CN34" s="610"/>
      <c r="CO34" s="610"/>
      <c r="CP34" s="610"/>
      <c r="CQ34" s="610"/>
      <c r="CR34" s="610"/>
      <c r="CS34" s="610"/>
      <c r="CT34" s="610"/>
      <c r="CU34" s="610"/>
      <c r="CV34" s="610"/>
      <c r="CW34" s="610"/>
      <c r="CX34" s="610"/>
      <c r="CY34" s="610"/>
      <c r="CZ34" s="610"/>
      <c r="DA34" s="610"/>
      <c r="DB34" s="610"/>
      <c r="DC34" s="610"/>
      <c r="DD34" s="610"/>
      <c r="DE34" s="610"/>
      <c r="DF34" s="610"/>
      <c r="DG34" s="610"/>
      <c r="DH34" s="610"/>
      <c r="DI34" s="610"/>
      <c r="DJ34" s="610"/>
      <c r="DK34" s="610"/>
      <c r="DL34" s="610"/>
      <c r="DM34" s="610"/>
      <c r="DN34" s="610"/>
      <c r="DO34" s="610"/>
      <c r="DP34" s="610"/>
      <c r="DQ34" s="610"/>
      <c r="DR34" s="610"/>
      <c r="DS34" s="610"/>
      <c r="DT34" s="610"/>
      <c r="DU34" s="610"/>
      <c r="DV34" s="610"/>
      <c r="DW34" s="610"/>
    </row>
    <row r="35" spans="1:127">
      <c r="A35" s="860" t="s">
        <v>858</v>
      </c>
      <c r="B35" s="861"/>
      <c r="C35" s="861"/>
      <c r="D35" s="962"/>
      <c r="E35" s="863"/>
      <c r="F35" s="862"/>
      <c r="G35" s="922"/>
      <c r="H35" s="923"/>
      <c r="I35" s="923"/>
      <c r="J35" s="923"/>
      <c r="K35" s="923"/>
      <c r="L35" s="923"/>
      <c r="M35" s="923"/>
      <c r="N35" s="923"/>
      <c r="O35" s="923"/>
      <c r="P35" s="923"/>
      <c r="Q35" s="923"/>
      <c r="R35" s="923"/>
      <c r="S35" s="923"/>
      <c r="T35" s="923"/>
      <c r="U35" s="923"/>
      <c r="V35" s="923"/>
      <c r="W35" s="923"/>
      <c r="X35" s="923"/>
      <c r="Y35" s="923"/>
      <c r="Z35" s="923"/>
      <c r="AA35" s="923"/>
      <c r="AB35" s="923"/>
      <c r="AC35" s="923"/>
      <c r="AD35" s="923"/>
      <c r="AE35" s="923"/>
      <c r="AF35" s="923"/>
      <c r="AG35" s="923"/>
      <c r="AH35" s="923"/>
      <c r="AI35" s="923"/>
      <c r="AJ35" s="923"/>
      <c r="AK35" s="923"/>
      <c r="AL35" s="923"/>
      <c r="AM35" s="923"/>
      <c r="AN35" s="923"/>
      <c r="AO35" s="923"/>
      <c r="AP35" s="923"/>
      <c r="AQ35" s="923"/>
      <c r="AR35" s="923"/>
      <c r="AS35" s="923"/>
      <c r="AT35" s="923"/>
      <c r="AU35" s="923"/>
      <c r="AV35" s="923"/>
      <c r="AW35" s="923"/>
      <c r="AX35" s="923"/>
      <c r="AY35" s="923"/>
      <c r="AZ35" s="923"/>
      <c r="BA35" s="923"/>
      <c r="BB35" s="923"/>
      <c r="BC35" s="923"/>
      <c r="BD35" s="923"/>
      <c r="BE35" s="923"/>
      <c r="BF35" s="923"/>
      <c r="BG35" s="923"/>
      <c r="BH35" s="923"/>
      <c r="BI35" s="923"/>
      <c r="BJ35" s="923"/>
      <c r="BK35" s="923"/>
      <c r="BL35" s="923"/>
      <c r="BM35" s="923"/>
      <c r="BN35" s="923"/>
      <c r="BO35" s="923"/>
      <c r="BP35" s="923"/>
      <c r="BQ35" s="923"/>
      <c r="BR35" s="923"/>
      <c r="BS35" s="923"/>
      <c r="BT35" s="923"/>
      <c r="BU35" s="923"/>
      <c r="BV35" s="923"/>
      <c r="BW35" s="923"/>
      <c r="BX35" s="923"/>
      <c r="BY35" s="923"/>
      <c r="BZ35" s="923"/>
      <c r="CA35" s="923"/>
      <c r="CB35" s="923"/>
      <c r="CC35" s="923"/>
      <c r="CD35" s="923"/>
      <c r="CE35" s="923"/>
      <c r="CF35" s="923"/>
      <c r="CG35" s="923"/>
      <c r="CH35" s="923"/>
      <c r="CI35" s="923"/>
      <c r="CJ35" s="923"/>
      <c r="CK35" s="923"/>
      <c r="CL35" s="923"/>
      <c r="CM35" s="923"/>
      <c r="CN35" s="923"/>
      <c r="CO35" s="923"/>
      <c r="CP35" s="923"/>
      <c r="CQ35" s="923"/>
      <c r="CR35" s="923"/>
      <c r="CS35" s="923"/>
      <c r="CT35" s="923"/>
      <c r="CU35" s="923"/>
      <c r="CV35" s="923"/>
      <c r="CW35" s="923"/>
      <c r="CX35" s="923"/>
      <c r="CY35" s="923"/>
      <c r="CZ35" s="923"/>
      <c r="DA35" s="923"/>
      <c r="DB35" s="923"/>
      <c r="DC35" s="923"/>
      <c r="DD35" s="923"/>
      <c r="DE35" s="923"/>
      <c r="DF35" s="923"/>
      <c r="DG35" s="923"/>
      <c r="DH35" s="923"/>
      <c r="DI35" s="923"/>
      <c r="DJ35" s="923"/>
      <c r="DK35" s="923"/>
      <c r="DL35" s="923"/>
      <c r="DM35" s="923"/>
      <c r="DN35" s="923"/>
      <c r="DO35" s="923"/>
      <c r="DP35" s="923"/>
      <c r="DQ35" s="923"/>
      <c r="DR35" s="923"/>
      <c r="DS35" s="923"/>
      <c r="DT35" s="923"/>
      <c r="DU35" s="923"/>
      <c r="DV35" s="923"/>
      <c r="DW35" s="923"/>
    </row>
    <row r="36" spans="1:127">
      <c r="A36" s="372" t="s">
        <v>1169</v>
      </c>
      <c r="B36" s="841">
        <f>1-B37</f>
        <v>0</v>
      </c>
      <c r="C36" s="841">
        <f>Inputs!$D$281</f>
        <v>0.2</v>
      </c>
      <c r="D36" s="568"/>
      <c r="E36" s="637"/>
      <c r="F36" s="637"/>
      <c r="G36" s="807">
        <f>IF(G5,HLOOKUP(G$3,Inputs!$A$287:$T$288,2,0),0)*(1+$C$36)</f>
        <v>0</v>
      </c>
      <c r="H36" s="807">
        <f>IF(H5,HLOOKUP(H$3,Inputs!$A$287:$T$288,2,0),0)*(1+$C$36)</f>
        <v>-4.3679999999999995E-3</v>
      </c>
      <c r="I36" s="807">
        <f>IF(I5,HLOOKUP(I$3,Inputs!$A$287:$T$288,2,0),0)*(1+$C$36)</f>
        <v>-4.3679999999999995E-3</v>
      </c>
      <c r="J36" s="807">
        <f>IF(J5,HLOOKUP(J$3,Inputs!$A$287:$T$288,2,0),0)*(1+$C$36)</f>
        <v>-3.4680000000000002E-3</v>
      </c>
      <c r="K36" s="807">
        <f>IF(K5,HLOOKUP(K$3,Inputs!$A$287:$T$288,2,0),0)*(1+$C$36)</f>
        <v>-3.4680000000000002E-3</v>
      </c>
      <c r="L36" s="807">
        <f>IF(L5,HLOOKUP(L$3,Inputs!$A$287:$T$288,2,0),0)*(1+$C$36)</f>
        <v>-2.7719999999999997E-3</v>
      </c>
      <c r="M36" s="807">
        <f>IF(M5,HLOOKUP(M$3,Inputs!$A$287:$T$288,2,0),0)*(1+$C$36)</f>
        <v>-2.7719999999999997E-3</v>
      </c>
      <c r="N36" s="807">
        <f>IF(N5,HLOOKUP(N$3,Inputs!$A$287:$T$288,2,0),0)*(1+$C$36)</f>
        <v>-2.1359999999999999E-3</v>
      </c>
      <c r="O36" s="807">
        <f>IF(O5,HLOOKUP(O$3,Inputs!$A$287:$T$288,2,0),0)*(1+$C$36)</f>
        <v>-2.1359999999999999E-3</v>
      </c>
      <c r="P36" s="807">
        <f>IF(P5,HLOOKUP(P$3,Inputs!$A$287:$T$288,2,0),0)*(1+$C$36)</f>
        <v>-1.3799999999999999E-3</v>
      </c>
      <c r="Q36" s="807">
        <f>IF(Q5,HLOOKUP(Q$3,Inputs!$A$287:$T$288,2,0),0)*(1+$C$36)</f>
        <v>-1.3799999999999999E-3</v>
      </c>
      <c r="R36" s="807">
        <f>IF(R5,HLOOKUP(R$3,Inputs!$A$287:$T$288,2,0),0)*(1+$C$36)</f>
        <v>-4.8000000000000001E-4</v>
      </c>
      <c r="S36" s="807">
        <f>IF(S5,HLOOKUP(S$3,Inputs!$A$287:$T$288,2,0),0)*(1+$C$36)</f>
        <v>-4.8000000000000001E-4</v>
      </c>
      <c r="T36" s="807">
        <f>IF(T5,HLOOKUP(T$3,Inputs!$A$287:$T$288,2,0),0)*(1+$C$36)</f>
        <v>4.1999999999999996E-4</v>
      </c>
      <c r="U36" s="807">
        <f>IF(U5,HLOOKUP(U$3,Inputs!$A$287:$T$288,2,0),0)*(1+$C$36)</f>
        <v>4.1999999999999996E-4</v>
      </c>
      <c r="V36" s="807">
        <f>IF(V5,HLOOKUP(V$3,Inputs!$A$287:$T$288,2,0),0)*(1+$C$36)</f>
        <v>1.212E-3</v>
      </c>
      <c r="W36" s="807">
        <f>IF(W5,HLOOKUP(W$3,Inputs!$A$287:$T$288,2,0),0)*(1+$C$36)</f>
        <v>1.212E-3</v>
      </c>
      <c r="X36" s="807">
        <f>IF(X5,HLOOKUP(X$3,Inputs!$A$287:$T$288,2,0),0)*(1+$C$36)</f>
        <v>1.8E-3</v>
      </c>
      <c r="Y36" s="807">
        <f>IF(Y5,HLOOKUP(Y$3,Inputs!$A$287:$T$288,2,0),0)*(1+$C$36)</f>
        <v>1.8E-3</v>
      </c>
      <c r="Z36" s="807">
        <f>IF(Z5,HLOOKUP(Z$3,Inputs!$A$287:$T$288,2,0),0)*(1+$C$36)</f>
        <v>2.1479999999999997E-3</v>
      </c>
      <c r="AA36" s="807">
        <f>IF(AA5,HLOOKUP(AA$3,Inputs!$A$287:$T$288,2,0),0)*(1+$C$36)</f>
        <v>2.1479999999999997E-3</v>
      </c>
      <c r="AB36" s="807">
        <f>IF(AB5,HLOOKUP(AB$3,Inputs!$A$287:$T$288,2,0),0)*(1+$C$36)</f>
        <v>2.2919999999999998E-3</v>
      </c>
      <c r="AC36" s="807">
        <f>IF(AC5,HLOOKUP(AC$3,Inputs!$A$287:$T$288,2,0),0)*(1+$C$36)</f>
        <v>2.2919999999999998E-3</v>
      </c>
      <c r="AD36" s="807">
        <f>IF(AD5,HLOOKUP(AD$3,Inputs!$A$287:$T$288,2,0),0)*(1+$C$36)</f>
        <v>2.2919999999999998E-3</v>
      </c>
      <c r="AE36" s="807">
        <f>IF(AE5,HLOOKUP(AE$3,Inputs!$A$287:$T$288,2,0),0)*(1+$C$36)</f>
        <v>2.2919999999999998E-3</v>
      </c>
      <c r="AF36" s="807">
        <f>IF(AF5,HLOOKUP(AF$3,Inputs!$A$287:$T$288,2,0),0)*(1+$C$36)</f>
        <v>2.1479999999999997E-3</v>
      </c>
      <c r="AG36" s="807">
        <f>IF(AG5,HLOOKUP(AG$3,Inputs!$A$287:$T$288,2,0),0)*(1+$C$36)</f>
        <v>2.1479999999999997E-3</v>
      </c>
      <c r="AH36" s="807">
        <f>IF(AH5,HLOOKUP(AH$3,Inputs!$A$287:$T$288,2,0),0)*(1+$C$36)</f>
        <v>1.9439999999999998E-3</v>
      </c>
      <c r="AI36" s="807">
        <f>IF(AI5,HLOOKUP(AI$3,Inputs!$A$287:$T$288,2,0),0)*(1+$C$36)</f>
        <v>1.9439999999999998E-3</v>
      </c>
      <c r="AJ36" s="807">
        <f>IF(AJ5,HLOOKUP(AJ$3,Inputs!$A$287:$T$288,2,0),0)*(1+$C$36)</f>
        <v>0</v>
      </c>
      <c r="AK36" s="807">
        <f>IF(AK5,HLOOKUP(AK$3,Inputs!$A$287:$T$288,2,0),0)*(1+$C$36)</f>
        <v>0</v>
      </c>
      <c r="AL36" s="807">
        <f>IF(AL5,HLOOKUP(AL$3,Inputs!$A$287:$T$288,2,0),0)*(1+$C$36)</f>
        <v>0</v>
      </c>
      <c r="AM36" s="807">
        <f>IF(AM5,HLOOKUP(AM$3,Inputs!$A$287:$T$288,2,0),0)*(1+$C$36)</f>
        <v>0</v>
      </c>
      <c r="AN36" s="807">
        <f>IF(AN5,HLOOKUP(AN$3,Inputs!$A$287:$T$288,2,0),0)*(1+$C$36)</f>
        <v>0</v>
      </c>
      <c r="AO36" s="807">
        <f>IF(AO5,HLOOKUP(AO$3,Inputs!$A$287:$T$288,2,0),0)*(1+$C$36)</f>
        <v>0</v>
      </c>
      <c r="AP36" s="807">
        <f>IF(AP5,HLOOKUP(AP$3,Inputs!$A$287:$T$288,2,0),0)*(1+$C$36)</f>
        <v>0</v>
      </c>
      <c r="AQ36" s="807">
        <f>IF(AQ5,HLOOKUP(AQ$3,Inputs!$A$287:$T$288,2,0),0)*(1+$C$36)</f>
        <v>0</v>
      </c>
      <c r="AR36" s="807">
        <f>IF(AR5,HLOOKUP(AR$3,Inputs!$A$287:$T$288,2,0),0)*(1+$C$36)</f>
        <v>0</v>
      </c>
      <c r="AS36" s="807">
        <f>IF(AS5,HLOOKUP(AS$3,Inputs!$A$287:$T$288,2,0),0)*(1+$C$36)</f>
        <v>0</v>
      </c>
      <c r="AT36" s="807">
        <f>IF(AT5,HLOOKUP(AT$3,Inputs!$A$287:$T$288,2,0),0)*(1+$C$36)</f>
        <v>0</v>
      </c>
      <c r="AU36" s="807">
        <f>IF(AU5,HLOOKUP(AU$3,Inputs!$A$287:$T$288,2,0),0)*(1+$C$36)</f>
        <v>0</v>
      </c>
      <c r="AV36" s="807">
        <f>IF(AV5,HLOOKUP(AV$3,Inputs!$A$287:$T$288,2,0),0)*(1+$C$36)</f>
        <v>0</v>
      </c>
      <c r="AW36" s="807">
        <f>IF(AW5,HLOOKUP(AW$3,Inputs!$A$287:$T$288,2,0),0)*(1+$C$36)</f>
        <v>0</v>
      </c>
      <c r="AX36" s="807">
        <f>IF(AX5,HLOOKUP(AX$3,Inputs!$A$287:$T$288,2,0),0)*(1+$C$36)</f>
        <v>0</v>
      </c>
      <c r="AY36" s="807">
        <f>IF(AY5,HLOOKUP(AY$3,Inputs!$A$287:$T$288,2,0),0)*(1+$C$36)</f>
        <v>0</v>
      </c>
      <c r="AZ36" s="807">
        <f>IF(AZ5,HLOOKUP(AZ$3,Inputs!$A$287:$T$288,2,0),0)*(1+$C$36)</f>
        <v>0</v>
      </c>
      <c r="BA36" s="807">
        <f>IF(BA5,HLOOKUP(BA$3,Inputs!$A$287:$T$288,2,0),0)*(1+$C$36)</f>
        <v>0</v>
      </c>
      <c r="BB36" s="807">
        <f>IF(BB5,HLOOKUP(BB$3,Inputs!$A$287:$T$288,2,0),0)*(1+$C$36)</f>
        <v>0</v>
      </c>
      <c r="BC36" s="807">
        <f>IF(BC5,HLOOKUP(BC$3,Inputs!$A$287:$T$288,2,0),0)*(1+$C$36)</f>
        <v>0</v>
      </c>
      <c r="BD36" s="807">
        <f>IF(BD5,HLOOKUP(BD$3,Inputs!$A$287:$T$288,2,0),0)*(1+$C$36)</f>
        <v>0</v>
      </c>
      <c r="BE36" s="807">
        <f>IF(BE5,HLOOKUP(BE$3,Inputs!$A$287:$T$288,2,0),0)*(1+$C$36)</f>
        <v>0</v>
      </c>
      <c r="BF36" s="807">
        <f>IF(BF5,HLOOKUP(BF$3,Inputs!$A$287:$T$288,2,0),0)*(1+$C$36)</f>
        <v>0</v>
      </c>
      <c r="BG36" s="807">
        <f>IF(BG5,HLOOKUP(BG$3,Inputs!$A$287:$T$288,2,0),0)*(1+$C$36)</f>
        <v>0</v>
      </c>
      <c r="BH36" s="807">
        <f>IF(BH5,HLOOKUP(BH$3,Inputs!$A$287:$T$288,2,0),0)*(1+$C$36)</f>
        <v>0</v>
      </c>
      <c r="BI36" s="807">
        <f>IF(BI5,HLOOKUP(BI$3,Inputs!$A$287:$T$288,2,0),0)*(1+$C$36)</f>
        <v>0</v>
      </c>
      <c r="BJ36" s="807">
        <f>IF(BJ5,HLOOKUP(BJ$3,Inputs!$A$287:$T$288,2,0),0)*(1+$C$36)</f>
        <v>0</v>
      </c>
      <c r="BK36" s="807">
        <f>IF(BK5,HLOOKUP(BK$3,Inputs!$A$287:$T$288,2,0),0)*(1+$C$36)</f>
        <v>0</v>
      </c>
      <c r="BL36" s="807">
        <f>IF(BL5,HLOOKUP(BL$3,Inputs!$A$287:$T$288,2,0),0)*(1+$C$36)</f>
        <v>0</v>
      </c>
      <c r="BM36" s="807">
        <f>IF(BM5,HLOOKUP(BM$3,Inputs!$A$287:$T$288,2,0),0)*(1+$C$36)</f>
        <v>0</v>
      </c>
      <c r="BN36" s="807">
        <f>IF(BN5,HLOOKUP(BN$3,Inputs!$A$287:$T$288,2,0),0)*(1+$C$36)</f>
        <v>0</v>
      </c>
      <c r="BO36" s="807">
        <f>IF(BO5,HLOOKUP(BO$3,Inputs!$A$287:$T$288,2,0),0)*(1+$C$36)</f>
        <v>0</v>
      </c>
      <c r="BP36" s="807">
        <f>IF(BP5,HLOOKUP(BP$3,Inputs!$A$287:$T$288,2,0),0)*(1+$C$36)</f>
        <v>0</v>
      </c>
      <c r="BQ36" s="807">
        <f>IF(BQ5,HLOOKUP(BQ$3,Inputs!$A$287:$T$288,2,0),0)*(1+$C$36)</f>
        <v>0</v>
      </c>
      <c r="BR36" s="807">
        <f>IF(BR5,HLOOKUP(BR$3,Inputs!$A$287:$T$288,2,0),0)*(1+$C$36)</f>
        <v>0</v>
      </c>
      <c r="BS36" s="807">
        <f>IF(BS5,HLOOKUP(BS$3,Inputs!$A$287:$T$288,2,0),0)*(1+$C$36)</f>
        <v>0</v>
      </c>
      <c r="BT36" s="807">
        <f>IF(BT5,HLOOKUP(BT$3,Inputs!$A$287:$T$288,2,0),0)*(1+$C$36)</f>
        <v>0</v>
      </c>
      <c r="BU36" s="807">
        <f>IF(BU5,HLOOKUP(BU$3,Inputs!$A$287:$T$288,2,0),0)*(1+$C$36)</f>
        <v>0</v>
      </c>
      <c r="BV36" s="807">
        <f>IF(BV5,HLOOKUP(BV$3,Inputs!$A$287:$T$288,2,0),0)*(1+$C$36)</f>
        <v>0</v>
      </c>
      <c r="BW36" s="807">
        <f>IF(BW5,HLOOKUP(BW$3,Inputs!$A$287:$T$288,2,0),0)*(1+$C$36)</f>
        <v>0</v>
      </c>
      <c r="BX36" s="807">
        <f>IF(BX5,HLOOKUP(BX$3,Inputs!$A$287:$T$288,2,0),0)*(1+$C$36)</f>
        <v>0</v>
      </c>
      <c r="BY36" s="807">
        <f>IF(BY5,HLOOKUP(BY$3,Inputs!$A$287:$T$288,2,0),0)*(1+$C$36)</f>
        <v>0</v>
      </c>
      <c r="BZ36" s="807">
        <f>IF(BZ5,HLOOKUP(BZ$3,Inputs!$A$287:$T$288,2,0),0)*(1+$C$36)</f>
        <v>0</v>
      </c>
      <c r="CA36" s="807">
        <f>IF(CA5,HLOOKUP(CA$3,Inputs!$A$287:$T$288,2,0),0)*(1+$C$36)</f>
        <v>0</v>
      </c>
      <c r="CB36" s="807">
        <f>IF(CB5,HLOOKUP(CB$3,Inputs!$A$287:$T$288,2,0),0)*(1+$C$36)</f>
        <v>0</v>
      </c>
      <c r="CC36" s="807">
        <f>IF(CC5,HLOOKUP(CC$3,Inputs!$A$287:$T$288,2,0),0)*(1+$C$36)</f>
        <v>0</v>
      </c>
      <c r="CD36" s="807">
        <f>IF(CD5,HLOOKUP(CD$3,Inputs!$A$287:$T$288,2,0),0)*(1+$C$36)</f>
        <v>0</v>
      </c>
      <c r="CE36" s="807">
        <f>IF(CE5,HLOOKUP(CE$3,Inputs!$A$287:$T$288,2,0),0)*(1+$C$36)</f>
        <v>0</v>
      </c>
      <c r="CF36" s="807">
        <f>IF(CF5,HLOOKUP(CF$3,Inputs!$A$287:$T$288,2,0),0)*(1+$C$36)</f>
        <v>0</v>
      </c>
      <c r="CG36" s="807">
        <f>IF(CG5,HLOOKUP(CG$3,Inputs!$A$287:$T$288,2,0),0)*(1+$C$36)</f>
        <v>0</v>
      </c>
      <c r="CH36" s="807">
        <f>IF(CH5,HLOOKUP(CH$3,Inputs!$A$287:$T$288,2,0),0)*(1+$C$36)</f>
        <v>0</v>
      </c>
      <c r="CI36" s="807">
        <f>IF(CI5,HLOOKUP(CI$3,Inputs!$A$287:$T$288,2,0),0)*(1+$C$36)</f>
        <v>0</v>
      </c>
      <c r="CJ36" s="807">
        <f>IF(CJ5,HLOOKUP(CJ$3,Inputs!$A$287:$T$288,2,0),0)*(1+$C$36)</f>
        <v>0</v>
      </c>
      <c r="CK36" s="807">
        <f>IF(CK5,HLOOKUP(CK$3,Inputs!$A$287:$T$288,2,0),0)*(1+$C$36)</f>
        <v>0</v>
      </c>
      <c r="CL36" s="807">
        <f>IF(CL5,HLOOKUP(CL$3,Inputs!$A$287:$T$288,2,0),0)*(1+$C$36)</f>
        <v>0</v>
      </c>
      <c r="CM36" s="807">
        <f>IF(CM5,HLOOKUP(CM$3,Inputs!$A$287:$T$288,2,0),0)*(1+$C$36)</f>
        <v>0</v>
      </c>
      <c r="CN36" s="807">
        <f>IF(CN5,HLOOKUP(CN$3,Inputs!$A$287:$T$288,2,0),0)*(1+$C$36)</f>
        <v>0</v>
      </c>
      <c r="CO36" s="807">
        <f>IF(CO5,HLOOKUP(CO$3,Inputs!$A$287:$T$288,2,0),0)*(1+$C$36)</f>
        <v>0</v>
      </c>
      <c r="CP36" s="807">
        <f>IF(CP5,HLOOKUP(CP$3,Inputs!$A$287:$T$288,2,0),0)*(1+$C$36)</f>
        <v>0</v>
      </c>
      <c r="CQ36" s="807">
        <f>IF(CQ5,HLOOKUP(CQ$3,Inputs!$A$287:$T$288,2,0),0)*(1+$C$36)</f>
        <v>0</v>
      </c>
      <c r="CR36" s="807">
        <f>IF(CR5,HLOOKUP(CR$3,Inputs!$A$287:$T$288,2,0),0)*(1+$C$36)</f>
        <v>0</v>
      </c>
      <c r="CS36" s="807">
        <f>IF(CS5,HLOOKUP(CS$3,Inputs!$A$287:$T$288,2,0),0)*(1+$C$36)</f>
        <v>0</v>
      </c>
      <c r="CT36" s="807">
        <f>IF(CT5,HLOOKUP(CT$3,Inputs!$A$287:$T$288,2,0),0)*(1+$C$36)</f>
        <v>0</v>
      </c>
      <c r="CU36" s="807">
        <f>IF(CU5,HLOOKUP(CU$3,Inputs!$A$287:$T$288,2,0),0)*(1+$C$36)</f>
        <v>0</v>
      </c>
      <c r="CV36" s="807">
        <f>IF(CV5,HLOOKUP(CV$3,Inputs!$A$287:$T$288,2,0),0)*(1+$C$36)</f>
        <v>0</v>
      </c>
      <c r="CW36" s="807">
        <f>IF(CW5,HLOOKUP(CW$3,Inputs!$A$287:$T$288,2,0),0)*(1+$C$36)</f>
        <v>0</v>
      </c>
      <c r="CX36" s="807">
        <f>IF(CX5,HLOOKUP(CX$3,Inputs!$A$287:$T$288,2,0),0)*(1+$C$36)</f>
        <v>0</v>
      </c>
      <c r="CY36" s="807">
        <f>IF(CY5,HLOOKUP(CY$3,Inputs!$A$287:$T$288,2,0),0)*(1+$C$36)</f>
        <v>0</v>
      </c>
      <c r="CZ36" s="807">
        <f>IF(CZ5,HLOOKUP(CZ$3,Inputs!$A$287:$T$288,2,0),0)*(1+$C$36)</f>
        <v>0</v>
      </c>
      <c r="DA36" s="807">
        <f>IF(DA5,HLOOKUP(DA$3,Inputs!$A$287:$T$288,2,0),0)*(1+$C$36)</f>
        <v>0</v>
      </c>
      <c r="DB36" s="807">
        <f>IF(DB5,HLOOKUP(DB$3,Inputs!$A$287:$T$288,2,0),0)*(1+$C$36)</f>
        <v>0</v>
      </c>
      <c r="DC36" s="807">
        <f>IF(DC5,HLOOKUP(DC$3,Inputs!$A$287:$T$288,2,0),0)*(1+$C$36)</f>
        <v>0</v>
      </c>
      <c r="DD36" s="807">
        <f>IF(DD5,HLOOKUP(DD$3,Inputs!$A$287:$T$288,2,0),0)*(1+$C$36)</f>
        <v>0</v>
      </c>
      <c r="DE36" s="807">
        <f>IF(DE5,HLOOKUP(DE$3,Inputs!$A$287:$T$288,2,0),0)*(1+$C$36)</f>
        <v>0</v>
      </c>
      <c r="DF36" s="807">
        <f>IF(DF5,HLOOKUP(DF$3,Inputs!$A$287:$T$288,2,0),0)*(1+$C$36)</f>
        <v>0</v>
      </c>
      <c r="DG36" s="807">
        <f>IF(DG5,HLOOKUP(DG$3,Inputs!$A$287:$T$288,2,0),0)*(1+$C$36)</f>
        <v>0</v>
      </c>
      <c r="DH36" s="807">
        <f>IF(DH5,HLOOKUP(DH$3,Inputs!$A$287:$T$288,2,0),0)*(1+$C$36)</f>
        <v>0</v>
      </c>
      <c r="DI36" s="807">
        <f>IF(DI5,HLOOKUP(DI$3,Inputs!$A$287:$T$288,2,0),0)*(1+$C$36)</f>
        <v>0</v>
      </c>
      <c r="DJ36" s="807">
        <f>IF(DJ5,HLOOKUP(DJ$3,Inputs!$A$287:$T$288,2,0),0)*(1+$C$36)</f>
        <v>0</v>
      </c>
      <c r="DK36" s="807">
        <f>IF(DK5,HLOOKUP(DK$3,Inputs!$A$287:$T$288,2,0),0)*(1+$C$36)</f>
        <v>0</v>
      </c>
      <c r="DL36" s="807">
        <f>IF(DL5,HLOOKUP(DL$3,Inputs!$A$287:$T$288,2,0),0)*(1+$C$36)</f>
        <v>0</v>
      </c>
      <c r="DM36" s="807">
        <f>IF(DM5,HLOOKUP(DM$3,Inputs!$A$287:$T$288,2,0),0)*(1+$C$36)</f>
        <v>0</v>
      </c>
      <c r="DN36" s="807">
        <f>IF(DN5,HLOOKUP(DN$3,Inputs!$A$287:$T$288,2,0),0)*(1+$C$36)</f>
        <v>0</v>
      </c>
      <c r="DO36" s="807">
        <f>IF(DO5,HLOOKUP(DO$3,Inputs!$A$287:$T$288,2,0),0)*(1+$C$36)</f>
        <v>0</v>
      </c>
      <c r="DP36" s="807">
        <f>IF(DP5,HLOOKUP(DP$3,Inputs!$A$287:$T$288,2,0),0)*(1+$C$36)</f>
        <v>0</v>
      </c>
      <c r="DQ36" s="807">
        <f>IF(DQ5,HLOOKUP(DQ$3,Inputs!$A$287:$T$288,2,0),0)*(1+$C$36)</f>
        <v>0</v>
      </c>
      <c r="DR36" s="807">
        <f>IF(DR5,HLOOKUP(DR$3,Inputs!$A$287:$T$288,2,0),0)*(1+$C$36)</f>
        <v>0</v>
      </c>
      <c r="DS36" s="807">
        <f>IF(DS5,HLOOKUP(DS$3,Inputs!$A$287:$T$288,2,0),0)*(1+$C$36)</f>
        <v>0</v>
      </c>
      <c r="DT36" s="807">
        <f>IF(DT5,HLOOKUP(DT$3,Inputs!$A$287:$T$288,2,0),0)*(1+$C$36)</f>
        <v>0</v>
      </c>
      <c r="DU36" s="807">
        <f>IF(DU5,HLOOKUP(DU$3,Inputs!$A$287:$T$288,2,0),0)*(1+$C$36)</f>
        <v>0</v>
      </c>
      <c r="DV36" s="807">
        <f>IF(DV5,HLOOKUP(DV$3,Inputs!$A$287:$T$288,2,0),0)*(1+$C$36)</f>
        <v>0</v>
      </c>
      <c r="DW36" s="807">
        <f>IF(DW5,HLOOKUP(DW$3,Inputs!$A$287:$T$288,2,0),0)*(1+$C$36)</f>
        <v>0</v>
      </c>
    </row>
    <row r="37" spans="1:127">
      <c r="A37" s="372" t="s">
        <v>1170</v>
      </c>
      <c r="B37" s="841">
        <f>Inputs!$D$213</f>
        <v>1</v>
      </c>
      <c r="C37" s="985">
        <f>Inputs!$D$187</f>
        <v>3.3000000000000002E-2</v>
      </c>
      <c r="D37" s="568"/>
      <c r="E37" s="637"/>
      <c r="F37" s="637"/>
      <c r="G37" s="1057">
        <f t="shared" ref="G37:AL37" si="140">IF(G8,$C$37,G36)*G5</f>
        <v>0</v>
      </c>
      <c r="H37" s="1057">
        <f t="shared" si="140"/>
        <v>3.3000000000000002E-2</v>
      </c>
      <c r="I37" s="1057">
        <f t="shared" si="140"/>
        <v>3.3000000000000002E-2</v>
      </c>
      <c r="J37" s="1057">
        <f t="shared" si="140"/>
        <v>3.3000000000000002E-2</v>
      </c>
      <c r="K37" s="1057">
        <f t="shared" si="140"/>
        <v>3.3000000000000002E-2</v>
      </c>
      <c r="L37" s="1057">
        <f t="shared" si="140"/>
        <v>3.3000000000000002E-2</v>
      </c>
      <c r="M37" s="1057">
        <f t="shared" si="140"/>
        <v>3.3000000000000002E-2</v>
      </c>
      <c r="N37" s="1057">
        <f t="shared" si="140"/>
        <v>3.3000000000000002E-2</v>
      </c>
      <c r="O37" s="1057">
        <f t="shared" si="140"/>
        <v>3.3000000000000002E-2</v>
      </c>
      <c r="P37" s="1057">
        <f t="shared" si="140"/>
        <v>3.3000000000000002E-2</v>
      </c>
      <c r="Q37" s="1057">
        <f t="shared" si="140"/>
        <v>3.3000000000000002E-2</v>
      </c>
      <c r="R37" s="1057">
        <f t="shared" si="140"/>
        <v>3.3000000000000002E-2</v>
      </c>
      <c r="S37" s="1057">
        <f t="shared" si="140"/>
        <v>3.3000000000000002E-2</v>
      </c>
      <c r="T37" s="1057">
        <f t="shared" si="140"/>
        <v>3.3000000000000002E-2</v>
      </c>
      <c r="U37" s="1057">
        <f t="shared" si="140"/>
        <v>3.3000000000000002E-2</v>
      </c>
      <c r="V37" s="1057">
        <f t="shared" si="140"/>
        <v>3.3000000000000002E-2</v>
      </c>
      <c r="W37" s="1057">
        <f t="shared" si="140"/>
        <v>3.3000000000000002E-2</v>
      </c>
      <c r="X37" s="1057">
        <f t="shared" si="140"/>
        <v>3.3000000000000002E-2</v>
      </c>
      <c r="Y37" s="1057">
        <f t="shared" si="140"/>
        <v>3.3000000000000002E-2</v>
      </c>
      <c r="Z37" s="1057">
        <f t="shared" si="140"/>
        <v>3.3000000000000002E-2</v>
      </c>
      <c r="AA37" s="1057">
        <f t="shared" si="140"/>
        <v>3.3000000000000002E-2</v>
      </c>
      <c r="AB37" s="1057">
        <f t="shared" si="140"/>
        <v>3.3000000000000002E-2</v>
      </c>
      <c r="AC37" s="1057">
        <f t="shared" si="140"/>
        <v>3.3000000000000002E-2</v>
      </c>
      <c r="AD37" s="1057">
        <f t="shared" si="140"/>
        <v>3.3000000000000002E-2</v>
      </c>
      <c r="AE37" s="1057">
        <f t="shared" si="140"/>
        <v>3.3000000000000002E-2</v>
      </c>
      <c r="AF37" s="1057">
        <f t="shared" si="140"/>
        <v>3.3000000000000002E-2</v>
      </c>
      <c r="AG37" s="1057">
        <f t="shared" si="140"/>
        <v>3.3000000000000002E-2</v>
      </c>
      <c r="AH37" s="1057">
        <f t="shared" si="140"/>
        <v>3.3000000000000002E-2</v>
      </c>
      <c r="AI37" s="1057">
        <f t="shared" si="140"/>
        <v>3.3000000000000002E-2</v>
      </c>
      <c r="AJ37" s="1057">
        <f t="shared" si="140"/>
        <v>0</v>
      </c>
      <c r="AK37" s="1057">
        <f t="shared" si="140"/>
        <v>0</v>
      </c>
      <c r="AL37" s="1057">
        <f t="shared" si="140"/>
        <v>0</v>
      </c>
      <c r="AM37" s="1057">
        <f t="shared" ref="AM37:BR37" si="141">IF(AM8,$C$37,AM36)*AM5</f>
        <v>0</v>
      </c>
      <c r="AN37" s="1057">
        <f t="shared" si="141"/>
        <v>0</v>
      </c>
      <c r="AO37" s="1057">
        <f t="shared" si="141"/>
        <v>0</v>
      </c>
      <c r="AP37" s="1057">
        <f t="shared" si="141"/>
        <v>0</v>
      </c>
      <c r="AQ37" s="1057">
        <f t="shared" si="141"/>
        <v>0</v>
      </c>
      <c r="AR37" s="1057">
        <f t="shared" si="141"/>
        <v>0</v>
      </c>
      <c r="AS37" s="1057">
        <f t="shared" si="141"/>
        <v>0</v>
      </c>
      <c r="AT37" s="1057">
        <f t="shared" si="141"/>
        <v>0</v>
      </c>
      <c r="AU37" s="1057">
        <f t="shared" si="141"/>
        <v>0</v>
      </c>
      <c r="AV37" s="1057">
        <f t="shared" si="141"/>
        <v>0</v>
      </c>
      <c r="AW37" s="1057">
        <f t="shared" si="141"/>
        <v>0</v>
      </c>
      <c r="AX37" s="1057">
        <f t="shared" si="141"/>
        <v>0</v>
      </c>
      <c r="AY37" s="1057">
        <f t="shared" si="141"/>
        <v>0</v>
      </c>
      <c r="AZ37" s="1057">
        <f t="shared" si="141"/>
        <v>0</v>
      </c>
      <c r="BA37" s="1057">
        <f t="shared" si="141"/>
        <v>0</v>
      </c>
      <c r="BB37" s="1057">
        <f t="shared" si="141"/>
        <v>0</v>
      </c>
      <c r="BC37" s="1057">
        <f t="shared" si="141"/>
        <v>0</v>
      </c>
      <c r="BD37" s="1057">
        <f t="shared" si="141"/>
        <v>0</v>
      </c>
      <c r="BE37" s="1057">
        <f t="shared" si="141"/>
        <v>0</v>
      </c>
      <c r="BF37" s="1057">
        <f t="shared" si="141"/>
        <v>0</v>
      </c>
      <c r="BG37" s="1057">
        <f t="shared" si="141"/>
        <v>0</v>
      </c>
      <c r="BH37" s="1057">
        <f t="shared" si="141"/>
        <v>0</v>
      </c>
      <c r="BI37" s="1057">
        <f t="shared" si="141"/>
        <v>0</v>
      </c>
      <c r="BJ37" s="1057">
        <f t="shared" si="141"/>
        <v>0</v>
      </c>
      <c r="BK37" s="1057">
        <f t="shared" si="141"/>
        <v>0</v>
      </c>
      <c r="BL37" s="1057">
        <f t="shared" si="141"/>
        <v>0</v>
      </c>
      <c r="BM37" s="1057">
        <f t="shared" si="141"/>
        <v>0</v>
      </c>
      <c r="BN37" s="1057">
        <f t="shared" si="141"/>
        <v>0</v>
      </c>
      <c r="BO37" s="1057">
        <f t="shared" si="141"/>
        <v>0</v>
      </c>
      <c r="BP37" s="1057">
        <f t="shared" si="141"/>
        <v>0</v>
      </c>
      <c r="BQ37" s="1057">
        <f t="shared" si="141"/>
        <v>0</v>
      </c>
      <c r="BR37" s="1057">
        <f t="shared" si="141"/>
        <v>0</v>
      </c>
      <c r="BS37" s="1057">
        <f t="shared" ref="BS37:CX37" si="142">IF(BS8,$C$37,BS36)*BS5</f>
        <v>0</v>
      </c>
      <c r="BT37" s="1057">
        <f t="shared" si="142"/>
        <v>0</v>
      </c>
      <c r="BU37" s="1057">
        <f t="shared" si="142"/>
        <v>0</v>
      </c>
      <c r="BV37" s="1057">
        <f t="shared" si="142"/>
        <v>0</v>
      </c>
      <c r="BW37" s="1057">
        <f t="shared" si="142"/>
        <v>0</v>
      </c>
      <c r="BX37" s="1057">
        <f t="shared" si="142"/>
        <v>0</v>
      </c>
      <c r="BY37" s="1057">
        <f t="shared" si="142"/>
        <v>0</v>
      </c>
      <c r="BZ37" s="1057">
        <f t="shared" si="142"/>
        <v>0</v>
      </c>
      <c r="CA37" s="1057">
        <f t="shared" si="142"/>
        <v>0</v>
      </c>
      <c r="CB37" s="1057">
        <f t="shared" si="142"/>
        <v>0</v>
      </c>
      <c r="CC37" s="1057">
        <f t="shared" si="142"/>
        <v>0</v>
      </c>
      <c r="CD37" s="1057">
        <f t="shared" si="142"/>
        <v>0</v>
      </c>
      <c r="CE37" s="1057">
        <f t="shared" si="142"/>
        <v>0</v>
      </c>
      <c r="CF37" s="1057">
        <f t="shared" si="142"/>
        <v>0</v>
      </c>
      <c r="CG37" s="1057">
        <f t="shared" si="142"/>
        <v>0</v>
      </c>
      <c r="CH37" s="1057">
        <f t="shared" si="142"/>
        <v>0</v>
      </c>
      <c r="CI37" s="1057">
        <f t="shared" si="142"/>
        <v>0</v>
      </c>
      <c r="CJ37" s="1057">
        <f t="shared" si="142"/>
        <v>0</v>
      </c>
      <c r="CK37" s="1057">
        <f t="shared" si="142"/>
        <v>0</v>
      </c>
      <c r="CL37" s="1057">
        <f t="shared" si="142"/>
        <v>0</v>
      </c>
      <c r="CM37" s="1057">
        <f t="shared" si="142"/>
        <v>0</v>
      </c>
      <c r="CN37" s="1057">
        <f t="shared" si="142"/>
        <v>0</v>
      </c>
      <c r="CO37" s="1057">
        <f t="shared" si="142"/>
        <v>0</v>
      </c>
      <c r="CP37" s="1057">
        <f t="shared" si="142"/>
        <v>0</v>
      </c>
      <c r="CQ37" s="1057">
        <f t="shared" si="142"/>
        <v>0</v>
      </c>
      <c r="CR37" s="1057">
        <f t="shared" si="142"/>
        <v>0</v>
      </c>
      <c r="CS37" s="1057">
        <f t="shared" si="142"/>
        <v>0</v>
      </c>
      <c r="CT37" s="1057">
        <f t="shared" si="142"/>
        <v>0</v>
      </c>
      <c r="CU37" s="1057">
        <f t="shared" si="142"/>
        <v>0</v>
      </c>
      <c r="CV37" s="1057">
        <f t="shared" si="142"/>
        <v>0</v>
      </c>
      <c r="CW37" s="1057">
        <f t="shared" si="142"/>
        <v>0</v>
      </c>
      <c r="CX37" s="1057">
        <f t="shared" si="142"/>
        <v>0</v>
      </c>
      <c r="CY37" s="1057">
        <f t="shared" ref="CY37:DW37" si="143">IF(CY8,$C$37,CY36)*CY5</f>
        <v>0</v>
      </c>
      <c r="CZ37" s="1057">
        <f t="shared" si="143"/>
        <v>0</v>
      </c>
      <c r="DA37" s="1057">
        <f t="shared" si="143"/>
        <v>0</v>
      </c>
      <c r="DB37" s="1057">
        <f t="shared" si="143"/>
        <v>0</v>
      </c>
      <c r="DC37" s="1057">
        <f t="shared" si="143"/>
        <v>0</v>
      </c>
      <c r="DD37" s="1057">
        <f t="shared" si="143"/>
        <v>0</v>
      </c>
      <c r="DE37" s="1057">
        <f t="shared" si="143"/>
        <v>0</v>
      </c>
      <c r="DF37" s="1057">
        <f t="shared" si="143"/>
        <v>0</v>
      </c>
      <c r="DG37" s="1057">
        <f t="shared" si="143"/>
        <v>0</v>
      </c>
      <c r="DH37" s="1057">
        <f t="shared" si="143"/>
        <v>0</v>
      </c>
      <c r="DI37" s="1057">
        <f t="shared" si="143"/>
        <v>0</v>
      </c>
      <c r="DJ37" s="1057">
        <f t="shared" si="143"/>
        <v>0</v>
      </c>
      <c r="DK37" s="1057">
        <f t="shared" si="143"/>
        <v>0</v>
      </c>
      <c r="DL37" s="1057">
        <f t="shared" si="143"/>
        <v>0</v>
      </c>
      <c r="DM37" s="1057">
        <f t="shared" si="143"/>
        <v>0</v>
      </c>
      <c r="DN37" s="1057">
        <f t="shared" si="143"/>
        <v>0</v>
      </c>
      <c r="DO37" s="1057">
        <f t="shared" si="143"/>
        <v>0</v>
      </c>
      <c r="DP37" s="1057">
        <f t="shared" si="143"/>
        <v>0</v>
      </c>
      <c r="DQ37" s="1057">
        <f t="shared" si="143"/>
        <v>0</v>
      </c>
      <c r="DR37" s="1057">
        <f t="shared" si="143"/>
        <v>0</v>
      </c>
      <c r="DS37" s="1057">
        <f t="shared" si="143"/>
        <v>0</v>
      </c>
      <c r="DT37" s="1057">
        <f t="shared" si="143"/>
        <v>0</v>
      </c>
      <c r="DU37" s="1057">
        <f t="shared" si="143"/>
        <v>0</v>
      </c>
      <c r="DV37" s="1057">
        <f t="shared" si="143"/>
        <v>0</v>
      </c>
      <c r="DW37" s="1057">
        <f t="shared" si="143"/>
        <v>0</v>
      </c>
    </row>
    <row r="38" spans="1:127">
      <c r="A38" s="372" t="s">
        <v>1171</v>
      </c>
      <c r="B38" s="708"/>
      <c r="C38" s="708"/>
      <c r="D38" s="568"/>
      <c r="E38" s="637"/>
      <c r="F38" s="637"/>
      <c r="G38" s="632">
        <f>SUMPRODUCT($B$36:$B$37,G36:G37)</f>
        <v>0</v>
      </c>
      <c r="H38" s="632">
        <f t="shared" ref="H38" si="144">SUMPRODUCT($B$36:$B$37,H36:H37)</f>
        <v>3.3000000000000002E-2</v>
      </c>
      <c r="I38" s="632">
        <f t="shared" ref="I38:BT38" si="145">SUMPRODUCT($B$36:$B$37,I36:I37)</f>
        <v>3.3000000000000002E-2</v>
      </c>
      <c r="J38" s="632">
        <f t="shared" si="145"/>
        <v>3.3000000000000002E-2</v>
      </c>
      <c r="K38" s="632">
        <f t="shared" si="145"/>
        <v>3.3000000000000002E-2</v>
      </c>
      <c r="L38" s="632">
        <f t="shared" si="145"/>
        <v>3.3000000000000002E-2</v>
      </c>
      <c r="M38" s="632">
        <f t="shared" si="145"/>
        <v>3.3000000000000002E-2</v>
      </c>
      <c r="N38" s="632">
        <f t="shared" si="145"/>
        <v>3.3000000000000002E-2</v>
      </c>
      <c r="O38" s="632">
        <f t="shared" si="145"/>
        <v>3.3000000000000002E-2</v>
      </c>
      <c r="P38" s="632">
        <f t="shared" si="145"/>
        <v>3.3000000000000002E-2</v>
      </c>
      <c r="Q38" s="632">
        <f t="shared" si="145"/>
        <v>3.3000000000000002E-2</v>
      </c>
      <c r="R38" s="632">
        <f t="shared" si="145"/>
        <v>3.3000000000000002E-2</v>
      </c>
      <c r="S38" s="632">
        <f t="shared" si="145"/>
        <v>3.3000000000000002E-2</v>
      </c>
      <c r="T38" s="632">
        <f t="shared" si="145"/>
        <v>3.3000000000000002E-2</v>
      </c>
      <c r="U38" s="632">
        <f t="shared" si="145"/>
        <v>3.3000000000000002E-2</v>
      </c>
      <c r="V38" s="632">
        <f t="shared" si="145"/>
        <v>3.3000000000000002E-2</v>
      </c>
      <c r="W38" s="632">
        <f t="shared" si="145"/>
        <v>3.3000000000000002E-2</v>
      </c>
      <c r="X38" s="632">
        <f t="shared" si="145"/>
        <v>3.3000000000000002E-2</v>
      </c>
      <c r="Y38" s="632">
        <f t="shared" si="145"/>
        <v>3.3000000000000002E-2</v>
      </c>
      <c r="Z38" s="632">
        <f t="shared" si="145"/>
        <v>3.3000000000000002E-2</v>
      </c>
      <c r="AA38" s="632">
        <f t="shared" si="145"/>
        <v>3.3000000000000002E-2</v>
      </c>
      <c r="AB38" s="632">
        <f t="shared" si="145"/>
        <v>3.3000000000000002E-2</v>
      </c>
      <c r="AC38" s="632">
        <f t="shared" si="145"/>
        <v>3.3000000000000002E-2</v>
      </c>
      <c r="AD38" s="632">
        <f t="shared" si="145"/>
        <v>3.3000000000000002E-2</v>
      </c>
      <c r="AE38" s="632">
        <f t="shared" si="145"/>
        <v>3.3000000000000002E-2</v>
      </c>
      <c r="AF38" s="632">
        <f t="shared" si="145"/>
        <v>3.3000000000000002E-2</v>
      </c>
      <c r="AG38" s="632">
        <f t="shared" si="145"/>
        <v>3.3000000000000002E-2</v>
      </c>
      <c r="AH38" s="632">
        <f t="shared" si="145"/>
        <v>3.3000000000000002E-2</v>
      </c>
      <c r="AI38" s="632">
        <f t="shared" si="145"/>
        <v>3.3000000000000002E-2</v>
      </c>
      <c r="AJ38" s="632">
        <f t="shared" si="145"/>
        <v>0</v>
      </c>
      <c r="AK38" s="632">
        <f t="shared" si="145"/>
        <v>0</v>
      </c>
      <c r="AL38" s="632">
        <f t="shared" si="145"/>
        <v>0</v>
      </c>
      <c r="AM38" s="632">
        <f t="shared" si="145"/>
        <v>0</v>
      </c>
      <c r="AN38" s="632">
        <f t="shared" si="145"/>
        <v>0</v>
      </c>
      <c r="AO38" s="632">
        <f t="shared" si="145"/>
        <v>0</v>
      </c>
      <c r="AP38" s="632">
        <f t="shared" si="145"/>
        <v>0</v>
      </c>
      <c r="AQ38" s="632">
        <f t="shared" si="145"/>
        <v>0</v>
      </c>
      <c r="AR38" s="632">
        <f t="shared" si="145"/>
        <v>0</v>
      </c>
      <c r="AS38" s="632">
        <f t="shared" si="145"/>
        <v>0</v>
      </c>
      <c r="AT38" s="632">
        <f t="shared" si="145"/>
        <v>0</v>
      </c>
      <c r="AU38" s="632">
        <f t="shared" si="145"/>
        <v>0</v>
      </c>
      <c r="AV38" s="632">
        <f t="shared" si="145"/>
        <v>0</v>
      </c>
      <c r="AW38" s="632">
        <f t="shared" si="145"/>
        <v>0</v>
      </c>
      <c r="AX38" s="632">
        <f t="shared" si="145"/>
        <v>0</v>
      </c>
      <c r="AY38" s="632">
        <f t="shared" si="145"/>
        <v>0</v>
      </c>
      <c r="AZ38" s="632">
        <f t="shared" si="145"/>
        <v>0</v>
      </c>
      <c r="BA38" s="632">
        <f t="shared" si="145"/>
        <v>0</v>
      </c>
      <c r="BB38" s="632">
        <f t="shared" si="145"/>
        <v>0</v>
      </c>
      <c r="BC38" s="632">
        <f t="shared" si="145"/>
        <v>0</v>
      </c>
      <c r="BD38" s="632">
        <f t="shared" si="145"/>
        <v>0</v>
      </c>
      <c r="BE38" s="632">
        <f t="shared" si="145"/>
        <v>0</v>
      </c>
      <c r="BF38" s="632">
        <f t="shared" si="145"/>
        <v>0</v>
      </c>
      <c r="BG38" s="632">
        <f t="shared" si="145"/>
        <v>0</v>
      </c>
      <c r="BH38" s="632">
        <f t="shared" si="145"/>
        <v>0</v>
      </c>
      <c r="BI38" s="632">
        <f t="shared" si="145"/>
        <v>0</v>
      </c>
      <c r="BJ38" s="632">
        <f t="shared" si="145"/>
        <v>0</v>
      </c>
      <c r="BK38" s="632">
        <f t="shared" si="145"/>
        <v>0</v>
      </c>
      <c r="BL38" s="632">
        <f t="shared" si="145"/>
        <v>0</v>
      </c>
      <c r="BM38" s="632">
        <f t="shared" si="145"/>
        <v>0</v>
      </c>
      <c r="BN38" s="632">
        <f t="shared" si="145"/>
        <v>0</v>
      </c>
      <c r="BO38" s="632">
        <f t="shared" si="145"/>
        <v>0</v>
      </c>
      <c r="BP38" s="632">
        <f t="shared" si="145"/>
        <v>0</v>
      </c>
      <c r="BQ38" s="632">
        <f t="shared" si="145"/>
        <v>0</v>
      </c>
      <c r="BR38" s="632">
        <f t="shared" si="145"/>
        <v>0</v>
      </c>
      <c r="BS38" s="632">
        <f t="shared" si="145"/>
        <v>0</v>
      </c>
      <c r="BT38" s="632">
        <f t="shared" si="145"/>
        <v>0</v>
      </c>
      <c r="BU38" s="632">
        <f t="shared" ref="BU38:DW38" si="146">SUMPRODUCT($B$36:$B$37,BU36:BU37)</f>
        <v>0</v>
      </c>
      <c r="BV38" s="632">
        <f t="shared" si="146"/>
        <v>0</v>
      </c>
      <c r="BW38" s="632">
        <f t="shared" si="146"/>
        <v>0</v>
      </c>
      <c r="BX38" s="632">
        <f t="shared" si="146"/>
        <v>0</v>
      </c>
      <c r="BY38" s="632">
        <f t="shared" si="146"/>
        <v>0</v>
      </c>
      <c r="BZ38" s="632">
        <f t="shared" si="146"/>
        <v>0</v>
      </c>
      <c r="CA38" s="632">
        <f t="shared" si="146"/>
        <v>0</v>
      </c>
      <c r="CB38" s="632">
        <f t="shared" si="146"/>
        <v>0</v>
      </c>
      <c r="CC38" s="632">
        <f t="shared" si="146"/>
        <v>0</v>
      </c>
      <c r="CD38" s="632">
        <f t="shared" si="146"/>
        <v>0</v>
      </c>
      <c r="CE38" s="632">
        <f t="shared" si="146"/>
        <v>0</v>
      </c>
      <c r="CF38" s="632">
        <f t="shared" si="146"/>
        <v>0</v>
      </c>
      <c r="CG38" s="632">
        <f t="shared" si="146"/>
        <v>0</v>
      </c>
      <c r="CH38" s="632">
        <f t="shared" si="146"/>
        <v>0</v>
      </c>
      <c r="CI38" s="632">
        <f t="shared" si="146"/>
        <v>0</v>
      </c>
      <c r="CJ38" s="632">
        <f t="shared" si="146"/>
        <v>0</v>
      </c>
      <c r="CK38" s="632">
        <f t="shared" si="146"/>
        <v>0</v>
      </c>
      <c r="CL38" s="632">
        <f t="shared" si="146"/>
        <v>0</v>
      </c>
      <c r="CM38" s="632">
        <f t="shared" si="146"/>
        <v>0</v>
      </c>
      <c r="CN38" s="632">
        <f t="shared" si="146"/>
        <v>0</v>
      </c>
      <c r="CO38" s="632">
        <f t="shared" si="146"/>
        <v>0</v>
      </c>
      <c r="CP38" s="632">
        <f t="shared" si="146"/>
        <v>0</v>
      </c>
      <c r="CQ38" s="632">
        <f t="shared" si="146"/>
        <v>0</v>
      </c>
      <c r="CR38" s="632">
        <f t="shared" si="146"/>
        <v>0</v>
      </c>
      <c r="CS38" s="632">
        <f t="shared" si="146"/>
        <v>0</v>
      </c>
      <c r="CT38" s="632">
        <f t="shared" si="146"/>
        <v>0</v>
      </c>
      <c r="CU38" s="632">
        <f t="shared" si="146"/>
        <v>0</v>
      </c>
      <c r="CV38" s="632">
        <f t="shared" si="146"/>
        <v>0</v>
      </c>
      <c r="CW38" s="632">
        <f t="shared" si="146"/>
        <v>0</v>
      </c>
      <c r="CX38" s="632">
        <f t="shared" si="146"/>
        <v>0</v>
      </c>
      <c r="CY38" s="632">
        <f t="shared" si="146"/>
        <v>0</v>
      </c>
      <c r="CZ38" s="632">
        <f t="shared" si="146"/>
        <v>0</v>
      </c>
      <c r="DA38" s="632">
        <f t="shared" si="146"/>
        <v>0</v>
      </c>
      <c r="DB38" s="632">
        <f t="shared" si="146"/>
        <v>0</v>
      </c>
      <c r="DC38" s="632">
        <f t="shared" si="146"/>
        <v>0</v>
      </c>
      <c r="DD38" s="632">
        <f t="shared" si="146"/>
        <v>0</v>
      </c>
      <c r="DE38" s="632">
        <f t="shared" si="146"/>
        <v>0</v>
      </c>
      <c r="DF38" s="632">
        <f t="shared" si="146"/>
        <v>0</v>
      </c>
      <c r="DG38" s="632">
        <f t="shared" si="146"/>
        <v>0</v>
      </c>
      <c r="DH38" s="632">
        <f t="shared" si="146"/>
        <v>0</v>
      </c>
      <c r="DI38" s="632">
        <f t="shared" si="146"/>
        <v>0</v>
      </c>
      <c r="DJ38" s="632">
        <f t="shared" si="146"/>
        <v>0</v>
      </c>
      <c r="DK38" s="632">
        <f t="shared" si="146"/>
        <v>0</v>
      </c>
      <c r="DL38" s="632">
        <f t="shared" si="146"/>
        <v>0</v>
      </c>
      <c r="DM38" s="632">
        <f t="shared" si="146"/>
        <v>0</v>
      </c>
      <c r="DN38" s="632">
        <f t="shared" si="146"/>
        <v>0</v>
      </c>
      <c r="DO38" s="632">
        <f t="shared" si="146"/>
        <v>0</v>
      </c>
      <c r="DP38" s="632">
        <f t="shared" si="146"/>
        <v>0</v>
      </c>
      <c r="DQ38" s="632">
        <f t="shared" si="146"/>
        <v>0</v>
      </c>
      <c r="DR38" s="632">
        <f t="shared" si="146"/>
        <v>0</v>
      </c>
      <c r="DS38" s="632">
        <f t="shared" si="146"/>
        <v>0</v>
      </c>
      <c r="DT38" s="632">
        <f t="shared" si="146"/>
        <v>0</v>
      </c>
      <c r="DU38" s="632">
        <f t="shared" si="146"/>
        <v>0</v>
      </c>
      <c r="DV38" s="632">
        <f t="shared" si="146"/>
        <v>0</v>
      </c>
      <c r="DW38" s="632">
        <f t="shared" si="146"/>
        <v>0</v>
      </c>
    </row>
    <row r="39" spans="1:127">
      <c r="A39" s="372"/>
      <c r="B39" s="708"/>
      <c r="C39" s="708"/>
      <c r="D39" s="568"/>
      <c r="E39" s="637"/>
      <c r="F39" s="637"/>
      <c r="G39" s="544"/>
      <c r="H39" s="610"/>
      <c r="I39" s="610"/>
      <c r="J39" s="610"/>
      <c r="K39" s="610"/>
      <c r="L39" s="610"/>
      <c r="M39" s="610"/>
      <c r="N39" s="610"/>
      <c r="O39" s="610"/>
      <c r="P39" s="610"/>
      <c r="Q39" s="610"/>
      <c r="R39" s="610"/>
      <c r="S39" s="610"/>
      <c r="T39" s="610"/>
      <c r="U39" s="610"/>
      <c r="V39" s="610"/>
      <c r="W39" s="610"/>
      <c r="X39" s="610"/>
      <c r="Y39" s="610"/>
      <c r="Z39" s="610"/>
      <c r="AA39" s="610"/>
      <c r="AB39" s="610"/>
      <c r="AC39" s="610"/>
      <c r="AD39" s="610"/>
      <c r="AE39" s="610"/>
      <c r="AF39" s="610"/>
      <c r="AG39" s="610"/>
      <c r="AH39" s="610"/>
      <c r="AI39" s="610"/>
      <c r="AJ39" s="610"/>
      <c r="AK39" s="610"/>
      <c r="AL39" s="610"/>
      <c r="AM39" s="610"/>
      <c r="AN39" s="610"/>
      <c r="AO39" s="610"/>
      <c r="AP39" s="610"/>
      <c r="AQ39" s="610"/>
      <c r="AR39" s="610"/>
      <c r="AS39" s="610"/>
      <c r="AT39" s="610"/>
      <c r="AU39" s="610"/>
      <c r="AV39" s="610"/>
      <c r="AW39" s="610"/>
      <c r="AX39" s="610"/>
      <c r="AY39" s="610"/>
      <c r="AZ39" s="610"/>
      <c r="BA39" s="610"/>
      <c r="BB39" s="610"/>
      <c r="BC39" s="610"/>
      <c r="BD39" s="610"/>
      <c r="BE39" s="610"/>
      <c r="BF39" s="610"/>
      <c r="BG39" s="610"/>
      <c r="BH39" s="610"/>
      <c r="BI39" s="610"/>
      <c r="BJ39" s="610"/>
      <c r="BK39" s="610"/>
      <c r="BL39" s="610"/>
      <c r="BM39" s="610"/>
      <c r="BN39" s="610"/>
      <c r="BO39" s="610"/>
      <c r="BP39" s="610"/>
      <c r="BQ39" s="610"/>
      <c r="BR39" s="610"/>
      <c r="BS39" s="610"/>
      <c r="BT39" s="610"/>
      <c r="BU39" s="610"/>
      <c r="BV39" s="610"/>
      <c r="BW39" s="610"/>
      <c r="BX39" s="610"/>
      <c r="BY39" s="610"/>
      <c r="BZ39" s="610"/>
      <c r="CA39" s="610"/>
      <c r="CB39" s="610"/>
      <c r="CC39" s="610"/>
      <c r="CD39" s="610"/>
      <c r="CE39" s="610"/>
      <c r="CF39" s="610"/>
      <c r="CG39" s="610"/>
      <c r="CH39" s="610"/>
      <c r="CI39" s="610"/>
      <c r="CJ39" s="610"/>
      <c r="CK39" s="610"/>
      <c r="CL39" s="610"/>
      <c r="CM39" s="610"/>
      <c r="CN39" s="610"/>
      <c r="CO39" s="610"/>
      <c r="CP39" s="610"/>
      <c r="CQ39" s="610"/>
      <c r="CR39" s="610"/>
      <c r="CS39" s="610"/>
      <c r="CT39" s="610"/>
      <c r="CU39" s="610"/>
      <c r="CV39" s="610"/>
      <c r="CW39" s="610"/>
      <c r="CX39" s="610"/>
      <c r="CY39" s="610"/>
      <c r="CZ39" s="610"/>
      <c r="DA39" s="610"/>
      <c r="DB39" s="610"/>
      <c r="DC39" s="610"/>
      <c r="DD39" s="610"/>
      <c r="DE39" s="610"/>
      <c r="DF39" s="610"/>
      <c r="DG39" s="610"/>
      <c r="DH39" s="610"/>
      <c r="DI39" s="610"/>
      <c r="DJ39" s="610"/>
      <c r="DK39" s="610"/>
      <c r="DL39" s="610"/>
      <c r="DM39" s="610"/>
      <c r="DN39" s="610"/>
      <c r="DO39" s="610"/>
      <c r="DP39" s="610"/>
      <c r="DQ39" s="610"/>
      <c r="DR39" s="610"/>
      <c r="DS39" s="610"/>
      <c r="DT39" s="610"/>
      <c r="DU39" s="610"/>
      <c r="DV39" s="610"/>
      <c r="DW39" s="610"/>
    </row>
    <row r="40" spans="1:127">
      <c r="A40" s="372" t="s">
        <v>188</v>
      </c>
      <c r="B40" s="708"/>
      <c r="C40" s="708"/>
      <c r="D40" s="568"/>
      <c r="E40" s="637"/>
      <c r="F40" s="637"/>
      <c r="G40" s="809">
        <f>G5*IF(G$3,VLOOKUP(G$3,Inputs!$F$185:$G$189,2,1),0)%/100</f>
        <v>0</v>
      </c>
      <c r="H40" s="809">
        <f>H5*IF(H$3,VLOOKUP(H$3,Inputs!$F$185:$G$189,2,1),0)%/100</f>
        <v>2.6499999999999999E-2</v>
      </c>
      <c r="I40" s="809">
        <f>I5*IF(I$3,VLOOKUP(I$3,Inputs!$F$185:$G$189,2,1),0)%/100</f>
        <v>2.6499999999999999E-2</v>
      </c>
      <c r="J40" s="809">
        <f>J5*IF(J$3,VLOOKUP(J$3,Inputs!$F$185:$G$189,2,1),0)%/100</f>
        <v>2.6499999999999999E-2</v>
      </c>
      <c r="K40" s="809">
        <f>K5*IF(K$3,VLOOKUP(K$3,Inputs!$F$185:$G$189,2,1),0)%/100</f>
        <v>2.6499999999999999E-2</v>
      </c>
      <c r="L40" s="809">
        <f>L5*IF(L$3,VLOOKUP(L$3,Inputs!$F$185:$G$189,2,1),0)%/100</f>
        <v>2.6499999999999999E-2</v>
      </c>
      <c r="M40" s="809">
        <f>M5*IF(M$3,VLOOKUP(M$3,Inputs!$F$185:$G$189,2,1),0)%/100</f>
        <v>2.6499999999999999E-2</v>
      </c>
      <c r="N40" s="809">
        <f>N5*IF(N$3,VLOOKUP(N$3,Inputs!$F$185:$G$189,2,1),0)%/100</f>
        <v>2.6499999999999999E-2</v>
      </c>
      <c r="O40" s="809">
        <f>O5*IF(O$3,VLOOKUP(O$3,Inputs!$F$185:$G$189,2,1),0)%/100</f>
        <v>2.6499999999999999E-2</v>
      </c>
      <c r="P40" s="809">
        <f>P5*IF(P$3,VLOOKUP(P$3,Inputs!$F$185:$G$189,2,1),0)%/100</f>
        <v>2.6499999999999999E-2</v>
      </c>
      <c r="Q40" s="809">
        <f>Q5*IF(Q$3,VLOOKUP(Q$3,Inputs!$F$185:$G$189,2,1),0)%/100</f>
        <v>2.6499999999999999E-2</v>
      </c>
      <c r="R40" s="809">
        <f>R5*IF(R$3,VLOOKUP(R$3,Inputs!$F$185:$G$189,2,1),0)%/100</f>
        <v>2.6499999999999999E-2</v>
      </c>
      <c r="S40" s="809">
        <f>S5*IF(S$3,VLOOKUP(S$3,Inputs!$F$185:$G$189,2,1),0)%/100</f>
        <v>2.6499999999999999E-2</v>
      </c>
      <c r="T40" s="809">
        <f>T5*IF(T$3,VLOOKUP(T$3,Inputs!$F$185:$G$189,2,1),0)%/100</f>
        <v>2.6499999999999999E-2</v>
      </c>
      <c r="U40" s="809">
        <f>U5*IF(U$3,VLOOKUP(U$3,Inputs!$F$185:$G$189,2,1),0)%/100</f>
        <v>2.6499999999999999E-2</v>
      </c>
      <c r="V40" s="809">
        <f>V5*IF(V$3,VLOOKUP(V$3,Inputs!$F$185:$G$189,2,1),0)%/100</f>
        <v>2.6499999999999999E-2</v>
      </c>
      <c r="W40" s="809">
        <f>W5*IF(W$3,VLOOKUP(W$3,Inputs!$F$185:$G$189,2,1),0)%/100</f>
        <v>2.6499999999999999E-2</v>
      </c>
      <c r="X40" s="809">
        <f>X5*IF(X$3,VLOOKUP(X$3,Inputs!$F$185:$G$189,2,1),0)%/100</f>
        <v>2.6499999999999999E-2</v>
      </c>
      <c r="Y40" s="809">
        <f>Y5*IF(Y$3,VLOOKUP(Y$3,Inputs!$F$185:$G$189,2,1),0)%/100</f>
        <v>2.6499999999999999E-2</v>
      </c>
      <c r="Z40" s="809">
        <f>Z5*IF(Z$3,VLOOKUP(Z$3,Inputs!$F$185:$G$189,2,1),0)%/100</f>
        <v>2.6499999999999999E-2</v>
      </c>
      <c r="AA40" s="809">
        <f>AA5*IF(AA$3,VLOOKUP(AA$3,Inputs!$F$185:$G$189,2,1),0)%/100</f>
        <v>2.6499999999999999E-2</v>
      </c>
      <c r="AB40" s="809">
        <f>AB5*IF(AB$3,VLOOKUP(AB$3,Inputs!$F$185:$G$189,2,1),0)%/100</f>
        <v>2.6499999999999999E-2</v>
      </c>
      <c r="AC40" s="809">
        <f>AC5*IF(AC$3,VLOOKUP(AC$3,Inputs!$F$185:$G$189,2,1),0)%/100</f>
        <v>2.6499999999999999E-2</v>
      </c>
      <c r="AD40" s="809">
        <f>AD5*IF(AD$3,VLOOKUP(AD$3,Inputs!$F$185:$G$189,2,1),0)%/100</f>
        <v>2.6499999999999999E-2</v>
      </c>
      <c r="AE40" s="809">
        <f>AE5*IF(AE$3,VLOOKUP(AE$3,Inputs!$F$185:$G$189,2,1),0)%/100</f>
        <v>2.6499999999999999E-2</v>
      </c>
      <c r="AF40" s="809">
        <f>AF5*IF(AF$3,VLOOKUP(AF$3,Inputs!$F$185:$G$189,2,1),0)%/100</f>
        <v>2.6499999999999999E-2</v>
      </c>
      <c r="AG40" s="809">
        <f>AG5*IF(AG$3,VLOOKUP(AG$3,Inputs!$F$185:$G$189,2,1),0)%/100</f>
        <v>2.6499999999999999E-2</v>
      </c>
      <c r="AH40" s="809">
        <f>AH5*IF(AH$3,VLOOKUP(AH$3,Inputs!$F$185:$G$189,2,1),0)%/100</f>
        <v>2.6499999999999999E-2</v>
      </c>
      <c r="AI40" s="809">
        <f>AI5*IF(AI$3,VLOOKUP(AI$3,Inputs!$F$185:$G$189,2,1),0)%/100</f>
        <v>2.6499999999999999E-2</v>
      </c>
      <c r="AJ40" s="809">
        <f>AJ5*IF(AJ$3,VLOOKUP(AJ$3,Inputs!$F$185:$G$189,2,1),0)%/100</f>
        <v>0</v>
      </c>
      <c r="AK40" s="809">
        <f>AK5*IF(AK$3,VLOOKUP(AK$3,Inputs!$F$185:$G$189,2,1),0)%/100</f>
        <v>0</v>
      </c>
      <c r="AL40" s="809">
        <f>AL5*IF(AL$3,VLOOKUP(AL$3,Inputs!$F$185:$G$189,2,1),0)%/100</f>
        <v>0</v>
      </c>
      <c r="AM40" s="809">
        <f>AM5*IF(AM$3,VLOOKUP(AM$3,Inputs!$F$185:$G$189,2,1),0)%/100</f>
        <v>0</v>
      </c>
      <c r="AN40" s="809">
        <f>AN5*IF(AN$3,VLOOKUP(AN$3,Inputs!$F$185:$G$189,2,1),0)%/100</f>
        <v>0</v>
      </c>
      <c r="AO40" s="809">
        <f>AO5*IF(AO$3,VLOOKUP(AO$3,Inputs!$F$185:$G$189,2,1),0)%/100</f>
        <v>0</v>
      </c>
      <c r="AP40" s="809">
        <f>AP5*IF(AP$3,VLOOKUP(AP$3,Inputs!$F$185:$G$189,2,1),0)%/100</f>
        <v>0</v>
      </c>
      <c r="AQ40" s="809">
        <f>AQ5*IF(AQ$3,VLOOKUP(AQ$3,Inputs!$F$185:$G$189,2,1),0)%/100</f>
        <v>0</v>
      </c>
      <c r="AR40" s="809">
        <f>AR5*IF(AR$3,VLOOKUP(AR$3,Inputs!$F$185:$G$189,2,1),0)%/100</f>
        <v>0</v>
      </c>
      <c r="AS40" s="809">
        <f>AS5*IF(AS$3,VLOOKUP(AS$3,Inputs!$F$185:$G$189,2,1),0)%/100</f>
        <v>0</v>
      </c>
      <c r="AT40" s="809">
        <f>AT5*IF(AT$3,VLOOKUP(AT$3,Inputs!$F$185:$G$189,2,1),0)%/100</f>
        <v>0</v>
      </c>
      <c r="AU40" s="809">
        <f>AU5*IF(AU$3,VLOOKUP(AU$3,Inputs!$F$185:$G$189,2,1),0)%/100</f>
        <v>0</v>
      </c>
      <c r="AV40" s="809">
        <f>AV5*IF(AV$3,VLOOKUP(AV$3,Inputs!$F$185:$G$189,2,1),0)%/100</f>
        <v>0</v>
      </c>
      <c r="AW40" s="809">
        <f>AW5*IF(AW$3,VLOOKUP(AW$3,Inputs!$F$185:$G$189,2,1),0)%/100</f>
        <v>0</v>
      </c>
      <c r="AX40" s="809">
        <f>AX5*IF(AX$3,VLOOKUP(AX$3,Inputs!$F$185:$G$189,2,1),0)%/100</f>
        <v>0</v>
      </c>
      <c r="AY40" s="809">
        <f>AY5*IF(AY$3,VLOOKUP(AY$3,Inputs!$F$185:$G$189,2,1),0)%/100</f>
        <v>0</v>
      </c>
      <c r="AZ40" s="809">
        <f>AZ5*IF(AZ$3,VLOOKUP(AZ$3,Inputs!$F$185:$G$189,2,1),0)%/100</f>
        <v>0</v>
      </c>
      <c r="BA40" s="809">
        <f>BA5*IF(BA$3,VLOOKUP(BA$3,Inputs!$F$185:$G$189,2,1),0)%/100</f>
        <v>0</v>
      </c>
      <c r="BB40" s="809">
        <f>BB5*IF(BB$3,VLOOKUP(BB$3,Inputs!$F$185:$G$189,2,1),0)%/100</f>
        <v>0</v>
      </c>
      <c r="BC40" s="809">
        <f>BC5*IF(BC$3,VLOOKUP(BC$3,Inputs!$F$185:$G$189,2,1),0)%/100</f>
        <v>0</v>
      </c>
      <c r="BD40" s="809">
        <f>BD5*IF(BD$3,VLOOKUP(BD$3,Inputs!$F$185:$G$189,2,1),0)%/100</f>
        <v>0</v>
      </c>
      <c r="BE40" s="809">
        <f>BE5*IF(BE$3,VLOOKUP(BE$3,Inputs!$F$185:$G$189,2,1),0)%/100</f>
        <v>0</v>
      </c>
      <c r="BF40" s="809">
        <f>BF5*IF(BF$3,VLOOKUP(BF$3,Inputs!$F$185:$G$189,2,1),0)%/100</f>
        <v>0</v>
      </c>
      <c r="BG40" s="809">
        <f>BG5*IF(BG$3,VLOOKUP(BG$3,Inputs!$F$185:$G$189,2,1),0)%/100</f>
        <v>0</v>
      </c>
      <c r="BH40" s="809">
        <f>BH5*IF(BH$3,VLOOKUP(BH$3,Inputs!$F$185:$G$189,2,1),0)%/100</f>
        <v>0</v>
      </c>
      <c r="BI40" s="809">
        <f>BI5*IF(BI$3,VLOOKUP(BI$3,Inputs!$F$185:$G$189,2,1),0)%/100</f>
        <v>0</v>
      </c>
      <c r="BJ40" s="809">
        <f>BJ5*IF(BJ$3,VLOOKUP(BJ$3,Inputs!$F$185:$G$189,2,1),0)%/100</f>
        <v>0</v>
      </c>
      <c r="BK40" s="809">
        <f>BK5*IF(BK$3,VLOOKUP(BK$3,Inputs!$F$185:$G$189,2,1),0)%/100</f>
        <v>0</v>
      </c>
      <c r="BL40" s="809">
        <f>BL5*IF(BL$3,VLOOKUP(BL$3,Inputs!$F$185:$G$189,2,1),0)%/100</f>
        <v>0</v>
      </c>
      <c r="BM40" s="809">
        <f>BM5*IF(BM$3,VLOOKUP(BM$3,Inputs!$F$185:$G$189,2,1),0)%/100</f>
        <v>0</v>
      </c>
      <c r="BN40" s="809">
        <f>BN5*IF(BN$3,VLOOKUP(BN$3,Inputs!$F$185:$G$189,2,1),0)%/100</f>
        <v>0</v>
      </c>
      <c r="BO40" s="809">
        <f>BO5*IF(BO$3,VLOOKUP(BO$3,Inputs!$F$185:$G$189,2,1),0)%/100</f>
        <v>0</v>
      </c>
      <c r="BP40" s="809">
        <f>BP5*IF(BP$3,VLOOKUP(BP$3,Inputs!$F$185:$G$189,2,1),0)%/100</f>
        <v>0</v>
      </c>
      <c r="BQ40" s="809">
        <f>BQ5*IF(BQ$3,VLOOKUP(BQ$3,Inputs!$F$185:$G$189,2,1),0)%/100</f>
        <v>0</v>
      </c>
      <c r="BR40" s="809">
        <f>BR5*IF(BR$3,VLOOKUP(BR$3,Inputs!$F$185:$G$189,2,1),0)%/100</f>
        <v>0</v>
      </c>
      <c r="BS40" s="809">
        <f>BS5*IF(BS$3,VLOOKUP(BS$3,Inputs!$F$185:$G$189,2,1),0)%/100</f>
        <v>0</v>
      </c>
      <c r="BT40" s="809">
        <f>BT5*IF(BT$3,VLOOKUP(BT$3,Inputs!$F$185:$G$189,2,1),0)%/100</f>
        <v>0</v>
      </c>
      <c r="BU40" s="809">
        <f>BU5*IF(BU$3,VLOOKUP(BU$3,Inputs!$F$185:$G$189,2,1),0)%/100</f>
        <v>0</v>
      </c>
      <c r="BV40" s="809">
        <f>BV5*IF(BV$3,VLOOKUP(BV$3,Inputs!$F$185:$G$189,2,1),0)%/100</f>
        <v>0</v>
      </c>
      <c r="BW40" s="809">
        <f>BW5*IF(BW$3,VLOOKUP(BW$3,Inputs!$F$185:$G$189,2,1),0)%/100</f>
        <v>0</v>
      </c>
      <c r="BX40" s="809">
        <f>BX5*IF(BX$3,VLOOKUP(BX$3,Inputs!$F$185:$G$189,2,1),0)%/100</f>
        <v>0</v>
      </c>
      <c r="BY40" s="809">
        <f>BY5*IF(BY$3,VLOOKUP(BY$3,Inputs!$F$185:$G$189,2,1),0)%/100</f>
        <v>0</v>
      </c>
      <c r="BZ40" s="809">
        <f>BZ5*IF(BZ$3,VLOOKUP(BZ$3,Inputs!$F$185:$G$189,2,1),0)%/100</f>
        <v>0</v>
      </c>
      <c r="CA40" s="809">
        <f>CA5*IF(CA$3,VLOOKUP(CA$3,Inputs!$F$185:$G$189,2,1),0)%/100</f>
        <v>0</v>
      </c>
      <c r="CB40" s="809">
        <f>CB5*IF(CB$3,VLOOKUP(CB$3,Inputs!$F$185:$G$189,2,1),0)%/100</f>
        <v>0</v>
      </c>
      <c r="CC40" s="809">
        <f>CC5*IF(CC$3,VLOOKUP(CC$3,Inputs!$F$185:$G$189,2,1),0)%/100</f>
        <v>0</v>
      </c>
      <c r="CD40" s="809">
        <f>CD5*IF(CD$3,VLOOKUP(CD$3,Inputs!$F$185:$G$189,2,1),0)%/100</f>
        <v>0</v>
      </c>
      <c r="CE40" s="809">
        <f>CE5*IF(CE$3,VLOOKUP(CE$3,Inputs!$F$185:$G$189,2,1),0)%/100</f>
        <v>0</v>
      </c>
      <c r="CF40" s="809">
        <f>CF5*IF(CF$3,VLOOKUP(CF$3,Inputs!$F$185:$G$189,2,1),0)%/100</f>
        <v>0</v>
      </c>
      <c r="CG40" s="809">
        <f>CG5*IF(CG$3,VLOOKUP(CG$3,Inputs!$F$185:$G$189,2,1),0)%/100</f>
        <v>0</v>
      </c>
      <c r="CH40" s="809">
        <f>CH5*IF(CH$3,VLOOKUP(CH$3,Inputs!$F$185:$G$189,2,1),0)%/100</f>
        <v>0</v>
      </c>
      <c r="CI40" s="809">
        <f>CI5*IF(CI$3,VLOOKUP(CI$3,Inputs!$F$185:$G$189,2,1),0)%/100</f>
        <v>0</v>
      </c>
      <c r="CJ40" s="809">
        <f>CJ5*IF(CJ$3,VLOOKUP(CJ$3,Inputs!$F$185:$G$189,2,1),0)%/100</f>
        <v>0</v>
      </c>
      <c r="CK40" s="809">
        <f>CK5*IF(CK$3,VLOOKUP(CK$3,Inputs!$F$185:$G$189,2,1),0)%/100</f>
        <v>0</v>
      </c>
      <c r="CL40" s="809">
        <f>CL5*IF(CL$3,VLOOKUP(CL$3,Inputs!$F$185:$G$189,2,1),0)%/100</f>
        <v>0</v>
      </c>
      <c r="CM40" s="809">
        <f>CM5*IF(CM$3,VLOOKUP(CM$3,Inputs!$F$185:$G$189,2,1),0)%/100</f>
        <v>0</v>
      </c>
      <c r="CN40" s="809">
        <f>CN5*IF(CN$3,VLOOKUP(CN$3,Inputs!$F$185:$G$189,2,1),0)%/100</f>
        <v>0</v>
      </c>
      <c r="CO40" s="809">
        <f>CO5*IF(CO$3,VLOOKUP(CO$3,Inputs!$F$185:$G$189,2,1),0)%/100</f>
        <v>0</v>
      </c>
      <c r="CP40" s="809">
        <f>CP5*IF(CP$3,VLOOKUP(CP$3,Inputs!$F$185:$G$189,2,1),0)%/100</f>
        <v>0</v>
      </c>
      <c r="CQ40" s="809">
        <f>CQ5*IF(CQ$3,VLOOKUP(CQ$3,Inputs!$F$185:$G$189,2,1),0)%/100</f>
        <v>0</v>
      </c>
      <c r="CR40" s="809">
        <f>CR5*IF(CR$3,VLOOKUP(CR$3,Inputs!$F$185:$G$189,2,1),0)%/100</f>
        <v>0</v>
      </c>
      <c r="CS40" s="809">
        <f>CS5*IF(CS$3,VLOOKUP(CS$3,Inputs!$F$185:$G$189,2,1),0)%/100</f>
        <v>0</v>
      </c>
      <c r="CT40" s="809">
        <f>CT5*IF(CT$3,VLOOKUP(CT$3,Inputs!$F$185:$G$189,2,1),0)%/100</f>
        <v>0</v>
      </c>
      <c r="CU40" s="809">
        <f>CU5*IF(CU$3,VLOOKUP(CU$3,Inputs!$F$185:$G$189,2,1),0)%/100</f>
        <v>0</v>
      </c>
      <c r="CV40" s="809">
        <f>CV5*IF(CV$3,VLOOKUP(CV$3,Inputs!$F$185:$G$189,2,1),0)%/100</f>
        <v>0</v>
      </c>
      <c r="CW40" s="809">
        <f>CW5*IF(CW$3,VLOOKUP(CW$3,Inputs!$F$185:$G$189,2,1),0)%/100</f>
        <v>0</v>
      </c>
      <c r="CX40" s="809">
        <f>CX5*IF(CX$3,VLOOKUP(CX$3,Inputs!$F$185:$G$189,2,1),0)%/100</f>
        <v>0</v>
      </c>
      <c r="CY40" s="809">
        <f>CY5*IF(CY$3,VLOOKUP(CY$3,Inputs!$F$185:$G$189,2,1),0)%/100</f>
        <v>0</v>
      </c>
      <c r="CZ40" s="809">
        <f>CZ5*IF(CZ$3,VLOOKUP(CZ$3,Inputs!$F$185:$G$189,2,1),0)%/100</f>
        <v>0</v>
      </c>
      <c r="DA40" s="809">
        <f>DA5*IF(DA$3,VLOOKUP(DA$3,Inputs!$F$185:$G$189,2,1),0)%/100</f>
        <v>0</v>
      </c>
      <c r="DB40" s="809">
        <f>DB5*IF(DB$3,VLOOKUP(DB$3,Inputs!$F$185:$G$189,2,1),0)%/100</f>
        <v>0</v>
      </c>
      <c r="DC40" s="809">
        <f>DC5*IF(DC$3,VLOOKUP(DC$3,Inputs!$F$185:$G$189,2,1),0)%/100</f>
        <v>0</v>
      </c>
      <c r="DD40" s="809">
        <f>DD5*IF(DD$3,VLOOKUP(DD$3,Inputs!$F$185:$G$189,2,1),0)%/100</f>
        <v>0</v>
      </c>
      <c r="DE40" s="809">
        <f>DE5*IF(DE$3,VLOOKUP(DE$3,Inputs!$F$185:$G$189,2,1),0)%/100</f>
        <v>0</v>
      </c>
      <c r="DF40" s="809">
        <f>DF5*IF(DF$3,VLOOKUP(DF$3,Inputs!$F$185:$G$189,2,1),0)%/100</f>
        <v>0</v>
      </c>
      <c r="DG40" s="809">
        <f>DG5*IF(DG$3,VLOOKUP(DG$3,Inputs!$F$185:$G$189,2,1),0)%/100</f>
        <v>0</v>
      </c>
      <c r="DH40" s="809">
        <f>DH5*IF(DH$3,VLOOKUP(DH$3,Inputs!$F$185:$G$189,2,1),0)%/100</f>
        <v>0</v>
      </c>
      <c r="DI40" s="809">
        <f>DI5*IF(DI$3,VLOOKUP(DI$3,Inputs!$F$185:$G$189,2,1),0)%/100</f>
        <v>0</v>
      </c>
      <c r="DJ40" s="809">
        <f>DJ5*IF(DJ$3,VLOOKUP(DJ$3,Inputs!$F$185:$G$189,2,1),0)%/100</f>
        <v>0</v>
      </c>
      <c r="DK40" s="809">
        <f>DK5*IF(DK$3,VLOOKUP(DK$3,Inputs!$F$185:$G$189,2,1),0)%/100</f>
        <v>0</v>
      </c>
      <c r="DL40" s="809">
        <f>DL5*IF(DL$3,VLOOKUP(DL$3,Inputs!$F$185:$G$189,2,1),0)%/100</f>
        <v>0</v>
      </c>
      <c r="DM40" s="809">
        <f>DM5*IF(DM$3,VLOOKUP(DM$3,Inputs!$F$185:$G$189,2,1),0)%/100</f>
        <v>0</v>
      </c>
      <c r="DN40" s="809">
        <f>DN5*IF(DN$3,VLOOKUP(DN$3,Inputs!$F$185:$G$189,2,1),0)%/100</f>
        <v>0</v>
      </c>
      <c r="DO40" s="809">
        <f>DO5*IF(DO$3,VLOOKUP(DO$3,Inputs!$F$185:$G$189,2,1),0)%/100</f>
        <v>0</v>
      </c>
      <c r="DP40" s="809">
        <f>DP5*IF(DP$3,VLOOKUP(DP$3,Inputs!$F$185:$G$189,2,1),0)%/100</f>
        <v>0</v>
      </c>
      <c r="DQ40" s="809">
        <f>DQ5*IF(DQ$3,VLOOKUP(DQ$3,Inputs!$F$185:$G$189,2,1),0)%/100</f>
        <v>0</v>
      </c>
      <c r="DR40" s="809">
        <f>DR5*IF(DR$3,VLOOKUP(DR$3,Inputs!$F$185:$G$189,2,1),0)%/100</f>
        <v>0</v>
      </c>
      <c r="DS40" s="809">
        <f>DS5*IF(DS$3,VLOOKUP(DS$3,Inputs!$F$185:$G$189,2,1),0)%/100</f>
        <v>0</v>
      </c>
      <c r="DT40" s="809">
        <f>DT5*IF(DT$3,VLOOKUP(DT$3,Inputs!$F$185:$G$189,2,1),0)%/100</f>
        <v>0</v>
      </c>
      <c r="DU40" s="809">
        <f>DU5*IF(DU$3,VLOOKUP(DU$3,Inputs!$F$185:$G$189,2,1),0)%/100</f>
        <v>0</v>
      </c>
      <c r="DV40" s="809">
        <f>DV5*IF(DV$3,VLOOKUP(DV$3,Inputs!$F$185:$G$189,2,1),0)%/100</f>
        <v>0</v>
      </c>
      <c r="DW40" s="809">
        <f>DW5*IF(DW$3,VLOOKUP(DW$3,Inputs!$F$185:$G$189,2,1),0)%/100</f>
        <v>0</v>
      </c>
    </row>
    <row r="41" spans="1:127">
      <c r="A41" s="372" t="s">
        <v>904</v>
      </c>
      <c r="B41" s="303"/>
      <c r="C41" s="708"/>
      <c r="D41" s="633">
        <f>AVERAGEIF(G41:DW41,"&gt;0")</f>
        <v>5.9499999999999949E-2</v>
      </c>
      <c r="E41" s="637"/>
      <c r="F41" s="637"/>
      <c r="G41" s="632">
        <f>SUM(G38,G40)</f>
        <v>0</v>
      </c>
      <c r="H41" s="632">
        <f>SUM(H38,H40)</f>
        <v>5.9499999999999997E-2</v>
      </c>
      <c r="I41" s="632">
        <f t="shared" ref="I41:BT41" si="147">SUM(I38,I40)</f>
        <v>5.9499999999999997E-2</v>
      </c>
      <c r="J41" s="632">
        <f t="shared" si="147"/>
        <v>5.9499999999999997E-2</v>
      </c>
      <c r="K41" s="632">
        <f t="shared" si="147"/>
        <v>5.9499999999999997E-2</v>
      </c>
      <c r="L41" s="632">
        <f t="shared" si="147"/>
        <v>5.9499999999999997E-2</v>
      </c>
      <c r="M41" s="632">
        <f t="shared" si="147"/>
        <v>5.9499999999999997E-2</v>
      </c>
      <c r="N41" s="632">
        <f t="shared" si="147"/>
        <v>5.9499999999999997E-2</v>
      </c>
      <c r="O41" s="632">
        <f t="shared" si="147"/>
        <v>5.9499999999999997E-2</v>
      </c>
      <c r="P41" s="632">
        <f t="shared" si="147"/>
        <v>5.9499999999999997E-2</v>
      </c>
      <c r="Q41" s="632">
        <f t="shared" si="147"/>
        <v>5.9499999999999997E-2</v>
      </c>
      <c r="R41" s="632">
        <f t="shared" si="147"/>
        <v>5.9499999999999997E-2</v>
      </c>
      <c r="S41" s="632">
        <f t="shared" si="147"/>
        <v>5.9499999999999997E-2</v>
      </c>
      <c r="T41" s="632">
        <f t="shared" si="147"/>
        <v>5.9499999999999997E-2</v>
      </c>
      <c r="U41" s="632">
        <f t="shared" si="147"/>
        <v>5.9499999999999997E-2</v>
      </c>
      <c r="V41" s="632">
        <f t="shared" si="147"/>
        <v>5.9499999999999997E-2</v>
      </c>
      <c r="W41" s="632">
        <f t="shared" si="147"/>
        <v>5.9499999999999997E-2</v>
      </c>
      <c r="X41" s="632">
        <f t="shared" si="147"/>
        <v>5.9499999999999997E-2</v>
      </c>
      <c r="Y41" s="632">
        <f t="shared" si="147"/>
        <v>5.9499999999999997E-2</v>
      </c>
      <c r="Z41" s="632">
        <f t="shared" si="147"/>
        <v>5.9499999999999997E-2</v>
      </c>
      <c r="AA41" s="632">
        <f t="shared" si="147"/>
        <v>5.9499999999999997E-2</v>
      </c>
      <c r="AB41" s="632">
        <f t="shared" si="147"/>
        <v>5.9499999999999997E-2</v>
      </c>
      <c r="AC41" s="632">
        <f t="shared" si="147"/>
        <v>5.9499999999999997E-2</v>
      </c>
      <c r="AD41" s="632">
        <f t="shared" si="147"/>
        <v>5.9499999999999997E-2</v>
      </c>
      <c r="AE41" s="632">
        <f t="shared" si="147"/>
        <v>5.9499999999999997E-2</v>
      </c>
      <c r="AF41" s="632">
        <f t="shared" si="147"/>
        <v>5.9499999999999997E-2</v>
      </c>
      <c r="AG41" s="632">
        <f t="shared" si="147"/>
        <v>5.9499999999999997E-2</v>
      </c>
      <c r="AH41" s="632">
        <f t="shared" si="147"/>
        <v>5.9499999999999997E-2</v>
      </c>
      <c r="AI41" s="632">
        <f t="shared" si="147"/>
        <v>5.9499999999999997E-2</v>
      </c>
      <c r="AJ41" s="632">
        <f t="shared" si="147"/>
        <v>0</v>
      </c>
      <c r="AK41" s="632">
        <f t="shared" si="147"/>
        <v>0</v>
      </c>
      <c r="AL41" s="632">
        <f t="shared" si="147"/>
        <v>0</v>
      </c>
      <c r="AM41" s="632">
        <f t="shared" si="147"/>
        <v>0</v>
      </c>
      <c r="AN41" s="632">
        <f t="shared" si="147"/>
        <v>0</v>
      </c>
      <c r="AO41" s="632">
        <f t="shared" si="147"/>
        <v>0</v>
      </c>
      <c r="AP41" s="632">
        <f t="shared" si="147"/>
        <v>0</v>
      </c>
      <c r="AQ41" s="632">
        <f t="shared" si="147"/>
        <v>0</v>
      </c>
      <c r="AR41" s="632">
        <f t="shared" si="147"/>
        <v>0</v>
      </c>
      <c r="AS41" s="632">
        <f t="shared" si="147"/>
        <v>0</v>
      </c>
      <c r="AT41" s="632">
        <f t="shared" si="147"/>
        <v>0</v>
      </c>
      <c r="AU41" s="632">
        <f t="shared" si="147"/>
        <v>0</v>
      </c>
      <c r="AV41" s="632">
        <f t="shared" si="147"/>
        <v>0</v>
      </c>
      <c r="AW41" s="632">
        <f t="shared" si="147"/>
        <v>0</v>
      </c>
      <c r="AX41" s="632">
        <f t="shared" si="147"/>
        <v>0</v>
      </c>
      <c r="AY41" s="632">
        <f t="shared" si="147"/>
        <v>0</v>
      </c>
      <c r="AZ41" s="632">
        <f t="shared" si="147"/>
        <v>0</v>
      </c>
      <c r="BA41" s="632">
        <f t="shared" si="147"/>
        <v>0</v>
      </c>
      <c r="BB41" s="632">
        <f t="shared" si="147"/>
        <v>0</v>
      </c>
      <c r="BC41" s="632">
        <f t="shared" si="147"/>
        <v>0</v>
      </c>
      <c r="BD41" s="632">
        <f t="shared" si="147"/>
        <v>0</v>
      </c>
      <c r="BE41" s="632">
        <f t="shared" si="147"/>
        <v>0</v>
      </c>
      <c r="BF41" s="632">
        <f t="shared" si="147"/>
        <v>0</v>
      </c>
      <c r="BG41" s="632">
        <f t="shared" si="147"/>
        <v>0</v>
      </c>
      <c r="BH41" s="632">
        <f t="shared" si="147"/>
        <v>0</v>
      </c>
      <c r="BI41" s="632">
        <f t="shared" si="147"/>
        <v>0</v>
      </c>
      <c r="BJ41" s="632">
        <f t="shared" si="147"/>
        <v>0</v>
      </c>
      <c r="BK41" s="632">
        <f t="shared" si="147"/>
        <v>0</v>
      </c>
      <c r="BL41" s="632">
        <f t="shared" si="147"/>
        <v>0</v>
      </c>
      <c r="BM41" s="632">
        <f t="shared" si="147"/>
        <v>0</v>
      </c>
      <c r="BN41" s="632">
        <f t="shared" si="147"/>
        <v>0</v>
      </c>
      <c r="BO41" s="632">
        <f t="shared" si="147"/>
        <v>0</v>
      </c>
      <c r="BP41" s="632">
        <f t="shared" si="147"/>
        <v>0</v>
      </c>
      <c r="BQ41" s="632">
        <f t="shared" si="147"/>
        <v>0</v>
      </c>
      <c r="BR41" s="632">
        <f t="shared" si="147"/>
        <v>0</v>
      </c>
      <c r="BS41" s="632">
        <f t="shared" si="147"/>
        <v>0</v>
      </c>
      <c r="BT41" s="632">
        <f t="shared" si="147"/>
        <v>0</v>
      </c>
      <c r="BU41" s="632">
        <f t="shared" ref="BU41:DW41" si="148">SUM(BU38,BU40)</f>
        <v>0</v>
      </c>
      <c r="BV41" s="632">
        <f t="shared" si="148"/>
        <v>0</v>
      </c>
      <c r="BW41" s="632">
        <f t="shared" si="148"/>
        <v>0</v>
      </c>
      <c r="BX41" s="632">
        <f t="shared" si="148"/>
        <v>0</v>
      </c>
      <c r="BY41" s="632">
        <f t="shared" si="148"/>
        <v>0</v>
      </c>
      <c r="BZ41" s="632">
        <f t="shared" si="148"/>
        <v>0</v>
      </c>
      <c r="CA41" s="632">
        <f t="shared" si="148"/>
        <v>0</v>
      </c>
      <c r="CB41" s="632">
        <f t="shared" si="148"/>
        <v>0</v>
      </c>
      <c r="CC41" s="632">
        <f t="shared" si="148"/>
        <v>0</v>
      </c>
      <c r="CD41" s="632">
        <f t="shared" si="148"/>
        <v>0</v>
      </c>
      <c r="CE41" s="632">
        <f t="shared" si="148"/>
        <v>0</v>
      </c>
      <c r="CF41" s="632">
        <f t="shared" si="148"/>
        <v>0</v>
      </c>
      <c r="CG41" s="632">
        <f t="shared" si="148"/>
        <v>0</v>
      </c>
      <c r="CH41" s="632">
        <f t="shared" si="148"/>
        <v>0</v>
      </c>
      <c r="CI41" s="632">
        <f t="shared" si="148"/>
        <v>0</v>
      </c>
      <c r="CJ41" s="632">
        <f t="shared" si="148"/>
        <v>0</v>
      </c>
      <c r="CK41" s="632">
        <f t="shared" si="148"/>
        <v>0</v>
      </c>
      <c r="CL41" s="632">
        <f t="shared" si="148"/>
        <v>0</v>
      </c>
      <c r="CM41" s="632">
        <f t="shared" si="148"/>
        <v>0</v>
      </c>
      <c r="CN41" s="632">
        <f t="shared" si="148"/>
        <v>0</v>
      </c>
      <c r="CO41" s="632">
        <f t="shared" si="148"/>
        <v>0</v>
      </c>
      <c r="CP41" s="632">
        <f t="shared" si="148"/>
        <v>0</v>
      </c>
      <c r="CQ41" s="632">
        <f t="shared" si="148"/>
        <v>0</v>
      </c>
      <c r="CR41" s="632">
        <f t="shared" si="148"/>
        <v>0</v>
      </c>
      <c r="CS41" s="632">
        <f t="shared" si="148"/>
        <v>0</v>
      </c>
      <c r="CT41" s="632">
        <f t="shared" si="148"/>
        <v>0</v>
      </c>
      <c r="CU41" s="632">
        <f t="shared" si="148"/>
        <v>0</v>
      </c>
      <c r="CV41" s="632">
        <f t="shared" si="148"/>
        <v>0</v>
      </c>
      <c r="CW41" s="632">
        <f t="shared" si="148"/>
        <v>0</v>
      </c>
      <c r="CX41" s="632">
        <f t="shared" si="148"/>
        <v>0</v>
      </c>
      <c r="CY41" s="632">
        <f t="shared" si="148"/>
        <v>0</v>
      </c>
      <c r="CZ41" s="632">
        <f t="shared" si="148"/>
        <v>0</v>
      </c>
      <c r="DA41" s="632">
        <f t="shared" si="148"/>
        <v>0</v>
      </c>
      <c r="DB41" s="632">
        <f t="shared" si="148"/>
        <v>0</v>
      </c>
      <c r="DC41" s="632">
        <f t="shared" si="148"/>
        <v>0</v>
      </c>
      <c r="DD41" s="632">
        <f t="shared" si="148"/>
        <v>0</v>
      </c>
      <c r="DE41" s="632">
        <f t="shared" si="148"/>
        <v>0</v>
      </c>
      <c r="DF41" s="632">
        <f t="shared" si="148"/>
        <v>0</v>
      </c>
      <c r="DG41" s="632">
        <f t="shared" si="148"/>
        <v>0</v>
      </c>
      <c r="DH41" s="632">
        <f t="shared" si="148"/>
        <v>0</v>
      </c>
      <c r="DI41" s="632">
        <f t="shared" si="148"/>
        <v>0</v>
      </c>
      <c r="DJ41" s="632">
        <f t="shared" si="148"/>
        <v>0</v>
      </c>
      <c r="DK41" s="632">
        <f t="shared" si="148"/>
        <v>0</v>
      </c>
      <c r="DL41" s="632">
        <f t="shared" si="148"/>
        <v>0</v>
      </c>
      <c r="DM41" s="632">
        <f t="shared" si="148"/>
        <v>0</v>
      </c>
      <c r="DN41" s="632">
        <f t="shared" si="148"/>
        <v>0</v>
      </c>
      <c r="DO41" s="632">
        <f t="shared" si="148"/>
        <v>0</v>
      </c>
      <c r="DP41" s="632">
        <f t="shared" si="148"/>
        <v>0</v>
      </c>
      <c r="DQ41" s="632">
        <f t="shared" si="148"/>
        <v>0</v>
      </c>
      <c r="DR41" s="632">
        <f t="shared" si="148"/>
        <v>0</v>
      </c>
      <c r="DS41" s="632">
        <f t="shared" si="148"/>
        <v>0</v>
      </c>
      <c r="DT41" s="632">
        <f t="shared" si="148"/>
        <v>0</v>
      </c>
      <c r="DU41" s="632">
        <f t="shared" si="148"/>
        <v>0</v>
      </c>
      <c r="DV41" s="632">
        <f t="shared" si="148"/>
        <v>0</v>
      </c>
      <c r="DW41" s="632">
        <f t="shared" si="148"/>
        <v>0</v>
      </c>
    </row>
    <row r="42" spans="1:127">
      <c r="A42" s="372"/>
      <c r="B42" s="708"/>
      <c r="C42" s="708"/>
      <c r="D42" s="568"/>
      <c r="E42" s="637"/>
      <c r="F42" s="637"/>
      <c r="G42" s="632"/>
      <c r="H42" s="632"/>
      <c r="I42" s="632"/>
      <c r="J42" s="632"/>
      <c r="K42" s="632"/>
      <c r="L42" s="632"/>
      <c r="M42" s="632"/>
      <c r="N42" s="632"/>
      <c r="O42" s="632"/>
      <c r="P42" s="632"/>
      <c r="Q42" s="632"/>
      <c r="R42" s="632"/>
      <c r="S42" s="632"/>
      <c r="T42" s="632"/>
      <c r="U42" s="632"/>
      <c r="V42" s="632"/>
      <c r="W42" s="632"/>
      <c r="X42" s="632"/>
      <c r="Y42" s="632"/>
      <c r="Z42" s="632"/>
      <c r="AA42" s="632"/>
      <c r="AB42" s="632"/>
      <c r="AC42" s="632"/>
      <c r="AD42" s="632"/>
      <c r="AE42" s="632"/>
      <c r="AF42" s="632"/>
      <c r="AG42" s="632"/>
      <c r="AH42" s="632"/>
      <c r="AI42" s="632"/>
      <c r="AJ42" s="632"/>
      <c r="AK42" s="632"/>
      <c r="AL42" s="632"/>
      <c r="AM42" s="632"/>
      <c r="AN42" s="632"/>
      <c r="AO42" s="632"/>
      <c r="AP42" s="632"/>
      <c r="AQ42" s="632"/>
      <c r="AR42" s="632"/>
      <c r="AS42" s="632"/>
      <c r="AT42" s="632"/>
      <c r="AU42" s="632"/>
      <c r="AV42" s="632"/>
      <c r="AW42" s="632"/>
      <c r="AX42" s="632"/>
      <c r="AY42" s="632"/>
      <c r="AZ42" s="632"/>
      <c r="BA42" s="632"/>
      <c r="BB42" s="632"/>
      <c r="BC42" s="632"/>
      <c r="BD42" s="632"/>
      <c r="BE42" s="632"/>
      <c r="BF42" s="632"/>
      <c r="BG42" s="632"/>
      <c r="BH42" s="632"/>
      <c r="BI42" s="632"/>
      <c r="BJ42" s="632"/>
      <c r="BK42" s="632"/>
      <c r="BL42" s="632"/>
      <c r="BM42" s="632"/>
      <c r="BN42" s="632"/>
      <c r="BO42" s="632"/>
      <c r="BP42" s="632"/>
      <c r="BQ42" s="632"/>
      <c r="BR42" s="632"/>
      <c r="BS42" s="632"/>
      <c r="BT42" s="632"/>
      <c r="BU42" s="632"/>
      <c r="BV42" s="632"/>
      <c r="BW42" s="632"/>
      <c r="BX42" s="632"/>
      <c r="BY42" s="632"/>
      <c r="BZ42" s="632"/>
      <c r="CA42" s="632"/>
      <c r="CB42" s="632"/>
      <c r="CC42" s="632"/>
      <c r="CD42" s="632"/>
      <c r="CE42" s="632"/>
      <c r="CF42" s="632"/>
      <c r="CG42" s="632"/>
      <c r="CH42" s="632"/>
      <c r="CI42" s="632"/>
      <c r="CJ42" s="632"/>
      <c r="CK42" s="632"/>
      <c r="CL42" s="632"/>
      <c r="CM42" s="632"/>
      <c r="CN42" s="632"/>
      <c r="CO42" s="632"/>
      <c r="CP42" s="632"/>
      <c r="CQ42" s="632"/>
      <c r="CR42" s="632"/>
      <c r="CS42" s="632"/>
      <c r="CT42" s="632"/>
      <c r="CU42" s="632"/>
      <c r="CV42" s="632"/>
      <c r="CW42" s="632"/>
      <c r="CX42" s="632"/>
      <c r="CY42" s="632"/>
      <c r="CZ42" s="632"/>
      <c r="DA42" s="632"/>
      <c r="DB42" s="632"/>
      <c r="DC42" s="632"/>
      <c r="DD42" s="632"/>
      <c r="DE42" s="632"/>
      <c r="DF42" s="632"/>
      <c r="DG42" s="632"/>
      <c r="DH42" s="632"/>
      <c r="DI42" s="632"/>
      <c r="DJ42" s="632"/>
      <c r="DK42" s="632"/>
      <c r="DL42" s="632"/>
      <c r="DM42" s="632"/>
      <c r="DN42" s="632"/>
      <c r="DO42" s="632"/>
      <c r="DP42" s="632"/>
      <c r="DQ42" s="632"/>
      <c r="DR42" s="632"/>
      <c r="DS42" s="632"/>
      <c r="DT42" s="632"/>
      <c r="DU42" s="632"/>
      <c r="DV42" s="632"/>
      <c r="DW42" s="632"/>
    </row>
    <row r="43" spans="1:127">
      <c r="A43" s="372" t="s">
        <v>1172</v>
      </c>
      <c r="B43" s="708"/>
      <c r="C43" s="708"/>
      <c r="D43" s="568"/>
      <c r="E43" s="637"/>
      <c r="F43" s="637"/>
      <c r="G43" s="459">
        <f t="shared" ref="G43:AL43" si="149">G20*G5</f>
        <v>0</v>
      </c>
      <c r="H43" s="459">
        <f t="shared" ca="1" si="149"/>
        <v>2116.3613940920632</v>
      </c>
      <c r="I43" s="459">
        <f t="shared" ca="1" si="149"/>
        <v>2151.4392072538094</v>
      </c>
      <c r="J43" s="459">
        <f t="shared" ca="1" si="149"/>
        <v>2144.6917250359043</v>
      </c>
      <c r="K43" s="459">
        <f t="shared" ca="1" si="149"/>
        <v>2180.2391016939587</v>
      </c>
      <c r="L43" s="459">
        <f t="shared" ca="1" si="149"/>
        <v>2144.914065439129</v>
      </c>
      <c r="M43" s="459">
        <f t="shared" ca="1" si="149"/>
        <v>2168.4845496747239</v>
      </c>
      <c r="N43" s="459">
        <f t="shared" ca="1" si="149"/>
        <v>2169.3109769337975</v>
      </c>
      <c r="O43" s="459">
        <f t="shared" ca="1" si="149"/>
        <v>2205.266407490712</v>
      </c>
      <c r="P43" s="459">
        <f t="shared" ca="1" si="149"/>
        <v>2194.9791243008258</v>
      </c>
      <c r="Q43" s="459">
        <f t="shared" ca="1" si="149"/>
        <v>2231.3599937643744</v>
      </c>
      <c r="R43" s="459">
        <f t="shared" ca="1" si="149"/>
        <v>2189.9179671064776</v>
      </c>
      <c r="S43" s="459">
        <f t="shared" ca="1" si="149"/>
        <v>2226.2149499866941</v>
      </c>
      <c r="T43" s="459">
        <f t="shared" ca="1" si="149"/>
        <v>2243.1435315915578</v>
      </c>
      <c r="U43" s="459">
        <f t="shared" ca="1" si="149"/>
        <v>2267.793460510145</v>
      </c>
      <c r="V43" s="459">
        <f t="shared" ca="1" si="149"/>
        <v>2287.658040589451</v>
      </c>
      <c r="W43" s="459">
        <f t="shared" ca="1" si="149"/>
        <v>2325.5750246876178</v>
      </c>
      <c r="X43" s="459">
        <f t="shared" ca="1" si="149"/>
        <v>2342.1228388441623</v>
      </c>
      <c r="Y43" s="459">
        <f t="shared" ca="1" si="149"/>
        <v>2380.9425544051155</v>
      </c>
      <c r="Z43" s="459">
        <f t="shared" ca="1" si="149"/>
        <v>2395.1114026986706</v>
      </c>
      <c r="AA43" s="459">
        <f t="shared" ca="1" si="149"/>
        <v>2434.8093817489253</v>
      </c>
      <c r="AB43" s="459">
        <f t="shared" ca="1" si="149"/>
        <v>2435.872062636206</v>
      </c>
      <c r="AC43" s="459">
        <f t="shared" ca="1" si="149"/>
        <v>2462.6398875003397</v>
      </c>
      <c r="AD43" s="459">
        <f t="shared" ca="1" si="149"/>
        <v>2484.4659312352755</v>
      </c>
      <c r="AE43" s="459">
        <f t="shared" ca="1" si="149"/>
        <v>2525.6449245706676</v>
      </c>
      <c r="AF43" s="459">
        <f t="shared" ca="1" si="149"/>
        <v>2875.3030133829429</v>
      </c>
      <c r="AG43" s="459">
        <f t="shared" ca="1" si="149"/>
        <v>2922.9599694058656</v>
      </c>
      <c r="AH43" s="459">
        <f t="shared" ca="1" si="149"/>
        <v>2829.3324585748965</v>
      </c>
      <c r="AI43" s="459">
        <f t="shared" ca="1" si="149"/>
        <v>2844.793291681864</v>
      </c>
      <c r="AJ43" s="459">
        <f t="shared" ca="1" si="149"/>
        <v>0</v>
      </c>
      <c r="AK43" s="459">
        <f t="shared" ca="1" si="149"/>
        <v>0</v>
      </c>
      <c r="AL43" s="459">
        <f t="shared" ca="1" si="149"/>
        <v>0</v>
      </c>
      <c r="AM43" s="459">
        <f t="shared" ref="AM43:BR43" ca="1" si="150">AM20*AM5</f>
        <v>0</v>
      </c>
      <c r="AN43" s="459">
        <f t="shared" ca="1" si="150"/>
        <v>0</v>
      </c>
      <c r="AO43" s="459">
        <f t="shared" ca="1" si="150"/>
        <v>0</v>
      </c>
      <c r="AP43" s="459">
        <f t="shared" ca="1" si="150"/>
        <v>0</v>
      </c>
      <c r="AQ43" s="459">
        <f t="shared" ca="1" si="150"/>
        <v>0</v>
      </c>
      <c r="AR43" s="459">
        <f t="shared" ca="1" si="150"/>
        <v>0</v>
      </c>
      <c r="AS43" s="459">
        <f t="shared" ca="1" si="150"/>
        <v>0</v>
      </c>
      <c r="AT43" s="459">
        <f t="shared" ca="1" si="150"/>
        <v>0</v>
      </c>
      <c r="AU43" s="459">
        <f t="shared" ca="1" si="150"/>
        <v>0</v>
      </c>
      <c r="AV43" s="459">
        <f t="shared" ca="1" si="150"/>
        <v>0</v>
      </c>
      <c r="AW43" s="459">
        <f t="shared" ca="1" si="150"/>
        <v>0</v>
      </c>
      <c r="AX43" s="459">
        <f t="shared" ca="1" si="150"/>
        <v>0</v>
      </c>
      <c r="AY43" s="459">
        <f t="shared" ca="1" si="150"/>
        <v>0</v>
      </c>
      <c r="AZ43" s="459">
        <f t="shared" ca="1" si="150"/>
        <v>0</v>
      </c>
      <c r="BA43" s="459">
        <f t="shared" ca="1" si="150"/>
        <v>0</v>
      </c>
      <c r="BB43" s="459">
        <f t="shared" ca="1" si="150"/>
        <v>0</v>
      </c>
      <c r="BC43" s="459">
        <f t="shared" ca="1" si="150"/>
        <v>0</v>
      </c>
      <c r="BD43" s="459">
        <f t="shared" ca="1" si="150"/>
        <v>0</v>
      </c>
      <c r="BE43" s="459">
        <f t="shared" ca="1" si="150"/>
        <v>0</v>
      </c>
      <c r="BF43" s="459">
        <f t="shared" ca="1" si="150"/>
        <v>0</v>
      </c>
      <c r="BG43" s="459">
        <f t="shared" ca="1" si="150"/>
        <v>0</v>
      </c>
      <c r="BH43" s="459">
        <f t="shared" ca="1" si="150"/>
        <v>0</v>
      </c>
      <c r="BI43" s="459">
        <f t="shared" ca="1" si="150"/>
        <v>0</v>
      </c>
      <c r="BJ43" s="459">
        <f t="shared" ca="1" si="150"/>
        <v>0</v>
      </c>
      <c r="BK43" s="459">
        <f t="shared" ca="1" si="150"/>
        <v>0</v>
      </c>
      <c r="BL43" s="459">
        <f t="shared" ca="1" si="150"/>
        <v>0</v>
      </c>
      <c r="BM43" s="459">
        <f t="shared" ca="1" si="150"/>
        <v>0</v>
      </c>
      <c r="BN43" s="459">
        <f t="shared" ca="1" si="150"/>
        <v>0</v>
      </c>
      <c r="BO43" s="459">
        <f t="shared" ca="1" si="150"/>
        <v>0</v>
      </c>
      <c r="BP43" s="459">
        <f t="shared" si="150"/>
        <v>0</v>
      </c>
      <c r="BQ43" s="459">
        <f t="shared" si="150"/>
        <v>0</v>
      </c>
      <c r="BR43" s="459">
        <f t="shared" si="150"/>
        <v>0</v>
      </c>
      <c r="BS43" s="459">
        <f t="shared" ref="BS43:CX43" si="151">BS20*BS5</f>
        <v>0</v>
      </c>
      <c r="BT43" s="459">
        <f t="shared" si="151"/>
        <v>0</v>
      </c>
      <c r="BU43" s="459">
        <f t="shared" si="151"/>
        <v>0</v>
      </c>
      <c r="BV43" s="459">
        <f t="shared" si="151"/>
        <v>0</v>
      </c>
      <c r="BW43" s="459">
        <f t="shared" si="151"/>
        <v>0</v>
      </c>
      <c r="BX43" s="459">
        <f t="shared" si="151"/>
        <v>0</v>
      </c>
      <c r="BY43" s="459">
        <f t="shared" si="151"/>
        <v>0</v>
      </c>
      <c r="BZ43" s="459">
        <f t="shared" si="151"/>
        <v>0</v>
      </c>
      <c r="CA43" s="459">
        <f t="shared" si="151"/>
        <v>0</v>
      </c>
      <c r="CB43" s="459">
        <f t="shared" si="151"/>
        <v>0</v>
      </c>
      <c r="CC43" s="459">
        <f t="shared" si="151"/>
        <v>0</v>
      </c>
      <c r="CD43" s="459">
        <f t="shared" si="151"/>
        <v>0</v>
      </c>
      <c r="CE43" s="459">
        <f t="shared" si="151"/>
        <v>0</v>
      </c>
      <c r="CF43" s="459">
        <f t="shared" si="151"/>
        <v>0</v>
      </c>
      <c r="CG43" s="459">
        <f t="shared" si="151"/>
        <v>0</v>
      </c>
      <c r="CH43" s="459">
        <f t="shared" si="151"/>
        <v>0</v>
      </c>
      <c r="CI43" s="459">
        <f t="shared" si="151"/>
        <v>0</v>
      </c>
      <c r="CJ43" s="459">
        <f t="shared" si="151"/>
        <v>0</v>
      </c>
      <c r="CK43" s="459">
        <f t="shared" si="151"/>
        <v>0</v>
      </c>
      <c r="CL43" s="459">
        <f t="shared" si="151"/>
        <v>0</v>
      </c>
      <c r="CM43" s="459">
        <f t="shared" si="151"/>
        <v>0</v>
      </c>
      <c r="CN43" s="459">
        <f t="shared" si="151"/>
        <v>0</v>
      </c>
      <c r="CO43" s="459">
        <f t="shared" si="151"/>
        <v>0</v>
      </c>
      <c r="CP43" s="459">
        <f t="shared" si="151"/>
        <v>0</v>
      </c>
      <c r="CQ43" s="459">
        <f t="shared" si="151"/>
        <v>0</v>
      </c>
      <c r="CR43" s="459">
        <f t="shared" si="151"/>
        <v>0</v>
      </c>
      <c r="CS43" s="459">
        <f t="shared" si="151"/>
        <v>0</v>
      </c>
      <c r="CT43" s="459">
        <f t="shared" si="151"/>
        <v>0</v>
      </c>
      <c r="CU43" s="459">
        <f t="shared" si="151"/>
        <v>0</v>
      </c>
      <c r="CV43" s="459">
        <f t="shared" si="151"/>
        <v>0</v>
      </c>
      <c r="CW43" s="459">
        <f t="shared" si="151"/>
        <v>0</v>
      </c>
      <c r="CX43" s="459">
        <f t="shared" si="151"/>
        <v>0</v>
      </c>
      <c r="CY43" s="459">
        <f t="shared" ref="CY43:DW43" si="152">CY20*CY5</f>
        <v>0</v>
      </c>
      <c r="CZ43" s="459">
        <f t="shared" si="152"/>
        <v>0</v>
      </c>
      <c r="DA43" s="459">
        <f t="shared" si="152"/>
        <v>0</v>
      </c>
      <c r="DB43" s="459">
        <f t="shared" si="152"/>
        <v>0</v>
      </c>
      <c r="DC43" s="459">
        <f t="shared" si="152"/>
        <v>0</v>
      </c>
      <c r="DD43" s="459">
        <f t="shared" si="152"/>
        <v>0</v>
      </c>
      <c r="DE43" s="459">
        <f t="shared" si="152"/>
        <v>0</v>
      </c>
      <c r="DF43" s="459">
        <f t="shared" si="152"/>
        <v>0</v>
      </c>
      <c r="DG43" s="459">
        <f t="shared" si="152"/>
        <v>0</v>
      </c>
      <c r="DH43" s="459">
        <f t="shared" si="152"/>
        <v>0</v>
      </c>
      <c r="DI43" s="459">
        <f t="shared" si="152"/>
        <v>0</v>
      </c>
      <c r="DJ43" s="459">
        <f t="shared" si="152"/>
        <v>0</v>
      </c>
      <c r="DK43" s="459">
        <f t="shared" si="152"/>
        <v>0</v>
      </c>
      <c r="DL43" s="459">
        <f t="shared" si="152"/>
        <v>0</v>
      </c>
      <c r="DM43" s="459">
        <f t="shared" si="152"/>
        <v>0</v>
      </c>
      <c r="DN43" s="459">
        <f t="shared" si="152"/>
        <v>0</v>
      </c>
      <c r="DO43" s="459">
        <f t="shared" si="152"/>
        <v>0</v>
      </c>
      <c r="DP43" s="459">
        <f t="shared" si="152"/>
        <v>0</v>
      </c>
      <c r="DQ43" s="459">
        <f t="shared" si="152"/>
        <v>0</v>
      </c>
      <c r="DR43" s="459">
        <f t="shared" si="152"/>
        <v>0</v>
      </c>
      <c r="DS43" s="459">
        <f t="shared" si="152"/>
        <v>0</v>
      </c>
      <c r="DT43" s="459">
        <f t="shared" si="152"/>
        <v>0</v>
      </c>
      <c r="DU43" s="459">
        <f t="shared" si="152"/>
        <v>0</v>
      </c>
      <c r="DV43" s="459">
        <f t="shared" si="152"/>
        <v>0</v>
      </c>
      <c r="DW43" s="459">
        <f t="shared" si="152"/>
        <v>0</v>
      </c>
    </row>
    <row r="44" spans="1:127">
      <c r="A44" s="873" t="s">
        <v>1173</v>
      </c>
      <c r="D44" s="510">
        <f ca="1">MAX($G$44:$DW$44)</f>
        <v>43358.530568115879</v>
      </c>
      <c r="E44" s="637"/>
      <c r="F44" s="637"/>
      <c r="G44" s="459">
        <f t="shared" ref="G44:AL44" ca="1" si="153">SUM(IF(NOT(G7),(G43+H44)/(1+G41*(1+$B51/(1-$B$51))*G$6),0),G79)</f>
        <v>43358.530568115879</v>
      </c>
      <c r="H44" s="459">
        <f t="shared" ca="1" si="153"/>
        <v>43358.530568115879</v>
      </c>
      <c r="I44" s="459">
        <f t="shared" ca="1" si="153"/>
        <v>42539.25166000527</v>
      </c>
      <c r="J44" s="459">
        <f t="shared" ca="1" si="153"/>
        <v>41681.478361567402</v>
      </c>
      <c r="K44" s="459">
        <f t="shared" ca="1" si="153"/>
        <v>40783.699639906219</v>
      </c>
      <c r="L44" s="459">
        <f t="shared" ca="1" si="153"/>
        <v>39843.738159483633</v>
      </c>
      <c r="M44" s="459">
        <f t="shared" ca="1" si="153"/>
        <v>38897.345873291852</v>
      </c>
      <c r="N44" s="459">
        <f t="shared" ca="1" si="153"/>
        <v>37911.772830897127</v>
      </c>
      <c r="O44" s="459">
        <f t="shared" ca="1" si="153"/>
        <v>36876.603069247627</v>
      </c>
      <c r="P44" s="459">
        <f t="shared" ca="1" si="153"/>
        <v>35792.795135096145</v>
      </c>
      <c r="Q44" s="459">
        <f t="shared" ca="1" si="153"/>
        <v>34668.567419704814</v>
      </c>
      <c r="R44" s="459">
        <f t="shared" ca="1" si="153"/>
        <v>33491.51708180413</v>
      </c>
      <c r="S44" s="459">
        <f t="shared" ca="1" si="153"/>
        <v>32303.507151399011</v>
      </c>
      <c r="T44" s="459">
        <f t="shared" ca="1" si="153"/>
        <v>31059.677746672085</v>
      </c>
      <c r="U44" s="459">
        <f t="shared" ca="1" si="153"/>
        <v>29750.826577076947</v>
      </c>
      <c r="V44" s="459">
        <f t="shared" ca="1" si="153"/>
        <v>28387.788809249691</v>
      </c>
      <c r="W44" s="459">
        <f t="shared" ca="1" si="153"/>
        <v>26949.359356385834</v>
      </c>
      <c r="X44" s="459">
        <f t="shared" ca="1" si="153"/>
        <v>25443.344293458525</v>
      </c>
      <c r="Y44" s="459">
        <f t="shared" ca="1" si="153"/>
        <v>23862.366166748812</v>
      </c>
      <c r="Z44" s="459">
        <f t="shared" ca="1" si="153"/>
        <v>22207.104681214714</v>
      </c>
      <c r="AA44" s="459">
        <f t="shared" ca="1" si="153"/>
        <v>20476.324983694773</v>
      </c>
      <c r="AB44" s="459">
        <f t="shared" ca="1" si="153"/>
        <v>18664.223396172212</v>
      </c>
      <c r="AC44" s="459">
        <f t="shared" ca="1" si="153"/>
        <v>16789.781542305864</v>
      </c>
      <c r="AD44" s="459">
        <f t="shared" ca="1" si="153"/>
        <v>14837.737566819867</v>
      </c>
      <c r="AE44" s="459">
        <f t="shared" ca="1" si="153"/>
        <v>12797.146676489776</v>
      </c>
      <c r="AF44" s="459">
        <f t="shared" ca="1" si="153"/>
        <v>10660.677201403025</v>
      </c>
      <c r="AG44" s="459">
        <f t="shared" ca="1" si="153"/>
        <v>8104.2913077992762</v>
      </c>
      <c r="AH44" s="459">
        <f t="shared" ca="1" si="153"/>
        <v>5427.7918418317067</v>
      </c>
      <c r="AI44" s="459">
        <f t="shared" ca="1" si="153"/>
        <v>2760.833283925162</v>
      </c>
      <c r="AJ44" s="459">
        <f t="shared" ca="1" si="153"/>
        <v>0</v>
      </c>
      <c r="AK44" s="459">
        <f t="shared" ca="1" si="153"/>
        <v>0</v>
      </c>
      <c r="AL44" s="459">
        <f t="shared" ca="1" si="153"/>
        <v>0</v>
      </c>
      <c r="AM44" s="459">
        <f t="shared" ref="AM44:BR44" ca="1" si="154">SUM(IF(NOT(AM7),(AM43+AN44)/(1+AM41*(1+$B51/(1-$B$51))*AM$6),0),AM79)</f>
        <v>0</v>
      </c>
      <c r="AN44" s="459">
        <f t="shared" ca="1" si="154"/>
        <v>0</v>
      </c>
      <c r="AO44" s="459">
        <f t="shared" ca="1" si="154"/>
        <v>0</v>
      </c>
      <c r="AP44" s="459">
        <f t="shared" ca="1" si="154"/>
        <v>0</v>
      </c>
      <c r="AQ44" s="459">
        <f t="shared" ca="1" si="154"/>
        <v>0</v>
      </c>
      <c r="AR44" s="459">
        <f t="shared" ca="1" si="154"/>
        <v>0</v>
      </c>
      <c r="AS44" s="459">
        <f t="shared" ca="1" si="154"/>
        <v>0</v>
      </c>
      <c r="AT44" s="459">
        <f t="shared" ca="1" si="154"/>
        <v>0</v>
      </c>
      <c r="AU44" s="459">
        <f t="shared" ca="1" si="154"/>
        <v>0</v>
      </c>
      <c r="AV44" s="459">
        <f t="shared" ca="1" si="154"/>
        <v>0</v>
      </c>
      <c r="AW44" s="459">
        <f t="shared" ca="1" si="154"/>
        <v>0</v>
      </c>
      <c r="AX44" s="459">
        <f t="shared" ca="1" si="154"/>
        <v>0</v>
      </c>
      <c r="AY44" s="459">
        <f t="shared" ca="1" si="154"/>
        <v>0</v>
      </c>
      <c r="AZ44" s="459">
        <f t="shared" ca="1" si="154"/>
        <v>0</v>
      </c>
      <c r="BA44" s="459">
        <f t="shared" ca="1" si="154"/>
        <v>0</v>
      </c>
      <c r="BB44" s="459">
        <f t="shared" ca="1" si="154"/>
        <v>0</v>
      </c>
      <c r="BC44" s="459">
        <f t="shared" ca="1" si="154"/>
        <v>0</v>
      </c>
      <c r="BD44" s="459">
        <f t="shared" ca="1" si="154"/>
        <v>0</v>
      </c>
      <c r="BE44" s="459">
        <f t="shared" ca="1" si="154"/>
        <v>0</v>
      </c>
      <c r="BF44" s="459">
        <f t="shared" ca="1" si="154"/>
        <v>0</v>
      </c>
      <c r="BG44" s="459">
        <f t="shared" ca="1" si="154"/>
        <v>0</v>
      </c>
      <c r="BH44" s="459">
        <f t="shared" ca="1" si="154"/>
        <v>0</v>
      </c>
      <c r="BI44" s="459">
        <f t="shared" ca="1" si="154"/>
        <v>0</v>
      </c>
      <c r="BJ44" s="459">
        <f t="shared" ca="1" si="154"/>
        <v>0</v>
      </c>
      <c r="BK44" s="459">
        <f t="shared" ca="1" si="154"/>
        <v>0</v>
      </c>
      <c r="BL44" s="459">
        <f t="shared" ca="1" si="154"/>
        <v>0</v>
      </c>
      <c r="BM44" s="459">
        <f t="shared" ca="1" si="154"/>
        <v>0</v>
      </c>
      <c r="BN44" s="459">
        <f t="shared" ca="1" si="154"/>
        <v>0</v>
      </c>
      <c r="BO44" s="459">
        <f t="shared" ca="1" si="154"/>
        <v>0</v>
      </c>
      <c r="BP44" s="459">
        <f t="shared" si="154"/>
        <v>0</v>
      </c>
      <c r="BQ44" s="459">
        <f t="shared" si="154"/>
        <v>0</v>
      </c>
      <c r="BR44" s="459">
        <f t="shared" si="154"/>
        <v>0</v>
      </c>
      <c r="BS44" s="459">
        <f t="shared" ref="BS44:CX44" si="155">SUM(IF(NOT(BS7),(BS43+BT44)/(1+BS41*(1+$B51/(1-$B$51))*BS$6),0),BS79)</f>
        <v>0</v>
      </c>
      <c r="BT44" s="459">
        <f t="shared" si="155"/>
        <v>0</v>
      </c>
      <c r="BU44" s="459">
        <f t="shared" si="155"/>
        <v>0</v>
      </c>
      <c r="BV44" s="459">
        <f t="shared" si="155"/>
        <v>0</v>
      </c>
      <c r="BW44" s="459">
        <f t="shared" si="155"/>
        <v>0</v>
      </c>
      <c r="BX44" s="459">
        <f t="shared" si="155"/>
        <v>0</v>
      </c>
      <c r="BY44" s="459">
        <f t="shared" si="155"/>
        <v>0</v>
      </c>
      <c r="BZ44" s="459">
        <f t="shared" si="155"/>
        <v>0</v>
      </c>
      <c r="CA44" s="459">
        <f t="shared" si="155"/>
        <v>0</v>
      </c>
      <c r="CB44" s="459">
        <f t="shared" si="155"/>
        <v>0</v>
      </c>
      <c r="CC44" s="459">
        <f t="shared" si="155"/>
        <v>0</v>
      </c>
      <c r="CD44" s="459">
        <f t="shared" si="155"/>
        <v>0</v>
      </c>
      <c r="CE44" s="459">
        <f t="shared" si="155"/>
        <v>0</v>
      </c>
      <c r="CF44" s="459">
        <f t="shared" si="155"/>
        <v>0</v>
      </c>
      <c r="CG44" s="459">
        <f t="shared" si="155"/>
        <v>0</v>
      </c>
      <c r="CH44" s="459">
        <f t="shared" si="155"/>
        <v>0</v>
      </c>
      <c r="CI44" s="459">
        <f t="shared" si="155"/>
        <v>0</v>
      </c>
      <c r="CJ44" s="459">
        <f t="shared" si="155"/>
        <v>0</v>
      </c>
      <c r="CK44" s="459">
        <f t="shared" si="155"/>
        <v>0</v>
      </c>
      <c r="CL44" s="459">
        <f t="shared" si="155"/>
        <v>0</v>
      </c>
      <c r="CM44" s="459">
        <f t="shared" si="155"/>
        <v>0</v>
      </c>
      <c r="CN44" s="459">
        <f t="shared" si="155"/>
        <v>0</v>
      </c>
      <c r="CO44" s="459">
        <f t="shared" si="155"/>
        <v>0</v>
      </c>
      <c r="CP44" s="459">
        <f t="shared" si="155"/>
        <v>0</v>
      </c>
      <c r="CQ44" s="459">
        <f t="shared" si="155"/>
        <v>0</v>
      </c>
      <c r="CR44" s="459">
        <f t="shared" si="155"/>
        <v>0</v>
      </c>
      <c r="CS44" s="459">
        <f t="shared" si="155"/>
        <v>0</v>
      </c>
      <c r="CT44" s="459">
        <f t="shared" si="155"/>
        <v>0</v>
      </c>
      <c r="CU44" s="459">
        <f t="shared" si="155"/>
        <v>0</v>
      </c>
      <c r="CV44" s="459">
        <f t="shared" si="155"/>
        <v>0</v>
      </c>
      <c r="CW44" s="459">
        <f t="shared" si="155"/>
        <v>0</v>
      </c>
      <c r="CX44" s="459">
        <f t="shared" si="155"/>
        <v>0</v>
      </c>
      <c r="CY44" s="459">
        <f t="shared" ref="CY44:DW44" si="156">SUM(IF(NOT(CY7),(CY43+CZ44)/(1+CY41*(1+$B51/(1-$B$51))*CY$6),0),CY79)</f>
        <v>0</v>
      </c>
      <c r="CZ44" s="459">
        <f t="shared" si="156"/>
        <v>0</v>
      </c>
      <c r="DA44" s="459">
        <f t="shared" si="156"/>
        <v>0</v>
      </c>
      <c r="DB44" s="459">
        <f t="shared" si="156"/>
        <v>0</v>
      </c>
      <c r="DC44" s="459">
        <f t="shared" si="156"/>
        <v>0</v>
      </c>
      <c r="DD44" s="459">
        <f t="shared" si="156"/>
        <v>0</v>
      </c>
      <c r="DE44" s="459">
        <f t="shared" si="156"/>
        <v>0</v>
      </c>
      <c r="DF44" s="459">
        <f t="shared" si="156"/>
        <v>0</v>
      </c>
      <c r="DG44" s="459">
        <f t="shared" si="156"/>
        <v>0</v>
      </c>
      <c r="DH44" s="459">
        <f t="shared" si="156"/>
        <v>0</v>
      </c>
      <c r="DI44" s="459">
        <f t="shared" si="156"/>
        <v>0</v>
      </c>
      <c r="DJ44" s="459">
        <f t="shared" si="156"/>
        <v>0</v>
      </c>
      <c r="DK44" s="459">
        <f t="shared" si="156"/>
        <v>0</v>
      </c>
      <c r="DL44" s="459">
        <f t="shared" si="156"/>
        <v>0</v>
      </c>
      <c r="DM44" s="459">
        <f t="shared" si="156"/>
        <v>0</v>
      </c>
      <c r="DN44" s="459">
        <f t="shared" si="156"/>
        <v>0</v>
      </c>
      <c r="DO44" s="459">
        <f t="shared" si="156"/>
        <v>0</v>
      </c>
      <c r="DP44" s="459">
        <f t="shared" si="156"/>
        <v>0</v>
      </c>
      <c r="DQ44" s="459">
        <f t="shared" si="156"/>
        <v>0</v>
      </c>
      <c r="DR44" s="459">
        <f t="shared" si="156"/>
        <v>0</v>
      </c>
      <c r="DS44" s="459">
        <f t="shared" si="156"/>
        <v>0</v>
      </c>
      <c r="DT44" s="459">
        <f t="shared" si="156"/>
        <v>0</v>
      </c>
      <c r="DU44" s="459">
        <f t="shared" si="156"/>
        <v>0</v>
      </c>
      <c r="DV44" s="459">
        <f t="shared" si="156"/>
        <v>0</v>
      </c>
      <c r="DW44" s="459">
        <f t="shared" si="156"/>
        <v>0</v>
      </c>
    </row>
    <row r="45" spans="1:127">
      <c r="A45" s="372"/>
      <c r="B45" s="708"/>
      <c r="C45" s="708"/>
      <c r="D45" s="568"/>
      <c r="E45" s="637"/>
      <c r="F45" s="637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2"/>
      <c r="T45" s="632"/>
      <c r="U45" s="632"/>
      <c r="V45" s="632"/>
      <c r="W45" s="632"/>
      <c r="X45" s="632"/>
      <c r="Y45" s="632"/>
      <c r="Z45" s="632"/>
      <c r="AA45" s="632"/>
      <c r="AB45" s="632"/>
      <c r="AC45" s="632"/>
      <c r="AD45" s="632"/>
      <c r="AE45" s="632"/>
      <c r="AF45" s="632"/>
      <c r="AG45" s="632"/>
      <c r="AH45" s="632"/>
      <c r="AI45" s="632"/>
      <c r="AJ45" s="632"/>
      <c r="AK45" s="632"/>
      <c r="AL45" s="632"/>
      <c r="AM45" s="632"/>
      <c r="AN45" s="632"/>
      <c r="AO45" s="632"/>
      <c r="AP45" s="632"/>
      <c r="AQ45" s="632"/>
      <c r="AR45" s="632"/>
      <c r="AS45" s="632"/>
      <c r="AT45" s="632"/>
      <c r="AU45" s="632"/>
      <c r="AV45" s="632"/>
      <c r="AW45" s="632"/>
      <c r="AX45" s="632"/>
      <c r="AY45" s="632"/>
      <c r="AZ45" s="632"/>
      <c r="BA45" s="632"/>
      <c r="BB45" s="632"/>
      <c r="BC45" s="632"/>
      <c r="BD45" s="632"/>
      <c r="BE45" s="632"/>
      <c r="BF45" s="632"/>
      <c r="BG45" s="632"/>
      <c r="BH45" s="632"/>
      <c r="BI45" s="632"/>
      <c r="BJ45" s="632"/>
      <c r="BK45" s="632"/>
      <c r="BL45" s="632"/>
      <c r="BM45" s="632"/>
      <c r="BN45" s="632"/>
      <c r="BO45" s="632"/>
      <c r="BP45" s="632"/>
      <c r="BQ45" s="632"/>
      <c r="BR45" s="632"/>
      <c r="BS45" s="632"/>
      <c r="BT45" s="632"/>
      <c r="BU45" s="632"/>
      <c r="BV45" s="632"/>
      <c r="BW45" s="632"/>
      <c r="BX45" s="632"/>
      <c r="BY45" s="632"/>
      <c r="BZ45" s="632"/>
      <c r="CA45" s="632"/>
      <c r="CB45" s="632"/>
      <c r="CC45" s="632"/>
      <c r="CD45" s="632"/>
      <c r="CE45" s="632"/>
      <c r="CF45" s="632"/>
      <c r="CG45" s="632"/>
      <c r="CH45" s="632"/>
      <c r="CI45" s="632"/>
      <c r="CJ45" s="632"/>
      <c r="CK45" s="632"/>
      <c r="CL45" s="632"/>
      <c r="CM45" s="632"/>
      <c r="CN45" s="632"/>
      <c r="CO45" s="632"/>
      <c r="CP45" s="632"/>
      <c r="CQ45" s="632"/>
      <c r="CR45" s="632"/>
      <c r="CS45" s="632"/>
      <c r="CT45" s="632"/>
      <c r="CU45" s="632"/>
      <c r="CV45" s="632"/>
      <c r="CW45" s="632"/>
      <c r="CX45" s="632"/>
      <c r="CY45" s="632"/>
      <c r="CZ45" s="632"/>
      <c r="DA45" s="632"/>
      <c r="DB45" s="632"/>
      <c r="DC45" s="632"/>
      <c r="DD45" s="632"/>
      <c r="DE45" s="632"/>
      <c r="DF45" s="632"/>
      <c r="DG45" s="632"/>
      <c r="DH45" s="632"/>
      <c r="DI45" s="632"/>
      <c r="DJ45" s="632"/>
      <c r="DK45" s="632"/>
      <c r="DL45" s="632"/>
      <c r="DM45" s="632"/>
      <c r="DN45" s="632"/>
      <c r="DO45" s="632"/>
      <c r="DP45" s="632"/>
      <c r="DQ45" s="632"/>
      <c r="DR45" s="632"/>
      <c r="DS45" s="632"/>
      <c r="DT45" s="632"/>
      <c r="DU45" s="632"/>
      <c r="DV45" s="632"/>
      <c r="DW45" s="632"/>
    </row>
    <row r="46" spans="1:127">
      <c r="A46" s="612" t="s">
        <v>241</v>
      </c>
      <c r="B46" s="708"/>
      <c r="C46" s="708"/>
      <c r="D46" s="568"/>
      <c r="E46" s="637"/>
      <c r="F46" s="637"/>
      <c r="G46" s="632"/>
      <c r="H46" s="632"/>
      <c r="I46" s="632"/>
      <c r="J46" s="632"/>
      <c r="K46" s="632"/>
      <c r="L46" s="632"/>
      <c r="M46" s="632"/>
      <c r="N46" s="632"/>
      <c r="O46" s="632"/>
      <c r="P46" s="632"/>
      <c r="Q46" s="632"/>
      <c r="R46" s="632"/>
      <c r="S46" s="632"/>
      <c r="T46" s="632"/>
      <c r="U46" s="632"/>
      <c r="V46" s="632"/>
      <c r="W46" s="632"/>
      <c r="X46" s="632"/>
      <c r="Y46" s="632"/>
      <c r="Z46" s="632"/>
      <c r="AA46" s="632"/>
      <c r="AB46" s="632"/>
      <c r="AC46" s="632"/>
      <c r="AD46" s="632"/>
      <c r="AE46" s="632"/>
      <c r="AF46" s="632"/>
      <c r="AG46" s="632"/>
      <c r="AH46" s="632"/>
      <c r="AI46" s="632"/>
      <c r="AJ46" s="632"/>
      <c r="AK46" s="632"/>
      <c r="AL46" s="632"/>
      <c r="AM46" s="632"/>
      <c r="AN46" s="632"/>
      <c r="AO46" s="632"/>
      <c r="AP46" s="632"/>
      <c r="AQ46" s="632"/>
      <c r="AR46" s="632"/>
      <c r="AS46" s="632"/>
      <c r="AT46" s="632"/>
      <c r="AU46" s="632"/>
      <c r="AV46" s="632"/>
      <c r="AW46" s="632"/>
      <c r="AX46" s="632"/>
      <c r="AY46" s="632"/>
      <c r="AZ46" s="632"/>
      <c r="BA46" s="632"/>
      <c r="BB46" s="632"/>
      <c r="BC46" s="632"/>
      <c r="BD46" s="632"/>
      <c r="BE46" s="632"/>
      <c r="BF46" s="632"/>
      <c r="BG46" s="632"/>
      <c r="BH46" s="632"/>
      <c r="BI46" s="632"/>
      <c r="BJ46" s="632"/>
      <c r="BK46" s="632"/>
      <c r="BL46" s="632"/>
      <c r="BM46" s="632"/>
      <c r="BN46" s="632"/>
      <c r="BO46" s="632"/>
      <c r="BP46" s="632"/>
      <c r="BQ46" s="632"/>
      <c r="BR46" s="632"/>
      <c r="BS46" s="632"/>
      <c r="BT46" s="632"/>
      <c r="BU46" s="632"/>
      <c r="BV46" s="632"/>
      <c r="BW46" s="632"/>
      <c r="BX46" s="632"/>
      <c r="BY46" s="632"/>
      <c r="BZ46" s="632"/>
      <c r="CA46" s="632"/>
      <c r="CB46" s="632"/>
      <c r="CC46" s="632"/>
      <c r="CD46" s="632"/>
      <c r="CE46" s="632"/>
      <c r="CF46" s="632"/>
      <c r="CG46" s="632"/>
      <c r="CH46" s="632"/>
      <c r="CI46" s="632"/>
      <c r="CJ46" s="632"/>
      <c r="CK46" s="632"/>
      <c r="CL46" s="632"/>
      <c r="CM46" s="632"/>
      <c r="CN46" s="632"/>
      <c r="CO46" s="632"/>
      <c r="CP46" s="632"/>
      <c r="CQ46" s="632"/>
      <c r="CR46" s="632"/>
      <c r="CS46" s="632"/>
      <c r="CT46" s="632"/>
      <c r="CU46" s="632"/>
      <c r="CV46" s="632"/>
      <c r="CW46" s="632"/>
      <c r="CX46" s="632"/>
      <c r="CY46" s="632"/>
      <c r="CZ46" s="632"/>
      <c r="DA46" s="632"/>
      <c r="DB46" s="632"/>
      <c r="DC46" s="632"/>
      <c r="DD46" s="632"/>
      <c r="DE46" s="632"/>
      <c r="DF46" s="632"/>
      <c r="DG46" s="632"/>
      <c r="DH46" s="632"/>
      <c r="DI46" s="632"/>
      <c r="DJ46" s="632"/>
      <c r="DK46" s="632"/>
      <c r="DL46" s="632"/>
      <c r="DM46" s="632"/>
      <c r="DN46" s="632"/>
      <c r="DO46" s="632"/>
      <c r="DP46" s="632"/>
      <c r="DQ46" s="632"/>
      <c r="DR46" s="632"/>
      <c r="DS46" s="632"/>
      <c r="DT46" s="632"/>
      <c r="DU46" s="632"/>
      <c r="DV46" s="632"/>
      <c r="DW46" s="632"/>
    </row>
    <row r="47" spans="1:127">
      <c r="A47" s="873" t="s">
        <v>1166</v>
      </c>
      <c r="B47" s="708"/>
      <c r="C47" s="708"/>
      <c r="D47" s="568"/>
      <c r="E47" s="637"/>
      <c r="F47" s="637"/>
      <c r="G47" s="459">
        <f t="shared" ref="G47:G53" si="157">G58+G68</f>
        <v>0</v>
      </c>
      <c r="H47" s="459">
        <f t="shared" ref="H47:H53" ca="1" si="158">H58+H68</f>
        <v>43358.530568115879</v>
      </c>
      <c r="I47" s="459">
        <f t="shared" ref="I47:BT47" ca="1" si="159">I58+I68</f>
        <v>42539.25166000527</v>
      </c>
      <c r="J47" s="459">
        <f t="shared" ca="1" si="159"/>
        <v>41681.478361567395</v>
      </c>
      <c r="K47" s="459">
        <f t="shared" ca="1" si="159"/>
        <v>40783.699639906212</v>
      </c>
      <c r="L47" s="459">
        <f t="shared" ca="1" si="159"/>
        <v>39843.738159483626</v>
      </c>
      <c r="M47" s="459">
        <f t="shared" ca="1" si="159"/>
        <v>38897.345873291852</v>
      </c>
      <c r="N47" s="459">
        <f t="shared" ca="1" si="159"/>
        <v>37911.772830897127</v>
      </c>
      <c r="O47" s="459">
        <f t="shared" ca="1" si="159"/>
        <v>36876.603069247627</v>
      </c>
      <c r="P47" s="459">
        <f t="shared" ca="1" si="159"/>
        <v>35792.795135096145</v>
      </c>
      <c r="Q47" s="459">
        <f t="shared" ca="1" si="159"/>
        <v>34668.567419704814</v>
      </c>
      <c r="R47" s="459">
        <f t="shared" ca="1" si="159"/>
        <v>33491.51708180413</v>
      </c>
      <c r="S47" s="459">
        <f t="shared" ca="1" si="159"/>
        <v>32303.507151399011</v>
      </c>
      <c r="T47" s="459">
        <f t="shared" ca="1" si="159"/>
        <v>31059.677746672085</v>
      </c>
      <c r="U47" s="459">
        <f t="shared" ca="1" si="159"/>
        <v>29750.82657707695</v>
      </c>
      <c r="V47" s="459">
        <f t="shared" ca="1" si="159"/>
        <v>28387.788809249691</v>
      </c>
      <c r="W47" s="459">
        <f t="shared" ca="1" si="159"/>
        <v>26949.359356385834</v>
      </c>
      <c r="X47" s="459">
        <f t="shared" ca="1" si="159"/>
        <v>25443.344293458529</v>
      </c>
      <c r="Y47" s="459">
        <f t="shared" ca="1" si="159"/>
        <v>23862.366166748816</v>
      </c>
      <c r="Z47" s="459">
        <f t="shared" ca="1" si="159"/>
        <v>22207.104681214718</v>
      </c>
      <c r="AA47" s="459">
        <f t="shared" ca="1" si="159"/>
        <v>20476.324983694776</v>
      </c>
      <c r="AB47" s="459">
        <f t="shared" ca="1" si="159"/>
        <v>18664.223396172212</v>
      </c>
      <c r="AC47" s="459">
        <f t="shared" ca="1" si="159"/>
        <v>16789.781542305864</v>
      </c>
      <c r="AD47" s="459">
        <f t="shared" ca="1" si="159"/>
        <v>14837.737566819869</v>
      </c>
      <c r="AE47" s="459">
        <f t="shared" ca="1" si="159"/>
        <v>12797.146676489778</v>
      </c>
      <c r="AF47" s="459">
        <f t="shared" ca="1" si="159"/>
        <v>10660.677201403027</v>
      </c>
      <c r="AG47" s="459">
        <f t="shared" ca="1" si="159"/>
        <v>8104.291307799278</v>
      </c>
      <c r="AH47" s="459">
        <f t="shared" ca="1" si="159"/>
        <v>5427.7918418317076</v>
      </c>
      <c r="AI47" s="459">
        <f t="shared" ca="1" si="159"/>
        <v>2760.833283925163</v>
      </c>
      <c r="AJ47" s="459">
        <f t="shared" ca="1" si="159"/>
        <v>0</v>
      </c>
      <c r="AK47" s="459">
        <f t="shared" ca="1" si="159"/>
        <v>0</v>
      </c>
      <c r="AL47" s="459">
        <f t="shared" ca="1" si="159"/>
        <v>0</v>
      </c>
      <c r="AM47" s="459">
        <f t="shared" ca="1" si="159"/>
        <v>0</v>
      </c>
      <c r="AN47" s="459">
        <f t="shared" ca="1" si="159"/>
        <v>0</v>
      </c>
      <c r="AO47" s="459">
        <f t="shared" ca="1" si="159"/>
        <v>0</v>
      </c>
      <c r="AP47" s="459">
        <f t="shared" ca="1" si="159"/>
        <v>0</v>
      </c>
      <c r="AQ47" s="459">
        <f t="shared" ca="1" si="159"/>
        <v>0</v>
      </c>
      <c r="AR47" s="459">
        <f t="shared" ca="1" si="159"/>
        <v>0</v>
      </c>
      <c r="AS47" s="459">
        <f t="shared" ca="1" si="159"/>
        <v>0</v>
      </c>
      <c r="AT47" s="459">
        <f t="shared" ca="1" si="159"/>
        <v>0</v>
      </c>
      <c r="AU47" s="459">
        <f t="shared" ca="1" si="159"/>
        <v>0</v>
      </c>
      <c r="AV47" s="459">
        <f t="shared" ca="1" si="159"/>
        <v>0</v>
      </c>
      <c r="AW47" s="459">
        <f t="shared" ca="1" si="159"/>
        <v>0</v>
      </c>
      <c r="AX47" s="459">
        <f t="shared" ca="1" si="159"/>
        <v>0</v>
      </c>
      <c r="AY47" s="459">
        <f t="shared" ca="1" si="159"/>
        <v>0</v>
      </c>
      <c r="AZ47" s="459">
        <f t="shared" ca="1" si="159"/>
        <v>0</v>
      </c>
      <c r="BA47" s="459">
        <f t="shared" ca="1" si="159"/>
        <v>0</v>
      </c>
      <c r="BB47" s="459">
        <f t="shared" ca="1" si="159"/>
        <v>0</v>
      </c>
      <c r="BC47" s="459">
        <f t="shared" ca="1" si="159"/>
        <v>0</v>
      </c>
      <c r="BD47" s="459">
        <f t="shared" ca="1" si="159"/>
        <v>0</v>
      </c>
      <c r="BE47" s="459">
        <f t="shared" ca="1" si="159"/>
        <v>0</v>
      </c>
      <c r="BF47" s="459">
        <f t="shared" ca="1" si="159"/>
        <v>0</v>
      </c>
      <c r="BG47" s="459">
        <f t="shared" ca="1" si="159"/>
        <v>0</v>
      </c>
      <c r="BH47" s="459">
        <f t="shared" ca="1" si="159"/>
        <v>0</v>
      </c>
      <c r="BI47" s="459">
        <f t="shared" ca="1" si="159"/>
        <v>0</v>
      </c>
      <c r="BJ47" s="459">
        <f t="shared" ca="1" si="159"/>
        <v>0</v>
      </c>
      <c r="BK47" s="459">
        <f t="shared" ca="1" si="159"/>
        <v>0</v>
      </c>
      <c r="BL47" s="459">
        <f t="shared" ca="1" si="159"/>
        <v>0</v>
      </c>
      <c r="BM47" s="459">
        <f t="shared" ca="1" si="159"/>
        <v>0</v>
      </c>
      <c r="BN47" s="459">
        <f t="shared" ca="1" si="159"/>
        <v>0</v>
      </c>
      <c r="BO47" s="459">
        <f t="shared" ca="1" si="159"/>
        <v>0</v>
      </c>
      <c r="BP47" s="459">
        <f t="shared" ca="1" si="159"/>
        <v>0</v>
      </c>
      <c r="BQ47" s="459">
        <f t="shared" ca="1" si="159"/>
        <v>0</v>
      </c>
      <c r="BR47" s="459">
        <f t="shared" ca="1" si="159"/>
        <v>0</v>
      </c>
      <c r="BS47" s="459">
        <f t="shared" ca="1" si="159"/>
        <v>0</v>
      </c>
      <c r="BT47" s="459">
        <f t="shared" ca="1" si="159"/>
        <v>0</v>
      </c>
      <c r="BU47" s="459">
        <f t="shared" ref="BU47:DW47" ca="1" si="160">BU58+BU68</f>
        <v>0</v>
      </c>
      <c r="BV47" s="459">
        <f t="shared" ca="1" si="160"/>
        <v>0</v>
      </c>
      <c r="BW47" s="459">
        <f t="shared" ca="1" si="160"/>
        <v>0</v>
      </c>
      <c r="BX47" s="459">
        <f t="shared" ca="1" si="160"/>
        <v>0</v>
      </c>
      <c r="BY47" s="459">
        <f t="shared" ca="1" si="160"/>
        <v>0</v>
      </c>
      <c r="BZ47" s="459">
        <f t="shared" ca="1" si="160"/>
        <v>0</v>
      </c>
      <c r="CA47" s="459">
        <f t="shared" ca="1" si="160"/>
        <v>0</v>
      </c>
      <c r="CB47" s="459">
        <f t="shared" ca="1" si="160"/>
        <v>0</v>
      </c>
      <c r="CC47" s="459">
        <f t="shared" ca="1" si="160"/>
        <v>0</v>
      </c>
      <c r="CD47" s="459">
        <f t="shared" ca="1" si="160"/>
        <v>0</v>
      </c>
      <c r="CE47" s="459">
        <f t="shared" ca="1" si="160"/>
        <v>0</v>
      </c>
      <c r="CF47" s="459">
        <f t="shared" ca="1" si="160"/>
        <v>0</v>
      </c>
      <c r="CG47" s="459">
        <f t="shared" ca="1" si="160"/>
        <v>0</v>
      </c>
      <c r="CH47" s="459">
        <f t="shared" ca="1" si="160"/>
        <v>0</v>
      </c>
      <c r="CI47" s="459">
        <f t="shared" ca="1" si="160"/>
        <v>0</v>
      </c>
      <c r="CJ47" s="459">
        <f t="shared" ca="1" si="160"/>
        <v>0</v>
      </c>
      <c r="CK47" s="459">
        <f t="shared" ca="1" si="160"/>
        <v>0</v>
      </c>
      <c r="CL47" s="459">
        <f t="shared" ca="1" si="160"/>
        <v>0</v>
      </c>
      <c r="CM47" s="459">
        <f t="shared" ca="1" si="160"/>
        <v>0</v>
      </c>
      <c r="CN47" s="459">
        <f t="shared" ca="1" si="160"/>
        <v>0</v>
      </c>
      <c r="CO47" s="459">
        <f t="shared" ca="1" si="160"/>
        <v>0</v>
      </c>
      <c r="CP47" s="459">
        <f t="shared" ca="1" si="160"/>
        <v>0</v>
      </c>
      <c r="CQ47" s="459">
        <f t="shared" ca="1" si="160"/>
        <v>0</v>
      </c>
      <c r="CR47" s="459">
        <f t="shared" ca="1" si="160"/>
        <v>0</v>
      </c>
      <c r="CS47" s="459">
        <f t="shared" ca="1" si="160"/>
        <v>0</v>
      </c>
      <c r="CT47" s="459">
        <f t="shared" ca="1" si="160"/>
        <v>0</v>
      </c>
      <c r="CU47" s="459">
        <f t="shared" ca="1" si="160"/>
        <v>0</v>
      </c>
      <c r="CV47" s="459">
        <f t="shared" ca="1" si="160"/>
        <v>0</v>
      </c>
      <c r="CW47" s="459">
        <f t="shared" ca="1" si="160"/>
        <v>0</v>
      </c>
      <c r="CX47" s="459">
        <f t="shared" ca="1" si="160"/>
        <v>0</v>
      </c>
      <c r="CY47" s="459">
        <f t="shared" ca="1" si="160"/>
        <v>0</v>
      </c>
      <c r="CZ47" s="459">
        <f t="shared" ca="1" si="160"/>
        <v>0</v>
      </c>
      <c r="DA47" s="459">
        <f t="shared" ca="1" si="160"/>
        <v>0</v>
      </c>
      <c r="DB47" s="459">
        <f t="shared" ca="1" si="160"/>
        <v>0</v>
      </c>
      <c r="DC47" s="459">
        <f t="shared" ca="1" si="160"/>
        <v>0</v>
      </c>
      <c r="DD47" s="459">
        <f t="shared" ca="1" si="160"/>
        <v>0</v>
      </c>
      <c r="DE47" s="459">
        <f t="shared" ca="1" si="160"/>
        <v>0</v>
      </c>
      <c r="DF47" s="459">
        <f t="shared" ca="1" si="160"/>
        <v>0</v>
      </c>
      <c r="DG47" s="459">
        <f t="shared" ca="1" si="160"/>
        <v>0</v>
      </c>
      <c r="DH47" s="459">
        <f t="shared" ca="1" si="160"/>
        <v>0</v>
      </c>
      <c r="DI47" s="459">
        <f t="shared" ca="1" si="160"/>
        <v>0</v>
      </c>
      <c r="DJ47" s="459">
        <f t="shared" ca="1" si="160"/>
        <v>0</v>
      </c>
      <c r="DK47" s="459">
        <f t="shared" ca="1" si="160"/>
        <v>0</v>
      </c>
      <c r="DL47" s="459">
        <f t="shared" ca="1" si="160"/>
        <v>0</v>
      </c>
      <c r="DM47" s="459">
        <f t="shared" ca="1" si="160"/>
        <v>0</v>
      </c>
      <c r="DN47" s="459">
        <f t="shared" ca="1" si="160"/>
        <v>0</v>
      </c>
      <c r="DO47" s="459">
        <f t="shared" ca="1" si="160"/>
        <v>0</v>
      </c>
      <c r="DP47" s="459">
        <f t="shared" ca="1" si="160"/>
        <v>0</v>
      </c>
      <c r="DQ47" s="459">
        <f t="shared" ca="1" si="160"/>
        <v>0</v>
      </c>
      <c r="DR47" s="459">
        <f t="shared" ca="1" si="160"/>
        <v>0</v>
      </c>
      <c r="DS47" s="459">
        <f t="shared" ca="1" si="160"/>
        <v>0</v>
      </c>
      <c r="DT47" s="459">
        <f t="shared" ca="1" si="160"/>
        <v>0</v>
      </c>
      <c r="DU47" s="459">
        <f t="shared" ca="1" si="160"/>
        <v>0</v>
      </c>
      <c r="DV47" s="459">
        <f t="shared" ca="1" si="160"/>
        <v>0</v>
      </c>
      <c r="DW47" s="459">
        <f t="shared" ca="1" si="160"/>
        <v>0</v>
      </c>
    </row>
    <row r="48" spans="1:127">
      <c r="A48" s="880" t="s">
        <v>1087</v>
      </c>
      <c r="B48" s="708"/>
      <c r="C48" s="708"/>
      <c r="D48" s="510">
        <f ca="1">SUM(G48:DW48)</f>
        <v>43358.530568115879</v>
      </c>
      <c r="E48" s="637"/>
      <c r="F48" s="637"/>
      <c r="G48" s="459">
        <f t="shared" ca="1" si="157"/>
        <v>43358.530568115879</v>
      </c>
      <c r="H48" s="459">
        <f t="shared" ref="H48" ca="1" si="161">H59+H69</f>
        <v>0</v>
      </c>
      <c r="I48" s="459">
        <f t="shared" ref="I48:BT48" ca="1" si="162">I59+I69</f>
        <v>0</v>
      </c>
      <c r="J48" s="459">
        <f t="shared" ca="1" si="162"/>
        <v>0</v>
      </c>
      <c r="K48" s="459">
        <f t="shared" ca="1" si="162"/>
        <v>0</v>
      </c>
      <c r="L48" s="459">
        <f t="shared" ca="1" si="162"/>
        <v>0</v>
      </c>
      <c r="M48" s="459">
        <f t="shared" ca="1" si="162"/>
        <v>0</v>
      </c>
      <c r="N48" s="459">
        <f t="shared" ca="1" si="162"/>
        <v>0</v>
      </c>
      <c r="O48" s="459">
        <f t="shared" ca="1" si="162"/>
        <v>0</v>
      </c>
      <c r="P48" s="459">
        <f t="shared" ca="1" si="162"/>
        <v>0</v>
      </c>
      <c r="Q48" s="459">
        <f t="shared" ca="1" si="162"/>
        <v>0</v>
      </c>
      <c r="R48" s="459">
        <f t="shared" ca="1" si="162"/>
        <v>0</v>
      </c>
      <c r="S48" s="459">
        <f t="shared" ca="1" si="162"/>
        <v>0</v>
      </c>
      <c r="T48" s="459">
        <f t="shared" ca="1" si="162"/>
        <v>0</v>
      </c>
      <c r="U48" s="459">
        <f t="shared" ca="1" si="162"/>
        <v>0</v>
      </c>
      <c r="V48" s="459">
        <f t="shared" ca="1" si="162"/>
        <v>0</v>
      </c>
      <c r="W48" s="459">
        <f t="shared" ca="1" si="162"/>
        <v>0</v>
      </c>
      <c r="X48" s="459">
        <f t="shared" ca="1" si="162"/>
        <v>0</v>
      </c>
      <c r="Y48" s="459">
        <f t="shared" ca="1" si="162"/>
        <v>0</v>
      </c>
      <c r="Z48" s="459">
        <f t="shared" ca="1" si="162"/>
        <v>0</v>
      </c>
      <c r="AA48" s="459">
        <f t="shared" ca="1" si="162"/>
        <v>0</v>
      </c>
      <c r="AB48" s="459">
        <f t="shared" ca="1" si="162"/>
        <v>0</v>
      </c>
      <c r="AC48" s="459">
        <f t="shared" ca="1" si="162"/>
        <v>0</v>
      </c>
      <c r="AD48" s="459">
        <f t="shared" ca="1" si="162"/>
        <v>0</v>
      </c>
      <c r="AE48" s="459">
        <f t="shared" ca="1" si="162"/>
        <v>0</v>
      </c>
      <c r="AF48" s="459">
        <f t="shared" ca="1" si="162"/>
        <v>0</v>
      </c>
      <c r="AG48" s="459">
        <f t="shared" ca="1" si="162"/>
        <v>0</v>
      </c>
      <c r="AH48" s="459">
        <f t="shared" ca="1" si="162"/>
        <v>0</v>
      </c>
      <c r="AI48" s="459">
        <f t="shared" ca="1" si="162"/>
        <v>0</v>
      </c>
      <c r="AJ48" s="459">
        <f t="shared" ca="1" si="162"/>
        <v>0</v>
      </c>
      <c r="AK48" s="459">
        <f t="shared" ca="1" si="162"/>
        <v>0</v>
      </c>
      <c r="AL48" s="459">
        <f t="shared" ca="1" si="162"/>
        <v>0</v>
      </c>
      <c r="AM48" s="459">
        <f t="shared" ca="1" si="162"/>
        <v>0</v>
      </c>
      <c r="AN48" s="459">
        <f t="shared" ca="1" si="162"/>
        <v>0</v>
      </c>
      <c r="AO48" s="459">
        <f t="shared" ca="1" si="162"/>
        <v>0</v>
      </c>
      <c r="AP48" s="459">
        <f t="shared" ca="1" si="162"/>
        <v>0</v>
      </c>
      <c r="AQ48" s="459">
        <f t="shared" ca="1" si="162"/>
        <v>0</v>
      </c>
      <c r="AR48" s="459">
        <f t="shared" ca="1" si="162"/>
        <v>0</v>
      </c>
      <c r="AS48" s="459">
        <f t="shared" ca="1" si="162"/>
        <v>0</v>
      </c>
      <c r="AT48" s="459">
        <f t="shared" ca="1" si="162"/>
        <v>0</v>
      </c>
      <c r="AU48" s="459">
        <f t="shared" ca="1" si="162"/>
        <v>0</v>
      </c>
      <c r="AV48" s="459">
        <f t="shared" ca="1" si="162"/>
        <v>0</v>
      </c>
      <c r="AW48" s="459">
        <f t="shared" ca="1" si="162"/>
        <v>0</v>
      </c>
      <c r="AX48" s="459">
        <f t="shared" ca="1" si="162"/>
        <v>0</v>
      </c>
      <c r="AY48" s="459">
        <f t="shared" ca="1" si="162"/>
        <v>0</v>
      </c>
      <c r="AZ48" s="459">
        <f t="shared" ca="1" si="162"/>
        <v>0</v>
      </c>
      <c r="BA48" s="459">
        <f t="shared" ca="1" si="162"/>
        <v>0</v>
      </c>
      <c r="BB48" s="459">
        <f t="shared" ca="1" si="162"/>
        <v>0</v>
      </c>
      <c r="BC48" s="459">
        <f t="shared" ca="1" si="162"/>
        <v>0</v>
      </c>
      <c r="BD48" s="459">
        <f t="shared" ca="1" si="162"/>
        <v>0</v>
      </c>
      <c r="BE48" s="459">
        <f t="shared" ca="1" si="162"/>
        <v>0</v>
      </c>
      <c r="BF48" s="459">
        <f t="shared" ca="1" si="162"/>
        <v>0</v>
      </c>
      <c r="BG48" s="459">
        <f t="shared" ca="1" si="162"/>
        <v>0</v>
      </c>
      <c r="BH48" s="459">
        <f t="shared" ca="1" si="162"/>
        <v>0</v>
      </c>
      <c r="BI48" s="459">
        <f t="shared" ca="1" si="162"/>
        <v>0</v>
      </c>
      <c r="BJ48" s="459">
        <f t="shared" ca="1" si="162"/>
        <v>0</v>
      </c>
      <c r="BK48" s="459">
        <f t="shared" ca="1" si="162"/>
        <v>0</v>
      </c>
      <c r="BL48" s="459">
        <f t="shared" ca="1" si="162"/>
        <v>0</v>
      </c>
      <c r="BM48" s="459">
        <f t="shared" ca="1" si="162"/>
        <v>0</v>
      </c>
      <c r="BN48" s="459">
        <f t="shared" ca="1" si="162"/>
        <v>0</v>
      </c>
      <c r="BO48" s="459">
        <f t="shared" ca="1" si="162"/>
        <v>0</v>
      </c>
      <c r="BP48" s="459">
        <f t="shared" ca="1" si="162"/>
        <v>0</v>
      </c>
      <c r="BQ48" s="459">
        <f t="shared" ca="1" si="162"/>
        <v>0</v>
      </c>
      <c r="BR48" s="459">
        <f t="shared" ca="1" si="162"/>
        <v>0</v>
      </c>
      <c r="BS48" s="459">
        <f t="shared" ca="1" si="162"/>
        <v>0</v>
      </c>
      <c r="BT48" s="459">
        <f t="shared" ca="1" si="162"/>
        <v>0</v>
      </c>
      <c r="BU48" s="459">
        <f t="shared" ref="BU48:DW48" ca="1" si="163">BU59+BU69</f>
        <v>0</v>
      </c>
      <c r="BV48" s="459">
        <f t="shared" ca="1" si="163"/>
        <v>0</v>
      </c>
      <c r="BW48" s="459">
        <f t="shared" ca="1" si="163"/>
        <v>0</v>
      </c>
      <c r="BX48" s="459">
        <f t="shared" ca="1" si="163"/>
        <v>0</v>
      </c>
      <c r="BY48" s="459">
        <f t="shared" ca="1" si="163"/>
        <v>0</v>
      </c>
      <c r="BZ48" s="459">
        <f t="shared" ca="1" si="163"/>
        <v>0</v>
      </c>
      <c r="CA48" s="459">
        <f t="shared" ca="1" si="163"/>
        <v>0</v>
      </c>
      <c r="CB48" s="459">
        <f t="shared" ca="1" si="163"/>
        <v>0</v>
      </c>
      <c r="CC48" s="459">
        <f t="shared" ca="1" si="163"/>
        <v>0</v>
      </c>
      <c r="CD48" s="459">
        <f t="shared" ca="1" si="163"/>
        <v>0</v>
      </c>
      <c r="CE48" s="459">
        <f t="shared" ca="1" si="163"/>
        <v>0</v>
      </c>
      <c r="CF48" s="459">
        <f t="shared" ca="1" si="163"/>
        <v>0</v>
      </c>
      <c r="CG48" s="459">
        <f t="shared" ca="1" si="163"/>
        <v>0</v>
      </c>
      <c r="CH48" s="459">
        <f t="shared" ca="1" si="163"/>
        <v>0</v>
      </c>
      <c r="CI48" s="459">
        <f t="shared" ca="1" si="163"/>
        <v>0</v>
      </c>
      <c r="CJ48" s="459">
        <f t="shared" ca="1" si="163"/>
        <v>0</v>
      </c>
      <c r="CK48" s="459">
        <f t="shared" ca="1" si="163"/>
        <v>0</v>
      </c>
      <c r="CL48" s="459">
        <f t="shared" ca="1" si="163"/>
        <v>0</v>
      </c>
      <c r="CM48" s="459">
        <f t="shared" ca="1" si="163"/>
        <v>0</v>
      </c>
      <c r="CN48" s="459">
        <f t="shared" ca="1" si="163"/>
        <v>0</v>
      </c>
      <c r="CO48" s="459">
        <f t="shared" ca="1" si="163"/>
        <v>0</v>
      </c>
      <c r="CP48" s="459">
        <f t="shared" ca="1" si="163"/>
        <v>0</v>
      </c>
      <c r="CQ48" s="459">
        <f t="shared" ca="1" si="163"/>
        <v>0</v>
      </c>
      <c r="CR48" s="459">
        <f t="shared" ca="1" si="163"/>
        <v>0</v>
      </c>
      <c r="CS48" s="459">
        <f t="shared" ca="1" si="163"/>
        <v>0</v>
      </c>
      <c r="CT48" s="459">
        <f t="shared" ca="1" si="163"/>
        <v>0</v>
      </c>
      <c r="CU48" s="459">
        <f t="shared" ca="1" si="163"/>
        <v>0</v>
      </c>
      <c r="CV48" s="459">
        <f t="shared" ca="1" si="163"/>
        <v>0</v>
      </c>
      <c r="CW48" s="459">
        <f t="shared" ca="1" si="163"/>
        <v>0</v>
      </c>
      <c r="CX48" s="459">
        <f t="shared" ca="1" si="163"/>
        <v>0</v>
      </c>
      <c r="CY48" s="459">
        <f t="shared" ca="1" si="163"/>
        <v>0</v>
      </c>
      <c r="CZ48" s="459">
        <f t="shared" ca="1" si="163"/>
        <v>0</v>
      </c>
      <c r="DA48" s="459">
        <f t="shared" ca="1" si="163"/>
        <v>0</v>
      </c>
      <c r="DB48" s="459">
        <f t="shared" ca="1" si="163"/>
        <v>0</v>
      </c>
      <c r="DC48" s="459">
        <f t="shared" ca="1" si="163"/>
        <v>0</v>
      </c>
      <c r="DD48" s="459">
        <f t="shared" ca="1" si="163"/>
        <v>0</v>
      </c>
      <c r="DE48" s="459">
        <f t="shared" ca="1" si="163"/>
        <v>0</v>
      </c>
      <c r="DF48" s="459">
        <f t="shared" ca="1" si="163"/>
        <v>0</v>
      </c>
      <c r="DG48" s="459">
        <f t="shared" ca="1" si="163"/>
        <v>0</v>
      </c>
      <c r="DH48" s="459">
        <f t="shared" ca="1" si="163"/>
        <v>0</v>
      </c>
      <c r="DI48" s="459">
        <f t="shared" ca="1" si="163"/>
        <v>0</v>
      </c>
      <c r="DJ48" s="459">
        <f t="shared" ca="1" si="163"/>
        <v>0</v>
      </c>
      <c r="DK48" s="459">
        <f t="shared" ca="1" si="163"/>
        <v>0</v>
      </c>
      <c r="DL48" s="459">
        <f t="shared" ca="1" si="163"/>
        <v>0</v>
      </c>
      <c r="DM48" s="459">
        <f t="shared" ca="1" si="163"/>
        <v>0</v>
      </c>
      <c r="DN48" s="459">
        <f t="shared" ca="1" si="163"/>
        <v>0</v>
      </c>
      <c r="DO48" s="459">
        <f t="shared" ca="1" si="163"/>
        <v>0</v>
      </c>
      <c r="DP48" s="459">
        <f t="shared" ca="1" si="163"/>
        <v>0</v>
      </c>
      <c r="DQ48" s="459">
        <f t="shared" ca="1" si="163"/>
        <v>0</v>
      </c>
      <c r="DR48" s="459">
        <f t="shared" ca="1" si="163"/>
        <v>0</v>
      </c>
      <c r="DS48" s="459">
        <f t="shared" ca="1" si="163"/>
        <v>0</v>
      </c>
      <c r="DT48" s="459">
        <f t="shared" ca="1" si="163"/>
        <v>0</v>
      </c>
      <c r="DU48" s="459">
        <f t="shared" ca="1" si="163"/>
        <v>0</v>
      </c>
      <c r="DV48" s="459">
        <f t="shared" ca="1" si="163"/>
        <v>0</v>
      </c>
      <c r="DW48" s="459">
        <f t="shared" ca="1" si="163"/>
        <v>0</v>
      </c>
    </row>
    <row r="49" spans="1:127">
      <c r="A49" s="880" t="s">
        <v>250</v>
      </c>
      <c r="B49" s="708"/>
      <c r="C49" s="708"/>
      <c r="D49" s="510">
        <f ca="1">SUM(G49:DW49)</f>
        <v>43358.530568115879</v>
      </c>
      <c r="E49" s="637"/>
      <c r="F49" s="637"/>
      <c r="G49" s="459">
        <f t="shared" si="157"/>
        <v>0</v>
      </c>
      <c r="H49" s="459">
        <f t="shared" ca="1" si="158"/>
        <v>819.27890811060797</v>
      </c>
      <c r="I49" s="459">
        <f t="shared" ref="I49:BT49" ca="1" si="164">I60+I70</f>
        <v>857.77329843787152</v>
      </c>
      <c r="J49" s="459">
        <f t="shared" ca="1" si="164"/>
        <v>897.77872166118209</v>
      </c>
      <c r="K49" s="459">
        <f t="shared" ca="1" si="164"/>
        <v>939.96148042258892</v>
      </c>
      <c r="L49" s="459">
        <f t="shared" ca="1" si="164"/>
        <v>946.39228619177311</v>
      </c>
      <c r="M49" s="459">
        <f t="shared" ca="1" si="164"/>
        <v>985.57304239472614</v>
      </c>
      <c r="N49" s="459">
        <f t="shared" ca="1" si="164"/>
        <v>1035.1697616495014</v>
      </c>
      <c r="O49" s="459">
        <f t="shared" ca="1" si="164"/>
        <v>1083.8079341514817</v>
      </c>
      <c r="P49" s="459">
        <f t="shared" ca="1" si="164"/>
        <v>1124.2277153913317</v>
      </c>
      <c r="Q49" s="459">
        <f t="shared" ca="1" si="164"/>
        <v>1177.0503379006848</v>
      </c>
      <c r="R49" s="459">
        <f t="shared" ca="1" si="164"/>
        <v>1188.0099304051178</v>
      </c>
      <c r="S49" s="459">
        <f t="shared" ca="1" si="164"/>
        <v>1243.8294047269264</v>
      </c>
      <c r="T49" s="459">
        <f t="shared" ca="1" si="164"/>
        <v>1308.8511695951356</v>
      </c>
      <c r="U49" s="459">
        <f t="shared" ca="1" si="164"/>
        <v>1363.0377678272607</v>
      </c>
      <c r="V49" s="459">
        <f t="shared" ca="1" si="164"/>
        <v>1438.4294528638552</v>
      </c>
      <c r="W49" s="459">
        <f t="shared" ca="1" si="164"/>
        <v>1506.0150629273064</v>
      </c>
      <c r="X49" s="459">
        <f t="shared" ca="1" si="164"/>
        <v>1580.9781267097133</v>
      </c>
      <c r="Y49" s="459">
        <f t="shared" ca="1" si="164"/>
        <v>1655.2614855340989</v>
      </c>
      <c r="Z49" s="459">
        <f t="shared" ca="1" si="164"/>
        <v>1730.7796975199431</v>
      </c>
      <c r="AA49" s="459">
        <f t="shared" ca="1" si="164"/>
        <v>1812.101587522563</v>
      </c>
      <c r="AB49" s="459">
        <f t="shared" ca="1" si="164"/>
        <v>1874.4418538663481</v>
      </c>
      <c r="AC49" s="459">
        <f ca="1">AC60+AC70</f>
        <v>1952.0439754859935</v>
      </c>
      <c r="AD49" s="459">
        <f t="shared" ca="1" si="164"/>
        <v>2040.5908903300906</v>
      </c>
      <c r="AE49" s="459">
        <f t="shared" ca="1" si="164"/>
        <v>2136.4694750867507</v>
      </c>
      <c r="AF49" s="459">
        <f t="shared" ca="1" si="164"/>
        <v>2556.3858936037486</v>
      </c>
      <c r="AG49" s="459">
        <f t="shared" ca="1" si="164"/>
        <v>2676.4994659675699</v>
      </c>
      <c r="AH49" s="459">
        <f t="shared" ca="1" si="164"/>
        <v>2666.9585579065447</v>
      </c>
      <c r="AI49" s="459">
        <f t="shared" ca="1" si="164"/>
        <v>2760.833283925162</v>
      </c>
      <c r="AJ49" s="459">
        <f t="shared" ca="1" si="164"/>
        <v>0</v>
      </c>
      <c r="AK49" s="459">
        <f t="shared" ca="1" si="164"/>
        <v>0</v>
      </c>
      <c r="AL49" s="459">
        <f t="shared" ca="1" si="164"/>
        <v>0</v>
      </c>
      <c r="AM49" s="459">
        <f t="shared" ca="1" si="164"/>
        <v>0</v>
      </c>
      <c r="AN49" s="459">
        <f t="shared" ca="1" si="164"/>
        <v>0</v>
      </c>
      <c r="AO49" s="459">
        <f t="shared" ca="1" si="164"/>
        <v>0</v>
      </c>
      <c r="AP49" s="459">
        <f t="shared" ca="1" si="164"/>
        <v>0</v>
      </c>
      <c r="AQ49" s="459">
        <f t="shared" ca="1" si="164"/>
        <v>0</v>
      </c>
      <c r="AR49" s="459">
        <f t="shared" ca="1" si="164"/>
        <v>0</v>
      </c>
      <c r="AS49" s="459">
        <f t="shared" ca="1" si="164"/>
        <v>0</v>
      </c>
      <c r="AT49" s="459">
        <f t="shared" ca="1" si="164"/>
        <v>0</v>
      </c>
      <c r="AU49" s="459">
        <f t="shared" ca="1" si="164"/>
        <v>0</v>
      </c>
      <c r="AV49" s="459">
        <f t="shared" ca="1" si="164"/>
        <v>0</v>
      </c>
      <c r="AW49" s="459">
        <f t="shared" ca="1" si="164"/>
        <v>0</v>
      </c>
      <c r="AX49" s="459">
        <f t="shared" ca="1" si="164"/>
        <v>0</v>
      </c>
      <c r="AY49" s="459">
        <f t="shared" ca="1" si="164"/>
        <v>0</v>
      </c>
      <c r="AZ49" s="459">
        <f t="shared" ca="1" si="164"/>
        <v>0</v>
      </c>
      <c r="BA49" s="459">
        <f t="shared" ca="1" si="164"/>
        <v>0</v>
      </c>
      <c r="BB49" s="459">
        <f t="shared" ca="1" si="164"/>
        <v>0</v>
      </c>
      <c r="BC49" s="459">
        <f t="shared" ca="1" si="164"/>
        <v>0</v>
      </c>
      <c r="BD49" s="459">
        <f t="shared" ca="1" si="164"/>
        <v>0</v>
      </c>
      <c r="BE49" s="459">
        <f t="shared" ca="1" si="164"/>
        <v>0</v>
      </c>
      <c r="BF49" s="459">
        <f t="shared" ca="1" si="164"/>
        <v>0</v>
      </c>
      <c r="BG49" s="459">
        <f t="shared" ca="1" si="164"/>
        <v>0</v>
      </c>
      <c r="BH49" s="459">
        <f t="shared" ca="1" si="164"/>
        <v>0</v>
      </c>
      <c r="BI49" s="459">
        <f t="shared" ca="1" si="164"/>
        <v>0</v>
      </c>
      <c r="BJ49" s="459">
        <f t="shared" ca="1" si="164"/>
        <v>0</v>
      </c>
      <c r="BK49" s="459">
        <f t="shared" ca="1" si="164"/>
        <v>0</v>
      </c>
      <c r="BL49" s="459">
        <f t="shared" ca="1" si="164"/>
        <v>0</v>
      </c>
      <c r="BM49" s="459">
        <f t="shared" ca="1" si="164"/>
        <v>0</v>
      </c>
      <c r="BN49" s="459">
        <f t="shared" ca="1" si="164"/>
        <v>0</v>
      </c>
      <c r="BO49" s="459">
        <f t="shared" ca="1" si="164"/>
        <v>0</v>
      </c>
      <c r="BP49" s="459">
        <f t="shared" ca="1" si="164"/>
        <v>0</v>
      </c>
      <c r="BQ49" s="459">
        <f t="shared" ca="1" si="164"/>
        <v>0</v>
      </c>
      <c r="BR49" s="459">
        <f t="shared" ca="1" si="164"/>
        <v>0</v>
      </c>
      <c r="BS49" s="459">
        <f t="shared" ca="1" si="164"/>
        <v>0</v>
      </c>
      <c r="BT49" s="459">
        <f t="shared" ca="1" si="164"/>
        <v>0</v>
      </c>
      <c r="BU49" s="459">
        <f t="shared" ref="BU49:DW49" ca="1" si="165">BU60+BU70</f>
        <v>0</v>
      </c>
      <c r="BV49" s="459">
        <f t="shared" ca="1" si="165"/>
        <v>0</v>
      </c>
      <c r="BW49" s="459">
        <f t="shared" ca="1" si="165"/>
        <v>0</v>
      </c>
      <c r="BX49" s="459">
        <f t="shared" ca="1" si="165"/>
        <v>0</v>
      </c>
      <c r="BY49" s="459">
        <f t="shared" ca="1" si="165"/>
        <v>0</v>
      </c>
      <c r="BZ49" s="459">
        <f t="shared" ca="1" si="165"/>
        <v>0</v>
      </c>
      <c r="CA49" s="459">
        <f t="shared" ca="1" si="165"/>
        <v>0</v>
      </c>
      <c r="CB49" s="459">
        <f t="shared" ca="1" si="165"/>
        <v>0</v>
      </c>
      <c r="CC49" s="459">
        <f t="shared" ca="1" si="165"/>
        <v>0</v>
      </c>
      <c r="CD49" s="459">
        <f t="shared" ca="1" si="165"/>
        <v>0</v>
      </c>
      <c r="CE49" s="459">
        <f t="shared" ca="1" si="165"/>
        <v>0</v>
      </c>
      <c r="CF49" s="459">
        <f t="shared" ca="1" si="165"/>
        <v>0</v>
      </c>
      <c r="CG49" s="459">
        <f t="shared" ca="1" si="165"/>
        <v>0</v>
      </c>
      <c r="CH49" s="459">
        <f t="shared" ca="1" si="165"/>
        <v>0</v>
      </c>
      <c r="CI49" s="459">
        <f t="shared" ca="1" si="165"/>
        <v>0</v>
      </c>
      <c r="CJ49" s="459">
        <f t="shared" ca="1" si="165"/>
        <v>0</v>
      </c>
      <c r="CK49" s="459">
        <f t="shared" ca="1" si="165"/>
        <v>0</v>
      </c>
      <c r="CL49" s="459">
        <f t="shared" ca="1" si="165"/>
        <v>0</v>
      </c>
      <c r="CM49" s="459">
        <f t="shared" ca="1" si="165"/>
        <v>0</v>
      </c>
      <c r="CN49" s="459">
        <f t="shared" ca="1" si="165"/>
        <v>0</v>
      </c>
      <c r="CO49" s="459">
        <f t="shared" ca="1" si="165"/>
        <v>0</v>
      </c>
      <c r="CP49" s="459">
        <f t="shared" ca="1" si="165"/>
        <v>0</v>
      </c>
      <c r="CQ49" s="459">
        <f t="shared" ca="1" si="165"/>
        <v>0</v>
      </c>
      <c r="CR49" s="459">
        <f t="shared" ca="1" si="165"/>
        <v>0</v>
      </c>
      <c r="CS49" s="459">
        <f t="shared" ca="1" si="165"/>
        <v>0</v>
      </c>
      <c r="CT49" s="459">
        <f t="shared" ca="1" si="165"/>
        <v>0</v>
      </c>
      <c r="CU49" s="459">
        <f t="shared" ca="1" si="165"/>
        <v>0</v>
      </c>
      <c r="CV49" s="459">
        <f t="shared" ca="1" si="165"/>
        <v>0</v>
      </c>
      <c r="CW49" s="459">
        <f t="shared" ca="1" si="165"/>
        <v>0</v>
      </c>
      <c r="CX49" s="459">
        <f t="shared" ca="1" si="165"/>
        <v>0</v>
      </c>
      <c r="CY49" s="459">
        <f t="shared" ca="1" si="165"/>
        <v>0</v>
      </c>
      <c r="CZ49" s="459">
        <f t="shared" ca="1" si="165"/>
        <v>0</v>
      </c>
      <c r="DA49" s="459">
        <f t="shared" ca="1" si="165"/>
        <v>0</v>
      </c>
      <c r="DB49" s="459">
        <f t="shared" ca="1" si="165"/>
        <v>0</v>
      </c>
      <c r="DC49" s="459">
        <f t="shared" ca="1" si="165"/>
        <v>0</v>
      </c>
      <c r="DD49" s="459">
        <f t="shared" ca="1" si="165"/>
        <v>0</v>
      </c>
      <c r="DE49" s="459">
        <f t="shared" ca="1" si="165"/>
        <v>0</v>
      </c>
      <c r="DF49" s="459">
        <f t="shared" ca="1" si="165"/>
        <v>0</v>
      </c>
      <c r="DG49" s="459">
        <f t="shared" ca="1" si="165"/>
        <v>0</v>
      </c>
      <c r="DH49" s="459">
        <f t="shared" ca="1" si="165"/>
        <v>0</v>
      </c>
      <c r="DI49" s="459">
        <f t="shared" ca="1" si="165"/>
        <v>0</v>
      </c>
      <c r="DJ49" s="459">
        <f t="shared" ca="1" si="165"/>
        <v>0</v>
      </c>
      <c r="DK49" s="459">
        <f t="shared" ca="1" si="165"/>
        <v>0</v>
      </c>
      <c r="DL49" s="459">
        <f t="shared" ca="1" si="165"/>
        <v>0</v>
      </c>
      <c r="DM49" s="459">
        <f t="shared" ca="1" si="165"/>
        <v>0</v>
      </c>
      <c r="DN49" s="459">
        <f t="shared" ca="1" si="165"/>
        <v>0</v>
      </c>
      <c r="DO49" s="459">
        <f t="shared" ca="1" si="165"/>
        <v>0</v>
      </c>
      <c r="DP49" s="459">
        <f t="shared" ca="1" si="165"/>
        <v>0</v>
      </c>
      <c r="DQ49" s="459">
        <f t="shared" ca="1" si="165"/>
        <v>0</v>
      </c>
      <c r="DR49" s="459">
        <f t="shared" ca="1" si="165"/>
        <v>0</v>
      </c>
      <c r="DS49" s="459">
        <f t="shared" ca="1" si="165"/>
        <v>0</v>
      </c>
      <c r="DT49" s="459">
        <f t="shared" ca="1" si="165"/>
        <v>0</v>
      </c>
      <c r="DU49" s="459">
        <f t="shared" ca="1" si="165"/>
        <v>0</v>
      </c>
      <c r="DV49" s="459">
        <f t="shared" ca="1" si="165"/>
        <v>0</v>
      </c>
      <c r="DW49" s="459">
        <f t="shared" ca="1" si="165"/>
        <v>0</v>
      </c>
    </row>
    <row r="50" spans="1:127">
      <c r="A50" s="960" t="s">
        <v>1174</v>
      </c>
      <c r="B50" s="708"/>
      <c r="C50" s="708"/>
      <c r="D50" s="510">
        <f ca="1">SUM(G50:DW50)</f>
        <v>22822.816668720287</v>
      </c>
      <c r="E50" s="637"/>
      <c r="F50" s="637"/>
      <c r="G50" s="459">
        <f t="shared" si="157"/>
        <v>0</v>
      </c>
      <c r="H50" s="459">
        <f ca="1">H61+H71</f>
        <v>1297.0824859814552</v>
      </c>
      <c r="I50" s="459">
        <f t="shared" ref="I50:BT50" ca="1" si="166">I61+I71</f>
        <v>1293.6659088159379</v>
      </c>
      <c r="J50" s="459">
        <f t="shared" ca="1" si="166"/>
        <v>1246.9130033747222</v>
      </c>
      <c r="K50" s="459">
        <f t="shared" ca="1" si="166"/>
        <v>1240.2776212713698</v>
      </c>
      <c r="L50" s="459">
        <f t="shared" ca="1" si="166"/>
        <v>1198.5217792473559</v>
      </c>
      <c r="M50" s="459">
        <f t="shared" ca="1" si="166"/>
        <v>1182.9115072799977</v>
      </c>
      <c r="N50" s="459">
        <f t="shared" ca="1" si="166"/>
        <v>1134.1412152842961</v>
      </c>
      <c r="O50" s="459">
        <f t="shared" ca="1" si="166"/>
        <v>1121.4584733392303</v>
      </c>
      <c r="P50" s="459">
        <f t="shared" ca="1" si="166"/>
        <v>1070.7514089094941</v>
      </c>
      <c r="Q50" s="459">
        <f t="shared" ca="1" si="166"/>
        <v>1054.3096558636896</v>
      </c>
      <c r="R50" s="459">
        <f t="shared" ca="1" si="166"/>
        <v>1001.9080367013599</v>
      </c>
      <c r="S50" s="459">
        <f t="shared" ca="1" si="166"/>
        <v>982.38554525976758</v>
      </c>
      <c r="T50" s="459">
        <f t="shared" ca="1" si="166"/>
        <v>934.29236199642219</v>
      </c>
      <c r="U50" s="459">
        <f t="shared" ca="1" si="166"/>
        <v>904.75569268288439</v>
      </c>
      <c r="V50" s="459">
        <f t="shared" ca="1" si="166"/>
        <v>849.22858772559584</v>
      </c>
      <c r="W50" s="459">
        <f t="shared" ca="1" si="166"/>
        <v>819.55996176031135</v>
      </c>
      <c r="X50" s="459">
        <f t="shared" ca="1" si="166"/>
        <v>761.14471213444892</v>
      </c>
      <c r="Y50" s="459">
        <f t="shared" ca="1" si="166"/>
        <v>725.68106887101658</v>
      </c>
      <c r="Z50" s="459">
        <f t="shared" ca="1" si="166"/>
        <v>664.33170517872747</v>
      </c>
      <c r="AA50" s="459">
        <f t="shared" ca="1" si="166"/>
        <v>622.70779422636213</v>
      </c>
      <c r="AB50" s="459">
        <f t="shared" ca="1" si="166"/>
        <v>561.43020876985793</v>
      </c>
      <c r="AC50" s="459">
        <f t="shared" ca="1" si="166"/>
        <v>510.59591201434603</v>
      </c>
      <c r="AD50" s="459">
        <f t="shared" ca="1" si="166"/>
        <v>443.8750409051849</v>
      </c>
      <c r="AE50" s="459">
        <f t="shared" ca="1" si="166"/>
        <v>389.17544948391691</v>
      </c>
      <c r="AF50" s="459">
        <f t="shared" ca="1" si="166"/>
        <v>318.91711977919414</v>
      </c>
      <c r="AG50" s="459">
        <f t="shared" ca="1" si="166"/>
        <v>246.4605034382958</v>
      </c>
      <c r="AH50" s="459">
        <f t="shared" ca="1" si="166"/>
        <v>162.37390066835158</v>
      </c>
      <c r="AI50" s="459">
        <f t="shared" ca="1" si="166"/>
        <v>83.960007756701884</v>
      </c>
      <c r="AJ50" s="459">
        <f t="shared" ca="1" si="166"/>
        <v>0</v>
      </c>
      <c r="AK50" s="459">
        <f t="shared" ca="1" si="166"/>
        <v>0</v>
      </c>
      <c r="AL50" s="459">
        <f t="shared" ca="1" si="166"/>
        <v>0</v>
      </c>
      <c r="AM50" s="459">
        <f t="shared" ca="1" si="166"/>
        <v>0</v>
      </c>
      <c r="AN50" s="459">
        <f t="shared" ca="1" si="166"/>
        <v>0</v>
      </c>
      <c r="AO50" s="459">
        <f t="shared" ca="1" si="166"/>
        <v>0</v>
      </c>
      <c r="AP50" s="459">
        <f t="shared" ca="1" si="166"/>
        <v>0</v>
      </c>
      <c r="AQ50" s="459">
        <f t="shared" ca="1" si="166"/>
        <v>0</v>
      </c>
      <c r="AR50" s="459">
        <f t="shared" ca="1" si="166"/>
        <v>0</v>
      </c>
      <c r="AS50" s="459">
        <f t="shared" ca="1" si="166"/>
        <v>0</v>
      </c>
      <c r="AT50" s="459">
        <f t="shared" ca="1" si="166"/>
        <v>0</v>
      </c>
      <c r="AU50" s="459">
        <f t="shared" ca="1" si="166"/>
        <v>0</v>
      </c>
      <c r="AV50" s="459">
        <f t="shared" ca="1" si="166"/>
        <v>0</v>
      </c>
      <c r="AW50" s="459">
        <f t="shared" ca="1" si="166"/>
        <v>0</v>
      </c>
      <c r="AX50" s="459">
        <f t="shared" ca="1" si="166"/>
        <v>0</v>
      </c>
      <c r="AY50" s="459">
        <f t="shared" ca="1" si="166"/>
        <v>0</v>
      </c>
      <c r="AZ50" s="459">
        <f t="shared" ca="1" si="166"/>
        <v>0</v>
      </c>
      <c r="BA50" s="459">
        <f t="shared" ca="1" si="166"/>
        <v>0</v>
      </c>
      <c r="BB50" s="459">
        <f t="shared" ca="1" si="166"/>
        <v>0</v>
      </c>
      <c r="BC50" s="459">
        <f t="shared" ca="1" si="166"/>
        <v>0</v>
      </c>
      <c r="BD50" s="459">
        <f t="shared" ca="1" si="166"/>
        <v>0</v>
      </c>
      <c r="BE50" s="459">
        <f t="shared" ca="1" si="166"/>
        <v>0</v>
      </c>
      <c r="BF50" s="459">
        <f t="shared" ca="1" si="166"/>
        <v>0</v>
      </c>
      <c r="BG50" s="459">
        <f t="shared" ca="1" si="166"/>
        <v>0</v>
      </c>
      <c r="BH50" s="459">
        <f t="shared" ca="1" si="166"/>
        <v>0</v>
      </c>
      <c r="BI50" s="459">
        <f t="shared" ca="1" si="166"/>
        <v>0</v>
      </c>
      <c r="BJ50" s="459">
        <f t="shared" ca="1" si="166"/>
        <v>0</v>
      </c>
      <c r="BK50" s="459">
        <f t="shared" ca="1" si="166"/>
        <v>0</v>
      </c>
      <c r="BL50" s="459">
        <f t="shared" ca="1" si="166"/>
        <v>0</v>
      </c>
      <c r="BM50" s="459">
        <f t="shared" ca="1" si="166"/>
        <v>0</v>
      </c>
      <c r="BN50" s="459">
        <f t="shared" ca="1" si="166"/>
        <v>0</v>
      </c>
      <c r="BO50" s="459">
        <f t="shared" ca="1" si="166"/>
        <v>0</v>
      </c>
      <c r="BP50" s="459">
        <f t="shared" ca="1" si="166"/>
        <v>0</v>
      </c>
      <c r="BQ50" s="459">
        <f t="shared" ca="1" si="166"/>
        <v>0</v>
      </c>
      <c r="BR50" s="459">
        <f t="shared" ca="1" si="166"/>
        <v>0</v>
      </c>
      <c r="BS50" s="459">
        <f t="shared" ca="1" si="166"/>
        <v>0</v>
      </c>
      <c r="BT50" s="459">
        <f t="shared" ca="1" si="166"/>
        <v>0</v>
      </c>
      <c r="BU50" s="459">
        <f t="shared" ref="BU50:DW50" ca="1" si="167">BU61+BU71</f>
        <v>0</v>
      </c>
      <c r="BV50" s="459">
        <f t="shared" ca="1" si="167"/>
        <v>0</v>
      </c>
      <c r="BW50" s="459">
        <f t="shared" ca="1" si="167"/>
        <v>0</v>
      </c>
      <c r="BX50" s="459">
        <f t="shared" ca="1" si="167"/>
        <v>0</v>
      </c>
      <c r="BY50" s="459">
        <f t="shared" ca="1" si="167"/>
        <v>0</v>
      </c>
      <c r="BZ50" s="459">
        <f t="shared" ca="1" si="167"/>
        <v>0</v>
      </c>
      <c r="CA50" s="459">
        <f t="shared" ca="1" si="167"/>
        <v>0</v>
      </c>
      <c r="CB50" s="459">
        <f t="shared" ca="1" si="167"/>
        <v>0</v>
      </c>
      <c r="CC50" s="459">
        <f t="shared" ca="1" si="167"/>
        <v>0</v>
      </c>
      <c r="CD50" s="459">
        <f t="shared" ca="1" si="167"/>
        <v>0</v>
      </c>
      <c r="CE50" s="459">
        <f t="shared" ca="1" si="167"/>
        <v>0</v>
      </c>
      <c r="CF50" s="459">
        <f t="shared" ca="1" si="167"/>
        <v>0</v>
      </c>
      <c r="CG50" s="459">
        <f t="shared" ca="1" si="167"/>
        <v>0</v>
      </c>
      <c r="CH50" s="459">
        <f t="shared" ca="1" si="167"/>
        <v>0</v>
      </c>
      <c r="CI50" s="459">
        <f t="shared" ca="1" si="167"/>
        <v>0</v>
      </c>
      <c r="CJ50" s="459">
        <f t="shared" ca="1" si="167"/>
        <v>0</v>
      </c>
      <c r="CK50" s="459">
        <f t="shared" ca="1" si="167"/>
        <v>0</v>
      </c>
      <c r="CL50" s="459">
        <f t="shared" ca="1" si="167"/>
        <v>0</v>
      </c>
      <c r="CM50" s="459">
        <f t="shared" ca="1" si="167"/>
        <v>0</v>
      </c>
      <c r="CN50" s="459">
        <f t="shared" ca="1" si="167"/>
        <v>0</v>
      </c>
      <c r="CO50" s="459">
        <f t="shared" ca="1" si="167"/>
        <v>0</v>
      </c>
      <c r="CP50" s="459">
        <f t="shared" ca="1" si="167"/>
        <v>0</v>
      </c>
      <c r="CQ50" s="459">
        <f t="shared" ca="1" si="167"/>
        <v>0</v>
      </c>
      <c r="CR50" s="459">
        <f t="shared" ca="1" si="167"/>
        <v>0</v>
      </c>
      <c r="CS50" s="459">
        <f t="shared" ca="1" si="167"/>
        <v>0</v>
      </c>
      <c r="CT50" s="459">
        <f t="shared" ca="1" si="167"/>
        <v>0</v>
      </c>
      <c r="CU50" s="459">
        <f t="shared" ca="1" si="167"/>
        <v>0</v>
      </c>
      <c r="CV50" s="459">
        <f t="shared" ca="1" si="167"/>
        <v>0</v>
      </c>
      <c r="CW50" s="459">
        <f t="shared" ca="1" si="167"/>
        <v>0</v>
      </c>
      <c r="CX50" s="459">
        <f t="shared" ca="1" si="167"/>
        <v>0</v>
      </c>
      <c r="CY50" s="459">
        <f t="shared" ca="1" si="167"/>
        <v>0</v>
      </c>
      <c r="CZ50" s="459">
        <f t="shared" ca="1" si="167"/>
        <v>0</v>
      </c>
      <c r="DA50" s="459">
        <f t="shared" ca="1" si="167"/>
        <v>0</v>
      </c>
      <c r="DB50" s="459">
        <f t="shared" ca="1" si="167"/>
        <v>0</v>
      </c>
      <c r="DC50" s="459">
        <f t="shared" ca="1" si="167"/>
        <v>0</v>
      </c>
      <c r="DD50" s="459">
        <f t="shared" ca="1" si="167"/>
        <v>0</v>
      </c>
      <c r="DE50" s="459">
        <f t="shared" ca="1" si="167"/>
        <v>0</v>
      </c>
      <c r="DF50" s="459">
        <f t="shared" ca="1" si="167"/>
        <v>0</v>
      </c>
      <c r="DG50" s="459">
        <f t="shared" ca="1" si="167"/>
        <v>0</v>
      </c>
      <c r="DH50" s="459">
        <f t="shared" ca="1" si="167"/>
        <v>0</v>
      </c>
      <c r="DI50" s="459">
        <f t="shared" ca="1" si="167"/>
        <v>0</v>
      </c>
      <c r="DJ50" s="459">
        <f t="shared" ca="1" si="167"/>
        <v>0</v>
      </c>
      <c r="DK50" s="459">
        <f t="shared" ca="1" si="167"/>
        <v>0</v>
      </c>
      <c r="DL50" s="459">
        <f t="shared" ca="1" si="167"/>
        <v>0</v>
      </c>
      <c r="DM50" s="459">
        <f t="shared" ca="1" si="167"/>
        <v>0</v>
      </c>
      <c r="DN50" s="459">
        <f t="shared" ca="1" si="167"/>
        <v>0</v>
      </c>
      <c r="DO50" s="459">
        <f t="shared" ca="1" si="167"/>
        <v>0</v>
      </c>
      <c r="DP50" s="459">
        <f t="shared" ca="1" si="167"/>
        <v>0</v>
      </c>
      <c r="DQ50" s="459">
        <f t="shared" ca="1" si="167"/>
        <v>0</v>
      </c>
      <c r="DR50" s="459">
        <f t="shared" ca="1" si="167"/>
        <v>0</v>
      </c>
      <c r="DS50" s="459">
        <f t="shared" ca="1" si="167"/>
        <v>0</v>
      </c>
      <c r="DT50" s="459">
        <f t="shared" ca="1" si="167"/>
        <v>0</v>
      </c>
      <c r="DU50" s="459">
        <f t="shared" ca="1" si="167"/>
        <v>0</v>
      </c>
      <c r="DV50" s="459">
        <f t="shared" ca="1" si="167"/>
        <v>0</v>
      </c>
      <c r="DW50" s="459">
        <f t="shared" ca="1" si="167"/>
        <v>0</v>
      </c>
    </row>
    <row r="51" spans="1:127">
      <c r="A51" s="960" t="s">
        <v>845</v>
      </c>
      <c r="B51" s="726">
        <f>Inputs!$D$405</f>
        <v>0</v>
      </c>
      <c r="C51" s="726"/>
      <c r="D51" s="510">
        <f ca="1">SUM(G51:DW51)</f>
        <v>0</v>
      </c>
      <c r="E51" s="637"/>
      <c r="F51" s="637"/>
      <c r="G51" s="459">
        <f t="shared" si="157"/>
        <v>0</v>
      </c>
      <c r="H51" s="459">
        <f t="shared" ca="1" si="158"/>
        <v>0</v>
      </c>
      <c r="I51" s="459">
        <f t="shared" ref="I51:BT51" ca="1" si="168">I62+I72</f>
        <v>0</v>
      </c>
      <c r="J51" s="459">
        <f t="shared" ca="1" si="168"/>
        <v>0</v>
      </c>
      <c r="K51" s="459">
        <f t="shared" ca="1" si="168"/>
        <v>0</v>
      </c>
      <c r="L51" s="459">
        <f t="shared" ca="1" si="168"/>
        <v>0</v>
      </c>
      <c r="M51" s="459">
        <f t="shared" ca="1" si="168"/>
        <v>0</v>
      </c>
      <c r="N51" s="459">
        <f t="shared" ca="1" si="168"/>
        <v>0</v>
      </c>
      <c r="O51" s="459">
        <f t="shared" ca="1" si="168"/>
        <v>0</v>
      </c>
      <c r="P51" s="459">
        <f t="shared" ca="1" si="168"/>
        <v>0</v>
      </c>
      <c r="Q51" s="459">
        <f t="shared" ca="1" si="168"/>
        <v>0</v>
      </c>
      <c r="R51" s="459">
        <f t="shared" ca="1" si="168"/>
        <v>0</v>
      </c>
      <c r="S51" s="459">
        <f t="shared" ca="1" si="168"/>
        <v>0</v>
      </c>
      <c r="T51" s="459">
        <f t="shared" ca="1" si="168"/>
        <v>0</v>
      </c>
      <c r="U51" s="459">
        <f t="shared" ca="1" si="168"/>
        <v>0</v>
      </c>
      <c r="V51" s="459">
        <f t="shared" ca="1" si="168"/>
        <v>0</v>
      </c>
      <c r="W51" s="459">
        <f t="shared" ca="1" si="168"/>
        <v>0</v>
      </c>
      <c r="X51" s="459">
        <f t="shared" ca="1" si="168"/>
        <v>0</v>
      </c>
      <c r="Y51" s="459">
        <f t="shared" ca="1" si="168"/>
        <v>0</v>
      </c>
      <c r="Z51" s="459">
        <f t="shared" ca="1" si="168"/>
        <v>0</v>
      </c>
      <c r="AA51" s="459">
        <f t="shared" ca="1" si="168"/>
        <v>0</v>
      </c>
      <c r="AB51" s="459">
        <f t="shared" ca="1" si="168"/>
        <v>0</v>
      </c>
      <c r="AC51" s="459">
        <f t="shared" ca="1" si="168"/>
        <v>0</v>
      </c>
      <c r="AD51" s="459">
        <f t="shared" ca="1" si="168"/>
        <v>0</v>
      </c>
      <c r="AE51" s="459">
        <f t="shared" ca="1" si="168"/>
        <v>0</v>
      </c>
      <c r="AF51" s="459">
        <f t="shared" ca="1" si="168"/>
        <v>0</v>
      </c>
      <c r="AG51" s="459">
        <f t="shared" ca="1" si="168"/>
        <v>0</v>
      </c>
      <c r="AH51" s="459">
        <f t="shared" ca="1" si="168"/>
        <v>0</v>
      </c>
      <c r="AI51" s="459">
        <f t="shared" ca="1" si="168"/>
        <v>0</v>
      </c>
      <c r="AJ51" s="459">
        <f t="shared" ca="1" si="168"/>
        <v>0</v>
      </c>
      <c r="AK51" s="459">
        <f t="shared" ca="1" si="168"/>
        <v>0</v>
      </c>
      <c r="AL51" s="459">
        <f t="shared" ca="1" si="168"/>
        <v>0</v>
      </c>
      <c r="AM51" s="459">
        <f t="shared" ca="1" si="168"/>
        <v>0</v>
      </c>
      <c r="AN51" s="459">
        <f t="shared" ca="1" si="168"/>
        <v>0</v>
      </c>
      <c r="AO51" s="459">
        <f t="shared" ca="1" si="168"/>
        <v>0</v>
      </c>
      <c r="AP51" s="459">
        <f t="shared" ca="1" si="168"/>
        <v>0</v>
      </c>
      <c r="AQ51" s="459">
        <f t="shared" ca="1" si="168"/>
        <v>0</v>
      </c>
      <c r="AR51" s="459">
        <f t="shared" ca="1" si="168"/>
        <v>0</v>
      </c>
      <c r="AS51" s="459">
        <f t="shared" ca="1" si="168"/>
        <v>0</v>
      </c>
      <c r="AT51" s="459">
        <f t="shared" ca="1" si="168"/>
        <v>0</v>
      </c>
      <c r="AU51" s="459">
        <f t="shared" ca="1" si="168"/>
        <v>0</v>
      </c>
      <c r="AV51" s="459">
        <f t="shared" ca="1" si="168"/>
        <v>0</v>
      </c>
      <c r="AW51" s="459">
        <f t="shared" ca="1" si="168"/>
        <v>0</v>
      </c>
      <c r="AX51" s="459">
        <f t="shared" ca="1" si="168"/>
        <v>0</v>
      </c>
      <c r="AY51" s="459">
        <f t="shared" ca="1" si="168"/>
        <v>0</v>
      </c>
      <c r="AZ51" s="459">
        <f t="shared" ca="1" si="168"/>
        <v>0</v>
      </c>
      <c r="BA51" s="459">
        <f t="shared" ca="1" si="168"/>
        <v>0</v>
      </c>
      <c r="BB51" s="459">
        <f t="shared" ca="1" si="168"/>
        <v>0</v>
      </c>
      <c r="BC51" s="459">
        <f t="shared" ca="1" si="168"/>
        <v>0</v>
      </c>
      <c r="BD51" s="459">
        <f t="shared" ca="1" si="168"/>
        <v>0</v>
      </c>
      <c r="BE51" s="459">
        <f t="shared" ca="1" si="168"/>
        <v>0</v>
      </c>
      <c r="BF51" s="459">
        <f t="shared" ca="1" si="168"/>
        <v>0</v>
      </c>
      <c r="BG51" s="459">
        <f t="shared" ca="1" si="168"/>
        <v>0</v>
      </c>
      <c r="BH51" s="459">
        <f t="shared" ca="1" si="168"/>
        <v>0</v>
      </c>
      <c r="BI51" s="459">
        <f t="shared" ca="1" si="168"/>
        <v>0</v>
      </c>
      <c r="BJ51" s="459">
        <f t="shared" ca="1" si="168"/>
        <v>0</v>
      </c>
      <c r="BK51" s="459">
        <f t="shared" ca="1" si="168"/>
        <v>0</v>
      </c>
      <c r="BL51" s="459">
        <f t="shared" ca="1" si="168"/>
        <v>0</v>
      </c>
      <c r="BM51" s="459">
        <f t="shared" ca="1" si="168"/>
        <v>0</v>
      </c>
      <c r="BN51" s="459">
        <f t="shared" ca="1" si="168"/>
        <v>0</v>
      </c>
      <c r="BO51" s="459">
        <f t="shared" ca="1" si="168"/>
        <v>0</v>
      </c>
      <c r="BP51" s="459">
        <f t="shared" ca="1" si="168"/>
        <v>0</v>
      </c>
      <c r="BQ51" s="459">
        <f t="shared" ca="1" si="168"/>
        <v>0</v>
      </c>
      <c r="BR51" s="459">
        <f t="shared" ca="1" si="168"/>
        <v>0</v>
      </c>
      <c r="BS51" s="459">
        <f t="shared" ca="1" si="168"/>
        <v>0</v>
      </c>
      <c r="BT51" s="459">
        <f t="shared" ca="1" si="168"/>
        <v>0</v>
      </c>
      <c r="BU51" s="459">
        <f t="shared" ref="BU51:DW51" ca="1" si="169">BU62+BU72</f>
        <v>0</v>
      </c>
      <c r="BV51" s="459">
        <f t="shared" ca="1" si="169"/>
        <v>0</v>
      </c>
      <c r="BW51" s="459">
        <f t="shared" ca="1" si="169"/>
        <v>0</v>
      </c>
      <c r="BX51" s="459">
        <f t="shared" ca="1" si="169"/>
        <v>0</v>
      </c>
      <c r="BY51" s="459">
        <f t="shared" ca="1" si="169"/>
        <v>0</v>
      </c>
      <c r="BZ51" s="459">
        <f t="shared" ca="1" si="169"/>
        <v>0</v>
      </c>
      <c r="CA51" s="459">
        <f t="shared" ca="1" si="169"/>
        <v>0</v>
      </c>
      <c r="CB51" s="459">
        <f t="shared" ca="1" si="169"/>
        <v>0</v>
      </c>
      <c r="CC51" s="459">
        <f t="shared" ca="1" si="169"/>
        <v>0</v>
      </c>
      <c r="CD51" s="459">
        <f t="shared" ca="1" si="169"/>
        <v>0</v>
      </c>
      <c r="CE51" s="459">
        <f t="shared" ca="1" si="169"/>
        <v>0</v>
      </c>
      <c r="CF51" s="459">
        <f t="shared" ca="1" si="169"/>
        <v>0</v>
      </c>
      <c r="CG51" s="459">
        <f t="shared" ca="1" si="169"/>
        <v>0</v>
      </c>
      <c r="CH51" s="459">
        <f t="shared" ca="1" si="169"/>
        <v>0</v>
      </c>
      <c r="CI51" s="459">
        <f t="shared" ca="1" si="169"/>
        <v>0</v>
      </c>
      <c r="CJ51" s="459">
        <f t="shared" ca="1" si="169"/>
        <v>0</v>
      </c>
      <c r="CK51" s="459">
        <f t="shared" ca="1" si="169"/>
        <v>0</v>
      </c>
      <c r="CL51" s="459">
        <f t="shared" ca="1" si="169"/>
        <v>0</v>
      </c>
      <c r="CM51" s="459">
        <f t="shared" ca="1" si="169"/>
        <v>0</v>
      </c>
      <c r="CN51" s="459">
        <f t="shared" ca="1" si="169"/>
        <v>0</v>
      </c>
      <c r="CO51" s="459">
        <f t="shared" ca="1" si="169"/>
        <v>0</v>
      </c>
      <c r="CP51" s="459">
        <f t="shared" ca="1" si="169"/>
        <v>0</v>
      </c>
      <c r="CQ51" s="459">
        <f t="shared" ca="1" si="169"/>
        <v>0</v>
      </c>
      <c r="CR51" s="459">
        <f t="shared" ca="1" si="169"/>
        <v>0</v>
      </c>
      <c r="CS51" s="459">
        <f t="shared" ca="1" si="169"/>
        <v>0</v>
      </c>
      <c r="CT51" s="459">
        <f t="shared" ca="1" si="169"/>
        <v>0</v>
      </c>
      <c r="CU51" s="459">
        <f t="shared" ca="1" si="169"/>
        <v>0</v>
      </c>
      <c r="CV51" s="459">
        <f t="shared" ca="1" si="169"/>
        <v>0</v>
      </c>
      <c r="CW51" s="459">
        <f t="shared" ca="1" si="169"/>
        <v>0</v>
      </c>
      <c r="CX51" s="459">
        <f t="shared" ca="1" si="169"/>
        <v>0</v>
      </c>
      <c r="CY51" s="459">
        <f t="shared" ca="1" si="169"/>
        <v>0</v>
      </c>
      <c r="CZ51" s="459">
        <f t="shared" ca="1" si="169"/>
        <v>0</v>
      </c>
      <c r="DA51" s="459">
        <f t="shared" ca="1" si="169"/>
        <v>0</v>
      </c>
      <c r="DB51" s="459">
        <f t="shared" ca="1" si="169"/>
        <v>0</v>
      </c>
      <c r="DC51" s="459">
        <f t="shared" ca="1" si="169"/>
        <v>0</v>
      </c>
      <c r="DD51" s="459">
        <f t="shared" ca="1" si="169"/>
        <v>0</v>
      </c>
      <c r="DE51" s="459">
        <f t="shared" ca="1" si="169"/>
        <v>0</v>
      </c>
      <c r="DF51" s="459">
        <f t="shared" ca="1" si="169"/>
        <v>0</v>
      </c>
      <c r="DG51" s="459">
        <f t="shared" ca="1" si="169"/>
        <v>0</v>
      </c>
      <c r="DH51" s="459">
        <f t="shared" ca="1" si="169"/>
        <v>0</v>
      </c>
      <c r="DI51" s="459">
        <f t="shared" ca="1" si="169"/>
        <v>0</v>
      </c>
      <c r="DJ51" s="459">
        <f t="shared" ca="1" si="169"/>
        <v>0</v>
      </c>
      <c r="DK51" s="459">
        <f t="shared" ca="1" si="169"/>
        <v>0</v>
      </c>
      <c r="DL51" s="459">
        <f t="shared" ca="1" si="169"/>
        <v>0</v>
      </c>
      <c r="DM51" s="459">
        <f t="shared" ca="1" si="169"/>
        <v>0</v>
      </c>
      <c r="DN51" s="459">
        <f t="shared" ca="1" si="169"/>
        <v>0</v>
      </c>
      <c r="DO51" s="459">
        <f t="shared" ca="1" si="169"/>
        <v>0</v>
      </c>
      <c r="DP51" s="459">
        <f t="shared" ca="1" si="169"/>
        <v>0</v>
      </c>
      <c r="DQ51" s="459">
        <f t="shared" ca="1" si="169"/>
        <v>0</v>
      </c>
      <c r="DR51" s="459">
        <f t="shared" ca="1" si="169"/>
        <v>0</v>
      </c>
      <c r="DS51" s="459">
        <f t="shared" ca="1" si="169"/>
        <v>0</v>
      </c>
      <c r="DT51" s="459">
        <f t="shared" ca="1" si="169"/>
        <v>0</v>
      </c>
      <c r="DU51" s="459">
        <f t="shared" ca="1" si="169"/>
        <v>0</v>
      </c>
      <c r="DV51" s="459">
        <f t="shared" ca="1" si="169"/>
        <v>0</v>
      </c>
      <c r="DW51" s="459">
        <f t="shared" ca="1" si="169"/>
        <v>0</v>
      </c>
    </row>
    <row r="52" spans="1:127">
      <c r="A52" s="880" t="s">
        <v>1175</v>
      </c>
      <c r="B52" s="708"/>
      <c r="C52" s="708"/>
      <c r="D52" s="510">
        <f ca="1">SUM(G52:DW52)</f>
        <v>22822.816668720287</v>
      </c>
      <c r="E52" s="637"/>
      <c r="F52" s="637"/>
      <c r="G52" s="459">
        <f t="shared" si="157"/>
        <v>0</v>
      </c>
      <c r="H52" s="459">
        <f t="shared" ca="1" si="158"/>
        <v>1297.0824859814552</v>
      </c>
      <c r="I52" s="459">
        <f t="shared" ref="I52:BT52" ca="1" si="170">I63+I73</f>
        <v>1293.6659088159379</v>
      </c>
      <c r="J52" s="459">
        <f t="shared" ca="1" si="170"/>
        <v>1246.9130033747222</v>
      </c>
      <c r="K52" s="459">
        <f t="shared" ca="1" si="170"/>
        <v>1240.2776212713698</v>
      </c>
      <c r="L52" s="459">
        <f t="shared" ca="1" si="170"/>
        <v>1198.5217792473559</v>
      </c>
      <c r="M52" s="459">
        <f t="shared" ca="1" si="170"/>
        <v>1182.9115072799977</v>
      </c>
      <c r="N52" s="459">
        <f t="shared" ca="1" si="170"/>
        <v>1134.1412152842961</v>
      </c>
      <c r="O52" s="459">
        <f t="shared" ca="1" si="170"/>
        <v>1121.4584733392303</v>
      </c>
      <c r="P52" s="459">
        <f t="shared" ca="1" si="170"/>
        <v>1070.7514089094941</v>
      </c>
      <c r="Q52" s="459">
        <f t="shared" ca="1" si="170"/>
        <v>1054.3096558636896</v>
      </c>
      <c r="R52" s="459">
        <f t="shared" ca="1" si="170"/>
        <v>1001.9080367013599</v>
      </c>
      <c r="S52" s="459">
        <f t="shared" ca="1" si="170"/>
        <v>982.38554525976758</v>
      </c>
      <c r="T52" s="459">
        <f t="shared" ca="1" si="170"/>
        <v>934.29236199642219</v>
      </c>
      <c r="U52" s="459">
        <f t="shared" ca="1" si="170"/>
        <v>904.75569268288439</v>
      </c>
      <c r="V52" s="459">
        <f t="shared" ca="1" si="170"/>
        <v>849.22858772559584</v>
      </c>
      <c r="W52" s="459">
        <f t="shared" ca="1" si="170"/>
        <v>819.55996176031135</v>
      </c>
      <c r="X52" s="459">
        <f t="shared" ca="1" si="170"/>
        <v>761.14471213444892</v>
      </c>
      <c r="Y52" s="459">
        <f t="shared" ca="1" si="170"/>
        <v>725.68106887101658</v>
      </c>
      <c r="Z52" s="459">
        <f t="shared" ca="1" si="170"/>
        <v>664.33170517872747</v>
      </c>
      <c r="AA52" s="459">
        <f t="shared" ca="1" si="170"/>
        <v>622.70779422636213</v>
      </c>
      <c r="AB52" s="459">
        <f t="shared" ca="1" si="170"/>
        <v>561.43020876985793</v>
      </c>
      <c r="AC52" s="459">
        <f t="shared" ca="1" si="170"/>
        <v>510.59591201434603</v>
      </c>
      <c r="AD52" s="459">
        <f t="shared" ca="1" si="170"/>
        <v>443.8750409051849</v>
      </c>
      <c r="AE52" s="459">
        <f t="shared" ca="1" si="170"/>
        <v>389.17544948391691</v>
      </c>
      <c r="AF52" s="459">
        <f t="shared" ca="1" si="170"/>
        <v>318.91711977919414</v>
      </c>
      <c r="AG52" s="459">
        <f t="shared" ca="1" si="170"/>
        <v>246.4605034382958</v>
      </c>
      <c r="AH52" s="459">
        <f t="shared" ca="1" si="170"/>
        <v>162.37390066835158</v>
      </c>
      <c r="AI52" s="459">
        <f t="shared" ca="1" si="170"/>
        <v>83.960007756701884</v>
      </c>
      <c r="AJ52" s="459">
        <f t="shared" ca="1" si="170"/>
        <v>0</v>
      </c>
      <c r="AK52" s="459">
        <f t="shared" ca="1" si="170"/>
        <v>0</v>
      </c>
      <c r="AL52" s="459">
        <f t="shared" ca="1" si="170"/>
        <v>0</v>
      </c>
      <c r="AM52" s="459">
        <f t="shared" ca="1" si="170"/>
        <v>0</v>
      </c>
      <c r="AN52" s="459">
        <f t="shared" ca="1" si="170"/>
        <v>0</v>
      </c>
      <c r="AO52" s="459">
        <f t="shared" ca="1" si="170"/>
        <v>0</v>
      </c>
      <c r="AP52" s="459">
        <f t="shared" ca="1" si="170"/>
        <v>0</v>
      </c>
      <c r="AQ52" s="459">
        <f t="shared" ca="1" si="170"/>
        <v>0</v>
      </c>
      <c r="AR52" s="459">
        <f t="shared" ca="1" si="170"/>
        <v>0</v>
      </c>
      <c r="AS52" s="459">
        <f t="shared" ca="1" si="170"/>
        <v>0</v>
      </c>
      <c r="AT52" s="459">
        <f t="shared" ca="1" si="170"/>
        <v>0</v>
      </c>
      <c r="AU52" s="459">
        <f t="shared" ca="1" si="170"/>
        <v>0</v>
      </c>
      <c r="AV52" s="459">
        <f t="shared" ca="1" si="170"/>
        <v>0</v>
      </c>
      <c r="AW52" s="459">
        <f t="shared" ca="1" si="170"/>
        <v>0</v>
      </c>
      <c r="AX52" s="459">
        <f t="shared" ca="1" si="170"/>
        <v>0</v>
      </c>
      <c r="AY52" s="459">
        <f t="shared" ca="1" si="170"/>
        <v>0</v>
      </c>
      <c r="AZ52" s="459">
        <f t="shared" ca="1" si="170"/>
        <v>0</v>
      </c>
      <c r="BA52" s="459">
        <f t="shared" ca="1" si="170"/>
        <v>0</v>
      </c>
      <c r="BB52" s="459">
        <f t="shared" ca="1" si="170"/>
        <v>0</v>
      </c>
      <c r="BC52" s="459">
        <f t="shared" ca="1" si="170"/>
        <v>0</v>
      </c>
      <c r="BD52" s="459">
        <f t="shared" ca="1" si="170"/>
        <v>0</v>
      </c>
      <c r="BE52" s="459">
        <f t="shared" ca="1" si="170"/>
        <v>0</v>
      </c>
      <c r="BF52" s="459">
        <f t="shared" ca="1" si="170"/>
        <v>0</v>
      </c>
      <c r="BG52" s="459">
        <f t="shared" ca="1" si="170"/>
        <v>0</v>
      </c>
      <c r="BH52" s="459">
        <f t="shared" ca="1" si="170"/>
        <v>0</v>
      </c>
      <c r="BI52" s="459">
        <f t="shared" ca="1" si="170"/>
        <v>0</v>
      </c>
      <c r="BJ52" s="459">
        <f t="shared" ca="1" si="170"/>
        <v>0</v>
      </c>
      <c r="BK52" s="459">
        <f t="shared" ca="1" si="170"/>
        <v>0</v>
      </c>
      <c r="BL52" s="459">
        <f t="shared" ca="1" si="170"/>
        <v>0</v>
      </c>
      <c r="BM52" s="459">
        <f t="shared" ca="1" si="170"/>
        <v>0</v>
      </c>
      <c r="BN52" s="459">
        <f t="shared" ca="1" si="170"/>
        <v>0</v>
      </c>
      <c r="BO52" s="459">
        <f t="shared" ca="1" si="170"/>
        <v>0</v>
      </c>
      <c r="BP52" s="459">
        <f t="shared" ca="1" si="170"/>
        <v>0</v>
      </c>
      <c r="BQ52" s="459">
        <f t="shared" ca="1" si="170"/>
        <v>0</v>
      </c>
      <c r="BR52" s="459">
        <f t="shared" ca="1" si="170"/>
        <v>0</v>
      </c>
      <c r="BS52" s="459">
        <f t="shared" ca="1" si="170"/>
        <v>0</v>
      </c>
      <c r="BT52" s="459">
        <f t="shared" ca="1" si="170"/>
        <v>0</v>
      </c>
      <c r="BU52" s="459">
        <f t="shared" ref="BU52:DW52" ca="1" si="171">BU63+BU73</f>
        <v>0</v>
      </c>
      <c r="BV52" s="459">
        <f t="shared" ca="1" si="171"/>
        <v>0</v>
      </c>
      <c r="BW52" s="459">
        <f t="shared" ca="1" si="171"/>
        <v>0</v>
      </c>
      <c r="BX52" s="459">
        <f t="shared" ca="1" si="171"/>
        <v>0</v>
      </c>
      <c r="BY52" s="459">
        <f t="shared" ca="1" si="171"/>
        <v>0</v>
      </c>
      <c r="BZ52" s="459">
        <f t="shared" ca="1" si="171"/>
        <v>0</v>
      </c>
      <c r="CA52" s="459">
        <f t="shared" ca="1" si="171"/>
        <v>0</v>
      </c>
      <c r="CB52" s="459">
        <f t="shared" ca="1" si="171"/>
        <v>0</v>
      </c>
      <c r="CC52" s="459">
        <f t="shared" ca="1" si="171"/>
        <v>0</v>
      </c>
      <c r="CD52" s="459">
        <f t="shared" ca="1" si="171"/>
        <v>0</v>
      </c>
      <c r="CE52" s="459">
        <f t="shared" ca="1" si="171"/>
        <v>0</v>
      </c>
      <c r="CF52" s="459">
        <f t="shared" ca="1" si="171"/>
        <v>0</v>
      </c>
      <c r="CG52" s="459">
        <f t="shared" ca="1" si="171"/>
        <v>0</v>
      </c>
      <c r="CH52" s="459">
        <f t="shared" ca="1" si="171"/>
        <v>0</v>
      </c>
      <c r="CI52" s="459">
        <f t="shared" ca="1" si="171"/>
        <v>0</v>
      </c>
      <c r="CJ52" s="459">
        <f t="shared" ca="1" si="171"/>
        <v>0</v>
      </c>
      <c r="CK52" s="459">
        <f t="shared" ca="1" si="171"/>
        <v>0</v>
      </c>
      <c r="CL52" s="459">
        <f t="shared" ca="1" si="171"/>
        <v>0</v>
      </c>
      <c r="CM52" s="459">
        <f t="shared" ca="1" si="171"/>
        <v>0</v>
      </c>
      <c r="CN52" s="459">
        <f t="shared" ca="1" si="171"/>
        <v>0</v>
      </c>
      <c r="CO52" s="459">
        <f t="shared" ca="1" si="171"/>
        <v>0</v>
      </c>
      <c r="CP52" s="459">
        <f t="shared" ca="1" si="171"/>
        <v>0</v>
      </c>
      <c r="CQ52" s="459">
        <f t="shared" ca="1" si="171"/>
        <v>0</v>
      </c>
      <c r="CR52" s="459">
        <f t="shared" ca="1" si="171"/>
        <v>0</v>
      </c>
      <c r="CS52" s="459">
        <f t="shared" ca="1" si="171"/>
        <v>0</v>
      </c>
      <c r="CT52" s="459">
        <f t="shared" ca="1" si="171"/>
        <v>0</v>
      </c>
      <c r="CU52" s="459">
        <f t="shared" ca="1" si="171"/>
        <v>0</v>
      </c>
      <c r="CV52" s="459">
        <f t="shared" ca="1" si="171"/>
        <v>0</v>
      </c>
      <c r="CW52" s="459">
        <f t="shared" ca="1" si="171"/>
        <v>0</v>
      </c>
      <c r="CX52" s="459">
        <f t="shared" ca="1" si="171"/>
        <v>0</v>
      </c>
      <c r="CY52" s="459">
        <f t="shared" ca="1" si="171"/>
        <v>0</v>
      </c>
      <c r="CZ52" s="459">
        <f t="shared" ca="1" si="171"/>
        <v>0</v>
      </c>
      <c r="DA52" s="459">
        <f t="shared" ca="1" si="171"/>
        <v>0</v>
      </c>
      <c r="DB52" s="459">
        <f t="shared" ca="1" si="171"/>
        <v>0</v>
      </c>
      <c r="DC52" s="459">
        <f t="shared" ca="1" si="171"/>
        <v>0</v>
      </c>
      <c r="DD52" s="459">
        <f t="shared" ca="1" si="171"/>
        <v>0</v>
      </c>
      <c r="DE52" s="459">
        <f t="shared" ca="1" si="171"/>
        <v>0</v>
      </c>
      <c r="DF52" s="459">
        <f t="shared" ca="1" si="171"/>
        <v>0</v>
      </c>
      <c r="DG52" s="459">
        <f t="shared" ca="1" si="171"/>
        <v>0</v>
      </c>
      <c r="DH52" s="459">
        <f t="shared" ca="1" si="171"/>
        <v>0</v>
      </c>
      <c r="DI52" s="459">
        <f t="shared" ca="1" si="171"/>
        <v>0</v>
      </c>
      <c r="DJ52" s="459">
        <f t="shared" ca="1" si="171"/>
        <v>0</v>
      </c>
      <c r="DK52" s="459">
        <f t="shared" ca="1" si="171"/>
        <v>0</v>
      </c>
      <c r="DL52" s="459">
        <f t="shared" ca="1" si="171"/>
        <v>0</v>
      </c>
      <c r="DM52" s="459">
        <f t="shared" ca="1" si="171"/>
        <v>0</v>
      </c>
      <c r="DN52" s="459">
        <f t="shared" ca="1" si="171"/>
        <v>0</v>
      </c>
      <c r="DO52" s="459">
        <f t="shared" ca="1" si="171"/>
        <v>0</v>
      </c>
      <c r="DP52" s="459">
        <f t="shared" ca="1" si="171"/>
        <v>0</v>
      </c>
      <c r="DQ52" s="459">
        <f t="shared" ca="1" si="171"/>
        <v>0</v>
      </c>
      <c r="DR52" s="459">
        <f t="shared" ca="1" si="171"/>
        <v>0</v>
      </c>
      <c r="DS52" s="459">
        <f t="shared" ca="1" si="171"/>
        <v>0</v>
      </c>
      <c r="DT52" s="459">
        <f t="shared" ca="1" si="171"/>
        <v>0</v>
      </c>
      <c r="DU52" s="459">
        <f t="shared" ca="1" si="171"/>
        <v>0</v>
      </c>
      <c r="DV52" s="459">
        <f t="shared" ca="1" si="171"/>
        <v>0</v>
      </c>
      <c r="DW52" s="459">
        <f t="shared" ca="1" si="171"/>
        <v>0</v>
      </c>
    </row>
    <row r="53" spans="1:127">
      <c r="A53" s="873" t="s">
        <v>1089</v>
      </c>
      <c r="B53" s="708"/>
      <c r="C53" s="708"/>
      <c r="D53" s="568"/>
      <c r="E53" s="637"/>
      <c r="F53" s="302"/>
      <c r="G53" s="459">
        <f t="shared" ca="1" si="157"/>
        <v>43358.530568115879</v>
      </c>
      <c r="H53" s="459">
        <f t="shared" ca="1" si="158"/>
        <v>42539.25166000527</v>
      </c>
      <c r="I53" s="459">
        <f t="shared" ref="I53:BT53" ca="1" si="172">I64+I74</f>
        <v>41681.478361567395</v>
      </c>
      <c r="J53" s="459">
        <f t="shared" ca="1" si="172"/>
        <v>40783.699639906212</v>
      </c>
      <c r="K53" s="459">
        <f t="shared" ca="1" si="172"/>
        <v>39843.738159483626</v>
      </c>
      <c r="L53" s="459">
        <f t="shared" ca="1" si="172"/>
        <v>38897.345873291852</v>
      </c>
      <c r="M53" s="459">
        <f t="shared" ca="1" si="172"/>
        <v>37911.772830897127</v>
      </c>
      <c r="N53" s="459">
        <f t="shared" ca="1" si="172"/>
        <v>36876.603069247627</v>
      </c>
      <c r="O53" s="459">
        <f t="shared" ca="1" si="172"/>
        <v>35792.795135096145</v>
      </c>
      <c r="P53" s="459">
        <f t="shared" ca="1" si="172"/>
        <v>34668.567419704814</v>
      </c>
      <c r="Q53" s="459">
        <f t="shared" ca="1" si="172"/>
        <v>33491.51708180413</v>
      </c>
      <c r="R53" s="459">
        <f t="shared" ca="1" si="172"/>
        <v>32303.507151399011</v>
      </c>
      <c r="S53" s="459">
        <f t="shared" ca="1" si="172"/>
        <v>31059.677746672085</v>
      </c>
      <c r="T53" s="459">
        <f t="shared" ca="1" si="172"/>
        <v>29750.82657707695</v>
      </c>
      <c r="U53" s="459">
        <f t="shared" ca="1" si="172"/>
        <v>28387.788809249691</v>
      </c>
      <c r="V53" s="459">
        <f t="shared" ca="1" si="172"/>
        <v>26949.359356385834</v>
      </c>
      <c r="W53" s="459">
        <f t="shared" ca="1" si="172"/>
        <v>25443.344293458529</v>
      </c>
      <c r="X53" s="459">
        <f t="shared" ca="1" si="172"/>
        <v>23862.366166748816</v>
      </c>
      <c r="Y53" s="459">
        <f t="shared" ca="1" si="172"/>
        <v>22207.104681214718</v>
      </c>
      <c r="Z53" s="459">
        <f t="shared" ca="1" si="172"/>
        <v>20476.324983694776</v>
      </c>
      <c r="AA53" s="459">
        <f t="shared" ca="1" si="172"/>
        <v>18664.223396172212</v>
      </c>
      <c r="AB53" s="459">
        <f t="shared" ca="1" si="172"/>
        <v>16789.781542305864</v>
      </c>
      <c r="AC53" s="459">
        <f t="shared" ca="1" si="172"/>
        <v>14837.737566819869</v>
      </c>
      <c r="AD53" s="459">
        <f t="shared" ca="1" si="172"/>
        <v>12797.146676489778</v>
      </c>
      <c r="AE53" s="459">
        <f t="shared" ca="1" si="172"/>
        <v>10660.677201403027</v>
      </c>
      <c r="AF53" s="459">
        <f t="shared" ca="1" si="172"/>
        <v>8104.291307799278</v>
      </c>
      <c r="AG53" s="459">
        <f t="shared" ca="1" si="172"/>
        <v>5427.7918418317076</v>
      </c>
      <c r="AH53" s="459">
        <f t="shared" ca="1" si="172"/>
        <v>2760.833283925163</v>
      </c>
      <c r="AI53" s="459">
        <f t="shared" ca="1" si="172"/>
        <v>0</v>
      </c>
      <c r="AJ53" s="459">
        <f t="shared" ca="1" si="172"/>
        <v>0</v>
      </c>
      <c r="AK53" s="459">
        <f t="shared" ca="1" si="172"/>
        <v>0</v>
      </c>
      <c r="AL53" s="459">
        <f t="shared" ca="1" si="172"/>
        <v>0</v>
      </c>
      <c r="AM53" s="459">
        <f t="shared" ca="1" si="172"/>
        <v>0</v>
      </c>
      <c r="AN53" s="459">
        <f t="shared" ca="1" si="172"/>
        <v>0</v>
      </c>
      <c r="AO53" s="459">
        <f t="shared" ca="1" si="172"/>
        <v>0</v>
      </c>
      <c r="AP53" s="459">
        <f t="shared" ca="1" si="172"/>
        <v>0</v>
      </c>
      <c r="AQ53" s="459">
        <f t="shared" ca="1" si="172"/>
        <v>0</v>
      </c>
      <c r="AR53" s="459">
        <f t="shared" ca="1" si="172"/>
        <v>0</v>
      </c>
      <c r="AS53" s="459">
        <f t="shared" ca="1" si="172"/>
        <v>0</v>
      </c>
      <c r="AT53" s="459">
        <f t="shared" ca="1" si="172"/>
        <v>0</v>
      </c>
      <c r="AU53" s="459">
        <f t="shared" ca="1" si="172"/>
        <v>0</v>
      </c>
      <c r="AV53" s="459">
        <f t="shared" ca="1" si="172"/>
        <v>0</v>
      </c>
      <c r="AW53" s="459">
        <f t="shared" ca="1" si="172"/>
        <v>0</v>
      </c>
      <c r="AX53" s="459">
        <f t="shared" ca="1" si="172"/>
        <v>0</v>
      </c>
      <c r="AY53" s="459">
        <f t="shared" ca="1" si="172"/>
        <v>0</v>
      </c>
      <c r="AZ53" s="459">
        <f t="shared" ca="1" si="172"/>
        <v>0</v>
      </c>
      <c r="BA53" s="459">
        <f t="shared" ca="1" si="172"/>
        <v>0</v>
      </c>
      <c r="BB53" s="459">
        <f t="shared" ca="1" si="172"/>
        <v>0</v>
      </c>
      <c r="BC53" s="459">
        <f t="shared" ca="1" si="172"/>
        <v>0</v>
      </c>
      <c r="BD53" s="459">
        <f t="shared" ca="1" si="172"/>
        <v>0</v>
      </c>
      <c r="BE53" s="459">
        <f t="shared" ca="1" si="172"/>
        <v>0</v>
      </c>
      <c r="BF53" s="459">
        <f t="shared" ca="1" si="172"/>
        <v>0</v>
      </c>
      <c r="BG53" s="459">
        <f t="shared" ca="1" si="172"/>
        <v>0</v>
      </c>
      <c r="BH53" s="459">
        <f t="shared" ca="1" si="172"/>
        <v>0</v>
      </c>
      <c r="BI53" s="459">
        <f t="shared" ca="1" si="172"/>
        <v>0</v>
      </c>
      <c r="BJ53" s="459">
        <f t="shared" ca="1" si="172"/>
        <v>0</v>
      </c>
      <c r="BK53" s="459">
        <f t="shared" ca="1" si="172"/>
        <v>0</v>
      </c>
      <c r="BL53" s="459">
        <f t="shared" ca="1" si="172"/>
        <v>0</v>
      </c>
      <c r="BM53" s="459">
        <f t="shared" ca="1" si="172"/>
        <v>0</v>
      </c>
      <c r="BN53" s="459">
        <f t="shared" ca="1" si="172"/>
        <v>0</v>
      </c>
      <c r="BO53" s="459">
        <f t="shared" ca="1" si="172"/>
        <v>0</v>
      </c>
      <c r="BP53" s="459">
        <f t="shared" ca="1" si="172"/>
        <v>0</v>
      </c>
      <c r="BQ53" s="459">
        <f t="shared" ca="1" si="172"/>
        <v>0</v>
      </c>
      <c r="BR53" s="459">
        <f t="shared" ca="1" si="172"/>
        <v>0</v>
      </c>
      <c r="BS53" s="459">
        <f t="shared" ca="1" si="172"/>
        <v>0</v>
      </c>
      <c r="BT53" s="459">
        <f t="shared" ca="1" si="172"/>
        <v>0</v>
      </c>
      <c r="BU53" s="459">
        <f t="shared" ref="BU53:DW53" ca="1" si="173">BU64+BU74</f>
        <v>0</v>
      </c>
      <c r="BV53" s="459">
        <f t="shared" ca="1" si="173"/>
        <v>0</v>
      </c>
      <c r="BW53" s="459">
        <f t="shared" ca="1" si="173"/>
        <v>0</v>
      </c>
      <c r="BX53" s="459">
        <f t="shared" ca="1" si="173"/>
        <v>0</v>
      </c>
      <c r="BY53" s="459">
        <f t="shared" ca="1" si="173"/>
        <v>0</v>
      </c>
      <c r="BZ53" s="459">
        <f t="shared" ca="1" si="173"/>
        <v>0</v>
      </c>
      <c r="CA53" s="459">
        <f t="shared" ca="1" si="173"/>
        <v>0</v>
      </c>
      <c r="CB53" s="459">
        <f t="shared" ca="1" si="173"/>
        <v>0</v>
      </c>
      <c r="CC53" s="459">
        <f t="shared" ca="1" si="173"/>
        <v>0</v>
      </c>
      <c r="CD53" s="459">
        <f t="shared" ca="1" si="173"/>
        <v>0</v>
      </c>
      <c r="CE53" s="459">
        <f t="shared" ca="1" si="173"/>
        <v>0</v>
      </c>
      <c r="CF53" s="459">
        <f t="shared" ca="1" si="173"/>
        <v>0</v>
      </c>
      <c r="CG53" s="459">
        <f t="shared" ca="1" si="173"/>
        <v>0</v>
      </c>
      <c r="CH53" s="459">
        <f t="shared" ca="1" si="173"/>
        <v>0</v>
      </c>
      <c r="CI53" s="459">
        <f t="shared" ca="1" si="173"/>
        <v>0</v>
      </c>
      <c r="CJ53" s="459">
        <f t="shared" ca="1" si="173"/>
        <v>0</v>
      </c>
      <c r="CK53" s="459">
        <f t="shared" ca="1" si="173"/>
        <v>0</v>
      </c>
      <c r="CL53" s="459">
        <f t="shared" ca="1" si="173"/>
        <v>0</v>
      </c>
      <c r="CM53" s="459">
        <f t="shared" ca="1" si="173"/>
        <v>0</v>
      </c>
      <c r="CN53" s="459">
        <f t="shared" ca="1" si="173"/>
        <v>0</v>
      </c>
      <c r="CO53" s="459">
        <f t="shared" ca="1" si="173"/>
        <v>0</v>
      </c>
      <c r="CP53" s="459">
        <f t="shared" ca="1" si="173"/>
        <v>0</v>
      </c>
      <c r="CQ53" s="459">
        <f t="shared" ca="1" si="173"/>
        <v>0</v>
      </c>
      <c r="CR53" s="459">
        <f t="shared" ca="1" si="173"/>
        <v>0</v>
      </c>
      <c r="CS53" s="459">
        <f t="shared" ca="1" si="173"/>
        <v>0</v>
      </c>
      <c r="CT53" s="459">
        <f t="shared" ca="1" si="173"/>
        <v>0</v>
      </c>
      <c r="CU53" s="459">
        <f t="shared" ca="1" si="173"/>
        <v>0</v>
      </c>
      <c r="CV53" s="459">
        <f t="shared" ca="1" si="173"/>
        <v>0</v>
      </c>
      <c r="CW53" s="459">
        <f t="shared" ca="1" si="173"/>
        <v>0</v>
      </c>
      <c r="CX53" s="459">
        <f t="shared" ca="1" si="173"/>
        <v>0</v>
      </c>
      <c r="CY53" s="459">
        <f t="shared" ca="1" si="173"/>
        <v>0</v>
      </c>
      <c r="CZ53" s="459">
        <f t="shared" ca="1" si="173"/>
        <v>0</v>
      </c>
      <c r="DA53" s="459">
        <f t="shared" ca="1" si="173"/>
        <v>0</v>
      </c>
      <c r="DB53" s="459">
        <f t="shared" ca="1" si="173"/>
        <v>0</v>
      </c>
      <c r="DC53" s="459">
        <f t="shared" ca="1" si="173"/>
        <v>0</v>
      </c>
      <c r="DD53" s="459">
        <f t="shared" ca="1" si="173"/>
        <v>0</v>
      </c>
      <c r="DE53" s="459">
        <f t="shared" ca="1" si="173"/>
        <v>0</v>
      </c>
      <c r="DF53" s="459">
        <f t="shared" ca="1" si="173"/>
        <v>0</v>
      </c>
      <c r="DG53" s="459">
        <f t="shared" ca="1" si="173"/>
        <v>0</v>
      </c>
      <c r="DH53" s="459">
        <f t="shared" ca="1" si="173"/>
        <v>0</v>
      </c>
      <c r="DI53" s="459">
        <f t="shared" ca="1" si="173"/>
        <v>0</v>
      </c>
      <c r="DJ53" s="459">
        <f t="shared" ca="1" si="173"/>
        <v>0</v>
      </c>
      <c r="DK53" s="459">
        <f t="shared" ca="1" si="173"/>
        <v>0</v>
      </c>
      <c r="DL53" s="459">
        <f t="shared" ca="1" si="173"/>
        <v>0</v>
      </c>
      <c r="DM53" s="459">
        <f t="shared" ca="1" si="173"/>
        <v>0</v>
      </c>
      <c r="DN53" s="459">
        <f t="shared" ca="1" si="173"/>
        <v>0</v>
      </c>
      <c r="DO53" s="459">
        <f t="shared" ca="1" si="173"/>
        <v>0</v>
      </c>
      <c r="DP53" s="459">
        <f t="shared" ca="1" si="173"/>
        <v>0</v>
      </c>
      <c r="DQ53" s="459">
        <f t="shared" ca="1" si="173"/>
        <v>0</v>
      </c>
      <c r="DR53" s="459">
        <f t="shared" ca="1" si="173"/>
        <v>0</v>
      </c>
      <c r="DS53" s="459">
        <f t="shared" ca="1" si="173"/>
        <v>0</v>
      </c>
      <c r="DT53" s="459">
        <f t="shared" ca="1" si="173"/>
        <v>0</v>
      </c>
      <c r="DU53" s="459">
        <f t="shared" ca="1" si="173"/>
        <v>0</v>
      </c>
      <c r="DV53" s="459">
        <f t="shared" ca="1" si="173"/>
        <v>0</v>
      </c>
      <c r="DW53" s="459">
        <f t="shared" ca="1" si="173"/>
        <v>0</v>
      </c>
    </row>
    <row r="54" spans="1:127">
      <c r="A54" s="859" t="s">
        <v>241</v>
      </c>
      <c r="B54" s="708"/>
      <c r="C54" s="708"/>
      <c r="D54" s="568"/>
      <c r="E54" s="637"/>
      <c r="F54" s="302"/>
      <c r="G54" s="575">
        <f>SUM(G49:G50)</f>
        <v>0</v>
      </c>
      <c r="H54" s="575">
        <f t="shared" ref="H54" ca="1" si="174">SUM(H49:H50)</f>
        <v>2116.3613940920632</v>
      </c>
      <c r="I54" s="575">
        <f t="shared" ref="I54:BT54" ca="1" si="175">SUM(I49:I50)</f>
        <v>2151.4392072538094</v>
      </c>
      <c r="J54" s="575">
        <f t="shared" ca="1" si="175"/>
        <v>2144.6917250359043</v>
      </c>
      <c r="K54" s="575">
        <f t="shared" ca="1" si="175"/>
        <v>2180.2391016939587</v>
      </c>
      <c r="L54" s="575">
        <f t="shared" ca="1" si="175"/>
        <v>2144.914065439129</v>
      </c>
      <c r="M54" s="575">
        <f t="shared" ca="1" si="175"/>
        <v>2168.4845496747239</v>
      </c>
      <c r="N54" s="575">
        <f t="shared" ca="1" si="175"/>
        <v>2169.3109769337975</v>
      </c>
      <c r="O54" s="575">
        <f t="shared" ca="1" si="175"/>
        <v>2205.266407490712</v>
      </c>
      <c r="P54" s="575">
        <f t="shared" ca="1" si="175"/>
        <v>2194.9791243008258</v>
      </c>
      <c r="Q54" s="575">
        <f t="shared" ca="1" si="175"/>
        <v>2231.3599937643744</v>
      </c>
      <c r="R54" s="575">
        <f t="shared" ca="1" si="175"/>
        <v>2189.9179671064776</v>
      </c>
      <c r="S54" s="575">
        <f t="shared" ca="1" si="175"/>
        <v>2226.2149499866941</v>
      </c>
      <c r="T54" s="575">
        <f t="shared" ca="1" si="175"/>
        <v>2243.1435315915578</v>
      </c>
      <c r="U54" s="575">
        <f t="shared" ca="1" si="175"/>
        <v>2267.793460510145</v>
      </c>
      <c r="V54" s="575">
        <f t="shared" ca="1" si="175"/>
        <v>2287.658040589451</v>
      </c>
      <c r="W54" s="575">
        <f t="shared" ca="1" si="175"/>
        <v>2325.5750246876178</v>
      </c>
      <c r="X54" s="575">
        <f t="shared" ca="1" si="175"/>
        <v>2342.1228388441623</v>
      </c>
      <c r="Y54" s="575">
        <f t="shared" ca="1" si="175"/>
        <v>2380.9425544051155</v>
      </c>
      <c r="Z54" s="575">
        <f t="shared" ca="1" si="175"/>
        <v>2395.1114026986706</v>
      </c>
      <c r="AA54" s="575">
        <f t="shared" ca="1" si="175"/>
        <v>2434.8093817489253</v>
      </c>
      <c r="AB54" s="575">
        <f t="shared" ca="1" si="175"/>
        <v>2435.872062636206</v>
      </c>
      <c r="AC54" s="575">
        <f t="shared" ca="1" si="175"/>
        <v>2462.6398875003397</v>
      </c>
      <c r="AD54" s="575">
        <f t="shared" ca="1" si="175"/>
        <v>2484.4659312352755</v>
      </c>
      <c r="AE54" s="575">
        <f t="shared" ca="1" si="175"/>
        <v>2525.6449245706676</v>
      </c>
      <c r="AF54" s="575">
        <f t="shared" ca="1" si="175"/>
        <v>2875.3030133829429</v>
      </c>
      <c r="AG54" s="575">
        <f t="shared" ca="1" si="175"/>
        <v>2922.9599694058656</v>
      </c>
      <c r="AH54" s="575">
        <f t="shared" ca="1" si="175"/>
        <v>2829.3324585748965</v>
      </c>
      <c r="AI54" s="575">
        <f t="shared" ca="1" si="175"/>
        <v>2844.793291681864</v>
      </c>
      <c r="AJ54" s="575">
        <f t="shared" ca="1" si="175"/>
        <v>0</v>
      </c>
      <c r="AK54" s="575">
        <f t="shared" ca="1" si="175"/>
        <v>0</v>
      </c>
      <c r="AL54" s="575">
        <f t="shared" ca="1" si="175"/>
        <v>0</v>
      </c>
      <c r="AM54" s="575">
        <f t="shared" ca="1" si="175"/>
        <v>0</v>
      </c>
      <c r="AN54" s="575">
        <f t="shared" ca="1" si="175"/>
        <v>0</v>
      </c>
      <c r="AO54" s="575">
        <f t="shared" ca="1" si="175"/>
        <v>0</v>
      </c>
      <c r="AP54" s="575">
        <f t="shared" ca="1" si="175"/>
        <v>0</v>
      </c>
      <c r="AQ54" s="575">
        <f t="shared" ca="1" si="175"/>
        <v>0</v>
      </c>
      <c r="AR54" s="575">
        <f t="shared" ca="1" si="175"/>
        <v>0</v>
      </c>
      <c r="AS54" s="575">
        <f t="shared" ca="1" si="175"/>
        <v>0</v>
      </c>
      <c r="AT54" s="575">
        <f t="shared" ca="1" si="175"/>
        <v>0</v>
      </c>
      <c r="AU54" s="575">
        <f t="shared" ca="1" si="175"/>
        <v>0</v>
      </c>
      <c r="AV54" s="575">
        <f t="shared" ca="1" si="175"/>
        <v>0</v>
      </c>
      <c r="AW54" s="575">
        <f t="shared" ca="1" si="175"/>
        <v>0</v>
      </c>
      <c r="AX54" s="575">
        <f t="shared" ca="1" si="175"/>
        <v>0</v>
      </c>
      <c r="AY54" s="575">
        <f t="shared" ca="1" si="175"/>
        <v>0</v>
      </c>
      <c r="AZ54" s="575">
        <f t="shared" ca="1" si="175"/>
        <v>0</v>
      </c>
      <c r="BA54" s="575">
        <f t="shared" ca="1" si="175"/>
        <v>0</v>
      </c>
      <c r="BB54" s="575">
        <f t="shared" ca="1" si="175"/>
        <v>0</v>
      </c>
      <c r="BC54" s="575">
        <f t="shared" ca="1" si="175"/>
        <v>0</v>
      </c>
      <c r="BD54" s="575">
        <f t="shared" ca="1" si="175"/>
        <v>0</v>
      </c>
      <c r="BE54" s="575">
        <f t="shared" ca="1" si="175"/>
        <v>0</v>
      </c>
      <c r="BF54" s="575">
        <f t="shared" ca="1" si="175"/>
        <v>0</v>
      </c>
      <c r="BG54" s="575">
        <f t="shared" ca="1" si="175"/>
        <v>0</v>
      </c>
      <c r="BH54" s="575">
        <f t="shared" ca="1" si="175"/>
        <v>0</v>
      </c>
      <c r="BI54" s="575">
        <f t="shared" ca="1" si="175"/>
        <v>0</v>
      </c>
      <c r="BJ54" s="575">
        <f t="shared" ca="1" si="175"/>
        <v>0</v>
      </c>
      <c r="BK54" s="575">
        <f t="shared" ca="1" si="175"/>
        <v>0</v>
      </c>
      <c r="BL54" s="575">
        <f t="shared" ca="1" si="175"/>
        <v>0</v>
      </c>
      <c r="BM54" s="575">
        <f t="shared" ca="1" si="175"/>
        <v>0</v>
      </c>
      <c r="BN54" s="575">
        <f t="shared" ca="1" si="175"/>
        <v>0</v>
      </c>
      <c r="BO54" s="575">
        <f t="shared" ca="1" si="175"/>
        <v>0</v>
      </c>
      <c r="BP54" s="575">
        <f t="shared" ca="1" si="175"/>
        <v>0</v>
      </c>
      <c r="BQ54" s="575">
        <f t="shared" ca="1" si="175"/>
        <v>0</v>
      </c>
      <c r="BR54" s="575">
        <f t="shared" ca="1" si="175"/>
        <v>0</v>
      </c>
      <c r="BS54" s="575">
        <f t="shared" ca="1" si="175"/>
        <v>0</v>
      </c>
      <c r="BT54" s="575">
        <f t="shared" ca="1" si="175"/>
        <v>0</v>
      </c>
      <c r="BU54" s="575">
        <f t="shared" ref="BU54:DW54" ca="1" si="176">SUM(BU49:BU50)</f>
        <v>0</v>
      </c>
      <c r="BV54" s="575">
        <f t="shared" ca="1" si="176"/>
        <v>0</v>
      </c>
      <c r="BW54" s="575">
        <f t="shared" ca="1" si="176"/>
        <v>0</v>
      </c>
      <c r="BX54" s="575">
        <f t="shared" ca="1" si="176"/>
        <v>0</v>
      </c>
      <c r="BY54" s="575">
        <f t="shared" ca="1" si="176"/>
        <v>0</v>
      </c>
      <c r="BZ54" s="575">
        <f t="shared" ca="1" si="176"/>
        <v>0</v>
      </c>
      <c r="CA54" s="575">
        <f t="shared" ca="1" si="176"/>
        <v>0</v>
      </c>
      <c r="CB54" s="575">
        <f t="shared" ca="1" si="176"/>
        <v>0</v>
      </c>
      <c r="CC54" s="575">
        <f t="shared" ca="1" si="176"/>
        <v>0</v>
      </c>
      <c r="CD54" s="575">
        <f t="shared" ca="1" si="176"/>
        <v>0</v>
      </c>
      <c r="CE54" s="575">
        <f t="shared" ca="1" si="176"/>
        <v>0</v>
      </c>
      <c r="CF54" s="575">
        <f t="shared" ca="1" si="176"/>
        <v>0</v>
      </c>
      <c r="CG54" s="575">
        <f t="shared" ca="1" si="176"/>
        <v>0</v>
      </c>
      <c r="CH54" s="575">
        <f t="shared" ca="1" si="176"/>
        <v>0</v>
      </c>
      <c r="CI54" s="575">
        <f t="shared" ca="1" si="176"/>
        <v>0</v>
      </c>
      <c r="CJ54" s="575">
        <f t="shared" ca="1" si="176"/>
        <v>0</v>
      </c>
      <c r="CK54" s="575">
        <f t="shared" ca="1" si="176"/>
        <v>0</v>
      </c>
      <c r="CL54" s="575">
        <f t="shared" ca="1" si="176"/>
        <v>0</v>
      </c>
      <c r="CM54" s="575">
        <f t="shared" ca="1" si="176"/>
        <v>0</v>
      </c>
      <c r="CN54" s="575">
        <f t="shared" ca="1" si="176"/>
        <v>0</v>
      </c>
      <c r="CO54" s="575">
        <f t="shared" ca="1" si="176"/>
        <v>0</v>
      </c>
      <c r="CP54" s="575">
        <f t="shared" ca="1" si="176"/>
        <v>0</v>
      </c>
      <c r="CQ54" s="575">
        <f t="shared" ca="1" si="176"/>
        <v>0</v>
      </c>
      <c r="CR54" s="575">
        <f t="shared" ca="1" si="176"/>
        <v>0</v>
      </c>
      <c r="CS54" s="575">
        <f t="shared" ca="1" si="176"/>
        <v>0</v>
      </c>
      <c r="CT54" s="575">
        <f t="shared" ca="1" si="176"/>
        <v>0</v>
      </c>
      <c r="CU54" s="575">
        <f t="shared" ca="1" si="176"/>
        <v>0</v>
      </c>
      <c r="CV54" s="575">
        <f t="shared" ca="1" si="176"/>
        <v>0</v>
      </c>
      <c r="CW54" s="575">
        <f t="shared" ca="1" si="176"/>
        <v>0</v>
      </c>
      <c r="CX54" s="575">
        <f t="shared" ca="1" si="176"/>
        <v>0</v>
      </c>
      <c r="CY54" s="575">
        <f t="shared" ca="1" si="176"/>
        <v>0</v>
      </c>
      <c r="CZ54" s="575">
        <f t="shared" ca="1" si="176"/>
        <v>0</v>
      </c>
      <c r="DA54" s="575">
        <f t="shared" ca="1" si="176"/>
        <v>0</v>
      </c>
      <c r="DB54" s="575">
        <f t="shared" ca="1" si="176"/>
        <v>0</v>
      </c>
      <c r="DC54" s="575">
        <f t="shared" ca="1" si="176"/>
        <v>0</v>
      </c>
      <c r="DD54" s="575">
        <f t="shared" ca="1" si="176"/>
        <v>0</v>
      </c>
      <c r="DE54" s="575">
        <f t="shared" ca="1" si="176"/>
        <v>0</v>
      </c>
      <c r="DF54" s="575">
        <f t="shared" ca="1" si="176"/>
        <v>0</v>
      </c>
      <c r="DG54" s="575">
        <f t="shared" ca="1" si="176"/>
        <v>0</v>
      </c>
      <c r="DH54" s="575">
        <f t="shared" ca="1" si="176"/>
        <v>0</v>
      </c>
      <c r="DI54" s="575">
        <f t="shared" ca="1" si="176"/>
        <v>0</v>
      </c>
      <c r="DJ54" s="575">
        <f t="shared" ca="1" si="176"/>
        <v>0</v>
      </c>
      <c r="DK54" s="575">
        <f t="shared" ca="1" si="176"/>
        <v>0</v>
      </c>
      <c r="DL54" s="575">
        <f t="shared" ca="1" si="176"/>
        <v>0</v>
      </c>
      <c r="DM54" s="575">
        <f t="shared" ca="1" si="176"/>
        <v>0</v>
      </c>
      <c r="DN54" s="575">
        <f t="shared" ca="1" si="176"/>
        <v>0</v>
      </c>
      <c r="DO54" s="575">
        <f t="shared" ca="1" si="176"/>
        <v>0</v>
      </c>
      <c r="DP54" s="575">
        <f t="shared" ca="1" si="176"/>
        <v>0</v>
      </c>
      <c r="DQ54" s="575">
        <f t="shared" ca="1" si="176"/>
        <v>0</v>
      </c>
      <c r="DR54" s="575">
        <f t="shared" ca="1" si="176"/>
        <v>0</v>
      </c>
      <c r="DS54" s="575">
        <f t="shared" ca="1" si="176"/>
        <v>0</v>
      </c>
      <c r="DT54" s="575">
        <f t="shared" ca="1" si="176"/>
        <v>0</v>
      </c>
      <c r="DU54" s="575">
        <f t="shared" ca="1" si="176"/>
        <v>0</v>
      </c>
      <c r="DV54" s="575">
        <f t="shared" ca="1" si="176"/>
        <v>0</v>
      </c>
      <c r="DW54" s="575">
        <f t="shared" ca="1" si="176"/>
        <v>0</v>
      </c>
    </row>
    <row r="55" spans="1:127">
      <c r="A55" s="613" t="s">
        <v>1168</v>
      </c>
      <c r="B55" s="708"/>
      <c r="C55" s="708"/>
      <c r="D55" s="568"/>
      <c r="E55" s="395">
        <f ca="1">ABS(MAX(G48:DW48)-D49-D84)</f>
        <v>0</v>
      </c>
      <c r="F55" s="637"/>
      <c r="G55" s="459"/>
      <c r="H55" s="459"/>
      <c r="I55" s="459"/>
      <c r="J55" s="459"/>
      <c r="K55" s="459"/>
      <c r="L55" s="459"/>
      <c r="M55" s="459"/>
      <c r="N55" s="459"/>
      <c r="O55" s="459"/>
      <c r="P55" s="459"/>
      <c r="Q55" s="459"/>
      <c r="R55" s="459"/>
      <c r="S55" s="459"/>
      <c r="T55" s="459"/>
      <c r="U55" s="459"/>
      <c r="V55" s="459"/>
      <c r="W55" s="459"/>
      <c r="X55" s="459"/>
      <c r="Y55" s="459"/>
      <c r="Z55" s="459"/>
      <c r="AA55" s="459"/>
      <c r="AB55" s="459"/>
      <c r="AC55" s="459"/>
      <c r="AD55" s="459"/>
      <c r="AE55" s="459"/>
      <c r="AF55" s="459"/>
      <c r="AG55" s="459"/>
      <c r="AH55" s="459"/>
      <c r="AI55" s="459"/>
      <c r="AJ55" s="459"/>
      <c r="AK55" s="459"/>
      <c r="AL55" s="459"/>
      <c r="AM55" s="459"/>
      <c r="AN55" s="459"/>
      <c r="AO55" s="459"/>
      <c r="AP55" s="459"/>
      <c r="AQ55" s="459"/>
      <c r="AR55" s="459"/>
      <c r="AS55" s="459"/>
      <c r="AT55" s="459"/>
      <c r="AU55" s="459"/>
      <c r="AV55" s="459"/>
      <c r="AW55" s="459"/>
      <c r="AX55" s="459"/>
      <c r="AY55" s="459"/>
      <c r="AZ55" s="459"/>
      <c r="BA55" s="459"/>
      <c r="BB55" s="459"/>
      <c r="BC55" s="459"/>
      <c r="BD55" s="459"/>
      <c r="BE55" s="459"/>
      <c r="BF55" s="459"/>
      <c r="BG55" s="459"/>
      <c r="BH55" s="459"/>
      <c r="BI55" s="459"/>
      <c r="BJ55" s="459"/>
      <c r="BK55" s="459"/>
      <c r="BL55" s="459"/>
      <c r="BM55" s="459"/>
      <c r="BN55" s="459"/>
      <c r="BO55" s="459"/>
      <c r="BP55" s="459"/>
      <c r="BQ55" s="459"/>
      <c r="BR55" s="459"/>
      <c r="BS55" s="459"/>
      <c r="BT55" s="459"/>
      <c r="BU55" s="459"/>
      <c r="BV55" s="459"/>
      <c r="BW55" s="459"/>
      <c r="BX55" s="459"/>
      <c r="BY55" s="459"/>
      <c r="BZ55" s="459"/>
      <c r="CA55" s="459"/>
      <c r="CB55" s="459"/>
      <c r="CC55" s="459"/>
      <c r="CD55" s="459"/>
      <c r="CE55" s="459"/>
      <c r="CF55" s="459"/>
      <c r="CG55" s="459"/>
      <c r="CH55" s="459"/>
      <c r="CI55" s="459"/>
      <c r="CJ55" s="459"/>
      <c r="CK55" s="459"/>
      <c r="CL55" s="459"/>
      <c r="CM55" s="459"/>
      <c r="CN55" s="459"/>
      <c r="CO55" s="459"/>
      <c r="CP55" s="459"/>
      <c r="CQ55" s="459"/>
      <c r="CR55" s="459"/>
      <c r="CS55" s="459"/>
      <c r="CT55" s="459"/>
      <c r="CU55" s="459"/>
      <c r="CV55" s="459"/>
      <c r="CW55" s="459"/>
      <c r="CX55" s="459"/>
      <c r="CY55" s="459"/>
      <c r="CZ55" s="459"/>
      <c r="DA55" s="459"/>
      <c r="DB55" s="459"/>
      <c r="DC55" s="459"/>
      <c r="DD55" s="459"/>
      <c r="DE55" s="459"/>
      <c r="DF55" s="459"/>
      <c r="DG55" s="459"/>
      <c r="DH55" s="459"/>
      <c r="DI55" s="459"/>
      <c r="DJ55" s="459"/>
      <c r="DK55" s="459"/>
      <c r="DL55" s="459"/>
      <c r="DM55" s="459"/>
      <c r="DN55" s="459"/>
      <c r="DO55" s="459"/>
      <c r="DP55" s="459"/>
      <c r="DQ55" s="459"/>
      <c r="DR55" s="459"/>
      <c r="DS55" s="459"/>
      <c r="DT55" s="459"/>
      <c r="DU55" s="459"/>
      <c r="DV55" s="459"/>
      <c r="DW55" s="459"/>
    </row>
    <row r="56" spans="1:127">
      <c r="A56" s="613"/>
      <c r="B56" s="708"/>
      <c r="C56" s="708"/>
      <c r="D56" s="568"/>
      <c r="E56" s="395"/>
      <c r="F56" s="637"/>
      <c r="G56" s="459"/>
      <c r="H56" s="459"/>
      <c r="I56" s="459"/>
      <c r="J56" s="459"/>
      <c r="K56" s="459"/>
      <c r="L56" s="459"/>
      <c r="M56" s="459"/>
      <c r="N56" s="459"/>
      <c r="O56" s="459"/>
      <c r="P56" s="459"/>
      <c r="Q56" s="459"/>
      <c r="R56" s="459"/>
      <c r="S56" s="459"/>
      <c r="T56" s="459"/>
      <c r="U56" s="459"/>
      <c r="V56" s="459"/>
      <c r="W56" s="459"/>
      <c r="X56" s="459"/>
      <c r="Y56" s="459"/>
      <c r="Z56" s="459"/>
      <c r="AA56" s="459"/>
      <c r="AB56" s="459"/>
      <c r="AC56" s="459"/>
      <c r="AD56" s="459"/>
      <c r="AE56" s="459"/>
      <c r="AF56" s="459"/>
      <c r="AG56" s="459"/>
      <c r="AH56" s="459"/>
      <c r="AI56" s="459"/>
      <c r="AJ56" s="459"/>
      <c r="AK56" s="459"/>
      <c r="AL56" s="459"/>
      <c r="AM56" s="459"/>
      <c r="AN56" s="459"/>
      <c r="AO56" s="459"/>
      <c r="AP56" s="459"/>
      <c r="AQ56" s="459"/>
      <c r="AR56" s="459"/>
      <c r="AS56" s="459"/>
      <c r="AT56" s="459"/>
      <c r="AU56" s="459"/>
      <c r="AV56" s="459"/>
      <c r="AW56" s="459"/>
      <c r="AX56" s="459"/>
      <c r="AY56" s="459"/>
      <c r="AZ56" s="459"/>
      <c r="BA56" s="459"/>
      <c r="BB56" s="459"/>
      <c r="BC56" s="459"/>
      <c r="BD56" s="459"/>
      <c r="BE56" s="459"/>
      <c r="BF56" s="459"/>
      <c r="BG56" s="459"/>
      <c r="BH56" s="459"/>
      <c r="BI56" s="459"/>
      <c r="BJ56" s="459"/>
      <c r="BK56" s="459"/>
      <c r="BL56" s="459"/>
      <c r="BM56" s="459"/>
      <c r="BN56" s="459"/>
      <c r="BO56" s="459"/>
      <c r="BP56" s="459"/>
      <c r="BQ56" s="459"/>
      <c r="BR56" s="459"/>
      <c r="BS56" s="459"/>
      <c r="BT56" s="459"/>
      <c r="BU56" s="459"/>
      <c r="BV56" s="459"/>
      <c r="BW56" s="459"/>
      <c r="BX56" s="459"/>
      <c r="BY56" s="459"/>
      <c r="BZ56" s="459"/>
      <c r="CA56" s="459"/>
      <c r="CB56" s="459"/>
      <c r="CC56" s="459"/>
      <c r="CD56" s="459"/>
      <c r="CE56" s="459"/>
      <c r="CF56" s="459"/>
      <c r="CG56" s="459"/>
      <c r="CH56" s="459"/>
      <c r="CI56" s="459"/>
      <c r="CJ56" s="459"/>
      <c r="CK56" s="459"/>
      <c r="CL56" s="459"/>
      <c r="CM56" s="459"/>
      <c r="CN56" s="459"/>
      <c r="CO56" s="459"/>
      <c r="CP56" s="459"/>
      <c r="CQ56" s="459"/>
      <c r="CR56" s="459"/>
      <c r="CS56" s="459"/>
      <c r="CT56" s="459"/>
      <c r="CU56" s="459"/>
      <c r="CV56" s="459"/>
      <c r="CW56" s="459"/>
      <c r="CX56" s="459"/>
      <c r="CY56" s="459"/>
      <c r="CZ56" s="459"/>
      <c r="DA56" s="459"/>
      <c r="DB56" s="459"/>
      <c r="DC56" s="459"/>
      <c r="DD56" s="459"/>
      <c r="DE56" s="459"/>
      <c r="DF56" s="459"/>
      <c r="DG56" s="459"/>
      <c r="DH56" s="459"/>
      <c r="DI56" s="459"/>
      <c r="DJ56" s="459"/>
      <c r="DK56" s="459"/>
      <c r="DL56" s="459"/>
      <c r="DM56" s="459"/>
      <c r="DN56" s="459"/>
      <c r="DO56" s="459"/>
      <c r="DP56" s="459"/>
      <c r="DQ56" s="459"/>
      <c r="DR56" s="459"/>
      <c r="DS56" s="459"/>
      <c r="DT56" s="459"/>
      <c r="DU56" s="459"/>
      <c r="DV56" s="459"/>
      <c r="DW56" s="459"/>
    </row>
    <row r="57" spans="1:127">
      <c r="A57" s="343" t="str">
        <f>Inputs!A192</f>
        <v>Facility Bank 1</v>
      </c>
      <c r="B57" s="726">
        <f>Inputs!D192</f>
        <v>1</v>
      </c>
      <c r="C57" s="726"/>
      <c r="D57" s="568"/>
      <c r="E57" s="637"/>
      <c r="F57" s="637"/>
      <c r="G57" s="459"/>
      <c r="H57" s="459"/>
      <c r="I57" s="459"/>
      <c r="J57" s="459"/>
      <c r="K57" s="459"/>
      <c r="L57" s="459"/>
      <c r="M57" s="459"/>
      <c r="N57" s="459"/>
      <c r="O57" s="459"/>
      <c r="P57" s="459"/>
      <c r="Q57" s="459"/>
      <c r="R57" s="459"/>
      <c r="S57" s="459"/>
      <c r="T57" s="459"/>
      <c r="U57" s="459"/>
      <c r="V57" s="459"/>
      <c r="W57" s="459"/>
      <c r="X57" s="459"/>
      <c r="Y57" s="459"/>
      <c r="Z57" s="459"/>
      <c r="AA57" s="459"/>
      <c r="AB57" s="459"/>
      <c r="AC57" s="459"/>
      <c r="AD57" s="459"/>
      <c r="AE57" s="459"/>
      <c r="AF57" s="459"/>
      <c r="AG57" s="459"/>
      <c r="AH57" s="459"/>
      <c r="AI57" s="459"/>
      <c r="AJ57" s="459"/>
      <c r="AK57" s="459"/>
      <c r="AL57" s="459"/>
      <c r="AM57" s="459"/>
      <c r="AN57" s="459"/>
      <c r="AO57" s="459"/>
      <c r="AP57" s="459"/>
      <c r="AQ57" s="459"/>
      <c r="AR57" s="459"/>
      <c r="AS57" s="459"/>
      <c r="AT57" s="459"/>
      <c r="AU57" s="459"/>
      <c r="AV57" s="459"/>
      <c r="AW57" s="459"/>
      <c r="AX57" s="459"/>
      <c r="AY57" s="459"/>
      <c r="AZ57" s="459"/>
      <c r="BA57" s="459"/>
      <c r="BB57" s="459"/>
      <c r="BC57" s="459"/>
      <c r="BD57" s="459"/>
      <c r="BE57" s="459"/>
      <c r="BF57" s="459"/>
      <c r="BG57" s="459"/>
      <c r="BH57" s="459"/>
      <c r="BI57" s="459"/>
      <c r="BJ57" s="459"/>
      <c r="BK57" s="459"/>
      <c r="BL57" s="459"/>
      <c r="BM57" s="459"/>
      <c r="BN57" s="459"/>
      <c r="BO57" s="459"/>
      <c r="BP57" s="459"/>
      <c r="BQ57" s="459"/>
      <c r="BR57" s="459"/>
      <c r="BS57" s="459"/>
      <c r="BT57" s="459"/>
      <c r="BU57" s="459"/>
      <c r="BV57" s="459"/>
      <c r="BW57" s="459"/>
      <c r="BX57" s="459"/>
      <c r="BY57" s="459"/>
      <c r="BZ57" s="459"/>
      <c r="CA57" s="459"/>
      <c r="CB57" s="459"/>
      <c r="CC57" s="459"/>
      <c r="CD57" s="459"/>
      <c r="CE57" s="459"/>
      <c r="CF57" s="459"/>
      <c r="CG57" s="459"/>
      <c r="CH57" s="459"/>
      <c r="CI57" s="459"/>
      <c r="CJ57" s="459"/>
      <c r="CK57" s="459"/>
      <c r="CL57" s="459"/>
      <c r="CM57" s="459"/>
      <c r="CN57" s="459"/>
      <c r="CO57" s="459"/>
      <c r="CP57" s="459"/>
      <c r="CQ57" s="459"/>
      <c r="CR57" s="459"/>
      <c r="CS57" s="459"/>
      <c r="CT57" s="459"/>
      <c r="CU57" s="459"/>
      <c r="CV57" s="459"/>
      <c r="CW57" s="459"/>
      <c r="CX57" s="459"/>
      <c r="CY57" s="459"/>
      <c r="CZ57" s="459"/>
      <c r="DA57" s="459"/>
      <c r="DB57" s="459"/>
      <c r="DC57" s="459"/>
      <c r="DD57" s="459"/>
      <c r="DE57" s="459"/>
      <c r="DF57" s="459"/>
      <c r="DG57" s="459"/>
      <c r="DH57" s="459"/>
      <c r="DI57" s="459"/>
      <c r="DJ57" s="459"/>
      <c r="DK57" s="459"/>
      <c r="DL57" s="459"/>
      <c r="DM57" s="459"/>
      <c r="DN57" s="459"/>
      <c r="DO57" s="459"/>
      <c r="DP57" s="459"/>
      <c r="DQ57" s="459"/>
      <c r="DR57" s="459"/>
      <c r="DS57" s="459"/>
      <c r="DT57" s="459"/>
      <c r="DU57" s="459"/>
      <c r="DV57" s="459"/>
      <c r="DW57" s="459"/>
    </row>
    <row r="58" spans="1:127">
      <c r="A58" s="873" t="s">
        <v>1166</v>
      </c>
      <c r="B58" s="708"/>
      <c r="C58" s="708"/>
      <c r="D58" s="568"/>
      <c r="E58" s="637"/>
      <c r="F58" s="637"/>
      <c r="G58" s="459">
        <f>MAX(F64-G83,0)</f>
        <v>0</v>
      </c>
      <c r="H58" s="459">
        <f t="shared" ref="H58" ca="1" si="177">MAX(G64-H83,0)</f>
        <v>43358.530568115879</v>
      </c>
      <c r="I58" s="459">
        <f t="shared" ref="I58" ca="1" si="178">MAX(H64-I83,0)</f>
        <v>42539.25166000527</v>
      </c>
      <c r="J58" s="459">
        <f t="shared" ref="J58" ca="1" si="179">MAX(I64-J83,0)</f>
        <v>41681.478361567395</v>
      </c>
      <c r="K58" s="459">
        <f t="shared" ref="K58" ca="1" si="180">MAX(J64-K83,0)</f>
        <v>40783.699639906212</v>
      </c>
      <c r="L58" s="459">
        <f t="shared" ref="L58" ca="1" si="181">MAX(K64-L83,0)</f>
        <v>39843.738159483626</v>
      </c>
      <c r="M58" s="459">
        <f t="shared" ref="M58" ca="1" si="182">MAX(L64-M83,0)</f>
        <v>38897.345873291852</v>
      </c>
      <c r="N58" s="459">
        <f t="shared" ref="N58" ca="1" si="183">MAX(M64-N83,0)</f>
        <v>37911.772830897127</v>
      </c>
      <c r="O58" s="459">
        <f t="shared" ref="O58" ca="1" si="184">MAX(N64-O83,0)</f>
        <v>36876.603069247627</v>
      </c>
      <c r="P58" s="459">
        <f t="shared" ref="P58" ca="1" si="185">MAX(O64-P83,0)</f>
        <v>35792.795135096145</v>
      </c>
      <c r="Q58" s="459">
        <f t="shared" ref="Q58" ca="1" si="186">MAX(P64-Q83,0)</f>
        <v>34668.567419704814</v>
      </c>
      <c r="R58" s="459">
        <f t="shared" ref="R58" ca="1" si="187">MAX(Q64-R83,0)</f>
        <v>33491.51708180413</v>
      </c>
      <c r="S58" s="459">
        <f t="shared" ref="S58" ca="1" si="188">MAX(R64-S83,0)</f>
        <v>32303.507151399011</v>
      </c>
      <c r="T58" s="459">
        <f t="shared" ref="T58" ca="1" si="189">MAX(S64-T83,0)</f>
        <v>31059.677746672085</v>
      </c>
      <c r="U58" s="459">
        <f t="shared" ref="U58" ca="1" si="190">MAX(T64-U83,0)</f>
        <v>29750.82657707695</v>
      </c>
      <c r="V58" s="459">
        <f t="shared" ref="V58" ca="1" si="191">MAX(U64-V83,0)</f>
        <v>28387.788809249691</v>
      </c>
      <c r="W58" s="459">
        <f t="shared" ref="W58" ca="1" si="192">MAX(V64-W83,0)</f>
        <v>26949.359356385834</v>
      </c>
      <c r="X58" s="459">
        <f t="shared" ref="X58" ca="1" si="193">MAX(W64-X83,0)</f>
        <v>25443.344293458529</v>
      </c>
      <c r="Y58" s="459">
        <f t="shared" ref="Y58" ca="1" si="194">MAX(X64-Y83,0)</f>
        <v>23862.366166748816</v>
      </c>
      <c r="Z58" s="459">
        <f t="shared" ref="Z58" ca="1" si="195">MAX(Y64-Z83,0)</f>
        <v>22207.104681214718</v>
      </c>
      <c r="AA58" s="459">
        <f t="shared" ref="AA58" ca="1" si="196">MAX(Z64-AA83,0)</f>
        <v>20476.324983694776</v>
      </c>
      <c r="AB58" s="459">
        <f t="shared" ref="AB58" ca="1" si="197">MAX(AA64-AB83,0)</f>
        <v>18664.223396172212</v>
      </c>
      <c r="AC58" s="459">
        <f t="shared" ref="AC58" ca="1" si="198">MAX(AB64-AC83,0)</f>
        <v>16789.781542305864</v>
      </c>
      <c r="AD58" s="459">
        <f t="shared" ref="AD58" ca="1" si="199">MAX(AC64-AD83,0)</f>
        <v>14837.737566819869</v>
      </c>
      <c r="AE58" s="459">
        <f t="shared" ref="AE58" ca="1" si="200">MAX(AD64-AE83,0)</f>
        <v>12797.146676489778</v>
      </c>
      <c r="AF58" s="459">
        <f t="shared" ref="AF58" ca="1" si="201">MAX(AE64-AF83,0)</f>
        <v>10660.677201403027</v>
      </c>
      <c r="AG58" s="459">
        <f t="shared" ref="AG58" ca="1" si="202">MAX(AF64-AG83,0)</f>
        <v>8104.291307799278</v>
      </c>
      <c r="AH58" s="459">
        <f t="shared" ref="AH58" ca="1" si="203">MAX(AG64-AH83,0)</f>
        <v>5427.7918418317076</v>
      </c>
      <c r="AI58" s="459">
        <f t="shared" ref="AI58" ca="1" si="204">MAX(AH64-AI83,0)</f>
        <v>2760.833283925163</v>
      </c>
      <c r="AJ58" s="459">
        <f t="shared" ref="AJ58" ca="1" si="205">MAX(AI64-AJ83,0)</f>
        <v>0</v>
      </c>
      <c r="AK58" s="459">
        <f t="shared" ref="AK58" ca="1" si="206">MAX(AJ64-AK83,0)</f>
        <v>0</v>
      </c>
      <c r="AL58" s="459">
        <f t="shared" ref="AL58" ca="1" si="207">MAX(AK64-AL83,0)</f>
        <v>0</v>
      </c>
      <c r="AM58" s="459">
        <f t="shared" ref="AM58" ca="1" si="208">MAX(AL64-AM83,0)</f>
        <v>0</v>
      </c>
      <c r="AN58" s="459">
        <f t="shared" ref="AN58" ca="1" si="209">MAX(AM64-AN83,0)</f>
        <v>0</v>
      </c>
      <c r="AO58" s="459">
        <f t="shared" ref="AO58" ca="1" si="210">MAX(AN64-AO83,0)</f>
        <v>0</v>
      </c>
      <c r="AP58" s="459">
        <f t="shared" ref="AP58" ca="1" si="211">MAX(AO64-AP83,0)</f>
        <v>0</v>
      </c>
      <c r="AQ58" s="459">
        <f t="shared" ref="AQ58" ca="1" si="212">MAX(AP64-AQ83,0)</f>
        <v>0</v>
      </c>
      <c r="AR58" s="459">
        <f t="shared" ref="AR58" ca="1" si="213">MAX(AQ64-AR83,0)</f>
        <v>0</v>
      </c>
      <c r="AS58" s="459">
        <f t="shared" ref="AS58" ca="1" si="214">MAX(AR64-AS83,0)</f>
        <v>0</v>
      </c>
      <c r="AT58" s="459">
        <f t="shared" ref="AT58" ca="1" si="215">MAX(AS64-AT83,0)</f>
        <v>0</v>
      </c>
      <c r="AU58" s="459">
        <f t="shared" ref="AU58" ca="1" si="216">MAX(AT64-AU83,0)</f>
        <v>0</v>
      </c>
      <c r="AV58" s="459">
        <f t="shared" ref="AV58" ca="1" si="217">MAX(AU64-AV83,0)</f>
        <v>0</v>
      </c>
      <c r="AW58" s="459">
        <f t="shared" ref="AW58" ca="1" si="218">MAX(AV64-AW83,0)</f>
        <v>0</v>
      </c>
      <c r="AX58" s="459">
        <f t="shared" ref="AX58" ca="1" si="219">MAX(AW64-AX83,0)</f>
        <v>0</v>
      </c>
      <c r="AY58" s="459">
        <f t="shared" ref="AY58" ca="1" si="220">MAX(AX64-AY83,0)</f>
        <v>0</v>
      </c>
      <c r="AZ58" s="459">
        <f t="shared" ref="AZ58" ca="1" si="221">MAX(AY64-AZ83,0)</f>
        <v>0</v>
      </c>
      <c r="BA58" s="459">
        <f t="shared" ref="BA58" ca="1" si="222">MAX(AZ64-BA83,0)</f>
        <v>0</v>
      </c>
      <c r="BB58" s="459">
        <f t="shared" ref="BB58" ca="1" si="223">MAX(BA64-BB83,0)</f>
        <v>0</v>
      </c>
      <c r="BC58" s="459">
        <f t="shared" ref="BC58" ca="1" si="224">MAX(BB64-BC83,0)</f>
        <v>0</v>
      </c>
      <c r="BD58" s="459">
        <f t="shared" ref="BD58" ca="1" si="225">MAX(BC64-BD83,0)</f>
        <v>0</v>
      </c>
      <c r="BE58" s="459">
        <f t="shared" ref="BE58" ca="1" si="226">MAX(BD64-BE83,0)</f>
        <v>0</v>
      </c>
      <c r="BF58" s="459">
        <f t="shared" ref="BF58" ca="1" si="227">MAX(BE64-BF83,0)</f>
        <v>0</v>
      </c>
      <c r="BG58" s="459">
        <f t="shared" ref="BG58" ca="1" si="228">MAX(BF64-BG83,0)</f>
        <v>0</v>
      </c>
      <c r="BH58" s="459">
        <f t="shared" ref="BH58" ca="1" si="229">MAX(BG64-BH83,0)</f>
        <v>0</v>
      </c>
      <c r="BI58" s="459">
        <f t="shared" ref="BI58" ca="1" si="230">MAX(BH64-BI83,0)</f>
        <v>0</v>
      </c>
      <c r="BJ58" s="459">
        <f t="shared" ref="BJ58" ca="1" si="231">MAX(BI64-BJ83,0)</f>
        <v>0</v>
      </c>
      <c r="BK58" s="459">
        <f t="shared" ref="BK58" ca="1" si="232">MAX(BJ64-BK83,0)</f>
        <v>0</v>
      </c>
      <c r="BL58" s="459">
        <f t="shared" ref="BL58" ca="1" si="233">MAX(BK64-BL83,0)</f>
        <v>0</v>
      </c>
      <c r="BM58" s="459">
        <f t="shared" ref="BM58" ca="1" si="234">MAX(BL64-BM83,0)</f>
        <v>0</v>
      </c>
      <c r="BN58" s="459">
        <f t="shared" ref="BN58" ca="1" si="235">MAX(BM64-BN83,0)</f>
        <v>0</v>
      </c>
      <c r="BO58" s="459">
        <f t="shared" ref="BO58" ca="1" si="236">MAX(BN64-BO83,0)</f>
        <v>0</v>
      </c>
      <c r="BP58" s="459">
        <f t="shared" ref="BP58" ca="1" si="237">MAX(BO64-BP83,0)</f>
        <v>0</v>
      </c>
      <c r="BQ58" s="459">
        <f t="shared" ref="BQ58" ca="1" si="238">MAX(BP64-BQ83,0)</f>
        <v>0</v>
      </c>
      <c r="BR58" s="459">
        <f t="shared" ref="BR58" ca="1" si="239">MAX(BQ64-BR83,0)</f>
        <v>0</v>
      </c>
      <c r="BS58" s="459">
        <f t="shared" ref="BS58" ca="1" si="240">MAX(BR64-BS83,0)</f>
        <v>0</v>
      </c>
      <c r="BT58" s="459">
        <f t="shared" ref="BT58" ca="1" si="241">MAX(BS64-BT83,0)</f>
        <v>0</v>
      </c>
      <c r="BU58" s="459">
        <f t="shared" ref="BU58" ca="1" si="242">MAX(BT64-BU83,0)</f>
        <v>0</v>
      </c>
      <c r="BV58" s="459">
        <f t="shared" ref="BV58" ca="1" si="243">MAX(BU64-BV83,0)</f>
        <v>0</v>
      </c>
      <c r="BW58" s="459">
        <f t="shared" ref="BW58" ca="1" si="244">MAX(BV64-BW83,0)</f>
        <v>0</v>
      </c>
      <c r="BX58" s="459">
        <f t="shared" ref="BX58" ca="1" si="245">MAX(BW64-BX83,0)</f>
        <v>0</v>
      </c>
      <c r="BY58" s="459">
        <f t="shared" ref="BY58" ca="1" si="246">MAX(BX64-BY83,0)</f>
        <v>0</v>
      </c>
      <c r="BZ58" s="459">
        <f t="shared" ref="BZ58" ca="1" si="247">MAX(BY64-BZ83,0)</f>
        <v>0</v>
      </c>
      <c r="CA58" s="459">
        <f t="shared" ref="CA58" ca="1" si="248">MAX(BZ64-CA83,0)</f>
        <v>0</v>
      </c>
      <c r="CB58" s="459">
        <f t="shared" ref="CB58" ca="1" si="249">MAX(CA64-CB83,0)</f>
        <v>0</v>
      </c>
      <c r="CC58" s="459">
        <f t="shared" ref="CC58" ca="1" si="250">MAX(CB64-CC83,0)</f>
        <v>0</v>
      </c>
      <c r="CD58" s="459">
        <f t="shared" ref="CD58" ca="1" si="251">MAX(CC64-CD83,0)</f>
        <v>0</v>
      </c>
      <c r="CE58" s="459">
        <f t="shared" ref="CE58" ca="1" si="252">MAX(CD64-CE83,0)</f>
        <v>0</v>
      </c>
      <c r="CF58" s="459">
        <f t="shared" ref="CF58" ca="1" si="253">MAX(CE64-CF83,0)</f>
        <v>0</v>
      </c>
      <c r="CG58" s="459">
        <f t="shared" ref="CG58" ca="1" si="254">MAX(CF64-CG83,0)</f>
        <v>0</v>
      </c>
      <c r="CH58" s="459">
        <f t="shared" ref="CH58" ca="1" si="255">MAX(CG64-CH83,0)</f>
        <v>0</v>
      </c>
      <c r="CI58" s="459">
        <f t="shared" ref="CI58" ca="1" si="256">MAX(CH64-CI83,0)</f>
        <v>0</v>
      </c>
      <c r="CJ58" s="459">
        <f t="shared" ref="CJ58" ca="1" si="257">MAX(CI64-CJ83,0)</f>
        <v>0</v>
      </c>
      <c r="CK58" s="459">
        <f t="shared" ref="CK58" ca="1" si="258">MAX(CJ64-CK83,0)</f>
        <v>0</v>
      </c>
      <c r="CL58" s="459">
        <f t="shared" ref="CL58" ca="1" si="259">MAX(CK64-CL83,0)</f>
        <v>0</v>
      </c>
      <c r="CM58" s="459">
        <f t="shared" ref="CM58" ca="1" si="260">MAX(CL64-CM83,0)</f>
        <v>0</v>
      </c>
      <c r="CN58" s="459">
        <f t="shared" ref="CN58" ca="1" si="261">MAX(CM64-CN83,0)</f>
        <v>0</v>
      </c>
      <c r="CO58" s="459">
        <f t="shared" ref="CO58" ca="1" si="262">MAX(CN64-CO83,0)</f>
        <v>0</v>
      </c>
      <c r="CP58" s="459">
        <f t="shared" ref="CP58" ca="1" si="263">MAX(CO64-CP83,0)</f>
        <v>0</v>
      </c>
      <c r="CQ58" s="459">
        <f t="shared" ref="CQ58" ca="1" si="264">MAX(CP64-CQ83,0)</f>
        <v>0</v>
      </c>
      <c r="CR58" s="459">
        <f t="shared" ref="CR58" ca="1" si="265">MAX(CQ64-CR83,0)</f>
        <v>0</v>
      </c>
      <c r="CS58" s="459">
        <f t="shared" ref="CS58" ca="1" si="266">MAX(CR64-CS83,0)</f>
        <v>0</v>
      </c>
      <c r="CT58" s="459">
        <f t="shared" ref="CT58" ca="1" si="267">MAX(CS64-CT83,0)</f>
        <v>0</v>
      </c>
      <c r="CU58" s="459">
        <f t="shared" ref="CU58" ca="1" si="268">MAX(CT64-CU83,0)</f>
        <v>0</v>
      </c>
      <c r="CV58" s="459">
        <f t="shared" ref="CV58" ca="1" si="269">MAX(CU64-CV83,0)</f>
        <v>0</v>
      </c>
      <c r="CW58" s="459">
        <f t="shared" ref="CW58" ca="1" si="270">MAX(CV64-CW83,0)</f>
        <v>0</v>
      </c>
      <c r="CX58" s="459">
        <f t="shared" ref="CX58" ca="1" si="271">MAX(CW64-CX83,0)</f>
        <v>0</v>
      </c>
      <c r="CY58" s="459">
        <f t="shared" ref="CY58" ca="1" si="272">MAX(CX64-CY83,0)</f>
        <v>0</v>
      </c>
      <c r="CZ58" s="459">
        <f t="shared" ref="CZ58" ca="1" si="273">MAX(CY64-CZ83,0)</f>
        <v>0</v>
      </c>
      <c r="DA58" s="459">
        <f t="shared" ref="DA58" ca="1" si="274">MAX(CZ64-DA83,0)</f>
        <v>0</v>
      </c>
      <c r="DB58" s="459">
        <f t="shared" ref="DB58" ca="1" si="275">MAX(DA64-DB83,0)</f>
        <v>0</v>
      </c>
      <c r="DC58" s="459">
        <f t="shared" ref="DC58" ca="1" si="276">MAX(DB64-DC83,0)</f>
        <v>0</v>
      </c>
      <c r="DD58" s="459">
        <f t="shared" ref="DD58" ca="1" si="277">MAX(DC64-DD83,0)</f>
        <v>0</v>
      </c>
      <c r="DE58" s="459">
        <f t="shared" ref="DE58" ca="1" si="278">MAX(DD64-DE83,0)</f>
        <v>0</v>
      </c>
      <c r="DF58" s="459">
        <f t="shared" ref="DF58" ca="1" si="279">MAX(DE64-DF83,0)</f>
        <v>0</v>
      </c>
      <c r="DG58" s="459">
        <f t="shared" ref="DG58" ca="1" si="280">MAX(DF64-DG83,0)</f>
        <v>0</v>
      </c>
      <c r="DH58" s="459">
        <f t="shared" ref="DH58" ca="1" si="281">MAX(DG64-DH83,0)</f>
        <v>0</v>
      </c>
      <c r="DI58" s="459">
        <f t="shared" ref="DI58" ca="1" si="282">MAX(DH64-DI83,0)</f>
        <v>0</v>
      </c>
      <c r="DJ58" s="459">
        <f t="shared" ref="DJ58" ca="1" si="283">MAX(DI64-DJ83,0)</f>
        <v>0</v>
      </c>
      <c r="DK58" s="459">
        <f t="shared" ref="DK58" ca="1" si="284">MAX(DJ64-DK83,0)</f>
        <v>0</v>
      </c>
      <c r="DL58" s="459">
        <f t="shared" ref="DL58" ca="1" si="285">MAX(DK64-DL83,0)</f>
        <v>0</v>
      </c>
      <c r="DM58" s="459">
        <f t="shared" ref="DM58" ca="1" si="286">MAX(DL64-DM83,0)</f>
        <v>0</v>
      </c>
      <c r="DN58" s="459">
        <f t="shared" ref="DN58" ca="1" si="287">MAX(DM64-DN83,0)</f>
        <v>0</v>
      </c>
      <c r="DO58" s="459">
        <f t="shared" ref="DO58" ca="1" si="288">MAX(DN64-DO83,0)</f>
        <v>0</v>
      </c>
      <c r="DP58" s="459">
        <f t="shared" ref="DP58" ca="1" si="289">MAX(DO64-DP83,0)</f>
        <v>0</v>
      </c>
      <c r="DQ58" s="459">
        <f t="shared" ref="DQ58" ca="1" si="290">MAX(DP64-DQ83,0)</f>
        <v>0</v>
      </c>
      <c r="DR58" s="459">
        <f t="shared" ref="DR58" ca="1" si="291">MAX(DQ64-DR83,0)</f>
        <v>0</v>
      </c>
      <c r="DS58" s="459">
        <f t="shared" ref="DS58" ca="1" si="292">MAX(DR64-DS83,0)</f>
        <v>0</v>
      </c>
      <c r="DT58" s="459">
        <f t="shared" ref="DT58" ca="1" si="293">MAX(DS64-DT83,0)</f>
        <v>0</v>
      </c>
      <c r="DU58" s="459">
        <f t="shared" ref="DU58" ca="1" si="294">MAX(DT64-DU83,0)</f>
        <v>0</v>
      </c>
      <c r="DV58" s="459">
        <f t="shared" ref="DV58" ca="1" si="295">MAX(DU64-DV83,0)</f>
        <v>0</v>
      </c>
      <c r="DW58" s="459">
        <f t="shared" ref="DW58" ca="1" si="296">MAX(DV64-DW83,0)</f>
        <v>0</v>
      </c>
    </row>
    <row r="59" spans="1:127">
      <c r="A59" s="880" t="s">
        <v>1087</v>
      </c>
      <c r="B59" s="810">
        <f ca="1">Inputs!$D$178*B57</f>
        <v>43358.530568115879</v>
      </c>
      <c r="C59" s="810"/>
      <c r="D59" s="568"/>
      <c r="E59" s="637"/>
      <c r="F59" s="637"/>
      <c r="G59" s="459">
        <f t="shared" ref="G59:AL59" ca="1" si="297">(G3=0)*$B$59</f>
        <v>43358.530568115879</v>
      </c>
      <c r="H59" s="459">
        <f t="shared" ca="1" si="297"/>
        <v>0</v>
      </c>
      <c r="I59" s="459">
        <f t="shared" ca="1" si="297"/>
        <v>0</v>
      </c>
      <c r="J59" s="459">
        <f t="shared" ca="1" si="297"/>
        <v>0</v>
      </c>
      <c r="K59" s="459">
        <f t="shared" ca="1" si="297"/>
        <v>0</v>
      </c>
      <c r="L59" s="459">
        <f t="shared" ca="1" si="297"/>
        <v>0</v>
      </c>
      <c r="M59" s="459">
        <f t="shared" ca="1" si="297"/>
        <v>0</v>
      </c>
      <c r="N59" s="459">
        <f t="shared" ca="1" si="297"/>
        <v>0</v>
      </c>
      <c r="O59" s="459">
        <f t="shared" ca="1" si="297"/>
        <v>0</v>
      </c>
      <c r="P59" s="459">
        <f t="shared" ca="1" si="297"/>
        <v>0</v>
      </c>
      <c r="Q59" s="459">
        <f t="shared" ca="1" si="297"/>
        <v>0</v>
      </c>
      <c r="R59" s="459">
        <f t="shared" ca="1" si="297"/>
        <v>0</v>
      </c>
      <c r="S59" s="459">
        <f t="shared" ca="1" si="297"/>
        <v>0</v>
      </c>
      <c r="T59" s="459">
        <f t="shared" ca="1" si="297"/>
        <v>0</v>
      </c>
      <c r="U59" s="459">
        <f t="shared" ca="1" si="297"/>
        <v>0</v>
      </c>
      <c r="V59" s="459">
        <f t="shared" ca="1" si="297"/>
        <v>0</v>
      </c>
      <c r="W59" s="459">
        <f t="shared" ca="1" si="297"/>
        <v>0</v>
      </c>
      <c r="X59" s="459">
        <f t="shared" ca="1" si="297"/>
        <v>0</v>
      </c>
      <c r="Y59" s="459">
        <f t="shared" ca="1" si="297"/>
        <v>0</v>
      </c>
      <c r="Z59" s="459">
        <f t="shared" ca="1" si="297"/>
        <v>0</v>
      </c>
      <c r="AA59" s="459">
        <f t="shared" ca="1" si="297"/>
        <v>0</v>
      </c>
      <c r="AB59" s="459">
        <f t="shared" ca="1" si="297"/>
        <v>0</v>
      </c>
      <c r="AC59" s="459">
        <f t="shared" ca="1" si="297"/>
        <v>0</v>
      </c>
      <c r="AD59" s="459">
        <f t="shared" ca="1" si="297"/>
        <v>0</v>
      </c>
      <c r="AE59" s="459">
        <f t="shared" ca="1" si="297"/>
        <v>0</v>
      </c>
      <c r="AF59" s="459">
        <f t="shared" ca="1" si="297"/>
        <v>0</v>
      </c>
      <c r="AG59" s="459">
        <f t="shared" ca="1" si="297"/>
        <v>0</v>
      </c>
      <c r="AH59" s="459">
        <f t="shared" ca="1" si="297"/>
        <v>0</v>
      </c>
      <c r="AI59" s="459">
        <f t="shared" ca="1" si="297"/>
        <v>0</v>
      </c>
      <c r="AJ59" s="459">
        <f t="shared" ca="1" si="297"/>
        <v>0</v>
      </c>
      <c r="AK59" s="459">
        <f t="shared" ca="1" si="297"/>
        <v>0</v>
      </c>
      <c r="AL59" s="459">
        <f t="shared" ca="1" si="297"/>
        <v>0</v>
      </c>
      <c r="AM59" s="459">
        <f t="shared" ref="AM59:BR59" ca="1" si="298">(AM3=0)*$B$59</f>
        <v>0</v>
      </c>
      <c r="AN59" s="459">
        <f t="shared" ca="1" si="298"/>
        <v>0</v>
      </c>
      <c r="AO59" s="459">
        <f t="shared" ca="1" si="298"/>
        <v>0</v>
      </c>
      <c r="AP59" s="459">
        <f t="shared" ca="1" si="298"/>
        <v>0</v>
      </c>
      <c r="AQ59" s="459">
        <f t="shared" ca="1" si="298"/>
        <v>0</v>
      </c>
      <c r="AR59" s="459">
        <f t="shared" ca="1" si="298"/>
        <v>0</v>
      </c>
      <c r="AS59" s="459">
        <f t="shared" ca="1" si="298"/>
        <v>0</v>
      </c>
      <c r="AT59" s="459">
        <f t="shared" ca="1" si="298"/>
        <v>0</v>
      </c>
      <c r="AU59" s="459">
        <f t="shared" ca="1" si="298"/>
        <v>0</v>
      </c>
      <c r="AV59" s="459">
        <f t="shared" ca="1" si="298"/>
        <v>0</v>
      </c>
      <c r="AW59" s="459">
        <f t="shared" ca="1" si="298"/>
        <v>0</v>
      </c>
      <c r="AX59" s="459">
        <f t="shared" ca="1" si="298"/>
        <v>0</v>
      </c>
      <c r="AY59" s="459">
        <f t="shared" ca="1" si="298"/>
        <v>0</v>
      </c>
      <c r="AZ59" s="459">
        <f t="shared" ca="1" si="298"/>
        <v>0</v>
      </c>
      <c r="BA59" s="459">
        <f t="shared" ca="1" si="298"/>
        <v>0</v>
      </c>
      <c r="BB59" s="459">
        <f t="shared" ca="1" si="298"/>
        <v>0</v>
      </c>
      <c r="BC59" s="459">
        <f t="shared" ca="1" si="298"/>
        <v>0</v>
      </c>
      <c r="BD59" s="459">
        <f t="shared" ca="1" si="298"/>
        <v>0</v>
      </c>
      <c r="BE59" s="459">
        <f t="shared" ca="1" si="298"/>
        <v>0</v>
      </c>
      <c r="BF59" s="459">
        <f t="shared" ca="1" si="298"/>
        <v>0</v>
      </c>
      <c r="BG59" s="459">
        <f t="shared" ca="1" si="298"/>
        <v>0</v>
      </c>
      <c r="BH59" s="459">
        <f t="shared" ca="1" si="298"/>
        <v>0</v>
      </c>
      <c r="BI59" s="459">
        <f t="shared" ca="1" si="298"/>
        <v>0</v>
      </c>
      <c r="BJ59" s="459">
        <f t="shared" ca="1" si="298"/>
        <v>0</v>
      </c>
      <c r="BK59" s="459">
        <f t="shared" ca="1" si="298"/>
        <v>0</v>
      </c>
      <c r="BL59" s="459">
        <f t="shared" ca="1" si="298"/>
        <v>0</v>
      </c>
      <c r="BM59" s="459">
        <f t="shared" ca="1" si="298"/>
        <v>0</v>
      </c>
      <c r="BN59" s="459">
        <f t="shared" ca="1" si="298"/>
        <v>0</v>
      </c>
      <c r="BO59" s="459">
        <f t="shared" ca="1" si="298"/>
        <v>0</v>
      </c>
      <c r="BP59" s="459">
        <f t="shared" ca="1" si="298"/>
        <v>0</v>
      </c>
      <c r="BQ59" s="459">
        <f t="shared" ca="1" si="298"/>
        <v>0</v>
      </c>
      <c r="BR59" s="459">
        <f t="shared" ca="1" si="298"/>
        <v>0</v>
      </c>
      <c r="BS59" s="459">
        <f t="shared" ref="BS59:CX59" ca="1" si="299">(BS3=0)*$B$59</f>
        <v>0</v>
      </c>
      <c r="BT59" s="459">
        <f t="shared" ca="1" si="299"/>
        <v>0</v>
      </c>
      <c r="BU59" s="459">
        <f t="shared" ca="1" si="299"/>
        <v>0</v>
      </c>
      <c r="BV59" s="459">
        <f t="shared" ca="1" si="299"/>
        <v>0</v>
      </c>
      <c r="BW59" s="459">
        <f t="shared" ca="1" si="299"/>
        <v>0</v>
      </c>
      <c r="BX59" s="459">
        <f t="shared" ca="1" si="299"/>
        <v>0</v>
      </c>
      <c r="BY59" s="459">
        <f t="shared" ca="1" si="299"/>
        <v>0</v>
      </c>
      <c r="BZ59" s="459">
        <f t="shared" ca="1" si="299"/>
        <v>0</v>
      </c>
      <c r="CA59" s="459">
        <f t="shared" ca="1" si="299"/>
        <v>0</v>
      </c>
      <c r="CB59" s="459">
        <f t="shared" ca="1" si="299"/>
        <v>0</v>
      </c>
      <c r="CC59" s="459">
        <f t="shared" ca="1" si="299"/>
        <v>0</v>
      </c>
      <c r="CD59" s="459">
        <f t="shared" ca="1" si="299"/>
        <v>0</v>
      </c>
      <c r="CE59" s="459">
        <f t="shared" ca="1" si="299"/>
        <v>0</v>
      </c>
      <c r="CF59" s="459">
        <f t="shared" ca="1" si="299"/>
        <v>0</v>
      </c>
      <c r="CG59" s="459">
        <f t="shared" ca="1" si="299"/>
        <v>0</v>
      </c>
      <c r="CH59" s="459">
        <f t="shared" ca="1" si="299"/>
        <v>0</v>
      </c>
      <c r="CI59" s="459">
        <f t="shared" ca="1" si="299"/>
        <v>0</v>
      </c>
      <c r="CJ59" s="459">
        <f t="shared" ca="1" si="299"/>
        <v>0</v>
      </c>
      <c r="CK59" s="459">
        <f t="shared" ca="1" si="299"/>
        <v>0</v>
      </c>
      <c r="CL59" s="459">
        <f t="shared" ca="1" si="299"/>
        <v>0</v>
      </c>
      <c r="CM59" s="459">
        <f t="shared" ca="1" si="299"/>
        <v>0</v>
      </c>
      <c r="CN59" s="459">
        <f t="shared" ca="1" si="299"/>
        <v>0</v>
      </c>
      <c r="CO59" s="459">
        <f t="shared" ca="1" si="299"/>
        <v>0</v>
      </c>
      <c r="CP59" s="459">
        <f t="shared" ca="1" si="299"/>
        <v>0</v>
      </c>
      <c r="CQ59" s="459">
        <f t="shared" ca="1" si="299"/>
        <v>0</v>
      </c>
      <c r="CR59" s="459">
        <f t="shared" ca="1" si="299"/>
        <v>0</v>
      </c>
      <c r="CS59" s="459">
        <f t="shared" ca="1" si="299"/>
        <v>0</v>
      </c>
      <c r="CT59" s="459">
        <f t="shared" ca="1" si="299"/>
        <v>0</v>
      </c>
      <c r="CU59" s="459">
        <f t="shared" ca="1" si="299"/>
        <v>0</v>
      </c>
      <c r="CV59" s="459">
        <f t="shared" ca="1" si="299"/>
        <v>0</v>
      </c>
      <c r="CW59" s="459">
        <f t="shared" ca="1" si="299"/>
        <v>0</v>
      </c>
      <c r="CX59" s="459">
        <f t="shared" ca="1" si="299"/>
        <v>0</v>
      </c>
      <c r="CY59" s="459">
        <f t="shared" ref="CY59:DW59" ca="1" si="300">(CY3=0)*$B$59</f>
        <v>0</v>
      </c>
      <c r="CZ59" s="459">
        <f t="shared" ca="1" si="300"/>
        <v>0</v>
      </c>
      <c r="DA59" s="459">
        <f t="shared" ca="1" si="300"/>
        <v>0</v>
      </c>
      <c r="DB59" s="459">
        <f t="shared" ca="1" si="300"/>
        <v>0</v>
      </c>
      <c r="DC59" s="459">
        <f t="shared" ca="1" si="300"/>
        <v>0</v>
      </c>
      <c r="DD59" s="459">
        <f t="shared" ca="1" si="300"/>
        <v>0</v>
      </c>
      <c r="DE59" s="459">
        <f t="shared" ca="1" si="300"/>
        <v>0</v>
      </c>
      <c r="DF59" s="459">
        <f t="shared" ca="1" si="300"/>
        <v>0</v>
      </c>
      <c r="DG59" s="459">
        <f t="shared" ca="1" si="300"/>
        <v>0</v>
      </c>
      <c r="DH59" s="459">
        <f t="shared" ca="1" si="300"/>
        <v>0</v>
      </c>
      <c r="DI59" s="459">
        <f t="shared" ca="1" si="300"/>
        <v>0</v>
      </c>
      <c r="DJ59" s="459">
        <f t="shared" ca="1" si="300"/>
        <v>0</v>
      </c>
      <c r="DK59" s="459">
        <f t="shared" ca="1" si="300"/>
        <v>0</v>
      </c>
      <c r="DL59" s="459">
        <f t="shared" ca="1" si="300"/>
        <v>0</v>
      </c>
      <c r="DM59" s="459">
        <f t="shared" ca="1" si="300"/>
        <v>0</v>
      </c>
      <c r="DN59" s="459">
        <f t="shared" ca="1" si="300"/>
        <v>0</v>
      </c>
      <c r="DO59" s="459">
        <f t="shared" ca="1" si="300"/>
        <v>0</v>
      </c>
      <c r="DP59" s="459">
        <f t="shared" ca="1" si="300"/>
        <v>0</v>
      </c>
      <c r="DQ59" s="459">
        <f t="shared" ca="1" si="300"/>
        <v>0</v>
      </c>
      <c r="DR59" s="459">
        <f t="shared" ca="1" si="300"/>
        <v>0</v>
      </c>
      <c r="DS59" s="459">
        <f t="shared" ca="1" si="300"/>
        <v>0</v>
      </c>
      <c r="DT59" s="459">
        <f t="shared" ca="1" si="300"/>
        <v>0</v>
      </c>
      <c r="DU59" s="459">
        <f t="shared" ca="1" si="300"/>
        <v>0</v>
      </c>
      <c r="DV59" s="459">
        <f t="shared" ca="1" si="300"/>
        <v>0</v>
      </c>
      <c r="DW59" s="459">
        <f t="shared" ca="1" si="300"/>
        <v>0</v>
      </c>
    </row>
    <row r="60" spans="1:127">
      <c r="A60" s="880" t="str">
        <f>A49</f>
        <v>Principal</v>
      </c>
      <c r="B60" s="708"/>
      <c r="C60" s="708"/>
      <c r="D60" s="568"/>
      <c r="E60" s="637"/>
      <c r="F60" s="637"/>
      <c r="G60" s="459">
        <f>MIN(G58,G$43*Inputs!$D$182*$B$57-G63)</f>
        <v>0</v>
      </c>
      <c r="H60" s="459">
        <f ca="1">MIN(H58,H$43*Inputs!$D$182*$B$57-H63)</f>
        <v>819.27890811060797</v>
      </c>
      <c r="I60" s="459">
        <f ca="1">MIN(I58,I$43*Inputs!$D$182*$B$57-I63)</f>
        <v>857.77329843787152</v>
      </c>
      <c r="J60" s="459">
        <f ca="1">MIN(J58,J$43*Inputs!$D$182*$B$57-J63)</f>
        <v>897.77872166118209</v>
      </c>
      <c r="K60" s="459">
        <f ca="1">MIN(K58,K$43*Inputs!$D$182*$B$57-K63)</f>
        <v>939.96148042258892</v>
      </c>
      <c r="L60" s="459">
        <f ca="1">MIN(L58,L$43*Inputs!$D$182*$B$57-L63)</f>
        <v>946.39228619177311</v>
      </c>
      <c r="M60" s="459">
        <f ca="1">MIN(M58,M$43*Inputs!$D$182*$B$57-M63)</f>
        <v>985.57304239472614</v>
      </c>
      <c r="N60" s="459">
        <f ca="1">MIN(N58,N$43*Inputs!$D$182*$B$57-N63)</f>
        <v>1035.1697616495014</v>
      </c>
      <c r="O60" s="459">
        <f ca="1">MIN(O58,O$43*Inputs!$D$182*$B$57-O63)</f>
        <v>1083.8079341514817</v>
      </c>
      <c r="P60" s="459">
        <f ca="1">MIN(P58,P$43*Inputs!$D$182*$B$57-P63)</f>
        <v>1124.2277153913317</v>
      </c>
      <c r="Q60" s="459">
        <f ca="1">MIN(Q58,Q$43*Inputs!$D$182*$B$57-Q63)</f>
        <v>1177.0503379006848</v>
      </c>
      <c r="R60" s="459">
        <f ca="1">MIN(R58,R$43*Inputs!$D$182*$B$57-R63)</f>
        <v>1188.0099304051178</v>
      </c>
      <c r="S60" s="459">
        <f ca="1">MIN(S58,S$43*Inputs!$D$182*$B$57-S63)</f>
        <v>1243.8294047269264</v>
      </c>
      <c r="T60" s="459">
        <f ca="1">MIN(T58,T$43*Inputs!$D$182*$B$57-T63)</f>
        <v>1308.8511695951356</v>
      </c>
      <c r="U60" s="459">
        <f ca="1">MIN(U58,U$43*Inputs!$D$182*$B$57-U63)</f>
        <v>1363.0377678272607</v>
      </c>
      <c r="V60" s="459">
        <f ca="1">MIN(V58,V$43*Inputs!$D$182*$B$57-V63)</f>
        <v>1438.4294528638552</v>
      </c>
      <c r="W60" s="459">
        <f ca="1">MIN(W58,W$43*Inputs!$D$182*$B$57-W63)</f>
        <v>1506.0150629273064</v>
      </c>
      <c r="X60" s="459">
        <f ca="1">MIN(X58,X$43*Inputs!$D$182*$B$57-X63)</f>
        <v>1580.9781267097133</v>
      </c>
      <c r="Y60" s="459">
        <f ca="1">MIN(Y58,Y$43*Inputs!$D$182*$B$57-Y63)</f>
        <v>1655.2614855340989</v>
      </c>
      <c r="Z60" s="459">
        <f ca="1">MIN(Z58,Z$43*Inputs!$D$182*$B$57-Z63)</f>
        <v>1730.7796975199431</v>
      </c>
      <c r="AA60" s="459">
        <f ca="1">MIN(AA58,AA$43*Inputs!$D$182*$B$57-AA63)</f>
        <v>1812.101587522563</v>
      </c>
      <c r="AB60" s="459">
        <f ca="1">MIN(AB58,AB$43*Inputs!$D$182*$B$57-AB63)</f>
        <v>1874.4418538663481</v>
      </c>
      <c r="AC60" s="459">
        <f ca="1">MIN(AC58,AC$43*Inputs!$D$182*$B$57-AC63)</f>
        <v>1952.0439754859935</v>
      </c>
      <c r="AD60" s="459">
        <f ca="1">MIN(AD58,AD$43*Inputs!$D$182*$B$57-AD63)</f>
        <v>2040.5908903300906</v>
      </c>
      <c r="AE60" s="459">
        <f ca="1">MIN(AE58,AE$43*Inputs!$D$182*$B$57-AE63)</f>
        <v>2136.4694750867507</v>
      </c>
      <c r="AF60" s="459">
        <f ca="1">MIN(AF58,AF$43*Inputs!$D$182*$B$57-AF63)</f>
        <v>2556.3858936037486</v>
      </c>
      <c r="AG60" s="459">
        <f ca="1">MIN(AG58,AG$43*Inputs!$D$182*$B$57-AG63)</f>
        <v>2676.4994659675699</v>
      </c>
      <c r="AH60" s="459">
        <f ca="1">MIN(AH58,AH$43*Inputs!$D$182*$B$57-AH63)</f>
        <v>2666.9585579065447</v>
      </c>
      <c r="AI60" s="459">
        <f ca="1">MIN(AI58,AI$43*Inputs!$D$182*$B$57-AI63)</f>
        <v>2760.833283925162</v>
      </c>
      <c r="AJ60" s="459">
        <f ca="1">MIN(AJ58,AJ$43*Inputs!$D$182*$B$57-AJ63)</f>
        <v>0</v>
      </c>
      <c r="AK60" s="459">
        <f ca="1">MIN(AK58,AK$43*Inputs!$D$182*$B$57-AK63)</f>
        <v>0</v>
      </c>
      <c r="AL60" s="459">
        <f ca="1">MIN(AL58,AL$43*Inputs!$D$182*$B$57-AL63)</f>
        <v>0</v>
      </c>
      <c r="AM60" s="459">
        <f ca="1">MIN(AM58,AM$43*Inputs!$D$182*$B$57-AM63)</f>
        <v>0</v>
      </c>
      <c r="AN60" s="459">
        <f ca="1">MIN(AN58,AN$43*Inputs!$D$182*$B$57-AN63)</f>
        <v>0</v>
      </c>
      <c r="AO60" s="459">
        <f ca="1">MIN(AO58,AO$43*Inputs!$D$182*$B$57-AO63)</f>
        <v>0</v>
      </c>
      <c r="AP60" s="459">
        <f ca="1">MIN(AP58,AP$43*Inputs!$D$182*$B$57-AP63)</f>
        <v>0</v>
      </c>
      <c r="AQ60" s="459">
        <f ca="1">MIN(AQ58,AQ$43*Inputs!$D$182*$B$57-AQ63)</f>
        <v>0</v>
      </c>
      <c r="AR60" s="459">
        <f ca="1">MIN(AR58,AR$43*Inputs!$D$182*$B$57-AR63)</f>
        <v>0</v>
      </c>
      <c r="AS60" s="459">
        <f ca="1">MIN(AS58,AS$43*Inputs!$D$182*$B$57-AS63)</f>
        <v>0</v>
      </c>
      <c r="AT60" s="459">
        <f ca="1">MIN(AT58,AT$43*Inputs!$D$182*$B$57-AT63)</f>
        <v>0</v>
      </c>
      <c r="AU60" s="459">
        <f ca="1">MIN(AU58,AU$43*Inputs!$D$182*$B$57-AU63)</f>
        <v>0</v>
      </c>
      <c r="AV60" s="459">
        <f ca="1">MIN(AV58,AV$43*Inputs!$D$182*$B$57-AV63)</f>
        <v>0</v>
      </c>
      <c r="AW60" s="459">
        <f ca="1">MIN(AW58,AW$43*Inputs!$D$182*$B$57-AW63)</f>
        <v>0</v>
      </c>
      <c r="AX60" s="459">
        <f ca="1">MIN(AX58,AX$43*Inputs!$D$182*$B$57-AX63)</f>
        <v>0</v>
      </c>
      <c r="AY60" s="459">
        <f ca="1">MIN(AY58,AY$43*Inputs!$D$182*$B$57-AY63)</f>
        <v>0</v>
      </c>
      <c r="AZ60" s="459">
        <f ca="1">MIN(AZ58,AZ$43*Inputs!$D$182*$B$57-AZ63)</f>
        <v>0</v>
      </c>
      <c r="BA60" s="459">
        <f ca="1">MIN(BA58,BA$43*Inputs!$D$182*$B$57-BA63)</f>
        <v>0</v>
      </c>
      <c r="BB60" s="459">
        <f ca="1">MIN(BB58,BB$43*Inputs!$D$182*$B$57-BB63)</f>
        <v>0</v>
      </c>
      <c r="BC60" s="459">
        <f ca="1">MIN(BC58,BC$43*Inputs!$D$182*$B$57-BC63)</f>
        <v>0</v>
      </c>
      <c r="BD60" s="459">
        <f ca="1">MIN(BD58,BD$43*Inputs!$D$182*$B$57-BD63)</f>
        <v>0</v>
      </c>
      <c r="BE60" s="459">
        <f ca="1">MIN(BE58,BE$43*Inputs!$D$182*$B$57-BE63)</f>
        <v>0</v>
      </c>
      <c r="BF60" s="459">
        <f ca="1">MIN(BF58,BF$43*Inputs!$D$182*$B$57-BF63)</f>
        <v>0</v>
      </c>
      <c r="BG60" s="459">
        <f ca="1">MIN(BG58,BG$43*Inputs!$D$182*$B$57-BG63)</f>
        <v>0</v>
      </c>
      <c r="BH60" s="459">
        <f ca="1">MIN(BH58,BH$43*Inputs!$D$182*$B$57-BH63)</f>
        <v>0</v>
      </c>
      <c r="BI60" s="459">
        <f ca="1">MIN(BI58,BI$43*Inputs!$D$182*$B$57-BI63)</f>
        <v>0</v>
      </c>
      <c r="BJ60" s="459">
        <f ca="1">MIN(BJ58,BJ$43*Inputs!$D$182*$B$57-BJ63)</f>
        <v>0</v>
      </c>
      <c r="BK60" s="459">
        <f ca="1">MIN(BK58,BK$43*Inputs!$D$182*$B$57-BK63)</f>
        <v>0</v>
      </c>
      <c r="BL60" s="459">
        <f ca="1">MIN(BL58,BL$43*Inputs!$D$182*$B$57-BL63)</f>
        <v>0</v>
      </c>
      <c r="BM60" s="459">
        <f ca="1">MIN(BM58,BM$43*Inputs!$D$182*$B$57-BM63)</f>
        <v>0</v>
      </c>
      <c r="BN60" s="459">
        <f ca="1">MIN(BN58,BN$43*Inputs!$D$182*$B$57-BN63)</f>
        <v>0</v>
      </c>
      <c r="BO60" s="459">
        <f ca="1">MIN(BO58,BO$43*Inputs!$D$182*$B$57-BO63)</f>
        <v>0</v>
      </c>
      <c r="BP60" s="459">
        <f ca="1">MIN(BP58,BP$43*Inputs!$D$182*$B$57-BP63)</f>
        <v>0</v>
      </c>
      <c r="BQ60" s="459">
        <f ca="1">MIN(BQ58,BQ$43*Inputs!$D$182*$B$57-BQ63)</f>
        <v>0</v>
      </c>
      <c r="BR60" s="459">
        <f ca="1">MIN(BR58,BR$43*Inputs!$D$182*$B$57-BR63)</f>
        <v>0</v>
      </c>
      <c r="BS60" s="459">
        <f ca="1">MIN(BS58,BS$43*Inputs!$D$182*$B$57-BS63)</f>
        <v>0</v>
      </c>
      <c r="BT60" s="459">
        <f ca="1">MIN(BT58,BT$43*Inputs!$D$182*$B$57-BT63)</f>
        <v>0</v>
      </c>
      <c r="BU60" s="459">
        <f ca="1">MIN(BU58,BU$43*Inputs!$D$182*$B$57-BU63)</f>
        <v>0</v>
      </c>
      <c r="BV60" s="459">
        <f ca="1">MIN(BV58,BV$43*Inputs!$D$182*$B$57-BV63)</f>
        <v>0</v>
      </c>
      <c r="BW60" s="459">
        <f ca="1">MIN(BW58,BW$43*Inputs!$D$182*$B$57-BW63)</f>
        <v>0</v>
      </c>
      <c r="BX60" s="459">
        <f ca="1">MIN(BX58,BX$43*Inputs!$D$182*$B$57-BX63)</f>
        <v>0</v>
      </c>
      <c r="BY60" s="459">
        <f ca="1">MIN(BY58,BY$43*Inputs!$D$182*$B$57-BY63)</f>
        <v>0</v>
      </c>
      <c r="BZ60" s="459">
        <f ca="1">MIN(BZ58,BZ$43*Inputs!$D$182*$B$57-BZ63)</f>
        <v>0</v>
      </c>
      <c r="CA60" s="459">
        <f ca="1">MIN(CA58,CA$43*Inputs!$D$182*$B$57-CA63)</f>
        <v>0</v>
      </c>
      <c r="CB60" s="459">
        <f ca="1">MIN(CB58,CB$43*Inputs!$D$182*$B$57-CB63)</f>
        <v>0</v>
      </c>
      <c r="CC60" s="459">
        <f ca="1">MIN(CC58,CC$43*Inputs!$D$182*$B$57-CC63)</f>
        <v>0</v>
      </c>
      <c r="CD60" s="459">
        <f ca="1">MIN(CD58,CD$43*Inputs!$D$182*$B$57-CD63)</f>
        <v>0</v>
      </c>
      <c r="CE60" s="459">
        <f ca="1">MIN(CE58,CE$43*Inputs!$D$182*$B$57-CE63)</f>
        <v>0</v>
      </c>
      <c r="CF60" s="459">
        <f ca="1">MIN(CF58,CF$43*Inputs!$D$182*$B$57-CF63)</f>
        <v>0</v>
      </c>
      <c r="CG60" s="459">
        <f ca="1">MIN(CG58,CG$43*Inputs!$D$182*$B$57-CG63)</f>
        <v>0</v>
      </c>
      <c r="CH60" s="459">
        <f ca="1">MIN(CH58,CH$43*Inputs!$D$182*$B$57-CH63)</f>
        <v>0</v>
      </c>
      <c r="CI60" s="459">
        <f ca="1">MIN(CI58,CI$43*Inputs!$D$182*$B$57-CI63)</f>
        <v>0</v>
      </c>
      <c r="CJ60" s="459">
        <f ca="1">MIN(CJ58,CJ$43*Inputs!$D$182*$B$57-CJ63)</f>
        <v>0</v>
      </c>
      <c r="CK60" s="459">
        <f ca="1">MIN(CK58,CK$43*Inputs!$D$182*$B$57-CK63)</f>
        <v>0</v>
      </c>
      <c r="CL60" s="459">
        <f ca="1">MIN(CL58,CL$43*Inputs!$D$182*$B$57-CL63)</f>
        <v>0</v>
      </c>
      <c r="CM60" s="459">
        <f ca="1">MIN(CM58,CM$43*Inputs!$D$182*$B$57-CM63)</f>
        <v>0</v>
      </c>
      <c r="CN60" s="459">
        <f ca="1">MIN(CN58,CN$43*Inputs!$D$182*$B$57-CN63)</f>
        <v>0</v>
      </c>
      <c r="CO60" s="459">
        <f ca="1">MIN(CO58,CO$43*Inputs!$D$182*$B$57-CO63)</f>
        <v>0</v>
      </c>
      <c r="CP60" s="459">
        <f ca="1">MIN(CP58,CP$43*Inputs!$D$182*$B$57-CP63)</f>
        <v>0</v>
      </c>
      <c r="CQ60" s="459">
        <f ca="1">MIN(CQ58,CQ$43*Inputs!$D$182*$B$57-CQ63)</f>
        <v>0</v>
      </c>
      <c r="CR60" s="459">
        <f ca="1">MIN(CR58,CR$43*Inputs!$D$182*$B$57-CR63)</f>
        <v>0</v>
      </c>
      <c r="CS60" s="459">
        <f ca="1">MIN(CS58,CS$43*Inputs!$D$182*$B$57-CS63)</f>
        <v>0</v>
      </c>
      <c r="CT60" s="459">
        <f ca="1">MIN(CT58,CT$43*Inputs!$D$182*$B$57-CT63)</f>
        <v>0</v>
      </c>
      <c r="CU60" s="459">
        <f ca="1">MIN(CU58,CU$43*Inputs!$D$182*$B$57-CU63)</f>
        <v>0</v>
      </c>
      <c r="CV60" s="459">
        <f ca="1">MIN(CV58,CV$43*Inputs!$D$182*$B$57-CV63)</f>
        <v>0</v>
      </c>
      <c r="CW60" s="459">
        <f ca="1">MIN(CW58,CW$43*Inputs!$D$182*$B$57-CW63)</f>
        <v>0</v>
      </c>
      <c r="CX60" s="459">
        <f ca="1">MIN(CX58,CX$43*Inputs!$D$182*$B$57-CX63)</f>
        <v>0</v>
      </c>
      <c r="CY60" s="459">
        <f ca="1">MIN(CY58,CY$43*Inputs!$D$182*$B$57-CY63)</f>
        <v>0</v>
      </c>
      <c r="CZ60" s="459">
        <f ca="1">MIN(CZ58,CZ$43*Inputs!$D$182*$B$57-CZ63)</f>
        <v>0</v>
      </c>
      <c r="DA60" s="459">
        <f ca="1">MIN(DA58,DA$43*Inputs!$D$182*$B$57-DA63)</f>
        <v>0</v>
      </c>
      <c r="DB60" s="459">
        <f ca="1">MIN(DB58,DB$43*Inputs!$D$182*$B$57-DB63)</f>
        <v>0</v>
      </c>
      <c r="DC60" s="459">
        <f ca="1">MIN(DC58,DC$43*Inputs!$D$182*$B$57-DC63)</f>
        <v>0</v>
      </c>
      <c r="DD60" s="459">
        <f ca="1">MIN(DD58,DD$43*Inputs!$D$182*$B$57-DD63)</f>
        <v>0</v>
      </c>
      <c r="DE60" s="459">
        <f ca="1">MIN(DE58,DE$43*Inputs!$D$182*$B$57-DE63)</f>
        <v>0</v>
      </c>
      <c r="DF60" s="459">
        <f ca="1">MIN(DF58,DF$43*Inputs!$D$182*$B$57-DF63)</f>
        <v>0</v>
      </c>
      <c r="DG60" s="459">
        <f ca="1">MIN(DG58,DG$43*Inputs!$D$182*$B$57-DG63)</f>
        <v>0</v>
      </c>
      <c r="DH60" s="459">
        <f ca="1">MIN(DH58,DH$43*Inputs!$D$182*$B$57-DH63)</f>
        <v>0</v>
      </c>
      <c r="DI60" s="459">
        <f ca="1">MIN(DI58,DI$43*Inputs!$D$182*$B$57-DI63)</f>
        <v>0</v>
      </c>
      <c r="DJ60" s="459">
        <f ca="1">MIN(DJ58,DJ$43*Inputs!$D$182*$B$57-DJ63)</f>
        <v>0</v>
      </c>
      <c r="DK60" s="459">
        <f ca="1">MIN(DK58,DK$43*Inputs!$D$182*$B$57-DK63)</f>
        <v>0</v>
      </c>
      <c r="DL60" s="459">
        <f ca="1">MIN(DL58,DL$43*Inputs!$D$182*$B$57-DL63)</f>
        <v>0</v>
      </c>
      <c r="DM60" s="459">
        <f ca="1">MIN(DM58,DM$43*Inputs!$D$182*$B$57-DM63)</f>
        <v>0</v>
      </c>
      <c r="DN60" s="459">
        <f ca="1">MIN(DN58,DN$43*Inputs!$D$182*$B$57-DN63)</f>
        <v>0</v>
      </c>
      <c r="DO60" s="459">
        <f ca="1">MIN(DO58,DO$43*Inputs!$D$182*$B$57-DO63)</f>
        <v>0</v>
      </c>
      <c r="DP60" s="459">
        <f ca="1">MIN(DP58,DP$43*Inputs!$D$182*$B$57-DP63)</f>
        <v>0</v>
      </c>
      <c r="DQ60" s="459">
        <f ca="1">MIN(DQ58,DQ$43*Inputs!$D$182*$B$57-DQ63)</f>
        <v>0</v>
      </c>
      <c r="DR60" s="459">
        <f ca="1">MIN(DR58,DR$43*Inputs!$D$182*$B$57-DR63)</f>
        <v>0</v>
      </c>
      <c r="DS60" s="459">
        <f ca="1">MIN(DS58,DS$43*Inputs!$D$182*$B$57-DS63)</f>
        <v>0</v>
      </c>
      <c r="DT60" s="459">
        <f ca="1">MIN(DT58,DT$43*Inputs!$D$182*$B$57-DT63)</f>
        <v>0</v>
      </c>
      <c r="DU60" s="459">
        <f ca="1">MIN(DU58,DU$43*Inputs!$D$182*$B$57-DU63)</f>
        <v>0</v>
      </c>
      <c r="DV60" s="459">
        <f ca="1">MIN(DV58,DV$43*Inputs!$D$182*$B$57-DV63)</f>
        <v>0</v>
      </c>
      <c r="DW60" s="459">
        <f ca="1">MIN(DW58,DW$43*Inputs!$D$182*$B$57-DW63)</f>
        <v>0</v>
      </c>
    </row>
    <row r="61" spans="1:127">
      <c r="A61" s="960" t="s">
        <v>1174</v>
      </c>
      <c r="B61" s="708"/>
      <c r="C61" s="708"/>
      <c r="D61" s="568"/>
      <c r="E61" s="637"/>
      <c r="F61" s="637"/>
      <c r="G61" s="459">
        <f t="shared" ref="G61:AL61" si="301">G58*G41*G6*(G88=0)</f>
        <v>0</v>
      </c>
      <c r="H61" s="459">
        <f ca="1">H58*H41*H6*(H88=0)</f>
        <v>1297.0824859814552</v>
      </c>
      <c r="I61" s="459">
        <f t="shared" ca="1" si="301"/>
        <v>1293.6659088159379</v>
      </c>
      <c r="J61" s="459">
        <f t="shared" ca="1" si="301"/>
        <v>1246.9130033747222</v>
      </c>
      <c r="K61" s="459">
        <f t="shared" ca="1" si="301"/>
        <v>1240.2776212713698</v>
      </c>
      <c r="L61" s="459">
        <f t="shared" ca="1" si="301"/>
        <v>1198.5217792473559</v>
      </c>
      <c r="M61" s="459">
        <f t="shared" ca="1" si="301"/>
        <v>1182.9115072799977</v>
      </c>
      <c r="N61" s="459">
        <f t="shared" ca="1" si="301"/>
        <v>1134.1412152842961</v>
      </c>
      <c r="O61" s="459">
        <f t="shared" ca="1" si="301"/>
        <v>1121.4584733392303</v>
      </c>
      <c r="P61" s="459">
        <f t="shared" ca="1" si="301"/>
        <v>1070.7514089094941</v>
      </c>
      <c r="Q61" s="459">
        <f t="shared" ca="1" si="301"/>
        <v>1054.3096558636896</v>
      </c>
      <c r="R61" s="459">
        <f t="shared" ca="1" si="301"/>
        <v>1001.9080367013599</v>
      </c>
      <c r="S61" s="459">
        <f t="shared" ca="1" si="301"/>
        <v>982.38554525976758</v>
      </c>
      <c r="T61" s="459">
        <f t="shared" ca="1" si="301"/>
        <v>934.29236199642219</v>
      </c>
      <c r="U61" s="459">
        <f t="shared" ca="1" si="301"/>
        <v>904.75569268288439</v>
      </c>
      <c r="V61" s="459">
        <f t="shared" ca="1" si="301"/>
        <v>849.22858772559584</v>
      </c>
      <c r="W61" s="459">
        <f t="shared" ca="1" si="301"/>
        <v>819.55996176031135</v>
      </c>
      <c r="X61" s="459">
        <f t="shared" ca="1" si="301"/>
        <v>761.14471213444892</v>
      </c>
      <c r="Y61" s="459">
        <f t="shared" ca="1" si="301"/>
        <v>725.68106887101658</v>
      </c>
      <c r="Z61" s="459">
        <f t="shared" ca="1" si="301"/>
        <v>664.33170517872747</v>
      </c>
      <c r="AA61" s="459">
        <f t="shared" ca="1" si="301"/>
        <v>622.70779422636213</v>
      </c>
      <c r="AB61" s="459">
        <f t="shared" ca="1" si="301"/>
        <v>561.43020876985793</v>
      </c>
      <c r="AC61" s="459">
        <f t="shared" ca="1" si="301"/>
        <v>510.59591201434603</v>
      </c>
      <c r="AD61" s="459">
        <f t="shared" ca="1" si="301"/>
        <v>443.8750409051849</v>
      </c>
      <c r="AE61" s="459">
        <f t="shared" ca="1" si="301"/>
        <v>389.17544948391691</v>
      </c>
      <c r="AF61" s="459">
        <f t="shared" ca="1" si="301"/>
        <v>318.91711977919414</v>
      </c>
      <c r="AG61" s="459">
        <f t="shared" ca="1" si="301"/>
        <v>246.4605034382958</v>
      </c>
      <c r="AH61" s="459">
        <f t="shared" ca="1" si="301"/>
        <v>162.37390066835158</v>
      </c>
      <c r="AI61" s="459">
        <f t="shared" ca="1" si="301"/>
        <v>83.960007756701884</v>
      </c>
      <c r="AJ61" s="459">
        <f t="shared" ca="1" si="301"/>
        <v>0</v>
      </c>
      <c r="AK61" s="459">
        <f t="shared" ca="1" si="301"/>
        <v>0</v>
      </c>
      <c r="AL61" s="459">
        <f t="shared" ca="1" si="301"/>
        <v>0</v>
      </c>
      <c r="AM61" s="459">
        <f t="shared" ref="AM61:BR61" ca="1" si="302">AM58*AM41*AM6*(AM88=0)</f>
        <v>0</v>
      </c>
      <c r="AN61" s="459">
        <f t="shared" ca="1" si="302"/>
        <v>0</v>
      </c>
      <c r="AO61" s="459">
        <f t="shared" ca="1" si="302"/>
        <v>0</v>
      </c>
      <c r="AP61" s="459">
        <f t="shared" ca="1" si="302"/>
        <v>0</v>
      </c>
      <c r="AQ61" s="459">
        <f t="shared" ca="1" si="302"/>
        <v>0</v>
      </c>
      <c r="AR61" s="459">
        <f t="shared" ca="1" si="302"/>
        <v>0</v>
      </c>
      <c r="AS61" s="459">
        <f t="shared" ca="1" si="302"/>
        <v>0</v>
      </c>
      <c r="AT61" s="459">
        <f t="shared" ca="1" si="302"/>
        <v>0</v>
      </c>
      <c r="AU61" s="459">
        <f t="shared" ca="1" si="302"/>
        <v>0</v>
      </c>
      <c r="AV61" s="459">
        <f t="shared" ca="1" si="302"/>
        <v>0</v>
      </c>
      <c r="AW61" s="459">
        <f t="shared" ca="1" si="302"/>
        <v>0</v>
      </c>
      <c r="AX61" s="459">
        <f t="shared" ca="1" si="302"/>
        <v>0</v>
      </c>
      <c r="AY61" s="459">
        <f t="shared" ca="1" si="302"/>
        <v>0</v>
      </c>
      <c r="AZ61" s="459">
        <f t="shared" ca="1" si="302"/>
        <v>0</v>
      </c>
      <c r="BA61" s="459">
        <f t="shared" ca="1" si="302"/>
        <v>0</v>
      </c>
      <c r="BB61" s="459">
        <f t="shared" ca="1" si="302"/>
        <v>0</v>
      </c>
      <c r="BC61" s="459">
        <f t="shared" ca="1" si="302"/>
        <v>0</v>
      </c>
      <c r="BD61" s="459">
        <f t="shared" ca="1" si="302"/>
        <v>0</v>
      </c>
      <c r="BE61" s="459">
        <f t="shared" ca="1" si="302"/>
        <v>0</v>
      </c>
      <c r="BF61" s="459">
        <f t="shared" ca="1" si="302"/>
        <v>0</v>
      </c>
      <c r="BG61" s="459">
        <f t="shared" ca="1" si="302"/>
        <v>0</v>
      </c>
      <c r="BH61" s="459">
        <f t="shared" ca="1" si="302"/>
        <v>0</v>
      </c>
      <c r="BI61" s="459">
        <f t="shared" ca="1" si="302"/>
        <v>0</v>
      </c>
      <c r="BJ61" s="459">
        <f t="shared" ca="1" si="302"/>
        <v>0</v>
      </c>
      <c r="BK61" s="459">
        <f t="shared" ca="1" si="302"/>
        <v>0</v>
      </c>
      <c r="BL61" s="459">
        <f t="shared" ca="1" si="302"/>
        <v>0</v>
      </c>
      <c r="BM61" s="459">
        <f t="shared" ca="1" si="302"/>
        <v>0</v>
      </c>
      <c r="BN61" s="459">
        <f t="shared" ca="1" si="302"/>
        <v>0</v>
      </c>
      <c r="BO61" s="459">
        <f t="shared" ca="1" si="302"/>
        <v>0</v>
      </c>
      <c r="BP61" s="459">
        <f t="shared" ca="1" si="302"/>
        <v>0</v>
      </c>
      <c r="BQ61" s="459">
        <f t="shared" ca="1" si="302"/>
        <v>0</v>
      </c>
      <c r="BR61" s="459">
        <f t="shared" ca="1" si="302"/>
        <v>0</v>
      </c>
      <c r="BS61" s="459">
        <f t="shared" ref="BS61:CX61" ca="1" si="303">BS58*BS41*BS6*(BS88=0)</f>
        <v>0</v>
      </c>
      <c r="BT61" s="459">
        <f t="shared" ca="1" si="303"/>
        <v>0</v>
      </c>
      <c r="BU61" s="459">
        <f t="shared" ca="1" si="303"/>
        <v>0</v>
      </c>
      <c r="BV61" s="459">
        <f t="shared" ca="1" si="303"/>
        <v>0</v>
      </c>
      <c r="BW61" s="459">
        <f t="shared" ca="1" si="303"/>
        <v>0</v>
      </c>
      <c r="BX61" s="459">
        <f t="shared" ca="1" si="303"/>
        <v>0</v>
      </c>
      <c r="BY61" s="459">
        <f t="shared" ca="1" si="303"/>
        <v>0</v>
      </c>
      <c r="BZ61" s="459">
        <f t="shared" ca="1" si="303"/>
        <v>0</v>
      </c>
      <c r="CA61" s="459">
        <f t="shared" ca="1" si="303"/>
        <v>0</v>
      </c>
      <c r="CB61" s="459">
        <f t="shared" ca="1" si="303"/>
        <v>0</v>
      </c>
      <c r="CC61" s="459">
        <f t="shared" ca="1" si="303"/>
        <v>0</v>
      </c>
      <c r="CD61" s="459">
        <f t="shared" ca="1" si="303"/>
        <v>0</v>
      </c>
      <c r="CE61" s="459">
        <f t="shared" ca="1" si="303"/>
        <v>0</v>
      </c>
      <c r="CF61" s="459">
        <f t="shared" ca="1" si="303"/>
        <v>0</v>
      </c>
      <c r="CG61" s="459">
        <f t="shared" ca="1" si="303"/>
        <v>0</v>
      </c>
      <c r="CH61" s="459">
        <f t="shared" ca="1" si="303"/>
        <v>0</v>
      </c>
      <c r="CI61" s="459">
        <f t="shared" ca="1" si="303"/>
        <v>0</v>
      </c>
      <c r="CJ61" s="459">
        <f t="shared" ca="1" si="303"/>
        <v>0</v>
      </c>
      <c r="CK61" s="459">
        <f t="shared" ca="1" si="303"/>
        <v>0</v>
      </c>
      <c r="CL61" s="459">
        <f t="shared" ca="1" si="303"/>
        <v>0</v>
      </c>
      <c r="CM61" s="459">
        <f t="shared" ca="1" si="303"/>
        <v>0</v>
      </c>
      <c r="CN61" s="459">
        <f t="shared" ca="1" si="303"/>
        <v>0</v>
      </c>
      <c r="CO61" s="459">
        <f t="shared" ca="1" si="303"/>
        <v>0</v>
      </c>
      <c r="CP61" s="459">
        <f t="shared" ca="1" si="303"/>
        <v>0</v>
      </c>
      <c r="CQ61" s="459">
        <f t="shared" ca="1" si="303"/>
        <v>0</v>
      </c>
      <c r="CR61" s="459">
        <f t="shared" ca="1" si="303"/>
        <v>0</v>
      </c>
      <c r="CS61" s="459">
        <f t="shared" ca="1" si="303"/>
        <v>0</v>
      </c>
      <c r="CT61" s="459">
        <f t="shared" ca="1" si="303"/>
        <v>0</v>
      </c>
      <c r="CU61" s="459">
        <f t="shared" ca="1" si="303"/>
        <v>0</v>
      </c>
      <c r="CV61" s="459">
        <f t="shared" ca="1" si="303"/>
        <v>0</v>
      </c>
      <c r="CW61" s="459">
        <f t="shared" ca="1" si="303"/>
        <v>0</v>
      </c>
      <c r="CX61" s="459">
        <f t="shared" ca="1" si="303"/>
        <v>0</v>
      </c>
      <c r="CY61" s="459">
        <f t="shared" ref="CY61:DW61" ca="1" si="304">CY58*CY41*CY6*(CY88=0)</f>
        <v>0</v>
      </c>
      <c r="CZ61" s="459">
        <f t="shared" ca="1" si="304"/>
        <v>0</v>
      </c>
      <c r="DA61" s="459">
        <f t="shared" ca="1" si="304"/>
        <v>0</v>
      </c>
      <c r="DB61" s="459">
        <f t="shared" ca="1" si="304"/>
        <v>0</v>
      </c>
      <c r="DC61" s="459">
        <f t="shared" ca="1" si="304"/>
        <v>0</v>
      </c>
      <c r="DD61" s="459">
        <f t="shared" ca="1" si="304"/>
        <v>0</v>
      </c>
      <c r="DE61" s="459">
        <f t="shared" ca="1" si="304"/>
        <v>0</v>
      </c>
      <c r="DF61" s="459">
        <f t="shared" ca="1" si="304"/>
        <v>0</v>
      </c>
      <c r="DG61" s="459">
        <f t="shared" ca="1" si="304"/>
        <v>0</v>
      </c>
      <c r="DH61" s="459">
        <f t="shared" ca="1" si="304"/>
        <v>0</v>
      </c>
      <c r="DI61" s="459">
        <f t="shared" ca="1" si="304"/>
        <v>0</v>
      </c>
      <c r="DJ61" s="459">
        <f t="shared" ca="1" si="304"/>
        <v>0</v>
      </c>
      <c r="DK61" s="459">
        <f t="shared" ca="1" si="304"/>
        <v>0</v>
      </c>
      <c r="DL61" s="459">
        <f t="shared" ca="1" si="304"/>
        <v>0</v>
      </c>
      <c r="DM61" s="459">
        <f t="shared" ca="1" si="304"/>
        <v>0</v>
      </c>
      <c r="DN61" s="459">
        <f t="shared" ca="1" si="304"/>
        <v>0</v>
      </c>
      <c r="DO61" s="459">
        <f t="shared" ca="1" si="304"/>
        <v>0</v>
      </c>
      <c r="DP61" s="459">
        <f t="shared" ca="1" si="304"/>
        <v>0</v>
      </c>
      <c r="DQ61" s="459">
        <f t="shared" ca="1" si="304"/>
        <v>0</v>
      </c>
      <c r="DR61" s="459">
        <f t="shared" ca="1" si="304"/>
        <v>0</v>
      </c>
      <c r="DS61" s="459">
        <f t="shared" ca="1" si="304"/>
        <v>0</v>
      </c>
      <c r="DT61" s="459">
        <f t="shared" ca="1" si="304"/>
        <v>0</v>
      </c>
      <c r="DU61" s="459">
        <f t="shared" ca="1" si="304"/>
        <v>0</v>
      </c>
      <c r="DV61" s="459">
        <f t="shared" ca="1" si="304"/>
        <v>0</v>
      </c>
      <c r="DW61" s="459">
        <f t="shared" ca="1" si="304"/>
        <v>0</v>
      </c>
    </row>
    <row r="62" spans="1:127">
      <c r="A62" s="960" t="str">
        <f>A51</f>
        <v>Withholding Tax</v>
      </c>
      <c r="B62" s="708"/>
      <c r="C62" s="708"/>
      <c r="D62" s="568"/>
      <c r="E62" s="637"/>
      <c r="F62" s="637"/>
      <c r="G62" s="459">
        <f t="shared" ref="G62:AL62" si="305">G61*($B$51/(1-$B$51))</f>
        <v>0</v>
      </c>
      <c r="H62" s="459">
        <f t="shared" ca="1" si="305"/>
        <v>0</v>
      </c>
      <c r="I62" s="459">
        <f t="shared" ca="1" si="305"/>
        <v>0</v>
      </c>
      <c r="J62" s="459">
        <f t="shared" ca="1" si="305"/>
        <v>0</v>
      </c>
      <c r="K62" s="459">
        <f t="shared" ca="1" si="305"/>
        <v>0</v>
      </c>
      <c r="L62" s="459">
        <f t="shared" ca="1" si="305"/>
        <v>0</v>
      </c>
      <c r="M62" s="459">
        <f t="shared" ca="1" si="305"/>
        <v>0</v>
      </c>
      <c r="N62" s="459">
        <f t="shared" ca="1" si="305"/>
        <v>0</v>
      </c>
      <c r="O62" s="459">
        <f t="shared" ca="1" si="305"/>
        <v>0</v>
      </c>
      <c r="P62" s="459">
        <f t="shared" ca="1" si="305"/>
        <v>0</v>
      </c>
      <c r="Q62" s="459">
        <f t="shared" ca="1" si="305"/>
        <v>0</v>
      </c>
      <c r="R62" s="459">
        <f t="shared" ca="1" si="305"/>
        <v>0</v>
      </c>
      <c r="S62" s="459">
        <f t="shared" ca="1" si="305"/>
        <v>0</v>
      </c>
      <c r="T62" s="459">
        <f t="shared" ca="1" si="305"/>
        <v>0</v>
      </c>
      <c r="U62" s="459">
        <f t="shared" ca="1" si="305"/>
        <v>0</v>
      </c>
      <c r="V62" s="459">
        <f t="shared" ca="1" si="305"/>
        <v>0</v>
      </c>
      <c r="W62" s="459">
        <f t="shared" ca="1" si="305"/>
        <v>0</v>
      </c>
      <c r="X62" s="459">
        <f t="shared" ca="1" si="305"/>
        <v>0</v>
      </c>
      <c r="Y62" s="459">
        <f t="shared" ca="1" si="305"/>
        <v>0</v>
      </c>
      <c r="Z62" s="459">
        <f t="shared" ca="1" si="305"/>
        <v>0</v>
      </c>
      <c r="AA62" s="459">
        <f t="shared" ca="1" si="305"/>
        <v>0</v>
      </c>
      <c r="AB62" s="459">
        <f t="shared" ca="1" si="305"/>
        <v>0</v>
      </c>
      <c r="AC62" s="459">
        <f t="shared" ca="1" si="305"/>
        <v>0</v>
      </c>
      <c r="AD62" s="459">
        <f t="shared" ca="1" si="305"/>
        <v>0</v>
      </c>
      <c r="AE62" s="459">
        <f t="shared" ca="1" si="305"/>
        <v>0</v>
      </c>
      <c r="AF62" s="459">
        <f t="shared" ca="1" si="305"/>
        <v>0</v>
      </c>
      <c r="AG62" s="459">
        <f t="shared" ca="1" si="305"/>
        <v>0</v>
      </c>
      <c r="AH62" s="459">
        <f t="shared" ca="1" si="305"/>
        <v>0</v>
      </c>
      <c r="AI62" s="459">
        <f t="shared" ca="1" si="305"/>
        <v>0</v>
      </c>
      <c r="AJ62" s="459">
        <f t="shared" ca="1" si="305"/>
        <v>0</v>
      </c>
      <c r="AK62" s="459">
        <f t="shared" ca="1" si="305"/>
        <v>0</v>
      </c>
      <c r="AL62" s="459">
        <f t="shared" ca="1" si="305"/>
        <v>0</v>
      </c>
      <c r="AM62" s="459">
        <f t="shared" ref="AM62:BR62" ca="1" si="306">AM61*($B$51/(1-$B$51))</f>
        <v>0</v>
      </c>
      <c r="AN62" s="459">
        <f t="shared" ca="1" si="306"/>
        <v>0</v>
      </c>
      <c r="AO62" s="459">
        <f t="shared" ca="1" si="306"/>
        <v>0</v>
      </c>
      <c r="AP62" s="459">
        <f t="shared" ca="1" si="306"/>
        <v>0</v>
      </c>
      <c r="AQ62" s="459">
        <f t="shared" ca="1" si="306"/>
        <v>0</v>
      </c>
      <c r="AR62" s="459">
        <f t="shared" ca="1" si="306"/>
        <v>0</v>
      </c>
      <c r="AS62" s="459">
        <f t="shared" ca="1" si="306"/>
        <v>0</v>
      </c>
      <c r="AT62" s="459">
        <f t="shared" ca="1" si="306"/>
        <v>0</v>
      </c>
      <c r="AU62" s="459">
        <f t="shared" ca="1" si="306"/>
        <v>0</v>
      </c>
      <c r="AV62" s="459">
        <f t="shared" ca="1" si="306"/>
        <v>0</v>
      </c>
      <c r="AW62" s="459">
        <f t="shared" ca="1" si="306"/>
        <v>0</v>
      </c>
      <c r="AX62" s="459">
        <f t="shared" ca="1" si="306"/>
        <v>0</v>
      </c>
      <c r="AY62" s="459">
        <f t="shared" ca="1" si="306"/>
        <v>0</v>
      </c>
      <c r="AZ62" s="459">
        <f t="shared" ca="1" si="306"/>
        <v>0</v>
      </c>
      <c r="BA62" s="459">
        <f t="shared" ca="1" si="306"/>
        <v>0</v>
      </c>
      <c r="BB62" s="459">
        <f t="shared" ca="1" si="306"/>
        <v>0</v>
      </c>
      <c r="BC62" s="459">
        <f t="shared" ca="1" si="306"/>
        <v>0</v>
      </c>
      <c r="BD62" s="459">
        <f t="shared" ca="1" si="306"/>
        <v>0</v>
      </c>
      <c r="BE62" s="459">
        <f t="shared" ca="1" si="306"/>
        <v>0</v>
      </c>
      <c r="BF62" s="459">
        <f t="shared" ca="1" si="306"/>
        <v>0</v>
      </c>
      <c r="BG62" s="459">
        <f t="shared" ca="1" si="306"/>
        <v>0</v>
      </c>
      <c r="BH62" s="459">
        <f t="shared" ca="1" si="306"/>
        <v>0</v>
      </c>
      <c r="BI62" s="459">
        <f t="shared" ca="1" si="306"/>
        <v>0</v>
      </c>
      <c r="BJ62" s="459">
        <f t="shared" ca="1" si="306"/>
        <v>0</v>
      </c>
      <c r="BK62" s="459">
        <f t="shared" ca="1" si="306"/>
        <v>0</v>
      </c>
      <c r="BL62" s="459">
        <f t="shared" ca="1" si="306"/>
        <v>0</v>
      </c>
      <c r="BM62" s="459">
        <f t="shared" ca="1" si="306"/>
        <v>0</v>
      </c>
      <c r="BN62" s="459">
        <f t="shared" ca="1" si="306"/>
        <v>0</v>
      </c>
      <c r="BO62" s="459">
        <f t="shared" ca="1" si="306"/>
        <v>0</v>
      </c>
      <c r="BP62" s="459">
        <f t="shared" ca="1" si="306"/>
        <v>0</v>
      </c>
      <c r="BQ62" s="459">
        <f t="shared" ca="1" si="306"/>
        <v>0</v>
      </c>
      <c r="BR62" s="459">
        <f t="shared" ca="1" si="306"/>
        <v>0</v>
      </c>
      <c r="BS62" s="459">
        <f t="shared" ref="BS62:CX62" ca="1" si="307">BS61*($B$51/(1-$B$51))</f>
        <v>0</v>
      </c>
      <c r="BT62" s="459">
        <f t="shared" ca="1" si="307"/>
        <v>0</v>
      </c>
      <c r="BU62" s="459">
        <f t="shared" ca="1" si="307"/>
        <v>0</v>
      </c>
      <c r="BV62" s="459">
        <f t="shared" ca="1" si="307"/>
        <v>0</v>
      </c>
      <c r="BW62" s="459">
        <f t="shared" ca="1" si="307"/>
        <v>0</v>
      </c>
      <c r="BX62" s="459">
        <f t="shared" ca="1" si="307"/>
        <v>0</v>
      </c>
      <c r="BY62" s="459">
        <f t="shared" ca="1" si="307"/>
        <v>0</v>
      </c>
      <c r="BZ62" s="459">
        <f t="shared" ca="1" si="307"/>
        <v>0</v>
      </c>
      <c r="CA62" s="459">
        <f t="shared" ca="1" si="307"/>
        <v>0</v>
      </c>
      <c r="CB62" s="459">
        <f t="shared" ca="1" si="307"/>
        <v>0</v>
      </c>
      <c r="CC62" s="459">
        <f t="shared" ca="1" si="307"/>
        <v>0</v>
      </c>
      <c r="CD62" s="459">
        <f t="shared" ca="1" si="307"/>
        <v>0</v>
      </c>
      <c r="CE62" s="459">
        <f t="shared" ca="1" si="307"/>
        <v>0</v>
      </c>
      <c r="CF62" s="459">
        <f t="shared" ca="1" si="307"/>
        <v>0</v>
      </c>
      <c r="CG62" s="459">
        <f t="shared" ca="1" si="307"/>
        <v>0</v>
      </c>
      <c r="CH62" s="459">
        <f t="shared" ca="1" si="307"/>
        <v>0</v>
      </c>
      <c r="CI62" s="459">
        <f t="shared" ca="1" si="307"/>
        <v>0</v>
      </c>
      <c r="CJ62" s="459">
        <f t="shared" ca="1" si="307"/>
        <v>0</v>
      </c>
      <c r="CK62" s="459">
        <f t="shared" ca="1" si="307"/>
        <v>0</v>
      </c>
      <c r="CL62" s="459">
        <f t="shared" ca="1" si="307"/>
        <v>0</v>
      </c>
      <c r="CM62" s="459">
        <f t="shared" ca="1" si="307"/>
        <v>0</v>
      </c>
      <c r="CN62" s="459">
        <f t="shared" ca="1" si="307"/>
        <v>0</v>
      </c>
      <c r="CO62" s="459">
        <f t="shared" ca="1" si="307"/>
        <v>0</v>
      </c>
      <c r="CP62" s="459">
        <f t="shared" ca="1" si="307"/>
        <v>0</v>
      </c>
      <c r="CQ62" s="459">
        <f t="shared" ca="1" si="307"/>
        <v>0</v>
      </c>
      <c r="CR62" s="459">
        <f t="shared" ca="1" si="307"/>
        <v>0</v>
      </c>
      <c r="CS62" s="459">
        <f t="shared" ca="1" si="307"/>
        <v>0</v>
      </c>
      <c r="CT62" s="459">
        <f t="shared" ca="1" si="307"/>
        <v>0</v>
      </c>
      <c r="CU62" s="459">
        <f t="shared" ca="1" si="307"/>
        <v>0</v>
      </c>
      <c r="CV62" s="459">
        <f t="shared" ca="1" si="307"/>
        <v>0</v>
      </c>
      <c r="CW62" s="459">
        <f t="shared" ca="1" si="307"/>
        <v>0</v>
      </c>
      <c r="CX62" s="459">
        <f t="shared" ca="1" si="307"/>
        <v>0</v>
      </c>
      <c r="CY62" s="459">
        <f t="shared" ref="CY62:DW62" ca="1" si="308">CY61*($B$51/(1-$B$51))</f>
        <v>0</v>
      </c>
      <c r="CZ62" s="459">
        <f t="shared" ca="1" si="308"/>
        <v>0</v>
      </c>
      <c r="DA62" s="459">
        <f t="shared" ca="1" si="308"/>
        <v>0</v>
      </c>
      <c r="DB62" s="459">
        <f t="shared" ca="1" si="308"/>
        <v>0</v>
      </c>
      <c r="DC62" s="459">
        <f t="shared" ca="1" si="308"/>
        <v>0</v>
      </c>
      <c r="DD62" s="459">
        <f t="shared" ca="1" si="308"/>
        <v>0</v>
      </c>
      <c r="DE62" s="459">
        <f t="shared" ca="1" si="308"/>
        <v>0</v>
      </c>
      <c r="DF62" s="459">
        <f t="shared" ca="1" si="308"/>
        <v>0</v>
      </c>
      <c r="DG62" s="459">
        <f t="shared" ca="1" si="308"/>
        <v>0</v>
      </c>
      <c r="DH62" s="459">
        <f t="shared" ca="1" si="308"/>
        <v>0</v>
      </c>
      <c r="DI62" s="459">
        <f t="shared" ca="1" si="308"/>
        <v>0</v>
      </c>
      <c r="DJ62" s="459">
        <f t="shared" ca="1" si="308"/>
        <v>0</v>
      </c>
      <c r="DK62" s="459">
        <f t="shared" ca="1" si="308"/>
        <v>0</v>
      </c>
      <c r="DL62" s="459">
        <f t="shared" ca="1" si="308"/>
        <v>0</v>
      </c>
      <c r="DM62" s="459">
        <f t="shared" ca="1" si="308"/>
        <v>0</v>
      </c>
      <c r="DN62" s="459">
        <f t="shared" ca="1" si="308"/>
        <v>0</v>
      </c>
      <c r="DO62" s="459">
        <f t="shared" ca="1" si="308"/>
        <v>0</v>
      </c>
      <c r="DP62" s="459">
        <f t="shared" ca="1" si="308"/>
        <v>0</v>
      </c>
      <c r="DQ62" s="459">
        <f t="shared" ca="1" si="308"/>
        <v>0</v>
      </c>
      <c r="DR62" s="459">
        <f t="shared" ca="1" si="308"/>
        <v>0</v>
      </c>
      <c r="DS62" s="459">
        <f t="shared" ca="1" si="308"/>
        <v>0</v>
      </c>
      <c r="DT62" s="459">
        <f t="shared" ca="1" si="308"/>
        <v>0</v>
      </c>
      <c r="DU62" s="459">
        <f t="shared" ca="1" si="308"/>
        <v>0</v>
      </c>
      <c r="DV62" s="459">
        <f t="shared" ca="1" si="308"/>
        <v>0</v>
      </c>
      <c r="DW62" s="459">
        <f t="shared" ca="1" si="308"/>
        <v>0</v>
      </c>
    </row>
    <row r="63" spans="1:127">
      <c r="A63" s="880" t="s">
        <v>1175</v>
      </c>
      <c r="B63" s="708"/>
      <c r="C63" s="708"/>
      <c r="D63" s="568"/>
      <c r="E63" s="637"/>
      <c r="F63" s="637"/>
      <c r="G63" s="459">
        <f>SUM(G61:G62)</f>
        <v>0</v>
      </c>
      <c r="H63" s="459">
        <f t="shared" ref="H63" ca="1" si="309">SUM(H61:H62)</f>
        <v>1297.0824859814552</v>
      </c>
      <c r="I63" s="459">
        <f t="shared" ref="I63:BT63" ca="1" si="310">SUM(I61:I62)</f>
        <v>1293.6659088159379</v>
      </c>
      <c r="J63" s="459">
        <f t="shared" ca="1" si="310"/>
        <v>1246.9130033747222</v>
      </c>
      <c r="K63" s="459">
        <f t="shared" ca="1" si="310"/>
        <v>1240.2776212713698</v>
      </c>
      <c r="L63" s="459">
        <f t="shared" ca="1" si="310"/>
        <v>1198.5217792473559</v>
      </c>
      <c r="M63" s="459">
        <f t="shared" ca="1" si="310"/>
        <v>1182.9115072799977</v>
      </c>
      <c r="N63" s="459">
        <f t="shared" ca="1" si="310"/>
        <v>1134.1412152842961</v>
      </c>
      <c r="O63" s="459">
        <f t="shared" ca="1" si="310"/>
        <v>1121.4584733392303</v>
      </c>
      <c r="P63" s="459">
        <f t="shared" ca="1" si="310"/>
        <v>1070.7514089094941</v>
      </c>
      <c r="Q63" s="459">
        <f t="shared" ca="1" si="310"/>
        <v>1054.3096558636896</v>
      </c>
      <c r="R63" s="459">
        <f t="shared" ca="1" si="310"/>
        <v>1001.9080367013599</v>
      </c>
      <c r="S63" s="459">
        <f t="shared" ca="1" si="310"/>
        <v>982.38554525976758</v>
      </c>
      <c r="T63" s="459">
        <f t="shared" ca="1" si="310"/>
        <v>934.29236199642219</v>
      </c>
      <c r="U63" s="459">
        <f t="shared" ca="1" si="310"/>
        <v>904.75569268288439</v>
      </c>
      <c r="V63" s="459">
        <f t="shared" ca="1" si="310"/>
        <v>849.22858772559584</v>
      </c>
      <c r="W63" s="459">
        <f t="shared" ca="1" si="310"/>
        <v>819.55996176031135</v>
      </c>
      <c r="X63" s="459">
        <f t="shared" ca="1" si="310"/>
        <v>761.14471213444892</v>
      </c>
      <c r="Y63" s="459">
        <f t="shared" ca="1" si="310"/>
        <v>725.68106887101658</v>
      </c>
      <c r="Z63" s="459">
        <f t="shared" ca="1" si="310"/>
        <v>664.33170517872747</v>
      </c>
      <c r="AA63" s="459">
        <f t="shared" ca="1" si="310"/>
        <v>622.70779422636213</v>
      </c>
      <c r="AB63" s="459">
        <f t="shared" ca="1" si="310"/>
        <v>561.43020876985793</v>
      </c>
      <c r="AC63" s="459">
        <f t="shared" ca="1" si="310"/>
        <v>510.59591201434603</v>
      </c>
      <c r="AD63" s="459">
        <f t="shared" ca="1" si="310"/>
        <v>443.8750409051849</v>
      </c>
      <c r="AE63" s="459">
        <f t="shared" ca="1" si="310"/>
        <v>389.17544948391691</v>
      </c>
      <c r="AF63" s="459">
        <f t="shared" ca="1" si="310"/>
        <v>318.91711977919414</v>
      </c>
      <c r="AG63" s="459">
        <f t="shared" ca="1" si="310"/>
        <v>246.4605034382958</v>
      </c>
      <c r="AH63" s="459">
        <f t="shared" ca="1" si="310"/>
        <v>162.37390066835158</v>
      </c>
      <c r="AI63" s="459">
        <f t="shared" ca="1" si="310"/>
        <v>83.960007756701884</v>
      </c>
      <c r="AJ63" s="459">
        <f t="shared" ca="1" si="310"/>
        <v>0</v>
      </c>
      <c r="AK63" s="459">
        <f t="shared" ca="1" si="310"/>
        <v>0</v>
      </c>
      <c r="AL63" s="459">
        <f t="shared" ca="1" si="310"/>
        <v>0</v>
      </c>
      <c r="AM63" s="459">
        <f t="shared" ca="1" si="310"/>
        <v>0</v>
      </c>
      <c r="AN63" s="459">
        <f t="shared" ca="1" si="310"/>
        <v>0</v>
      </c>
      <c r="AO63" s="459">
        <f t="shared" ca="1" si="310"/>
        <v>0</v>
      </c>
      <c r="AP63" s="459">
        <f t="shared" ca="1" si="310"/>
        <v>0</v>
      </c>
      <c r="AQ63" s="459">
        <f t="shared" ca="1" si="310"/>
        <v>0</v>
      </c>
      <c r="AR63" s="459">
        <f t="shared" ca="1" si="310"/>
        <v>0</v>
      </c>
      <c r="AS63" s="459">
        <f t="shared" ca="1" si="310"/>
        <v>0</v>
      </c>
      <c r="AT63" s="459">
        <f t="shared" ca="1" si="310"/>
        <v>0</v>
      </c>
      <c r="AU63" s="459">
        <f t="shared" ca="1" si="310"/>
        <v>0</v>
      </c>
      <c r="AV63" s="459">
        <f t="shared" ca="1" si="310"/>
        <v>0</v>
      </c>
      <c r="AW63" s="459">
        <f t="shared" ca="1" si="310"/>
        <v>0</v>
      </c>
      <c r="AX63" s="459">
        <f t="shared" ca="1" si="310"/>
        <v>0</v>
      </c>
      <c r="AY63" s="459">
        <f t="shared" ca="1" si="310"/>
        <v>0</v>
      </c>
      <c r="AZ63" s="459">
        <f t="shared" ca="1" si="310"/>
        <v>0</v>
      </c>
      <c r="BA63" s="459">
        <f t="shared" ca="1" si="310"/>
        <v>0</v>
      </c>
      <c r="BB63" s="459">
        <f t="shared" ca="1" si="310"/>
        <v>0</v>
      </c>
      <c r="BC63" s="459">
        <f t="shared" ca="1" si="310"/>
        <v>0</v>
      </c>
      <c r="BD63" s="459">
        <f t="shared" ca="1" si="310"/>
        <v>0</v>
      </c>
      <c r="BE63" s="459">
        <f t="shared" ca="1" si="310"/>
        <v>0</v>
      </c>
      <c r="BF63" s="459">
        <f t="shared" ca="1" si="310"/>
        <v>0</v>
      </c>
      <c r="BG63" s="459">
        <f t="shared" ca="1" si="310"/>
        <v>0</v>
      </c>
      <c r="BH63" s="459">
        <f t="shared" ca="1" si="310"/>
        <v>0</v>
      </c>
      <c r="BI63" s="459">
        <f t="shared" ca="1" si="310"/>
        <v>0</v>
      </c>
      <c r="BJ63" s="459">
        <f t="shared" ca="1" si="310"/>
        <v>0</v>
      </c>
      <c r="BK63" s="459">
        <f t="shared" ca="1" si="310"/>
        <v>0</v>
      </c>
      <c r="BL63" s="459">
        <f t="shared" ca="1" si="310"/>
        <v>0</v>
      </c>
      <c r="BM63" s="459">
        <f t="shared" ca="1" si="310"/>
        <v>0</v>
      </c>
      <c r="BN63" s="459">
        <f t="shared" ca="1" si="310"/>
        <v>0</v>
      </c>
      <c r="BO63" s="459">
        <f t="shared" ca="1" si="310"/>
        <v>0</v>
      </c>
      <c r="BP63" s="459">
        <f t="shared" ca="1" si="310"/>
        <v>0</v>
      </c>
      <c r="BQ63" s="459">
        <f t="shared" ca="1" si="310"/>
        <v>0</v>
      </c>
      <c r="BR63" s="459">
        <f t="shared" ca="1" si="310"/>
        <v>0</v>
      </c>
      <c r="BS63" s="459">
        <f t="shared" ca="1" si="310"/>
        <v>0</v>
      </c>
      <c r="BT63" s="459">
        <f t="shared" ca="1" si="310"/>
        <v>0</v>
      </c>
      <c r="BU63" s="459">
        <f t="shared" ref="BU63:DW63" ca="1" si="311">SUM(BU61:BU62)</f>
        <v>0</v>
      </c>
      <c r="BV63" s="459">
        <f t="shared" ca="1" si="311"/>
        <v>0</v>
      </c>
      <c r="BW63" s="459">
        <f t="shared" ca="1" si="311"/>
        <v>0</v>
      </c>
      <c r="BX63" s="459">
        <f t="shared" ca="1" si="311"/>
        <v>0</v>
      </c>
      <c r="BY63" s="459">
        <f t="shared" ca="1" si="311"/>
        <v>0</v>
      </c>
      <c r="BZ63" s="459">
        <f t="shared" ca="1" si="311"/>
        <v>0</v>
      </c>
      <c r="CA63" s="459">
        <f t="shared" ca="1" si="311"/>
        <v>0</v>
      </c>
      <c r="CB63" s="459">
        <f t="shared" ca="1" si="311"/>
        <v>0</v>
      </c>
      <c r="CC63" s="459">
        <f t="shared" ca="1" si="311"/>
        <v>0</v>
      </c>
      <c r="CD63" s="459">
        <f t="shared" ca="1" si="311"/>
        <v>0</v>
      </c>
      <c r="CE63" s="459">
        <f t="shared" ca="1" si="311"/>
        <v>0</v>
      </c>
      <c r="CF63" s="459">
        <f t="shared" ca="1" si="311"/>
        <v>0</v>
      </c>
      <c r="CG63" s="459">
        <f t="shared" ca="1" si="311"/>
        <v>0</v>
      </c>
      <c r="CH63" s="459">
        <f t="shared" ca="1" si="311"/>
        <v>0</v>
      </c>
      <c r="CI63" s="459">
        <f t="shared" ca="1" si="311"/>
        <v>0</v>
      </c>
      <c r="CJ63" s="459">
        <f t="shared" ca="1" si="311"/>
        <v>0</v>
      </c>
      <c r="CK63" s="459">
        <f t="shared" ca="1" si="311"/>
        <v>0</v>
      </c>
      <c r="CL63" s="459">
        <f t="shared" ca="1" si="311"/>
        <v>0</v>
      </c>
      <c r="CM63" s="459">
        <f t="shared" ca="1" si="311"/>
        <v>0</v>
      </c>
      <c r="CN63" s="459">
        <f t="shared" ca="1" si="311"/>
        <v>0</v>
      </c>
      <c r="CO63" s="459">
        <f t="shared" ca="1" si="311"/>
        <v>0</v>
      </c>
      <c r="CP63" s="459">
        <f t="shared" ca="1" si="311"/>
        <v>0</v>
      </c>
      <c r="CQ63" s="459">
        <f t="shared" ca="1" si="311"/>
        <v>0</v>
      </c>
      <c r="CR63" s="459">
        <f t="shared" ca="1" si="311"/>
        <v>0</v>
      </c>
      <c r="CS63" s="459">
        <f t="shared" ca="1" si="311"/>
        <v>0</v>
      </c>
      <c r="CT63" s="459">
        <f t="shared" ca="1" si="311"/>
        <v>0</v>
      </c>
      <c r="CU63" s="459">
        <f t="shared" ca="1" si="311"/>
        <v>0</v>
      </c>
      <c r="CV63" s="459">
        <f t="shared" ca="1" si="311"/>
        <v>0</v>
      </c>
      <c r="CW63" s="459">
        <f t="shared" ca="1" si="311"/>
        <v>0</v>
      </c>
      <c r="CX63" s="459">
        <f t="shared" ca="1" si="311"/>
        <v>0</v>
      </c>
      <c r="CY63" s="459">
        <f t="shared" ca="1" si="311"/>
        <v>0</v>
      </c>
      <c r="CZ63" s="459">
        <f t="shared" ca="1" si="311"/>
        <v>0</v>
      </c>
      <c r="DA63" s="459">
        <f t="shared" ca="1" si="311"/>
        <v>0</v>
      </c>
      <c r="DB63" s="459">
        <f t="shared" ca="1" si="311"/>
        <v>0</v>
      </c>
      <c r="DC63" s="459">
        <f t="shared" ca="1" si="311"/>
        <v>0</v>
      </c>
      <c r="DD63" s="459">
        <f t="shared" ca="1" si="311"/>
        <v>0</v>
      </c>
      <c r="DE63" s="459">
        <f t="shared" ca="1" si="311"/>
        <v>0</v>
      </c>
      <c r="DF63" s="459">
        <f t="shared" ca="1" si="311"/>
        <v>0</v>
      </c>
      <c r="DG63" s="459">
        <f t="shared" ca="1" si="311"/>
        <v>0</v>
      </c>
      <c r="DH63" s="459">
        <f t="shared" ca="1" si="311"/>
        <v>0</v>
      </c>
      <c r="DI63" s="459">
        <f t="shared" ca="1" si="311"/>
        <v>0</v>
      </c>
      <c r="DJ63" s="459">
        <f t="shared" ca="1" si="311"/>
        <v>0</v>
      </c>
      <c r="DK63" s="459">
        <f t="shared" ca="1" si="311"/>
        <v>0</v>
      </c>
      <c r="DL63" s="459">
        <f t="shared" ca="1" si="311"/>
        <v>0</v>
      </c>
      <c r="DM63" s="459">
        <f t="shared" ca="1" si="311"/>
        <v>0</v>
      </c>
      <c r="DN63" s="459">
        <f t="shared" ca="1" si="311"/>
        <v>0</v>
      </c>
      <c r="DO63" s="459">
        <f t="shared" ca="1" si="311"/>
        <v>0</v>
      </c>
      <c r="DP63" s="459">
        <f t="shared" ca="1" si="311"/>
        <v>0</v>
      </c>
      <c r="DQ63" s="459">
        <f t="shared" ca="1" si="311"/>
        <v>0</v>
      </c>
      <c r="DR63" s="459">
        <f t="shared" ca="1" si="311"/>
        <v>0</v>
      </c>
      <c r="DS63" s="459">
        <f t="shared" ca="1" si="311"/>
        <v>0</v>
      </c>
      <c r="DT63" s="459">
        <f t="shared" ca="1" si="311"/>
        <v>0</v>
      </c>
      <c r="DU63" s="459">
        <f t="shared" ca="1" si="311"/>
        <v>0</v>
      </c>
      <c r="DV63" s="459">
        <f t="shared" ca="1" si="311"/>
        <v>0</v>
      </c>
      <c r="DW63" s="459">
        <f t="shared" ca="1" si="311"/>
        <v>0</v>
      </c>
    </row>
    <row r="64" spans="1:127">
      <c r="A64" s="873" t="s">
        <v>1089</v>
      </c>
      <c r="B64" s="708"/>
      <c r="C64" s="708"/>
      <c r="D64" s="568"/>
      <c r="E64" s="637"/>
      <c r="F64" s="302"/>
      <c r="G64" s="459">
        <f ca="1">G58+G59-G60</f>
        <v>43358.530568115879</v>
      </c>
      <c r="H64" s="459">
        <f t="shared" ref="H64" ca="1" si="312">H58+H59-H60</f>
        <v>42539.25166000527</v>
      </c>
      <c r="I64" s="459">
        <f t="shared" ref="I64:BT64" ca="1" si="313">I58+I59-I60</f>
        <v>41681.478361567395</v>
      </c>
      <c r="J64" s="459">
        <f t="shared" ca="1" si="313"/>
        <v>40783.699639906212</v>
      </c>
      <c r="K64" s="459">
        <f t="shared" ca="1" si="313"/>
        <v>39843.738159483626</v>
      </c>
      <c r="L64" s="459">
        <f t="shared" ca="1" si="313"/>
        <v>38897.345873291852</v>
      </c>
      <c r="M64" s="459">
        <f t="shared" ca="1" si="313"/>
        <v>37911.772830897127</v>
      </c>
      <c r="N64" s="459">
        <f t="shared" ca="1" si="313"/>
        <v>36876.603069247627</v>
      </c>
      <c r="O64" s="459">
        <f t="shared" ca="1" si="313"/>
        <v>35792.795135096145</v>
      </c>
      <c r="P64" s="459">
        <f t="shared" ca="1" si="313"/>
        <v>34668.567419704814</v>
      </c>
      <c r="Q64" s="459">
        <f t="shared" ca="1" si="313"/>
        <v>33491.51708180413</v>
      </c>
      <c r="R64" s="459">
        <f t="shared" ca="1" si="313"/>
        <v>32303.507151399011</v>
      </c>
      <c r="S64" s="459">
        <f t="shared" ca="1" si="313"/>
        <v>31059.677746672085</v>
      </c>
      <c r="T64" s="459">
        <f t="shared" ca="1" si="313"/>
        <v>29750.82657707695</v>
      </c>
      <c r="U64" s="459">
        <f t="shared" ca="1" si="313"/>
        <v>28387.788809249691</v>
      </c>
      <c r="V64" s="459">
        <f t="shared" ca="1" si="313"/>
        <v>26949.359356385834</v>
      </c>
      <c r="W64" s="459">
        <f t="shared" ca="1" si="313"/>
        <v>25443.344293458529</v>
      </c>
      <c r="X64" s="459">
        <f t="shared" ca="1" si="313"/>
        <v>23862.366166748816</v>
      </c>
      <c r="Y64" s="459">
        <f t="shared" ca="1" si="313"/>
        <v>22207.104681214718</v>
      </c>
      <c r="Z64" s="459">
        <f t="shared" ca="1" si="313"/>
        <v>20476.324983694776</v>
      </c>
      <c r="AA64" s="459">
        <f t="shared" ca="1" si="313"/>
        <v>18664.223396172212</v>
      </c>
      <c r="AB64" s="459">
        <f t="shared" ca="1" si="313"/>
        <v>16789.781542305864</v>
      </c>
      <c r="AC64" s="459">
        <f t="shared" ca="1" si="313"/>
        <v>14837.737566819869</v>
      </c>
      <c r="AD64" s="459">
        <f t="shared" ca="1" si="313"/>
        <v>12797.146676489778</v>
      </c>
      <c r="AE64" s="459">
        <f t="shared" ca="1" si="313"/>
        <v>10660.677201403027</v>
      </c>
      <c r="AF64" s="459">
        <f t="shared" ca="1" si="313"/>
        <v>8104.291307799278</v>
      </c>
      <c r="AG64" s="459">
        <f t="shared" ca="1" si="313"/>
        <v>5427.7918418317076</v>
      </c>
      <c r="AH64" s="459">
        <f t="shared" ca="1" si="313"/>
        <v>2760.833283925163</v>
      </c>
      <c r="AI64" s="459">
        <f t="shared" ca="1" si="313"/>
        <v>0</v>
      </c>
      <c r="AJ64" s="459">
        <f t="shared" ca="1" si="313"/>
        <v>0</v>
      </c>
      <c r="AK64" s="459">
        <f t="shared" ca="1" si="313"/>
        <v>0</v>
      </c>
      <c r="AL64" s="459">
        <f t="shared" ca="1" si="313"/>
        <v>0</v>
      </c>
      <c r="AM64" s="459">
        <f t="shared" ca="1" si="313"/>
        <v>0</v>
      </c>
      <c r="AN64" s="459">
        <f t="shared" ca="1" si="313"/>
        <v>0</v>
      </c>
      <c r="AO64" s="459">
        <f t="shared" ca="1" si="313"/>
        <v>0</v>
      </c>
      <c r="AP64" s="459">
        <f t="shared" ca="1" si="313"/>
        <v>0</v>
      </c>
      <c r="AQ64" s="459">
        <f t="shared" ca="1" si="313"/>
        <v>0</v>
      </c>
      <c r="AR64" s="459">
        <f t="shared" ca="1" si="313"/>
        <v>0</v>
      </c>
      <c r="AS64" s="459">
        <f t="shared" ca="1" si="313"/>
        <v>0</v>
      </c>
      <c r="AT64" s="459">
        <f t="shared" ca="1" si="313"/>
        <v>0</v>
      </c>
      <c r="AU64" s="459">
        <f t="shared" ca="1" si="313"/>
        <v>0</v>
      </c>
      <c r="AV64" s="459">
        <f t="shared" ca="1" si="313"/>
        <v>0</v>
      </c>
      <c r="AW64" s="459">
        <f t="shared" ca="1" si="313"/>
        <v>0</v>
      </c>
      <c r="AX64" s="459">
        <f t="shared" ca="1" si="313"/>
        <v>0</v>
      </c>
      <c r="AY64" s="459">
        <f t="shared" ca="1" si="313"/>
        <v>0</v>
      </c>
      <c r="AZ64" s="459">
        <f t="shared" ca="1" si="313"/>
        <v>0</v>
      </c>
      <c r="BA64" s="459">
        <f t="shared" ca="1" si="313"/>
        <v>0</v>
      </c>
      <c r="BB64" s="459">
        <f t="shared" ca="1" si="313"/>
        <v>0</v>
      </c>
      <c r="BC64" s="459">
        <f t="shared" ca="1" si="313"/>
        <v>0</v>
      </c>
      <c r="BD64" s="459">
        <f t="shared" ca="1" si="313"/>
        <v>0</v>
      </c>
      <c r="BE64" s="459">
        <f t="shared" ca="1" si="313"/>
        <v>0</v>
      </c>
      <c r="BF64" s="459">
        <f t="shared" ca="1" si="313"/>
        <v>0</v>
      </c>
      <c r="BG64" s="459">
        <f t="shared" ca="1" si="313"/>
        <v>0</v>
      </c>
      <c r="BH64" s="459">
        <f t="shared" ca="1" si="313"/>
        <v>0</v>
      </c>
      <c r="BI64" s="459">
        <f t="shared" ca="1" si="313"/>
        <v>0</v>
      </c>
      <c r="BJ64" s="459">
        <f t="shared" ca="1" si="313"/>
        <v>0</v>
      </c>
      <c r="BK64" s="459">
        <f t="shared" ca="1" si="313"/>
        <v>0</v>
      </c>
      <c r="BL64" s="459">
        <f t="shared" ca="1" si="313"/>
        <v>0</v>
      </c>
      <c r="BM64" s="459">
        <f t="shared" ca="1" si="313"/>
        <v>0</v>
      </c>
      <c r="BN64" s="459">
        <f t="shared" ca="1" si="313"/>
        <v>0</v>
      </c>
      <c r="BO64" s="459">
        <f t="shared" ca="1" si="313"/>
        <v>0</v>
      </c>
      <c r="BP64" s="459">
        <f t="shared" ca="1" si="313"/>
        <v>0</v>
      </c>
      <c r="BQ64" s="459">
        <f t="shared" ca="1" si="313"/>
        <v>0</v>
      </c>
      <c r="BR64" s="459">
        <f t="shared" ca="1" si="313"/>
        <v>0</v>
      </c>
      <c r="BS64" s="459">
        <f t="shared" ca="1" si="313"/>
        <v>0</v>
      </c>
      <c r="BT64" s="459">
        <f t="shared" ca="1" si="313"/>
        <v>0</v>
      </c>
      <c r="BU64" s="459">
        <f t="shared" ref="BU64:DW64" ca="1" si="314">BU58+BU59-BU60</f>
        <v>0</v>
      </c>
      <c r="BV64" s="459">
        <f t="shared" ca="1" si="314"/>
        <v>0</v>
      </c>
      <c r="BW64" s="459">
        <f t="shared" ca="1" si="314"/>
        <v>0</v>
      </c>
      <c r="BX64" s="459">
        <f t="shared" ca="1" si="314"/>
        <v>0</v>
      </c>
      <c r="BY64" s="459">
        <f t="shared" ca="1" si="314"/>
        <v>0</v>
      </c>
      <c r="BZ64" s="459">
        <f t="shared" ca="1" si="314"/>
        <v>0</v>
      </c>
      <c r="CA64" s="459">
        <f t="shared" ca="1" si="314"/>
        <v>0</v>
      </c>
      <c r="CB64" s="459">
        <f t="shared" ca="1" si="314"/>
        <v>0</v>
      </c>
      <c r="CC64" s="459">
        <f t="shared" ca="1" si="314"/>
        <v>0</v>
      </c>
      <c r="CD64" s="459">
        <f t="shared" ca="1" si="314"/>
        <v>0</v>
      </c>
      <c r="CE64" s="459">
        <f t="shared" ca="1" si="314"/>
        <v>0</v>
      </c>
      <c r="CF64" s="459">
        <f t="shared" ca="1" si="314"/>
        <v>0</v>
      </c>
      <c r="CG64" s="459">
        <f t="shared" ca="1" si="314"/>
        <v>0</v>
      </c>
      <c r="CH64" s="459">
        <f t="shared" ca="1" si="314"/>
        <v>0</v>
      </c>
      <c r="CI64" s="459">
        <f t="shared" ca="1" si="314"/>
        <v>0</v>
      </c>
      <c r="CJ64" s="459">
        <f t="shared" ca="1" si="314"/>
        <v>0</v>
      </c>
      <c r="CK64" s="459">
        <f t="shared" ca="1" si="314"/>
        <v>0</v>
      </c>
      <c r="CL64" s="459">
        <f t="shared" ca="1" si="314"/>
        <v>0</v>
      </c>
      <c r="CM64" s="459">
        <f t="shared" ca="1" si="314"/>
        <v>0</v>
      </c>
      <c r="CN64" s="459">
        <f t="shared" ca="1" si="314"/>
        <v>0</v>
      </c>
      <c r="CO64" s="459">
        <f t="shared" ca="1" si="314"/>
        <v>0</v>
      </c>
      <c r="CP64" s="459">
        <f t="shared" ca="1" si="314"/>
        <v>0</v>
      </c>
      <c r="CQ64" s="459">
        <f t="shared" ca="1" si="314"/>
        <v>0</v>
      </c>
      <c r="CR64" s="459">
        <f t="shared" ca="1" si="314"/>
        <v>0</v>
      </c>
      <c r="CS64" s="459">
        <f t="shared" ca="1" si="314"/>
        <v>0</v>
      </c>
      <c r="CT64" s="459">
        <f t="shared" ca="1" si="314"/>
        <v>0</v>
      </c>
      <c r="CU64" s="459">
        <f t="shared" ca="1" si="314"/>
        <v>0</v>
      </c>
      <c r="CV64" s="459">
        <f t="shared" ca="1" si="314"/>
        <v>0</v>
      </c>
      <c r="CW64" s="459">
        <f t="shared" ca="1" si="314"/>
        <v>0</v>
      </c>
      <c r="CX64" s="459">
        <f t="shared" ca="1" si="314"/>
        <v>0</v>
      </c>
      <c r="CY64" s="459">
        <f t="shared" ca="1" si="314"/>
        <v>0</v>
      </c>
      <c r="CZ64" s="459">
        <f t="shared" ca="1" si="314"/>
        <v>0</v>
      </c>
      <c r="DA64" s="459">
        <f t="shared" ca="1" si="314"/>
        <v>0</v>
      </c>
      <c r="DB64" s="459">
        <f t="shared" ca="1" si="314"/>
        <v>0</v>
      </c>
      <c r="DC64" s="459">
        <f t="shared" ca="1" si="314"/>
        <v>0</v>
      </c>
      <c r="DD64" s="459">
        <f t="shared" ca="1" si="314"/>
        <v>0</v>
      </c>
      <c r="DE64" s="459">
        <f t="shared" ca="1" si="314"/>
        <v>0</v>
      </c>
      <c r="DF64" s="459">
        <f t="shared" ca="1" si="314"/>
        <v>0</v>
      </c>
      <c r="DG64" s="459">
        <f t="shared" ca="1" si="314"/>
        <v>0</v>
      </c>
      <c r="DH64" s="459">
        <f t="shared" ca="1" si="314"/>
        <v>0</v>
      </c>
      <c r="DI64" s="459">
        <f t="shared" ca="1" si="314"/>
        <v>0</v>
      </c>
      <c r="DJ64" s="459">
        <f t="shared" ca="1" si="314"/>
        <v>0</v>
      </c>
      <c r="DK64" s="459">
        <f t="shared" ca="1" si="314"/>
        <v>0</v>
      </c>
      <c r="DL64" s="459">
        <f t="shared" ca="1" si="314"/>
        <v>0</v>
      </c>
      <c r="DM64" s="459">
        <f t="shared" ca="1" si="314"/>
        <v>0</v>
      </c>
      <c r="DN64" s="459">
        <f t="shared" ca="1" si="314"/>
        <v>0</v>
      </c>
      <c r="DO64" s="459">
        <f t="shared" ca="1" si="314"/>
        <v>0</v>
      </c>
      <c r="DP64" s="459">
        <f t="shared" ca="1" si="314"/>
        <v>0</v>
      </c>
      <c r="DQ64" s="459">
        <f t="shared" ca="1" si="314"/>
        <v>0</v>
      </c>
      <c r="DR64" s="459">
        <f t="shared" ca="1" si="314"/>
        <v>0</v>
      </c>
      <c r="DS64" s="459">
        <f t="shared" ca="1" si="314"/>
        <v>0</v>
      </c>
      <c r="DT64" s="459">
        <f t="shared" ca="1" si="314"/>
        <v>0</v>
      </c>
      <c r="DU64" s="459">
        <f t="shared" ca="1" si="314"/>
        <v>0</v>
      </c>
      <c r="DV64" s="459">
        <f t="shared" ca="1" si="314"/>
        <v>0</v>
      </c>
      <c r="DW64" s="459">
        <f t="shared" ca="1" si="314"/>
        <v>0</v>
      </c>
    </row>
    <row r="65" spans="1:127">
      <c r="A65" s="859" t="str">
        <f>A57</f>
        <v>Facility Bank 1</v>
      </c>
      <c r="B65" s="708"/>
      <c r="C65" s="708"/>
      <c r="D65" s="568"/>
      <c r="E65" s="637"/>
      <c r="F65" s="637"/>
      <c r="G65" s="575">
        <f>SUM(G60:G61)</f>
        <v>0</v>
      </c>
      <c r="H65" s="575">
        <f t="shared" ref="H65:BS65" ca="1" si="315">SUM(H60:H61)</f>
        <v>2116.3613940920632</v>
      </c>
      <c r="I65" s="575">
        <f t="shared" ca="1" si="315"/>
        <v>2151.4392072538094</v>
      </c>
      <c r="J65" s="575">
        <f t="shared" ca="1" si="315"/>
        <v>2144.6917250359043</v>
      </c>
      <c r="K65" s="575">
        <f t="shared" ca="1" si="315"/>
        <v>2180.2391016939587</v>
      </c>
      <c r="L65" s="575">
        <f t="shared" ca="1" si="315"/>
        <v>2144.914065439129</v>
      </c>
      <c r="M65" s="575">
        <f t="shared" ca="1" si="315"/>
        <v>2168.4845496747239</v>
      </c>
      <c r="N65" s="575">
        <f t="shared" ca="1" si="315"/>
        <v>2169.3109769337975</v>
      </c>
      <c r="O65" s="575">
        <f t="shared" ca="1" si="315"/>
        <v>2205.266407490712</v>
      </c>
      <c r="P65" s="575">
        <f t="shared" ca="1" si="315"/>
        <v>2194.9791243008258</v>
      </c>
      <c r="Q65" s="575">
        <f t="shared" ca="1" si="315"/>
        <v>2231.3599937643744</v>
      </c>
      <c r="R65" s="575">
        <f t="shared" ca="1" si="315"/>
        <v>2189.9179671064776</v>
      </c>
      <c r="S65" s="575">
        <f t="shared" ca="1" si="315"/>
        <v>2226.2149499866941</v>
      </c>
      <c r="T65" s="575">
        <f t="shared" ca="1" si="315"/>
        <v>2243.1435315915578</v>
      </c>
      <c r="U65" s="575">
        <f t="shared" ca="1" si="315"/>
        <v>2267.793460510145</v>
      </c>
      <c r="V65" s="575">
        <f t="shared" ca="1" si="315"/>
        <v>2287.658040589451</v>
      </c>
      <c r="W65" s="575">
        <f t="shared" ca="1" si="315"/>
        <v>2325.5750246876178</v>
      </c>
      <c r="X65" s="575">
        <f t="shared" ca="1" si="315"/>
        <v>2342.1228388441623</v>
      </c>
      <c r="Y65" s="575">
        <f t="shared" ca="1" si="315"/>
        <v>2380.9425544051155</v>
      </c>
      <c r="Z65" s="575">
        <f t="shared" ca="1" si="315"/>
        <v>2395.1114026986706</v>
      </c>
      <c r="AA65" s="575">
        <f t="shared" ca="1" si="315"/>
        <v>2434.8093817489253</v>
      </c>
      <c r="AB65" s="575">
        <f t="shared" ca="1" si="315"/>
        <v>2435.872062636206</v>
      </c>
      <c r="AC65" s="575">
        <f t="shared" ca="1" si="315"/>
        <v>2462.6398875003397</v>
      </c>
      <c r="AD65" s="575">
        <f t="shared" ca="1" si="315"/>
        <v>2484.4659312352755</v>
      </c>
      <c r="AE65" s="575">
        <f t="shared" ca="1" si="315"/>
        <v>2525.6449245706676</v>
      </c>
      <c r="AF65" s="575">
        <f t="shared" ca="1" si="315"/>
        <v>2875.3030133829429</v>
      </c>
      <c r="AG65" s="575">
        <f t="shared" ca="1" si="315"/>
        <v>2922.9599694058656</v>
      </c>
      <c r="AH65" s="575">
        <f t="shared" ca="1" si="315"/>
        <v>2829.3324585748965</v>
      </c>
      <c r="AI65" s="575">
        <f t="shared" ca="1" si="315"/>
        <v>2844.793291681864</v>
      </c>
      <c r="AJ65" s="575">
        <f t="shared" ca="1" si="315"/>
        <v>0</v>
      </c>
      <c r="AK65" s="575">
        <f t="shared" ca="1" si="315"/>
        <v>0</v>
      </c>
      <c r="AL65" s="575">
        <f t="shared" ca="1" si="315"/>
        <v>0</v>
      </c>
      <c r="AM65" s="575">
        <f t="shared" ca="1" si="315"/>
        <v>0</v>
      </c>
      <c r="AN65" s="575">
        <f t="shared" ca="1" si="315"/>
        <v>0</v>
      </c>
      <c r="AO65" s="575">
        <f t="shared" ca="1" si="315"/>
        <v>0</v>
      </c>
      <c r="AP65" s="575">
        <f t="shared" ca="1" si="315"/>
        <v>0</v>
      </c>
      <c r="AQ65" s="575">
        <f t="shared" ca="1" si="315"/>
        <v>0</v>
      </c>
      <c r="AR65" s="575">
        <f t="shared" ca="1" si="315"/>
        <v>0</v>
      </c>
      <c r="AS65" s="575">
        <f t="shared" ca="1" si="315"/>
        <v>0</v>
      </c>
      <c r="AT65" s="575">
        <f t="shared" ca="1" si="315"/>
        <v>0</v>
      </c>
      <c r="AU65" s="575">
        <f t="shared" ca="1" si="315"/>
        <v>0</v>
      </c>
      <c r="AV65" s="575">
        <f t="shared" ca="1" si="315"/>
        <v>0</v>
      </c>
      <c r="AW65" s="575">
        <f t="shared" ca="1" si="315"/>
        <v>0</v>
      </c>
      <c r="AX65" s="575">
        <f t="shared" ca="1" si="315"/>
        <v>0</v>
      </c>
      <c r="AY65" s="575">
        <f t="shared" ca="1" si="315"/>
        <v>0</v>
      </c>
      <c r="AZ65" s="575">
        <f t="shared" ca="1" si="315"/>
        <v>0</v>
      </c>
      <c r="BA65" s="575">
        <f t="shared" ca="1" si="315"/>
        <v>0</v>
      </c>
      <c r="BB65" s="575">
        <f t="shared" ca="1" si="315"/>
        <v>0</v>
      </c>
      <c r="BC65" s="575">
        <f t="shared" ca="1" si="315"/>
        <v>0</v>
      </c>
      <c r="BD65" s="575">
        <f t="shared" ca="1" si="315"/>
        <v>0</v>
      </c>
      <c r="BE65" s="575">
        <f t="shared" ca="1" si="315"/>
        <v>0</v>
      </c>
      <c r="BF65" s="575">
        <f t="shared" ca="1" si="315"/>
        <v>0</v>
      </c>
      <c r="BG65" s="575">
        <f t="shared" ca="1" si="315"/>
        <v>0</v>
      </c>
      <c r="BH65" s="575">
        <f t="shared" ca="1" si="315"/>
        <v>0</v>
      </c>
      <c r="BI65" s="575">
        <f t="shared" ca="1" si="315"/>
        <v>0</v>
      </c>
      <c r="BJ65" s="575">
        <f t="shared" ca="1" si="315"/>
        <v>0</v>
      </c>
      <c r="BK65" s="575">
        <f t="shared" ca="1" si="315"/>
        <v>0</v>
      </c>
      <c r="BL65" s="575">
        <f t="shared" ca="1" si="315"/>
        <v>0</v>
      </c>
      <c r="BM65" s="575">
        <f t="shared" ca="1" si="315"/>
        <v>0</v>
      </c>
      <c r="BN65" s="575">
        <f t="shared" ca="1" si="315"/>
        <v>0</v>
      </c>
      <c r="BO65" s="575">
        <f t="shared" ca="1" si="315"/>
        <v>0</v>
      </c>
      <c r="BP65" s="575">
        <f t="shared" ca="1" si="315"/>
        <v>0</v>
      </c>
      <c r="BQ65" s="575">
        <f t="shared" ca="1" si="315"/>
        <v>0</v>
      </c>
      <c r="BR65" s="575">
        <f t="shared" ca="1" si="315"/>
        <v>0</v>
      </c>
      <c r="BS65" s="575">
        <f t="shared" ca="1" si="315"/>
        <v>0</v>
      </c>
      <c r="BT65" s="575">
        <f t="shared" ref="BT65:DW65" ca="1" si="316">SUM(BT60:BT61)</f>
        <v>0</v>
      </c>
      <c r="BU65" s="575">
        <f t="shared" ca="1" si="316"/>
        <v>0</v>
      </c>
      <c r="BV65" s="575">
        <f t="shared" ca="1" si="316"/>
        <v>0</v>
      </c>
      <c r="BW65" s="575">
        <f t="shared" ca="1" si="316"/>
        <v>0</v>
      </c>
      <c r="BX65" s="575">
        <f t="shared" ca="1" si="316"/>
        <v>0</v>
      </c>
      <c r="BY65" s="575">
        <f t="shared" ca="1" si="316"/>
        <v>0</v>
      </c>
      <c r="BZ65" s="575">
        <f t="shared" ca="1" si="316"/>
        <v>0</v>
      </c>
      <c r="CA65" s="575">
        <f t="shared" ca="1" si="316"/>
        <v>0</v>
      </c>
      <c r="CB65" s="575">
        <f t="shared" ca="1" si="316"/>
        <v>0</v>
      </c>
      <c r="CC65" s="575">
        <f t="shared" ca="1" si="316"/>
        <v>0</v>
      </c>
      <c r="CD65" s="575">
        <f t="shared" ca="1" si="316"/>
        <v>0</v>
      </c>
      <c r="CE65" s="575">
        <f t="shared" ca="1" si="316"/>
        <v>0</v>
      </c>
      <c r="CF65" s="575">
        <f t="shared" ca="1" si="316"/>
        <v>0</v>
      </c>
      <c r="CG65" s="575">
        <f t="shared" ca="1" si="316"/>
        <v>0</v>
      </c>
      <c r="CH65" s="575">
        <f t="shared" ca="1" si="316"/>
        <v>0</v>
      </c>
      <c r="CI65" s="575">
        <f t="shared" ca="1" si="316"/>
        <v>0</v>
      </c>
      <c r="CJ65" s="575">
        <f t="shared" ca="1" si="316"/>
        <v>0</v>
      </c>
      <c r="CK65" s="575">
        <f t="shared" ca="1" si="316"/>
        <v>0</v>
      </c>
      <c r="CL65" s="575">
        <f t="shared" ca="1" si="316"/>
        <v>0</v>
      </c>
      <c r="CM65" s="575">
        <f t="shared" ca="1" si="316"/>
        <v>0</v>
      </c>
      <c r="CN65" s="575">
        <f t="shared" ca="1" si="316"/>
        <v>0</v>
      </c>
      <c r="CO65" s="575">
        <f t="shared" ca="1" si="316"/>
        <v>0</v>
      </c>
      <c r="CP65" s="575">
        <f t="shared" ca="1" si="316"/>
        <v>0</v>
      </c>
      <c r="CQ65" s="575">
        <f t="shared" ca="1" si="316"/>
        <v>0</v>
      </c>
      <c r="CR65" s="575">
        <f t="shared" ca="1" si="316"/>
        <v>0</v>
      </c>
      <c r="CS65" s="575">
        <f t="shared" ca="1" si="316"/>
        <v>0</v>
      </c>
      <c r="CT65" s="575">
        <f t="shared" ca="1" si="316"/>
        <v>0</v>
      </c>
      <c r="CU65" s="575">
        <f t="shared" ca="1" si="316"/>
        <v>0</v>
      </c>
      <c r="CV65" s="575">
        <f t="shared" ca="1" si="316"/>
        <v>0</v>
      </c>
      <c r="CW65" s="575">
        <f t="shared" ca="1" si="316"/>
        <v>0</v>
      </c>
      <c r="CX65" s="575">
        <f t="shared" ca="1" si="316"/>
        <v>0</v>
      </c>
      <c r="CY65" s="575">
        <f t="shared" ca="1" si="316"/>
        <v>0</v>
      </c>
      <c r="CZ65" s="575">
        <f t="shared" ca="1" si="316"/>
        <v>0</v>
      </c>
      <c r="DA65" s="575">
        <f t="shared" ca="1" si="316"/>
        <v>0</v>
      </c>
      <c r="DB65" s="575">
        <f t="shared" ca="1" si="316"/>
        <v>0</v>
      </c>
      <c r="DC65" s="575">
        <f t="shared" ca="1" si="316"/>
        <v>0</v>
      </c>
      <c r="DD65" s="575">
        <f t="shared" ca="1" si="316"/>
        <v>0</v>
      </c>
      <c r="DE65" s="575">
        <f t="shared" ca="1" si="316"/>
        <v>0</v>
      </c>
      <c r="DF65" s="575">
        <f t="shared" ca="1" si="316"/>
        <v>0</v>
      </c>
      <c r="DG65" s="575">
        <f t="shared" ca="1" si="316"/>
        <v>0</v>
      </c>
      <c r="DH65" s="575">
        <f t="shared" ca="1" si="316"/>
        <v>0</v>
      </c>
      <c r="DI65" s="575">
        <f t="shared" ca="1" si="316"/>
        <v>0</v>
      </c>
      <c r="DJ65" s="575">
        <f t="shared" ca="1" si="316"/>
        <v>0</v>
      </c>
      <c r="DK65" s="575">
        <f t="shared" ca="1" si="316"/>
        <v>0</v>
      </c>
      <c r="DL65" s="575">
        <f t="shared" ca="1" si="316"/>
        <v>0</v>
      </c>
      <c r="DM65" s="575">
        <f t="shared" ca="1" si="316"/>
        <v>0</v>
      </c>
      <c r="DN65" s="575">
        <f t="shared" ca="1" si="316"/>
        <v>0</v>
      </c>
      <c r="DO65" s="575">
        <f t="shared" ca="1" si="316"/>
        <v>0</v>
      </c>
      <c r="DP65" s="575">
        <f t="shared" ca="1" si="316"/>
        <v>0</v>
      </c>
      <c r="DQ65" s="575">
        <f t="shared" ca="1" si="316"/>
        <v>0</v>
      </c>
      <c r="DR65" s="575">
        <f t="shared" ca="1" si="316"/>
        <v>0</v>
      </c>
      <c r="DS65" s="575">
        <f t="shared" ca="1" si="316"/>
        <v>0</v>
      </c>
      <c r="DT65" s="575">
        <f t="shared" ca="1" si="316"/>
        <v>0</v>
      </c>
      <c r="DU65" s="575">
        <f t="shared" ca="1" si="316"/>
        <v>0</v>
      </c>
      <c r="DV65" s="575">
        <f t="shared" ca="1" si="316"/>
        <v>0</v>
      </c>
      <c r="DW65" s="575">
        <f t="shared" ca="1" si="316"/>
        <v>0</v>
      </c>
    </row>
    <row r="66" spans="1:127">
      <c r="B66" s="708"/>
      <c r="C66" s="708"/>
      <c r="D66" s="568"/>
      <c r="E66" s="637"/>
      <c r="F66" s="637"/>
      <c r="G66" s="459"/>
      <c r="H66" s="459"/>
      <c r="I66" s="459"/>
      <c r="J66" s="459"/>
      <c r="K66" s="459"/>
      <c r="L66" s="459"/>
      <c r="M66" s="459"/>
      <c r="N66" s="459"/>
      <c r="O66" s="459"/>
      <c r="P66" s="459"/>
      <c r="Q66" s="459"/>
      <c r="R66" s="459"/>
      <c r="S66" s="459"/>
      <c r="T66" s="459"/>
      <c r="U66" s="459"/>
      <c r="V66" s="459"/>
      <c r="W66" s="459"/>
      <c r="X66" s="459"/>
      <c r="Y66" s="459"/>
      <c r="Z66" s="459"/>
      <c r="AA66" s="459"/>
      <c r="AB66" s="459"/>
      <c r="AC66" s="459"/>
      <c r="AD66" s="459"/>
      <c r="AE66" s="459"/>
      <c r="AF66" s="459"/>
      <c r="AG66" s="459"/>
      <c r="AH66" s="459"/>
      <c r="AI66" s="459"/>
      <c r="AJ66" s="459"/>
      <c r="AK66" s="459"/>
      <c r="AL66" s="459"/>
      <c r="AM66" s="459"/>
      <c r="AN66" s="459"/>
      <c r="AO66" s="459"/>
      <c r="AP66" s="459"/>
      <c r="AQ66" s="459"/>
      <c r="AR66" s="459"/>
      <c r="AS66" s="459"/>
      <c r="AT66" s="459"/>
      <c r="AU66" s="459"/>
      <c r="AV66" s="459"/>
      <c r="AW66" s="459"/>
      <c r="AX66" s="459"/>
      <c r="AY66" s="459"/>
      <c r="AZ66" s="459"/>
      <c r="BA66" s="459"/>
      <c r="BB66" s="459"/>
      <c r="BC66" s="459"/>
      <c r="BD66" s="459"/>
      <c r="BE66" s="459"/>
      <c r="BF66" s="459"/>
      <c r="BG66" s="459"/>
      <c r="BH66" s="459"/>
      <c r="BI66" s="459"/>
      <c r="BJ66" s="459"/>
      <c r="BK66" s="459"/>
      <c r="BL66" s="459"/>
      <c r="BM66" s="459"/>
      <c r="BN66" s="459"/>
      <c r="BO66" s="459"/>
      <c r="BP66" s="459"/>
      <c r="BQ66" s="459"/>
      <c r="BR66" s="459"/>
      <c r="BS66" s="459"/>
      <c r="BT66" s="459"/>
      <c r="BU66" s="459"/>
      <c r="BV66" s="459"/>
      <c r="BW66" s="459"/>
      <c r="BX66" s="459"/>
      <c r="BY66" s="459"/>
      <c r="BZ66" s="459"/>
      <c r="CA66" s="459"/>
      <c r="CB66" s="459"/>
      <c r="CC66" s="459"/>
      <c r="CD66" s="459"/>
      <c r="CE66" s="459"/>
      <c r="CF66" s="459"/>
      <c r="CG66" s="459"/>
      <c r="CH66" s="459"/>
      <c r="CI66" s="459"/>
      <c r="CJ66" s="459"/>
      <c r="CK66" s="459"/>
      <c r="CL66" s="459"/>
      <c r="CM66" s="459"/>
      <c r="CN66" s="459"/>
      <c r="CO66" s="459"/>
      <c r="CP66" s="459"/>
      <c r="CQ66" s="459"/>
      <c r="CR66" s="459"/>
      <c r="CS66" s="459"/>
      <c r="CT66" s="459"/>
      <c r="CU66" s="459"/>
      <c r="CV66" s="459"/>
      <c r="CW66" s="459"/>
      <c r="CX66" s="459"/>
      <c r="CY66" s="459"/>
      <c r="CZ66" s="459"/>
      <c r="DA66" s="459"/>
      <c r="DB66" s="459"/>
      <c r="DC66" s="459"/>
      <c r="DD66" s="459"/>
      <c r="DE66" s="459"/>
      <c r="DF66" s="459"/>
      <c r="DG66" s="459"/>
      <c r="DH66" s="459"/>
      <c r="DI66" s="459"/>
      <c r="DJ66" s="459"/>
      <c r="DK66" s="459"/>
      <c r="DL66" s="459"/>
      <c r="DM66" s="459"/>
      <c r="DN66" s="459"/>
      <c r="DO66" s="459"/>
      <c r="DP66" s="459"/>
      <c r="DQ66" s="459"/>
      <c r="DR66" s="459"/>
      <c r="DS66" s="459"/>
      <c r="DT66" s="459"/>
      <c r="DU66" s="459"/>
      <c r="DV66" s="459"/>
      <c r="DW66" s="459"/>
    </row>
    <row r="67" spans="1:127">
      <c r="A67" s="859" t="str">
        <f>Inputs!A193</f>
        <v>Facility Bank 2</v>
      </c>
      <c r="B67" s="726">
        <f>Inputs!D193</f>
        <v>0</v>
      </c>
      <c r="C67" s="726"/>
      <c r="D67" s="568"/>
      <c r="E67" s="637"/>
      <c r="F67" s="637"/>
      <c r="G67" s="459"/>
      <c r="H67" s="459"/>
      <c r="I67" s="459"/>
      <c r="J67" s="459"/>
      <c r="K67" s="459"/>
      <c r="L67" s="459"/>
      <c r="M67" s="459"/>
      <c r="N67" s="459"/>
      <c r="O67" s="459"/>
      <c r="P67" s="459"/>
      <c r="Q67" s="459"/>
      <c r="R67" s="459"/>
      <c r="S67" s="459"/>
      <c r="T67" s="459"/>
      <c r="U67" s="459"/>
      <c r="V67" s="459"/>
      <c r="W67" s="459"/>
      <c r="X67" s="459"/>
      <c r="Y67" s="459"/>
      <c r="Z67" s="459"/>
      <c r="AA67" s="459"/>
      <c r="AB67" s="459"/>
      <c r="AC67" s="459"/>
      <c r="AD67" s="459"/>
      <c r="AE67" s="459"/>
      <c r="AF67" s="459"/>
      <c r="AG67" s="459"/>
      <c r="AH67" s="459"/>
      <c r="AI67" s="459"/>
      <c r="AJ67" s="459"/>
      <c r="AK67" s="459"/>
      <c r="AL67" s="459"/>
      <c r="AM67" s="459"/>
      <c r="AN67" s="459"/>
      <c r="AO67" s="459"/>
      <c r="AP67" s="459"/>
      <c r="AQ67" s="459"/>
      <c r="AR67" s="459"/>
      <c r="AS67" s="459"/>
      <c r="AT67" s="459"/>
      <c r="AU67" s="459"/>
      <c r="AV67" s="459"/>
      <c r="AW67" s="459"/>
      <c r="AX67" s="459"/>
      <c r="AY67" s="459"/>
      <c r="AZ67" s="459"/>
      <c r="BA67" s="459"/>
      <c r="BB67" s="459"/>
      <c r="BC67" s="459"/>
      <c r="BD67" s="459"/>
      <c r="BE67" s="459"/>
      <c r="BF67" s="459"/>
      <c r="BG67" s="459"/>
      <c r="BH67" s="459"/>
      <c r="BI67" s="459"/>
      <c r="BJ67" s="459"/>
      <c r="BK67" s="459"/>
      <c r="BL67" s="459"/>
      <c r="BM67" s="459"/>
      <c r="BN67" s="459"/>
      <c r="BO67" s="459"/>
      <c r="BP67" s="459"/>
      <c r="BQ67" s="459"/>
      <c r="BR67" s="459"/>
      <c r="BS67" s="459"/>
      <c r="BT67" s="459"/>
      <c r="BU67" s="459"/>
      <c r="BV67" s="459"/>
      <c r="BW67" s="459"/>
      <c r="BX67" s="459"/>
      <c r="BY67" s="459"/>
      <c r="BZ67" s="459"/>
      <c r="CA67" s="459"/>
      <c r="CB67" s="459"/>
      <c r="CC67" s="459"/>
      <c r="CD67" s="459"/>
      <c r="CE67" s="459"/>
      <c r="CF67" s="459"/>
      <c r="CG67" s="459"/>
      <c r="CH67" s="459"/>
      <c r="CI67" s="459"/>
      <c r="CJ67" s="459"/>
      <c r="CK67" s="459"/>
      <c r="CL67" s="459"/>
      <c r="CM67" s="459"/>
      <c r="CN67" s="459"/>
      <c r="CO67" s="459"/>
      <c r="CP67" s="459"/>
      <c r="CQ67" s="459"/>
      <c r="CR67" s="459"/>
      <c r="CS67" s="459"/>
      <c r="CT67" s="459"/>
      <c r="CU67" s="459"/>
      <c r="CV67" s="459"/>
      <c r="CW67" s="459"/>
      <c r="CX67" s="459"/>
      <c r="CY67" s="459"/>
      <c r="CZ67" s="459"/>
      <c r="DA67" s="459"/>
      <c r="DB67" s="459"/>
      <c r="DC67" s="459"/>
      <c r="DD67" s="459"/>
      <c r="DE67" s="459"/>
      <c r="DF67" s="459"/>
      <c r="DG67" s="459"/>
      <c r="DH67" s="459"/>
      <c r="DI67" s="459"/>
      <c r="DJ67" s="459"/>
      <c r="DK67" s="459"/>
      <c r="DL67" s="459"/>
      <c r="DM67" s="459"/>
      <c r="DN67" s="459"/>
      <c r="DO67" s="459"/>
      <c r="DP67" s="459"/>
      <c r="DQ67" s="459"/>
      <c r="DR67" s="459"/>
      <c r="DS67" s="459"/>
      <c r="DT67" s="459"/>
      <c r="DU67" s="459"/>
      <c r="DV67" s="459"/>
      <c r="DW67" s="459"/>
    </row>
    <row r="68" spans="1:127">
      <c r="A68" s="873" t="s">
        <v>1166</v>
      </c>
      <c r="B68" s="708"/>
      <c r="C68" s="708"/>
      <c r="D68" s="568"/>
      <c r="E68" s="637"/>
      <c r="F68" s="637"/>
      <c r="G68" s="459">
        <f>F74</f>
        <v>0</v>
      </c>
      <c r="H68" s="459">
        <f t="shared" ref="H68" ca="1" si="317">G74</f>
        <v>0</v>
      </c>
      <c r="I68" s="459">
        <f t="shared" ref="I68" ca="1" si="318">H74</f>
        <v>0</v>
      </c>
      <c r="J68" s="459">
        <f t="shared" ref="J68" ca="1" si="319">I74</f>
        <v>0</v>
      </c>
      <c r="K68" s="459">
        <f t="shared" ref="K68" ca="1" si="320">J74</f>
        <v>0</v>
      </c>
      <c r="L68" s="459">
        <f t="shared" ref="L68" ca="1" si="321">K74</f>
        <v>0</v>
      </c>
      <c r="M68" s="459">
        <f t="shared" ref="M68" ca="1" si="322">L74</f>
        <v>0</v>
      </c>
      <c r="N68" s="459">
        <f t="shared" ref="N68" ca="1" si="323">M74</f>
        <v>0</v>
      </c>
      <c r="O68" s="459">
        <f t="shared" ref="O68" ca="1" si="324">N74</f>
        <v>0</v>
      </c>
      <c r="P68" s="459">
        <f t="shared" ref="P68" ca="1" si="325">O74</f>
        <v>0</v>
      </c>
      <c r="Q68" s="459">
        <f t="shared" ref="Q68" ca="1" si="326">P74</f>
        <v>0</v>
      </c>
      <c r="R68" s="459">
        <f t="shared" ref="R68" ca="1" si="327">Q74</f>
        <v>0</v>
      </c>
      <c r="S68" s="459">
        <f t="shared" ref="S68" ca="1" si="328">R74</f>
        <v>0</v>
      </c>
      <c r="T68" s="459">
        <f t="shared" ref="T68" ca="1" si="329">S74</f>
        <v>0</v>
      </c>
      <c r="U68" s="459">
        <f t="shared" ref="U68" ca="1" si="330">T74</f>
        <v>0</v>
      </c>
      <c r="V68" s="459">
        <f t="shared" ref="V68" ca="1" si="331">U74</f>
        <v>0</v>
      </c>
      <c r="W68" s="459">
        <f t="shared" ref="W68" ca="1" si="332">V74</f>
        <v>0</v>
      </c>
      <c r="X68" s="459">
        <f t="shared" ref="X68" ca="1" si="333">W74</f>
        <v>0</v>
      </c>
      <c r="Y68" s="459">
        <f t="shared" ref="Y68" ca="1" si="334">X74</f>
        <v>0</v>
      </c>
      <c r="Z68" s="459">
        <f t="shared" ref="Z68" ca="1" si="335">Y74</f>
        <v>0</v>
      </c>
      <c r="AA68" s="459">
        <f t="shared" ref="AA68" ca="1" si="336">Z74</f>
        <v>0</v>
      </c>
      <c r="AB68" s="459">
        <f t="shared" ref="AB68" ca="1" si="337">AA74</f>
        <v>0</v>
      </c>
      <c r="AC68" s="459">
        <f t="shared" ref="AC68" ca="1" si="338">AB74</f>
        <v>0</v>
      </c>
      <c r="AD68" s="459">
        <f t="shared" ref="AD68" ca="1" si="339">AC74</f>
        <v>0</v>
      </c>
      <c r="AE68" s="459">
        <f t="shared" ref="AE68" ca="1" si="340">AD74</f>
        <v>0</v>
      </c>
      <c r="AF68" s="459">
        <f t="shared" ref="AF68" ca="1" si="341">AE74</f>
        <v>0</v>
      </c>
      <c r="AG68" s="459">
        <f t="shared" ref="AG68" ca="1" si="342">AF74</f>
        <v>0</v>
      </c>
      <c r="AH68" s="459">
        <f t="shared" ref="AH68" ca="1" si="343">AG74</f>
        <v>0</v>
      </c>
      <c r="AI68" s="459">
        <f t="shared" ref="AI68" ca="1" si="344">AH74</f>
        <v>0</v>
      </c>
      <c r="AJ68" s="459">
        <f t="shared" ref="AJ68" ca="1" si="345">AI74</f>
        <v>0</v>
      </c>
      <c r="AK68" s="459">
        <f t="shared" ref="AK68" ca="1" si="346">AJ74</f>
        <v>0</v>
      </c>
      <c r="AL68" s="459">
        <f t="shared" ref="AL68" ca="1" si="347">AK74</f>
        <v>0</v>
      </c>
      <c r="AM68" s="459">
        <f t="shared" ref="AM68" ca="1" si="348">AL74</f>
        <v>0</v>
      </c>
      <c r="AN68" s="459">
        <f t="shared" ref="AN68" ca="1" si="349">AM74</f>
        <v>0</v>
      </c>
      <c r="AO68" s="459">
        <f t="shared" ref="AO68" ca="1" si="350">AN74</f>
        <v>0</v>
      </c>
      <c r="AP68" s="459">
        <f t="shared" ref="AP68" ca="1" si="351">AO74</f>
        <v>0</v>
      </c>
      <c r="AQ68" s="459">
        <f t="shared" ref="AQ68" ca="1" si="352">AP74</f>
        <v>0</v>
      </c>
      <c r="AR68" s="459">
        <f t="shared" ref="AR68" ca="1" si="353">AQ74</f>
        <v>0</v>
      </c>
      <c r="AS68" s="459">
        <f t="shared" ref="AS68" ca="1" si="354">AR74</f>
        <v>0</v>
      </c>
      <c r="AT68" s="459">
        <f t="shared" ref="AT68" ca="1" si="355">AS74</f>
        <v>0</v>
      </c>
      <c r="AU68" s="459">
        <f t="shared" ref="AU68" ca="1" si="356">AT74</f>
        <v>0</v>
      </c>
      <c r="AV68" s="459">
        <f t="shared" ref="AV68" ca="1" si="357">AU74</f>
        <v>0</v>
      </c>
      <c r="AW68" s="459">
        <f t="shared" ref="AW68" ca="1" si="358">AV74</f>
        <v>0</v>
      </c>
      <c r="AX68" s="459">
        <f t="shared" ref="AX68" ca="1" si="359">AW74</f>
        <v>0</v>
      </c>
      <c r="AY68" s="459">
        <f t="shared" ref="AY68" ca="1" si="360">AX74</f>
        <v>0</v>
      </c>
      <c r="AZ68" s="459">
        <f t="shared" ref="AZ68" ca="1" si="361">AY74</f>
        <v>0</v>
      </c>
      <c r="BA68" s="459">
        <f t="shared" ref="BA68" ca="1" si="362">AZ74</f>
        <v>0</v>
      </c>
      <c r="BB68" s="459">
        <f t="shared" ref="BB68" ca="1" si="363">BA74</f>
        <v>0</v>
      </c>
      <c r="BC68" s="459">
        <f t="shared" ref="BC68" ca="1" si="364">BB74</f>
        <v>0</v>
      </c>
      <c r="BD68" s="459">
        <f t="shared" ref="BD68" ca="1" si="365">BC74</f>
        <v>0</v>
      </c>
      <c r="BE68" s="459">
        <f t="shared" ref="BE68" ca="1" si="366">BD74</f>
        <v>0</v>
      </c>
      <c r="BF68" s="459">
        <f t="shared" ref="BF68" ca="1" si="367">BE74</f>
        <v>0</v>
      </c>
      <c r="BG68" s="459">
        <f t="shared" ref="BG68" ca="1" si="368">BF74</f>
        <v>0</v>
      </c>
      <c r="BH68" s="459">
        <f t="shared" ref="BH68" ca="1" si="369">BG74</f>
        <v>0</v>
      </c>
      <c r="BI68" s="459">
        <f t="shared" ref="BI68" ca="1" si="370">BH74</f>
        <v>0</v>
      </c>
      <c r="BJ68" s="459">
        <f t="shared" ref="BJ68" ca="1" si="371">BI74</f>
        <v>0</v>
      </c>
      <c r="BK68" s="459">
        <f t="shared" ref="BK68" ca="1" si="372">BJ74</f>
        <v>0</v>
      </c>
      <c r="BL68" s="459">
        <f t="shared" ref="BL68" ca="1" si="373">BK74</f>
        <v>0</v>
      </c>
      <c r="BM68" s="459">
        <f t="shared" ref="BM68" ca="1" si="374">BL74</f>
        <v>0</v>
      </c>
      <c r="BN68" s="459">
        <f t="shared" ref="BN68" ca="1" si="375">BM74</f>
        <v>0</v>
      </c>
      <c r="BO68" s="459">
        <f t="shared" ref="BO68" ca="1" si="376">BN74</f>
        <v>0</v>
      </c>
      <c r="BP68" s="459">
        <f t="shared" ref="BP68" ca="1" si="377">BO74</f>
        <v>0</v>
      </c>
      <c r="BQ68" s="459">
        <f t="shared" ref="BQ68" ca="1" si="378">BP74</f>
        <v>0</v>
      </c>
      <c r="BR68" s="459">
        <f t="shared" ref="BR68" ca="1" si="379">BQ74</f>
        <v>0</v>
      </c>
      <c r="BS68" s="459">
        <f t="shared" ref="BS68" ca="1" si="380">BR74</f>
        <v>0</v>
      </c>
      <c r="BT68" s="459">
        <f t="shared" ref="BT68" ca="1" si="381">BS74</f>
        <v>0</v>
      </c>
      <c r="BU68" s="459">
        <f t="shared" ref="BU68" ca="1" si="382">BT74</f>
        <v>0</v>
      </c>
      <c r="BV68" s="459">
        <f t="shared" ref="BV68" ca="1" si="383">BU74</f>
        <v>0</v>
      </c>
      <c r="BW68" s="459">
        <f t="shared" ref="BW68" ca="1" si="384">BV74</f>
        <v>0</v>
      </c>
      <c r="BX68" s="459">
        <f t="shared" ref="BX68" ca="1" si="385">BW74</f>
        <v>0</v>
      </c>
      <c r="BY68" s="459">
        <f t="shared" ref="BY68" ca="1" si="386">BX74</f>
        <v>0</v>
      </c>
      <c r="BZ68" s="459">
        <f t="shared" ref="BZ68" ca="1" si="387">BY74</f>
        <v>0</v>
      </c>
      <c r="CA68" s="459">
        <f t="shared" ref="CA68" ca="1" si="388">BZ74</f>
        <v>0</v>
      </c>
      <c r="CB68" s="459">
        <f t="shared" ref="CB68" ca="1" si="389">CA74</f>
        <v>0</v>
      </c>
      <c r="CC68" s="459">
        <f t="shared" ref="CC68" ca="1" si="390">CB74</f>
        <v>0</v>
      </c>
      <c r="CD68" s="459">
        <f t="shared" ref="CD68" ca="1" si="391">CC74</f>
        <v>0</v>
      </c>
      <c r="CE68" s="459">
        <f t="shared" ref="CE68" ca="1" si="392">CD74</f>
        <v>0</v>
      </c>
      <c r="CF68" s="459">
        <f t="shared" ref="CF68" ca="1" si="393">CE74</f>
        <v>0</v>
      </c>
      <c r="CG68" s="459">
        <f t="shared" ref="CG68" ca="1" si="394">CF74</f>
        <v>0</v>
      </c>
      <c r="CH68" s="459">
        <f t="shared" ref="CH68" ca="1" si="395">CG74</f>
        <v>0</v>
      </c>
      <c r="CI68" s="459">
        <f t="shared" ref="CI68" ca="1" si="396">CH74</f>
        <v>0</v>
      </c>
      <c r="CJ68" s="459">
        <f t="shared" ref="CJ68" ca="1" si="397">CI74</f>
        <v>0</v>
      </c>
      <c r="CK68" s="459">
        <f t="shared" ref="CK68" ca="1" si="398">CJ74</f>
        <v>0</v>
      </c>
      <c r="CL68" s="459">
        <f t="shared" ref="CL68" ca="1" si="399">CK74</f>
        <v>0</v>
      </c>
      <c r="CM68" s="459">
        <f t="shared" ref="CM68" ca="1" si="400">CL74</f>
        <v>0</v>
      </c>
      <c r="CN68" s="459">
        <f t="shared" ref="CN68" ca="1" si="401">CM74</f>
        <v>0</v>
      </c>
      <c r="CO68" s="459">
        <f t="shared" ref="CO68" ca="1" si="402">CN74</f>
        <v>0</v>
      </c>
      <c r="CP68" s="459">
        <f t="shared" ref="CP68" ca="1" si="403">CO74</f>
        <v>0</v>
      </c>
      <c r="CQ68" s="459">
        <f t="shared" ref="CQ68" ca="1" si="404">CP74</f>
        <v>0</v>
      </c>
      <c r="CR68" s="459">
        <f t="shared" ref="CR68" ca="1" si="405">CQ74</f>
        <v>0</v>
      </c>
      <c r="CS68" s="459">
        <f t="shared" ref="CS68" ca="1" si="406">CR74</f>
        <v>0</v>
      </c>
      <c r="CT68" s="459">
        <f t="shared" ref="CT68" ca="1" si="407">CS74</f>
        <v>0</v>
      </c>
      <c r="CU68" s="459">
        <f t="shared" ref="CU68" ca="1" si="408">CT74</f>
        <v>0</v>
      </c>
      <c r="CV68" s="459">
        <f t="shared" ref="CV68" ca="1" si="409">CU74</f>
        <v>0</v>
      </c>
      <c r="CW68" s="459">
        <f t="shared" ref="CW68" ca="1" si="410">CV74</f>
        <v>0</v>
      </c>
      <c r="CX68" s="459">
        <f t="shared" ref="CX68" ca="1" si="411">CW74</f>
        <v>0</v>
      </c>
      <c r="CY68" s="459">
        <f t="shared" ref="CY68" ca="1" si="412">CX74</f>
        <v>0</v>
      </c>
      <c r="CZ68" s="459">
        <f t="shared" ref="CZ68" ca="1" si="413">CY74</f>
        <v>0</v>
      </c>
      <c r="DA68" s="459">
        <f t="shared" ref="DA68" ca="1" si="414">CZ74</f>
        <v>0</v>
      </c>
      <c r="DB68" s="459">
        <f t="shared" ref="DB68" ca="1" si="415">DA74</f>
        <v>0</v>
      </c>
      <c r="DC68" s="459">
        <f t="shared" ref="DC68" ca="1" si="416">DB74</f>
        <v>0</v>
      </c>
      <c r="DD68" s="459">
        <f t="shared" ref="DD68" ca="1" si="417">DC74</f>
        <v>0</v>
      </c>
      <c r="DE68" s="459">
        <f t="shared" ref="DE68" ca="1" si="418">DD74</f>
        <v>0</v>
      </c>
      <c r="DF68" s="459">
        <f t="shared" ref="DF68" ca="1" si="419">DE74</f>
        <v>0</v>
      </c>
      <c r="DG68" s="459">
        <f t="shared" ref="DG68" ca="1" si="420">DF74</f>
        <v>0</v>
      </c>
      <c r="DH68" s="459">
        <f t="shared" ref="DH68" ca="1" si="421">DG74</f>
        <v>0</v>
      </c>
      <c r="DI68" s="459">
        <f t="shared" ref="DI68" ca="1" si="422">DH74</f>
        <v>0</v>
      </c>
      <c r="DJ68" s="459">
        <f t="shared" ref="DJ68" ca="1" si="423">DI74</f>
        <v>0</v>
      </c>
      <c r="DK68" s="459">
        <f t="shared" ref="DK68" ca="1" si="424">DJ74</f>
        <v>0</v>
      </c>
      <c r="DL68" s="459">
        <f t="shared" ref="DL68" ca="1" si="425">DK74</f>
        <v>0</v>
      </c>
      <c r="DM68" s="459">
        <f t="shared" ref="DM68" ca="1" si="426">DL74</f>
        <v>0</v>
      </c>
      <c r="DN68" s="459">
        <f t="shared" ref="DN68" ca="1" si="427">DM74</f>
        <v>0</v>
      </c>
      <c r="DO68" s="459">
        <f t="shared" ref="DO68" ca="1" si="428">DN74</f>
        <v>0</v>
      </c>
      <c r="DP68" s="459">
        <f t="shared" ref="DP68" ca="1" si="429">DO74</f>
        <v>0</v>
      </c>
      <c r="DQ68" s="459">
        <f t="shared" ref="DQ68" ca="1" si="430">DP74</f>
        <v>0</v>
      </c>
      <c r="DR68" s="459">
        <f t="shared" ref="DR68" ca="1" si="431">DQ74</f>
        <v>0</v>
      </c>
      <c r="DS68" s="459">
        <f t="shared" ref="DS68" ca="1" si="432">DR74</f>
        <v>0</v>
      </c>
      <c r="DT68" s="459">
        <f t="shared" ref="DT68" ca="1" si="433">DS74</f>
        <v>0</v>
      </c>
      <c r="DU68" s="459">
        <f t="shared" ref="DU68" ca="1" si="434">DT74</f>
        <v>0</v>
      </c>
      <c r="DV68" s="459">
        <f t="shared" ref="DV68" ca="1" si="435">DU74</f>
        <v>0</v>
      </c>
      <c r="DW68" s="459">
        <f t="shared" ref="DW68" ca="1" si="436">DV74</f>
        <v>0</v>
      </c>
    </row>
    <row r="69" spans="1:127">
      <c r="A69" s="880" t="s">
        <v>1087</v>
      </c>
      <c r="B69" s="810">
        <f ca="1">Inputs!$D$178*B67</f>
        <v>0</v>
      </c>
      <c r="C69" s="810"/>
      <c r="D69" s="568"/>
      <c r="E69" s="637"/>
      <c r="F69" s="637"/>
      <c r="G69" s="459">
        <f ca="1">B69*(G3=0)</f>
        <v>0</v>
      </c>
      <c r="H69" s="459">
        <f t="shared" ref="H69:AM69" si="437">D69*(H3=0)</f>
        <v>0</v>
      </c>
      <c r="I69" s="459">
        <f t="shared" si="437"/>
        <v>0</v>
      </c>
      <c r="J69" s="459">
        <f t="shared" si="437"/>
        <v>0</v>
      </c>
      <c r="K69" s="459">
        <f t="shared" ca="1" si="437"/>
        <v>0</v>
      </c>
      <c r="L69" s="459">
        <f t="shared" si="437"/>
        <v>0</v>
      </c>
      <c r="M69" s="459">
        <f t="shared" si="437"/>
        <v>0</v>
      </c>
      <c r="N69" s="459">
        <f t="shared" si="437"/>
        <v>0</v>
      </c>
      <c r="O69" s="459">
        <f t="shared" ca="1" si="437"/>
        <v>0</v>
      </c>
      <c r="P69" s="459">
        <f t="shared" si="437"/>
        <v>0</v>
      </c>
      <c r="Q69" s="459">
        <f t="shared" si="437"/>
        <v>0</v>
      </c>
      <c r="R69" s="459">
        <f t="shared" si="437"/>
        <v>0</v>
      </c>
      <c r="S69" s="459">
        <f t="shared" ca="1" si="437"/>
        <v>0</v>
      </c>
      <c r="T69" s="459">
        <f t="shared" si="437"/>
        <v>0</v>
      </c>
      <c r="U69" s="459">
        <f t="shared" si="437"/>
        <v>0</v>
      </c>
      <c r="V69" s="459">
        <f t="shared" si="437"/>
        <v>0</v>
      </c>
      <c r="W69" s="459">
        <f t="shared" ca="1" si="437"/>
        <v>0</v>
      </c>
      <c r="X69" s="459">
        <f t="shared" si="437"/>
        <v>0</v>
      </c>
      <c r="Y69" s="459">
        <f t="shared" si="437"/>
        <v>0</v>
      </c>
      <c r="Z69" s="459">
        <f t="shared" si="437"/>
        <v>0</v>
      </c>
      <c r="AA69" s="459">
        <f t="shared" ca="1" si="437"/>
        <v>0</v>
      </c>
      <c r="AB69" s="459">
        <f t="shared" si="437"/>
        <v>0</v>
      </c>
      <c r="AC69" s="459">
        <f t="shared" si="437"/>
        <v>0</v>
      </c>
      <c r="AD69" s="459">
        <f t="shared" si="437"/>
        <v>0</v>
      </c>
      <c r="AE69" s="459">
        <f t="shared" ca="1" si="437"/>
        <v>0</v>
      </c>
      <c r="AF69" s="459">
        <f t="shared" si="437"/>
        <v>0</v>
      </c>
      <c r="AG69" s="459">
        <f t="shared" si="437"/>
        <v>0</v>
      </c>
      <c r="AH69" s="459">
        <f t="shared" si="437"/>
        <v>0</v>
      </c>
      <c r="AI69" s="459">
        <f t="shared" ca="1" si="437"/>
        <v>0</v>
      </c>
      <c r="AJ69" s="459">
        <f t="shared" si="437"/>
        <v>0</v>
      </c>
      <c r="AK69" s="459">
        <f t="shared" si="437"/>
        <v>0</v>
      </c>
      <c r="AL69" s="459">
        <f t="shared" si="437"/>
        <v>0</v>
      </c>
      <c r="AM69" s="459">
        <f t="shared" ca="1" si="437"/>
        <v>0</v>
      </c>
      <c r="AN69" s="459">
        <f t="shared" ref="AN69:BS69" si="438">AJ69*(AN3=0)</f>
        <v>0</v>
      </c>
      <c r="AO69" s="459">
        <f t="shared" si="438"/>
        <v>0</v>
      </c>
      <c r="AP69" s="459">
        <f t="shared" si="438"/>
        <v>0</v>
      </c>
      <c r="AQ69" s="459">
        <f t="shared" ca="1" si="438"/>
        <v>0</v>
      </c>
      <c r="AR69" s="459">
        <f t="shared" si="438"/>
        <v>0</v>
      </c>
      <c r="AS69" s="459">
        <f t="shared" si="438"/>
        <v>0</v>
      </c>
      <c r="AT69" s="459">
        <f t="shared" si="438"/>
        <v>0</v>
      </c>
      <c r="AU69" s="459">
        <f t="shared" ca="1" si="438"/>
        <v>0</v>
      </c>
      <c r="AV69" s="459">
        <f t="shared" si="438"/>
        <v>0</v>
      </c>
      <c r="AW69" s="459">
        <f t="shared" si="438"/>
        <v>0</v>
      </c>
      <c r="AX69" s="459">
        <f t="shared" si="438"/>
        <v>0</v>
      </c>
      <c r="AY69" s="459">
        <f t="shared" ca="1" si="438"/>
        <v>0</v>
      </c>
      <c r="AZ69" s="459">
        <f t="shared" si="438"/>
        <v>0</v>
      </c>
      <c r="BA69" s="459">
        <f t="shared" si="438"/>
        <v>0</v>
      </c>
      <c r="BB69" s="459">
        <f t="shared" si="438"/>
        <v>0</v>
      </c>
      <c r="BC69" s="459">
        <f t="shared" ca="1" si="438"/>
        <v>0</v>
      </c>
      <c r="BD69" s="459">
        <f t="shared" si="438"/>
        <v>0</v>
      </c>
      <c r="BE69" s="459">
        <f t="shared" si="438"/>
        <v>0</v>
      </c>
      <c r="BF69" s="459">
        <f t="shared" si="438"/>
        <v>0</v>
      </c>
      <c r="BG69" s="459">
        <f t="shared" ca="1" si="438"/>
        <v>0</v>
      </c>
      <c r="BH69" s="459">
        <f t="shared" si="438"/>
        <v>0</v>
      </c>
      <c r="BI69" s="459">
        <f t="shared" si="438"/>
        <v>0</v>
      </c>
      <c r="BJ69" s="459">
        <f t="shared" si="438"/>
        <v>0</v>
      </c>
      <c r="BK69" s="459">
        <f t="shared" ca="1" si="438"/>
        <v>0</v>
      </c>
      <c r="BL69" s="459">
        <f t="shared" si="438"/>
        <v>0</v>
      </c>
      <c r="BM69" s="459">
        <f t="shared" si="438"/>
        <v>0</v>
      </c>
      <c r="BN69" s="459">
        <f t="shared" si="438"/>
        <v>0</v>
      </c>
      <c r="BO69" s="459">
        <f t="shared" ca="1" si="438"/>
        <v>0</v>
      </c>
      <c r="BP69" s="459">
        <f t="shared" si="438"/>
        <v>0</v>
      </c>
      <c r="BQ69" s="459">
        <f t="shared" si="438"/>
        <v>0</v>
      </c>
      <c r="BR69" s="459">
        <f t="shared" si="438"/>
        <v>0</v>
      </c>
      <c r="BS69" s="459">
        <f t="shared" ca="1" si="438"/>
        <v>0</v>
      </c>
      <c r="BT69" s="459">
        <f t="shared" ref="BT69:CY69" si="439">BP69*(BT3=0)</f>
        <v>0</v>
      </c>
      <c r="BU69" s="459">
        <f t="shared" si="439"/>
        <v>0</v>
      </c>
      <c r="BV69" s="459">
        <f t="shared" si="439"/>
        <v>0</v>
      </c>
      <c r="BW69" s="459">
        <f t="shared" ca="1" si="439"/>
        <v>0</v>
      </c>
      <c r="BX69" s="459">
        <f t="shared" si="439"/>
        <v>0</v>
      </c>
      <c r="BY69" s="459">
        <f t="shared" si="439"/>
        <v>0</v>
      </c>
      <c r="BZ69" s="459">
        <f t="shared" si="439"/>
        <v>0</v>
      </c>
      <c r="CA69" s="459">
        <f t="shared" ca="1" si="439"/>
        <v>0</v>
      </c>
      <c r="CB69" s="459">
        <f t="shared" si="439"/>
        <v>0</v>
      </c>
      <c r="CC69" s="459">
        <f t="shared" si="439"/>
        <v>0</v>
      </c>
      <c r="CD69" s="459">
        <f t="shared" si="439"/>
        <v>0</v>
      </c>
      <c r="CE69" s="459">
        <f t="shared" ca="1" si="439"/>
        <v>0</v>
      </c>
      <c r="CF69" s="459">
        <f t="shared" si="439"/>
        <v>0</v>
      </c>
      <c r="CG69" s="459">
        <f t="shared" si="439"/>
        <v>0</v>
      </c>
      <c r="CH69" s="459">
        <f t="shared" si="439"/>
        <v>0</v>
      </c>
      <c r="CI69" s="459">
        <f t="shared" ca="1" si="439"/>
        <v>0</v>
      </c>
      <c r="CJ69" s="459">
        <f t="shared" si="439"/>
        <v>0</v>
      </c>
      <c r="CK69" s="459">
        <f t="shared" si="439"/>
        <v>0</v>
      </c>
      <c r="CL69" s="459">
        <f t="shared" si="439"/>
        <v>0</v>
      </c>
      <c r="CM69" s="459">
        <f t="shared" ca="1" si="439"/>
        <v>0</v>
      </c>
      <c r="CN69" s="459">
        <f t="shared" si="439"/>
        <v>0</v>
      </c>
      <c r="CO69" s="459">
        <f t="shared" si="439"/>
        <v>0</v>
      </c>
      <c r="CP69" s="459">
        <f t="shared" si="439"/>
        <v>0</v>
      </c>
      <c r="CQ69" s="459">
        <f t="shared" ca="1" si="439"/>
        <v>0</v>
      </c>
      <c r="CR69" s="459">
        <f t="shared" si="439"/>
        <v>0</v>
      </c>
      <c r="CS69" s="459">
        <f t="shared" si="439"/>
        <v>0</v>
      </c>
      <c r="CT69" s="459">
        <f t="shared" si="439"/>
        <v>0</v>
      </c>
      <c r="CU69" s="459">
        <f t="shared" ca="1" si="439"/>
        <v>0</v>
      </c>
      <c r="CV69" s="459">
        <f t="shared" si="439"/>
        <v>0</v>
      </c>
      <c r="CW69" s="459">
        <f t="shared" si="439"/>
        <v>0</v>
      </c>
      <c r="CX69" s="459">
        <f t="shared" si="439"/>
        <v>0</v>
      </c>
      <c r="CY69" s="459">
        <f t="shared" ca="1" si="439"/>
        <v>0</v>
      </c>
      <c r="CZ69" s="459">
        <f t="shared" ref="CZ69:DW69" si="440">CV69*(CZ3=0)</f>
        <v>0</v>
      </c>
      <c r="DA69" s="459">
        <f t="shared" si="440"/>
        <v>0</v>
      </c>
      <c r="DB69" s="459">
        <f t="shared" si="440"/>
        <v>0</v>
      </c>
      <c r="DC69" s="459">
        <f t="shared" ca="1" si="440"/>
        <v>0</v>
      </c>
      <c r="DD69" s="459">
        <f t="shared" si="440"/>
        <v>0</v>
      </c>
      <c r="DE69" s="459">
        <f t="shared" si="440"/>
        <v>0</v>
      </c>
      <c r="DF69" s="459">
        <f t="shared" si="440"/>
        <v>0</v>
      </c>
      <c r="DG69" s="459">
        <f t="shared" ca="1" si="440"/>
        <v>0</v>
      </c>
      <c r="DH69" s="459">
        <f t="shared" si="440"/>
        <v>0</v>
      </c>
      <c r="DI69" s="459">
        <f t="shared" si="440"/>
        <v>0</v>
      </c>
      <c r="DJ69" s="459">
        <f t="shared" si="440"/>
        <v>0</v>
      </c>
      <c r="DK69" s="459">
        <f t="shared" ca="1" si="440"/>
        <v>0</v>
      </c>
      <c r="DL69" s="459">
        <f t="shared" si="440"/>
        <v>0</v>
      </c>
      <c r="DM69" s="459">
        <f t="shared" si="440"/>
        <v>0</v>
      </c>
      <c r="DN69" s="459">
        <f t="shared" si="440"/>
        <v>0</v>
      </c>
      <c r="DO69" s="459">
        <f t="shared" ca="1" si="440"/>
        <v>0</v>
      </c>
      <c r="DP69" s="459">
        <f t="shared" si="440"/>
        <v>0</v>
      </c>
      <c r="DQ69" s="459">
        <f t="shared" si="440"/>
        <v>0</v>
      </c>
      <c r="DR69" s="459">
        <f t="shared" si="440"/>
        <v>0</v>
      </c>
      <c r="DS69" s="459">
        <f t="shared" ca="1" si="440"/>
        <v>0</v>
      </c>
      <c r="DT69" s="459">
        <f t="shared" si="440"/>
        <v>0</v>
      </c>
      <c r="DU69" s="459">
        <f t="shared" si="440"/>
        <v>0</v>
      </c>
      <c r="DV69" s="459">
        <f t="shared" si="440"/>
        <v>0</v>
      </c>
      <c r="DW69" s="459">
        <f t="shared" ca="1" si="440"/>
        <v>0</v>
      </c>
    </row>
    <row r="70" spans="1:127">
      <c r="A70" s="880" t="str">
        <f>A49</f>
        <v>Principal</v>
      </c>
      <c r="B70" s="708"/>
      <c r="C70" s="708"/>
      <c r="D70" s="568"/>
      <c r="E70" s="637"/>
      <c r="F70" s="637"/>
      <c r="G70" s="459">
        <f>MIN(G$43*Inputs!$D$182*$B$67-G73,G68)</f>
        <v>0</v>
      </c>
      <c r="H70" s="459">
        <f ca="1">MIN(H$43*Inputs!$D$182*$B$67-H73,H68)</f>
        <v>0</v>
      </c>
      <c r="I70" s="459">
        <f ca="1">MIN(I$43*Inputs!$D$182*$B$67-I73,I68)</f>
        <v>0</v>
      </c>
      <c r="J70" s="459">
        <f ca="1">MIN(J$43*Inputs!$D$182*$B$67-J73,J68)</f>
        <v>0</v>
      </c>
      <c r="K70" s="459">
        <f ca="1">MIN(K$43*Inputs!$D$182*$B$67-K73,K68)</f>
        <v>0</v>
      </c>
      <c r="L70" s="459">
        <f ca="1">MIN(L$43*Inputs!$D$182*$B$67-L73,L68)</f>
        <v>0</v>
      </c>
      <c r="M70" s="459">
        <f ca="1">MIN(M$43*Inputs!$D$182*$B$67-M73,M68)</f>
        <v>0</v>
      </c>
      <c r="N70" s="459">
        <f ca="1">MIN(N$43*Inputs!$D$182*$B$67-N73,N68)</f>
        <v>0</v>
      </c>
      <c r="O70" s="459">
        <f ca="1">MIN(O$43*Inputs!$D$182*$B$67-O73,O68)</f>
        <v>0</v>
      </c>
      <c r="P70" s="459">
        <f ca="1">MIN(P$43*Inputs!$D$182*$B$67-P73,P68)</f>
        <v>0</v>
      </c>
      <c r="Q70" s="459">
        <f ca="1">MIN(Q$43*Inputs!$D$182*$B$67-Q73,Q68)</f>
        <v>0</v>
      </c>
      <c r="R70" s="459">
        <f ca="1">MIN(R$43*Inputs!$D$182*$B$67-R73,R68)</f>
        <v>0</v>
      </c>
      <c r="S70" s="459">
        <f ca="1">MIN(S$43*Inputs!$D$182*$B$67-S73,S68)</f>
        <v>0</v>
      </c>
      <c r="T70" s="459">
        <f ca="1">MIN(T$43*Inputs!$D$182*$B$67-T73,T68)</f>
        <v>0</v>
      </c>
      <c r="U70" s="459">
        <f ca="1">MIN(U$43*Inputs!$D$182*$B$67-U73,U68)</f>
        <v>0</v>
      </c>
      <c r="V70" s="459">
        <f ca="1">MIN(V$43*Inputs!$D$182*$B$67-V73,V68)</f>
        <v>0</v>
      </c>
      <c r="W70" s="459">
        <f ca="1">MIN(W$43*Inputs!$D$182*$B$67-W73,W68)</f>
        <v>0</v>
      </c>
      <c r="X70" s="459">
        <f ca="1">MIN(X$43*Inputs!$D$182*$B$67-X73,X68)</f>
        <v>0</v>
      </c>
      <c r="Y70" s="459">
        <f ca="1">MIN(Y$43*Inputs!$D$182*$B$67-Y73,Y68)</f>
        <v>0</v>
      </c>
      <c r="Z70" s="459">
        <f ca="1">MIN(Z$43*Inputs!$D$182*$B$67-Z73,Z68)</f>
        <v>0</v>
      </c>
      <c r="AA70" s="459">
        <f ca="1">MIN(AA$43*Inputs!$D$182*$B$67-AA73,AA68)</f>
        <v>0</v>
      </c>
      <c r="AB70" s="459">
        <f ca="1">MIN(AB$43*Inputs!$D$182*$B$67-AB73,AB68)</f>
        <v>0</v>
      </c>
      <c r="AC70" s="459">
        <f ca="1">MIN(AC$43*Inputs!$D$182*$B$67-AC73,AC68)</f>
        <v>0</v>
      </c>
      <c r="AD70" s="459">
        <f ca="1">MIN(AD$43*Inputs!$D$182*$B$67-AD73,AD68)</f>
        <v>0</v>
      </c>
      <c r="AE70" s="459">
        <f ca="1">MIN(AE$43*Inputs!$D$182*$B$67-AE73,AE68)</f>
        <v>0</v>
      </c>
      <c r="AF70" s="459">
        <f ca="1">MIN(AF$43*Inputs!$D$182*$B$67-AF73,AF68)</f>
        <v>0</v>
      </c>
      <c r="AG70" s="459">
        <f ca="1">MIN(AG$43*Inputs!$D$182*$B$67-AG73,AG68)</f>
        <v>0</v>
      </c>
      <c r="AH70" s="459">
        <f ca="1">MIN(AH$43*Inputs!$D$182*$B$67-AH73,AH68)</f>
        <v>0</v>
      </c>
      <c r="AI70" s="459">
        <f ca="1">MIN(AI$43*Inputs!$D$182*$B$67-AI73,AI68)</f>
        <v>0</v>
      </c>
      <c r="AJ70" s="459">
        <f ca="1">MIN(AJ$43*Inputs!$D$182*$B$67-AJ73,AJ68)</f>
        <v>0</v>
      </c>
      <c r="AK70" s="459">
        <f ca="1">MIN(AK$43*Inputs!$D$182*$B$67-AK73,AK68)</f>
        <v>0</v>
      </c>
      <c r="AL70" s="459">
        <f ca="1">MIN(AL$43*Inputs!$D$182*$B$67-AL73,AL68)</f>
        <v>0</v>
      </c>
      <c r="AM70" s="459">
        <f ca="1">MIN(AM$43*Inputs!$D$182*$B$67-AM73,AM68)</f>
        <v>0</v>
      </c>
      <c r="AN70" s="459">
        <f ca="1">MIN(AN$43*Inputs!$D$182*$B$67-AN73,AN68)</f>
        <v>0</v>
      </c>
      <c r="AO70" s="459">
        <f ca="1">MIN(AO$43*Inputs!$D$182*$B$67-AO73,AO68)</f>
        <v>0</v>
      </c>
      <c r="AP70" s="459">
        <f ca="1">MIN(AP$43*Inputs!$D$182*$B$67-AP73,AP68)</f>
        <v>0</v>
      </c>
      <c r="AQ70" s="459">
        <f ca="1">MIN(AQ$43*Inputs!$D$182*$B$67-AQ73,AQ68)</f>
        <v>0</v>
      </c>
      <c r="AR70" s="459">
        <f ca="1">MIN(AR$43*Inputs!$D$182*$B$67-AR73,AR68)</f>
        <v>0</v>
      </c>
      <c r="AS70" s="459">
        <f ca="1">MIN(AS$43*Inputs!$D$182*$B$67-AS73,AS68)</f>
        <v>0</v>
      </c>
      <c r="AT70" s="459">
        <f ca="1">MIN(AT$43*Inputs!$D$182*$B$67-AT73,AT68)</f>
        <v>0</v>
      </c>
      <c r="AU70" s="459">
        <f ca="1">MIN(AU$43*Inputs!$D$182*$B$67-AU73,AU68)</f>
        <v>0</v>
      </c>
      <c r="AV70" s="459">
        <f ca="1">MIN(AV$43*Inputs!$D$182*$B$67-AV73,AV68)</f>
        <v>0</v>
      </c>
      <c r="AW70" s="459">
        <f ca="1">MIN(AW$43*Inputs!$D$182*$B$67-AW73,AW68)</f>
        <v>0</v>
      </c>
      <c r="AX70" s="459">
        <f ca="1">MIN(AX$43*Inputs!$D$182*$B$67-AX73,AX68)</f>
        <v>0</v>
      </c>
      <c r="AY70" s="459">
        <f ca="1">MIN(AY$43*Inputs!$D$182*$B$67-AY73,AY68)</f>
        <v>0</v>
      </c>
      <c r="AZ70" s="459">
        <f ca="1">MIN(AZ$43*Inputs!$D$182*$B$67-AZ73,AZ68)</f>
        <v>0</v>
      </c>
      <c r="BA70" s="459">
        <f ca="1">MIN(BA$43*Inputs!$D$182*$B$67-BA73,BA68)</f>
        <v>0</v>
      </c>
      <c r="BB70" s="459">
        <f ca="1">MIN(BB$43*Inputs!$D$182*$B$67-BB73,BB68)</f>
        <v>0</v>
      </c>
      <c r="BC70" s="459">
        <f ca="1">MIN(BC$43*Inputs!$D$182*$B$67-BC73,BC68)</f>
        <v>0</v>
      </c>
      <c r="BD70" s="459">
        <f ca="1">MIN(BD$43*Inputs!$D$182*$B$67-BD73,BD68)</f>
        <v>0</v>
      </c>
      <c r="BE70" s="459">
        <f ca="1">MIN(BE$43*Inputs!$D$182*$B$67-BE73,BE68)</f>
        <v>0</v>
      </c>
      <c r="BF70" s="459">
        <f ca="1">MIN(BF$43*Inputs!$D$182*$B$67-BF73,BF68)</f>
        <v>0</v>
      </c>
      <c r="BG70" s="459">
        <f ca="1">MIN(BG$43*Inputs!$D$182*$B$67-BG73,BG68)</f>
        <v>0</v>
      </c>
      <c r="BH70" s="459">
        <f ca="1">MIN(BH$43*Inputs!$D$182*$B$67-BH73,BH68)</f>
        <v>0</v>
      </c>
      <c r="BI70" s="459">
        <f ca="1">MIN(BI$43*Inputs!$D$182*$B$67-BI73,BI68)</f>
        <v>0</v>
      </c>
      <c r="BJ70" s="459">
        <f ca="1">MIN(BJ$43*Inputs!$D$182*$B$67-BJ73,BJ68)</f>
        <v>0</v>
      </c>
      <c r="BK70" s="459">
        <f ca="1">MIN(BK$43*Inputs!$D$182*$B$67-BK73,BK68)</f>
        <v>0</v>
      </c>
      <c r="BL70" s="459">
        <f ca="1">MIN(BL$43*Inputs!$D$182*$B$67-BL73,BL68)</f>
        <v>0</v>
      </c>
      <c r="BM70" s="459">
        <f ca="1">MIN(BM$43*Inputs!$D$182*$B$67-BM73,BM68)</f>
        <v>0</v>
      </c>
      <c r="BN70" s="459">
        <f ca="1">MIN(BN$43*Inputs!$D$182*$B$67-BN73,BN68)</f>
        <v>0</v>
      </c>
      <c r="BO70" s="459">
        <f ca="1">MIN(BO$43*Inputs!$D$182*$B$67-BO73,BO68)</f>
        <v>0</v>
      </c>
      <c r="BP70" s="459">
        <f ca="1">MIN(BP$43*Inputs!$D$182*$B$67-BP73,BP68)</f>
        <v>0</v>
      </c>
      <c r="BQ70" s="459">
        <f ca="1">MIN(BQ$43*Inputs!$D$182*$B$67-BQ73,BQ68)</f>
        <v>0</v>
      </c>
      <c r="BR70" s="459">
        <f ca="1">MIN(BR$43*Inputs!$D$182*$B$67-BR73,BR68)</f>
        <v>0</v>
      </c>
      <c r="BS70" s="459">
        <f ca="1">MIN(BS$43*Inputs!$D$182*$B$67-BS73,BS68)</f>
        <v>0</v>
      </c>
      <c r="BT70" s="459">
        <f ca="1">MIN(BT$43*Inputs!$D$182*$B$67-BT73,BT68)</f>
        <v>0</v>
      </c>
      <c r="BU70" s="459">
        <f ca="1">MIN(BU$43*Inputs!$D$182*$B$67-BU73,BU68)</f>
        <v>0</v>
      </c>
      <c r="BV70" s="459">
        <f ca="1">MIN(BV$43*Inputs!$D$182*$B$67-BV73,BV68)</f>
        <v>0</v>
      </c>
      <c r="BW70" s="459">
        <f ca="1">MIN(BW$43*Inputs!$D$182*$B$67-BW73,BW68)</f>
        <v>0</v>
      </c>
      <c r="BX70" s="459">
        <f ca="1">MIN(BX$43*Inputs!$D$182*$B$67-BX73,BX68)</f>
        <v>0</v>
      </c>
      <c r="BY70" s="459">
        <f ca="1">MIN(BY$43*Inputs!$D$182*$B$67-BY73,BY68)</f>
        <v>0</v>
      </c>
      <c r="BZ70" s="459">
        <f ca="1">MIN(BZ$43*Inputs!$D$182*$B$67-BZ73,BZ68)</f>
        <v>0</v>
      </c>
      <c r="CA70" s="459">
        <f ca="1">MIN(CA$43*Inputs!$D$182*$B$67-CA73,CA68)</f>
        <v>0</v>
      </c>
      <c r="CB70" s="459">
        <f ca="1">MIN(CB$43*Inputs!$D$182*$B$67-CB73,CB68)</f>
        <v>0</v>
      </c>
      <c r="CC70" s="459">
        <f ca="1">MIN(CC$43*Inputs!$D$182*$B$67-CC73,CC68)</f>
        <v>0</v>
      </c>
      <c r="CD70" s="459">
        <f ca="1">MIN(CD$43*Inputs!$D$182*$B$67-CD73,CD68)</f>
        <v>0</v>
      </c>
      <c r="CE70" s="459">
        <f ca="1">MIN(CE$43*Inputs!$D$182*$B$67-CE73,CE68)</f>
        <v>0</v>
      </c>
      <c r="CF70" s="459">
        <f ca="1">MIN(CF$43*Inputs!$D$182*$B$67-CF73,CF68)</f>
        <v>0</v>
      </c>
      <c r="CG70" s="459">
        <f ca="1">MIN(CG$43*Inputs!$D$182*$B$67-CG73,CG68)</f>
        <v>0</v>
      </c>
      <c r="CH70" s="459">
        <f ca="1">MIN(CH$43*Inputs!$D$182*$B$67-CH73,CH68)</f>
        <v>0</v>
      </c>
      <c r="CI70" s="459">
        <f ca="1">MIN(CI$43*Inputs!$D$182*$B$67-CI73,CI68)</f>
        <v>0</v>
      </c>
      <c r="CJ70" s="459">
        <f ca="1">MIN(CJ$43*Inputs!$D$182*$B$67-CJ73,CJ68)</f>
        <v>0</v>
      </c>
      <c r="CK70" s="459">
        <f ca="1">MIN(CK$43*Inputs!$D$182*$B$67-CK73,CK68)</f>
        <v>0</v>
      </c>
      <c r="CL70" s="459">
        <f ca="1">MIN(CL$43*Inputs!$D$182*$B$67-CL73,CL68)</f>
        <v>0</v>
      </c>
      <c r="CM70" s="459">
        <f ca="1">MIN(CM$43*Inputs!$D$182*$B$67-CM73,CM68)</f>
        <v>0</v>
      </c>
      <c r="CN70" s="459">
        <f ca="1">MIN(CN$43*Inputs!$D$182*$B$67-CN73,CN68)</f>
        <v>0</v>
      </c>
      <c r="CO70" s="459">
        <f ca="1">MIN(CO$43*Inputs!$D$182*$B$67-CO73,CO68)</f>
        <v>0</v>
      </c>
      <c r="CP70" s="459">
        <f ca="1">MIN(CP$43*Inputs!$D$182*$B$67-CP73,CP68)</f>
        <v>0</v>
      </c>
      <c r="CQ70" s="459">
        <f ca="1">MIN(CQ$43*Inputs!$D$182*$B$67-CQ73,CQ68)</f>
        <v>0</v>
      </c>
      <c r="CR70" s="459">
        <f ca="1">MIN(CR$43*Inputs!$D$182*$B$67-CR73,CR68)</f>
        <v>0</v>
      </c>
      <c r="CS70" s="459">
        <f ca="1">MIN(CS$43*Inputs!$D$182*$B$67-CS73,CS68)</f>
        <v>0</v>
      </c>
      <c r="CT70" s="459">
        <f ca="1">MIN(CT$43*Inputs!$D$182*$B$67-CT73,CT68)</f>
        <v>0</v>
      </c>
      <c r="CU70" s="459">
        <f ca="1">MIN(CU$43*Inputs!$D$182*$B$67-CU73,CU68)</f>
        <v>0</v>
      </c>
      <c r="CV70" s="459">
        <f ca="1">MIN(CV$43*Inputs!$D$182*$B$67-CV73,CV68)</f>
        <v>0</v>
      </c>
      <c r="CW70" s="459">
        <f ca="1">MIN(CW$43*Inputs!$D$182*$B$67-CW73,CW68)</f>
        <v>0</v>
      </c>
      <c r="CX70" s="459">
        <f ca="1">MIN(CX$43*Inputs!$D$182*$B$67-CX73,CX68)</f>
        <v>0</v>
      </c>
      <c r="CY70" s="459">
        <f ca="1">MIN(CY$43*Inputs!$D$182*$B$67-CY73,CY68)</f>
        <v>0</v>
      </c>
      <c r="CZ70" s="459">
        <f ca="1">MIN(CZ$43*Inputs!$D$182*$B$67-CZ73,CZ68)</f>
        <v>0</v>
      </c>
      <c r="DA70" s="459">
        <f ca="1">MIN(DA$43*Inputs!$D$182*$B$67-DA73,DA68)</f>
        <v>0</v>
      </c>
      <c r="DB70" s="459">
        <f ca="1">MIN(DB$43*Inputs!$D$182*$B$67-DB73,DB68)</f>
        <v>0</v>
      </c>
      <c r="DC70" s="459">
        <f ca="1">MIN(DC$43*Inputs!$D$182*$B$67-DC73,DC68)</f>
        <v>0</v>
      </c>
      <c r="DD70" s="459">
        <f ca="1">MIN(DD$43*Inputs!$D$182*$B$67-DD73,DD68)</f>
        <v>0</v>
      </c>
      <c r="DE70" s="459">
        <f ca="1">MIN(DE$43*Inputs!$D$182*$B$67-DE73,DE68)</f>
        <v>0</v>
      </c>
      <c r="DF70" s="459">
        <f ca="1">MIN(DF$43*Inputs!$D$182*$B$67-DF73,DF68)</f>
        <v>0</v>
      </c>
      <c r="DG70" s="459">
        <f ca="1">MIN(DG$43*Inputs!$D$182*$B$67-DG73,DG68)</f>
        <v>0</v>
      </c>
      <c r="DH70" s="459">
        <f ca="1">MIN(DH$43*Inputs!$D$182*$B$67-DH73,DH68)</f>
        <v>0</v>
      </c>
      <c r="DI70" s="459">
        <f ca="1">MIN(DI$43*Inputs!$D$182*$B$67-DI73,DI68)</f>
        <v>0</v>
      </c>
      <c r="DJ70" s="459">
        <f ca="1">MIN(DJ$43*Inputs!$D$182*$B$67-DJ73,DJ68)</f>
        <v>0</v>
      </c>
      <c r="DK70" s="459">
        <f ca="1">MIN(DK$43*Inputs!$D$182*$B$67-DK73,DK68)</f>
        <v>0</v>
      </c>
      <c r="DL70" s="459">
        <f ca="1">MIN(DL$43*Inputs!$D$182*$B$67-DL73,DL68)</f>
        <v>0</v>
      </c>
      <c r="DM70" s="459">
        <f ca="1">MIN(DM$43*Inputs!$D$182*$B$67-DM73,DM68)</f>
        <v>0</v>
      </c>
      <c r="DN70" s="459">
        <f ca="1">MIN(DN$43*Inputs!$D$182*$B$67-DN73,DN68)</f>
        <v>0</v>
      </c>
      <c r="DO70" s="459">
        <f ca="1">MIN(DO$43*Inputs!$D$182*$B$67-DO73,DO68)</f>
        <v>0</v>
      </c>
      <c r="DP70" s="459">
        <f ca="1">MIN(DP$43*Inputs!$D$182*$B$67-DP73,DP68)</f>
        <v>0</v>
      </c>
      <c r="DQ70" s="459">
        <f ca="1">MIN(DQ$43*Inputs!$D$182*$B$67-DQ73,DQ68)</f>
        <v>0</v>
      </c>
      <c r="DR70" s="459">
        <f ca="1">MIN(DR$43*Inputs!$D$182*$B$67-DR73,DR68)</f>
        <v>0</v>
      </c>
      <c r="DS70" s="459">
        <f ca="1">MIN(DS$43*Inputs!$D$182*$B$67-DS73,DS68)</f>
        <v>0</v>
      </c>
      <c r="DT70" s="459">
        <f ca="1">MIN(DT$43*Inputs!$D$182*$B$67-DT73,DT68)</f>
        <v>0</v>
      </c>
      <c r="DU70" s="459">
        <f ca="1">MIN(DU$43*Inputs!$D$182*$B$67-DU73,DU68)</f>
        <v>0</v>
      </c>
      <c r="DV70" s="459">
        <f ca="1">MIN(DV$43*Inputs!$D$182*$B$67-DV73,DV68)</f>
        <v>0</v>
      </c>
      <c r="DW70" s="459">
        <f ca="1">MIN(DW$43*Inputs!$D$182*$B$67-DW73,DW68)</f>
        <v>0</v>
      </c>
    </row>
    <row r="71" spans="1:127">
      <c r="A71" s="960" t="s">
        <v>1174</v>
      </c>
      <c r="B71" s="708"/>
      <c r="C71" s="708"/>
      <c r="D71" s="568"/>
      <c r="E71" s="637"/>
      <c r="F71" s="637"/>
      <c r="G71" s="459">
        <f t="shared" ref="G71:AL71" si="441">G68*G41*G6</f>
        <v>0</v>
      </c>
      <c r="H71" s="459">
        <f t="shared" ca="1" si="441"/>
        <v>0</v>
      </c>
      <c r="I71" s="459">
        <f t="shared" ca="1" si="441"/>
        <v>0</v>
      </c>
      <c r="J71" s="459">
        <f t="shared" ca="1" si="441"/>
        <v>0</v>
      </c>
      <c r="K71" s="459">
        <f t="shared" ca="1" si="441"/>
        <v>0</v>
      </c>
      <c r="L71" s="459">
        <f t="shared" ca="1" si="441"/>
        <v>0</v>
      </c>
      <c r="M71" s="459">
        <f t="shared" ca="1" si="441"/>
        <v>0</v>
      </c>
      <c r="N71" s="459">
        <f t="shared" ca="1" si="441"/>
        <v>0</v>
      </c>
      <c r="O71" s="459">
        <f t="shared" ca="1" si="441"/>
        <v>0</v>
      </c>
      <c r="P71" s="459">
        <f t="shared" ca="1" si="441"/>
        <v>0</v>
      </c>
      <c r="Q71" s="459">
        <f t="shared" ca="1" si="441"/>
        <v>0</v>
      </c>
      <c r="R71" s="459">
        <f t="shared" ca="1" si="441"/>
        <v>0</v>
      </c>
      <c r="S71" s="459">
        <f t="shared" ca="1" si="441"/>
        <v>0</v>
      </c>
      <c r="T71" s="459">
        <f t="shared" ca="1" si="441"/>
        <v>0</v>
      </c>
      <c r="U71" s="459">
        <f t="shared" ca="1" si="441"/>
        <v>0</v>
      </c>
      <c r="V71" s="459">
        <f t="shared" ca="1" si="441"/>
        <v>0</v>
      </c>
      <c r="W71" s="459">
        <f t="shared" ca="1" si="441"/>
        <v>0</v>
      </c>
      <c r="X71" s="459">
        <f t="shared" ca="1" si="441"/>
        <v>0</v>
      </c>
      <c r="Y71" s="459">
        <f t="shared" ca="1" si="441"/>
        <v>0</v>
      </c>
      <c r="Z71" s="459">
        <f t="shared" ca="1" si="441"/>
        <v>0</v>
      </c>
      <c r="AA71" s="459">
        <f t="shared" ca="1" si="441"/>
        <v>0</v>
      </c>
      <c r="AB71" s="459">
        <f t="shared" ca="1" si="441"/>
        <v>0</v>
      </c>
      <c r="AC71" s="459">
        <f t="shared" ca="1" si="441"/>
        <v>0</v>
      </c>
      <c r="AD71" s="459">
        <f t="shared" ca="1" si="441"/>
        <v>0</v>
      </c>
      <c r="AE71" s="459">
        <f t="shared" ca="1" si="441"/>
        <v>0</v>
      </c>
      <c r="AF71" s="459">
        <f t="shared" ca="1" si="441"/>
        <v>0</v>
      </c>
      <c r="AG71" s="459">
        <f t="shared" ca="1" si="441"/>
        <v>0</v>
      </c>
      <c r="AH71" s="459">
        <f t="shared" ca="1" si="441"/>
        <v>0</v>
      </c>
      <c r="AI71" s="459">
        <f t="shared" ca="1" si="441"/>
        <v>0</v>
      </c>
      <c r="AJ71" s="459">
        <f t="shared" ca="1" si="441"/>
        <v>0</v>
      </c>
      <c r="AK71" s="459">
        <f t="shared" ca="1" si="441"/>
        <v>0</v>
      </c>
      <c r="AL71" s="459">
        <f t="shared" ca="1" si="441"/>
        <v>0</v>
      </c>
      <c r="AM71" s="459">
        <f t="shared" ref="AM71:BR71" ca="1" si="442">AM68*AM41*AM6</f>
        <v>0</v>
      </c>
      <c r="AN71" s="459">
        <f t="shared" ca="1" si="442"/>
        <v>0</v>
      </c>
      <c r="AO71" s="459">
        <f t="shared" ca="1" si="442"/>
        <v>0</v>
      </c>
      <c r="AP71" s="459">
        <f t="shared" ca="1" si="442"/>
        <v>0</v>
      </c>
      <c r="AQ71" s="459">
        <f t="shared" ca="1" si="442"/>
        <v>0</v>
      </c>
      <c r="AR71" s="459">
        <f t="shared" ca="1" si="442"/>
        <v>0</v>
      </c>
      <c r="AS71" s="459">
        <f t="shared" ca="1" si="442"/>
        <v>0</v>
      </c>
      <c r="AT71" s="459">
        <f t="shared" ca="1" si="442"/>
        <v>0</v>
      </c>
      <c r="AU71" s="459">
        <f t="shared" ca="1" si="442"/>
        <v>0</v>
      </c>
      <c r="AV71" s="459">
        <f t="shared" ca="1" si="442"/>
        <v>0</v>
      </c>
      <c r="AW71" s="459">
        <f t="shared" ca="1" si="442"/>
        <v>0</v>
      </c>
      <c r="AX71" s="459">
        <f t="shared" ca="1" si="442"/>
        <v>0</v>
      </c>
      <c r="AY71" s="459">
        <f t="shared" ca="1" si="442"/>
        <v>0</v>
      </c>
      <c r="AZ71" s="459">
        <f t="shared" ca="1" si="442"/>
        <v>0</v>
      </c>
      <c r="BA71" s="459">
        <f t="shared" ca="1" si="442"/>
        <v>0</v>
      </c>
      <c r="BB71" s="459">
        <f t="shared" ca="1" si="442"/>
        <v>0</v>
      </c>
      <c r="BC71" s="459">
        <f t="shared" ca="1" si="442"/>
        <v>0</v>
      </c>
      <c r="BD71" s="459">
        <f t="shared" ca="1" si="442"/>
        <v>0</v>
      </c>
      <c r="BE71" s="459">
        <f t="shared" ca="1" si="442"/>
        <v>0</v>
      </c>
      <c r="BF71" s="459">
        <f t="shared" ca="1" si="442"/>
        <v>0</v>
      </c>
      <c r="BG71" s="459">
        <f t="shared" ca="1" si="442"/>
        <v>0</v>
      </c>
      <c r="BH71" s="459">
        <f t="shared" ca="1" si="442"/>
        <v>0</v>
      </c>
      <c r="BI71" s="459">
        <f t="shared" ca="1" si="442"/>
        <v>0</v>
      </c>
      <c r="BJ71" s="459">
        <f t="shared" ca="1" si="442"/>
        <v>0</v>
      </c>
      <c r="BK71" s="459">
        <f t="shared" ca="1" si="442"/>
        <v>0</v>
      </c>
      <c r="BL71" s="459">
        <f t="shared" ca="1" si="442"/>
        <v>0</v>
      </c>
      <c r="BM71" s="459">
        <f t="shared" ca="1" si="442"/>
        <v>0</v>
      </c>
      <c r="BN71" s="459">
        <f t="shared" ca="1" si="442"/>
        <v>0</v>
      </c>
      <c r="BO71" s="459">
        <f t="shared" ca="1" si="442"/>
        <v>0</v>
      </c>
      <c r="BP71" s="459">
        <f t="shared" ca="1" si="442"/>
        <v>0</v>
      </c>
      <c r="BQ71" s="459">
        <f t="shared" ca="1" si="442"/>
        <v>0</v>
      </c>
      <c r="BR71" s="459">
        <f t="shared" ca="1" si="442"/>
        <v>0</v>
      </c>
      <c r="BS71" s="459">
        <f t="shared" ref="BS71:CX71" ca="1" si="443">BS68*BS41*BS6</f>
        <v>0</v>
      </c>
      <c r="BT71" s="459">
        <f t="shared" ca="1" si="443"/>
        <v>0</v>
      </c>
      <c r="BU71" s="459">
        <f t="shared" ca="1" si="443"/>
        <v>0</v>
      </c>
      <c r="BV71" s="459">
        <f t="shared" ca="1" si="443"/>
        <v>0</v>
      </c>
      <c r="BW71" s="459">
        <f t="shared" ca="1" si="443"/>
        <v>0</v>
      </c>
      <c r="BX71" s="459">
        <f t="shared" ca="1" si="443"/>
        <v>0</v>
      </c>
      <c r="BY71" s="459">
        <f t="shared" ca="1" si="443"/>
        <v>0</v>
      </c>
      <c r="BZ71" s="459">
        <f t="shared" ca="1" si="443"/>
        <v>0</v>
      </c>
      <c r="CA71" s="459">
        <f t="shared" ca="1" si="443"/>
        <v>0</v>
      </c>
      <c r="CB71" s="459">
        <f t="shared" ca="1" si="443"/>
        <v>0</v>
      </c>
      <c r="CC71" s="459">
        <f t="shared" ca="1" si="443"/>
        <v>0</v>
      </c>
      <c r="CD71" s="459">
        <f t="shared" ca="1" si="443"/>
        <v>0</v>
      </c>
      <c r="CE71" s="459">
        <f t="shared" ca="1" si="443"/>
        <v>0</v>
      </c>
      <c r="CF71" s="459">
        <f t="shared" ca="1" si="443"/>
        <v>0</v>
      </c>
      <c r="CG71" s="459">
        <f t="shared" ca="1" si="443"/>
        <v>0</v>
      </c>
      <c r="CH71" s="459">
        <f t="shared" ca="1" si="443"/>
        <v>0</v>
      </c>
      <c r="CI71" s="459">
        <f t="shared" ca="1" si="443"/>
        <v>0</v>
      </c>
      <c r="CJ71" s="459">
        <f t="shared" ca="1" si="443"/>
        <v>0</v>
      </c>
      <c r="CK71" s="459">
        <f t="shared" ca="1" si="443"/>
        <v>0</v>
      </c>
      <c r="CL71" s="459">
        <f t="shared" ca="1" si="443"/>
        <v>0</v>
      </c>
      <c r="CM71" s="459">
        <f t="shared" ca="1" si="443"/>
        <v>0</v>
      </c>
      <c r="CN71" s="459">
        <f t="shared" ca="1" si="443"/>
        <v>0</v>
      </c>
      <c r="CO71" s="459">
        <f t="shared" ca="1" si="443"/>
        <v>0</v>
      </c>
      <c r="CP71" s="459">
        <f t="shared" ca="1" si="443"/>
        <v>0</v>
      </c>
      <c r="CQ71" s="459">
        <f t="shared" ca="1" si="443"/>
        <v>0</v>
      </c>
      <c r="CR71" s="459">
        <f t="shared" ca="1" si="443"/>
        <v>0</v>
      </c>
      <c r="CS71" s="459">
        <f t="shared" ca="1" si="443"/>
        <v>0</v>
      </c>
      <c r="CT71" s="459">
        <f t="shared" ca="1" si="443"/>
        <v>0</v>
      </c>
      <c r="CU71" s="459">
        <f t="shared" ca="1" si="443"/>
        <v>0</v>
      </c>
      <c r="CV71" s="459">
        <f t="shared" ca="1" si="443"/>
        <v>0</v>
      </c>
      <c r="CW71" s="459">
        <f t="shared" ca="1" si="443"/>
        <v>0</v>
      </c>
      <c r="CX71" s="459">
        <f t="shared" ca="1" si="443"/>
        <v>0</v>
      </c>
      <c r="CY71" s="459">
        <f t="shared" ref="CY71:DW71" ca="1" si="444">CY68*CY41*CY6</f>
        <v>0</v>
      </c>
      <c r="CZ71" s="459">
        <f t="shared" ca="1" si="444"/>
        <v>0</v>
      </c>
      <c r="DA71" s="459">
        <f t="shared" ca="1" si="444"/>
        <v>0</v>
      </c>
      <c r="DB71" s="459">
        <f t="shared" ca="1" si="444"/>
        <v>0</v>
      </c>
      <c r="DC71" s="459">
        <f t="shared" ca="1" si="444"/>
        <v>0</v>
      </c>
      <c r="DD71" s="459">
        <f t="shared" ca="1" si="444"/>
        <v>0</v>
      </c>
      <c r="DE71" s="459">
        <f t="shared" ca="1" si="444"/>
        <v>0</v>
      </c>
      <c r="DF71" s="459">
        <f t="shared" ca="1" si="444"/>
        <v>0</v>
      </c>
      <c r="DG71" s="459">
        <f t="shared" ca="1" si="444"/>
        <v>0</v>
      </c>
      <c r="DH71" s="459">
        <f t="shared" ca="1" si="444"/>
        <v>0</v>
      </c>
      <c r="DI71" s="459">
        <f t="shared" ca="1" si="444"/>
        <v>0</v>
      </c>
      <c r="DJ71" s="459">
        <f t="shared" ca="1" si="444"/>
        <v>0</v>
      </c>
      <c r="DK71" s="459">
        <f t="shared" ca="1" si="444"/>
        <v>0</v>
      </c>
      <c r="DL71" s="459">
        <f t="shared" ca="1" si="444"/>
        <v>0</v>
      </c>
      <c r="DM71" s="459">
        <f t="shared" ca="1" si="444"/>
        <v>0</v>
      </c>
      <c r="DN71" s="459">
        <f t="shared" ca="1" si="444"/>
        <v>0</v>
      </c>
      <c r="DO71" s="459">
        <f t="shared" ca="1" si="444"/>
        <v>0</v>
      </c>
      <c r="DP71" s="459">
        <f t="shared" ca="1" si="444"/>
        <v>0</v>
      </c>
      <c r="DQ71" s="459">
        <f t="shared" ca="1" si="444"/>
        <v>0</v>
      </c>
      <c r="DR71" s="459">
        <f t="shared" ca="1" si="444"/>
        <v>0</v>
      </c>
      <c r="DS71" s="459">
        <f t="shared" ca="1" si="444"/>
        <v>0</v>
      </c>
      <c r="DT71" s="459">
        <f t="shared" ca="1" si="444"/>
        <v>0</v>
      </c>
      <c r="DU71" s="459">
        <f t="shared" ca="1" si="444"/>
        <v>0</v>
      </c>
      <c r="DV71" s="459">
        <f t="shared" ca="1" si="444"/>
        <v>0</v>
      </c>
      <c r="DW71" s="459">
        <f t="shared" ca="1" si="444"/>
        <v>0</v>
      </c>
    </row>
    <row r="72" spans="1:127">
      <c r="A72" s="960" t="str">
        <f>A51</f>
        <v>Withholding Tax</v>
      </c>
      <c r="B72" s="708"/>
      <c r="C72" s="708"/>
      <c r="D72" s="568"/>
      <c r="E72" s="637"/>
      <c r="F72" s="637"/>
      <c r="G72" s="459">
        <f t="shared" ref="G72:AL72" si="445">G71*($B$51/(1-$B$51))</f>
        <v>0</v>
      </c>
      <c r="H72" s="459">
        <f t="shared" ca="1" si="445"/>
        <v>0</v>
      </c>
      <c r="I72" s="459">
        <f t="shared" ca="1" si="445"/>
        <v>0</v>
      </c>
      <c r="J72" s="459">
        <f t="shared" ca="1" si="445"/>
        <v>0</v>
      </c>
      <c r="K72" s="459">
        <f t="shared" ca="1" si="445"/>
        <v>0</v>
      </c>
      <c r="L72" s="459">
        <f t="shared" ca="1" si="445"/>
        <v>0</v>
      </c>
      <c r="M72" s="459">
        <f t="shared" ca="1" si="445"/>
        <v>0</v>
      </c>
      <c r="N72" s="459">
        <f t="shared" ca="1" si="445"/>
        <v>0</v>
      </c>
      <c r="O72" s="459">
        <f t="shared" ca="1" si="445"/>
        <v>0</v>
      </c>
      <c r="P72" s="459">
        <f t="shared" ca="1" si="445"/>
        <v>0</v>
      </c>
      <c r="Q72" s="459">
        <f t="shared" ca="1" si="445"/>
        <v>0</v>
      </c>
      <c r="R72" s="459">
        <f t="shared" ca="1" si="445"/>
        <v>0</v>
      </c>
      <c r="S72" s="459">
        <f t="shared" ca="1" si="445"/>
        <v>0</v>
      </c>
      <c r="T72" s="459">
        <f t="shared" ca="1" si="445"/>
        <v>0</v>
      </c>
      <c r="U72" s="459">
        <f t="shared" ca="1" si="445"/>
        <v>0</v>
      </c>
      <c r="V72" s="459">
        <f t="shared" ca="1" si="445"/>
        <v>0</v>
      </c>
      <c r="W72" s="459">
        <f t="shared" ca="1" si="445"/>
        <v>0</v>
      </c>
      <c r="X72" s="459">
        <f t="shared" ca="1" si="445"/>
        <v>0</v>
      </c>
      <c r="Y72" s="459">
        <f t="shared" ca="1" si="445"/>
        <v>0</v>
      </c>
      <c r="Z72" s="459">
        <f t="shared" ca="1" si="445"/>
        <v>0</v>
      </c>
      <c r="AA72" s="459">
        <f t="shared" ca="1" si="445"/>
        <v>0</v>
      </c>
      <c r="AB72" s="459">
        <f t="shared" ca="1" si="445"/>
        <v>0</v>
      </c>
      <c r="AC72" s="459">
        <f t="shared" ca="1" si="445"/>
        <v>0</v>
      </c>
      <c r="AD72" s="459">
        <f t="shared" ca="1" si="445"/>
        <v>0</v>
      </c>
      <c r="AE72" s="459">
        <f t="shared" ca="1" si="445"/>
        <v>0</v>
      </c>
      <c r="AF72" s="459">
        <f t="shared" ca="1" si="445"/>
        <v>0</v>
      </c>
      <c r="AG72" s="459">
        <f t="shared" ca="1" si="445"/>
        <v>0</v>
      </c>
      <c r="AH72" s="459">
        <f t="shared" ca="1" si="445"/>
        <v>0</v>
      </c>
      <c r="AI72" s="459">
        <f t="shared" ca="1" si="445"/>
        <v>0</v>
      </c>
      <c r="AJ72" s="459">
        <f t="shared" ca="1" si="445"/>
        <v>0</v>
      </c>
      <c r="AK72" s="459">
        <f t="shared" ca="1" si="445"/>
        <v>0</v>
      </c>
      <c r="AL72" s="459">
        <f t="shared" ca="1" si="445"/>
        <v>0</v>
      </c>
      <c r="AM72" s="459">
        <f t="shared" ref="AM72:BR72" ca="1" si="446">AM71*($B$51/(1-$B$51))</f>
        <v>0</v>
      </c>
      <c r="AN72" s="459">
        <f t="shared" ca="1" si="446"/>
        <v>0</v>
      </c>
      <c r="AO72" s="459">
        <f t="shared" ca="1" si="446"/>
        <v>0</v>
      </c>
      <c r="AP72" s="459">
        <f t="shared" ca="1" si="446"/>
        <v>0</v>
      </c>
      <c r="AQ72" s="459">
        <f t="shared" ca="1" si="446"/>
        <v>0</v>
      </c>
      <c r="AR72" s="459">
        <f t="shared" ca="1" si="446"/>
        <v>0</v>
      </c>
      <c r="AS72" s="459">
        <f t="shared" ca="1" si="446"/>
        <v>0</v>
      </c>
      <c r="AT72" s="459">
        <f t="shared" ca="1" si="446"/>
        <v>0</v>
      </c>
      <c r="AU72" s="459">
        <f t="shared" ca="1" si="446"/>
        <v>0</v>
      </c>
      <c r="AV72" s="459">
        <f t="shared" ca="1" si="446"/>
        <v>0</v>
      </c>
      <c r="AW72" s="459">
        <f t="shared" ca="1" si="446"/>
        <v>0</v>
      </c>
      <c r="AX72" s="459">
        <f t="shared" ca="1" si="446"/>
        <v>0</v>
      </c>
      <c r="AY72" s="459">
        <f t="shared" ca="1" si="446"/>
        <v>0</v>
      </c>
      <c r="AZ72" s="459">
        <f t="shared" ca="1" si="446"/>
        <v>0</v>
      </c>
      <c r="BA72" s="459">
        <f t="shared" ca="1" si="446"/>
        <v>0</v>
      </c>
      <c r="BB72" s="459">
        <f t="shared" ca="1" si="446"/>
        <v>0</v>
      </c>
      <c r="BC72" s="459">
        <f t="shared" ca="1" si="446"/>
        <v>0</v>
      </c>
      <c r="BD72" s="459">
        <f t="shared" ca="1" si="446"/>
        <v>0</v>
      </c>
      <c r="BE72" s="459">
        <f t="shared" ca="1" si="446"/>
        <v>0</v>
      </c>
      <c r="BF72" s="459">
        <f t="shared" ca="1" si="446"/>
        <v>0</v>
      </c>
      <c r="BG72" s="459">
        <f t="shared" ca="1" si="446"/>
        <v>0</v>
      </c>
      <c r="BH72" s="459">
        <f t="shared" ca="1" si="446"/>
        <v>0</v>
      </c>
      <c r="BI72" s="459">
        <f t="shared" ca="1" si="446"/>
        <v>0</v>
      </c>
      <c r="BJ72" s="459">
        <f t="shared" ca="1" si="446"/>
        <v>0</v>
      </c>
      <c r="BK72" s="459">
        <f t="shared" ca="1" si="446"/>
        <v>0</v>
      </c>
      <c r="BL72" s="459">
        <f t="shared" ca="1" si="446"/>
        <v>0</v>
      </c>
      <c r="BM72" s="459">
        <f t="shared" ca="1" si="446"/>
        <v>0</v>
      </c>
      <c r="BN72" s="459">
        <f t="shared" ca="1" si="446"/>
        <v>0</v>
      </c>
      <c r="BO72" s="459">
        <f t="shared" ca="1" si="446"/>
        <v>0</v>
      </c>
      <c r="BP72" s="459">
        <f t="shared" ca="1" si="446"/>
        <v>0</v>
      </c>
      <c r="BQ72" s="459">
        <f t="shared" ca="1" si="446"/>
        <v>0</v>
      </c>
      <c r="BR72" s="459">
        <f t="shared" ca="1" si="446"/>
        <v>0</v>
      </c>
      <c r="BS72" s="459">
        <f t="shared" ref="BS72:CX72" ca="1" si="447">BS71*($B$51/(1-$B$51))</f>
        <v>0</v>
      </c>
      <c r="BT72" s="459">
        <f t="shared" ca="1" si="447"/>
        <v>0</v>
      </c>
      <c r="BU72" s="459">
        <f t="shared" ca="1" si="447"/>
        <v>0</v>
      </c>
      <c r="BV72" s="459">
        <f t="shared" ca="1" si="447"/>
        <v>0</v>
      </c>
      <c r="BW72" s="459">
        <f t="shared" ca="1" si="447"/>
        <v>0</v>
      </c>
      <c r="BX72" s="459">
        <f t="shared" ca="1" si="447"/>
        <v>0</v>
      </c>
      <c r="BY72" s="459">
        <f t="shared" ca="1" si="447"/>
        <v>0</v>
      </c>
      <c r="BZ72" s="459">
        <f t="shared" ca="1" si="447"/>
        <v>0</v>
      </c>
      <c r="CA72" s="459">
        <f t="shared" ca="1" si="447"/>
        <v>0</v>
      </c>
      <c r="CB72" s="459">
        <f t="shared" ca="1" si="447"/>
        <v>0</v>
      </c>
      <c r="CC72" s="459">
        <f t="shared" ca="1" si="447"/>
        <v>0</v>
      </c>
      <c r="CD72" s="459">
        <f t="shared" ca="1" si="447"/>
        <v>0</v>
      </c>
      <c r="CE72" s="459">
        <f t="shared" ca="1" si="447"/>
        <v>0</v>
      </c>
      <c r="CF72" s="459">
        <f t="shared" ca="1" si="447"/>
        <v>0</v>
      </c>
      <c r="CG72" s="459">
        <f t="shared" ca="1" si="447"/>
        <v>0</v>
      </c>
      <c r="CH72" s="459">
        <f t="shared" ca="1" si="447"/>
        <v>0</v>
      </c>
      <c r="CI72" s="459">
        <f t="shared" ca="1" si="447"/>
        <v>0</v>
      </c>
      <c r="CJ72" s="459">
        <f t="shared" ca="1" si="447"/>
        <v>0</v>
      </c>
      <c r="CK72" s="459">
        <f t="shared" ca="1" si="447"/>
        <v>0</v>
      </c>
      <c r="CL72" s="459">
        <f t="shared" ca="1" si="447"/>
        <v>0</v>
      </c>
      <c r="CM72" s="459">
        <f t="shared" ca="1" si="447"/>
        <v>0</v>
      </c>
      <c r="CN72" s="459">
        <f t="shared" ca="1" si="447"/>
        <v>0</v>
      </c>
      <c r="CO72" s="459">
        <f t="shared" ca="1" si="447"/>
        <v>0</v>
      </c>
      <c r="CP72" s="459">
        <f t="shared" ca="1" si="447"/>
        <v>0</v>
      </c>
      <c r="CQ72" s="459">
        <f t="shared" ca="1" si="447"/>
        <v>0</v>
      </c>
      <c r="CR72" s="459">
        <f t="shared" ca="1" si="447"/>
        <v>0</v>
      </c>
      <c r="CS72" s="459">
        <f t="shared" ca="1" si="447"/>
        <v>0</v>
      </c>
      <c r="CT72" s="459">
        <f t="shared" ca="1" si="447"/>
        <v>0</v>
      </c>
      <c r="CU72" s="459">
        <f t="shared" ca="1" si="447"/>
        <v>0</v>
      </c>
      <c r="CV72" s="459">
        <f t="shared" ca="1" si="447"/>
        <v>0</v>
      </c>
      <c r="CW72" s="459">
        <f t="shared" ca="1" si="447"/>
        <v>0</v>
      </c>
      <c r="CX72" s="459">
        <f t="shared" ca="1" si="447"/>
        <v>0</v>
      </c>
      <c r="CY72" s="459">
        <f t="shared" ref="CY72:DW72" ca="1" si="448">CY71*($B$51/(1-$B$51))</f>
        <v>0</v>
      </c>
      <c r="CZ72" s="459">
        <f t="shared" ca="1" si="448"/>
        <v>0</v>
      </c>
      <c r="DA72" s="459">
        <f t="shared" ca="1" si="448"/>
        <v>0</v>
      </c>
      <c r="DB72" s="459">
        <f t="shared" ca="1" si="448"/>
        <v>0</v>
      </c>
      <c r="DC72" s="459">
        <f t="shared" ca="1" si="448"/>
        <v>0</v>
      </c>
      <c r="DD72" s="459">
        <f t="shared" ca="1" si="448"/>
        <v>0</v>
      </c>
      <c r="DE72" s="459">
        <f t="shared" ca="1" si="448"/>
        <v>0</v>
      </c>
      <c r="DF72" s="459">
        <f t="shared" ca="1" si="448"/>
        <v>0</v>
      </c>
      <c r="DG72" s="459">
        <f t="shared" ca="1" si="448"/>
        <v>0</v>
      </c>
      <c r="DH72" s="459">
        <f t="shared" ca="1" si="448"/>
        <v>0</v>
      </c>
      <c r="DI72" s="459">
        <f t="shared" ca="1" si="448"/>
        <v>0</v>
      </c>
      <c r="DJ72" s="459">
        <f t="shared" ca="1" si="448"/>
        <v>0</v>
      </c>
      <c r="DK72" s="459">
        <f t="shared" ca="1" si="448"/>
        <v>0</v>
      </c>
      <c r="DL72" s="459">
        <f t="shared" ca="1" si="448"/>
        <v>0</v>
      </c>
      <c r="DM72" s="459">
        <f t="shared" ca="1" si="448"/>
        <v>0</v>
      </c>
      <c r="DN72" s="459">
        <f t="shared" ca="1" si="448"/>
        <v>0</v>
      </c>
      <c r="DO72" s="459">
        <f t="shared" ca="1" si="448"/>
        <v>0</v>
      </c>
      <c r="DP72" s="459">
        <f t="shared" ca="1" si="448"/>
        <v>0</v>
      </c>
      <c r="DQ72" s="459">
        <f t="shared" ca="1" si="448"/>
        <v>0</v>
      </c>
      <c r="DR72" s="459">
        <f t="shared" ca="1" si="448"/>
        <v>0</v>
      </c>
      <c r="DS72" s="459">
        <f t="shared" ca="1" si="448"/>
        <v>0</v>
      </c>
      <c r="DT72" s="459">
        <f t="shared" ca="1" si="448"/>
        <v>0</v>
      </c>
      <c r="DU72" s="459">
        <f t="shared" ca="1" si="448"/>
        <v>0</v>
      </c>
      <c r="DV72" s="459">
        <f t="shared" ca="1" si="448"/>
        <v>0</v>
      </c>
      <c r="DW72" s="459">
        <f t="shared" ca="1" si="448"/>
        <v>0</v>
      </c>
    </row>
    <row r="73" spans="1:127">
      <c r="A73" s="880" t="s">
        <v>1175</v>
      </c>
      <c r="B73" s="708"/>
      <c r="C73" s="708"/>
      <c r="D73" s="568"/>
      <c r="E73" s="637"/>
      <c r="F73" s="637"/>
      <c r="G73" s="459">
        <f>SUM(G71:G72)</f>
        <v>0</v>
      </c>
      <c r="H73" s="459">
        <f t="shared" ref="H73" ca="1" si="449">SUM(H71:H72)</f>
        <v>0</v>
      </c>
      <c r="I73" s="459">
        <f t="shared" ref="I73:BT73" ca="1" si="450">SUM(I71:I72)</f>
        <v>0</v>
      </c>
      <c r="J73" s="459">
        <f t="shared" ca="1" si="450"/>
        <v>0</v>
      </c>
      <c r="K73" s="459">
        <f t="shared" ca="1" si="450"/>
        <v>0</v>
      </c>
      <c r="L73" s="459">
        <f t="shared" ca="1" si="450"/>
        <v>0</v>
      </c>
      <c r="M73" s="459">
        <f t="shared" ca="1" si="450"/>
        <v>0</v>
      </c>
      <c r="N73" s="459">
        <f t="shared" ca="1" si="450"/>
        <v>0</v>
      </c>
      <c r="O73" s="459">
        <f t="shared" ca="1" si="450"/>
        <v>0</v>
      </c>
      <c r="P73" s="459">
        <f t="shared" ca="1" si="450"/>
        <v>0</v>
      </c>
      <c r="Q73" s="459">
        <f t="shared" ca="1" si="450"/>
        <v>0</v>
      </c>
      <c r="R73" s="459">
        <f t="shared" ca="1" si="450"/>
        <v>0</v>
      </c>
      <c r="S73" s="459">
        <f t="shared" ca="1" si="450"/>
        <v>0</v>
      </c>
      <c r="T73" s="459">
        <f t="shared" ca="1" si="450"/>
        <v>0</v>
      </c>
      <c r="U73" s="459">
        <f t="shared" ca="1" si="450"/>
        <v>0</v>
      </c>
      <c r="V73" s="459">
        <f t="shared" ca="1" si="450"/>
        <v>0</v>
      </c>
      <c r="W73" s="459">
        <f t="shared" ca="1" si="450"/>
        <v>0</v>
      </c>
      <c r="X73" s="459">
        <f t="shared" ca="1" si="450"/>
        <v>0</v>
      </c>
      <c r="Y73" s="459">
        <f t="shared" ca="1" si="450"/>
        <v>0</v>
      </c>
      <c r="Z73" s="459">
        <f t="shared" ca="1" si="450"/>
        <v>0</v>
      </c>
      <c r="AA73" s="459">
        <f t="shared" ca="1" si="450"/>
        <v>0</v>
      </c>
      <c r="AB73" s="459">
        <f t="shared" ca="1" si="450"/>
        <v>0</v>
      </c>
      <c r="AC73" s="459">
        <f t="shared" ca="1" si="450"/>
        <v>0</v>
      </c>
      <c r="AD73" s="459">
        <f t="shared" ca="1" si="450"/>
        <v>0</v>
      </c>
      <c r="AE73" s="459">
        <f t="shared" ca="1" si="450"/>
        <v>0</v>
      </c>
      <c r="AF73" s="459">
        <f t="shared" ca="1" si="450"/>
        <v>0</v>
      </c>
      <c r="AG73" s="459">
        <f t="shared" ca="1" si="450"/>
        <v>0</v>
      </c>
      <c r="AH73" s="459">
        <f t="shared" ca="1" si="450"/>
        <v>0</v>
      </c>
      <c r="AI73" s="459">
        <f t="shared" ca="1" si="450"/>
        <v>0</v>
      </c>
      <c r="AJ73" s="459">
        <f t="shared" ca="1" si="450"/>
        <v>0</v>
      </c>
      <c r="AK73" s="459">
        <f t="shared" ca="1" si="450"/>
        <v>0</v>
      </c>
      <c r="AL73" s="459">
        <f t="shared" ca="1" si="450"/>
        <v>0</v>
      </c>
      <c r="AM73" s="459">
        <f t="shared" ca="1" si="450"/>
        <v>0</v>
      </c>
      <c r="AN73" s="459">
        <f t="shared" ca="1" si="450"/>
        <v>0</v>
      </c>
      <c r="AO73" s="459">
        <f t="shared" ca="1" si="450"/>
        <v>0</v>
      </c>
      <c r="AP73" s="459">
        <f t="shared" ca="1" si="450"/>
        <v>0</v>
      </c>
      <c r="AQ73" s="459">
        <f t="shared" ca="1" si="450"/>
        <v>0</v>
      </c>
      <c r="AR73" s="459">
        <f t="shared" ca="1" si="450"/>
        <v>0</v>
      </c>
      <c r="AS73" s="459">
        <f t="shared" ca="1" si="450"/>
        <v>0</v>
      </c>
      <c r="AT73" s="459">
        <f t="shared" ca="1" si="450"/>
        <v>0</v>
      </c>
      <c r="AU73" s="459">
        <f t="shared" ca="1" si="450"/>
        <v>0</v>
      </c>
      <c r="AV73" s="459">
        <f t="shared" ca="1" si="450"/>
        <v>0</v>
      </c>
      <c r="AW73" s="459">
        <f t="shared" ca="1" si="450"/>
        <v>0</v>
      </c>
      <c r="AX73" s="459">
        <f t="shared" ca="1" si="450"/>
        <v>0</v>
      </c>
      <c r="AY73" s="459">
        <f t="shared" ca="1" si="450"/>
        <v>0</v>
      </c>
      <c r="AZ73" s="459">
        <f t="shared" ca="1" si="450"/>
        <v>0</v>
      </c>
      <c r="BA73" s="459">
        <f t="shared" ca="1" si="450"/>
        <v>0</v>
      </c>
      <c r="BB73" s="459">
        <f t="shared" ca="1" si="450"/>
        <v>0</v>
      </c>
      <c r="BC73" s="459">
        <f t="shared" ca="1" si="450"/>
        <v>0</v>
      </c>
      <c r="BD73" s="459">
        <f t="shared" ca="1" si="450"/>
        <v>0</v>
      </c>
      <c r="BE73" s="459">
        <f t="shared" ca="1" si="450"/>
        <v>0</v>
      </c>
      <c r="BF73" s="459">
        <f t="shared" ca="1" si="450"/>
        <v>0</v>
      </c>
      <c r="BG73" s="459">
        <f t="shared" ca="1" si="450"/>
        <v>0</v>
      </c>
      <c r="BH73" s="459">
        <f t="shared" ca="1" si="450"/>
        <v>0</v>
      </c>
      <c r="BI73" s="459">
        <f t="shared" ca="1" si="450"/>
        <v>0</v>
      </c>
      <c r="BJ73" s="459">
        <f t="shared" ca="1" si="450"/>
        <v>0</v>
      </c>
      <c r="BK73" s="459">
        <f t="shared" ca="1" si="450"/>
        <v>0</v>
      </c>
      <c r="BL73" s="459">
        <f t="shared" ca="1" si="450"/>
        <v>0</v>
      </c>
      <c r="BM73" s="459">
        <f t="shared" ca="1" si="450"/>
        <v>0</v>
      </c>
      <c r="BN73" s="459">
        <f t="shared" ca="1" si="450"/>
        <v>0</v>
      </c>
      <c r="BO73" s="459">
        <f t="shared" ca="1" si="450"/>
        <v>0</v>
      </c>
      <c r="BP73" s="459">
        <f t="shared" ca="1" si="450"/>
        <v>0</v>
      </c>
      <c r="BQ73" s="459">
        <f t="shared" ca="1" si="450"/>
        <v>0</v>
      </c>
      <c r="BR73" s="459">
        <f t="shared" ca="1" si="450"/>
        <v>0</v>
      </c>
      <c r="BS73" s="459">
        <f t="shared" ca="1" si="450"/>
        <v>0</v>
      </c>
      <c r="BT73" s="459">
        <f t="shared" ca="1" si="450"/>
        <v>0</v>
      </c>
      <c r="BU73" s="459">
        <f t="shared" ref="BU73:DW73" ca="1" si="451">SUM(BU71:BU72)</f>
        <v>0</v>
      </c>
      <c r="BV73" s="459">
        <f t="shared" ca="1" si="451"/>
        <v>0</v>
      </c>
      <c r="BW73" s="459">
        <f t="shared" ca="1" si="451"/>
        <v>0</v>
      </c>
      <c r="BX73" s="459">
        <f t="shared" ca="1" si="451"/>
        <v>0</v>
      </c>
      <c r="BY73" s="459">
        <f t="shared" ca="1" si="451"/>
        <v>0</v>
      </c>
      <c r="BZ73" s="459">
        <f t="shared" ca="1" si="451"/>
        <v>0</v>
      </c>
      <c r="CA73" s="459">
        <f t="shared" ca="1" si="451"/>
        <v>0</v>
      </c>
      <c r="CB73" s="459">
        <f t="shared" ca="1" si="451"/>
        <v>0</v>
      </c>
      <c r="CC73" s="459">
        <f t="shared" ca="1" si="451"/>
        <v>0</v>
      </c>
      <c r="CD73" s="459">
        <f t="shared" ca="1" si="451"/>
        <v>0</v>
      </c>
      <c r="CE73" s="459">
        <f t="shared" ca="1" si="451"/>
        <v>0</v>
      </c>
      <c r="CF73" s="459">
        <f t="shared" ca="1" si="451"/>
        <v>0</v>
      </c>
      <c r="CG73" s="459">
        <f t="shared" ca="1" si="451"/>
        <v>0</v>
      </c>
      <c r="CH73" s="459">
        <f t="shared" ca="1" si="451"/>
        <v>0</v>
      </c>
      <c r="CI73" s="459">
        <f t="shared" ca="1" si="451"/>
        <v>0</v>
      </c>
      <c r="CJ73" s="459">
        <f t="shared" ca="1" si="451"/>
        <v>0</v>
      </c>
      <c r="CK73" s="459">
        <f t="shared" ca="1" si="451"/>
        <v>0</v>
      </c>
      <c r="CL73" s="459">
        <f t="shared" ca="1" si="451"/>
        <v>0</v>
      </c>
      <c r="CM73" s="459">
        <f t="shared" ca="1" si="451"/>
        <v>0</v>
      </c>
      <c r="CN73" s="459">
        <f t="shared" ca="1" si="451"/>
        <v>0</v>
      </c>
      <c r="CO73" s="459">
        <f t="shared" ca="1" si="451"/>
        <v>0</v>
      </c>
      <c r="CP73" s="459">
        <f t="shared" ca="1" si="451"/>
        <v>0</v>
      </c>
      <c r="CQ73" s="459">
        <f t="shared" ca="1" si="451"/>
        <v>0</v>
      </c>
      <c r="CR73" s="459">
        <f t="shared" ca="1" si="451"/>
        <v>0</v>
      </c>
      <c r="CS73" s="459">
        <f t="shared" ca="1" si="451"/>
        <v>0</v>
      </c>
      <c r="CT73" s="459">
        <f t="shared" ca="1" si="451"/>
        <v>0</v>
      </c>
      <c r="CU73" s="459">
        <f t="shared" ca="1" si="451"/>
        <v>0</v>
      </c>
      <c r="CV73" s="459">
        <f t="shared" ca="1" si="451"/>
        <v>0</v>
      </c>
      <c r="CW73" s="459">
        <f t="shared" ca="1" si="451"/>
        <v>0</v>
      </c>
      <c r="CX73" s="459">
        <f t="shared" ca="1" si="451"/>
        <v>0</v>
      </c>
      <c r="CY73" s="459">
        <f t="shared" ca="1" si="451"/>
        <v>0</v>
      </c>
      <c r="CZ73" s="459">
        <f t="shared" ca="1" si="451"/>
        <v>0</v>
      </c>
      <c r="DA73" s="459">
        <f t="shared" ca="1" si="451"/>
        <v>0</v>
      </c>
      <c r="DB73" s="459">
        <f t="shared" ca="1" si="451"/>
        <v>0</v>
      </c>
      <c r="DC73" s="459">
        <f t="shared" ca="1" si="451"/>
        <v>0</v>
      </c>
      <c r="DD73" s="459">
        <f t="shared" ca="1" si="451"/>
        <v>0</v>
      </c>
      <c r="DE73" s="459">
        <f t="shared" ca="1" si="451"/>
        <v>0</v>
      </c>
      <c r="DF73" s="459">
        <f t="shared" ca="1" si="451"/>
        <v>0</v>
      </c>
      <c r="DG73" s="459">
        <f t="shared" ca="1" si="451"/>
        <v>0</v>
      </c>
      <c r="DH73" s="459">
        <f t="shared" ca="1" si="451"/>
        <v>0</v>
      </c>
      <c r="DI73" s="459">
        <f t="shared" ca="1" si="451"/>
        <v>0</v>
      </c>
      <c r="DJ73" s="459">
        <f t="shared" ca="1" si="451"/>
        <v>0</v>
      </c>
      <c r="DK73" s="459">
        <f t="shared" ca="1" si="451"/>
        <v>0</v>
      </c>
      <c r="DL73" s="459">
        <f t="shared" ca="1" si="451"/>
        <v>0</v>
      </c>
      <c r="DM73" s="459">
        <f t="shared" ca="1" si="451"/>
        <v>0</v>
      </c>
      <c r="DN73" s="459">
        <f t="shared" ca="1" si="451"/>
        <v>0</v>
      </c>
      <c r="DO73" s="459">
        <f t="shared" ca="1" si="451"/>
        <v>0</v>
      </c>
      <c r="DP73" s="459">
        <f t="shared" ca="1" si="451"/>
        <v>0</v>
      </c>
      <c r="DQ73" s="459">
        <f t="shared" ca="1" si="451"/>
        <v>0</v>
      </c>
      <c r="DR73" s="459">
        <f t="shared" ca="1" si="451"/>
        <v>0</v>
      </c>
      <c r="DS73" s="459">
        <f t="shared" ca="1" si="451"/>
        <v>0</v>
      </c>
      <c r="DT73" s="459">
        <f t="shared" ca="1" si="451"/>
        <v>0</v>
      </c>
      <c r="DU73" s="459">
        <f t="shared" ca="1" si="451"/>
        <v>0</v>
      </c>
      <c r="DV73" s="459">
        <f t="shared" ca="1" si="451"/>
        <v>0</v>
      </c>
      <c r="DW73" s="459">
        <f t="shared" ca="1" si="451"/>
        <v>0</v>
      </c>
    </row>
    <row r="74" spans="1:127">
      <c r="A74" s="873" t="s">
        <v>1089</v>
      </c>
      <c r="B74" s="708"/>
      <c r="C74" s="708"/>
      <c r="D74" s="568"/>
      <c r="E74" s="637"/>
      <c r="F74" s="302"/>
      <c r="G74" s="459">
        <f ca="1">G68+G69-G70</f>
        <v>0</v>
      </c>
      <c r="H74" s="459">
        <f t="shared" ref="H74" ca="1" si="452">H68+H69-H70</f>
        <v>0</v>
      </c>
      <c r="I74" s="459">
        <f t="shared" ref="I74:BT74" ca="1" si="453">I68+I69-I70</f>
        <v>0</v>
      </c>
      <c r="J74" s="459">
        <f t="shared" ca="1" si="453"/>
        <v>0</v>
      </c>
      <c r="K74" s="459">
        <f t="shared" ca="1" si="453"/>
        <v>0</v>
      </c>
      <c r="L74" s="459">
        <f t="shared" ca="1" si="453"/>
        <v>0</v>
      </c>
      <c r="M74" s="459">
        <f t="shared" ca="1" si="453"/>
        <v>0</v>
      </c>
      <c r="N74" s="459">
        <f t="shared" ca="1" si="453"/>
        <v>0</v>
      </c>
      <c r="O74" s="459">
        <f t="shared" ca="1" si="453"/>
        <v>0</v>
      </c>
      <c r="P74" s="459">
        <f t="shared" ca="1" si="453"/>
        <v>0</v>
      </c>
      <c r="Q74" s="459">
        <f t="shared" ca="1" si="453"/>
        <v>0</v>
      </c>
      <c r="R74" s="459">
        <f t="shared" ca="1" si="453"/>
        <v>0</v>
      </c>
      <c r="S74" s="459">
        <f t="shared" ca="1" si="453"/>
        <v>0</v>
      </c>
      <c r="T74" s="459">
        <f t="shared" ca="1" si="453"/>
        <v>0</v>
      </c>
      <c r="U74" s="459">
        <f t="shared" ca="1" si="453"/>
        <v>0</v>
      </c>
      <c r="V74" s="459">
        <f t="shared" ca="1" si="453"/>
        <v>0</v>
      </c>
      <c r="W74" s="459">
        <f t="shared" ca="1" si="453"/>
        <v>0</v>
      </c>
      <c r="X74" s="459">
        <f t="shared" ca="1" si="453"/>
        <v>0</v>
      </c>
      <c r="Y74" s="459">
        <f t="shared" ca="1" si="453"/>
        <v>0</v>
      </c>
      <c r="Z74" s="459">
        <f t="shared" ca="1" si="453"/>
        <v>0</v>
      </c>
      <c r="AA74" s="459">
        <f t="shared" ca="1" si="453"/>
        <v>0</v>
      </c>
      <c r="AB74" s="459">
        <f t="shared" ca="1" si="453"/>
        <v>0</v>
      </c>
      <c r="AC74" s="459">
        <f t="shared" ca="1" si="453"/>
        <v>0</v>
      </c>
      <c r="AD74" s="459">
        <f t="shared" ca="1" si="453"/>
        <v>0</v>
      </c>
      <c r="AE74" s="459">
        <f t="shared" ca="1" si="453"/>
        <v>0</v>
      </c>
      <c r="AF74" s="459">
        <f t="shared" ca="1" si="453"/>
        <v>0</v>
      </c>
      <c r="AG74" s="459">
        <f t="shared" ca="1" si="453"/>
        <v>0</v>
      </c>
      <c r="AH74" s="459">
        <f t="shared" ca="1" si="453"/>
        <v>0</v>
      </c>
      <c r="AI74" s="459">
        <f t="shared" ca="1" si="453"/>
        <v>0</v>
      </c>
      <c r="AJ74" s="459">
        <f t="shared" ca="1" si="453"/>
        <v>0</v>
      </c>
      <c r="AK74" s="459">
        <f t="shared" ca="1" si="453"/>
        <v>0</v>
      </c>
      <c r="AL74" s="459">
        <f t="shared" ca="1" si="453"/>
        <v>0</v>
      </c>
      <c r="AM74" s="459">
        <f t="shared" ca="1" si="453"/>
        <v>0</v>
      </c>
      <c r="AN74" s="459">
        <f t="shared" ca="1" si="453"/>
        <v>0</v>
      </c>
      <c r="AO74" s="459">
        <f t="shared" ca="1" si="453"/>
        <v>0</v>
      </c>
      <c r="AP74" s="459">
        <f t="shared" ca="1" si="453"/>
        <v>0</v>
      </c>
      <c r="AQ74" s="459">
        <f t="shared" ca="1" si="453"/>
        <v>0</v>
      </c>
      <c r="AR74" s="459">
        <f t="shared" ca="1" si="453"/>
        <v>0</v>
      </c>
      <c r="AS74" s="459">
        <f t="shared" ca="1" si="453"/>
        <v>0</v>
      </c>
      <c r="AT74" s="459">
        <f t="shared" ca="1" si="453"/>
        <v>0</v>
      </c>
      <c r="AU74" s="459">
        <f t="shared" ca="1" si="453"/>
        <v>0</v>
      </c>
      <c r="AV74" s="459">
        <f t="shared" ca="1" si="453"/>
        <v>0</v>
      </c>
      <c r="AW74" s="459">
        <f t="shared" ca="1" si="453"/>
        <v>0</v>
      </c>
      <c r="AX74" s="459">
        <f t="shared" ca="1" si="453"/>
        <v>0</v>
      </c>
      <c r="AY74" s="459">
        <f t="shared" ca="1" si="453"/>
        <v>0</v>
      </c>
      <c r="AZ74" s="459">
        <f t="shared" ca="1" si="453"/>
        <v>0</v>
      </c>
      <c r="BA74" s="459">
        <f t="shared" ca="1" si="453"/>
        <v>0</v>
      </c>
      <c r="BB74" s="459">
        <f t="shared" ca="1" si="453"/>
        <v>0</v>
      </c>
      <c r="BC74" s="459">
        <f t="shared" ca="1" si="453"/>
        <v>0</v>
      </c>
      <c r="BD74" s="459">
        <f t="shared" ca="1" si="453"/>
        <v>0</v>
      </c>
      <c r="BE74" s="459">
        <f t="shared" ca="1" si="453"/>
        <v>0</v>
      </c>
      <c r="BF74" s="459">
        <f t="shared" ca="1" si="453"/>
        <v>0</v>
      </c>
      <c r="BG74" s="459">
        <f t="shared" ca="1" si="453"/>
        <v>0</v>
      </c>
      <c r="BH74" s="459">
        <f t="shared" ca="1" si="453"/>
        <v>0</v>
      </c>
      <c r="BI74" s="459">
        <f t="shared" ca="1" si="453"/>
        <v>0</v>
      </c>
      <c r="BJ74" s="459">
        <f t="shared" ca="1" si="453"/>
        <v>0</v>
      </c>
      <c r="BK74" s="459">
        <f t="shared" ca="1" si="453"/>
        <v>0</v>
      </c>
      <c r="BL74" s="459">
        <f t="shared" ca="1" si="453"/>
        <v>0</v>
      </c>
      <c r="BM74" s="459">
        <f t="shared" ca="1" si="453"/>
        <v>0</v>
      </c>
      <c r="BN74" s="459">
        <f t="shared" ca="1" si="453"/>
        <v>0</v>
      </c>
      <c r="BO74" s="459">
        <f t="shared" ca="1" si="453"/>
        <v>0</v>
      </c>
      <c r="BP74" s="459">
        <f t="shared" ca="1" si="453"/>
        <v>0</v>
      </c>
      <c r="BQ74" s="459">
        <f t="shared" ca="1" si="453"/>
        <v>0</v>
      </c>
      <c r="BR74" s="459">
        <f t="shared" ca="1" si="453"/>
        <v>0</v>
      </c>
      <c r="BS74" s="459">
        <f t="shared" ca="1" si="453"/>
        <v>0</v>
      </c>
      <c r="BT74" s="459">
        <f t="shared" ca="1" si="453"/>
        <v>0</v>
      </c>
      <c r="BU74" s="459">
        <f t="shared" ref="BU74:DW74" ca="1" si="454">BU68+BU69-BU70</f>
        <v>0</v>
      </c>
      <c r="BV74" s="459">
        <f t="shared" ca="1" si="454"/>
        <v>0</v>
      </c>
      <c r="BW74" s="459">
        <f t="shared" ca="1" si="454"/>
        <v>0</v>
      </c>
      <c r="BX74" s="459">
        <f t="shared" ca="1" si="454"/>
        <v>0</v>
      </c>
      <c r="BY74" s="459">
        <f t="shared" ca="1" si="454"/>
        <v>0</v>
      </c>
      <c r="BZ74" s="459">
        <f t="shared" ca="1" si="454"/>
        <v>0</v>
      </c>
      <c r="CA74" s="459">
        <f t="shared" ca="1" si="454"/>
        <v>0</v>
      </c>
      <c r="CB74" s="459">
        <f t="shared" ca="1" si="454"/>
        <v>0</v>
      </c>
      <c r="CC74" s="459">
        <f t="shared" ca="1" si="454"/>
        <v>0</v>
      </c>
      <c r="CD74" s="459">
        <f t="shared" ca="1" si="454"/>
        <v>0</v>
      </c>
      <c r="CE74" s="459">
        <f t="shared" ca="1" si="454"/>
        <v>0</v>
      </c>
      <c r="CF74" s="459">
        <f t="shared" ca="1" si="454"/>
        <v>0</v>
      </c>
      <c r="CG74" s="459">
        <f t="shared" ca="1" si="454"/>
        <v>0</v>
      </c>
      <c r="CH74" s="459">
        <f t="shared" ca="1" si="454"/>
        <v>0</v>
      </c>
      <c r="CI74" s="459">
        <f t="shared" ca="1" si="454"/>
        <v>0</v>
      </c>
      <c r="CJ74" s="459">
        <f t="shared" ca="1" si="454"/>
        <v>0</v>
      </c>
      <c r="CK74" s="459">
        <f t="shared" ca="1" si="454"/>
        <v>0</v>
      </c>
      <c r="CL74" s="459">
        <f t="shared" ca="1" si="454"/>
        <v>0</v>
      </c>
      <c r="CM74" s="459">
        <f t="shared" ca="1" si="454"/>
        <v>0</v>
      </c>
      <c r="CN74" s="459">
        <f t="shared" ca="1" si="454"/>
        <v>0</v>
      </c>
      <c r="CO74" s="459">
        <f t="shared" ca="1" si="454"/>
        <v>0</v>
      </c>
      <c r="CP74" s="459">
        <f t="shared" ca="1" si="454"/>
        <v>0</v>
      </c>
      <c r="CQ74" s="459">
        <f t="shared" ca="1" si="454"/>
        <v>0</v>
      </c>
      <c r="CR74" s="459">
        <f t="shared" ca="1" si="454"/>
        <v>0</v>
      </c>
      <c r="CS74" s="459">
        <f t="shared" ca="1" si="454"/>
        <v>0</v>
      </c>
      <c r="CT74" s="459">
        <f t="shared" ca="1" si="454"/>
        <v>0</v>
      </c>
      <c r="CU74" s="459">
        <f t="shared" ca="1" si="454"/>
        <v>0</v>
      </c>
      <c r="CV74" s="459">
        <f t="shared" ca="1" si="454"/>
        <v>0</v>
      </c>
      <c r="CW74" s="459">
        <f t="shared" ca="1" si="454"/>
        <v>0</v>
      </c>
      <c r="CX74" s="459">
        <f t="shared" ca="1" si="454"/>
        <v>0</v>
      </c>
      <c r="CY74" s="459">
        <f t="shared" ca="1" si="454"/>
        <v>0</v>
      </c>
      <c r="CZ74" s="459">
        <f t="shared" ca="1" si="454"/>
        <v>0</v>
      </c>
      <c r="DA74" s="459">
        <f t="shared" ca="1" si="454"/>
        <v>0</v>
      </c>
      <c r="DB74" s="459">
        <f t="shared" ca="1" si="454"/>
        <v>0</v>
      </c>
      <c r="DC74" s="459">
        <f t="shared" ca="1" si="454"/>
        <v>0</v>
      </c>
      <c r="DD74" s="459">
        <f t="shared" ca="1" si="454"/>
        <v>0</v>
      </c>
      <c r="DE74" s="459">
        <f t="shared" ca="1" si="454"/>
        <v>0</v>
      </c>
      <c r="DF74" s="459">
        <f t="shared" ca="1" si="454"/>
        <v>0</v>
      </c>
      <c r="DG74" s="459">
        <f t="shared" ca="1" si="454"/>
        <v>0</v>
      </c>
      <c r="DH74" s="459">
        <f t="shared" ca="1" si="454"/>
        <v>0</v>
      </c>
      <c r="DI74" s="459">
        <f t="shared" ca="1" si="454"/>
        <v>0</v>
      </c>
      <c r="DJ74" s="459">
        <f t="shared" ca="1" si="454"/>
        <v>0</v>
      </c>
      <c r="DK74" s="459">
        <f t="shared" ca="1" si="454"/>
        <v>0</v>
      </c>
      <c r="DL74" s="459">
        <f t="shared" ca="1" si="454"/>
        <v>0</v>
      </c>
      <c r="DM74" s="459">
        <f t="shared" ca="1" si="454"/>
        <v>0</v>
      </c>
      <c r="DN74" s="459">
        <f t="shared" ca="1" si="454"/>
        <v>0</v>
      </c>
      <c r="DO74" s="459">
        <f t="shared" ca="1" si="454"/>
        <v>0</v>
      </c>
      <c r="DP74" s="459">
        <f t="shared" ca="1" si="454"/>
        <v>0</v>
      </c>
      <c r="DQ74" s="459">
        <f t="shared" ca="1" si="454"/>
        <v>0</v>
      </c>
      <c r="DR74" s="459">
        <f t="shared" ca="1" si="454"/>
        <v>0</v>
      </c>
      <c r="DS74" s="459">
        <f t="shared" ca="1" si="454"/>
        <v>0</v>
      </c>
      <c r="DT74" s="459">
        <f t="shared" ca="1" si="454"/>
        <v>0</v>
      </c>
      <c r="DU74" s="459">
        <f t="shared" ca="1" si="454"/>
        <v>0</v>
      </c>
      <c r="DV74" s="459">
        <f t="shared" ca="1" si="454"/>
        <v>0</v>
      </c>
      <c r="DW74" s="459">
        <f t="shared" ca="1" si="454"/>
        <v>0</v>
      </c>
    </row>
    <row r="75" spans="1:127">
      <c r="A75" s="859" t="str">
        <f>A67</f>
        <v>Facility Bank 2</v>
      </c>
      <c r="B75" s="708"/>
      <c r="C75" s="708"/>
      <c r="D75" s="568"/>
      <c r="E75" s="637"/>
      <c r="F75" s="637"/>
      <c r="G75" s="575">
        <f>SUM(G70:G71)</f>
        <v>0</v>
      </c>
      <c r="H75" s="575">
        <f t="shared" ref="H75:BS75" ca="1" si="455">SUM(H70:H71)</f>
        <v>0</v>
      </c>
      <c r="I75" s="575">
        <f t="shared" ca="1" si="455"/>
        <v>0</v>
      </c>
      <c r="J75" s="575">
        <f t="shared" ca="1" si="455"/>
        <v>0</v>
      </c>
      <c r="K75" s="575">
        <f t="shared" ca="1" si="455"/>
        <v>0</v>
      </c>
      <c r="L75" s="575">
        <f t="shared" ca="1" si="455"/>
        <v>0</v>
      </c>
      <c r="M75" s="575">
        <f t="shared" ca="1" si="455"/>
        <v>0</v>
      </c>
      <c r="N75" s="575">
        <f t="shared" ca="1" si="455"/>
        <v>0</v>
      </c>
      <c r="O75" s="575">
        <f t="shared" ca="1" si="455"/>
        <v>0</v>
      </c>
      <c r="P75" s="575">
        <f t="shared" ca="1" si="455"/>
        <v>0</v>
      </c>
      <c r="Q75" s="575">
        <f t="shared" ca="1" si="455"/>
        <v>0</v>
      </c>
      <c r="R75" s="575">
        <f t="shared" ca="1" si="455"/>
        <v>0</v>
      </c>
      <c r="S75" s="575">
        <f t="shared" ca="1" si="455"/>
        <v>0</v>
      </c>
      <c r="T75" s="575">
        <f t="shared" ca="1" si="455"/>
        <v>0</v>
      </c>
      <c r="U75" s="575">
        <f t="shared" ca="1" si="455"/>
        <v>0</v>
      </c>
      <c r="V75" s="575">
        <f t="shared" ca="1" si="455"/>
        <v>0</v>
      </c>
      <c r="W75" s="575">
        <f t="shared" ca="1" si="455"/>
        <v>0</v>
      </c>
      <c r="X75" s="575">
        <f t="shared" ca="1" si="455"/>
        <v>0</v>
      </c>
      <c r="Y75" s="575">
        <f t="shared" ca="1" si="455"/>
        <v>0</v>
      </c>
      <c r="Z75" s="575">
        <f t="shared" ca="1" si="455"/>
        <v>0</v>
      </c>
      <c r="AA75" s="575">
        <f t="shared" ca="1" si="455"/>
        <v>0</v>
      </c>
      <c r="AB75" s="575">
        <f t="shared" ca="1" si="455"/>
        <v>0</v>
      </c>
      <c r="AC75" s="575">
        <f t="shared" ca="1" si="455"/>
        <v>0</v>
      </c>
      <c r="AD75" s="575">
        <f t="shared" ca="1" si="455"/>
        <v>0</v>
      </c>
      <c r="AE75" s="575">
        <f t="shared" ca="1" si="455"/>
        <v>0</v>
      </c>
      <c r="AF75" s="575">
        <f t="shared" ca="1" si="455"/>
        <v>0</v>
      </c>
      <c r="AG75" s="575">
        <f t="shared" ca="1" si="455"/>
        <v>0</v>
      </c>
      <c r="AH75" s="575">
        <f t="shared" ca="1" si="455"/>
        <v>0</v>
      </c>
      <c r="AI75" s="575">
        <f t="shared" ca="1" si="455"/>
        <v>0</v>
      </c>
      <c r="AJ75" s="575">
        <f t="shared" ca="1" si="455"/>
        <v>0</v>
      </c>
      <c r="AK75" s="575">
        <f t="shared" ca="1" si="455"/>
        <v>0</v>
      </c>
      <c r="AL75" s="575">
        <f t="shared" ca="1" si="455"/>
        <v>0</v>
      </c>
      <c r="AM75" s="575">
        <f t="shared" ca="1" si="455"/>
        <v>0</v>
      </c>
      <c r="AN75" s="575">
        <f t="shared" ca="1" si="455"/>
        <v>0</v>
      </c>
      <c r="AO75" s="575">
        <f t="shared" ca="1" si="455"/>
        <v>0</v>
      </c>
      <c r="AP75" s="575">
        <f t="shared" ca="1" si="455"/>
        <v>0</v>
      </c>
      <c r="AQ75" s="575">
        <f t="shared" ca="1" si="455"/>
        <v>0</v>
      </c>
      <c r="AR75" s="575">
        <f t="shared" ca="1" si="455"/>
        <v>0</v>
      </c>
      <c r="AS75" s="575">
        <f t="shared" ca="1" si="455"/>
        <v>0</v>
      </c>
      <c r="AT75" s="575">
        <f t="shared" ca="1" si="455"/>
        <v>0</v>
      </c>
      <c r="AU75" s="575">
        <f t="shared" ca="1" si="455"/>
        <v>0</v>
      </c>
      <c r="AV75" s="575">
        <f t="shared" ca="1" si="455"/>
        <v>0</v>
      </c>
      <c r="AW75" s="575">
        <f t="shared" ca="1" si="455"/>
        <v>0</v>
      </c>
      <c r="AX75" s="575">
        <f t="shared" ca="1" si="455"/>
        <v>0</v>
      </c>
      <c r="AY75" s="575">
        <f t="shared" ca="1" si="455"/>
        <v>0</v>
      </c>
      <c r="AZ75" s="575">
        <f t="shared" ca="1" si="455"/>
        <v>0</v>
      </c>
      <c r="BA75" s="575">
        <f t="shared" ca="1" si="455"/>
        <v>0</v>
      </c>
      <c r="BB75" s="575">
        <f t="shared" ca="1" si="455"/>
        <v>0</v>
      </c>
      <c r="BC75" s="575">
        <f t="shared" ca="1" si="455"/>
        <v>0</v>
      </c>
      <c r="BD75" s="575">
        <f t="shared" ca="1" si="455"/>
        <v>0</v>
      </c>
      <c r="BE75" s="575">
        <f t="shared" ca="1" si="455"/>
        <v>0</v>
      </c>
      <c r="BF75" s="575">
        <f t="shared" ca="1" si="455"/>
        <v>0</v>
      </c>
      <c r="BG75" s="575">
        <f t="shared" ca="1" si="455"/>
        <v>0</v>
      </c>
      <c r="BH75" s="575">
        <f t="shared" ca="1" si="455"/>
        <v>0</v>
      </c>
      <c r="BI75" s="575">
        <f t="shared" ca="1" si="455"/>
        <v>0</v>
      </c>
      <c r="BJ75" s="575">
        <f t="shared" ca="1" si="455"/>
        <v>0</v>
      </c>
      <c r="BK75" s="575">
        <f t="shared" ca="1" si="455"/>
        <v>0</v>
      </c>
      <c r="BL75" s="575">
        <f t="shared" ca="1" si="455"/>
        <v>0</v>
      </c>
      <c r="BM75" s="575">
        <f t="shared" ca="1" si="455"/>
        <v>0</v>
      </c>
      <c r="BN75" s="575">
        <f t="shared" ca="1" si="455"/>
        <v>0</v>
      </c>
      <c r="BO75" s="575">
        <f t="shared" ca="1" si="455"/>
        <v>0</v>
      </c>
      <c r="BP75" s="575">
        <f t="shared" ca="1" si="455"/>
        <v>0</v>
      </c>
      <c r="BQ75" s="575">
        <f t="shared" ca="1" si="455"/>
        <v>0</v>
      </c>
      <c r="BR75" s="575">
        <f t="shared" ca="1" si="455"/>
        <v>0</v>
      </c>
      <c r="BS75" s="575">
        <f t="shared" ca="1" si="455"/>
        <v>0</v>
      </c>
      <c r="BT75" s="575">
        <f t="shared" ref="BT75:DW75" ca="1" si="456">SUM(BT70:BT71)</f>
        <v>0</v>
      </c>
      <c r="BU75" s="575">
        <f t="shared" ca="1" si="456"/>
        <v>0</v>
      </c>
      <c r="BV75" s="575">
        <f t="shared" ca="1" si="456"/>
        <v>0</v>
      </c>
      <c r="BW75" s="575">
        <f t="shared" ca="1" si="456"/>
        <v>0</v>
      </c>
      <c r="BX75" s="575">
        <f t="shared" ca="1" si="456"/>
        <v>0</v>
      </c>
      <c r="BY75" s="575">
        <f t="shared" ca="1" si="456"/>
        <v>0</v>
      </c>
      <c r="BZ75" s="575">
        <f t="shared" ca="1" si="456"/>
        <v>0</v>
      </c>
      <c r="CA75" s="575">
        <f t="shared" ca="1" si="456"/>
        <v>0</v>
      </c>
      <c r="CB75" s="575">
        <f t="shared" ca="1" si="456"/>
        <v>0</v>
      </c>
      <c r="CC75" s="575">
        <f t="shared" ca="1" si="456"/>
        <v>0</v>
      </c>
      <c r="CD75" s="575">
        <f t="shared" ca="1" si="456"/>
        <v>0</v>
      </c>
      <c r="CE75" s="575">
        <f t="shared" ca="1" si="456"/>
        <v>0</v>
      </c>
      <c r="CF75" s="575">
        <f t="shared" ca="1" si="456"/>
        <v>0</v>
      </c>
      <c r="CG75" s="575">
        <f t="shared" ca="1" si="456"/>
        <v>0</v>
      </c>
      <c r="CH75" s="575">
        <f t="shared" ca="1" si="456"/>
        <v>0</v>
      </c>
      <c r="CI75" s="575">
        <f t="shared" ca="1" si="456"/>
        <v>0</v>
      </c>
      <c r="CJ75" s="575">
        <f t="shared" ca="1" si="456"/>
        <v>0</v>
      </c>
      <c r="CK75" s="575">
        <f t="shared" ca="1" si="456"/>
        <v>0</v>
      </c>
      <c r="CL75" s="575">
        <f t="shared" ca="1" si="456"/>
        <v>0</v>
      </c>
      <c r="CM75" s="575">
        <f t="shared" ca="1" si="456"/>
        <v>0</v>
      </c>
      <c r="CN75" s="575">
        <f t="shared" ca="1" si="456"/>
        <v>0</v>
      </c>
      <c r="CO75" s="575">
        <f t="shared" ca="1" si="456"/>
        <v>0</v>
      </c>
      <c r="CP75" s="575">
        <f t="shared" ca="1" si="456"/>
        <v>0</v>
      </c>
      <c r="CQ75" s="575">
        <f t="shared" ca="1" si="456"/>
        <v>0</v>
      </c>
      <c r="CR75" s="575">
        <f t="shared" ca="1" si="456"/>
        <v>0</v>
      </c>
      <c r="CS75" s="575">
        <f t="shared" ca="1" si="456"/>
        <v>0</v>
      </c>
      <c r="CT75" s="575">
        <f t="shared" ca="1" si="456"/>
        <v>0</v>
      </c>
      <c r="CU75" s="575">
        <f t="shared" ca="1" si="456"/>
        <v>0</v>
      </c>
      <c r="CV75" s="575">
        <f t="shared" ca="1" si="456"/>
        <v>0</v>
      </c>
      <c r="CW75" s="575">
        <f t="shared" ca="1" si="456"/>
        <v>0</v>
      </c>
      <c r="CX75" s="575">
        <f t="shared" ca="1" si="456"/>
        <v>0</v>
      </c>
      <c r="CY75" s="575">
        <f t="shared" ca="1" si="456"/>
        <v>0</v>
      </c>
      <c r="CZ75" s="575">
        <f t="shared" ca="1" si="456"/>
        <v>0</v>
      </c>
      <c r="DA75" s="575">
        <f t="shared" ca="1" si="456"/>
        <v>0</v>
      </c>
      <c r="DB75" s="575">
        <f t="shared" ca="1" si="456"/>
        <v>0</v>
      </c>
      <c r="DC75" s="575">
        <f t="shared" ca="1" si="456"/>
        <v>0</v>
      </c>
      <c r="DD75" s="575">
        <f t="shared" ca="1" si="456"/>
        <v>0</v>
      </c>
      <c r="DE75" s="575">
        <f t="shared" ca="1" si="456"/>
        <v>0</v>
      </c>
      <c r="DF75" s="575">
        <f t="shared" ca="1" si="456"/>
        <v>0</v>
      </c>
      <c r="DG75" s="575">
        <f t="shared" ca="1" si="456"/>
        <v>0</v>
      </c>
      <c r="DH75" s="575">
        <f t="shared" ca="1" si="456"/>
        <v>0</v>
      </c>
      <c r="DI75" s="575">
        <f t="shared" ca="1" si="456"/>
        <v>0</v>
      </c>
      <c r="DJ75" s="575">
        <f t="shared" ca="1" si="456"/>
        <v>0</v>
      </c>
      <c r="DK75" s="575">
        <f t="shared" ca="1" si="456"/>
        <v>0</v>
      </c>
      <c r="DL75" s="575">
        <f t="shared" ca="1" si="456"/>
        <v>0</v>
      </c>
      <c r="DM75" s="575">
        <f t="shared" ca="1" si="456"/>
        <v>0</v>
      </c>
      <c r="DN75" s="575">
        <f t="shared" ca="1" si="456"/>
        <v>0</v>
      </c>
      <c r="DO75" s="575">
        <f t="shared" ca="1" si="456"/>
        <v>0</v>
      </c>
      <c r="DP75" s="575">
        <f t="shared" ca="1" si="456"/>
        <v>0</v>
      </c>
      <c r="DQ75" s="575">
        <f t="shared" ca="1" si="456"/>
        <v>0</v>
      </c>
      <c r="DR75" s="575">
        <f t="shared" ca="1" si="456"/>
        <v>0</v>
      </c>
      <c r="DS75" s="575">
        <f t="shared" ca="1" si="456"/>
        <v>0</v>
      </c>
      <c r="DT75" s="575">
        <f t="shared" ca="1" si="456"/>
        <v>0</v>
      </c>
      <c r="DU75" s="575">
        <f t="shared" ca="1" si="456"/>
        <v>0</v>
      </c>
      <c r="DV75" s="575">
        <f t="shared" ca="1" si="456"/>
        <v>0</v>
      </c>
      <c r="DW75" s="575">
        <f t="shared" ca="1" si="456"/>
        <v>0</v>
      </c>
    </row>
    <row r="76" spans="1:127">
      <c r="A76" s="372"/>
      <c r="B76" s="708"/>
      <c r="C76" s="708"/>
      <c r="D76" s="568"/>
      <c r="E76" s="637"/>
      <c r="F76" s="637"/>
      <c r="G76" s="459"/>
      <c r="H76" s="459"/>
      <c r="I76" s="459"/>
      <c r="J76" s="459"/>
      <c r="K76" s="459"/>
      <c r="L76" s="459"/>
      <c r="M76" s="459"/>
      <c r="N76" s="459"/>
      <c r="O76" s="459"/>
      <c r="P76" s="459"/>
      <c r="Q76" s="459"/>
      <c r="R76" s="459"/>
      <c r="S76" s="459"/>
      <c r="T76" s="459"/>
      <c r="U76" s="459"/>
      <c r="V76" s="459"/>
      <c r="W76" s="459"/>
      <c r="X76" s="459"/>
      <c r="Y76" s="459"/>
      <c r="Z76" s="459"/>
      <c r="AA76" s="459"/>
      <c r="AB76" s="459"/>
      <c r="AC76" s="459"/>
      <c r="AD76" s="459"/>
      <c r="AE76" s="459"/>
      <c r="AF76" s="459"/>
      <c r="AG76" s="459"/>
      <c r="AH76" s="459"/>
      <c r="AI76" s="459"/>
      <c r="AJ76" s="459"/>
      <c r="AK76" s="459"/>
      <c r="AL76" s="459"/>
      <c r="AM76" s="459"/>
      <c r="AN76" s="459"/>
      <c r="AO76" s="459"/>
      <c r="AP76" s="459"/>
      <c r="AQ76" s="459"/>
      <c r="AR76" s="459"/>
      <c r="AS76" s="459"/>
      <c r="AT76" s="459"/>
      <c r="AU76" s="459"/>
      <c r="AV76" s="459"/>
      <c r="AW76" s="459"/>
      <c r="AX76" s="459"/>
      <c r="AY76" s="459"/>
      <c r="AZ76" s="459"/>
      <c r="BA76" s="459"/>
      <c r="BB76" s="459"/>
      <c r="BC76" s="459"/>
      <c r="BD76" s="459"/>
      <c r="BE76" s="459"/>
      <c r="BF76" s="459"/>
      <c r="BG76" s="459"/>
      <c r="BH76" s="459"/>
      <c r="BI76" s="459"/>
      <c r="BJ76" s="459"/>
      <c r="BK76" s="459"/>
      <c r="BL76" s="459"/>
      <c r="BM76" s="459"/>
      <c r="BN76" s="459"/>
      <c r="BO76" s="459"/>
      <c r="BP76" s="459"/>
      <c r="BQ76" s="459"/>
      <c r="BR76" s="459"/>
      <c r="BS76" s="459"/>
      <c r="BT76" s="459"/>
      <c r="BU76" s="459"/>
      <c r="BV76" s="459"/>
      <c r="BW76" s="459"/>
      <c r="BX76" s="459"/>
      <c r="BY76" s="459"/>
      <c r="BZ76" s="459"/>
      <c r="CA76" s="459"/>
      <c r="CB76" s="459"/>
      <c r="CC76" s="459"/>
      <c r="CD76" s="459"/>
      <c r="CE76" s="459"/>
      <c r="CF76" s="459"/>
      <c r="CG76" s="459"/>
      <c r="CH76" s="459"/>
      <c r="CI76" s="459"/>
      <c r="CJ76" s="459"/>
      <c r="CK76" s="459"/>
      <c r="CL76" s="459"/>
      <c r="CM76" s="459"/>
      <c r="CN76" s="459"/>
      <c r="CO76" s="459"/>
      <c r="CP76" s="459"/>
      <c r="CQ76" s="459"/>
      <c r="CR76" s="459"/>
      <c r="CS76" s="459"/>
      <c r="CT76" s="459"/>
      <c r="CU76" s="459"/>
      <c r="CV76" s="459"/>
      <c r="CW76" s="459"/>
      <c r="CX76" s="459"/>
      <c r="CY76" s="459"/>
      <c r="CZ76" s="459"/>
      <c r="DA76" s="459"/>
      <c r="DB76" s="459"/>
      <c r="DC76" s="459"/>
      <c r="DD76" s="459"/>
      <c r="DE76" s="459"/>
      <c r="DF76" s="459"/>
      <c r="DG76" s="459"/>
      <c r="DH76" s="459"/>
      <c r="DI76" s="459"/>
      <c r="DJ76" s="459"/>
      <c r="DK76" s="459"/>
      <c r="DL76" s="459"/>
      <c r="DM76" s="459"/>
      <c r="DN76" s="459"/>
      <c r="DO76" s="459"/>
      <c r="DP76" s="459"/>
      <c r="DQ76" s="459"/>
      <c r="DR76" s="459"/>
      <c r="DS76" s="459"/>
      <c r="DT76" s="459"/>
      <c r="DU76" s="459"/>
      <c r="DV76" s="459"/>
      <c r="DW76" s="459"/>
    </row>
    <row r="77" spans="1:127">
      <c r="A77" s="860" t="s">
        <v>1176</v>
      </c>
      <c r="B77" s="861"/>
      <c r="C77" s="861"/>
      <c r="D77" s="962"/>
      <c r="E77" s="863"/>
      <c r="F77" s="862"/>
      <c r="G77" s="922"/>
      <c r="H77" s="923"/>
      <c r="I77" s="923"/>
      <c r="J77" s="923"/>
      <c r="K77" s="923"/>
      <c r="L77" s="923"/>
      <c r="M77" s="923"/>
      <c r="N77" s="923"/>
      <c r="O77" s="923"/>
      <c r="P77" s="923"/>
      <c r="Q77" s="923"/>
      <c r="R77" s="923"/>
      <c r="S77" s="923"/>
      <c r="T77" s="923"/>
      <c r="U77" s="923"/>
      <c r="V77" s="923"/>
      <c r="W77" s="923"/>
      <c r="X77" s="923"/>
      <c r="Y77" s="923"/>
      <c r="Z77" s="923"/>
      <c r="AA77" s="923"/>
      <c r="AB77" s="923"/>
      <c r="AC77" s="923"/>
      <c r="AD77" s="923"/>
      <c r="AE77" s="923"/>
      <c r="AF77" s="923"/>
      <c r="AG77" s="923"/>
      <c r="AH77" s="923"/>
      <c r="AI77" s="923"/>
      <c r="AJ77" s="923"/>
      <c r="AK77" s="923"/>
      <c r="AL77" s="923"/>
      <c r="AM77" s="923"/>
      <c r="AN77" s="923"/>
      <c r="AO77" s="923"/>
      <c r="AP77" s="923"/>
      <c r="AQ77" s="923"/>
      <c r="AR77" s="923"/>
      <c r="AS77" s="923"/>
      <c r="AT77" s="923"/>
      <c r="AU77" s="923"/>
      <c r="AV77" s="923"/>
      <c r="AW77" s="923"/>
      <c r="AX77" s="923"/>
      <c r="AY77" s="923"/>
      <c r="AZ77" s="923"/>
      <c r="BA77" s="923"/>
      <c r="BB77" s="923"/>
      <c r="BC77" s="923"/>
      <c r="BD77" s="923"/>
      <c r="BE77" s="923"/>
      <c r="BF77" s="923"/>
      <c r="BG77" s="923"/>
      <c r="BH77" s="923"/>
      <c r="BI77" s="923"/>
      <c r="BJ77" s="923"/>
      <c r="BK77" s="923"/>
      <c r="BL77" s="923"/>
      <c r="BM77" s="923"/>
      <c r="BN77" s="923"/>
      <c r="BO77" s="923"/>
      <c r="BP77" s="923"/>
      <c r="BQ77" s="923"/>
      <c r="BR77" s="923"/>
      <c r="BS77" s="923"/>
      <c r="BT77" s="923"/>
      <c r="BU77" s="923"/>
      <c r="BV77" s="923"/>
      <c r="BW77" s="923"/>
      <c r="BX77" s="923"/>
      <c r="BY77" s="923"/>
      <c r="BZ77" s="923"/>
      <c r="CA77" s="923"/>
      <c r="CB77" s="923"/>
      <c r="CC77" s="923"/>
      <c r="CD77" s="923"/>
      <c r="CE77" s="923"/>
      <c r="CF77" s="923"/>
      <c r="CG77" s="923"/>
      <c r="CH77" s="923"/>
      <c r="CI77" s="923"/>
      <c r="CJ77" s="923"/>
      <c r="CK77" s="923"/>
      <c r="CL77" s="923"/>
      <c r="CM77" s="923"/>
      <c r="CN77" s="923"/>
      <c r="CO77" s="923"/>
      <c r="CP77" s="923"/>
      <c r="CQ77" s="923"/>
      <c r="CR77" s="923"/>
      <c r="CS77" s="923"/>
      <c r="CT77" s="923"/>
      <c r="CU77" s="923"/>
      <c r="CV77" s="923"/>
      <c r="CW77" s="923"/>
      <c r="CX77" s="923"/>
      <c r="CY77" s="923"/>
      <c r="CZ77" s="923"/>
      <c r="DA77" s="923"/>
      <c r="DB77" s="923"/>
      <c r="DC77" s="923"/>
      <c r="DD77" s="923"/>
      <c r="DE77" s="923"/>
      <c r="DF77" s="923"/>
      <c r="DG77" s="923"/>
      <c r="DH77" s="923"/>
      <c r="DI77" s="923"/>
      <c r="DJ77" s="923"/>
      <c r="DK77" s="923"/>
      <c r="DL77" s="923"/>
      <c r="DM77" s="923"/>
      <c r="DN77" s="923"/>
      <c r="DO77" s="923"/>
      <c r="DP77" s="923"/>
      <c r="DQ77" s="923"/>
      <c r="DR77" s="923"/>
      <c r="DS77" s="923"/>
      <c r="DT77" s="923"/>
      <c r="DU77" s="923"/>
      <c r="DV77" s="923"/>
      <c r="DW77" s="923"/>
    </row>
    <row r="78" spans="1:127">
      <c r="A78" s="637"/>
      <c r="B78" s="708"/>
      <c r="C78" s="708"/>
      <c r="D78" s="568"/>
      <c r="E78" s="637"/>
      <c r="F78" s="637"/>
      <c r="G78" s="502"/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  <c r="Y78" s="512"/>
      <c r="Z78" s="512"/>
      <c r="AA78" s="512"/>
      <c r="AB78" s="512"/>
      <c r="AC78" s="512"/>
      <c r="AD78" s="512"/>
      <c r="AE78" s="512"/>
      <c r="AF78" s="512"/>
      <c r="AG78" s="512"/>
      <c r="AH78" s="512"/>
      <c r="AI78" s="512"/>
      <c r="AJ78" s="512"/>
      <c r="AK78" s="512"/>
      <c r="AL78" s="512"/>
      <c r="AM78" s="512"/>
      <c r="AN78" s="512"/>
      <c r="AO78" s="512"/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</row>
    <row r="79" spans="1:127">
      <c r="A79" s="372" t="s">
        <v>1177</v>
      </c>
      <c r="D79" s="568">
        <f ca="1">MAX(G79:DW79)</f>
        <v>0</v>
      </c>
      <c r="E79" s="637"/>
      <c r="F79" s="637"/>
      <c r="G79" s="459">
        <f t="shared" ref="G79:AL79" ca="1" si="457">(G43+H79)/(1+$B85*(1+($B86/(1-$B$86)))*G6)*G7</f>
        <v>0</v>
      </c>
      <c r="H79" s="459">
        <f t="shared" ca="1" si="457"/>
        <v>0</v>
      </c>
      <c r="I79" s="459">
        <f t="shared" ca="1" si="457"/>
        <v>0</v>
      </c>
      <c r="J79" s="459">
        <f t="shared" ca="1" si="457"/>
        <v>0</v>
      </c>
      <c r="K79" s="459">
        <f t="shared" ca="1" si="457"/>
        <v>0</v>
      </c>
      <c r="L79" s="459">
        <f t="shared" ca="1" si="457"/>
        <v>0</v>
      </c>
      <c r="M79" s="459">
        <f t="shared" ca="1" si="457"/>
        <v>0</v>
      </c>
      <c r="N79" s="459">
        <f t="shared" ca="1" si="457"/>
        <v>0</v>
      </c>
      <c r="O79" s="459">
        <f t="shared" ca="1" si="457"/>
        <v>0</v>
      </c>
      <c r="P79" s="459">
        <f t="shared" ca="1" si="457"/>
        <v>0</v>
      </c>
      <c r="Q79" s="459">
        <f t="shared" ca="1" si="457"/>
        <v>0</v>
      </c>
      <c r="R79" s="459">
        <f t="shared" ca="1" si="457"/>
        <v>0</v>
      </c>
      <c r="S79" s="459">
        <f t="shared" ca="1" si="457"/>
        <v>0</v>
      </c>
      <c r="T79" s="459">
        <f t="shared" ca="1" si="457"/>
        <v>0</v>
      </c>
      <c r="U79" s="459">
        <f t="shared" ca="1" si="457"/>
        <v>0</v>
      </c>
      <c r="V79" s="459">
        <f t="shared" ca="1" si="457"/>
        <v>0</v>
      </c>
      <c r="W79" s="459">
        <f t="shared" ca="1" si="457"/>
        <v>0</v>
      </c>
      <c r="X79" s="459">
        <f t="shared" ca="1" si="457"/>
        <v>0</v>
      </c>
      <c r="Y79" s="459">
        <f t="shared" ca="1" si="457"/>
        <v>0</v>
      </c>
      <c r="Z79" s="459">
        <f t="shared" ca="1" si="457"/>
        <v>0</v>
      </c>
      <c r="AA79" s="459">
        <f t="shared" ca="1" si="457"/>
        <v>0</v>
      </c>
      <c r="AB79" s="459">
        <f t="shared" ca="1" si="457"/>
        <v>0</v>
      </c>
      <c r="AC79" s="459">
        <f t="shared" ca="1" si="457"/>
        <v>0</v>
      </c>
      <c r="AD79" s="459">
        <f t="shared" ca="1" si="457"/>
        <v>0</v>
      </c>
      <c r="AE79" s="459">
        <f t="shared" ca="1" si="457"/>
        <v>0</v>
      </c>
      <c r="AF79" s="459">
        <f t="shared" ca="1" si="457"/>
        <v>0</v>
      </c>
      <c r="AG79" s="459">
        <f t="shared" ca="1" si="457"/>
        <v>0</v>
      </c>
      <c r="AH79" s="459">
        <f t="shared" ca="1" si="457"/>
        <v>0</v>
      </c>
      <c r="AI79" s="459">
        <f t="shared" ca="1" si="457"/>
        <v>0</v>
      </c>
      <c r="AJ79" s="459">
        <f t="shared" ca="1" si="457"/>
        <v>0</v>
      </c>
      <c r="AK79" s="459">
        <f t="shared" ca="1" si="457"/>
        <v>0</v>
      </c>
      <c r="AL79" s="459">
        <f t="shared" ca="1" si="457"/>
        <v>0</v>
      </c>
      <c r="AM79" s="459">
        <f t="shared" ref="AM79:BR79" ca="1" si="458">(AM43+AN79)/(1+$B85*(1+($B86/(1-$B$86)))*AM6)*AM7</f>
        <v>0</v>
      </c>
      <c r="AN79" s="459">
        <f t="shared" ca="1" si="458"/>
        <v>0</v>
      </c>
      <c r="AO79" s="459">
        <f t="shared" ca="1" si="458"/>
        <v>0</v>
      </c>
      <c r="AP79" s="459">
        <f t="shared" ca="1" si="458"/>
        <v>0</v>
      </c>
      <c r="AQ79" s="459">
        <f t="shared" ca="1" si="458"/>
        <v>0</v>
      </c>
      <c r="AR79" s="459">
        <f t="shared" ca="1" si="458"/>
        <v>0</v>
      </c>
      <c r="AS79" s="459">
        <f t="shared" ca="1" si="458"/>
        <v>0</v>
      </c>
      <c r="AT79" s="459">
        <f t="shared" ca="1" si="458"/>
        <v>0</v>
      </c>
      <c r="AU79" s="459">
        <f t="shared" ca="1" si="458"/>
        <v>0</v>
      </c>
      <c r="AV79" s="459">
        <f t="shared" ca="1" si="458"/>
        <v>0</v>
      </c>
      <c r="AW79" s="459">
        <f t="shared" ca="1" si="458"/>
        <v>0</v>
      </c>
      <c r="AX79" s="459">
        <f t="shared" ca="1" si="458"/>
        <v>0</v>
      </c>
      <c r="AY79" s="459">
        <f t="shared" ca="1" si="458"/>
        <v>0</v>
      </c>
      <c r="AZ79" s="459">
        <f t="shared" ca="1" si="458"/>
        <v>0</v>
      </c>
      <c r="BA79" s="459">
        <f t="shared" ca="1" si="458"/>
        <v>0</v>
      </c>
      <c r="BB79" s="459">
        <f t="shared" ca="1" si="458"/>
        <v>0</v>
      </c>
      <c r="BC79" s="459">
        <f t="shared" ca="1" si="458"/>
        <v>0</v>
      </c>
      <c r="BD79" s="459">
        <f t="shared" ca="1" si="458"/>
        <v>0</v>
      </c>
      <c r="BE79" s="459">
        <f t="shared" ca="1" si="458"/>
        <v>0</v>
      </c>
      <c r="BF79" s="459">
        <f t="shared" ca="1" si="458"/>
        <v>0</v>
      </c>
      <c r="BG79" s="459">
        <f t="shared" ca="1" si="458"/>
        <v>0</v>
      </c>
      <c r="BH79" s="459">
        <f t="shared" ca="1" si="458"/>
        <v>0</v>
      </c>
      <c r="BI79" s="459">
        <f t="shared" ca="1" si="458"/>
        <v>0</v>
      </c>
      <c r="BJ79" s="459">
        <f t="shared" ca="1" si="458"/>
        <v>0</v>
      </c>
      <c r="BK79" s="459">
        <f t="shared" ca="1" si="458"/>
        <v>0</v>
      </c>
      <c r="BL79" s="459">
        <f t="shared" ca="1" si="458"/>
        <v>0</v>
      </c>
      <c r="BM79" s="459">
        <f t="shared" ca="1" si="458"/>
        <v>0</v>
      </c>
      <c r="BN79" s="459">
        <f t="shared" ca="1" si="458"/>
        <v>0</v>
      </c>
      <c r="BO79" s="459">
        <f t="shared" ca="1" si="458"/>
        <v>0</v>
      </c>
      <c r="BP79" s="459">
        <f t="shared" si="458"/>
        <v>0</v>
      </c>
      <c r="BQ79" s="459">
        <f t="shared" si="458"/>
        <v>0</v>
      </c>
      <c r="BR79" s="459">
        <f t="shared" si="458"/>
        <v>0</v>
      </c>
      <c r="BS79" s="459">
        <f t="shared" ref="BS79:CX79" si="459">(BS43+BT79)/(1+$B85*(1+($B86/(1-$B$86)))*BS6)*BS7</f>
        <v>0</v>
      </c>
      <c r="BT79" s="459">
        <f t="shared" si="459"/>
        <v>0</v>
      </c>
      <c r="BU79" s="459">
        <f t="shared" si="459"/>
        <v>0</v>
      </c>
      <c r="BV79" s="459">
        <f t="shared" si="459"/>
        <v>0</v>
      </c>
      <c r="BW79" s="459">
        <f t="shared" si="459"/>
        <v>0</v>
      </c>
      <c r="BX79" s="459">
        <f t="shared" si="459"/>
        <v>0</v>
      </c>
      <c r="BY79" s="459">
        <f t="shared" si="459"/>
        <v>0</v>
      </c>
      <c r="BZ79" s="459">
        <f t="shared" si="459"/>
        <v>0</v>
      </c>
      <c r="CA79" s="459">
        <f t="shared" si="459"/>
        <v>0</v>
      </c>
      <c r="CB79" s="459">
        <f t="shared" si="459"/>
        <v>0</v>
      </c>
      <c r="CC79" s="459">
        <f t="shared" si="459"/>
        <v>0</v>
      </c>
      <c r="CD79" s="459">
        <f t="shared" si="459"/>
        <v>0</v>
      </c>
      <c r="CE79" s="459">
        <f t="shared" si="459"/>
        <v>0</v>
      </c>
      <c r="CF79" s="459">
        <f t="shared" si="459"/>
        <v>0</v>
      </c>
      <c r="CG79" s="459">
        <f t="shared" si="459"/>
        <v>0</v>
      </c>
      <c r="CH79" s="459">
        <f t="shared" si="459"/>
        <v>0</v>
      </c>
      <c r="CI79" s="459">
        <f t="shared" si="459"/>
        <v>0</v>
      </c>
      <c r="CJ79" s="459">
        <f t="shared" si="459"/>
        <v>0</v>
      </c>
      <c r="CK79" s="459">
        <f t="shared" si="459"/>
        <v>0</v>
      </c>
      <c r="CL79" s="459">
        <f t="shared" si="459"/>
        <v>0</v>
      </c>
      <c r="CM79" s="459">
        <f t="shared" si="459"/>
        <v>0</v>
      </c>
      <c r="CN79" s="459">
        <f t="shared" si="459"/>
        <v>0</v>
      </c>
      <c r="CO79" s="459">
        <f t="shared" si="459"/>
        <v>0</v>
      </c>
      <c r="CP79" s="459">
        <f t="shared" si="459"/>
        <v>0</v>
      </c>
      <c r="CQ79" s="459">
        <f t="shared" si="459"/>
        <v>0</v>
      </c>
      <c r="CR79" s="459">
        <f t="shared" si="459"/>
        <v>0</v>
      </c>
      <c r="CS79" s="459">
        <f t="shared" si="459"/>
        <v>0</v>
      </c>
      <c r="CT79" s="459">
        <f t="shared" si="459"/>
        <v>0</v>
      </c>
      <c r="CU79" s="459">
        <f t="shared" si="459"/>
        <v>0</v>
      </c>
      <c r="CV79" s="459">
        <f t="shared" si="459"/>
        <v>0</v>
      </c>
      <c r="CW79" s="459">
        <f t="shared" si="459"/>
        <v>0</v>
      </c>
      <c r="CX79" s="459">
        <f t="shared" si="459"/>
        <v>0</v>
      </c>
      <c r="CY79" s="459">
        <f t="shared" ref="CY79:DW79" si="460">(CY43+CZ79)/(1+$B85*(1+($B86/(1-$B$86)))*CY6)*CY7</f>
        <v>0</v>
      </c>
      <c r="CZ79" s="459">
        <f t="shared" si="460"/>
        <v>0</v>
      </c>
      <c r="DA79" s="459">
        <f t="shared" si="460"/>
        <v>0</v>
      </c>
      <c r="DB79" s="459">
        <f t="shared" si="460"/>
        <v>0</v>
      </c>
      <c r="DC79" s="459">
        <f t="shared" si="460"/>
        <v>0</v>
      </c>
      <c r="DD79" s="459">
        <f t="shared" si="460"/>
        <v>0</v>
      </c>
      <c r="DE79" s="459">
        <f t="shared" si="460"/>
        <v>0</v>
      </c>
      <c r="DF79" s="459">
        <f t="shared" si="460"/>
        <v>0</v>
      </c>
      <c r="DG79" s="459">
        <f t="shared" si="460"/>
        <v>0</v>
      </c>
      <c r="DH79" s="459">
        <f t="shared" si="460"/>
        <v>0</v>
      </c>
      <c r="DI79" s="459">
        <f t="shared" si="460"/>
        <v>0</v>
      </c>
      <c r="DJ79" s="459">
        <f t="shared" si="460"/>
        <v>0</v>
      </c>
      <c r="DK79" s="459">
        <f t="shared" si="460"/>
        <v>0</v>
      </c>
      <c r="DL79" s="459">
        <f t="shared" si="460"/>
        <v>0</v>
      </c>
      <c r="DM79" s="459">
        <f t="shared" si="460"/>
        <v>0</v>
      </c>
      <c r="DN79" s="459">
        <f t="shared" si="460"/>
        <v>0</v>
      </c>
      <c r="DO79" s="459">
        <f t="shared" si="460"/>
        <v>0</v>
      </c>
      <c r="DP79" s="459">
        <f t="shared" si="460"/>
        <v>0</v>
      </c>
      <c r="DQ79" s="459">
        <f t="shared" si="460"/>
        <v>0</v>
      </c>
      <c r="DR79" s="459">
        <f t="shared" si="460"/>
        <v>0</v>
      </c>
      <c r="DS79" s="459">
        <f t="shared" si="460"/>
        <v>0</v>
      </c>
      <c r="DT79" s="459">
        <f t="shared" si="460"/>
        <v>0</v>
      </c>
      <c r="DU79" s="459">
        <f t="shared" si="460"/>
        <v>0</v>
      </c>
      <c r="DV79" s="459">
        <f t="shared" si="460"/>
        <v>0</v>
      </c>
      <c r="DW79" s="459">
        <f t="shared" si="460"/>
        <v>0</v>
      </c>
    </row>
    <row r="80" spans="1:127">
      <c r="A80" s="372"/>
      <c r="D80" s="568"/>
      <c r="E80" s="637"/>
      <c r="F80" s="637"/>
      <c r="G80" s="459"/>
      <c r="H80" s="459"/>
      <c r="I80" s="459"/>
      <c r="J80" s="459"/>
      <c r="K80" s="459"/>
      <c r="L80" s="459"/>
      <c r="M80" s="459"/>
      <c r="N80" s="459"/>
      <c r="O80" s="459"/>
      <c r="P80" s="459"/>
      <c r="Q80" s="459"/>
      <c r="R80" s="459"/>
      <c r="S80" s="459"/>
      <c r="T80" s="459"/>
      <c r="U80" s="459"/>
      <c r="V80" s="459"/>
      <c r="W80" s="459"/>
      <c r="X80" s="459"/>
      <c r="Y80" s="459"/>
      <c r="Z80" s="459"/>
      <c r="AA80" s="459"/>
      <c r="AB80" s="459"/>
      <c r="AC80" s="459"/>
      <c r="AD80" s="459"/>
      <c r="AE80" s="459"/>
      <c r="AF80" s="459"/>
      <c r="AG80" s="459"/>
      <c r="AH80" s="459"/>
      <c r="AI80" s="459"/>
      <c r="AJ80" s="459"/>
      <c r="AK80" s="459"/>
      <c r="AL80" s="459"/>
      <c r="AM80" s="459"/>
      <c r="AN80" s="459"/>
      <c r="AO80" s="459"/>
      <c r="AP80" s="459"/>
      <c r="AQ80" s="459"/>
      <c r="AR80" s="459"/>
      <c r="AS80" s="459"/>
      <c r="AT80" s="459"/>
      <c r="AU80" s="459"/>
      <c r="AV80" s="459"/>
      <c r="AW80" s="459"/>
      <c r="AX80" s="459"/>
      <c r="AY80" s="459"/>
      <c r="AZ80" s="459"/>
      <c r="BA80" s="459"/>
      <c r="BB80" s="459"/>
      <c r="BC80" s="459"/>
      <c r="BD80" s="459"/>
      <c r="BE80" s="459"/>
      <c r="BF80" s="459"/>
      <c r="BG80" s="459"/>
      <c r="BH80" s="459"/>
      <c r="BI80" s="459"/>
      <c r="BJ80" s="459"/>
      <c r="BK80" s="459"/>
      <c r="BL80" s="459"/>
      <c r="BM80" s="459"/>
      <c r="BN80" s="459"/>
      <c r="BO80" s="459"/>
      <c r="BP80" s="459"/>
      <c r="BQ80" s="459"/>
      <c r="BR80" s="459"/>
      <c r="BS80" s="459"/>
      <c r="BT80" s="459"/>
      <c r="BU80" s="459"/>
      <c r="BV80" s="459"/>
      <c r="BW80" s="459"/>
      <c r="BX80" s="459"/>
      <c r="BY80" s="459"/>
      <c r="BZ80" s="459"/>
      <c r="CA80" s="459"/>
      <c r="CB80" s="459"/>
      <c r="CC80" s="459"/>
      <c r="CD80" s="459"/>
      <c r="CE80" s="459"/>
      <c r="CF80" s="459"/>
      <c r="CG80" s="459"/>
      <c r="CH80" s="459"/>
      <c r="CI80" s="459"/>
      <c r="CJ80" s="459"/>
      <c r="CK80" s="459"/>
      <c r="CL80" s="459"/>
      <c r="CM80" s="459"/>
      <c r="CN80" s="459"/>
      <c r="CO80" s="459"/>
      <c r="CP80" s="459"/>
      <c r="CQ80" s="459"/>
      <c r="CR80" s="459"/>
      <c r="CS80" s="459"/>
      <c r="CT80" s="459"/>
      <c r="CU80" s="459"/>
      <c r="CV80" s="459"/>
      <c r="CW80" s="459"/>
      <c r="CX80" s="459"/>
      <c r="CY80" s="459"/>
      <c r="CZ80" s="459"/>
      <c r="DA80" s="459"/>
      <c r="DB80" s="459"/>
      <c r="DC80" s="459"/>
      <c r="DD80" s="459"/>
      <c r="DE80" s="459"/>
      <c r="DF80" s="459"/>
      <c r="DG80" s="459"/>
      <c r="DH80" s="459"/>
      <c r="DI80" s="459"/>
      <c r="DJ80" s="459"/>
      <c r="DK80" s="459"/>
      <c r="DL80" s="459"/>
      <c r="DM80" s="459"/>
      <c r="DN80" s="459"/>
      <c r="DO80" s="459"/>
      <c r="DP80" s="459"/>
      <c r="DQ80" s="459"/>
      <c r="DR80" s="459"/>
      <c r="DS80" s="459"/>
      <c r="DT80" s="459"/>
      <c r="DU80" s="459"/>
      <c r="DV80" s="459"/>
      <c r="DW80" s="459"/>
    </row>
    <row r="81" spans="1:127">
      <c r="A81" s="612" t="s">
        <v>1178</v>
      </c>
      <c r="B81" s="708"/>
      <c r="C81" s="708"/>
      <c r="D81" s="568"/>
      <c r="E81" s="637"/>
      <c r="F81" s="637"/>
      <c r="G81" s="502"/>
      <c r="H81" s="502"/>
      <c r="I81" s="502"/>
      <c r="J81" s="502"/>
      <c r="K81" s="502"/>
      <c r="L81" s="502"/>
      <c r="M81" s="502"/>
      <c r="N81" s="502"/>
      <c r="O81" s="502"/>
      <c r="P81" s="502"/>
      <c r="Q81" s="502"/>
      <c r="R81" s="502"/>
      <c r="S81" s="502"/>
      <c r="T81" s="502"/>
      <c r="U81" s="502"/>
      <c r="V81" s="502"/>
      <c r="W81" s="502"/>
      <c r="X81" s="502"/>
      <c r="Y81" s="502"/>
      <c r="Z81" s="502"/>
      <c r="AA81" s="502"/>
      <c r="AB81" s="502"/>
      <c r="AC81" s="502"/>
      <c r="AD81" s="502"/>
      <c r="AE81" s="502"/>
      <c r="AF81" s="502"/>
      <c r="AG81" s="502"/>
      <c r="AH81" s="502"/>
      <c r="AI81" s="502"/>
      <c r="AJ81" s="502"/>
      <c r="AK81" s="502"/>
      <c r="AL81" s="502"/>
      <c r="AM81" s="502"/>
      <c r="AN81" s="502"/>
      <c r="AO81" s="502"/>
      <c r="AP81" s="502"/>
      <c r="AQ81" s="502"/>
      <c r="AR81" s="502"/>
      <c r="AS81" s="502"/>
      <c r="AT81" s="502"/>
      <c r="AU81" s="502"/>
      <c r="AV81" s="502"/>
      <c r="AW81" s="502"/>
      <c r="AX81" s="502"/>
      <c r="AY81" s="502"/>
      <c r="AZ81" s="502"/>
      <c r="BA81" s="502"/>
      <c r="BB81" s="502"/>
      <c r="BC81" s="502"/>
      <c r="BD81" s="502"/>
      <c r="BE81" s="502"/>
      <c r="BF81" s="502"/>
      <c r="BG81" s="502"/>
      <c r="BH81" s="502"/>
      <c r="BI81" s="502"/>
      <c r="BJ81" s="502"/>
      <c r="BK81" s="502"/>
      <c r="BL81" s="502"/>
      <c r="BM81" s="502"/>
      <c r="BN81" s="502"/>
      <c r="BO81" s="502"/>
      <c r="BP81" s="502"/>
      <c r="BQ81" s="502"/>
      <c r="BR81" s="502"/>
      <c r="BS81" s="502"/>
      <c r="BT81" s="502"/>
      <c r="BU81" s="502"/>
      <c r="BV81" s="502"/>
      <c r="BW81" s="502"/>
      <c r="BX81" s="502"/>
      <c r="BY81" s="502"/>
      <c r="BZ81" s="502"/>
      <c r="CA81" s="502"/>
      <c r="CB81" s="502"/>
      <c r="CC81" s="502"/>
      <c r="CD81" s="502"/>
      <c r="CE81" s="502"/>
      <c r="CF81" s="502"/>
      <c r="CG81" s="502"/>
      <c r="CH81" s="502"/>
      <c r="CI81" s="502"/>
      <c r="CJ81" s="502"/>
      <c r="CK81" s="502"/>
      <c r="CL81" s="502"/>
      <c r="CM81" s="502"/>
      <c r="CN81" s="502"/>
      <c r="CO81" s="502"/>
      <c r="CP81" s="502"/>
      <c r="CQ81" s="502"/>
      <c r="CR81" s="502"/>
      <c r="CS81" s="502"/>
      <c r="CT81" s="502"/>
      <c r="CU81" s="502"/>
      <c r="CV81" s="502"/>
      <c r="CW81" s="502"/>
      <c r="CX81" s="502"/>
      <c r="CY81" s="502"/>
      <c r="CZ81" s="502"/>
      <c r="DA81" s="502"/>
      <c r="DB81" s="502"/>
      <c r="DC81" s="502"/>
      <c r="DD81" s="502"/>
      <c r="DE81" s="502"/>
      <c r="DF81" s="502"/>
      <c r="DG81" s="502"/>
      <c r="DH81" s="502"/>
      <c r="DI81" s="502"/>
      <c r="DJ81" s="502"/>
      <c r="DK81" s="502"/>
      <c r="DL81" s="502"/>
      <c r="DM81" s="502"/>
      <c r="DN81" s="502"/>
      <c r="DO81" s="502"/>
      <c r="DP81" s="502"/>
      <c r="DQ81" s="502"/>
      <c r="DR81" s="502"/>
      <c r="DS81" s="502"/>
      <c r="DT81" s="502"/>
      <c r="DU81" s="502"/>
      <c r="DV81" s="502"/>
      <c r="DW81" s="502"/>
    </row>
    <row r="82" spans="1:127">
      <c r="A82" s="873" t="s">
        <v>1166</v>
      </c>
      <c r="B82" s="708"/>
      <c r="C82" s="708"/>
      <c r="D82" s="568"/>
      <c r="E82" s="637"/>
      <c r="F82" s="637"/>
      <c r="G82" s="459">
        <f>F88</f>
        <v>0</v>
      </c>
      <c r="H82" s="459">
        <f t="shared" ref="H82" si="461">G88</f>
        <v>0</v>
      </c>
      <c r="I82" s="459">
        <f t="shared" ref="I82" ca="1" si="462">H88</f>
        <v>0</v>
      </c>
      <c r="J82" s="459">
        <f t="shared" ref="J82" ca="1" si="463">I88</f>
        <v>0</v>
      </c>
      <c r="K82" s="459">
        <f t="shared" ref="K82" ca="1" si="464">J88</f>
        <v>0</v>
      </c>
      <c r="L82" s="459">
        <f t="shared" ref="L82" ca="1" si="465">K88</f>
        <v>0</v>
      </c>
      <c r="M82" s="459">
        <f t="shared" ref="M82" ca="1" si="466">L88</f>
        <v>0</v>
      </c>
      <c r="N82" s="459">
        <f t="shared" ref="N82" ca="1" si="467">M88</f>
        <v>0</v>
      </c>
      <c r="O82" s="459">
        <f t="shared" ref="O82" ca="1" si="468">N88</f>
        <v>0</v>
      </c>
      <c r="P82" s="459">
        <f t="shared" ref="P82" ca="1" si="469">O88</f>
        <v>0</v>
      </c>
      <c r="Q82" s="459">
        <f t="shared" ref="Q82" ca="1" si="470">P88</f>
        <v>0</v>
      </c>
      <c r="R82" s="459">
        <f t="shared" ref="R82" ca="1" si="471">Q88</f>
        <v>0</v>
      </c>
      <c r="S82" s="459">
        <f t="shared" ref="S82" ca="1" si="472">R88</f>
        <v>0</v>
      </c>
      <c r="T82" s="459">
        <f t="shared" ref="T82" ca="1" si="473">S88</f>
        <v>0</v>
      </c>
      <c r="U82" s="459">
        <f t="shared" ref="U82" ca="1" si="474">T88</f>
        <v>0</v>
      </c>
      <c r="V82" s="459">
        <f t="shared" ref="V82" ca="1" si="475">U88</f>
        <v>0</v>
      </c>
      <c r="W82" s="459">
        <f t="shared" ref="W82" ca="1" si="476">V88</f>
        <v>0</v>
      </c>
      <c r="X82" s="459">
        <f t="shared" ref="X82" ca="1" si="477">W88</f>
        <v>0</v>
      </c>
      <c r="Y82" s="459">
        <f t="shared" ref="Y82" ca="1" si="478">X88</f>
        <v>0</v>
      </c>
      <c r="Z82" s="459">
        <f t="shared" ref="Z82" ca="1" si="479">Y88</f>
        <v>0</v>
      </c>
      <c r="AA82" s="459">
        <f t="shared" ref="AA82" ca="1" si="480">Z88</f>
        <v>0</v>
      </c>
      <c r="AB82" s="459">
        <f t="shared" ref="AB82" ca="1" si="481">AA88</f>
        <v>0</v>
      </c>
      <c r="AC82" s="459">
        <f t="shared" ref="AC82" ca="1" si="482">AB88</f>
        <v>0</v>
      </c>
      <c r="AD82" s="459">
        <f t="shared" ref="AD82" ca="1" si="483">AC88</f>
        <v>0</v>
      </c>
      <c r="AE82" s="459">
        <f t="shared" ref="AE82" ca="1" si="484">AD88</f>
        <v>0</v>
      </c>
      <c r="AF82" s="459">
        <f t="shared" ref="AF82" ca="1" si="485">AE88</f>
        <v>0</v>
      </c>
      <c r="AG82" s="459">
        <f t="shared" ref="AG82" ca="1" si="486">AF88</f>
        <v>0</v>
      </c>
      <c r="AH82" s="459">
        <f t="shared" ref="AH82" ca="1" si="487">AG88</f>
        <v>0</v>
      </c>
      <c r="AI82" s="459">
        <f t="shared" ref="AI82" ca="1" si="488">AH88</f>
        <v>0</v>
      </c>
      <c r="AJ82" s="459">
        <f t="shared" ref="AJ82" ca="1" si="489">AI88</f>
        <v>0</v>
      </c>
      <c r="AK82" s="459">
        <f t="shared" ref="AK82" ca="1" si="490">AJ88</f>
        <v>0</v>
      </c>
      <c r="AL82" s="459">
        <f t="shared" ref="AL82" ca="1" si="491">AK88</f>
        <v>0</v>
      </c>
      <c r="AM82" s="459">
        <f t="shared" ref="AM82" ca="1" si="492">AL88</f>
        <v>0</v>
      </c>
      <c r="AN82" s="459">
        <f t="shared" ref="AN82" ca="1" si="493">AM88</f>
        <v>0</v>
      </c>
      <c r="AO82" s="459">
        <f t="shared" ref="AO82" ca="1" si="494">AN88</f>
        <v>0</v>
      </c>
      <c r="AP82" s="459">
        <f t="shared" ref="AP82" ca="1" si="495">AO88</f>
        <v>0</v>
      </c>
      <c r="AQ82" s="459">
        <f t="shared" ref="AQ82" ca="1" si="496">AP88</f>
        <v>0</v>
      </c>
      <c r="AR82" s="459">
        <f t="shared" ref="AR82" ca="1" si="497">AQ88</f>
        <v>0</v>
      </c>
      <c r="AS82" s="459">
        <f t="shared" ref="AS82" ca="1" si="498">AR88</f>
        <v>0</v>
      </c>
      <c r="AT82" s="459">
        <f t="shared" ref="AT82" ca="1" si="499">AS88</f>
        <v>0</v>
      </c>
      <c r="AU82" s="459">
        <f t="shared" ref="AU82" ca="1" si="500">AT88</f>
        <v>0</v>
      </c>
      <c r="AV82" s="459">
        <f t="shared" ref="AV82" ca="1" si="501">AU88</f>
        <v>0</v>
      </c>
      <c r="AW82" s="459">
        <f t="shared" ref="AW82" ca="1" si="502">AV88</f>
        <v>0</v>
      </c>
      <c r="AX82" s="459">
        <f t="shared" ref="AX82" ca="1" si="503">AW88</f>
        <v>0</v>
      </c>
      <c r="AY82" s="459">
        <f t="shared" ref="AY82" ca="1" si="504">AX88</f>
        <v>0</v>
      </c>
      <c r="AZ82" s="459">
        <f t="shared" ref="AZ82" ca="1" si="505">AY88</f>
        <v>0</v>
      </c>
      <c r="BA82" s="459">
        <f t="shared" ref="BA82" ca="1" si="506">AZ88</f>
        <v>0</v>
      </c>
      <c r="BB82" s="459">
        <f t="shared" ref="BB82" ca="1" si="507">BA88</f>
        <v>0</v>
      </c>
      <c r="BC82" s="459">
        <f t="shared" ref="BC82" ca="1" si="508">BB88</f>
        <v>0</v>
      </c>
      <c r="BD82" s="459">
        <f t="shared" ref="BD82" ca="1" si="509">BC88</f>
        <v>0</v>
      </c>
      <c r="BE82" s="459">
        <f t="shared" ref="BE82" ca="1" si="510">BD88</f>
        <v>0</v>
      </c>
      <c r="BF82" s="459">
        <f t="shared" ref="BF82" ca="1" si="511">BE88</f>
        <v>0</v>
      </c>
      <c r="BG82" s="459">
        <f t="shared" ref="BG82" ca="1" si="512">BF88</f>
        <v>0</v>
      </c>
      <c r="BH82" s="459">
        <f t="shared" ref="BH82" ca="1" si="513">BG88</f>
        <v>0</v>
      </c>
      <c r="BI82" s="459">
        <f t="shared" ref="BI82" ca="1" si="514">BH88</f>
        <v>0</v>
      </c>
      <c r="BJ82" s="459">
        <f t="shared" ref="BJ82" ca="1" si="515">BI88</f>
        <v>0</v>
      </c>
      <c r="BK82" s="459">
        <f t="shared" ref="BK82" ca="1" si="516">BJ88</f>
        <v>0</v>
      </c>
      <c r="BL82" s="459">
        <f t="shared" ref="BL82" ca="1" si="517">BK88</f>
        <v>0</v>
      </c>
      <c r="BM82" s="459">
        <f t="shared" ref="BM82" ca="1" si="518">BL88</f>
        <v>0</v>
      </c>
      <c r="BN82" s="459">
        <f t="shared" ref="BN82" ca="1" si="519">BM88</f>
        <v>0</v>
      </c>
      <c r="BO82" s="459">
        <f t="shared" ref="BO82" ca="1" si="520">BN88</f>
        <v>0</v>
      </c>
      <c r="BP82" s="459">
        <f t="shared" ref="BP82" ca="1" si="521">BO88</f>
        <v>0</v>
      </c>
      <c r="BQ82" s="459">
        <f t="shared" ref="BQ82" ca="1" si="522">BP88</f>
        <v>0</v>
      </c>
      <c r="BR82" s="459">
        <f t="shared" ref="BR82" ca="1" si="523">BQ88</f>
        <v>0</v>
      </c>
      <c r="BS82" s="459">
        <f t="shared" ref="BS82" ca="1" si="524">BR88</f>
        <v>0</v>
      </c>
      <c r="BT82" s="459">
        <f t="shared" ref="BT82" ca="1" si="525">BS88</f>
        <v>0</v>
      </c>
      <c r="BU82" s="459">
        <f t="shared" ref="BU82" ca="1" si="526">BT88</f>
        <v>0</v>
      </c>
      <c r="BV82" s="459">
        <f t="shared" ref="BV82" ca="1" si="527">BU88</f>
        <v>0</v>
      </c>
      <c r="BW82" s="459">
        <f t="shared" ref="BW82" ca="1" si="528">BV88</f>
        <v>0</v>
      </c>
      <c r="BX82" s="459">
        <f t="shared" ref="BX82" ca="1" si="529">BW88</f>
        <v>0</v>
      </c>
      <c r="BY82" s="459">
        <f t="shared" ref="BY82" ca="1" si="530">BX88</f>
        <v>0</v>
      </c>
      <c r="BZ82" s="459">
        <f t="shared" ref="BZ82" ca="1" si="531">BY88</f>
        <v>0</v>
      </c>
      <c r="CA82" s="459">
        <f t="shared" ref="CA82" ca="1" si="532">BZ88</f>
        <v>0</v>
      </c>
      <c r="CB82" s="459">
        <f t="shared" ref="CB82" ca="1" si="533">CA88</f>
        <v>0</v>
      </c>
      <c r="CC82" s="459">
        <f t="shared" ref="CC82" ca="1" si="534">CB88</f>
        <v>0</v>
      </c>
      <c r="CD82" s="459">
        <f t="shared" ref="CD82" ca="1" si="535">CC88</f>
        <v>0</v>
      </c>
      <c r="CE82" s="459">
        <f t="shared" ref="CE82" ca="1" si="536">CD88</f>
        <v>0</v>
      </c>
      <c r="CF82" s="459">
        <f t="shared" ref="CF82" ca="1" si="537">CE88</f>
        <v>0</v>
      </c>
      <c r="CG82" s="459">
        <f t="shared" ref="CG82" ca="1" si="538">CF88</f>
        <v>0</v>
      </c>
      <c r="CH82" s="459">
        <f t="shared" ref="CH82" ca="1" si="539">CG88</f>
        <v>0</v>
      </c>
      <c r="CI82" s="459">
        <f t="shared" ref="CI82" ca="1" si="540">CH88</f>
        <v>0</v>
      </c>
      <c r="CJ82" s="459">
        <f t="shared" ref="CJ82" ca="1" si="541">CI88</f>
        <v>0</v>
      </c>
      <c r="CK82" s="459">
        <f t="shared" ref="CK82" ca="1" si="542">CJ88</f>
        <v>0</v>
      </c>
      <c r="CL82" s="459">
        <f t="shared" ref="CL82" ca="1" si="543">CK88</f>
        <v>0</v>
      </c>
      <c r="CM82" s="459">
        <f t="shared" ref="CM82" ca="1" si="544">CL88</f>
        <v>0</v>
      </c>
      <c r="CN82" s="459">
        <f t="shared" ref="CN82" ca="1" si="545">CM88</f>
        <v>0</v>
      </c>
      <c r="CO82" s="459">
        <f t="shared" ref="CO82" ca="1" si="546">CN88</f>
        <v>0</v>
      </c>
      <c r="CP82" s="459">
        <f t="shared" ref="CP82" ca="1" si="547">CO88</f>
        <v>0</v>
      </c>
      <c r="CQ82" s="459">
        <f t="shared" ref="CQ82" ca="1" si="548">CP88</f>
        <v>0</v>
      </c>
      <c r="CR82" s="459">
        <f t="shared" ref="CR82" ca="1" si="549">CQ88</f>
        <v>0</v>
      </c>
      <c r="CS82" s="459">
        <f t="shared" ref="CS82" ca="1" si="550">CR88</f>
        <v>0</v>
      </c>
      <c r="CT82" s="459">
        <f t="shared" ref="CT82" ca="1" si="551">CS88</f>
        <v>0</v>
      </c>
      <c r="CU82" s="459">
        <f t="shared" ref="CU82" ca="1" si="552">CT88</f>
        <v>0</v>
      </c>
      <c r="CV82" s="459">
        <f t="shared" ref="CV82" ca="1" si="553">CU88</f>
        <v>0</v>
      </c>
      <c r="CW82" s="459">
        <f t="shared" ref="CW82" ca="1" si="554">CV88</f>
        <v>0</v>
      </c>
      <c r="CX82" s="459">
        <f t="shared" ref="CX82" ca="1" si="555">CW88</f>
        <v>0</v>
      </c>
      <c r="CY82" s="459">
        <f t="shared" ref="CY82" ca="1" si="556">CX88</f>
        <v>0</v>
      </c>
      <c r="CZ82" s="459">
        <f t="shared" ref="CZ82" ca="1" si="557">CY88</f>
        <v>0</v>
      </c>
      <c r="DA82" s="459">
        <f t="shared" ref="DA82" ca="1" si="558">CZ88</f>
        <v>0</v>
      </c>
      <c r="DB82" s="459">
        <f t="shared" ref="DB82" ca="1" si="559">DA88</f>
        <v>0</v>
      </c>
      <c r="DC82" s="459">
        <f t="shared" ref="DC82" ca="1" si="560">DB88</f>
        <v>0</v>
      </c>
      <c r="DD82" s="459">
        <f t="shared" ref="DD82" ca="1" si="561">DC88</f>
        <v>0</v>
      </c>
      <c r="DE82" s="459">
        <f t="shared" ref="DE82" ca="1" si="562">DD88</f>
        <v>0</v>
      </c>
      <c r="DF82" s="459">
        <f t="shared" ref="DF82" ca="1" si="563">DE88</f>
        <v>0</v>
      </c>
      <c r="DG82" s="459">
        <f t="shared" ref="DG82" ca="1" si="564">DF88</f>
        <v>0</v>
      </c>
      <c r="DH82" s="459">
        <f t="shared" ref="DH82" ca="1" si="565">DG88</f>
        <v>0</v>
      </c>
      <c r="DI82" s="459">
        <f t="shared" ref="DI82" ca="1" si="566">DH88</f>
        <v>0</v>
      </c>
      <c r="DJ82" s="459">
        <f t="shared" ref="DJ82" ca="1" si="567">DI88</f>
        <v>0</v>
      </c>
      <c r="DK82" s="459">
        <f t="shared" ref="DK82" ca="1" si="568">DJ88</f>
        <v>0</v>
      </c>
      <c r="DL82" s="459">
        <f t="shared" ref="DL82" ca="1" si="569">DK88</f>
        <v>0</v>
      </c>
      <c r="DM82" s="459">
        <f t="shared" ref="DM82" ca="1" si="570">DL88</f>
        <v>0</v>
      </c>
      <c r="DN82" s="459">
        <f t="shared" ref="DN82" ca="1" si="571">DM88</f>
        <v>0</v>
      </c>
      <c r="DO82" s="459">
        <f t="shared" ref="DO82" ca="1" si="572">DN88</f>
        <v>0</v>
      </c>
      <c r="DP82" s="459">
        <f t="shared" ref="DP82" ca="1" si="573">DO88</f>
        <v>0</v>
      </c>
      <c r="DQ82" s="459">
        <f t="shared" ref="DQ82" ca="1" si="574">DP88</f>
        <v>0</v>
      </c>
      <c r="DR82" s="459">
        <f t="shared" ref="DR82" ca="1" si="575">DQ88</f>
        <v>0</v>
      </c>
      <c r="DS82" s="459">
        <f t="shared" ref="DS82" ca="1" si="576">DR88</f>
        <v>0</v>
      </c>
      <c r="DT82" s="459">
        <f t="shared" ref="DT82" ca="1" si="577">DS88</f>
        <v>0</v>
      </c>
      <c r="DU82" s="459">
        <f t="shared" ref="DU82" ca="1" si="578">DT88</f>
        <v>0</v>
      </c>
      <c r="DV82" s="459">
        <f t="shared" ref="DV82" ca="1" si="579">DU88</f>
        <v>0</v>
      </c>
      <c r="DW82" s="459">
        <f t="shared" ref="DW82" ca="1" si="580">DV88</f>
        <v>0</v>
      </c>
    </row>
    <row r="83" spans="1:127">
      <c r="A83" s="880" t="s">
        <v>1087</v>
      </c>
      <c r="B83" s="810">
        <f ca="1">Inputs!D221</f>
        <v>0</v>
      </c>
      <c r="C83" s="810"/>
      <c r="D83" s="510">
        <f ca="1">SUM(G83:DW83)</f>
        <v>0</v>
      </c>
      <c r="E83" s="637"/>
      <c r="F83" s="637"/>
      <c r="G83" s="459">
        <f t="shared" ref="G83:AL83" si="581">IF(G7,F53,0)</f>
        <v>0</v>
      </c>
      <c r="H83" s="459">
        <f t="shared" ca="1" si="581"/>
        <v>0</v>
      </c>
      <c r="I83" s="459">
        <f t="shared" ca="1" si="581"/>
        <v>0</v>
      </c>
      <c r="J83" s="459">
        <f t="shared" ca="1" si="581"/>
        <v>0</v>
      </c>
      <c r="K83" s="459">
        <f t="shared" ca="1" si="581"/>
        <v>0</v>
      </c>
      <c r="L83" s="459">
        <f t="shared" ca="1" si="581"/>
        <v>0</v>
      </c>
      <c r="M83" s="459">
        <f t="shared" ca="1" si="581"/>
        <v>0</v>
      </c>
      <c r="N83" s="459">
        <f t="shared" ca="1" si="581"/>
        <v>0</v>
      </c>
      <c r="O83" s="459">
        <f t="shared" ca="1" si="581"/>
        <v>0</v>
      </c>
      <c r="P83" s="459">
        <f t="shared" ca="1" si="581"/>
        <v>0</v>
      </c>
      <c r="Q83" s="459">
        <f t="shared" ca="1" si="581"/>
        <v>0</v>
      </c>
      <c r="R83" s="459">
        <f t="shared" ca="1" si="581"/>
        <v>0</v>
      </c>
      <c r="S83" s="459">
        <f t="shared" ca="1" si="581"/>
        <v>0</v>
      </c>
      <c r="T83" s="459">
        <f t="shared" ca="1" si="581"/>
        <v>0</v>
      </c>
      <c r="U83" s="459">
        <f t="shared" ca="1" si="581"/>
        <v>0</v>
      </c>
      <c r="V83" s="459">
        <f t="shared" ca="1" si="581"/>
        <v>0</v>
      </c>
      <c r="W83" s="459">
        <f t="shared" ca="1" si="581"/>
        <v>0</v>
      </c>
      <c r="X83" s="459">
        <f t="shared" ca="1" si="581"/>
        <v>0</v>
      </c>
      <c r="Y83" s="459">
        <f t="shared" ca="1" si="581"/>
        <v>0</v>
      </c>
      <c r="Z83" s="459">
        <f t="shared" ca="1" si="581"/>
        <v>0</v>
      </c>
      <c r="AA83" s="459">
        <f t="shared" ca="1" si="581"/>
        <v>0</v>
      </c>
      <c r="AB83" s="459">
        <f t="shared" ca="1" si="581"/>
        <v>0</v>
      </c>
      <c r="AC83" s="459">
        <f t="shared" ca="1" si="581"/>
        <v>0</v>
      </c>
      <c r="AD83" s="459">
        <f t="shared" ca="1" si="581"/>
        <v>0</v>
      </c>
      <c r="AE83" s="459">
        <f t="shared" ca="1" si="581"/>
        <v>0</v>
      </c>
      <c r="AF83" s="459">
        <f t="shared" ca="1" si="581"/>
        <v>0</v>
      </c>
      <c r="AG83" s="459">
        <f t="shared" ca="1" si="581"/>
        <v>0</v>
      </c>
      <c r="AH83" s="459">
        <f t="shared" ca="1" si="581"/>
        <v>0</v>
      </c>
      <c r="AI83" s="459">
        <f t="shared" ca="1" si="581"/>
        <v>0</v>
      </c>
      <c r="AJ83" s="459">
        <f t="shared" ca="1" si="581"/>
        <v>0</v>
      </c>
      <c r="AK83" s="459">
        <f t="shared" ca="1" si="581"/>
        <v>0</v>
      </c>
      <c r="AL83" s="459">
        <f t="shared" ca="1" si="581"/>
        <v>0</v>
      </c>
      <c r="AM83" s="459">
        <f t="shared" ref="AM83:BR83" ca="1" si="582">IF(AM7,AL53,0)</f>
        <v>0</v>
      </c>
      <c r="AN83" s="459">
        <f t="shared" ca="1" si="582"/>
        <v>0</v>
      </c>
      <c r="AO83" s="459">
        <f t="shared" ca="1" si="582"/>
        <v>0</v>
      </c>
      <c r="AP83" s="459">
        <f t="shared" ca="1" si="582"/>
        <v>0</v>
      </c>
      <c r="AQ83" s="459">
        <f t="shared" ca="1" si="582"/>
        <v>0</v>
      </c>
      <c r="AR83" s="459">
        <f t="shared" ca="1" si="582"/>
        <v>0</v>
      </c>
      <c r="AS83" s="459">
        <f t="shared" ca="1" si="582"/>
        <v>0</v>
      </c>
      <c r="AT83" s="459">
        <f t="shared" ca="1" si="582"/>
        <v>0</v>
      </c>
      <c r="AU83" s="459">
        <f t="shared" ca="1" si="582"/>
        <v>0</v>
      </c>
      <c r="AV83" s="459">
        <f t="shared" ca="1" si="582"/>
        <v>0</v>
      </c>
      <c r="AW83" s="459">
        <f t="shared" ca="1" si="582"/>
        <v>0</v>
      </c>
      <c r="AX83" s="459">
        <f t="shared" ca="1" si="582"/>
        <v>0</v>
      </c>
      <c r="AY83" s="459">
        <f t="shared" ca="1" si="582"/>
        <v>0</v>
      </c>
      <c r="AZ83" s="459">
        <f t="shared" ca="1" si="582"/>
        <v>0</v>
      </c>
      <c r="BA83" s="459">
        <f t="shared" ca="1" si="582"/>
        <v>0</v>
      </c>
      <c r="BB83" s="459">
        <f t="shared" ca="1" si="582"/>
        <v>0</v>
      </c>
      <c r="BC83" s="459">
        <f t="shared" ca="1" si="582"/>
        <v>0</v>
      </c>
      <c r="BD83" s="459">
        <f t="shared" ca="1" si="582"/>
        <v>0</v>
      </c>
      <c r="BE83" s="459">
        <f t="shared" ca="1" si="582"/>
        <v>0</v>
      </c>
      <c r="BF83" s="459">
        <f t="shared" ca="1" si="582"/>
        <v>0</v>
      </c>
      <c r="BG83" s="459">
        <f t="shared" ca="1" si="582"/>
        <v>0</v>
      </c>
      <c r="BH83" s="459">
        <f t="shared" ca="1" si="582"/>
        <v>0</v>
      </c>
      <c r="BI83" s="459">
        <f t="shared" ca="1" si="582"/>
        <v>0</v>
      </c>
      <c r="BJ83" s="459">
        <f t="shared" ca="1" si="582"/>
        <v>0</v>
      </c>
      <c r="BK83" s="459">
        <f t="shared" ca="1" si="582"/>
        <v>0</v>
      </c>
      <c r="BL83" s="459">
        <f t="shared" ca="1" si="582"/>
        <v>0</v>
      </c>
      <c r="BM83" s="459">
        <f t="shared" ca="1" si="582"/>
        <v>0</v>
      </c>
      <c r="BN83" s="459">
        <f t="shared" ca="1" si="582"/>
        <v>0</v>
      </c>
      <c r="BO83" s="459">
        <f t="shared" ca="1" si="582"/>
        <v>0</v>
      </c>
      <c r="BP83" s="459">
        <f t="shared" ca="1" si="582"/>
        <v>0</v>
      </c>
      <c r="BQ83" s="459">
        <f t="shared" ca="1" si="582"/>
        <v>0</v>
      </c>
      <c r="BR83" s="459">
        <f t="shared" ca="1" si="582"/>
        <v>0</v>
      </c>
      <c r="BS83" s="459">
        <f t="shared" ref="BS83:CX83" ca="1" si="583">IF(BS7,BR53,0)</f>
        <v>0</v>
      </c>
      <c r="BT83" s="459">
        <f t="shared" ca="1" si="583"/>
        <v>0</v>
      </c>
      <c r="BU83" s="459">
        <f t="shared" ca="1" si="583"/>
        <v>0</v>
      </c>
      <c r="BV83" s="459">
        <f t="shared" ca="1" si="583"/>
        <v>0</v>
      </c>
      <c r="BW83" s="459">
        <f t="shared" ca="1" si="583"/>
        <v>0</v>
      </c>
      <c r="BX83" s="459">
        <f t="shared" ca="1" si="583"/>
        <v>0</v>
      </c>
      <c r="BY83" s="459">
        <f t="shared" ca="1" si="583"/>
        <v>0</v>
      </c>
      <c r="BZ83" s="459">
        <f t="shared" ca="1" si="583"/>
        <v>0</v>
      </c>
      <c r="CA83" s="459">
        <f t="shared" ca="1" si="583"/>
        <v>0</v>
      </c>
      <c r="CB83" s="459">
        <f t="shared" ca="1" si="583"/>
        <v>0</v>
      </c>
      <c r="CC83" s="459">
        <f t="shared" ca="1" si="583"/>
        <v>0</v>
      </c>
      <c r="CD83" s="459">
        <f t="shared" ca="1" si="583"/>
        <v>0</v>
      </c>
      <c r="CE83" s="459">
        <f t="shared" ca="1" si="583"/>
        <v>0</v>
      </c>
      <c r="CF83" s="459">
        <f t="shared" ca="1" si="583"/>
        <v>0</v>
      </c>
      <c r="CG83" s="459">
        <f t="shared" ca="1" si="583"/>
        <v>0</v>
      </c>
      <c r="CH83" s="459">
        <f t="shared" ca="1" si="583"/>
        <v>0</v>
      </c>
      <c r="CI83" s="459">
        <f t="shared" ca="1" si="583"/>
        <v>0</v>
      </c>
      <c r="CJ83" s="459">
        <f t="shared" ca="1" si="583"/>
        <v>0</v>
      </c>
      <c r="CK83" s="459">
        <f t="shared" ca="1" si="583"/>
        <v>0</v>
      </c>
      <c r="CL83" s="459">
        <f t="shared" ca="1" si="583"/>
        <v>0</v>
      </c>
      <c r="CM83" s="459">
        <f t="shared" ca="1" si="583"/>
        <v>0</v>
      </c>
      <c r="CN83" s="459">
        <f t="shared" ca="1" si="583"/>
        <v>0</v>
      </c>
      <c r="CO83" s="459">
        <f t="shared" ca="1" si="583"/>
        <v>0</v>
      </c>
      <c r="CP83" s="459">
        <f t="shared" ca="1" si="583"/>
        <v>0</v>
      </c>
      <c r="CQ83" s="459">
        <f t="shared" ca="1" si="583"/>
        <v>0</v>
      </c>
      <c r="CR83" s="459">
        <f t="shared" ca="1" si="583"/>
        <v>0</v>
      </c>
      <c r="CS83" s="459">
        <f t="shared" ca="1" si="583"/>
        <v>0</v>
      </c>
      <c r="CT83" s="459">
        <f t="shared" ca="1" si="583"/>
        <v>0</v>
      </c>
      <c r="CU83" s="459">
        <f t="shared" ca="1" si="583"/>
        <v>0</v>
      </c>
      <c r="CV83" s="459">
        <f t="shared" ca="1" si="583"/>
        <v>0</v>
      </c>
      <c r="CW83" s="459">
        <f t="shared" ca="1" si="583"/>
        <v>0</v>
      </c>
      <c r="CX83" s="459">
        <f t="shared" ca="1" si="583"/>
        <v>0</v>
      </c>
      <c r="CY83" s="459">
        <f t="shared" ref="CY83:DW83" ca="1" si="584">IF(CY7,CX53,0)</f>
        <v>0</v>
      </c>
      <c r="CZ83" s="459">
        <f t="shared" ca="1" si="584"/>
        <v>0</v>
      </c>
      <c r="DA83" s="459">
        <f t="shared" ca="1" si="584"/>
        <v>0</v>
      </c>
      <c r="DB83" s="459">
        <f t="shared" ca="1" si="584"/>
        <v>0</v>
      </c>
      <c r="DC83" s="459">
        <f t="shared" ca="1" si="584"/>
        <v>0</v>
      </c>
      <c r="DD83" s="459">
        <f t="shared" ca="1" si="584"/>
        <v>0</v>
      </c>
      <c r="DE83" s="459">
        <f t="shared" ca="1" si="584"/>
        <v>0</v>
      </c>
      <c r="DF83" s="459">
        <f t="shared" ca="1" si="584"/>
        <v>0</v>
      </c>
      <c r="DG83" s="459">
        <f t="shared" ca="1" si="584"/>
        <v>0</v>
      </c>
      <c r="DH83" s="459">
        <f t="shared" ca="1" si="584"/>
        <v>0</v>
      </c>
      <c r="DI83" s="459">
        <f t="shared" ca="1" si="584"/>
        <v>0</v>
      </c>
      <c r="DJ83" s="459">
        <f t="shared" ca="1" si="584"/>
        <v>0</v>
      </c>
      <c r="DK83" s="459">
        <f t="shared" ca="1" si="584"/>
        <v>0</v>
      </c>
      <c r="DL83" s="459">
        <f t="shared" ca="1" si="584"/>
        <v>0</v>
      </c>
      <c r="DM83" s="459">
        <f t="shared" ca="1" si="584"/>
        <v>0</v>
      </c>
      <c r="DN83" s="459">
        <f t="shared" ca="1" si="584"/>
        <v>0</v>
      </c>
      <c r="DO83" s="459">
        <f t="shared" ca="1" si="584"/>
        <v>0</v>
      </c>
      <c r="DP83" s="459">
        <f t="shared" ca="1" si="584"/>
        <v>0</v>
      </c>
      <c r="DQ83" s="459">
        <f t="shared" ca="1" si="584"/>
        <v>0</v>
      </c>
      <c r="DR83" s="459">
        <f t="shared" ca="1" si="584"/>
        <v>0</v>
      </c>
      <c r="DS83" s="459">
        <f t="shared" ca="1" si="584"/>
        <v>0</v>
      </c>
      <c r="DT83" s="459">
        <f t="shared" ca="1" si="584"/>
        <v>0</v>
      </c>
      <c r="DU83" s="459">
        <f t="shared" ca="1" si="584"/>
        <v>0</v>
      </c>
      <c r="DV83" s="459">
        <f t="shared" ca="1" si="584"/>
        <v>0</v>
      </c>
      <c r="DW83" s="459">
        <f t="shared" ca="1" si="584"/>
        <v>0</v>
      </c>
    </row>
    <row r="84" spans="1:127">
      <c r="A84" s="880" t="s">
        <v>250</v>
      </c>
      <c r="B84" s="708"/>
      <c r="C84" s="708"/>
      <c r="D84" s="510">
        <f ca="1">SUM(G84:DW84)</f>
        <v>0</v>
      </c>
      <c r="E84" s="637"/>
      <c r="F84" s="637"/>
      <c r="G84" s="459">
        <f t="shared" ref="G84:H84" si="585">MIN(SUM(G82:G83),G43-G87)</f>
        <v>0</v>
      </c>
      <c r="H84" s="459">
        <f t="shared" ca="1" si="585"/>
        <v>0</v>
      </c>
      <c r="I84" s="459">
        <f t="shared" ref="I84:BT84" ca="1" si="586">MIN(SUM(I82:I83),I43-I87)</f>
        <v>0</v>
      </c>
      <c r="J84" s="459">
        <f t="shared" ca="1" si="586"/>
        <v>0</v>
      </c>
      <c r="K84" s="459">
        <f t="shared" ca="1" si="586"/>
        <v>0</v>
      </c>
      <c r="L84" s="459">
        <f t="shared" ca="1" si="586"/>
        <v>0</v>
      </c>
      <c r="M84" s="459">
        <f t="shared" ca="1" si="586"/>
        <v>0</v>
      </c>
      <c r="N84" s="459">
        <f t="shared" ca="1" si="586"/>
        <v>0</v>
      </c>
      <c r="O84" s="459">
        <f t="shared" ca="1" si="586"/>
        <v>0</v>
      </c>
      <c r="P84" s="459">
        <f t="shared" ca="1" si="586"/>
        <v>0</v>
      </c>
      <c r="Q84" s="459">
        <f t="shared" ca="1" si="586"/>
        <v>0</v>
      </c>
      <c r="R84" s="459">
        <f t="shared" ca="1" si="586"/>
        <v>0</v>
      </c>
      <c r="S84" s="459">
        <f t="shared" ca="1" si="586"/>
        <v>0</v>
      </c>
      <c r="T84" s="459">
        <f t="shared" ca="1" si="586"/>
        <v>0</v>
      </c>
      <c r="U84" s="459">
        <f t="shared" ca="1" si="586"/>
        <v>0</v>
      </c>
      <c r="V84" s="459">
        <f t="shared" ca="1" si="586"/>
        <v>0</v>
      </c>
      <c r="W84" s="459">
        <f t="shared" ca="1" si="586"/>
        <v>0</v>
      </c>
      <c r="X84" s="459">
        <f t="shared" ca="1" si="586"/>
        <v>0</v>
      </c>
      <c r="Y84" s="459">
        <f t="shared" ca="1" si="586"/>
        <v>0</v>
      </c>
      <c r="Z84" s="459">
        <f t="shared" ca="1" si="586"/>
        <v>0</v>
      </c>
      <c r="AA84" s="459">
        <f t="shared" ca="1" si="586"/>
        <v>0</v>
      </c>
      <c r="AB84" s="459">
        <f t="shared" ca="1" si="586"/>
        <v>0</v>
      </c>
      <c r="AC84" s="459">
        <f t="shared" ca="1" si="586"/>
        <v>0</v>
      </c>
      <c r="AD84" s="459">
        <f t="shared" ca="1" si="586"/>
        <v>0</v>
      </c>
      <c r="AE84" s="459">
        <f t="shared" ca="1" si="586"/>
        <v>0</v>
      </c>
      <c r="AF84" s="459">
        <f t="shared" ca="1" si="586"/>
        <v>0</v>
      </c>
      <c r="AG84" s="459">
        <f t="shared" ca="1" si="586"/>
        <v>0</v>
      </c>
      <c r="AH84" s="459">
        <f t="shared" ca="1" si="586"/>
        <v>0</v>
      </c>
      <c r="AI84" s="459">
        <f t="shared" ca="1" si="586"/>
        <v>0</v>
      </c>
      <c r="AJ84" s="459">
        <f t="shared" ca="1" si="586"/>
        <v>0</v>
      </c>
      <c r="AK84" s="459">
        <f t="shared" ca="1" si="586"/>
        <v>0</v>
      </c>
      <c r="AL84" s="459">
        <f t="shared" ca="1" si="586"/>
        <v>0</v>
      </c>
      <c r="AM84" s="459">
        <f t="shared" ca="1" si="586"/>
        <v>0</v>
      </c>
      <c r="AN84" s="459">
        <f t="shared" ca="1" si="586"/>
        <v>0</v>
      </c>
      <c r="AO84" s="459">
        <f t="shared" ca="1" si="586"/>
        <v>0</v>
      </c>
      <c r="AP84" s="459">
        <f t="shared" ca="1" si="586"/>
        <v>0</v>
      </c>
      <c r="AQ84" s="459">
        <f t="shared" ca="1" si="586"/>
        <v>0</v>
      </c>
      <c r="AR84" s="459">
        <f t="shared" ca="1" si="586"/>
        <v>0</v>
      </c>
      <c r="AS84" s="459">
        <f t="shared" ca="1" si="586"/>
        <v>0</v>
      </c>
      <c r="AT84" s="459">
        <f t="shared" ca="1" si="586"/>
        <v>0</v>
      </c>
      <c r="AU84" s="459">
        <f t="shared" ca="1" si="586"/>
        <v>0</v>
      </c>
      <c r="AV84" s="459">
        <f t="shared" ca="1" si="586"/>
        <v>0</v>
      </c>
      <c r="AW84" s="459">
        <f t="shared" ca="1" si="586"/>
        <v>0</v>
      </c>
      <c r="AX84" s="459">
        <f t="shared" ca="1" si="586"/>
        <v>0</v>
      </c>
      <c r="AY84" s="459">
        <f t="shared" ca="1" si="586"/>
        <v>0</v>
      </c>
      <c r="AZ84" s="459">
        <f t="shared" ca="1" si="586"/>
        <v>0</v>
      </c>
      <c r="BA84" s="459">
        <f t="shared" ca="1" si="586"/>
        <v>0</v>
      </c>
      <c r="BB84" s="459">
        <f t="shared" ca="1" si="586"/>
        <v>0</v>
      </c>
      <c r="BC84" s="459">
        <f t="shared" ca="1" si="586"/>
        <v>0</v>
      </c>
      <c r="BD84" s="459">
        <f t="shared" ca="1" si="586"/>
        <v>0</v>
      </c>
      <c r="BE84" s="459">
        <f t="shared" ca="1" si="586"/>
        <v>0</v>
      </c>
      <c r="BF84" s="459">
        <f t="shared" ca="1" si="586"/>
        <v>0</v>
      </c>
      <c r="BG84" s="459">
        <f t="shared" ca="1" si="586"/>
        <v>0</v>
      </c>
      <c r="BH84" s="459">
        <f t="shared" ca="1" si="586"/>
        <v>0</v>
      </c>
      <c r="BI84" s="459">
        <f t="shared" ca="1" si="586"/>
        <v>0</v>
      </c>
      <c r="BJ84" s="459">
        <f t="shared" ca="1" si="586"/>
        <v>0</v>
      </c>
      <c r="BK84" s="459">
        <f t="shared" ca="1" si="586"/>
        <v>0</v>
      </c>
      <c r="BL84" s="459">
        <f t="shared" ca="1" si="586"/>
        <v>0</v>
      </c>
      <c r="BM84" s="459">
        <f t="shared" ca="1" si="586"/>
        <v>0</v>
      </c>
      <c r="BN84" s="459">
        <f t="shared" ca="1" si="586"/>
        <v>0</v>
      </c>
      <c r="BO84" s="459">
        <f t="shared" ca="1" si="586"/>
        <v>0</v>
      </c>
      <c r="BP84" s="459">
        <f t="shared" ca="1" si="586"/>
        <v>0</v>
      </c>
      <c r="BQ84" s="459">
        <f t="shared" ca="1" si="586"/>
        <v>0</v>
      </c>
      <c r="BR84" s="459">
        <f t="shared" ca="1" si="586"/>
        <v>0</v>
      </c>
      <c r="BS84" s="459">
        <f t="shared" ca="1" si="586"/>
        <v>0</v>
      </c>
      <c r="BT84" s="459">
        <f t="shared" ca="1" si="586"/>
        <v>0</v>
      </c>
      <c r="BU84" s="459">
        <f t="shared" ref="BU84:DW84" ca="1" si="587">MIN(SUM(BU82:BU83),BU43-BU87)</f>
        <v>0</v>
      </c>
      <c r="BV84" s="459">
        <f t="shared" ca="1" si="587"/>
        <v>0</v>
      </c>
      <c r="BW84" s="459">
        <f t="shared" ca="1" si="587"/>
        <v>0</v>
      </c>
      <c r="BX84" s="459">
        <f t="shared" ca="1" si="587"/>
        <v>0</v>
      </c>
      <c r="BY84" s="459">
        <f t="shared" ca="1" si="587"/>
        <v>0</v>
      </c>
      <c r="BZ84" s="459">
        <f t="shared" ca="1" si="587"/>
        <v>0</v>
      </c>
      <c r="CA84" s="459">
        <f t="shared" ca="1" si="587"/>
        <v>0</v>
      </c>
      <c r="CB84" s="459">
        <f t="shared" ca="1" si="587"/>
        <v>0</v>
      </c>
      <c r="CC84" s="459">
        <f t="shared" ca="1" si="587"/>
        <v>0</v>
      </c>
      <c r="CD84" s="459">
        <f t="shared" ca="1" si="587"/>
        <v>0</v>
      </c>
      <c r="CE84" s="459">
        <f t="shared" ca="1" si="587"/>
        <v>0</v>
      </c>
      <c r="CF84" s="459">
        <f t="shared" ca="1" si="587"/>
        <v>0</v>
      </c>
      <c r="CG84" s="459">
        <f t="shared" ca="1" si="587"/>
        <v>0</v>
      </c>
      <c r="CH84" s="459">
        <f t="shared" ca="1" si="587"/>
        <v>0</v>
      </c>
      <c r="CI84" s="459">
        <f t="shared" ca="1" si="587"/>
        <v>0</v>
      </c>
      <c r="CJ84" s="459">
        <f t="shared" ca="1" si="587"/>
        <v>0</v>
      </c>
      <c r="CK84" s="459">
        <f t="shared" ca="1" si="587"/>
        <v>0</v>
      </c>
      <c r="CL84" s="459">
        <f t="shared" ca="1" si="587"/>
        <v>0</v>
      </c>
      <c r="CM84" s="459">
        <f t="shared" ca="1" si="587"/>
        <v>0</v>
      </c>
      <c r="CN84" s="459">
        <f t="shared" ca="1" si="587"/>
        <v>0</v>
      </c>
      <c r="CO84" s="459">
        <f t="shared" ca="1" si="587"/>
        <v>0</v>
      </c>
      <c r="CP84" s="459">
        <f t="shared" ca="1" si="587"/>
        <v>0</v>
      </c>
      <c r="CQ84" s="459">
        <f t="shared" ca="1" si="587"/>
        <v>0</v>
      </c>
      <c r="CR84" s="459">
        <f t="shared" ca="1" si="587"/>
        <v>0</v>
      </c>
      <c r="CS84" s="459">
        <f t="shared" ca="1" si="587"/>
        <v>0</v>
      </c>
      <c r="CT84" s="459">
        <f t="shared" ca="1" si="587"/>
        <v>0</v>
      </c>
      <c r="CU84" s="459">
        <f t="shared" ca="1" si="587"/>
        <v>0</v>
      </c>
      <c r="CV84" s="459">
        <f t="shared" ca="1" si="587"/>
        <v>0</v>
      </c>
      <c r="CW84" s="459">
        <f t="shared" ca="1" si="587"/>
        <v>0</v>
      </c>
      <c r="CX84" s="459">
        <f t="shared" ca="1" si="587"/>
        <v>0</v>
      </c>
      <c r="CY84" s="459">
        <f t="shared" ca="1" si="587"/>
        <v>0</v>
      </c>
      <c r="CZ84" s="459">
        <f t="shared" ca="1" si="587"/>
        <v>0</v>
      </c>
      <c r="DA84" s="459">
        <f t="shared" ca="1" si="587"/>
        <v>0</v>
      </c>
      <c r="DB84" s="459">
        <f t="shared" ca="1" si="587"/>
        <v>0</v>
      </c>
      <c r="DC84" s="459">
        <f t="shared" ca="1" si="587"/>
        <v>0</v>
      </c>
      <c r="DD84" s="459">
        <f t="shared" ca="1" si="587"/>
        <v>0</v>
      </c>
      <c r="DE84" s="459">
        <f t="shared" ca="1" si="587"/>
        <v>0</v>
      </c>
      <c r="DF84" s="459">
        <f t="shared" ca="1" si="587"/>
        <v>0</v>
      </c>
      <c r="DG84" s="459">
        <f t="shared" ca="1" si="587"/>
        <v>0</v>
      </c>
      <c r="DH84" s="459">
        <f t="shared" ca="1" si="587"/>
        <v>0</v>
      </c>
      <c r="DI84" s="459">
        <f t="shared" ca="1" si="587"/>
        <v>0</v>
      </c>
      <c r="DJ84" s="459">
        <f t="shared" ca="1" si="587"/>
        <v>0</v>
      </c>
      <c r="DK84" s="459">
        <f t="shared" ca="1" si="587"/>
        <v>0</v>
      </c>
      <c r="DL84" s="459">
        <f t="shared" ca="1" si="587"/>
        <v>0</v>
      </c>
      <c r="DM84" s="459">
        <f t="shared" ca="1" si="587"/>
        <v>0</v>
      </c>
      <c r="DN84" s="459">
        <f t="shared" ca="1" si="587"/>
        <v>0</v>
      </c>
      <c r="DO84" s="459">
        <f t="shared" ca="1" si="587"/>
        <v>0</v>
      </c>
      <c r="DP84" s="459">
        <f t="shared" ca="1" si="587"/>
        <v>0</v>
      </c>
      <c r="DQ84" s="459">
        <f t="shared" ca="1" si="587"/>
        <v>0</v>
      </c>
      <c r="DR84" s="459">
        <f t="shared" ca="1" si="587"/>
        <v>0</v>
      </c>
      <c r="DS84" s="459">
        <f t="shared" ca="1" si="587"/>
        <v>0</v>
      </c>
      <c r="DT84" s="459">
        <f t="shared" ca="1" si="587"/>
        <v>0</v>
      </c>
      <c r="DU84" s="459">
        <f t="shared" ca="1" si="587"/>
        <v>0</v>
      </c>
      <c r="DV84" s="459">
        <f t="shared" ca="1" si="587"/>
        <v>0</v>
      </c>
      <c r="DW84" s="459">
        <f t="shared" ca="1" si="587"/>
        <v>0</v>
      </c>
    </row>
    <row r="85" spans="1:127">
      <c r="A85" s="960" t="s">
        <v>1174</v>
      </c>
      <c r="B85" s="969">
        <f>Inputs!D226</f>
        <v>8.7999999999999995E-2</v>
      </c>
      <c r="C85" s="969"/>
      <c r="D85" s="510">
        <f ca="1">SUM(G85:DW85)</f>
        <v>0</v>
      </c>
      <c r="E85" s="637"/>
      <c r="F85" s="637"/>
      <c r="G85" s="459">
        <f t="shared" ref="G85:AL85" si="588">SUM(G82:G83)*$B$85*G6</f>
        <v>0</v>
      </c>
      <c r="H85" s="459">
        <f t="shared" ca="1" si="588"/>
        <v>0</v>
      </c>
      <c r="I85" s="459">
        <f t="shared" ca="1" si="588"/>
        <v>0</v>
      </c>
      <c r="J85" s="459">
        <f t="shared" ca="1" si="588"/>
        <v>0</v>
      </c>
      <c r="K85" s="459">
        <f t="shared" ca="1" si="588"/>
        <v>0</v>
      </c>
      <c r="L85" s="459">
        <f t="shared" ca="1" si="588"/>
        <v>0</v>
      </c>
      <c r="M85" s="459">
        <f t="shared" ca="1" si="588"/>
        <v>0</v>
      </c>
      <c r="N85" s="459">
        <f t="shared" ca="1" si="588"/>
        <v>0</v>
      </c>
      <c r="O85" s="459">
        <f t="shared" ca="1" si="588"/>
        <v>0</v>
      </c>
      <c r="P85" s="459">
        <f t="shared" ca="1" si="588"/>
        <v>0</v>
      </c>
      <c r="Q85" s="459">
        <f t="shared" ca="1" si="588"/>
        <v>0</v>
      </c>
      <c r="R85" s="459">
        <f t="shared" ca="1" si="588"/>
        <v>0</v>
      </c>
      <c r="S85" s="459">
        <f t="shared" ca="1" si="588"/>
        <v>0</v>
      </c>
      <c r="T85" s="459">
        <f t="shared" ca="1" si="588"/>
        <v>0</v>
      </c>
      <c r="U85" s="459">
        <f t="shared" ca="1" si="588"/>
        <v>0</v>
      </c>
      <c r="V85" s="459">
        <f t="shared" ca="1" si="588"/>
        <v>0</v>
      </c>
      <c r="W85" s="459">
        <f t="shared" ca="1" si="588"/>
        <v>0</v>
      </c>
      <c r="X85" s="459">
        <f t="shared" ca="1" si="588"/>
        <v>0</v>
      </c>
      <c r="Y85" s="459">
        <f t="shared" ca="1" si="588"/>
        <v>0</v>
      </c>
      <c r="Z85" s="459">
        <f t="shared" ca="1" si="588"/>
        <v>0</v>
      </c>
      <c r="AA85" s="459">
        <f t="shared" ca="1" si="588"/>
        <v>0</v>
      </c>
      <c r="AB85" s="459">
        <f t="shared" ca="1" si="588"/>
        <v>0</v>
      </c>
      <c r="AC85" s="459">
        <f t="shared" ca="1" si="588"/>
        <v>0</v>
      </c>
      <c r="AD85" s="459">
        <f t="shared" ca="1" si="588"/>
        <v>0</v>
      </c>
      <c r="AE85" s="459">
        <f t="shared" ca="1" si="588"/>
        <v>0</v>
      </c>
      <c r="AF85" s="459">
        <f t="shared" ca="1" si="588"/>
        <v>0</v>
      </c>
      <c r="AG85" s="459">
        <f t="shared" ca="1" si="588"/>
        <v>0</v>
      </c>
      <c r="AH85" s="459">
        <f t="shared" ca="1" si="588"/>
        <v>0</v>
      </c>
      <c r="AI85" s="459">
        <f t="shared" ca="1" si="588"/>
        <v>0</v>
      </c>
      <c r="AJ85" s="459">
        <f t="shared" ca="1" si="588"/>
        <v>0</v>
      </c>
      <c r="AK85" s="459">
        <f t="shared" ca="1" si="588"/>
        <v>0</v>
      </c>
      <c r="AL85" s="459">
        <f t="shared" ca="1" si="588"/>
        <v>0</v>
      </c>
      <c r="AM85" s="459">
        <f t="shared" ref="AM85:BR85" ca="1" si="589">SUM(AM82:AM83)*$B$85*AM6</f>
        <v>0</v>
      </c>
      <c r="AN85" s="459">
        <f t="shared" ca="1" si="589"/>
        <v>0</v>
      </c>
      <c r="AO85" s="459">
        <f t="shared" ca="1" si="589"/>
        <v>0</v>
      </c>
      <c r="AP85" s="459">
        <f t="shared" ca="1" si="589"/>
        <v>0</v>
      </c>
      <c r="AQ85" s="459">
        <f t="shared" ca="1" si="589"/>
        <v>0</v>
      </c>
      <c r="AR85" s="459">
        <f t="shared" ca="1" si="589"/>
        <v>0</v>
      </c>
      <c r="AS85" s="459">
        <f t="shared" ca="1" si="589"/>
        <v>0</v>
      </c>
      <c r="AT85" s="459">
        <f t="shared" ca="1" si="589"/>
        <v>0</v>
      </c>
      <c r="AU85" s="459">
        <f t="shared" ca="1" si="589"/>
        <v>0</v>
      </c>
      <c r="AV85" s="459">
        <f t="shared" ca="1" si="589"/>
        <v>0</v>
      </c>
      <c r="AW85" s="459">
        <f t="shared" ca="1" si="589"/>
        <v>0</v>
      </c>
      <c r="AX85" s="459">
        <f t="shared" ca="1" si="589"/>
        <v>0</v>
      </c>
      <c r="AY85" s="459">
        <f t="shared" ca="1" si="589"/>
        <v>0</v>
      </c>
      <c r="AZ85" s="459">
        <f t="shared" ca="1" si="589"/>
        <v>0</v>
      </c>
      <c r="BA85" s="459">
        <f t="shared" ca="1" si="589"/>
        <v>0</v>
      </c>
      <c r="BB85" s="459">
        <f t="shared" ca="1" si="589"/>
        <v>0</v>
      </c>
      <c r="BC85" s="459">
        <f t="shared" ca="1" si="589"/>
        <v>0</v>
      </c>
      <c r="BD85" s="459">
        <f t="shared" ca="1" si="589"/>
        <v>0</v>
      </c>
      <c r="BE85" s="459">
        <f t="shared" ca="1" si="589"/>
        <v>0</v>
      </c>
      <c r="BF85" s="459">
        <f t="shared" ca="1" si="589"/>
        <v>0</v>
      </c>
      <c r="BG85" s="459">
        <f t="shared" ca="1" si="589"/>
        <v>0</v>
      </c>
      <c r="BH85" s="459">
        <f t="shared" ca="1" si="589"/>
        <v>0</v>
      </c>
      <c r="BI85" s="459">
        <f t="shared" ca="1" si="589"/>
        <v>0</v>
      </c>
      <c r="BJ85" s="459">
        <f t="shared" ca="1" si="589"/>
        <v>0</v>
      </c>
      <c r="BK85" s="459">
        <f t="shared" ca="1" si="589"/>
        <v>0</v>
      </c>
      <c r="BL85" s="459">
        <f t="shared" ca="1" si="589"/>
        <v>0</v>
      </c>
      <c r="BM85" s="459">
        <f t="shared" ca="1" si="589"/>
        <v>0</v>
      </c>
      <c r="BN85" s="459">
        <f t="shared" ca="1" si="589"/>
        <v>0</v>
      </c>
      <c r="BO85" s="459">
        <f t="shared" ca="1" si="589"/>
        <v>0</v>
      </c>
      <c r="BP85" s="459">
        <f t="shared" ca="1" si="589"/>
        <v>0</v>
      </c>
      <c r="BQ85" s="459">
        <f t="shared" ca="1" si="589"/>
        <v>0</v>
      </c>
      <c r="BR85" s="459">
        <f t="shared" ca="1" si="589"/>
        <v>0</v>
      </c>
      <c r="BS85" s="459">
        <f t="shared" ref="BS85:CX85" ca="1" si="590">SUM(BS82:BS83)*$B$85*BS6</f>
        <v>0</v>
      </c>
      <c r="BT85" s="459">
        <f t="shared" ca="1" si="590"/>
        <v>0</v>
      </c>
      <c r="BU85" s="459">
        <f t="shared" ca="1" si="590"/>
        <v>0</v>
      </c>
      <c r="BV85" s="459">
        <f t="shared" ca="1" si="590"/>
        <v>0</v>
      </c>
      <c r="BW85" s="459">
        <f t="shared" ca="1" si="590"/>
        <v>0</v>
      </c>
      <c r="BX85" s="459">
        <f t="shared" ca="1" si="590"/>
        <v>0</v>
      </c>
      <c r="BY85" s="459">
        <f t="shared" ca="1" si="590"/>
        <v>0</v>
      </c>
      <c r="BZ85" s="459">
        <f t="shared" ca="1" si="590"/>
        <v>0</v>
      </c>
      <c r="CA85" s="459">
        <f t="shared" ca="1" si="590"/>
        <v>0</v>
      </c>
      <c r="CB85" s="459">
        <f t="shared" ca="1" si="590"/>
        <v>0</v>
      </c>
      <c r="CC85" s="459">
        <f t="shared" ca="1" si="590"/>
        <v>0</v>
      </c>
      <c r="CD85" s="459">
        <f t="shared" ca="1" si="590"/>
        <v>0</v>
      </c>
      <c r="CE85" s="459">
        <f t="shared" ca="1" si="590"/>
        <v>0</v>
      </c>
      <c r="CF85" s="459">
        <f t="shared" ca="1" si="590"/>
        <v>0</v>
      </c>
      <c r="CG85" s="459">
        <f t="shared" ca="1" si="590"/>
        <v>0</v>
      </c>
      <c r="CH85" s="459">
        <f t="shared" ca="1" si="590"/>
        <v>0</v>
      </c>
      <c r="CI85" s="459">
        <f t="shared" ca="1" si="590"/>
        <v>0</v>
      </c>
      <c r="CJ85" s="459">
        <f t="shared" ca="1" si="590"/>
        <v>0</v>
      </c>
      <c r="CK85" s="459">
        <f t="shared" ca="1" si="590"/>
        <v>0</v>
      </c>
      <c r="CL85" s="459">
        <f t="shared" ca="1" si="590"/>
        <v>0</v>
      </c>
      <c r="CM85" s="459">
        <f t="shared" ca="1" si="590"/>
        <v>0</v>
      </c>
      <c r="CN85" s="459">
        <f t="shared" ca="1" si="590"/>
        <v>0</v>
      </c>
      <c r="CO85" s="459">
        <f t="shared" ca="1" si="590"/>
        <v>0</v>
      </c>
      <c r="CP85" s="459">
        <f t="shared" ca="1" si="590"/>
        <v>0</v>
      </c>
      <c r="CQ85" s="459">
        <f t="shared" ca="1" si="590"/>
        <v>0</v>
      </c>
      <c r="CR85" s="459">
        <f t="shared" ca="1" si="590"/>
        <v>0</v>
      </c>
      <c r="CS85" s="459">
        <f t="shared" ca="1" si="590"/>
        <v>0</v>
      </c>
      <c r="CT85" s="459">
        <f t="shared" ca="1" si="590"/>
        <v>0</v>
      </c>
      <c r="CU85" s="459">
        <f t="shared" ca="1" si="590"/>
        <v>0</v>
      </c>
      <c r="CV85" s="459">
        <f t="shared" ca="1" si="590"/>
        <v>0</v>
      </c>
      <c r="CW85" s="459">
        <f t="shared" ca="1" si="590"/>
        <v>0</v>
      </c>
      <c r="CX85" s="459">
        <f t="shared" ca="1" si="590"/>
        <v>0</v>
      </c>
      <c r="CY85" s="459">
        <f t="shared" ref="CY85:DW85" ca="1" si="591">SUM(CY82:CY83)*$B$85*CY6</f>
        <v>0</v>
      </c>
      <c r="CZ85" s="459">
        <f t="shared" ca="1" si="591"/>
        <v>0</v>
      </c>
      <c r="DA85" s="459">
        <f t="shared" ca="1" si="591"/>
        <v>0</v>
      </c>
      <c r="DB85" s="459">
        <f t="shared" ca="1" si="591"/>
        <v>0</v>
      </c>
      <c r="DC85" s="459">
        <f t="shared" ca="1" si="591"/>
        <v>0</v>
      </c>
      <c r="DD85" s="459">
        <f t="shared" ca="1" si="591"/>
        <v>0</v>
      </c>
      <c r="DE85" s="459">
        <f t="shared" ca="1" si="591"/>
        <v>0</v>
      </c>
      <c r="DF85" s="459">
        <f t="shared" ca="1" si="591"/>
        <v>0</v>
      </c>
      <c r="DG85" s="459">
        <f t="shared" ca="1" si="591"/>
        <v>0</v>
      </c>
      <c r="DH85" s="459">
        <f t="shared" ca="1" si="591"/>
        <v>0</v>
      </c>
      <c r="DI85" s="459">
        <f t="shared" ca="1" si="591"/>
        <v>0</v>
      </c>
      <c r="DJ85" s="459">
        <f t="shared" ca="1" si="591"/>
        <v>0</v>
      </c>
      <c r="DK85" s="459">
        <f t="shared" ca="1" si="591"/>
        <v>0</v>
      </c>
      <c r="DL85" s="459">
        <f t="shared" ca="1" si="591"/>
        <v>0</v>
      </c>
      <c r="DM85" s="459">
        <f t="shared" ca="1" si="591"/>
        <v>0</v>
      </c>
      <c r="DN85" s="459">
        <f t="shared" ca="1" si="591"/>
        <v>0</v>
      </c>
      <c r="DO85" s="459">
        <f t="shared" ca="1" si="591"/>
        <v>0</v>
      </c>
      <c r="DP85" s="459">
        <f t="shared" ca="1" si="591"/>
        <v>0</v>
      </c>
      <c r="DQ85" s="459">
        <f t="shared" ca="1" si="591"/>
        <v>0</v>
      </c>
      <c r="DR85" s="459">
        <f t="shared" ca="1" si="591"/>
        <v>0</v>
      </c>
      <c r="DS85" s="459">
        <f t="shared" ca="1" si="591"/>
        <v>0</v>
      </c>
      <c r="DT85" s="459">
        <f t="shared" ca="1" si="591"/>
        <v>0</v>
      </c>
      <c r="DU85" s="459">
        <f t="shared" ca="1" si="591"/>
        <v>0</v>
      </c>
      <c r="DV85" s="459">
        <f t="shared" ca="1" si="591"/>
        <v>0</v>
      </c>
      <c r="DW85" s="459">
        <f t="shared" ca="1" si="591"/>
        <v>0</v>
      </c>
    </row>
    <row r="86" spans="1:127">
      <c r="A86" s="960" t="s">
        <v>845</v>
      </c>
      <c r="B86" s="726">
        <f>Inputs!$D$415</f>
        <v>0</v>
      </c>
      <c r="C86" s="726"/>
      <c r="D86" s="568"/>
      <c r="E86" s="637"/>
      <c r="F86" s="637"/>
      <c r="G86" s="459">
        <f>G85*($B$86/(1-$B$86))</f>
        <v>0</v>
      </c>
      <c r="H86" s="459">
        <f t="shared" ref="H86:BS86" ca="1" si="592">H85*($B$86/(1-$B$86))</f>
        <v>0</v>
      </c>
      <c r="I86" s="459">
        <f t="shared" ca="1" si="592"/>
        <v>0</v>
      </c>
      <c r="J86" s="459">
        <f t="shared" ca="1" si="592"/>
        <v>0</v>
      </c>
      <c r="K86" s="459">
        <f t="shared" ca="1" si="592"/>
        <v>0</v>
      </c>
      <c r="L86" s="459">
        <f t="shared" ca="1" si="592"/>
        <v>0</v>
      </c>
      <c r="M86" s="459">
        <f t="shared" ca="1" si="592"/>
        <v>0</v>
      </c>
      <c r="N86" s="459">
        <f t="shared" ca="1" si="592"/>
        <v>0</v>
      </c>
      <c r="O86" s="459">
        <f t="shared" ca="1" si="592"/>
        <v>0</v>
      </c>
      <c r="P86" s="459">
        <f t="shared" ca="1" si="592"/>
        <v>0</v>
      </c>
      <c r="Q86" s="459">
        <f t="shared" ca="1" si="592"/>
        <v>0</v>
      </c>
      <c r="R86" s="459">
        <f t="shared" ca="1" si="592"/>
        <v>0</v>
      </c>
      <c r="S86" s="459">
        <f t="shared" ca="1" si="592"/>
        <v>0</v>
      </c>
      <c r="T86" s="459">
        <f t="shared" ca="1" si="592"/>
        <v>0</v>
      </c>
      <c r="U86" s="459">
        <f t="shared" ca="1" si="592"/>
        <v>0</v>
      </c>
      <c r="V86" s="459">
        <f t="shared" ca="1" si="592"/>
        <v>0</v>
      </c>
      <c r="W86" s="459">
        <f t="shared" ca="1" si="592"/>
        <v>0</v>
      </c>
      <c r="X86" s="459">
        <f t="shared" ca="1" si="592"/>
        <v>0</v>
      </c>
      <c r="Y86" s="459">
        <f t="shared" ca="1" si="592"/>
        <v>0</v>
      </c>
      <c r="Z86" s="459">
        <f t="shared" ca="1" si="592"/>
        <v>0</v>
      </c>
      <c r="AA86" s="459">
        <f t="shared" ca="1" si="592"/>
        <v>0</v>
      </c>
      <c r="AB86" s="459">
        <f t="shared" ca="1" si="592"/>
        <v>0</v>
      </c>
      <c r="AC86" s="459">
        <f t="shared" ca="1" si="592"/>
        <v>0</v>
      </c>
      <c r="AD86" s="459">
        <f t="shared" ca="1" si="592"/>
        <v>0</v>
      </c>
      <c r="AE86" s="459">
        <f t="shared" ca="1" si="592"/>
        <v>0</v>
      </c>
      <c r="AF86" s="459">
        <f t="shared" ca="1" si="592"/>
        <v>0</v>
      </c>
      <c r="AG86" s="459">
        <f t="shared" ca="1" si="592"/>
        <v>0</v>
      </c>
      <c r="AH86" s="459">
        <f t="shared" ca="1" si="592"/>
        <v>0</v>
      </c>
      <c r="AI86" s="459">
        <f t="shared" ca="1" si="592"/>
        <v>0</v>
      </c>
      <c r="AJ86" s="459">
        <f t="shared" ca="1" si="592"/>
        <v>0</v>
      </c>
      <c r="AK86" s="459">
        <f t="shared" ca="1" si="592"/>
        <v>0</v>
      </c>
      <c r="AL86" s="459">
        <f t="shared" ca="1" si="592"/>
        <v>0</v>
      </c>
      <c r="AM86" s="459">
        <f t="shared" ca="1" si="592"/>
        <v>0</v>
      </c>
      <c r="AN86" s="459">
        <f t="shared" ca="1" si="592"/>
        <v>0</v>
      </c>
      <c r="AO86" s="459">
        <f t="shared" ca="1" si="592"/>
        <v>0</v>
      </c>
      <c r="AP86" s="459">
        <f t="shared" ca="1" si="592"/>
        <v>0</v>
      </c>
      <c r="AQ86" s="459">
        <f t="shared" ca="1" si="592"/>
        <v>0</v>
      </c>
      <c r="AR86" s="459">
        <f t="shared" ca="1" si="592"/>
        <v>0</v>
      </c>
      <c r="AS86" s="459">
        <f t="shared" ca="1" si="592"/>
        <v>0</v>
      </c>
      <c r="AT86" s="459">
        <f t="shared" ca="1" si="592"/>
        <v>0</v>
      </c>
      <c r="AU86" s="459">
        <f t="shared" ca="1" si="592"/>
        <v>0</v>
      </c>
      <c r="AV86" s="459">
        <f t="shared" ca="1" si="592"/>
        <v>0</v>
      </c>
      <c r="AW86" s="459">
        <f t="shared" ca="1" si="592"/>
        <v>0</v>
      </c>
      <c r="AX86" s="459">
        <f t="shared" ca="1" si="592"/>
        <v>0</v>
      </c>
      <c r="AY86" s="459">
        <f t="shared" ca="1" si="592"/>
        <v>0</v>
      </c>
      <c r="AZ86" s="459">
        <f t="shared" ca="1" si="592"/>
        <v>0</v>
      </c>
      <c r="BA86" s="459">
        <f t="shared" ca="1" si="592"/>
        <v>0</v>
      </c>
      <c r="BB86" s="459">
        <f t="shared" ca="1" si="592"/>
        <v>0</v>
      </c>
      <c r="BC86" s="459">
        <f t="shared" ca="1" si="592"/>
        <v>0</v>
      </c>
      <c r="BD86" s="459">
        <f t="shared" ca="1" si="592"/>
        <v>0</v>
      </c>
      <c r="BE86" s="459">
        <f t="shared" ca="1" si="592"/>
        <v>0</v>
      </c>
      <c r="BF86" s="459">
        <f t="shared" ca="1" si="592"/>
        <v>0</v>
      </c>
      <c r="BG86" s="459">
        <f t="shared" ca="1" si="592"/>
        <v>0</v>
      </c>
      <c r="BH86" s="459">
        <f t="shared" ca="1" si="592"/>
        <v>0</v>
      </c>
      <c r="BI86" s="459">
        <f t="shared" ca="1" si="592"/>
        <v>0</v>
      </c>
      <c r="BJ86" s="459">
        <f t="shared" ca="1" si="592"/>
        <v>0</v>
      </c>
      <c r="BK86" s="459">
        <f t="shared" ca="1" si="592"/>
        <v>0</v>
      </c>
      <c r="BL86" s="459">
        <f t="shared" ca="1" si="592"/>
        <v>0</v>
      </c>
      <c r="BM86" s="459">
        <f t="shared" ca="1" si="592"/>
        <v>0</v>
      </c>
      <c r="BN86" s="459">
        <f t="shared" ca="1" si="592"/>
        <v>0</v>
      </c>
      <c r="BO86" s="459">
        <f t="shared" ca="1" si="592"/>
        <v>0</v>
      </c>
      <c r="BP86" s="459">
        <f t="shared" ca="1" si="592"/>
        <v>0</v>
      </c>
      <c r="BQ86" s="459">
        <f t="shared" ca="1" si="592"/>
        <v>0</v>
      </c>
      <c r="BR86" s="459">
        <f t="shared" ca="1" si="592"/>
        <v>0</v>
      </c>
      <c r="BS86" s="459">
        <f t="shared" ca="1" si="592"/>
        <v>0</v>
      </c>
      <c r="BT86" s="459">
        <f t="shared" ref="BT86:DW86" ca="1" si="593">BT85*($B$86/(1-$B$86))</f>
        <v>0</v>
      </c>
      <c r="BU86" s="459">
        <f t="shared" ca="1" si="593"/>
        <v>0</v>
      </c>
      <c r="BV86" s="459">
        <f t="shared" ca="1" si="593"/>
        <v>0</v>
      </c>
      <c r="BW86" s="459">
        <f t="shared" ca="1" si="593"/>
        <v>0</v>
      </c>
      <c r="BX86" s="459">
        <f t="shared" ca="1" si="593"/>
        <v>0</v>
      </c>
      <c r="BY86" s="459">
        <f t="shared" ca="1" si="593"/>
        <v>0</v>
      </c>
      <c r="BZ86" s="459">
        <f t="shared" ca="1" si="593"/>
        <v>0</v>
      </c>
      <c r="CA86" s="459">
        <f t="shared" ca="1" si="593"/>
        <v>0</v>
      </c>
      <c r="CB86" s="459">
        <f t="shared" ca="1" si="593"/>
        <v>0</v>
      </c>
      <c r="CC86" s="459">
        <f t="shared" ca="1" si="593"/>
        <v>0</v>
      </c>
      <c r="CD86" s="459">
        <f t="shared" ca="1" si="593"/>
        <v>0</v>
      </c>
      <c r="CE86" s="459">
        <f t="shared" ca="1" si="593"/>
        <v>0</v>
      </c>
      <c r="CF86" s="459">
        <f t="shared" ca="1" si="593"/>
        <v>0</v>
      </c>
      <c r="CG86" s="459">
        <f t="shared" ca="1" si="593"/>
        <v>0</v>
      </c>
      <c r="CH86" s="459">
        <f t="shared" ca="1" si="593"/>
        <v>0</v>
      </c>
      <c r="CI86" s="459">
        <f t="shared" ca="1" si="593"/>
        <v>0</v>
      </c>
      <c r="CJ86" s="459">
        <f t="shared" ca="1" si="593"/>
        <v>0</v>
      </c>
      <c r="CK86" s="459">
        <f t="shared" ca="1" si="593"/>
        <v>0</v>
      </c>
      <c r="CL86" s="459">
        <f t="shared" ca="1" si="593"/>
        <v>0</v>
      </c>
      <c r="CM86" s="459">
        <f t="shared" ca="1" si="593"/>
        <v>0</v>
      </c>
      <c r="CN86" s="459">
        <f t="shared" ca="1" si="593"/>
        <v>0</v>
      </c>
      <c r="CO86" s="459">
        <f t="shared" ca="1" si="593"/>
        <v>0</v>
      </c>
      <c r="CP86" s="459">
        <f t="shared" ca="1" si="593"/>
        <v>0</v>
      </c>
      <c r="CQ86" s="459">
        <f t="shared" ca="1" si="593"/>
        <v>0</v>
      </c>
      <c r="CR86" s="459">
        <f t="shared" ca="1" si="593"/>
        <v>0</v>
      </c>
      <c r="CS86" s="459">
        <f t="shared" ca="1" si="593"/>
        <v>0</v>
      </c>
      <c r="CT86" s="459">
        <f t="shared" ca="1" si="593"/>
        <v>0</v>
      </c>
      <c r="CU86" s="459">
        <f t="shared" ca="1" si="593"/>
        <v>0</v>
      </c>
      <c r="CV86" s="459">
        <f t="shared" ca="1" si="593"/>
        <v>0</v>
      </c>
      <c r="CW86" s="459">
        <f t="shared" ca="1" si="593"/>
        <v>0</v>
      </c>
      <c r="CX86" s="459">
        <f t="shared" ca="1" si="593"/>
        <v>0</v>
      </c>
      <c r="CY86" s="459">
        <f t="shared" ca="1" si="593"/>
        <v>0</v>
      </c>
      <c r="CZ86" s="459">
        <f t="shared" ca="1" si="593"/>
        <v>0</v>
      </c>
      <c r="DA86" s="459">
        <f t="shared" ca="1" si="593"/>
        <v>0</v>
      </c>
      <c r="DB86" s="459">
        <f t="shared" ca="1" si="593"/>
        <v>0</v>
      </c>
      <c r="DC86" s="459">
        <f t="shared" ca="1" si="593"/>
        <v>0</v>
      </c>
      <c r="DD86" s="459">
        <f t="shared" ca="1" si="593"/>
        <v>0</v>
      </c>
      <c r="DE86" s="459">
        <f t="shared" ca="1" si="593"/>
        <v>0</v>
      </c>
      <c r="DF86" s="459">
        <f t="shared" ca="1" si="593"/>
        <v>0</v>
      </c>
      <c r="DG86" s="459">
        <f t="shared" ca="1" si="593"/>
        <v>0</v>
      </c>
      <c r="DH86" s="459">
        <f t="shared" ca="1" si="593"/>
        <v>0</v>
      </c>
      <c r="DI86" s="459">
        <f t="shared" ca="1" si="593"/>
        <v>0</v>
      </c>
      <c r="DJ86" s="459">
        <f t="shared" ca="1" si="593"/>
        <v>0</v>
      </c>
      <c r="DK86" s="459">
        <f t="shared" ca="1" si="593"/>
        <v>0</v>
      </c>
      <c r="DL86" s="459">
        <f t="shared" ca="1" si="593"/>
        <v>0</v>
      </c>
      <c r="DM86" s="459">
        <f t="shared" ca="1" si="593"/>
        <v>0</v>
      </c>
      <c r="DN86" s="459">
        <f t="shared" ca="1" si="593"/>
        <v>0</v>
      </c>
      <c r="DO86" s="459">
        <f t="shared" ca="1" si="593"/>
        <v>0</v>
      </c>
      <c r="DP86" s="459">
        <f t="shared" ca="1" si="593"/>
        <v>0</v>
      </c>
      <c r="DQ86" s="459">
        <f t="shared" ca="1" si="593"/>
        <v>0</v>
      </c>
      <c r="DR86" s="459">
        <f t="shared" ca="1" si="593"/>
        <v>0</v>
      </c>
      <c r="DS86" s="459">
        <f t="shared" ca="1" si="593"/>
        <v>0</v>
      </c>
      <c r="DT86" s="459">
        <f t="shared" ca="1" si="593"/>
        <v>0</v>
      </c>
      <c r="DU86" s="459">
        <f t="shared" ca="1" si="593"/>
        <v>0</v>
      </c>
      <c r="DV86" s="459">
        <f t="shared" ca="1" si="593"/>
        <v>0</v>
      </c>
      <c r="DW86" s="459">
        <f t="shared" ca="1" si="593"/>
        <v>0</v>
      </c>
    </row>
    <row r="87" spans="1:127">
      <c r="A87" s="880" t="s">
        <v>1175</v>
      </c>
      <c r="B87" s="708"/>
      <c r="C87" s="708"/>
      <c r="D87" s="568"/>
      <c r="E87" s="637"/>
      <c r="F87" s="637"/>
      <c r="G87" s="459">
        <f>SUM(G85:G86)</f>
        <v>0</v>
      </c>
      <c r="H87" s="459">
        <f t="shared" ref="H87" ca="1" si="594">SUM(H85:H86)</f>
        <v>0</v>
      </c>
      <c r="I87" s="459">
        <f t="shared" ref="I87:BT87" ca="1" si="595">SUM(I85:I86)</f>
        <v>0</v>
      </c>
      <c r="J87" s="459">
        <f t="shared" ca="1" si="595"/>
        <v>0</v>
      </c>
      <c r="K87" s="459">
        <f t="shared" ca="1" si="595"/>
        <v>0</v>
      </c>
      <c r="L87" s="459">
        <f t="shared" ca="1" si="595"/>
        <v>0</v>
      </c>
      <c r="M87" s="459">
        <f t="shared" ca="1" si="595"/>
        <v>0</v>
      </c>
      <c r="N87" s="459">
        <f t="shared" ca="1" si="595"/>
        <v>0</v>
      </c>
      <c r="O87" s="459">
        <f t="shared" ca="1" si="595"/>
        <v>0</v>
      </c>
      <c r="P87" s="459">
        <f t="shared" ca="1" si="595"/>
        <v>0</v>
      </c>
      <c r="Q87" s="459">
        <f t="shared" ca="1" si="595"/>
        <v>0</v>
      </c>
      <c r="R87" s="459">
        <f t="shared" ca="1" si="595"/>
        <v>0</v>
      </c>
      <c r="S87" s="459">
        <f t="shared" ca="1" si="595"/>
        <v>0</v>
      </c>
      <c r="T87" s="459">
        <f t="shared" ca="1" si="595"/>
        <v>0</v>
      </c>
      <c r="U87" s="459">
        <f t="shared" ca="1" si="595"/>
        <v>0</v>
      </c>
      <c r="V87" s="459">
        <f t="shared" ca="1" si="595"/>
        <v>0</v>
      </c>
      <c r="W87" s="459">
        <f t="shared" ca="1" si="595"/>
        <v>0</v>
      </c>
      <c r="X87" s="459">
        <f t="shared" ca="1" si="595"/>
        <v>0</v>
      </c>
      <c r="Y87" s="459">
        <f t="shared" ca="1" si="595"/>
        <v>0</v>
      </c>
      <c r="Z87" s="459">
        <f t="shared" ca="1" si="595"/>
        <v>0</v>
      </c>
      <c r="AA87" s="459">
        <f t="shared" ca="1" si="595"/>
        <v>0</v>
      </c>
      <c r="AB87" s="459">
        <f t="shared" ca="1" si="595"/>
        <v>0</v>
      </c>
      <c r="AC87" s="459">
        <f t="shared" ca="1" si="595"/>
        <v>0</v>
      </c>
      <c r="AD87" s="459">
        <f t="shared" ca="1" si="595"/>
        <v>0</v>
      </c>
      <c r="AE87" s="459">
        <f t="shared" ca="1" si="595"/>
        <v>0</v>
      </c>
      <c r="AF87" s="459">
        <f t="shared" ca="1" si="595"/>
        <v>0</v>
      </c>
      <c r="AG87" s="459">
        <f t="shared" ca="1" si="595"/>
        <v>0</v>
      </c>
      <c r="AH87" s="459">
        <f t="shared" ca="1" si="595"/>
        <v>0</v>
      </c>
      <c r="AI87" s="459">
        <f t="shared" ca="1" si="595"/>
        <v>0</v>
      </c>
      <c r="AJ87" s="459">
        <f t="shared" ca="1" si="595"/>
        <v>0</v>
      </c>
      <c r="AK87" s="459">
        <f t="shared" ca="1" si="595"/>
        <v>0</v>
      </c>
      <c r="AL87" s="459">
        <f t="shared" ca="1" si="595"/>
        <v>0</v>
      </c>
      <c r="AM87" s="459">
        <f t="shared" ca="1" si="595"/>
        <v>0</v>
      </c>
      <c r="AN87" s="459">
        <f t="shared" ca="1" si="595"/>
        <v>0</v>
      </c>
      <c r="AO87" s="459">
        <f t="shared" ca="1" si="595"/>
        <v>0</v>
      </c>
      <c r="AP87" s="459">
        <f t="shared" ca="1" si="595"/>
        <v>0</v>
      </c>
      <c r="AQ87" s="459">
        <f t="shared" ca="1" si="595"/>
        <v>0</v>
      </c>
      <c r="AR87" s="459">
        <f t="shared" ca="1" si="595"/>
        <v>0</v>
      </c>
      <c r="AS87" s="459">
        <f t="shared" ca="1" si="595"/>
        <v>0</v>
      </c>
      <c r="AT87" s="459">
        <f t="shared" ca="1" si="595"/>
        <v>0</v>
      </c>
      <c r="AU87" s="459">
        <f t="shared" ca="1" si="595"/>
        <v>0</v>
      </c>
      <c r="AV87" s="459">
        <f t="shared" ca="1" si="595"/>
        <v>0</v>
      </c>
      <c r="AW87" s="459">
        <f t="shared" ca="1" si="595"/>
        <v>0</v>
      </c>
      <c r="AX87" s="459">
        <f t="shared" ca="1" si="595"/>
        <v>0</v>
      </c>
      <c r="AY87" s="459">
        <f t="shared" ca="1" si="595"/>
        <v>0</v>
      </c>
      <c r="AZ87" s="459">
        <f t="shared" ca="1" si="595"/>
        <v>0</v>
      </c>
      <c r="BA87" s="459">
        <f t="shared" ca="1" si="595"/>
        <v>0</v>
      </c>
      <c r="BB87" s="459">
        <f t="shared" ca="1" si="595"/>
        <v>0</v>
      </c>
      <c r="BC87" s="459">
        <f t="shared" ca="1" si="595"/>
        <v>0</v>
      </c>
      <c r="BD87" s="459">
        <f t="shared" ca="1" si="595"/>
        <v>0</v>
      </c>
      <c r="BE87" s="459">
        <f t="shared" ca="1" si="595"/>
        <v>0</v>
      </c>
      <c r="BF87" s="459">
        <f t="shared" ca="1" si="595"/>
        <v>0</v>
      </c>
      <c r="BG87" s="459">
        <f t="shared" ca="1" si="595"/>
        <v>0</v>
      </c>
      <c r="BH87" s="459">
        <f t="shared" ca="1" si="595"/>
        <v>0</v>
      </c>
      <c r="BI87" s="459">
        <f t="shared" ca="1" si="595"/>
        <v>0</v>
      </c>
      <c r="BJ87" s="459">
        <f t="shared" ca="1" si="595"/>
        <v>0</v>
      </c>
      <c r="BK87" s="459">
        <f t="shared" ca="1" si="595"/>
        <v>0</v>
      </c>
      <c r="BL87" s="459">
        <f t="shared" ca="1" si="595"/>
        <v>0</v>
      </c>
      <c r="BM87" s="459">
        <f t="shared" ca="1" si="595"/>
        <v>0</v>
      </c>
      <c r="BN87" s="459">
        <f t="shared" ca="1" si="595"/>
        <v>0</v>
      </c>
      <c r="BO87" s="459">
        <f t="shared" ca="1" si="595"/>
        <v>0</v>
      </c>
      <c r="BP87" s="459">
        <f t="shared" ca="1" si="595"/>
        <v>0</v>
      </c>
      <c r="BQ87" s="459">
        <f t="shared" ca="1" si="595"/>
        <v>0</v>
      </c>
      <c r="BR87" s="459">
        <f t="shared" ca="1" si="595"/>
        <v>0</v>
      </c>
      <c r="BS87" s="459">
        <f t="shared" ca="1" si="595"/>
        <v>0</v>
      </c>
      <c r="BT87" s="459">
        <f t="shared" ca="1" si="595"/>
        <v>0</v>
      </c>
      <c r="BU87" s="459">
        <f t="shared" ref="BU87:DW87" ca="1" si="596">SUM(BU85:BU86)</f>
        <v>0</v>
      </c>
      <c r="BV87" s="459">
        <f t="shared" ca="1" si="596"/>
        <v>0</v>
      </c>
      <c r="BW87" s="459">
        <f t="shared" ca="1" si="596"/>
        <v>0</v>
      </c>
      <c r="BX87" s="459">
        <f t="shared" ca="1" si="596"/>
        <v>0</v>
      </c>
      <c r="BY87" s="459">
        <f t="shared" ca="1" si="596"/>
        <v>0</v>
      </c>
      <c r="BZ87" s="459">
        <f t="shared" ca="1" si="596"/>
        <v>0</v>
      </c>
      <c r="CA87" s="459">
        <f t="shared" ca="1" si="596"/>
        <v>0</v>
      </c>
      <c r="CB87" s="459">
        <f t="shared" ca="1" si="596"/>
        <v>0</v>
      </c>
      <c r="CC87" s="459">
        <f t="shared" ca="1" si="596"/>
        <v>0</v>
      </c>
      <c r="CD87" s="459">
        <f t="shared" ca="1" si="596"/>
        <v>0</v>
      </c>
      <c r="CE87" s="459">
        <f t="shared" ca="1" si="596"/>
        <v>0</v>
      </c>
      <c r="CF87" s="459">
        <f t="shared" ca="1" si="596"/>
        <v>0</v>
      </c>
      <c r="CG87" s="459">
        <f t="shared" ca="1" si="596"/>
        <v>0</v>
      </c>
      <c r="CH87" s="459">
        <f t="shared" ca="1" si="596"/>
        <v>0</v>
      </c>
      <c r="CI87" s="459">
        <f t="shared" ca="1" si="596"/>
        <v>0</v>
      </c>
      <c r="CJ87" s="459">
        <f t="shared" ca="1" si="596"/>
        <v>0</v>
      </c>
      <c r="CK87" s="459">
        <f t="shared" ca="1" si="596"/>
        <v>0</v>
      </c>
      <c r="CL87" s="459">
        <f t="shared" ca="1" si="596"/>
        <v>0</v>
      </c>
      <c r="CM87" s="459">
        <f t="shared" ca="1" si="596"/>
        <v>0</v>
      </c>
      <c r="CN87" s="459">
        <f t="shared" ca="1" si="596"/>
        <v>0</v>
      </c>
      <c r="CO87" s="459">
        <f t="shared" ca="1" si="596"/>
        <v>0</v>
      </c>
      <c r="CP87" s="459">
        <f t="shared" ca="1" si="596"/>
        <v>0</v>
      </c>
      <c r="CQ87" s="459">
        <f t="shared" ca="1" si="596"/>
        <v>0</v>
      </c>
      <c r="CR87" s="459">
        <f t="shared" ca="1" si="596"/>
        <v>0</v>
      </c>
      <c r="CS87" s="459">
        <f t="shared" ca="1" si="596"/>
        <v>0</v>
      </c>
      <c r="CT87" s="459">
        <f t="shared" ca="1" si="596"/>
        <v>0</v>
      </c>
      <c r="CU87" s="459">
        <f t="shared" ca="1" si="596"/>
        <v>0</v>
      </c>
      <c r="CV87" s="459">
        <f t="shared" ca="1" si="596"/>
        <v>0</v>
      </c>
      <c r="CW87" s="459">
        <f t="shared" ca="1" si="596"/>
        <v>0</v>
      </c>
      <c r="CX87" s="459">
        <f t="shared" ca="1" si="596"/>
        <v>0</v>
      </c>
      <c r="CY87" s="459">
        <f t="shared" ca="1" si="596"/>
        <v>0</v>
      </c>
      <c r="CZ87" s="459">
        <f t="shared" ca="1" si="596"/>
        <v>0</v>
      </c>
      <c r="DA87" s="459">
        <f t="shared" ca="1" si="596"/>
        <v>0</v>
      </c>
      <c r="DB87" s="459">
        <f t="shared" ca="1" si="596"/>
        <v>0</v>
      </c>
      <c r="DC87" s="459">
        <f t="shared" ca="1" si="596"/>
        <v>0</v>
      </c>
      <c r="DD87" s="459">
        <f t="shared" ca="1" si="596"/>
        <v>0</v>
      </c>
      <c r="DE87" s="459">
        <f t="shared" ca="1" si="596"/>
        <v>0</v>
      </c>
      <c r="DF87" s="459">
        <f t="shared" ca="1" si="596"/>
        <v>0</v>
      </c>
      <c r="DG87" s="459">
        <f t="shared" ca="1" si="596"/>
        <v>0</v>
      </c>
      <c r="DH87" s="459">
        <f t="shared" ca="1" si="596"/>
        <v>0</v>
      </c>
      <c r="DI87" s="459">
        <f t="shared" ca="1" si="596"/>
        <v>0</v>
      </c>
      <c r="DJ87" s="459">
        <f t="shared" ca="1" si="596"/>
        <v>0</v>
      </c>
      <c r="DK87" s="459">
        <f t="shared" ca="1" si="596"/>
        <v>0</v>
      </c>
      <c r="DL87" s="459">
        <f t="shared" ca="1" si="596"/>
        <v>0</v>
      </c>
      <c r="DM87" s="459">
        <f t="shared" ca="1" si="596"/>
        <v>0</v>
      </c>
      <c r="DN87" s="459">
        <f t="shared" ca="1" si="596"/>
        <v>0</v>
      </c>
      <c r="DO87" s="459">
        <f t="shared" ca="1" si="596"/>
        <v>0</v>
      </c>
      <c r="DP87" s="459">
        <f t="shared" ca="1" si="596"/>
        <v>0</v>
      </c>
      <c r="DQ87" s="459">
        <f t="shared" ca="1" si="596"/>
        <v>0</v>
      </c>
      <c r="DR87" s="459">
        <f t="shared" ca="1" si="596"/>
        <v>0</v>
      </c>
      <c r="DS87" s="459">
        <f t="shared" ca="1" si="596"/>
        <v>0</v>
      </c>
      <c r="DT87" s="459">
        <f t="shared" ca="1" si="596"/>
        <v>0</v>
      </c>
      <c r="DU87" s="459">
        <f t="shared" ca="1" si="596"/>
        <v>0</v>
      </c>
      <c r="DV87" s="459">
        <f t="shared" ca="1" si="596"/>
        <v>0</v>
      </c>
      <c r="DW87" s="459">
        <f t="shared" ca="1" si="596"/>
        <v>0</v>
      </c>
    </row>
    <row r="88" spans="1:127">
      <c r="A88" s="873" t="s">
        <v>1089</v>
      </c>
      <c r="B88" s="708"/>
      <c r="C88" s="708"/>
      <c r="D88" s="568"/>
      <c r="E88" s="637"/>
      <c r="F88" s="611"/>
      <c r="G88" s="459">
        <f>G82+G83-G84</f>
        <v>0</v>
      </c>
      <c r="H88" s="459">
        <f t="shared" ref="H88" ca="1" si="597">H82+H83-H84</f>
        <v>0</v>
      </c>
      <c r="I88" s="459">
        <f t="shared" ref="I88:BT88" ca="1" si="598">I82+I83-I84</f>
        <v>0</v>
      </c>
      <c r="J88" s="459">
        <f t="shared" ca="1" si="598"/>
        <v>0</v>
      </c>
      <c r="K88" s="459">
        <f t="shared" ca="1" si="598"/>
        <v>0</v>
      </c>
      <c r="L88" s="459">
        <f t="shared" ca="1" si="598"/>
        <v>0</v>
      </c>
      <c r="M88" s="459">
        <f t="shared" ca="1" si="598"/>
        <v>0</v>
      </c>
      <c r="N88" s="459">
        <f t="shared" ca="1" si="598"/>
        <v>0</v>
      </c>
      <c r="O88" s="459">
        <f t="shared" ca="1" si="598"/>
        <v>0</v>
      </c>
      <c r="P88" s="459">
        <f t="shared" ca="1" si="598"/>
        <v>0</v>
      </c>
      <c r="Q88" s="459">
        <f t="shared" ca="1" si="598"/>
        <v>0</v>
      </c>
      <c r="R88" s="459">
        <f t="shared" ca="1" si="598"/>
        <v>0</v>
      </c>
      <c r="S88" s="459">
        <f t="shared" ca="1" si="598"/>
        <v>0</v>
      </c>
      <c r="T88" s="459">
        <f t="shared" ca="1" si="598"/>
        <v>0</v>
      </c>
      <c r="U88" s="459">
        <f t="shared" ca="1" si="598"/>
        <v>0</v>
      </c>
      <c r="V88" s="459">
        <f t="shared" ca="1" si="598"/>
        <v>0</v>
      </c>
      <c r="W88" s="459">
        <f t="shared" ca="1" si="598"/>
        <v>0</v>
      </c>
      <c r="X88" s="459">
        <f t="shared" ca="1" si="598"/>
        <v>0</v>
      </c>
      <c r="Y88" s="459">
        <f t="shared" ca="1" si="598"/>
        <v>0</v>
      </c>
      <c r="Z88" s="459">
        <f t="shared" ca="1" si="598"/>
        <v>0</v>
      </c>
      <c r="AA88" s="459">
        <f t="shared" ca="1" si="598"/>
        <v>0</v>
      </c>
      <c r="AB88" s="459">
        <f t="shared" ca="1" si="598"/>
        <v>0</v>
      </c>
      <c r="AC88" s="459">
        <f t="shared" ca="1" si="598"/>
        <v>0</v>
      </c>
      <c r="AD88" s="459">
        <f t="shared" ca="1" si="598"/>
        <v>0</v>
      </c>
      <c r="AE88" s="459">
        <f t="shared" ca="1" si="598"/>
        <v>0</v>
      </c>
      <c r="AF88" s="459">
        <f t="shared" ca="1" si="598"/>
        <v>0</v>
      </c>
      <c r="AG88" s="459">
        <f t="shared" ca="1" si="598"/>
        <v>0</v>
      </c>
      <c r="AH88" s="459">
        <f t="shared" ca="1" si="598"/>
        <v>0</v>
      </c>
      <c r="AI88" s="459">
        <f t="shared" ca="1" si="598"/>
        <v>0</v>
      </c>
      <c r="AJ88" s="459">
        <f t="shared" ca="1" si="598"/>
        <v>0</v>
      </c>
      <c r="AK88" s="459">
        <f t="shared" ca="1" si="598"/>
        <v>0</v>
      </c>
      <c r="AL88" s="459">
        <f t="shared" ca="1" si="598"/>
        <v>0</v>
      </c>
      <c r="AM88" s="459">
        <f t="shared" ca="1" si="598"/>
        <v>0</v>
      </c>
      <c r="AN88" s="459">
        <f t="shared" ca="1" si="598"/>
        <v>0</v>
      </c>
      <c r="AO88" s="459">
        <f t="shared" ca="1" si="598"/>
        <v>0</v>
      </c>
      <c r="AP88" s="459">
        <f t="shared" ca="1" si="598"/>
        <v>0</v>
      </c>
      <c r="AQ88" s="459">
        <f t="shared" ca="1" si="598"/>
        <v>0</v>
      </c>
      <c r="AR88" s="459">
        <f t="shared" ca="1" si="598"/>
        <v>0</v>
      </c>
      <c r="AS88" s="459">
        <f t="shared" ca="1" si="598"/>
        <v>0</v>
      </c>
      <c r="AT88" s="459">
        <f t="shared" ca="1" si="598"/>
        <v>0</v>
      </c>
      <c r="AU88" s="459">
        <f t="shared" ca="1" si="598"/>
        <v>0</v>
      </c>
      <c r="AV88" s="459">
        <f t="shared" ca="1" si="598"/>
        <v>0</v>
      </c>
      <c r="AW88" s="459">
        <f t="shared" ca="1" si="598"/>
        <v>0</v>
      </c>
      <c r="AX88" s="459">
        <f t="shared" ca="1" si="598"/>
        <v>0</v>
      </c>
      <c r="AY88" s="459">
        <f t="shared" ca="1" si="598"/>
        <v>0</v>
      </c>
      <c r="AZ88" s="459">
        <f t="shared" ca="1" si="598"/>
        <v>0</v>
      </c>
      <c r="BA88" s="459">
        <f t="shared" ca="1" si="598"/>
        <v>0</v>
      </c>
      <c r="BB88" s="459">
        <f t="shared" ca="1" si="598"/>
        <v>0</v>
      </c>
      <c r="BC88" s="459">
        <f t="shared" ca="1" si="598"/>
        <v>0</v>
      </c>
      <c r="BD88" s="459">
        <f t="shared" ca="1" si="598"/>
        <v>0</v>
      </c>
      <c r="BE88" s="459">
        <f t="shared" ca="1" si="598"/>
        <v>0</v>
      </c>
      <c r="BF88" s="459">
        <f t="shared" ca="1" si="598"/>
        <v>0</v>
      </c>
      <c r="BG88" s="459">
        <f t="shared" ca="1" si="598"/>
        <v>0</v>
      </c>
      <c r="BH88" s="459">
        <f t="shared" ca="1" si="598"/>
        <v>0</v>
      </c>
      <c r="BI88" s="459">
        <f t="shared" ca="1" si="598"/>
        <v>0</v>
      </c>
      <c r="BJ88" s="459">
        <f t="shared" ca="1" si="598"/>
        <v>0</v>
      </c>
      <c r="BK88" s="459">
        <f t="shared" ca="1" si="598"/>
        <v>0</v>
      </c>
      <c r="BL88" s="459">
        <f t="shared" ca="1" si="598"/>
        <v>0</v>
      </c>
      <c r="BM88" s="459">
        <f t="shared" ca="1" si="598"/>
        <v>0</v>
      </c>
      <c r="BN88" s="459">
        <f t="shared" ca="1" si="598"/>
        <v>0</v>
      </c>
      <c r="BO88" s="459">
        <f t="shared" ca="1" si="598"/>
        <v>0</v>
      </c>
      <c r="BP88" s="459">
        <f t="shared" ca="1" si="598"/>
        <v>0</v>
      </c>
      <c r="BQ88" s="459">
        <f t="shared" ca="1" si="598"/>
        <v>0</v>
      </c>
      <c r="BR88" s="459">
        <f t="shared" ca="1" si="598"/>
        <v>0</v>
      </c>
      <c r="BS88" s="459">
        <f t="shared" ca="1" si="598"/>
        <v>0</v>
      </c>
      <c r="BT88" s="459">
        <f t="shared" ca="1" si="598"/>
        <v>0</v>
      </c>
      <c r="BU88" s="459">
        <f t="shared" ref="BU88:DW88" ca="1" si="599">BU82+BU83-BU84</f>
        <v>0</v>
      </c>
      <c r="BV88" s="459">
        <f t="shared" ca="1" si="599"/>
        <v>0</v>
      </c>
      <c r="BW88" s="459">
        <f t="shared" ca="1" si="599"/>
        <v>0</v>
      </c>
      <c r="BX88" s="459">
        <f t="shared" ca="1" si="599"/>
        <v>0</v>
      </c>
      <c r="BY88" s="459">
        <f t="shared" ca="1" si="599"/>
        <v>0</v>
      </c>
      <c r="BZ88" s="459">
        <f t="shared" ca="1" si="599"/>
        <v>0</v>
      </c>
      <c r="CA88" s="459">
        <f t="shared" ca="1" si="599"/>
        <v>0</v>
      </c>
      <c r="CB88" s="459">
        <f t="shared" ca="1" si="599"/>
        <v>0</v>
      </c>
      <c r="CC88" s="459">
        <f t="shared" ca="1" si="599"/>
        <v>0</v>
      </c>
      <c r="CD88" s="459">
        <f t="shared" ca="1" si="599"/>
        <v>0</v>
      </c>
      <c r="CE88" s="459">
        <f t="shared" ca="1" si="599"/>
        <v>0</v>
      </c>
      <c r="CF88" s="459">
        <f t="shared" ca="1" si="599"/>
        <v>0</v>
      </c>
      <c r="CG88" s="459">
        <f t="shared" ca="1" si="599"/>
        <v>0</v>
      </c>
      <c r="CH88" s="459">
        <f t="shared" ca="1" si="599"/>
        <v>0</v>
      </c>
      <c r="CI88" s="459">
        <f t="shared" ca="1" si="599"/>
        <v>0</v>
      </c>
      <c r="CJ88" s="459">
        <f t="shared" ca="1" si="599"/>
        <v>0</v>
      </c>
      <c r="CK88" s="459">
        <f t="shared" ca="1" si="599"/>
        <v>0</v>
      </c>
      <c r="CL88" s="459">
        <f t="shared" ca="1" si="599"/>
        <v>0</v>
      </c>
      <c r="CM88" s="459">
        <f t="shared" ca="1" si="599"/>
        <v>0</v>
      </c>
      <c r="CN88" s="459">
        <f t="shared" ca="1" si="599"/>
        <v>0</v>
      </c>
      <c r="CO88" s="459">
        <f t="shared" ca="1" si="599"/>
        <v>0</v>
      </c>
      <c r="CP88" s="459">
        <f t="shared" ca="1" si="599"/>
        <v>0</v>
      </c>
      <c r="CQ88" s="459">
        <f t="shared" ca="1" si="599"/>
        <v>0</v>
      </c>
      <c r="CR88" s="459">
        <f t="shared" ca="1" si="599"/>
        <v>0</v>
      </c>
      <c r="CS88" s="459">
        <f t="shared" ca="1" si="599"/>
        <v>0</v>
      </c>
      <c r="CT88" s="459">
        <f t="shared" ca="1" si="599"/>
        <v>0</v>
      </c>
      <c r="CU88" s="459">
        <f t="shared" ca="1" si="599"/>
        <v>0</v>
      </c>
      <c r="CV88" s="459">
        <f t="shared" ca="1" si="599"/>
        <v>0</v>
      </c>
      <c r="CW88" s="459">
        <f t="shared" ca="1" si="599"/>
        <v>0</v>
      </c>
      <c r="CX88" s="459">
        <f t="shared" ca="1" si="599"/>
        <v>0</v>
      </c>
      <c r="CY88" s="459">
        <f t="shared" ca="1" si="599"/>
        <v>0</v>
      </c>
      <c r="CZ88" s="459">
        <f t="shared" ca="1" si="599"/>
        <v>0</v>
      </c>
      <c r="DA88" s="459">
        <f t="shared" ca="1" si="599"/>
        <v>0</v>
      </c>
      <c r="DB88" s="459">
        <f t="shared" ca="1" si="599"/>
        <v>0</v>
      </c>
      <c r="DC88" s="459">
        <f t="shared" ca="1" si="599"/>
        <v>0</v>
      </c>
      <c r="DD88" s="459">
        <f t="shared" ca="1" si="599"/>
        <v>0</v>
      </c>
      <c r="DE88" s="459">
        <f t="shared" ca="1" si="599"/>
        <v>0</v>
      </c>
      <c r="DF88" s="459">
        <f t="shared" ca="1" si="599"/>
        <v>0</v>
      </c>
      <c r="DG88" s="459">
        <f t="shared" ca="1" si="599"/>
        <v>0</v>
      </c>
      <c r="DH88" s="459">
        <f t="shared" ca="1" si="599"/>
        <v>0</v>
      </c>
      <c r="DI88" s="459">
        <f t="shared" ca="1" si="599"/>
        <v>0</v>
      </c>
      <c r="DJ88" s="459">
        <f t="shared" ca="1" si="599"/>
        <v>0</v>
      </c>
      <c r="DK88" s="459">
        <f t="shared" ca="1" si="599"/>
        <v>0</v>
      </c>
      <c r="DL88" s="459">
        <f t="shared" ca="1" si="599"/>
        <v>0</v>
      </c>
      <c r="DM88" s="459">
        <f t="shared" ca="1" si="599"/>
        <v>0</v>
      </c>
      <c r="DN88" s="459">
        <f t="shared" ca="1" si="599"/>
        <v>0</v>
      </c>
      <c r="DO88" s="459">
        <f t="shared" ca="1" si="599"/>
        <v>0</v>
      </c>
      <c r="DP88" s="459">
        <f t="shared" ca="1" si="599"/>
        <v>0</v>
      </c>
      <c r="DQ88" s="459">
        <f t="shared" ca="1" si="599"/>
        <v>0</v>
      </c>
      <c r="DR88" s="459">
        <f t="shared" ca="1" si="599"/>
        <v>0</v>
      </c>
      <c r="DS88" s="459">
        <f t="shared" ca="1" si="599"/>
        <v>0</v>
      </c>
      <c r="DT88" s="459">
        <f t="shared" ca="1" si="599"/>
        <v>0</v>
      </c>
      <c r="DU88" s="459">
        <f t="shared" ca="1" si="599"/>
        <v>0</v>
      </c>
      <c r="DV88" s="459">
        <f t="shared" ca="1" si="599"/>
        <v>0</v>
      </c>
      <c r="DW88" s="459">
        <f t="shared" ca="1" si="599"/>
        <v>0</v>
      </c>
    </row>
    <row r="89" spans="1:127">
      <c r="A89" s="612" t="s">
        <v>1178</v>
      </c>
      <c r="B89" s="708"/>
      <c r="C89" s="708"/>
      <c r="D89" s="568"/>
      <c r="E89" s="637"/>
      <c r="F89" s="637"/>
      <c r="G89" s="924">
        <f>SUM(G84:G86)</f>
        <v>0</v>
      </c>
      <c r="H89" s="924">
        <f ca="1">SUM(H84:H86)</f>
        <v>0</v>
      </c>
      <c r="I89" s="924">
        <f t="shared" ref="I89:BT89" ca="1" si="600">SUM(I84:I86)</f>
        <v>0</v>
      </c>
      <c r="J89" s="924">
        <f t="shared" ca="1" si="600"/>
        <v>0</v>
      </c>
      <c r="K89" s="924">
        <f t="shared" ca="1" si="600"/>
        <v>0</v>
      </c>
      <c r="L89" s="924">
        <f t="shared" ca="1" si="600"/>
        <v>0</v>
      </c>
      <c r="M89" s="924">
        <f t="shared" ca="1" si="600"/>
        <v>0</v>
      </c>
      <c r="N89" s="924">
        <f t="shared" ca="1" si="600"/>
        <v>0</v>
      </c>
      <c r="O89" s="924">
        <f t="shared" ca="1" si="600"/>
        <v>0</v>
      </c>
      <c r="P89" s="924">
        <f t="shared" ca="1" si="600"/>
        <v>0</v>
      </c>
      <c r="Q89" s="924">
        <f t="shared" ca="1" si="600"/>
        <v>0</v>
      </c>
      <c r="R89" s="924">
        <f t="shared" ca="1" si="600"/>
        <v>0</v>
      </c>
      <c r="S89" s="924">
        <f t="shared" ca="1" si="600"/>
        <v>0</v>
      </c>
      <c r="T89" s="924">
        <f t="shared" ca="1" si="600"/>
        <v>0</v>
      </c>
      <c r="U89" s="924">
        <f t="shared" ca="1" si="600"/>
        <v>0</v>
      </c>
      <c r="V89" s="924">
        <f t="shared" ca="1" si="600"/>
        <v>0</v>
      </c>
      <c r="W89" s="924">
        <f t="shared" ca="1" si="600"/>
        <v>0</v>
      </c>
      <c r="X89" s="924">
        <f t="shared" ca="1" si="600"/>
        <v>0</v>
      </c>
      <c r="Y89" s="924">
        <f t="shared" ca="1" si="600"/>
        <v>0</v>
      </c>
      <c r="Z89" s="924">
        <f t="shared" ca="1" si="600"/>
        <v>0</v>
      </c>
      <c r="AA89" s="924">
        <f t="shared" ca="1" si="600"/>
        <v>0</v>
      </c>
      <c r="AB89" s="924">
        <f t="shared" ca="1" si="600"/>
        <v>0</v>
      </c>
      <c r="AC89" s="924">
        <f t="shared" ca="1" si="600"/>
        <v>0</v>
      </c>
      <c r="AD89" s="924">
        <f t="shared" ca="1" si="600"/>
        <v>0</v>
      </c>
      <c r="AE89" s="924">
        <f t="shared" ca="1" si="600"/>
        <v>0</v>
      </c>
      <c r="AF89" s="924">
        <f t="shared" ca="1" si="600"/>
        <v>0</v>
      </c>
      <c r="AG89" s="924">
        <f t="shared" ca="1" si="600"/>
        <v>0</v>
      </c>
      <c r="AH89" s="924">
        <f t="shared" ca="1" si="600"/>
        <v>0</v>
      </c>
      <c r="AI89" s="924">
        <f t="shared" ca="1" si="600"/>
        <v>0</v>
      </c>
      <c r="AJ89" s="924">
        <f t="shared" ca="1" si="600"/>
        <v>0</v>
      </c>
      <c r="AK89" s="924">
        <f t="shared" ca="1" si="600"/>
        <v>0</v>
      </c>
      <c r="AL89" s="924">
        <f t="shared" ca="1" si="600"/>
        <v>0</v>
      </c>
      <c r="AM89" s="924">
        <f t="shared" ca="1" si="600"/>
        <v>0</v>
      </c>
      <c r="AN89" s="924">
        <f t="shared" ca="1" si="600"/>
        <v>0</v>
      </c>
      <c r="AO89" s="924">
        <f t="shared" ca="1" si="600"/>
        <v>0</v>
      </c>
      <c r="AP89" s="924">
        <f t="shared" ca="1" si="600"/>
        <v>0</v>
      </c>
      <c r="AQ89" s="924">
        <f t="shared" ca="1" si="600"/>
        <v>0</v>
      </c>
      <c r="AR89" s="924">
        <f t="shared" ca="1" si="600"/>
        <v>0</v>
      </c>
      <c r="AS89" s="924">
        <f t="shared" ca="1" si="600"/>
        <v>0</v>
      </c>
      <c r="AT89" s="924">
        <f t="shared" ca="1" si="600"/>
        <v>0</v>
      </c>
      <c r="AU89" s="924">
        <f t="shared" ca="1" si="600"/>
        <v>0</v>
      </c>
      <c r="AV89" s="924">
        <f t="shared" ca="1" si="600"/>
        <v>0</v>
      </c>
      <c r="AW89" s="924">
        <f t="shared" ca="1" si="600"/>
        <v>0</v>
      </c>
      <c r="AX89" s="924">
        <f t="shared" ca="1" si="600"/>
        <v>0</v>
      </c>
      <c r="AY89" s="924">
        <f t="shared" ca="1" si="600"/>
        <v>0</v>
      </c>
      <c r="AZ89" s="924">
        <f t="shared" ca="1" si="600"/>
        <v>0</v>
      </c>
      <c r="BA89" s="924">
        <f t="shared" ca="1" si="600"/>
        <v>0</v>
      </c>
      <c r="BB89" s="924">
        <f t="shared" ca="1" si="600"/>
        <v>0</v>
      </c>
      <c r="BC89" s="924">
        <f t="shared" ca="1" si="600"/>
        <v>0</v>
      </c>
      <c r="BD89" s="924">
        <f t="shared" ca="1" si="600"/>
        <v>0</v>
      </c>
      <c r="BE89" s="924">
        <f t="shared" ca="1" si="600"/>
        <v>0</v>
      </c>
      <c r="BF89" s="924">
        <f t="shared" ca="1" si="600"/>
        <v>0</v>
      </c>
      <c r="BG89" s="924">
        <f t="shared" ca="1" si="600"/>
        <v>0</v>
      </c>
      <c r="BH89" s="924">
        <f t="shared" ca="1" si="600"/>
        <v>0</v>
      </c>
      <c r="BI89" s="924">
        <f t="shared" ca="1" si="600"/>
        <v>0</v>
      </c>
      <c r="BJ89" s="924">
        <f t="shared" ca="1" si="600"/>
        <v>0</v>
      </c>
      <c r="BK89" s="924">
        <f t="shared" ca="1" si="600"/>
        <v>0</v>
      </c>
      <c r="BL89" s="924">
        <f t="shared" ca="1" si="600"/>
        <v>0</v>
      </c>
      <c r="BM89" s="924">
        <f t="shared" ca="1" si="600"/>
        <v>0</v>
      </c>
      <c r="BN89" s="924">
        <f t="shared" ca="1" si="600"/>
        <v>0</v>
      </c>
      <c r="BO89" s="924">
        <f t="shared" ca="1" si="600"/>
        <v>0</v>
      </c>
      <c r="BP89" s="924">
        <f t="shared" ca="1" si="600"/>
        <v>0</v>
      </c>
      <c r="BQ89" s="924">
        <f t="shared" ca="1" si="600"/>
        <v>0</v>
      </c>
      <c r="BR89" s="924">
        <f t="shared" ca="1" si="600"/>
        <v>0</v>
      </c>
      <c r="BS89" s="924">
        <f t="shared" ca="1" si="600"/>
        <v>0</v>
      </c>
      <c r="BT89" s="924">
        <f t="shared" ca="1" si="600"/>
        <v>0</v>
      </c>
      <c r="BU89" s="924">
        <f t="shared" ref="BU89:DW89" ca="1" si="601">SUM(BU84:BU86)</f>
        <v>0</v>
      </c>
      <c r="BV89" s="924">
        <f t="shared" ca="1" si="601"/>
        <v>0</v>
      </c>
      <c r="BW89" s="924">
        <f t="shared" ca="1" si="601"/>
        <v>0</v>
      </c>
      <c r="BX89" s="924">
        <f t="shared" ca="1" si="601"/>
        <v>0</v>
      </c>
      <c r="BY89" s="924">
        <f t="shared" ca="1" si="601"/>
        <v>0</v>
      </c>
      <c r="BZ89" s="924">
        <f t="shared" ca="1" si="601"/>
        <v>0</v>
      </c>
      <c r="CA89" s="924">
        <f t="shared" ca="1" si="601"/>
        <v>0</v>
      </c>
      <c r="CB89" s="924">
        <f t="shared" ca="1" si="601"/>
        <v>0</v>
      </c>
      <c r="CC89" s="924">
        <f t="shared" ca="1" si="601"/>
        <v>0</v>
      </c>
      <c r="CD89" s="924">
        <f t="shared" ca="1" si="601"/>
        <v>0</v>
      </c>
      <c r="CE89" s="924">
        <f t="shared" ca="1" si="601"/>
        <v>0</v>
      </c>
      <c r="CF89" s="924">
        <f t="shared" ca="1" si="601"/>
        <v>0</v>
      </c>
      <c r="CG89" s="924">
        <f t="shared" ca="1" si="601"/>
        <v>0</v>
      </c>
      <c r="CH89" s="924">
        <f t="shared" ca="1" si="601"/>
        <v>0</v>
      </c>
      <c r="CI89" s="924">
        <f t="shared" ca="1" si="601"/>
        <v>0</v>
      </c>
      <c r="CJ89" s="924">
        <f t="shared" ca="1" si="601"/>
        <v>0</v>
      </c>
      <c r="CK89" s="924">
        <f t="shared" ca="1" si="601"/>
        <v>0</v>
      </c>
      <c r="CL89" s="924">
        <f t="shared" ca="1" si="601"/>
        <v>0</v>
      </c>
      <c r="CM89" s="924">
        <f t="shared" ca="1" si="601"/>
        <v>0</v>
      </c>
      <c r="CN89" s="924">
        <f t="shared" ca="1" si="601"/>
        <v>0</v>
      </c>
      <c r="CO89" s="924">
        <f t="shared" ca="1" si="601"/>
        <v>0</v>
      </c>
      <c r="CP89" s="924">
        <f t="shared" ca="1" si="601"/>
        <v>0</v>
      </c>
      <c r="CQ89" s="924">
        <f t="shared" ca="1" si="601"/>
        <v>0</v>
      </c>
      <c r="CR89" s="924">
        <f t="shared" ca="1" si="601"/>
        <v>0</v>
      </c>
      <c r="CS89" s="924">
        <f t="shared" ca="1" si="601"/>
        <v>0</v>
      </c>
      <c r="CT89" s="924">
        <f t="shared" ca="1" si="601"/>
        <v>0</v>
      </c>
      <c r="CU89" s="924">
        <f t="shared" ca="1" si="601"/>
        <v>0</v>
      </c>
      <c r="CV89" s="924">
        <f t="shared" ca="1" si="601"/>
        <v>0</v>
      </c>
      <c r="CW89" s="924">
        <f t="shared" ca="1" si="601"/>
        <v>0</v>
      </c>
      <c r="CX89" s="924">
        <f t="shared" ca="1" si="601"/>
        <v>0</v>
      </c>
      <c r="CY89" s="924">
        <f t="shared" ca="1" si="601"/>
        <v>0</v>
      </c>
      <c r="CZ89" s="924">
        <f t="shared" ca="1" si="601"/>
        <v>0</v>
      </c>
      <c r="DA89" s="924">
        <f t="shared" ca="1" si="601"/>
        <v>0</v>
      </c>
      <c r="DB89" s="924">
        <f t="shared" ca="1" si="601"/>
        <v>0</v>
      </c>
      <c r="DC89" s="924">
        <f t="shared" ca="1" si="601"/>
        <v>0</v>
      </c>
      <c r="DD89" s="924">
        <f t="shared" ca="1" si="601"/>
        <v>0</v>
      </c>
      <c r="DE89" s="924">
        <f t="shared" ca="1" si="601"/>
        <v>0</v>
      </c>
      <c r="DF89" s="924">
        <f t="shared" ca="1" si="601"/>
        <v>0</v>
      </c>
      <c r="DG89" s="924">
        <f t="shared" ca="1" si="601"/>
        <v>0</v>
      </c>
      <c r="DH89" s="924">
        <f t="shared" ca="1" si="601"/>
        <v>0</v>
      </c>
      <c r="DI89" s="924">
        <f t="shared" ca="1" si="601"/>
        <v>0</v>
      </c>
      <c r="DJ89" s="924">
        <f t="shared" ca="1" si="601"/>
        <v>0</v>
      </c>
      <c r="DK89" s="924">
        <f t="shared" ca="1" si="601"/>
        <v>0</v>
      </c>
      <c r="DL89" s="924">
        <f t="shared" ca="1" si="601"/>
        <v>0</v>
      </c>
      <c r="DM89" s="924">
        <f t="shared" ca="1" si="601"/>
        <v>0</v>
      </c>
      <c r="DN89" s="924">
        <f t="shared" ca="1" si="601"/>
        <v>0</v>
      </c>
      <c r="DO89" s="924">
        <f t="shared" ca="1" si="601"/>
        <v>0</v>
      </c>
      <c r="DP89" s="924">
        <f t="shared" ca="1" si="601"/>
        <v>0</v>
      </c>
      <c r="DQ89" s="924">
        <f t="shared" ca="1" si="601"/>
        <v>0</v>
      </c>
      <c r="DR89" s="924">
        <f t="shared" ca="1" si="601"/>
        <v>0</v>
      </c>
      <c r="DS89" s="924">
        <f t="shared" ca="1" si="601"/>
        <v>0</v>
      </c>
      <c r="DT89" s="924">
        <f t="shared" ca="1" si="601"/>
        <v>0</v>
      </c>
      <c r="DU89" s="924">
        <f t="shared" ca="1" si="601"/>
        <v>0</v>
      </c>
      <c r="DV89" s="924">
        <f t="shared" ca="1" si="601"/>
        <v>0</v>
      </c>
      <c r="DW89" s="924">
        <f t="shared" ca="1" si="601"/>
        <v>0</v>
      </c>
    </row>
    <row r="90" spans="1:127">
      <c r="A90" s="613" t="s">
        <v>1168</v>
      </c>
      <c r="B90" s="708"/>
      <c r="C90" s="708"/>
      <c r="D90" s="568"/>
      <c r="E90" s="395">
        <f ca="1">ABS(D83-D84)</f>
        <v>0</v>
      </c>
      <c r="F90" s="637"/>
      <c r="G90" s="502"/>
      <c r="H90" s="512"/>
      <c r="I90" s="512"/>
      <c r="J90" s="512"/>
      <c r="K90" s="512"/>
      <c r="L90" s="512"/>
      <c r="M90" s="512"/>
      <c r="N90" s="512"/>
      <c r="O90" s="512"/>
      <c r="P90" s="512"/>
      <c r="Q90" s="512"/>
      <c r="R90" s="512"/>
      <c r="S90" s="512"/>
      <c r="T90" s="512"/>
      <c r="U90" s="512"/>
      <c r="V90" s="512"/>
      <c r="W90" s="512"/>
      <c r="X90" s="512"/>
      <c r="Y90" s="512"/>
      <c r="Z90" s="512"/>
      <c r="AA90" s="512"/>
      <c r="AB90" s="512"/>
      <c r="AC90" s="512"/>
      <c r="AD90" s="512"/>
      <c r="AE90" s="512"/>
      <c r="AF90" s="512"/>
      <c r="AG90" s="512"/>
      <c r="AH90" s="512"/>
      <c r="AI90" s="512"/>
      <c r="AJ90" s="512"/>
      <c r="AK90" s="512"/>
      <c r="AL90" s="512"/>
      <c r="AM90" s="512"/>
      <c r="AN90" s="512"/>
      <c r="AO90" s="512"/>
      <c r="AP90" s="512"/>
      <c r="AQ90" s="512"/>
      <c r="AR90" s="512"/>
      <c r="AS90" s="512"/>
      <c r="AT90" s="512"/>
      <c r="AU90" s="512"/>
      <c r="AV90" s="512"/>
      <c r="AW90" s="512"/>
      <c r="AX90" s="512"/>
      <c r="AY90" s="512"/>
      <c r="AZ90" s="512"/>
      <c r="BA90" s="512"/>
      <c r="BB90" s="512"/>
      <c r="BC90" s="512"/>
      <c r="BD90" s="512"/>
      <c r="BE90" s="512"/>
      <c r="BF90" s="512"/>
      <c r="BG90" s="512"/>
      <c r="BH90" s="512"/>
      <c r="BI90" s="512"/>
      <c r="BJ90" s="512"/>
      <c r="BK90" s="512"/>
      <c r="BL90" s="512"/>
      <c r="BM90" s="512"/>
      <c r="BN90" s="512"/>
      <c r="BO90" s="512"/>
      <c r="BP90" s="512"/>
      <c r="BQ90" s="512"/>
      <c r="BR90" s="512"/>
      <c r="BS90" s="512"/>
      <c r="BT90" s="512"/>
      <c r="BU90" s="512"/>
      <c r="BV90" s="512"/>
      <c r="BW90" s="512"/>
      <c r="BX90" s="512"/>
      <c r="BY90" s="512"/>
      <c r="BZ90" s="512"/>
      <c r="CA90" s="512"/>
      <c r="CB90" s="512"/>
      <c r="CC90" s="512"/>
      <c r="CD90" s="512"/>
      <c r="CE90" s="512"/>
      <c r="CF90" s="512"/>
      <c r="CG90" s="512"/>
      <c r="CH90" s="512"/>
      <c r="CI90" s="512"/>
      <c r="CJ90" s="512"/>
      <c r="CK90" s="512"/>
      <c r="CL90" s="512"/>
      <c r="CM90" s="512"/>
      <c r="CN90" s="512"/>
      <c r="CO90" s="512"/>
      <c r="CP90" s="512"/>
      <c r="CQ90" s="512"/>
      <c r="CR90" s="512"/>
      <c r="CS90" s="512"/>
      <c r="CT90" s="512"/>
      <c r="CU90" s="512"/>
      <c r="CV90" s="512"/>
      <c r="CW90" s="512"/>
      <c r="CX90" s="512"/>
      <c r="CY90" s="512"/>
      <c r="CZ90" s="512"/>
      <c r="DA90" s="512"/>
      <c r="DB90" s="512"/>
      <c r="DC90" s="512"/>
      <c r="DD90" s="512"/>
      <c r="DE90" s="512"/>
      <c r="DF90" s="512"/>
      <c r="DG90" s="512"/>
      <c r="DH90" s="512"/>
      <c r="DI90" s="512"/>
      <c r="DJ90" s="512"/>
      <c r="DK90" s="512"/>
      <c r="DL90" s="512"/>
      <c r="DM90" s="512"/>
      <c r="DN90" s="512"/>
      <c r="DO90" s="512"/>
      <c r="DP90" s="512"/>
      <c r="DQ90" s="512"/>
      <c r="DR90" s="512"/>
      <c r="DS90" s="512"/>
      <c r="DT90" s="512"/>
      <c r="DU90" s="512"/>
      <c r="DV90" s="512"/>
      <c r="DW90" s="512"/>
    </row>
    <row r="91" spans="1:127">
      <c r="A91" s="613"/>
      <c r="B91" s="708"/>
      <c r="C91" s="708"/>
      <c r="D91" s="568"/>
      <c r="E91" s="637"/>
      <c r="F91" s="637"/>
      <c r="G91" s="502"/>
      <c r="H91" s="512"/>
      <c r="I91" s="512"/>
      <c r="J91" s="512"/>
      <c r="K91" s="512"/>
      <c r="L91" s="512"/>
      <c r="M91" s="512"/>
      <c r="N91" s="512"/>
      <c r="O91" s="512"/>
      <c r="P91" s="512"/>
      <c r="Q91" s="512"/>
      <c r="R91" s="512"/>
      <c r="S91" s="512"/>
      <c r="T91" s="512"/>
      <c r="U91" s="512"/>
      <c r="V91" s="512"/>
      <c r="W91" s="512"/>
      <c r="X91" s="512"/>
      <c r="Y91" s="512"/>
      <c r="Z91" s="512"/>
      <c r="AA91" s="512"/>
      <c r="AB91" s="512"/>
      <c r="AC91" s="512"/>
      <c r="AD91" s="512"/>
      <c r="AE91" s="512"/>
      <c r="AF91" s="512"/>
      <c r="AG91" s="512"/>
      <c r="AH91" s="512"/>
      <c r="AI91" s="512"/>
      <c r="AJ91" s="512"/>
      <c r="AK91" s="512"/>
      <c r="AL91" s="512"/>
      <c r="AM91" s="512"/>
      <c r="AN91" s="512"/>
      <c r="AO91" s="512"/>
      <c r="AP91" s="512"/>
      <c r="AQ91" s="512"/>
      <c r="AR91" s="512"/>
      <c r="AS91" s="512"/>
      <c r="AT91" s="512"/>
      <c r="AU91" s="512"/>
      <c r="AV91" s="512"/>
      <c r="AW91" s="512"/>
      <c r="AX91" s="512"/>
      <c r="AY91" s="512"/>
      <c r="AZ91" s="512"/>
      <c r="BA91" s="512"/>
      <c r="BB91" s="512"/>
      <c r="BC91" s="512"/>
      <c r="BD91" s="512"/>
      <c r="BE91" s="512"/>
      <c r="BF91" s="512"/>
      <c r="BG91" s="512"/>
      <c r="BH91" s="512"/>
      <c r="BI91" s="512"/>
      <c r="BJ91" s="512"/>
      <c r="BK91" s="512"/>
      <c r="BL91" s="512"/>
      <c r="BM91" s="512"/>
      <c r="BN91" s="512"/>
      <c r="BO91" s="512"/>
      <c r="BP91" s="512"/>
      <c r="BQ91" s="512"/>
      <c r="BR91" s="512"/>
      <c r="BS91" s="512"/>
      <c r="BT91" s="512"/>
      <c r="BU91" s="512"/>
      <c r="BV91" s="512"/>
      <c r="BW91" s="512"/>
      <c r="BX91" s="512"/>
      <c r="BY91" s="512"/>
      <c r="BZ91" s="512"/>
      <c r="CA91" s="512"/>
      <c r="CB91" s="512"/>
      <c r="CC91" s="512"/>
      <c r="CD91" s="512"/>
      <c r="CE91" s="512"/>
      <c r="CF91" s="512"/>
      <c r="CG91" s="512"/>
      <c r="CH91" s="512"/>
      <c r="CI91" s="512"/>
      <c r="CJ91" s="512"/>
      <c r="CK91" s="512"/>
      <c r="CL91" s="512"/>
      <c r="CM91" s="512"/>
      <c r="CN91" s="512"/>
      <c r="CO91" s="512"/>
      <c r="CP91" s="512"/>
      <c r="CQ91" s="512"/>
      <c r="CR91" s="512"/>
      <c r="CS91" s="512"/>
      <c r="CT91" s="512"/>
      <c r="CU91" s="512"/>
      <c r="CV91" s="512"/>
      <c r="CW91" s="512"/>
      <c r="CX91" s="512"/>
      <c r="CY91" s="512"/>
      <c r="CZ91" s="512"/>
      <c r="DA91" s="512"/>
      <c r="DB91" s="512"/>
      <c r="DC91" s="512"/>
      <c r="DD91" s="512"/>
      <c r="DE91" s="512"/>
      <c r="DF91" s="512"/>
      <c r="DG91" s="512"/>
      <c r="DH91" s="512"/>
      <c r="DI91" s="512"/>
      <c r="DJ91" s="512"/>
      <c r="DK91" s="512"/>
      <c r="DL91" s="512"/>
      <c r="DM91" s="512"/>
      <c r="DN91" s="512"/>
      <c r="DO91" s="512"/>
      <c r="DP91" s="512"/>
      <c r="DQ91" s="512"/>
      <c r="DR91" s="512"/>
      <c r="DS91" s="512"/>
      <c r="DT91" s="512"/>
      <c r="DU91" s="512"/>
      <c r="DV91" s="512"/>
      <c r="DW91" s="512"/>
    </row>
    <row r="92" spans="1:127">
      <c r="A92" s="860" t="str">
        <f>Inputs!A150</f>
        <v>Akuo Carbon Fund</v>
      </c>
      <c r="B92" s="861"/>
      <c r="C92" s="861"/>
      <c r="D92" s="962"/>
      <c r="E92" s="863"/>
      <c r="F92" s="862"/>
      <c r="G92" s="607"/>
      <c r="H92" s="607"/>
      <c r="I92" s="607"/>
      <c r="J92" s="607"/>
      <c r="K92" s="607"/>
      <c r="L92" s="607"/>
      <c r="M92" s="607"/>
      <c r="N92" s="607"/>
      <c r="O92" s="607"/>
      <c r="P92" s="607"/>
      <c r="Q92" s="607"/>
      <c r="R92" s="607"/>
      <c r="S92" s="607"/>
      <c r="T92" s="607"/>
      <c r="U92" s="607"/>
      <c r="V92" s="607"/>
      <c r="W92" s="607"/>
      <c r="X92" s="607"/>
      <c r="Y92" s="607"/>
      <c r="Z92" s="607"/>
      <c r="AA92" s="607"/>
      <c r="AB92" s="607"/>
      <c r="AC92" s="607"/>
      <c r="AD92" s="607"/>
      <c r="AE92" s="607"/>
      <c r="AF92" s="607"/>
      <c r="AG92" s="607"/>
      <c r="AH92" s="607"/>
      <c r="AI92" s="607"/>
      <c r="AJ92" s="607"/>
      <c r="AK92" s="607"/>
      <c r="AL92" s="607"/>
      <c r="AM92" s="607"/>
      <c r="AN92" s="607"/>
      <c r="AO92" s="607"/>
      <c r="AP92" s="607"/>
      <c r="AQ92" s="607"/>
      <c r="AR92" s="607"/>
      <c r="AS92" s="607"/>
      <c r="AT92" s="607"/>
      <c r="AU92" s="607"/>
      <c r="AV92" s="607"/>
      <c r="AW92" s="607"/>
      <c r="AX92" s="607"/>
      <c r="AY92" s="607"/>
      <c r="AZ92" s="607"/>
      <c r="BA92" s="607"/>
      <c r="BB92" s="607"/>
      <c r="BC92" s="607"/>
      <c r="BD92" s="607"/>
      <c r="BE92" s="607"/>
      <c r="BF92" s="607"/>
      <c r="BG92" s="607"/>
      <c r="BH92" s="607"/>
      <c r="BI92" s="607"/>
      <c r="BJ92" s="607"/>
      <c r="BK92" s="607"/>
      <c r="BL92" s="607"/>
      <c r="BM92" s="607"/>
      <c r="BN92" s="607"/>
      <c r="BO92" s="607"/>
      <c r="BP92" s="607"/>
      <c r="BQ92" s="607"/>
      <c r="BR92" s="607"/>
      <c r="BS92" s="607"/>
      <c r="BT92" s="607"/>
      <c r="BU92" s="607"/>
      <c r="BV92" s="607"/>
      <c r="BW92" s="607"/>
      <c r="BX92" s="607"/>
      <c r="BY92" s="607"/>
      <c r="BZ92" s="607"/>
      <c r="CA92" s="607"/>
      <c r="CB92" s="607"/>
      <c r="CC92" s="607"/>
      <c r="CD92" s="607"/>
      <c r="CE92" s="607"/>
      <c r="CF92" s="607"/>
      <c r="CG92" s="607"/>
      <c r="CH92" s="607"/>
      <c r="CI92" s="607"/>
      <c r="CJ92" s="607"/>
      <c r="CK92" s="607"/>
      <c r="CL92" s="607"/>
      <c r="CM92" s="607"/>
      <c r="CN92" s="607"/>
      <c r="CO92" s="607"/>
      <c r="CP92" s="607"/>
      <c r="CQ92" s="607"/>
      <c r="CR92" s="607"/>
      <c r="CS92" s="607"/>
      <c r="CT92" s="607"/>
      <c r="CU92" s="607"/>
      <c r="CV92" s="607"/>
      <c r="CW92" s="607"/>
      <c r="CX92" s="607"/>
      <c r="CY92" s="607"/>
      <c r="CZ92" s="607"/>
      <c r="DA92" s="607"/>
      <c r="DB92" s="607"/>
      <c r="DC92" s="607"/>
      <c r="DD92" s="607"/>
      <c r="DE92" s="607"/>
      <c r="DF92" s="607"/>
      <c r="DG92" s="607"/>
      <c r="DH92" s="607"/>
      <c r="DI92" s="607"/>
      <c r="DJ92" s="607"/>
      <c r="DK92" s="607"/>
      <c r="DL92" s="607"/>
      <c r="DM92" s="607"/>
      <c r="DN92" s="607"/>
      <c r="DO92" s="607"/>
      <c r="DP92" s="607"/>
      <c r="DQ92" s="607"/>
      <c r="DR92" s="607"/>
      <c r="DS92" s="607"/>
      <c r="DT92" s="607"/>
      <c r="DU92" s="607"/>
      <c r="DV92" s="607"/>
      <c r="DW92" s="607"/>
    </row>
    <row r="93" spans="1:127">
      <c r="A93" s="619" t="s">
        <v>1169</v>
      </c>
      <c r="B93" s="726">
        <f>1-B94</f>
        <v>0.19999999999999996</v>
      </c>
      <c r="C93" s="726">
        <f>Inputs!$D$281</f>
        <v>0.2</v>
      </c>
      <c r="D93" s="395"/>
      <c r="E93" s="395"/>
      <c r="F93" s="372"/>
      <c r="G93" s="809">
        <f>IF(G10,HLOOKUP(G$3,Inputs!$A$287:$T$288,2,0),0)*(1+$C$93)</f>
        <v>0</v>
      </c>
      <c r="H93" s="809">
        <f>IF(H10,HLOOKUP(H$3,Inputs!$A$287:$T$288,2,0),0)*(1+$C$93)</f>
        <v>-4.3679999999999995E-3</v>
      </c>
      <c r="I93" s="809">
        <f>IF(I10,HLOOKUP(I$3,Inputs!$A$287:$T$288,2,0),0)*(1+$C$93)</f>
        <v>-4.3679999999999995E-3</v>
      </c>
      <c r="J93" s="809">
        <f>IF(J10,HLOOKUP(J$3,Inputs!$A$287:$T$288,2,0),0)*(1+$C$93)</f>
        <v>-3.4680000000000002E-3</v>
      </c>
      <c r="K93" s="809">
        <f>IF(K10,HLOOKUP(K$3,Inputs!$A$287:$T$288,2,0),0)*(1+$C$93)</f>
        <v>-3.4680000000000002E-3</v>
      </c>
      <c r="L93" s="809">
        <f>IF(L10,HLOOKUP(L$3,Inputs!$A$287:$T$288,2,0),0)*(1+$C$93)</f>
        <v>-2.7719999999999997E-3</v>
      </c>
      <c r="M93" s="809">
        <f>IF(M10,HLOOKUP(M$3,Inputs!$A$287:$T$288,2,0),0)*(1+$C$93)</f>
        <v>-2.7719999999999997E-3</v>
      </c>
      <c r="N93" s="809">
        <f>IF(N10,HLOOKUP(N$3,Inputs!$A$287:$T$288,2,0),0)*(1+$C$93)</f>
        <v>-2.1359999999999999E-3</v>
      </c>
      <c r="O93" s="809">
        <f>IF(O10,HLOOKUP(O$3,Inputs!$A$287:$T$288,2,0),0)*(1+$C$93)</f>
        <v>-2.1359999999999999E-3</v>
      </c>
      <c r="P93" s="809">
        <f>IF(P10,HLOOKUP(P$3,Inputs!$A$287:$T$288,2,0),0)*(1+$C$93)</f>
        <v>-1.3799999999999999E-3</v>
      </c>
      <c r="Q93" s="809">
        <f>IF(Q10,HLOOKUP(Q$3,Inputs!$A$287:$T$288,2,0),0)*(1+$C$93)</f>
        <v>-1.3799999999999999E-3</v>
      </c>
      <c r="R93" s="809">
        <f>IF(R10,HLOOKUP(R$3,Inputs!$A$287:$T$288,2,0),0)*(1+$C$93)</f>
        <v>-4.8000000000000001E-4</v>
      </c>
      <c r="S93" s="809">
        <f>IF(S10,HLOOKUP(S$3,Inputs!$A$287:$T$288,2,0),0)*(1+$C$93)</f>
        <v>-4.8000000000000001E-4</v>
      </c>
      <c r="T93" s="809">
        <f>IF(T10,HLOOKUP(T$3,Inputs!$A$287:$T$288,2,0),0)*(1+$C$93)</f>
        <v>4.1999999999999996E-4</v>
      </c>
      <c r="U93" s="809">
        <f>IF(U10,HLOOKUP(U$3,Inputs!$A$287:$T$288,2,0),0)*(1+$C$93)</f>
        <v>4.1999999999999996E-4</v>
      </c>
      <c r="V93" s="809">
        <f>IF(V10,HLOOKUP(V$3,Inputs!$A$287:$T$288,2,0),0)*(1+$C$93)</f>
        <v>0</v>
      </c>
      <c r="W93" s="809">
        <f>IF(W10,HLOOKUP(W$3,Inputs!$A$287:$T$288,2,0),0)*(1+$C$93)</f>
        <v>0</v>
      </c>
      <c r="X93" s="809">
        <f>IF(X10,HLOOKUP(X$3,Inputs!$A$287:$T$288,2,0),0)*(1+$C$93)</f>
        <v>0</v>
      </c>
      <c r="Y93" s="809">
        <f>IF(Y10,HLOOKUP(Y$3,Inputs!$A$287:$T$288,2,0),0)*(1+$C$93)</f>
        <v>0</v>
      </c>
      <c r="Z93" s="809">
        <f>IF(Z10,HLOOKUP(Z$3,Inputs!$A$287:$T$288,2,0),0)*(1+$C$93)</f>
        <v>0</v>
      </c>
      <c r="AA93" s="809">
        <f>IF(AA10,HLOOKUP(AA$3,Inputs!$A$287:$T$288,2,0),0)*(1+$C$93)</f>
        <v>0</v>
      </c>
      <c r="AB93" s="809">
        <f>IF(AB10,HLOOKUP(AB$3,Inputs!$A$287:$T$288,2,0),0)*(1+$C$93)</f>
        <v>0</v>
      </c>
      <c r="AC93" s="809">
        <f>IF(AC10,HLOOKUP(AC$3,Inputs!$A$287:$T$288,2,0),0)*(1+$C$93)</f>
        <v>0</v>
      </c>
      <c r="AD93" s="809">
        <f>IF(AD10,HLOOKUP(AD$3,Inputs!$A$287:$T$288,2,0),0)*(1+$C$93)</f>
        <v>0</v>
      </c>
      <c r="AE93" s="809">
        <f>IF(AE10,HLOOKUP(AE$3,Inputs!$A$287:$T$288,2,0),0)*(1+$C$93)</f>
        <v>0</v>
      </c>
      <c r="AF93" s="809">
        <f>IF(AF10,HLOOKUP(AF$3,Inputs!$A$287:$T$288,2,0),0)*(1+$C$93)</f>
        <v>0</v>
      </c>
      <c r="AG93" s="809">
        <f>IF(AG10,HLOOKUP(AG$3,Inputs!$A$287:$T$288,2,0),0)*(1+$C$93)</f>
        <v>0</v>
      </c>
      <c r="AH93" s="809">
        <f>IF(AH10,HLOOKUP(AH$3,Inputs!$A$287:$T$288,2,0),0)*(1+$C$93)</f>
        <v>0</v>
      </c>
      <c r="AI93" s="809">
        <f>IF(AI10,HLOOKUP(AI$3,Inputs!$A$287:$T$288,2,0),0)*(1+$C$93)</f>
        <v>0</v>
      </c>
      <c r="AJ93" s="809">
        <f>IF(AJ10,HLOOKUP(AJ$3,Inputs!$A$287:$T$288,2,0),0)*(1+$C$93)</f>
        <v>0</v>
      </c>
      <c r="AK93" s="809">
        <f>IF(AK10,HLOOKUP(AK$3,Inputs!$A$287:$T$288,2,0),0)*(1+$C$93)</f>
        <v>0</v>
      </c>
      <c r="AL93" s="809">
        <f>IF(AL10,HLOOKUP(AL$3,Inputs!$A$287:$T$288,2,0),0)*(1+$C$93)</f>
        <v>0</v>
      </c>
      <c r="AM93" s="809">
        <f>IF(AM10,HLOOKUP(AM$3,Inputs!$A$287:$T$288,2,0),0)*(1+$C$93)</f>
        <v>0</v>
      </c>
      <c r="AN93" s="809">
        <f>IF(AN10,HLOOKUP(AN$3,Inputs!$A$287:$T$288,2,0),0)*(1+$C$93)</f>
        <v>0</v>
      </c>
      <c r="AO93" s="809">
        <f>IF(AO10,HLOOKUP(AO$3,Inputs!$A$287:$T$288,2,0),0)*(1+$C$93)</f>
        <v>0</v>
      </c>
      <c r="AP93" s="809">
        <f>IF(AP10,HLOOKUP(AP$3,Inputs!$A$287:$T$288,2,0),0)*(1+$C$93)</f>
        <v>0</v>
      </c>
      <c r="AQ93" s="809">
        <f>IF(AQ10,HLOOKUP(AQ$3,Inputs!$A$287:$T$288,2,0),0)*(1+$C$93)</f>
        <v>0</v>
      </c>
      <c r="AR93" s="809">
        <f>IF(AR10,HLOOKUP(AR$3,Inputs!$A$287:$T$288,2,0),0)*(1+$C$93)</f>
        <v>0</v>
      </c>
      <c r="AS93" s="809">
        <f>IF(AS10,HLOOKUP(AS$3,Inputs!$A$287:$T$288,2,0),0)*(1+$C$93)</f>
        <v>0</v>
      </c>
      <c r="AT93" s="809">
        <f>IF(AT10,HLOOKUP(AT$3,Inputs!$A$287:$T$288,2,0),0)*(1+$C$93)</f>
        <v>0</v>
      </c>
      <c r="AU93" s="809">
        <f>IF(AU10,HLOOKUP(AU$3,Inputs!$A$287:$T$288,2,0),0)*(1+$C$93)</f>
        <v>0</v>
      </c>
      <c r="AV93" s="809">
        <f>IF(AV10,HLOOKUP(AV$3,Inputs!$A$287:$T$288,2,0),0)*(1+$C$93)</f>
        <v>0</v>
      </c>
      <c r="AW93" s="809">
        <f>IF(AW10,HLOOKUP(AW$3,Inputs!$A$287:$T$288,2,0),0)*(1+$C$93)</f>
        <v>0</v>
      </c>
      <c r="AX93" s="809">
        <f>IF(AX10,HLOOKUP(AX$3,Inputs!$A$287:$T$288,2,0),0)*(1+$C$93)</f>
        <v>0</v>
      </c>
      <c r="AY93" s="809">
        <f>IF(AY10,HLOOKUP(AY$3,Inputs!$A$287:$T$288,2,0),0)*(1+$C$93)</f>
        <v>0</v>
      </c>
      <c r="AZ93" s="809">
        <f>IF(AZ10,HLOOKUP(AZ$3,Inputs!$A$287:$T$288,2,0),0)*(1+$C$93)</f>
        <v>0</v>
      </c>
      <c r="BA93" s="809">
        <f>IF(BA10,HLOOKUP(BA$3,Inputs!$A$287:$T$288,2,0),0)*(1+$C$93)</f>
        <v>0</v>
      </c>
      <c r="BB93" s="809">
        <f>IF(BB10,HLOOKUP(BB$3,Inputs!$A$287:$T$288,2,0),0)*(1+$C$93)</f>
        <v>0</v>
      </c>
      <c r="BC93" s="809">
        <f>IF(BC10,HLOOKUP(BC$3,Inputs!$A$287:$T$288,2,0),0)*(1+$C$93)</f>
        <v>0</v>
      </c>
      <c r="BD93" s="809">
        <f>IF(BD10,HLOOKUP(BD$3,Inputs!$A$287:$T$288,2,0),0)*(1+$C$93)</f>
        <v>0</v>
      </c>
      <c r="BE93" s="809">
        <f>IF(BE10,HLOOKUP(BE$3,Inputs!$A$287:$T$288,2,0),0)*(1+$C$93)</f>
        <v>0</v>
      </c>
      <c r="BF93" s="809">
        <f>IF(BF10,HLOOKUP(BF$3,Inputs!$A$287:$T$288,2,0),0)*(1+$C$93)</f>
        <v>0</v>
      </c>
      <c r="BG93" s="809">
        <f>IF(BG10,HLOOKUP(BG$3,Inputs!$A$287:$T$288,2,0),0)*(1+$C$93)</f>
        <v>0</v>
      </c>
      <c r="BH93" s="809">
        <f>IF(BH10,HLOOKUP(BH$3,Inputs!$A$287:$T$288,2,0),0)*(1+$C$93)</f>
        <v>0</v>
      </c>
      <c r="BI93" s="809">
        <f>IF(BI10,HLOOKUP(BI$3,Inputs!$A$287:$T$288,2,0),0)*(1+$C$93)</f>
        <v>0</v>
      </c>
      <c r="BJ93" s="809">
        <f>IF(BJ10,HLOOKUP(BJ$3,Inputs!$A$287:$T$288,2,0),0)*(1+$C$93)</f>
        <v>0</v>
      </c>
      <c r="BK93" s="809">
        <f>IF(BK10,HLOOKUP(BK$3,Inputs!$A$287:$T$288,2,0),0)*(1+$C$93)</f>
        <v>0</v>
      </c>
      <c r="BL93" s="809">
        <f>IF(BL10,HLOOKUP(BL$3,Inputs!$A$287:$T$288,2,0),0)*(1+$C$93)</f>
        <v>0</v>
      </c>
      <c r="BM93" s="809">
        <f>IF(BM10,HLOOKUP(BM$3,Inputs!$A$287:$T$288,2,0),0)*(1+$C$93)</f>
        <v>0</v>
      </c>
      <c r="BN93" s="809">
        <f>IF(BN10,HLOOKUP(BN$3,Inputs!$A$287:$T$288,2,0),0)*(1+$C$93)</f>
        <v>0</v>
      </c>
      <c r="BO93" s="809">
        <f>IF(BO10,HLOOKUP(BO$3,Inputs!$A$287:$T$288,2,0),0)*(1+$C$93)</f>
        <v>0</v>
      </c>
      <c r="BP93" s="809">
        <f>IF(BP10,HLOOKUP(BP$3,Inputs!$A$287:$T$288,2,0),0)*(1+$C$93)</f>
        <v>0</v>
      </c>
      <c r="BQ93" s="809">
        <f>IF(BQ10,HLOOKUP(BQ$3,Inputs!$A$287:$T$288,2,0),0)*(1+$C$93)</f>
        <v>0</v>
      </c>
      <c r="BR93" s="809">
        <f>IF(BR10,HLOOKUP(BR$3,Inputs!$A$287:$T$288,2,0),0)*(1+$C$93)</f>
        <v>0</v>
      </c>
      <c r="BS93" s="809">
        <f>IF(BS10,HLOOKUP(BS$3,Inputs!$A$287:$T$288,2,0),0)*(1+$C$93)</f>
        <v>0</v>
      </c>
      <c r="BT93" s="809">
        <f>IF(BT10,HLOOKUP(BT$3,Inputs!$A$287:$T$288,2,0),0)*(1+$C$93)</f>
        <v>0</v>
      </c>
      <c r="BU93" s="809">
        <f>IF(BU10,HLOOKUP(BU$3,Inputs!$A$287:$T$288,2,0),0)*(1+$C$93)</f>
        <v>0</v>
      </c>
      <c r="BV93" s="809">
        <f>IF(BV10,HLOOKUP(BV$3,Inputs!$A$287:$T$288,2,0),0)*(1+$C$93)</f>
        <v>0</v>
      </c>
      <c r="BW93" s="809">
        <f>IF(BW10,HLOOKUP(BW$3,Inputs!$A$287:$T$288,2,0),0)*(1+$C$93)</f>
        <v>0</v>
      </c>
      <c r="BX93" s="809">
        <f>IF(BX10,HLOOKUP(BX$3,Inputs!$A$287:$T$288,2,0),0)*(1+$C$93)</f>
        <v>0</v>
      </c>
      <c r="BY93" s="809">
        <f>IF(BY10,HLOOKUP(BY$3,Inputs!$A$287:$T$288,2,0),0)*(1+$C$93)</f>
        <v>0</v>
      </c>
      <c r="BZ93" s="809">
        <f>IF(BZ10,HLOOKUP(BZ$3,Inputs!$A$287:$T$288,2,0),0)*(1+$C$93)</f>
        <v>0</v>
      </c>
      <c r="CA93" s="809">
        <f>IF(CA10,HLOOKUP(CA$3,Inputs!$A$287:$T$288,2,0),0)*(1+$C$93)</f>
        <v>0</v>
      </c>
      <c r="CB93" s="809">
        <f>IF(CB10,HLOOKUP(CB$3,Inputs!$A$287:$T$288,2,0),0)*(1+$C$93)</f>
        <v>0</v>
      </c>
      <c r="CC93" s="809">
        <f>IF(CC10,HLOOKUP(CC$3,Inputs!$A$287:$T$288,2,0),0)*(1+$C$93)</f>
        <v>0</v>
      </c>
      <c r="CD93" s="809">
        <f>IF(CD10,HLOOKUP(CD$3,Inputs!$A$287:$T$288,2,0),0)*(1+$C$93)</f>
        <v>0</v>
      </c>
      <c r="CE93" s="809">
        <f>IF(CE10,HLOOKUP(CE$3,Inputs!$A$287:$T$288,2,0),0)*(1+$C$93)</f>
        <v>0</v>
      </c>
      <c r="CF93" s="809">
        <f>IF(CF10,HLOOKUP(CF$3,Inputs!$A$287:$T$288,2,0),0)*(1+$C$93)</f>
        <v>0</v>
      </c>
      <c r="CG93" s="809">
        <f>IF(CG10,HLOOKUP(CG$3,Inputs!$A$287:$T$288,2,0),0)*(1+$C$93)</f>
        <v>0</v>
      </c>
      <c r="CH93" s="809">
        <f>IF(CH10,HLOOKUP(CH$3,Inputs!$A$287:$T$288,2,0),0)*(1+$C$93)</f>
        <v>0</v>
      </c>
      <c r="CI93" s="809">
        <f>IF(CI10,HLOOKUP(CI$3,Inputs!$A$287:$T$288,2,0),0)*(1+$C$93)</f>
        <v>0</v>
      </c>
      <c r="CJ93" s="809">
        <f>IF(CJ10,HLOOKUP(CJ$3,Inputs!$A$287:$T$288,2,0),0)*(1+$C$93)</f>
        <v>0</v>
      </c>
      <c r="CK93" s="809">
        <f>IF(CK10,HLOOKUP(CK$3,Inputs!$A$287:$T$288,2,0),0)*(1+$C$93)</f>
        <v>0</v>
      </c>
      <c r="CL93" s="809">
        <f>IF(CL10,HLOOKUP(CL$3,Inputs!$A$287:$T$288,2,0),0)*(1+$C$93)</f>
        <v>0</v>
      </c>
      <c r="CM93" s="809">
        <f>IF(CM10,HLOOKUP(CM$3,Inputs!$A$287:$T$288,2,0),0)*(1+$C$93)</f>
        <v>0</v>
      </c>
      <c r="CN93" s="809">
        <f>IF(CN10,HLOOKUP(CN$3,Inputs!$A$287:$T$288,2,0),0)*(1+$C$93)</f>
        <v>0</v>
      </c>
      <c r="CO93" s="809">
        <f>IF(CO10,HLOOKUP(CO$3,Inputs!$A$287:$T$288,2,0),0)*(1+$C$93)</f>
        <v>0</v>
      </c>
      <c r="CP93" s="809">
        <f>IF(CP10,HLOOKUP(CP$3,Inputs!$A$287:$T$288,2,0),0)*(1+$C$93)</f>
        <v>0</v>
      </c>
      <c r="CQ93" s="809">
        <f>IF(CQ10,HLOOKUP(CQ$3,Inputs!$A$287:$T$288,2,0),0)*(1+$C$93)</f>
        <v>0</v>
      </c>
      <c r="CR93" s="809">
        <f>IF(CR10,HLOOKUP(CR$3,Inputs!$A$287:$T$288,2,0),0)*(1+$C$93)</f>
        <v>0</v>
      </c>
      <c r="CS93" s="809">
        <f>IF(CS10,HLOOKUP(CS$3,Inputs!$A$287:$T$288,2,0),0)*(1+$C$93)</f>
        <v>0</v>
      </c>
      <c r="CT93" s="809">
        <f>IF(CT10,HLOOKUP(CT$3,Inputs!$A$287:$T$288,2,0),0)*(1+$C$93)</f>
        <v>0</v>
      </c>
      <c r="CU93" s="809">
        <f>IF(CU10,HLOOKUP(CU$3,Inputs!$A$287:$T$288,2,0),0)*(1+$C$93)</f>
        <v>0</v>
      </c>
      <c r="CV93" s="809">
        <f>IF(CV10,HLOOKUP(CV$3,Inputs!$A$287:$T$288,2,0),0)*(1+$C$93)</f>
        <v>0</v>
      </c>
      <c r="CW93" s="809">
        <f>IF(CW10,HLOOKUP(CW$3,Inputs!$A$287:$T$288,2,0),0)*(1+$C$93)</f>
        <v>0</v>
      </c>
      <c r="CX93" s="809">
        <f>IF(CX10,HLOOKUP(CX$3,Inputs!$A$287:$T$288,2,0),0)*(1+$C$93)</f>
        <v>0</v>
      </c>
      <c r="CY93" s="809">
        <f>IF(CY10,HLOOKUP(CY$3,Inputs!$A$287:$T$288,2,0),0)*(1+$C$93)</f>
        <v>0</v>
      </c>
      <c r="CZ93" s="809">
        <f>IF(CZ10,HLOOKUP(CZ$3,Inputs!$A$287:$T$288,2,0),0)*(1+$C$93)</f>
        <v>0</v>
      </c>
      <c r="DA93" s="809">
        <f>IF(DA10,HLOOKUP(DA$3,Inputs!$A$287:$T$288,2,0),0)*(1+$C$93)</f>
        <v>0</v>
      </c>
      <c r="DB93" s="809">
        <f>IF(DB10,HLOOKUP(DB$3,Inputs!$A$287:$T$288,2,0),0)*(1+$C$93)</f>
        <v>0</v>
      </c>
      <c r="DC93" s="809">
        <f>IF(DC10,HLOOKUP(DC$3,Inputs!$A$287:$T$288,2,0),0)*(1+$C$93)</f>
        <v>0</v>
      </c>
      <c r="DD93" s="809">
        <f>IF(DD10,HLOOKUP(DD$3,Inputs!$A$287:$T$288,2,0),0)*(1+$C$93)</f>
        <v>0</v>
      </c>
      <c r="DE93" s="809">
        <f>IF(DE10,HLOOKUP(DE$3,Inputs!$A$287:$T$288,2,0),0)*(1+$C$93)</f>
        <v>0</v>
      </c>
      <c r="DF93" s="809">
        <f>IF(DF10,HLOOKUP(DF$3,Inputs!$A$287:$T$288,2,0),0)*(1+$C$93)</f>
        <v>0</v>
      </c>
      <c r="DG93" s="809">
        <f>IF(DG10,HLOOKUP(DG$3,Inputs!$A$287:$T$288,2,0),0)*(1+$C$93)</f>
        <v>0</v>
      </c>
      <c r="DH93" s="809">
        <f>IF(DH10,HLOOKUP(DH$3,Inputs!$A$287:$T$288,2,0),0)*(1+$C$93)</f>
        <v>0</v>
      </c>
      <c r="DI93" s="809">
        <f>IF(DI10,HLOOKUP(DI$3,Inputs!$A$287:$T$288,2,0),0)*(1+$C$93)</f>
        <v>0</v>
      </c>
      <c r="DJ93" s="809">
        <f>IF(DJ10,HLOOKUP(DJ$3,Inputs!$A$287:$T$288,2,0),0)*(1+$C$93)</f>
        <v>0</v>
      </c>
      <c r="DK93" s="809">
        <f>IF(DK10,HLOOKUP(DK$3,Inputs!$A$287:$T$288,2,0),0)*(1+$C$93)</f>
        <v>0</v>
      </c>
      <c r="DL93" s="809">
        <f>IF(DL10,HLOOKUP(DL$3,Inputs!$A$287:$T$288,2,0),0)*(1+$C$93)</f>
        <v>0</v>
      </c>
      <c r="DM93" s="809">
        <f>IF(DM10,HLOOKUP(DM$3,Inputs!$A$287:$T$288,2,0),0)*(1+$C$93)</f>
        <v>0</v>
      </c>
      <c r="DN93" s="809">
        <f>IF(DN10,HLOOKUP(DN$3,Inputs!$A$287:$T$288,2,0),0)*(1+$C$93)</f>
        <v>0</v>
      </c>
      <c r="DO93" s="809">
        <f>IF(DO10,HLOOKUP(DO$3,Inputs!$A$287:$T$288,2,0),0)*(1+$C$93)</f>
        <v>0</v>
      </c>
      <c r="DP93" s="809">
        <f>IF(DP10,HLOOKUP(DP$3,Inputs!$A$287:$T$288,2,0),0)*(1+$C$93)</f>
        <v>0</v>
      </c>
      <c r="DQ93" s="809">
        <f>IF(DQ10,HLOOKUP(DQ$3,Inputs!$A$287:$T$288,2,0),0)*(1+$C$93)</f>
        <v>0</v>
      </c>
      <c r="DR93" s="809">
        <f>IF(DR10,HLOOKUP(DR$3,Inputs!$A$287:$T$288,2,0),0)*(1+$C$93)</f>
        <v>0</v>
      </c>
      <c r="DS93" s="809">
        <f>IF(DS10,HLOOKUP(DS$3,Inputs!$A$287:$T$288,2,0),0)*(1+$C$93)</f>
        <v>0</v>
      </c>
      <c r="DT93" s="809">
        <f>IF(DT10,HLOOKUP(DT$3,Inputs!$A$287:$T$288,2,0),0)*(1+$C$93)</f>
        <v>0</v>
      </c>
      <c r="DU93" s="809">
        <f>IF(DU10,HLOOKUP(DU$3,Inputs!$A$287:$T$288,2,0),0)*(1+$C$93)</f>
        <v>0</v>
      </c>
      <c r="DV93" s="809">
        <f>IF(DV10,HLOOKUP(DV$3,Inputs!$A$287:$T$288,2,0),0)*(1+$C$93)</f>
        <v>0</v>
      </c>
      <c r="DW93" s="809">
        <f>IF(DW10,HLOOKUP(DW$3,Inputs!$A$287:$T$288,2,0),0)*(1+$C$93)</f>
        <v>0</v>
      </c>
    </row>
    <row r="94" spans="1:127">
      <c r="A94" s="619" t="s">
        <v>1170</v>
      </c>
      <c r="B94" s="841">
        <f>Inputs!C253</f>
        <v>0.8</v>
      </c>
      <c r="C94" s="969">
        <f>Inputs!$D$240</f>
        <v>0</v>
      </c>
      <c r="D94" s="395"/>
      <c r="E94" s="395"/>
      <c r="F94" s="372"/>
      <c r="G94" s="808">
        <f t="shared" ref="G94:AL94" si="602">G$10*IF(G$3&lt;=$B$10,$C$94,G93)</f>
        <v>0</v>
      </c>
      <c r="H94" s="808">
        <f t="shared" si="602"/>
        <v>0</v>
      </c>
      <c r="I94" s="808">
        <f t="shared" si="602"/>
        <v>0</v>
      </c>
      <c r="J94" s="808">
        <f t="shared" si="602"/>
        <v>0</v>
      </c>
      <c r="K94" s="808">
        <f t="shared" si="602"/>
        <v>0</v>
      </c>
      <c r="L94" s="808">
        <f t="shared" si="602"/>
        <v>0</v>
      </c>
      <c r="M94" s="808">
        <f t="shared" si="602"/>
        <v>0</v>
      </c>
      <c r="N94" s="808">
        <f t="shared" si="602"/>
        <v>0</v>
      </c>
      <c r="O94" s="808">
        <f t="shared" si="602"/>
        <v>0</v>
      </c>
      <c r="P94" s="808">
        <f t="shared" si="602"/>
        <v>0</v>
      </c>
      <c r="Q94" s="808">
        <f t="shared" si="602"/>
        <v>0</v>
      </c>
      <c r="R94" s="808">
        <f t="shared" si="602"/>
        <v>0</v>
      </c>
      <c r="S94" s="808">
        <f t="shared" si="602"/>
        <v>0</v>
      </c>
      <c r="T94" s="808">
        <f t="shared" si="602"/>
        <v>0</v>
      </c>
      <c r="U94" s="808">
        <f t="shared" si="602"/>
        <v>0</v>
      </c>
      <c r="V94" s="808">
        <f t="shared" si="602"/>
        <v>0</v>
      </c>
      <c r="W94" s="808">
        <f t="shared" si="602"/>
        <v>0</v>
      </c>
      <c r="X94" s="808">
        <f t="shared" si="602"/>
        <v>0</v>
      </c>
      <c r="Y94" s="808">
        <f t="shared" si="602"/>
        <v>0</v>
      </c>
      <c r="Z94" s="808">
        <f t="shared" si="602"/>
        <v>0</v>
      </c>
      <c r="AA94" s="808">
        <f t="shared" si="602"/>
        <v>0</v>
      </c>
      <c r="AB94" s="808">
        <f t="shared" si="602"/>
        <v>0</v>
      </c>
      <c r="AC94" s="808">
        <f t="shared" si="602"/>
        <v>0</v>
      </c>
      <c r="AD94" s="808">
        <f t="shared" si="602"/>
        <v>0</v>
      </c>
      <c r="AE94" s="808">
        <f t="shared" si="602"/>
        <v>0</v>
      </c>
      <c r="AF94" s="808">
        <f t="shared" si="602"/>
        <v>0</v>
      </c>
      <c r="AG94" s="808">
        <f t="shared" si="602"/>
        <v>0</v>
      </c>
      <c r="AH94" s="808">
        <f t="shared" si="602"/>
        <v>0</v>
      </c>
      <c r="AI94" s="808">
        <f t="shared" si="602"/>
        <v>0</v>
      </c>
      <c r="AJ94" s="808">
        <f t="shared" si="602"/>
        <v>0</v>
      </c>
      <c r="AK94" s="808">
        <f t="shared" si="602"/>
        <v>0</v>
      </c>
      <c r="AL94" s="808">
        <f t="shared" si="602"/>
        <v>0</v>
      </c>
      <c r="AM94" s="808">
        <f t="shared" ref="AM94:BR94" si="603">AM$10*IF(AM$3&lt;=$B$10,$C$94,AM93)</f>
        <v>0</v>
      </c>
      <c r="AN94" s="808">
        <f t="shared" si="603"/>
        <v>0</v>
      </c>
      <c r="AO94" s="808">
        <f t="shared" si="603"/>
        <v>0</v>
      </c>
      <c r="AP94" s="808">
        <f t="shared" si="603"/>
        <v>0</v>
      </c>
      <c r="AQ94" s="808">
        <f t="shared" si="603"/>
        <v>0</v>
      </c>
      <c r="AR94" s="808">
        <f t="shared" si="603"/>
        <v>0</v>
      </c>
      <c r="AS94" s="808">
        <f t="shared" si="603"/>
        <v>0</v>
      </c>
      <c r="AT94" s="808">
        <f t="shared" si="603"/>
        <v>0</v>
      </c>
      <c r="AU94" s="808">
        <f t="shared" si="603"/>
        <v>0</v>
      </c>
      <c r="AV94" s="808">
        <f t="shared" si="603"/>
        <v>0</v>
      </c>
      <c r="AW94" s="808">
        <f t="shared" si="603"/>
        <v>0</v>
      </c>
      <c r="AX94" s="808">
        <f t="shared" si="603"/>
        <v>0</v>
      </c>
      <c r="AY94" s="808">
        <f t="shared" si="603"/>
        <v>0</v>
      </c>
      <c r="AZ94" s="808">
        <f t="shared" si="603"/>
        <v>0</v>
      </c>
      <c r="BA94" s="808">
        <f t="shared" si="603"/>
        <v>0</v>
      </c>
      <c r="BB94" s="808">
        <f t="shared" si="603"/>
        <v>0</v>
      </c>
      <c r="BC94" s="808">
        <f t="shared" si="603"/>
        <v>0</v>
      </c>
      <c r="BD94" s="808">
        <f t="shared" si="603"/>
        <v>0</v>
      </c>
      <c r="BE94" s="808">
        <f t="shared" si="603"/>
        <v>0</v>
      </c>
      <c r="BF94" s="808">
        <f t="shared" si="603"/>
        <v>0</v>
      </c>
      <c r="BG94" s="808">
        <f t="shared" si="603"/>
        <v>0</v>
      </c>
      <c r="BH94" s="808">
        <f t="shared" si="603"/>
        <v>0</v>
      </c>
      <c r="BI94" s="808">
        <f t="shared" si="603"/>
        <v>0</v>
      </c>
      <c r="BJ94" s="808">
        <f t="shared" si="603"/>
        <v>0</v>
      </c>
      <c r="BK94" s="808">
        <f t="shared" si="603"/>
        <v>0</v>
      </c>
      <c r="BL94" s="808">
        <f t="shared" si="603"/>
        <v>0</v>
      </c>
      <c r="BM94" s="808">
        <f t="shared" si="603"/>
        <v>0</v>
      </c>
      <c r="BN94" s="808">
        <f t="shared" si="603"/>
        <v>0</v>
      </c>
      <c r="BO94" s="808">
        <f t="shared" si="603"/>
        <v>0</v>
      </c>
      <c r="BP94" s="808">
        <f t="shared" si="603"/>
        <v>0</v>
      </c>
      <c r="BQ94" s="808">
        <f t="shared" si="603"/>
        <v>0</v>
      </c>
      <c r="BR94" s="808">
        <f t="shared" si="603"/>
        <v>0</v>
      </c>
      <c r="BS94" s="808">
        <f t="shared" ref="BS94:CX94" si="604">BS$10*IF(BS$3&lt;=$B$10,$C$94,BS93)</f>
        <v>0</v>
      </c>
      <c r="BT94" s="808">
        <f t="shared" si="604"/>
        <v>0</v>
      </c>
      <c r="BU94" s="808">
        <f t="shared" si="604"/>
        <v>0</v>
      </c>
      <c r="BV94" s="808">
        <f t="shared" si="604"/>
        <v>0</v>
      </c>
      <c r="BW94" s="808">
        <f t="shared" si="604"/>
        <v>0</v>
      </c>
      <c r="BX94" s="808">
        <f t="shared" si="604"/>
        <v>0</v>
      </c>
      <c r="BY94" s="808">
        <f t="shared" si="604"/>
        <v>0</v>
      </c>
      <c r="BZ94" s="808">
        <f t="shared" si="604"/>
        <v>0</v>
      </c>
      <c r="CA94" s="808">
        <f t="shared" si="604"/>
        <v>0</v>
      </c>
      <c r="CB94" s="808">
        <f t="shared" si="604"/>
        <v>0</v>
      </c>
      <c r="CC94" s="808">
        <f t="shared" si="604"/>
        <v>0</v>
      </c>
      <c r="CD94" s="808">
        <f t="shared" si="604"/>
        <v>0</v>
      </c>
      <c r="CE94" s="808">
        <f t="shared" si="604"/>
        <v>0</v>
      </c>
      <c r="CF94" s="808">
        <f t="shared" si="604"/>
        <v>0</v>
      </c>
      <c r="CG94" s="808">
        <f t="shared" si="604"/>
        <v>0</v>
      </c>
      <c r="CH94" s="808">
        <f t="shared" si="604"/>
        <v>0</v>
      </c>
      <c r="CI94" s="808">
        <f t="shared" si="604"/>
        <v>0</v>
      </c>
      <c r="CJ94" s="808">
        <f t="shared" si="604"/>
        <v>0</v>
      </c>
      <c r="CK94" s="808">
        <f t="shared" si="604"/>
        <v>0</v>
      </c>
      <c r="CL94" s="808">
        <f t="shared" si="604"/>
        <v>0</v>
      </c>
      <c r="CM94" s="808">
        <f t="shared" si="604"/>
        <v>0</v>
      </c>
      <c r="CN94" s="808">
        <f t="shared" si="604"/>
        <v>0</v>
      </c>
      <c r="CO94" s="808">
        <f t="shared" si="604"/>
        <v>0</v>
      </c>
      <c r="CP94" s="808">
        <f t="shared" si="604"/>
        <v>0</v>
      </c>
      <c r="CQ94" s="808">
        <f t="shared" si="604"/>
        <v>0</v>
      </c>
      <c r="CR94" s="808">
        <f t="shared" si="604"/>
        <v>0</v>
      </c>
      <c r="CS94" s="808">
        <f t="shared" si="604"/>
        <v>0</v>
      </c>
      <c r="CT94" s="808">
        <f t="shared" si="604"/>
        <v>0</v>
      </c>
      <c r="CU94" s="808">
        <f t="shared" si="604"/>
        <v>0</v>
      </c>
      <c r="CV94" s="808">
        <f t="shared" si="604"/>
        <v>0</v>
      </c>
      <c r="CW94" s="808">
        <f t="shared" si="604"/>
        <v>0</v>
      </c>
      <c r="CX94" s="808">
        <f t="shared" si="604"/>
        <v>0</v>
      </c>
      <c r="CY94" s="808">
        <f t="shared" ref="CY94:DW94" si="605">CY$10*IF(CY$3&lt;=$B$10,$C$94,CY93)</f>
        <v>0</v>
      </c>
      <c r="CZ94" s="808">
        <f t="shared" si="605"/>
        <v>0</v>
      </c>
      <c r="DA94" s="808">
        <f t="shared" si="605"/>
        <v>0</v>
      </c>
      <c r="DB94" s="808">
        <f t="shared" si="605"/>
        <v>0</v>
      </c>
      <c r="DC94" s="808">
        <f t="shared" si="605"/>
        <v>0</v>
      </c>
      <c r="DD94" s="808">
        <f t="shared" si="605"/>
        <v>0</v>
      </c>
      <c r="DE94" s="808">
        <f t="shared" si="605"/>
        <v>0</v>
      </c>
      <c r="DF94" s="808">
        <f t="shared" si="605"/>
        <v>0</v>
      </c>
      <c r="DG94" s="808">
        <f t="shared" si="605"/>
        <v>0</v>
      </c>
      <c r="DH94" s="808">
        <f t="shared" si="605"/>
        <v>0</v>
      </c>
      <c r="DI94" s="808">
        <f t="shared" si="605"/>
        <v>0</v>
      </c>
      <c r="DJ94" s="808">
        <f t="shared" si="605"/>
        <v>0</v>
      </c>
      <c r="DK94" s="808">
        <f t="shared" si="605"/>
        <v>0</v>
      </c>
      <c r="DL94" s="808">
        <f t="shared" si="605"/>
        <v>0</v>
      </c>
      <c r="DM94" s="808">
        <f t="shared" si="605"/>
        <v>0</v>
      </c>
      <c r="DN94" s="808">
        <f t="shared" si="605"/>
        <v>0</v>
      </c>
      <c r="DO94" s="808">
        <f t="shared" si="605"/>
        <v>0</v>
      </c>
      <c r="DP94" s="808">
        <f t="shared" si="605"/>
        <v>0</v>
      </c>
      <c r="DQ94" s="808">
        <f t="shared" si="605"/>
        <v>0</v>
      </c>
      <c r="DR94" s="808">
        <f t="shared" si="605"/>
        <v>0</v>
      </c>
      <c r="DS94" s="808">
        <f t="shared" si="605"/>
        <v>0</v>
      </c>
      <c r="DT94" s="808">
        <f t="shared" si="605"/>
        <v>0</v>
      </c>
      <c r="DU94" s="808">
        <f t="shared" si="605"/>
        <v>0</v>
      </c>
      <c r="DV94" s="808">
        <f t="shared" si="605"/>
        <v>0</v>
      </c>
      <c r="DW94" s="808">
        <f t="shared" si="605"/>
        <v>0</v>
      </c>
    </row>
    <row r="95" spans="1:127">
      <c r="A95" s="619" t="s">
        <v>1171</v>
      </c>
      <c r="B95" s="684"/>
      <c r="C95" s="684"/>
      <c r="D95" s="395"/>
      <c r="E95" s="395"/>
      <c r="F95" s="372"/>
      <c r="G95" s="632">
        <f>SUMPRODUCT($B$93:$B$94,G93:G94)</f>
        <v>0</v>
      </c>
      <c r="H95" s="632">
        <f t="shared" ref="H95" si="606">SUMPRODUCT($B$93:$B$94,H93:H94)</f>
        <v>-8.7359999999999966E-4</v>
      </c>
      <c r="I95" s="632">
        <f t="shared" ref="I95:BT95" si="607">SUMPRODUCT($B$93:$B$94,I93:I94)</f>
        <v>-8.7359999999999966E-4</v>
      </c>
      <c r="J95" s="632">
        <f t="shared" si="607"/>
        <v>-6.9359999999999984E-4</v>
      </c>
      <c r="K95" s="632">
        <f t="shared" si="607"/>
        <v>-6.9359999999999984E-4</v>
      </c>
      <c r="L95" s="632">
        <f t="shared" si="607"/>
        <v>-5.5439999999999981E-4</v>
      </c>
      <c r="M95" s="632">
        <f t="shared" si="607"/>
        <v>-5.5439999999999981E-4</v>
      </c>
      <c r="N95" s="632">
        <f t="shared" si="607"/>
        <v>-4.2719999999999987E-4</v>
      </c>
      <c r="O95" s="632">
        <f t="shared" si="607"/>
        <v>-4.2719999999999987E-4</v>
      </c>
      <c r="P95" s="632">
        <f t="shared" si="607"/>
        <v>-2.7599999999999993E-4</v>
      </c>
      <c r="Q95" s="632">
        <f t="shared" si="607"/>
        <v>-2.7599999999999993E-4</v>
      </c>
      <c r="R95" s="632">
        <f t="shared" si="607"/>
        <v>-9.5999999999999975E-5</v>
      </c>
      <c r="S95" s="632">
        <f t="shared" si="607"/>
        <v>-9.5999999999999975E-5</v>
      </c>
      <c r="T95" s="632">
        <f t="shared" si="607"/>
        <v>8.3999999999999968E-5</v>
      </c>
      <c r="U95" s="632">
        <f t="shared" si="607"/>
        <v>8.3999999999999968E-5</v>
      </c>
      <c r="V95" s="632">
        <f t="shared" si="607"/>
        <v>0</v>
      </c>
      <c r="W95" s="632">
        <f t="shared" si="607"/>
        <v>0</v>
      </c>
      <c r="X95" s="632">
        <f t="shared" si="607"/>
        <v>0</v>
      </c>
      <c r="Y95" s="632">
        <f t="shared" si="607"/>
        <v>0</v>
      </c>
      <c r="Z95" s="632">
        <f t="shared" si="607"/>
        <v>0</v>
      </c>
      <c r="AA95" s="632">
        <f t="shared" si="607"/>
        <v>0</v>
      </c>
      <c r="AB95" s="632">
        <f t="shared" si="607"/>
        <v>0</v>
      </c>
      <c r="AC95" s="632">
        <f t="shared" si="607"/>
        <v>0</v>
      </c>
      <c r="AD95" s="632">
        <f t="shared" si="607"/>
        <v>0</v>
      </c>
      <c r="AE95" s="632">
        <f t="shared" si="607"/>
        <v>0</v>
      </c>
      <c r="AF95" s="632">
        <f t="shared" si="607"/>
        <v>0</v>
      </c>
      <c r="AG95" s="632">
        <f t="shared" si="607"/>
        <v>0</v>
      </c>
      <c r="AH95" s="632">
        <f t="shared" si="607"/>
        <v>0</v>
      </c>
      <c r="AI95" s="632">
        <f t="shared" si="607"/>
        <v>0</v>
      </c>
      <c r="AJ95" s="632">
        <f t="shared" si="607"/>
        <v>0</v>
      </c>
      <c r="AK95" s="632">
        <f t="shared" si="607"/>
        <v>0</v>
      </c>
      <c r="AL95" s="632">
        <f t="shared" si="607"/>
        <v>0</v>
      </c>
      <c r="AM95" s="632">
        <f t="shared" si="607"/>
        <v>0</v>
      </c>
      <c r="AN95" s="632">
        <f t="shared" si="607"/>
        <v>0</v>
      </c>
      <c r="AO95" s="632">
        <f t="shared" si="607"/>
        <v>0</v>
      </c>
      <c r="AP95" s="632">
        <f t="shared" si="607"/>
        <v>0</v>
      </c>
      <c r="AQ95" s="632">
        <f t="shared" si="607"/>
        <v>0</v>
      </c>
      <c r="AR95" s="632">
        <f t="shared" si="607"/>
        <v>0</v>
      </c>
      <c r="AS95" s="632">
        <f t="shared" si="607"/>
        <v>0</v>
      </c>
      <c r="AT95" s="632">
        <f t="shared" si="607"/>
        <v>0</v>
      </c>
      <c r="AU95" s="632">
        <f t="shared" si="607"/>
        <v>0</v>
      </c>
      <c r="AV95" s="632">
        <f t="shared" si="607"/>
        <v>0</v>
      </c>
      <c r="AW95" s="632">
        <f t="shared" si="607"/>
        <v>0</v>
      </c>
      <c r="AX95" s="632">
        <f t="shared" si="607"/>
        <v>0</v>
      </c>
      <c r="AY95" s="632">
        <f t="shared" si="607"/>
        <v>0</v>
      </c>
      <c r="AZ95" s="632">
        <f t="shared" si="607"/>
        <v>0</v>
      </c>
      <c r="BA95" s="632">
        <f t="shared" si="607"/>
        <v>0</v>
      </c>
      <c r="BB95" s="632">
        <f t="shared" si="607"/>
        <v>0</v>
      </c>
      <c r="BC95" s="632">
        <f t="shared" si="607"/>
        <v>0</v>
      </c>
      <c r="BD95" s="632">
        <f t="shared" si="607"/>
        <v>0</v>
      </c>
      <c r="BE95" s="632">
        <f t="shared" si="607"/>
        <v>0</v>
      </c>
      <c r="BF95" s="632">
        <f t="shared" si="607"/>
        <v>0</v>
      </c>
      <c r="BG95" s="632">
        <f t="shared" si="607"/>
        <v>0</v>
      </c>
      <c r="BH95" s="632">
        <f t="shared" si="607"/>
        <v>0</v>
      </c>
      <c r="BI95" s="632">
        <f t="shared" si="607"/>
        <v>0</v>
      </c>
      <c r="BJ95" s="632">
        <f t="shared" si="607"/>
        <v>0</v>
      </c>
      <c r="BK95" s="632">
        <f t="shared" si="607"/>
        <v>0</v>
      </c>
      <c r="BL95" s="632">
        <f t="shared" si="607"/>
        <v>0</v>
      </c>
      <c r="BM95" s="632">
        <f t="shared" si="607"/>
        <v>0</v>
      </c>
      <c r="BN95" s="632">
        <f t="shared" si="607"/>
        <v>0</v>
      </c>
      <c r="BO95" s="632">
        <f t="shared" si="607"/>
        <v>0</v>
      </c>
      <c r="BP95" s="632">
        <f t="shared" si="607"/>
        <v>0</v>
      </c>
      <c r="BQ95" s="632">
        <f t="shared" si="607"/>
        <v>0</v>
      </c>
      <c r="BR95" s="632">
        <f t="shared" si="607"/>
        <v>0</v>
      </c>
      <c r="BS95" s="632">
        <f t="shared" si="607"/>
        <v>0</v>
      </c>
      <c r="BT95" s="632">
        <f t="shared" si="607"/>
        <v>0</v>
      </c>
      <c r="BU95" s="632">
        <f t="shared" ref="BU95:DW95" si="608">SUMPRODUCT($B$93:$B$94,BU93:BU94)</f>
        <v>0</v>
      </c>
      <c r="BV95" s="632">
        <f t="shared" si="608"/>
        <v>0</v>
      </c>
      <c r="BW95" s="632">
        <f t="shared" si="608"/>
        <v>0</v>
      </c>
      <c r="BX95" s="632">
        <f t="shared" si="608"/>
        <v>0</v>
      </c>
      <c r="BY95" s="632">
        <f t="shared" si="608"/>
        <v>0</v>
      </c>
      <c r="BZ95" s="632">
        <f t="shared" si="608"/>
        <v>0</v>
      </c>
      <c r="CA95" s="632">
        <f t="shared" si="608"/>
        <v>0</v>
      </c>
      <c r="CB95" s="632">
        <f t="shared" si="608"/>
        <v>0</v>
      </c>
      <c r="CC95" s="632">
        <f t="shared" si="608"/>
        <v>0</v>
      </c>
      <c r="CD95" s="632">
        <f t="shared" si="608"/>
        <v>0</v>
      </c>
      <c r="CE95" s="632">
        <f t="shared" si="608"/>
        <v>0</v>
      </c>
      <c r="CF95" s="632">
        <f t="shared" si="608"/>
        <v>0</v>
      </c>
      <c r="CG95" s="632">
        <f t="shared" si="608"/>
        <v>0</v>
      </c>
      <c r="CH95" s="632">
        <f t="shared" si="608"/>
        <v>0</v>
      </c>
      <c r="CI95" s="632">
        <f t="shared" si="608"/>
        <v>0</v>
      </c>
      <c r="CJ95" s="632">
        <f t="shared" si="608"/>
        <v>0</v>
      </c>
      <c r="CK95" s="632">
        <f t="shared" si="608"/>
        <v>0</v>
      </c>
      <c r="CL95" s="632">
        <f t="shared" si="608"/>
        <v>0</v>
      </c>
      <c r="CM95" s="632">
        <f t="shared" si="608"/>
        <v>0</v>
      </c>
      <c r="CN95" s="632">
        <f t="shared" si="608"/>
        <v>0</v>
      </c>
      <c r="CO95" s="632">
        <f t="shared" si="608"/>
        <v>0</v>
      </c>
      <c r="CP95" s="632">
        <f t="shared" si="608"/>
        <v>0</v>
      </c>
      <c r="CQ95" s="632">
        <f t="shared" si="608"/>
        <v>0</v>
      </c>
      <c r="CR95" s="632">
        <f t="shared" si="608"/>
        <v>0</v>
      </c>
      <c r="CS95" s="632">
        <f t="shared" si="608"/>
        <v>0</v>
      </c>
      <c r="CT95" s="632">
        <f t="shared" si="608"/>
        <v>0</v>
      </c>
      <c r="CU95" s="632">
        <f t="shared" si="608"/>
        <v>0</v>
      </c>
      <c r="CV95" s="632">
        <f t="shared" si="608"/>
        <v>0</v>
      </c>
      <c r="CW95" s="632">
        <f t="shared" si="608"/>
        <v>0</v>
      </c>
      <c r="CX95" s="632">
        <f t="shared" si="608"/>
        <v>0</v>
      </c>
      <c r="CY95" s="632">
        <f t="shared" si="608"/>
        <v>0</v>
      </c>
      <c r="CZ95" s="632">
        <f t="shared" si="608"/>
        <v>0</v>
      </c>
      <c r="DA95" s="632">
        <f t="shared" si="608"/>
        <v>0</v>
      </c>
      <c r="DB95" s="632">
        <f t="shared" si="608"/>
        <v>0</v>
      </c>
      <c r="DC95" s="632">
        <f t="shared" si="608"/>
        <v>0</v>
      </c>
      <c r="DD95" s="632">
        <f t="shared" si="608"/>
        <v>0</v>
      </c>
      <c r="DE95" s="632">
        <f t="shared" si="608"/>
        <v>0</v>
      </c>
      <c r="DF95" s="632">
        <f t="shared" si="608"/>
        <v>0</v>
      </c>
      <c r="DG95" s="632">
        <f t="shared" si="608"/>
        <v>0</v>
      </c>
      <c r="DH95" s="632">
        <f t="shared" si="608"/>
        <v>0</v>
      </c>
      <c r="DI95" s="632">
        <f t="shared" si="608"/>
        <v>0</v>
      </c>
      <c r="DJ95" s="632">
        <f t="shared" si="608"/>
        <v>0</v>
      </c>
      <c r="DK95" s="632">
        <f t="shared" si="608"/>
        <v>0</v>
      </c>
      <c r="DL95" s="632">
        <f t="shared" si="608"/>
        <v>0</v>
      </c>
      <c r="DM95" s="632">
        <f t="shared" si="608"/>
        <v>0</v>
      </c>
      <c r="DN95" s="632">
        <f t="shared" si="608"/>
        <v>0</v>
      </c>
      <c r="DO95" s="632">
        <f t="shared" si="608"/>
        <v>0</v>
      </c>
      <c r="DP95" s="632">
        <f t="shared" si="608"/>
        <v>0</v>
      </c>
      <c r="DQ95" s="632">
        <f t="shared" si="608"/>
        <v>0</v>
      </c>
      <c r="DR95" s="632">
        <f t="shared" si="608"/>
        <v>0</v>
      </c>
      <c r="DS95" s="632">
        <f t="shared" si="608"/>
        <v>0</v>
      </c>
      <c r="DT95" s="632">
        <f t="shared" si="608"/>
        <v>0</v>
      </c>
      <c r="DU95" s="632">
        <f t="shared" si="608"/>
        <v>0</v>
      </c>
      <c r="DV95" s="632">
        <f t="shared" si="608"/>
        <v>0</v>
      </c>
      <c r="DW95" s="632">
        <f t="shared" si="608"/>
        <v>0</v>
      </c>
    </row>
    <row r="96" spans="1:127">
      <c r="A96" s="619"/>
      <c r="B96" s="684"/>
      <c r="C96" s="684"/>
      <c r="D96" s="395"/>
      <c r="E96" s="395"/>
      <c r="F96" s="372"/>
      <c r="G96" s="632"/>
      <c r="H96" s="632"/>
      <c r="I96" s="632"/>
      <c r="J96" s="632"/>
      <c r="K96" s="632"/>
      <c r="L96" s="632"/>
      <c r="M96" s="632"/>
      <c r="N96" s="632"/>
      <c r="O96" s="632"/>
      <c r="P96" s="632"/>
      <c r="Q96" s="632"/>
      <c r="R96" s="632"/>
      <c r="S96" s="632"/>
      <c r="T96" s="632"/>
      <c r="U96" s="632"/>
      <c r="V96" s="632"/>
      <c r="W96" s="632"/>
      <c r="X96" s="632"/>
      <c r="Y96" s="632"/>
      <c r="Z96" s="632"/>
      <c r="AA96" s="632"/>
      <c r="AB96" s="632"/>
      <c r="AC96" s="632"/>
      <c r="AD96" s="632"/>
      <c r="AE96" s="632"/>
      <c r="AF96" s="632"/>
      <c r="AG96" s="632"/>
      <c r="AH96" s="632"/>
      <c r="AI96" s="632"/>
      <c r="AJ96" s="632"/>
      <c r="AK96" s="632"/>
      <c r="AL96" s="632"/>
      <c r="AM96" s="632"/>
      <c r="AN96" s="632"/>
      <c r="AO96" s="632"/>
      <c r="AP96" s="632"/>
      <c r="AQ96" s="632"/>
      <c r="AR96" s="632"/>
      <c r="AS96" s="632"/>
      <c r="AT96" s="632"/>
      <c r="AU96" s="632"/>
      <c r="AV96" s="632"/>
      <c r="AW96" s="632"/>
      <c r="AX96" s="632"/>
      <c r="AY96" s="632"/>
      <c r="AZ96" s="632"/>
      <c r="BA96" s="632"/>
      <c r="BB96" s="632"/>
      <c r="BC96" s="632"/>
      <c r="BD96" s="632"/>
      <c r="BE96" s="632"/>
      <c r="BF96" s="632"/>
      <c r="BG96" s="632"/>
      <c r="BH96" s="632"/>
      <c r="BI96" s="632"/>
      <c r="BJ96" s="632"/>
      <c r="BK96" s="632"/>
      <c r="BL96" s="632"/>
      <c r="BM96" s="632"/>
      <c r="BN96" s="632"/>
      <c r="BO96" s="632"/>
      <c r="BP96" s="632"/>
      <c r="BQ96" s="632"/>
      <c r="BR96" s="632"/>
      <c r="BS96" s="632"/>
      <c r="BT96" s="632"/>
      <c r="BU96" s="632"/>
      <c r="BV96" s="632"/>
      <c r="BW96" s="632"/>
      <c r="BX96" s="632"/>
      <c r="BY96" s="632"/>
      <c r="BZ96" s="632"/>
      <c r="CA96" s="632"/>
      <c r="CB96" s="632"/>
      <c r="CC96" s="632"/>
      <c r="CD96" s="632"/>
      <c r="CE96" s="632"/>
      <c r="CF96" s="632"/>
      <c r="CG96" s="632"/>
      <c r="CH96" s="632"/>
      <c r="CI96" s="632"/>
      <c r="CJ96" s="632"/>
      <c r="CK96" s="632"/>
      <c r="CL96" s="632"/>
      <c r="CM96" s="632"/>
      <c r="CN96" s="632"/>
      <c r="CO96" s="632"/>
      <c r="CP96" s="632"/>
      <c r="CQ96" s="632"/>
      <c r="CR96" s="632"/>
      <c r="CS96" s="632"/>
      <c r="CT96" s="632"/>
      <c r="CU96" s="632"/>
      <c r="CV96" s="632"/>
      <c r="CW96" s="632"/>
      <c r="CX96" s="632"/>
      <c r="CY96" s="632"/>
      <c r="CZ96" s="632"/>
      <c r="DA96" s="632"/>
      <c r="DB96" s="632"/>
      <c r="DC96" s="632"/>
      <c r="DD96" s="632"/>
      <c r="DE96" s="632"/>
      <c r="DF96" s="632"/>
      <c r="DG96" s="632"/>
      <c r="DH96" s="632"/>
      <c r="DI96" s="632"/>
      <c r="DJ96" s="632"/>
      <c r="DK96" s="632"/>
      <c r="DL96" s="632"/>
      <c r="DM96" s="632"/>
      <c r="DN96" s="632"/>
      <c r="DO96" s="632"/>
      <c r="DP96" s="632"/>
      <c r="DQ96" s="632"/>
      <c r="DR96" s="632"/>
      <c r="DS96" s="632"/>
      <c r="DT96" s="632"/>
      <c r="DU96" s="632"/>
      <c r="DV96" s="632"/>
      <c r="DW96" s="632"/>
    </row>
    <row r="97" spans="1:127">
      <c r="A97" s="619" t="s">
        <v>188</v>
      </c>
      <c r="B97" s="810">
        <f>Inputs!D241</f>
        <v>795</v>
      </c>
      <c r="C97" s="810"/>
      <c r="F97" s="372"/>
      <c r="G97" s="631">
        <f t="shared" ref="G97:AL97" si="609">$B97%/100*G$10</f>
        <v>0</v>
      </c>
      <c r="H97" s="631">
        <f t="shared" si="609"/>
        <v>7.9500000000000001E-2</v>
      </c>
      <c r="I97" s="631">
        <f t="shared" si="609"/>
        <v>7.9500000000000001E-2</v>
      </c>
      <c r="J97" s="631">
        <f t="shared" si="609"/>
        <v>7.9500000000000001E-2</v>
      </c>
      <c r="K97" s="631">
        <f t="shared" si="609"/>
        <v>7.9500000000000001E-2</v>
      </c>
      <c r="L97" s="631">
        <f t="shared" si="609"/>
        <v>7.9500000000000001E-2</v>
      </c>
      <c r="M97" s="631">
        <f t="shared" si="609"/>
        <v>7.9500000000000001E-2</v>
      </c>
      <c r="N97" s="631">
        <f t="shared" si="609"/>
        <v>7.9500000000000001E-2</v>
      </c>
      <c r="O97" s="631">
        <f t="shared" si="609"/>
        <v>7.9500000000000001E-2</v>
      </c>
      <c r="P97" s="631">
        <f t="shared" si="609"/>
        <v>7.9500000000000001E-2</v>
      </c>
      <c r="Q97" s="631">
        <f t="shared" si="609"/>
        <v>7.9500000000000001E-2</v>
      </c>
      <c r="R97" s="631">
        <f t="shared" si="609"/>
        <v>7.9500000000000001E-2</v>
      </c>
      <c r="S97" s="631">
        <f t="shared" si="609"/>
        <v>7.9500000000000001E-2</v>
      </c>
      <c r="T97" s="631">
        <f t="shared" si="609"/>
        <v>7.9500000000000001E-2</v>
      </c>
      <c r="U97" s="631">
        <f t="shared" si="609"/>
        <v>7.9500000000000001E-2</v>
      </c>
      <c r="V97" s="631">
        <f t="shared" si="609"/>
        <v>0</v>
      </c>
      <c r="W97" s="631">
        <f t="shared" si="609"/>
        <v>0</v>
      </c>
      <c r="X97" s="631">
        <f t="shared" si="609"/>
        <v>0</v>
      </c>
      <c r="Y97" s="631">
        <f t="shared" si="609"/>
        <v>0</v>
      </c>
      <c r="Z97" s="631">
        <f t="shared" si="609"/>
        <v>0</v>
      </c>
      <c r="AA97" s="631">
        <f t="shared" si="609"/>
        <v>0</v>
      </c>
      <c r="AB97" s="631">
        <f t="shared" si="609"/>
        <v>0</v>
      </c>
      <c r="AC97" s="631">
        <f t="shared" si="609"/>
        <v>0</v>
      </c>
      <c r="AD97" s="631">
        <f t="shared" si="609"/>
        <v>0</v>
      </c>
      <c r="AE97" s="631">
        <f t="shared" si="609"/>
        <v>0</v>
      </c>
      <c r="AF97" s="631">
        <f t="shared" si="609"/>
        <v>0</v>
      </c>
      <c r="AG97" s="631">
        <f t="shared" si="609"/>
        <v>0</v>
      </c>
      <c r="AH97" s="631">
        <f t="shared" si="609"/>
        <v>0</v>
      </c>
      <c r="AI97" s="631">
        <f t="shared" si="609"/>
        <v>0</v>
      </c>
      <c r="AJ97" s="631">
        <f t="shared" si="609"/>
        <v>0</v>
      </c>
      <c r="AK97" s="631">
        <f t="shared" si="609"/>
        <v>0</v>
      </c>
      <c r="AL97" s="631">
        <f t="shared" si="609"/>
        <v>0</v>
      </c>
      <c r="AM97" s="631">
        <f t="shared" ref="AM97:BR97" si="610">$B97%/100*AM$10</f>
        <v>0</v>
      </c>
      <c r="AN97" s="631">
        <f t="shared" si="610"/>
        <v>0</v>
      </c>
      <c r="AO97" s="631">
        <f t="shared" si="610"/>
        <v>0</v>
      </c>
      <c r="AP97" s="631">
        <f t="shared" si="610"/>
        <v>0</v>
      </c>
      <c r="AQ97" s="631">
        <f t="shared" si="610"/>
        <v>0</v>
      </c>
      <c r="AR97" s="631">
        <f t="shared" si="610"/>
        <v>0</v>
      </c>
      <c r="AS97" s="631">
        <f t="shared" si="610"/>
        <v>0</v>
      </c>
      <c r="AT97" s="631">
        <f t="shared" si="610"/>
        <v>0</v>
      </c>
      <c r="AU97" s="631">
        <f t="shared" si="610"/>
        <v>0</v>
      </c>
      <c r="AV97" s="631">
        <f t="shared" si="610"/>
        <v>0</v>
      </c>
      <c r="AW97" s="631">
        <f t="shared" si="610"/>
        <v>0</v>
      </c>
      <c r="AX97" s="631">
        <f t="shared" si="610"/>
        <v>0</v>
      </c>
      <c r="AY97" s="631">
        <f t="shared" si="610"/>
        <v>0</v>
      </c>
      <c r="AZ97" s="631">
        <f t="shared" si="610"/>
        <v>0</v>
      </c>
      <c r="BA97" s="631">
        <f t="shared" si="610"/>
        <v>0</v>
      </c>
      <c r="BB97" s="631">
        <f t="shared" si="610"/>
        <v>0</v>
      </c>
      <c r="BC97" s="631">
        <f t="shared" si="610"/>
        <v>0</v>
      </c>
      <c r="BD97" s="631">
        <f t="shared" si="610"/>
        <v>0</v>
      </c>
      <c r="BE97" s="631">
        <f t="shared" si="610"/>
        <v>0</v>
      </c>
      <c r="BF97" s="631">
        <f t="shared" si="610"/>
        <v>0</v>
      </c>
      <c r="BG97" s="631">
        <f t="shared" si="610"/>
        <v>0</v>
      </c>
      <c r="BH97" s="631">
        <f t="shared" si="610"/>
        <v>0</v>
      </c>
      <c r="BI97" s="631">
        <f t="shared" si="610"/>
        <v>0</v>
      </c>
      <c r="BJ97" s="631">
        <f t="shared" si="610"/>
        <v>0</v>
      </c>
      <c r="BK97" s="631">
        <f t="shared" si="610"/>
        <v>0</v>
      </c>
      <c r="BL97" s="631">
        <f t="shared" si="610"/>
        <v>0</v>
      </c>
      <c r="BM97" s="631">
        <f t="shared" si="610"/>
        <v>0</v>
      </c>
      <c r="BN97" s="631">
        <f t="shared" si="610"/>
        <v>0</v>
      </c>
      <c r="BO97" s="631">
        <f t="shared" si="610"/>
        <v>0</v>
      </c>
      <c r="BP97" s="631">
        <f t="shared" si="610"/>
        <v>0</v>
      </c>
      <c r="BQ97" s="631">
        <f t="shared" si="610"/>
        <v>0</v>
      </c>
      <c r="BR97" s="631">
        <f t="shared" si="610"/>
        <v>0</v>
      </c>
      <c r="BS97" s="631">
        <f t="shared" ref="BS97:CX97" si="611">$B97%/100*BS$10</f>
        <v>0</v>
      </c>
      <c r="BT97" s="631">
        <f t="shared" si="611"/>
        <v>0</v>
      </c>
      <c r="BU97" s="631">
        <f t="shared" si="611"/>
        <v>0</v>
      </c>
      <c r="BV97" s="631">
        <f t="shared" si="611"/>
        <v>0</v>
      </c>
      <c r="BW97" s="631">
        <f t="shared" si="611"/>
        <v>0</v>
      </c>
      <c r="BX97" s="631">
        <f t="shared" si="611"/>
        <v>0</v>
      </c>
      <c r="BY97" s="631">
        <f t="shared" si="611"/>
        <v>0</v>
      </c>
      <c r="BZ97" s="631">
        <f t="shared" si="611"/>
        <v>0</v>
      </c>
      <c r="CA97" s="631">
        <f t="shared" si="611"/>
        <v>0</v>
      </c>
      <c r="CB97" s="631">
        <f t="shared" si="611"/>
        <v>0</v>
      </c>
      <c r="CC97" s="631">
        <f t="shared" si="611"/>
        <v>0</v>
      </c>
      <c r="CD97" s="631">
        <f t="shared" si="611"/>
        <v>0</v>
      </c>
      <c r="CE97" s="631">
        <f t="shared" si="611"/>
        <v>0</v>
      </c>
      <c r="CF97" s="631">
        <f t="shared" si="611"/>
        <v>0</v>
      </c>
      <c r="CG97" s="631">
        <f t="shared" si="611"/>
        <v>0</v>
      </c>
      <c r="CH97" s="631">
        <f t="shared" si="611"/>
        <v>0</v>
      </c>
      <c r="CI97" s="631">
        <f t="shared" si="611"/>
        <v>0</v>
      </c>
      <c r="CJ97" s="631">
        <f t="shared" si="611"/>
        <v>0</v>
      </c>
      <c r="CK97" s="631">
        <f t="shared" si="611"/>
        <v>0</v>
      </c>
      <c r="CL97" s="631">
        <f t="shared" si="611"/>
        <v>0</v>
      </c>
      <c r="CM97" s="631">
        <f t="shared" si="611"/>
        <v>0</v>
      </c>
      <c r="CN97" s="631">
        <f t="shared" si="611"/>
        <v>0</v>
      </c>
      <c r="CO97" s="631">
        <f t="shared" si="611"/>
        <v>0</v>
      </c>
      <c r="CP97" s="631">
        <f t="shared" si="611"/>
        <v>0</v>
      </c>
      <c r="CQ97" s="631">
        <f t="shared" si="611"/>
        <v>0</v>
      </c>
      <c r="CR97" s="631">
        <f t="shared" si="611"/>
        <v>0</v>
      </c>
      <c r="CS97" s="631">
        <f t="shared" si="611"/>
        <v>0</v>
      </c>
      <c r="CT97" s="631">
        <f t="shared" si="611"/>
        <v>0</v>
      </c>
      <c r="CU97" s="631">
        <f t="shared" si="611"/>
        <v>0</v>
      </c>
      <c r="CV97" s="631">
        <f t="shared" si="611"/>
        <v>0</v>
      </c>
      <c r="CW97" s="631">
        <f t="shared" si="611"/>
        <v>0</v>
      </c>
      <c r="CX97" s="631">
        <f t="shared" si="611"/>
        <v>0</v>
      </c>
      <c r="CY97" s="631">
        <f t="shared" ref="CY97:DW97" si="612">$B97%/100*CY$10</f>
        <v>0</v>
      </c>
      <c r="CZ97" s="631">
        <f t="shared" si="612"/>
        <v>0</v>
      </c>
      <c r="DA97" s="631">
        <f t="shared" si="612"/>
        <v>0</v>
      </c>
      <c r="DB97" s="631">
        <f t="shared" si="612"/>
        <v>0</v>
      </c>
      <c r="DC97" s="631">
        <f t="shared" si="612"/>
        <v>0</v>
      </c>
      <c r="DD97" s="631">
        <f t="shared" si="612"/>
        <v>0</v>
      </c>
      <c r="DE97" s="631">
        <f t="shared" si="612"/>
        <v>0</v>
      </c>
      <c r="DF97" s="631">
        <f t="shared" si="612"/>
        <v>0</v>
      </c>
      <c r="DG97" s="631">
        <f t="shared" si="612"/>
        <v>0</v>
      </c>
      <c r="DH97" s="631">
        <f t="shared" si="612"/>
        <v>0</v>
      </c>
      <c r="DI97" s="631">
        <f t="shared" si="612"/>
        <v>0</v>
      </c>
      <c r="DJ97" s="631">
        <f t="shared" si="612"/>
        <v>0</v>
      </c>
      <c r="DK97" s="631">
        <f t="shared" si="612"/>
        <v>0</v>
      </c>
      <c r="DL97" s="631">
        <f t="shared" si="612"/>
        <v>0</v>
      </c>
      <c r="DM97" s="631">
        <f t="shared" si="612"/>
        <v>0</v>
      </c>
      <c r="DN97" s="631">
        <f t="shared" si="612"/>
        <v>0</v>
      </c>
      <c r="DO97" s="631">
        <f t="shared" si="612"/>
        <v>0</v>
      </c>
      <c r="DP97" s="631">
        <f t="shared" si="612"/>
        <v>0</v>
      </c>
      <c r="DQ97" s="631">
        <f t="shared" si="612"/>
        <v>0</v>
      </c>
      <c r="DR97" s="631">
        <f t="shared" si="612"/>
        <v>0</v>
      </c>
      <c r="DS97" s="631">
        <f t="shared" si="612"/>
        <v>0</v>
      </c>
      <c r="DT97" s="631">
        <f t="shared" si="612"/>
        <v>0</v>
      </c>
      <c r="DU97" s="631">
        <f t="shared" si="612"/>
        <v>0</v>
      </c>
      <c r="DV97" s="631">
        <f t="shared" si="612"/>
        <v>0</v>
      </c>
      <c r="DW97" s="631">
        <f t="shared" si="612"/>
        <v>0</v>
      </c>
    </row>
    <row r="98" spans="1:127">
      <c r="A98" s="619" t="s">
        <v>904</v>
      </c>
      <c r="B98" s="704"/>
      <c r="C98" s="704"/>
      <c r="D98" s="369">
        <f>IFERROR(AVERAGEIF(H98:DW98,"&gt;0"),0)</f>
        <v>7.909474285714288E-2</v>
      </c>
      <c r="E98" s="630"/>
      <c r="F98" s="372"/>
      <c r="G98" s="631">
        <f>SUM(G95,G97)</f>
        <v>0</v>
      </c>
      <c r="H98" s="631">
        <f t="shared" ref="H98:BS98" si="613">SUM(H95,H97)</f>
        <v>7.8626399999999999E-2</v>
      </c>
      <c r="I98" s="631">
        <f t="shared" si="613"/>
        <v>7.8626399999999999E-2</v>
      </c>
      <c r="J98" s="631">
        <f t="shared" si="613"/>
        <v>7.8806399999999999E-2</v>
      </c>
      <c r="K98" s="631">
        <f t="shared" si="613"/>
        <v>7.8806399999999999E-2</v>
      </c>
      <c r="L98" s="631">
        <f t="shared" si="613"/>
        <v>7.8945600000000005E-2</v>
      </c>
      <c r="M98" s="631">
        <f t="shared" si="613"/>
        <v>7.8945600000000005E-2</v>
      </c>
      <c r="N98" s="631">
        <f t="shared" si="613"/>
        <v>7.9072799999999999E-2</v>
      </c>
      <c r="O98" s="631">
        <f t="shared" si="613"/>
        <v>7.9072799999999999E-2</v>
      </c>
      <c r="P98" s="631">
        <f t="shared" si="613"/>
        <v>7.9224000000000003E-2</v>
      </c>
      <c r="Q98" s="631">
        <f t="shared" si="613"/>
        <v>7.9224000000000003E-2</v>
      </c>
      <c r="R98" s="631">
        <f t="shared" si="613"/>
        <v>7.9404000000000002E-2</v>
      </c>
      <c r="S98" s="631">
        <f t="shared" si="613"/>
        <v>7.9404000000000002E-2</v>
      </c>
      <c r="T98" s="631">
        <f t="shared" si="613"/>
        <v>7.9584000000000002E-2</v>
      </c>
      <c r="U98" s="631">
        <f t="shared" si="613"/>
        <v>7.9584000000000002E-2</v>
      </c>
      <c r="V98" s="631">
        <f t="shared" si="613"/>
        <v>0</v>
      </c>
      <c r="W98" s="631">
        <f t="shared" si="613"/>
        <v>0</v>
      </c>
      <c r="X98" s="631">
        <f t="shared" si="613"/>
        <v>0</v>
      </c>
      <c r="Y98" s="631">
        <f t="shared" si="613"/>
        <v>0</v>
      </c>
      <c r="Z98" s="631">
        <f t="shared" si="613"/>
        <v>0</v>
      </c>
      <c r="AA98" s="631">
        <f t="shared" si="613"/>
        <v>0</v>
      </c>
      <c r="AB98" s="631">
        <f t="shared" si="613"/>
        <v>0</v>
      </c>
      <c r="AC98" s="631">
        <f t="shared" si="613"/>
        <v>0</v>
      </c>
      <c r="AD98" s="631">
        <f t="shared" si="613"/>
        <v>0</v>
      </c>
      <c r="AE98" s="631">
        <f t="shared" si="613"/>
        <v>0</v>
      </c>
      <c r="AF98" s="631">
        <f t="shared" si="613"/>
        <v>0</v>
      </c>
      <c r="AG98" s="631">
        <f t="shared" si="613"/>
        <v>0</v>
      </c>
      <c r="AH98" s="631">
        <f t="shared" si="613"/>
        <v>0</v>
      </c>
      <c r="AI98" s="631">
        <f t="shared" si="613"/>
        <v>0</v>
      </c>
      <c r="AJ98" s="631">
        <f t="shared" si="613"/>
        <v>0</v>
      </c>
      <c r="AK98" s="631">
        <f t="shared" si="613"/>
        <v>0</v>
      </c>
      <c r="AL98" s="631">
        <f t="shared" si="613"/>
        <v>0</v>
      </c>
      <c r="AM98" s="631">
        <f t="shared" si="613"/>
        <v>0</v>
      </c>
      <c r="AN98" s="631">
        <f t="shared" si="613"/>
        <v>0</v>
      </c>
      <c r="AO98" s="631">
        <f t="shared" si="613"/>
        <v>0</v>
      </c>
      <c r="AP98" s="631">
        <f t="shared" si="613"/>
        <v>0</v>
      </c>
      <c r="AQ98" s="631">
        <f t="shared" si="613"/>
        <v>0</v>
      </c>
      <c r="AR98" s="631">
        <f t="shared" si="613"/>
        <v>0</v>
      </c>
      <c r="AS98" s="631">
        <f t="shared" si="613"/>
        <v>0</v>
      </c>
      <c r="AT98" s="631">
        <f t="shared" si="613"/>
        <v>0</v>
      </c>
      <c r="AU98" s="631">
        <f t="shared" si="613"/>
        <v>0</v>
      </c>
      <c r="AV98" s="631">
        <f t="shared" si="613"/>
        <v>0</v>
      </c>
      <c r="AW98" s="631">
        <f t="shared" si="613"/>
        <v>0</v>
      </c>
      <c r="AX98" s="631">
        <f t="shared" si="613"/>
        <v>0</v>
      </c>
      <c r="AY98" s="631">
        <f t="shared" si="613"/>
        <v>0</v>
      </c>
      <c r="AZ98" s="631">
        <f t="shared" si="613"/>
        <v>0</v>
      </c>
      <c r="BA98" s="631">
        <f t="shared" si="613"/>
        <v>0</v>
      </c>
      <c r="BB98" s="631">
        <f t="shared" si="613"/>
        <v>0</v>
      </c>
      <c r="BC98" s="631">
        <f t="shared" si="613"/>
        <v>0</v>
      </c>
      <c r="BD98" s="631">
        <f t="shared" si="613"/>
        <v>0</v>
      </c>
      <c r="BE98" s="631">
        <f t="shared" si="613"/>
        <v>0</v>
      </c>
      <c r="BF98" s="631">
        <f t="shared" si="613"/>
        <v>0</v>
      </c>
      <c r="BG98" s="631">
        <f t="shared" si="613"/>
        <v>0</v>
      </c>
      <c r="BH98" s="631">
        <f t="shared" si="613"/>
        <v>0</v>
      </c>
      <c r="BI98" s="631">
        <f t="shared" si="613"/>
        <v>0</v>
      </c>
      <c r="BJ98" s="631">
        <f t="shared" si="613"/>
        <v>0</v>
      </c>
      <c r="BK98" s="631">
        <f t="shared" si="613"/>
        <v>0</v>
      </c>
      <c r="BL98" s="631">
        <f t="shared" si="613"/>
        <v>0</v>
      </c>
      <c r="BM98" s="631">
        <f t="shared" si="613"/>
        <v>0</v>
      </c>
      <c r="BN98" s="631">
        <f t="shared" si="613"/>
        <v>0</v>
      </c>
      <c r="BO98" s="631">
        <f t="shared" si="613"/>
        <v>0</v>
      </c>
      <c r="BP98" s="631">
        <f t="shared" si="613"/>
        <v>0</v>
      </c>
      <c r="BQ98" s="631">
        <f t="shared" si="613"/>
        <v>0</v>
      </c>
      <c r="BR98" s="631">
        <f t="shared" si="613"/>
        <v>0</v>
      </c>
      <c r="BS98" s="631">
        <f t="shared" si="613"/>
        <v>0</v>
      </c>
      <c r="BT98" s="631">
        <f t="shared" ref="BT98:DW98" si="614">SUM(BT95,BT97)</f>
        <v>0</v>
      </c>
      <c r="BU98" s="631">
        <f t="shared" si="614"/>
        <v>0</v>
      </c>
      <c r="BV98" s="631">
        <f t="shared" si="614"/>
        <v>0</v>
      </c>
      <c r="BW98" s="631">
        <f t="shared" si="614"/>
        <v>0</v>
      </c>
      <c r="BX98" s="631">
        <f t="shared" si="614"/>
        <v>0</v>
      </c>
      <c r="BY98" s="631">
        <f t="shared" si="614"/>
        <v>0</v>
      </c>
      <c r="BZ98" s="631">
        <f t="shared" si="614"/>
        <v>0</v>
      </c>
      <c r="CA98" s="631">
        <f t="shared" si="614"/>
        <v>0</v>
      </c>
      <c r="CB98" s="631">
        <f t="shared" si="614"/>
        <v>0</v>
      </c>
      <c r="CC98" s="631">
        <f t="shared" si="614"/>
        <v>0</v>
      </c>
      <c r="CD98" s="631">
        <f t="shared" si="614"/>
        <v>0</v>
      </c>
      <c r="CE98" s="631">
        <f t="shared" si="614"/>
        <v>0</v>
      </c>
      <c r="CF98" s="631">
        <f t="shared" si="614"/>
        <v>0</v>
      </c>
      <c r="CG98" s="631">
        <f t="shared" si="614"/>
        <v>0</v>
      </c>
      <c r="CH98" s="631">
        <f t="shared" si="614"/>
        <v>0</v>
      </c>
      <c r="CI98" s="631">
        <f t="shared" si="614"/>
        <v>0</v>
      </c>
      <c r="CJ98" s="631">
        <f t="shared" si="614"/>
        <v>0</v>
      </c>
      <c r="CK98" s="631">
        <f t="shared" si="614"/>
        <v>0</v>
      </c>
      <c r="CL98" s="631">
        <f t="shared" si="614"/>
        <v>0</v>
      </c>
      <c r="CM98" s="631">
        <f t="shared" si="614"/>
        <v>0</v>
      </c>
      <c r="CN98" s="631">
        <f t="shared" si="614"/>
        <v>0</v>
      </c>
      <c r="CO98" s="631">
        <f t="shared" si="614"/>
        <v>0</v>
      </c>
      <c r="CP98" s="631">
        <f t="shared" si="614"/>
        <v>0</v>
      </c>
      <c r="CQ98" s="631">
        <f t="shared" si="614"/>
        <v>0</v>
      </c>
      <c r="CR98" s="631">
        <f t="shared" si="614"/>
        <v>0</v>
      </c>
      <c r="CS98" s="631">
        <f t="shared" si="614"/>
        <v>0</v>
      </c>
      <c r="CT98" s="631">
        <f t="shared" si="614"/>
        <v>0</v>
      </c>
      <c r="CU98" s="631">
        <f t="shared" si="614"/>
        <v>0</v>
      </c>
      <c r="CV98" s="631">
        <f t="shared" si="614"/>
        <v>0</v>
      </c>
      <c r="CW98" s="631">
        <f t="shared" si="614"/>
        <v>0</v>
      </c>
      <c r="CX98" s="631">
        <f t="shared" si="614"/>
        <v>0</v>
      </c>
      <c r="CY98" s="631">
        <f t="shared" si="614"/>
        <v>0</v>
      </c>
      <c r="CZ98" s="631">
        <f t="shared" si="614"/>
        <v>0</v>
      </c>
      <c r="DA98" s="631">
        <f t="shared" si="614"/>
        <v>0</v>
      </c>
      <c r="DB98" s="631">
        <f t="shared" si="614"/>
        <v>0</v>
      </c>
      <c r="DC98" s="631">
        <f t="shared" si="614"/>
        <v>0</v>
      </c>
      <c r="DD98" s="631">
        <f t="shared" si="614"/>
        <v>0</v>
      </c>
      <c r="DE98" s="631">
        <f t="shared" si="614"/>
        <v>0</v>
      </c>
      <c r="DF98" s="631">
        <f t="shared" si="614"/>
        <v>0</v>
      </c>
      <c r="DG98" s="631">
        <f t="shared" si="614"/>
        <v>0</v>
      </c>
      <c r="DH98" s="631">
        <f t="shared" si="614"/>
        <v>0</v>
      </c>
      <c r="DI98" s="631">
        <f t="shared" si="614"/>
        <v>0</v>
      </c>
      <c r="DJ98" s="631">
        <f t="shared" si="614"/>
        <v>0</v>
      </c>
      <c r="DK98" s="631">
        <f t="shared" si="614"/>
        <v>0</v>
      </c>
      <c r="DL98" s="631">
        <f t="shared" si="614"/>
        <v>0</v>
      </c>
      <c r="DM98" s="631">
        <f t="shared" si="614"/>
        <v>0</v>
      </c>
      <c r="DN98" s="631">
        <f t="shared" si="614"/>
        <v>0</v>
      </c>
      <c r="DO98" s="631">
        <f t="shared" si="614"/>
        <v>0</v>
      </c>
      <c r="DP98" s="631">
        <f t="shared" si="614"/>
        <v>0</v>
      </c>
      <c r="DQ98" s="631">
        <f t="shared" si="614"/>
        <v>0</v>
      </c>
      <c r="DR98" s="631">
        <f t="shared" si="614"/>
        <v>0</v>
      </c>
      <c r="DS98" s="631">
        <f t="shared" si="614"/>
        <v>0</v>
      </c>
      <c r="DT98" s="631">
        <f t="shared" si="614"/>
        <v>0</v>
      </c>
      <c r="DU98" s="631">
        <f t="shared" si="614"/>
        <v>0</v>
      </c>
      <c r="DV98" s="631">
        <f t="shared" si="614"/>
        <v>0</v>
      </c>
      <c r="DW98" s="631">
        <f t="shared" si="614"/>
        <v>0</v>
      </c>
    </row>
    <row r="99" spans="1:127">
      <c r="A99" s="619"/>
      <c r="B99" s="704"/>
      <c r="C99" s="704"/>
      <c r="D99" s="369"/>
      <c r="E99" s="630"/>
      <c r="F99" s="372"/>
      <c r="G99" s="631"/>
      <c r="H99" s="631"/>
      <c r="I99" s="631"/>
      <c r="J99" s="631"/>
      <c r="K99" s="631"/>
      <c r="L99" s="631"/>
      <c r="M99" s="631"/>
      <c r="N99" s="631"/>
      <c r="O99" s="631"/>
      <c r="P99" s="631"/>
      <c r="Q99" s="631"/>
      <c r="R99" s="631"/>
      <c r="S99" s="631"/>
      <c r="T99" s="631"/>
      <c r="U99" s="631"/>
      <c r="V99" s="631"/>
      <c r="W99" s="631"/>
      <c r="X99" s="631"/>
      <c r="Y99" s="631"/>
      <c r="Z99" s="631"/>
      <c r="AA99" s="631"/>
      <c r="AB99" s="631"/>
      <c r="AC99" s="631"/>
      <c r="AD99" s="631"/>
      <c r="AE99" s="631"/>
      <c r="AF99" s="631"/>
      <c r="AG99" s="631"/>
      <c r="AH99" s="631"/>
      <c r="AI99" s="631"/>
      <c r="AJ99" s="631"/>
      <c r="AK99" s="631"/>
      <c r="AL99" s="631"/>
      <c r="AM99" s="631"/>
      <c r="AN99" s="631"/>
      <c r="AO99" s="631"/>
      <c r="AP99" s="631"/>
      <c r="AQ99" s="631"/>
      <c r="AR99" s="631"/>
      <c r="AS99" s="631"/>
      <c r="AT99" s="631"/>
      <c r="AU99" s="631"/>
      <c r="AV99" s="631"/>
      <c r="AW99" s="631"/>
      <c r="AX99" s="631"/>
      <c r="AY99" s="631"/>
      <c r="AZ99" s="631"/>
      <c r="BA99" s="631"/>
      <c r="BB99" s="631"/>
      <c r="BC99" s="631"/>
      <c r="BD99" s="631"/>
      <c r="BE99" s="631"/>
      <c r="BF99" s="631"/>
      <c r="BG99" s="631"/>
      <c r="BH99" s="631"/>
      <c r="BI99" s="631"/>
      <c r="BJ99" s="631"/>
      <c r="BK99" s="631"/>
      <c r="BL99" s="631"/>
      <c r="BM99" s="631"/>
      <c r="BN99" s="631"/>
      <c r="BO99" s="631"/>
      <c r="BP99" s="631"/>
      <c r="BQ99" s="631"/>
      <c r="BR99" s="631"/>
      <c r="BS99" s="631"/>
      <c r="BT99" s="631"/>
      <c r="BU99" s="631"/>
      <c r="BV99" s="631"/>
      <c r="BW99" s="631"/>
      <c r="BX99" s="631"/>
      <c r="BY99" s="631"/>
      <c r="BZ99" s="631"/>
      <c r="CA99" s="631"/>
      <c r="CB99" s="631"/>
      <c r="CC99" s="631"/>
      <c r="CD99" s="631"/>
      <c r="CE99" s="631"/>
      <c r="CF99" s="631"/>
      <c r="CG99" s="631"/>
      <c r="CH99" s="631"/>
      <c r="CI99" s="631"/>
      <c r="CJ99" s="631"/>
      <c r="CK99" s="631"/>
      <c r="CL99" s="631"/>
      <c r="CM99" s="631"/>
      <c r="CN99" s="631"/>
      <c r="CO99" s="631"/>
      <c r="CP99" s="631"/>
      <c r="CQ99" s="631"/>
      <c r="CR99" s="631"/>
      <c r="CS99" s="631"/>
      <c r="CT99" s="631"/>
      <c r="CU99" s="631"/>
      <c r="CV99" s="631"/>
      <c r="CW99" s="631"/>
      <c r="CX99" s="631"/>
      <c r="CY99" s="631"/>
      <c r="CZ99" s="631"/>
      <c r="DA99" s="631"/>
      <c r="DB99" s="631"/>
      <c r="DC99" s="631"/>
      <c r="DD99" s="631"/>
      <c r="DE99" s="631"/>
      <c r="DF99" s="631"/>
      <c r="DG99" s="631"/>
      <c r="DH99" s="631"/>
      <c r="DI99" s="631"/>
      <c r="DJ99" s="631"/>
      <c r="DK99" s="631"/>
      <c r="DL99" s="631"/>
      <c r="DM99" s="631"/>
      <c r="DN99" s="631"/>
      <c r="DO99" s="631"/>
      <c r="DP99" s="631"/>
      <c r="DQ99" s="631"/>
      <c r="DR99" s="631"/>
      <c r="DS99" s="631"/>
      <c r="DT99" s="631"/>
      <c r="DU99" s="631"/>
      <c r="DV99" s="631"/>
      <c r="DW99" s="631"/>
    </row>
    <row r="100" spans="1:127">
      <c r="A100" s="619" t="s">
        <v>1172</v>
      </c>
      <c r="B100" s="704"/>
      <c r="C100" s="704"/>
      <c r="D100" s="512"/>
      <c r="E100" s="512"/>
      <c r="F100" s="372"/>
      <c r="G100" s="459">
        <f t="shared" ref="G100:AL100" si="615">G23*G10</f>
        <v>0</v>
      </c>
      <c r="H100" s="459">
        <f t="shared" ca="1" si="615"/>
        <v>0</v>
      </c>
      <c r="I100" s="459">
        <f t="shared" ca="1" si="615"/>
        <v>0</v>
      </c>
      <c r="J100" s="459">
        <f t="shared" ca="1" si="615"/>
        <v>0</v>
      </c>
      <c r="K100" s="459">
        <f t="shared" ca="1" si="615"/>
        <v>0</v>
      </c>
      <c r="L100" s="459">
        <f t="shared" ca="1" si="615"/>
        <v>0</v>
      </c>
      <c r="M100" s="459">
        <f t="shared" ca="1" si="615"/>
        <v>0</v>
      </c>
      <c r="N100" s="459">
        <f t="shared" ca="1" si="615"/>
        <v>0</v>
      </c>
      <c r="O100" s="459">
        <f t="shared" ca="1" si="615"/>
        <v>0</v>
      </c>
      <c r="P100" s="459">
        <f t="shared" ca="1" si="615"/>
        <v>0</v>
      </c>
      <c r="Q100" s="459">
        <f t="shared" ca="1" si="615"/>
        <v>0</v>
      </c>
      <c r="R100" s="459">
        <f t="shared" ca="1" si="615"/>
        <v>0</v>
      </c>
      <c r="S100" s="459">
        <f t="shared" ca="1" si="615"/>
        <v>0</v>
      </c>
      <c r="T100" s="459">
        <f t="shared" ca="1" si="615"/>
        <v>0</v>
      </c>
      <c r="U100" s="459">
        <f t="shared" ca="1" si="615"/>
        <v>0</v>
      </c>
      <c r="V100" s="459">
        <f t="shared" ca="1" si="615"/>
        <v>0</v>
      </c>
      <c r="W100" s="459">
        <f t="shared" ca="1" si="615"/>
        <v>0</v>
      </c>
      <c r="X100" s="459">
        <f t="shared" ca="1" si="615"/>
        <v>0</v>
      </c>
      <c r="Y100" s="459">
        <f t="shared" ca="1" si="615"/>
        <v>0</v>
      </c>
      <c r="Z100" s="459">
        <f t="shared" ca="1" si="615"/>
        <v>0</v>
      </c>
      <c r="AA100" s="459">
        <f t="shared" ca="1" si="615"/>
        <v>0</v>
      </c>
      <c r="AB100" s="459">
        <f t="shared" ca="1" si="615"/>
        <v>0</v>
      </c>
      <c r="AC100" s="459">
        <f t="shared" ca="1" si="615"/>
        <v>0</v>
      </c>
      <c r="AD100" s="459">
        <f t="shared" ca="1" si="615"/>
        <v>0</v>
      </c>
      <c r="AE100" s="459">
        <f t="shared" ca="1" si="615"/>
        <v>0</v>
      </c>
      <c r="AF100" s="459">
        <f t="shared" ca="1" si="615"/>
        <v>0</v>
      </c>
      <c r="AG100" s="459">
        <f t="shared" ca="1" si="615"/>
        <v>0</v>
      </c>
      <c r="AH100" s="459">
        <f t="shared" ca="1" si="615"/>
        <v>0</v>
      </c>
      <c r="AI100" s="459">
        <f t="shared" ca="1" si="615"/>
        <v>0</v>
      </c>
      <c r="AJ100" s="459">
        <f t="shared" ca="1" si="615"/>
        <v>0</v>
      </c>
      <c r="AK100" s="459">
        <f t="shared" ca="1" si="615"/>
        <v>0</v>
      </c>
      <c r="AL100" s="459">
        <f t="shared" ca="1" si="615"/>
        <v>0</v>
      </c>
      <c r="AM100" s="459">
        <f t="shared" ref="AM100:BR100" ca="1" si="616">AM23*AM10</f>
        <v>0</v>
      </c>
      <c r="AN100" s="459">
        <f t="shared" ca="1" si="616"/>
        <v>0</v>
      </c>
      <c r="AO100" s="459">
        <f t="shared" ca="1" si="616"/>
        <v>0</v>
      </c>
      <c r="AP100" s="459">
        <f t="shared" ca="1" si="616"/>
        <v>0</v>
      </c>
      <c r="AQ100" s="459">
        <f t="shared" ca="1" si="616"/>
        <v>0</v>
      </c>
      <c r="AR100" s="459">
        <f t="shared" ca="1" si="616"/>
        <v>0</v>
      </c>
      <c r="AS100" s="459">
        <f t="shared" ca="1" si="616"/>
        <v>0</v>
      </c>
      <c r="AT100" s="459">
        <f t="shared" ca="1" si="616"/>
        <v>0</v>
      </c>
      <c r="AU100" s="459">
        <f t="shared" ca="1" si="616"/>
        <v>0</v>
      </c>
      <c r="AV100" s="459">
        <f t="shared" ca="1" si="616"/>
        <v>0</v>
      </c>
      <c r="AW100" s="459">
        <f t="shared" ca="1" si="616"/>
        <v>0</v>
      </c>
      <c r="AX100" s="459">
        <f t="shared" ca="1" si="616"/>
        <v>0</v>
      </c>
      <c r="AY100" s="459">
        <f t="shared" ca="1" si="616"/>
        <v>0</v>
      </c>
      <c r="AZ100" s="459">
        <f t="shared" ca="1" si="616"/>
        <v>0</v>
      </c>
      <c r="BA100" s="459">
        <f t="shared" ca="1" si="616"/>
        <v>0</v>
      </c>
      <c r="BB100" s="459">
        <f t="shared" ca="1" si="616"/>
        <v>0</v>
      </c>
      <c r="BC100" s="459">
        <f t="shared" ca="1" si="616"/>
        <v>0</v>
      </c>
      <c r="BD100" s="459">
        <f t="shared" ca="1" si="616"/>
        <v>0</v>
      </c>
      <c r="BE100" s="459">
        <f t="shared" ca="1" si="616"/>
        <v>0</v>
      </c>
      <c r="BF100" s="459">
        <f t="shared" ca="1" si="616"/>
        <v>0</v>
      </c>
      <c r="BG100" s="459">
        <f t="shared" ca="1" si="616"/>
        <v>0</v>
      </c>
      <c r="BH100" s="459">
        <f t="shared" ca="1" si="616"/>
        <v>0</v>
      </c>
      <c r="BI100" s="459">
        <f t="shared" ca="1" si="616"/>
        <v>0</v>
      </c>
      <c r="BJ100" s="459">
        <f t="shared" ca="1" si="616"/>
        <v>0</v>
      </c>
      <c r="BK100" s="459">
        <f t="shared" ca="1" si="616"/>
        <v>0</v>
      </c>
      <c r="BL100" s="459">
        <f t="shared" ca="1" si="616"/>
        <v>0</v>
      </c>
      <c r="BM100" s="459">
        <f t="shared" ca="1" si="616"/>
        <v>0</v>
      </c>
      <c r="BN100" s="459">
        <f t="shared" ca="1" si="616"/>
        <v>0</v>
      </c>
      <c r="BO100" s="459">
        <f t="shared" ca="1" si="616"/>
        <v>0</v>
      </c>
      <c r="BP100" s="459">
        <f t="shared" ca="1" si="616"/>
        <v>0</v>
      </c>
      <c r="BQ100" s="459">
        <f t="shared" ca="1" si="616"/>
        <v>0</v>
      </c>
      <c r="BR100" s="459">
        <f t="shared" ca="1" si="616"/>
        <v>0</v>
      </c>
      <c r="BS100" s="459">
        <f t="shared" ref="BS100:CX100" ca="1" si="617">BS23*BS10</f>
        <v>0</v>
      </c>
      <c r="BT100" s="459">
        <f t="shared" ca="1" si="617"/>
        <v>0</v>
      </c>
      <c r="BU100" s="459">
        <f t="shared" ca="1" si="617"/>
        <v>0</v>
      </c>
      <c r="BV100" s="459">
        <f t="shared" ca="1" si="617"/>
        <v>0</v>
      </c>
      <c r="BW100" s="459">
        <f t="shared" ca="1" si="617"/>
        <v>0</v>
      </c>
      <c r="BX100" s="459">
        <f t="shared" ca="1" si="617"/>
        <v>0</v>
      </c>
      <c r="BY100" s="459">
        <f t="shared" ca="1" si="617"/>
        <v>0</v>
      </c>
      <c r="BZ100" s="459">
        <f t="shared" ca="1" si="617"/>
        <v>0</v>
      </c>
      <c r="CA100" s="459">
        <f t="shared" ca="1" si="617"/>
        <v>0</v>
      </c>
      <c r="CB100" s="459">
        <f t="shared" ca="1" si="617"/>
        <v>0</v>
      </c>
      <c r="CC100" s="459">
        <f t="shared" ca="1" si="617"/>
        <v>0</v>
      </c>
      <c r="CD100" s="459">
        <f t="shared" ca="1" si="617"/>
        <v>0</v>
      </c>
      <c r="CE100" s="459">
        <f t="shared" ca="1" si="617"/>
        <v>0</v>
      </c>
      <c r="CF100" s="459">
        <f t="shared" ca="1" si="617"/>
        <v>0</v>
      </c>
      <c r="CG100" s="459">
        <f t="shared" ca="1" si="617"/>
        <v>0</v>
      </c>
      <c r="CH100" s="459">
        <f t="shared" ca="1" si="617"/>
        <v>0</v>
      </c>
      <c r="CI100" s="459">
        <f t="shared" ca="1" si="617"/>
        <v>0</v>
      </c>
      <c r="CJ100" s="459">
        <f t="shared" ca="1" si="617"/>
        <v>0</v>
      </c>
      <c r="CK100" s="459">
        <f t="shared" ca="1" si="617"/>
        <v>0</v>
      </c>
      <c r="CL100" s="459">
        <f t="shared" ca="1" si="617"/>
        <v>0</v>
      </c>
      <c r="CM100" s="459">
        <f t="shared" ca="1" si="617"/>
        <v>0</v>
      </c>
      <c r="CN100" s="459">
        <f t="shared" ca="1" si="617"/>
        <v>0</v>
      </c>
      <c r="CO100" s="459">
        <f t="shared" ca="1" si="617"/>
        <v>0</v>
      </c>
      <c r="CP100" s="459">
        <f t="shared" ca="1" si="617"/>
        <v>0</v>
      </c>
      <c r="CQ100" s="459">
        <f t="shared" ca="1" si="617"/>
        <v>0</v>
      </c>
      <c r="CR100" s="459">
        <f t="shared" ca="1" si="617"/>
        <v>0</v>
      </c>
      <c r="CS100" s="459">
        <f t="shared" ca="1" si="617"/>
        <v>0</v>
      </c>
      <c r="CT100" s="459">
        <f t="shared" ca="1" si="617"/>
        <v>0</v>
      </c>
      <c r="CU100" s="459">
        <f t="shared" ca="1" si="617"/>
        <v>0</v>
      </c>
      <c r="CV100" s="459">
        <f t="shared" ca="1" si="617"/>
        <v>0</v>
      </c>
      <c r="CW100" s="459">
        <f t="shared" ca="1" si="617"/>
        <v>0</v>
      </c>
      <c r="CX100" s="459">
        <f t="shared" ca="1" si="617"/>
        <v>0</v>
      </c>
      <c r="CY100" s="459">
        <f t="shared" ref="CY100:DW100" ca="1" si="618">CY23*CY10</f>
        <v>0</v>
      </c>
      <c r="CZ100" s="459">
        <f t="shared" ca="1" si="618"/>
        <v>0</v>
      </c>
      <c r="DA100" s="459">
        <f t="shared" ca="1" si="618"/>
        <v>0</v>
      </c>
      <c r="DB100" s="459">
        <f t="shared" ca="1" si="618"/>
        <v>0</v>
      </c>
      <c r="DC100" s="459">
        <f t="shared" ca="1" si="618"/>
        <v>0</v>
      </c>
      <c r="DD100" s="459">
        <f t="shared" ca="1" si="618"/>
        <v>0</v>
      </c>
      <c r="DE100" s="459">
        <f t="shared" ca="1" si="618"/>
        <v>0</v>
      </c>
      <c r="DF100" s="459">
        <f t="shared" ca="1" si="618"/>
        <v>0</v>
      </c>
      <c r="DG100" s="459">
        <f t="shared" ca="1" si="618"/>
        <v>0</v>
      </c>
      <c r="DH100" s="459">
        <f t="shared" ca="1" si="618"/>
        <v>0</v>
      </c>
      <c r="DI100" s="459">
        <f t="shared" ca="1" si="618"/>
        <v>0</v>
      </c>
      <c r="DJ100" s="459">
        <f t="shared" ca="1" si="618"/>
        <v>0</v>
      </c>
      <c r="DK100" s="459">
        <f t="shared" ca="1" si="618"/>
        <v>0</v>
      </c>
      <c r="DL100" s="459">
        <f t="shared" ca="1" si="618"/>
        <v>0</v>
      </c>
      <c r="DM100" s="459">
        <f t="shared" ca="1" si="618"/>
        <v>0</v>
      </c>
      <c r="DN100" s="459">
        <f t="shared" ca="1" si="618"/>
        <v>0</v>
      </c>
      <c r="DO100" s="459">
        <f t="shared" ca="1" si="618"/>
        <v>0</v>
      </c>
      <c r="DP100" s="459">
        <f t="shared" ca="1" si="618"/>
        <v>0</v>
      </c>
      <c r="DQ100" s="459">
        <f t="shared" ca="1" si="618"/>
        <v>0</v>
      </c>
      <c r="DR100" s="459">
        <f t="shared" ca="1" si="618"/>
        <v>0</v>
      </c>
      <c r="DS100" s="459">
        <f t="shared" ca="1" si="618"/>
        <v>0</v>
      </c>
      <c r="DT100" s="459">
        <f t="shared" ca="1" si="618"/>
        <v>0</v>
      </c>
      <c r="DU100" s="459">
        <f t="shared" ca="1" si="618"/>
        <v>0</v>
      </c>
      <c r="DV100" s="459">
        <f t="shared" ca="1" si="618"/>
        <v>0</v>
      </c>
      <c r="DW100" s="459">
        <f t="shared" ca="1" si="618"/>
        <v>0</v>
      </c>
    </row>
    <row r="101" spans="1:127">
      <c r="A101" s="961" t="s">
        <v>1179</v>
      </c>
      <c r="D101" s="510">
        <f ca="1">MAX(G101:DW101)</f>
        <v>0</v>
      </c>
      <c r="E101" s="888"/>
      <c r="F101" s="372"/>
      <c r="G101" s="459">
        <f t="shared" ref="G101:AL101" ca="1" si="619">(G100+H101)/(1+G98*(1+($B108/(1-$B$108)))*G$11)</f>
        <v>0</v>
      </c>
      <c r="H101" s="459">
        <f t="shared" ca="1" si="619"/>
        <v>0</v>
      </c>
      <c r="I101" s="459">
        <f t="shared" ca="1" si="619"/>
        <v>0</v>
      </c>
      <c r="J101" s="459">
        <f t="shared" ca="1" si="619"/>
        <v>0</v>
      </c>
      <c r="K101" s="459">
        <f t="shared" ca="1" si="619"/>
        <v>0</v>
      </c>
      <c r="L101" s="459">
        <f t="shared" ca="1" si="619"/>
        <v>0</v>
      </c>
      <c r="M101" s="459">
        <f t="shared" ca="1" si="619"/>
        <v>0</v>
      </c>
      <c r="N101" s="459">
        <f t="shared" ca="1" si="619"/>
        <v>0</v>
      </c>
      <c r="O101" s="459">
        <f t="shared" ca="1" si="619"/>
        <v>0</v>
      </c>
      <c r="P101" s="459">
        <f t="shared" ca="1" si="619"/>
        <v>0</v>
      </c>
      <c r="Q101" s="459">
        <f t="shared" ca="1" si="619"/>
        <v>0</v>
      </c>
      <c r="R101" s="459">
        <f t="shared" ca="1" si="619"/>
        <v>0</v>
      </c>
      <c r="S101" s="459">
        <f t="shared" ca="1" si="619"/>
        <v>0</v>
      </c>
      <c r="T101" s="459">
        <f t="shared" ca="1" si="619"/>
        <v>0</v>
      </c>
      <c r="U101" s="459">
        <f t="shared" ca="1" si="619"/>
        <v>0</v>
      </c>
      <c r="V101" s="459">
        <f t="shared" ca="1" si="619"/>
        <v>0</v>
      </c>
      <c r="W101" s="459">
        <f t="shared" ca="1" si="619"/>
        <v>0</v>
      </c>
      <c r="X101" s="459">
        <f t="shared" ca="1" si="619"/>
        <v>0</v>
      </c>
      <c r="Y101" s="459">
        <f t="shared" ca="1" si="619"/>
        <v>0</v>
      </c>
      <c r="Z101" s="459">
        <f t="shared" ca="1" si="619"/>
        <v>0</v>
      </c>
      <c r="AA101" s="459">
        <f t="shared" ca="1" si="619"/>
        <v>0</v>
      </c>
      <c r="AB101" s="459">
        <f t="shared" ca="1" si="619"/>
        <v>0</v>
      </c>
      <c r="AC101" s="459">
        <f t="shared" ca="1" si="619"/>
        <v>0</v>
      </c>
      <c r="AD101" s="459">
        <f t="shared" ca="1" si="619"/>
        <v>0</v>
      </c>
      <c r="AE101" s="459">
        <f t="shared" ca="1" si="619"/>
        <v>0</v>
      </c>
      <c r="AF101" s="459">
        <f t="shared" ca="1" si="619"/>
        <v>0</v>
      </c>
      <c r="AG101" s="459">
        <f t="shared" ca="1" si="619"/>
        <v>0</v>
      </c>
      <c r="AH101" s="459">
        <f t="shared" ca="1" si="619"/>
        <v>0</v>
      </c>
      <c r="AI101" s="459">
        <f t="shared" ca="1" si="619"/>
        <v>0</v>
      </c>
      <c r="AJ101" s="459">
        <f t="shared" ca="1" si="619"/>
        <v>0</v>
      </c>
      <c r="AK101" s="459">
        <f t="shared" ca="1" si="619"/>
        <v>0</v>
      </c>
      <c r="AL101" s="459">
        <f t="shared" ca="1" si="619"/>
        <v>0</v>
      </c>
      <c r="AM101" s="459">
        <f t="shared" ref="AM101:BR101" ca="1" si="620">(AM100+AN101)/(1+AM98*(1+($B108/(1-$B$108)))*AM$11)</f>
        <v>0</v>
      </c>
      <c r="AN101" s="459">
        <f t="shared" ca="1" si="620"/>
        <v>0</v>
      </c>
      <c r="AO101" s="459">
        <f t="shared" ca="1" si="620"/>
        <v>0</v>
      </c>
      <c r="AP101" s="459">
        <f t="shared" ca="1" si="620"/>
        <v>0</v>
      </c>
      <c r="AQ101" s="459">
        <f t="shared" ca="1" si="620"/>
        <v>0</v>
      </c>
      <c r="AR101" s="459">
        <f t="shared" ca="1" si="620"/>
        <v>0</v>
      </c>
      <c r="AS101" s="459">
        <f t="shared" ca="1" si="620"/>
        <v>0</v>
      </c>
      <c r="AT101" s="459">
        <f t="shared" ca="1" si="620"/>
        <v>0</v>
      </c>
      <c r="AU101" s="459">
        <f t="shared" ca="1" si="620"/>
        <v>0</v>
      </c>
      <c r="AV101" s="459">
        <f t="shared" ca="1" si="620"/>
        <v>0</v>
      </c>
      <c r="AW101" s="459">
        <f t="shared" ca="1" si="620"/>
        <v>0</v>
      </c>
      <c r="AX101" s="459">
        <f t="shared" ca="1" si="620"/>
        <v>0</v>
      </c>
      <c r="AY101" s="459">
        <f t="shared" ca="1" si="620"/>
        <v>0</v>
      </c>
      <c r="AZ101" s="459">
        <f t="shared" ca="1" si="620"/>
        <v>0</v>
      </c>
      <c r="BA101" s="459">
        <f t="shared" ca="1" si="620"/>
        <v>0</v>
      </c>
      <c r="BB101" s="459">
        <f t="shared" ca="1" si="620"/>
        <v>0</v>
      </c>
      <c r="BC101" s="459">
        <f t="shared" ca="1" si="620"/>
        <v>0</v>
      </c>
      <c r="BD101" s="459">
        <f t="shared" ca="1" si="620"/>
        <v>0</v>
      </c>
      <c r="BE101" s="459">
        <f t="shared" ca="1" si="620"/>
        <v>0</v>
      </c>
      <c r="BF101" s="459">
        <f t="shared" ca="1" si="620"/>
        <v>0</v>
      </c>
      <c r="BG101" s="459">
        <f t="shared" ca="1" si="620"/>
        <v>0</v>
      </c>
      <c r="BH101" s="459">
        <f t="shared" ca="1" si="620"/>
        <v>0</v>
      </c>
      <c r="BI101" s="459">
        <f t="shared" ca="1" si="620"/>
        <v>0</v>
      </c>
      <c r="BJ101" s="459">
        <f t="shared" ca="1" si="620"/>
        <v>0</v>
      </c>
      <c r="BK101" s="459">
        <f t="shared" ca="1" si="620"/>
        <v>0</v>
      </c>
      <c r="BL101" s="459">
        <f t="shared" ca="1" si="620"/>
        <v>0</v>
      </c>
      <c r="BM101" s="459">
        <f t="shared" ca="1" si="620"/>
        <v>0</v>
      </c>
      <c r="BN101" s="459">
        <f t="shared" ca="1" si="620"/>
        <v>0</v>
      </c>
      <c r="BO101" s="459">
        <f t="shared" ca="1" si="620"/>
        <v>0</v>
      </c>
      <c r="BP101" s="459">
        <f t="shared" ca="1" si="620"/>
        <v>0</v>
      </c>
      <c r="BQ101" s="459">
        <f t="shared" ca="1" si="620"/>
        <v>0</v>
      </c>
      <c r="BR101" s="459">
        <f t="shared" ca="1" si="620"/>
        <v>0</v>
      </c>
      <c r="BS101" s="459">
        <f t="shared" ref="BS101:CX101" ca="1" si="621">(BS100+BT101)/(1+BS98*(1+($B108/(1-$B$108)))*BS$11)</f>
        <v>0</v>
      </c>
      <c r="BT101" s="459">
        <f t="shared" ca="1" si="621"/>
        <v>0</v>
      </c>
      <c r="BU101" s="459">
        <f t="shared" ca="1" si="621"/>
        <v>0</v>
      </c>
      <c r="BV101" s="459">
        <f t="shared" ca="1" si="621"/>
        <v>0</v>
      </c>
      <c r="BW101" s="459">
        <f t="shared" ca="1" si="621"/>
        <v>0</v>
      </c>
      <c r="BX101" s="459">
        <f t="shared" ca="1" si="621"/>
        <v>0</v>
      </c>
      <c r="BY101" s="459">
        <f t="shared" ca="1" si="621"/>
        <v>0</v>
      </c>
      <c r="BZ101" s="459">
        <f t="shared" ca="1" si="621"/>
        <v>0</v>
      </c>
      <c r="CA101" s="459">
        <f t="shared" ca="1" si="621"/>
        <v>0</v>
      </c>
      <c r="CB101" s="459">
        <f t="shared" ca="1" si="621"/>
        <v>0</v>
      </c>
      <c r="CC101" s="459">
        <f t="shared" ca="1" si="621"/>
        <v>0</v>
      </c>
      <c r="CD101" s="459">
        <f t="shared" ca="1" si="621"/>
        <v>0</v>
      </c>
      <c r="CE101" s="459">
        <f t="shared" ca="1" si="621"/>
        <v>0</v>
      </c>
      <c r="CF101" s="459">
        <f t="shared" ca="1" si="621"/>
        <v>0</v>
      </c>
      <c r="CG101" s="459">
        <f t="shared" ca="1" si="621"/>
        <v>0</v>
      </c>
      <c r="CH101" s="459">
        <f t="shared" ca="1" si="621"/>
        <v>0</v>
      </c>
      <c r="CI101" s="459">
        <f t="shared" ca="1" si="621"/>
        <v>0</v>
      </c>
      <c r="CJ101" s="459">
        <f t="shared" ca="1" si="621"/>
        <v>0</v>
      </c>
      <c r="CK101" s="459">
        <f t="shared" ca="1" si="621"/>
        <v>0</v>
      </c>
      <c r="CL101" s="459">
        <f t="shared" ca="1" si="621"/>
        <v>0</v>
      </c>
      <c r="CM101" s="459">
        <f t="shared" ca="1" si="621"/>
        <v>0</v>
      </c>
      <c r="CN101" s="459">
        <f t="shared" ca="1" si="621"/>
        <v>0</v>
      </c>
      <c r="CO101" s="459">
        <f t="shared" ca="1" si="621"/>
        <v>0</v>
      </c>
      <c r="CP101" s="459">
        <f t="shared" ca="1" si="621"/>
        <v>0</v>
      </c>
      <c r="CQ101" s="459">
        <f t="shared" ca="1" si="621"/>
        <v>0</v>
      </c>
      <c r="CR101" s="459">
        <f t="shared" ca="1" si="621"/>
        <v>0</v>
      </c>
      <c r="CS101" s="459">
        <f t="shared" ca="1" si="621"/>
        <v>0</v>
      </c>
      <c r="CT101" s="459">
        <f t="shared" ca="1" si="621"/>
        <v>0</v>
      </c>
      <c r="CU101" s="459">
        <f t="shared" ca="1" si="621"/>
        <v>0</v>
      </c>
      <c r="CV101" s="459">
        <f t="shared" ca="1" si="621"/>
        <v>0</v>
      </c>
      <c r="CW101" s="459">
        <f t="shared" ca="1" si="621"/>
        <v>0</v>
      </c>
      <c r="CX101" s="459">
        <f t="shared" ca="1" si="621"/>
        <v>0</v>
      </c>
      <c r="CY101" s="459">
        <f t="shared" ref="CY101:DW101" ca="1" si="622">(CY100+CZ101)/(1+CY98*(1+($B108/(1-$B$108)))*CY$11)</f>
        <v>0</v>
      </c>
      <c r="CZ101" s="459">
        <f t="shared" ca="1" si="622"/>
        <v>0</v>
      </c>
      <c r="DA101" s="459">
        <f t="shared" ca="1" si="622"/>
        <v>0</v>
      </c>
      <c r="DB101" s="459">
        <f t="shared" ca="1" si="622"/>
        <v>0</v>
      </c>
      <c r="DC101" s="459">
        <f t="shared" ca="1" si="622"/>
        <v>0</v>
      </c>
      <c r="DD101" s="459">
        <f t="shared" ca="1" si="622"/>
        <v>0</v>
      </c>
      <c r="DE101" s="459">
        <f t="shared" ca="1" si="622"/>
        <v>0</v>
      </c>
      <c r="DF101" s="459">
        <f t="shared" ca="1" si="622"/>
        <v>0</v>
      </c>
      <c r="DG101" s="459">
        <f t="shared" ca="1" si="622"/>
        <v>0</v>
      </c>
      <c r="DH101" s="459">
        <f t="shared" ca="1" si="622"/>
        <v>0</v>
      </c>
      <c r="DI101" s="459">
        <f t="shared" ca="1" si="622"/>
        <v>0</v>
      </c>
      <c r="DJ101" s="459">
        <f t="shared" ca="1" si="622"/>
        <v>0</v>
      </c>
      <c r="DK101" s="459">
        <f t="shared" ca="1" si="622"/>
        <v>0</v>
      </c>
      <c r="DL101" s="459">
        <f t="shared" ca="1" si="622"/>
        <v>0</v>
      </c>
      <c r="DM101" s="459">
        <f t="shared" ca="1" si="622"/>
        <v>0</v>
      </c>
      <c r="DN101" s="459">
        <f t="shared" ca="1" si="622"/>
        <v>0</v>
      </c>
      <c r="DO101" s="459">
        <f t="shared" ca="1" si="622"/>
        <v>0</v>
      </c>
      <c r="DP101" s="459">
        <f t="shared" ca="1" si="622"/>
        <v>0</v>
      </c>
      <c r="DQ101" s="459">
        <f t="shared" ca="1" si="622"/>
        <v>0</v>
      </c>
      <c r="DR101" s="459">
        <f t="shared" ca="1" si="622"/>
        <v>0</v>
      </c>
      <c r="DS101" s="459">
        <f t="shared" ca="1" si="622"/>
        <v>0</v>
      </c>
      <c r="DT101" s="459">
        <f t="shared" ca="1" si="622"/>
        <v>0</v>
      </c>
      <c r="DU101" s="459">
        <f t="shared" ca="1" si="622"/>
        <v>0</v>
      </c>
      <c r="DV101" s="459">
        <f t="shared" ca="1" si="622"/>
        <v>0</v>
      </c>
      <c r="DW101" s="459">
        <f t="shared" ca="1" si="622"/>
        <v>0</v>
      </c>
    </row>
    <row r="102" spans="1:127">
      <c r="A102" s="619"/>
      <c r="D102" s="510"/>
      <c r="E102" s="888"/>
      <c r="F102" s="372"/>
      <c r="G102" s="459"/>
      <c r="H102" s="459"/>
      <c r="I102" s="459"/>
      <c r="J102" s="459"/>
      <c r="K102" s="459"/>
      <c r="L102" s="459"/>
      <c r="M102" s="459"/>
      <c r="N102" s="459"/>
      <c r="O102" s="459"/>
      <c r="P102" s="459"/>
      <c r="Q102" s="459"/>
      <c r="R102" s="459"/>
      <c r="S102" s="459"/>
      <c r="T102" s="459"/>
      <c r="U102" s="459"/>
      <c r="V102" s="459"/>
      <c r="W102" s="459"/>
      <c r="X102" s="459"/>
      <c r="Y102" s="459"/>
      <c r="Z102" s="459"/>
      <c r="AA102" s="459"/>
      <c r="AB102" s="459"/>
      <c r="AC102" s="459"/>
      <c r="AD102" s="459"/>
      <c r="AE102" s="459"/>
      <c r="AF102" s="459"/>
      <c r="AG102" s="459"/>
      <c r="AH102" s="459"/>
      <c r="AI102" s="459"/>
      <c r="AJ102" s="459"/>
      <c r="AK102" s="459"/>
      <c r="AL102" s="459"/>
      <c r="AM102" s="459"/>
      <c r="AN102" s="459"/>
      <c r="AO102" s="459"/>
      <c r="AP102" s="459"/>
      <c r="AQ102" s="459"/>
      <c r="AR102" s="459"/>
      <c r="AS102" s="459"/>
      <c r="AT102" s="459"/>
      <c r="AU102" s="459"/>
      <c r="AV102" s="459"/>
      <c r="AW102" s="459"/>
      <c r="AX102" s="459"/>
      <c r="AY102" s="459"/>
      <c r="AZ102" s="459"/>
      <c r="BA102" s="459"/>
      <c r="BB102" s="459"/>
      <c r="BC102" s="459"/>
      <c r="BD102" s="459"/>
      <c r="BE102" s="459"/>
      <c r="BF102" s="459"/>
      <c r="BG102" s="459"/>
      <c r="BH102" s="459"/>
      <c r="BI102" s="459"/>
      <c r="BJ102" s="459"/>
      <c r="BK102" s="459"/>
      <c r="BL102" s="459"/>
      <c r="BM102" s="459"/>
      <c r="BN102" s="459"/>
      <c r="BO102" s="459"/>
      <c r="BP102" s="459"/>
      <c r="BQ102" s="459"/>
      <c r="BR102" s="459"/>
      <c r="BS102" s="459"/>
      <c r="BT102" s="459"/>
      <c r="BU102" s="459"/>
      <c r="BV102" s="459"/>
      <c r="BW102" s="459"/>
      <c r="BX102" s="459"/>
      <c r="BY102" s="459"/>
      <c r="BZ102" s="459"/>
      <c r="CA102" s="459"/>
      <c r="CB102" s="459"/>
      <c r="CC102" s="459"/>
      <c r="CD102" s="459"/>
      <c r="CE102" s="459"/>
      <c r="CF102" s="459"/>
      <c r="CG102" s="459"/>
      <c r="CH102" s="459"/>
      <c r="CI102" s="459"/>
      <c r="CJ102" s="459"/>
      <c r="CK102" s="459"/>
      <c r="CL102" s="459"/>
      <c r="CM102" s="459"/>
      <c r="CN102" s="459"/>
      <c r="CO102" s="459"/>
      <c r="CP102" s="459"/>
      <c r="CQ102" s="459"/>
      <c r="CR102" s="459"/>
      <c r="CS102" s="459"/>
      <c r="CT102" s="459"/>
      <c r="CU102" s="459"/>
      <c r="CV102" s="459"/>
      <c r="CW102" s="459"/>
      <c r="CX102" s="459"/>
      <c r="CY102" s="459"/>
      <c r="CZ102" s="459"/>
      <c r="DA102" s="459"/>
      <c r="DB102" s="459"/>
      <c r="DC102" s="459"/>
      <c r="DD102" s="459"/>
      <c r="DE102" s="459"/>
      <c r="DF102" s="459"/>
      <c r="DG102" s="459"/>
      <c r="DH102" s="459"/>
      <c r="DI102" s="459"/>
      <c r="DJ102" s="459"/>
      <c r="DK102" s="459"/>
      <c r="DL102" s="459"/>
      <c r="DM102" s="459"/>
      <c r="DN102" s="459"/>
      <c r="DO102" s="459"/>
      <c r="DP102" s="459"/>
      <c r="DQ102" s="459"/>
      <c r="DR102" s="459"/>
      <c r="DS102" s="459"/>
      <c r="DT102" s="459"/>
      <c r="DU102" s="459"/>
      <c r="DV102" s="459"/>
      <c r="DW102" s="459"/>
    </row>
    <row r="103" spans="1:127">
      <c r="A103" s="612" t="s">
        <v>242</v>
      </c>
      <c r="B103" s="704"/>
      <c r="C103" s="704"/>
      <c r="D103" s="512"/>
      <c r="E103" s="512"/>
      <c r="F103" s="372"/>
      <c r="G103" s="473"/>
      <c r="H103" s="473"/>
      <c r="I103" s="473"/>
      <c r="J103" s="473"/>
      <c r="K103" s="473"/>
      <c r="L103" s="473"/>
      <c r="M103" s="473"/>
      <c r="N103" s="473"/>
      <c r="O103" s="473"/>
      <c r="P103" s="473"/>
      <c r="Q103" s="473"/>
      <c r="R103" s="473"/>
      <c r="S103" s="473"/>
      <c r="T103" s="473"/>
      <c r="U103" s="473"/>
      <c r="V103" s="473"/>
      <c r="W103" s="473"/>
      <c r="X103" s="473"/>
      <c r="Y103" s="473"/>
      <c r="Z103" s="473"/>
      <c r="AA103" s="473"/>
      <c r="AB103" s="473"/>
      <c r="AC103" s="473"/>
      <c r="AD103" s="473"/>
      <c r="AE103" s="473"/>
      <c r="AF103" s="473"/>
      <c r="AG103" s="473"/>
      <c r="AH103" s="473"/>
      <c r="AI103" s="473"/>
      <c r="AJ103" s="473"/>
      <c r="AK103" s="473"/>
      <c r="AL103" s="473"/>
      <c r="AM103" s="473"/>
      <c r="AN103" s="473"/>
      <c r="AO103" s="473"/>
      <c r="AP103" s="473"/>
      <c r="AQ103" s="473"/>
      <c r="AR103" s="473"/>
      <c r="AS103" s="473"/>
      <c r="AT103" s="473"/>
      <c r="AU103" s="473"/>
      <c r="AV103" s="473"/>
      <c r="AW103" s="473"/>
      <c r="AX103" s="473"/>
      <c r="AY103" s="473"/>
      <c r="AZ103" s="473"/>
      <c r="BA103" s="473"/>
      <c r="BB103" s="473"/>
      <c r="BC103" s="473"/>
      <c r="BD103" s="473"/>
      <c r="BE103" s="473"/>
      <c r="BF103" s="473"/>
      <c r="BG103" s="473"/>
      <c r="BH103" s="473"/>
      <c r="BI103" s="473"/>
      <c r="BJ103" s="473"/>
      <c r="BK103" s="473"/>
      <c r="BL103" s="473"/>
      <c r="BM103" s="473"/>
      <c r="BN103" s="473"/>
      <c r="BO103" s="473"/>
      <c r="BP103" s="473"/>
      <c r="BQ103" s="473"/>
      <c r="BR103" s="473"/>
      <c r="BS103" s="473"/>
      <c r="BT103" s="473"/>
      <c r="BU103" s="473"/>
      <c r="BV103" s="473"/>
      <c r="BW103" s="473"/>
      <c r="BX103" s="473"/>
      <c r="BY103" s="473"/>
      <c r="BZ103" s="473"/>
      <c r="CA103" s="473"/>
      <c r="CB103" s="473"/>
      <c r="CC103" s="473"/>
      <c r="CD103" s="473"/>
      <c r="CE103" s="473"/>
      <c r="CF103" s="473"/>
      <c r="CG103" s="473"/>
      <c r="CH103" s="473"/>
      <c r="CI103" s="473"/>
      <c r="CJ103" s="473"/>
      <c r="CK103" s="473"/>
      <c r="CL103" s="473"/>
      <c r="CM103" s="473"/>
      <c r="CN103" s="473"/>
      <c r="CO103" s="473"/>
      <c r="CP103" s="473"/>
      <c r="CQ103" s="473"/>
      <c r="CR103" s="473"/>
      <c r="CS103" s="473"/>
      <c r="CT103" s="473"/>
      <c r="CU103" s="473"/>
      <c r="CV103" s="473"/>
      <c r="CW103" s="473"/>
      <c r="CX103" s="473"/>
      <c r="CY103" s="473"/>
      <c r="CZ103" s="473"/>
      <c r="DA103" s="473"/>
      <c r="DB103" s="473"/>
      <c r="DC103" s="473"/>
      <c r="DD103" s="473"/>
      <c r="DE103" s="473"/>
      <c r="DF103" s="473"/>
      <c r="DG103" s="473"/>
      <c r="DH103" s="473"/>
      <c r="DI103" s="473"/>
      <c r="DJ103" s="473"/>
      <c r="DK103" s="473"/>
      <c r="DL103" s="473"/>
      <c r="DM103" s="473"/>
      <c r="DN103" s="473"/>
      <c r="DO103" s="473"/>
      <c r="DP103" s="473"/>
      <c r="DQ103" s="473"/>
      <c r="DR103" s="473"/>
      <c r="DS103" s="473"/>
      <c r="DT103" s="473"/>
      <c r="DU103" s="473"/>
      <c r="DV103" s="473"/>
      <c r="DW103" s="473"/>
    </row>
    <row r="104" spans="1:127">
      <c r="A104" s="873" t="s">
        <v>1166</v>
      </c>
      <c r="B104" s="704"/>
      <c r="C104" s="704"/>
      <c r="D104" s="512"/>
      <c r="E104" s="512"/>
      <c r="F104" s="372"/>
      <c r="G104" s="459">
        <f>F110</f>
        <v>0</v>
      </c>
      <c r="H104" s="459">
        <f t="shared" ref="H104" ca="1" si="623">G110</f>
        <v>0</v>
      </c>
      <c r="I104" s="459">
        <f t="shared" ref="I104" ca="1" si="624">H110</f>
        <v>0</v>
      </c>
      <c r="J104" s="459">
        <f t="shared" ref="J104" ca="1" si="625">I110</f>
        <v>0</v>
      </c>
      <c r="K104" s="459">
        <f t="shared" ref="K104" ca="1" si="626">J110</f>
        <v>0</v>
      </c>
      <c r="L104" s="459">
        <f t="shared" ref="L104" ca="1" si="627">K110</f>
        <v>0</v>
      </c>
      <c r="M104" s="459">
        <f t="shared" ref="M104" ca="1" si="628">L110</f>
        <v>0</v>
      </c>
      <c r="N104" s="459">
        <f t="shared" ref="N104" ca="1" si="629">M110</f>
        <v>0</v>
      </c>
      <c r="O104" s="459">
        <f t="shared" ref="O104" ca="1" si="630">N110</f>
        <v>0</v>
      </c>
      <c r="P104" s="459">
        <f t="shared" ref="P104" ca="1" si="631">O110</f>
        <v>0</v>
      </c>
      <c r="Q104" s="459">
        <f t="shared" ref="Q104" ca="1" si="632">P110</f>
        <v>0</v>
      </c>
      <c r="R104" s="459">
        <f t="shared" ref="R104" ca="1" si="633">Q110</f>
        <v>0</v>
      </c>
      <c r="S104" s="459">
        <f t="shared" ref="S104" ca="1" si="634">R110</f>
        <v>0</v>
      </c>
      <c r="T104" s="459">
        <f t="shared" ref="T104" ca="1" si="635">S110</f>
        <v>0</v>
      </c>
      <c r="U104" s="459">
        <f t="shared" ref="U104" ca="1" si="636">T110</f>
        <v>0</v>
      </c>
      <c r="V104" s="459">
        <f t="shared" ref="V104" ca="1" si="637">U110</f>
        <v>0</v>
      </c>
      <c r="W104" s="459">
        <f t="shared" ref="W104" ca="1" si="638">V110</f>
        <v>0</v>
      </c>
      <c r="X104" s="459">
        <f t="shared" ref="X104" ca="1" si="639">W110</f>
        <v>0</v>
      </c>
      <c r="Y104" s="459">
        <f t="shared" ref="Y104" ca="1" si="640">X110</f>
        <v>0</v>
      </c>
      <c r="Z104" s="459">
        <f t="shared" ref="Z104" ca="1" si="641">Y110</f>
        <v>0</v>
      </c>
      <c r="AA104" s="459">
        <f t="shared" ref="AA104" ca="1" si="642">Z110</f>
        <v>0</v>
      </c>
      <c r="AB104" s="459">
        <f t="shared" ref="AB104" ca="1" si="643">AA110</f>
        <v>0</v>
      </c>
      <c r="AC104" s="459">
        <f t="shared" ref="AC104" ca="1" si="644">AB110</f>
        <v>0</v>
      </c>
      <c r="AD104" s="459">
        <f t="shared" ref="AD104" ca="1" si="645">AC110</f>
        <v>0</v>
      </c>
      <c r="AE104" s="459">
        <f t="shared" ref="AE104" ca="1" si="646">AD110</f>
        <v>0</v>
      </c>
      <c r="AF104" s="459">
        <f t="shared" ref="AF104" ca="1" si="647">AE110</f>
        <v>0</v>
      </c>
      <c r="AG104" s="459">
        <f t="shared" ref="AG104" ca="1" si="648">AF110</f>
        <v>0</v>
      </c>
      <c r="AH104" s="459">
        <f t="shared" ref="AH104" ca="1" si="649">AG110</f>
        <v>0</v>
      </c>
      <c r="AI104" s="459">
        <f t="shared" ref="AI104" ca="1" si="650">AH110</f>
        <v>0</v>
      </c>
      <c r="AJ104" s="459">
        <f t="shared" ref="AJ104" ca="1" si="651">AI110</f>
        <v>0</v>
      </c>
      <c r="AK104" s="459">
        <f t="shared" ref="AK104" ca="1" si="652">AJ110</f>
        <v>0</v>
      </c>
      <c r="AL104" s="459">
        <f t="shared" ref="AL104" ca="1" si="653">AK110</f>
        <v>0</v>
      </c>
      <c r="AM104" s="459">
        <f t="shared" ref="AM104" ca="1" si="654">AL110</f>
        <v>0</v>
      </c>
      <c r="AN104" s="459">
        <f t="shared" ref="AN104" ca="1" si="655">AM110</f>
        <v>0</v>
      </c>
      <c r="AO104" s="459">
        <f t="shared" ref="AO104" ca="1" si="656">AN110</f>
        <v>0</v>
      </c>
      <c r="AP104" s="459">
        <f t="shared" ref="AP104" ca="1" si="657">AO110</f>
        <v>0</v>
      </c>
      <c r="AQ104" s="459">
        <f t="shared" ref="AQ104" ca="1" si="658">AP110</f>
        <v>0</v>
      </c>
      <c r="AR104" s="459">
        <f t="shared" ref="AR104" ca="1" si="659">AQ110</f>
        <v>0</v>
      </c>
      <c r="AS104" s="459">
        <f t="shared" ref="AS104" ca="1" si="660">AR110</f>
        <v>0</v>
      </c>
      <c r="AT104" s="459">
        <f t="shared" ref="AT104" ca="1" si="661">AS110</f>
        <v>0</v>
      </c>
      <c r="AU104" s="459">
        <f t="shared" ref="AU104" ca="1" si="662">AT110</f>
        <v>0</v>
      </c>
      <c r="AV104" s="459">
        <f t="shared" ref="AV104" ca="1" si="663">AU110</f>
        <v>0</v>
      </c>
      <c r="AW104" s="459">
        <f t="shared" ref="AW104" ca="1" si="664">AV110</f>
        <v>0</v>
      </c>
      <c r="AX104" s="459">
        <f t="shared" ref="AX104" ca="1" si="665">AW110</f>
        <v>0</v>
      </c>
      <c r="AY104" s="459">
        <f t="shared" ref="AY104" ca="1" si="666">AX110</f>
        <v>0</v>
      </c>
      <c r="AZ104" s="459">
        <f t="shared" ref="AZ104" ca="1" si="667">AY110</f>
        <v>0</v>
      </c>
      <c r="BA104" s="459">
        <f t="shared" ref="BA104" ca="1" si="668">AZ110</f>
        <v>0</v>
      </c>
      <c r="BB104" s="459">
        <f t="shared" ref="BB104" ca="1" si="669">BA110</f>
        <v>0</v>
      </c>
      <c r="BC104" s="459">
        <f t="shared" ref="BC104" ca="1" si="670">BB110</f>
        <v>0</v>
      </c>
      <c r="BD104" s="459">
        <f t="shared" ref="BD104" ca="1" si="671">BC110</f>
        <v>0</v>
      </c>
      <c r="BE104" s="459">
        <f t="shared" ref="BE104" ca="1" si="672">BD110</f>
        <v>0</v>
      </c>
      <c r="BF104" s="459">
        <f t="shared" ref="BF104" ca="1" si="673">BE110</f>
        <v>0</v>
      </c>
      <c r="BG104" s="459">
        <f t="shared" ref="BG104" ca="1" si="674">BF110</f>
        <v>0</v>
      </c>
      <c r="BH104" s="459">
        <f t="shared" ref="BH104" ca="1" si="675">BG110</f>
        <v>0</v>
      </c>
      <c r="BI104" s="459">
        <f t="shared" ref="BI104" ca="1" si="676">BH110</f>
        <v>0</v>
      </c>
      <c r="BJ104" s="459">
        <f t="shared" ref="BJ104" ca="1" si="677">BI110</f>
        <v>0</v>
      </c>
      <c r="BK104" s="459">
        <f t="shared" ref="BK104" ca="1" si="678">BJ110</f>
        <v>0</v>
      </c>
      <c r="BL104" s="459">
        <f t="shared" ref="BL104" ca="1" si="679">BK110</f>
        <v>0</v>
      </c>
      <c r="BM104" s="459">
        <f t="shared" ref="BM104" ca="1" si="680">BL110</f>
        <v>0</v>
      </c>
      <c r="BN104" s="459">
        <f t="shared" ref="BN104" ca="1" si="681">BM110</f>
        <v>0</v>
      </c>
      <c r="BO104" s="459">
        <f t="shared" ref="BO104" ca="1" si="682">BN110</f>
        <v>0</v>
      </c>
      <c r="BP104" s="459">
        <f t="shared" ref="BP104" ca="1" si="683">BO110</f>
        <v>0</v>
      </c>
      <c r="BQ104" s="459">
        <f t="shared" ref="BQ104" ca="1" si="684">BP110</f>
        <v>0</v>
      </c>
      <c r="BR104" s="459">
        <f t="shared" ref="BR104" ca="1" si="685">BQ110</f>
        <v>0</v>
      </c>
      <c r="BS104" s="459">
        <f t="shared" ref="BS104" ca="1" si="686">BR110</f>
        <v>0</v>
      </c>
      <c r="BT104" s="459">
        <f t="shared" ref="BT104" ca="1" si="687">BS110</f>
        <v>0</v>
      </c>
      <c r="BU104" s="459">
        <f t="shared" ref="BU104" ca="1" si="688">BT110</f>
        <v>0</v>
      </c>
      <c r="BV104" s="459">
        <f t="shared" ref="BV104" ca="1" si="689">BU110</f>
        <v>0</v>
      </c>
      <c r="BW104" s="459">
        <f t="shared" ref="BW104" ca="1" si="690">BV110</f>
        <v>0</v>
      </c>
      <c r="BX104" s="459">
        <f t="shared" ref="BX104" ca="1" si="691">BW110</f>
        <v>0</v>
      </c>
      <c r="BY104" s="459">
        <f t="shared" ref="BY104" ca="1" si="692">BX110</f>
        <v>0</v>
      </c>
      <c r="BZ104" s="459">
        <f t="shared" ref="BZ104" ca="1" si="693">BY110</f>
        <v>0</v>
      </c>
      <c r="CA104" s="459">
        <f t="shared" ref="CA104" ca="1" si="694">BZ110</f>
        <v>0</v>
      </c>
      <c r="CB104" s="459">
        <f t="shared" ref="CB104" ca="1" si="695">CA110</f>
        <v>0</v>
      </c>
      <c r="CC104" s="459">
        <f t="shared" ref="CC104" ca="1" si="696">CB110</f>
        <v>0</v>
      </c>
      <c r="CD104" s="459">
        <f t="shared" ref="CD104" ca="1" si="697">CC110</f>
        <v>0</v>
      </c>
      <c r="CE104" s="459">
        <f t="shared" ref="CE104" ca="1" si="698">CD110</f>
        <v>0</v>
      </c>
      <c r="CF104" s="459">
        <f t="shared" ref="CF104" ca="1" si="699">CE110</f>
        <v>0</v>
      </c>
      <c r="CG104" s="459">
        <f t="shared" ref="CG104" ca="1" si="700">CF110</f>
        <v>0</v>
      </c>
      <c r="CH104" s="459">
        <f t="shared" ref="CH104" ca="1" si="701">CG110</f>
        <v>0</v>
      </c>
      <c r="CI104" s="459">
        <f t="shared" ref="CI104" ca="1" si="702">CH110</f>
        <v>0</v>
      </c>
      <c r="CJ104" s="459">
        <f t="shared" ref="CJ104" ca="1" si="703">CI110</f>
        <v>0</v>
      </c>
      <c r="CK104" s="459">
        <f t="shared" ref="CK104" ca="1" si="704">CJ110</f>
        <v>0</v>
      </c>
      <c r="CL104" s="459">
        <f t="shared" ref="CL104" ca="1" si="705">CK110</f>
        <v>0</v>
      </c>
      <c r="CM104" s="459">
        <f t="shared" ref="CM104" ca="1" si="706">CL110</f>
        <v>0</v>
      </c>
      <c r="CN104" s="459">
        <f t="shared" ref="CN104" ca="1" si="707">CM110</f>
        <v>0</v>
      </c>
      <c r="CO104" s="459">
        <f t="shared" ref="CO104" ca="1" si="708">CN110</f>
        <v>0</v>
      </c>
      <c r="CP104" s="459">
        <f t="shared" ref="CP104" ca="1" si="709">CO110</f>
        <v>0</v>
      </c>
      <c r="CQ104" s="459">
        <f t="shared" ref="CQ104" ca="1" si="710">CP110</f>
        <v>0</v>
      </c>
      <c r="CR104" s="459">
        <f t="shared" ref="CR104" ca="1" si="711">CQ110</f>
        <v>0</v>
      </c>
      <c r="CS104" s="459">
        <f t="shared" ref="CS104" ca="1" si="712">CR110</f>
        <v>0</v>
      </c>
      <c r="CT104" s="459">
        <f t="shared" ref="CT104" ca="1" si="713">CS110</f>
        <v>0</v>
      </c>
      <c r="CU104" s="459">
        <f t="shared" ref="CU104" ca="1" si="714">CT110</f>
        <v>0</v>
      </c>
      <c r="CV104" s="459">
        <f t="shared" ref="CV104" ca="1" si="715">CU110</f>
        <v>0</v>
      </c>
      <c r="CW104" s="459">
        <f t="shared" ref="CW104" ca="1" si="716">CV110</f>
        <v>0</v>
      </c>
      <c r="CX104" s="459">
        <f t="shared" ref="CX104" ca="1" si="717">CW110</f>
        <v>0</v>
      </c>
      <c r="CY104" s="459">
        <f t="shared" ref="CY104" ca="1" si="718">CX110</f>
        <v>0</v>
      </c>
      <c r="CZ104" s="459">
        <f t="shared" ref="CZ104" ca="1" si="719">CY110</f>
        <v>0</v>
      </c>
      <c r="DA104" s="459">
        <f t="shared" ref="DA104" ca="1" si="720">CZ110</f>
        <v>0</v>
      </c>
      <c r="DB104" s="459">
        <f t="shared" ref="DB104" ca="1" si="721">DA110</f>
        <v>0</v>
      </c>
      <c r="DC104" s="459">
        <f t="shared" ref="DC104" ca="1" si="722">DB110</f>
        <v>0</v>
      </c>
      <c r="DD104" s="459">
        <f t="shared" ref="DD104" ca="1" si="723">DC110</f>
        <v>0</v>
      </c>
      <c r="DE104" s="459">
        <f t="shared" ref="DE104" ca="1" si="724">DD110</f>
        <v>0</v>
      </c>
      <c r="DF104" s="459">
        <f t="shared" ref="DF104" ca="1" si="725">DE110</f>
        <v>0</v>
      </c>
      <c r="DG104" s="459">
        <f t="shared" ref="DG104" ca="1" si="726">DF110</f>
        <v>0</v>
      </c>
      <c r="DH104" s="459">
        <f t="shared" ref="DH104" ca="1" si="727">DG110</f>
        <v>0</v>
      </c>
      <c r="DI104" s="459">
        <f t="shared" ref="DI104" ca="1" si="728">DH110</f>
        <v>0</v>
      </c>
      <c r="DJ104" s="459">
        <f t="shared" ref="DJ104" ca="1" si="729">DI110</f>
        <v>0</v>
      </c>
      <c r="DK104" s="459">
        <f t="shared" ref="DK104" ca="1" si="730">DJ110</f>
        <v>0</v>
      </c>
      <c r="DL104" s="459">
        <f t="shared" ref="DL104" ca="1" si="731">DK110</f>
        <v>0</v>
      </c>
      <c r="DM104" s="459">
        <f t="shared" ref="DM104" ca="1" si="732">DL110</f>
        <v>0</v>
      </c>
      <c r="DN104" s="459">
        <f t="shared" ref="DN104" ca="1" si="733">DM110</f>
        <v>0</v>
      </c>
      <c r="DO104" s="459">
        <f t="shared" ref="DO104" ca="1" si="734">DN110</f>
        <v>0</v>
      </c>
      <c r="DP104" s="459">
        <f t="shared" ref="DP104" ca="1" si="735">DO110</f>
        <v>0</v>
      </c>
      <c r="DQ104" s="459">
        <f t="shared" ref="DQ104" ca="1" si="736">DP110</f>
        <v>0</v>
      </c>
      <c r="DR104" s="459">
        <f t="shared" ref="DR104" ca="1" si="737">DQ110</f>
        <v>0</v>
      </c>
      <c r="DS104" s="459">
        <f t="shared" ref="DS104" ca="1" si="738">DR110</f>
        <v>0</v>
      </c>
      <c r="DT104" s="459">
        <f t="shared" ref="DT104" ca="1" si="739">DS110</f>
        <v>0</v>
      </c>
      <c r="DU104" s="459">
        <f t="shared" ref="DU104" ca="1" si="740">DT110</f>
        <v>0</v>
      </c>
      <c r="DV104" s="459">
        <f t="shared" ref="DV104" ca="1" si="741">DU110</f>
        <v>0</v>
      </c>
      <c r="DW104" s="459">
        <f t="shared" ref="DW104" ca="1" si="742">DV110</f>
        <v>0</v>
      </c>
    </row>
    <row r="105" spans="1:127">
      <c r="A105" s="880" t="s">
        <v>1087</v>
      </c>
      <c r="B105" s="810">
        <f ca="1">Inputs!$D$238</f>
        <v>0</v>
      </c>
      <c r="C105" s="810"/>
      <c r="E105" s="893">
        <f ca="1">ABS(SUM(G105:DW105)-D106)</f>
        <v>0</v>
      </c>
      <c r="F105" s="372"/>
      <c r="G105" s="459">
        <f t="shared" ref="G105:AL105" ca="1" si="743">$B$105*(G3=0)</f>
        <v>0</v>
      </c>
      <c r="H105" s="459">
        <f t="shared" ca="1" si="743"/>
        <v>0</v>
      </c>
      <c r="I105" s="459">
        <f t="shared" ca="1" si="743"/>
        <v>0</v>
      </c>
      <c r="J105" s="459">
        <f t="shared" ca="1" si="743"/>
        <v>0</v>
      </c>
      <c r="K105" s="459">
        <f t="shared" ca="1" si="743"/>
        <v>0</v>
      </c>
      <c r="L105" s="459">
        <f t="shared" ca="1" si="743"/>
        <v>0</v>
      </c>
      <c r="M105" s="459">
        <f t="shared" ca="1" si="743"/>
        <v>0</v>
      </c>
      <c r="N105" s="459">
        <f t="shared" ca="1" si="743"/>
        <v>0</v>
      </c>
      <c r="O105" s="459">
        <f t="shared" ca="1" si="743"/>
        <v>0</v>
      </c>
      <c r="P105" s="459">
        <f t="shared" ca="1" si="743"/>
        <v>0</v>
      </c>
      <c r="Q105" s="459">
        <f t="shared" ca="1" si="743"/>
        <v>0</v>
      </c>
      <c r="R105" s="459">
        <f t="shared" ca="1" si="743"/>
        <v>0</v>
      </c>
      <c r="S105" s="459">
        <f t="shared" ca="1" si="743"/>
        <v>0</v>
      </c>
      <c r="T105" s="459">
        <f t="shared" ca="1" si="743"/>
        <v>0</v>
      </c>
      <c r="U105" s="459">
        <f t="shared" ca="1" si="743"/>
        <v>0</v>
      </c>
      <c r="V105" s="459">
        <f t="shared" ca="1" si="743"/>
        <v>0</v>
      </c>
      <c r="W105" s="459">
        <f t="shared" ca="1" si="743"/>
        <v>0</v>
      </c>
      <c r="X105" s="459">
        <f t="shared" ca="1" si="743"/>
        <v>0</v>
      </c>
      <c r="Y105" s="459">
        <f t="shared" ca="1" si="743"/>
        <v>0</v>
      </c>
      <c r="Z105" s="459">
        <f t="shared" ca="1" si="743"/>
        <v>0</v>
      </c>
      <c r="AA105" s="459">
        <f t="shared" ca="1" si="743"/>
        <v>0</v>
      </c>
      <c r="AB105" s="459">
        <f t="shared" ca="1" si="743"/>
        <v>0</v>
      </c>
      <c r="AC105" s="459">
        <f t="shared" ca="1" si="743"/>
        <v>0</v>
      </c>
      <c r="AD105" s="459">
        <f t="shared" ca="1" si="743"/>
        <v>0</v>
      </c>
      <c r="AE105" s="459">
        <f t="shared" ca="1" si="743"/>
        <v>0</v>
      </c>
      <c r="AF105" s="459">
        <f t="shared" ca="1" si="743"/>
        <v>0</v>
      </c>
      <c r="AG105" s="459">
        <f t="shared" ca="1" si="743"/>
        <v>0</v>
      </c>
      <c r="AH105" s="459">
        <f t="shared" ca="1" si="743"/>
        <v>0</v>
      </c>
      <c r="AI105" s="459">
        <f t="shared" ca="1" si="743"/>
        <v>0</v>
      </c>
      <c r="AJ105" s="459">
        <f t="shared" ca="1" si="743"/>
        <v>0</v>
      </c>
      <c r="AK105" s="459">
        <f t="shared" ca="1" si="743"/>
        <v>0</v>
      </c>
      <c r="AL105" s="459">
        <f t="shared" ca="1" si="743"/>
        <v>0</v>
      </c>
      <c r="AM105" s="459">
        <f t="shared" ref="AM105:BR105" ca="1" si="744">$B$105*(AM3=0)</f>
        <v>0</v>
      </c>
      <c r="AN105" s="459">
        <f t="shared" ca="1" si="744"/>
        <v>0</v>
      </c>
      <c r="AO105" s="459">
        <f t="shared" ca="1" si="744"/>
        <v>0</v>
      </c>
      <c r="AP105" s="459">
        <f t="shared" ca="1" si="744"/>
        <v>0</v>
      </c>
      <c r="AQ105" s="459">
        <f t="shared" ca="1" si="744"/>
        <v>0</v>
      </c>
      <c r="AR105" s="459">
        <f t="shared" ca="1" si="744"/>
        <v>0</v>
      </c>
      <c r="AS105" s="459">
        <f t="shared" ca="1" si="744"/>
        <v>0</v>
      </c>
      <c r="AT105" s="459">
        <f t="shared" ca="1" si="744"/>
        <v>0</v>
      </c>
      <c r="AU105" s="459">
        <f t="shared" ca="1" si="744"/>
        <v>0</v>
      </c>
      <c r="AV105" s="459">
        <f t="shared" ca="1" si="744"/>
        <v>0</v>
      </c>
      <c r="AW105" s="459">
        <f t="shared" ca="1" si="744"/>
        <v>0</v>
      </c>
      <c r="AX105" s="459">
        <f t="shared" ca="1" si="744"/>
        <v>0</v>
      </c>
      <c r="AY105" s="459">
        <f t="shared" ca="1" si="744"/>
        <v>0</v>
      </c>
      <c r="AZ105" s="459">
        <f t="shared" ca="1" si="744"/>
        <v>0</v>
      </c>
      <c r="BA105" s="459">
        <f t="shared" ca="1" si="744"/>
        <v>0</v>
      </c>
      <c r="BB105" s="459">
        <f t="shared" ca="1" si="744"/>
        <v>0</v>
      </c>
      <c r="BC105" s="459">
        <f t="shared" ca="1" si="744"/>
        <v>0</v>
      </c>
      <c r="BD105" s="459">
        <f t="shared" ca="1" si="744"/>
        <v>0</v>
      </c>
      <c r="BE105" s="459">
        <f t="shared" ca="1" si="744"/>
        <v>0</v>
      </c>
      <c r="BF105" s="459">
        <f t="shared" ca="1" si="744"/>
        <v>0</v>
      </c>
      <c r="BG105" s="459">
        <f t="shared" ca="1" si="744"/>
        <v>0</v>
      </c>
      <c r="BH105" s="459">
        <f t="shared" ca="1" si="744"/>
        <v>0</v>
      </c>
      <c r="BI105" s="459">
        <f t="shared" ca="1" si="744"/>
        <v>0</v>
      </c>
      <c r="BJ105" s="459">
        <f t="shared" ca="1" si="744"/>
        <v>0</v>
      </c>
      <c r="BK105" s="459">
        <f t="shared" ca="1" si="744"/>
        <v>0</v>
      </c>
      <c r="BL105" s="459">
        <f t="shared" ca="1" si="744"/>
        <v>0</v>
      </c>
      <c r="BM105" s="459">
        <f t="shared" ca="1" si="744"/>
        <v>0</v>
      </c>
      <c r="BN105" s="459">
        <f t="shared" ca="1" si="744"/>
        <v>0</v>
      </c>
      <c r="BO105" s="459">
        <f t="shared" ca="1" si="744"/>
        <v>0</v>
      </c>
      <c r="BP105" s="459">
        <f t="shared" ca="1" si="744"/>
        <v>0</v>
      </c>
      <c r="BQ105" s="459">
        <f t="shared" ca="1" si="744"/>
        <v>0</v>
      </c>
      <c r="BR105" s="459">
        <f t="shared" ca="1" si="744"/>
        <v>0</v>
      </c>
      <c r="BS105" s="459">
        <f t="shared" ref="BS105:CX105" ca="1" si="745">$B$105*(BS3=0)</f>
        <v>0</v>
      </c>
      <c r="BT105" s="459">
        <f t="shared" ca="1" si="745"/>
        <v>0</v>
      </c>
      <c r="BU105" s="459">
        <f t="shared" ca="1" si="745"/>
        <v>0</v>
      </c>
      <c r="BV105" s="459">
        <f t="shared" ca="1" si="745"/>
        <v>0</v>
      </c>
      <c r="BW105" s="459">
        <f t="shared" ca="1" si="745"/>
        <v>0</v>
      </c>
      <c r="BX105" s="459">
        <f t="shared" ca="1" si="745"/>
        <v>0</v>
      </c>
      <c r="BY105" s="459">
        <f t="shared" ca="1" si="745"/>
        <v>0</v>
      </c>
      <c r="BZ105" s="459">
        <f t="shared" ca="1" si="745"/>
        <v>0</v>
      </c>
      <c r="CA105" s="459">
        <f t="shared" ca="1" si="745"/>
        <v>0</v>
      </c>
      <c r="CB105" s="459">
        <f t="shared" ca="1" si="745"/>
        <v>0</v>
      </c>
      <c r="CC105" s="459">
        <f t="shared" ca="1" si="745"/>
        <v>0</v>
      </c>
      <c r="CD105" s="459">
        <f t="shared" ca="1" si="745"/>
        <v>0</v>
      </c>
      <c r="CE105" s="459">
        <f t="shared" ca="1" si="745"/>
        <v>0</v>
      </c>
      <c r="CF105" s="459">
        <f t="shared" ca="1" si="745"/>
        <v>0</v>
      </c>
      <c r="CG105" s="459">
        <f t="shared" ca="1" si="745"/>
        <v>0</v>
      </c>
      <c r="CH105" s="459">
        <f t="shared" ca="1" si="745"/>
        <v>0</v>
      </c>
      <c r="CI105" s="459">
        <f t="shared" ca="1" si="745"/>
        <v>0</v>
      </c>
      <c r="CJ105" s="459">
        <f t="shared" ca="1" si="745"/>
        <v>0</v>
      </c>
      <c r="CK105" s="459">
        <f t="shared" ca="1" si="745"/>
        <v>0</v>
      </c>
      <c r="CL105" s="459">
        <f t="shared" ca="1" si="745"/>
        <v>0</v>
      </c>
      <c r="CM105" s="459">
        <f t="shared" ca="1" si="745"/>
        <v>0</v>
      </c>
      <c r="CN105" s="459">
        <f t="shared" ca="1" si="745"/>
        <v>0</v>
      </c>
      <c r="CO105" s="459">
        <f t="shared" ca="1" si="745"/>
        <v>0</v>
      </c>
      <c r="CP105" s="459">
        <f t="shared" ca="1" si="745"/>
        <v>0</v>
      </c>
      <c r="CQ105" s="459">
        <f t="shared" ca="1" si="745"/>
        <v>0</v>
      </c>
      <c r="CR105" s="459">
        <f t="shared" ca="1" si="745"/>
        <v>0</v>
      </c>
      <c r="CS105" s="459">
        <f t="shared" ca="1" si="745"/>
        <v>0</v>
      </c>
      <c r="CT105" s="459">
        <f t="shared" ca="1" si="745"/>
        <v>0</v>
      </c>
      <c r="CU105" s="459">
        <f t="shared" ca="1" si="745"/>
        <v>0</v>
      </c>
      <c r="CV105" s="459">
        <f t="shared" ca="1" si="745"/>
        <v>0</v>
      </c>
      <c r="CW105" s="459">
        <f t="shared" ca="1" si="745"/>
        <v>0</v>
      </c>
      <c r="CX105" s="459">
        <f t="shared" ca="1" si="745"/>
        <v>0</v>
      </c>
      <c r="CY105" s="459">
        <f t="shared" ref="CY105:DW105" ca="1" si="746">$B$105*(CY3=0)</f>
        <v>0</v>
      </c>
      <c r="CZ105" s="459">
        <f t="shared" ca="1" si="746"/>
        <v>0</v>
      </c>
      <c r="DA105" s="459">
        <f t="shared" ca="1" si="746"/>
        <v>0</v>
      </c>
      <c r="DB105" s="459">
        <f t="shared" ca="1" si="746"/>
        <v>0</v>
      </c>
      <c r="DC105" s="459">
        <f t="shared" ca="1" si="746"/>
        <v>0</v>
      </c>
      <c r="DD105" s="459">
        <f t="shared" ca="1" si="746"/>
        <v>0</v>
      </c>
      <c r="DE105" s="459">
        <f t="shared" ca="1" si="746"/>
        <v>0</v>
      </c>
      <c r="DF105" s="459">
        <f t="shared" ca="1" si="746"/>
        <v>0</v>
      </c>
      <c r="DG105" s="459">
        <f t="shared" ca="1" si="746"/>
        <v>0</v>
      </c>
      <c r="DH105" s="459">
        <f t="shared" ca="1" si="746"/>
        <v>0</v>
      </c>
      <c r="DI105" s="459">
        <f t="shared" ca="1" si="746"/>
        <v>0</v>
      </c>
      <c r="DJ105" s="459">
        <f t="shared" ca="1" si="746"/>
        <v>0</v>
      </c>
      <c r="DK105" s="459">
        <f t="shared" ca="1" si="746"/>
        <v>0</v>
      </c>
      <c r="DL105" s="459">
        <f t="shared" ca="1" si="746"/>
        <v>0</v>
      </c>
      <c r="DM105" s="459">
        <f t="shared" ca="1" si="746"/>
        <v>0</v>
      </c>
      <c r="DN105" s="459">
        <f t="shared" ca="1" si="746"/>
        <v>0</v>
      </c>
      <c r="DO105" s="459">
        <f t="shared" ca="1" si="746"/>
        <v>0</v>
      </c>
      <c r="DP105" s="459">
        <f t="shared" ca="1" si="746"/>
        <v>0</v>
      </c>
      <c r="DQ105" s="459">
        <f t="shared" ca="1" si="746"/>
        <v>0</v>
      </c>
      <c r="DR105" s="459">
        <f t="shared" ca="1" si="746"/>
        <v>0</v>
      </c>
      <c r="DS105" s="459">
        <f t="shared" ca="1" si="746"/>
        <v>0</v>
      </c>
      <c r="DT105" s="459">
        <f t="shared" ca="1" si="746"/>
        <v>0</v>
      </c>
      <c r="DU105" s="459">
        <f t="shared" ca="1" si="746"/>
        <v>0</v>
      </c>
      <c r="DV105" s="459">
        <f t="shared" ca="1" si="746"/>
        <v>0</v>
      </c>
      <c r="DW105" s="459">
        <f t="shared" ca="1" si="746"/>
        <v>0</v>
      </c>
    </row>
    <row r="106" spans="1:127">
      <c r="A106" s="880" t="s">
        <v>250</v>
      </c>
      <c r="B106" s="704"/>
      <c r="C106" s="704"/>
      <c r="D106" s="510">
        <f ca="1">SUM(G106:DW106)</f>
        <v>0</v>
      </c>
      <c r="E106" s="512">
        <f ca="1">ABS(D106-SUM(G106:AK106))</f>
        <v>0</v>
      </c>
      <c r="F106" s="372"/>
      <c r="G106" s="459">
        <f t="shared" ref="G106:H106" si="747">MAX(MIN(G100-G109,G104),0)</f>
        <v>0</v>
      </c>
      <c r="H106" s="459">
        <f t="shared" ca="1" si="747"/>
        <v>0</v>
      </c>
      <c r="I106" s="459">
        <f t="shared" ref="I106:BT106" ca="1" si="748">MAX(MIN(I100-I109,I104),0)</f>
        <v>0</v>
      </c>
      <c r="J106" s="459">
        <f t="shared" ca="1" si="748"/>
        <v>0</v>
      </c>
      <c r="K106" s="459">
        <f t="shared" ca="1" si="748"/>
        <v>0</v>
      </c>
      <c r="L106" s="459">
        <f t="shared" ca="1" si="748"/>
        <v>0</v>
      </c>
      <c r="M106" s="459">
        <f t="shared" ca="1" si="748"/>
        <v>0</v>
      </c>
      <c r="N106" s="459">
        <f t="shared" ca="1" si="748"/>
        <v>0</v>
      </c>
      <c r="O106" s="459">
        <f t="shared" ca="1" si="748"/>
        <v>0</v>
      </c>
      <c r="P106" s="459">
        <f t="shared" ca="1" si="748"/>
        <v>0</v>
      </c>
      <c r="Q106" s="459">
        <f t="shared" ca="1" si="748"/>
        <v>0</v>
      </c>
      <c r="R106" s="459">
        <f t="shared" ca="1" si="748"/>
        <v>0</v>
      </c>
      <c r="S106" s="459">
        <f t="shared" ca="1" si="748"/>
        <v>0</v>
      </c>
      <c r="T106" s="459">
        <f t="shared" ca="1" si="748"/>
        <v>0</v>
      </c>
      <c r="U106" s="459">
        <f t="shared" ca="1" si="748"/>
        <v>0</v>
      </c>
      <c r="V106" s="459">
        <f t="shared" ca="1" si="748"/>
        <v>0</v>
      </c>
      <c r="W106" s="459">
        <f t="shared" ca="1" si="748"/>
        <v>0</v>
      </c>
      <c r="X106" s="459">
        <f t="shared" ca="1" si="748"/>
        <v>0</v>
      </c>
      <c r="Y106" s="459">
        <f t="shared" ca="1" si="748"/>
        <v>0</v>
      </c>
      <c r="Z106" s="459">
        <f t="shared" ca="1" si="748"/>
        <v>0</v>
      </c>
      <c r="AA106" s="459">
        <f t="shared" ca="1" si="748"/>
        <v>0</v>
      </c>
      <c r="AB106" s="459">
        <f t="shared" ca="1" si="748"/>
        <v>0</v>
      </c>
      <c r="AC106" s="459">
        <f t="shared" ca="1" si="748"/>
        <v>0</v>
      </c>
      <c r="AD106" s="459">
        <f t="shared" ca="1" si="748"/>
        <v>0</v>
      </c>
      <c r="AE106" s="459">
        <f t="shared" ca="1" si="748"/>
        <v>0</v>
      </c>
      <c r="AF106" s="459">
        <f t="shared" ca="1" si="748"/>
        <v>0</v>
      </c>
      <c r="AG106" s="459">
        <f t="shared" ca="1" si="748"/>
        <v>0</v>
      </c>
      <c r="AH106" s="459">
        <f t="shared" ca="1" si="748"/>
        <v>0</v>
      </c>
      <c r="AI106" s="459">
        <f t="shared" ca="1" si="748"/>
        <v>0</v>
      </c>
      <c r="AJ106" s="459">
        <f t="shared" ca="1" si="748"/>
        <v>0</v>
      </c>
      <c r="AK106" s="459">
        <f t="shared" ca="1" si="748"/>
        <v>0</v>
      </c>
      <c r="AL106" s="459">
        <f t="shared" ca="1" si="748"/>
        <v>0</v>
      </c>
      <c r="AM106" s="459">
        <f t="shared" ca="1" si="748"/>
        <v>0</v>
      </c>
      <c r="AN106" s="459">
        <f t="shared" ca="1" si="748"/>
        <v>0</v>
      </c>
      <c r="AO106" s="459">
        <f t="shared" ca="1" si="748"/>
        <v>0</v>
      </c>
      <c r="AP106" s="459">
        <f t="shared" ca="1" si="748"/>
        <v>0</v>
      </c>
      <c r="AQ106" s="459">
        <f t="shared" ca="1" si="748"/>
        <v>0</v>
      </c>
      <c r="AR106" s="459">
        <f t="shared" ca="1" si="748"/>
        <v>0</v>
      </c>
      <c r="AS106" s="459">
        <f t="shared" ca="1" si="748"/>
        <v>0</v>
      </c>
      <c r="AT106" s="459">
        <f t="shared" ca="1" si="748"/>
        <v>0</v>
      </c>
      <c r="AU106" s="459">
        <f t="shared" ca="1" si="748"/>
        <v>0</v>
      </c>
      <c r="AV106" s="459">
        <f t="shared" ca="1" si="748"/>
        <v>0</v>
      </c>
      <c r="AW106" s="459">
        <f t="shared" ca="1" si="748"/>
        <v>0</v>
      </c>
      <c r="AX106" s="459">
        <f t="shared" ca="1" si="748"/>
        <v>0</v>
      </c>
      <c r="AY106" s="459">
        <f t="shared" ca="1" si="748"/>
        <v>0</v>
      </c>
      <c r="AZ106" s="459">
        <f t="shared" ca="1" si="748"/>
        <v>0</v>
      </c>
      <c r="BA106" s="459">
        <f t="shared" ca="1" si="748"/>
        <v>0</v>
      </c>
      <c r="BB106" s="459">
        <f t="shared" ca="1" si="748"/>
        <v>0</v>
      </c>
      <c r="BC106" s="459">
        <f t="shared" ca="1" si="748"/>
        <v>0</v>
      </c>
      <c r="BD106" s="459">
        <f t="shared" ca="1" si="748"/>
        <v>0</v>
      </c>
      <c r="BE106" s="459">
        <f t="shared" ca="1" si="748"/>
        <v>0</v>
      </c>
      <c r="BF106" s="459">
        <f t="shared" ca="1" si="748"/>
        <v>0</v>
      </c>
      <c r="BG106" s="459">
        <f t="shared" ca="1" si="748"/>
        <v>0</v>
      </c>
      <c r="BH106" s="459">
        <f t="shared" ca="1" si="748"/>
        <v>0</v>
      </c>
      <c r="BI106" s="459">
        <f t="shared" ca="1" si="748"/>
        <v>0</v>
      </c>
      <c r="BJ106" s="459">
        <f t="shared" ca="1" si="748"/>
        <v>0</v>
      </c>
      <c r="BK106" s="459">
        <f t="shared" ca="1" si="748"/>
        <v>0</v>
      </c>
      <c r="BL106" s="459">
        <f t="shared" ca="1" si="748"/>
        <v>0</v>
      </c>
      <c r="BM106" s="459">
        <f t="shared" ca="1" si="748"/>
        <v>0</v>
      </c>
      <c r="BN106" s="459">
        <f t="shared" ca="1" si="748"/>
        <v>0</v>
      </c>
      <c r="BO106" s="459">
        <f t="shared" ca="1" si="748"/>
        <v>0</v>
      </c>
      <c r="BP106" s="459">
        <f t="shared" ca="1" si="748"/>
        <v>0</v>
      </c>
      <c r="BQ106" s="459">
        <f t="shared" ca="1" si="748"/>
        <v>0</v>
      </c>
      <c r="BR106" s="459">
        <f t="shared" ca="1" si="748"/>
        <v>0</v>
      </c>
      <c r="BS106" s="459">
        <f t="shared" ca="1" si="748"/>
        <v>0</v>
      </c>
      <c r="BT106" s="459">
        <f t="shared" ca="1" si="748"/>
        <v>0</v>
      </c>
      <c r="BU106" s="459">
        <f t="shared" ref="BU106:DW106" ca="1" si="749">MAX(MIN(BU100-BU109,BU104),0)</f>
        <v>0</v>
      </c>
      <c r="BV106" s="459">
        <f t="shared" ca="1" si="749"/>
        <v>0</v>
      </c>
      <c r="BW106" s="459">
        <f t="shared" ca="1" si="749"/>
        <v>0</v>
      </c>
      <c r="BX106" s="459">
        <f t="shared" ca="1" si="749"/>
        <v>0</v>
      </c>
      <c r="BY106" s="459">
        <f t="shared" ca="1" si="749"/>
        <v>0</v>
      </c>
      <c r="BZ106" s="459">
        <f t="shared" ca="1" si="749"/>
        <v>0</v>
      </c>
      <c r="CA106" s="459">
        <f t="shared" ca="1" si="749"/>
        <v>0</v>
      </c>
      <c r="CB106" s="459">
        <f t="shared" ca="1" si="749"/>
        <v>0</v>
      </c>
      <c r="CC106" s="459">
        <f t="shared" ca="1" si="749"/>
        <v>0</v>
      </c>
      <c r="CD106" s="459">
        <f t="shared" ca="1" si="749"/>
        <v>0</v>
      </c>
      <c r="CE106" s="459">
        <f t="shared" ca="1" si="749"/>
        <v>0</v>
      </c>
      <c r="CF106" s="459">
        <f t="shared" ca="1" si="749"/>
        <v>0</v>
      </c>
      <c r="CG106" s="459">
        <f t="shared" ca="1" si="749"/>
        <v>0</v>
      </c>
      <c r="CH106" s="459">
        <f t="shared" ca="1" si="749"/>
        <v>0</v>
      </c>
      <c r="CI106" s="459">
        <f t="shared" ca="1" si="749"/>
        <v>0</v>
      </c>
      <c r="CJ106" s="459">
        <f t="shared" ca="1" si="749"/>
        <v>0</v>
      </c>
      <c r="CK106" s="459">
        <f t="shared" ca="1" si="749"/>
        <v>0</v>
      </c>
      <c r="CL106" s="459">
        <f t="shared" ca="1" si="749"/>
        <v>0</v>
      </c>
      <c r="CM106" s="459">
        <f t="shared" ca="1" si="749"/>
        <v>0</v>
      </c>
      <c r="CN106" s="459">
        <f t="shared" ca="1" si="749"/>
        <v>0</v>
      </c>
      <c r="CO106" s="459">
        <f t="shared" ca="1" si="749"/>
        <v>0</v>
      </c>
      <c r="CP106" s="459">
        <f t="shared" ca="1" si="749"/>
        <v>0</v>
      </c>
      <c r="CQ106" s="459">
        <f t="shared" ca="1" si="749"/>
        <v>0</v>
      </c>
      <c r="CR106" s="459">
        <f t="shared" ca="1" si="749"/>
        <v>0</v>
      </c>
      <c r="CS106" s="459">
        <f t="shared" ca="1" si="749"/>
        <v>0</v>
      </c>
      <c r="CT106" s="459">
        <f t="shared" ca="1" si="749"/>
        <v>0</v>
      </c>
      <c r="CU106" s="459">
        <f t="shared" ca="1" si="749"/>
        <v>0</v>
      </c>
      <c r="CV106" s="459">
        <f t="shared" ca="1" si="749"/>
        <v>0</v>
      </c>
      <c r="CW106" s="459">
        <f t="shared" ca="1" si="749"/>
        <v>0</v>
      </c>
      <c r="CX106" s="459">
        <f t="shared" ca="1" si="749"/>
        <v>0</v>
      </c>
      <c r="CY106" s="459">
        <f t="shared" ca="1" si="749"/>
        <v>0</v>
      </c>
      <c r="CZ106" s="459">
        <f t="shared" ca="1" si="749"/>
        <v>0</v>
      </c>
      <c r="DA106" s="459">
        <f t="shared" ca="1" si="749"/>
        <v>0</v>
      </c>
      <c r="DB106" s="459">
        <f t="shared" ca="1" si="749"/>
        <v>0</v>
      </c>
      <c r="DC106" s="459">
        <f t="shared" ca="1" si="749"/>
        <v>0</v>
      </c>
      <c r="DD106" s="459">
        <f t="shared" ca="1" si="749"/>
        <v>0</v>
      </c>
      <c r="DE106" s="459">
        <f t="shared" ca="1" si="749"/>
        <v>0</v>
      </c>
      <c r="DF106" s="459">
        <f t="shared" ca="1" si="749"/>
        <v>0</v>
      </c>
      <c r="DG106" s="459">
        <f t="shared" ca="1" si="749"/>
        <v>0</v>
      </c>
      <c r="DH106" s="459">
        <f t="shared" ca="1" si="749"/>
        <v>0</v>
      </c>
      <c r="DI106" s="459">
        <f t="shared" ca="1" si="749"/>
        <v>0</v>
      </c>
      <c r="DJ106" s="459">
        <f t="shared" ca="1" si="749"/>
        <v>0</v>
      </c>
      <c r="DK106" s="459">
        <f t="shared" ca="1" si="749"/>
        <v>0</v>
      </c>
      <c r="DL106" s="459">
        <f t="shared" ca="1" si="749"/>
        <v>0</v>
      </c>
      <c r="DM106" s="459">
        <f t="shared" ca="1" si="749"/>
        <v>0</v>
      </c>
      <c r="DN106" s="459">
        <f t="shared" ca="1" si="749"/>
        <v>0</v>
      </c>
      <c r="DO106" s="459">
        <f t="shared" ca="1" si="749"/>
        <v>0</v>
      </c>
      <c r="DP106" s="459">
        <f t="shared" ca="1" si="749"/>
        <v>0</v>
      </c>
      <c r="DQ106" s="459">
        <f t="shared" ca="1" si="749"/>
        <v>0</v>
      </c>
      <c r="DR106" s="459">
        <f t="shared" ca="1" si="749"/>
        <v>0</v>
      </c>
      <c r="DS106" s="459">
        <f t="shared" ca="1" si="749"/>
        <v>0</v>
      </c>
      <c r="DT106" s="459">
        <f t="shared" ca="1" si="749"/>
        <v>0</v>
      </c>
      <c r="DU106" s="459">
        <f t="shared" ca="1" si="749"/>
        <v>0</v>
      </c>
      <c r="DV106" s="459">
        <f t="shared" ca="1" si="749"/>
        <v>0</v>
      </c>
      <c r="DW106" s="459">
        <f t="shared" ca="1" si="749"/>
        <v>0</v>
      </c>
    </row>
    <row r="107" spans="1:127">
      <c r="A107" s="960" t="s">
        <v>1174</v>
      </c>
      <c r="B107" s="704"/>
      <c r="C107" s="704"/>
      <c r="D107" s="510">
        <f ca="1">SUM(G107:DW107)</f>
        <v>0</v>
      </c>
      <c r="E107" s="510"/>
      <c r="F107" s="372"/>
      <c r="G107" s="459">
        <f t="shared" ref="G107:AL107" si="750">G104*G98*G11</f>
        <v>0</v>
      </c>
      <c r="H107" s="459">
        <f ca="1">H104*H98*H11</f>
        <v>0</v>
      </c>
      <c r="I107" s="459">
        <f t="shared" ca="1" si="750"/>
        <v>0</v>
      </c>
      <c r="J107" s="459">
        <f t="shared" ca="1" si="750"/>
        <v>0</v>
      </c>
      <c r="K107" s="459">
        <f t="shared" ca="1" si="750"/>
        <v>0</v>
      </c>
      <c r="L107" s="459">
        <f t="shared" ca="1" si="750"/>
        <v>0</v>
      </c>
      <c r="M107" s="459">
        <f t="shared" ca="1" si="750"/>
        <v>0</v>
      </c>
      <c r="N107" s="459">
        <f t="shared" ca="1" si="750"/>
        <v>0</v>
      </c>
      <c r="O107" s="459">
        <f t="shared" ca="1" si="750"/>
        <v>0</v>
      </c>
      <c r="P107" s="459">
        <f t="shared" ca="1" si="750"/>
        <v>0</v>
      </c>
      <c r="Q107" s="459">
        <f t="shared" ca="1" si="750"/>
        <v>0</v>
      </c>
      <c r="R107" s="459">
        <f t="shared" ca="1" si="750"/>
        <v>0</v>
      </c>
      <c r="S107" s="459">
        <f t="shared" ca="1" si="750"/>
        <v>0</v>
      </c>
      <c r="T107" s="459">
        <f t="shared" ca="1" si="750"/>
        <v>0</v>
      </c>
      <c r="U107" s="459">
        <f t="shared" ca="1" si="750"/>
        <v>0</v>
      </c>
      <c r="V107" s="459">
        <f t="shared" ca="1" si="750"/>
        <v>0</v>
      </c>
      <c r="W107" s="459">
        <f t="shared" ca="1" si="750"/>
        <v>0</v>
      </c>
      <c r="X107" s="459">
        <f t="shared" ca="1" si="750"/>
        <v>0</v>
      </c>
      <c r="Y107" s="459">
        <f t="shared" ca="1" si="750"/>
        <v>0</v>
      </c>
      <c r="Z107" s="459">
        <f t="shared" ca="1" si="750"/>
        <v>0</v>
      </c>
      <c r="AA107" s="459">
        <f t="shared" ca="1" si="750"/>
        <v>0</v>
      </c>
      <c r="AB107" s="459">
        <f t="shared" ca="1" si="750"/>
        <v>0</v>
      </c>
      <c r="AC107" s="459">
        <f t="shared" ca="1" si="750"/>
        <v>0</v>
      </c>
      <c r="AD107" s="459">
        <f t="shared" ca="1" si="750"/>
        <v>0</v>
      </c>
      <c r="AE107" s="459">
        <f t="shared" ca="1" si="750"/>
        <v>0</v>
      </c>
      <c r="AF107" s="459">
        <f t="shared" ca="1" si="750"/>
        <v>0</v>
      </c>
      <c r="AG107" s="459">
        <f t="shared" ca="1" si="750"/>
        <v>0</v>
      </c>
      <c r="AH107" s="459">
        <f t="shared" ca="1" si="750"/>
        <v>0</v>
      </c>
      <c r="AI107" s="459">
        <f t="shared" ca="1" si="750"/>
        <v>0</v>
      </c>
      <c r="AJ107" s="459">
        <f t="shared" ca="1" si="750"/>
        <v>0</v>
      </c>
      <c r="AK107" s="459">
        <f t="shared" ca="1" si="750"/>
        <v>0</v>
      </c>
      <c r="AL107" s="459">
        <f t="shared" ca="1" si="750"/>
        <v>0</v>
      </c>
      <c r="AM107" s="459">
        <f t="shared" ref="AM107:BR107" ca="1" si="751">AM104*AM98*AM11</f>
        <v>0</v>
      </c>
      <c r="AN107" s="459">
        <f t="shared" ca="1" si="751"/>
        <v>0</v>
      </c>
      <c r="AO107" s="459">
        <f t="shared" ca="1" si="751"/>
        <v>0</v>
      </c>
      <c r="AP107" s="459">
        <f t="shared" ca="1" si="751"/>
        <v>0</v>
      </c>
      <c r="AQ107" s="459">
        <f t="shared" ca="1" si="751"/>
        <v>0</v>
      </c>
      <c r="AR107" s="459">
        <f t="shared" ca="1" si="751"/>
        <v>0</v>
      </c>
      <c r="AS107" s="459">
        <f t="shared" ca="1" si="751"/>
        <v>0</v>
      </c>
      <c r="AT107" s="459">
        <f t="shared" ca="1" si="751"/>
        <v>0</v>
      </c>
      <c r="AU107" s="459">
        <f t="shared" ca="1" si="751"/>
        <v>0</v>
      </c>
      <c r="AV107" s="459">
        <f t="shared" ca="1" si="751"/>
        <v>0</v>
      </c>
      <c r="AW107" s="459">
        <f t="shared" ca="1" si="751"/>
        <v>0</v>
      </c>
      <c r="AX107" s="459">
        <f t="shared" ca="1" si="751"/>
        <v>0</v>
      </c>
      <c r="AY107" s="459">
        <f t="shared" ca="1" si="751"/>
        <v>0</v>
      </c>
      <c r="AZ107" s="459">
        <f t="shared" ca="1" si="751"/>
        <v>0</v>
      </c>
      <c r="BA107" s="459">
        <f t="shared" ca="1" si="751"/>
        <v>0</v>
      </c>
      <c r="BB107" s="459">
        <f t="shared" ca="1" si="751"/>
        <v>0</v>
      </c>
      <c r="BC107" s="459">
        <f t="shared" ca="1" si="751"/>
        <v>0</v>
      </c>
      <c r="BD107" s="459">
        <f t="shared" ca="1" si="751"/>
        <v>0</v>
      </c>
      <c r="BE107" s="459">
        <f t="shared" ca="1" si="751"/>
        <v>0</v>
      </c>
      <c r="BF107" s="459">
        <f t="shared" ca="1" si="751"/>
        <v>0</v>
      </c>
      <c r="BG107" s="459">
        <f t="shared" ca="1" si="751"/>
        <v>0</v>
      </c>
      <c r="BH107" s="459">
        <f t="shared" ca="1" si="751"/>
        <v>0</v>
      </c>
      <c r="BI107" s="459">
        <f t="shared" ca="1" si="751"/>
        <v>0</v>
      </c>
      <c r="BJ107" s="459">
        <f t="shared" ca="1" si="751"/>
        <v>0</v>
      </c>
      <c r="BK107" s="459">
        <f t="shared" ca="1" si="751"/>
        <v>0</v>
      </c>
      <c r="BL107" s="459">
        <f t="shared" ca="1" si="751"/>
        <v>0</v>
      </c>
      <c r="BM107" s="459">
        <f t="shared" ca="1" si="751"/>
        <v>0</v>
      </c>
      <c r="BN107" s="459">
        <f t="shared" ca="1" si="751"/>
        <v>0</v>
      </c>
      <c r="BO107" s="459">
        <f t="shared" ca="1" si="751"/>
        <v>0</v>
      </c>
      <c r="BP107" s="459">
        <f t="shared" ca="1" si="751"/>
        <v>0</v>
      </c>
      <c r="BQ107" s="459">
        <f t="shared" ca="1" si="751"/>
        <v>0</v>
      </c>
      <c r="BR107" s="459">
        <f t="shared" ca="1" si="751"/>
        <v>0</v>
      </c>
      <c r="BS107" s="459">
        <f t="shared" ref="BS107:CX107" ca="1" si="752">BS104*BS98*BS11</f>
        <v>0</v>
      </c>
      <c r="BT107" s="459">
        <f t="shared" ca="1" si="752"/>
        <v>0</v>
      </c>
      <c r="BU107" s="459">
        <f t="shared" ca="1" si="752"/>
        <v>0</v>
      </c>
      <c r="BV107" s="459">
        <f t="shared" ca="1" si="752"/>
        <v>0</v>
      </c>
      <c r="BW107" s="459">
        <f t="shared" ca="1" si="752"/>
        <v>0</v>
      </c>
      <c r="BX107" s="459">
        <f t="shared" ca="1" si="752"/>
        <v>0</v>
      </c>
      <c r="BY107" s="459">
        <f t="shared" ca="1" si="752"/>
        <v>0</v>
      </c>
      <c r="BZ107" s="459">
        <f t="shared" ca="1" si="752"/>
        <v>0</v>
      </c>
      <c r="CA107" s="459">
        <f t="shared" ca="1" si="752"/>
        <v>0</v>
      </c>
      <c r="CB107" s="459">
        <f t="shared" ca="1" si="752"/>
        <v>0</v>
      </c>
      <c r="CC107" s="459">
        <f t="shared" ca="1" si="752"/>
        <v>0</v>
      </c>
      <c r="CD107" s="459">
        <f t="shared" ca="1" si="752"/>
        <v>0</v>
      </c>
      <c r="CE107" s="459">
        <f t="shared" ca="1" si="752"/>
        <v>0</v>
      </c>
      <c r="CF107" s="459">
        <f t="shared" ca="1" si="752"/>
        <v>0</v>
      </c>
      <c r="CG107" s="459">
        <f t="shared" ca="1" si="752"/>
        <v>0</v>
      </c>
      <c r="CH107" s="459">
        <f t="shared" ca="1" si="752"/>
        <v>0</v>
      </c>
      <c r="CI107" s="459">
        <f t="shared" ca="1" si="752"/>
        <v>0</v>
      </c>
      <c r="CJ107" s="459">
        <f t="shared" ca="1" si="752"/>
        <v>0</v>
      </c>
      <c r="CK107" s="459">
        <f t="shared" ca="1" si="752"/>
        <v>0</v>
      </c>
      <c r="CL107" s="459">
        <f t="shared" ca="1" si="752"/>
        <v>0</v>
      </c>
      <c r="CM107" s="459">
        <f t="shared" ca="1" si="752"/>
        <v>0</v>
      </c>
      <c r="CN107" s="459">
        <f t="shared" ca="1" si="752"/>
        <v>0</v>
      </c>
      <c r="CO107" s="459">
        <f t="shared" ca="1" si="752"/>
        <v>0</v>
      </c>
      <c r="CP107" s="459">
        <f t="shared" ca="1" si="752"/>
        <v>0</v>
      </c>
      <c r="CQ107" s="459">
        <f t="shared" ca="1" si="752"/>
        <v>0</v>
      </c>
      <c r="CR107" s="459">
        <f t="shared" ca="1" si="752"/>
        <v>0</v>
      </c>
      <c r="CS107" s="459">
        <f t="shared" ca="1" si="752"/>
        <v>0</v>
      </c>
      <c r="CT107" s="459">
        <f t="shared" ca="1" si="752"/>
        <v>0</v>
      </c>
      <c r="CU107" s="459">
        <f t="shared" ca="1" si="752"/>
        <v>0</v>
      </c>
      <c r="CV107" s="459">
        <f t="shared" ca="1" si="752"/>
        <v>0</v>
      </c>
      <c r="CW107" s="459">
        <f t="shared" ca="1" si="752"/>
        <v>0</v>
      </c>
      <c r="CX107" s="459">
        <f t="shared" ca="1" si="752"/>
        <v>0</v>
      </c>
      <c r="CY107" s="459">
        <f t="shared" ref="CY107:DW107" ca="1" si="753">CY104*CY98*CY11</f>
        <v>0</v>
      </c>
      <c r="CZ107" s="459">
        <f t="shared" ca="1" si="753"/>
        <v>0</v>
      </c>
      <c r="DA107" s="459">
        <f t="shared" ca="1" si="753"/>
        <v>0</v>
      </c>
      <c r="DB107" s="459">
        <f t="shared" ca="1" si="753"/>
        <v>0</v>
      </c>
      <c r="DC107" s="459">
        <f t="shared" ca="1" si="753"/>
        <v>0</v>
      </c>
      <c r="DD107" s="459">
        <f t="shared" ca="1" si="753"/>
        <v>0</v>
      </c>
      <c r="DE107" s="459">
        <f t="shared" ca="1" si="753"/>
        <v>0</v>
      </c>
      <c r="DF107" s="459">
        <f t="shared" ca="1" si="753"/>
        <v>0</v>
      </c>
      <c r="DG107" s="459">
        <f t="shared" ca="1" si="753"/>
        <v>0</v>
      </c>
      <c r="DH107" s="459">
        <f t="shared" ca="1" si="753"/>
        <v>0</v>
      </c>
      <c r="DI107" s="459">
        <f t="shared" ca="1" si="753"/>
        <v>0</v>
      </c>
      <c r="DJ107" s="459">
        <f t="shared" ca="1" si="753"/>
        <v>0</v>
      </c>
      <c r="DK107" s="459">
        <f t="shared" ca="1" si="753"/>
        <v>0</v>
      </c>
      <c r="DL107" s="459">
        <f t="shared" ca="1" si="753"/>
        <v>0</v>
      </c>
      <c r="DM107" s="459">
        <f t="shared" ca="1" si="753"/>
        <v>0</v>
      </c>
      <c r="DN107" s="459">
        <f t="shared" ca="1" si="753"/>
        <v>0</v>
      </c>
      <c r="DO107" s="459">
        <f t="shared" ca="1" si="753"/>
        <v>0</v>
      </c>
      <c r="DP107" s="459">
        <f t="shared" ca="1" si="753"/>
        <v>0</v>
      </c>
      <c r="DQ107" s="459">
        <f t="shared" ca="1" si="753"/>
        <v>0</v>
      </c>
      <c r="DR107" s="459">
        <f t="shared" ca="1" si="753"/>
        <v>0</v>
      </c>
      <c r="DS107" s="459">
        <f t="shared" ca="1" si="753"/>
        <v>0</v>
      </c>
      <c r="DT107" s="459">
        <f t="shared" ca="1" si="753"/>
        <v>0</v>
      </c>
      <c r="DU107" s="459">
        <f t="shared" ca="1" si="753"/>
        <v>0</v>
      </c>
      <c r="DV107" s="459">
        <f t="shared" ca="1" si="753"/>
        <v>0</v>
      </c>
      <c r="DW107" s="459">
        <f t="shared" ca="1" si="753"/>
        <v>0</v>
      </c>
    </row>
    <row r="108" spans="1:127">
      <c r="A108" s="960" t="s">
        <v>845</v>
      </c>
      <c r="B108" s="841">
        <f>Inputs!$D$405</f>
        <v>0</v>
      </c>
      <c r="C108" s="841"/>
      <c r="D108" s="510">
        <f ca="1">SUM(G108:DW108)</f>
        <v>0</v>
      </c>
      <c r="E108" s="510"/>
      <c r="F108" s="372"/>
      <c r="G108" s="459">
        <f>G107*($B$108/(1-$B$108))</f>
        <v>0</v>
      </c>
      <c r="H108" s="459">
        <f t="shared" ref="H108:BS108" ca="1" si="754">H107*($B$108/(1-$B$108))</f>
        <v>0</v>
      </c>
      <c r="I108" s="459">
        <f t="shared" ca="1" si="754"/>
        <v>0</v>
      </c>
      <c r="J108" s="459">
        <f t="shared" ca="1" si="754"/>
        <v>0</v>
      </c>
      <c r="K108" s="459">
        <f t="shared" ca="1" si="754"/>
        <v>0</v>
      </c>
      <c r="L108" s="459">
        <f t="shared" ca="1" si="754"/>
        <v>0</v>
      </c>
      <c r="M108" s="459">
        <f t="shared" ca="1" si="754"/>
        <v>0</v>
      </c>
      <c r="N108" s="459">
        <f t="shared" ca="1" si="754"/>
        <v>0</v>
      </c>
      <c r="O108" s="459">
        <f t="shared" ca="1" si="754"/>
        <v>0</v>
      </c>
      <c r="P108" s="459">
        <f t="shared" ca="1" si="754"/>
        <v>0</v>
      </c>
      <c r="Q108" s="459">
        <f t="shared" ca="1" si="754"/>
        <v>0</v>
      </c>
      <c r="R108" s="459">
        <f t="shared" ca="1" si="754"/>
        <v>0</v>
      </c>
      <c r="S108" s="459">
        <f t="shared" ca="1" si="754"/>
        <v>0</v>
      </c>
      <c r="T108" s="459">
        <f t="shared" ca="1" si="754"/>
        <v>0</v>
      </c>
      <c r="U108" s="459">
        <f t="shared" ca="1" si="754"/>
        <v>0</v>
      </c>
      <c r="V108" s="459">
        <f t="shared" ca="1" si="754"/>
        <v>0</v>
      </c>
      <c r="W108" s="459">
        <f t="shared" ca="1" si="754"/>
        <v>0</v>
      </c>
      <c r="X108" s="459">
        <f t="shared" ca="1" si="754"/>
        <v>0</v>
      </c>
      <c r="Y108" s="459">
        <f t="shared" ca="1" si="754"/>
        <v>0</v>
      </c>
      <c r="Z108" s="459">
        <f t="shared" ca="1" si="754"/>
        <v>0</v>
      </c>
      <c r="AA108" s="459">
        <f t="shared" ca="1" si="754"/>
        <v>0</v>
      </c>
      <c r="AB108" s="459">
        <f t="shared" ca="1" si="754"/>
        <v>0</v>
      </c>
      <c r="AC108" s="459">
        <f t="shared" ca="1" si="754"/>
        <v>0</v>
      </c>
      <c r="AD108" s="459">
        <f t="shared" ca="1" si="754"/>
        <v>0</v>
      </c>
      <c r="AE108" s="459">
        <f t="shared" ca="1" si="754"/>
        <v>0</v>
      </c>
      <c r="AF108" s="459">
        <f t="shared" ca="1" si="754"/>
        <v>0</v>
      </c>
      <c r="AG108" s="459">
        <f t="shared" ca="1" si="754"/>
        <v>0</v>
      </c>
      <c r="AH108" s="459">
        <f t="shared" ca="1" si="754"/>
        <v>0</v>
      </c>
      <c r="AI108" s="459">
        <f t="shared" ca="1" si="754"/>
        <v>0</v>
      </c>
      <c r="AJ108" s="459">
        <f t="shared" ca="1" si="754"/>
        <v>0</v>
      </c>
      <c r="AK108" s="459">
        <f t="shared" ca="1" si="754"/>
        <v>0</v>
      </c>
      <c r="AL108" s="459">
        <f t="shared" ca="1" si="754"/>
        <v>0</v>
      </c>
      <c r="AM108" s="459">
        <f t="shared" ca="1" si="754"/>
        <v>0</v>
      </c>
      <c r="AN108" s="459">
        <f t="shared" ca="1" si="754"/>
        <v>0</v>
      </c>
      <c r="AO108" s="459">
        <f t="shared" ca="1" si="754"/>
        <v>0</v>
      </c>
      <c r="AP108" s="459">
        <f t="shared" ca="1" si="754"/>
        <v>0</v>
      </c>
      <c r="AQ108" s="459">
        <f t="shared" ca="1" si="754"/>
        <v>0</v>
      </c>
      <c r="AR108" s="459">
        <f t="shared" ca="1" si="754"/>
        <v>0</v>
      </c>
      <c r="AS108" s="459">
        <f t="shared" ca="1" si="754"/>
        <v>0</v>
      </c>
      <c r="AT108" s="459">
        <f t="shared" ca="1" si="754"/>
        <v>0</v>
      </c>
      <c r="AU108" s="459">
        <f t="shared" ca="1" si="754"/>
        <v>0</v>
      </c>
      <c r="AV108" s="459">
        <f t="shared" ca="1" si="754"/>
        <v>0</v>
      </c>
      <c r="AW108" s="459">
        <f t="shared" ca="1" si="754"/>
        <v>0</v>
      </c>
      <c r="AX108" s="459">
        <f t="shared" ca="1" si="754"/>
        <v>0</v>
      </c>
      <c r="AY108" s="459">
        <f t="shared" ca="1" si="754"/>
        <v>0</v>
      </c>
      <c r="AZ108" s="459">
        <f t="shared" ca="1" si="754"/>
        <v>0</v>
      </c>
      <c r="BA108" s="459">
        <f t="shared" ca="1" si="754"/>
        <v>0</v>
      </c>
      <c r="BB108" s="459">
        <f t="shared" ca="1" si="754"/>
        <v>0</v>
      </c>
      <c r="BC108" s="459">
        <f t="shared" ca="1" si="754"/>
        <v>0</v>
      </c>
      <c r="BD108" s="459">
        <f t="shared" ca="1" si="754"/>
        <v>0</v>
      </c>
      <c r="BE108" s="459">
        <f t="shared" ca="1" si="754"/>
        <v>0</v>
      </c>
      <c r="BF108" s="459">
        <f t="shared" ca="1" si="754"/>
        <v>0</v>
      </c>
      <c r="BG108" s="459">
        <f t="shared" ca="1" si="754"/>
        <v>0</v>
      </c>
      <c r="BH108" s="459">
        <f t="shared" ca="1" si="754"/>
        <v>0</v>
      </c>
      <c r="BI108" s="459">
        <f t="shared" ca="1" si="754"/>
        <v>0</v>
      </c>
      <c r="BJ108" s="459">
        <f t="shared" ca="1" si="754"/>
        <v>0</v>
      </c>
      <c r="BK108" s="459">
        <f t="shared" ca="1" si="754"/>
        <v>0</v>
      </c>
      <c r="BL108" s="459">
        <f t="shared" ca="1" si="754"/>
        <v>0</v>
      </c>
      <c r="BM108" s="459">
        <f t="shared" ca="1" si="754"/>
        <v>0</v>
      </c>
      <c r="BN108" s="459">
        <f t="shared" ca="1" si="754"/>
        <v>0</v>
      </c>
      <c r="BO108" s="459">
        <f t="shared" ca="1" si="754"/>
        <v>0</v>
      </c>
      <c r="BP108" s="459">
        <f t="shared" ca="1" si="754"/>
        <v>0</v>
      </c>
      <c r="BQ108" s="459">
        <f t="shared" ca="1" si="754"/>
        <v>0</v>
      </c>
      <c r="BR108" s="459">
        <f t="shared" ca="1" si="754"/>
        <v>0</v>
      </c>
      <c r="BS108" s="459">
        <f t="shared" ca="1" si="754"/>
        <v>0</v>
      </c>
      <c r="BT108" s="459">
        <f t="shared" ref="BT108:DW108" ca="1" si="755">BT107*($B$108/(1-$B$108))</f>
        <v>0</v>
      </c>
      <c r="BU108" s="459">
        <f t="shared" ca="1" si="755"/>
        <v>0</v>
      </c>
      <c r="BV108" s="459">
        <f t="shared" ca="1" si="755"/>
        <v>0</v>
      </c>
      <c r="BW108" s="459">
        <f t="shared" ca="1" si="755"/>
        <v>0</v>
      </c>
      <c r="BX108" s="459">
        <f t="shared" ca="1" si="755"/>
        <v>0</v>
      </c>
      <c r="BY108" s="459">
        <f t="shared" ca="1" si="755"/>
        <v>0</v>
      </c>
      <c r="BZ108" s="459">
        <f t="shared" ca="1" si="755"/>
        <v>0</v>
      </c>
      <c r="CA108" s="459">
        <f t="shared" ca="1" si="755"/>
        <v>0</v>
      </c>
      <c r="CB108" s="459">
        <f t="shared" ca="1" si="755"/>
        <v>0</v>
      </c>
      <c r="CC108" s="459">
        <f t="shared" ca="1" si="755"/>
        <v>0</v>
      </c>
      <c r="CD108" s="459">
        <f t="shared" ca="1" si="755"/>
        <v>0</v>
      </c>
      <c r="CE108" s="459">
        <f t="shared" ca="1" si="755"/>
        <v>0</v>
      </c>
      <c r="CF108" s="459">
        <f t="shared" ca="1" si="755"/>
        <v>0</v>
      </c>
      <c r="CG108" s="459">
        <f t="shared" ca="1" si="755"/>
        <v>0</v>
      </c>
      <c r="CH108" s="459">
        <f t="shared" ca="1" si="755"/>
        <v>0</v>
      </c>
      <c r="CI108" s="459">
        <f t="shared" ca="1" si="755"/>
        <v>0</v>
      </c>
      <c r="CJ108" s="459">
        <f t="shared" ca="1" si="755"/>
        <v>0</v>
      </c>
      <c r="CK108" s="459">
        <f t="shared" ca="1" si="755"/>
        <v>0</v>
      </c>
      <c r="CL108" s="459">
        <f t="shared" ca="1" si="755"/>
        <v>0</v>
      </c>
      <c r="CM108" s="459">
        <f t="shared" ca="1" si="755"/>
        <v>0</v>
      </c>
      <c r="CN108" s="459">
        <f t="shared" ca="1" si="755"/>
        <v>0</v>
      </c>
      <c r="CO108" s="459">
        <f t="shared" ca="1" si="755"/>
        <v>0</v>
      </c>
      <c r="CP108" s="459">
        <f t="shared" ca="1" si="755"/>
        <v>0</v>
      </c>
      <c r="CQ108" s="459">
        <f t="shared" ca="1" si="755"/>
        <v>0</v>
      </c>
      <c r="CR108" s="459">
        <f t="shared" ca="1" si="755"/>
        <v>0</v>
      </c>
      <c r="CS108" s="459">
        <f t="shared" ca="1" si="755"/>
        <v>0</v>
      </c>
      <c r="CT108" s="459">
        <f t="shared" ca="1" si="755"/>
        <v>0</v>
      </c>
      <c r="CU108" s="459">
        <f t="shared" ca="1" si="755"/>
        <v>0</v>
      </c>
      <c r="CV108" s="459">
        <f t="shared" ca="1" si="755"/>
        <v>0</v>
      </c>
      <c r="CW108" s="459">
        <f t="shared" ca="1" si="755"/>
        <v>0</v>
      </c>
      <c r="CX108" s="459">
        <f t="shared" ca="1" si="755"/>
        <v>0</v>
      </c>
      <c r="CY108" s="459">
        <f t="shared" ca="1" si="755"/>
        <v>0</v>
      </c>
      <c r="CZ108" s="459">
        <f t="shared" ca="1" si="755"/>
        <v>0</v>
      </c>
      <c r="DA108" s="459">
        <f t="shared" ca="1" si="755"/>
        <v>0</v>
      </c>
      <c r="DB108" s="459">
        <f t="shared" ca="1" si="755"/>
        <v>0</v>
      </c>
      <c r="DC108" s="459">
        <f t="shared" ca="1" si="755"/>
        <v>0</v>
      </c>
      <c r="DD108" s="459">
        <f t="shared" ca="1" si="755"/>
        <v>0</v>
      </c>
      <c r="DE108" s="459">
        <f t="shared" ca="1" si="755"/>
        <v>0</v>
      </c>
      <c r="DF108" s="459">
        <f t="shared" ca="1" si="755"/>
        <v>0</v>
      </c>
      <c r="DG108" s="459">
        <f t="shared" ca="1" si="755"/>
        <v>0</v>
      </c>
      <c r="DH108" s="459">
        <f t="shared" ca="1" si="755"/>
        <v>0</v>
      </c>
      <c r="DI108" s="459">
        <f t="shared" ca="1" si="755"/>
        <v>0</v>
      </c>
      <c r="DJ108" s="459">
        <f t="shared" ca="1" si="755"/>
        <v>0</v>
      </c>
      <c r="DK108" s="459">
        <f t="shared" ca="1" si="755"/>
        <v>0</v>
      </c>
      <c r="DL108" s="459">
        <f t="shared" ca="1" si="755"/>
        <v>0</v>
      </c>
      <c r="DM108" s="459">
        <f t="shared" ca="1" si="755"/>
        <v>0</v>
      </c>
      <c r="DN108" s="459">
        <f t="shared" ca="1" si="755"/>
        <v>0</v>
      </c>
      <c r="DO108" s="459">
        <f t="shared" ca="1" si="755"/>
        <v>0</v>
      </c>
      <c r="DP108" s="459">
        <f t="shared" ca="1" si="755"/>
        <v>0</v>
      </c>
      <c r="DQ108" s="459">
        <f t="shared" ca="1" si="755"/>
        <v>0</v>
      </c>
      <c r="DR108" s="459">
        <f t="shared" ca="1" si="755"/>
        <v>0</v>
      </c>
      <c r="DS108" s="459">
        <f t="shared" ca="1" si="755"/>
        <v>0</v>
      </c>
      <c r="DT108" s="459">
        <f t="shared" ca="1" si="755"/>
        <v>0</v>
      </c>
      <c r="DU108" s="459">
        <f t="shared" ca="1" si="755"/>
        <v>0</v>
      </c>
      <c r="DV108" s="459">
        <f t="shared" ca="1" si="755"/>
        <v>0</v>
      </c>
      <c r="DW108" s="459">
        <f t="shared" ca="1" si="755"/>
        <v>0</v>
      </c>
    </row>
    <row r="109" spans="1:127">
      <c r="A109" s="880" t="s">
        <v>1175</v>
      </c>
      <c r="B109" s="704"/>
      <c r="C109" s="704"/>
      <c r="D109" s="510">
        <f ca="1">SUM(G109:DW109)</f>
        <v>0</v>
      </c>
      <c r="E109" s="510"/>
      <c r="F109" s="372"/>
      <c r="G109" s="459">
        <f>SUM(G107:G108)</f>
        <v>0</v>
      </c>
      <c r="H109" s="459">
        <f t="shared" ref="H109" ca="1" si="756">SUM(H107:H108)</f>
        <v>0</v>
      </c>
      <c r="I109" s="459">
        <f t="shared" ref="I109:BT109" ca="1" si="757">SUM(I107:I108)</f>
        <v>0</v>
      </c>
      <c r="J109" s="459">
        <f t="shared" ca="1" si="757"/>
        <v>0</v>
      </c>
      <c r="K109" s="459">
        <f t="shared" ca="1" si="757"/>
        <v>0</v>
      </c>
      <c r="L109" s="459">
        <f t="shared" ca="1" si="757"/>
        <v>0</v>
      </c>
      <c r="M109" s="459">
        <f t="shared" ca="1" si="757"/>
        <v>0</v>
      </c>
      <c r="N109" s="459">
        <f t="shared" ca="1" si="757"/>
        <v>0</v>
      </c>
      <c r="O109" s="459">
        <f t="shared" ca="1" si="757"/>
        <v>0</v>
      </c>
      <c r="P109" s="459">
        <f t="shared" ca="1" si="757"/>
        <v>0</v>
      </c>
      <c r="Q109" s="459">
        <f t="shared" ca="1" si="757"/>
        <v>0</v>
      </c>
      <c r="R109" s="459">
        <f t="shared" ca="1" si="757"/>
        <v>0</v>
      </c>
      <c r="S109" s="459">
        <f t="shared" ca="1" si="757"/>
        <v>0</v>
      </c>
      <c r="T109" s="459">
        <f t="shared" ca="1" si="757"/>
        <v>0</v>
      </c>
      <c r="U109" s="459">
        <f t="shared" ca="1" si="757"/>
        <v>0</v>
      </c>
      <c r="V109" s="459">
        <f t="shared" ca="1" si="757"/>
        <v>0</v>
      </c>
      <c r="W109" s="459">
        <f t="shared" ca="1" si="757"/>
        <v>0</v>
      </c>
      <c r="X109" s="459">
        <f t="shared" ca="1" si="757"/>
        <v>0</v>
      </c>
      <c r="Y109" s="459">
        <f t="shared" ca="1" si="757"/>
        <v>0</v>
      </c>
      <c r="Z109" s="459">
        <f t="shared" ca="1" si="757"/>
        <v>0</v>
      </c>
      <c r="AA109" s="459">
        <f t="shared" ca="1" si="757"/>
        <v>0</v>
      </c>
      <c r="AB109" s="459">
        <f t="shared" ca="1" si="757"/>
        <v>0</v>
      </c>
      <c r="AC109" s="459">
        <f t="shared" ca="1" si="757"/>
        <v>0</v>
      </c>
      <c r="AD109" s="459">
        <f t="shared" ca="1" si="757"/>
        <v>0</v>
      </c>
      <c r="AE109" s="459">
        <f t="shared" ca="1" si="757"/>
        <v>0</v>
      </c>
      <c r="AF109" s="459">
        <f t="shared" ca="1" si="757"/>
        <v>0</v>
      </c>
      <c r="AG109" s="459">
        <f t="shared" ca="1" si="757"/>
        <v>0</v>
      </c>
      <c r="AH109" s="459">
        <f t="shared" ca="1" si="757"/>
        <v>0</v>
      </c>
      <c r="AI109" s="459">
        <f t="shared" ca="1" si="757"/>
        <v>0</v>
      </c>
      <c r="AJ109" s="459">
        <f t="shared" ca="1" si="757"/>
        <v>0</v>
      </c>
      <c r="AK109" s="459">
        <f t="shared" ca="1" si="757"/>
        <v>0</v>
      </c>
      <c r="AL109" s="459">
        <f t="shared" ca="1" si="757"/>
        <v>0</v>
      </c>
      <c r="AM109" s="459">
        <f t="shared" ca="1" si="757"/>
        <v>0</v>
      </c>
      <c r="AN109" s="459">
        <f t="shared" ca="1" si="757"/>
        <v>0</v>
      </c>
      <c r="AO109" s="459">
        <f t="shared" ca="1" si="757"/>
        <v>0</v>
      </c>
      <c r="AP109" s="459">
        <f t="shared" ca="1" si="757"/>
        <v>0</v>
      </c>
      <c r="AQ109" s="459">
        <f t="shared" ca="1" si="757"/>
        <v>0</v>
      </c>
      <c r="AR109" s="459">
        <f t="shared" ca="1" si="757"/>
        <v>0</v>
      </c>
      <c r="AS109" s="459">
        <f t="shared" ca="1" si="757"/>
        <v>0</v>
      </c>
      <c r="AT109" s="459">
        <f t="shared" ca="1" si="757"/>
        <v>0</v>
      </c>
      <c r="AU109" s="459">
        <f t="shared" ca="1" si="757"/>
        <v>0</v>
      </c>
      <c r="AV109" s="459">
        <f t="shared" ca="1" si="757"/>
        <v>0</v>
      </c>
      <c r="AW109" s="459">
        <f t="shared" ca="1" si="757"/>
        <v>0</v>
      </c>
      <c r="AX109" s="459">
        <f t="shared" ca="1" si="757"/>
        <v>0</v>
      </c>
      <c r="AY109" s="459">
        <f t="shared" ca="1" si="757"/>
        <v>0</v>
      </c>
      <c r="AZ109" s="459">
        <f t="shared" ca="1" si="757"/>
        <v>0</v>
      </c>
      <c r="BA109" s="459">
        <f t="shared" ca="1" si="757"/>
        <v>0</v>
      </c>
      <c r="BB109" s="459">
        <f t="shared" ca="1" si="757"/>
        <v>0</v>
      </c>
      <c r="BC109" s="459">
        <f t="shared" ca="1" si="757"/>
        <v>0</v>
      </c>
      <c r="BD109" s="459">
        <f t="shared" ca="1" si="757"/>
        <v>0</v>
      </c>
      <c r="BE109" s="459">
        <f t="shared" ca="1" si="757"/>
        <v>0</v>
      </c>
      <c r="BF109" s="459">
        <f t="shared" ca="1" si="757"/>
        <v>0</v>
      </c>
      <c r="BG109" s="459">
        <f t="shared" ca="1" si="757"/>
        <v>0</v>
      </c>
      <c r="BH109" s="459">
        <f t="shared" ca="1" si="757"/>
        <v>0</v>
      </c>
      <c r="BI109" s="459">
        <f t="shared" ca="1" si="757"/>
        <v>0</v>
      </c>
      <c r="BJ109" s="459">
        <f t="shared" ca="1" si="757"/>
        <v>0</v>
      </c>
      <c r="BK109" s="459">
        <f t="shared" ca="1" si="757"/>
        <v>0</v>
      </c>
      <c r="BL109" s="459">
        <f t="shared" ca="1" si="757"/>
        <v>0</v>
      </c>
      <c r="BM109" s="459">
        <f t="shared" ca="1" si="757"/>
        <v>0</v>
      </c>
      <c r="BN109" s="459">
        <f t="shared" ca="1" si="757"/>
        <v>0</v>
      </c>
      <c r="BO109" s="459">
        <f t="shared" ca="1" si="757"/>
        <v>0</v>
      </c>
      <c r="BP109" s="459">
        <f t="shared" ca="1" si="757"/>
        <v>0</v>
      </c>
      <c r="BQ109" s="459">
        <f t="shared" ca="1" si="757"/>
        <v>0</v>
      </c>
      <c r="BR109" s="459">
        <f t="shared" ca="1" si="757"/>
        <v>0</v>
      </c>
      <c r="BS109" s="459">
        <f t="shared" ca="1" si="757"/>
        <v>0</v>
      </c>
      <c r="BT109" s="459">
        <f t="shared" ca="1" si="757"/>
        <v>0</v>
      </c>
      <c r="BU109" s="459">
        <f t="shared" ref="BU109:DW109" ca="1" si="758">SUM(BU107:BU108)</f>
        <v>0</v>
      </c>
      <c r="BV109" s="459">
        <f t="shared" ca="1" si="758"/>
        <v>0</v>
      </c>
      <c r="BW109" s="459">
        <f t="shared" ca="1" si="758"/>
        <v>0</v>
      </c>
      <c r="BX109" s="459">
        <f t="shared" ca="1" si="758"/>
        <v>0</v>
      </c>
      <c r="BY109" s="459">
        <f t="shared" ca="1" si="758"/>
        <v>0</v>
      </c>
      <c r="BZ109" s="459">
        <f t="shared" ca="1" si="758"/>
        <v>0</v>
      </c>
      <c r="CA109" s="459">
        <f t="shared" ca="1" si="758"/>
        <v>0</v>
      </c>
      <c r="CB109" s="459">
        <f t="shared" ca="1" si="758"/>
        <v>0</v>
      </c>
      <c r="CC109" s="459">
        <f t="shared" ca="1" si="758"/>
        <v>0</v>
      </c>
      <c r="CD109" s="459">
        <f t="shared" ca="1" si="758"/>
        <v>0</v>
      </c>
      <c r="CE109" s="459">
        <f t="shared" ca="1" si="758"/>
        <v>0</v>
      </c>
      <c r="CF109" s="459">
        <f t="shared" ca="1" si="758"/>
        <v>0</v>
      </c>
      <c r="CG109" s="459">
        <f t="shared" ca="1" si="758"/>
        <v>0</v>
      </c>
      <c r="CH109" s="459">
        <f t="shared" ca="1" si="758"/>
        <v>0</v>
      </c>
      <c r="CI109" s="459">
        <f t="shared" ca="1" si="758"/>
        <v>0</v>
      </c>
      <c r="CJ109" s="459">
        <f t="shared" ca="1" si="758"/>
        <v>0</v>
      </c>
      <c r="CK109" s="459">
        <f t="shared" ca="1" si="758"/>
        <v>0</v>
      </c>
      <c r="CL109" s="459">
        <f t="shared" ca="1" si="758"/>
        <v>0</v>
      </c>
      <c r="CM109" s="459">
        <f t="shared" ca="1" si="758"/>
        <v>0</v>
      </c>
      <c r="CN109" s="459">
        <f t="shared" ca="1" si="758"/>
        <v>0</v>
      </c>
      <c r="CO109" s="459">
        <f t="shared" ca="1" si="758"/>
        <v>0</v>
      </c>
      <c r="CP109" s="459">
        <f t="shared" ca="1" si="758"/>
        <v>0</v>
      </c>
      <c r="CQ109" s="459">
        <f t="shared" ca="1" si="758"/>
        <v>0</v>
      </c>
      <c r="CR109" s="459">
        <f t="shared" ca="1" si="758"/>
        <v>0</v>
      </c>
      <c r="CS109" s="459">
        <f t="shared" ca="1" si="758"/>
        <v>0</v>
      </c>
      <c r="CT109" s="459">
        <f t="shared" ca="1" si="758"/>
        <v>0</v>
      </c>
      <c r="CU109" s="459">
        <f t="shared" ca="1" si="758"/>
        <v>0</v>
      </c>
      <c r="CV109" s="459">
        <f t="shared" ca="1" si="758"/>
        <v>0</v>
      </c>
      <c r="CW109" s="459">
        <f t="shared" ca="1" si="758"/>
        <v>0</v>
      </c>
      <c r="CX109" s="459">
        <f t="shared" ca="1" si="758"/>
        <v>0</v>
      </c>
      <c r="CY109" s="459">
        <f t="shared" ca="1" si="758"/>
        <v>0</v>
      </c>
      <c r="CZ109" s="459">
        <f t="shared" ca="1" si="758"/>
        <v>0</v>
      </c>
      <c r="DA109" s="459">
        <f t="shared" ca="1" si="758"/>
        <v>0</v>
      </c>
      <c r="DB109" s="459">
        <f t="shared" ca="1" si="758"/>
        <v>0</v>
      </c>
      <c r="DC109" s="459">
        <f t="shared" ca="1" si="758"/>
        <v>0</v>
      </c>
      <c r="DD109" s="459">
        <f t="shared" ca="1" si="758"/>
        <v>0</v>
      </c>
      <c r="DE109" s="459">
        <f t="shared" ca="1" si="758"/>
        <v>0</v>
      </c>
      <c r="DF109" s="459">
        <f t="shared" ca="1" si="758"/>
        <v>0</v>
      </c>
      <c r="DG109" s="459">
        <f t="shared" ca="1" si="758"/>
        <v>0</v>
      </c>
      <c r="DH109" s="459">
        <f t="shared" ca="1" si="758"/>
        <v>0</v>
      </c>
      <c r="DI109" s="459">
        <f t="shared" ca="1" si="758"/>
        <v>0</v>
      </c>
      <c r="DJ109" s="459">
        <f t="shared" ca="1" si="758"/>
        <v>0</v>
      </c>
      <c r="DK109" s="459">
        <f t="shared" ca="1" si="758"/>
        <v>0</v>
      </c>
      <c r="DL109" s="459">
        <f t="shared" ca="1" si="758"/>
        <v>0</v>
      </c>
      <c r="DM109" s="459">
        <f t="shared" ca="1" si="758"/>
        <v>0</v>
      </c>
      <c r="DN109" s="459">
        <f t="shared" ca="1" si="758"/>
        <v>0</v>
      </c>
      <c r="DO109" s="459">
        <f t="shared" ca="1" si="758"/>
        <v>0</v>
      </c>
      <c r="DP109" s="459">
        <f t="shared" ca="1" si="758"/>
        <v>0</v>
      </c>
      <c r="DQ109" s="459">
        <f t="shared" ca="1" si="758"/>
        <v>0</v>
      </c>
      <c r="DR109" s="459">
        <f t="shared" ca="1" si="758"/>
        <v>0</v>
      </c>
      <c r="DS109" s="459">
        <f t="shared" ca="1" si="758"/>
        <v>0</v>
      </c>
      <c r="DT109" s="459">
        <f t="shared" ca="1" si="758"/>
        <v>0</v>
      </c>
      <c r="DU109" s="459">
        <f t="shared" ca="1" si="758"/>
        <v>0</v>
      </c>
      <c r="DV109" s="459">
        <f t="shared" ca="1" si="758"/>
        <v>0</v>
      </c>
      <c r="DW109" s="459">
        <f t="shared" ca="1" si="758"/>
        <v>0</v>
      </c>
    </row>
    <row r="110" spans="1:127">
      <c r="A110" s="873" t="s">
        <v>1089</v>
      </c>
      <c r="B110" s="704"/>
      <c r="C110" s="704"/>
      <c r="D110" s="395"/>
      <c r="E110" s="395"/>
      <c r="F110" s="611"/>
      <c r="G110" s="459">
        <f ca="1">G104+G105-G106</f>
        <v>0</v>
      </c>
      <c r="H110" s="459">
        <f t="shared" ref="H110" ca="1" si="759">H104+H105-H106</f>
        <v>0</v>
      </c>
      <c r="I110" s="459">
        <f t="shared" ref="I110:BT110" ca="1" si="760">I104+I105-I106</f>
        <v>0</v>
      </c>
      <c r="J110" s="459">
        <f t="shared" ca="1" si="760"/>
        <v>0</v>
      </c>
      <c r="K110" s="459">
        <f t="shared" ca="1" si="760"/>
        <v>0</v>
      </c>
      <c r="L110" s="459">
        <f t="shared" ca="1" si="760"/>
        <v>0</v>
      </c>
      <c r="M110" s="459">
        <f t="shared" ca="1" si="760"/>
        <v>0</v>
      </c>
      <c r="N110" s="459">
        <f t="shared" ca="1" si="760"/>
        <v>0</v>
      </c>
      <c r="O110" s="459">
        <f t="shared" ca="1" si="760"/>
        <v>0</v>
      </c>
      <c r="P110" s="459">
        <f t="shared" ca="1" si="760"/>
        <v>0</v>
      </c>
      <c r="Q110" s="459">
        <f t="shared" ca="1" si="760"/>
        <v>0</v>
      </c>
      <c r="R110" s="459">
        <f t="shared" ca="1" si="760"/>
        <v>0</v>
      </c>
      <c r="S110" s="459">
        <f t="shared" ca="1" si="760"/>
        <v>0</v>
      </c>
      <c r="T110" s="459">
        <f t="shared" ca="1" si="760"/>
        <v>0</v>
      </c>
      <c r="U110" s="459">
        <f t="shared" ca="1" si="760"/>
        <v>0</v>
      </c>
      <c r="V110" s="459">
        <f t="shared" ca="1" si="760"/>
        <v>0</v>
      </c>
      <c r="W110" s="459">
        <f t="shared" ca="1" si="760"/>
        <v>0</v>
      </c>
      <c r="X110" s="459">
        <f t="shared" ca="1" si="760"/>
        <v>0</v>
      </c>
      <c r="Y110" s="459">
        <f t="shared" ca="1" si="760"/>
        <v>0</v>
      </c>
      <c r="Z110" s="459">
        <f t="shared" ca="1" si="760"/>
        <v>0</v>
      </c>
      <c r="AA110" s="459">
        <f t="shared" ca="1" si="760"/>
        <v>0</v>
      </c>
      <c r="AB110" s="459">
        <f t="shared" ca="1" si="760"/>
        <v>0</v>
      </c>
      <c r="AC110" s="459">
        <f t="shared" ca="1" si="760"/>
        <v>0</v>
      </c>
      <c r="AD110" s="459">
        <f t="shared" ca="1" si="760"/>
        <v>0</v>
      </c>
      <c r="AE110" s="459">
        <f t="shared" ca="1" si="760"/>
        <v>0</v>
      </c>
      <c r="AF110" s="459">
        <f t="shared" ca="1" si="760"/>
        <v>0</v>
      </c>
      <c r="AG110" s="459">
        <f t="shared" ca="1" si="760"/>
        <v>0</v>
      </c>
      <c r="AH110" s="459">
        <f t="shared" ca="1" si="760"/>
        <v>0</v>
      </c>
      <c r="AI110" s="459">
        <f t="shared" ca="1" si="760"/>
        <v>0</v>
      </c>
      <c r="AJ110" s="459">
        <f t="shared" ca="1" si="760"/>
        <v>0</v>
      </c>
      <c r="AK110" s="459">
        <f t="shared" ca="1" si="760"/>
        <v>0</v>
      </c>
      <c r="AL110" s="459">
        <f t="shared" ca="1" si="760"/>
        <v>0</v>
      </c>
      <c r="AM110" s="459">
        <f t="shared" ca="1" si="760"/>
        <v>0</v>
      </c>
      <c r="AN110" s="459">
        <f t="shared" ca="1" si="760"/>
        <v>0</v>
      </c>
      <c r="AO110" s="459">
        <f t="shared" ca="1" si="760"/>
        <v>0</v>
      </c>
      <c r="AP110" s="459">
        <f t="shared" ca="1" si="760"/>
        <v>0</v>
      </c>
      <c r="AQ110" s="459">
        <f t="shared" ca="1" si="760"/>
        <v>0</v>
      </c>
      <c r="AR110" s="459">
        <f t="shared" ca="1" si="760"/>
        <v>0</v>
      </c>
      <c r="AS110" s="459">
        <f t="shared" ca="1" si="760"/>
        <v>0</v>
      </c>
      <c r="AT110" s="459">
        <f t="shared" ca="1" si="760"/>
        <v>0</v>
      </c>
      <c r="AU110" s="459">
        <f t="shared" ca="1" si="760"/>
        <v>0</v>
      </c>
      <c r="AV110" s="459">
        <f t="shared" ca="1" si="760"/>
        <v>0</v>
      </c>
      <c r="AW110" s="459">
        <f t="shared" ca="1" si="760"/>
        <v>0</v>
      </c>
      <c r="AX110" s="459">
        <f t="shared" ca="1" si="760"/>
        <v>0</v>
      </c>
      <c r="AY110" s="459">
        <f t="shared" ca="1" si="760"/>
        <v>0</v>
      </c>
      <c r="AZ110" s="459">
        <f t="shared" ca="1" si="760"/>
        <v>0</v>
      </c>
      <c r="BA110" s="459">
        <f t="shared" ca="1" si="760"/>
        <v>0</v>
      </c>
      <c r="BB110" s="459">
        <f t="shared" ca="1" si="760"/>
        <v>0</v>
      </c>
      <c r="BC110" s="459">
        <f t="shared" ca="1" si="760"/>
        <v>0</v>
      </c>
      <c r="BD110" s="459">
        <f t="shared" ca="1" si="760"/>
        <v>0</v>
      </c>
      <c r="BE110" s="459">
        <f t="shared" ca="1" si="760"/>
        <v>0</v>
      </c>
      <c r="BF110" s="459">
        <f t="shared" ca="1" si="760"/>
        <v>0</v>
      </c>
      <c r="BG110" s="459">
        <f t="shared" ca="1" si="760"/>
        <v>0</v>
      </c>
      <c r="BH110" s="459">
        <f t="shared" ca="1" si="760"/>
        <v>0</v>
      </c>
      <c r="BI110" s="459">
        <f t="shared" ca="1" si="760"/>
        <v>0</v>
      </c>
      <c r="BJ110" s="459">
        <f t="shared" ca="1" si="760"/>
        <v>0</v>
      </c>
      <c r="BK110" s="459">
        <f t="shared" ca="1" si="760"/>
        <v>0</v>
      </c>
      <c r="BL110" s="459">
        <f t="shared" ca="1" si="760"/>
        <v>0</v>
      </c>
      <c r="BM110" s="459">
        <f t="shared" ca="1" si="760"/>
        <v>0</v>
      </c>
      <c r="BN110" s="459">
        <f t="shared" ca="1" si="760"/>
        <v>0</v>
      </c>
      <c r="BO110" s="459">
        <f t="shared" ca="1" si="760"/>
        <v>0</v>
      </c>
      <c r="BP110" s="459">
        <f t="shared" ca="1" si="760"/>
        <v>0</v>
      </c>
      <c r="BQ110" s="459">
        <f t="shared" ca="1" si="760"/>
        <v>0</v>
      </c>
      <c r="BR110" s="459">
        <f t="shared" ca="1" si="760"/>
        <v>0</v>
      </c>
      <c r="BS110" s="459">
        <f t="shared" ca="1" si="760"/>
        <v>0</v>
      </c>
      <c r="BT110" s="459">
        <f t="shared" ca="1" si="760"/>
        <v>0</v>
      </c>
      <c r="BU110" s="459">
        <f t="shared" ref="BU110:DW110" ca="1" si="761">BU104+BU105-BU106</f>
        <v>0</v>
      </c>
      <c r="BV110" s="459">
        <f t="shared" ca="1" si="761"/>
        <v>0</v>
      </c>
      <c r="BW110" s="459">
        <f t="shared" ca="1" si="761"/>
        <v>0</v>
      </c>
      <c r="BX110" s="459">
        <f t="shared" ca="1" si="761"/>
        <v>0</v>
      </c>
      <c r="BY110" s="459">
        <f t="shared" ca="1" si="761"/>
        <v>0</v>
      </c>
      <c r="BZ110" s="459">
        <f t="shared" ca="1" si="761"/>
        <v>0</v>
      </c>
      <c r="CA110" s="459">
        <f t="shared" ca="1" si="761"/>
        <v>0</v>
      </c>
      <c r="CB110" s="459">
        <f t="shared" ca="1" si="761"/>
        <v>0</v>
      </c>
      <c r="CC110" s="459">
        <f t="shared" ca="1" si="761"/>
        <v>0</v>
      </c>
      <c r="CD110" s="459">
        <f t="shared" ca="1" si="761"/>
        <v>0</v>
      </c>
      <c r="CE110" s="459">
        <f t="shared" ca="1" si="761"/>
        <v>0</v>
      </c>
      <c r="CF110" s="459">
        <f t="shared" ca="1" si="761"/>
        <v>0</v>
      </c>
      <c r="CG110" s="459">
        <f t="shared" ca="1" si="761"/>
        <v>0</v>
      </c>
      <c r="CH110" s="459">
        <f t="shared" ca="1" si="761"/>
        <v>0</v>
      </c>
      <c r="CI110" s="459">
        <f t="shared" ca="1" si="761"/>
        <v>0</v>
      </c>
      <c r="CJ110" s="459">
        <f t="shared" ca="1" si="761"/>
        <v>0</v>
      </c>
      <c r="CK110" s="459">
        <f t="shared" ca="1" si="761"/>
        <v>0</v>
      </c>
      <c r="CL110" s="459">
        <f t="shared" ca="1" si="761"/>
        <v>0</v>
      </c>
      <c r="CM110" s="459">
        <f t="shared" ca="1" si="761"/>
        <v>0</v>
      </c>
      <c r="CN110" s="459">
        <f t="shared" ca="1" si="761"/>
        <v>0</v>
      </c>
      <c r="CO110" s="459">
        <f t="shared" ca="1" si="761"/>
        <v>0</v>
      </c>
      <c r="CP110" s="459">
        <f t="shared" ca="1" si="761"/>
        <v>0</v>
      </c>
      <c r="CQ110" s="459">
        <f t="shared" ca="1" si="761"/>
        <v>0</v>
      </c>
      <c r="CR110" s="459">
        <f t="shared" ca="1" si="761"/>
        <v>0</v>
      </c>
      <c r="CS110" s="459">
        <f t="shared" ca="1" si="761"/>
        <v>0</v>
      </c>
      <c r="CT110" s="459">
        <f t="shared" ca="1" si="761"/>
        <v>0</v>
      </c>
      <c r="CU110" s="459">
        <f t="shared" ca="1" si="761"/>
        <v>0</v>
      </c>
      <c r="CV110" s="459">
        <f t="shared" ca="1" si="761"/>
        <v>0</v>
      </c>
      <c r="CW110" s="459">
        <f t="shared" ca="1" si="761"/>
        <v>0</v>
      </c>
      <c r="CX110" s="459">
        <f t="shared" ca="1" si="761"/>
        <v>0</v>
      </c>
      <c r="CY110" s="459">
        <f t="shared" ca="1" si="761"/>
        <v>0</v>
      </c>
      <c r="CZ110" s="459">
        <f t="shared" ca="1" si="761"/>
        <v>0</v>
      </c>
      <c r="DA110" s="459">
        <f t="shared" ca="1" si="761"/>
        <v>0</v>
      </c>
      <c r="DB110" s="459">
        <f t="shared" ca="1" si="761"/>
        <v>0</v>
      </c>
      <c r="DC110" s="459">
        <f t="shared" ca="1" si="761"/>
        <v>0</v>
      </c>
      <c r="DD110" s="459">
        <f t="shared" ca="1" si="761"/>
        <v>0</v>
      </c>
      <c r="DE110" s="459">
        <f t="shared" ca="1" si="761"/>
        <v>0</v>
      </c>
      <c r="DF110" s="459">
        <f t="shared" ca="1" si="761"/>
        <v>0</v>
      </c>
      <c r="DG110" s="459">
        <f t="shared" ca="1" si="761"/>
        <v>0</v>
      </c>
      <c r="DH110" s="459">
        <f t="shared" ca="1" si="761"/>
        <v>0</v>
      </c>
      <c r="DI110" s="459">
        <f t="shared" ca="1" si="761"/>
        <v>0</v>
      </c>
      <c r="DJ110" s="459">
        <f t="shared" ca="1" si="761"/>
        <v>0</v>
      </c>
      <c r="DK110" s="459">
        <f t="shared" ca="1" si="761"/>
        <v>0</v>
      </c>
      <c r="DL110" s="459">
        <f t="shared" ca="1" si="761"/>
        <v>0</v>
      </c>
      <c r="DM110" s="459">
        <f t="shared" ca="1" si="761"/>
        <v>0</v>
      </c>
      <c r="DN110" s="459">
        <f t="shared" ca="1" si="761"/>
        <v>0</v>
      </c>
      <c r="DO110" s="459">
        <f t="shared" ca="1" si="761"/>
        <v>0</v>
      </c>
      <c r="DP110" s="459">
        <f t="shared" ca="1" si="761"/>
        <v>0</v>
      </c>
      <c r="DQ110" s="459">
        <f t="shared" ca="1" si="761"/>
        <v>0</v>
      </c>
      <c r="DR110" s="459">
        <f t="shared" ca="1" si="761"/>
        <v>0</v>
      </c>
      <c r="DS110" s="459">
        <f t="shared" ca="1" si="761"/>
        <v>0</v>
      </c>
      <c r="DT110" s="459">
        <f t="shared" ca="1" si="761"/>
        <v>0</v>
      </c>
      <c r="DU110" s="459">
        <f t="shared" ca="1" si="761"/>
        <v>0</v>
      </c>
      <c r="DV110" s="459">
        <f t="shared" ca="1" si="761"/>
        <v>0</v>
      </c>
      <c r="DW110" s="459">
        <f t="shared" ca="1" si="761"/>
        <v>0</v>
      </c>
    </row>
    <row r="111" spans="1:127">
      <c r="A111" s="612" t="s">
        <v>242</v>
      </c>
      <c r="B111" s="708"/>
      <c r="C111" s="708"/>
      <c r="D111" s="568"/>
      <c r="E111" s="637"/>
      <c r="F111" s="637"/>
      <c r="G111" s="924">
        <f>SUM(G106:G108)</f>
        <v>0</v>
      </c>
      <c r="H111" s="924">
        <f t="shared" ref="H111:BS111" ca="1" si="762">SUM(H106:H108)</f>
        <v>0</v>
      </c>
      <c r="I111" s="924">
        <f t="shared" ca="1" si="762"/>
        <v>0</v>
      </c>
      <c r="J111" s="924">
        <f t="shared" ca="1" si="762"/>
        <v>0</v>
      </c>
      <c r="K111" s="924">
        <f t="shared" ca="1" si="762"/>
        <v>0</v>
      </c>
      <c r="L111" s="924">
        <f t="shared" ca="1" si="762"/>
        <v>0</v>
      </c>
      <c r="M111" s="924">
        <f t="shared" ca="1" si="762"/>
        <v>0</v>
      </c>
      <c r="N111" s="924">
        <f t="shared" ca="1" si="762"/>
        <v>0</v>
      </c>
      <c r="O111" s="924">
        <f t="shared" ca="1" si="762"/>
        <v>0</v>
      </c>
      <c r="P111" s="924">
        <f t="shared" ca="1" si="762"/>
        <v>0</v>
      </c>
      <c r="Q111" s="924">
        <f t="shared" ca="1" si="762"/>
        <v>0</v>
      </c>
      <c r="R111" s="924">
        <f t="shared" ca="1" si="762"/>
        <v>0</v>
      </c>
      <c r="S111" s="924">
        <f t="shared" ca="1" si="762"/>
        <v>0</v>
      </c>
      <c r="T111" s="924">
        <f t="shared" ca="1" si="762"/>
        <v>0</v>
      </c>
      <c r="U111" s="924">
        <f t="shared" ca="1" si="762"/>
        <v>0</v>
      </c>
      <c r="V111" s="924">
        <f t="shared" ca="1" si="762"/>
        <v>0</v>
      </c>
      <c r="W111" s="924">
        <f t="shared" ca="1" si="762"/>
        <v>0</v>
      </c>
      <c r="X111" s="924">
        <f t="shared" ca="1" si="762"/>
        <v>0</v>
      </c>
      <c r="Y111" s="924">
        <f t="shared" ca="1" si="762"/>
        <v>0</v>
      </c>
      <c r="Z111" s="924">
        <f t="shared" ca="1" si="762"/>
        <v>0</v>
      </c>
      <c r="AA111" s="924">
        <f t="shared" ca="1" si="762"/>
        <v>0</v>
      </c>
      <c r="AB111" s="924">
        <f t="shared" ca="1" si="762"/>
        <v>0</v>
      </c>
      <c r="AC111" s="924">
        <f t="shared" ca="1" si="762"/>
        <v>0</v>
      </c>
      <c r="AD111" s="924">
        <f t="shared" ca="1" si="762"/>
        <v>0</v>
      </c>
      <c r="AE111" s="924">
        <f t="shared" ca="1" si="762"/>
        <v>0</v>
      </c>
      <c r="AF111" s="924">
        <f t="shared" ca="1" si="762"/>
        <v>0</v>
      </c>
      <c r="AG111" s="924">
        <f t="shared" ca="1" si="762"/>
        <v>0</v>
      </c>
      <c r="AH111" s="924">
        <f t="shared" ca="1" si="762"/>
        <v>0</v>
      </c>
      <c r="AI111" s="924">
        <f t="shared" ca="1" si="762"/>
        <v>0</v>
      </c>
      <c r="AJ111" s="924">
        <f t="shared" ca="1" si="762"/>
        <v>0</v>
      </c>
      <c r="AK111" s="924">
        <f t="shared" ca="1" si="762"/>
        <v>0</v>
      </c>
      <c r="AL111" s="924">
        <f t="shared" ca="1" si="762"/>
        <v>0</v>
      </c>
      <c r="AM111" s="924">
        <f t="shared" ca="1" si="762"/>
        <v>0</v>
      </c>
      <c r="AN111" s="924">
        <f t="shared" ca="1" si="762"/>
        <v>0</v>
      </c>
      <c r="AO111" s="924">
        <f t="shared" ca="1" si="762"/>
        <v>0</v>
      </c>
      <c r="AP111" s="924">
        <f t="shared" ca="1" si="762"/>
        <v>0</v>
      </c>
      <c r="AQ111" s="924">
        <f t="shared" ca="1" si="762"/>
        <v>0</v>
      </c>
      <c r="AR111" s="924">
        <f t="shared" ca="1" si="762"/>
        <v>0</v>
      </c>
      <c r="AS111" s="924">
        <f t="shared" ca="1" si="762"/>
        <v>0</v>
      </c>
      <c r="AT111" s="924">
        <f t="shared" ca="1" si="762"/>
        <v>0</v>
      </c>
      <c r="AU111" s="924">
        <f t="shared" ca="1" si="762"/>
        <v>0</v>
      </c>
      <c r="AV111" s="924">
        <f t="shared" ca="1" si="762"/>
        <v>0</v>
      </c>
      <c r="AW111" s="924">
        <f t="shared" ca="1" si="762"/>
        <v>0</v>
      </c>
      <c r="AX111" s="924">
        <f t="shared" ca="1" si="762"/>
        <v>0</v>
      </c>
      <c r="AY111" s="924">
        <f t="shared" ca="1" si="762"/>
        <v>0</v>
      </c>
      <c r="AZ111" s="924">
        <f t="shared" ca="1" si="762"/>
        <v>0</v>
      </c>
      <c r="BA111" s="924">
        <f t="shared" ca="1" si="762"/>
        <v>0</v>
      </c>
      <c r="BB111" s="924">
        <f t="shared" ca="1" si="762"/>
        <v>0</v>
      </c>
      <c r="BC111" s="924">
        <f t="shared" ca="1" si="762"/>
        <v>0</v>
      </c>
      <c r="BD111" s="924">
        <f t="shared" ca="1" si="762"/>
        <v>0</v>
      </c>
      <c r="BE111" s="924">
        <f t="shared" ca="1" si="762"/>
        <v>0</v>
      </c>
      <c r="BF111" s="924">
        <f t="shared" ca="1" si="762"/>
        <v>0</v>
      </c>
      <c r="BG111" s="924">
        <f t="shared" ca="1" si="762"/>
        <v>0</v>
      </c>
      <c r="BH111" s="924">
        <f t="shared" ca="1" si="762"/>
        <v>0</v>
      </c>
      <c r="BI111" s="924">
        <f t="shared" ca="1" si="762"/>
        <v>0</v>
      </c>
      <c r="BJ111" s="924">
        <f t="shared" ca="1" si="762"/>
        <v>0</v>
      </c>
      <c r="BK111" s="924">
        <f t="shared" ca="1" si="762"/>
        <v>0</v>
      </c>
      <c r="BL111" s="924">
        <f t="shared" ca="1" si="762"/>
        <v>0</v>
      </c>
      <c r="BM111" s="924">
        <f t="shared" ca="1" si="762"/>
        <v>0</v>
      </c>
      <c r="BN111" s="924">
        <f t="shared" ca="1" si="762"/>
        <v>0</v>
      </c>
      <c r="BO111" s="924">
        <f t="shared" ca="1" si="762"/>
        <v>0</v>
      </c>
      <c r="BP111" s="924">
        <f t="shared" ca="1" si="762"/>
        <v>0</v>
      </c>
      <c r="BQ111" s="924">
        <f t="shared" ca="1" si="762"/>
        <v>0</v>
      </c>
      <c r="BR111" s="924">
        <f t="shared" ca="1" si="762"/>
        <v>0</v>
      </c>
      <c r="BS111" s="924">
        <f t="shared" ca="1" si="762"/>
        <v>0</v>
      </c>
      <c r="BT111" s="924">
        <f t="shared" ref="BT111:DW111" ca="1" si="763">SUM(BT106:BT108)</f>
        <v>0</v>
      </c>
      <c r="BU111" s="924">
        <f t="shared" ca="1" si="763"/>
        <v>0</v>
      </c>
      <c r="BV111" s="924">
        <f t="shared" ca="1" si="763"/>
        <v>0</v>
      </c>
      <c r="BW111" s="924">
        <f t="shared" ca="1" si="763"/>
        <v>0</v>
      </c>
      <c r="BX111" s="924">
        <f t="shared" ca="1" si="763"/>
        <v>0</v>
      </c>
      <c r="BY111" s="924">
        <f t="shared" ca="1" si="763"/>
        <v>0</v>
      </c>
      <c r="BZ111" s="924">
        <f t="shared" ca="1" si="763"/>
        <v>0</v>
      </c>
      <c r="CA111" s="924">
        <f t="shared" ca="1" si="763"/>
        <v>0</v>
      </c>
      <c r="CB111" s="924">
        <f t="shared" ca="1" si="763"/>
        <v>0</v>
      </c>
      <c r="CC111" s="924">
        <f t="shared" ca="1" si="763"/>
        <v>0</v>
      </c>
      <c r="CD111" s="924">
        <f t="shared" ca="1" si="763"/>
        <v>0</v>
      </c>
      <c r="CE111" s="924">
        <f t="shared" ca="1" si="763"/>
        <v>0</v>
      </c>
      <c r="CF111" s="924">
        <f t="shared" ca="1" si="763"/>
        <v>0</v>
      </c>
      <c r="CG111" s="924">
        <f t="shared" ca="1" si="763"/>
        <v>0</v>
      </c>
      <c r="CH111" s="924">
        <f t="shared" ca="1" si="763"/>
        <v>0</v>
      </c>
      <c r="CI111" s="924">
        <f t="shared" ca="1" si="763"/>
        <v>0</v>
      </c>
      <c r="CJ111" s="924">
        <f t="shared" ca="1" si="763"/>
        <v>0</v>
      </c>
      <c r="CK111" s="924">
        <f t="shared" ca="1" si="763"/>
        <v>0</v>
      </c>
      <c r="CL111" s="924">
        <f t="shared" ca="1" si="763"/>
        <v>0</v>
      </c>
      <c r="CM111" s="924">
        <f t="shared" ca="1" si="763"/>
        <v>0</v>
      </c>
      <c r="CN111" s="924">
        <f t="shared" ca="1" si="763"/>
        <v>0</v>
      </c>
      <c r="CO111" s="924">
        <f t="shared" ca="1" si="763"/>
        <v>0</v>
      </c>
      <c r="CP111" s="924">
        <f t="shared" ca="1" si="763"/>
        <v>0</v>
      </c>
      <c r="CQ111" s="924">
        <f t="shared" ca="1" si="763"/>
        <v>0</v>
      </c>
      <c r="CR111" s="924">
        <f t="shared" ca="1" si="763"/>
        <v>0</v>
      </c>
      <c r="CS111" s="924">
        <f t="shared" ca="1" si="763"/>
        <v>0</v>
      </c>
      <c r="CT111" s="924">
        <f t="shared" ca="1" si="763"/>
        <v>0</v>
      </c>
      <c r="CU111" s="924">
        <f t="shared" ca="1" si="763"/>
        <v>0</v>
      </c>
      <c r="CV111" s="924">
        <f t="shared" ca="1" si="763"/>
        <v>0</v>
      </c>
      <c r="CW111" s="924">
        <f t="shared" ca="1" si="763"/>
        <v>0</v>
      </c>
      <c r="CX111" s="924">
        <f t="shared" ca="1" si="763"/>
        <v>0</v>
      </c>
      <c r="CY111" s="924">
        <f t="shared" ca="1" si="763"/>
        <v>0</v>
      </c>
      <c r="CZ111" s="924">
        <f t="shared" ca="1" si="763"/>
        <v>0</v>
      </c>
      <c r="DA111" s="924">
        <f t="shared" ca="1" si="763"/>
        <v>0</v>
      </c>
      <c r="DB111" s="924">
        <f t="shared" ca="1" si="763"/>
        <v>0</v>
      </c>
      <c r="DC111" s="924">
        <f t="shared" ca="1" si="763"/>
        <v>0</v>
      </c>
      <c r="DD111" s="924">
        <f t="shared" ca="1" si="763"/>
        <v>0</v>
      </c>
      <c r="DE111" s="924">
        <f t="shared" ca="1" si="763"/>
        <v>0</v>
      </c>
      <c r="DF111" s="924">
        <f t="shared" ca="1" si="763"/>
        <v>0</v>
      </c>
      <c r="DG111" s="924">
        <f t="shared" ca="1" si="763"/>
        <v>0</v>
      </c>
      <c r="DH111" s="924">
        <f t="shared" ca="1" si="763"/>
        <v>0</v>
      </c>
      <c r="DI111" s="924">
        <f t="shared" ca="1" si="763"/>
        <v>0</v>
      </c>
      <c r="DJ111" s="924">
        <f t="shared" ca="1" si="763"/>
        <v>0</v>
      </c>
      <c r="DK111" s="924">
        <f t="shared" ca="1" si="763"/>
        <v>0</v>
      </c>
      <c r="DL111" s="924">
        <f t="shared" ca="1" si="763"/>
        <v>0</v>
      </c>
      <c r="DM111" s="924">
        <f t="shared" ca="1" si="763"/>
        <v>0</v>
      </c>
      <c r="DN111" s="924">
        <f t="shared" ca="1" si="763"/>
        <v>0</v>
      </c>
      <c r="DO111" s="924">
        <f t="shared" ca="1" si="763"/>
        <v>0</v>
      </c>
      <c r="DP111" s="924">
        <f t="shared" ca="1" si="763"/>
        <v>0</v>
      </c>
      <c r="DQ111" s="924">
        <f t="shared" ca="1" si="763"/>
        <v>0</v>
      </c>
      <c r="DR111" s="924">
        <f t="shared" ca="1" si="763"/>
        <v>0</v>
      </c>
      <c r="DS111" s="924">
        <f t="shared" ca="1" si="763"/>
        <v>0</v>
      </c>
      <c r="DT111" s="924">
        <f t="shared" ca="1" si="763"/>
        <v>0</v>
      </c>
      <c r="DU111" s="924">
        <f t="shared" ca="1" si="763"/>
        <v>0</v>
      </c>
      <c r="DV111" s="924">
        <f t="shared" ca="1" si="763"/>
        <v>0</v>
      </c>
      <c r="DW111" s="924">
        <f t="shared" ca="1" si="763"/>
        <v>0</v>
      </c>
    </row>
    <row r="112" spans="1:127">
      <c r="A112" s="634" t="s">
        <v>1180</v>
      </c>
      <c r="B112" s="704"/>
      <c r="C112" s="704"/>
      <c r="E112" s="893">
        <f ca="1">ABS(SUMIF(G106:DW106,"&lt;"&amp;-1*precision/10*Inputs!$D$238))</f>
        <v>0</v>
      </c>
      <c r="G112" s="338"/>
      <c r="H112" s="338"/>
      <c r="I112" s="338"/>
      <c r="J112" s="338"/>
      <c r="K112" s="338"/>
      <c r="L112" s="338"/>
      <c r="M112" s="338"/>
      <c r="N112" s="338"/>
      <c r="O112" s="338"/>
      <c r="P112" s="338"/>
      <c r="Q112" s="338"/>
      <c r="R112" s="338"/>
      <c r="S112" s="338"/>
      <c r="T112" s="338"/>
      <c r="U112" s="338"/>
      <c r="V112" s="338"/>
      <c r="W112" s="338"/>
      <c r="X112" s="338"/>
      <c r="Y112" s="338"/>
      <c r="Z112" s="338"/>
      <c r="AA112" s="338"/>
      <c r="AB112" s="338"/>
      <c r="AC112" s="338"/>
      <c r="AD112" s="338"/>
      <c r="AE112" s="338"/>
      <c r="AF112" s="338"/>
      <c r="AG112" s="338"/>
      <c r="AH112" s="338"/>
      <c r="AI112" s="338"/>
      <c r="AJ112" s="338"/>
      <c r="AK112" s="338"/>
      <c r="AL112" s="338"/>
      <c r="AM112" s="338"/>
      <c r="AN112" s="338"/>
      <c r="AO112" s="338"/>
      <c r="AP112" s="338"/>
      <c r="AQ112" s="338"/>
      <c r="AR112" s="338"/>
      <c r="AS112" s="338"/>
      <c r="AT112" s="338"/>
      <c r="AU112" s="338"/>
      <c r="AV112" s="338"/>
      <c r="AW112" s="338"/>
      <c r="AX112" s="338"/>
      <c r="AY112" s="338"/>
      <c r="AZ112" s="338"/>
      <c r="BA112" s="338"/>
      <c r="BB112" s="338"/>
      <c r="BC112" s="338"/>
      <c r="BD112" s="338"/>
      <c r="BE112" s="338"/>
      <c r="BF112" s="338"/>
      <c r="BG112" s="338"/>
      <c r="BH112" s="338"/>
      <c r="BI112" s="338"/>
      <c r="BJ112" s="338"/>
      <c r="BK112" s="338"/>
      <c r="BL112" s="338"/>
      <c r="BM112" s="338"/>
      <c r="BN112" s="338"/>
      <c r="BO112" s="338"/>
      <c r="BP112" s="338"/>
      <c r="BQ112" s="338"/>
      <c r="BR112" s="338"/>
      <c r="BS112" s="338"/>
      <c r="BT112" s="338"/>
      <c r="BU112" s="338"/>
      <c r="BV112" s="338"/>
      <c r="BW112" s="338"/>
      <c r="BX112" s="338"/>
      <c r="BY112" s="338"/>
      <c r="BZ112" s="338"/>
      <c r="CA112" s="338"/>
      <c r="CB112" s="338"/>
      <c r="CC112" s="338"/>
      <c r="CD112" s="338"/>
      <c r="CE112" s="338"/>
      <c r="CF112" s="338"/>
      <c r="CG112" s="338"/>
      <c r="CH112" s="338"/>
      <c r="CI112" s="338"/>
      <c r="CJ112" s="338"/>
      <c r="CK112" s="338"/>
      <c r="CL112" s="338"/>
      <c r="CM112" s="338"/>
      <c r="CN112" s="338"/>
      <c r="CO112" s="338"/>
      <c r="CP112" s="338"/>
      <c r="CQ112" s="338"/>
      <c r="CR112" s="338"/>
      <c r="CS112" s="338"/>
      <c r="CT112" s="338"/>
      <c r="CU112" s="338"/>
      <c r="CV112" s="338"/>
      <c r="CW112" s="338"/>
      <c r="CX112" s="338"/>
      <c r="CY112" s="338"/>
      <c r="CZ112" s="338"/>
      <c r="DA112" s="338"/>
      <c r="DB112" s="338"/>
      <c r="DC112" s="338"/>
      <c r="DD112" s="338"/>
      <c r="DE112" s="338"/>
      <c r="DF112" s="338"/>
      <c r="DG112" s="338"/>
      <c r="DH112" s="338"/>
      <c r="DI112" s="338"/>
      <c r="DJ112" s="338"/>
      <c r="DK112" s="338"/>
      <c r="DL112" s="338"/>
      <c r="DM112" s="338"/>
      <c r="DN112" s="338"/>
      <c r="DO112" s="338"/>
      <c r="DP112" s="338"/>
      <c r="DQ112" s="338"/>
      <c r="DR112" s="338"/>
      <c r="DS112" s="338"/>
      <c r="DT112" s="338"/>
      <c r="DU112" s="338"/>
      <c r="DV112" s="338"/>
      <c r="DW112" s="338"/>
    </row>
    <row r="113" spans="1:148">
      <c r="A113" s="637"/>
      <c r="B113" s="708"/>
      <c r="C113" s="708"/>
      <c r="D113" s="568"/>
      <c r="E113" s="637"/>
      <c r="F113" s="637"/>
      <c r="G113" s="925"/>
      <c r="H113" s="925"/>
      <c r="I113" s="925"/>
      <c r="J113" s="925"/>
      <c r="K113" s="925"/>
      <c r="L113" s="925"/>
      <c r="M113" s="925"/>
      <c r="N113" s="925"/>
      <c r="O113" s="925"/>
      <c r="P113" s="925"/>
      <c r="Q113" s="925"/>
      <c r="R113" s="925"/>
      <c r="S113" s="925"/>
      <c r="T113" s="925"/>
      <c r="U113" s="925"/>
      <c r="V113" s="925"/>
      <c r="W113" s="925"/>
      <c r="X113" s="925"/>
      <c r="Y113" s="925"/>
      <c r="Z113" s="925"/>
      <c r="AA113" s="925"/>
      <c r="AB113" s="925"/>
      <c r="AC113" s="925"/>
      <c r="AD113" s="925"/>
      <c r="AE113" s="925"/>
      <c r="AF113" s="925"/>
      <c r="AG113" s="925"/>
      <c r="AH113" s="925"/>
      <c r="AI113" s="925"/>
      <c r="AJ113" s="925"/>
      <c r="AK113" s="925"/>
      <c r="AL113" s="925"/>
      <c r="AM113" s="925"/>
      <c r="AN113" s="925"/>
      <c r="AO113" s="925"/>
      <c r="AP113" s="925"/>
      <c r="AQ113" s="925"/>
      <c r="AR113" s="925"/>
      <c r="AS113" s="925"/>
      <c r="AT113" s="925"/>
      <c r="AU113" s="925"/>
      <c r="AV113" s="925"/>
      <c r="AW113" s="925"/>
      <c r="AX113" s="925"/>
      <c r="AY113" s="925"/>
      <c r="AZ113" s="925"/>
      <c r="BA113" s="925"/>
      <c r="BB113" s="925"/>
      <c r="BC113" s="925"/>
      <c r="BD113" s="925"/>
      <c r="BE113" s="925"/>
      <c r="BF113" s="925"/>
      <c r="BG113" s="925"/>
      <c r="BH113" s="925"/>
      <c r="BI113" s="925"/>
      <c r="BJ113" s="925"/>
      <c r="BK113" s="925"/>
      <c r="BL113" s="925"/>
      <c r="BM113" s="925"/>
      <c r="BN113" s="925"/>
      <c r="BO113" s="925"/>
      <c r="BP113" s="925"/>
      <c r="BQ113" s="925"/>
      <c r="BR113" s="925"/>
      <c r="BS113" s="925"/>
      <c r="BT113" s="925"/>
      <c r="BU113" s="925"/>
      <c r="BV113" s="925"/>
      <c r="BW113" s="925"/>
      <c r="BX113" s="925"/>
      <c r="BY113" s="925"/>
      <c r="BZ113" s="925"/>
      <c r="CA113" s="925"/>
      <c r="CB113" s="925"/>
      <c r="CC113" s="925"/>
      <c r="CD113" s="925"/>
      <c r="CE113" s="925"/>
      <c r="CF113" s="925"/>
      <c r="CG113" s="925"/>
      <c r="CH113" s="925"/>
      <c r="CI113" s="925"/>
      <c r="CJ113" s="925"/>
      <c r="CK113" s="925"/>
      <c r="CL113" s="925"/>
      <c r="CM113" s="925"/>
      <c r="CN113" s="925"/>
      <c r="CO113" s="925"/>
      <c r="CP113" s="925"/>
      <c r="CQ113" s="925"/>
      <c r="CR113" s="925"/>
      <c r="CS113" s="925"/>
      <c r="CT113" s="925"/>
      <c r="CU113" s="925"/>
      <c r="CV113" s="925"/>
      <c r="CW113" s="925"/>
      <c r="CX113" s="925"/>
      <c r="CY113" s="925"/>
      <c r="CZ113" s="925"/>
      <c r="DA113" s="925"/>
      <c r="DB113" s="925"/>
      <c r="DC113" s="925"/>
      <c r="DD113" s="925"/>
      <c r="DE113" s="925"/>
      <c r="DF113" s="925"/>
      <c r="DG113" s="925"/>
      <c r="DH113" s="925"/>
      <c r="DI113" s="925"/>
      <c r="DJ113" s="925"/>
      <c r="DK113" s="925"/>
      <c r="DL113" s="925"/>
      <c r="DM113" s="925"/>
      <c r="DN113" s="925"/>
      <c r="DO113" s="925"/>
      <c r="DP113" s="925"/>
      <c r="DQ113" s="925"/>
      <c r="DR113" s="925"/>
      <c r="DS113" s="925"/>
      <c r="DT113" s="925"/>
      <c r="DU113" s="925"/>
      <c r="DV113" s="925"/>
      <c r="DW113" s="925"/>
    </row>
    <row r="114" spans="1:148">
      <c r="A114" s="860" t="str">
        <f>Inputs!$A$305</f>
        <v>Shareholder Loan</v>
      </c>
      <c r="B114" s="986"/>
      <c r="C114" s="986"/>
      <c r="D114" s="962"/>
      <c r="E114" s="863"/>
      <c r="F114" s="862"/>
      <c r="G114" s="518"/>
      <c r="H114" s="518"/>
      <c r="I114" s="518"/>
      <c r="J114" s="518"/>
      <c r="K114" s="518"/>
      <c r="L114" s="518"/>
      <c r="M114" s="518"/>
      <c r="N114" s="518"/>
      <c r="O114" s="518"/>
      <c r="P114" s="518"/>
      <c r="Q114" s="518"/>
      <c r="R114" s="518"/>
      <c r="S114" s="518"/>
      <c r="T114" s="518"/>
      <c r="U114" s="518"/>
      <c r="V114" s="518"/>
      <c r="W114" s="518"/>
      <c r="X114" s="518"/>
      <c r="Y114" s="518"/>
      <c r="Z114" s="518"/>
      <c r="AA114" s="518"/>
      <c r="AB114" s="518"/>
      <c r="AC114" s="518"/>
      <c r="AD114" s="518"/>
      <c r="AE114" s="518"/>
      <c r="AF114" s="518"/>
      <c r="AG114" s="518"/>
      <c r="AH114" s="518"/>
      <c r="AI114" s="518"/>
      <c r="AJ114" s="518"/>
      <c r="AK114" s="518"/>
      <c r="AL114" s="518"/>
      <c r="AM114" s="518"/>
      <c r="AN114" s="518"/>
      <c r="AO114" s="518"/>
      <c r="AP114" s="518"/>
      <c r="AQ114" s="518"/>
      <c r="AR114" s="518"/>
      <c r="AS114" s="518"/>
      <c r="AT114" s="518"/>
      <c r="AU114" s="518"/>
      <c r="AV114" s="518"/>
      <c r="AW114" s="518"/>
      <c r="AX114" s="518"/>
      <c r="AY114" s="518"/>
      <c r="AZ114" s="518"/>
      <c r="BA114" s="518"/>
      <c r="BB114" s="518"/>
      <c r="BC114" s="518"/>
      <c r="BD114" s="518"/>
      <c r="BE114" s="518"/>
      <c r="BF114" s="518"/>
      <c r="BG114" s="518"/>
      <c r="BH114" s="518"/>
      <c r="BI114" s="518"/>
      <c r="BJ114" s="518"/>
      <c r="BK114" s="518"/>
      <c r="BL114" s="518"/>
      <c r="BM114" s="518"/>
      <c r="BN114" s="518"/>
      <c r="BO114" s="518"/>
      <c r="BP114" s="518"/>
      <c r="BQ114" s="518"/>
      <c r="BR114" s="518"/>
      <c r="BS114" s="518"/>
      <c r="BT114" s="518"/>
      <c r="BU114" s="518"/>
      <c r="BV114" s="518"/>
      <c r="BW114" s="518"/>
      <c r="BX114" s="518"/>
      <c r="BY114" s="518"/>
      <c r="BZ114" s="518"/>
      <c r="CA114" s="518"/>
      <c r="CB114" s="518"/>
      <c r="CC114" s="518"/>
      <c r="CD114" s="518"/>
      <c r="CE114" s="518"/>
      <c r="CF114" s="518"/>
      <c r="CG114" s="518"/>
      <c r="CH114" s="518"/>
      <c r="CI114" s="518"/>
      <c r="CJ114" s="518"/>
      <c r="CK114" s="518"/>
      <c r="CL114" s="518"/>
      <c r="CM114" s="518"/>
      <c r="CN114" s="518"/>
      <c r="CO114" s="518"/>
      <c r="CP114" s="518"/>
      <c r="CQ114" s="518"/>
      <c r="CR114" s="518"/>
      <c r="CS114" s="518"/>
      <c r="CT114" s="518"/>
      <c r="CU114" s="518"/>
      <c r="CV114" s="518"/>
      <c r="CW114" s="518"/>
      <c r="CX114" s="518"/>
      <c r="CY114" s="518"/>
      <c r="CZ114" s="518"/>
      <c r="DA114" s="518"/>
      <c r="DB114" s="518"/>
      <c r="DC114" s="518"/>
      <c r="DD114" s="518"/>
      <c r="DE114" s="518"/>
      <c r="DF114" s="518"/>
      <c r="DG114" s="518"/>
      <c r="DH114" s="518"/>
      <c r="DI114" s="518"/>
      <c r="DJ114" s="518"/>
      <c r="DK114" s="518"/>
      <c r="DL114" s="518"/>
      <c r="DM114" s="518"/>
      <c r="DN114" s="518"/>
      <c r="DO114" s="518"/>
      <c r="DP114" s="518"/>
      <c r="DQ114" s="518"/>
      <c r="DR114" s="518"/>
      <c r="DS114" s="518"/>
      <c r="DT114" s="518"/>
      <c r="DU114" s="518"/>
      <c r="DV114" s="518"/>
      <c r="DW114" s="518"/>
    </row>
    <row r="115" spans="1:148">
      <c r="A115" s="621" t="str">
        <f>CF!$A$102&amp;" WTH"</f>
        <v>Free Cash Flow for Shareholder Loan WTH</v>
      </c>
      <c r="B115" s="706"/>
      <c r="C115" s="706"/>
      <c r="D115" s="963"/>
      <c r="E115" s="620"/>
      <c r="F115" s="620"/>
      <c r="G115" s="944">
        <f ca="1">CF!G102</f>
        <v>0</v>
      </c>
      <c r="H115" s="944">
        <f ca="1">CF!H102</f>
        <v>953.81444327849204</v>
      </c>
      <c r="I115" s="944">
        <f ca="1">CF!I102</f>
        <v>969.62352244885324</v>
      </c>
      <c r="J115" s="944">
        <f ca="1">CF!J102</f>
        <v>966.95808683858422</v>
      </c>
      <c r="K115" s="944">
        <f ca="1">CF!K102</f>
        <v>982.98501645469378</v>
      </c>
      <c r="L115" s="944">
        <f ca="1">CF!L102</f>
        <v>976.22249685676752</v>
      </c>
      <c r="M115" s="944">
        <f ca="1">CF!M102</f>
        <v>986.95021660244538</v>
      </c>
      <c r="N115" s="944">
        <f ca="1">CF!N102</f>
        <v>987.52143024903262</v>
      </c>
      <c r="O115" s="944">
        <f ca="1">CF!O102</f>
        <v>1003.8891887614459</v>
      </c>
      <c r="P115" s="944">
        <f ca="1">CF!P102</f>
        <v>999.79754657168178</v>
      </c>
      <c r="Q115" s="944">
        <f ca="1">CF!Q102</f>
        <v>1016.3687766253565</v>
      </c>
      <c r="R115" s="944">
        <f ca="1">CF!R102</f>
        <v>1010.105208854714</v>
      </c>
      <c r="S115" s="944">
        <f ca="1">CF!S102</f>
        <v>1026.8472841395997</v>
      </c>
      <c r="T115" s="944">
        <f ca="1">CF!T102</f>
        <v>1033.4633032954393</v>
      </c>
      <c r="U115" s="944">
        <f ca="1">CF!U102</f>
        <v>1044.8200428920936</v>
      </c>
      <c r="V115" s="944">
        <f ca="1">CF!V102</f>
        <v>1052.5616730953666</v>
      </c>
      <c r="W115" s="944">
        <f ca="1">CF!W102</f>
        <v>1070.0074466825831</v>
      </c>
      <c r="X115" s="944">
        <f ca="1">CF!X102</f>
        <v>1075.997273278736</v>
      </c>
      <c r="Y115" s="944">
        <f ca="1">CF!Y102</f>
        <v>1093.8314822281063</v>
      </c>
      <c r="Z115" s="944">
        <f ca="1">CF!Z102</f>
        <v>1098.9258334749043</v>
      </c>
      <c r="AA115" s="944">
        <f ca="1">CF!AA102</f>
        <v>1117.1400738087414</v>
      </c>
      <c r="AB115" s="944">
        <f ca="1">CF!AB102</f>
        <v>1120.9576994757822</v>
      </c>
      <c r="AC115" s="944">
        <f ca="1">CF!AC102</f>
        <v>1133.2759159535376</v>
      </c>
      <c r="AD115" s="944">
        <f ca="1">CF!AD102</f>
        <v>1141.7881577366957</v>
      </c>
      <c r="AE115" s="944">
        <f ca="1">CF!AE102</f>
        <v>1160.7128233345416</v>
      </c>
      <c r="AF115" s="944">
        <f ca="1">CF!AF102</f>
        <v>3233.6327497644638</v>
      </c>
      <c r="AG115" s="944">
        <f ca="1">CF!AG102</f>
        <v>3167.0398353125461</v>
      </c>
      <c r="AH115" s="944">
        <f ca="1">CF!AH102</f>
        <v>3265.2642640524441</v>
      </c>
      <c r="AI115" s="944">
        <f ca="1">CF!AI102</f>
        <v>2395.5812421298256</v>
      </c>
      <c r="AJ115" s="944">
        <f ca="1">CF!AJ102</f>
        <v>6191.8377939076463</v>
      </c>
      <c r="AK115" s="944">
        <f ca="1">CF!AK102</f>
        <v>5175.3396451577319</v>
      </c>
      <c r="AL115" s="944">
        <f ca="1">CF!AL102</f>
        <v>6212.2931546195068</v>
      </c>
      <c r="AM115" s="944">
        <f ca="1">CF!AM102</f>
        <v>5090.7545084397443</v>
      </c>
      <c r="AN115" s="944">
        <f ca="1">CF!AN102</f>
        <v>6422.2824265754589</v>
      </c>
      <c r="AO115" s="944">
        <f ca="1">CF!AO102</f>
        <v>5092.5182705786492</v>
      </c>
      <c r="AP115" s="944">
        <f ca="1">CF!AP102</f>
        <v>6585.9464909026956</v>
      </c>
      <c r="AQ115" s="944">
        <f ca="1">CF!AQ102</f>
        <v>5050.1749166752115</v>
      </c>
      <c r="AR115" s="944">
        <f ca="1">CF!AR102</f>
        <v>6765.0886972157923</v>
      </c>
      <c r="AS115" s="944">
        <f ca="1">CF!AS102</f>
        <v>5028.179778912564</v>
      </c>
      <c r="AT115" s="944">
        <f ca="1">CF!AT102</f>
        <v>6911.8477723177066</v>
      </c>
      <c r="AU115" s="944">
        <f ca="1">CF!AU102</f>
        <v>5155.0854775655071</v>
      </c>
      <c r="AV115" s="944">
        <f ca="1">CF!AV102</f>
        <v>7037.2442080905275</v>
      </c>
      <c r="AW115" s="944">
        <f ca="1">CF!AW102</f>
        <v>4599.4806067243626</v>
      </c>
      <c r="AX115" s="944">
        <f ca="1">CF!AX102</f>
        <v>7202.2921479137076</v>
      </c>
      <c r="AY115" s="944">
        <f ca="1">CF!AY102</f>
        <v>4707.3544812054788</v>
      </c>
      <c r="AZ115" s="944">
        <f ca="1">CF!AZ102</f>
        <v>7426.0322840528779</v>
      </c>
      <c r="BA115" s="944">
        <f ca="1">CF!BA102</f>
        <v>4819.5765571006923</v>
      </c>
      <c r="BB115" s="944">
        <f ca="1">CF!BB102</f>
        <v>7552.4928393020573</v>
      </c>
      <c r="BC115" s="944">
        <f ca="1">CF!BC102</f>
        <v>4936.2425574001845</v>
      </c>
      <c r="BD115" s="944">
        <f ca="1">CF!BD102</f>
        <v>7701.5347465538525</v>
      </c>
      <c r="BE115" s="944">
        <f ca="1">CF!BE102</f>
        <v>5033.6550304824368</v>
      </c>
      <c r="BF115" s="944">
        <f ca="1">CF!BF102</f>
        <v>7870.6565164874501</v>
      </c>
      <c r="BG115" s="944">
        <f ca="1">CF!BG102</f>
        <v>5144.1915243119638</v>
      </c>
      <c r="BH115" s="944">
        <f ca="1">CF!BH102</f>
        <v>8037.566390943608</v>
      </c>
      <c r="BI115" s="944">
        <f ca="1">CF!BI102</f>
        <v>5216.4689126277972</v>
      </c>
      <c r="BJ115" s="944">
        <f ca="1">CF!BJ102</f>
        <v>8123.1532287047658</v>
      </c>
      <c r="BK115" s="944">
        <f ca="1">CF!BK102</f>
        <v>5309.2211434020646</v>
      </c>
      <c r="BL115" s="944">
        <f ca="1">CF!BL102</f>
        <v>8221.4050286708589</v>
      </c>
      <c r="BM115" s="944">
        <f ca="1">CF!BM102</f>
        <v>5373.4376513357065</v>
      </c>
      <c r="BN115" s="944">
        <f ca="1">CF!BN102</f>
        <v>8264.4383934860307</v>
      </c>
      <c r="BO115" s="944">
        <f ca="1">CF!BO102</f>
        <v>5401.5638781734651</v>
      </c>
      <c r="BP115" s="944">
        <f>CF!BP102</f>
        <v>0</v>
      </c>
      <c r="BQ115" s="944">
        <f>CF!BQ102</f>
        <v>0</v>
      </c>
      <c r="BR115" s="944">
        <f>CF!BR102</f>
        <v>0</v>
      </c>
      <c r="BS115" s="944">
        <f>CF!BS102</f>
        <v>0</v>
      </c>
      <c r="BT115" s="944">
        <f>CF!BT102</f>
        <v>0</v>
      </c>
      <c r="BU115" s="944">
        <f>CF!BU102</f>
        <v>0</v>
      </c>
      <c r="BV115" s="944">
        <f>CF!BV102</f>
        <v>0</v>
      </c>
      <c r="BW115" s="944">
        <f>CF!BW102</f>
        <v>0</v>
      </c>
      <c r="BX115" s="944">
        <f>CF!BX102</f>
        <v>0</v>
      </c>
      <c r="BY115" s="944">
        <f>CF!BY102</f>
        <v>0</v>
      </c>
      <c r="BZ115" s="944">
        <f>CF!BZ102</f>
        <v>0</v>
      </c>
      <c r="CA115" s="944">
        <f>CF!CA102</f>
        <v>0</v>
      </c>
      <c r="CB115" s="944">
        <f>CF!CB102</f>
        <v>0</v>
      </c>
      <c r="CC115" s="944">
        <f>CF!CC102</f>
        <v>0</v>
      </c>
      <c r="CD115" s="944">
        <f>CF!CD102</f>
        <v>0</v>
      </c>
      <c r="CE115" s="944">
        <f>CF!CE102</f>
        <v>0</v>
      </c>
      <c r="CF115" s="944">
        <f>CF!CF102</f>
        <v>0</v>
      </c>
      <c r="CG115" s="944">
        <f>CF!CG102</f>
        <v>0</v>
      </c>
      <c r="CH115" s="944">
        <f>CF!CH102</f>
        <v>0</v>
      </c>
      <c r="CI115" s="944">
        <f>CF!CI102</f>
        <v>0</v>
      </c>
      <c r="CJ115" s="944">
        <f>CF!CJ102</f>
        <v>0</v>
      </c>
      <c r="CK115" s="944">
        <f>CF!CK102</f>
        <v>0</v>
      </c>
      <c r="CL115" s="944">
        <f>CF!CL102</f>
        <v>0</v>
      </c>
      <c r="CM115" s="944">
        <f>CF!CM102</f>
        <v>0</v>
      </c>
      <c r="CN115" s="944">
        <f>CF!CN102</f>
        <v>0</v>
      </c>
      <c r="CO115" s="944">
        <f>CF!CO102</f>
        <v>0</v>
      </c>
      <c r="CP115" s="944">
        <f>CF!CP102</f>
        <v>0</v>
      </c>
      <c r="CQ115" s="944">
        <f>CF!CQ102</f>
        <v>0</v>
      </c>
      <c r="CR115" s="944">
        <f>CF!CR102</f>
        <v>0</v>
      </c>
      <c r="CS115" s="944">
        <f>CF!CS102</f>
        <v>0</v>
      </c>
      <c r="CT115" s="944">
        <f>CF!CT102</f>
        <v>0</v>
      </c>
      <c r="CU115" s="944">
        <f>CF!CU102</f>
        <v>0</v>
      </c>
      <c r="CV115" s="944">
        <f>CF!CV102</f>
        <v>0</v>
      </c>
      <c r="CW115" s="944">
        <f>CF!CW102</f>
        <v>0</v>
      </c>
      <c r="CX115" s="944">
        <f>CF!CX102</f>
        <v>0</v>
      </c>
      <c r="CY115" s="944">
        <f>CF!CY102</f>
        <v>0</v>
      </c>
      <c r="CZ115" s="944">
        <f>CF!CZ102</f>
        <v>0</v>
      </c>
      <c r="DA115" s="944">
        <f>CF!DA102</f>
        <v>0</v>
      </c>
      <c r="DB115" s="944">
        <f>CF!DB102</f>
        <v>0</v>
      </c>
      <c r="DC115" s="944">
        <f>CF!DC102</f>
        <v>0</v>
      </c>
      <c r="DD115" s="944">
        <f>CF!DD102</f>
        <v>0</v>
      </c>
      <c r="DE115" s="944">
        <f>CF!DE102</f>
        <v>0</v>
      </c>
      <c r="DF115" s="944">
        <f>CF!DF102</f>
        <v>0</v>
      </c>
      <c r="DG115" s="944">
        <f>CF!DG102</f>
        <v>0</v>
      </c>
      <c r="DH115" s="944">
        <f>CF!DH102</f>
        <v>0</v>
      </c>
      <c r="DI115" s="944">
        <f>CF!DI102</f>
        <v>0</v>
      </c>
      <c r="DJ115" s="944">
        <f>CF!DJ102</f>
        <v>0</v>
      </c>
      <c r="DK115" s="944">
        <f>CF!DK102</f>
        <v>0</v>
      </c>
      <c r="DL115" s="944">
        <f>CF!DL102</f>
        <v>0</v>
      </c>
      <c r="DM115" s="944">
        <f>CF!DM102</f>
        <v>0</v>
      </c>
      <c r="DN115" s="944">
        <f>CF!DN102</f>
        <v>0</v>
      </c>
      <c r="DO115" s="944">
        <f>CF!DO102</f>
        <v>0</v>
      </c>
      <c r="DP115" s="944">
        <f>CF!DP102</f>
        <v>0</v>
      </c>
      <c r="DQ115" s="944">
        <f>CF!DQ102</f>
        <v>0</v>
      </c>
      <c r="DR115" s="944">
        <f>CF!DR102</f>
        <v>0</v>
      </c>
      <c r="DS115" s="944">
        <f>CF!DS102</f>
        <v>0</v>
      </c>
      <c r="DT115" s="944">
        <f>CF!DT102</f>
        <v>0</v>
      </c>
      <c r="DU115" s="944">
        <f>CF!DU102</f>
        <v>0</v>
      </c>
      <c r="DV115" s="944">
        <f>CF!DV102</f>
        <v>0</v>
      </c>
      <c r="DW115" s="944">
        <f>CF!DW102</f>
        <v>0</v>
      </c>
    </row>
    <row r="116" spans="1:148">
      <c r="A116" s="617" t="str">
        <f>CF!$A$102&amp;" Interests"</f>
        <v>Free Cash Flow for Shareholder Loan Interests</v>
      </c>
      <c r="B116" s="705"/>
      <c r="C116" s="705"/>
      <c r="D116" s="963"/>
      <c r="E116" s="620"/>
      <c r="F116" s="537"/>
      <c r="G116" s="510">
        <f ca="1">G115-G123</f>
        <v>0</v>
      </c>
      <c r="H116" s="510">
        <f t="shared" ref="H116" ca="1" si="764">H115-H123</f>
        <v>953.81444327849204</v>
      </c>
      <c r="I116" s="510">
        <f t="shared" ref="I116:BT116" ca="1" si="765">I115-I123</f>
        <v>969.62352244885324</v>
      </c>
      <c r="J116" s="510">
        <f t="shared" ca="1" si="765"/>
        <v>966.95808683858422</v>
      </c>
      <c r="K116" s="510">
        <f t="shared" ca="1" si="765"/>
        <v>982.98501645469378</v>
      </c>
      <c r="L116" s="510">
        <f t="shared" ca="1" si="765"/>
        <v>976.22249685676752</v>
      </c>
      <c r="M116" s="510">
        <f t="shared" ca="1" si="765"/>
        <v>986.95021660244538</v>
      </c>
      <c r="N116" s="510">
        <f t="shared" ca="1" si="765"/>
        <v>987.52143024903262</v>
      </c>
      <c r="O116" s="510">
        <f t="shared" ca="1" si="765"/>
        <v>1003.8891887614459</v>
      </c>
      <c r="P116" s="510">
        <f t="shared" ca="1" si="765"/>
        <v>999.79754657168178</v>
      </c>
      <c r="Q116" s="510">
        <f t="shared" ca="1" si="765"/>
        <v>1016.3687766253565</v>
      </c>
      <c r="R116" s="510">
        <f t="shared" ca="1" si="765"/>
        <v>1010.105208854714</v>
      </c>
      <c r="S116" s="510">
        <f t="shared" ca="1" si="765"/>
        <v>1026.8472841395997</v>
      </c>
      <c r="T116" s="510">
        <f t="shared" ca="1" si="765"/>
        <v>1033.4633032954393</v>
      </c>
      <c r="U116" s="510">
        <f t="shared" ca="1" si="765"/>
        <v>1044.8200428920936</v>
      </c>
      <c r="V116" s="510">
        <f t="shared" ca="1" si="765"/>
        <v>1052.5616730953666</v>
      </c>
      <c r="W116" s="510">
        <f t="shared" ca="1" si="765"/>
        <v>1070.0074466825831</v>
      </c>
      <c r="X116" s="510">
        <f t="shared" ca="1" si="765"/>
        <v>1075.997273278736</v>
      </c>
      <c r="Y116" s="510">
        <f t="shared" ca="1" si="765"/>
        <v>1093.8314822281063</v>
      </c>
      <c r="Z116" s="510">
        <f t="shared" ca="1" si="765"/>
        <v>1098.9258334749043</v>
      </c>
      <c r="AA116" s="510">
        <f t="shared" ca="1" si="765"/>
        <v>1117.1400738087414</v>
      </c>
      <c r="AB116" s="510">
        <f t="shared" ca="1" si="765"/>
        <v>1120.9576994757822</v>
      </c>
      <c r="AC116" s="510">
        <f t="shared" ca="1" si="765"/>
        <v>1133.2759159535376</v>
      </c>
      <c r="AD116" s="510">
        <f t="shared" ca="1" si="765"/>
        <v>1141.7881577366957</v>
      </c>
      <c r="AE116" s="510">
        <f t="shared" ca="1" si="765"/>
        <v>1160.7128233345416</v>
      </c>
      <c r="AF116" s="510">
        <f t="shared" ca="1" si="765"/>
        <v>3233.6327497644638</v>
      </c>
      <c r="AG116" s="510">
        <f t="shared" ca="1" si="765"/>
        <v>3167.0398353125461</v>
      </c>
      <c r="AH116" s="510">
        <f t="shared" ca="1" si="765"/>
        <v>3265.2642640524441</v>
      </c>
      <c r="AI116" s="510">
        <f t="shared" ca="1" si="765"/>
        <v>2395.5812421298256</v>
      </c>
      <c r="AJ116" s="510">
        <f t="shared" ca="1" si="765"/>
        <v>6191.8377939076463</v>
      </c>
      <c r="AK116" s="510">
        <f t="shared" ca="1" si="765"/>
        <v>5175.3396451577319</v>
      </c>
      <c r="AL116" s="510">
        <f t="shared" ca="1" si="765"/>
        <v>6212.2931546195068</v>
      </c>
      <c r="AM116" s="510">
        <f t="shared" ca="1" si="765"/>
        <v>5090.7545084397443</v>
      </c>
      <c r="AN116" s="510">
        <f t="shared" ca="1" si="765"/>
        <v>6422.2824265754589</v>
      </c>
      <c r="AO116" s="510">
        <f t="shared" ca="1" si="765"/>
        <v>5092.5182705786492</v>
      </c>
      <c r="AP116" s="510">
        <f t="shared" ca="1" si="765"/>
        <v>6585.9464909026956</v>
      </c>
      <c r="AQ116" s="510">
        <f t="shared" ca="1" si="765"/>
        <v>5050.1749166752115</v>
      </c>
      <c r="AR116" s="510">
        <f t="shared" ca="1" si="765"/>
        <v>6765.0886972157923</v>
      </c>
      <c r="AS116" s="510">
        <f t="shared" ca="1" si="765"/>
        <v>5028.179778912564</v>
      </c>
      <c r="AT116" s="510">
        <f t="shared" ca="1" si="765"/>
        <v>6911.8477723177066</v>
      </c>
      <c r="AU116" s="510">
        <f t="shared" ca="1" si="765"/>
        <v>5155.0854775655071</v>
      </c>
      <c r="AV116" s="510">
        <f t="shared" ca="1" si="765"/>
        <v>7037.2442080905275</v>
      </c>
      <c r="AW116" s="510">
        <f t="shared" ca="1" si="765"/>
        <v>4599.4806067243626</v>
      </c>
      <c r="AX116" s="510">
        <f t="shared" ca="1" si="765"/>
        <v>7202.2921479137076</v>
      </c>
      <c r="AY116" s="510">
        <f t="shared" ca="1" si="765"/>
        <v>4707.3544812054788</v>
      </c>
      <c r="AZ116" s="510">
        <f t="shared" ca="1" si="765"/>
        <v>7426.0322840528779</v>
      </c>
      <c r="BA116" s="510">
        <f t="shared" ca="1" si="765"/>
        <v>4819.5765571006923</v>
      </c>
      <c r="BB116" s="510">
        <f t="shared" ca="1" si="765"/>
        <v>7552.4928393020573</v>
      </c>
      <c r="BC116" s="510">
        <f t="shared" ca="1" si="765"/>
        <v>4936.2425574001845</v>
      </c>
      <c r="BD116" s="510">
        <f t="shared" ca="1" si="765"/>
        <v>7701.5347465538525</v>
      </c>
      <c r="BE116" s="510">
        <f t="shared" ca="1" si="765"/>
        <v>5033.6550304824368</v>
      </c>
      <c r="BF116" s="510">
        <f t="shared" ca="1" si="765"/>
        <v>7870.6565164874501</v>
      </c>
      <c r="BG116" s="510">
        <f t="shared" ca="1" si="765"/>
        <v>5144.1915243119638</v>
      </c>
      <c r="BH116" s="510">
        <f t="shared" ca="1" si="765"/>
        <v>8037.566390943608</v>
      </c>
      <c r="BI116" s="510">
        <f t="shared" ca="1" si="765"/>
        <v>5216.4689126277972</v>
      </c>
      <c r="BJ116" s="510">
        <f t="shared" ca="1" si="765"/>
        <v>8123.1532287047658</v>
      </c>
      <c r="BK116" s="510">
        <f t="shared" ca="1" si="765"/>
        <v>5309.2211434020646</v>
      </c>
      <c r="BL116" s="510">
        <f t="shared" ca="1" si="765"/>
        <v>8221.4050286708589</v>
      </c>
      <c r="BM116" s="510">
        <f t="shared" ca="1" si="765"/>
        <v>5373.4376513357065</v>
      </c>
      <c r="BN116" s="510">
        <f t="shared" ca="1" si="765"/>
        <v>8264.4383934860307</v>
      </c>
      <c r="BO116" s="510">
        <f t="shared" ca="1" si="765"/>
        <v>5401.5638781734651</v>
      </c>
      <c r="BP116" s="510">
        <f t="shared" ca="1" si="765"/>
        <v>0</v>
      </c>
      <c r="BQ116" s="510">
        <f t="shared" ca="1" si="765"/>
        <v>0</v>
      </c>
      <c r="BR116" s="510">
        <f t="shared" ca="1" si="765"/>
        <v>0</v>
      </c>
      <c r="BS116" s="510">
        <f t="shared" ca="1" si="765"/>
        <v>0</v>
      </c>
      <c r="BT116" s="510">
        <f t="shared" ca="1" si="765"/>
        <v>0</v>
      </c>
      <c r="BU116" s="510">
        <f t="shared" ref="BU116:DW116" ca="1" si="766">BU115-BU123</f>
        <v>0</v>
      </c>
      <c r="BV116" s="510">
        <f t="shared" ca="1" si="766"/>
        <v>0</v>
      </c>
      <c r="BW116" s="510">
        <f t="shared" ca="1" si="766"/>
        <v>0</v>
      </c>
      <c r="BX116" s="510">
        <f t="shared" ca="1" si="766"/>
        <v>0</v>
      </c>
      <c r="BY116" s="510">
        <f t="shared" ca="1" si="766"/>
        <v>0</v>
      </c>
      <c r="BZ116" s="510">
        <f t="shared" ca="1" si="766"/>
        <v>0</v>
      </c>
      <c r="CA116" s="510">
        <f t="shared" ca="1" si="766"/>
        <v>0</v>
      </c>
      <c r="CB116" s="510">
        <f t="shared" ca="1" si="766"/>
        <v>0</v>
      </c>
      <c r="CC116" s="510">
        <f t="shared" ca="1" si="766"/>
        <v>0</v>
      </c>
      <c r="CD116" s="510">
        <f t="shared" ca="1" si="766"/>
        <v>0</v>
      </c>
      <c r="CE116" s="510">
        <f t="shared" ca="1" si="766"/>
        <v>0</v>
      </c>
      <c r="CF116" s="510">
        <f t="shared" ca="1" si="766"/>
        <v>0</v>
      </c>
      <c r="CG116" s="510">
        <f t="shared" ca="1" si="766"/>
        <v>0</v>
      </c>
      <c r="CH116" s="510">
        <f t="shared" ca="1" si="766"/>
        <v>0</v>
      </c>
      <c r="CI116" s="510">
        <f t="shared" ca="1" si="766"/>
        <v>0</v>
      </c>
      <c r="CJ116" s="510">
        <f t="shared" ca="1" si="766"/>
        <v>0</v>
      </c>
      <c r="CK116" s="510">
        <f t="shared" ca="1" si="766"/>
        <v>0</v>
      </c>
      <c r="CL116" s="510">
        <f t="shared" ca="1" si="766"/>
        <v>0</v>
      </c>
      <c r="CM116" s="510">
        <f t="shared" ca="1" si="766"/>
        <v>0</v>
      </c>
      <c r="CN116" s="510">
        <f t="shared" ca="1" si="766"/>
        <v>0</v>
      </c>
      <c r="CO116" s="510">
        <f t="shared" ca="1" si="766"/>
        <v>0</v>
      </c>
      <c r="CP116" s="510">
        <f t="shared" ca="1" si="766"/>
        <v>0</v>
      </c>
      <c r="CQ116" s="510">
        <f t="shared" ca="1" si="766"/>
        <v>0</v>
      </c>
      <c r="CR116" s="510">
        <f t="shared" ca="1" si="766"/>
        <v>0</v>
      </c>
      <c r="CS116" s="510">
        <f t="shared" ca="1" si="766"/>
        <v>0</v>
      </c>
      <c r="CT116" s="510">
        <f t="shared" ca="1" si="766"/>
        <v>0</v>
      </c>
      <c r="CU116" s="510">
        <f t="shared" ca="1" si="766"/>
        <v>0</v>
      </c>
      <c r="CV116" s="510">
        <f t="shared" ca="1" si="766"/>
        <v>0</v>
      </c>
      <c r="CW116" s="510">
        <f t="shared" ca="1" si="766"/>
        <v>0</v>
      </c>
      <c r="CX116" s="510">
        <f t="shared" ca="1" si="766"/>
        <v>0</v>
      </c>
      <c r="CY116" s="510">
        <f t="shared" ca="1" si="766"/>
        <v>0</v>
      </c>
      <c r="CZ116" s="510">
        <f t="shared" ca="1" si="766"/>
        <v>0</v>
      </c>
      <c r="DA116" s="510">
        <f t="shared" ca="1" si="766"/>
        <v>0</v>
      </c>
      <c r="DB116" s="510">
        <f t="shared" ca="1" si="766"/>
        <v>0</v>
      </c>
      <c r="DC116" s="510">
        <f t="shared" ca="1" si="766"/>
        <v>0</v>
      </c>
      <c r="DD116" s="510">
        <f t="shared" ca="1" si="766"/>
        <v>0</v>
      </c>
      <c r="DE116" s="510">
        <f t="shared" ca="1" si="766"/>
        <v>0</v>
      </c>
      <c r="DF116" s="510">
        <f t="shared" ca="1" si="766"/>
        <v>0</v>
      </c>
      <c r="DG116" s="510">
        <f t="shared" ca="1" si="766"/>
        <v>0</v>
      </c>
      <c r="DH116" s="510">
        <f t="shared" ca="1" si="766"/>
        <v>0</v>
      </c>
      <c r="DI116" s="510">
        <f t="shared" ca="1" si="766"/>
        <v>0</v>
      </c>
      <c r="DJ116" s="510">
        <f t="shared" ca="1" si="766"/>
        <v>0</v>
      </c>
      <c r="DK116" s="510">
        <f t="shared" ca="1" si="766"/>
        <v>0</v>
      </c>
      <c r="DL116" s="510">
        <f t="shared" ca="1" si="766"/>
        <v>0</v>
      </c>
      <c r="DM116" s="510">
        <f t="shared" ca="1" si="766"/>
        <v>0</v>
      </c>
      <c r="DN116" s="510">
        <f t="shared" ca="1" si="766"/>
        <v>0</v>
      </c>
      <c r="DO116" s="510">
        <f t="shared" ca="1" si="766"/>
        <v>0</v>
      </c>
      <c r="DP116" s="510">
        <f t="shared" ca="1" si="766"/>
        <v>0</v>
      </c>
      <c r="DQ116" s="510">
        <f t="shared" ca="1" si="766"/>
        <v>0</v>
      </c>
      <c r="DR116" s="510">
        <f t="shared" ca="1" si="766"/>
        <v>0</v>
      </c>
      <c r="DS116" s="510">
        <f t="shared" ca="1" si="766"/>
        <v>0</v>
      </c>
      <c r="DT116" s="510">
        <f t="shared" ca="1" si="766"/>
        <v>0</v>
      </c>
      <c r="DU116" s="510">
        <f t="shared" ca="1" si="766"/>
        <v>0</v>
      </c>
      <c r="DV116" s="510">
        <f t="shared" ca="1" si="766"/>
        <v>0</v>
      </c>
      <c r="DW116" s="510">
        <f t="shared" ca="1" si="766"/>
        <v>0</v>
      </c>
    </row>
    <row r="117" spans="1:148">
      <c r="A117" s="621" t="str">
        <f>CF!$A$102&amp;" Principal"</f>
        <v>Free Cash Flow for Shareholder Loan Principal</v>
      </c>
      <c r="B117" s="706"/>
      <c r="C117" s="706"/>
      <c r="D117" s="963"/>
      <c r="E117" s="620"/>
      <c r="F117" s="620"/>
      <c r="G117" s="498">
        <f ca="1">G115-G122-G123</f>
        <v>-3568.6878026481627</v>
      </c>
      <c r="H117" s="498">
        <f t="shared" ref="H117" ca="1" si="767">H115-H122-H123</f>
        <v>-343.58816225083638</v>
      </c>
      <c r="I117" s="498">
        <f t="shared" ref="I117:BT117" ca="1" si="768">I115-I122-I123</f>
        <v>-363.13948065109162</v>
      </c>
      <c r="J117" s="498">
        <f t="shared" ca="1" si="768"/>
        <v>-358.48127559271688</v>
      </c>
      <c r="K117" s="498">
        <f t="shared" ca="1" si="768"/>
        <v>-378.88006207513854</v>
      </c>
      <c r="L117" s="498">
        <f t="shared" ca="1" si="768"/>
        <v>-385.95338176500923</v>
      </c>
      <c r="M117" s="498">
        <f t="shared" ca="1" si="768"/>
        <v>-405.7596517721181</v>
      </c>
      <c r="N117" s="498">
        <f t="shared" ca="1" si="768"/>
        <v>-398.57819764815349</v>
      </c>
      <c r="O117" s="498">
        <f t="shared" ca="1" si="768"/>
        <v>-421.2586334308337</v>
      </c>
      <c r="P117" s="498">
        <f t="shared" ca="1" si="768"/>
        <v>-418.82601917214492</v>
      </c>
      <c r="Q117" s="498">
        <f t="shared" ca="1" si="768"/>
        <v>-442.65862388559663</v>
      </c>
      <c r="R117" s="498">
        <f t="shared" ca="1" si="768"/>
        <v>-442.69451478356768</v>
      </c>
      <c r="S117" s="498">
        <f t="shared" ca="1" si="768"/>
        <v>-467.88531692261404</v>
      </c>
      <c r="T117" s="498">
        <f t="shared" ca="1" si="768"/>
        <v>-463.68634185064775</v>
      </c>
      <c r="U117" s="498">
        <f t="shared" ca="1" si="768"/>
        <v>-487.48169465544152</v>
      </c>
      <c r="V117" s="498">
        <f t="shared" ca="1" si="768"/>
        <v>-474.09588378048647</v>
      </c>
      <c r="W117" s="498">
        <f t="shared" ca="1" si="768"/>
        <v>-501.07352909666974</v>
      </c>
      <c r="X117" s="498">
        <f ca="1">X115-X122-X123</f>
        <v>-489.34645646961371</v>
      </c>
      <c r="Y117" s="498">
        <f t="shared" ca="1" si="768"/>
        <v>-517.19191050329869</v>
      </c>
      <c r="Z117" s="498">
        <f t="shared" ca="1" si="768"/>
        <v>-506.3485142289735</v>
      </c>
      <c r="AA117" s="498">
        <f t="shared" ca="1" si="768"/>
        <v>-535.16144235296269</v>
      </c>
      <c r="AB117" s="498">
        <f t="shared" ca="1" si="768"/>
        <v>-534.73182746202701</v>
      </c>
      <c r="AC117" s="498">
        <f t="shared" ca="1" si="768"/>
        <v>-562.17307673330765</v>
      </c>
      <c r="AD117" s="498">
        <f t="shared" ca="1" si="768"/>
        <v>-548.31974389609945</v>
      </c>
      <c r="AE117" s="498">
        <f t="shared" ca="1" si="768"/>
        <v>-579.52097570755018</v>
      </c>
      <c r="AF117" s="498">
        <f t="shared" ca="1" si="768"/>
        <v>1498.7820162964335</v>
      </c>
      <c r="AG117" s="498">
        <f t="shared" ca="1" si="768"/>
        <v>1463.8787007018745</v>
      </c>
      <c r="AH117" s="498">
        <f t="shared" ca="1" si="768"/>
        <v>1647.9459338231413</v>
      </c>
      <c r="AI117" s="498">
        <f t="shared" ca="1" si="768"/>
        <v>817.91615853342319</v>
      </c>
      <c r="AJ117" s="498">
        <f t="shared" ca="1" si="768"/>
        <v>4663.9482555224231</v>
      </c>
      <c r="AK117" s="498">
        <f t="shared" ca="1" si="768"/>
        <v>3818.7513949172253</v>
      </c>
      <c r="AL117" s="498">
        <f t="shared" ca="1" si="768"/>
        <v>5029.3177669537363</v>
      </c>
      <c r="AM117" s="498">
        <f t="shared" ca="1" si="768"/>
        <v>4090.9979789190752</v>
      </c>
      <c r="AN117" s="498">
        <f t="shared" ca="1" si="768"/>
        <v>5601.1212087733547</v>
      </c>
      <c r="AO117" s="498">
        <f t="shared" ca="1" si="768"/>
        <v>4483.6329587095761</v>
      </c>
      <c r="AP117" s="498">
        <f t="shared" ca="1" si="768"/>
        <v>6164.8599041832022</v>
      </c>
      <c r="AQ117" s="498">
        <f t="shared" ca="1" si="768"/>
        <v>4870.730193687732</v>
      </c>
      <c r="AR117" s="498">
        <f t="shared" ca="1" si="768"/>
        <v>6765.0886972157923</v>
      </c>
      <c r="AS117" s="498">
        <f t="shared" ca="1" si="768"/>
        <v>5028.179778912564</v>
      </c>
      <c r="AT117" s="498">
        <f t="shared" ca="1" si="768"/>
        <v>6911.8477723177066</v>
      </c>
      <c r="AU117" s="498">
        <f t="shared" ca="1" si="768"/>
        <v>5155.0854775655071</v>
      </c>
      <c r="AV117" s="498">
        <f t="shared" ca="1" si="768"/>
        <v>7037.2442080905275</v>
      </c>
      <c r="AW117" s="498">
        <f t="shared" ca="1" si="768"/>
        <v>4599.4806067243626</v>
      </c>
      <c r="AX117" s="498">
        <f t="shared" ca="1" si="768"/>
        <v>7202.2921479137076</v>
      </c>
      <c r="AY117" s="498">
        <f t="shared" ca="1" si="768"/>
        <v>4707.3544812054788</v>
      </c>
      <c r="AZ117" s="498">
        <f t="shared" ca="1" si="768"/>
        <v>7426.0322840528779</v>
      </c>
      <c r="BA117" s="498">
        <f t="shared" ca="1" si="768"/>
        <v>4819.5765571006923</v>
      </c>
      <c r="BB117" s="498">
        <f t="shared" ca="1" si="768"/>
        <v>7552.4928393020573</v>
      </c>
      <c r="BC117" s="498">
        <f t="shared" ca="1" si="768"/>
        <v>4936.2425574001845</v>
      </c>
      <c r="BD117" s="498">
        <f t="shared" ca="1" si="768"/>
        <v>7701.5347465538525</v>
      </c>
      <c r="BE117" s="498">
        <f t="shared" ca="1" si="768"/>
        <v>5033.6550304824368</v>
      </c>
      <c r="BF117" s="498">
        <f t="shared" ca="1" si="768"/>
        <v>7870.6565164874501</v>
      </c>
      <c r="BG117" s="498">
        <f t="shared" ca="1" si="768"/>
        <v>5144.1915243119638</v>
      </c>
      <c r="BH117" s="498">
        <f t="shared" ca="1" si="768"/>
        <v>8037.566390943608</v>
      </c>
      <c r="BI117" s="498">
        <f t="shared" ca="1" si="768"/>
        <v>5216.4689126277972</v>
      </c>
      <c r="BJ117" s="498">
        <f t="shared" ca="1" si="768"/>
        <v>8123.1532287047658</v>
      </c>
      <c r="BK117" s="498">
        <f t="shared" ca="1" si="768"/>
        <v>5309.2211434020646</v>
      </c>
      <c r="BL117" s="498">
        <f t="shared" ca="1" si="768"/>
        <v>8221.4050286708589</v>
      </c>
      <c r="BM117" s="498">
        <f t="shared" ca="1" si="768"/>
        <v>5373.4376513357065</v>
      </c>
      <c r="BN117" s="498">
        <f t="shared" ca="1" si="768"/>
        <v>8264.4383934860307</v>
      </c>
      <c r="BO117" s="498">
        <f t="shared" ca="1" si="768"/>
        <v>5401.5638781734651</v>
      </c>
      <c r="BP117" s="498">
        <f t="shared" ca="1" si="768"/>
        <v>0</v>
      </c>
      <c r="BQ117" s="498">
        <f t="shared" ca="1" si="768"/>
        <v>0</v>
      </c>
      <c r="BR117" s="498">
        <f t="shared" ca="1" si="768"/>
        <v>0</v>
      </c>
      <c r="BS117" s="498">
        <f t="shared" ca="1" si="768"/>
        <v>0</v>
      </c>
      <c r="BT117" s="498">
        <f t="shared" ca="1" si="768"/>
        <v>0</v>
      </c>
      <c r="BU117" s="498">
        <f t="shared" ref="BU117:DW117" ca="1" si="769">BU115-BU122-BU123</f>
        <v>0</v>
      </c>
      <c r="BV117" s="498">
        <f t="shared" ca="1" si="769"/>
        <v>0</v>
      </c>
      <c r="BW117" s="498">
        <f t="shared" ca="1" si="769"/>
        <v>0</v>
      </c>
      <c r="BX117" s="498">
        <f t="shared" ca="1" si="769"/>
        <v>0</v>
      </c>
      <c r="BY117" s="498">
        <f t="shared" ca="1" si="769"/>
        <v>0</v>
      </c>
      <c r="BZ117" s="498">
        <f t="shared" ca="1" si="769"/>
        <v>0</v>
      </c>
      <c r="CA117" s="498">
        <f t="shared" ca="1" si="769"/>
        <v>0</v>
      </c>
      <c r="CB117" s="498">
        <f t="shared" ca="1" si="769"/>
        <v>0</v>
      </c>
      <c r="CC117" s="498">
        <f t="shared" ca="1" si="769"/>
        <v>0</v>
      </c>
      <c r="CD117" s="498">
        <f t="shared" ca="1" si="769"/>
        <v>0</v>
      </c>
      <c r="CE117" s="498">
        <f t="shared" ca="1" si="769"/>
        <v>0</v>
      </c>
      <c r="CF117" s="498">
        <f t="shared" ca="1" si="769"/>
        <v>0</v>
      </c>
      <c r="CG117" s="498">
        <f t="shared" ca="1" si="769"/>
        <v>0</v>
      </c>
      <c r="CH117" s="498">
        <f t="shared" ca="1" si="769"/>
        <v>0</v>
      </c>
      <c r="CI117" s="498">
        <f t="shared" ca="1" si="769"/>
        <v>0</v>
      </c>
      <c r="CJ117" s="498">
        <f t="shared" ca="1" si="769"/>
        <v>0</v>
      </c>
      <c r="CK117" s="498">
        <f t="shared" ca="1" si="769"/>
        <v>0</v>
      </c>
      <c r="CL117" s="498">
        <f t="shared" ca="1" si="769"/>
        <v>0</v>
      </c>
      <c r="CM117" s="498">
        <f t="shared" ca="1" si="769"/>
        <v>0</v>
      </c>
      <c r="CN117" s="498">
        <f t="shared" ca="1" si="769"/>
        <v>0</v>
      </c>
      <c r="CO117" s="498">
        <f t="shared" ca="1" si="769"/>
        <v>0</v>
      </c>
      <c r="CP117" s="498">
        <f t="shared" ca="1" si="769"/>
        <v>0</v>
      </c>
      <c r="CQ117" s="498">
        <f t="shared" ca="1" si="769"/>
        <v>0</v>
      </c>
      <c r="CR117" s="498">
        <f t="shared" ca="1" si="769"/>
        <v>0</v>
      </c>
      <c r="CS117" s="498">
        <f t="shared" ca="1" si="769"/>
        <v>0</v>
      </c>
      <c r="CT117" s="498">
        <f t="shared" ca="1" si="769"/>
        <v>0</v>
      </c>
      <c r="CU117" s="498">
        <f t="shared" ca="1" si="769"/>
        <v>0</v>
      </c>
      <c r="CV117" s="498">
        <f t="shared" ca="1" si="769"/>
        <v>0</v>
      </c>
      <c r="CW117" s="498">
        <f t="shared" ca="1" si="769"/>
        <v>0</v>
      </c>
      <c r="CX117" s="498">
        <f t="shared" ca="1" si="769"/>
        <v>0</v>
      </c>
      <c r="CY117" s="498">
        <f t="shared" ca="1" si="769"/>
        <v>0</v>
      </c>
      <c r="CZ117" s="498">
        <f t="shared" ca="1" si="769"/>
        <v>0</v>
      </c>
      <c r="DA117" s="498">
        <f t="shared" ca="1" si="769"/>
        <v>0</v>
      </c>
      <c r="DB117" s="498">
        <f t="shared" ca="1" si="769"/>
        <v>0</v>
      </c>
      <c r="DC117" s="498">
        <f t="shared" ca="1" si="769"/>
        <v>0</v>
      </c>
      <c r="DD117" s="498">
        <f t="shared" ca="1" si="769"/>
        <v>0</v>
      </c>
      <c r="DE117" s="498">
        <f t="shared" ca="1" si="769"/>
        <v>0</v>
      </c>
      <c r="DF117" s="498">
        <f t="shared" ca="1" si="769"/>
        <v>0</v>
      </c>
      <c r="DG117" s="498">
        <f t="shared" ca="1" si="769"/>
        <v>0</v>
      </c>
      <c r="DH117" s="498">
        <f t="shared" ca="1" si="769"/>
        <v>0</v>
      </c>
      <c r="DI117" s="498">
        <f t="shared" ca="1" si="769"/>
        <v>0</v>
      </c>
      <c r="DJ117" s="498">
        <f t="shared" ca="1" si="769"/>
        <v>0</v>
      </c>
      <c r="DK117" s="498">
        <f t="shared" ca="1" si="769"/>
        <v>0</v>
      </c>
      <c r="DL117" s="498">
        <f t="shared" ca="1" si="769"/>
        <v>0</v>
      </c>
      <c r="DM117" s="498">
        <f t="shared" ca="1" si="769"/>
        <v>0</v>
      </c>
      <c r="DN117" s="498">
        <f t="shared" ca="1" si="769"/>
        <v>0</v>
      </c>
      <c r="DO117" s="498">
        <f t="shared" ca="1" si="769"/>
        <v>0</v>
      </c>
      <c r="DP117" s="498">
        <f t="shared" ca="1" si="769"/>
        <v>0</v>
      </c>
      <c r="DQ117" s="498">
        <f t="shared" ca="1" si="769"/>
        <v>0</v>
      </c>
      <c r="DR117" s="498">
        <f t="shared" ca="1" si="769"/>
        <v>0</v>
      </c>
      <c r="DS117" s="498">
        <f t="shared" ca="1" si="769"/>
        <v>0</v>
      </c>
      <c r="DT117" s="498">
        <f t="shared" ca="1" si="769"/>
        <v>0</v>
      </c>
      <c r="DU117" s="498">
        <f t="shared" ca="1" si="769"/>
        <v>0</v>
      </c>
      <c r="DV117" s="498">
        <f t="shared" ca="1" si="769"/>
        <v>0</v>
      </c>
      <c r="DW117" s="498">
        <f t="shared" ca="1" si="769"/>
        <v>0</v>
      </c>
    </row>
    <row r="118" spans="1:148">
      <c r="A118" s="621"/>
      <c r="B118" s="706"/>
      <c r="C118" s="706"/>
      <c r="D118" s="963"/>
      <c r="E118" s="620"/>
      <c r="F118" s="620"/>
      <c r="G118" s="498"/>
      <c r="H118" s="498"/>
      <c r="I118" s="498"/>
      <c r="J118" s="498"/>
      <c r="K118" s="498"/>
      <c r="L118" s="498"/>
      <c r="M118" s="498"/>
      <c r="N118" s="498"/>
      <c r="O118" s="498"/>
      <c r="P118" s="498"/>
      <c r="Q118" s="498"/>
      <c r="R118" s="498"/>
      <c r="S118" s="498"/>
      <c r="T118" s="498"/>
      <c r="U118" s="498"/>
      <c r="V118" s="498"/>
      <c r="W118" s="498"/>
      <c r="X118" s="498"/>
      <c r="Y118" s="498"/>
      <c r="Z118" s="498"/>
      <c r="AA118" s="498"/>
      <c r="AB118" s="498"/>
      <c r="AC118" s="498"/>
      <c r="AD118" s="498"/>
      <c r="AE118" s="498"/>
      <c r="AF118" s="498"/>
      <c r="AG118" s="498"/>
      <c r="AH118" s="498"/>
      <c r="AI118" s="498"/>
      <c r="AJ118" s="498"/>
      <c r="AK118" s="498"/>
      <c r="AL118" s="498"/>
      <c r="AM118" s="498"/>
      <c r="AN118" s="498"/>
      <c r="AO118" s="498"/>
      <c r="AP118" s="498"/>
      <c r="AQ118" s="498"/>
      <c r="AR118" s="498"/>
      <c r="AS118" s="498"/>
      <c r="AT118" s="498"/>
      <c r="AU118" s="498"/>
      <c r="AV118" s="498"/>
      <c r="AW118" s="498"/>
      <c r="AX118" s="498"/>
      <c r="AY118" s="498"/>
      <c r="AZ118" s="498"/>
      <c r="BA118" s="498"/>
      <c r="BB118" s="498"/>
      <c r="BC118" s="498"/>
      <c r="BD118" s="498"/>
      <c r="BE118" s="498"/>
      <c r="BF118" s="498"/>
      <c r="BG118" s="498"/>
      <c r="BH118" s="498"/>
      <c r="BI118" s="498"/>
      <c r="BJ118" s="498"/>
      <c r="BK118" s="498"/>
      <c r="BL118" s="498"/>
      <c r="BM118" s="498"/>
      <c r="BN118" s="498"/>
      <c r="BO118" s="498"/>
      <c r="BP118" s="498"/>
      <c r="BQ118" s="498"/>
      <c r="BR118" s="498"/>
      <c r="BS118" s="498"/>
      <c r="BT118" s="498"/>
      <c r="BU118" s="498"/>
      <c r="BV118" s="498"/>
      <c r="BW118" s="498"/>
      <c r="BX118" s="498"/>
      <c r="BY118" s="498"/>
      <c r="BZ118" s="498"/>
      <c r="CA118" s="498"/>
      <c r="CB118" s="498"/>
      <c r="CC118" s="498"/>
      <c r="CD118" s="498"/>
      <c r="CE118" s="498"/>
      <c r="CF118" s="498"/>
      <c r="CG118" s="498"/>
      <c r="CH118" s="498"/>
      <c r="CI118" s="498"/>
      <c r="CJ118" s="498"/>
      <c r="CK118" s="498"/>
      <c r="CL118" s="498"/>
      <c r="CM118" s="498"/>
      <c r="CN118" s="498"/>
      <c r="CO118" s="498"/>
      <c r="CP118" s="498"/>
      <c r="CQ118" s="498"/>
      <c r="CR118" s="498"/>
      <c r="CS118" s="498"/>
      <c r="CT118" s="498"/>
      <c r="CU118" s="498"/>
      <c r="CV118" s="498"/>
      <c r="CW118" s="498"/>
      <c r="CX118" s="498"/>
      <c r="CY118" s="498"/>
      <c r="CZ118" s="498"/>
      <c r="DA118" s="498"/>
      <c r="DB118" s="498"/>
      <c r="DC118" s="498"/>
      <c r="DD118" s="498"/>
      <c r="DE118" s="498"/>
      <c r="DF118" s="498"/>
      <c r="DG118" s="498"/>
      <c r="DH118" s="498"/>
      <c r="DI118" s="498"/>
      <c r="DJ118" s="498"/>
      <c r="DK118" s="498"/>
      <c r="DL118" s="498"/>
      <c r="DM118" s="498"/>
      <c r="DN118" s="498"/>
      <c r="DO118" s="498"/>
      <c r="DP118" s="498"/>
      <c r="DQ118" s="498"/>
      <c r="DR118" s="498"/>
      <c r="DS118" s="498"/>
      <c r="DT118" s="498"/>
      <c r="DU118" s="498"/>
      <c r="DV118" s="498"/>
      <c r="DW118" s="498"/>
    </row>
    <row r="119" spans="1:148">
      <c r="A119" s="343" t="s">
        <v>1162</v>
      </c>
      <c r="D119" s="395"/>
      <c r="E119" s="395"/>
      <c r="G119" s="338"/>
      <c r="H119" s="338"/>
      <c r="I119" s="338"/>
      <c r="J119" s="338"/>
      <c r="K119" s="338"/>
      <c r="L119" s="338"/>
      <c r="M119" s="338"/>
      <c r="N119" s="338"/>
      <c r="O119" s="338"/>
      <c r="P119" s="338"/>
      <c r="Q119" s="338"/>
      <c r="R119" s="338"/>
      <c r="S119" s="338"/>
      <c r="T119" s="338"/>
      <c r="U119" s="338"/>
      <c r="V119" s="338"/>
      <c r="W119" s="338"/>
      <c r="X119" s="338"/>
      <c r="Y119" s="338"/>
      <c r="Z119" s="338"/>
      <c r="AA119" s="338"/>
      <c r="AB119" s="338"/>
      <c r="AC119" s="338"/>
      <c r="AD119" s="338"/>
      <c r="AE119" s="338"/>
      <c r="AF119" s="338"/>
      <c r="AG119" s="338"/>
      <c r="AH119" s="338"/>
      <c r="AI119" s="338"/>
      <c r="AJ119" s="338"/>
      <c r="AK119" s="338"/>
      <c r="AL119" s="338"/>
      <c r="AM119" s="338"/>
      <c r="AN119" s="338"/>
      <c r="AO119" s="338"/>
      <c r="AP119" s="338"/>
      <c r="AQ119" s="338"/>
      <c r="AR119" s="338"/>
      <c r="AS119" s="338"/>
      <c r="AT119" s="338"/>
      <c r="AU119" s="338"/>
      <c r="AV119" s="338"/>
      <c r="AW119" s="338"/>
      <c r="AX119" s="338"/>
      <c r="AY119" s="338"/>
      <c r="AZ119" s="338"/>
      <c r="BA119" s="338"/>
      <c r="BB119" s="338"/>
      <c r="BC119" s="338"/>
      <c r="BD119" s="338"/>
      <c r="BE119" s="338"/>
      <c r="BF119" s="338"/>
      <c r="BG119" s="338"/>
      <c r="BH119" s="338"/>
      <c r="BI119" s="338"/>
      <c r="BJ119" s="338"/>
      <c r="BK119" s="338"/>
      <c r="BL119" s="338"/>
      <c r="BM119" s="338"/>
      <c r="BN119" s="338"/>
      <c r="BO119" s="338"/>
      <c r="BP119" s="338"/>
      <c r="BQ119" s="338"/>
      <c r="BR119" s="338"/>
      <c r="BS119" s="338"/>
      <c r="BT119" s="338"/>
      <c r="BU119" s="338"/>
      <c r="BV119" s="338"/>
      <c r="BW119" s="338"/>
      <c r="BX119" s="338"/>
      <c r="BY119" s="338"/>
      <c r="BZ119" s="338"/>
      <c r="CA119" s="338"/>
      <c r="CB119" s="338"/>
      <c r="CC119" s="338"/>
      <c r="CD119" s="338"/>
      <c r="CE119" s="338"/>
      <c r="CF119" s="338"/>
      <c r="CG119" s="338"/>
      <c r="CH119" s="338"/>
      <c r="CI119" s="338"/>
      <c r="CJ119" s="338"/>
      <c r="CK119" s="338"/>
      <c r="CL119" s="338"/>
      <c r="CM119" s="338"/>
      <c r="CN119" s="338"/>
      <c r="CO119" s="338"/>
      <c r="CP119" s="338"/>
      <c r="CQ119" s="338"/>
      <c r="CR119" s="338"/>
      <c r="CS119" s="338"/>
      <c r="CT119" s="338"/>
      <c r="CU119" s="338"/>
      <c r="CV119" s="338"/>
      <c r="CW119" s="338"/>
      <c r="CX119" s="338"/>
      <c r="CY119" s="338"/>
      <c r="CZ119" s="338"/>
      <c r="DA119" s="338"/>
      <c r="DB119" s="338"/>
      <c r="DC119" s="338"/>
      <c r="DD119" s="338"/>
      <c r="DE119" s="338"/>
      <c r="DF119" s="338"/>
      <c r="DG119" s="338"/>
      <c r="DH119" s="338"/>
      <c r="DI119" s="338"/>
      <c r="DJ119" s="338"/>
      <c r="DK119" s="338"/>
      <c r="DL119" s="338"/>
      <c r="DM119" s="338"/>
      <c r="DN119" s="338"/>
      <c r="DO119" s="338"/>
      <c r="DP119" s="338"/>
      <c r="DQ119" s="338"/>
      <c r="DR119" s="338"/>
      <c r="DS119" s="338"/>
      <c r="DT119" s="338"/>
      <c r="DU119" s="338"/>
      <c r="DV119" s="338"/>
      <c r="DW119" s="338"/>
    </row>
    <row r="120" spans="1:148">
      <c r="A120" s="873" t="s">
        <v>1166</v>
      </c>
      <c r="B120" s="706"/>
      <c r="C120" s="706"/>
      <c r="D120" s="964"/>
      <c r="E120" s="318"/>
      <c r="F120" s="624"/>
      <c r="G120" s="459">
        <f ca="1">G133+G145+G155</f>
        <v>0</v>
      </c>
      <c r="H120" s="459">
        <f ca="1">H133+H144+H155</f>
        <v>32703.864020594257</v>
      </c>
      <c r="I120" s="459">
        <f t="shared" ref="I120:BT120" ca="1" si="770">I133+I144+I155</f>
        <v>33047.452182845096</v>
      </c>
      <c r="J120" s="459">
        <f t="shared" ca="1" si="770"/>
        <v>33410.59166349619</v>
      </c>
      <c r="K120" s="459">
        <f t="shared" ca="1" si="770"/>
        <v>33769.07293908891</v>
      </c>
      <c r="L120" s="459">
        <f t="shared" ca="1" si="770"/>
        <v>34147.953001164045</v>
      </c>
      <c r="M120" s="459">
        <f t="shared" ca="1" si="770"/>
        <v>34533.906382929054</v>
      </c>
      <c r="N120" s="459">
        <f t="shared" ca="1" si="770"/>
        <v>34939.666034701171</v>
      </c>
      <c r="O120" s="459">
        <f t="shared" ca="1" si="770"/>
        <v>35338.244232349323</v>
      </c>
      <c r="P120" s="459">
        <f t="shared" ca="1" si="770"/>
        <v>35759.502865780159</v>
      </c>
      <c r="Q120" s="459">
        <f t="shared" ca="1" si="770"/>
        <v>36178.328884952301</v>
      </c>
      <c r="R120" s="459">
        <f t="shared" ca="1" si="770"/>
        <v>36620.987508837898</v>
      </c>
      <c r="S120" s="459">
        <f t="shared" ca="1" si="770"/>
        <v>37063.682023621463</v>
      </c>
      <c r="T120" s="459">
        <f t="shared" ca="1" si="770"/>
        <v>37531.567340544076</v>
      </c>
      <c r="U120" s="459">
        <f t="shared" ca="1" si="770"/>
        <v>37995.253682394723</v>
      </c>
      <c r="V120" s="459">
        <f t="shared" ca="1" si="770"/>
        <v>38482.735377050165</v>
      </c>
      <c r="W120" s="459">
        <f t="shared" ca="1" si="770"/>
        <v>38956.831260830651</v>
      </c>
      <c r="X120" s="459">
        <f t="shared" ca="1" si="770"/>
        <v>39457.904789927321</v>
      </c>
      <c r="Y120" s="459">
        <f t="shared" ca="1" si="770"/>
        <v>39947.251246396932</v>
      </c>
      <c r="Z120" s="459">
        <f t="shared" ca="1" si="770"/>
        <v>40464.443156900234</v>
      </c>
      <c r="AA120" s="459">
        <f t="shared" ca="1" si="770"/>
        <v>40970.791671129205</v>
      </c>
      <c r="AB120" s="459">
        <f t="shared" ca="1" si="770"/>
        <v>41505.953113482166</v>
      </c>
      <c r="AC120" s="459">
        <f t="shared" ca="1" si="770"/>
        <v>42040.684940944193</v>
      </c>
      <c r="AD120" s="459">
        <f t="shared" ca="1" si="770"/>
        <v>42602.858017677499</v>
      </c>
      <c r="AE120" s="459">
        <f t="shared" ca="1" si="770"/>
        <v>43151.177761573599</v>
      </c>
      <c r="AF120" s="459">
        <f t="shared" ca="1" si="770"/>
        <v>43730.698737281149</v>
      </c>
      <c r="AG120" s="459">
        <f t="shared" ca="1" si="770"/>
        <v>42231.916720984715</v>
      </c>
      <c r="AH120" s="459">
        <f t="shared" ca="1" si="770"/>
        <v>40768.038020282838</v>
      </c>
      <c r="AI120" s="459">
        <f t="shared" ca="1" si="770"/>
        <v>39120.092086459699</v>
      </c>
      <c r="AJ120" s="459">
        <f t="shared" ca="1" si="770"/>
        <v>38302.175927926277</v>
      </c>
      <c r="AK120" s="459">
        <f t="shared" ca="1" si="770"/>
        <v>33638.227672403853</v>
      </c>
      <c r="AL120" s="459">
        <f t="shared" ca="1" si="770"/>
        <v>29819.476277486629</v>
      </c>
      <c r="AM120" s="459">
        <f t="shared" ca="1" si="770"/>
        <v>24790.158510532892</v>
      </c>
      <c r="AN120" s="459">
        <f t="shared" ca="1" si="770"/>
        <v>20699.160531613816</v>
      </c>
      <c r="AO120" s="459">
        <f t="shared" ca="1" si="770"/>
        <v>15098.039322840461</v>
      </c>
      <c r="AP120" s="459">
        <f t="shared" ca="1" si="770"/>
        <v>10614.406364130886</v>
      </c>
      <c r="AQ120" s="459">
        <f t="shared" ca="1" si="770"/>
        <v>4449.5464599476836</v>
      </c>
      <c r="AR120" s="459">
        <f t="shared" ca="1" si="770"/>
        <v>0</v>
      </c>
      <c r="AS120" s="459">
        <f t="shared" ca="1" si="770"/>
        <v>0</v>
      </c>
      <c r="AT120" s="459">
        <f t="shared" ca="1" si="770"/>
        <v>0</v>
      </c>
      <c r="AU120" s="459">
        <f t="shared" ca="1" si="770"/>
        <v>0</v>
      </c>
      <c r="AV120" s="459">
        <f t="shared" ca="1" si="770"/>
        <v>0</v>
      </c>
      <c r="AW120" s="459">
        <f t="shared" ca="1" si="770"/>
        <v>0</v>
      </c>
      <c r="AX120" s="459">
        <f t="shared" ca="1" si="770"/>
        <v>0</v>
      </c>
      <c r="AY120" s="459">
        <f t="shared" ca="1" si="770"/>
        <v>0</v>
      </c>
      <c r="AZ120" s="459">
        <f t="shared" ca="1" si="770"/>
        <v>0</v>
      </c>
      <c r="BA120" s="459">
        <f t="shared" ca="1" si="770"/>
        <v>0</v>
      </c>
      <c r="BB120" s="459">
        <f t="shared" ca="1" si="770"/>
        <v>0</v>
      </c>
      <c r="BC120" s="459">
        <f t="shared" ca="1" si="770"/>
        <v>0</v>
      </c>
      <c r="BD120" s="459">
        <f t="shared" ca="1" si="770"/>
        <v>0</v>
      </c>
      <c r="BE120" s="459">
        <f t="shared" ca="1" si="770"/>
        <v>0</v>
      </c>
      <c r="BF120" s="459">
        <f t="shared" ca="1" si="770"/>
        <v>0</v>
      </c>
      <c r="BG120" s="459">
        <f t="shared" ca="1" si="770"/>
        <v>0</v>
      </c>
      <c r="BH120" s="459">
        <f t="shared" ca="1" si="770"/>
        <v>0</v>
      </c>
      <c r="BI120" s="459">
        <f t="shared" ca="1" si="770"/>
        <v>0</v>
      </c>
      <c r="BJ120" s="459">
        <f t="shared" ca="1" si="770"/>
        <v>0</v>
      </c>
      <c r="BK120" s="459">
        <f t="shared" ca="1" si="770"/>
        <v>0</v>
      </c>
      <c r="BL120" s="459">
        <f t="shared" ca="1" si="770"/>
        <v>0</v>
      </c>
      <c r="BM120" s="459">
        <f t="shared" ca="1" si="770"/>
        <v>0</v>
      </c>
      <c r="BN120" s="459">
        <f t="shared" ca="1" si="770"/>
        <v>0</v>
      </c>
      <c r="BO120" s="459">
        <f t="shared" ca="1" si="770"/>
        <v>0</v>
      </c>
      <c r="BP120" s="459">
        <f t="shared" ca="1" si="770"/>
        <v>0</v>
      </c>
      <c r="BQ120" s="459">
        <f t="shared" ca="1" si="770"/>
        <v>0</v>
      </c>
      <c r="BR120" s="459">
        <f t="shared" ca="1" si="770"/>
        <v>0</v>
      </c>
      <c r="BS120" s="459">
        <f t="shared" ca="1" si="770"/>
        <v>0</v>
      </c>
      <c r="BT120" s="459">
        <f t="shared" ca="1" si="770"/>
        <v>0</v>
      </c>
      <c r="BU120" s="459">
        <f t="shared" ref="BU120:DW120" ca="1" si="771">BU133+BU144+BU155</f>
        <v>0</v>
      </c>
      <c r="BV120" s="459">
        <f t="shared" ca="1" si="771"/>
        <v>0</v>
      </c>
      <c r="BW120" s="459">
        <f t="shared" ca="1" si="771"/>
        <v>0</v>
      </c>
      <c r="BX120" s="459">
        <f t="shared" ca="1" si="771"/>
        <v>0</v>
      </c>
      <c r="BY120" s="459">
        <f t="shared" ca="1" si="771"/>
        <v>0</v>
      </c>
      <c r="BZ120" s="459">
        <f t="shared" ca="1" si="771"/>
        <v>0</v>
      </c>
      <c r="CA120" s="459">
        <f t="shared" ca="1" si="771"/>
        <v>0</v>
      </c>
      <c r="CB120" s="459">
        <f t="shared" ca="1" si="771"/>
        <v>0</v>
      </c>
      <c r="CC120" s="459">
        <f t="shared" ca="1" si="771"/>
        <v>0</v>
      </c>
      <c r="CD120" s="459">
        <f t="shared" ca="1" si="771"/>
        <v>0</v>
      </c>
      <c r="CE120" s="459">
        <f t="shared" ca="1" si="771"/>
        <v>0</v>
      </c>
      <c r="CF120" s="459">
        <f t="shared" ca="1" si="771"/>
        <v>0</v>
      </c>
      <c r="CG120" s="459">
        <f t="shared" ca="1" si="771"/>
        <v>0</v>
      </c>
      <c r="CH120" s="459">
        <f t="shared" ca="1" si="771"/>
        <v>0</v>
      </c>
      <c r="CI120" s="459">
        <f t="shared" ca="1" si="771"/>
        <v>0</v>
      </c>
      <c r="CJ120" s="459">
        <f t="shared" ca="1" si="771"/>
        <v>0</v>
      </c>
      <c r="CK120" s="459">
        <f t="shared" ca="1" si="771"/>
        <v>0</v>
      </c>
      <c r="CL120" s="459">
        <f t="shared" ca="1" si="771"/>
        <v>0</v>
      </c>
      <c r="CM120" s="459">
        <f t="shared" ca="1" si="771"/>
        <v>0</v>
      </c>
      <c r="CN120" s="459">
        <f t="shared" ca="1" si="771"/>
        <v>0</v>
      </c>
      <c r="CO120" s="459">
        <f t="shared" ca="1" si="771"/>
        <v>0</v>
      </c>
      <c r="CP120" s="459">
        <f t="shared" ca="1" si="771"/>
        <v>0</v>
      </c>
      <c r="CQ120" s="459">
        <f t="shared" ca="1" si="771"/>
        <v>0</v>
      </c>
      <c r="CR120" s="459">
        <f t="shared" ca="1" si="771"/>
        <v>0</v>
      </c>
      <c r="CS120" s="459">
        <f t="shared" ca="1" si="771"/>
        <v>0</v>
      </c>
      <c r="CT120" s="459">
        <f t="shared" ca="1" si="771"/>
        <v>0</v>
      </c>
      <c r="CU120" s="459">
        <f t="shared" ca="1" si="771"/>
        <v>0</v>
      </c>
      <c r="CV120" s="459">
        <f t="shared" ca="1" si="771"/>
        <v>0</v>
      </c>
      <c r="CW120" s="459">
        <f t="shared" ca="1" si="771"/>
        <v>0</v>
      </c>
      <c r="CX120" s="459">
        <f t="shared" ca="1" si="771"/>
        <v>0</v>
      </c>
      <c r="CY120" s="459">
        <f t="shared" ca="1" si="771"/>
        <v>0</v>
      </c>
      <c r="CZ120" s="459">
        <f t="shared" ca="1" si="771"/>
        <v>0</v>
      </c>
      <c r="DA120" s="459">
        <f t="shared" ca="1" si="771"/>
        <v>0</v>
      </c>
      <c r="DB120" s="459">
        <f t="shared" ca="1" si="771"/>
        <v>0</v>
      </c>
      <c r="DC120" s="459">
        <f t="shared" ca="1" si="771"/>
        <v>0</v>
      </c>
      <c r="DD120" s="459">
        <f t="shared" ca="1" si="771"/>
        <v>0</v>
      </c>
      <c r="DE120" s="459">
        <f t="shared" ca="1" si="771"/>
        <v>0</v>
      </c>
      <c r="DF120" s="459">
        <f t="shared" ca="1" si="771"/>
        <v>0</v>
      </c>
      <c r="DG120" s="459">
        <f t="shared" ca="1" si="771"/>
        <v>0</v>
      </c>
      <c r="DH120" s="459">
        <f t="shared" ca="1" si="771"/>
        <v>0</v>
      </c>
      <c r="DI120" s="459">
        <f t="shared" ca="1" si="771"/>
        <v>0</v>
      </c>
      <c r="DJ120" s="459">
        <f t="shared" ca="1" si="771"/>
        <v>0</v>
      </c>
      <c r="DK120" s="459">
        <f t="shared" ca="1" si="771"/>
        <v>0</v>
      </c>
      <c r="DL120" s="459">
        <f t="shared" ca="1" si="771"/>
        <v>0</v>
      </c>
      <c r="DM120" s="459">
        <f t="shared" ca="1" si="771"/>
        <v>0</v>
      </c>
      <c r="DN120" s="459">
        <f t="shared" ca="1" si="771"/>
        <v>0</v>
      </c>
      <c r="DO120" s="459">
        <f t="shared" ca="1" si="771"/>
        <v>0</v>
      </c>
      <c r="DP120" s="459">
        <f t="shared" ca="1" si="771"/>
        <v>0</v>
      </c>
      <c r="DQ120" s="459">
        <f t="shared" ca="1" si="771"/>
        <v>0</v>
      </c>
      <c r="DR120" s="459">
        <f t="shared" ca="1" si="771"/>
        <v>0</v>
      </c>
      <c r="DS120" s="459">
        <f t="shared" ca="1" si="771"/>
        <v>0</v>
      </c>
      <c r="DT120" s="459">
        <f t="shared" ca="1" si="771"/>
        <v>0</v>
      </c>
      <c r="DU120" s="459">
        <f t="shared" ca="1" si="771"/>
        <v>0</v>
      </c>
      <c r="DV120" s="459">
        <f t="shared" ca="1" si="771"/>
        <v>0</v>
      </c>
      <c r="DW120" s="459">
        <f t="shared" ca="1" si="771"/>
        <v>0</v>
      </c>
      <c r="DX120" s="481"/>
      <c r="DY120" s="481"/>
      <c r="DZ120" s="481"/>
      <c r="EA120" s="481"/>
      <c r="EB120" s="481"/>
      <c r="EC120" s="481"/>
      <c r="ED120" s="481"/>
      <c r="EE120" s="481"/>
      <c r="EF120" s="481"/>
      <c r="EG120" s="481"/>
      <c r="EH120" s="481"/>
      <c r="EI120" s="481"/>
      <c r="EJ120" s="481"/>
      <c r="EK120" s="481"/>
      <c r="EL120" s="481"/>
      <c r="EM120" s="481"/>
      <c r="EN120" s="481"/>
      <c r="EO120" s="481"/>
      <c r="EP120" s="481"/>
      <c r="EQ120" s="481"/>
      <c r="ER120" s="481"/>
    </row>
    <row r="121" spans="1:148">
      <c r="A121" s="880" t="s">
        <v>1087</v>
      </c>
      <c r="B121" s="703"/>
      <c r="C121" s="703"/>
      <c r="D121" s="510">
        <f ca="1">SUM(G121:DW121)</f>
        <v>29135.176217946093</v>
      </c>
      <c r="E121" s="510"/>
      <c r="F121" s="537"/>
      <c r="G121" s="459">
        <f t="shared" ref="G121:G125" ca="1" si="772">G134+G145+G156</f>
        <v>29135.176217946093</v>
      </c>
      <c r="H121" s="459">
        <f ca="1">H134+H145+H156</f>
        <v>0</v>
      </c>
      <c r="I121" s="459">
        <f t="shared" ref="I121:BT121" ca="1" si="773">I134+I145+I156</f>
        <v>0</v>
      </c>
      <c r="J121" s="459">
        <f t="shared" ca="1" si="773"/>
        <v>0</v>
      </c>
      <c r="K121" s="459">
        <f t="shared" ca="1" si="773"/>
        <v>0</v>
      </c>
      <c r="L121" s="459">
        <f t="shared" ca="1" si="773"/>
        <v>0</v>
      </c>
      <c r="M121" s="459">
        <f t="shared" ca="1" si="773"/>
        <v>0</v>
      </c>
      <c r="N121" s="459">
        <f t="shared" ca="1" si="773"/>
        <v>0</v>
      </c>
      <c r="O121" s="459">
        <f t="shared" ca="1" si="773"/>
        <v>0</v>
      </c>
      <c r="P121" s="459">
        <f t="shared" ca="1" si="773"/>
        <v>0</v>
      </c>
      <c r="Q121" s="459">
        <f t="shared" ca="1" si="773"/>
        <v>0</v>
      </c>
      <c r="R121" s="459">
        <f t="shared" ca="1" si="773"/>
        <v>0</v>
      </c>
      <c r="S121" s="459">
        <f t="shared" ca="1" si="773"/>
        <v>0</v>
      </c>
      <c r="T121" s="459">
        <f t="shared" ca="1" si="773"/>
        <v>0</v>
      </c>
      <c r="U121" s="459">
        <f t="shared" ca="1" si="773"/>
        <v>0</v>
      </c>
      <c r="V121" s="459">
        <f t="shared" ca="1" si="773"/>
        <v>0</v>
      </c>
      <c r="W121" s="459">
        <f t="shared" ca="1" si="773"/>
        <v>0</v>
      </c>
      <c r="X121" s="459">
        <f t="shared" ca="1" si="773"/>
        <v>0</v>
      </c>
      <c r="Y121" s="459">
        <f t="shared" ca="1" si="773"/>
        <v>0</v>
      </c>
      <c r="Z121" s="459">
        <f t="shared" ca="1" si="773"/>
        <v>0</v>
      </c>
      <c r="AA121" s="459">
        <f t="shared" ca="1" si="773"/>
        <v>0</v>
      </c>
      <c r="AB121" s="459">
        <f t="shared" ca="1" si="773"/>
        <v>0</v>
      </c>
      <c r="AC121" s="459">
        <f t="shared" ca="1" si="773"/>
        <v>0</v>
      </c>
      <c r="AD121" s="459">
        <f t="shared" ca="1" si="773"/>
        <v>0</v>
      </c>
      <c r="AE121" s="459">
        <f t="shared" ca="1" si="773"/>
        <v>0</v>
      </c>
      <c r="AF121" s="459">
        <f t="shared" ca="1" si="773"/>
        <v>0</v>
      </c>
      <c r="AG121" s="459">
        <f t="shared" ca="1" si="773"/>
        <v>0</v>
      </c>
      <c r="AH121" s="459">
        <f t="shared" ca="1" si="773"/>
        <v>0</v>
      </c>
      <c r="AI121" s="459">
        <f t="shared" ca="1" si="773"/>
        <v>0</v>
      </c>
      <c r="AJ121" s="459">
        <f t="shared" ca="1" si="773"/>
        <v>0</v>
      </c>
      <c r="AK121" s="459">
        <f t="shared" ca="1" si="773"/>
        <v>0</v>
      </c>
      <c r="AL121" s="459">
        <f t="shared" ca="1" si="773"/>
        <v>0</v>
      </c>
      <c r="AM121" s="459">
        <f t="shared" ca="1" si="773"/>
        <v>0</v>
      </c>
      <c r="AN121" s="459">
        <f t="shared" ca="1" si="773"/>
        <v>0</v>
      </c>
      <c r="AO121" s="459">
        <f t="shared" ca="1" si="773"/>
        <v>0</v>
      </c>
      <c r="AP121" s="459">
        <f t="shared" ca="1" si="773"/>
        <v>0</v>
      </c>
      <c r="AQ121" s="459">
        <f t="shared" ca="1" si="773"/>
        <v>0</v>
      </c>
      <c r="AR121" s="459">
        <f t="shared" ca="1" si="773"/>
        <v>0</v>
      </c>
      <c r="AS121" s="459">
        <f t="shared" ca="1" si="773"/>
        <v>0</v>
      </c>
      <c r="AT121" s="459">
        <f t="shared" ca="1" si="773"/>
        <v>0</v>
      </c>
      <c r="AU121" s="459">
        <f t="shared" ca="1" si="773"/>
        <v>0</v>
      </c>
      <c r="AV121" s="459">
        <f t="shared" ca="1" si="773"/>
        <v>0</v>
      </c>
      <c r="AW121" s="459">
        <f t="shared" ca="1" si="773"/>
        <v>0</v>
      </c>
      <c r="AX121" s="459">
        <f t="shared" ca="1" si="773"/>
        <v>0</v>
      </c>
      <c r="AY121" s="459">
        <f t="shared" ca="1" si="773"/>
        <v>0</v>
      </c>
      <c r="AZ121" s="459">
        <f t="shared" ca="1" si="773"/>
        <v>0</v>
      </c>
      <c r="BA121" s="459">
        <f t="shared" ca="1" si="773"/>
        <v>0</v>
      </c>
      <c r="BB121" s="459">
        <f t="shared" ca="1" si="773"/>
        <v>0</v>
      </c>
      <c r="BC121" s="459">
        <f t="shared" ca="1" si="773"/>
        <v>0</v>
      </c>
      <c r="BD121" s="459">
        <f t="shared" ca="1" si="773"/>
        <v>0</v>
      </c>
      <c r="BE121" s="459">
        <f t="shared" ca="1" si="773"/>
        <v>0</v>
      </c>
      <c r="BF121" s="459">
        <f t="shared" ca="1" si="773"/>
        <v>0</v>
      </c>
      <c r="BG121" s="459">
        <f t="shared" ca="1" si="773"/>
        <v>0</v>
      </c>
      <c r="BH121" s="459">
        <f t="shared" ca="1" si="773"/>
        <v>0</v>
      </c>
      <c r="BI121" s="459">
        <f t="shared" ca="1" si="773"/>
        <v>0</v>
      </c>
      <c r="BJ121" s="459">
        <f t="shared" ca="1" si="773"/>
        <v>0</v>
      </c>
      <c r="BK121" s="459">
        <f t="shared" ca="1" si="773"/>
        <v>0</v>
      </c>
      <c r="BL121" s="459">
        <f t="shared" ca="1" si="773"/>
        <v>0</v>
      </c>
      <c r="BM121" s="459">
        <f t="shared" ca="1" si="773"/>
        <v>0</v>
      </c>
      <c r="BN121" s="459">
        <f t="shared" ca="1" si="773"/>
        <v>0</v>
      </c>
      <c r="BO121" s="459">
        <f t="shared" ca="1" si="773"/>
        <v>0</v>
      </c>
      <c r="BP121" s="459">
        <f t="shared" ca="1" si="773"/>
        <v>0</v>
      </c>
      <c r="BQ121" s="459">
        <f t="shared" ca="1" si="773"/>
        <v>0</v>
      </c>
      <c r="BR121" s="459">
        <f t="shared" ca="1" si="773"/>
        <v>0</v>
      </c>
      <c r="BS121" s="459">
        <f t="shared" ca="1" si="773"/>
        <v>0</v>
      </c>
      <c r="BT121" s="459">
        <f t="shared" ca="1" si="773"/>
        <v>0</v>
      </c>
      <c r="BU121" s="459">
        <f t="shared" ref="BU121:DW121" ca="1" si="774">BU134+BU145+BU156</f>
        <v>0</v>
      </c>
      <c r="BV121" s="459">
        <f t="shared" ca="1" si="774"/>
        <v>0</v>
      </c>
      <c r="BW121" s="459">
        <f t="shared" ca="1" si="774"/>
        <v>0</v>
      </c>
      <c r="BX121" s="459">
        <f t="shared" ca="1" si="774"/>
        <v>0</v>
      </c>
      <c r="BY121" s="459">
        <f t="shared" ca="1" si="774"/>
        <v>0</v>
      </c>
      <c r="BZ121" s="459">
        <f t="shared" ca="1" si="774"/>
        <v>0</v>
      </c>
      <c r="CA121" s="459">
        <f t="shared" ca="1" si="774"/>
        <v>0</v>
      </c>
      <c r="CB121" s="459">
        <f t="shared" ca="1" si="774"/>
        <v>0</v>
      </c>
      <c r="CC121" s="459">
        <f t="shared" ca="1" si="774"/>
        <v>0</v>
      </c>
      <c r="CD121" s="459">
        <f t="shared" ca="1" si="774"/>
        <v>0</v>
      </c>
      <c r="CE121" s="459">
        <f t="shared" ca="1" si="774"/>
        <v>0</v>
      </c>
      <c r="CF121" s="459">
        <f t="shared" ca="1" si="774"/>
        <v>0</v>
      </c>
      <c r="CG121" s="459">
        <f t="shared" ca="1" si="774"/>
        <v>0</v>
      </c>
      <c r="CH121" s="459">
        <f t="shared" ca="1" si="774"/>
        <v>0</v>
      </c>
      <c r="CI121" s="459">
        <f t="shared" ca="1" si="774"/>
        <v>0</v>
      </c>
      <c r="CJ121" s="459">
        <f t="shared" ca="1" si="774"/>
        <v>0</v>
      </c>
      <c r="CK121" s="459">
        <f t="shared" ca="1" si="774"/>
        <v>0</v>
      </c>
      <c r="CL121" s="459">
        <f t="shared" ca="1" si="774"/>
        <v>0</v>
      </c>
      <c r="CM121" s="459">
        <f t="shared" ca="1" si="774"/>
        <v>0</v>
      </c>
      <c r="CN121" s="459">
        <f t="shared" ca="1" si="774"/>
        <v>0</v>
      </c>
      <c r="CO121" s="459">
        <f t="shared" ca="1" si="774"/>
        <v>0</v>
      </c>
      <c r="CP121" s="459">
        <f t="shared" ca="1" si="774"/>
        <v>0</v>
      </c>
      <c r="CQ121" s="459">
        <f t="shared" ca="1" si="774"/>
        <v>0</v>
      </c>
      <c r="CR121" s="459">
        <f t="shared" ca="1" si="774"/>
        <v>0</v>
      </c>
      <c r="CS121" s="459">
        <f t="shared" ca="1" si="774"/>
        <v>0</v>
      </c>
      <c r="CT121" s="459">
        <f t="shared" ca="1" si="774"/>
        <v>0</v>
      </c>
      <c r="CU121" s="459">
        <f t="shared" ca="1" si="774"/>
        <v>0</v>
      </c>
      <c r="CV121" s="459">
        <f t="shared" ca="1" si="774"/>
        <v>0</v>
      </c>
      <c r="CW121" s="459">
        <f t="shared" ca="1" si="774"/>
        <v>0</v>
      </c>
      <c r="CX121" s="459">
        <f t="shared" ca="1" si="774"/>
        <v>0</v>
      </c>
      <c r="CY121" s="459">
        <f t="shared" ca="1" si="774"/>
        <v>0</v>
      </c>
      <c r="CZ121" s="459">
        <f t="shared" ca="1" si="774"/>
        <v>0</v>
      </c>
      <c r="DA121" s="459">
        <f t="shared" ca="1" si="774"/>
        <v>0</v>
      </c>
      <c r="DB121" s="459">
        <f t="shared" ca="1" si="774"/>
        <v>0</v>
      </c>
      <c r="DC121" s="459">
        <f t="shared" ca="1" si="774"/>
        <v>0</v>
      </c>
      <c r="DD121" s="459">
        <f t="shared" ca="1" si="774"/>
        <v>0</v>
      </c>
      <c r="DE121" s="459">
        <f t="shared" ca="1" si="774"/>
        <v>0</v>
      </c>
      <c r="DF121" s="459">
        <f t="shared" ca="1" si="774"/>
        <v>0</v>
      </c>
      <c r="DG121" s="459">
        <f t="shared" ca="1" si="774"/>
        <v>0</v>
      </c>
      <c r="DH121" s="459">
        <f t="shared" ca="1" si="774"/>
        <v>0</v>
      </c>
      <c r="DI121" s="459">
        <f t="shared" ca="1" si="774"/>
        <v>0</v>
      </c>
      <c r="DJ121" s="459">
        <f t="shared" ca="1" si="774"/>
        <v>0</v>
      </c>
      <c r="DK121" s="459">
        <f t="shared" ca="1" si="774"/>
        <v>0</v>
      </c>
      <c r="DL121" s="459">
        <f t="shared" ca="1" si="774"/>
        <v>0</v>
      </c>
      <c r="DM121" s="459">
        <f t="shared" ca="1" si="774"/>
        <v>0</v>
      </c>
      <c r="DN121" s="459">
        <f t="shared" ca="1" si="774"/>
        <v>0</v>
      </c>
      <c r="DO121" s="459">
        <f t="shared" ca="1" si="774"/>
        <v>0</v>
      </c>
      <c r="DP121" s="459">
        <f t="shared" ca="1" si="774"/>
        <v>0</v>
      </c>
      <c r="DQ121" s="459">
        <f t="shared" ca="1" si="774"/>
        <v>0</v>
      </c>
      <c r="DR121" s="459">
        <f t="shared" ca="1" si="774"/>
        <v>0</v>
      </c>
      <c r="DS121" s="459">
        <f t="shared" ca="1" si="774"/>
        <v>0</v>
      </c>
      <c r="DT121" s="459">
        <f t="shared" ca="1" si="774"/>
        <v>0</v>
      </c>
      <c r="DU121" s="459">
        <f t="shared" ca="1" si="774"/>
        <v>0</v>
      </c>
      <c r="DV121" s="459">
        <f t="shared" ca="1" si="774"/>
        <v>0</v>
      </c>
      <c r="DW121" s="459">
        <f t="shared" ca="1" si="774"/>
        <v>0</v>
      </c>
      <c r="DX121" s="481"/>
      <c r="DY121" s="481"/>
      <c r="DZ121" s="481"/>
      <c r="EA121" s="481"/>
      <c r="EB121" s="481"/>
      <c r="EC121" s="481"/>
      <c r="ED121" s="481"/>
      <c r="EE121" s="481"/>
      <c r="EF121" s="481"/>
      <c r="EG121" s="481"/>
      <c r="EH121" s="481"/>
      <c r="EI121" s="481"/>
      <c r="EJ121" s="481"/>
      <c r="EK121" s="481"/>
      <c r="EL121" s="481"/>
      <c r="EM121" s="481"/>
      <c r="EN121" s="481"/>
      <c r="EO121" s="481"/>
      <c r="EP121" s="481"/>
      <c r="EQ121" s="481"/>
      <c r="ER121" s="481"/>
    </row>
    <row r="122" spans="1:148" s="481" customFormat="1">
      <c r="A122" s="880" t="s">
        <v>1181</v>
      </c>
      <c r="B122" s="703"/>
      <c r="C122" s="703"/>
      <c r="D122" s="510">
        <f ca="1">SUM(G122:DW122)</f>
        <v>53350.87028936798</v>
      </c>
      <c r="E122" s="510"/>
      <c r="F122" s="537"/>
      <c r="G122" s="459">
        <f t="shared" ca="1" si="772"/>
        <v>3568.6878026481627</v>
      </c>
      <c r="H122" s="459">
        <f t="shared" ref="H122" ca="1" si="775">H135+H146+H157</f>
        <v>1297.4026055293284</v>
      </c>
      <c r="I122" s="459">
        <f t="shared" ref="I122:BT122" ca="1" si="776">I135+I146+I157</f>
        <v>1332.7630030999449</v>
      </c>
      <c r="J122" s="459">
        <f t="shared" ca="1" si="776"/>
        <v>1325.4393624313011</v>
      </c>
      <c r="K122" s="459">
        <f t="shared" ca="1" si="776"/>
        <v>1361.8650785298323</v>
      </c>
      <c r="L122" s="459">
        <f t="shared" ca="1" si="776"/>
        <v>1362.1758786217767</v>
      </c>
      <c r="M122" s="459">
        <f t="shared" ca="1" si="776"/>
        <v>1392.7098683745635</v>
      </c>
      <c r="N122" s="459">
        <f t="shared" ca="1" si="776"/>
        <v>1386.0996278971861</v>
      </c>
      <c r="O122" s="459">
        <f t="shared" ca="1" si="776"/>
        <v>1425.1478221922796</v>
      </c>
      <c r="P122" s="459">
        <f t="shared" ca="1" si="776"/>
        <v>1418.6235657438267</v>
      </c>
      <c r="Q122" s="459">
        <f t="shared" ca="1" si="776"/>
        <v>1459.0274005109532</v>
      </c>
      <c r="R122" s="459">
        <f t="shared" ca="1" si="776"/>
        <v>1452.7997236382816</v>
      </c>
      <c r="S122" s="459">
        <f t="shared" ca="1" si="776"/>
        <v>1494.7326010622137</v>
      </c>
      <c r="T122" s="459">
        <f t="shared" ca="1" si="776"/>
        <v>1497.1496451460871</v>
      </c>
      <c r="U122" s="459">
        <f t="shared" ca="1" si="776"/>
        <v>1532.3017375475351</v>
      </c>
      <c r="V122" s="459">
        <f t="shared" ca="1" si="776"/>
        <v>1526.6575568758531</v>
      </c>
      <c r="W122" s="459">
        <f t="shared" ca="1" si="776"/>
        <v>1571.0809757792529</v>
      </c>
      <c r="X122" s="459">
        <f t="shared" ca="1" si="776"/>
        <v>1565.3437297483497</v>
      </c>
      <c r="Y122" s="459">
        <f t="shared" ca="1" si="776"/>
        <v>1611.023392731405</v>
      </c>
      <c r="Z122" s="459">
        <f t="shared" ca="1" si="776"/>
        <v>1605.2743477038778</v>
      </c>
      <c r="AA122" s="459">
        <f t="shared" ca="1" si="776"/>
        <v>1652.3015161617041</v>
      </c>
      <c r="AB122" s="459">
        <f t="shared" ca="1" si="776"/>
        <v>1655.6895269378092</v>
      </c>
      <c r="AC122" s="459">
        <f t="shared" ca="1" si="776"/>
        <v>1695.4489926868453</v>
      </c>
      <c r="AD122" s="459">
        <f t="shared" ca="1" si="776"/>
        <v>1690.1079016327951</v>
      </c>
      <c r="AE122" s="459">
        <f t="shared" ca="1" si="776"/>
        <v>1740.2337990420917</v>
      </c>
      <c r="AF122" s="459">
        <f t="shared" ca="1" si="776"/>
        <v>1734.8507334680303</v>
      </c>
      <c r="AG122" s="459">
        <f t="shared" ca="1" si="776"/>
        <v>1703.1611346106715</v>
      </c>
      <c r="AH122" s="459">
        <f t="shared" ca="1" si="776"/>
        <v>1617.3183302293028</v>
      </c>
      <c r="AI122" s="459">
        <f t="shared" ca="1" si="776"/>
        <v>1577.6650835964024</v>
      </c>
      <c r="AJ122" s="459">
        <f t="shared" ca="1" si="776"/>
        <v>1527.8895383852234</v>
      </c>
      <c r="AK122" s="459">
        <f t="shared" ca="1" si="776"/>
        <v>1356.5882502405063</v>
      </c>
      <c r="AL122" s="459">
        <f t="shared" ca="1" si="776"/>
        <v>1182.975387665771</v>
      </c>
      <c r="AM122" s="459">
        <f t="shared" ca="1" si="776"/>
        <v>999.75652952066901</v>
      </c>
      <c r="AN122" s="459">
        <f t="shared" ca="1" si="776"/>
        <v>821.16121780210426</v>
      </c>
      <c r="AO122" s="459">
        <f t="shared" ca="1" si="776"/>
        <v>608.88531186907289</v>
      </c>
      <c r="AP122" s="459">
        <f t="shared" ca="1" si="776"/>
        <v>421.08658671949382</v>
      </c>
      <c r="AQ122" s="459">
        <f t="shared" ca="1" si="776"/>
        <v>179.44472298747922</v>
      </c>
      <c r="AR122" s="459">
        <f t="shared" ca="1" si="776"/>
        <v>0</v>
      </c>
      <c r="AS122" s="459">
        <f t="shared" ca="1" si="776"/>
        <v>0</v>
      </c>
      <c r="AT122" s="459">
        <f t="shared" ca="1" si="776"/>
        <v>0</v>
      </c>
      <c r="AU122" s="459">
        <f t="shared" ca="1" si="776"/>
        <v>0</v>
      </c>
      <c r="AV122" s="459">
        <f t="shared" ca="1" si="776"/>
        <v>0</v>
      </c>
      <c r="AW122" s="459">
        <f t="shared" ca="1" si="776"/>
        <v>0</v>
      </c>
      <c r="AX122" s="459">
        <f t="shared" ca="1" si="776"/>
        <v>0</v>
      </c>
      <c r="AY122" s="459">
        <f t="shared" ca="1" si="776"/>
        <v>0</v>
      </c>
      <c r="AZ122" s="459">
        <f t="shared" ca="1" si="776"/>
        <v>0</v>
      </c>
      <c r="BA122" s="459">
        <f t="shared" ca="1" si="776"/>
        <v>0</v>
      </c>
      <c r="BB122" s="459">
        <f t="shared" ca="1" si="776"/>
        <v>0</v>
      </c>
      <c r="BC122" s="459">
        <f t="shared" ca="1" si="776"/>
        <v>0</v>
      </c>
      <c r="BD122" s="459">
        <f t="shared" ca="1" si="776"/>
        <v>0</v>
      </c>
      <c r="BE122" s="459">
        <f t="shared" ca="1" si="776"/>
        <v>0</v>
      </c>
      <c r="BF122" s="459">
        <f t="shared" ca="1" si="776"/>
        <v>0</v>
      </c>
      <c r="BG122" s="459">
        <f t="shared" ca="1" si="776"/>
        <v>0</v>
      </c>
      <c r="BH122" s="459">
        <f t="shared" ca="1" si="776"/>
        <v>0</v>
      </c>
      <c r="BI122" s="459">
        <f t="shared" ca="1" si="776"/>
        <v>0</v>
      </c>
      <c r="BJ122" s="459">
        <f t="shared" ca="1" si="776"/>
        <v>0</v>
      </c>
      <c r="BK122" s="459">
        <f t="shared" ca="1" si="776"/>
        <v>0</v>
      </c>
      <c r="BL122" s="459">
        <f t="shared" ca="1" si="776"/>
        <v>0</v>
      </c>
      <c r="BM122" s="459">
        <f t="shared" ca="1" si="776"/>
        <v>0</v>
      </c>
      <c r="BN122" s="459">
        <f t="shared" ca="1" si="776"/>
        <v>0</v>
      </c>
      <c r="BO122" s="459">
        <f t="shared" ca="1" si="776"/>
        <v>0</v>
      </c>
      <c r="BP122" s="459">
        <f t="shared" ca="1" si="776"/>
        <v>0</v>
      </c>
      <c r="BQ122" s="459">
        <f t="shared" ca="1" si="776"/>
        <v>0</v>
      </c>
      <c r="BR122" s="459">
        <f t="shared" ca="1" si="776"/>
        <v>0</v>
      </c>
      <c r="BS122" s="459">
        <f t="shared" ca="1" si="776"/>
        <v>0</v>
      </c>
      <c r="BT122" s="459">
        <f t="shared" ca="1" si="776"/>
        <v>0</v>
      </c>
      <c r="BU122" s="459">
        <f t="shared" ref="BU122:DW122" ca="1" si="777">BU135+BU146+BU157</f>
        <v>0</v>
      </c>
      <c r="BV122" s="459">
        <f t="shared" ca="1" si="777"/>
        <v>0</v>
      </c>
      <c r="BW122" s="459">
        <f t="shared" ca="1" si="777"/>
        <v>0</v>
      </c>
      <c r="BX122" s="459">
        <f t="shared" ca="1" si="777"/>
        <v>0</v>
      </c>
      <c r="BY122" s="459">
        <f t="shared" ca="1" si="777"/>
        <v>0</v>
      </c>
      <c r="BZ122" s="459">
        <f t="shared" ca="1" si="777"/>
        <v>0</v>
      </c>
      <c r="CA122" s="459">
        <f t="shared" ca="1" si="777"/>
        <v>0</v>
      </c>
      <c r="CB122" s="459">
        <f t="shared" ca="1" si="777"/>
        <v>0</v>
      </c>
      <c r="CC122" s="459">
        <f t="shared" ca="1" si="777"/>
        <v>0</v>
      </c>
      <c r="CD122" s="459">
        <f t="shared" ca="1" si="777"/>
        <v>0</v>
      </c>
      <c r="CE122" s="459">
        <f t="shared" ca="1" si="777"/>
        <v>0</v>
      </c>
      <c r="CF122" s="459">
        <f t="shared" ca="1" si="777"/>
        <v>0</v>
      </c>
      <c r="CG122" s="459">
        <f t="shared" ca="1" si="777"/>
        <v>0</v>
      </c>
      <c r="CH122" s="459">
        <f t="shared" ca="1" si="777"/>
        <v>0</v>
      </c>
      <c r="CI122" s="459">
        <f t="shared" ca="1" si="777"/>
        <v>0</v>
      </c>
      <c r="CJ122" s="459">
        <f t="shared" ca="1" si="777"/>
        <v>0</v>
      </c>
      <c r="CK122" s="459">
        <f t="shared" ca="1" si="777"/>
        <v>0</v>
      </c>
      <c r="CL122" s="459">
        <f t="shared" ca="1" si="777"/>
        <v>0</v>
      </c>
      <c r="CM122" s="459">
        <f t="shared" ca="1" si="777"/>
        <v>0</v>
      </c>
      <c r="CN122" s="459">
        <f t="shared" ca="1" si="777"/>
        <v>0</v>
      </c>
      <c r="CO122" s="459">
        <f t="shared" ca="1" si="777"/>
        <v>0</v>
      </c>
      <c r="CP122" s="459">
        <f t="shared" ca="1" si="777"/>
        <v>0</v>
      </c>
      <c r="CQ122" s="459">
        <f t="shared" ca="1" si="777"/>
        <v>0</v>
      </c>
      <c r="CR122" s="459">
        <f t="shared" ca="1" si="777"/>
        <v>0</v>
      </c>
      <c r="CS122" s="459">
        <f t="shared" ca="1" si="777"/>
        <v>0</v>
      </c>
      <c r="CT122" s="459">
        <f t="shared" ca="1" si="777"/>
        <v>0</v>
      </c>
      <c r="CU122" s="459">
        <f t="shared" ca="1" si="777"/>
        <v>0</v>
      </c>
      <c r="CV122" s="459">
        <f t="shared" ca="1" si="777"/>
        <v>0</v>
      </c>
      <c r="CW122" s="459">
        <f t="shared" ca="1" si="777"/>
        <v>0</v>
      </c>
      <c r="CX122" s="459">
        <f t="shared" ca="1" si="777"/>
        <v>0</v>
      </c>
      <c r="CY122" s="459">
        <f t="shared" ca="1" si="777"/>
        <v>0</v>
      </c>
      <c r="CZ122" s="459">
        <f t="shared" ca="1" si="777"/>
        <v>0</v>
      </c>
      <c r="DA122" s="459">
        <f t="shared" ca="1" si="777"/>
        <v>0</v>
      </c>
      <c r="DB122" s="459">
        <f t="shared" ca="1" si="777"/>
        <v>0</v>
      </c>
      <c r="DC122" s="459">
        <f t="shared" ca="1" si="777"/>
        <v>0</v>
      </c>
      <c r="DD122" s="459">
        <f t="shared" ca="1" si="777"/>
        <v>0</v>
      </c>
      <c r="DE122" s="459">
        <f t="shared" ca="1" si="777"/>
        <v>0</v>
      </c>
      <c r="DF122" s="459">
        <f t="shared" ca="1" si="777"/>
        <v>0</v>
      </c>
      <c r="DG122" s="459">
        <f t="shared" ca="1" si="777"/>
        <v>0</v>
      </c>
      <c r="DH122" s="459">
        <f t="shared" ca="1" si="777"/>
        <v>0</v>
      </c>
      <c r="DI122" s="459">
        <f t="shared" ca="1" si="777"/>
        <v>0</v>
      </c>
      <c r="DJ122" s="459">
        <f t="shared" ca="1" si="777"/>
        <v>0</v>
      </c>
      <c r="DK122" s="459">
        <f t="shared" ca="1" si="777"/>
        <v>0</v>
      </c>
      <c r="DL122" s="459">
        <f t="shared" ca="1" si="777"/>
        <v>0</v>
      </c>
      <c r="DM122" s="459">
        <f t="shared" ca="1" si="777"/>
        <v>0</v>
      </c>
      <c r="DN122" s="459">
        <f t="shared" ca="1" si="777"/>
        <v>0</v>
      </c>
      <c r="DO122" s="459">
        <f t="shared" ca="1" si="777"/>
        <v>0</v>
      </c>
      <c r="DP122" s="459">
        <f t="shared" ca="1" si="777"/>
        <v>0</v>
      </c>
      <c r="DQ122" s="459">
        <f t="shared" ca="1" si="777"/>
        <v>0</v>
      </c>
      <c r="DR122" s="459">
        <f t="shared" ca="1" si="777"/>
        <v>0</v>
      </c>
      <c r="DS122" s="459">
        <f t="shared" ca="1" si="777"/>
        <v>0</v>
      </c>
      <c r="DT122" s="459">
        <f t="shared" ca="1" si="777"/>
        <v>0</v>
      </c>
      <c r="DU122" s="459">
        <f t="shared" ca="1" si="777"/>
        <v>0</v>
      </c>
      <c r="DV122" s="459">
        <f t="shared" ca="1" si="777"/>
        <v>0</v>
      </c>
      <c r="DW122" s="459">
        <f t="shared" ca="1" si="777"/>
        <v>0</v>
      </c>
    </row>
    <row r="123" spans="1:148" s="623" customFormat="1">
      <c r="A123" s="960" t="s">
        <v>845</v>
      </c>
      <c r="B123" s="703"/>
      <c r="C123" s="703"/>
      <c r="D123" s="517">
        <f ca="1">SUM(G123:DW123)</f>
        <v>0</v>
      </c>
      <c r="E123" s="517"/>
      <c r="F123" s="537"/>
      <c r="G123" s="622">
        <f t="shared" ca="1" si="772"/>
        <v>0</v>
      </c>
      <c r="H123" s="622">
        <f ca="1">H136+H147+H158</f>
        <v>0</v>
      </c>
      <c r="I123" s="622">
        <f t="shared" ref="I123:BT123" ca="1" si="778">I136+I147+I158</f>
        <v>0</v>
      </c>
      <c r="J123" s="622">
        <f t="shared" ca="1" si="778"/>
        <v>0</v>
      </c>
      <c r="K123" s="622">
        <f t="shared" ca="1" si="778"/>
        <v>0</v>
      </c>
      <c r="L123" s="622">
        <f t="shared" ca="1" si="778"/>
        <v>0</v>
      </c>
      <c r="M123" s="622">
        <f t="shared" ca="1" si="778"/>
        <v>0</v>
      </c>
      <c r="N123" s="622">
        <f t="shared" ca="1" si="778"/>
        <v>0</v>
      </c>
      <c r="O123" s="622">
        <f t="shared" ca="1" si="778"/>
        <v>0</v>
      </c>
      <c r="P123" s="622">
        <f t="shared" ca="1" si="778"/>
        <v>0</v>
      </c>
      <c r="Q123" s="622">
        <f t="shared" ca="1" si="778"/>
        <v>0</v>
      </c>
      <c r="R123" s="622">
        <f t="shared" ca="1" si="778"/>
        <v>0</v>
      </c>
      <c r="S123" s="622">
        <f t="shared" ca="1" si="778"/>
        <v>0</v>
      </c>
      <c r="T123" s="622">
        <f t="shared" ca="1" si="778"/>
        <v>0</v>
      </c>
      <c r="U123" s="622">
        <f t="shared" ca="1" si="778"/>
        <v>0</v>
      </c>
      <c r="V123" s="622">
        <f t="shared" ca="1" si="778"/>
        <v>0</v>
      </c>
      <c r="W123" s="622">
        <f t="shared" ca="1" si="778"/>
        <v>0</v>
      </c>
      <c r="X123" s="622">
        <f t="shared" ca="1" si="778"/>
        <v>0</v>
      </c>
      <c r="Y123" s="622">
        <f t="shared" ca="1" si="778"/>
        <v>0</v>
      </c>
      <c r="Z123" s="622">
        <f t="shared" ca="1" si="778"/>
        <v>0</v>
      </c>
      <c r="AA123" s="622">
        <f t="shared" ca="1" si="778"/>
        <v>0</v>
      </c>
      <c r="AB123" s="622">
        <f t="shared" ca="1" si="778"/>
        <v>0</v>
      </c>
      <c r="AC123" s="622">
        <f t="shared" ca="1" si="778"/>
        <v>0</v>
      </c>
      <c r="AD123" s="622">
        <f t="shared" ca="1" si="778"/>
        <v>0</v>
      </c>
      <c r="AE123" s="622">
        <f t="shared" ca="1" si="778"/>
        <v>0</v>
      </c>
      <c r="AF123" s="622">
        <f t="shared" ca="1" si="778"/>
        <v>0</v>
      </c>
      <c r="AG123" s="622">
        <f t="shared" ca="1" si="778"/>
        <v>0</v>
      </c>
      <c r="AH123" s="622">
        <f t="shared" ca="1" si="778"/>
        <v>0</v>
      </c>
      <c r="AI123" s="622">
        <f t="shared" ca="1" si="778"/>
        <v>0</v>
      </c>
      <c r="AJ123" s="622">
        <f t="shared" ca="1" si="778"/>
        <v>0</v>
      </c>
      <c r="AK123" s="622">
        <f t="shared" ca="1" si="778"/>
        <v>0</v>
      </c>
      <c r="AL123" s="622">
        <f t="shared" ca="1" si="778"/>
        <v>0</v>
      </c>
      <c r="AM123" s="622">
        <f t="shared" ca="1" si="778"/>
        <v>0</v>
      </c>
      <c r="AN123" s="622">
        <f t="shared" ca="1" si="778"/>
        <v>0</v>
      </c>
      <c r="AO123" s="622">
        <f t="shared" ca="1" si="778"/>
        <v>0</v>
      </c>
      <c r="AP123" s="622">
        <f t="shared" ca="1" si="778"/>
        <v>0</v>
      </c>
      <c r="AQ123" s="622">
        <f t="shared" ca="1" si="778"/>
        <v>0</v>
      </c>
      <c r="AR123" s="622">
        <f t="shared" ca="1" si="778"/>
        <v>0</v>
      </c>
      <c r="AS123" s="622">
        <f t="shared" ca="1" si="778"/>
        <v>0</v>
      </c>
      <c r="AT123" s="622">
        <f t="shared" ca="1" si="778"/>
        <v>0</v>
      </c>
      <c r="AU123" s="622">
        <f t="shared" ca="1" si="778"/>
        <v>0</v>
      </c>
      <c r="AV123" s="622">
        <f t="shared" ca="1" si="778"/>
        <v>0</v>
      </c>
      <c r="AW123" s="622">
        <f t="shared" ca="1" si="778"/>
        <v>0</v>
      </c>
      <c r="AX123" s="622">
        <f t="shared" ca="1" si="778"/>
        <v>0</v>
      </c>
      <c r="AY123" s="622">
        <f t="shared" ca="1" si="778"/>
        <v>0</v>
      </c>
      <c r="AZ123" s="622">
        <f t="shared" ca="1" si="778"/>
        <v>0</v>
      </c>
      <c r="BA123" s="622">
        <f t="shared" ca="1" si="778"/>
        <v>0</v>
      </c>
      <c r="BB123" s="622">
        <f t="shared" ca="1" si="778"/>
        <v>0</v>
      </c>
      <c r="BC123" s="622">
        <f t="shared" ca="1" si="778"/>
        <v>0</v>
      </c>
      <c r="BD123" s="622">
        <f t="shared" ca="1" si="778"/>
        <v>0</v>
      </c>
      <c r="BE123" s="622">
        <f t="shared" ca="1" si="778"/>
        <v>0</v>
      </c>
      <c r="BF123" s="622">
        <f t="shared" ca="1" si="778"/>
        <v>0</v>
      </c>
      <c r="BG123" s="622">
        <f t="shared" ca="1" si="778"/>
        <v>0</v>
      </c>
      <c r="BH123" s="622">
        <f t="shared" ca="1" si="778"/>
        <v>0</v>
      </c>
      <c r="BI123" s="622">
        <f t="shared" ca="1" si="778"/>
        <v>0</v>
      </c>
      <c r="BJ123" s="622">
        <f t="shared" ca="1" si="778"/>
        <v>0</v>
      </c>
      <c r="BK123" s="622">
        <f t="shared" ca="1" si="778"/>
        <v>0</v>
      </c>
      <c r="BL123" s="622">
        <f t="shared" ca="1" si="778"/>
        <v>0</v>
      </c>
      <c r="BM123" s="622">
        <f t="shared" ca="1" si="778"/>
        <v>0</v>
      </c>
      <c r="BN123" s="622">
        <f t="shared" ca="1" si="778"/>
        <v>0</v>
      </c>
      <c r="BO123" s="622">
        <f t="shared" ca="1" si="778"/>
        <v>0</v>
      </c>
      <c r="BP123" s="622">
        <f t="shared" ca="1" si="778"/>
        <v>0</v>
      </c>
      <c r="BQ123" s="622">
        <f t="shared" ca="1" si="778"/>
        <v>0</v>
      </c>
      <c r="BR123" s="622">
        <f t="shared" ca="1" si="778"/>
        <v>0</v>
      </c>
      <c r="BS123" s="622">
        <f t="shared" ca="1" si="778"/>
        <v>0</v>
      </c>
      <c r="BT123" s="622">
        <f t="shared" ca="1" si="778"/>
        <v>0</v>
      </c>
      <c r="BU123" s="622">
        <f t="shared" ref="BU123:DW123" ca="1" si="779">BU136+BU147+BU158</f>
        <v>0</v>
      </c>
      <c r="BV123" s="622">
        <f t="shared" ca="1" si="779"/>
        <v>0</v>
      </c>
      <c r="BW123" s="622">
        <f t="shared" ca="1" si="779"/>
        <v>0</v>
      </c>
      <c r="BX123" s="622">
        <f t="shared" ca="1" si="779"/>
        <v>0</v>
      </c>
      <c r="BY123" s="622">
        <f t="shared" ca="1" si="779"/>
        <v>0</v>
      </c>
      <c r="BZ123" s="622">
        <f t="shared" ca="1" si="779"/>
        <v>0</v>
      </c>
      <c r="CA123" s="622">
        <f t="shared" ca="1" si="779"/>
        <v>0</v>
      </c>
      <c r="CB123" s="622">
        <f t="shared" ca="1" si="779"/>
        <v>0</v>
      </c>
      <c r="CC123" s="622">
        <f t="shared" ca="1" si="779"/>
        <v>0</v>
      </c>
      <c r="CD123" s="622">
        <f t="shared" ca="1" si="779"/>
        <v>0</v>
      </c>
      <c r="CE123" s="622">
        <f t="shared" ca="1" si="779"/>
        <v>0</v>
      </c>
      <c r="CF123" s="622">
        <f t="shared" ca="1" si="779"/>
        <v>0</v>
      </c>
      <c r="CG123" s="622">
        <f t="shared" ca="1" si="779"/>
        <v>0</v>
      </c>
      <c r="CH123" s="622">
        <f t="shared" ca="1" si="779"/>
        <v>0</v>
      </c>
      <c r="CI123" s="622">
        <f t="shared" ca="1" si="779"/>
        <v>0</v>
      </c>
      <c r="CJ123" s="622">
        <f t="shared" ca="1" si="779"/>
        <v>0</v>
      </c>
      <c r="CK123" s="622">
        <f t="shared" ca="1" si="779"/>
        <v>0</v>
      </c>
      <c r="CL123" s="622">
        <f t="shared" ca="1" si="779"/>
        <v>0</v>
      </c>
      <c r="CM123" s="622">
        <f t="shared" ca="1" si="779"/>
        <v>0</v>
      </c>
      <c r="CN123" s="622">
        <f t="shared" ca="1" si="779"/>
        <v>0</v>
      </c>
      <c r="CO123" s="622">
        <f t="shared" ca="1" si="779"/>
        <v>0</v>
      </c>
      <c r="CP123" s="622">
        <f t="shared" ca="1" si="779"/>
        <v>0</v>
      </c>
      <c r="CQ123" s="622">
        <f t="shared" ca="1" si="779"/>
        <v>0</v>
      </c>
      <c r="CR123" s="622">
        <f t="shared" ca="1" si="779"/>
        <v>0</v>
      </c>
      <c r="CS123" s="622">
        <f t="shared" ca="1" si="779"/>
        <v>0</v>
      </c>
      <c r="CT123" s="622">
        <f t="shared" ca="1" si="779"/>
        <v>0</v>
      </c>
      <c r="CU123" s="622">
        <f t="shared" ca="1" si="779"/>
        <v>0</v>
      </c>
      <c r="CV123" s="622">
        <f t="shared" ca="1" si="779"/>
        <v>0</v>
      </c>
      <c r="CW123" s="622">
        <f t="shared" ca="1" si="779"/>
        <v>0</v>
      </c>
      <c r="CX123" s="622">
        <f t="shared" ca="1" si="779"/>
        <v>0</v>
      </c>
      <c r="CY123" s="622">
        <f t="shared" ca="1" si="779"/>
        <v>0</v>
      </c>
      <c r="CZ123" s="622">
        <f t="shared" ca="1" si="779"/>
        <v>0</v>
      </c>
      <c r="DA123" s="622">
        <f t="shared" ca="1" si="779"/>
        <v>0</v>
      </c>
      <c r="DB123" s="622">
        <f t="shared" ca="1" si="779"/>
        <v>0</v>
      </c>
      <c r="DC123" s="622">
        <f t="shared" ca="1" si="779"/>
        <v>0</v>
      </c>
      <c r="DD123" s="622">
        <f t="shared" ca="1" si="779"/>
        <v>0</v>
      </c>
      <c r="DE123" s="622">
        <f t="shared" ca="1" si="779"/>
        <v>0</v>
      </c>
      <c r="DF123" s="622">
        <f t="shared" ca="1" si="779"/>
        <v>0</v>
      </c>
      <c r="DG123" s="622">
        <f t="shared" ca="1" si="779"/>
        <v>0</v>
      </c>
      <c r="DH123" s="622">
        <f t="shared" ca="1" si="779"/>
        <v>0</v>
      </c>
      <c r="DI123" s="622">
        <f t="shared" ca="1" si="779"/>
        <v>0</v>
      </c>
      <c r="DJ123" s="622">
        <f t="shared" ca="1" si="779"/>
        <v>0</v>
      </c>
      <c r="DK123" s="622">
        <f t="shared" ca="1" si="779"/>
        <v>0</v>
      </c>
      <c r="DL123" s="622">
        <f t="shared" ca="1" si="779"/>
        <v>0</v>
      </c>
      <c r="DM123" s="622">
        <f t="shared" ca="1" si="779"/>
        <v>0</v>
      </c>
      <c r="DN123" s="622">
        <f t="shared" ca="1" si="779"/>
        <v>0</v>
      </c>
      <c r="DO123" s="622">
        <f t="shared" ca="1" si="779"/>
        <v>0</v>
      </c>
      <c r="DP123" s="622">
        <f t="shared" ca="1" si="779"/>
        <v>0</v>
      </c>
      <c r="DQ123" s="622">
        <f t="shared" ca="1" si="779"/>
        <v>0</v>
      </c>
      <c r="DR123" s="622">
        <f t="shared" ca="1" si="779"/>
        <v>0</v>
      </c>
      <c r="DS123" s="622">
        <f t="shared" ca="1" si="779"/>
        <v>0</v>
      </c>
      <c r="DT123" s="622">
        <f t="shared" ca="1" si="779"/>
        <v>0</v>
      </c>
      <c r="DU123" s="622">
        <f t="shared" ca="1" si="779"/>
        <v>0</v>
      </c>
      <c r="DV123" s="622">
        <f t="shared" ca="1" si="779"/>
        <v>0</v>
      </c>
      <c r="DW123" s="622">
        <f t="shared" ca="1" si="779"/>
        <v>0</v>
      </c>
    </row>
    <row r="124" spans="1:148" s="481" customFormat="1">
      <c r="A124" s="960" t="s">
        <v>250</v>
      </c>
      <c r="B124" s="703"/>
      <c r="C124" s="703"/>
      <c r="D124" s="510">
        <f ca="1">SUM(G124:DW124)</f>
        <v>43730.698737281156</v>
      </c>
      <c r="E124" s="513"/>
      <c r="F124" s="537"/>
      <c r="G124" s="459">
        <f t="shared" ca="1" si="772"/>
        <v>0</v>
      </c>
      <c r="H124" s="459">
        <f ca="1">H137+H148+H159</f>
        <v>0</v>
      </c>
      <c r="I124" s="459">
        <f t="shared" ref="I124:BT124" ca="1" si="780">I137+I148+I159</f>
        <v>0</v>
      </c>
      <c r="J124" s="459">
        <f t="shared" ca="1" si="780"/>
        <v>0</v>
      </c>
      <c r="K124" s="459">
        <f t="shared" ca="1" si="780"/>
        <v>0</v>
      </c>
      <c r="L124" s="459">
        <f t="shared" ca="1" si="780"/>
        <v>0</v>
      </c>
      <c r="M124" s="459">
        <f t="shared" ca="1" si="780"/>
        <v>0</v>
      </c>
      <c r="N124" s="459">
        <f t="shared" ca="1" si="780"/>
        <v>0</v>
      </c>
      <c r="O124" s="459">
        <f t="shared" ca="1" si="780"/>
        <v>0</v>
      </c>
      <c r="P124" s="459">
        <f t="shared" ca="1" si="780"/>
        <v>0</v>
      </c>
      <c r="Q124" s="459">
        <f t="shared" ca="1" si="780"/>
        <v>0</v>
      </c>
      <c r="R124" s="459">
        <f t="shared" ca="1" si="780"/>
        <v>0</v>
      </c>
      <c r="S124" s="459">
        <f t="shared" ca="1" si="780"/>
        <v>0</v>
      </c>
      <c r="T124" s="459">
        <f t="shared" ca="1" si="780"/>
        <v>0</v>
      </c>
      <c r="U124" s="459">
        <f t="shared" ca="1" si="780"/>
        <v>0</v>
      </c>
      <c r="V124" s="459">
        <f t="shared" ca="1" si="780"/>
        <v>0</v>
      </c>
      <c r="W124" s="459">
        <f t="shared" ca="1" si="780"/>
        <v>0</v>
      </c>
      <c r="X124" s="459">
        <f t="shared" ca="1" si="780"/>
        <v>0</v>
      </c>
      <c r="Y124" s="459">
        <f t="shared" ca="1" si="780"/>
        <v>0</v>
      </c>
      <c r="Z124" s="459">
        <f t="shared" ca="1" si="780"/>
        <v>0</v>
      </c>
      <c r="AA124" s="459">
        <f t="shared" ca="1" si="780"/>
        <v>0</v>
      </c>
      <c r="AB124" s="459">
        <f t="shared" ca="1" si="780"/>
        <v>0</v>
      </c>
      <c r="AC124" s="459">
        <f t="shared" ca="1" si="780"/>
        <v>0</v>
      </c>
      <c r="AD124" s="459">
        <f t="shared" ca="1" si="780"/>
        <v>0</v>
      </c>
      <c r="AE124" s="459">
        <f t="shared" ca="1" si="780"/>
        <v>0</v>
      </c>
      <c r="AF124" s="459">
        <f t="shared" ca="1" si="780"/>
        <v>1498.7820162964335</v>
      </c>
      <c r="AG124" s="459">
        <f t="shared" ca="1" si="780"/>
        <v>1463.8787007018745</v>
      </c>
      <c r="AH124" s="459">
        <f t="shared" ca="1" si="780"/>
        <v>1647.9459338231413</v>
      </c>
      <c r="AI124" s="459">
        <f t="shared" ca="1" si="780"/>
        <v>817.91615853342319</v>
      </c>
      <c r="AJ124" s="459">
        <f t="shared" ca="1" si="780"/>
        <v>4663.9482555224231</v>
      </c>
      <c r="AK124" s="459">
        <f t="shared" ca="1" si="780"/>
        <v>3818.7513949172253</v>
      </c>
      <c r="AL124" s="459">
        <f t="shared" ca="1" si="780"/>
        <v>5029.3177669537363</v>
      </c>
      <c r="AM124" s="459">
        <f t="shared" ca="1" si="780"/>
        <v>4090.9979789190752</v>
      </c>
      <c r="AN124" s="459">
        <f t="shared" ca="1" si="780"/>
        <v>5601.1212087733547</v>
      </c>
      <c r="AO124" s="459">
        <f t="shared" ca="1" si="780"/>
        <v>4483.6329587095761</v>
      </c>
      <c r="AP124" s="459">
        <f t="shared" ca="1" si="780"/>
        <v>6164.8599041832022</v>
      </c>
      <c r="AQ124" s="459">
        <f t="shared" ca="1" si="780"/>
        <v>4449.5464599476836</v>
      </c>
      <c r="AR124" s="459">
        <f t="shared" ca="1" si="780"/>
        <v>0</v>
      </c>
      <c r="AS124" s="459">
        <f t="shared" ca="1" si="780"/>
        <v>0</v>
      </c>
      <c r="AT124" s="459">
        <f t="shared" ca="1" si="780"/>
        <v>0</v>
      </c>
      <c r="AU124" s="459">
        <f t="shared" ca="1" si="780"/>
        <v>0</v>
      </c>
      <c r="AV124" s="459">
        <f t="shared" ca="1" si="780"/>
        <v>0</v>
      </c>
      <c r="AW124" s="459">
        <f t="shared" ca="1" si="780"/>
        <v>0</v>
      </c>
      <c r="AX124" s="459">
        <f t="shared" ca="1" si="780"/>
        <v>0</v>
      </c>
      <c r="AY124" s="459">
        <f t="shared" ca="1" si="780"/>
        <v>0</v>
      </c>
      <c r="AZ124" s="459">
        <f t="shared" ca="1" si="780"/>
        <v>0</v>
      </c>
      <c r="BA124" s="459">
        <f t="shared" ca="1" si="780"/>
        <v>0</v>
      </c>
      <c r="BB124" s="459">
        <f t="shared" ca="1" si="780"/>
        <v>0</v>
      </c>
      <c r="BC124" s="459">
        <f t="shared" ca="1" si="780"/>
        <v>0</v>
      </c>
      <c r="BD124" s="459">
        <f t="shared" ca="1" si="780"/>
        <v>0</v>
      </c>
      <c r="BE124" s="459">
        <f t="shared" ca="1" si="780"/>
        <v>0</v>
      </c>
      <c r="BF124" s="459">
        <f t="shared" ca="1" si="780"/>
        <v>0</v>
      </c>
      <c r="BG124" s="459">
        <f t="shared" ca="1" si="780"/>
        <v>0</v>
      </c>
      <c r="BH124" s="459">
        <f t="shared" ca="1" si="780"/>
        <v>0</v>
      </c>
      <c r="BI124" s="459">
        <f t="shared" ca="1" si="780"/>
        <v>0</v>
      </c>
      <c r="BJ124" s="459">
        <f t="shared" ca="1" si="780"/>
        <v>0</v>
      </c>
      <c r="BK124" s="459">
        <f t="shared" ca="1" si="780"/>
        <v>0</v>
      </c>
      <c r="BL124" s="459">
        <f t="shared" ca="1" si="780"/>
        <v>0</v>
      </c>
      <c r="BM124" s="459">
        <f t="shared" ca="1" si="780"/>
        <v>0</v>
      </c>
      <c r="BN124" s="459">
        <f t="shared" ca="1" si="780"/>
        <v>0</v>
      </c>
      <c r="BO124" s="459">
        <f t="shared" ca="1" si="780"/>
        <v>0</v>
      </c>
      <c r="BP124" s="459">
        <f t="shared" ca="1" si="780"/>
        <v>0</v>
      </c>
      <c r="BQ124" s="459">
        <f t="shared" ca="1" si="780"/>
        <v>0</v>
      </c>
      <c r="BR124" s="459">
        <f t="shared" ca="1" si="780"/>
        <v>0</v>
      </c>
      <c r="BS124" s="459">
        <f t="shared" ca="1" si="780"/>
        <v>0</v>
      </c>
      <c r="BT124" s="459">
        <f t="shared" ca="1" si="780"/>
        <v>0</v>
      </c>
      <c r="BU124" s="459">
        <f t="shared" ref="BU124:DW124" ca="1" si="781">BU137+BU148+BU159</f>
        <v>0</v>
      </c>
      <c r="BV124" s="459">
        <f t="shared" ca="1" si="781"/>
        <v>0</v>
      </c>
      <c r="BW124" s="459">
        <f t="shared" ca="1" si="781"/>
        <v>0</v>
      </c>
      <c r="BX124" s="459">
        <f t="shared" ca="1" si="781"/>
        <v>0</v>
      </c>
      <c r="BY124" s="459">
        <f t="shared" ca="1" si="781"/>
        <v>0</v>
      </c>
      <c r="BZ124" s="459">
        <f t="shared" ca="1" si="781"/>
        <v>0</v>
      </c>
      <c r="CA124" s="459">
        <f t="shared" ca="1" si="781"/>
        <v>0</v>
      </c>
      <c r="CB124" s="459">
        <f t="shared" ca="1" si="781"/>
        <v>0</v>
      </c>
      <c r="CC124" s="459">
        <f t="shared" ca="1" si="781"/>
        <v>0</v>
      </c>
      <c r="CD124" s="459">
        <f t="shared" ca="1" si="781"/>
        <v>0</v>
      </c>
      <c r="CE124" s="459">
        <f t="shared" ca="1" si="781"/>
        <v>0</v>
      </c>
      <c r="CF124" s="459">
        <f t="shared" ca="1" si="781"/>
        <v>0</v>
      </c>
      <c r="CG124" s="459">
        <f t="shared" ca="1" si="781"/>
        <v>0</v>
      </c>
      <c r="CH124" s="459">
        <f t="shared" ca="1" si="781"/>
        <v>0</v>
      </c>
      <c r="CI124" s="459">
        <f t="shared" ca="1" si="781"/>
        <v>0</v>
      </c>
      <c r="CJ124" s="459">
        <f t="shared" ca="1" si="781"/>
        <v>0</v>
      </c>
      <c r="CK124" s="459">
        <f t="shared" ca="1" si="781"/>
        <v>0</v>
      </c>
      <c r="CL124" s="459">
        <f t="shared" ca="1" si="781"/>
        <v>0</v>
      </c>
      <c r="CM124" s="459">
        <f t="shared" ca="1" si="781"/>
        <v>0</v>
      </c>
      <c r="CN124" s="459">
        <f t="shared" ca="1" si="781"/>
        <v>0</v>
      </c>
      <c r="CO124" s="459">
        <f t="shared" ca="1" si="781"/>
        <v>0</v>
      </c>
      <c r="CP124" s="459">
        <f t="shared" ca="1" si="781"/>
        <v>0</v>
      </c>
      <c r="CQ124" s="459">
        <f t="shared" ca="1" si="781"/>
        <v>0</v>
      </c>
      <c r="CR124" s="459">
        <f t="shared" ca="1" si="781"/>
        <v>0</v>
      </c>
      <c r="CS124" s="459">
        <f t="shared" ca="1" si="781"/>
        <v>0</v>
      </c>
      <c r="CT124" s="459">
        <f t="shared" ca="1" si="781"/>
        <v>0</v>
      </c>
      <c r="CU124" s="459">
        <f t="shared" ca="1" si="781"/>
        <v>0</v>
      </c>
      <c r="CV124" s="459">
        <f t="shared" ca="1" si="781"/>
        <v>0</v>
      </c>
      <c r="CW124" s="459">
        <f t="shared" ca="1" si="781"/>
        <v>0</v>
      </c>
      <c r="CX124" s="459">
        <f t="shared" ca="1" si="781"/>
        <v>0</v>
      </c>
      <c r="CY124" s="459">
        <f t="shared" ca="1" si="781"/>
        <v>0</v>
      </c>
      <c r="CZ124" s="459">
        <f t="shared" ca="1" si="781"/>
        <v>0</v>
      </c>
      <c r="DA124" s="459">
        <f t="shared" ca="1" si="781"/>
        <v>0</v>
      </c>
      <c r="DB124" s="459">
        <f t="shared" ca="1" si="781"/>
        <v>0</v>
      </c>
      <c r="DC124" s="459">
        <f t="shared" ca="1" si="781"/>
        <v>0</v>
      </c>
      <c r="DD124" s="459">
        <f t="shared" ca="1" si="781"/>
        <v>0</v>
      </c>
      <c r="DE124" s="459">
        <f t="shared" ca="1" si="781"/>
        <v>0</v>
      </c>
      <c r="DF124" s="459">
        <f t="shared" ca="1" si="781"/>
        <v>0</v>
      </c>
      <c r="DG124" s="459">
        <f t="shared" ca="1" si="781"/>
        <v>0</v>
      </c>
      <c r="DH124" s="459">
        <f t="shared" ca="1" si="781"/>
        <v>0</v>
      </c>
      <c r="DI124" s="459">
        <f t="shared" ca="1" si="781"/>
        <v>0</v>
      </c>
      <c r="DJ124" s="459">
        <f t="shared" ca="1" si="781"/>
        <v>0</v>
      </c>
      <c r="DK124" s="459">
        <f t="shared" ca="1" si="781"/>
        <v>0</v>
      </c>
      <c r="DL124" s="459">
        <f t="shared" ca="1" si="781"/>
        <v>0</v>
      </c>
      <c r="DM124" s="459">
        <f t="shared" ca="1" si="781"/>
        <v>0</v>
      </c>
      <c r="DN124" s="459">
        <f t="shared" ca="1" si="781"/>
        <v>0</v>
      </c>
      <c r="DO124" s="459">
        <f t="shared" ca="1" si="781"/>
        <v>0</v>
      </c>
      <c r="DP124" s="459">
        <f t="shared" ca="1" si="781"/>
        <v>0</v>
      </c>
      <c r="DQ124" s="459">
        <f t="shared" ca="1" si="781"/>
        <v>0</v>
      </c>
      <c r="DR124" s="459">
        <f t="shared" ca="1" si="781"/>
        <v>0</v>
      </c>
      <c r="DS124" s="459">
        <f t="shared" ca="1" si="781"/>
        <v>0</v>
      </c>
      <c r="DT124" s="459">
        <f t="shared" ca="1" si="781"/>
        <v>0</v>
      </c>
      <c r="DU124" s="459">
        <f t="shared" ca="1" si="781"/>
        <v>0</v>
      </c>
      <c r="DV124" s="459">
        <f t="shared" ca="1" si="781"/>
        <v>0</v>
      </c>
      <c r="DW124" s="459">
        <f t="shared" ca="1" si="781"/>
        <v>0</v>
      </c>
    </row>
    <row r="125" spans="1:148" s="481" customFormat="1">
      <c r="A125" s="880" t="s">
        <v>1182</v>
      </c>
      <c r="B125" s="703"/>
      <c r="C125" s="703"/>
      <c r="D125" s="510">
        <f ca="1">SUM(G125:DW125)</f>
        <v>14595.522519335062</v>
      </c>
      <c r="E125" s="395">
        <f ca="1">SUM(H125:DW125)</f>
        <v>11026.834716686899</v>
      </c>
      <c r="F125" s="537"/>
      <c r="G125" s="459">
        <f t="shared" ca="1" si="772"/>
        <v>3568.6878026481627</v>
      </c>
      <c r="H125" s="459">
        <f ca="1">H138+H149+H160</f>
        <v>343.58816225083638</v>
      </c>
      <c r="I125" s="459">
        <f t="shared" ref="I125:BT125" ca="1" si="782">I138+I149+I160</f>
        <v>363.13948065109162</v>
      </c>
      <c r="J125" s="459">
        <f t="shared" ca="1" si="782"/>
        <v>358.48127559271688</v>
      </c>
      <c r="K125" s="459">
        <f t="shared" ca="1" si="782"/>
        <v>378.88006207513854</v>
      </c>
      <c r="L125" s="459">
        <f t="shared" ca="1" si="782"/>
        <v>385.95338176500923</v>
      </c>
      <c r="M125" s="459">
        <f t="shared" ca="1" si="782"/>
        <v>405.7596517721181</v>
      </c>
      <c r="N125" s="459">
        <f t="shared" ca="1" si="782"/>
        <v>398.57819764815349</v>
      </c>
      <c r="O125" s="459">
        <f t="shared" ca="1" si="782"/>
        <v>421.2586334308337</v>
      </c>
      <c r="P125" s="459">
        <f t="shared" ca="1" si="782"/>
        <v>418.82601917214492</v>
      </c>
      <c r="Q125" s="459">
        <f t="shared" ca="1" si="782"/>
        <v>442.65862388559663</v>
      </c>
      <c r="R125" s="459">
        <f t="shared" ca="1" si="782"/>
        <v>442.69451478356768</v>
      </c>
      <c r="S125" s="459">
        <f t="shared" ca="1" si="782"/>
        <v>467.88531692261404</v>
      </c>
      <c r="T125" s="459">
        <f t="shared" ca="1" si="782"/>
        <v>463.68634185064775</v>
      </c>
      <c r="U125" s="459">
        <f t="shared" ca="1" si="782"/>
        <v>487.48169465544152</v>
      </c>
      <c r="V125" s="459">
        <f t="shared" ca="1" si="782"/>
        <v>474.09588378048647</v>
      </c>
      <c r="W125" s="459">
        <f t="shared" ca="1" si="782"/>
        <v>501.07352909666974</v>
      </c>
      <c r="X125" s="459">
        <f ca="1">X138+X149+X160</f>
        <v>489.34645646961371</v>
      </c>
      <c r="Y125" s="459">
        <f t="shared" ca="1" si="782"/>
        <v>517.19191050329869</v>
      </c>
      <c r="Z125" s="459">
        <f t="shared" ca="1" si="782"/>
        <v>506.3485142289735</v>
      </c>
      <c r="AA125" s="459">
        <f t="shared" ca="1" si="782"/>
        <v>535.16144235296269</v>
      </c>
      <c r="AB125" s="459">
        <f t="shared" ca="1" si="782"/>
        <v>534.73182746202701</v>
      </c>
      <c r="AC125" s="459">
        <f t="shared" ca="1" si="782"/>
        <v>562.17307673330765</v>
      </c>
      <c r="AD125" s="459">
        <f t="shared" ca="1" si="782"/>
        <v>548.31974389609945</v>
      </c>
      <c r="AE125" s="459">
        <f t="shared" ca="1" si="782"/>
        <v>579.52097570755018</v>
      </c>
      <c r="AF125" s="459">
        <f t="shared" ca="1" si="782"/>
        <v>0</v>
      </c>
      <c r="AG125" s="459">
        <f t="shared" ca="1" si="782"/>
        <v>0</v>
      </c>
      <c r="AH125" s="459">
        <f t="shared" ca="1" si="782"/>
        <v>0</v>
      </c>
      <c r="AI125" s="459">
        <f t="shared" ca="1" si="782"/>
        <v>0</v>
      </c>
      <c r="AJ125" s="459">
        <f t="shared" ca="1" si="782"/>
        <v>0</v>
      </c>
      <c r="AK125" s="459">
        <f t="shared" ca="1" si="782"/>
        <v>0</v>
      </c>
      <c r="AL125" s="459">
        <f t="shared" ca="1" si="782"/>
        <v>0</v>
      </c>
      <c r="AM125" s="459">
        <f t="shared" ca="1" si="782"/>
        <v>0</v>
      </c>
      <c r="AN125" s="459">
        <f t="shared" ca="1" si="782"/>
        <v>0</v>
      </c>
      <c r="AO125" s="459">
        <f t="shared" ca="1" si="782"/>
        <v>0</v>
      </c>
      <c r="AP125" s="459">
        <f t="shared" ca="1" si="782"/>
        <v>0</v>
      </c>
      <c r="AQ125" s="459">
        <f t="shared" ca="1" si="782"/>
        <v>0</v>
      </c>
      <c r="AR125" s="459">
        <f t="shared" ca="1" si="782"/>
        <v>0</v>
      </c>
      <c r="AS125" s="459">
        <f t="shared" ca="1" si="782"/>
        <v>0</v>
      </c>
      <c r="AT125" s="459">
        <f t="shared" ca="1" si="782"/>
        <v>0</v>
      </c>
      <c r="AU125" s="459">
        <f t="shared" ca="1" si="782"/>
        <v>0</v>
      </c>
      <c r="AV125" s="459">
        <f t="shared" ca="1" si="782"/>
        <v>0</v>
      </c>
      <c r="AW125" s="459">
        <f t="shared" ca="1" si="782"/>
        <v>0</v>
      </c>
      <c r="AX125" s="459">
        <f t="shared" ca="1" si="782"/>
        <v>0</v>
      </c>
      <c r="AY125" s="459">
        <f t="shared" ca="1" si="782"/>
        <v>0</v>
      </c>
      <c r="AZ125" s="459">
        <f t="shared" ca="1" si="782"/>
        <v>0</v>
      </c>
      <c r="BA125" s="459">
        <f t="shared" ca="1" si="782"/>
        <v>0</v>
      </c>
      <c r="BB125" s="459">
        <f t="shared" ca="1" si="782"/>
        <v>0</v>
      </c>
      <c r="BC125" s="459">
        <f t="shared" ca="1" si="782"/>
        <v>0</v>
      </c>
      <c r="BD125" s="459">
        <f t="shared" ca="1" si="782"/>
        <v>0</v>
      </c>
      <c r="BE125" s="459">
        <f t="shared" ca="1" si="782"/>
        <v>0</v>
      </c>
      <c r="BF125" s="459">
        <f t="shared" ca="1" si="782"/>
        <v>0</v>
      </c>
      <c r="BG125" s="459">
        <f t="shared" ca="1" si="782"/>
        <v>0</v>
      </c>
      <c r="BH125" s="459">
        <f t="shared" ca="1" si="782"/>
        <v>0</v>
      </c>
      <c r="BI125" s="459">
        <f t="shared" ca="1" si="782"/>
        <v>0</v>
      </c>
      <c r="BJ125" s="459">
        <f t="shared" ca="1" si="782"/>
        <v>0</v>
      </c>
      <c r="BK125" s="459">
        <f t="shared" ca="1" si="782"/>
        <v>0</v>
      </c>
      <c r="BL125" s="459">
        <f t="shared" ca="1" si="782"/>
        <v>0</v>
      </c>
      <c r="BM125" s="459">
        <f t="shared" ca="1" si="782"/>
        <v>0</v>
      </c>
      <c r="BN125" s="459">
        <f t="shared" ca="1" si="782"/>
        <v>0</v>
      </c>
      <c r="BO125" s="459">
        <f t="shared" ca="1" si="782"/>
        <v>0</v>
      </c>
      <c r="BP125" s="459">
        <f t="shared" ca="1" si="782"/>
        <v>0</v>
      </c>
      <c r="BQ125" s="459">
        <f t="shared" ca="1" si="782"/>
        <v>0</v>
      </c>
      <c r="BR125" s="459">
        <f t="shared" ca="1" si="782"/>
        <v>0</v>
      </c>
      <c r="BS125" s="459">
        <f t="shared" ca="1" si="782"/>
        <v>0</v>
      </c>
      <c r="BT125" s="459">
        <f t="shared" ca="1" si="782"/>
        <v>0</v>
      </c>
      <c r="BU125" s="459">
        <f t="shared" ref="BU125:DW125" ca="1" si="783">BU138+BU149+BU160</f>
        <v>0</v>
      </c>
      <c r="BV125" s="459">
        <f t="shared" ca="1" si="783"/>
        <v>0</v>
      </c>
      <c r="BW125" s="459">
        <f t="shared" ca="1" si="783"/>
        <v>0</v>
      </c>
      <c r="BX125" s="459">
        <f t="shared" ca="1" si="783"/>
        <v>0</v>
      </c>
      <c r="BY125" s="459">
        <f t="shared" ca="1" si="783"/>
        <v>0</v>
      </c>
      <c r="BZ125" s="459">
        <f t="shared" ca="1" si="783"/>
        <v>0</v>
      </c>
      <c r="CA125" s="459">
        <f t="shared" ca="1" si="783"/>
        <v>0</v>
      </c>
      <c r="CB125" s="459">
        <f t="shared" ca="1" si="783"/>
        <v>0</v>
      </c>
      <c r="CC125" s="459">
        <f t="shared" ca="1" si="783"/>
        <v>0</v>
      </c>
      <c r="CD125" s="459">
        <f t="shared" ca="1" si="783"/>
        <v>0</v>
      </c>
      <c r="CE125" s="459">
        <f t="shared" ca="1" si="783"/>
        <v>0</v>
      </c>
      <c r="CF125" s="459">
        <f t="shared" ca="1" si="783"/>
        <v>0</v>
      </c>
      <c r="CG125" s="459">
        <f t="shared" ca="1" si="783"/>
        <v>0</v>
      </c>
      <c r="CH125" s="459">
        <f t="shared" ca="1" si="783"/>
        <v>0</v>
      </c>
      <c r="CI125" s="459">
        <f t="shared" ca="1" si="783"/>
        <v>0</v>
      </c>
      <c r="CJ125" s="459">
        <f t="shared" ca="1" si="783"/>
        <v>0</v>
      </c>
      <c r="CK125" s="459">
        <f t="shared" ca="1" si="783"/>
        <v>0</v>
      </c>
      <c r="CL125" s="459">
        <f t="shared" ca="1" si="783"/>
        <v>0</v>
      </c>
      <c r="CM125" s="459">
        <f t="shared" ca="1" si="783"/>
        <v>0</v>
      </c>
      <c r="CN125" s="459">
        <f t="shared" ca="1" si="783"/>
        <v>0</v>
      </c>
      <c r="CO125" s="459">
        <f t="shared" ca="1" si="783"/>
        <v>0</v>
      </c>
      <c r="CP125" s="459">
        <f t="shared" ca="1" si="783"/>
        <v>0</v>
      </c>
      <c r="CQ125" s="459">
        <f t="shared" ca="1" si="783"/>
        <v>0</v>
      </c>
      <c r="CR125" s="459">
        <f t="shared" ca="1" si="783"/>
        <v>0</v>
      </c>
      <c r="CS125" s="459">
        <f t="shared" ca="1" si="783"/>
        <v>0</v>
      </c>
      <c r="CT125" s="459">
        <f t="shared" ca="1" si="783"/>
        <v>0</v>
      </c>
      <c r="CU125" s="459">
        <f t="shared" ca="1" si="783"/>
        <v>0</v>
      </c>
      <c r="CV125" s="459">
        <f t="shared" ca="1" si="783"/>
        <v>0</v>
      </c>
      <c r="CW125" s="459">
        <f t="shared" ca="1" si="783"/>
        <v>0</v>
      </c>
      <c r="CX125" s="459">
        <f t="shared" ca="1" si="783"/>
        <v>0</v>
      </c>
      <c r="CY125" s="459">
        <f t="shared" ca="1" si="783"/>
        <v>0</v>
      </c>
      <c r="CZ125" s="459">
        <f t="shared" ca="1" si="783"/>
        <v>0</v>
      </c>
      <c r="DA125" s="459">
        <f t="shared" ca="1" si="783"/>
        <v>0</v>
      </c>
      <c r="DB125" s="459">
        <f t="shared" ca="1" si="783"/>
        <v>0</v>
      </c>
      <c r="DC125" s="459">
        <f t="shared" ca="1" si="783"/>
        <v>0</v>
      </c>
      <c r="DD125" s="459">
        <f t="shared" ca="1" si="783"/>
        <v>0</v>
      </c>
      <c r="DE125" s="459">
        <f t="shared" ca="1" si="783"/>
        <v>0</v>
      </c>
      <c r="DF125" s="459">
        <f t="shared" ca="1" si="783"/>
        <v>0</v>
      </c>
      <c r="DG125" s="459">
        <f t="shared" ca="1" si="783"/>
        <v>0</v>
      </c>
      <c r="DH125" s="459">
        <f t="shared" ca="1" si="783"/>
        <v>0</v>
      </c>
      <c r="DI125" s="459">
        <f t="shared" ca="1" si="783"/>
        <v>0</v>
      </c>
      <c r="DJ125" s="459">
        <f t="shared" ca="1" si="783"/>
        <v>0</v>
      </c>
      <c r="DK125" s="459">
        <f t="shared" ca="1" si="783"/>
        <v>0</v>
      </c>
      <c r="DL125" s="459">
        <f t="shared" ca="1" si="783"/>
        <v>0</v>
      </c>
      <c r="DM125" s="459">
        <f t="shared" ca="1" si="783"/>
        <v>0</v>
      </c>
      <c r="DN125" s="459">
        <f t="shared" ca="1" si="783"/>
        <v>0</v>
      </c>
      <c r="DO125" s="459">
        <f t="shared" ca="1" si="783"/>
        <v>0</v>
      </c>
      <c r="DP125" s="459">
        <f t="shared" ca="1" si="783"/>
        <v>0</v>
      </c>
      <c r="DQ125" s="459">
        <f t="shared" ca="1" si="783"/>
        <v>0</v>
      </c>
      <c r="DR125" s="459">
        <f t="shared" ca="1" si="783"/>
        <v>0</v>
      </c>
      <c r="DS125" s="459">
        <f t="shared" ca="1" si="783"/>
        <v>0</v>
      </c>
      <c r="DT125" s="459">
        <f t="shared" ca="1" si="783"/>
        <v>0</v>
      </c>
      <c r="DU125" s="459">
        <f t="shared" ca="1" si="783"/>
        <v>0</v>
      </c>
      <c r="DV125" s="459">
        <f t="shared" ca="1" si="783"/>
        <v>0</v>
      </c>
      <c r="DW125" s="459">
        <f t="shared" ca="1" si="783"/>
        <v>0</v>
      </c>
    </row>
    <row r="126" spans="1:148">
      <c r="A126" s="873" t="s">
        <v>1089</v>
      </c>
      <c r="B126" s="703"/>
      <c r="C126" s="703"/>
      <c r="D126" s="610"/>
      <c r="E126" s="610"/>
      <c r="F126" s="537"/>
      <c r="G126" s="459">
        <f ca="1">G139+G150+G161</f>
        <v>32703.864020594257</v>
      </c>
      <c r="H126" s="459">
        <f ca="1">H139+H150+H161</f>
        <v>33047.452182845096</v>
      </c>
      <c r="I126" s="459">
        <f t="shared" ref="I126:BT126" ca="1" si="784">I139+I150+I161</f>
        <v>33410.59166349619</v>
      </c>
      <c r="J126" s="459">
        <f t="shared" ca="1" si="784"/>
        <v>33769.07293908891</v>
      </c>
      <c r="K126" s="459">
        <f t="shared" ca="1" si="784"/>
        <v>34147.953001164045</v>
      </c>
      <c r="L126" s="459">
        <f t="shared" ca="1" si="784"/>
        <v>34533.906382929054</v>
      </c>
      <c r="M126" s="459">
        <f t="shared" ca="1" si="784"/>
        <v>34939.666034701171</v>
      </c>
      <c r="N126" s="459">
        <f t="shared" ca="1" si="784"/>
        <v>35338.244232349323</v>
      </c>
      <c r="O126" s="459">
        <f t="shared" ca="1" si="784"/>
        <v>35759.502865780159</v>
      </c>
      <c r="P126" s="459">
        <f t="shared" ca="1" si="784"/>
        <v>36178.328884952301</v>
      </c>
      <c r="Q126" s="459">
        <f t="shared" ca="1" si="784"/>
        <v>36620.987508837898</v>
      </c>
      <c r="R126" s="459">
        <f t="shared" ca="1" si="784"/>
        <v>37063.682023621463</v>
      </c>
      <c r="S126" s="459">
        <f t="shared" ca="1" si="784"/>
        <v>37531.567340544076</v>
      </c>
      <c r="T126" s="459">
        <f t="shared" ca="1" si="784"/>
        <v>37995.253682394723</v>
      </c>
      <c r="U126" s="459">
        <f t="shared" ca="1" si="784"/>
        <v>38482.735377050165</v>
      </c>
      <c r="V126" s="459">
        <f t="shared" ca="1" si="784"/>
        <v>38956.831260830651</v>
      </c>
      <c r="W126" s="459">
        <f t="shared" ca="1" si="784"/>
        <v>39457.904789927321</v>
      </c>
      <c r="X126" s="459">
        <f t="shared" ca="1" si="784"/>
        <v>39947.251246396932</v>
      </c>
      <c r="Y126" s="459">
        <f t="shared" ca="1" si="784"/>
        <v>40464.443156900234</v>
      </c>
      <c r="Z126" s="459">
        <f t="shared" ca="1" si="784"/>
        <v>40970.791671129205</v>
      </c>
      <c r="AA126" s="459">
        <f t="shared" ca="1" si="784"/>
        <v>41505.953113482166</v>
      </c>
      <c r="AB126" s="459">
        <f t="shared" ca="1" si="784"/>
        <v>42040.684940944193</v>
      </c>
      <c r="AC126" s="459">
        <f t="shared" ca="1" si="784"/>
        <v>42602.858017677499</v>
      </c>
      <c r="AD126" s="459">
        <f t="shared" ca="1" si="784"/>
        <v>43151.177761573599</v>
      </c>
      <c r="AE126" s="459">
        <f t="shared" ca="1" si="784"/>
        <v>43730.698737281149</v>
      </c>
      <c r="AF126" s="459">
        <f t="shared" ca="1" si="784"/>
        <v>42231.916720984715</v>
      </c>
      <c r="AG126" s="459">
        <f t="shared" ca="1" si="784"/>
        <v>40768.038020282838</v>
      </c>
      <c r="AH126" s="459">
        <f t="shared" ca="1" si="784"/>
        <v>39120.092086459699</v>
      </c>
      <c r="AI126" s="459">
        <f t="shared" ca="1" si="784"/>
        <v>38302.175927926277</v>
      </c>
      <c r="AJ126" s="459">
        <f t="shared" ca="1" si="784"/>
        <v>33638.227672403853</v>
      </c>
      <c r="AK126" s="459">
        <f t="shared" ca="1" si="784"/>
        <v>29819.476277486629</v>
      </c>
      <c r="AL126" s="459">
        <f t="shared" ca="1" si="784"/>
        <v>24790.158510532892</v>
      </c>
      <c r="AM126" s="459">
        <f t="shared" ca="1" si="784"/>
        <v>20699.160531613816</v>
      </c>
      <c r="AN126" s="459">
        <f t="shared" ca="1" si="784"/>
        <v>15098.039322840461</v>
      </c>
      <c r="AO126" s="459">
        <f t="shared" ca="1" si="784"/>
        <v>10614.406364130886</v>
      </c>
      <c r="AP126" s="459">
        <f t="shared" ca="1" si="784"/>
        <v>4449.5464599476836</v>
      </c>
      <c r="AQ126" s="459">
        <f t="shared" ca="1" si="784"/>
        <v>0</v>
      </c>
      <c r="AR126" s="459">
        <f t="shared" ca="1" si="784"/>
        <v>0</v>
      </c>
      <c r="AS126" s="459">
        <f t="shared" ca="1" si="784"/>
        <v>0</v>
      </c>
      <c r="AT126" s="459">
        <f t="shared" ca="1" si="784"/>
        <v>0</v>
      </c>
      <c r="AU126" s="459">
        <f t="shared" ca="1" si="784"/>
        <v>0</v>
      </c>
      <c r="AV126" s="459">
        <f t="shared" ca="1" si="784"/>
        <v>0</v>
      </c>
      <c r="AW126" s="459">
        <f t="shared" ca="1" si="784"/>
        <v>0</v>
      </c>
      <c r="AX126" s="459">
        <f t="shared" ca="1" si="784"/>
        <v>0</v>
      </c>
      <c r="AY126" s="459">
        <f t="shared" ca="1" si="784"/>
        <v>0</v>
      </c>
      <c r="AZ126" s="459">
        <f t="shared" ca="1" si="784"/>
        <v>0</v>
      </c>
      <c r="BA126" s="459">
        <f t="shared" ca="1" si="784"/>
        <v>0</v>
      </c>
      <c r="BB126" s="459">
        <f t="shared" ca="1" si="784"/>
        <v>0</v>
      </c>
      <c r="BC126" s="459">
        <f t="shared" ca="1" si="784"/>
        <v>0</v>
      </c>
      <c r="BD126" s="459">
        <f t="shared" ca="1" si="784"/>
        <v>0</v>
      </c>
      <c r="BE126" s="459">
        <f t="shared" ca="1" si="784"/>
        <v>0</v>
      </c>
      <c r="BF126" s="459">
        <f t="shared" ca="1" si="784"/>
        <v>0</v>
      </c>
      <c r="BG126" s="459">
        <f t="shared" ca="1" si="784"/>
        <v>0</v>
      </c>
      <c r="BH126" s="459">
        <f t="shared" ca="1" si="784"/>
        <v>0</v>
      </c>
      <c r="BI126" s="459">
        <f t="shared" ca="1" si="784"/>
        <v>0</v>
      </c>
      <c r="BJ126" s="459">
        <f t="shared" ca="1" si="784"/>
        <v>0</v>
      </c>
      <c r="BK126" s="459">
        <f t="shared" ca="1" si="784"/>
        <v>0</v>
      </c>
      <c r="BL126" s="459">
        <f t="shared" ca="1" si="784"/>
        <v>0</v>
      </c>
      <c r="BM126" s="459">
        <f t="shared" ca="1" si="784"/>
        <v>0</v>
      </c>
      <c r="BN126" s="459">
        <f t="shared" ca="1" si="784"/>
        <v>0</v>
      </c>
      <c r="BO126" s="459">
        <f t="shared" ca="1" si="784"/>
        <v>0</v>
      </c>
      <c r="BP126" s="459">
        <f t="shared" ca="1" si="784"/>
        <v>0</v>
      </c>
      <c r="BQ126" s="459">
        <f t="shared" ca="1" si="784"/>
        <v>0</v>
      </c>
      <c r="BR126" s="459">
        <f t="shared" ca="1" si="784"/>
        <v>0</v>
      </c>
      <c r="BS126" s="459">
        <f t="shared" ca="1" si="784"/>
        <v>0</v>
      </c>
      <c r="BT126" s="459">
        <f t="shared" ca="1" si="784"/>
        <v>0</v>
      </c>
      <c r="BU126" s="459">
        <f t="shared" ref="BU126:DW126" ca="1" si="785">BU139+BU150+BU161</f>
        <v>0</v>
      </c>
      <c r="BV126" s="459">
        <f t="shared" ca="1" si="785"/>
        <v>0</v>
      </c>
      <c r="BW126" s="459">
        <f t="shared" ca="1" si="785"/>
        <v>0</v>
      </c>
      <c r="BX126" s="459">
        <f t="shared" ca="1" si="785"/>
        <v>0</v>
      </c>
      <c r="BY126" s="459">
        <f t="shared" ca="1" si="785"/>
        <v>0</v>
      </c>
      <c r="BZ126" s="459">
        <f t="shared" ca="1" si="785"/>
        <v>0</v>
      </c>
      <c r="CA126" s="459">
        <f t="shared" ca="1" si="785"/>
        <v>0</v>
      </c>
      <c r="CB126" s="459">
        <f t="shared" ca="1" si="785"/>
        <v>0</v>
      </c>
      <c r="CC126" s="459">
        <f t="shared" ca="1" si="785"/>
        <v>0</v>
      </c>
      <c r="CD126" s="459">
        <f t="shared" ca="1" si="785"/>
        <v>0</v>
      </c>
      <c r="CE126" s="459">
        <f t="shared" ca="1" si="785"/>
        <v>0</v>
      </c>
      <c r="CF126" s="459">
        <f t="shared" ca="1" si="785"/>
        <v>0</v>
      </c>
      <c r="CG126" s="459">
        <f t="shared" ca="1" si="785"/>
        <v>0</v>
      </c>
      <c r="CH126" s="459">
        <f t="shared" ca="1" si="785"/>
        <v>0</v>
      </c>
      <c r="CI126" s="459">
        <f t="shared" ca="1" si="785"/>
        <v>0</v>
      </c>
      <c r="CJ126" s="459">
        <f t="shared" ca="1" si="785"/>
        <v>0</v>
      </c>
      <c r="CK126" s="459">
        <f t="shared" ca="1" si="785"/>
        <v>0</v>
      </c>
      <c r="CL126" s="459">
        <f t="shared" ca="1" si="785"/>
        <v>0</v>
      </c>
      <c r="CM126" s="459">
        <f t="shared" ca="1" si="785"/>
        <v>0</v>
      </c>
      <c r="CN126" s="459">
        <f t="shared" ca="1" si="785"/>
        <v>0</v>
      </c>
      <c r="CO126" s="459">
        <f t="shared" ca="1" si="785"/>
        <v>0</v>
      </c>
      <c r="CP126" s="459">
        <f t="shared" ca="1" si="785"/>
        <v>0</v>
      </c>
      <c r="CQ126" s="459">
        <f t="shared" ca="1" si="785"/>
        <v>0</v>
      </c>
      <c r="CR126" s="459">
        <f t="shared" ca="1" si="785"/>
        <v>0</v>
      </c>
      <c r="CS126" s="459">
        <f t="shared" ca="1" si="785"/>
        <v>0</v>
      </c>
      <c r="CT126" s="459">
        <f t="shared" ca="1" si="785"/>
        <v>0</v>
      </c>
      <c r="CU126" s="459">
        <f t="shared" ca="1" si="785"/>
        <v>0</v>
      </c>
      <c r="CV126" s="459">
        <f t="shared" ca="1" si="785"/>
        <v>0</v>
      </c>
      <c r="CW126" s="459">
        <f t="shared" ca="1" si="785"/>
        <v>0</v>
      </c>
      <c r="CX126" s="459">
        <f t="shared" ca="1" si="785"/>
        <v>0</v>
      </c>
      <c r="CY126" s="459">
        <f t="shared" ca="1" si="785"/>
        <v>0</v>
      </c>
      <c r="CZ126" s="459">
        <f t="shared" ca="1" si="785"/>
        <v>0</v>
      </c>
      <c r="DA126" s="459">
        <f t="shared" ca="1" si="785"/>
        <v>0</v>
      </c>
      <c r="DB126" s="459">
        <f t="shared" ca="1" si="785"/>
        <v>0</v>
      </c>
      <c r="DC126" s="459">
        <f t="shared" ca="1" si="785"/>
        <v>0</v>
      </c>
      <c r="DD126" s="459">
        <f t="shared" ca="1" si="785"/>
        <v>0</v>
      </c>
      <c r="DE126" s="459">
        <f t="shared" ca="1" si="785"/>
        <v>0</v>
      </c>
      <c r="DF126" s="459">
        <f t="shared" ca="1" si="785"/>
        <v>0</v>
      </c>
      <c r="DG126" s="459">
        <f t="shared" ca="1" si="785"/>
        <v>0</v>
      </c>
      <c r="DH126" s="459">
        <f t="shared" ca="1" si="785"/>
        <v>0</v>
      </c>
      <c r="DI126" s="459">
        <f t="shared" ca="1" si="785"/>
        <v>0</v>
      </c>
      <c r="DJ126" s="459">
        <f t="shared" ca="1" si="785"/>
        <v>0</v>
      </c>
      <c r="DK126" s="459">
        <f t="shared" ca="1" si="785"/>
        <v>0</v>
      </c>
      <c r="DL126" s="459">
        <f t="shared" ca="1" si="785"/>
        <v>0</v>
      </c>
      <c r="DM126" s="459">
        <f t="shared" ca="1" si="785"/>
        <v>0</v>
      </c>
      <c r="DN126" s="459">
        <f t="shared" ca="1" si="785"/>
        <v>0</v>
      </c>
      <c r="DO126" s="459">
        <f t="shared" ca="1" si="785"/>
        <v>0</v>
      </c>
      <c r="DP126" s="459">
        <f t="shared" ca="1" si="785"/>
        <v>0</v>
      </c>
      <c r="DQ126" s="459">
        <f t="shared" ca="1" si="785"/>
        <v>0</v>
      </c>
      <c r="DR126" s="459">
        <f t="shared" ca="1" si="785"/>
        <v>0</v>
      </c>
      <c r="DS126" s="459">
        <f t="shared" ca="1" si="785"/>
        <v>0</v>
      </c>
      <c r="DT126" s="459">
        <f t="shared" ca="1" si="785"/>
        <v>0</v>
      </c>
      <c r="DU126" s="459">
        <f t="shared" ca="1" si="785"/>
        <v>0</v>
      </c>
      <c r="DV126" s="459">
        <f t="shared" ca="1" si="785"/>
        <v>0</v>
      </c>
      <c r="DW126" s="459">
        <f t="shared" ca="1" si="785"/>
        <v>0</v>
      </c>
    </row>
    <row r="127" spans="1:148" s="481" customFormat="1">
      <c r="A127" s="321" t="s">
        <v>1183</v>
      </c>
      <c r="B127" s="707"/>
      <c r="C127" s="707"/>
      <c r="D127" s="386"/>
      <c r="E127" s="386"/>
      <c r="F127" s="537"/>
      <c r="G127" s="497">
        <f t="shared" ref="G127:AL127" ca="1" si="786">G122+G123+G124-G125</f>
        <v>0</v>
      </c>
      <c r="H127" s="497">
        <f ca="1">H122+H123+H124-H125</f>
        <v>953.81444327849204</v>
      </c>
      <c r="I127" s="497">
        <f t="shared" ca="1" si="786"/>
        <v>969.62352244885324</v>
      </c>
      <c r="J127" s="497">
        <f t="shared" ca="1" si="786"/>
        <v>966.95808683858422</v>
      </c>
      <c r="K127" s="497">
        <f t="shared" ca="1" si="786"/>
        <v>982.98501645469378</v>
      </c>
      <c r="L127" s="497">
        <f t="shared" ca="1" si="786"/>
        <v>976.22249685676752</v>
      </c>
      <c r="M127" s="497">
        <f t="shared" ca="1" si="786"/>
        <v>986.95021660244538</v>
      </c>
      <c r="N127" s="497">
        <f t="shared" ca="1" si="786"/>
        <v>987.52143024903262</v>
      </c>
      <c r="O127" s="497">
        <f t="shared" ca="1" si="786"/>
        <v>1003.8891887614459</v>
      </c>
      <c r="P127" s="497">
        <f t="shared" ca="1" si="786"/>
        <v>999.79754657168178</v>
      </c>
      <c r="Q127" s="497">
        <f t="shared" ca="1" si="786"/>
        <v>1016.3687766253565</v>
      </c>
      <c r="R127" s="497">
        <f t="shared" ca="1" si="786"/>
        <v>1010.105208854714</v>
      </c>
      <c r="S127" s="497">
        <f t="shared" ca="1" si="786"/>
        <v>1026.8472841395997</v>
      </c>
      <c r="T127" s="497">
        <f t="shared" ca="1" si="786"/>
        <v>1033.4633032954393</v>
      </c>
      <c r="U127" s="497">
        <f t="shared" ca="1" si="786"/>
        <v>1044.8200428920936</v>
      </c>
      <c r="V127" s="497">
        <f t="shared" ca="1" si="786"/>
        <v>1052.5616730953666</v>
      </c>
      <c r="W127" s="497">
        <f t="shared" ca="1" si="786"/>
        <v>1070.0074466825831</v>
      </c>
      <c r="X127" s="497">
        <f t="shared" ca="1" si="786"/>
        <v>1075.997273278736</v>
      </c>
      <c r="Y127" s="497">
        <f t="shared" ca="1" si="786"/>
        <v>1093.8314822281063</v>
      </c>
      <c r="Z127" s="497">
        <f t="shared" ca="1" si="786"/>
        <v>1098.9258334749043</v>
      </c>
      <c r="AA127" s="497">
        <f t="shared" ca="1" si="786"/>
        <v>1117.1400738087414</v>
      </c>
      <c r="AB127" s="497">
        <f t="shared" ca="1" si="786"/>
        <v>1120.9576994757822</v>
      </c>
      <c r="AC127" s="497">
        <f t="shared" ca="1" si="786"/>
        <v>1133.2759159535376</v>
      </c>
      <c r="AD127" s="497">
        <f t="shared" ca="1" si="786"/>
        <v>1141.7881577366957</v>
      </c>
      <c r="AE127" s="497">
        <f t="shared" ca="1" si="786"/>
        <v>1160.7128233345416</v>
      </c>
      <c r="AF127" s="497">
        <f t="shared" ca="1" si="786"/>
        <v>3233.6327497644638</v>
      </c>
      <c r="AG127" s="497">
        <f t="shared" ca="1" si="786"/>
        <v>3167.0398353125461</v>
      </c>
      <c r="AH127" s="497">
        <f t="shared" ca="1" si="786"/>
        <v>3265.2642640524441</v>
      </c>
      <c r="AI127" s="497">
        <f t="shared" ca="1" si="786"/>
        <v>2395.5812421298256</v>
      </c>
      <c r="AJ127" s="497">
        <f t="shared" ca="1" si="786"/>
        <v>6191.8377939076463</v>
      </c>
      <c r="AK127" s="497">
        <f t="shared" ca="1" si="786"/>
        <v>5175.3396451577319</v>
      </c>
      <c r="AL127" s="497">
        <f t="shared" ca="1" si="786"/>
        <v>6212.2931546195068</v>
      </c>
      <c r="AM127" s="497">
        <f t="shared" ref="AM127:BR127" ca="1" si="787">AM122+AM123+AM124-AM125</f>
        <v>5090.7545084397443</v>
      </c>
      <c r="AN127" s="497">
        <f t="shared" ca="1" si="787"/>
        <v>6422.2824265754589</v>
      </c>
      <c r="AO127" s="497">
        <f t="shared" ca="1" si="787"/>
        <v>5092.5182705786492</v>
      </c>
      <c r="AP127" s="497">
        <f t="shared" ca="1" si="787"/>
        <v>6585.9464909026956</v>
      </c>
      <c r="AQ127" s="497">
        <f t="shared" ca="1" si="787"/>
        <v>4628.9911829351631</v>
      </c>
      <c r="AR127" s="497">
        <f t="shared" ca="1" si="787"/>
        <v>0</v>
      </c>
      <c r="AS127" s="497">
        <f t="shared" ca="1" si="787"/>
        <v>0</v>
      </c>
      <c r="AT127" s="497">
        <f t="shared" ca="1" si="787"/>
        <v>0</v>
      </c>
      <c r="AU127" s="497">
        <f t="shared" ca="1" si="787"/>
        <v>0</v>
      </c>
      <c r="AV127" s="497">
        <f t="shared" ca="1" si="787"/>
        <v>0</v>
      </c>
      <c r="AW127" s="497">
        <f t="shared" ca="1" si="787"/>
        <v>0</v>
      </c>
      <c r="AX127" s="497">
        <f t="shared" ca="1" si="787"/>
        <v>0</v>
      </c>
      <c r="AY127" s="497">
        <f t="shared" ca="1" si="787"/>
        <v>0</v>
      </c>
      <c r="AZ127" s="497">
        <f t="shared" ca="1" si="787"/>
        <v>0</v>
      </c>
      <c r="BA127" s="497">
        <f t="shared" ca="1" si="787"/>
        <v>0</v>
      </c>
      <c r="BB127" s="497">
        <f t="shared" ca="1" si="787"/>
        <v>0</v>
      </c>
      <c r="BC127" s="497">
        <f t="shared" ca="1" si="787"/>
        <v>0</v>
      </c>
      <c r="BD127" s="497">
        <f t="shared" ca="1" si="787"/>
        <v>0</v>
      </c>
      <c r="BE127" s="497">
        <f t="shared" ca="1" si="787"/>
        <v>0</v>
      </c>
      <c r="BF127" s="497">
        <f t="shared" ca="1" si="787"/>
        <v>0</v>
      </c>
      <c r="BG127" s="497">
        <f t="shared" ca="1" si="787"/>
        <v>0</v>
      </c>
      <c r="BH127" s="497">
        <f t="shared" ca="1" si="787"/>
        <v>0</v>
      </c>
      <c r="BI127" s="497">
        <f t="shared" ca="1" si="787"/>
        <v>0</v>
      </c>
      <c r="BJ127" s="497">
        <f t="shared" ca="1" si="787"/>
        <v>0</v>
      </c>
      <c r="BK127" s="497">
        <f t="shared" ca="1" si="787"/>
        <v>0</v>
      </c>
      <c r="BL127" s="497">
        <f t="shared" ca="1" si="787"/>
        <v>0</v>
      </c>
      <c r="BM127" s="497">
        <f t="shared" ca="1" si="787"/>
        <v>0</v>
      </c>
      <c r="BN127" s="497">
        <f t="shared" ca="1" si="787"/>
        <v>0</v>
      </c>
      <c r="BO127" s="497">
        <f t="shared" ca="1" si="787"/>
        <v>0</v>
      </c>
      <c r="BP127" s="497">
        <f t="shared" ca="1" si="787"/>
        <v>0</v>
      </c>
      <c r="BQ127" s="497">
        <f t="shared" ca="1" si="787"/>
        <v>0</v>
      </c>
      <c r="BR127" s="497">
        <f t="shared" ca="1" si="787"/>
        <v>0</v>
      </c>
      <c r="BS127" s="497">
        <f t="shared" ref="BS127:CX127" ca="1" si="788">BS122+BS123+BS124-BS125</f>
        <v>0</v>
      </c>
      <c r="BT127" s="497">
        <f t="shared" ca="1" si="788"/>
        <v>0</v>
      </c>
      <c r="BU127" s="497">
        <f t="shared" ca="1" si="788"/>
        <v>0</v>
      </c>
      <c r="BV127" s="497">
        <f t="shared" ca="1" si="788"/>
        <v>0</v>
      </c>
      <c r="BW127" s="497">
        <f t="shared" ca="1" si="788"/>
        <v>0</v>
      </c>
      <c r="BX127" s="497">
        <f t="shared" ca="1" si="788"/>
        <v>0</v>
      </c>
      <c r="BY127" s="497">
        <f t="shared" ca="1" si="788"/>
        <v>0</v>
      </c>
      <c r="BZ127" s="497">
        <f t="shared" ca="1" si="788"/>
        <v>0</v>
      </c>
      <c r="CA127" s="497">
        <f t="shared" ca="1" si="788"/>
        <v>0</v>
      </c>
      <c r="CB127" s="497">
        <f t="shared" ca="1" si="788"/>
        <v>0</v>
      </c>
      <c r="CC127" s="497">
        <f t="shared" ca="1" si="788"/>
        <v>0</v>
      </c>
      <c r="CD127" s="497">
        <f t="shared" ca="1" si="788"/>
        <v>0</v>
      </c>
      <c r="CE127" s="497">
        <f t="shared" ca="1" si="788"/>
        <v>0</v>
      </c>
      <c r="CF127" s="497">
        <f t="shared" ca="1" si="788"/>
        <v>0</v>
      </c>
      <c r="CG127" s="497">
        <f t="shared" ca="1" si="788"/>
        <v>0</v>
      </c>
      <c r="CH127" s="497">
        <f t="shared" ca="1" si="788"/>
        <v>0</v>
      </c>
      <c r="CI127" s="497">
        <f t="shared" ca="1" si="788"/>
        <v>0</v>
      </c>
      <c r="CJ127" s="497">
        <f t="shared" ca="1" si="788"/>
        <v>0</v>
      </c>
      <c r="CK127" s="497">
        <f t="shared" ca="1" si="788"/>
        <v>0</v>
      </c>
      <c r="CL127" s="497">
        <f t="shared" ca="1" si="788"/>
        <v>0</v>
      </c>
      <c r="CM127" s="497">
        <f t="shared" ca="1" si="788"/>
        <v>0</v>
      </c>
      <c r="CN127" s="497">
        <f t="shared" ca="1" si="788"/>
        <v>0</v>
      </c>
      <c r="CO127" s="497">
        <f t="shared" ca="1" si="788"/>
        <v>0</v>
      </c>
      <c r="CP127" s="497">
        <f t="shared" ca="1" si="788"/>
        <v>0</v>
      </c>
      <c r="CQ127" s="497">
        <f t="shared" ca="1" si="788"/>
        <v>0</v>
      </c>
      <c r="CR127" s="497">
        <f t="shared" ca="1" si="788"/>
        <v>0</v>
      </c>
      <c r="CS127" s="497">
        <f t="shared" ca="1" si="788"/>
        <v>0</v>
      </c>
      <c r="CT127" s="497">
        <f t="shared" ca="1" si="788"/>
        <v>0</v>
      </c>
      <c r="CU127" s="497">
        <f t="shared" ca="1" si="788"/>
        <v>0</v>
      </c>
      <c r="CV127" s="497">
        <f t="shared" ca="1" si="788"/>
        <v>0</v>
      </c>
      <c r="CW127" s="497">
        <f t="shared" ca="1" si="788"/>
        <v>0</v>
      </c>
      <c r="CX127" s="497">
        <f t="shared" ca="1" si="788"/>
        <v>0</v>
      </c>
      <c r="CY127" s="497">
        <f t="shared" ref="CY127:DW127" ca="1" si="789">CY122+CY123+CY124-CY125</f>
        <v>0</v>
      </c>
      <c r="CZ127" s="497">
        <f t="shared" ca="1" si="789"/>
        <v>0</v>
      </c>
      <c r="DA127" s="497">
        <f t="shared" ca="1" si="789"/>
        <v>0</v>
      </c>
      <c r="DB127" s="497">
        <f t="shared" ca="1" si="789"/>
        <v>0</v>
      </c>
      <c r="DC127" s="497">
        <f t="shared" ca="1" si="789"/>
        <v>0</v>
      </c>
      <c r="DD127" s="497">
        <f t="shared" ca="1" si="789"/>
        <v>0</v>
      </c>
      <c r="DE127" s="497">
        <f t="shared" ca="1" si="789"/>
        <v>0</v>
      </c>
      <c r="DF127" s="497">
        <f t="shared" ca="1" si="789"/>
        <v>0</v>
      </c>
      <c r="DG127" s="497">
        <f t="shared" ca="1" si="789"/>
        <v>0</v>
      </c>
      <c r="DH127" s="497">
        <f t="shared" ca="1" si="789"/>
        <v>0</v>
      </c>
      <c r="DI127" s="497">
        <f t="shared" ca="1" si="789"/>
        <v>0</v>
      </c>
      <c r="DJ127" s="497">
        <f t="shared" ca="1" si="789"/>
        <v>0</v>
      </c>
      <c r="DK127" s="497">
        <f t="shared" ca="1" si="789"/>
        <v>0</v>
      </c>
      <c r="DL127" s="497">
        <f t="shared" ca="1" si="789"/>
        <v>0</v>
      </c>
      <c r="DM127" s="497">
        <f t="shared" ca="1" si="789"/>
        <v>0</v>
      </c>
      <c r="DN127" s="497">
        <f t="shared" ca="1" si="789"/>
        <v>0</v>
      </c>
      <c r="DO127" s="497">
        <f t="shared" ca="1" si="789"/>
        <v>0</v>
      </c>
      <c r="DP127" s="497">
        <f t="shared" ca="1" si="789"/>
        <v>0</v>
      </c>
      <c r="DQ127" s="497">
        <f t="shared" ca="1" si="789"/>
        <v>0</v>
      </c>
      <c r="DR127" s="497">
        <f t="shared" ca="1" si="789"/>
        <v>0</v>
      </c>
      <c r="DS127" s="497">
        <f t="shared" ca="1" si="789"/>
        <v>0</v>
      </c>
      <c r="DT127" s="497">
        <f t="shared" ca="1" si="789"/>
        <v>0</v>
      </c>
      <c r="DU127" s="497">
        <f t="shared" ca="1" si="789"/>
        <v>0</v>
      </c>
      <c r="DV127" s="497">
        <f t="shared" ca="1" si="789"/>
        <v>0</v>
      </c>
      <c r="DW127" s="497">
        <f t="shared" ca="1" si="789"/>
        <v>0</v>
      </c>
    </row>
    <row r="128" spans="1:148" s="481" customFormat="1">
      <c r="A128" s="321" t="s">
        <v>1184</v>
      </c>
      <c r="B128" s="707"/>
      <c r="C128" s="707"/>
      <c r="D128" s="610"/>
      <c r="E128" s="610"/>
      <c r="F128" s="372"/>
      <c r="G128" s="497">
        <f t="shared" ref="G128:AL128" ca="1" si="790">G122+G124-G125</f>
        <v>0</v>
      </c>
      <c r="H128" s="497">
        <f ca="1">H122+H124-H125</f>
        <v>953.81444327849204</v>
      </c>
      <c r="I128" s="497">
        <f t="shared" ca="1" si="790"/>
        <v>969.62352244885324</v>
      </c>
      <c r="J128" s="497">
        <f t="shared" ca="1" si="790"/>
        <v>966.95808683858422</v>
      </c>
      <c r="K128" s="497">
        <f t="shared" ca="1" si="790"/>
        <v>982.98501645469378</v>
      </c>
      <c r="L128" s="497">
        <f t="shared" ca="1" si="790"/>
        <v>976.22249685676752</v>
      </c>
      <c r="M128" s="497">
        <f t="shared" ca="1" si="790"/>
        <v>986.95021660244538</v>
      </c>
      <c r="N128" s="497">
        <f t="shared" ca="1" si="790"/>
        <v>987.52143024903262</v>
      </c>
      <c r="O128" s="497">
        <f t="shared" ca="1" si="790"/>
        <v>1003.8891887614459</v>
      </c>
      <c r="P128" s="497">
        <f t="shared" ca="1" si="790"/>
        <v>999.79754657168178</v>
      </c>
      <c r="Q128" s="497">
        <f t="shared" ca="1" si="790"/>
        <v>1016.3687766253565</v>
      </c>
      <c r="R128" s="497">
        <f t="shared" ca="1" si="790"/>
        <v>1010.105208854714</v>
      </c>
      <c r="S128" s="497">
        <f t="shared" ca="1" si="790"/>
        <v>1026.8472841395997</v>
      </c>
      <c r="T128" s="497">
        <f t="shared" ca="1" si="790"/>
        <v>1033.4633032954393</v>
      </c>
      <c r="U128" s="497">
        <f t="shared" ca="1" si="790"/>
        <v>1044.8200428920936</v>
      </c>
      <c r="V128" s="497">
        <f t="shared" ca="1" si="790"/>
        <v>1052.5616730953666</v>
      </c>
      <c r="W128" s="497">
        <f t="shared" ca="1" si="790"/>
        <v>1070.0074466825831</v>
      </c>
      <c r="X128" s="497">
        <f ca="1">X122+X124-X125</f>
        <v>1075.997273278736</v>
      </c>
      <c r="Y128" s="497">
        <f t="shared" ca="1" si="790"/>
        <v>1093.8314822281063</v>
      </c>
      <c r="Z128" s="497">
        <f t="shared" ca="1" si="790"/>
        <v>1098.9258334749043</v>
      </c>
      <c r="AA128" s="497">
        <f t="shared" ca="1" si="790"/>
        <v>1117.1400738087414</v>
      </c>
      <c r="AB128" s="497">
        <f t="shared" ca="1" si="790"/>
        <v>1120.9576994757822</v>
      </c>
      <c r="AC128" s="497">
        <f t="shared" ca="1" si="790"/>
        <v>1133.2759159535376</v>
      </c>
      <c r="AD128" s="497">
        <f t="shared" ca="1" si="790"/>
        <v>1141.7881577366957</v>
      </c>
      <c r="AE128" s="497">
        <f t="shared" ca="1" si="790"/>
        <v>1160.7128233345416</v>
      </c>
      <c r="AF128" s="497">
        <f t="shared" ca="1" si="790"/>
        <v>3233.6327497644638</v>
      </c>
      <c r="AG128" s="497">
        <f t="shared" ca="1" si="790"/>
        <v>3167.0398353125461</v>
      </c>
      <c r="AH128" s="497">
        <f t="shared" ca="1" si="790"/>
        <v>3265.2642640524441</v>
      </c>
      <c r="AI128" s="497">
        <f t="shared" ca="1" si="790"/>
        <v>2395.5812421298256</v>
      </c>
      <c r="AJ128" s="497">
        <f t="shared" ca="1" si="790"/>
        <v>6191.8377939076463</v>
      </c>
      <c r="AK128" s="497">
        <f t="shared" ca="1" si="790"/>
        <v>5175.3396451577319</v>
      </c>
      <c r="AL128" s="497">
        <f t="shared" ca="1" si="790"/>
        <v>6212.2931546195068</v>
      </c>
      <c r="AM128" s="497">
        <f t="shared" ref="AM128:BR128" ca="1" si="791">AM122+AM124-AM125</f>
        <v>5090.7545084397443</v>
      </c>
      <c r="AN128" s="497">
        <f t="shared" ca="1" si="791"/>
        <v>6422.2824265754589</v>
      </c>
      <c r="AO128" s="497">
        <f t="shared" ca="1" si="791"/>
        <v>5092.5182705786492</v>
      </c>
      <c r="AP128" s="497">
        <f t="shared" ca="1" si="791"/>
        <v>6585.9464909026956</v>
      </c>
      <c r="AQ128" s="497">
        <f t="shared" ca="1" si="791"/>
        <v>4628.9911829351631</v>
      </c>
      <c r="AR128" s="497">
        <f t="shared" ca="1" si="791"/>
        <v>0</v>
      </c>
      <c r="AS128" s="497">
        <f t="shared" ca="1" si="791"/>
        <v>0</v>
      </c>
      <c r="AT128" s="497">
        <f t="shared" ca="1" si="791"/>
        <v>0</v>
      </c>
      <c r="AU128" s="497">
        <f t="shared" ca="1" si="791"/>
        <v>0</v>
      </c>
      <c r="AV128" s="497">
        <f t="shared" ca="1" si="791"/>
        <v>0</v>
      </c>
      <c r="AW128" s="497">
        <f t="shared" ca="1" si="791"/>
        <v>0</v>
      </c>
      <c r="AX128" s="497">
        <f t="shared" ca="1" si="791"/>
        <v>0</v>
      </c>
      <c r="AY128" s="497">
        <f t="shared" ca="1" si="791"/>
        <v>0</v>
      </c>
      <c r="AZ128" s="497">
        <f t="shared" ca="1" si="791"/>
        <v>0</v>
      </c>
      <c r="BA128" s="497">
        <f t="shared" ca="1" si="791"/>
        <v>0</v>
      </c>
      <c r="BB128" s="497">
        <f t="shared" ca="1" si="791"/>
        <v>0</v>
      </c>
      <c r="BC128" s="497">
        <f t="shared" ca="1" si="791"/>
        <v>0</v>
      </c>
      <c r="BD128" s="497">
        <f t="shared" ca="1" si="791"/>
        <v>0</v>
      </c>
      <c r="BE128" s="497">
        <f t="shared" ca="1" si="791"/>
        <v>0</v>
      </c>
      <c r="BF128" s="497">
        <f t="shared" ca="1" si="791"/>
        <v>0</v>
      </c>
      <c r="BG128" s="497">
        <f t="shared" ca="1" si="791"/>
        <v>0</v>
      </c>
      <c r="BH128" s="497">
        <f t="shared" ca="1" si="791"/>
        <v>0</v>
      </c>
      <c r="BI128" s="497">
        <f t="shared" ca="1" si="791"/>
        <v>0</v>
      </c>
      <c r="BJ128" s="497">
        <f t="shared" ca="1" si="791"/>
        <v>0</v>
      </c>
      <c r="BK128" s="497">
        <f t="shared" ca="1" si="791"/>
        <v>0</v>
      </c>
      <c r="BL128" s="497">
        <f t="shared" ca="1" si="791"/>
        <v>0</v>
      </c>
      <c r="BM128" s="497">
        <f t="shared" ca="1" si="791"/>
        <v>0</v>
      </c>
      <c r="BN128" s="497">
        <f t="shared" ca="1" si="791"/>
        <v>0</v>
      </c>
      <c r="BO128" s="497">
        <f t="shared" ca="1" si="791"/>
        <v>0</v>
      </c>
      <c r="BP128" s="497">
        <f t="shared" ca="1" si="791"/>
        <v>0</v>
      </c>
      <c r="BQ128" s="497">
        <f t="shared" ca="1" si="791"/>
        <v>0</v>
      </c>
      <c r="BR128" s="497">
        <f t="shared" ca="1" si="791"/>
        <v>0</v>
      </c>
      <c r="BS128" s="497">
        <f t="shared" ref="BS128:CX128" ca="1" si="792">BS122+BS124-BS125</f>
        <v>0</v>
      </c>
      <c r="BT128" s="497">
        <f t="shared" ca="1" si="792"/>
        <v>0</v>
      </c>
      <c r="BU128" s="497">
        <f t="shared" ca="1" si="792"/>
        <v>0</v>
      </c>
      <c r="BV128" s="497">
        <f t="shared" ca="1" si="792"/>
        <v>0</v>
      </c>
      <c r="BW128" s="497">
        <f t="shared" ca="1" si="792"/>
        <v>0</v>
      </c>
      <c r="BX128" s="497">
        <f t="shared" ca="1" si="792"/>
        <v>0</v>
      </c>
      <c r="BY128" s="497">
        <f t="shared" ca="1" si="792"/>
        <v>0</v>
      </c>
      <c r="BZ128" s="497">
        <f t="shared" ca="1" si="792"/>
        <v>0</v>
      </c>
      <c r="CA128" s="497">
        <f t="shared" ca="1" si="792"/>
        <v>0</v>
      </c>
      <c r="CB128" s="497">
        <f t="shared" ca="1" si="792"/>
        <v>0</v>
      </c>
      <c r="CC128" s="497">
        <f t="shared" ca="1" si="792"/>
        <v>0</v>
      </c>
      <c r="CD128" s="497">
        <f t="shared" ca="1" si="792"/>
        <v>0</v>
      </c>
      <c r="CE128" s="497">
        <f t="shared" ca="1" si="792"/>
        <v>0</v>
      </c>
      <c r="CF128" s="497">
        <f t="shared" ca="1" si="792"/>
        <v>0</v>
      </c>
      <c r="CG128" s="497">
        <f t="shared" ca="1" si="792"/>
        <v>0</v>
      </c>
      <c r="CH128" s="497">
        <f t="shared" ca="1" si="792"/>
        <v>0</v>
      </c>
      <c r="CI128" s="497">
        <f t="shared" ca="1" si="792"/>
        <v>0</v>
      </c>
      <c r="CJ128" s="497">
        <f t="shared" ca="1" si="792"/>
        <v>0</v>
      </c>
      <c r="CK128" s="497">
        <f t="shared" ca="1" si="792"/>
        <v>0</v>
      </c>
      <c r="CL128" s="497">
        <f t="shared" ca="1" si="792"/>
        <v>0</v>
      </c>
      <c r="CM128" s="497">
        <f t="shared" ca="1" si="792"/>
        <v>0</v>
      </c>
      <c r="CN128" s="497">
        <f t="shared" ca="1" si="792"/>
        <v>0</v>
      </c>
      <c r="CO128" s="497">
        <f t="shared" ca="1" si="792"/>
        <v>0</v>
      </c>
      <c r="CP128" s="497">
        <f t="shared" ca="1" si="792"/>
        <v>0</v>
      </c>
      <c r="CQ128" s="497">
        <f t="shared" ca="1" si="792"/>
        <v>0</v>
      </c>
      <c r="CR128" s="497">
        <f t="shared" ca="1" si="792"/>
        <v>0</v>
      </c>
      <c r="CS128" s="497">
        <f t="shared" ca="1" si="792"/>
        <v>0</v>
      </c>
      <c r="CT128" s="497">
        <f t="shared" ca="1" si="792"/>
        <v>0</v>
      </c>
      <c r="CU128" s="497">
        <f t="shared" ca="1" si="792"/>
        <v>0</v>
      </c>
      <c r="CV128" s="497">
        <f t="shared" ca="1" si="792"/>
        <v>0</v>
      </c>
      <c r="CW128" s="497">
        <f t="shared" ca="1" si="792"/>
        <v>0</v>
      </c>
      <c r="CX128" s="497">
        <f t="shared" ca="1" si="792"/>
        <v>0</v>
      </c>
      <c r="CY128" s="497">
        <f t="shared" ref="CY128:DW128" ca="1" si="793">CY122+CY124-CY125</f>
        <v>0</v>
      </c>
      <c r="CZ128" s="497">
        <f t="shared" ca="1" si="793"/>
        <v>0</v>
      </c>
      <c r="DA128" s="497">
        <f t="shared" ca="1" si="793"/>
        <v>0</v>
      </c>
      <c r="DB128" s="497">
        <f t="shared" ca="1" si="793"/>
        <v>0</v>
      </c>
      <c r="DC128" s="497">
        <f t="shared" ca="1" si="793"/>
        <v>0</v>
      </c>
      <c r="DD128" s="497">
        <f t="shared" ca="1" si="793"/>
        <v>0</v>
      </c>
      <c r="DE128" s="497">
        <f t="shared" ca="1" si="793"/>
        <v>0</v>
      </c>
      <c r="DF128" s="497">
        <f t="shared" ca="1" si="793"/>
        <v>0</v>
      </c>
      <c r="DG128" s="497">
        <f t="shared" ca="1" si="793"/>
        <v>0</v>
      </c>
      <c r="DH128" s="497">
        <f t="shared" ca="1" si="793"/>
        <v>0</v>
      </c>
      <c r="DI128" s="497">
        <f t="shared" ca="1" si="793"/>
        <v>0</v>
      </c>
      <c r="DJ128" s="497">
        <f t="shared" ca="1" si="793"/>
        <v>0</v>
      </c>
      <c r="DK128" s="497">
        <f t="shared" ca="1" si="793"/>
        <v>0</v>
      </c>
      <c r="DL128" s="497">
        <f t="shared" ca="1" si="793"/>
        <v>0</v>
      </c>
      <c r="DM128" s="497">
        <f t="shared" ca="1" si="793"/>
        <v>0</v>
      </c>
      <c r="DN128" s="497">
        <f t="shared" ca="1" si="793"/>
        <v>0</v>
      </c>
      <c r="DO128" s="497">
        <f t="shared" ca="1" si="793"/>
        <v>0</v>
      </c>
      <c r="DP128" s="497">
        <f t="shared" ca="1" si="793"/>
        <v>0</v>
      </c>
      <c r="DQ128" s="497">
        <f t="shared" ca="1" si="793"/>
        <v>0</v>
      </c>
      <c r="DR128" s="497">
        <f t="shared" ca="1" si="793"/>
        <v>0</v>
      </c>
      <c r="DS128" s="497">
        <f t="shared" ca="1" si="793"/>
        <v>0</v>
      </c>
      <c r="DT128" s="497">
        <f t="shared" ca="1" si="793"/>
        <v>0</v>
      </c>
      <c r="DU128" s="497">
        <f t="shared" ca="1" si="793"/>
        <v>0</v>
      </c>
      <c r="DV128" s="497">
        <f t="shared" ca="1" si="793"/>
        <v>0</v>
      </c>
      <c r="DW128" s="497">
        <f t="shared" ca="1" si="793"/>
        <v>0</v>
      </c>
    </row>
    <row r="129" spans="1:148">
      <c r="A129" s="613" t="s">
        <v>1168</v>
      </c>
      <c r="B129" s="705"/>
      <c r="C129" s="705"/>
      <c r="D129" s="1058">
        <f ca="1">E129</f>
        <v>1.8189894035458565E-12</v>
      </c>
      <c r="E129" s="395">
        <f ca="1">ABS(D121-D124+D125)*(Production_Scenario&lt;&gt;sizing_scenario)</f>
        <v>1.8189894035458565E-12</v>
      </c>
      <c r="F129" s="537"/>
      <c r="G129" s="338"/>
      <c r="H129" s="338"/>
      <c r="I129" s="338"/>
      <c r="J129" s="338"/>
      <c r="K129" s="338"/>
      <c r="L129" s="338"/>
      <c r="M129" s="338"/>
      <c r="N129" s="338"/>
      <c r="O129" s="338"/>
      <c r="P129" s="338"/>
      <c r="Q129" s="338"/>
      <c r="R129" s="338"/>
      <c r="S129" s="338"/>
      <c r="T129" s="338"/>
      <c r="U129" s="338"/>
      <c r="V129" s="338"/>
      <c r="W129" s="338"/>
      <c r="X129" s="338"/>
      <c r="Y129" s="338"/>
      <c r="Z129" s="338"/>
      <c r="AA129" s="338"/>
      <c r="AB129" s="338"/>
      <c r="AC129" s="338"/>
      <c r="AD129" s="338"/>
      <c r="AE129" s="338"/>
      <c r="AF129" s="338"/>
      <c r="AG129" s="338"/>
      <c r="AH129" s="338"/>
      <c r="AI129" s="338"/>
      <c r="AJ129" s="338"/>
      <c r="AK129" s="338"/>
      <c r="AL129" s="338"/>
      <c r="AM129" s="338"/>
      <c r="AN129" s="338"/>
      <c r="AO129" s="338"/>
      <c r="AP129" s="338"/>
      <c r="AQ129" s="338"/>
      <c r="AR129" s="338"/>
      <c r="AS129" s="338"/>
      <c r="AT129" s="338"/>
      <c r="AU129" s="338"/>
      <c r="AV129" s="338"/>
      <c r="AW129" s="338"/>
      <c r="AX129" s="338"/>
      <c r="AY129" s="338"/>
      <c r="AZ129" s="338"/>
      <c r="BA129" s="338"/>
      <c r="BB129" s="338"/>
      <c r="BC129" s="338"/>
      <c r="BD129" s="338"/>
      <c r="BE129" s="338"/>
      <c r="BF129" s="338"/>
      <c r="BG129" s="338"/>
      <c r="BH129" s="338"/>
      <c r="BI129" s="338"/>
      <c r="BJ129" s="338"/>
      <c r="BK129" s="338"/>
      <c r="BL129" s="338"/>
      <c r="BM129" s="338"/>
      <c r="BN129" s="338"/>
      <c r="BO129" s="338"/>
      <c r="BP129" s="338"/>
      <c r="BQ129" s="338"/>
      <c r="BR129" s="338"/>
      <c r="BS129" s="338"/>
      <c r="BT129" s="338"/>
      <c r="BU129" s="338"/>
      <c r="BV129" s="338"/>
      <c r="BW129" s="338"/>
      <c r="BX129" s="338"/>
      <c r="BY129" s="338"/>
      <c r="BZ129" s="338"/>
      <c r="CA129" s="338"/>
      <c r="CB129" s="338"/>
      <c r="CC129" s="338"/>
      <c r="CD129" s="338"/>
      <c r="CE129" s="338"/>
      <c r="CF129" s="338"/>
      <c r="CG129" s="338"/>
      <c r="CH129" s="338"/>
      <c r="CI129" s="338"/>
      <c r="CJ129" s="338"/>
      <c r="CK129" s="338"/>
      <c r="CL129" s="338"/>
      <c r="CM129" s="338"/>
      <c r="CN129" s="338"/>
      <c r="CO129" s="338"/>
      <c r="CP129" s="338"/>
      <c r="CQ129" s="338"/>
      <c r="CR129" s="338"/>
      <c r="CS129" s="338"/>
      <c r="CT129" s="338"/>
      <c r="CU129" s="338"/>
      <c r="CV129" s="338"/>
      <c r="CW129" s="338"/>
      <c r="CX129" s="338"/>
      <c r="CY129" s="338"/>
      <c r="CZ129" s="338"/>
      <c r="DA129" s="338"/>
      <c r="DB129" s="338"/>
      <c r="DC129" s="338"/>
      <c r="DD129" s="338"/>
      <c r="DE129" s="338"/>
      <c r="DF129" s="338"/>
      <c r="DG129" s="338"/>
      <c r="DH129" s="338"/>
      <c r="DI129" s="338"/>
      <c r="DJ129" s="338"/>
      <c r="DK129" s="338"/>
      <c r="DL129" s="338"/>
      <c r="DM129" s="338"/>
      <c r="DN129" s="338"/>
      <c r="DO129" s="338"/>
      <c r="DP129" s="338"/>
      <c r="DQ129" s="338"/>
      <c r="DR129" s="338"/>
      <c r="DS129" s="338"/>
      <c r="DT129" s="338"/>
      <c r="DU129" s="338"/>
      <c r="DV129" s="338"/>
      <c r="DW129" s="338"/>
      <c r="DX129" s="481"/>
      <c r="DY129" s="481"/>
      <c r="DZ129" s="481"/>
      <c r="EA129" s="481"/>
      <c r="EB129" s="481"/>
      <c r="EC129" s="481"/>
      <c r="ED129" s="481"/>
      <c r="EE129" s="481"/>
      <c r="EF129" s="481"/>
      <c r="EG129" s="481"/>
      <c r="EH129" s="481"/>
      <c r="EI129" s="481"/>
      <c r="EJ129" s="481"/>
      <c r="EK129" s="481"/>
      <c r="EL129" s="481"/>
      <c r="EM129" s="481"/>
      <c r="EN129" s="481"/>
      <c r="EO129" s="481"/>
      <c r="EP129" s="481"/>
      <c r="EQ129" s="481"/>
      <c r="ER129" s="481"/>
    </row>
    <row r="130" spans="1:148" s="481" customFormat="1">
      <c r="A130" s="321"/>
      <c r="B130" s="707"/>
      <c r="C130" s="707"/>
      <c r="D130" s="610"/>
      <c r="E130" s="610"/>
      <c r="F130" s="372"/>
      <c r="G130" s="498"/>
      <c r="H130" s="498"/>
      <c r="I130" s="498"/>
      <c r="J130" s="498"/>
      <c r="K130" s="498"/>
      <c r="L130" s="498"/>
      <c r="M130" s="498"/>
      <c r="N130" s="498"/>
      <c r="O130" s="498"/>
      <c r="P130" s="498"/>
      <c r="Q130" s="498"/>
      <c r="R130" s="498"/>
      <c r="S130" s="498"/>
      <c r="T130" s="498"/>
      <c r="U130" s="498"/>
      <c r="V130" s="498"/>
      <c r="W130" s="498"/>
      <c r="X130" s="498"/>
      <c r="Y130" s="498"/>
      <c r="Z130" s="498"/>
      <c r="AA130" s="498"/>
      <c r="AB130" s="498"/>
      <c r="AC130" s="498"/>
      <c r="AD130" s="498"/>
      <c r="AE130" s="498"/>
      <c r="AF130" s="498"/>
      <c r="AG130" s="498"/>
      <c r="AH130" s="498"/>
      <c r="AI130" s="498"/>
      <c r="AJ130" s="498"/>
      <c r="AK130" s="498"/>
      <c r="AL130" s="498"/>
      <c r="AM130" s="498"/>
      <c r="AN130" s="498"/>
      <c r="AO130" s="498"/>
      <c r="AP130" s="498"/>
      <c r="AQ130" s="498"/>
      <c r="AR130" s="498"/>
      <c r="AS130" s="498"/>
      <c r="AT130" s="498"/>
      <c r="AU130" s="498"/>
      <c r="AV130" s="498"/>
      <c r="AW130" s="498"/>
      <c r="AX130" s="498"/>
      <c r="AY130" s="498"/>
      <c r="AZ130" s="498"/>
      <c r="BA130" s="498"/>
      <c r="BB130" s="498"/>
      <c r="BC130" s="498"/>
      <c r="BD130" s="498"/>
      <c r="BE130" s="498"/>
      <c r="BF130" s="498"/>
      <c r="BG130" s="498"/>
      <c r="BH130" s="498"/>
      <c r="BI130" s="498"/>
      <c r="BJ130" s="498"/>
      <c r="BK130" s="498"/>
      <c r="BL130" s="498"/>
      <c r="BM130" s="498"/>
      <c r="BN130" s="498"/>
      <c r="BO130" s="498"/>
      <c r="BP130" s="498"/>
      <c r="BQ130" s="498"/>
      <c r="BR130" s="498"/>
      <c r="BS130" s="498"/>
      <c r="BT130" s="498"/>
      <c r="BU130" s="498"/>
      <c r="BV130" s="498"/>
      <c r="BW130" s="498"/>
      <c r="BX130" s="498"/>
      <c r="BY130" s="498"/>
      <c r="BZ130" s="498"/>
      <c r="CA130" s="498"/>
      <c r="CB130" s="498"/>
      <c r="CC130" s="498"/>
      <c r="CD130" s="498"/>
      <c r="CE130" s="498"/>
      <c r="CF130" s="498"/>
      <c r="CG130" s="498"/>
      <c r="CH130" s="498"/>
      <c r="CI130" s="498"/>
      <c r="CJ130" s="498"/>
      <c r="CK130" s="498"/>
      <c r="CL130" s="498"/>
      <c r="CM130" s="498"/>
      <c r="CN130" s="498"/>
      <c r="CO130" s="498"/>
      <c r="CP130" s="498"/>
      <c r="CQ130" s="498"/>
      <c r="CR130" s="498"/>
      <c r="CS130" s="498"/>
      <c r="CT130" s="498"/>
      <c r="CU130" s="498"/>
      <c r="CV130" s="498"/>
      <c r="CW130" s="498"/>
      <c r="CX130" s="498"/>
      <c r="CY130" s="498"/>
      <c r="CZ130" s="498"/>
      <c r="DA130" s="498"/>
      <c r="DB130" s="498"/>
      <c r="DC130" s="498"/>
      <c r="DD130" s="498"/>
      <c r="DE130" s="498"/>
      <c r="DF130" s="498"/>
      <c r="DG130" s="498"/>
      <c r="DH130" s="498"/>
      <c r="DI130" s="498"/>
      <c r="DJ130" s="498"/>
      <c r="DK130" s="498"/>
      <c r="DL130" s="498"/>
      <c r="DM130" s="498"/>
      <c r="DN130" s="498"/>
      <c r="DO130" s="498"/>
      <c r="DP130" s="498"/>
      <c r="DQ130" s="498"/>
      <c r="DR130" s="498"/>
      <c r="DS130" s="498"/>
      <c r="DT130" s="498"/>
      <c r="DU130" s="498"/>
      <c r="DV130" s="498"/>
      <c r="DW130" s="498"/>
    </row>
    <row r="131" spans="1:148">
      <c r="A131" s="343" t="str">
        <f>Inputs!$A$298</f>
        <v>Sponsor</v>
      </c>
      <c r="B131" s="969">
        <f>Inputs!$F$311</f>
        <v>0.08</v>
      </c>
      <c r="C131" s="969"/>
      <c r="F131" s="309"/>
      <c r="G131" s="312"/>
      <c r="H131" s="312"/>
      <c r="I131" s="312"/>
      <c r="J131" s="312"/>
      <c r="K131" s="312"/>
      <c r="L131" s="312"/>
      <c r="M131" s="312"/>
      <c r="N131" s="312"/>
      <c r="O131" s="312"/>
      <c r="P131" s="312"/>
      <c r="Q131" s="312"/>
      <c r="R131" s="312"/>
      <c r="S131" s="312"/>
      <c r="T131" s="312"/>
      <c r="U131" s="312"/>
      <c r="V131" s="312"/>
      <c r="W131" s="312"/>
      <c r="X131" s="312"/>
      <c r="Y131" s="312"/>
      <c r="Z131" s="312"/>
      <c r="AA131" s="312"/>
      <c r="AB131" s="312"/>
      <c r="AC131" s="312"/>
      <c r="AD131" s="312"/>
      <c r="AE131" s="312"/>
      <c r="AF131" s="312"/>
      <c r="AG131" s="312"/>
      <c r="AH131" s="312"/>
      <c r="AI131" s="312"/>
      <c r="AJ131" s="312"/>
      <c r="AK131" s="312"/>
      <c r="AL131" s="312"/>
      <c r="AM131" s="312"/>
      <c r="AN131" s="312"/>
      <c r="AO131" s="312"/>
      <c r="AP131" s="312"/>
      <c r="AQ131" s="312"/>
      <c r="AR131" s="312"/>
      <c r="AS131" s="312"/>
      <c r="AT131" s="312"/>
      <c r="AU131" s="312"/>
      <c r="AV131" s="312"/>
      <c r="AW131" s="312"/>
      <c r="AX131" s="312"/>
      <c r="AY131" s="312"/>
      <c r="AZ131" s="312"/>
      <c r="BA131" s="312"/>
      <c r="BB131" s="312"/>
      <c r="BC131" s="312"/>
      <c r="BD131" s="312"/>
      <c r="BE131" s="312"/>
      <c r="BF131" s="312"/>
      <c r="BG131" s="312"/>
      <c r="BH131" s="312"/>
      <c r="BI131" s="312"/>
      <c r="BJ131" s="312"/>
      <c r="BK131" s="312"/>
      <c r="BL131" s="312"/>
      <c r="BM131" s="312"/>
      <c r="BN131" s="312"/>
      <c r="BO131" s="312"/>
      <c r="BP131" s="312"/>
      <c r="BQ131" s="312"/>
      <c r="BR131" s="312"/>
      <c r="BS131" s="312"/>
      <c r="BT131" s="312"/>
      <c r="BU131" s="312"/>
      <c r="BV131" s="312"/>
      <c r="BW131" s="312"/>
      <c r="BX131" s="312"/>
      <c r="BY131" s="312"/>
      <c r="BZ131" s="312"/>
      <c r="CA131" s="312"/>
      <c r="CB131" s="312"/>
      <c r="CC131" s="312"/>
      <c r="CD131" s="312"/>
      <c r="CE131" s="312"/>
      <c r="CF131" s="312"/>
      <c r="CG131" s="312"/>
      <c r="CH131" s="312"/>
      <c r="CI131" s="312"/>
      <c r="CJ131" s="312"/>
      <c r="CK131" s="312"/>
      <c r="CL131" s="312"/>
      <c r="CM131" s="312"/>
      <c r="CN131" s="312"/>
      <c r="CO131" s="312"/>
      <c r="CP131" s="312"/>
      <c r="CQ131" s="312"/>
      <c r="CR131" s="312"/>
      <c r="CS131" s="312"/>
      <c r="CT131" s="312"/>
      <c r="CU131" s="312"/>
      <c r="CV131" s="312"/>
      <c r="CW131" s="312"/>
      <c r="CX131" s="312"/>
      <c r="CY131" s="312"/>
      <c r="CZ131" s="312"/>
      <c r="DA131" s="312"/>
      <c r="DB131" s="312"/>
      <c r="DC131" s="312"/>
      <c r="DD131" s="312"/>
      <c r="DE131" s="312"/>
      <c r="DF131" s="312"/>
      <c r="DG131" s="312"/>
      <c r="DH131" s="312"/>
      <c r="DI131" s="312"/>
      <c r="DJ131" s="312"/>
      <c r="DK131" s="312"/>
      <c r="DL131" s="312"/>
      <c r="DM131" s="312"/>
      <c r="DN131" s="312"/>
      <c r="DO131" s="312"/>
      <c r="DP131" s="312"/>
      <c r="DQ131" s="312"/>
      <c r="DR131" s="312"/>
      <c r="DS131" s="312"/>
      <c r="DT131" s="312"/>
      <c r="DU131" s="312"/>
      <c r="DV131" s="312"/>
      <c r="DW131" s="312"/>
    </row>
    <row r="132" spans="1:148">
      <c r="A132" s="617" t="s">
        <v>1185</v>
      </c>
      <c r="B132" s="706"/>
      <c r="C132" s="706"/>
      <c r="D132" s="965"/>
      <c r="E132" s="624"/>
      <c r="G132" s="369">
        <f ca="1">IF(G$3=0,G134/G$121,IF(F$126=0,0,F139/F$126))</f>
        <v>1</v>
      </c>
      <c r="H132" s="369">
        <f ca="1">IF(H$3=0,H134/H$121,IF(G$126=0,0,G139/G$126))</f>
        <v>1</v>
      </c>
      <c r="I132" s="369">
        <f t="shared" ref="I132:AL132" ca="1" si="794">IF(I$3=0,I134/I$121,IF(H$126=0,0,H139/H$126))</f>
        <v>1</v>
      </c>
      <c r="J132" s="369">
        <f t="shared" ca="1" si="794"/>
        <v>1</v>
      </c>
      <c r="K132" s="369">
        <f t="shared" ca="1" si="794"/>
        <v>1</v>
      </c>
      <c r="L132" s="369">
        <f t="shared" ca="1" si="794"/>
        <v>1</v>
      </c>
      <c r="M132" s="369">
        <f t="shared" ca="1" si="794"/>
        <v>1</v>
      </c>
      <c r="N132" s="369">
        <f t="shared" ca="1" si="794"/>
        <v>1</v>
      </c>
      <c r="O132" s="369">
        <f t="shared" ca="1" si="794"/>
        <v>1</v>
      </c>
      <c r="P132" s="369">
        <f t="shared" ca="1" si="794"/>
        <v>1</v>
      </c>
      <c r="Q132" s="369">
        <f t="shared" ca="1" si="794"/>
        <v>1</v>
      </c>
      <c r="R132" s="369">
        <f t="shared" ca="1" si="794"/>
        <v>1</v>
      </c>
      <c r="S132" s="369">
        <f t="shared" ca="1" si="794"/>
        <v>1</v>
      </c>
      <c r="T132" s="369">
        <f t="shared" ca="1" si="794"/>
        <v>1</v>
      </c>
      <c r="U132" s="369">
        <f t="shared" ca="1" si="794"/>
        <v>1</v>
      </c>
      <c r="V132" s="369">
        <f t="shared" ca="1" si="794"/>
        <v>1</v>
      </c>
      <c r="W132" s="369">
        <f t="shared" ca="1" si="794"/>
        <v>1</v>
      </c>
      <c r="X132" s="369">
        <f t="shared" ca="1" si="794"/>
        <v>1</v>
      </c>
      <c r="Y132" s="369">
        <f t="shared" ca="1" si="794"/>
        <v>1</v>
      </c>
      <c r="Z132" s="369">
        <f t="shared" ca="1" si="794"/>
        <v>1</v>
      </c>
      <c r="AA132" s="369">
        <f t="shared" ca="1" si="794"/>
        <v>1</v>
      </c>
      <c r="AB132" s="369">
        <f t="shared" ca="1" si="794"/>
        <v>1</v>
      </c>
      <c r="AC132" s="369">
        <f t="shared" ca="1" si="794"/>
        <v>1</v>
      </c>
      <c r="AD132" s="369">
        <f t="shared" ca="1" si="794"/>
        <v>1</v>
      </c>
      <c r="AE132" s="369">
        <f t="shared" ca="1" si="794"/>
        <v>1</v>
      </c>
      <c r="AF132" s="369">
        <f t="shared" ca="1" si="794"/>
        <v>1</v>
      </c>
      <c r="AG132" s="369">
        <f t="shared" ca="1" si="794"/>
        <v>1</v>
      </c>
      <c r="AH132" s="369">
        <f t="shared" ca="1" si="794"/>
        <v>1</v>
      </c>
      <c r="AI132" s="369">
        <f t="shared" ca="1" si="794"/>
        <v>1</v>
      </c>
      <c r="AJ132" s="369">
        <f t="shared" ca="1" si="794"/>
        <v>1</v>
      </c>
      <c r="AK132" s="369">
        <f t="shared" ca="1" si="794"/>
        <v>1</v>
      </c>
      <c r="AL132" s="369">
        <f t="shared" ca="1" si="794"/>
        <v>1</v>
      </c>
      <c r="AM132" s="369">
        <f t="shared" ref="AM132:BR132" ca="1" si="795">IF(AM$3=0,AM134/AM$121,IF(AL$126=0,0,AL139/AL$126))</f>
        <v>1</v>
      </c>
      <c r="AN132" s="369">
        <f t="shared" ca="1" si="795"/>
        <v>1</v>
      </c>
      <c r="AO132" s="369">
        <f t="shared" ca="1" si="795"/>
        <v>1</v>
      </c>
      <c r="AP132" s="369">
        <f t="shared" ca="1" si="795"/>
        <v>1</v>
      </c>
      <c r="AQ132" s="369">
        <f t="shared" ca="1" si="795"/>
        <v>1</v>
      </c>
      <c r="AR132" s="369">
        <f t="shared" ca="1" si="795"/>
        <v>0</v>
      </c>
      <c r="AS132" s="369">
        <f t="shared" ca="1" si="795"/>
        <v>0</v>
      </c>
      <c r="AT132" s="369">
        <f t="shared" ca="1" si="795"/>
        <v>0</v>
      </c>
      <c r="AU132" s="369">
        <f t="shared" ca="1" si="795"/>
        <v>0</v>
      </c>
      <c r="AV132" s="369">
        <f t="shared" ca="1" si="795"/>
        <v>0</v>
      </c>
      <c r="AW132" s="369">
        <f t="shared" ca="1" si="795"/>
        <v>0</v>
      </c>
      <c r="AX132" s="369">
        <f t="shared" ca="1" si="795"/>
        <v>0</v>
      </c>
      <c r="AY132" s="369">
        <f t="shared" ca="1" si="795"/>
        <v>0</v>
      </c>
      <c r="AZ132" s="369">
        <f t="shared" ca="1" si="795"/>
        <v>0</v>
      </c>
      <c r="BA132" s="369">
        <f t="shared" ca="1" si="795"/>
        <v>0</v>
      </c>
      <c r="BB132" s="369">
        <f t="shared" ca="1" si="795"/>
        <v>0</v>
      </c>
      <c r="BC132" s="369">
        <f t="shared" ca="1" si="795"/>
        <v>0</v>
      </c>
      <c r="BD132" s="369">
        <f t="shared" ca="1" si="795"/>
        <v>0</v>
      </c>
      <c r="BE132" s="369">
        <f t="shared" ca="1" si="795"/>
        <v>0</v>
      </c>
      <c r="BF132" s="369">
        <f t="shared" ca="1" si="795"/>
        <v>0</v>
      </c>
      <c r="BG132" s="369">
        <f t="shared" ca="1" si="795"/>
        <v>0</v>
      </c>
      <c r="BH132" s="369">
        <f t="shared" ca="1" si="795"/>
        <v>0</v>
      </c>
      <c r="BI132" s="369">
        <f t="shared" ca="1" si="795"/>
        <v>0</v>
      </c>
      <c r="BJ132" s="369">
        <f t="shared" ca="1" si="795"/>
        <v>0</v>
      </c>
      <c r="BK132" s="369">
        <f t="shared" ca="1" si="795"/>
        <v>0</v>
      </c>
      <c r="BL132" s="369">
        <f t="shared" ca="1" si="795"/>
        <v>0</v>
      </c>
      <c r="BM132" s="369">
        <f t="shared" ca="1" si="795"/>
        <v>0</v>
      </c>
      <c r="BN132" s="369">
        <f t="shared" ca="1" si="795"/>
        <v>0</v>
      </c>
      <c r="BO132" s="369">
        <f t="shared" ca="1" si="795"/>
        <v>0</v>
      </c>
      <c r="BP132" s="369">
        <f t="shared" ca="1" si="795"/>
        <v>0</v>
      </c>
      <c r="BQ132" s="369">
        <f t="shared" ca="1" si="795"/>
        <v>0</v>
      </c>
      <c r="BR132" s="369">
        <f t="shared" ca="1" si="795"/>
        <v>0</v>
      </c>
      <c r="BS132" s="369">
        <f t="shared" ref="BS132:CX132" ca="1" si="796">IF(BS$3=0,BS134/BS$121,IF(BR$126=0,0,BR139/BR$126))</f>
        <v>0</v>
      </c>
      <c r="BT132" s="369">
        <f t="shared" ca="1" si="796"/>
        <v>0</v>
      </c>
      <c r="BU132" s="369">
        <f t="shared" ca="1" si="796"/>
        <v>0</v>
      </c>
      <c r="BV132" s="369">
        <f t="shared" ca="1" si="796"/>
        <v>0</v>
      </c>
      <c r="BW132" s="369">
        <f t="shared" ca="1" si="796"/>
        <v>0</v>
      </c>
      <c r="BX132" s="369">
        <f t="shared" ca="1" si="796"/>
        <v>0</v>
      </c>
      <c r="BY132" s="369">
        <f t="shared" ca="1" si="796"/>
        <v>0</v>
      </c>
      <c r="BZ132" s="369">
        <f t="shared" ca="1" si="796"/>
        <v>0</v>
      </c>
      <c r="CA132" s="369">
        <f t="shared" ca="1" si="796"/>
        <v>0</v>
      </c>
      <c r="CB132" s="369">
        <f t="shared" ca="1" si="796"/>
        <v>0</v>
      </c>
      <c r="CC132" s="369">
        <f t="shared" ca="1" si="796"/>
        <v>0</v>
      </c>
      <c r="CD132" s="369">
        <f t="shared" ca="1" si="796"/>
        <v>0</v>
      </c>
      <c r="CE132" s="369">
        <f t="shared" ca="1" si="796"/>
        <v>0</v>
      </c>
      <c r="CF132" s="369">
        <f t="shared" ca="1" si="796"/>
        <v>0</v>
      </c>
      <c r="CG132" s="369">
        <f t="shared" ca="1" si="796"/>
        <v>0</v>
      </c>
      <c r="CH132" s="369">
        <f t="shared" ca="1" si="796"/>
        <v>0</v>
      </c>
      <c r="CI132" s="369">
        <f t="shared" ca="1" si="796"/>
        <v>0</v>
      </c>
      <c r="CJ132" s="369">
        <f t="shared" ca="1" si="796"/>
        <v>0</v>
      </c>
      <c r="CK132" s="369">
        <f t="shared" ca="1" si="796"/>
        <v>0</v>
      </c>
      <c r="CL132" s="369">
        <f t="shared" ca="1" si="796"/>
        <v>0</v>
      </c>
      <c r="CM132" s="369">
        <f t="shared" ca="1" si="796"/>
        <v>0</v>
      </c>
      <c r="CN132" s="369">
        <f t="shared" ca="1" si="796"/>
        <v>0</v>
      </c>
      <c r="CO132" s="369">
        <f t="shared" ca="1" si="796"/>
        <v>0</v>
      </c>
      <c r="CP132" s="369">
        <f t="shared" ca="1" si="796"/>
        <v>0</v>
      </c>
      <c r="CQ132" s="369">
        <f t="shared" ca="1" si="796"/>
        <v>0</v>
      </c>
      <c r="CR132" s="369">
        <f t="shared" ca="1" si="796"/>
        <v>0</v>
      </c>
      <c r="CS132" s="369">
        <f t="shared" ca="1" si="796"/>
        <v>0</v>
      </c>
      <c r="CT132" s="369">
        <f t="shared" ca="1" si="796"/>
        <v>0</v>
      </c>
      <c r="CU132" s="369">
        <f t="shared" ca="1" si="796"/>
        <v>0</v>
      </c>
      <c r="CV132" s="369">
        <f t="shared" ca="1" si="796"/>
        <v>0</v>
      </c>
      <c r="CW132" s="369">
        <f t="shared" ca="1" si="796"/>
        <v>0</v>
      </c>
      <c r="CX132" s="369">
        <f t="shared" ca="1" si="796"/>
        <v>0</v>
      </c>
      <c r="CY132" s="369">
        <f t="shared" ref="CY132:DW132" ca="1" si="797">IF(CY$3=0,CY134/CY$121,IF(CX$126=0,0,CX139/CX$126))</f>
        <v>0</v>
      </c>
      <c r="CZ132" s="369">
        <f t="shared" ca="1" si="797"/>
        <v>0</v>
      </c>
      <c r="DA132" s="369">
        <f t="shared" ca="1" si="797"/>
        <v>0</v>
      </c>
      <c r="DB132" s="369">
        <f t="shared" ca="1" si="797"/>
        <v>0</v>
      </c>
      <c r="DC132" s="369">
        <f t="shared" ca="1" si="797"/>
        <v>0</v>
      </c>
      <c r="DD132" s="369">
        <f t="shared" ca="1" si="797"/>
        <v>0</v>
      </c>
      <c r="DE132" s="369">
        <f t="shared" ca="1" si="797"/>
        <v>0</v>
      </c>
      <c r="DF132" s="369">
        <f t="shared" ca="1" si="797"/>
        <v>0</v>
      </c>
      <c r="DG132" s="369">
        <f t="shared" ca="1" si="797"/>
        <v>0</v>
      </c>
      <c r="DH132" s="369">
        <f t="shared" ca="1" si="797"/>
        <v>0</v>
      </c>
      <c r="DI132" s="369">
        <f t="shared" ca="1" si="797"/>
        <v>0</v>
      </c>
      <c r="DJ132" s="369">
        <f t="shared" ca="1" si="797"/>
        <v>0</v>
      </c>
      <c r="DK132" s="369">
        <f t="shared" ca="1" si="797"/>
        <v>0</v>
      </c>
      <c r="DL132" s="369">
        <f t="shared" ca="1" si="797"/>
        <v>0</v>
      </c>
      <c r="DM132" s="369">
        <f t="shared" ca="1" si="797"/>
        <v>0</v>
      </c>
      <c r="DN132" s="369">
        <f t="shared" ca="1" si="797"/>
        <v>0</v>
      </c>
      <c r="DO132" s="369">
        <f t="shared" ca="1" si="797"/>
        <v>0</v>
      </c>
      <c r="DP132" s="369">
        <f t="shared" ca="1" si="797"/>
        <v>0</v>
      </c>
      <c r="DQ132" s="369">
        <f t="shared" ca="1" si="797"/>
        <v>0</v>
      </c>
      <c r="DR132" s="369">
        <f t="shared" ca="1" si="797"/>
        <v>0</v>
      </c>
      <c r="DS132" s="369">
        <f t="shared" ca="1" si="797"/>
        <v>0</v>
      </c>
      <c r="DT132" s="369">
        <f t="shared" ca="1" si="797"/>
        <v>0</v>
      </c>
      <c r="DU132" s="369">
        <f t="shared" ca="1" si="797"/>
        <v>0</v>
      </c>
      <c r="DV132" s="369">
        <f t="shared" ca="1" si="797"/>
        <v>0</v>
      </c>
      <c r="DW132" s="369">
        <f t="shared" ca="1" si="797"/>
        <v>0</v>
      </c>
    </row>
    <row r="133" spans="1:148">
      <c r="A133" s="873" t="s">
        <v>1166</v>
      </c>
      <c r="B133" s="705"/>
      <c r="C133" s="705"/>
      <c r="D133" s="966"/>
      <c r="E133" s="625"/>
      <c r="F133" s="626"/>
      <c r="G133" s="459">
        <f t="shared" ref="G133:H133" si="798">F139</f>
        <v>0</v>
      </c>
      <c r="H133" s="459">
        <f t="shared" ca="1" si="798"/>
        <v>32703.864020594257</v>
      </c>
      <c r="I133" s="459">
        <f t="shared" ref="I133" ca="1" si="799">H139</f>
        <v>33047.452182845096</v>
      </c>
      <c r="J133" s="459">
        <f t="shared" ref="J133" ca="1" si="800">I139</f>
        <v>33410.59166349619</v>
      </c>
      <c r="K133" s="459">
        <f t="shared" ref="K133" ca="1" si="801">J139</f>
        <v>33769.07293908891</v>
      </c>
      <c r="L133" s="459">
        <f t="shared" ref="L133" ca="1" si="802">K139</f>
        <v>34147.953001164045</v>
      </c>
      <c r="M133" s="459">
        <f t="shared" ref="M133" ca="1" si="803">L139</f>
        <v>34533.906382929054</v>
      </c>
      <c r="N133" s="459">
        <f t="shared" ref="N133" ca="1" si="804">M139</f>
        <v>34939.666034701171</v>
      </c>
      <c r="O133" s="459">
        <f t="shared" ref="O133" ca="1" si="805">N139</f>
        <v>35338.244232349323</v>
      </c>
      <c r="P133" s="459">
        <f t="shared" ref="P133" ca="1" si="806">O139</f>
        <v>35759.502865780159</v>
      </c>
      <c r="Q133" s="459">
        <f t="shared" ref="Q133" ca="1" si="807">P139</f>
        <v>36178.328884952301</v>
      </c>
      <c r="R133" s="459">
        <f t="shared" ref="R133" ca="1" si="808">Q139</f>
        <v>36620.987508837898</v>
      </c>
      <c r="S133" s="459">
        <f t="shared" ref="S133" ca="1" si="809">R139</f>
        <v>37063.682023621463</v>
      </c>
      <c r="T133" s="459">
        <f t="shared" ref="T133" ca="1" si="810">S139</f>
        <v>37531.567340544076</v>
      </c>
      <c r="U133" s="459">
        <f t="shared" ref="U133" ca="1" si="811">T139</f>
        <v>37995.253682394723</v>
      </c>
      <c r="V133" s="459">
        <f t="shared" ref="V133" ca="1" si="812">U139</f>
        <v>38482.735377050165</v>
      </c>
      <c r="W133" s="459">
        <f t="shared" ref="W133" ca="1" si="813">V139</f>
        <v>38956.831260830651</v>
      </c>
      <c r="X133" s="459">
        <f t="shared" ref="X133" ca="1" si="814">W139</f>
        <v>39457.904789927321</v>
      </c>
      <c r="Y133" s="459">
        <f t="shared" ref="Y133" ca="1" si="815">X139</f>
        <v>39947.251246396932</v>
      </c>
      <c r="Z133" s="459">
        <f t="shared" ref="Z133" ca="1" si="816">Y139</f>
        <v>40464.443156900234</v>
      </c>
      <c r="AA133" s="459">
        <f t="shared" ref="AA133" ca="1" si="817">Z139</f>
        <v>40970.791671129205</v>
      </c>
      <c r="AB133" s="459">
        <f t="shared" ref="AB133" ca="1" si="818">AA139</f>
        <v>41505.953113482166</v>
      </c>
      <c r="AC133" s="459">
        <f t="shared" ref="AC133" ca="1" si="819">AB139</f>
        <v>42040.684940944193</v>
      </c>
      <c r="AD133" s="459">
        <f t="shared" ref="AD133" ca="1" si="820">AC139</f>
        <v>42602.858017677499</v>
      </c>
      <c r="AE133" s="459">
        <f t="shared" ref="AE133" ca="1" si="821">AD139</f>
        <v>43151.177761573599</v>
      </c>
      <c r="AF133" s="459">
        <f t="shared" ref="AF133" ca="1" si="822">AE139</f>
        <v>43730.698737281149</v>
      </c>
      <c r="AG133" s="459">
        <f t="shared" ref="AG133" ca="1" si="823">AF139</f>
        <v>42231.916720984715</v>
      </c>
      <c r="AH133" s="459">
        <f t="shared" ref="AH133" ca="1" si="824">AG139</f>
        <v>40768.038020282838</v>
      </c>
      <c r="AI133" s="459">
        <f t="shared" ref="AI133" ca="1" si="825">AH139</f>
        <v>39120.092086459699</v>
      </c>
      <c r="AJ133" s="459">
        <f t="shared" ref="AJ133" ca="1" si="826">AI139</f>
        <v>38302.175927926277</v>
      </c>
      <c r="AK133" s="459">
        <f t="shared" ref="AK133" ca="1" si="827">AJ139</f>
        <v>33638.227672403853</v>
      </c>
      <c r="AL133" s="459">
        <f t="shared" ref="AL133" ca="1" si="828">AK139</f>
        <v>29819.476277486629</v>
      </c>
      <c r="AM133" s="459">
        <f t="shared" ref="AM133" ca="1" si="829">AL139</f>
        <v>24790.158510532892</v>
      </c>
      <c r="AN133" s="459">
        <f t="shared" ref="AN133" ca="1" si="830">AM139</f>
        <v>20699.160531613816</v>
      </c>
      <c r="AO133" s="459">
        <f t="shared" ref="AO133" ca="1" si="831">AN139</f>
        <v>15098.039322840461</v>
      </c>
      <c r="AP133" s="459">
        <f t="shared" ref="AP133" ca="1" si="832">AO139</f>
        <v>10614.406364130886</v>
      </c>
      <c r="AQ133" s="459">
        <f t="shared" ref="AQ133" ca="1" si="833">AP139</f>
        <v>4449.5464599476836</v>
      </c>
      <c r="AR133" s="459">
        <f t="shared" ref="AR133" ca="1" si="834">AQ139</f>
        <v>0</v>
      </c>
      <c r="AS133" s="459">
        <f t="shared" ref="AS133" ca="1" si="835">AR139</f>
        <v>0</v>
      </c>
      <c r="AT133" s="459">
        <f t="shared" ref="AT133" ca="1" si="836">AS139</f>
        <v>0</v>
      </c>
      <c r="AU133" s="459">
        <f t="shared" ref="AU133" ca="1" si="837">AT139</f>
        <v>0</v>
      </c>
      <c r="AV133" s="459">
        <f t="shared" ref="AV133" ca="1" si="838">AU139</f>
        <v>0</v>
      </c>
      <c r="AW133" s="459">
        <f t="shared" ref="AW133" ca="1" si="839">AV139</f>
        <v>0</v>
      </c>
      <c r="AX133" s="459">
        <f t="shared" ref="AX133" ca="1" si="840">AW139</f>
        <v>0</v>
      </c>
      <c r="AY133" s="459">
        <f t="shared" ref="AY133" ca="1" si="841">AX139</f>
        <v>0</v>
      </c>
      <c r="AZ133" s="459">
        <f t="shared" ref="AZ133" ca="1" si="842">AY139</f>
        <v>0</v>
      </c>
      <c r="BA133" s="459">
        <f t="shared" ref="BA133" ca="1" si="843">AZ139</f>
        <v>0</v>
      </c>
      <c r="BB133" s="459">
        <f t="shared" ref="BB133" ca="1" si="844">BA139</f>
        <v>0</v>
      </c>
      <c r="BC133" s="459">
        <f t="shared" ref="BC133" ca="1" si="845">BB139</f>
        <v>0</v>
      </c>
      <c r="BD133" s="459">
        <f t="shared" ref="BD133" ca="1" si="846">BC139</f>
        <v>0</v>
      </c>
      <c r="BE133" s="459">
        <f t="shared" ref="BE133" ca="1" si="847">BD139</f>
        <v>0</v>
      </c>
      <c r="BF133" s="459">
        <f t="shared" ref="BF133" ca="1" si="848">BE139</f>
        <v>0</v>
      </c>
      <c r="BG133" s="459">
        <f t="shared" ref="BG133" ca="1" si="849">BF139</f>
        <v>0</v>
      </c>
      <c r="BH133" s="459">
        <f t="shared" ref="BH133" ca="1" si="850">BG139</f>
        <v>0</v>
      </c>
      <c r="BI133" s="459">
        <f t="shared" ref="BI133" ca="1" si="851">BH139</f>
        <v>0</v>
      </c>
      <c r="BJ133" s="459">
        <f t="shared" ref="BJ133" ca="1" si="852">BI139</f>
        <v>0</v>
      </c>
      <c r="BK133" s="459">
        <f t="shared" ref="BK133" ca="1" si="853">BJ139</f>
        <v>0</v>
      </c>
      <c r="BL133" s="459">
        <f t="shared" ref="BL133" ca="1" si="854">BK139</f>
        <v>0</v>
      </c>
      <c r="BM133" s="459">
        <f t="shared" ref="BM133" ca="1" si="855">BL139</f>
        <v>0</v>
      </c>
      <c r="BN133" s="459">
        <f t="shared" ref="BN133" ca="1" si="856">BM139</f>
        <v>0</v>
      </c>
      <c r="BO133" s="459">
        <f t="shared" ref="BO133" ca="1" si="857">BN139</f>
        <v>0</v>
      </c>
      <c r="BP133" s="459">
        <f t="shared" ref="BP133" ca="1" si="858">BO139</f>
        <v>0</v>
      </c>
      <c r="BQ133" s="459">
        <f t="shared" ref="BQ133" ca="1" si="859">BP139</f>
        <v>0</v>
      </c>
      <c r="BR133" s="459">
        <f t="shared" ref="BR133" ca="1" si="860">BQ139</f>
        <v>0</v>
      </c>
      <c r="BS133" s="459">
        <f t="shared" ref="BS133" ca="1" si="861">BR139</f>
        <v>0</v>
      </c>
      <c r="BT133" s="459">
        <f t="shared" ref="BT133" ca="1" si="862">BS139</f>
        <v>0</v>
      </c>
      <c r="BU133" s="459">
        <f t="shared" ref="BU133" ca="1" si="863">BT139</f>
        <v>0</v>
      </c>
      <c r="BV133" s="459">
        <f t="shared" ref="BV133" ca="1" si="864">BU139</f>
        <v>0</v>
      </c>
      <c r="BW133" s="459">
        <f t="shared" ref="BW133" ca="1" si="865">BV139</f>
        <v>0</v>
      </c>
      <c r="BX133" s="459">
        <f t="shared" ref="BX133" ca="1" si="866">BW139</f>
        <v>0</v>
      </c>
      <c r="BY133" s="459">
        <f t="shared" ref="BY133" ca="1" si="867">BX139</f>
        <v>0</v>
      </c>
      <c r="BZ133" s="459">
        <f t="shared" ref="BZ133" ca="1" si="868">BY139</f>
        <v>0</v>
      </c>
      <c r="CA133" s="459">
        <f t="shared" ref="CA133" ca="1" si="869">BZ139</f>
        <v>0</v>
      </c>
      <c r="CB133" s="459">
        <f t="shared" ref="CB133" ca="1" si="870">CA139</f>
        <v>0</v>
      </c>
      <c r="CC133" s="459">
        <f t="shared" ref="CC133" ca="1" si="871">CB139</f>
        <v>0</v>
      </c>
      <c r="CD133" s="459">
        <f t="shared" ref="CD133" ca="1" si="872">CC139</f>
        <v>0</v>
      </c>
      <c r="CE133" s="459">
        <f t="shared" ref="CE133" ca="1" si="873">CD139</f>
        <v>0</v>
      </c>
      <c r="CF133" s="459">
        <f t="shared" ref="CF133" ca="1" si="874">CE139</f>
        <v>0</v>
      </c>
      <c r="CG133" s="459">
        <f t="shared" ref="CG133" ca="1" si="875">CF139</f>
        <v>0</v>
      </c>
      <c r="CH133" s="459">
        <f t="shared" ref="CH133" ca="1" si="876">CG139</f>
        <v>0</v>
      </c>
      <c r="CI133" s="459">
        <f t="shared" ref="CI133" ca="1" si="877">CH139</f>
        <v>0</v>
      </c>
      <c r="CJ133" s="459">
        <f t="shared" ref="CJ133" ca="1" si="878">CI139</f>
        <v>0</v>
      </c>
      <c r="CK133" s="459">
        <f t="shared" ref="CK133" ca="1" si="879">CJ139</f>
        <v>0</v>
      </c>
      <c r="CL133" s="459">
        <f t="shared" ref="CL133" ca="1" si="880">CK139</f>
        <v>0</v>
      </c>
      <c r="CM133" s="459">
        <f t="shared" ref="CM133" ca="1" si="881">CL139</f>
        <v>0</v>
      </c>
      <c r="CN133" s="459">
        <f t="shared" ref="CN133" ca="1" si="882">CM139</f>
        <v>0</v>
      </c>
      <c r="CO133" s="459">
        <f t="shared" ref="CO133" ca="1" si="883">CN139</f>
        <v>0</v>
      </c>
      <c r="CP133" s="459">
        <f t="shared" ref="CP133" ca="1" si="884">CO139</f>
        <v>0</v>
      </c>
      <c r="CQ133" s="459">
        <f t="shared" ref="CQ133" ca="1" si="885">CP139</f>
        <v>0</v>
      </c>
      <c r="CR133" s="459">
        <f t="shared" ref="CR133" ca="1" si="886">CQ139</f>
        <v>0</v>
      </c>
      <c r="CS133" s="459">
        <f t="shared" ref="CS133" ca="1" si="887">CR139</f>
        <v>0</v>
      </c>
      <c r="CT133" s="459">
        <f t="shared" ref="CT133" ca="1" si="888">CS139</f>
        <v>0</v>
      </c>
      <c r="CU133" s="459">
        <f t="shared" ref="CU133" ca="1" si="889">CT139</f>
        <v>0</v>
      </c>
      <c r="CV133" s="459">
        <f t="shared" ref="CV133" ca="1" si="890">CU139</f>
        <v>0</v>
      </c>
      <c r="CW133" s="459">
        <f t="shared" ref="CW133" ca="1" si="891">CV139</f>
        <v>0</v>
      </c>
      <c r="CX133" s="459">
        <f t="shared" ref="CX133" ca="1" si="892">CW139</f>
        <v>0</v>
      </c>
      <c r="CY133" s="459">
        <f t="shared" ref="CY133" ca="1" si="893">CX139</f>
        <v>0</v>
      </c>
      <c r="CZ133" s="459">
        <f t="shared" ref="CZ133" ca="1" si="894">CY139</f>
        <v>0</v>
      </c>
      <c r="DA133" s="459">
        <f t="shared" ref="DA133" ca="1" si="895">CZ139</f>
        <v>0</v>
      </c>
      <c r="DB133" s="459">
        <f t="shared" ref="DB133" ca="1" si="896">DA139</f>
        <v>0</v>
      </c>
      <c r="DC133" s="459">
        <f t="shared" ref="DC133" ca="1" si="897">DB139</f>
        <v>0</v>
      </c>
      <c r="DD133" s="459">
        <f t="shared" ref="DD133" ca="1" si="898">DC139</f>
        <v>0</v>
      </c>
      <c r="DE133" s="459">
        <f t="shared" ref="DE133" ca="1" si="899">DD139</f>
        <v>0</v>
      </c>
      <c r="DF133" s="459">
        <f t="shared" ref="DF133" ca="1" si="900">DE139</f>
        <v>0</v>
      </c>
      <c r="DG133" s="459">
        <f t="shared" ref="DG133" ca="1" si="901">DF139</f>
        <v>0</v>
      </c>
      <c r="DH133" s="459">
        <f t="shared" ref="DH133" ca="1" si="902">DG139</f>
        <v>0</v>
      </c>
      <c r="DI133" s="459">
        <f t="shared" ref="DI133" ca="1" si="903">DH139</f>
        <v>0</v>
      </c>
      <c r="DJ133" s="459">
        <f t="shared" ref="DJ133" ca="1" si="904">DI139</f>
        <v>0</v>
      </c>
      <c r="DK133" s="459">
        <f t="shared" ref="DK133" ca="1" si="905">DJ139</f>
        <v>0</v>
      </c>
      <c r="DL133" s="459">
        <f t="shared" ref="DL133" ca="1" si="906">DK139</f>
        <v>0</v>
      </c>
      <c r="DM133" s="459">
        <f t="shared" ref="DM133" ca="1" si="907">DL139</f>
        <v>0</v>
      </c>
      <c r="DN133" s="459">
        <f t="shared" ref="DN133" ca="1" si="908">DM139</f>
        <v>0</v>
      </c>
      <c r="DO133" s="459">
        <f t="shared" ref="DO133" ca="1" si="909">DN139</f>
        <v>0</v>
      </c>
      <c r="DP133" s="459">
        <f t="shared" ref="DP133" ca="1" si="910">DO139</f>
        <v>0</v>
      </c>
      <c r="DQ133" s="459">
        <f t="shared" ref="DQ133" ca="1" si="911">DP139</f>
        <v>0</v>
      </c>
      <c r="DR133" s="459">
        <f t="shared" ref="DR133" ca="1" si="912">DQ139</f>
        <v>0</v>
      </c>
      <c r="DS133" s="459">
        <f t="shared" ref="DS133" ca="1" si="913">DR139</f>
        <v>0</v>
      </c>
      <c r="DT133" s="459">
        <f t="shared" ref="DT133" ca="1" si="914">DS139</f>
        <v>0</v>
      </c>
      <c r="DU133" s="459">
        <f t="shared" ref="DU133" ca="1" si="915">DT139</f>
        <v>0</v>
      </c>
      <c r="DV133" s="459">
        <f t="shared" ref="DV133" ca="1" si="916">DU139</f>
        <v>0</v>
      </c>
      <c r="DW133" s="459">
        <f t="shared" ref="DW133" ca="1" si="917">DV139</f>
        <v>0</v>
      </c>
      <c r="DX133" s="510"/>
      <c r="DY133" s="510"/>
      <c r="DZ133" s="510"/>
      <c r="EA133" s="510"/>
      <c r="EB133" s="510"/>
      <c r="EC133" s="510"/>
      <c r="ED133" s="510"/>
      <c r="EE133" s="510"/>
      <c r="EF133" s="510"/>
    </row>
    <row r="134" spans="1:148">
      <c r="A134" s="880" t="s">
        <v>1087</v>
      </c>
      <c r="B134" s="810">
        <f ca="1">Inputs!$D$311</f>
        <v>29135.176217946093</v>
      </c>
      <c r="C134" s="810"/>
      <c r="D134" s="395"/>
      <c r="E134" s="395"/>
      <c r="F134" s="322"/>
      <c r="G134" s="459">
        <f t="shared" ref="G134:BR134" ca="1" si="918">$B134*(G$3=0)</f>
        <v>29135.176217946093</v>
      </c>
      <c r="H134" s="459">
        <f t="shared" ca="1" si="918"/>
        <v>0</v>
      </c>
      <c r="I134" s="459">
        <f t="shared" ca="1" si="918"/>
        <v>0</v>
      </c>
      <c r="J134" s="459">
        <f t="shared" ca="1" si="918"/>
        <v>0</v>
      </c>
      <c r="K134" s="459">
        <f t="shared" ca="1" si="918"/>
        <v>0</v>
      </c>
      <c r="L134" s="459">
        <f t="shared" ca="1" si="918"/>
        <v>0</v>
      </c>
      <c r="M134" s="459">
        <f t="shared" ca="1" si="918"/>
        <v>0</v>
      </c>
      <c r="N134" s="459">
        <f t="shared" ca="1" si="918"/>
        <v>0</v>
      </c>
      <c r="O134" s="459">
        <f t="shared" ca="1" si="918"/>
        <v>0</v>
      </c>
      <c r="P134" s="459">
        <f t="shared" ca="1" si="918"/>
        <v>0</v>
      </c>
      <c r="Q134" s="459">
        <f t="shared" ca="1" si="918"/>
        <v>0</v>
      </c>
      <c r="R134" s="459">
        <f t="shared" ca="1" si="918"/>
        <v>0</v>
      </c>
      <c r="S134" s="459">
        <f t="shared" ca="1" si="918"/>
        <v>0</v>
      </c>
      <c r="T134" s="459">
        <f t="shared" ca="1" si="918"/>
        <v>0</v>
      </c>
      <c r="U134" s="459">
        <f t="shared" ca="1" si="918"/>
        <v>0</v>
      </c>
      <c r="V134" s="459">
        <f t="shared" ca="1" si="918"/>
        <v>0</v>
      </c>
      <c r="W134" s="459">
        <f t="shared" ca="1" si="918"/>
        <v>0</v>
      </c>
      <c r="X134" s="459">
        <f t="shared" ca="1" si="918"/>
        <v>0</v>
      </c>
      <c r="Y134" s="459">
        <f t="shared" ca="1" si="918"/>
        <v>0</v>
      </c>
      <c r="Z134" s="459">
        <f t="shared" ca="1" si="918"/>
        <v>0</v>
      </c>
      <c r="AA134" s="459">
        <f t="shared" ca="1" si="918"/>
        <v>0</v>
      </c>
      <c r="AB134" s="459">
        <f t="shared" ca="1" si="918"/>
        <v>0</v>
      </c>
      <c r="AC134" s="459">
        <f t="shared" ca="1" si="918"/>
        <v>0</v>
      </c>
      <c r="AD134" s="459">
        <f t="shared" ca="1" si="918"/>
        <v>0</v>
      </c>
      <c r="AE134" s="459">
        <f t="shared" ca="1" si="918"/>
        <v>0</v>
      </c>
      <c r="AF134" s="459">
        <f t="shared" ca="1" si="918"/>
        <v>0</v>
      </c>
      <c r="AG134" s="459">
        <f t="shared" ca="1" si="918"/>
        <v>0</v>
      </c>
      <c r="AH134" s="459">
        <f t="shared" ca="1" si="918"/>
        <v>0</v>
      </c>
      <c r="AI134" s="459">
        <f t="shared" ca="1" si="918"/>
        <v>0</v>
      </c>
      <c r="AJ134" s="459">
        <f t="shared" ca="1" si="918"/>
        <v>0</v>
      </c>
      <c r="AK134" s="459">
        <f t="shared" ca="1" si="918"/>
        <v>0</v>
      </c>
      <c r="AL134" s="459">
        <f t="shared" ca="1" si="918"/>
        <v>0</v>
      </c>
      <c r="AM134" s="459">
        <f t="shared" ca="1" si="918"/>
        <v>0</v>
      </c>
      <c r="AN134" s="459">
        <f t="shared" ca="1" si="918"/>
        <v>0</v>
      </c>
      <c r="AO134" s="459">
        <f t="shared" ca="1" si="918"/>
        <v>0</v>
      </c>
      <c r="AP134" s="459">
        <f t="shared" ca="1" si="918"/>
        <v>0</v>
      </c>
      <c r="AQ134" s="459">
        <f t="shared" ca="1" si="918"/>
        <v>0</v>
      </c>
      <c r="AR134" s="459">
        <f t="shared" ca="1" si="918"/>
        <v>0</v>
      </c>
      <c r="AS134" s="459">
        <f t="shared" ca="1" si="918"/>
        <v>0</v>
      </c>
      <c r="AT134" s="459">
        <f t="shared" ca="1" si="918"/>
        <v>0</v>
      </c>
      <c r="AU134" s="459">
        <f t="shared" ca="1" si="918"/>
        <v>0</v>
      </c>
      <c r="AV134" s="459">
        <f t="shared" ca="1" si="918"/>
        <v>0</v>
      </c>
      <c r="AW134" s="459">
        <f t="shared" ca="1" si="918"/>
        <v>0</v>
      </c>
      <c r="AX134" s="459">
        <f t="shared" ca="1" si="918"/>
        <v>0</v>
      </c>
      <c r="AY134" s="459">
        <f t="shared" ca="1" si="918"/>
        <v>0</v>
      </c>
      <c r="AZ134" s="459">
        <f t="shared" ca="1" si="918"/>
        <v>0</v>
      </c>
      <c r="BA134" s="459">
        <f t="shared" ca="1" si="918"/>
        <v>0</v>
      </c>
      <c r="BB134" s="459">
        <f t="shared" ca="1" si="918"/>
        <v>0</v>
      </c>
      <c r="BC134" s="459">
        <f t="shared" ca="1" si="918"/>
        <v>0</v>
      </c>
      <c r="BD134" s="459">
        <f t="shared" ca="1" si="918"/>
        <v>0</v>
      </c>
      <c r="BE134" s="459">
        <f t="shared" ca="1" si="918"/>
        <v>0</v>
      </c>
      <c r="BF134" s="459">
        <f t="shared" ca="1" si="918"/>
        <v>0</v>
      </c>
      <c r="BG134" s="459">
        <f t="shared" ca="1" si="918"/>
        <v>0</v>
      </c>
      <c r="BH134" s="459">
        <f t="shared" ca="1" si="918"/>
        <v>0</v>
      </c>
      <c r="BI134" s="459">
        <f t="shared" ca="1" si="918"/>
        <v>0</v>
      </c>
      <c r="BJ134" s="459">
        <f t="shared" ca="1" si="918"/>
        <v>0</v>
      </c>
      <c r="BK134" s="459">
        <f t="shared" ca="1" si="918"/>
        <v>0</v>
      </c>
      <c r="BL134" s="459">
        <f t="shared" ca="1" si="918"/>
        <v>0</v>
      </c>
      <c r="BM134" s="459">
        <f t="shared" ca="1" si="918"/>
        <v>0</v>
      </c>
      <c r="BN134" s="459">
        <f t="shared" ca="1" si="918"/>
        <v>0</v>
      </c>
      <c r="BO134" s="459">
        <f t="shared" ca="1" si="918"/>
        <v>0</v>
      </c>
      <c r="BP134" s="459">
        <f t="shared" ca="1" si="918"/>
        <v>0</v>
      </c>
      <c r="BQ134" s="459">
        <f t="shared" ca="1" si="918"/>
        <v>0</v>
      </c>
      <c r="BR134" s="459">
        <f t="shared" ca="1" si="918"/>
        <v>0</v>
      </c>
      <c r="BS134" s="459">
        <f t="shared" ref="BS134:DW134" ca="1" si="919">$B134*(BS$3=0)</f>
        <v>0</v>
      </c>
      <c r="BT134" s="459">
        <f t="shared" ca="1" si="919"/>
        <v>0</v>
      </c>
      <c r="BU134" s="459">
        <f t="shared" ca="1" si="919"/>
        <v>0</v>
      </c>
      <c r="BV134" s="459">
        <f t="shared" ca="1" si="919"/>
        <v>0</v>
      </c>
      <c r="BW134" s="459">
        <f t="shared" ca="1" si="919"/>
        <v>0</v>
      </c>
      <c r="BX134" s="459">
        <f t="shared" ca="1" si="919"/>
        <v>0</v>
      </c>
      <c r="BY134" s="459">
        <f t="shared" ca="1" si="919"/>
        <v>0</v>
      </c>
      <c r="BZ134" s="459">
        <f t="shared" ca="1" si="919"/>
        <v>0</v>
      </c>
      <c r="CA134" s="459">
        <f t="shared" ca="1" si="919"/>
        <v>0</v>
      </c>
      <c r="CB134" s="459">
        <f t="shared" ca="1" si="919"/>
        <v>0</v>
      </c>
      <c r="CC134" s="459">
        <f t="shared" ca="1" si="919"/>
        <v>0</v>
      </c>
      <c r="CD134" s="459">
        <f t="shared" ca="1" si="919"/>
        <v>0</v>
      </c>
      <c r="CE134" s="459">
        <f t="shared" ca="1" si="919"/>
        <v>0</v>
      </c>
      <c r="CF134" s="459">
        <f t="shared" ca="1" si="919"/>
        <v>0</v>
      </c>
      <c r="CG134" s="459">
        <f t="shared" ca="1" si="919"/>
        <v>0</v>
      </c>
      <c r="CH134" s="459">
        <f t="shared" ca="1" si="919"/>
        <v>0</v>
      </c>
      <c r="CI134" s="459">
        <f t="shared" ca="1" si="919"/>
        <v>0</v>
      </c>
      <c r="CJ134" s="459">
        <f t="shared" ca="1" si="919"/>
        <v>0</v>
      </c>
      <c r="CK134" s="459">
        <f t="shared" ca="1" si="919"/>
        <v>0</v>
      </c>
      <c r="CL134" s="459">
        <f t="shared" ca="1" si="919"/>
        <v>0</v>
      </c>
      <c r="CM134" s="459">
        <f t="shared" ca="1" si="919"/>
        <v>0</v>
      </c>
      <c r="CN134" s="459">
        <f t="shared" ca="1" si="919"/>
        <v>0</v>
      </c>
      <c r="CO134" s="459">
        <f t="shared" ca="1" si="919"/>
        <v>0</v>
      </c>
      <c r="CP134" s="459">
        <f t="shared" ca="1" si="919"/>
        <v>0</v>
      </c>
      <c r="CQ134" s="459">
        <f t="shared" ca="1" si="919"/>
        <v>0</v>
      </c>
      <c r="CR134" s="459">
        <f t="shared" ca="1" si="919"/>
        <v>0</v>
      </c>
      <c r="CS134" s="459">
        <f t="shared" ca="1" si="919"/>
        <v>0</v>
      </c>
      <c r="CT134" s="459">
        <f t="shared" ca="1" si="919"/>
        <v>0</v>
      </c>
      <c r="CU134" s="459">
        <f t="shared" ca="1" si="919"/>
        <v>0</v>
      </c>
      <c r="CV134" s="459">
        <f t="shared" ca="1" si="919"/>
        <v>0</v>
      </c>
      <c r="CW134" s="459">
        <f t="shared" ca="1" si="919"/>
        <v>0</v>
      </c>
      <c r="CX134" s="459">
        <f t="shared" ca="1" si="919"/>
        <v>0</v>
      </c>
      <c r="CY134" s="459">
        <f t="shared" ca="1" si="919"/>
        <v>0</v>
      </c>
      <c r="CZ134" s="459">
        <f t="shared" ca="1" si="919"/>
        <v>0</v>
      </c>
      <c r="DA134" s="459">
        <f t="shared" ca="1" si="919"/>
        <v>0</v>
      </c>
      <c r="DB134" s="459">
        <f t="shared" ca="1" si="919"/>
        <v>0</v>
      </c>
      <c r="DC134" s="459">
        <f t="shared" ca="1" si="919"/>
        <v>0</v>
      </c>
      <c r="DD134" s="459">
        <f t="shared" ca="1" si="919"/>
        <v>0</v>
      </c>
      <c r="DE134" s="459">
        <f t="shared" ca="1" si="919"/>
        <v>0</v>
      </c>
      <c r="DF134" s="459">
        <f t="shared" ca="1" si="919"/>
        <v>0</v>
      </c>
      <c r="DG134" s="459">
        <f t="shared" ca="1" si="919"/>
        <v>0</v>
      </c>
      <c r="DH134" s="459">
        <f t="shared" ca="1" si="919"/>
        <v>0</v>
      </c>
      <c r="DI134" s="459">
        <f t="shared" ca="1" si="919"/>
        <v>0</v>
      </c>
      <c r="DJ134" s="459">
        <f t="shared" ca="1" si="919"/>
        <v>0</v>
      </c>
      <c r="DK134" s="459">
        <f t="shared" ca="1" si="919"/>
        <v>0</v>
      </c>
      <c r="DL134" s="459">
        <f t="shared" ca="1" si="919"/>
        <v>0</v>
      </c>
      <c r="DM134" s="459">
        <f t="shared" ca="1" si="919"/>
        <v>0</v>
      </c>
      <c r="DN134" s="459">
        <f t="shared" ca="1" si="919"/>
        <v>0</v>
      </c>
      <c r="DO134" s="459">
        <f t="shared" ca="1" si="919"/>
        <v>0</v>
      </c>
      <c r="DP134" s="459">
        <f t="shared" ca="1" si="919"/>
        <v>0</v>
      </c>
      <c r="DQ134" s="459">
        <f t="shared" ca="1" si="919"/>
        <v>0</v>
      </c>
      <c r="DR134" s="459">
        <f t="shared" ca="1" si="919"/>
        <v>0</v>
      </c>
      <c r="DS134" s="459">
        <f t="shared" ca="1" si="919"/>
        <v>0</v>
      </c>
      <c r="DT134" s="459">
        <f t="shared" ca="1" si="919"/>
        <v>0</v>
      </c>
      <c r="DU134" s="459">
        <f t="shared" ca="1" si="919"/>
        <v>0</v>
      </c>
      <c r="DV134" s="459">
        <f t="shared" ca="1" si="919"/>
        <v>0</v>
      </c>
      <c r="DW134" s="459">
        <f t="shared" ca="1" si="919"/>
        <v>0</v>
      </c>
      <c r="DX134" s="510"/>
      <c r="DY134" s="510"/>
      <c r="DZ134" s="510"/>
      <c r="EA134" s="510"/>
      <c r="EB134" s="510"/>
      <c r="EC134" s="510"/>
      <c r="ED134" s="510"/>
      <c r="EE134" s="510"/>
      <c r="EF134" s="510"/>
    </row>
    <row r="135" spans="1:148">
      <c r="A135" s="880" t="s">
        <v>1181</v>
      </c>
      <c r="B135" s="810">
        <f ca="1">+IDC!$D$51</f>
        <v>3568.6878026481627</v>
      </c>
      <c r="C135" s="810"/>
      <c r="D135" s="510">
        <f ca="1">SUM(G135:DW135)</f>
        <v>53350.87028936798</v>
      </c>
      <c r="E135" s="395"/>
      <c r="F135" s="322"/>
      <c r="G135" s="459">
        <f ca="1">G133*G$14*$B131+$B135*(G$3=0)</f>
        <v>3568.6878026481627</v>
      </c>
      <c r="H135" s="459">
        <f ca="1">H133*H$14*$B131+$B135*(H$3=0)</f>
        <v>1297.4026055293284</v>
      </c>
      <c r="I135" s="459">
        <f t="shared" ref="I135:AL135" ca="1" si="920">I133*I$14*$B131+$B135*(I$3=0)</f>
        <v>1332.7630030999449</v>
      </c>
      <c r="J135" s="459">
        <f t="shared" ca="1" si="920"/>
        <v>1325.4393624313011</v>
      </c>
      <c r="K135" s="459">
        <f t="shared" ca="1" si="920"/>
        <v>1361.8650785298323</v>
      </c>
      <c r="L135" s="459">
        <f t="shared" ca="1" si="920"/>
        <v>1362.1758786217767</v>
      </c>
      <c r="M135" s="459">
        <f t="shared" ca="1" si="920"/>
        <v>1392.7098683745635</v>
      </c>
      <c r="N135" s="459">
        <f t="shared" ca="1" si="920"/>
        <v>1386.0996278971861</v>
      </c>
      <c r="O135" s="459">
        <f t="shared" ca="1" si="920"/>
        <v>1425.1478221922796</v>
      </c>
      <c r="P135" s="459">
        <f t="shared" ca="1" si="920"/>
        <v>1418.6235657438267</v>
      </c>
      <c r="Q135" s="459">
        <f t="shared" ca="1" si="920"/>
        <v>1459.0274005109532</v>
      </c>
      <c r="R135" s="459">
        <f t="shared" ca="1" si="920"/>
        <v>1452.7997236382816</v>
      </c>
      <c r="S135" s="459">
        <f t="shared" ca="1" si="920"/>
        <v>1494.7326010622137</v>
      </c>
      <c r="T135" s="459">
        <f t="shared" ca="1" si="920"/>
        <v>1497.1496451460871</v>
      </c>
      <c r="U135" s="459">
        <f t="shared" ca="1" si="920"/>
        <v>1532.3017375475351</v>
      </c>
      <c r="V135" s="459">
        <f t="shared" ca="1" si="920"/>
        <v>1526.6575568758531</v>
      </c>
      <c r="W135" s="459">
        <f t="shared" ca="1" si="920"/>
        <v>1571.0809757792529</v>
      </c>
      <c r="X135" s="459">
        <f t="shared" ca="1" si="920"/>
        <v>1565.3437297483497</v>
      </c>
      <c r="Y135" s="459">
        <f t="shared" ca="1" si="920"/>
        <v>1611.023392731405</v>
      </c>
      <c r="Z135" s="459">
        <f t="shared" ca="1" si="920"/>
        <v>1605.2743477038778</v>
      </c>
      <c r="AA135" s="459">
        <f t="shared" ca="1" si="920"/>
        <v>1652.3015161617041</v>
      </c>
      <c r="AB135" s="459">
        <f t="shared" ca="1" si="920"/>
        <v>1655.6895269378092</v>
      </c>
      <c r="AC135" s="459">
        <f t="shared" ca="1" si="920"/>
        <v>1695.4489926868453</v>
      </c>
      <c r="AD135" s="459">
        <f t="shared" ca="1" si="920"/>
        <v>1690.1079016327951</v>
      </c>
      <c r="AE135" s="459">
        <f t="shared" ca="1" si="920"/>
        <v>1740.2337990420917</v>
      </c>
      <c r="AF135" s="459">
        <f t="shared" ca="1" si="920"/>
        <v>1734.8507334680303</v>
      </c>
      <c r="AG135" s="459">
        <f t="shared" ca="1" si="920"/>
        <v>1703.1611346106715</v>
      </c>
      <c r="AH135" s="459">
        <f t="shared" ca="1" si="920"/>
        <v>1617.3183302293028</v>
      </c>
      <c r="AI135" s="459">
        <f t="shared" ca="1" si="920"/>
        <v>1577.6650835964024</v>
      </c>
      <c r="AJ135" s="459">
        <f t="shared" ca="1" si="920"/>
        <v>1527.8895383852234</v>
      </c>
      <c r="AK135" s="459">
        <f t="shared" ca="1" si="920"/>
        <v>1356.5882502405063</v>
      </c>
      <c r="AL135" s="459">
        <f t="shared" ca="1" si="920"/>
        <v>1182.975387665771</v>
      </c>
      <c r="AM135" s="459">
        <f t="shared" ref="AM135:BR135" ca="1" si="921">AM133*AM$14*$B131+$B135*(AM$3=0)</f>
        <v>999.75652952066901</v>
      </c>
      <c r="AN135" s="459">
        <f t="shared" ca="1" si="921"/>
        <v>821.16121780210426</v>
      </c>
      <c r="AO135" s="459">
        <f t="shared" ca="1" si="921"/>
        <v>608.88531186907289</v>
      </c>
      <c r="AP135" s="459">
        <f t="shared" ca="1" si="921"/>
        <v>421.08658671949382</v>
      </c>
      <c r="AQ135" s="459">
        <f t="shared" ca="1" si="921"/>
        <v>179.44472298747922</v>
      </c>
      <c r="AR135" s="459">
        <f t="shared" ca="1" si="921"/>
        <v>0</v>
      </c>
      <c r="AS135" s="459">
        <f t="shared" ca="1" si="921"/>
        <v>0</v>
      </c>
      <c r="AT135" s="459">
        <f t="shared" ca="1" si="921"/>
        <v>0</v>
      </c>
      <c r="AU135" s="459">
        <f t="shared" ca="1" si="921"/>
        <v>0</v>
      </c>
      <c r="AV135" s="459">
        <f t="shared" ca="1" si="921"/>
        <v>0</v>
      </c>
      <c r="AW135" s="459">
        <f t="shared" ca="1" si="921"/>
        <v>0</v>
      </c>
      <c r="AX135" s="459">
        <f t="shared" ca="1" si="921"/>
        <v>0</v>
      </c>
      <c r="AY135" s="459">
        <f t="shared" ca="1" si="921"/>
        <v>0</v>
      </c>
      <c r="AZ135" s="459">
        <f t="shared" ca="1" si="921"/>
        <v>0</v>
      </c>
      <c r="BA135" s="459">
        <f t="shared" ca="1" si="921"/>
        <v>0</v>
      </c>
      <c r="BB135" s="459">
        <f t="shared" ca="1" si="921"/>
        <v>0</v>
      </c>
      <c r="BC135" s="459">
        <f t="shared" ca="1" si="921"/>
        <v>0</v>
      </c>
      <c r="BD135" s="459">
        <f t="shared" ca="1" si="921"/>
        <v>0</v>
      </c>
      <c r="BE135" s="459">
        <f t="shared" ca="1" si="921"/>
        <v>0</v>
      </c>
      <c r="BF135" s="459">
        <f t="shared" ca="1" si="921"/>
        <v>0</v>
      </c>
      <c r="BG135" s="459">
        <f t="shared" ca="1" si="921"/>
        <v>0</v>
      </c>
      <c r="BH135" s="459">
        <f t="shared" ca="1" si="921"/>
        <v>0</v>
      </c>
      <c r="BI135" s="459">
        <f t="shared" ca="1" si="921"/>
        <v>0</v>
      </c>
      <c r="BJ135" s="459">
        <f t="shared" ca="1" si="921"/>
        <v>0</v>
      </c>
      <c r="BK135" s="459">
        <f t="shared" ca="1" si="921"/>
        <v>0</v>
      </c>
      <c r="BL135" s="459">
        <f t="shared" ca="1" si="921"/>
        <v>0</v>
      </c>
      <c r="BM135" s="459">
        <f t="shared" ca="1" si="921"/>
        <v>0</v>
      </c>
      <c r="BN135" s="459">
        <f t="shared" ca="1" si="921"/>
        <v>0</v>
      </c>
      <c r="BO135" s="459">
        <f t="shared" ca="1" si="921"/>
        <v>0</v>
      </c>
      <c r="BP135" s="459">
        <f t="shared" ca="1" si="921"/>
        <v>0</v>
      </c>
      <c r="BQ135" s="459">
        <f t="shared" ca="1" si="921"/>
        <v>0</v>
      </c>
      <c r="BR135" s="459">
        <f t="shared" ca="1" si="921"/>
        <v>0</v>
      </c>
      <c r="BS135" s="459">
        <f t="shared" ref="BS135:CX135" ca="1" si="922">BS133*BS$14*$B131+$B135*(BS$3=0)</f>
        <v>0</v>
      </c>
      <c r="BT135" s="459">
        <f t="shared" ca="1" si="922"/>
        <v>0</v>
      </c>
      <c r="BU135" s="459">
        <f t="shared" ca="1" si="922"/>
        <v>0</v>
      </c>
      <c r="BV135" s="459">
        <f t="shared" ca="1" si="922"/>
        <v>0</v>
      </c>
      <c r="BW135" s="459">
        <f t="shared" ca="1" si="922"/>
        <v>0</v>
      </c>
      <c r="BX135" s="459">
        <f t="shared" ca="1" si="922"/>
        <v>0</v>
      </c>
      <c r="BY135" s="459">
        <f t="shared" ca="1" si="922"/>
        <v>0</v>
      </c>
      <c r="BZ135" s="459">
        <f t="shared" ca="1" si="922"/>
        <v>0</v>
      </c>
      <c r="CA135" s="459">
        <f t="shared" ca="1" si="922"/>
        <v>0</v>
      </c>
      <c r="CB135" s="459">
        <f t="shared" ca="1" si="922"/>
        <v>0</v>
      </c>
      <c r="CC135" s="459">
        <f t="shared" ca="1" si="922"/>
        <v>0</v>
      </c>
      <c r="CD135" s="459">
        <f t="shared" ca="1" si="922"/>
        <v>0</v>
      </c>
      <c r="CE135" s="459">
        <f t="shared" ca="1" si="922"/>
        <v>0</v>
      </c>
      <c r="CF135" s="459">
        <f t="shared" ca="1" si="922"/>
        <v>0</v>
      </c>
      <c r="CG135" s="459">
        <f t="shared" ca="1" si="922"/>
        <v>0</v>
      </c>
      <c r="CH135" s="459">
        <f t="shared" ca="1" si="922"/>
        <v>0</v>
      </c>
      <c r="CI135" s="459">
        <f t="shared" ca="1" si="922"/>
        <v>0</v>
      </c>
      <c r="CJ135" s="459">
        <f t="shared" ca="1" si="922"/>
        <v>0</v>
      </c>
      <c r="CK135" s="459">
        <f t="shared" ca="1" si="922"/>
        <v>0</v>
      </c>
      <c r="CL135" s="459">
        <f t="shared" ca="1" si="922"/>
        <v>0</v>
      </c>
      <c r="CM135" s="459">
        <f t="shared" ca="1" si="922"/>
        <v>0</v>
      </c>
      <c r="CN135" s="459">
        <f t="shared" ca="1" si="922"/>
        <v>0</v>
      </c>
      <c r="CO135" s="459">
        <f t="shared" ca="1" si="922"/>
        <v>0</v>
      </c>
      <c r="CP135" s="459">
        <f t="shared" ca="1" si="922"/>
        <v>0</v>
      </c>
      <c r="CQ135" s="459">
        <f t="shared" ca="1" si="922"/>
        <v>0</v>
      </c>
      <c r="CR135" s="459">
        <f t="shared" ca="1" si="922"/>
        <v>0</v>
      </c>
      <c r="CS135" s="459">
        <f t="shared" ca="1" si="922"/>
        <v>0</v>
      </c>
      <c r="CT135" s="459">
        <f t="shared" ca="1" si="922"/>
        <v>0</v>
      </c>
      <c r="CU135" s="459">
        <f t="shared" ca="1" si="922"/>
        <v>0</v>
      </c>
      <c r="CV135" s="459">
        <f t="shared" ca="1" si="922"/>
        <v>0</v>
      </c>
      <c r="CW135" s="459">
        <f t="shared" ca="1" si="922"/>
        <v>0</v>
      </c>
      <c r="CX135" s="459">
        <f t="shared" ca="1" si="922"/>
        <v>0</v>
      </c>
      <c r="CY135" s="459">
        <f t="shared" ref="CY135:DW135" ca="1" si="923">CY133*CY$14*$B131+$B135*(CY$3=0)</f>
        <v>0</v>
      </c>
      <c r="CZ135" s="459">
        <f t="shared" ca="1" si="923"/>
        <v>0</v>
      </c>
      <c r="DA135" s="459">
        <f t="shared" ca="1" si="923"/>
        <v>0</v>
      </c>
      <c r="DB135" s="459">
        <f t="shared" ca="1" si="923"/>
        <v>0</v>
      </c>
      <c r="DC135" s="459">
        <f t="shared" ca="1" si="923"/>
        <v>0</v>
      </c>
      <c r="DD135" s="459">
        <f t="shared" ca="1" si="923"/>
        <v>0</v>
      </c>
      <c r="DE135" s="459">
        <f t="shared" ca="1" si="923"/>
        <v>0</v>
      </c>
      <c r="DF135" s="459">
        <f t="shared" ca="1" si="923"/>
        <v>0</v>
      </c>
      <c r="DG135" s="459">
        <f t="shared" ca="1" si="923"/>
        <v>0</v>
      </c>
      <c r="DH135" s="459">
        <f t="shared" ca="1" si="923"/>
        <v>0</v>
      </c>
      <c r="DI135" s="459">
        <f t="shared" ca="1" si="923"/>
        <v>0</v>
      </c>
      <c r="DJ135" s="459">
        <f t="shared" ca="1" si="923"/>
        <v>0</v>
      </c>
      <c r="DK135" s="459">
        <f t="shared" ca="1" si="923"/>
        <v>0</v>
      </c>
      <c r="DL135" s="459">
        <f t="shared" ca="1" si="923"/>
        <v>0</v>
      </c>
      <c r="DM135" s="459">
        <f t="shared" ca="1" si="923"/>
        <v>0</v>
      </c>
      <c r="DN135" s="459">
        <f t="shared" ca="1" si="923"/>
        <v>0</v>
      </c>
      <c r="DO135" s="459">
        <f t="shared" ca="1" si="923"/>
        <v>0</v>
      </c>
      <c r="DP135" s="459">
        <f t="shared" ca="1" si="923"/>
        <v>0</v>
      </c>
      <c r="DQ135" s="459">
        <f t="shared" ca="1" si="923"/>
        <v>0</v>
      </c>
      <c r="DR135" s="459">
        <f t="shared" ca="1" si="923"/>
        <v>0</v>
      </c>
      <c r="DS135" s="459">
        <f t="shared" ca="1" si="923"/>
        <v>0</v>
      </c>
      <c r="DT135" s="459">
        <f t="shared" ca="1" si="923"/>
        <v>0</v>
      </c>
      <c r="DU135" s="459">
        <f t="shared" ca="1" si="923"/>
        <v>0</v>
      </c>
      <c r="DV135" s="459">
        <f t="shared" ca="1" si="923"/>
        <v>0</v>
      </c>
      <c r="DW135" s="459">
        <f t="shared" ca="1" si="923"/>
        <v>0</v>
      </c>
      <c r="DX135" s="510"/>
      <c r="DY135" s="510"/>
      <c r="DZ135" s="510"/>
      <c r="EA135" s="510"/>
      <c r="EB135" s="510"/>
      <c r="EC135" s="510"/>
      <c r="ED135" s="510"/>
      <c r="EE135" s="510"/>
      <c r="EF135" s="510"/>
    </row>
    <row r="136" spans="1:148">
      <c r="A136" s="960" t="str">
        <f>A123</f>
        <v>Withholding Tax</v>
      </c>
      <c r="B136" s="969">
        <f>Inputs!$D$406/(1-Inputs!$D$406)</f>
        <v>0</v>
      </c>
      <c r="C136" s="969"/>
      <c r="D136" s="510"/>
      <c r="E136" s="395"/>
      <c r="F136" s="322"/>
      <c r="G136" s="806">
        <f ca="1">$B136*G135*(G$3&lt;&gt;0)*((G$3+QUOTIENT(Inputs!$D$10,monthsinyear))&lt;Inputs!$F$406)</f>
        <v>0</v>
      </c>
      <c r="H136" s="806">
        <f ca="1">$B136*H135*(H$3&lt;&gt;0)*((H$3+QUOTIENT(Inputs!$D$10,monthsinyear))&lt;Inputs!$F$406)</f>
        <v>0</v>
      </c>
      <c r="I136" s="806">
        <f ca="1">$B136*I135*(I$3&lt;&gt;0)*((I$3+QUOTIENT(Inputs!$D$10,monthsinyear))&lt;Inputs!$F$406)</f>
        <v>0</v>
      </c>
      <c r="J136" s="806">
        <f ca="1">$B136*J135*(J$3&lt;&gt;0)*((J$3+QUOTIENT(Inputs!$D$10,monthsinyear))&lt;Inputs!$F$406)</f>
        <v>0</v>
      </c>
      <c r="K136" s="806">
        <f ca="1">$B136*K135*(K$3&lt;&gt;0)*((K$3+QUOTIENT(Inputs!$D$10,monthsinyear))&lt;Inputs!$F$406)</f>
        <v>0</v>
      </c>
      <c r="L136" s="806">
        <f ca="1">$B136*L135*(L$3&lt;&gt;0)*((L$3+QUOTIENT(Inputs!$D$10,monthsinyear))&lt;Inputs!$F$406)</f>
        <v>0</v>
      </c>
      <c r="M136" s="806">
        <f ca="1">$B136*M135*(M$3&lt;&gt;0)*((M$3+QUOTIENT(Inputs!$D$10,monthsinyear))&lt;Inputs!$F$406)</f>
        <v>0</v>
      </c>
      <c r="N136" s="806">
        <f ca="1">$B136*N135*(N$3&lt;&gt;0)*((N$3+QUOTIENT(Inputs!$D$10,monthsinyear))&lt;Inputs!$F$406)</f>
        <v>0</v>
      </c>
      <c r="O136" s="806">
        <f ca="1">$B136*O135*(O$3&lt;&gt;0)*((O$3+QUOTIENT(Inputs!$D$10,monthsinyear))&lt;Inputs!$F$406)</f>
        <v>0</v>
      </c>
      <c r="P136" s="806">
        <f ca="1">$B136*P135*(P$3&lt;&gt;0)*((P$3+QUOTIENT(Inputs!$D$10,monthsinyear))&lt;Inputs!$F$406)</f>
        <v>0</v>
      </c>
      <c r="Q136" s="806">
        <f ca="1">$B136*Q135*(Q$3&lt;&gt;0)*((Q$3+QUOTIENT(Inputs!$D$10,monthsinyear))&lt;Inputs!$F$406)</f>
        <v>0</v>
      </c>
      <c r="R136" s="806">
        <f ca="1">$B136*R135*(R$3&lt;&gt;0)*((R$3+QUOTIENT(Inputs!$D$10,monthsinyear))&lt;Inputs!$F$406)</f>
        <v>0</v>
      </c>
      <c r="S136" s="806">
        <f ca="1">$B136*S135*(S$3&lt;&gt;0)*((S$3+QUOTIENT(Inputs!$D$10,monthsinyear))&lt;Inputs!$F$406)</f>
        <v>0</v>
      </c>
      <c r="T136" s="806">
        <f ca="1">$B136*T135*(T$3&lt;&gt;0)*((T$3+QUOTIENT(Inputs!$D$10,monthsinyear))&lt;Inputs!$F$406)</f>
        <v>0</v>
      </c>
      <c r="U136" s="806">
        <f ca="1">$B136*U135*(U$3&lt;&gt;0)*((U$3+QUOTIENT(Inputs!$D$10,monthsinyear))&lt;Inputs!$F$406)</f>
        <v>0</v>
      </c>
      <c r="V136" s="806">
        <f ca="1">$B136*V135*(V$3&lt;&gt;0)*((V$3+QUOTIENT(Inputs!$D$10,monthsinyear))&lt;Inputs!$F$406)</f>
        <v>0</v>
      </c>
      <c r="W136" s="806">
        <f ca="1">$B136*W135*(W$3&lt;&gt;0)*((W$3+QUOTIENT(Inputs!$D$10,monthsinyear))&lt;Inputs!$F$406)</f>
        <v>0</v>
      </c>
      <c r="X136" s="806">
        <f ca="1">$B136*X135*(X$3&lt;&gt;0)*((X$3+QUOTIENT(Inputs!$D$10,monthsinyear))&lt;Inputs!$F$406)</f>
        <v>0</v>
      </c>
      <c r="Y136" s="806">
        <f ca="1">$B136*Y135*(Y$3&lt;&gt;0)*((Y$3+QUOTIENT(Inputs!$D$10,monthsinyear))&lt;Inputs!$F$406)</f>
        <v>0</v>
      </c>
      <c r="Z136" s="806">
        <f ca="1">$B136*Z135*(Z$3&lt;&gt;0)*((Z$3+QUOTIENT(Inputs!$D$10,monthsinyear))&lt;Inputs!$F$406)</f>
        <v>0</v>
      </c>
      <c r="AA136" s="806">
        <f ca="1">$B136*AA135*(AA$3&lt;&gt;0)*((AA$3+QUOTIENT(Inputs!$D$10,monthsinyear))&lt;Inputs!$F$406)</f>
        <v>0</v>
      </c>
      <c r="AB136" s="806">
        <f ca="1">$B136*AB135*(AB$3&lt;&gt;0)*((AB$3+QUOTIENT(Inputs!$D$10,monthsinyear))&lt;Inputs!$F$406)</f>
        <v>0</v>
      </c>
      <c r="AC136" s="806">
        <f ca="1">$B136*AC135*(AC$3&lt;&gt;0)*((AC$3+QUOTIENT(Inputs!$D$10,monthsinyear))&lt;Inputs!$F$406)</f>
        <v>0</v>
      </c>
      <c r="AD136" s="806">
        <f ca="1">$B136*AD135*(AD$3&lt;&gt;0)*((AD$3+QUOTIENT(Inputs!$D$10,monthsinyear))&lt;Inputs!$F$406)</f>
        <v>0</v>
      </c>
      <c r="AE136" s="806">
        <f ca="1">$B136*AE135*(AE$3&lt;&gt;0)*((AE$3+QUOTIENT(Inputs!$D$10,monthsinyear))&lt;Inputs!$F$406)</f>
        <v>0</v>
      </c>
      <c r="AF136" s="806">
        <f ca="1">$B136*AF135*(AF$3&lt;&gt;0)*((AF$3+QUOTIENT(Inputs!$D$10,monthsinyear))&lt;Inputs!$F$406)</f>
        <v>0</v>
      </c>
      <c r="AG136" s="806">
        <f ca="1">$B136*AG135*(AG$3&lt;&gt;0)*((AG$3+QUOTIENT(Inputs!$D$10,monthsinyear))&lt;Inputs!$F$406)</f>
        <v>0</v>
      </c>
      <c r="AH136" s="806">
        <f ca="1">$B136*AH135*(AH$3&lt;&gt;0)*((AH$3+QUOTIENT(Inputs!$D$10,monthsinyear))&lt;Inputs!$F$406)</f>
        <v>0</v>
      </c>
      <c r="AI136" s="806">
        <f ca="1">$B136*AI135*(AI$3&lt;&gt;0)*((AI$3+QUOTIENT(Inputs!$D$10,monthsinyear))&lt;Inputs!$F$406)</f>
        <v>0</v>
      </c>
      <c r="AJ136" s="806">
        <f ca="1">$B136*AJ135*(AJ$3&lt;&gt;0)*((AJ$3+QUOTIENT(Inputs!$D$10,monthsinyear))&lt;Inputs!$F$406)</f>
        <v>0</v>
      </c>
      <c r="AK136" s="806">
        <f ca="1">$B136*AK135*(AK$3&lt;&gt;0)*((AK$3+QUOTIENT(Inputs!$D$10,monthsinyear))&lt;Inputs!$F$406)</f>
        <v>0</v>
      </c>
      <c r="AL136" s="806">
        <f ca="1">$B136*AL135*(AL$3&lt;&gt;0)*((AL$3+QUOTIENT(Inputs!$D$10,monthsinyear))&lt;Inputs!$F$406)</f>
        <v>0</v>
      </c>
      <c r="AM136" s="806">
        <f ca="1">$B136*AM135*(AM$3&lt;&gt;0)*((AM$3+QUOTIENT(Inputs!$D$10,monthsinyear))&lt;Inputs!$F$406)</f>
        <v>0</v>
      </c>
      <c r="AN136" s="806">
        <f ca="1">$B136*AN135*(AN$3&lt;&gt;0)*((AN$3+QUOTIENT(Inputs!$D$10,monthsinyear))&lt;Inputs!$F$406)</f>
        <v>0</v>
      </c>
      <c r="AO136" s="806">
        <f ca="1">$B136*AO135*(AO$3&lt;&gt;0)*((AO$3+QUOTIENT(Inputs!$D$10,monthsinyear))&lt;Inputs!$F$406)</f>
        <v>0</v>
      </c>
      <c r="AP136" s="806">
        <f ca="1">$B136*AP135*(AP$3&lt;&gt;0)*((AP$3+QUOTIENT(Inputs!$D$10,monthsinyear))&lt;Inputs!$F$406)</f>
        <v>0</v>
      </c>
      <c r="AQ136" s="806">
        <f ca="1">$B136*AQ135*(AQ$3&lt;&gt;0)*((AQ$3+QUOTIENT(Inputs!$D$10,monthsinyear))&lt;Inputs!$F$406)</f>
        <v>0</v>
      </c>
      <c r="AR136" s="806">
        <f ca="1">$B136*AR135*(AR$3&lt;&gt;0)*((AR$3+QUOTIENT(Inputs!$D$10,monthsinyear))&lt;Inputs!$F$406)</f>
        <v>0</v>
      </c>
      <c r="AS136" s="806">
        <f ca="1">$B136*AS135*(AS$3&lt;&gt;0)*((AS$3+QUOTIENT(Inputs!$D$10,monthsinyear))&lt;Inputs!$F$406)</f>
        <v>0</v>
      </c>
      <c r="AT136" s="806">
        <f ca="1">$B136*AT135*(AT$3&lt;&gt;0)*((AT$3+QUOTIENT(Inputs!$D$10,monthsinyear))&lt;Inputs!$F$406)</f>
        <v>0</v>
      </c>
      <c r="AU136" s="806">
        <f ca="1">$B136*AU135*(AU$3&lt;&gt;0)*((AU$3+QUOTIENT(Inputs!$D$10,monthsinyear))&lt;Inputs!$F$406)</f>
        <v>0</v>
      </c>
      <c r="AV136" s="806">
        <f ca="1">$B136*AV135*(AV$3&lt;&gt;0)*((AV$3+QUOTIENT(Inputs!$D$10,monthsinyear))&lt;Inputs!$F$406)</f>
        <v>0</v>
      </c>
      <c r="AW136" s="806">
        <f ca="1">$B136*AW135*(AW$3&lt;&gt;0)*((AW$3+QUOTIENT(Inputs!$D$10,monthsinyear))&lt;Inputs!$F$406)</f>
        <v>0</v>
      </c>
      <c r="AX136" s="806">
        <f ca="1">$B136*AX135*(AX$3&lt;&gt;0)*((AX$3+QUOTIENT(Inputs!$D$10,monthsinyear))&lt;Inputs!$F$406)</f>
        <v>0</v>
      </c>
      <c r="AY136" s="806">
        <f ca="1">$B136*AY135*(AY$3&lt;&gt;0)*((AY$3+QUOTIENT(Inputs!$D$10,monthsinyear))&lt;Inputs!$F$406)</f>
        <v>0</v>
      </c>
      <c r="AZ136" s="806">
        <f ca="1">$B136*AZ135*(AZ$3&lt;&gt;0)*((AZ$3+QUOTIENT(Inputs!$D$10,monthsinyear))&lt;Inputs!$F$406)</f>
        <v>0</v>
      </c>
      <c r="BA136" s="806">
        <f ca="1">$B136*BA135*(BA$3&lt;&gt;0)*((BA$3+QUOTIENT(Inputs!$D$10,monthsinyear))&lt;Inputs!$F$406)</f>
        <v>0</v>
      </c>
      <c r="BB136" s="806">
        <f ca="1">$B136*BB135*(BB$3&lt;&gt;0)*((BB$3+QUOTIENT(Inputs!$D$10,monthsinyear))&lt;Inputs!$F$406)</f>
        <v>0</v>
      </c>
      <c r="BC136" s="806">
        <f ca="1">$B136*BC135*(BC$3&lt;&gt;0)*((BC$3+QUOTIENT(Inputs!$D$10,monthsinyear))&lt;Inputs!$F$406)</f>
        <v>0</v>
      </c>
      <c r="BD136" s="806">
        <f ca="1">$B136*BD135*(BD$3&lt;&gt;0)*((BD$3+QUOTIENT(Inputs!$D$10,monthsinyear))&lt;Inputs!$F$406)</f>
        <v>0</v>
      </c>
      <c r="BE136" s="806">
        <f ca="1">$B136*BE135*(BE$3&lt;&gt;0)*((BE$3+QUOTIENT(Inputs!$D$10,monthsinyear))&lt;Inputs!$F$406)</f>
        <v>0</v>
      </c>
      <c r="BF136" s="806">
        <f ca="1">$B136*BF135*(BF$3&lt;&gt;0)*((BF$3+QUOTIENT(Inputs!$D$10,monthsinyear))&lt;Inputs!$F$406)</f>
        <v>0</v>
      </c>
      <c r="BG136" s="806">
        <f ca="1">$B136*BG135*(BG$3&lt;&gt;0)*((BG$3+QUOTIENT(Inputs!$D$10,monthsinyear))&lt;Inputs!$F$406)</f>
        <v>0</v>
      </c>
      <c r="BH136" s="806">
        <f ca="1">$B136*BH135*(BH$3&lt;&gt;0)*((BH$3+QUOTIENT(Inputs!$D$10,monthsinyear))&lt;Inputs!$F$406)</f>
        <v>0</v>
      </c>
      <c r="BI136" s="806">
        <f ca="1">$B136*BI135*(BI$3&lt;&gt;0)*((BI$3+QUOTIENT(Inputs!$D$10,monthsinyear))&lt;Inputs!$F$406)</f>
        <v>0</v>
      </c>
      <c r="BJ136" s="806">
        <f ca="1">$B136*BJ135*(BJ$3&lt;&gt;0)*((BJ$3+QUOTIENT(Inputs!$D$10,monthsinyear))&lt;Inputs!$F$406)</f>
        <v>0</v>
      </c>
      <c r="BK136" s="806">
        <f ca="1">$B136*BK135*(BK$3&lt;&gt;0)*((BK$3+QUOTIENT(Inputs!$D$10,monthsinyear))&lt;Inputs!$F$406)</f>
        <v>0</v>
      </c>
      <c r="BL136" s="806">
        <f ca="1">$B136*BL135*(BL$3&lt;&gt;0)*((BL$3+QUOTIENT(Inputs!$D$10,monthsinyear))&lt;Inputs!$F$406)</f>
        <v>0</v>
      </c>
      <c r="BM136" s="806">
        <f ca="1">$B136*BM135*(BM$3&lt;&gt;0)*((BM$3+QUOTIENT(Inputs!$D$10,monthsinyear))&lt;Inputs!$F$406)</f>
        <v>0</v>
      </c>
      <c r="BN136" s="806">
        <f ca="1">$B136*BN135*(BN$3&lt;&gt;0)*((BN$3+QUOTIENT(Inputs!$D$10,monthsinyear))&lt;Inputs!$F$406)</f>
        <v>0</v>
      </c>
      <c r="BO136" s="806">
        <f ca="1">$B136*BO135*(BO$3&lt;&gt;0)*((BO$3+QUOTIENT(Inputs!$D$10,monthsinyear))&lt;Inputs!$F$406)</f>
        <v>0</v>
      </c>
      <c r="BP136" s="806">
        <f ca="1">$B136*BP135*(BP$3&lt;&gt;0)*((BP$3+QUOTIENT(Inputs!$D$10,monthsinyear))&lt;Inputs!$F$406)</f>
        <v>0</v>
      </c>
      <c r="BQ136" s="806">
        <f ca="1">$B136*BQ135*(BQ$3&lt;&gt;0)*((BQ$3+QUOTIENT(Inputs!$D$10,monthsinyear))&lt;Inputs!$F$406)</f>
        <v>0</v>
      </c>
      <c r="BR136" s="806">
        <f ca="1">$B136*BR135*(BR$3&lt;&gt;0)*((BR$3+QUOTIENT(Inputs!$D$10,monthsinyear))&lt;Inputs!$F$406)</f>
        <v>0</v>
      </c>
      <c r="BS136" s="806">
        <f ca="1">$B136*BS135*(BS$3&lt;&gt;0)*((BS$3+QUOTIENT(Inputs!$D$10,monthsinyear))&lt;Inputs!$F$406)</f>
        <v>0</v>
      </c>
      <c r="BT136" s="806">
        <f ca="1">$B136*BT135*(BT$3&lt;&gt;0)*((BT$3+QUOTIENT(Inputs!$D$10,monthsinyear))&lt;Inputs!$F$406)</f>
        <v>0</v>
      </c>
      <c r="BU136" s="806">
        <f ca="1">$B136*BU135*(BU$3&lt;&gt;0)*((BU$3+QUOTIENT(Inputs!$D$10,monthsinyear))&lt;Inputs!$F$406)</f>
        <v>0</v>
      </c>
      <c r="BV136" s="806">
        <f ca="1">$B136*BV135*(BV$3&lt;&gt;0)*((BV$3+QUOTIENT(Inputs!$D$10,monthsinyear))&lt;Inputs!$F$406)</f>
        <v>0</v>
      </c>
      <c r="BW136" s="806">
        <f ca="1">$B136*BW135*(BW$3&lt;&gt;0)*((BW$3+QUOTIENT(Inputs!$D$10,monthsinyear))&lt;Inputs!$F$406)</f>
        <v>0</v>
      </c>
      <c r="BX136" s="806">
        <f ca="1">$B136*BX135*(BX$3&lt;&gt;0)*((BX$3+QUOTIENT(Inputs!$D$10,monthsinyear))&lt;Inputs!$F$406)</f>
        <v>0</v>
      </c>
      <c r="BY136" s="806">
        <f ca="1">$B136*BY135*(BY$3&lt;&gt;0)*((BY$3+QUOTIENT(Inputs!$D$10,monthsinyear))&lt;Inputs!$F$406)</f>
        <v>0</v>
      </c>
      <c r="BZ136" s="806">
        <f ca="1">$B136*BZ135*(BZ$3&lt;&gt;0)*((BZ$3+QUOTIENT(Inputs!$D$10,monthsinyear))&lt;Inputs!$F$406)</f>
        <v>0</v>
      </c>
      <c r="CA136" s="806">
        <f ca="1">$B136*CA135*(CA$3&lt;&gt;0)*((CA$3+QUOTIENT(Inputs!$D$10,monthsinyear))&lt;Inputs!$F$406)</f>
        <v>0</v>
      </c>
      <c r="CB136" s="806">
        <f ca="1">$B136*CB135*(CB$3&lt;&gt;0)*((CB$3+QUOTIENT(Inputs!$D$10,monthsinyear))&lt;Inputs!$F$406)</f>
        <v>0</v>
      </c>
      <c r="CC136" s="806">
        <f ca="1">$B136*CC135*(CC$3&lt;&gt;0)*((CC$3+QUOTIENT(Inputs!$D$10,monthsinyear))&lt;Inputs!$F$406)</f>
        <v>0</v>
      </c>
      <c r="CD136" s="806">
        <f ca="1">$B136*CD135*(CD$3&lt;&gt;0)*((CD$3+QUOTIENT(Inputs!$D$10,monthsinyear))&lt;Inputs!$F$406)</f>
        <v>0</v>
      </c>
      <c r="CE136" s="806">
        <f ca="1">$B136*CE135*(CE$3&lt;&gt;0)*((CE$3+QUOTIENT(Inputs!$D$10,monthsinyear))&lt;Inputs!$F$406)</f>
        <v>0</v>
      </c>
      <c r="CF136" s="806">
        <f ca="1">$B136*CF135*(CF$3&lt;&gt;0)*((CF$3+QUOTIENT(Inputs!$D$10,monthsinyear))&lt;Inputs!$F$406)</f>
        <v>0</v>
      </c>
      <c r="CG136" s="806">
        <f ca="1">$B136*CG135*(CG$3&lt;&gt;0)*((CG$3+QUOTIENT(Inputs!$D$10,monthsinyear))&lt;Inputs!$F$406)</f>
        <v>0</v>
      </c>
      <c r="CH136" s="806">
        <f ca="1">$B136*CH135*(CH$3&lt;&gt;0)*((CH$3+QUOTIENT(Inputs!$D$10,monthsinyear))&lt;Inputs!$F$406)</f>
        <v>0</v>
      </c>
      <c r="CI136" s="806">
        <f ca="1">$B136*CI135*(CI$3&lt;&gt;0)*((CI$3+QUOTIENT(Inputs!$D$10,monthsinyear))&lt;Inputs!$F$406)</f>
        <v>0</v>
      </c>
      <c r="CJ136" s="806">
        <f ca="1">$B136*CJ135*(CJ$3&lt;&gt;0)*((CJ$3+QUOTIENT(Inputs!$D$10,monthsinyear))&lt;Inputs!$F$406)</f>
        <v>0</v>
      </c>
      <c r="CK136" s="806">
        <f ca="1">$B136*CK135*(CK$3&lt;&gt;0)*((CK$3+QUOTIENT(Inputs!$D$10,monthsinyear))&lt;Inputs!$F$406)</f>
        <v>0</v>
      </c>
      <c r="CL136" s="806">
        <f ca="1">$B136*CL135*(CL$3&lt;&gt;0)*((CL$3+QUOTIENT(Inputs!$D$10,monthsinyear))&lt;Inputs!$F$406)</f>
        <v>0</v>
      </c>
      <c r="CM136" s="806">
        <f ca="1">$B136*CM135*(CM$3&lt;&gt;0)*((CM$3+QUOTIENT(Inputs!$D$10,monthsinyear))&lt;Inputs!$F$406)</f>
        <v>0</v>
      </c>
      <c r="CN136" s="806">
        <f ca="1">$B136*CN135*(CN$3&lt;&gt;0)*((CN$3+QUOTIENT(Inputs!$D$10,monthsinyear))&lt;Inputs!$F$406)</f>
        <v>0</v>
      </c>
      <c r="CO136" s="806">
        <f ca="1">$B136*CO135*(CO$3&lt;&gt;0)*((CO$3+QUOTIENT(Inputs!$D$10,monthsinyear))&lt;Inputs!$F$406)</f>
        <v>0</v>
      </c>
      <c r="CP136" s="806">
        <f ca="1">$B136*CP135*(CP$3&lt;&gt;0)*((CP$3+QUOTIENT(Inputs!$D$10,monthsinyear))&lt;Inputs!$F$406)</f>
        <v>0</v>
      </c>
      <c r="CQ136" s="806">
        <f ca="1">$B136*CQ135*(CQ$3&lt;&gt;0)*((CQ$3+QUOTIENT(Inputs!$D$10,monthsinyear))&lt;Inputs!$F$406)</f>
        <v>0</v>
      </c>
      <c r="CR136" s="806">
        <f ca="1">$B136*CR135*(CR$3&lt;&gt;0)*((CR$3+QUOTIENT(Inputs!$D$10,monthsinyear))&lt;Inputs!$F$406)</f>
        <v>0</v>
      </c>
      <c r="CS136" s="806">
        <f ca="1">$B136*CS135*(CS$3&lt;&gt;0)*((CS$3+QUOTIENT(Inputs!$D$10,monthsinyear))&lt;Inputs!$F$406)</f>
        <v>0</v>
      </c>
      <c r="CT136" s="806">
        <f ca="1">$B136*CT135*(CT$3&lt;&gt;0)*((CT$3+QUOTIENT(Inputs!$D$10,monthsinyear))&lt;Inputs!$F$406)</f>
        <v>0</v>
      </c>
      <c r="CU136" s="806">
        <f ca="1">$B136*CU135*(CU$3&lt;&gt;0)*((CU$3+QUOTIENT(Inputs!$D$10,monthsinyear))&lt;Inputs!$F$406)</f>
        <v>0</v>
      </c>
      <c r="CV136" s="806">
        <f ca="1">$B136*CV135*(CV$3&lt;&gt;0)*((CV$3+QUOTIENT(Inputs!$D$10,monthsinyear))&lt;Inputs!$F$406)</f>
        <v>0</v>
      </c>
      <c r="CW136" s="806">
        <f ca="1">$B136*CW135*(CW$3&lt;&gt;0)*((CW$3+QUOTIENT(Inputs!$D$10,monthsinyear))&lt;Inputs!$F$406)</f>
        <v>0</v>
      </c>
      <c r="CX136" s="806">
        <f ca="1">$B136*CX135*(CX$3&lt;&gt;0)*((CX$3+QUOTIENT(Inputs!$D$10,monthsinyear))&lt;Inputs!$F$406)</f>
        <v>0</v>
      </c>
      <c r="CY136" s="806">
        <f ca="1">$B136*CY135*(CY$3&lt;&gt;0)*((CY$3+QUOTIENT(Inputs!$D$10,monthsinyear))&lt;Inputs!$F$406)</f>
        <v>0</v>
      </c>
      <c r="CZ136" s="806">
        <f ca="1">$B136*CZ135*(CZ$3&lt;&gt;0)*((CZ$3+QUOTIENT(Inputs!$D$10,monthsinyear))&lt;Inputs!$F$406)</f>
        <v>0</v>
      </c>
      <c r="DA136" s="806">
        <f ca="1">$B136*DA135*(DA$3&lt;&gt;0)*((DA$3+QUOTIENT(Inputs!$D$10,monthsinyear))&lt;Inputs!$F$406)</f>
        <v>0</v>
      </c>
      <c r="DB136" s="806">
        <f ca="1">$B136*DB135*(DB$3&lt;&gt;0)*((DB$3+QUOTIENT(Inputs!$D$10,monthsinyear))&lt;Inputs!$F$406)</f>
        <v>0</v>
      </c>
      <c r="DC136" s="806">
        <f ca="1">$B136*DC135*(DC$3&lt;&gt;0)*((DC$3+QUOTIENT(Inputs!$D$10,monthsinyear))&lt;Inputs!$F$406)</f>
        <v>0</v>
      </c>
      <c r="DD136" s="806">
        <f ca="1">$B136*DD135*(DD$3&lt;&gt;0)*((DD$3+QUOTIENT(Inputs!$D$10,monthsinyear))&lt;Inputs!$F$406)</f>
        <v>0</v>
      </c>
      <c r="DE136" s="806">
        <f ca="1">$B136*DE135*(DE$3&lt;&gt;0)*((DE$3+QUOTIENT(Inputs!$D$10,monthsinyear))&lt;Inputs!$F$406)</f>
        <v>0</v>
      </c>
      <c r="DF136" s="806">
        <f ca="1">$B136*DF135*(DF$3&lt;&gt;0)*((DF$3+QUOTIENT(Inputs!$D$10,monthsinyear))&lt;Inputs!$F$406)</f>
        <v>0</v>
      </c>
      <c r="DG136" s="806">
        <f ca="1">$B136*DG135*(DG$3&lt;&gt;0)*((DG$3+QUOTIENT(Inputs!$D$10,monthsinyear))&lt;Inputs!$F$406)</f>
        <v>0</v>
      </c>
      <c r="DH136" s="806">
        <f ca="1">$B136*DH135*(DH$3&lt;&gt;0)*((DH$3+QUOTIENT(Inputs!$D$10,monthsinyear))&lt;Inputs!$F$406)</f>
        <v>0</v>
      </c>
      <c r="DI136" s="806">
        <f ca="1">$B136*DI135*(DI$3&lt;&gt;0)*((DI$3+QUOTIENT(Inputs!$D$10,monthsinyear))&lt;Inputs!$F$406)</f>
        <v>0</v>
      </c>
      <c r="DJ136" s="806">
        <f ca="1">$B136*DJ135*(DJ$3&lt;&gt;0)*((DJ$3+QUOTIENT(Inputs!$D$10,monthsinyear))&lt;Inputs!$F$406)</f>
        <v>0</v>
      </c>
      <c r="DK136" s="806">
        <f ca="1">$B136*DK135*(DK$3&lt;&gt;0)*((DK$3+QUOTIENT(Inputs!$D$10,monthsinyear))&lt;Inputs!$F$406)</f>
        <v>0</v>
      </c>
      <c r="DL136" s="806">
        <f ca="1">$B136*DL135*(DL$3&lt;&gt;0)*((DL$3+QUOTIENT(Inputs!$D$10,monthsinyear))&lt;Inputs!$F$406)</f>
        <v>0</v>
      </c>
      <c r="DM136" s="806">
        <f ca="1">$B136*DM135*(DM$3&lt;&gt;0)*((DM$3+QUOTIENT(Inputs!$D$10,monthsinyear))&lt;Inputs!$F$406)</f>
        <v>0</v>
      </c>
      <c r="DN136" s="806">
        <f ca="1">$B136*DN135*(DN$3&lt;&gt;0)*((DN$3+QUOTIENT(Inputs!$D$10,monthsinyear))&lt;Inputs!$F$406)</f>
        <v>0</v>
      </c>
      <c r="DO136" s="806">
        <f ca="1">$B136*DO135*(DO$3&lt;&gt;0)*((DO$3+QUOTIENT(Inputs!$D$10,monthsinyear))&lt;Inputs!$F$406)</f>
        <v>0</v>
      </c>
      <c r="DP136" s="806">
        <f ca="1">$B136*DP135*(DP$3&lt;&gt;0)*((DP$3+QUOTIENT(Inputs!$D$10,monthsinyear))&lt;Inputs!$F$406)</f>
        <v>0</v>
      </c>
      <c r="DQ136" s="806">
        <f ca="1">$B136*DQ135*(DQ$3&lt;&gt;0)*((DQ$3+QUOTIENT(Inputs!$D$10,monthsinyear))&lt;Inputs!$F$406)</f>
        <v>0</v>
      </c>
      <c r="DR136" s="806">
        <f ca="1">$B136*DR135*(DR$3&lt;&gt;0)*((DR$3+QUOTIENT(Inputs!$D$10,monthsinyear))&lt;Inputs!$F$406)</f>
        <v>0</v>
      </c>
      <c r="DS136" s="806">
        <f ca="1">$B136*DS135*(DS$3&lt;&gt;0)*((DS$3+QUOTIENT(Inputs!$D$10,monthsinyear))&lt;Inputs!$F$406)</f>
        <v>0</v>
      </c>
      <c r="DT136" s="806">
        <f ca="1">$B136*DT135*(DT$3&lt;&gt;0)*((DT$3+QUOTIENT(Inputs!$D$10,monthsinyear))&lt;Inputs!$F$406)</f>
        <v>0</v>
      </c>
      <c r="DU136" s="806">
        <f ca="1">$B136*DU135*(DU$3&lt;&gt;0)*((DU$3+QUOTIENT(Inputs!$D$10,monthsinyear))&lt;Inputs!$F$406)</f>
        <v>0</v>
      </c>
      <c r="DV136" s="806">
        <f ca="1">$B136*DV135*(DV$3&lt;&gt;0)*((DV$3+QUOTIENT(Inputs!$D$10,monthsinyear))&lt;Inputs!$F$406)</f>
        <v>0</v>
      </c>
      <c r="DW136" s="806">
        <f ca="1">$B136*DW135*(DW$3&lt;&gt;0)*((DW$3+QUOTIENT(Inputs!$D$10,monthsinyear))&lt;Inputs!$F$406)</f>
        <v>0</v>
      </c>
      <c r="DX136" s="510"/>
      <c r="DY136" s="510"/>
      <c r="DZ136" s="510"/>
      <c r="EA136" s="510"/>
      <c r="EB136" s="510"/>
      <c r="EC136" s="510"/>
      <c r="ED136" s="510"/>
      <c r="EE136" s="510"/>
      <c r="EF136" s="510"/>
    </row>
    <row r="137" spans="1:148">
      <c r="A137" s="960" t="s">
        <v>250</v>
      </c>
      <c r="B137" s="704"/>
      <c r="C137" s="704"/>
      <c r="D137" s="510">
        <f ca="1">SUM(G137:DW137)</f>
        <v>43730.698737281156</v>
      </c>
      <c r="E137" s="395"/>
      <c r="F137" s="322"/>
      <c r="G137" s="510">
        <f ca="1">MAX(MIN(G133,G$117*G132),0)</f>
        <v>0</v>
      </c>
      <c r="H137" s="510">
        <f ca="1">MAX(MIN(H133,H$117*H132),0)</f>
        <v>0</v>
      </c>
      <c r="I137" s="510">
        <f t="shared" ref="I137:BT137" ca="1" si="924">MAX(MIN(I133,I$117*I132),0)</f>
        <v>0</v>
      </c>
      <c r="J137" s="510">
        <f t="shared" ca="1" si="924"/>
        <v>0</v>
      </c>
      <c r="K137" s="510">
        <f t="shared" ca="1" si="924"/>
        <v>0</v>
      </c>
      <c r="L137" s="510">
        <f t="shared" ca="1" si="924"/>
        <v>0</v>
      </c>
      <c r="M137" s="510">
        <f t="shared" ca="1" si="924"/>
        <v>0</v>
      </c>
      <c r="N137" s="510">
        <f t="shared" ca="1" si="924"/>
        <v>0</v>
      </c>
      <c r="O137" s="510">
        <f t="shared" ca="1" si="924"/>
        <v>0</v>
      </c>
      <c r="P137" s="510">
        <f t="shared" ca="1" si="924"/>
        <v>0</v>
      </c>
      <c r="Q137" s="510">
        <f t="shared" ca="1" si="924"/>
        <v>0</v>
      </c>
      <c r="R137" s="510">
        <f t="shared" ca="1" si="924"/>
        <v>0</v>
      </c>
      <c r="S137" s="510">
        <f t="shared" ca="1" si="924"/>
        <v>0</v>
      </c>
      <c r="T137" s="510">
        <f t="shared" ca="1" si="924"/>
        <v>0</v>
      </c>
      <c r="U137" s="510">
        <f t="shared" ca="1" si="924"/>
        <v>0</v>
      </c>
      <c r="V137" s="510">
        <f t="shared" ca="1" si="924"/>
        <v>0</v>
      </c>
      <c r="W137" s="510">
        <f t="shared" ca="1" si="924"/>
        <v>0</v>
      </c>
      <c r="X137" s="510">
        <f ca="1">MAX(MIN(X133,X$117*X132),0)</f>
        <v>0</v>
      </c>
      <c r="Y137" s="510">
        <f t="shared" ca="1" si="924"/>
        <v>0</v>
      </c>
      <c r="Z137" s="510">
        <f t="shared" ca="1" si="924"/>
        <v>0</v>
      </c>
      <c r="AA137" s="510">
        <f t="shared" ca="1" si="924"/>
        <v>0</v>
      </c>
      <c r="AB137" s="510">
        <f t="shared" ca="1" si="924"/>
        <v>0</v>
      </c>
      <c r="AC137" s="510">
        <f t="shared" ca="1" si="924"/>
        <v>0</v>
      </c>
      <c r="AD137" s="510">
        <f t="shared" ca="1" si="924"/>
        <v>0</v>
      </c>
      <c r="AE137" s="510">
        <f t="shared" ca="1" si="924"/>
        <v>0</v>
      </c>
      <c r="AF137" s="510">
        <f t="shared" ca="1" si="924"/>
        <v>1498.7820162964335</v>
      </c>
      <c r="AG137" s="510">
        <f t="shared" ca="1" si="924"/>
        <v>1463.8787007018745</v>
      </c>
      <c r="AH137" s="510">
        <f t="shared" ca="1" si="924"/>
        <v>1647.9459338231413</v>
      </c>
      <c r="AI137" s="510">
        <f t="shared" ca="1" si="924"/>
        <v>817.91615853342319</v>
      </c>
      <c r="AJ137" s="510">
        <f t="shared" ca="1" si="924"/>
        <v>4663.9482555224231</v>
      </c>
      <c r="AK137" s="510">
        <f t="shared" ca="1" si="924"/>
        <v>3818.7513949172253</v>
      </c>
      <c r="AL137" s="510">
        <f t="shared" ca="1" si="924"/>
        <v>5029.3177669537363</v>
      </c>
      <c r="AM137" s="510">
        <f t="shared" ca="1" si="924"/>
        <v>4090.9979789190752</v>
      </c>
      <c r="AN137" s="510">
        <f t="shared" ca="1" si="924"/>
        <v>5601.1212087733547</v>
      </c>
      <c r="AO137" s="510">
        <f t="shared" ca="1" si="924"/>
        <v>4483.6329587095761</v>
      </c>
      <c r="AP137" s="510">
        <f t="shared" ca="1" si="924"/>
        <v>6164.8599041832022</v>
      </c>
      <c r="AQ137" s="510">
        <f t="shared" ca="1" si="924"/>
        <v>4449.5464599476836</v>
      </c>
      <c r="AR137" s="510">
        <f t="shared" ca="1" si="924"/>
        <v>0</v>
      </c>
      <c r="AS137" s="510">
        <f t="shared" ca="1" si="924"/>
        <v>0</v>
      </c>
      <c r="AT137" s="510">
        <f t="shared" ca="1" si="924"/>
        <v>0</v>
      </c>
      <c r="AU137" s="510">
        <f t="shared" ca="1" si="924"/>
        <v>0</v>
      </c>
      <c r="AV137" s="510">
        <f t="shared" ca="1" si="924"/>
        <v>0</v>
      </c>
      <c r="AW137" s="510">
        <f t="shared" ca="1" si="924"/>
        <v>0</v>
      </c>
      <c r="AX137" s="510">
        <f t="shared" ca="1" si="924"/>
        <v>0</v>
      </c>
      <c r="AY137" s="510">
        <f t="shared" ca="1" si="924"/>
        <v>0</v>
      </c>
      <c r="AZ137" s="510">
        <f t="shared" ca="1" si="924"/>
        <v>0</v>
      </c>
      <c r="BA137" s="510">
        <f t="shared" ca="1" si="924"/>
        <v>0</v>
      </c>
      <c r="BB137" s="510">
        <f t="shared" ca="1" si="924"/>
        <v>0</v>
      </c>
      <c r="BC137" s="510">
        <f t="shared" ca="1" si="924"/>
        <v>0</v>
      </c>
      <c r="BD137" s="510">
        <f t="shared" ca="1" si="924"/>
        <v>0</v>
      </c>
      <c r="BE137" s="510">
        <f t="shared" ca="1" si="924"/>
        <v>0</v>
      </c>
      <c r="BF137" s="510">
        <f t="shared" ca="1" si="924"/>
        <v>0</v>
      </c>
      <c r="BG137" s="510">
        <f t="shared" ca="1" si="924"/>
        <v>0</v>
      </c>
      <c r="BH137" s="510">
        <f t="shared" ca="1" si="924"/>
        <v>0</v>
      </c>
      <c r="BI137" s="510">
        <f t="shared" ca="1" si="924"/>
        <v>0</v>
      </c>
      <c r="BJ137" s="510">
        <f t="shared" ca="1" si="924"/>
        <v>0</v>
      </c>
      <c r="BK137" s="510">
        <f t="shared" ca="1" si="924"/>
        <v>0</v>
      </c>
      <c r="BL137" s="510">
        <f t="shared" ca="1" si="924"/>
        <v>0</v>
      </c>
      <c r="BM137" s="510">
        <f t="shared" ca="1" si="924"/>
        <v>0</v>
      </c>
      <c r="BN137" s="510">
        <f t="shared" ca="1" si="924"/>
        <v>0</v>
      </c>
      <c r="BO137" s="510">
        <f t="shared" ca="1" si="924"/>
        <v>0</v>
      </c>
      <c r="BP137" s="510">
        <f t="shared" ca="1" si="924"/>
        <v>0</v>
      </c>
      <c r="BQ137" s="510">
        <f t="shared" ca="1" si="924"/>
        <v>0</v>
      </c>
      <c r="BR137" s="510">
        <f t="shared" ca="1" si="924"/>
        <v>0</v>
      </c>
      <c r="BS137" s="510">
        <f t="shared" ca="1" si="924"/>
        <v>0</v>
      </c>
      <c r="BT137" s="510">
        <f t="shared" ca="1" si="924"/>
        <v>0</v>
      </c>
      <c r="BU137" s="510">
        <f t="shared" ref="BU137:DW137" ca="1" si="925">MAX(MIN(BU133,BU$117*BU132),0)</f>
        <v>0</v>
      </c>
      <c r="BV137" s="510">
        <f t="shared" ca="1" si="925"/>
        <v>0</v>
      </c>
      <c r="BW137" s="510">
        <f t="shared" ca="1" si="925"/>
        <v>0</v>
      </c>
      <c r="BX137" s="510">
        <f t="shared" ca="1" si="925"/>
        <v>0</v>
      </c>
      <c r="BY137" s="510">
        <f t="shared" ca="1" si="925"/>
        <v>0</v>
      </c>
      <c r="BZ137" s="510">
        <f t="shared" ca="1" si="925"/>
        <v>0</v>
      </c>
      <c r="CA137" s="510">
        <f t="shared" ca="1" si="925"/>
        <v>0</v>
      </c>
      <c r="CB137" s="510">
        <f t="shared" ca="1" si="925"/>
        <v>0</v>
      </c>
      <c r="CC137" s="510">
        <f t="shared" ca="1" si="925"/>
        <v>0</v>
      </c>
      <c r="CD137" s="510">
        <f t="shared" ca="1" si="925"/>
        <v>0</v>
      </c>
      <c r="CE137" s="510">
        <f t="shared" ca="1" si="925"/>
        <v>0</v>
      </c>
      <c r="CF137" s="510">
        <f t="shared" ca="1" si="925"/>
        <v>0</v>
      </c>
      <c r="CG137" s="510">
        <f t="shared" ca="1" si="925"/>
        <v>0</v>
      </c>
      <c r="CH137" s="510">
        <f t="shared" ca="1" si="925"/>
        <v>0</v>
      </c>
      <c r="CI137" s="510">
        <f t="shared" ca="1" si="925"/>
        <v>0</v>
      </c>
      <c r="CJ137" s="510">
        <f t="shared" ca="1" si="925"/>
        <v>0</v>
      </c>
      <c r="CK137" s="510">
        <f t="shared" ca="1" si="925"/>
        <v>0</v>
      </c>
      <c r="CL137" s="510">
        <f t="shared" ca="1" si="925"/>
        <v>0</v>
      </c>
      <c r="CM137" s="510">
        <f t="shared" ca="1" si="925"/>
        <v>0</v>
      </c>
      <c r="CN137" s="510">
        <f t="shared" ca="1" si="925"/>
        <v>0</v>
      </c>
      <c r="CO137" s="510">
        <f t="shared" ca="1" si="925"/>
        <v>0</v>
      </c>
      <c r="CP137" s="510">
        <f t="shared" ca="1" si="925"/>
        <v>0</v>
      </c>
      <c r="CQ137" s="510">
        <f t="shared" ca="1" si="925"/>
        <v>0</v>
      </c>
      <c r="CR137" s="510">
        <f t="shared" ca="1" si="925"/>
        <v>0</v>
      </c>
      <c r="CS137" s="510">
        <f t="shared" ca="1" si="925"/>
        <v>0</v>
      </c>
      <c r="CT137" s="510">
        <f t="shared" ca="1" si="925"/>
        <v>0</v>
      </c>
      <c r="CU137" s="510">
        <f t="shared" ca="1" si="925"/>
        <v>0</v>
      </c>
      <c r="CV137" s="510">
        <f t="shared" ca="1" si="925"/>
        <v>0</v>
      </c>
      <c r="CW137" s="510">
        <f t="shared" ca="1" si="925"/>
        <v>0</v>
      </c>
      <c r="CX137" s="510">
        <f t="shared" ca="1" si="925"/>
        <v>0</v>
      </c>
      <c r="CY137" s="510">
        <f t="shared" ca="1" si="925"/>
        <v>0</v>
      </c>
      <c r="CZ137" s="510">
        <f t="shared" ca="1" si="925"/>
        <v>0</v>
      </c>
      <c r="DA137" s="510">
        <f t="shared" ca="1" si="925"/>
        <v>0</v>
      </c>
      <c r="DB137" s="510">
        <f t="shared" ca="1" si="925"/>
        <v>0</v>
      </c>
      <c r="DC137" s="510">
        <f t="shared" ca="1" si="925"/>
        <v>0</v>
      </c>
      <c r="DD137" s="510">
        <f t="shared" ca="1" si="925"/>
        <v>0</v>
      </c>
      <c r="DE137" s="510">
        <f t="shared" ca="1" si="925"/>
        <v>0</v>
      </c>
      <c r="DF137" s="510">
        <f t="shared" ca="1" si="925"/>
        <v>0</v>
      </c>
      <c r="DG137" s="510">
        <f t="shared" ca="1" si="925"/>
        <v>0</v>
      </c>
      <c r="DH137" s="510">
        <f t="shared" ca="1" si="925"/>
        <v>0</v>
      </c>
      <c r="DI137" s="510">
        <f t="shared" ca="1" si="925"/>
        <v>0</v>
      </c>
      <c r="DJ137" s="510">
        <f t="shared" ca="1" si="925"/>
        <v>0</v>
      </c>
      <c r="DK137" s="510">
        <f t="shared" ca="1" si="925"/>
        <v>0</v>
      </c>
      <c r="DL137" s="510">
        <f t="shared" ca="1" si="925"/>
        <v>0</v>
      </c>
      <c r="DM137" s="510">
        <f t="shared" ca="1" si="925"/>
        <v>0</v>
      </c>
      <c r="DN137" s="510">
        <f t="shared" ca="1" si="925"/>
        <v>0</v>
      </c>
      <c r="DO137" s="510">
        <f t="shared" ca="1" si="925"/>
        <v>0</v>
      </c>
      <c r="DP137" s="510">
        <f t="shared" ca="1" si="925"/>
        <v>0</v>
      </c>
      <c r="DQ137" s="510">
        <f t="shared" ca="1" si="925"/>
        <v>0</v>
      </c>
      <c r="DR137" s="510">
        <f t="shared" ca="1" si="925"/>
        <v>0</v>
      </c>
      <c r="DS137" s="510">
        <f t="shared" ca="1" si="925"/>
        <v>0</v>
      </c>
      <c r="DT137" s="510">
        <f t="shared" ca="1" si="925"/>
        <v>0</v>
      </c>
      <c r="DU137" s="510">
        <f t="shared" ca="1" si="925"/>
        <v>0</v>
      </c>
      <c r="DV137" s="510">
        <f t="shared" ca="1" si="925"/>
        <v>0</v>
      </c>
      <c r="DW137" s="510">
        <f t="shared" ca="1" si="925"/>
        <v>0</v>
      </c>
      <c r="DX137" s="510"/>
      <c r="DY137" s="510"/>
      <c r="DZ137" s="510"/>
      <c r="EA137" s="510"/>
      <c r="EB137" s="510"/>
      <c r="EC137" s="510"/>
      <c r="ED137" s="510"/>
      <c r="EE137" s="510"/>
      <c r="EF137" s="510"/>
    </row>
    <row r="138" spans="1:148">
      <c r="A138" s="880" t="s">
        <v>1182</v>
      </c>
      <c r="B138" s="704"/>
      <c r="C138" s="704"/>
      <c r="D138" s="510">
        <f ca="1">SUM(G138:DW138)</f>
        <v>14595.522519335062</v>
      </c>
      <c r="E138" s="395"/>
      <c r="F138" s="322"/>
      <c r="G138" s="459">
        <f ca="1">MAX(G135-G116*G132,0)</f>
        <v>3568.6878026481627</v>
      </c>
      <c r="H138" s="459">
        <f t="shared" ref="H138:AL138" ca="1" si="926">MAX(H135-H116*H132,0)</f>
        <v>343.58816225083638</v>
      </c>
      <c r="I138" s="459">
        <f t="shared" ca="1" si="926"/>
        <v>363.13948065109162</v>
      </c>
      <c r="J138" s="459">
        <f t="shared" ca="1" si="926"/>
        <v>358.48127559271688</v>
      </c>
      <c r="K138" s="459">
        <f t="shared" ca="1" si="926"/>
        <v>378.88006207513854</v>
      </c>
      <c r="L138" s="459">
        <f t="shared" ca="1" si="926"/>
        <v>385.95338176500923</v>
      </c>
      <c r="M138" s="459">
        <f t="shared" ca="1" si="926"/>
        <v>405.7596517721181</v>
      </c>
      <c r="N138" s="459">
        <f t="shared" ca="1" si="926"/>
        <v>398.57819764815349</v>
      </c>
      <c r="O138" s="459">
        <f t="shared" ca="1" si="926"/>
        <v>421.2586334308337</v>
      </c>
      <c r="P138" s="459">
        <f t="shared" ca="1" si="926"/>
        <v>418.82601917214492</v>
      </c>
      <c r="Q138" s="459">
        <f t="shared" ca="1" si="926"/>
        <v>442.65862388559663</v>
      </c>
      <c r="R138" s="459">
        <f t="shared" ca="1" si="926"/>
        <v>442.69451478356768</v>
      </c>
      <c r="S138" s="459">
        <f t="shared" ca="1" si="926"/>
        <v>467.88531692261404</v>
      </c>
      <c r="T138" s="459">
        <f t="shared" ca="1" si="926"/>
        <v>463.68634185064775</v>
      </c>
      <c r="U138" s="459">
        <f t="shared" ca="1" si="926"/>
        <v>487.48169465544152</v>
      </c>
      <c r="V138" s="459">
        <f t="shared" ca="1" si="926"/>
        <v>474.09588378048647</v>
      </c>
      <c r="W138" s="459">
        <f t="shared" ca="1" si="926"/>
        <v>501.07352909666974</v>
      </c>
      <c r="X138" s="459">
        <f t="shared" ca="1" si="926"/>
        <v>489.34645646961371</v>
      </c>
      <c r="Y138" s="459">
        <f t="shared" ca="1" si="926"/>
        <v>517.19191050329869</v>
      </c>
      <c r="Z138" s="459">
        <f t="shared" ca="1" si="926"/>
        <v>506.3485142289735</v>
      </c>
      <c r="AA138" s="459">
        <f t="shared" ca="1" si="926"/>
        <v>535.16144235296269</v>
      </c>
      <c r="AB138" s="459">
        <f t="shared" ca="1" si="926"/>
        <v>534.73182746202701</v>
      </c>
      <c r="AC138" s="459">
        <f t="shared" ca="1" si="926"/>
        <v>562.17307673330765</v>
      </c>
      <c r="AD138" s="459">
        <f t="shared" ca="1" si="926"/>
        <v>548.31974389609945</v>
      </c>
      <c r="AE138" s="459">
        <f t="shared" ca="1" si="926"/>
        <v>579.52097570755018</v>
      </c>
      <c r="AF138" s="459">
        <f t="shared" ca="1" si="926"/>
        <v>0</v>
      </c>
      <c r="AG138" s="459">
        <f t="shared" ca="1" si="926"/>
        <v>0</v>
      </c>
      <c r="AH138" s="459">
        <f t="shared" ca="1" si="926"/>
        <v>0</v>
      </c>
      <c r="AI138" s="459">
        <f t="shared" ca="1" si="926"/>
        <v>0</v>
      </c>
      <c r="AJ138" s="459">
        <f t="shared" ca="1" si="926"/>
        <v>0</v>
      </c>
      <c r="AK138" s="459">
        <f t="shared" ca="1" si="926"/>
        <v>0</v>
      </c>
      <c r="AL138" s="459">
        <f t="shared" ca="1" si="926"/>
        <v>0</v>
      </c>
      <c r="AM138" s="459">
        <f t="shared" ref="AM138:BR138" ca="1" si="927">MAX(AM135-AM116*AM132,0)</f>
        <v>0</v>
      </c>
      <c r="AN138" s="459">
        <f t="shared" ca="1" si="927"/>
        <v>0</v>
      </c>
      <c r="AO138" s="459">
        <f t="shared" ca="1" si="927"/>
        <v>0</v>
      </c>
      <c r="AP138" s="459">
        <f t="shared" ca="1" si="927"/>
        <v>0</v>
      </c>
      <c r="AQ138" s="459">
        <f t="shared" ca="1" si="927"/>
        <v>0</v>
      </c>
      <c r="AR138" s="459">
        <f t="shared" ca="1" si="927"/>
        <v>0</v>
      </c>
      <c r="AS138" s="459">
        <f t="shared" ca="1" si="927"/>
        <v>0</v>
      </c>
      <c r="AT138" s="459">
        <f t="shared" ca="1" si="927"/>
        <v>0</v>
      </c>
      <c r="AU138" s="459">
        <f t="shared" ca="1" si="927"/>
        <v>0</v>
      </c>
      <c r="AV138" s="459">
        <f t="shared" ca="1" si="927"/>
        <v>0</v>
      </c>
      <c r="AW138" s="459">
        <f t="shared" ca="1" si="927"/>
        <v>0</v>
      </c>
      <c r="AX138" s="459">
        <f t="shared" ca="1" si="927"/>
        <v>0</v>
      </c>
      <c r="AY138" s="459">
        <f t="shared" ca="1" si="927"/>
        <v>0</v>
      </c>
      <c r="AZ138" s="459">
        <f t="shared" ca="1" si="927"/>
        <v>0</v>
      </c>
      <c r="BA138" s="459">
        <f t="shared" ca="1" si="927"/>
        <v>0</v>
      </c>
      <c r="BB138" s="459">
        <f t="shared" ca="1" si="927"/>
        <v>0</v>
      </c>
      <c r="BC138" s="459">
        <f t="shared" ca="1" si="927"/>
        <v>0</v>
      </c>
      <c r="BD138" s="459">
        <f t="shared" ca="1" si="927"/>
        <v>0</v>
      </c>
      <c r="BE138" s="459">
        <f t="shared" ca="1" si="927"/>
        <v>0</v>
      </c>
      <c r="BF138" s="459">
        <f t="shared" ca="1" si="927"/>
        <v>0</v>
      </c>
      <c r="BG138" s="459">
        <f t="shared" ca="1" si="927"/>
        <v>0</v>
      </c>
      <c r="BH138" s="459">
        <f t="shared" ca="1" si="927"/>
        <v>0</v>
      </c>
      <c r="BI138" s="459">
        <f t="shared" ca="1" si="927"/>
        <v>0</v>
      </c>
      <c r="BJ138" s="459">
        <f t="shared" ca="1" si="927"/>
        <v>0</v>
      </c>
      <c r="BK138" s="459">
        <f t="shared" ca="1" si="927"/>
        <v>0</v>
      </c>
      <c r="BL138" s="459">
        <f t="shared" ca="1" si="927"/>
        <v>0</v>
      </c>
      <c r="BM138" s="459">
        <f t="shared" ca="1" si="927"/>
        <v>0</v>
      </c>
      <c r="BN138" s="459">
        <f t="shared" ca="1" si="927"/>
        <v>0</v>
      </c>
      <c r="BO138" s="459">
        <f t="shared" ca="1" si="927"/>
        <v>0</v>
      </c>
      <c r="BP138" s="459">
        <f t="shared" ca="1" si="927"/>
        <v>0</v>
      </c>
      <c r="BQ138" s="459">
        <f t="shared" ca="1" si="927"/>
        <v>0</v>
      </c>
      <c r="BR138" s="459">
        <f t="shared" ca="1" si="927"/>
        <v>0</v>
      </c>
      <c r="BS138" s="459">
        <f t="shared" ref="BS138:CX138" ca="1" si="928">MAX(BS135-BS116*BS132,0)</f>
        <v>0</v>
      </c>
      <c r="BT138" s="459">
        <f t="shared" ca="1" si="928"/>
        <v>0</v>
      </c>
      <c r="BU138" s="459">
        <f t="shared" ca="1" si="928"/>
        <v>0</v>
      </c>
      <c r="BV138" s="459">
        <f t="shared" ca="1" si="928"/>
        <v>0</v>
      </c>
      <c r="BW138" s="459">
        <f t="shared" ca="1" si="928"/>
        <v>0</v>
      </c>
      <c r="BX138" s="459">
        <f t="shared" ca="1" si="928"/>
        <v>0</v>
      </c>
      <c r="BY138" s="459">
        <f t="shared" ca="1" si="928"/>
        <v>0</v>
      </c>
      <c r="BZ138" s="459">
        <f t="shared" ca="1" si="928"/>
        <v>0</v>
      </c>
      <c r="CA138" s="459">
        <f t="shared" ca="1" si="928"/>
        <v>0</v>
      </c>
      <c r="CB138" s="459">
        <f t="shared" ca="1" si="928"/>
        <v>0</v>
      </c>
      <c r="CC138" s="459">
        <f t="shared" ca="1" si="928"/>
        <v>0</v>
      </c>
      <c r="CD138" s="459">
        <f t="shared" ca="1" si="928"/>
        <v>0</v>
      </c>
      <c r="CE138" s="459">
        <f t="shared" ca="1" si="928"/>
        <v>0</v>
      </c>
      <c r="CF138" s="459">
        <f t="shared" ca="1" si="928"/>
        <v>0</v>
      </c>
      <c r="CG138" s="459">
        <f t="shared" ca="1" si="928"/>
        <v>0</v>
      </c>
      <c r="CH138" s="459">
        <f t="shared" ca="1" si="928"/>
        <v>0</v>
      </c>
      <c r="CI138" s="459">
        <f t="shared" ca="1" si="928"/>
        <v>0</v>
      </c>
      <c r="CJ138" s="459">
        <f t="shared" ca="1" si="928"/>
        <v>0</v>
      </c>
      <c r="CK138" s="459">
        <f t="shared" ca="1" si="928"/>
        <v>0</v>
      </c>
      <c r="CL138" s="459">
        <f t="shared" ca="1" si="928"/>
        <v>0</v>
      </c>
      <c r="CM138" s="459">
        <f t="shared" ca="1" si="928"/>
        <v>0</v>
      </c>
      <c r="CN138" s="459">
        <f t="shared" ca="1" si="928"/>
        <v>0</v>
      </c>
      <c r="CO138" s="459">
        <f t="shared" ca="1" si="928"/>
        <v>0</v>
      </c>
      <c r="CP138" s="459">
        <f t="shared" ca="1" si="928"/>
        <v>0</v>
      </c>
      <c r="CQ138" s="459">
        <f t="shared" ca="1" si="928"/>
        <v>0</v>
      </c>
      <c r="CR138" s="459">
        <f t="shared" ca="1" si="928"/>
        <v>0</v>
      </c>
      <c r="CS138" s="459">
        <f t="shared" ca="1" si="928"/>
        <v>0</v>
      </c>
      <c r="CT138" s="459">
        <f t="shared" ca="1" si="928"/>
        <v>0</v>
      </c>
      <c r="CU138" s="459">
        <f t="shared" ca="1" si="928"/>
        <v>0</v>
      </c>
      <c r="CV138" s="459">
        <f t="shared" ca="1" si="928"/>
        <v>0</v>
      </c>
      <c r="CW138" s="459">
        <f t="shared" ca="1" si="928"/>
        <v>0</v>
      </c>
      <c r="CX138" s="459">
        <f t="shared" ca="1" si="928"/>
        <v>0</v>
      </c>
      <c r="CY138" s="459">
        <f t="shared" ref="CY138:DW138" ca="1" si="929">MAX(CY135-CY116*CY132,0)</f>
        <v>0</v>
      </c>
      <c r="CZ138" s="459">
        <f t="shared" ca="1" si="929"/>
        <v>0</v>
      </c>
      <c r="DA138" s="459">
        <f t="shared" ca="1" si="929"/>
        <v>0</v>
      </c>
      <c r="DB138" s="459">
        <f t="shared" ca="1" si="929"/>
        <v>0</v>
      </c>
      <c r="DC138" s="459">
        <f t="shared" ca="1" si="929"/>
        <v>0</v>
      </c>
      <c r="DD138" s="459">
        <f t="shared" ca="1" si="929"/>
        <v>0</v>
      </c>
      <c r="DE138" s="459">
        <f t="shared" ca="1" si="929"/>
        <v>0</v>
      </c>
      <c r="DF138" s="459">
        <f t="shared" ca="1" si="929"/>
        <v>0</v>
      </c>
      <c r="DG138" s="459">
        <f t="shared" ca="1" si="929"/>
        <v>0</v>
      </c>
      <c r="DH138" s="459">
        <f t="shared" ca="1" si="929"/>
        <v>0</v>
      </c>
      <c r="DI138" s="459">
        <f t="shared" ca="1" si="929"/>
        <v>0</v>
      </c>
      <c r="DJ138" s="459">
        <f t="shared" ca="1" si="929"/>
        <v>0</v>
      </c>
      <c r="DK138" s="459">
        <f t="shared" ca="1" si="929"/>
        <v>0</v>
      </c>
      <c r="DL138" s="459">
        <f t="shared" ca="1" si="929"/>
        <v>0</v>
      </c>
      <c r="DM138" s="459">
        <f t="shared" ca="1" si="929"/>
        <v>0</v>
      </c>
      <c r="DN138" s="459">
        <f t="shared" ca="1" si="929"/>
        <v>0</v>
      </c>
      <c r="DO138" s="459">
        <f t="shared" ca="1" si="929"/>
        <v>0</v>
      </c>
      <c r="DP138" s="459">
        <f t="shared" ca="1" si="929"/>
        <v>0</v>
      </c>
      <c r="DQ138" s="459">
        <f t="shared" ca="1" si="929"/>
        <v>0</v>
      </c>
      <c r="DR138" s="459">
        <f t="shared" ca="1" si="929"/>
        <v>0</v>
      </c>
      <c r="DS138" s="459">
        <f t="shared" ca="1" si="929"/>
        <v>0</v>
      </c>
      <c r="DT138" s="459">
        <f t="shared" ca="1" si="929"/>
        <v>0</v>
      </c>
      <c r="DU138" s="459">
        <f t="shared" ca="1" si="929"/>
        <v>0</v>
      </c>
      <c r="DV138" s="459">
        <f t="shared" ca="1" si="929"/>
        <v>0</v>
      </c>
      <c r="DW138" s="459">
        <f t="shared" ca="1" si="929"/>
        <v>0</v>
      </c>
      <c r="DX138" s="510"/>
      <c r="DY138" s="510"/>
      <c r="DZ138" s="510"/>
      <c r="EA138" s="510"/>
      <c r="EB138" s="510"/>
      <c r="EC138" s="510"/>
      <c r="ED138" s="510"/>
      <c r="EE138" s="510"/>
      <c r="EF138" s="510"/>
    </row>
    <row r="139" spans="1:148">
      <c r="A139" s="873" t="s">
        <v>1089</v>
      </c>
      <c r="B139" s="704"/>
      <c r="C139" s="704"/>
      <c r="D139" s="395"/>
      <c r="E139" s="395"/>
      <c r="F139" s="611"/>
      <c r="G139" s="459">
        <f ca="1">G133+G134-G137+G138</f>
        <v>32703.864020594257</v>
      </c>
      <c r="H139" s="459">
        <f ca="1">H133+H134-H137+H138</f>
        <v>33047.452182845096</v>
      </c>
      <c r="I139" s="459">
        <f t="shared" ref="I139:BT139" ca="1" si="930">I133+I134-I137+I138</f>
        <v>33410.59166349619</v>
      </c>
      <c r="J139" s="459">
        <f t="shared" ca="1" si="930"/>
        <v>33769.07293908891</v>
      </c>
      <c r="K139" s="459">
        <f t="shared" ca="1" si="930"/>
        <v>34147.953001164045</v>
      </c>
      <c r="L139" s="459">
        <f t="shared" ca="1" si="930"/>
        <v>34533.906382929054</v>
      </c>
      <c r="M139" s="459">
        <f t="shared" ca="1" si="930"/>
        <v>34939.666034701171</v>
      </c>
      <c r="N139" s="459">
        <f t="shared" ca="1" si="930"/>
        <v>35338.244232349323</v>
      </c>
      <c r="O139" s="459">
        <f t="shared" ca="1" si="930"/>
        <v>35759.502865780159</v>
      </c>
      <c r="P139" s="459">
        <f t="shared" ca="1" si="930"/>
        <v>36178.328884952301</v>
      </c>
      <c r="Q139" s="459">
        <f t="shared" ca="1" si="930"/>
        <v>36620.987508837898</v>
      </c>
      <c r="R139" s="459">
        <f t="shared" ca="1" si="930"/>
        <v>37063.682023621463</v>
      </c>
      <c r="S139" s="459">
        <f t="shared" ca="1" si="930"/>
        <v>37531.567340544076</v>
      </c>
      <c r="T139" s="459">
        <f t="shared" ca="1" si="930"/>
        <v>37995.253682394723</v>
      </c>
      <c r="U139" s="459">
        <f t="shared" ca="1" si="930"/>
        <v>38482.735377050165</v>
      </c>
      <c r="V139" s="459">
        <f t="shared" ca="1" si="930"/>
        <v>38956.831260830651</v>
      </c>
      <c r="W139" s="459">
        <f t="shared" ca="1" si="930"/>
        <v>39457.904789927321</v>
      </c>
      <c r="X139" s="459">
        <f t="shared" ca="1" si="930"/>
        <v>39947.251246396932</v>
      </c>
      <c r="Y139" s="459">
        <f t="shared" ca="1" si="930"/>
        <v>40464.443156900234</v>
      </c>
      <c r="Z139" s="459">
        <f t="shared" ca="1" si="930"/>
        <v>40970.791671129205</v>
      </c>
      <c r="AA139" s="459">
        <f t="shared" ca="1" si="930"/>
        <v>41505.953113482166</v>
      </c>
      <c r="AB139" s="459">
        <f t="shared" ca="1" si="930"/>
        <v>42040.684940944193</v>
      </c>
      <c r="AC139" s="459">
        <f t="shared" ca="1" si="930"/>
        <v>42602.858017677499</v>
      </c>
      <c r="AD139" s="459">
        <f t="shared" ca="1" si="930"/>
        <v>43151.177761573599</v>
      </c>
      <c r="AE139" s="459">
        <f t="shared" ca="1" si="930"/>
        <v>43730.698737281149</v>
      </c>
      <c r="AF139" s="459">
        <f t="shared" ca="1" si="930"/>
        <v>42231.916720984715</v>
      </c>
      <c r="AG139" s="459">
        <f t="shared" ca="1" si="930"/>
        <v>40768.038020282838</v>
      </c>
      <c r="AH139" s="459">
        <f t="shared" ca="1" si="930"/>
        <v>39120.092086459699</v>
      </c>
      <c r="AI139" s="459">
        <f t="shared" ca="1" si="930"/>
        <v>38302.175927926277</v>
      </c>
      <c r="AJ139" s="459">
        <f t="shared" ca="1" si="930"/>
        <v>33638.227672403853</v>
      </c>
      <c r="AK139" s="459">
        <f t="shared" ca="1" si="930"/>
        <v>29819.476277486629</v>
      </c>
      <c r="AL139" s="459">
        <f t="shared" ca="1" si="930"/>
        <v>24790.158510532892</v>
      </c>
      <c r="AM139" s="459">
        <f t="shared" ca="1" si="930"/>
        <v>20699.160531613816</v>
      </c>
      <c r="AN139" s="459">
        <f t="shared" ca="1" si="930"/>
        <v>15098.039322840461</v>
      </c>
      <c r="AO139" s="459">
        <f t="shared" ca="1" si="930"/>
        <v>10614.406364130886</v>
      </c>
      <c r="AP139" s="459">
        <f t="shared" ca="1" si="930"/>
        <v>4449.5464599476836</v>
      </c>
      <c r="AQ139" s="459">
        <f t="shared" ca="1" si="930"/>
        <v>0</v>
      </c>
      <c r="AR139" s="459">
        <f t="shared" ca="1" si="930"/>
        <v>0</v>
      </c>
      <c r="AS139" s="459">
        <f t="shared" ca="1" si="930"/>
        <v>0</v>
      </c>
      <c r="AT139" s="459">
        <f t="shared" ca="1" si="930"/>
        <v>0</v>
      </c>
      <c r="AU139" s="459">
        <f t="shared" ca="1" si="930"/>
        <v>0</v>
      </c>
      <c r="AV139" s="459">
        <f t="shared" ca="1" si="930"/>
        <v>0</v>
      </c>
      <c r="AW139" s="459">
        <f t="shared" ca="1" si="930"/>
        <v>0</v>
      </c>
      <c r="AX139" s="459">
        <f t="shared" ca="1" si="930"/>
        <v>0</v>
      </c>
      <c r="AY139" s="459">
        <f t="shared" ca="1" si="930"/>
        <v>0</v>
      </c>
      <c r="AZ139" s="459">
        <f t="shared" ca="1" si="930"/>
        <v>0</v>
      </c>
      <c r="BA139" s="459">
        <f t="shared" ca="1" si="930"/>
        <v>0</v>
      </c>
      <c r="BB139" s="459">
        <f t="shared" ca="1" si="930"/>
        <v>0</v>
      </c>
      <c r="BC139" s="459">
        <f t="shared" ca="1" si="930"/>
        <v>0</v>
      </c>
      <c r="BD139" s="459">
        <f t="shared" ca="1" si="930"/>
        <v>0</v>
      </c>
      <c r="BE139" s="459">
        <f t="shared" ca="1" si="930"/>
        <v>0</v>
      </c>
      <c r="BF139" s="459">
        <f t="shared" ca="1" si="930"/>
        <v>0</v>
      </c>
      <c r="BG139" s="459">
        <f t="shared" ca="1" si="930"/>
        <v>0</v>
      </c>
      <c r="BH139" s="459">
        <f t="shared" ca="1" si="930"/>
        <v>0</v>
      </c>
      <c r="BI139" s="459">
        <f t="shared" ca="1" si="930"/>
        <v>0</v>
      </c>
      <c r="BJ139" s="459">
        <f t="shared" ca="1" si="930"/>
        <v>0</v>
      </c>
      <c r="BK139" s="459">
        <f t="shared" ca="1" si="930"/>
        <v>0</v>
      </c>
      <c r="BL139" s="459">
        <f t="shared" ca="1" si="930"/>
        <v>0</v>
      </c>
      <c r="BM139" s="459">
        <f t="shared" ca="1" si="930"/>
        <v>0</v>
      </c>
      <c r="BN139" s="459">
        <f t="shared" ca="1" si="930"/>
        <v>0</v>
      </c>
      <c r="BO139" s="459">
        <f t="shared" ca="1" si="930"/>
        <v>0</v>
      </c>
      <c r="BP139" s="459">
        <f t="shared" ca="1" si="930"/>
        <v>0</v>
      </c>
      <c r="BQ139" s="459">
        <f t="shared" ca="1" si="930"/>
        <v>0</v>
      </c>
      <c r="BR139" s="459">
        <f t="shared" ca="1" si="930"/>
        <v>0</v>
      </c>
      <c r="BS139" s="459">
        <f t="shared" ca="1" si="930"/>
        <v>0</v>
      </c>
      <c r="BT139" s="459">
        <f t="shared" ca="1" si="930"/>
        <v>0</v>
      </c>
      <c r="BU139" s="459">
        <f t="shared" ref="BU139:DW139" ca="1" si="931">BU133+BU134-BU137+BU138</f>
        <v>0</v>
      </c>
      <c r="BV139" s="459">
        <f t="shared" ca="1" si="931"/>
        <v>0</v>
      </c>
      <c r="BW139" s="459">
        <f t="shared" ca="1" si="931"/>
        <v>0</v>
      </c>
      <c r="BX139" s="459">
        <f t="shared" ca="1" si="931"/>
        <v>0</v>
      </c>
      <c r="BY139" s="459">
        <f t="shared" ca="1" si="931"/>
        <v>0</v>
      </c>
      <c r="BZ139" s="459">
        <f t="shared" ca="1" si="931"/>
        <v>0</v>
      </c>
      <c r="CA139" s="459">
        <f t="shared" ca="1" si="931"/>
        <v>0</v>
      </c>
      <c r="CB139" s="459">
        <f t="shared" ca="1" si="931"/>
        <v>0</v>
      </c>
      <c r="CC139" s="459">
        <f t="shared" ca="1" si="931"/>
        <v>0</v>
      </c>
      <c r="CD139" s="459">
        <f t="shared" ca="1" si="931"/>
        <v>0</v>
      </c>
      <c r="CE139" s="459">
        <f t="shared" ca="1" si="931"/>
        <v>0</v>
      </c>
      <c r="CF139" s="459">
        <f t="shared" ca="1" si="931"/>
        <v>0</v>
      </c>
      <c r="CG139" s="459">
        <f t="shared" ca="1" si="931"/>
        <v>0</v>
      </c>
      <c r="CH139" s="459">
        <f t="shared" ca="1" si="931"/>
        <v>0</v>
      </c>
      <c r="CI139" s="459">
        <f t="shared" ca="1" si="931"/>
        <v>0</v>
      </c>
      <c r="CJ139" s="459">
        <f t="shared" ca="1" si="931"/>
        <v>0</v>
      </c>
      <c r="CK139" s="459">
        <f t="shared" ca="1" si="931"/>
        <v>0</v>
      </c>
      <c r="CL139" s="459">
        <f t="shared" ca="1" si="931"/>
        <v>0</v>
      </c>
      <c r="CM139" s="459">
        <f t="shared" ca="1" si="931"/>
        <v>0</v>
      </c>
      <c r="CN139" s="459">
        <f t="shared" ca="1" si="931"/>
        <v>0</v>
      </c>
      <c r="CO139" s="459">
        <f t="shared" ca="1" si="931"/>
        <v>0</v>
      </c>
      <c r="CP139" s="459">
        <f t="shared" ca="1" si="931"/>
        <v>0</v>
      </c>
      <c r="CQ139" s="459">
        <f t="shared" ca="1" si="931"/>
        <v>0</v>
      </c>
      <c r="CR139" s="459">
        <f t="shared" ca="1" si="931"/>
        <v>0</v>
      </c>
      <c r="CS139" s="459">
        <f t="shared" ca="1" si="931"/>
        <v>0</v>
      </c>
      <c r="CT139" s="459">
        <f t="shared" ca="1" si="931"/>
        <v>0</v>
      </c>
      <c r="CU139" s="459">
        <f t="shared" ca="1" si="931"/>
        <v>0</v>
      </c>
      <c r="CV139" s="459">
        <f t="shared" ca="1" si="931"/>
        <v>0</v>
      </c>
      <c r="CW139" s="459">
        <f t="shared" ca="1" si="931"/>
        <v>0</v>
      </c>
      <c r="CX139" s="459">
        <f t="shared" ca="1" si="931"/>
        <v>0</v>
      </c>
      <c r="CY139" s="459">
        <f t="shared" ca="1" si="931"/>
        <v>0</v>
      </c>
      <c r="CZ139" s="459">
        <f t="shared" ca="1" si="931"/>
        <v>0</v>
      </c>
      <c r="DA139" s="459">
        <f t="shared" ca="1" si="931"/>
        <v>0</v>
      </c>
      <c r="DB139" s="459">
        <f t="shared" ca="1" si="931"/>
        <v>0</v>
      </c>
      <c r="DC139" s="459">
        <f t="shared" ca="1" si="931"/>
        <v>0</v>
      </c>
      <c r="DD139" s="459">
        <f t="shared" ca="1" si="931"/>
        <v>0</v>
      </c>
      <c r="DE139" s="459">
        <f t="shared" ca="1" si="931"/>
        <v>0</v>
      </c>
      <c r="DF139" s="459">
        <f t="shared" ca="1" si="931"/>
        <v>0</v>
      </c>
      <c r="DG139" s="459">
        <f t="shared" ca="1" si="931"/>
        <v>0</v>
      </c>
      <c r="DH139" s="459">
        <f t="shared" ca="1" si="931"/>
        <v>0</v>
      </c>
      <c r="DI139" s="459">
        <f t="shared" ca="1" si="931"/>
        <v>0</v>
      </c>
      <c r="DJ139" s="459">
        <f t="shared" ca="1" si="931"/>
        <v>0</v>
      </c>
      <c r="DK139" s="459">
        <f t="shared" ca="1" si="931"/>
        <v>0</v>
      </c>
      <c r="DL139" s="459">
        <f t="shared" ca="1" si="931"/>
        <v>0</v>
      </c>
      <c r="DM139" s="459">
        <f t="shared" ca="1" si="931"/>
        <v>0</v>
      </c>
      <c r="DN139" s="459">
        <f t="shared" ca="1" si="931"/>
        <v>0</v>
      </c>
      <c r="DO139" s="459">
        <f t="shared" ca="1" si="931"/>
        <v>0</v>
      </c>
      <c r="DP139" s="459">
        <f t="shared" ca="1" si="931"/>
        <v>0</v>
      </c>
      <c r="DQ139" s="459">
        <f t="shared" ca="1" si="931"/>
        <v>0</v>
      </c>
      <c r="DR139" s="459">
        <f t="shared" ca="1" si="931"/>
        <v>0</v>
      </c>
      <c r="DS139" s="459">
        <f t="shared" ca="1" si="931"/>
        <v>0</v>
      </c>
      <c r="DT139" s="459">
        <f t="shared" ca="1" si="931"/>
        <v>0</v>
      </c>
      <c r="DU139" s="459">
        <f t="shared" ca="1" si="931"/>
        <v>0</v>
      </c>
      <c r="DV139" s="459">
        <f t="shared" ca="1" si="931"/>
        <v>0</v>
      </c>
      <c r="DW139" s="459">
        <f t="shared" ca="1" si="931"/>
        <v>0</v>
      </c>
      <c r="DX139" s="510"/>
      <c r="DY139" s="510"/>
      <c r="DZ139" s="510"/>
      <c r="EA139" s="510"/>
      <c r="EB139" s="510"/>
      <c r="EC139" s="510"/>
      <c r="ED139" s="510"/>
      <c r="EE139" s="510"/>
      <c r="EF139" s="510"/>
    </row>
    <row r="140" spans="1:148">
      <c r="A140" s="343" t="str">
        <f>A131</f>
        <v>Sponsor</v>
      </c>
      <c r="B140" s="708"/>
      <c r="C140" s="708"/>
      <c r="D140" s="395"/>
      <c r="E140" s="395"/>
      <c r="F140" s="322"/>
      <c r="G140" s="513">
        <f ca="1">SUM(G135:G137)</f>
        <v>3568.6878026481627</v>
      </c>
      <c r="H140" s="513">
        <f t="shared" ref="H140" ca="1" si="932">SUM(H135:H137)</f>
        <v>1297.4026055293284</v>
      </c>
      <c r="I140" s="513">
        <f t="shared" ref="I140:BT140" ca="1" si="933">SUM(I135:I137)</f>
        <v>1332.7630030999449</v>
      </c>
      <c r="J140" s="513">
        <f t="shared" ca="1" si="933"/>
        <v>1325.4393624313011</v>
      </c>
      <c r="K140" s="513">
        <f t="shared" ca="1" si="933"/>
        <v>1361.8650785298323</v>
      </c>
      <c r="L140" s="513">
        <f t="shared" ca="1" si="933"/>
        <v>1362.1758786217767</v>
      </c>
      <c r="M140" s="513">
        <f t="shared" ca="1" si="933"/>
        <v>1392.7098683745635</v>
      </c>
      <c r="N140" s="513">
        <f t="shared" ca="1" si="933"/>
        <v>1386.0996278971861</v>
      </c>
      <c r="O140" s="513">
        <f t="shared" ca="1" si="933"/>
        <v>1425.1478221922796</v>
      </c>
      <c r="P140" s="513">
        <f t="shared" ca="1" si="933"/>
        <v>1418.6235657438267</v>
      </c>
      <c r="Q140" s="513">
        <f t="shared" ca="1" si="933"/>
        <v>1459.0274005109532</v>
      </c>
      <c r="R140" s="513">
        <f t="shared" ca="1" si="933"/>
        <v>1452.7997236382816</v>
      </c>
      <c r="S140" s="513">
        <f t="shared" ca="1" si="933"/>
        <v>1494.7326010622137</v>
      </c>
      <c r="T140" s="513">
        <f t="shared" ca="1" si="933"/>
        <v>1497.1496451460871</v>
      </c>
      <c r="U140" s="513">
        <f t="shared" ca="1" si="933"/>
        <v>1532.3017375475351</v>
      </c>
      <c r="V140" s="513">
        <f t="shared" ca="1" si="933"/>
        <v>1526.6575568758531</v>
      </c>
      <c r="W140" s="513">
        <f t="shared" ca="1" si="933"/>
        <v>1571.0809757792529</v>
      </c>
      <c r="X140" s="513">
        <f t="shared" ca="1" si="933"/>
        <v>1565.3437297483497</v>
      </c>
      <c r="Y140" s="513">
        <f t="shared" ca="1" si="933"/>
        <v>1611.023392731405</v>
      </c>
      <c r="Z140" s="513">
        <f t="shared" ca="1" si="933"/>
        <v>1605.2743477038778</v>
      </c>
      <c r="AA140" s="513">
        <f t="shared" ca="1" si="933"/>
        <v>1652.3015161617041</v>
      </c>
      <c r="AB140" s="513">
        <f t="shared" ca="1" si="933"/>
        <v>1655.6895269378092</v>
      </c>
      <c r="AC140" s="513">
        <f t="shared" ca="1" si="933"/>
        <v>1695.4489926868453</v>
      </c>
      <c r="AD140" s="513">
        <f t="shared" ca="1" si="933"/>
        <v>1690.1079016327951</v>
      </c>
      <c r="AE140" s="513">
        <f t="shared" ca="1" si="933"/>
        <v>1740.2337990420917</v>
      </c>
      <c r="AF140" s="513">
        <f t="shared" ca="1" si="933"/>
        <v>3233.6327497644638</v>
      </c>
      <c r="AG140" s="513">
        <f t="shared" ca="1" si="933"/>
        <v>3167.0398353125461</v>
      </c>
      <c r="AH140" s="513">
        <f t="shared" ca="1" si="933"/>
        <v>3265.2642640524441</v>
      </c>
      <c r="AI140" s="513">
        <f t="shared" ca="1" si="933"/>
        <v>2395.5812421298256</v>
      </c>
      <c r="AJ140" s="513">
        <f t="shared" ca="1" si="933"/>
        <v>6191.8377939076463</v>
      </c>
      <c r="AK140" s="513">
        <f t="shared" ca="1" si="933"/>
        <v>5175.3396451577319</v>
      </c>
      <c r="AL140" s="513">
        <f t="shared" ca="1" si="933"/>
        <v>6212.2931546195068</v>
      </c>
      <c r="AM140" s="513">
        <f t="shared" ca="1" si="933"/>
        <v>5090.7545084397443</v>
      </c>
      <c r="AN140" s="513">
        <f t="shared" ca="1" si="933"/>
        <v>6422.2824265754589</v>
      </c>
      <c r="AO140" s="513">
        <f t="shared" ca="1" si="933"/>
        <v>5092.5182705786492</v>
      </c>
      <c r="AP140" s="513">
        <f t="shared" ca="1" si="933"/>
        <v>6585.9464909026956</v>
      </c>
      <c r="AQ140" s="513">
        <f t="shared" ca="1" si="933"/>
        <v>4628.9911829351631</v>
      </c>
      <c r="AR140" s="513">
        <f t="shared" ca="1" si="933"/>
        <v>0</v>
      </c>
      <c r="AS140" s="513">
        <f t="shared" ca="1" si="933"/>
        <v>0</v>
      </c>
      <c r="AT140" s="513">
        <f t="shared" ca="1" si="933"/>
        <v>0</v>
      </c>
      <c r="AU140" s="513">
        <f t="shared" ca="1" si="933"/>
        <v>0</v>
      </c>
      <c r="AV140" s="513">
        <f t="shared" ca="1" si="933"/>
        <v>0</v>
      </c>
      <c r="AW140" s="513">
        <f t="shared" ca="1" si="933"/>
        <v>0</v>
      </c>
      <c r="AX140" s="513">
        <f t="shared" ca="1" si="933"/>
        <v>0</v>
      </c>
      <c r="AY140" s="513">
        <f t="shared" ca="1" si="933"/>
        <v>0</v>
      </c>
      <c r="AZ140" s="513">
        <f t="shared" ca="1" si="933"/>
        <v>0</v>
      </c>
      <c r="BA140" s="513">
        <f t="shared" ca="1" si="933"/>
        <v>0</v>
      </c>
      <c r="BB140" s="513">
        <f t="shared" ca="1" si="933"/>
        <v>0</v>
      </c>
      <c r="BC140" s="513">
        <f t="shared" ca="1" si="933"/>
        <v>0</v>
      </c>
      <c r="BD140" s="513">
        <f t="shared" ca="1" si="933"/>
        <v>0</v>
      </c>
      <c r="BE140" s="513">
        <f t="shared" ca="1" si="933"/>
        <v>0</v>
      </c>
      <c r="BF140" s="513">
        <f t="shared" ca="1" si="933"/>
        <v>0</v>
      </c>
      <c r="BG140" s="513">
        <f t="shared" ca="1" si="933"/>
        <v>0</v>
      </c>
      <c r="BH140" s="513">
        <f t="shared" ca="1" si="933"/>
        <v>0</v>
      </c>
      <c r="BI140" s="513">
        <f t="shared" ca="1" si="933"/>
        <v>0</v>
      </c>
      <c r="BJ140" s="513">
        <f t="shared" ca="1" si="933"/>
        <v>0</v>
      </c>
      <c r="BK140" s="513">
        <f t="shared" ca="1" si="933"/>
        <v>0</v>
      </c>
      <c r="BL140" s="513">
        <f t="shared" ca="1" si="933"/>
        <v>0</v>
      </c>
      <c r="BM140" s="513">
        <f t="shared" ca="1" si="933"/>
        <v>0</v>
      </c>
      <c r="BN140" s="513">
        <f t="shared" ca="1" si="933"/>
        <v>0</v>
      </c>
      <c r="BO140" s="513">
        <f t="shared" ca="1" si="933"/>
        <v>0</v>
      </c>
      <c r="BP140" s="513">
        <f t="shared" ca="1" si="933"/>
        <v>0</v>
      </c>
      <c r="BQ140" s="513">
        <f t="shared" ca="1" si="933"/>
        <v>0</v>
      </c>
      <c r="BR140" s="513">
        <f t="shared" ca="1" si="933"/>
        <v>0</v>
      </c>
      <c r="BS140" s="513">
        <f t="shared" ca="1" si="933"/>
        <v>0</v>
      </c>
      <c r="BT140" s="513">
        <f t="shared" ca="1" si="933"/>
        <v>0</v>
      </c>
      <c r="BU140" s="513">
        <f t="shared" ref="BU140:DW140" ca="1" si="934">SUM(BU135:BU137)</f>
        <v>0</v>
      </c>
      <c r="BV140" s="513">
        <f t="shared" ca="1" si="934"/>
        <v>0</v>
      </c>
      <c r="BW140" s="513">
        <f t="shared" ca="1" si="934"/>
        <v>0</v>
      </c>
      <c r="BX140" s="513">
        <f t="shared" ca="1" si="934"/>
        <v>0</v>
      </c>
      <c r="BY140" s="513">
        <f t="shared" ca="1" si="934"/>
        <v>0</v>
      </c>
      <c r="BZ140" s="513">
        <f t="shared" ca="1" si="934"/>
        <v>0</v>
      </c>
      <c r="CA140" s="513">
        <f t="shared" ca="1" si="934"/>
        <v>0</v>
      </c>
      <c r="CB140" s="513">
        <f t="shared" ca="1" si="934"/>
        <v>0</v>
      </c>
      <c r="CC140" s="513">
        <f t="shared" ca="1" si="934"/>
        <v>0</v>
      </c>
      <c r="CD140" s="513">
        <f t="shared" ca="1" si="934"/>
        <v>0</v>
      </c>
      <c r="CE140" s="513">
        <f t="shared" ca="1" si="934"/>
        <v>0</v>
      </c>
      <c r="CF140" s="513">
        <f t="shared" ca="1" si="934"/>
        <v>0</v>
      </c>
      <c r="CG140" s="513">
        <f t="shared" ca="1" si="934"/>
        <v>0</v>
      </c>
      <c r="CH140" s="513">
        <f t="shared" ca="1" si="934"/>
        <v>0</v>
      </c>
      <c r="CI140" s="513">
        <f t="shared" ca="1" si="934"/>
        <v>0</v>
      </c>
      <c r="CJ140" s="513">
        <f t="shared" ca="1" si="934"/>
        <v>0</v>
      </c>
      <c r="CK140" s="513">
        <f t="shared" ca="1" si="934"/>
        <v>0</v>
      </c>
      <c r="CL140" s="513">
        <f t="shared" ca="1" si="934"/>
        <v>0</v>
      </c>
      <c r="CM140" s="513">
        <f t="shared" ca="1" si="934"/>
        <v>0</v>
      </c>
      <c r="CN140" s="513">
        <f t="shared" ca="1" si="934"/>
        <v>0</v>
      </c>
      <c r="CO140" s="513">
        <f t="shared" ca="1" si="934"/>
        <v>0</v>
      </c>
      <c r="CP140" s="513">
        <f t="shared" ca="1" si="934"/>
        <v>0</v>
      </c>
      <c r="CQ140" s="513">
        <f t="shared" ca="1" si="934"/>
        <v>0</v>
      </c>
      <c r="CR140" s="513">
        <f t="shared" ca="1" si="934"/>
        <v>0</v>
      </c>
      <c r="CS140" s="513">
        <f t="shared" ca="1" si="934"/>
        <v>0</v>
      </c>
      <c r="CT140" s="513">
        <f t="shared" ca="1" si="934"/>
        <v>0</v>
      </c>
      <c r="CU140" s="513">
        <f t="shared" ca="1" si="934"/>
        <v>0</v>
      </c>
      <c r="CV140" s="513">
        <f t="shared" ca="1" si="934"/>
        <v>0</v>
      </c>
      <c r="CW140" s="513">
        <f t="shared" ca="1" si="934"/>
        <v>0</v>
      </c>
      <c r="CX140" s="513">
        <f t="shared" ca="1" si="934"/>
        <v>0</v>
      </c>
      <c r="CY140" s="513">
        <f t="shared" ca="1" si="934"/>
        <v>0</v>
      </c>
      <c r="CZ140" s="513">
        <f t="shared" ca="1" si="934"/>
        <v>0</v>
      </c>
      <c r="DA140" s="513">
        <f t="shared" ca="1" si="934"/>
        <v>0</v>
      </c>
      <c r="DB140" s="513">
        <f t="shared" ca="1" si="934"/>
        <v>0</v>
      </c>
      <c r="DC140" s="513">
        <f t="shared" ca="1" si="934"/>
        <v>0</v>
      </c>
      <c r="DD140" s="513">
        <f t="shared" ca="1" si="934"/>
        <v>0</v>
      </c>
      <c r="DE140" s="513">
        <f t="shared" ca="1" si="934"/>
        <v>0</v>
      </c>
      <c r="DF140" s="513">
        <f t="shared" ca="1" si="934"/>
        <v>0</v>
      </c>
      <c r="DG140" s="513">
        <f t="shared" ca="1" si="934"/>
        <v>0</v>
      </c>
      <c r="DH140" s="513">
        <f t="shared" ca="1" si="934"/>
        <v>0</v>
      </c>
      <c r="DI140" s="513">
        <f t="shared" ca="1" si="934"/>
        <v>0</v>
      </c>
      <c r="DJ140" s="513">
        <f t="shared" ca="1" si="934"/>
        <v>0</v>
      </c>
      <c r="DK140" s="513">
        <f t="shared" ca="1" si="934"/>
        <v>0</v>
      </c>
      <c r="DL140" s="513">
        <f t="shared" ca="1" si="934"/>
        <v>0</v>
      </c>
      <c r="DM140" s="513">
        <f t="shared" ca="1" si="934"/>
        <v>0</v>
      </c>
      <c r="DN140" s="513">
        <f t="shared" ca="1" si="934"/>
        <v>0</v>
      </c>
      <c r="DO140" s="513">
        <f t="shared" ca="1" si="934"/>
        <v>0</v>
      </c>
      <c r="DP140" s="513">
        <f t="shared" ca="1" si="934"/>
        <v>0</v>
      </c>
      <c r="DQ140" s="513">
        <f t="shared" ca="1" si="934"/>
        <v>0</v>
      </c>
      <c r="DR140" s="513">
        <f t="shared" ca="1" si="934"/>
        <v>0</v>
      </c>
      <c r="DS140" s="513">
        <f t="shared" ca="1" si="934"/>
        <v>0</v>
      </c>
      <c r="DT140" s="513">
        <f t="shared" ca="1" si="934"/>
        <v>0</v>
      </c>
      <c r="DU140" s="513">
        <f t="shared" ca="1" si="934"/>
        <v>0</v>
      </c>
      <c r="DV140" s="513">
        <f t="shared" ca="1" si="934"/>
        <v>0</v>
      </c>
      <c r="DW140" s="513">
        <f t="shared" ca="1" si="934"/>
        <v>0</v>
      </c>
      <c r="DX140" s="510"/>
      <c r="DY140" s="510"/>
      <c r="DZ140" s="510"/>
      <c r="EA140" s="510"/>
      <c r="EB140" s="510"/>
      <c r="EC140" s="510"/>
      <c r="ED140" s="510"/>
      <c r="EE140" s="510"/>
      <c r="EF140" s="510"/>
    </row>
    <row r="141" spans="1:148">
      <c r="D141" s="395"/>
      <c r="E141" s="395"/>
      <c r="F141" s="322"/>
      <c r="G141" s="510"/>
      <c r="H141" s="510"/>
      <c r="I141" s="510"/>
      <c r="J141" s="510"/>
      <c r="K141" s="510"/>
      <c r="L141" s="510"/>
      <c r="M141" s="510"/>
      <c r="N141" s="510"/>
      <c r="O141" s="510"/>
      <c r="P141" s="510"/>
      <c r="Q141" s="510"/>
      <c r="R141" s="510"/>
      <c r="S141" s="510"/>
      <c r="T141" s="510"/>
      <c r="U141" s="510"/>
      <c r="V141" s="510"/>
      <c r="W141" s="510"/>
      <c r="X141" s="510"/>
      <c r="Y141" s="510"/>
      <c r="Z141" s="510"/>
      <c r="AA141" s="510"/>
      <c r="AB141" s="510"/>
      <c r="AC141" s="510"/>
      <c r="AD141" s="510"/>
      <c r="AE141" s="510"/>
      <c r="AF141" s="510"/>
      <c r="AG141" s="510"/>
      <c r="AH141" s="510"/>
      <c r="AI141" s="510"/>
      <c r="AJ141" s="510"/>
      <c r="AK141" s="510"/>
      <c r="AL141" s="510"/>
      <c r="AM141" s="510"/>
      <c r="AN141" s="510"/>
      <c r="AO141" s="510"/>
      <c r="AP141" s="510"/>
      <c r="AQ141" s="510"/>
      <c r="AR141" s="510"/>
      <c r="AS141" s="510"/>
      <c r="AT141" s="510"/>
      <c r="AU141" s="510"/>
      <c r="AV141" s="510"/>
      <c r="AW141" s="510"/>
      <c r="AX141" s="510"/>
      <c r="AY141" s="510"/>
      <c r="AZ141" s="510"/>
      <c r="BA141" s="510"/>
      <c r="BB141" s="510"/>
      <c r="BC141" s="510"/>
      <c r="BD141" s="510"/>
      <c r="BE141" s="510"/>
      <c r="BF141" s="510"/>
      <c r="BG141" s="510"/>
      <c r="BH141" s="510"/>
      <c r="BI141" s="510"/>
      <c r="BJ141" s="510"/>
      <c r="BK141" s="510"/>
      <c r="BL141" s="510"/>
      <c r="BM141" s="510"/>
      <c r="BN141" s="510"/>
      <c r="BO141" s="510"/>
      <c r="BP141" s="510"/>
      <c r="BQ141" s="510"/>
      <c r="BR141" s="510"/>
      <c r="BS141" s="510"/>
      <c r="BT141" s="510"/>
      <c r="BU141" s="510"/>
      <c r="BV141" s="510"/>
      <c r="BW141" s="510"/>
      <c r="BX141" s="510"/>
      <c r="BY141" s="510"/>
      <c r="BZ141" s="510"/>
      <c r="CA141" s="510"/>
      <c r="CB141" s="510"/>
      <c r="CC141" s="510"/>
      <c r="CD141" s="510"/>
      <c r="CE141" s="510"/>
      <c r="CF141" s="510"/>
      <c r="CG141" s="510"/>
      <c r="CH141" s="510"/>
      <c r="CI141" s="510"/>
      <c r="CJ141" s="510"/>
      <c r="CK141" s="510"/>
      <c r="CL141" s="510"/>
      <c r="CM141" s="510"/>
      <c r="CN141" s="510"/>
      <c r="CO141" s="510"/>
      <c r="CP141" s="510"/>
      <c r="CQ141" s="510"/>
      <c r="CR141" s="510"/>
      <c r="CS141" s="510"/>
      <c r="CT141" s="510"/>
      <c r="CU141" s="510"/>
      <c r="CV141" s="510"/>
      <c r="CW141" s="510"/>
      <c r="CX141" s="510"/>
      <c r="CY141" s="510"/>
      <c r="CZ141" s="510"/>
      <c r="DA141" s="510"/>
      <c r="DB141" s="510"/>
      <c r="DC141" s="510"/>
      <c r="DD141" s="510"/>
      <c r="DE141" s="510"/>
      <c r="DF141" s="510"/>
      <c r="DG141" s="510"/>
      <c r="DH141" s="510"/>
      <c r="DI141" s="510"/>
      <c r="DJ141" s="510"/>
      <c r="DK141" s="510"/>
      <c r="DL141" s="510"/>
      <c r="DM141" s="510"/>
      <c r="DN141" s="510"/>
      <c r="DO141" s="510"/>
      <c r="DP141" s="510"/>
      <c r="DQ141" s="510"/>
      <c r="DR141" s="510"/>
      <c r="DS141" s="510"/>
      <c r="DT141" s="510"/>
      <c r="DU141" s="510"/>
      <c r="DV141" s="510"/>
      <c r="DW141" s="510"/>
      <c r="DX141" s="510"/>
      <c r="DY141" s="510"/>
      <c r="DZ141" s="510"/>
      <c r="EA141" s="510"/>
      <c r="EB141" s="510"/>
      <c r="EC141" s="510"/>
      <c r="ED141" s="510"/>
      <c r="EE141" s="510"/>
      <c r="EF141" s="510"/>
    </row>
    <row r="142" spans="1:148">
      <c r="A142" s="343" t="str">
        <f>Inputs!$A$300</f>
        <v>Investor 1</v>
      </c>
      <c r="B142" s="969">
        <f>Inputs!$F$313</f>
        <v>0.08</v>
      </c>
      <c r="C142" s="969"/>
      <c r="F142" s="322"/>
      <c r="G142" s="518"/>
      <c r="H142" s="518"/>
      <c r="I142" s="518"/>
      <c r="J142" s="518"/>
      <c r="K142" s="518"/>
      <c r="L142" s="518"/>
      <c r="M142" s="518"/>
      <c r="N142" s="518"/>
      <c r="O142" s="518"/>
      <c r="P142" s="518"/>
      <c r="Q142" s="518"/>
      <c r="R142" s="518"/>
      <c r="S142" s="518"/>
      <c r="T142" s="518"/>
      <c r="U142" s="518"/>
      <c r="V142" s="518"/>
      <c r="W142" s="518"/>
      <c r="X142" s="518"/>
      <c r="Y142" s="518"/>
      <c r="Z142" s="518"/>
      <c r="AA142" s="518"/>
      <c r="AB142" s="518"/>
      <c r="AC142" s="518"/>
      <c r="AD142" s="518"/>
      <c r="AE142" s="518"/>
      <c r="AF142" s="518"/>
      <c r="AG142" s="518"/>
      <c r="AH142" s="518"/>
      <c r="AI142" s="518"/>
      <c r="AJ142" s="518"/>
      <c r="AK142" s="518"/>
      <c r="AL142" s="518"/>
      <c r="AM142" s="518"/>
      <c r="AN142" s="518"/>
      <c r="AO142" s="518"/>
      <c r="AP142" s="518"/>
      <c r="AQ142" s="518"/>
      <c r="AR142" s="518"/>
      <c r="AS142" s="518"/>
      <c r="AT142" s="518"/>
      <c r="AU142" s="518"/>
      <c r="AV142" s="518"/>
      <c r="AW142" s="518"/>
      <c r="AX142" s="518"/>
      <c r="AY142" s="518"/>
      <c r="AZ142" s="518"/>
      <c r="BA142" s="518"/>
      <c r="BB142" s="518"/>
      <c r="BC142" s="518"/>
      <c r="BD142" s="518"/>
      <c r="BE142" s="518"/>
      <c r="BF142" s="518"/>
      <c r="BG142" s="518"/>
      <c r="BH142" s="518"/>
      <c r="BI142" s="518"/>
      <c r="BJ142" s="518"/>
      <c r="BK142" s="518"/>
      <c r="BL142" s="518"/>
      <c r="BM142" s="518"/>
      <c r="BN142" s="518"/>
      <c r="BO142" s="518"/>
      <c r="BP142" s="518"/>
      <c r="BQ142" s="518"/>
      <c r="BR142" s="518"/>
      <c r="BS142" s="518"/>
      <c r="BT142" s="518"/>
      <c r="BU142" s="518"/>
      <c r="BV142" s="518"/>
      <c r="BW142" s="518"/>
      <c r="BX142" s="518"/>
      <c r="BY142" s="518"/>
      <c r="BZ142" s="518"/>
      <c r="CA142" s="518"/>
      <c r="CB142" s="518"/>
      <c r="CC142" s="518"/>
      <c r="CD142" s="518"/>
      <c r="CE142" s="518"/>
      <c r="CF142" s="518"/>
      <c r="CG142" s="518"/>
      <c r="CH142" s="518"/>
      <c r="CI142" s="518"/>
      <c r="CJ142" s="518"/>
      <c r="CK142" s="518"/>
      <c r="CL142" s="518"/>
      <c r="CM142" s="518"/>
      <c r="CN142" s="518"/>
      <c r="CO142" s="518"/>
      <c r="CP142" s="518"/>
      <c r="CQ142" s="518"/>
      <c r="CR142" s="518"/>
      <c r="CS142" s="518"/>
      <c r="CT142" s="518"/>
      <c r="CU142" s="518"/>
      <c r="CV142" s="518"/>
      <c r="CW142" s="518"/>
      <c r="CX142" s="518"/>
      <c r="CY142" s="518"/>
      <c r="CZ142" s="518"/>
      <c r="DA142" s="518"/>
      <c r="DB142" s="518"/>
      <c r="DC142" s="518"/>
      <c r="DD142" s="518"/>
      <c r="DE142" s="518"/>
      <c r="DF142" s="518"/>
      <c r="DG142" s="518"/>
      <c r="DH142" s="518"/>
      <c r="DI142" s="518"/>
      <c r="DJ142" s="518"/>
      <c r="DK142" s="518"/>
      <c r="DL142" s="518"/>
      <c r="DM142" s="518"/>
      <c r="DN142" s="518"/>
      <c r="DO142" s="518"/>
      <c r="DP142" s="518"/>
      <c r="DQ142" s="518"/>
      <c r="DR142" s="518"/>
      <c r="DS142" s="518"/>
      <c r="DT142" s="518"/>
      <c r="DU142" s="518"/>
      <c r="DV142" s="518"/>
      <c r="DW142" s="518"/>
      <c r="DX142" s="510"/>
      <c r="DY142" s="510"/>
      <c r="DZ142" s="510"/>
      <c r="EA142" s="510"/>
      <c r="EB142" s="510"/>
      <c r="EC142" s="510"/>
      <c r="ED142" s="510"/>
      <c r="EE142" s="510"/>
      <c r="EF142" s="510"/>
    </row>
    <row r="143" spans="1:148">
      <c r="A143" s="617" t="str">
        <f>A132</f>
        <v>%outstanding principal n-1</v>
      </c>
      <c r="B143" s="704"/>
      <c r="C143" s="704"/>
      <c r="D143" s="965"/>
      <c r="E143" s="624"/>
      <c r="G143" s="369">
        <f t="shared" ref="G143:AL143" ca="1" si="935">IF(G$3=0,G145/G$121,IF(F$126=0,0,F150/F$126))</f>
        <v>0</v>
      </c>
      <c r="H143" s="369">
        <f t="shared" ca="1" si="935"/>
        <v>0</v>
      </c>
      <c r="I143" s="369">
        <f t="shared" ca="1" si="935"/>
        <v>0</v>
      </c>
      <c r="J143" s="369">
        <f t="shared" ca="1" si="935"/>
        <v>0</v>
      </c>
      <c r="K143" s="369">
        <f t="shared" ca="1" si="935"/>
        <v>0</v>
      </c>
      <c r="L143" s="369">
        <f t="shared" ca="1" si="935"/>
        <v>0</v>
      </c>
      <c r="M143" s="369">
        <f t="shared" ca="1" si="935"/>
        <v>0</v>
      </c>
      <c r="N143" s="369">
        <f t="shared" ca="1" si="935"/>
        <v>0</v>
      </c>
      <c r="O143" s="369">
        <f t="shared" ca="1" si="935"/>
        <v>0</v>
      </c>
      <c r="P143" s="369">
        <f t="shared" ca="1" si="935"/>
        <v>0</v>
      </c>
      <c r="Q143" s="369">
        <f t="shared" ca="1" si="935"/>
        <v>0</v>
      </c>
      <c r="R143" s="369">
        <f t="shared" ca="1" si="935"/>
        <v>0</v>
      </c>
      <c r="S143" s="369">
        <f t="shared" ca="1" si="935"/>
        <v>0</v>
      </c>
      <c r="T143" s="369">
        <f t="shared" ca="1" si="935"/>
        <v>0</v>
      </c>
      <c r="U143" s="369">
        <f t="shared" ca="1" si="935"/>
        <v>0</v>
      </c>
      <c r="V143" s="369">
        <f t="shared" ca="1" si="935"/>
        <v>0</v>
      </c>
      <c r="W143" s="369">
        <f t="shared" ca="1" si="935"/>
        <v>0</v>
      </c>
      <c r="X143" s="369">
        <f t="shared" ca="1" si="935"/>
        <v>0</v>
      </c>
      <c r="Y143" s="369">
        <f t="shared" ca="1" si="935"/>
        <v>0</v>
      </c>
      <c r="Z143" s="369">
        <f t="shared" ca="1" si="935"/>
        <v>0</v>
      </c>
      <c r="AA143" s="369">
        <f t="shared" ca="1" si="935"/>
        <v>0</v>
      </c>
      <c r="AB143" s="369">
        <f t="shared" ca="1" si="935"/>
        <v>0</v>
      </c>
      <c r="AC143" s="369">
        <f t="shared" ca="1" si="935"/>
        <v>0</v>
      </c>
      <c r="AD143" s="369">
        <f t="shared" ca="1" si="935"/>
        <v>0</v>
      </c>
      <c r="AE143" s="369">
        <f t="shared" ca="1" si="935"/>
        <v>0</v>
      </c>
      <c r="AF143" s="369">
        <f t="shared" ca="1" si="935"/>
        <v>0</v>
      </c>
      <c r="AG143" s="369">
        <f t="shared" ca="1" si="935"/>
        <v>0</v>
      </c>
      <c r="AH143" s="369">
        <f t="shared" ca="1" si="935"/>
        <v>0</v>
      </c>
      <c r="AI143" s="369">
        <f t="shared" ca="1" si="935"/>
        <v>0</v>
      </c>
      <c r="AJ143" s="369">
        <f t="shared" ca="1" si="935"/>
        <v>0</v>
      </c>
      <c r="AK143" s="369">
        <f t="shared" ca="1" si="935"/>
        <v>0</v>
      </c>
      <c r="AL143" s="369">
        <f t="shared" ca="1" si="935"/>
        <v>0</v>
      </c>
      <c r="AM143" s="369">
        <f t="shared" ref="AM143:BR143" ca="1" si="936">IF(AM$3=0,AM145/AM$121,IF(AL$126=0,0,AL150/AL$126))</f>
        <v>0</v>
      </c>
      <c r="AN143" s="369">
        <f t="shared" ca="1" si="936"/>
        <v>0</v>
      </c>
      <c r="AO143" s="369">
        <f t="shared" ca="1" si="936"/>
        <v>0</v>
      </c>
      <c r="AP143" s="369">
        <f t="shared" ca="1" si="936"/>
        <v>0</v>
      </c>
      <c r="AQ143" s="369">
        <f t="shared" ca="1" si="936"/>
        <v>0</v>
      </c>
      <c r="AR143" s="369">
        <f t="shared" ca="1" si="936"/>
        <v>0</v>
      </c>
      <c r="AS143" s="369">
        <f t="shared" ca="1" si="936"/>
        <v>0</v>
      </c>
      <c r="AT143" s="369">
        <f t="shared" ca="1" si="936"/>
        <v>0</v>
      </c>
      <c r="AU143" s="369">
        <f t="shared" ca="1" si="936"/>
        <v>0</v>
      </c>
      <c r="AV143" s="369">
        <f t="shared" ca="1" si="936"/>
        <v>0</v>
      </c>
      <c r="AW143" s="369">
        <f t="shared" ca="1" si="936"/>
        <v>0</v>
      </c>
      <c r="AX143" s="369">
        <f t="shared" ca="1" si="936"/>
        <v>0</v>
      </c>
      <c r="AY143" s="369">
        <f t="shared" ca="1" si="936"/>
        <v>0</v>
      </c>
      <c r="AZ143" s="369">
        <f t="shared" ca="1" si="936"/>
        <v>0</v>
      </c>
      <c r="BA143" s="369">
        <f t="shared" ca="1" si="936"/>
        <v>0</v>
      </c>
      <c r="BB143" s="369">
        <f t="shared" ca="1" si="936"/>
        <v>0</v>
      </c>
      <c r="BC143" s="369">
        <f t="shared" ca="1" si="936"/>
        <v>0</v>
      </c>
      <c r="BD143" s="369">
        <f t="shared" ca="1" si="936"/>
        <v>0</v>
      </c>
      <c r="BE143" s="369">
        <f t="shared" ca="1" si="936"/>
        <v>0</v>
      </c>
      <c r="BF143" s="369">
        <f t="shared" ca="1" si="936"/>
        <v>0</v>
      </c>
      <c r="BG143" s="369">
        <f t="shared" ca="1" si="936"/>
        <v>0</v>
      </c>
      <c r="BH143" s="369">
        <f t="shared" ca="1" si="936"/>
        <v>0</v>
      </c>
      <c r="BI143" s="369">
        <f t="shared" ca="1" si="936"/>
        <v>0</v>
      </c>
      <c r="BJ143" s="369">
        <f t="shared" ca="1" si="936"/>
        <v>0</v>
      </c>
      <c r="BK143" s="369">
        <f t="shared" ca="1" si="936"/>
        <v>0</v>
      </c>
      <c r="BL143" s="369">
        <f t="shared" ca="1" si="936"/>
        <v>0</v>
      </c>
      <c r="BM143" s="369">
        <f t="shared" ca="1" si="936"/>
        <v>0</v>
      </c>
      <c r="BN143" s="369">
        <f t="shared" ca="1" si="936"/>
        <v>0</v>
      </c>
      <c r="BO143" s="369">
        <f t="shared" ca="1" si="936"/>
        <v>0</v>
      </c>
      <c r="BP143" s="369">
        <f t="shared" ca="1" si="936"/>
        <v>0</v>
      </c>
      <c r="BQ143" s="369">
        <f t="shared" ca="1" si="936"/>
        <v>0</v>
      </c>
      <c r="BR143" s="369">
        <f t="shared" ca="1" si="936"/>
        <v>0</v>
      </c>
      <c r="BS143" s="369">
        <f t="shared" ref="BS143:CX143" ca="1" si="937">IF(BS$3=0,BS145/BS$121,IF(BR$126=0,0,BR150/BR$126))</f>
        <v>0</v>
      </c>
      <c r="BT143" s="369">
        <f t="shared" ca="1" si="937"/>
        <v>0</v>
      </c>
      <c r="BU143" s="369">
        <f t="shared" ca="1" si="937"/>
        <v>0</v>
      </c>
      <c r="BV143" s="369">
        <f t="shared" ca="1" si="937"/>
        <v>0</v>
      </c>
      <c r="BW143" s="369">
        <f t="shared" ca="1" si="937"/>
        <v>0</v>
      </c>
      <c r="BX143" s="369">
        <f t="shared" ca="1" si="937"/>
        <v>0</v>
      </c>
      <c r="BY143" s="369">
        <f t="shared" ca="1" si="937"/>
        <v>0</v>
      </c>
      <c r="BZ143" s="369">
        <f t="shared" ca="1" si="937"/>
        <v>0</v>
      </c>
      <c r="CA143" s="369">
        <f t="shared" ca="1" si="937"/>
        <v>0</v>
      </c>
      <c r="CB143" s="369">
        <f t="shared" ca="1" si="937"/>
        <v>0</v>
      </c>
      <c r="CC143" s="369">
        <f t="shared" ca="1" si="937"/>
        <v>0</v>
      </c>
      <c r="CD143" s="369">
        <f t="shared" ca="1" si="937"/>
        <v>0</v>
      </c>
      <c r="CE143" s="369">
        <f t="shared" ca="1" si="937"/>
        <v>0</v>
      </c>
      <c r="CF143" s="369">
        <f t="shared" ca="1" si="937"/>
        <v>0</v>
      </c>
      <c r="CG143" s="369">
        <f t="shared" ca="1" si="937"/>
        <v>0</v>
      </c>
      <c r="CH143" s="369">
        <f t="shared" ca="1" si="937"/>
        <v>0</v>
      </c>
      <c r="CI143" s="369">
        <f t="shared" ca="1" si="937"/>
        <v>0</v>
      </c>
      <c r="CJ143" s="369">
        <f t="shared" ca="1" si="937"/>
        <v>0</v>
      </c>
      <c r="CK143" s="369">
        <f t="shared" ca="1" si="937"/>
        <v>0</v>
      </c>
      <c r="CL143" s="369">
        <f t="shared" ca="1" si="937"/>
        <v>0</v>
      </c>
      <c r="CM143" s="369">
        <f t="shared" ca="1" si="937"/>
        <v>0</v>
      </c>
      <c r="CN143" s="369">
        <f t="shared" ca="1" si="937"/>
        <v>0</v>
      </c>
      <c r="CO143" s="369">
        <f t="shared" ca="1" si="937"/>
        <v>0</v>
      </c>
      <c r="CP143" s="369">
        <f t="shared" ca="1" si="937"/>
        <v>0</v>
      </c>
      <c r="CQ143" s="369">
        <f t="shared" ca="1" si="937"/>
        <v>0</v>
      </c>
      <c r="CR143" s="369">
        <f t="shared" ca="1" si="937"/>
        <v>0</v>
      </c>
      <c r="CS143" s="369">
        <f t="shared" ca="1" si="937"/>
        <v>0</v>
      </c>
      <c r="CT143" s="369">
        <f t="shared" ca="1" si="937"/>
        <v>0</v>
      </c>
      <c r="CU143" s="369">
        <f t="shared" ca="1" si="937"/>
        <v>0</v>
      </c>
      <c r="CV143" s="369">
        <f t="shared" ca="1" si="937"/>
        <v>0</v>
      </c>
      <c r="CW143" s="369">
        <f t="shared" ca="1" si="937"/>
        <v>0</v>
      </c>
      <c r="CX143" s="369">
        <f t="shared" ca="1" si="937"/>
        <v>0</v>
      </c>
      <c r="CY143" s="369">
        <f t="shared" ref="CY143:DW143" ca="1" si="938">IF(CY$3=0,CY145/CY$121,IF(CX$126=0,0,CX150/CX$126))</f>
        <v>0</v>
      </c>
      <c r="CZ143" s="369">
        <f t="shared" ca="1" si="938"/>
        <v>0</v>
      </c>
      <c r="DA143" s="369">
        <f t="shared" ca="1" si="938"/>
        <v>0</v>
      </c>
      <c r="DB143" s="369">
        <f t="shared" ca="1" si="938"/>
        <v>0</v>
      </c>
      <c r="DC143" s="369">
        <f t="shared" ca="1" si="938"/>
        <v>0</v>
      </c>
      <c r="DD143" s="369">
        <f t="shared" ca="1" si="938"/>
        <v>0</v>
      </c>
      <c r="DE143" s="369">
        <f t="shared" ca="1" si="938"/>
        <v>0</v>
      </c>
      <c r="DF143" s="369">
        <f t="shared" ca="1" si="938"/>
        <v>0</v>
      </c>
      <c r="DG143" s="369">
        <f t="shared" ca="1" si="938"/>
        <v>0</v>
      </c>
      <c r="DH143" s="369">
        <f t="shared" ca="1" si="938"/>
        <v>0</v>
      </c>
      <c r="DI143" s="369">
        <f t="shared" ca="1" si="938"/>
        <v>0</v>
      </c>
      <c r="DJ143" s="369">
        <f t="shared" ca="1" si="938"/>
        <v>0</v>
      </c>
      <c r="DK143" s="369">
        <f t="shared" ca="1" si="938"/>
        <v>0</v>
      </c>
      <c r="DL143" s="369">
        <f t="shared" ca="1" si="938"/>
        <v>0</v>
      </c>
      <c r="DM143" s="369">
        <f t="shared" ca="1" si="938"/>
        <v>0</v>
      </c>
      <c r="DN143" s="369">
        <f t="shared" ca="1" si="938"/>
        <v>0</v>
      </c>
      <c r="DO143" s="369">
        <f t="shared" ca="1" si="938"/>
        <v>0</v>
      </c>
      <c r="DP143" s="369">
        <f t="shared" ca="1" si="938"/>
        <v>0</v>
      </c>
      <c r="DQ143" s="369">
        <f t="shared" ca="1" si="938"/>
        <v>0</v>
      </c>
      <c r="DR143" s="369">
        <f t="shared" ca="1" si="938"/>
        <v>0</v>
      </c>
      <c r="DS143" s="369">
        <f t="shared" ca="1" si="938"/>
        <v>0</v>
      </c>
      <c r="DT143" s="369">
        <f t="shared" ca="1" si="938"/>
        <v>0</v>
      </c>
      <c r="DU143" s="369">
        <f t="shared" ca="1" si="938"/>
        <v>0</v>
      </c>
      <c r="DV143" s="369">
        <f t="shared" ca="1" si="938"/>
        <v>0</v>
      </c>
      <c r="DW143" s="369">
        <f t="shared" ca="1" si="938"/>
        <v>0</v>
      </c>
      <c r="DX143" s="510"/>
      <c r="DY143" s="510"/>
      <c r="DZ143" s="510"/>
      <c r="EA143" s="510"/>
      <c r="EB143" s="510"/>
      <c r="EC143" s="510"/>
      <c r="ED143" s="510"/>
      <c r="EE143" s="510"/>
      <c r="EF143" s="510"/>
    </row>
    <row r="144" spans="1:148">
      <c r="A144" s="873" t="str">
        <f>A133</f>
        <v>Beginning</v>
      </c>
      <c r="B144" s="704"/>
      <c r="C144" s="704"/>
      <c r="D144" s="395"/>
      <c r="E144" s="395"/>
      <c r="F144" s="322"/>
      <c r="G144" s="459">
        <f t="shared" ref="G144:H144" si="939">F150</f>
        <v>0</v>
      </c>
      <c r="H144" s="459">
        <f t="shared" ca="1" si="939"/>
        <v>0</v>
      </c>
      <c r="I144" s="459">
        <f t="shared" ref="I144" ca="1" si="940">H150</f>
        <v>0</v>
      </c>
      <c r="J144" s="459">
        <f t="shared" ref="J144" ca="1" si="941">I150</f>
        <v>0</v>
      </c>
      <c r="K144" s="459">
        <f t="shared" ref="K144" ca="1" si="942">J150</f>
        <v>0</v>
      </c>
      <c r="L144" s="459">
        <f t="shared" ref="L144" ca="1" si="943">K150</f>
        <v>0</v>
      </c>
      <c r="M144" s="459">
        <f t="shared" ref="M144" ca="1" si="944">L150</f>
        <v>0</v>
      </c>
      <c r="N144" s="459">
        <f t="shared" ref="N144" ca="1" si="945">M150</f>
        <v>0</v>
      </c>
      <c r="O144" s="459">
        <f t="shared" ref="O144" ca="1" si="946">N150</f>
        <v>0</v>
      </c>
      <c r="P144" s="459">
        <f t="shared" ref="P144" ca="1" si="947">O150</f>
        <v>0</v>
      </c>
      <c r="Q144" s="459">
        <f t="shared" ref="Q144" ca="1" si="948">P150</f>
        <v>0</v>
      </c>
      <c r="R144" s="459">
        <f t="shared" ref="R144" ca="1" si="949">Q150</f>
        <v>0</v>
      </c>
      <c r="S144" s="459">
        <f t="shared" ref="S144" ca="1" si="950">R150</f>
        <v>0</v>
      </c>
      <c r="T144" s="459">
        <f t="shared" ref="T144" ca="1" si="951">S150</f>
        <v>0</v>
      </c>
      <c r="U144" s="459">
        <f t="shared" ref="U144" ca="1" si="952">T150</f>
        <v>0</v>
      </c>
      <c r="V144" s="459">
        <f t="shared" ref="V144" ca="1" si="953">U150</f>
        <v>0</v>
      </c>
      <c r="W144" s="459">
        <f t="shared" ref="W144" ca="1" si="954">V150</f>
        <v>0</v>
      </c>
      <c r="X144" s="459">
        <f t="shared" ref="X144" ca="1" si="955">W150</f>
        <v>0</v>
      </c>
      <c r="Y144" s="459">
        <f t="shared" ref="Y144" ca="1" si="956">X150</f>
        <v>0</v>
      </c>
      <c r="Z144" s="459">
        <f t="shared" ref="Z144" ca="1" si="957">Y150</f>
        <v>0</v>
      </c>
      <c r="AA144" s="459">
        <f t="shared" ref="AA144" ca="1" si="958">Z150</f>
        <v>0</v>
      </c>
      <c r="AB144" s="459">
        <f t="shared" ref="AB144" ca="1" si="959">AA150</f>
        <v>0</v>
      </c>
      <c r="AC144" s="459">
        <f t="shared" ref="AC144" ca="1" si="960">AB150</f>
        <v>0</v>
      </c>
      <c r="AD144" s="459">
        <f t="shared" ref="AD144" ca="1" si="961">AC150</f>
        <v>0</v>
      </c>
      <c r="AE144" s="459">
        <f t="shared" ref="AE144" ca="1" si="962">AD150</f>
        <v>0</v>
      </c>
      <c r="AF144" s="459">
        <f t="shared" ref="AF144" ca="1" si="963">AE150</f>
        <v>0</v>
      </c>
      <c r="AG144" s="459">
        <f t="shared" ref="AG144" ca="1" si="964">AF150</f>
        <v>0</v>
      </c>
      <c r="AH144" s="459">
        <f t="shared" ref="AH144" ca="1" si="965">AG150</f>
        <v>0</v>
      </c>
      <c r="AI144" s="459">
        <f t="shared" ref="AI144" ca="1" si="966">AH150</f>
        <v>0</v>
      </c>
      <c r="AJ144" s="459">
        <f t="shared" ref="AJ144" ca="1" si="967">AI150</f>
        <v>0</v>
      </c>
      <c r="AK144" s="459">
        <f t="shared" ref="AK144" ca="1" si="968">AJ150</f>
        <v>0</v>
      </c>
      <c r="AL144" s="459">
        <f t="shared" ref="AL144" ca="1" si="969">AK150</f>
        <v>0</v>
      </c>
      <c r="AM144" s="459">
        <f t="shared" ref="AM144" ca="1" si="970">AL150</f>
        <v>0</v>
      </c>
      <c r="AN144" s="459">
        <f t="shared" ref="AN144" ca="1" si="971">AM150</f>
        <v>0</v>
      </c>
      <c r="AO144" s="459">
        <f t="shared" ref="AO144" ca="1" si="972">AN150</f>
        <v>0</v>
      </c>
      <c r="AP144" s="459">
        <f t="shared" ref="AP144" ca="1" si="973">AO150</f>
        <v>0</v>
      </c>
      <c r="AQ144" s="459">
        <f t="shared" ref="AQ144" ca="1" si="974">AP150</f>
        <v>0</v>
      </c>
      <c r="AR144" s="459">
        <f t="shared" ref="AR144" ca="1" si="975">AQ150</f>
        <v>0</v>
      </c>
      <c r="AS144" s="459">
        <f t="shared" ref="AS144" ca="1" si="976">AR150</f>
        <v>0</v>
      </c>
      <c r="AT144" s="459">
        <f t="shared" ref="AT144" ca="1" si="977">AS150</f>
        <v>0</v>
      </c>
      <c r="AU144" s="459">
        <f t="shared" ref="AU144" ca="1" si="978">AT150</f>
        <v>0</v>
      </c>
      <c r="AV144" s="459">
        <f t="shared" ref="AV144" ca="1" si="979">AU150</f>
        <v>0</v>
      </c>
      <c r="AW144" s="459">
        <f t="shared" ref="AW144" ca="1" si="980">AV150</f>
        <v>0</v>
      </c>
      <c r="AX144" s="459">
        <f t="shared" ref="AX144" ca="1" si="981">AW150</f>
        <v>0</v>
      </c>
      <c r="AY144" s="459">
        <f t="shared" ref="AY144" ca="1" si="982">AX150</f>
        <v>0</v>
      </c>
      <c r="AZ144" s="459">
        <f t="shared" ref="AZ144" ca="1" si="983">AY150</f>
        <v>0</v>
      </c>
      <c r="BA144" s="459">
        <f t="shared" ref="BA144" ca="1" si="984">AZ150</f>
        <v>0</v>
      </c>
      <c r="BB144" s="459">
        <f t="shared" ref="BB144" ca="1" si="985">BA150</f>
        <v>0</v>
      </c>
      <c r="BC144" s="459">
        <f t="shared" ref="BC144" ca="1" si="986">BB150</f>
        <v>0</v>
      </c>
      <c r="BD144" s="459">
        <f t="shared" ref="BD144" ca="1" si="987">BC150</f>
        <v>0</v>
      </c>
      <c r="BE144" s="459">
        <f t="shared" ref="BE144" ca="1" si="988">BD150</f>
        <v>0</v>
      </c>
      <c r="BF144" s="459">
        <f t="shared" ref="BF144" ca="1" si="989">BE150</f>
        <v>0</v>
      </c>
      <c r="BG144" s="459">
        <f t="shared" ref="BG144" ca="1" si="990">BF150</f>
        <v>0</v>
      </c>
      <c r="BH144" s="459">
        <f t="shared" ref="BH144" ca="1" si="991">BG150</f>
        <v>0</v>
      </c>
      <c r="BI144" s="459">
        <f t="shared" ref="BI144" ca="1" si="992">BH150</f>
        <v>0</v>
      </c>
      <c r="BJ144" s="459">
        <f t="shared" ref="BJ144" ca="1" si="993">BI150</f>
        <v>0</v>
      </c>
      <c r="BK144" s="459">
        <f t="shared" ref="BK144" ca="1" si="994">BJ150</f>
        <v>0</v>
      </c>
      <c r="BL144" s="459">
        <f t="shared" ref="BL144" ca="1" si="995">BK150</f>
        <v>0</v>
      </c>
      <c r="BM144" s="459">
        <f t="shared" ref="BM144" ca="1" si="996">BL150</f>
        <v>0</v>
      </c>
      <c r="BN144" s="459">
        <f t="shared" ref="BN144" ca="1" si="997">BM150</f>
        <v>0</v>
      </c>
      <c r="BO144" s="459">
        <f t="shared" ref="BO144" ca="1" si="998">BN150</f>
        <v>0</v>
      </c>
      <c r="BP144" s="459">
        <f t="shared" ref="BP144" ca="1" si="999">BO150</f>
        <v>0</v>
      </c>
      <c r="BQ144" s="459">
        <f t="shared" ref="BQ144" ca="1" si="1000">BP150</f>
        <v>0</v>
      </c>
      <c r="BR144" s="459">
        <f t="shared" ref="BR144" ca="1" si="1001">BQ150</f>
        <v>0</v>
      </c>
      <c r="BS144" s="459">
        <f t="shared" ref="BS144" ca="1" si="1002">BR150</f>
        <v>0</v>
      </c>
      <c r="BT144" s="459">
        <f t="shared" ref="BT144" ca="1" si="1003">BS150</f>
        <v>0</v>
      </c>
      <c r="BU144" s="459">
        <f t="shared" ref="BU144" ca="1" si="1004">BT150</f>
        <v>0</v>
      </c>
      <c r="BV144" s="459">
        <f t="shared" ref="BV144" ca="1" si="1005">BU150</f>
        <v>0</v>
      </c>
      <c r="BW144" s="459">
        <f t="shared" ref="BW144" ca="1" si="1006">BV150</f>
        <v>0</v>
      </c>
      <c r="BX144" s="459">
        <f t="shared" ref="BX144" ca="1" si="1007">BW150</f>
        <v>0</v>
      </c>
      <c r="BY144" s="459">
        <f t="shared" ref="BY144" ca="1" si="1008">BX150</f>
        <v>0</v>
      </c>
      <c r="BZ144" s="459">
        <f t="shared" ref="BZ144" ca="1" si="1009">BY150</f>
        <v>0</v>
      </c>
      <c r="CA144" s="459">
        <f t="shared" ref="CA144" ca="1" si="1010">BZ150</f>
        <v>0</v>
      </c>
      <c r="CB144" s="459">
        <f t="shared" ref="CB144" ca="1" si="1011">CA150</f>
        <v>0</v>
      </c>
      <c r="CC144" s="459">
        <f t="shared" ref="CC144" ca="1" si="1012">CB150</f>
        <v>0</v>
      </c>
      <c r="CD144" s="459">
        <f t="shared" ref="CD144" ca="1" si="1013">CC150</f>
        <v>0</v>
      </c>
      <c r="CE144" s="459">
        <f t="shared" ref="CE144" ca="1" si="1014">CD150</f>
        <v>0</v>
      </c>
      <c r="CF144" s="459">
        <f t="shared" ref="CF144" ca="1" si="1015">CE150</f>
        <v>0</v>
      </c>
      <c r="CG144" s="459">
        <f t="shared" ref="CG144" ca="1" si="1016">CF150</f>
        <v>0</v>
      </c>
      <c r="CH144" s="459">
        <f t="shared" ref="CH144" ca="1" si="1017">CG150</f>
        <v>0</v>
      </c>
      <c r="CI144" s="459">
        <f t="shared" ref="CI144" ca="1" si="1018">CH150</f>
        <v>0</v>
      </c>
      <c r="CJ144" s="459">
        <f t="shared" ref="CJ144" ca="1" si="1019">CI150</f>
        <v>0</v>
      </c>
      <c r="CK144" s="459">
        <f t="shared" ref="CK144" ca="1" si="1020">CJ150</f>
        <v>0</v>
      </c>
      <c r="CL144" s="459">
        <f t="shared" ref="CL144" ca="1" si="1021">CK150</f>
        <v>0</v>
      </c>
      <c r="CM144" s="459">
        <f t="shared" ref="CM144" ca="1" si="1022">CL150</f>
        <v>0</v>
      </c>
      <c r="CN144" s="459">
        <f t="shared" ref="CN144" ca="1" si="1023">CM150</f>
        <v>0</v>
      </c>
      <c r="CO144" s="459">
        <f t="shared" ref="CO144" ca="1" si="1024">CN150</f>
        <v>0</v>
      </c>
      <c r="CP144" s="459">
        <f t="shared" ref="CP144" ca="1" si="1025">CO150</f>
        <v>0</v>
      </c>
      <c r="CQ144" s="459">
        <f t="shared" ref="CQ144" ca="1" si="1026">CP150</f>
        <v>0</v>
      </c>
      <c r="CR144" s="459">
        <f t="shared" ref="CR144" ca="1" si="1027">CQ150</f>
        <v>0</v>
      </c>
      <c r="CS144" s="459">
        <f t="shared" ref="CS144" ca="1" si="1028">CR150</f>
        <v>0</v>
      </c>
      <c r="CT144" s="459">
        <f t="shared" ref="CT144" ca="1" si="1029">CS150</f>
        <v>0</v>
      </c>
      <c r="CU144" s="459">
        <f t="shared" ref="CU144" ca="1" si="1030">CT150</f>
        <v>0</v>
      </c>
      <c r="CV144" s="459">
        <f t="shared" ref="CV144" ca="1" si="1031">CU150</f>
        <v>0</v>
      </c>
      <c r="CW144" s="459">
        <f t="shared" ref="CW144" ca="1" si="1032">CV150</f>
        <v>0</v>
      </c>
      <c r="CX144" s="459">
        <f t="shared" ref="CX144" ca="1" si="1033">CW150</f>
        <v>0</v>
      </c>
      <c r="CY144" s="459">
        <f t="shared" ref="CY144" ca="1" si="1034">CX150</f>
        <v>0</v>
      </c>
      <c r="CZ144" s="459">
        <f t="shared" ref="CZ144" ca="1" si="1035">CY150</f>
        <v>0</v>
      </c>
      <c r="DA144" s="459">
        <f t="shared" ref="DA144" ca="1" si="1036">CZ150</f>
        <v>0</v>
      </c>
      <c r="DB144" s="459">
        <f t="shared" ref="DB144" ca="1" si="1037">DA150</f>
        <v>0</v>
      </c>
      <c r="DC144" s="459">
        <f t="shared" ref="DC144" ca="1" si="1038">DB150</f>
        <v>0</v>
      </c>
      <c r="DD144" s="459">
        <f t="shared" ref="DD144" ca="1" si="1039">DC150</f>
        <v>0</v>
      </c>
      <c r="DE144" s="459">
        <f t="shared" ref="DE144" ca="1" si="1040">DD150</f>
        <v>0</v>
      </c>
      <c r="DF144" s="459">
        <f t="shared" ref="DF144" ca="1" si="1041">DE150</f>
        <v>0</v>
      </c>
      <c r="DG144" s="459">
        <f t="shared" ref="DG144" ca="1" si="1042">DF150</f>
        <v>0</v>
      </c>
      <c r="DH144" s="459">
        <f t="shared" ref="DH144" ca="1" si="1043">DG150</f>
        <v>0</v>
      </c>
      <c r="DI144" s="459">
        <f t="shared" ref="DI144" ca="1" si="1044">DH150</f>
        <v>0</v>
      </c>
      <c r="DJ144" s="459">
        <f t="shared" ref="DJ144" ca="1" si="1045">DI150</f>
        <v>0</v>
      </c>
      <c r="DK144" s="459">
        <f t="shared" ref="DK144" ca="1" si="1046">DJ150</f>
        <v>0</v>
      </c>
      <c r="DL144" s="459">
        <f t="shared" ref="DL144" ca="1" si="1047">DK150</f>
        <v>0</v>
      </c>
      <c r="DM144" s="459">
        <f t="shared" ref="DM144" ca="1" si="1048">DL150</f>
        <v>0</v>
      </c>
      <c r="DN144" s="459">
        <f t="shared" ref="DN144" ca="1" si="1049">DM150</f>
        <v>0</v>
      </c>
      <c r="DO144" s="459">
        <f t="shared" ref="DO144" ca="1" si="1050">DN150</f>
        <v>0</v>
      </c>
      <c r="DP144" s="459">
        <f t="shared" ref="DP144" ca="1" si="1051">DO150</f>
        <v>0</v>
      </c>
      <c r="DQ144" s="459">
        <f t="shared" ref="DQ144" ca="1" si="1052">DP150</f>
        <v>0</v>
      </c>
      <c r="DR144" s="459">
        <f t="shared" ref="DR144" ca="1" si="1053">DQ150</f>
        <v>0</v>
      </c>
      <c r="DS144" s="459">
        <f t="shared" ref="DS144" ca="1" si="1054">DR150</f>
        <v>0</v>
      </c>
      <c r="DT144" s="459">
        <f t="shared" ref="DT144" ca="1" si="1055">DS150</f>
        <v>0</v>
      </c>
      <c r="DU144" s="459">
        <f t="shared" ref="DU144" ca="1" si="1056">DT150</f>
        <v>0</v>
      </c>
      <c r="DV144" s="459">
        <f t="shared" ref="DV144" ca="1" si="1057">DU150</f>
        <v>0</v>
      </c>
      <c r="DW144" s="459">
        <f t="shared" ref="DW144" ca="1" si="1058">DV150</f>
        <v>0</v>
      </c>
      <c r="DX144" s="510"/>
      <c r="DY144" s="510"/>
      <c r="DZ144" s="510"/>
      <c r="EA144" s="510"/>
      <c r="EB144" s="510"/>
      <c r="EC144" s="510"/>
      <c r="ED144" s="510"/>
      <c r="EE144" s="510"/>
      <c r="EF144" s="510"/>
    </row>
    <row r="145" spans="1:143">
      <c r="A145" s="880" t="str">
        <f>A134</f>
        <v>Funding</v>
      </c>
      <c r="B145" s="810">
        <f ca="1">Inputs!$D$313</f>
        <v>0</v>
      </c>
      <c r="C145" s="810"/>
      <c r="D145" s="395"/>
      <c r="E145" s="395"/>
      <c r="F145" s="322"/>
      <c r="G145" s="459">
        <f t="shared" ref="G145:BR145" ca="1" si="1059">$B145*(G$3=0)</f>
        <v>0</v>
      </c>
      <c r="H145" s="459">
        <f t="shared" ca="1" si="1059"/>
        <v>0</v>
      </c>
      <c r="I145" s="459">
        <f t="shared" ca="1" si="1059"/>
        <v>0</v>
      </c>
      <c r="J145" s="459">
        <f t="shared" ca="1" si="1059"/>
        <v>0</v>
      </c>
      <c r="K145" s="459">
        <f t="shared" ca="1" si="1059"/>
        <v>0</v>
      </c>
      <c r="L145" s="459">
        <f t="shared" ca="1" si="1059"/>
        <v>0</v>
      </c>
      <c r="M145" s="459">
        <f t="shared" ca="1" si="1059"/>
        <v>0</v>
      </c>
      <c r="N145" s="459">
        <f t="shared" ca="1" si="1059"/>
        <v>0</v>
      </c>
      <c r="O145" s="459">
        <f t="shared" ca="1" si="1059"/>
        <v>0</v>
      </c>
      <c r="P145" s="459">
        <f t="shared" ca="1" si="1059"/>
        <v>0</v>
      </c>
      <c r="Q145" s="459">
        <f t="shared" ca="1" si="1059"/>
        <v>0</v>
      </c>
      <c r="R145" s="459">
        <f t="shared" ca="1" si="1059"/>
        <v>0</v>
      </c>
      <c r="S145" s="459">
        <f t="shared" ca="1" si="1059"/>
        <v>0</v>
      </c>
      <c r="T145" s="459">
        <f t="shared" ca="1" si="1059"/>
        <v>0</v>
      </c>
      <c r="U145" s="459">
        <f t="shared" ca="1" si="1059"/>
        <v>0</v>
      </c>
      <c r="V145" s="459">
        <f t="shared" ca="1" si="1059"/>
        <v>0</v>
      </c>
      <c r="W145" s="459">
        <f t="shared" ca="1" si="1059"/>
        <v>0</v>
      </c>
      <c r="X145" s="459">
        <f t="shared" ca="1" si="1059"/>
        <v>0</v>
      </c>
      <c r="Y145" s="459">
        <f t="shared" ca="1" si="1059"/>
        <v>0</v>
      </c>
      <c r="Z145" s="459">
        <f t="shared" ca="1" si="1059"/>
        <v>0</v>
      </c>
      <c r="AA145" s="459">
        <f t="shared" ca="1" si="1059"/>
        <v>0</v>
      </c>
      <c r="AB145" s="459">
        <f t="shared" ca="1" si="1059"/>
        <v>0</v>
      </c>
      <c r="AC145" s="459">
        <f t="shared" ca="1" si="1059"/>
        <v>0</v>
      </c>
      <c r="AD145" s="459">
        <f t="shared" ca="1" si="1059"/>
        <v>0</v>
      </c>
      <c r="AE145" s="459">
        <f t="shared" ca="1" si="1059"/>
        <v>0</v>
      </c>
      <c r="AF145" s="459">
        <f t="shared" ca="1" si="1059"/>
        <v>0</v>
      </c>
      <c r="AG145" s="459">
        <f t="shared" ca="1" si="1059"/>
        <v>0</v>
      </c>
      <c r="AH145" s="459">
        <f t="shared" ca="1" si="1059"/>
        <v>0</v>
      </c>
      <c r="AI145" s="459">
        <f t="shared" ca="1" si="1059"/>
        <v>0</v>
      </c>
      <c r="AJ145" s="459">
        <f t="shared" ca="1" si="1059"/>
        <v>0</v>
      </c>
      <c r="AK145" s="459">
        <f t="shared" ca="1" si="1059"/>
        <v>0</v>
      </c>
      <c r="AL145" s="459">
        <f t="shared" ca="1" si="1059"/>
        <v>0</v>
      </c>
      <c r="AM145" s="459">
        <f t="shared" ca="1" si="1059"/>
        <v>0</v>
      </c>
      <c r="AN145" s="459">
        <f t="shared" ca="1" si="1059"/>
        <v>0</v>
      </c>
      <c r="AO145" s="459">
        <f t="shared" ca="1" si="1059"/>
        <v>0</v>
      </c>
      <c r="AP145" s="459">
        <f t="shared" ca="1" si="1059"/>
        <v>0</v>
      </c>
      <c r="AQ145" s="459">
        <f t="shared" ca="1" si="1059"/>
        <v>0</v>
      </c>
      <c r="AR145" s="459">
        <f t="shared" ca="1" si="1059"/>
        <v>0</v>
      </c>
      <c r="AS145" s="459">
        <f t="shared" ca="1" si="1059"/>
        <v>0</v>
      </c>
      <c r="AT145" s="459">
        <f t="shared" ca="1" si="1059"/>
        <v>0</v>
      </c>
      <c r="AU145" s="459">
        <f t="shared" ca="1" si="1059"/>
        <v>0</v>
      </c>
      <c r="AV145" s="459">
        <f t="shared" ca="1" si="1059"/>
        <v>0</v>
      </c>
      <c r="AW145" s="459">
        <f t="shared" ca="1" si="1059"/>
        <v>0</v>
      </c>
      <c r="AX145" s="459">
        <f t="shared" ca="1" si="1059"/>
        <v>0</v>
      </c>
      <c r="AY145" s="459">
        <f t="shared" ca="1" si="1059"/>
        <v>0</v>
      </c>
      <c r="AZ145" s="459">
        <f t="shared" ca="1" si="1059"/>
        <v>0</v>
      </c>
      <c r="BA145" s="459">
        <f t="shared" ca="1" si="1059"/>
        <v>0</v>
      </c>
      <c r="BB145" s="459">
        <f t="shared" ca="1" si="1059"/>
        <v>0</v>
      </c>
      <c r="BC145" s="459">
        <f t="shared" ca="1" si="1059"/>
        <v>0</v>
      </c>
      <c r="BD145" s="459">
        <f t="shared" ca="1" si="1059"/>
        <v>0</v>
      </c>
      <c r="BE145" s="459">
        <f t="shared" ca="1" si="1059"/>
        <v>0</v>
      </c>
      <c r="BF145" s="459">
        <f t="shared" ca="1" si="1059"/>
        <v>0</v>
      </c>
      <c r="BG145" s="459">
        <f t="shared" ca="1" si="1059"/>
        <v>0</v>
      </c>
      <c r="BH145" s="459">
        <f t="shared" ca="1" si="1059"/>
        <v>0</v>
      </c>
      <c r="BI145" s="459">
        <f t="shared" ca="1" si="1059"/>
        <v>0</v>
      </c>
      <c r="BJ145" s="459">
        <f t="shared" ca="1" si="1059"/>
        <v>0</v>
      </c>
      <c r="BK145" s="459">
        <f t="shared" ca="1" si="1059"/>
        <v>0</v>
      </c>
      <c r="BL145" s="459">
        <f t="shared" ca="1" si="1059"/>
        <v>0</v>
      </c>
      <c r="BM145" s="459">
        <f t="shared" ca="1" si="1059"/>
        <v>0</v>
      </c>
      <c r="BN145" s="459">
        <f t="shared" ca="1" si="1059"/>
        <v>0</v>
      </c>
      <c r="BO145" s="459">
        <f t="shared" ca="1" si="1059"/>
        <v>0</v>
      </c>
      <c r="BP145" s="459">
        <f t="shared" ca="1" si="1059"/>
        <v>0</v>
      </c>
      <c r="BQ145" s="459">
        <f t="shared" ca="1" si="1059"/>
        <v>0</v>
      </c>
      <c r="BR145" s="459">
        <f t="shared" ca="1" si="1059"/>
        <v>0</v>
      </c>
      <c r="BS145" s="459">
        <f t="shared" ref="BS145:DW145" ca="1" si="1060">$B145*(BS$3=0)</f>
        <v>0</v>
      </c>
      <c r="BT145" s="459">
        <f t="shared" ca="1" si="1060"/>
        <v>0</v>
      </c>
      <c r="BU145" s="459">
        <f t="shared" ca="1" si="1060"/>
        <v>0</v>
      </c>
      <c r="BV145" s="459">
        <f t="shared" ca="1" si="1060"/>
        <v>0</v>
      </c>
      <c r="BW145" s="459">
        <f t="shared" ca="1" si="1060"/>
        <v>0</v>
      </c>
      <c r="BX145" s="459">
        <f t="shared" ca="1" si="1060"/>
        <v>0</v>
      </c>
      <c r="BY145" s="459">
        <f t="shared" ca="1" si="1060"/>
        <v>0</v>
      </c>
      <c r="BZ145" s="459">
        <f t="shared" ca="1" si="1060"/>
        <v>0</v>
      </c>
      <c r="CA145" s="459">
        <f t="shared" ca="1" si="1060"/>
        <v>0</v>
      </c>
      <c r="CB145" s="459">
        <f t="shared" ca="1" si="1060"/>
        <v>0</v>
      </c>
      <c r="CC145" s="459">
        <f t="shared" ca="1" si="1060"/>
        <v>0</v>
      </c>
      <c r="CD145" s="459">
        <f t="shared" ca="1" si="1060"/>
        <v>0</v>
      </c>
      <c r="CE145" s="459">
        <f t="shared" ca="1" si="1060"/>
        <v>0</v>
      </c>
      <c r="CF145" s="459">
        <f t="shared" ca="1" si="1060"/>
        <v>0</v>
      </c>
      <c r="CG145" s="459">
        <f t="shared" ca="1" si="1060"/>
        <v>0</v>
      </c>
      <c r="CH145" s="459">
        <f t="shared" ca="1" si="1060"/>
        <v>0</v>
      </c>
      <c r="CI145" s="459">
        <f t="shared" ca="1" si="1060"/>
        <v>0</v>
      </c>
      <c r="CJ145" s="459">
        <f t="shared" ca="1" si="1060"/>
        <v>0</v>
      </c>
      <c r="CK145" s="459">
        <f t="shared" ca="1" si="1060"/>
        <v>0</v>
      </c>
      <c r="CL145" s="459">
        <f t="shared" ca="1" si="1060"/>
        <v>0</v>
      </c>
      <c r="CM145" s="459">
        <f t="shared" ca="1" si="1060"/>
        <v>0</v>
      </c>
      <c r="CN145" s="459">
        <f t="shared" ca="1" si="1060"/>
        <v>0</v>
      </c>
      <c r="CO145" s="459">
        <f t="shared" ca="1" si="1060"/>
        <v>0</v>
      </c>
      <c r="CP145" s="459">
        <f t="shared" ca="1" si="1060"/>
        <v>0</v>
      </c>
      <c r="CQ145" s="459">
        <f t="shared" ca="1" si="1060"/>
        <v>0</v>
      </c>
      <c r="CR145" s="459">
        <f t="shared" ca="1" si="1060"/>
        <v>0</v>
      </c>
      <c r="CS145" s="459">
        <f t="shared" ca="1" si="1060"/>
        <v>0</v>
      </c>
      <c r="CT145" s="459">
        <f t="shared" ca="1" si="1060"/>
        <v>0</v>
      </c>
      <c r="CU145" s="459">
        <f t="shared" ca="1" si="1060"/>
        <v>0</v>
      </c>
      <c r="CV145" s="459">
        <f t="shared" ca="1" si="1060"/>
        <v>0</v>
      </c>
      <c r="CW145" s="459">
        <f t="shared" ca="1" si="1060"/>
        <v>0</v>
      </c>
      <c r="CX145" s="459">
        <f t="shared" ca="1" si="1060"/>
        <v>0</v>
      </c>
      <c r="CY145" s="459">
        <f t="shared" ca="1" si="1060"/>
        <v>0</v>
      </c>
      <c r="CZ145" s="459">
        <f t="shared" ca="1" si="1060"/>
        <v>0</v>
      </c>
      <c r="DA145" s="459">
        <f t="shared" ca="1" si="1060"/>
        <v>0</v>
      </c>
      <c r="DB145" s="459">
        <f t="shared" ca="1" si="1060"/>
        <v>0</v>
      </c>
      <c r="DC145" s="459">
        <f t="shared" ca="1" si="1060"/>
        <v>0</v>
      </c>
      <c r="DD145" s="459">
        <f t="shared" ca="1" si="1060"/>
        <v>0</v>
      </c>
      <c r="DE145" s="459">
        <f t="shared" ca="1" si="1060"/>
        <v>0</v>
      </c>
      <c r="DF145" s="459">
        <f t="shared" ca="1" si="1060"/>
        <v>0</v>
      </c>
      <c r="DG145" s="459">
        <f t="shared" ca="1" si="1060"/>
        <v>0</v>
      </c>
      <c r="DH145" s="459">
        <f t="shared" ca="1" si="1060"/>
        <v>0</v>
      </c>
      <c r="DI145" s="459">
        <f t="shared" ca="1" si="1060"/>
        <v>0</v>
      </c>
      <c r="DJ145" s="459">
        <f t="shared" ca="1" si="1060"/>
        <v>0</v>
      </c>
      <c r="DK145" s="459">
        <f t="shared" ca="1" si="1060"/>
        <v>0</v>
      </c>
      <c r="DL145" s="459">
        <f t="shared" ca="1" si="1060"/>
        <v>0</v>
      </c>
      <c r="DM145" s="459">
        <f t="shared" ca="1" si="1060"/>
        <v>0</v>
      </c>
      <c r="DN145" s="459">
        <f t="shared" ca="1" si="1060"/>
        <v>0</v>
      </c>
      <c r="DO145" s="459">
        <f t="shared" ca="1" si="1060"/>
        <v>0</v>
      </c>
      <c r="DP145" s="459">
        <f t="shared" ca="1" si="1060"/>
        <v>0</v>
      </c>
      <c r="DQ145" s="459">
        <f t="shared" ca="1" si="1060"/>
        <v>0</v>
      </c>
      <c r="DR145" s="459">
        <f t="shared" ca="1" si="1060"/>
        <v>0</v>
      </c>
      <c r="DS145" s="459">
        <f t="shared" ca="1" si="1060"/>
        <v>0</v>
      </c>
      <c r="DT145" s="459">
        <f t="shared" ca="1" si="1060"/>
        <v>0</v>
      </c>
      <c r="DU145" s="459">
        <f t="shared" ca="1" si="1060"/>
        <v>0</v>
      </c>
      <c r="DV145" s="459">
        <f t="shared" ca="1" si="1060"/>
        <v>0</v>
      </c>
      <c r="DW145" s="459">
        <f t="shared" ca="1" si="1060"/>
        <v>0</v>
      </c>
      <c r="DX145" s="510"/>
      <c r="DY145" s="510"/>
      <c r="DZ145" s="510"/>
      <c r="EA145" s="510"/>
      <c r="EB145" s="510"/>
      <c r="EC145" s="510"/>
      <c r="ED145" s="510"/>
      <c r="EE145" s="510"/>
      <c r="EF145" s="510"/>
    </row>
    <row r="146" spans="1:143">
      <c r="A146" s="880" t="s">
        <v>1181</v>
      </c>
      <c r="B146" s="810">
        <f ca="1">+IDC!$D$52</f>
        <v>0</v>
      </c>
      <c r="C146" s="810"/>
      <c r="D146" s="510">
        <f ca="1">SUM(G146:DW146)</f>
        <v>0</v>
      </c>
      <c r="E146" s="865"/>
      <c r="F146" s="322"/>
      <c r="G146" s="459">
        <f t="shared" ref="G146:AL146" ca="1" si="1061">G144*G$14*$B142+$B146*(G$3=0)</f>
        <v>0</v>
      </c>
      <c r="H146" s="459">
        <f t="shared" ca="1" si="1061"/>
        <v>0</v>
      </c>
      <c r="I146" s="459">
        <f t="shared" ca="1" si="1061"/>
        <v>0</v>
      </c>
      <c r="J146" s="459">
        <f t="shared" ca="1" si="1061"/>
        <v>0</v>
      </c>
      <c r="K146" s="459">
        <f t="shared" ca="1" si="1061"/>
        <v>0</v>
      </c>
      <c r="L146" s="459">
        <f t="shared" ca="1" si="1061"/>
        <v>0</v>
      </c>
      <c r="M146" s="459">
        <f t="shared" ca="1" si="1061"/>
        <v>0</v>
      </c>
      <c r="N146" s="459">
        <f t="shared" ca="1" si="1061"/>
        <v>0</v>
      </c>
      <c r="O146" s="459">
        <f t="shared" ca="1" si="1061"/>
        <v>0</v>
      </c>
      <c r="P146" s="459">
        <f t="shared" ca="1" si="1061"/>
        <v>0</v>
      </c>
      <c r="Q146" s="459">
        <f t="shared" ca="1" si="1061"/>
        <v>0</v>
      </c>
      <c r="R146" s="459">
        <f t="shared" ca="1" si="1061"/>
        <v>0</v>
      </c>
      <c r="S146" s="459">
        <f t="shared" ca="1" si="1061"/>
        <v>0</v>
      </c>
      <c r="T146" s="459">
        <f t="shared" ca="1" si="1061"/>
        <v>0</v>
      </c>
      <c r="U146" s="459">
        <f t="shared" ca="1" si="1061"/>
        <v>0</v>
      </c>
      <c r="V146" s="459">
        <f t="shared" ca="1" si="1061"/>
        <v>0</v>
      </c>
      <c r="W146" s="459">
        <f t="shared" ca="1" si="1061"/>
        <v>0</v>
      </c>
      <c r="X146" s="459">
        <f t="shared" ca="1" si="1061"/>
        <v>0</v>
      </c>
      <c r="Y146" s="459">
        <f t="shared" ca="1" si="1061"/>
        <v>0</v>
      </c>
      <c r="Z146" s="459">
        <f t="shared" ca="1" si="1061"/>
        <v>0</v>
      </c>
      <c r="AA146" s="459">
        <f t="shared" ca="1" si="1061"/>
        <v>0</v>
      </c>
      <c r="AB146" s="459">
        <f t="shared" ca="1" si="1061"/>
        <v>0</v>
      </c>
      <c r="AC146" s="459">
        <f t="shared" ca="1" si="1061"/>
        <v>0</v>
      </c>
      <c r="AD146" s="459">
        <f t="shared" ca="1" si="1061"/>
        <v>0</v>
      </c>
      <c r="AE146" s="459">
        <f t="shared" ca="1" si="1061"/>
        <v>0</v>
      </c>
      <c r="AF146" s="459">
        <f t="shared" ca="1" si="1061"/>
        <v>0</v>
      </c>
      <c r="AG146" s="459">
        <f t="shared" ca="1" si="1061"/>
        <v>0</v>
      </c>
      <c r="AH146" s="459">
        <f t="shared" ca="1" si="1061"/>
        <v>0</v>
      </c>
      <c r="AI146" s="459">
        <f t="shared" ca="1" si="1061"/>
        <v>0</v>
      </c>
      <c r="AJ146" s="459">
        <f t="shared" ca="1" si="1061"/>
        <v>0</v>
      </c>
      <c r="AK146" s="459">
        <f t="shared" ca="1" si="1061"/>
        <v>0</v>
      </c>
      <c r="AL146" s="459">
        <f t="shared" ca="1" si="1061"/>
        <v>0</v>
      </c>
      <c r="AM146" s="459">
        <f t="shared" ref="AM146:BR146" ca="1" si="1062">AM144*AM$14*$B142+$B146*(AM$3=0)</f>
        <v>0</v>
      </c>
      <c r="AN146" s="459">
        <f t="shared" ca="1" si="1062"/>
        <v>0</v>
      </c>
      <c r="AO146" s="459">
        <f t="shared" ca="1" si="1062"/>
        <v>0</v>
      </c>
      <c r="AP146" s="459">
        <f t="shared" ca="1" si="1062"/>
        <v>0</v>
      </c>
      <c r="AQ146" s="459">
        <f t="shared" ca="1" si="1062"/>
        <v>0</v>
      </c>
      <c r="AR146" s="459">
        <f t="shared" ca="1" si="1062"/>
        <v>0</v>
      </c>
      <c r="AS146" s="459">
        <f t="shared" ca="1" si="1062"/>
        <v>0</v>
      </c>
      <c r="AT146" s="459">
        <f t="shared" ca="1" si="1062"/>
        <v>0</v>
      </c>
      <c r="AU146" s="459">
        <f t="shared" ca="1" si="1062"/>
        <v>0</v>
      </c>
      <c r="AV146" s="459">
        <f t="shared" ca="1" si="1062"/>
        <v>0</v>
      </c>
      <c r="AW146" s="459">
        <f t="shared" ca="1" si="1062"/>
        <v>0</v>
      </c>
      <c r="AX146" s="459">
        <f t="shared" ca="1" si="1062"/>
        <v>0</v>
      </c>
      <c r="AY146" s="459">
        <f t="shared" ca="1" si="1062"/>
        <v>0</v>
      </c>
      <c r="AZ146" s="459">
        <f t="shared" ca="1" si="1062"/>
        <v>0</v>
      </c>
      <c r="BA146" s="459">
        <f t="shared" ca="1" si="1062"/>
        <v>0</v>
      </c>
      <c r="BB146" s="459">
        <f t="shared" ca="1" si="1062"/>
        <v>0</v>
      </c>
      <c r="BC146" s="459">
        <f t="shared" ca="1" si="1062"/>
        <v>0</v>
      </c>
      <c r="BD146" s="459">
        <f t="shared" ca="1" si="1062"/>
        <v>0</v>
      </c>
      <c r="BE146" s="459">
        <f t="shared" ca="1" si="1062"/>
        <v>0</v>
      </c>
      <c r="BF146" s="459">
        <f t="shared" ca="1" si="1062"/>
        <v>0</v>
      </c>
      <c r="BG146" s="459">
        <f t="shared" ca="1" si="1062"/>
        <v>0</v>
      </c>
      <c r="BH146" s="459">
        <f t="shared" ca="1" si="1062"/>
        <v>0</v>
      </c>
      <c r="BI146" s="459">
        <f t="shared" ca="1" si="1062"/>
        <v>0</v>
      </c>
      <c r="BJ146" s="459">
        <f t="shared" ca="1" si="1062"/>
        <v>0</v>
      </c>
      <c r="BK146" s="459">
        <f t="shared" ca="1" si="1062"/>
        <v>0</v>
      </c>
      <c r="BL146" s="459">
        <f t="shared" ca="1" si="1062"/>
        <v>0</v>
      </c>
      <c r="BM146" s="459">
        <f t="shared" ca="1" si="1062"/>
        <v>0</v>
      </c>
      <c r="BN146" s="459">
        <f t="shared" ca="1" si="1062"/>
        <v>0</v>
      </c>
      <c r="BO146" s="459">
        <f t="shared" ca="1" si="1062"/>
        <v>0</v>
      </c>
      <c r="BP146" s="459">
        <f t="shared" ca="1" si="1062"/>
        <v>0</v>
      </c>
      <c r="BQ146" s="459">
        <f t="shared" ca="1" si="1062"/>
        <v>0</v>
      </c>
      <c r="BR146" s="459">
        <f t="shared" ca="1" si="1062"/>
        <v>0</v>
      </c>
      <c r="BS146" s="459">
        <f t="shared" ref="BS146:CX146" ca="1" si="1063">BS144*BS$14*$B142+$B146*(BS$3=0)</f>
        <v>0</v>
      </c>
      <c r="BT146" s="459">
        <f t="shared" ca="1" si="1063"/>
        <v>0</v>
      </c>
      <c r="BU146" s="459">
        <f t="shared" ca="1" si="1063"/>
        <v>0</v>
      </c>
      <c r="BV146" s="459">
        <f t="shared" ca="1" si="1063"/>
        <v>0</v>
      </c>
      <c r="BW146" s="459">
        <f t="shared" ca="1" si="1063"/>
        <v>0</v>
      </c>
      <c r="BX146" s="459">
        <f t="shared" ca="1" si="1063"/>
        <v>0</v>
      </c>
      <c r="BY146" s="459">
        <f t="shared" ca="1" si="1063"/>
        <v>0</v>
      </c>
      <c r="BZ146" s="459">
        <f t="shared" ca="1" si="1063"/>
        <v>0</v>
      </c>
      <c r="CA146" s="459">
        <f t="shared" ca="1" si="1063"/>
        <v>0</v>
      </c>
      <c r="CB146" s="459">
        <f t="shared" ca="1" si="1063"/>
        <v>0</v>
      </c>
      <c r="CC146" s="459">
        <f t="shared" ca="1" si="1063"/>
        <v>0</v>
      </c>
      <c r="CD146" s="459">
        <f t="shared" ca="1" si="1063"/>
        <v>0</v>
      </c>
      <c r="CE146" s="459">
        <f t="shared" ca="1" si="1063"/>
        <v>0</v>
      </c>
      <c r="CF146" s="459">
        <f t="shared" ca="1" si="1063"/>
        <v>0</v>
      </c>
      <c r="CG146" s="459">
        <f t="shared" ca="1" si="1063"/>
        <v>0</v>
      </c>
      <c r="CH146" s="459">
        <f t="shared" ca="1" si="1063"/>
        <v>0</v>
      </c>
      <c r="CI146" s="459">
        <f t="shared" ca="1" si="1063"/>
        <v>0</v>
      </c>
      <c r="CJ146" s="459">
        <f t="shared" ca="1" si="1063"/>
        <v>0</v>
      </c>
      <c r="CK146" s="459">
        <f t="shared" ca="1" si="1063"/>
        <v>0</v>
      </c>
      <c r="CL146" s="459">
        <f t="shared" ca="1" si="1063"/>
        <v>0</v>
      </c>
      <c r="CM146" s="459">
        <f t="shared" ca="1" si="1063"/>
        <v>0</v>
      </c>
      <c r="CN146" s="459">
        <f t="shared" ca="1" si="1063"/>
        <v>0</v>
      </c>
      <c r="CO146" s="459">
        <f t="shared" ca="1" si="1063"/>
        <v>0</v>
      </c>
      <c r="CP146" s="459">
        <f t="shared" ca="1" si="1063"/>
        <v>0</v>
      </c>
      <c r="CQ146" s="459">
        <f t="shared" ca="1" si="1063"/>
        <v>0</v>
      </c>
      <c r="CR146" s="459">
        <f t="shared" ca="1" si="1063"/>
        <v>0</v>
      </c>
      <c r="CS146" s="459">
        <f t="shared" ca="1" si="1063"/>
        <v>0</v>
      </c>
      <c r="CT146" s="459">
        <f t="shared" ca="1" si="1063"/>
        <v>0</v>
      </c>
      <c r="CU146" s="459">
        <f t="shared" ca="1" si="1063"/>
        <v>0</v>
      </c>
      <c r="CV146" s="459">
        <f t="shared" ca="1" si="1063"/>
        <v>0</v>
      </c>
      <c r="CW146" s="459">
        <f t="shared" ca="1" si="1063"/>
        <v>0</v>
      </c>
      <c r="CX146" s="459">
        <f t="shared" ca="1" si="1063"/>
        <v>0</v>
      </c>
      <c r="CY146" s="459">
        <f t="shared" ref="CY146:DW146" ca="1" si="1064">CY144*CY$14*$B142+$B146*(CY$3=0)</f>
        <v>0</v>
      </c>
      <c r="CZ146" s="459">
        <f t="shared" ca="1" si="1064"/>
        <v>0</v>
      </c>
      <c r="DA146" s="459">
        <f t="shared" ca="1" si="1064"/>
        <v>0</v>
      </c>
      <c r="DB146" s="459">
        <f t="shared" ca="1" si="1064"/>
        <v>0</v>
      </c>
      <c r="DC146" s="459">
        <f t="shared" ca="1" si="1064"/>
        <v>0</v>
      </c>
      <c r="DD146" s="459">
        <f t="shared" ca="1" si="1064"/>
        <v>0</v>
      </c>
      <c r="DE146" s="459">
        <f t="shared" ca="1" si="1064"/>
        <v>0</v>
      </c>
      <c r="DF146" s="459">
        <f t="shared" ca="1" si="1064"/>
        <v>0</v>
      </c>
      <c r="DG146" s="459">
        <f t="shared" ca="1" si="1064"/>
        <v>0</v>
      </c>
      <c r="DH146" s="459">
        <f t="shared" ca="1" si="1064"/>
        <v>0</v>
      </c>
      <c r="DI146" s="459">
        <f t="shared" ca="1" si="1064"/>
        <v>0</v>
      </c>
      <c r="DJ146" s="459">
        <f t="shared" ca="1" si="1064"/>
        <v>0</v>
      </c>
      <c r="DK146" s="459">
        <f t="shared" ca="1" si="1064"/>
        <v>0</v>
      </c>
      <c r="DL146" s="459">
        <f t="shared" ca="1" si="1064"/>
        <v>0</v>
      </c>
      <c r="DM146" s="459">
        <f t="shared" ca="1" si="1064"/>
        <v>0</v>
      </c>
      <c r="DN146" s="459">
        <f t="shared" ca="1" si="1064"/>
        <v>0</v>
      </c>
      <c r="DO146" s="459">
        <f t="shared" ca="1" si="1064"/>
        <v>0</v>
      </c>
      <c r="DP146" s="459">
        <f t="shared" ca="1" si="1064"/>
        <v>0</v>
      </c>
      <c r="DQ146" s="459">
        <f t="shared" ca="1" si="1064"/>
        <v>0</v>
      </c>
      <c r="DR146" s="459">
        <f t="shared" ca="1" si="1064"/>
        <v>0</v>
      </c>
      <c r="DS146" s="459">
        <f t="shared" ca="1" si="1064"/>
        <v>0</v>
      </c>
      <c r="DT146" s="459">
        <f t="shared" ca="1" si="1064"/>
        <v>0</v>
      </c>
      <c r="DU146" s="459">
        <f t="shared" ca="1" si="1064"/>
        <v>0</v>
      </c>
      <c r="DV146" s="459">
        <f t="shared" ca="1" si="1064"/>
        <v>0</v>
      </c>
      <c r="DW146" s="459">
        <f t="shared" ca="1" si="1064"/>
        <v>0</v>
      </c>
      <c r="DX146" s="510"/>
      <c r="DY146" s="510"/>
      <c r="DZ146" s="510"/>
      <c r="EA146" s="510"/>
      <c r="EB146" s="510"/>
      <c r="EC146" s="510"/>
      <c r="ED146" s="510"/>
      <c r="EE146" s="510"/>
      <c r="EF146" s="510"/>
    </row>
    <row r="147" spans="1:143">
      <c r="A147" s="960" t="str">
        <f>A123</f>
        <v>Withholding Tax</v>
      </c>
      <c r="B147" s="969">
        <f>Inputs!$D$407/(1-Inputs!$D$407)</f>
        <v>0</v>
      </c>
      <c r="C147" s="969"/>
      <c r="D147" s="510"/>
      <c r="E147" s="395"/>
      <c r="F147" s="322"/>
      <c r="G147" s="622">
        <f ca="1">$B147*G146*(G$3&lt;&gt;0)*((G$3+QUOTIENT(Inputs!$D$10,monthsinyear))&lt;Inputs!$F$407)</f>
        <v>0</v>
      </c>
      <c r="H147" s="622">
        <f ca="1">$B147*H146*(H$3&lt;&gt;0)*((H$3+QUOTIENT(Inputs!$D$10,monthsinyear))&lt;Inputs!$F$407)</f>
        <v>0</v>
      </c>
      <c r="I147" s="622">
        <f ca="1">$B147*I146*(I$3&lt;&gt;0)*((I$3+QUOTIENT(Inputs!$D$10,monthsinyear))&lt;Inputs!$F$407)</f>
        <v>0</v>
      </c>
      <c r="J147" s="622">
        <f ca="1">$B147*J146*(J$3&lt;&gt;0)*((J$3+QUOTIENT(Inputs!$D$10,monthsinyear))&lt;Inputs!$F$407)</f>
        <v>0</v>
      </c>
      <c r="K147" s="622">
        <f ca="1">$B147*K146*(K$3&lt;&gt;0)*((K$3+QUOTIENT(Inputs!$D$10,monthsinyear))&lt;Inputs!$F$407)</f>
        <v>0</v>
      </c>
      <c r="L147" s="622">
        <f ca="1">$B147*L146*(L$3&lt;&gt;0)*((L$3+QUOTIENT(Inputs!$D$10,monthsinyear))&lt;Inputs!$F$407)</f>
        <v>0</v>
      </c>
      <c r="M147" s="622">
        <f ca="1">$B147*M146*(M$3&lt;&gt;0)*((M$3+QUOTIENT(Inputs!$D$10,monthsinyear))&lt;Inputs!$F$407)</f>
        <v>0</v>
      </c>
      <c r="N147" s="622">
        <f ca="1">$B147*N146*(N$3&lt;&gt;0)*((N$3+QUOTIENT(Inputs!$D$10,monthsinyear))&lt;Inputs!$F$407)</f>
        <v>0</v>
      </c>
      <c r="O147" s="622">
        <f ca="1">$B147*O146*(O$3&lt;&gt;0)*((O$3+QUOTIENT(Inputs!$D$10,monthsinyear))&lt;Inputs!$F$407)</f>
        <v>0</v>
      </c>
      <c r="P147" s="622">
        <f ca="1">$B147*P146*(P$3&lt;&gt;0)*((P$3+QUOTIENT(Inputs!$D$10,monthsinyear))&lt;Inputs!$F$407)</f>
        <v>0</v>
      </c>
      <c r="Q147" s="622">
        <f ca="1">$B147*Q146*(Q$3&lt;&gt;0)*((Q$3+QUOTIENT(Inputs!$D$10,monthsinyear))&lt;Inputs!$F$407)</f>
        <v>0</v>
      </c>
      <c r="R147" s="622">
        <f ca="1">$B147*R146*(R$3&lt;&gt;0)*((R$3+QUOTIENT(Inputs!$D$10,monthsinyear))&lt;Inputs!$F$407)</f>
        <v>0</v>
      </c>
      <c r="S147" s="622">
        <f ca="1">$B147*S146*(S$3&lt;&gt;0)*((S$3+QUOTIENT(Inputs!$D$10,monthsinyear))&lt;Inputs!$F$407)</f>
        <v>0</v>
      </c>
      <c r="T147" s="622">
        <f ca="1">$B147*T146*(T$3&lt;&gt;0)*((T$3+QUOTIENT(Inputs!$D$10,monthsinyear))&lt;Inputs!$F$407)</f>
        <v>0</v>
      </c>
      <c r="U147" s="622">
        <f ca="1">$B147*U146*(U$3&lt;&gt;0)*((U$3+QUOTIENT(Inputs!$D$10,monthsinyear))&lt;Inputs!$F$407)</f>
        <v>0</v>
      </c>
      <c r="V147" s="622">
        <f ca="1">$B147*V146*(V$3&lt;&gt;0)*((V$3+QUOTIENT(Inputs!$D$10,monthsinyear))&lt;Inputs!$F$407)</f>
        <v>0</v>
      </c>
      <c r="W147" s="622">
        <f ca="1">$B147*W146*(W$3&lt;&gt;0)*((W$3+QUOTIENT(Inputs!$D$10,monthsinyear))&lt;Inputs!$F$407)</f>
        <v>0</v>
      </c>
      <c r="X147" s="622">
        <f ca="1">$B147*X146*(X$3&lt;&gt;0)*((X$3+QUOTIENT(Inputs!$D$10,monthsinyear))&lt;Inputs!$F$407)</f>
        <v>0</v>
      </c>
      <c r="Y147" s="622">
        <f ca="1">$B147*Y146*(Y$3&lt;&gt;0)*((Y$3+QUOTIENT(Inputs!$D$10,monthsinyear))&lt;Inputs!$F$407)</f>
        <v>0</v>
      </c>
      <c r="Z147" s="622">
        <f ca="1">$B147*Z146*(Z$3&lt;&gt;0)*((Z$3+QUOTIENT(Inputs!$D$10,monthsinyear))&lt;Inputs!$F$407)</f>
        <v>0</v>
      </c>
      <c r="AA147" s="622">
        <f ca="1">$B147*AA146*(AA$3&lt;&gt;0)*((AA$3+QUOTIENT(Inputs!$D$10,monthsinyear))&lt;Inputs!$F$407)</f>
        <v>0</v>
      </c>
      <c r="AB147" s="622">
        <f ca="1">$B147*AB146*(AB$3&lt;&gt;0)*((AB$3+QUOTIENT(Inputs!$D$10,monthsinyear))&lt;Inputs!$F$407)</f>
        <v>0</v>
      </c>
      <c r="AC147" s="622">
        <f ca="1">$B147*AC146*(AC$3&lt;&gt;0)*((AC$3+QUOTIENT(Inputs!$D$10,monthsinyear))&lt;Inputs!$F$407)</f>
        <v>0</v>
      </c>
      <c r="AD147" s="622">
        <f ca="1">$B147*AD146*(AD$3&lt;&gt;0)*((AD$3+QUOTIENT(Inputs!$D$10,monthsinyear))&lt;Inputs!$F$407)</f>
        <v>0</v>
      </c>
      <c r="AE147" s="622">
        <f ca="1">$B147*AE146*(AE$3&lt;&gt;0)*((AE$3+QUOTIENT(Inputs!$D$10,monthsinyear))&lt;Inputs!$F$407)</f>
        <v>0</v>
      </c>
      <c r="AF147" s="622">
        <f ca="1">$B147*AF146*(AF$3&lt;&gt;0)*((AF$3+QUOTIENT(Inputs!$D$10,monthsinyear))&lt;Inputs!$F$407)</f>
        <v>0</v>
      </c>
      <c r="AG147" s="622">
        <f ca="1">$B147*AG146*(AG$3&lt;&gt;0)*((AG$3+QUOTIENT(Inputs!$D$10,monthsinyear))&lt;Inputs!$F$407)</f>
        <v>0</v>
      </c>
      <c r="AH147" s="622">
        <f ca="1">$B147*AH146*(AH$3&lt;&gt;0)*((AH$3+QUOTIENT(Inputs!$D$10,monthsinyear))&lt;Inputs!$F$407)</f>
        <v>0</v>
      </c>
      <c r="AI147" s="622">
        <f ca="1">$B147*AI146*(AI$3&lt;&gt;0)*((AI$3+QUOTIENT(Inputs!$D$10,monthsinyear))&lt;Inputs!$F$407)</f>
        <v>0</v>
      </c>
      <c r="AJ147" s="622">
        <f ca="1">$B147*AJ146*(AJ$3&lt;&gt;0)*((AJ$3+QUOTIENT(Inputs!$D$10,monthsinyear))&lt;Inputs!$F$407)</f>
        <v>0</v>
      </c>
      <c r="AK147" s="622">
        <f ca="1">$B147*AK146*(AK$3&lt;&gt;0)*((AK$3+QUOTIENT(Inputs!$D$10,monthsinyear))&lt;Inputs!$F$407)</f>
        <v>0</v>
      </c>
      <c r="AL147" s="622">
        <f ca="1">$B147*AL146*(AL$3&lt;&gt;0)*((AL$3+QUOTIENT(Inputs!$D$10,monthsinyear))&lt;Inputs!$F$407)</f>
        <v>0</v>
      </c>
      <c r="AM147" s="622">
        <f ca="1">$B147*AM146*(AM$3&lt;&gt;0)*((AM$3+QUOTIENT(Inputs!$D$10,monthsinyear))&lt;Inputs!$F$407)</f>
        <v>0</v>
      </c>
      <c r="AN147" s="622">
        <f ca="1">$B147*AN146*(AN$3&lt;&gt;0)*((AN$3+QUOTIENT(Inputs!$D$10,monthsinyear))&lt;Inputs!$F$407)</f>
        <v>0</v>
      </c>
      <c r="AO147" s="622">
        <f ca="1">$B147*AO146*(AO$3&lt;&gt;0)*((AO$3+QUOTIENT(Inputs!$D$10,monthsinyear))&lt;Inputs!$F$407)</f>
        <v>0</v>
      </c>
      <c r="AP147" s="622">
        <f ca="1">$B147*AP146*(AP$3&lt;&gt;0)*((AP$3+QUOTIENT(Inputs!$D$10,monthsinyear))&lt;Inputs!$F$407)</f>
        <v>0</v>
      </c>
      <c r="AQ147" s="622">
        <f ca="1">$B147*AQ146*(AQ$3&lt;&gt;0)*((AQ$3+QUOTIENT(Inputs!$D$10,monthsinyear))&lt;Inputs!$F$407)</f>
        <v>0</v>
      </c>
      <c r="AR147" s="622">
        <f ca="1">$B147*AR146*(AR$3&lt;&gt;0)*((AR$3+QUOTIENT(Inputs!$D$10,monthsinyear))&lt;Inputs!$F$407)</f>
        <v>0</v>
      </c>
      <c r="AS147" s="622">
        <f ca="1">$B147*AS146*(AS$3&lt;&gt;0)*((AS$3+QUOTIENT(Inputs!$D$10,monthsinyear))&lt;Inputs!$F$407)</f>
        <v>0</v>
      </c>
      <c r="AT147" s="622">
        <f ca="1">$B147*AT146*(AT$3&lt;&gt;0)*((AT$3+QUOTIENT(Inputs!$D$10,monthsinyear))&lt;Inputs!$F$407)</f>
        <v>0</v>
      </c>
      <c r="AU147" s="622">
        <f ca="1">$B147*AU146*(AU$3&lt;&gt;0)*((AU$3+QUOTIENT(Inputs!$D$10,monthsinyear))&lt;Inputs!$F$407)</f>
        <v>0</v>
      </c>
      <c r="AV147" s="622">
        <f ca="1">$B147*AV146*(AV$3&lt;&gt;0)*((AV$3+QUOTIENT(Inputs!$D$10,monthsinyear))&lt;Inputs!$F$407)</f>
        <v>0</v>
      </c>
      <c r="AW147" s="622">
        <f ca="1">$B147*AW146*(AW$3&lt;&gt;0)*((AW$3+QUOTIENT(Inputs!$D$10,monthsinyear))&lt;Inputs!$F$407)</f>
        <v>0</v>
      </c>
      <c r="AX147" s="622">
        <f ca="1">$B147*AX146*(AX$3&lt;&gt;0)*((AX$3+QUOTIENT(Inputs!$D$10,monthsinyear))&lt;Inputs!$F$407)</f>
        <v>0</v>
      </c>
      <c r="AY147" s="622">
        <f ca="1">$B147*AY146*(AY$3&lt;&gt;0)*((AY$3+QUOTIENT(Inputs!$D$10,monthsinyear))&lt;Inputs!$F$407)</f>
        <v>0</v>
      </c>
      <c r="AZ147" s="622">
        <f ca="1">$B147*AZ146*(AZ$3&lt;&gt;0)*((AZ$3+QUOTIENT(Inputs!$D$10,monthsinyear))&lt;Inputs!$F$407)</f>
        <v>0</v>
      </c>
      <c r="BA147" s="622">
        <f ca="1">$B147*BA146*(BA$3&lt;&gt;0)*((BA$3+QUOTIENT(Inputs!$D$10,monthsinyear))&lt;Inputs!$F$407)</f>
        <v>0</v>
      </c>
      <c r="BB147" s="622">
        <f ca="1">$B147*BB146*(BB$3&lt;&gt;0)*((BB$3+QUOTIENT(Inputs!$D$10,monthsinyear))&lt;Inputs!$F$407)</f>
        <v>0</v>
      </c>
      <c r="BC147" s="622">
        <f ca="1">$B147*BC146*(BC$3&lt;&gt;0)*((BC$3+QUOTIENT(Inputs!$D$10,monthsinyear))&lt;Inputs!$F$407)</f>
        <v>0</v>
      </c>
      <c r="BD147" s="622">
        <f ca="1">$B147*BD146*(BD$3&lt;&gt;0)*((BD$3+QUOTIENT(Inputs!$D$10,monthsinyear))&lt;Inputs!$F$407)</f>
        <v>0</v>
      </c>
      <c r="BE147" s="622">
        <f ca="1">$B147*BE146*(BE$3&lt;&gt;0)*((BE$3+QUOTIENT(Inputs!$D$10,monthsinyear))&lt;Inputs!$F$407)</f>
        <v>0</v>
      </c>
      <c r="BF147" s="622">
        <f ca="1">$B147*BF146*(BF$3&lt;&gt;0)*((BF$3+QUOTIENT(Inputs!$D$10,monthsinyear))&lt;Inputs!$F$407)</f>
        <v>0</v>
      </c>
      <c r="BG147" s="622">
        <f ca="1">$B147*BG146*(BG$3&lt;&gt;0)*((BG$3+QUOTIENT(Inputs!$D$10,monthsinyear))&lt;Inputs!$F$407)</f>
        <v>0</v>
      </c>
      <c r="BH147" s="622">
        <f ca="1">$B147*BH146*(BH$3&lt;&gt;0)*((BH$3+QUOTIENT(Inputs!$D$10,monthsinyear))&lt;Inputs!$F$407)</f>
        <v>0</v>
      </c>
      <c r="BI147" s="622">
        <f ca="1">$B147*BI146*(BI$3&lt;&gt;0)*((BI$3+QUOTIENT(Inputs!$D$10,monthsinyear))&lt;Inputs!$F$407)</f>
        <v>0</v>
      </c>
      <c r="BJ147" s="622">
        <f ca="1">$B147*BJ146*(BJ$3&lt;&gt;0)*((BJ$3+QUOTIENT(Inputs!$D$10,monthsinyear))&lt;Inputs!$F$407)</f>
        <v>0</v>
      </c>
      <c r="BK147" s="622">
        <f ca="1">$B147*BK146*(BK$3&lt;&gt;0)*((BK$3+QUOTIENT(Inputs!$D$10,monthsinyear))&lt;Inputs!$F$407)</f>
        <v>0</v>
      </c>
      <c r="BL147" s="622">
        <f ca="1">$B147*BL146*(BL$3&lt;&gt;0)*((BL$3+QUOTIENT(Inputs!$D$10,monthsinyear))&lt;Inputs!$F$407)</f>
        <v>0</v>
      </c>
      <c r="BM147" s="622">
        <f ca="1">$B147*BM146*(BM$3&lt;&gt;0)*((BM$3+QUOTIENT(Inputs!$D$10,monthsinyear))&lt;Inputs!$F$407)</f>
        <v>0</v>
      </c>
      <c r="BN147" s="622">
        <f ca="1">$B147*BN146*(BN$3&lt;&gt;0)*((BN$3+QUOTIENT(Inputs!$D$10,monthsinyear))&lt;Inputs!$F$407)</f>
        <v>0</v>
      </c>
      <c r="BO147" s="622">
        <f ca="1">$B147*BO146*(BO$3&lt;&gt;0)*((BO$3+QUOTIENT(Inputs!$D$10,monthsinyear))&lt;Inputs!$F$407)</f>
        <v>0</v>
      </c>
      <c r="BP147" s="622">
        <f ca="1">$B147*BP146*(BP$3&lt;&gt;0)*((BP$3+QUOTIENT(Inputs!$D$10,monthsinyear))&lt;Inputs!$F$407)</f>
        <v>0</v>
      </c>
      <c r="BQ147" s="622">
        <f ca="1">$B147*BQ146*(BQ$3&lt;&gt;0)*((BQ$3+QUOTIENT(Inputs!$D$10,monthsinyear))&lt;Inputs!$F$407)</f>
        <v>0</v>
      </c>
      <c r="BR147" s="622">
        <f ca="1">$B147*BR146*(BR$3&lt;&gt;0)*((BR$3+QUOTIENT(Inputs!$D$10,monthsinyear))&lt;Inputs!$F$407)</f>
        <v>0</v>
      </c>
      <c r="BS147" s="622">
        <f ca="1">$B147*BS146*(BS$3&lt;&gt;0)*((BS$3+QUOTIENT(Inputs!$D$10,monthsinyear))&lt;Inputs!$F$407)</f>
        <v>0</v>
      </c>
      <c r="BT147" s="622">
        <f ca="1">$B147*BT146*(BT$3&lt;&gt;0)*((BT$3+QUOTIENT(Inputs!$D$10,monthsinyear))&lt;Inputs!$F$407)</f>
        <v>0</v>
      </c>
      <c r="BU147" s="622">
        <f ca="1">$B147*BU146*(BU$3&lt;&gt;0)*((BU$3+QUOTIENT(Inputs!$D$10,monthsinyear))&lt;Inputs!$F$407)</f>
        <v>0</v>
      </c>
      <c r="BV147" s="622">
        <f ca="1">$B147*BV146*(BV$3&lt;&gt;0)*((BV$3+QUOTIENT(Inputs!$D$10,monthsinyear))&lt;Inputs!$F$407)</f>
        <v>0</v>
      </c>
      <c r="BW147" s="622">
        <f ca="1">$B147*BW146*(BW$3&lt;&gt;0)*((BW$3+QUOTIENT(Inputs!$D$10,monthsinyear))&lt;Inputs!$F$407)</f>
        <v>0</v>
      </c>
      <c r="BX147" s="622">
        <f ca="1">$B147*BX146*(BX$3&lt;&gt;0)*((BX$3+QUOTIENT(Inputs!$D$10,monthsinyear))&lt;Inputs!$F$407)</f>
        <v>0</v>
      </c>
      <c r="BY147" s="622">
        <f ca="1">$B147*BY146*(BY$3&lt;&gt;0)*((BY$3+QUOTIENT(Inputs!$D$10,monthsinyear))&lt;Inputs!$F$407)</f>
        <v>0</v>
      </c>
      <c r="BZ147" s="622">
        <f ca="1">$B147*BZ146*(BZ$3&lt;&gt;0)*((BZ$3+QUOTIENT(Inputs!$D$10,monthsinyear))&lt;Inputs!$F$407)</f>
        <v>0</v>
      </c>
      <c r="CA147" s="622">
        <f ca="1">$B147*CA146*(CA$3&lt;&gt;0)*((CA$3+QUOTIENT(Inputs!$D$10,monthsinyear))&lt;Inputs!$F$407)</f>
        <v>0</v>
      </c>
      <c r="CB147" s="622">
        <f ca="1">$B147*CB146*(CB$3&lt;&gt;0)*((CB$3+QUOTIENT(Inputs!$D$10,monthsinyear))&lt;Inputs!$F$407)</f>
        <v>0</v>
      </c>
      <c r="CC147" s="622">
        <f ca="1">$B147*CC146*(CC$3&lt;&gt;0)*((CC$3+QUOTIENT(Inputs!$D$10,monthsinyear))&lt;Inputs!$F$407)</f>
        <v>0</v>
      </c>
      <c r="CD147" s="622">
        <f ca="1">$B147*CD146*(CD$3&lt;&gt;0)*((CD$3+QUOTIENT(Inputs!$D$10,monthsinyear))&lt;Inputs!$F$407)</f>
        <v>0</v>
      </c>
      <c r="CE147" s="622">
        <f ca="1">$B147*CE146*(CE$3&lt;&gt;0)*((CE$3+QUOTIENT(Inputs!$D$10,monthsinyear))&lt;Inputs!$F$407)</f>
        <v>0</v>
      </c>
      <c r="CF147" s="622">
        <f ca="1">$B147*CF146*(CF$3&lt;&gt;0)*((CF$3+QUOTIENT(Inputs!$D$10,monthsinyear))&lt;Inputs!$F$407)</f>
        <v>0</v>
      </c>
      <c r="CG147" s="622">
        <f ca="1">$B147*CG146*(CG$3&lt;&gt;0)*((CG$3+QUOTIENT(Inputs!$D$10,monthsinyear))&lt;Inputs!$F$407)</f>
        <v>0</v>
      </c>
      <c r="CH147" s="622">
        <f ca="1">$B147*CH146*(CH$3&lt;&gt;0)*((CH$3+QUOTIENT(Inputs!$D$10,monthsinyear))&lt;Inputs!$F$407)</f>
        <v>0</v>
      </c>
      <c r="CI147" s="622">
        <f ca="1">$B147*CI146*(CI$3&lt;&gt;0)*((CI$3+QUOTIENT(Inputs!$D$10,monthsinyear))&lt;Inputs!$F$407)</f>
        <v>0</v>
      </c>
      <c r="CJ147" s="622">
        <f ca="1">$B147*CJ146*(CJ$3&lt;&gt;0)*((CJ$3+QUOTIENT(Inputs!$D$10,monthsinyear))&lt;Inputs!$F$407)</f>
        <v>0</v>
      </c>
      <c r="CK147" s="622">
        <f ca="1">$B147*CK146*(CK$3&lt;&gt;0)*((CK$3+QUOTIENT(Inputs!$D$10,monthsinyear))&lt;Inputs!$F$407)</f>
        <v>0</v>
      </c>
      <c r="CL147" s="622">
        <f ca="1">$B147*CL146*(CL$3&lt;&gt;0)*((CL$3+QUOTIENT(Inputs!$D$10,monthsinyear))&lt;Inputs!$F$407)</f>
        <v>0</v>
      </c>
      <c r="CM147" s="622">
        <f ca="1">$B147*CM146*(CM$3&lt;&gt;0)*((CM$3+QUOTIENT(Inputs!$D$10,monthsinyear))&lt;Inputs!$F$407)</f>
        <v>0</v>
      </c>
      <c r="CN147" s="622">
        <f ca="1">$B147*CN146*(CN$3&lt;&gt;0)*((CN$3+QUOTIENT(Inputs!$D$10,monthsinyear))&lt;Inputs!$F$407)</f>
        <v>0</v>
      </c>
      <c r="CO147" s="622">
        <f ca="1">$B147*CO146*(CO$3&lt;&gt;0)*((CO$3+QUOTIENT(Inputs!$D$10,monthsinyear))&lt;Inputs!$F$407)</f>
        <v>0</v>
      </c>
      <c r="CP147" s="622">
        <f ca="1">$B147*CP146*(CP$3&lt;&gt;0)*((CP$3+QUOTIENT(Inputs!$D$10,monthsinyear))&lt;Inputs!$F$407)</f>
        <v>0</v>
      </c>
      <c r="CQ147" s="622">
        <f ca="1">$B147*CQ146*(CQ$3&lt;&gt;0)*((CQ$3+QUOTIENT(Inputs!$D$10,monthsinyear))&lt;Inputs!$F$407)</f>
        <v>0</v>
      </c>
      <c r="CR147" s="622">
        <f ca="1">$B147*CR146*(CR$3&lt;&gt;0)*((CR$3+QUOTIENT(Inputs!$D$10,monthsinyear))&lt;Inputs!$F$407)</f>
        <v>0</v>
      </c>
      <c r="CS147" s="622">
        <f ca="1">$B147*CS146*(CS$3&lt;&gt;0)*((CS$3+QUOTIENT(Inputs!$D$10,monthsinyear))&lt;Inputs!$F$407)</f>
        <v>0</v>
      </c>
      <c r="CT147" s="622">
        <f ca="1">$B147*CT146*(CT$3&lt;&gt;0)*((CT$3+QUOTIENT(Inputs!$D$10,monthsinyear))&lt;Inputs!$F$407)</f>
        <v>0</v>
      </c>
      <c r="CU147" s="622">
        <f ca="1">$B147*CU146*(CU$3&lt;&gt;0)*((CU$3+QUOTIENT(Inputs!$D$10,monthsinyear))&lt;Inputs!$F$407)</f>
        <v>0</v>
      </c>
      <c r="CV147" s="622">
        <f ca="1">$B147*CV146*(CV$3&lt;&gt;0)*((CV$3+QUOTIENT(Inputs!$D$10,monthsinyear))&lt;Inputs!$F$407)</f>
        <v>0</v>
      </c>
      <c r="CW147" s="622">
        <f ca="1">$B147*CW146*(CW$3&lt;&gt;0)*((CW$3+QUOTIENT(Inputs!$D$10,monthsinyear))&lt;Inputs!$F$407)</f>
        <v>0</v>
      </c>
      <c r="CX147" s="622">
        <f ca="1">$B147*CX146*(CX$3&lt;&gt;0)*((CX$3+QUOTIENT(Inputs!$D$10,monthsinyear))&lt;Inputs!$F$407)</f>
        <v>0</v>
      </c>
      <c r="CY147" s="622">
        <f ca="1">$B147*CY146*(CY$3&lt;&gt;0)*((CY$3+QUOTIENT(Inputs!$D$10,monthsinyear))&lt;Inputs!$F$407)</f>
        <v>0</v>
      </c>
      <c r="CZ147" s="622">
        <f ca="1">$B147*CZ146*(CZ$3&lt;&gt;0)*((CZ$3+QUOTIENT(Inputs!$D$10,monthsinyear))&lt;Inputs!$F$407)</f>
        <v>0</v>
      </c>
      <c r="DA147" s="622">
        <f ca="1">$B147*DA146*(DA$3&lt;&gt;0)*((DA$3+QUOTIENT(Inputs!$D$10,monthsinyear))&lt;Inputs!$F$407)</f>
        <v>0</v>
      </c>
      <c r="DB147" s="622">
        <f ca="1">$B147*DB146*(DB$3&lt;&gt;0)*((DB$3+QUOTIENT(Inputs!$D$10,monthsinyear))&lt;Inputs!$F$407)</f>
        <v>0</v>
      </c>
      <c r="DC147" s="622">
        <f ca="1">$B147*DC146*(DC$3&lt;&gt;0)*((DC$3+QUOTIENT(Inputs!$D$10,monthsinyear))&lt;Inputs!$F$407)</f>
        <v>0</v>
      </c>
      <c r="DD147" s="622">
        <f ca="1">$B147*DD146*(DD$3&lt;&gt;0)*((DD$3+QUOTIENT(Inputs!$D$10,monthsinyear))&lt;Inputs!$F$407)</f>
        <v>0</v>
      </c>
      <c r="DE147" s="622">
        <f ca="1">$B147*DE146*(DE$3&lt;&gt;0)*((DE$3+QUOTIENT(Inputs!$D$10,monthsinyear))&lt;Inputs!$F$407)</f>
        <v>0</v>
      </c>
      <c r="DF147" s="622">
        <f ca="1">$B147*DF146*(DF$3&lt;&gt;0)*((DF$3+QUOTIENT(Inputs!$D$10,monthsinyear))&lt;Inputs!$F$407)</f>
        <v>0</v>
      </c>
      <c r="DG147" s="622">
        <f ca="1">$B147*DG146*(DG$3&lt;&gt;0)*((DG$3+QUOTIENT(Inputs!$D$10,monthsinyear))&lt;Inputs!$F$407)</f>
        <v>0</v>
      </c>
      <c r="DH147" s="622">
        <f ca="1">$B147*DH146*(DH$3&lt;&gt;0)*((DH$3+QUOTIENT(Inputs!$D$10,monthsinyear))&lt;Inputs!$F$407)</f>
        <v>0</v>
      </c>
      <c r="DI147" s="622">
        <f ca="1">$B147*DI146*(DI$3&lt;&gt;0)*((DI$3+QUOTIENT(Inputs!$D$10,monthsinyear))&lt;Inputs!$F$407)</f>
        <v>0</v>
      </c>
      <c r="DJ147" s="622">
        <f ca="1">$B147*DJ146*(DJ$3&lt;&gt;0)*((DJ$3+QUOTIENT(Inputs!$D$10,monthsinyear))&lt;Inputs!$F$407)</f>
        <v>0</v>
      </c>
      <c r="DK147" s="622">
        <f ca="1">$B147*DK146*(DK$3&lt;&gt;0)*((DK$3+QUOTIENT(Inputs!$D$10,monthsinyear))&lt;Inputs!$F$407)</f>
        <v>0</v>
      </c>
      <c r="DL147" s="622">
        <f ca="1">$B147*DL146*(DL$3&lt;&gt;0)*((DL$3+QUOTIENT(Inputs!$D$10,monthsinyear))&lt;Inputs!$F$407)</f>
        <v>0</v>
      </c>
      <c r="DM147" s="622">
        <f ca="1">$B147*DM146*(DM$3&lt;&gt;0)*((DM$3+QUOTIENT(Inputs!$D$10,monthsinyear))&lt;Inputs!$F$407)</f>
        <v>0</v>
      </c>
      <c r="DN147" s="622">
        <f ca="1">$B147*DN146*(DN$3&lt;&gt;0)*((DN$3+QUOTIENT(Inputs!$D$10,monthsinyear))&lt;Inputs!$F$407)</f>
        <v>0</v>
      </c>
      <c r="DO147" s="622">
        <f ca="1">$B147*DO146*(DO$3&lt;&gt;0)*((DO$3+QUOTIENT(Inputs!$D$10,monthsinyear))&lt;Inputs!$F$407)</f>
        <v>0</v>
      </c>
      <c r="DP147" s="622">
        <f ca="1">$B147*DP146*(DP$3&lt;&gt;0)*((DP$3+QUOTIENT(Inputs!$D$10,monthsinyear))&lt;Inputs!$F$407)</f>
        <v>0</v>
      </c>
      <c r="DQ147" s="622">
        <f ca="1">$B147*DQ146*(DQ$3&lt;&gt;0)*((DQ$3+QUOTIENT(Inputs!$D$10,monthsinyear))&lt;Inputs!$F$407)</f>
        <v>0</v>
      </c>
      <c r="DR147" s="622">
        <f ca="1">$B147*DR146*(DR$3&lt;&gt;0)*((DR$3+QUOTIENT(Inputs!$D$10,monthsinyear))&lt;Inputs!$F$407)</f>
        <v>0</v>
      </c>
      <c r="DS147" s="622">
        <f ca="1">$B147*DS146*(DS$3&lt;&gt;0)*((DS$3+QUOTIENT(Inputs!$D$10,monthsinyear))&lt;Inputs!$F$407)</f>
        <v>0</v>
      </c>
      <c r="DT147" s="622">
        <f ca="1">$B147*DT146*(DT$3&lt;&gt;0)*((DT$3+QUOTIENT(Inputs!$D$10,monthsinyear))&lt;Inputs!$F$407)</f>
        <v>0</v>
      </c>
      <c r="DU147" s="622">
        <f ca="1">$B147*DU146*(DU$3&lt;&gt;0)*((DU$3+QUOTIENT(Inputs!$D$10,monthsinyear))&lt;Inputs!$F$407)</f>
        <v>0</v>
      </c>
      <c r="DV147" s="622">
        <f ca="1">$B147*DV146*(DV$3&lt;&gt;0)*((DV$3+QUOTIENT(Inputs!$D$10,monthsinyear))&lt;Inputs!$F$407)</f>
        <v>0</v>
      </c>
      <c r="DW147" s="622">
        <f ca="1">$B147*DW146*(DW$3&lt;&gt;0)*((DW$3+QUOTIENT(Inputs!$D$10,monthsinyear))&lt;Inputs!$F$407)</f>
        <v>0</v>
      </c>
      <c r="DX147" s="510"/>
      <c r="DY147" s="510"/>
      <c r="DZ147" s="510"/>
      <c r="EA147" s="510"/>
      <c r="EB147" s="510"/>
      <c r="EC147" s="510"/>
      <c r="ED147" s="510"/>
      <c r="EE147" s="510"/>
      <c r="EF147" s="510"/>
    </row>
    <row r="148" spans="1:143">
      <c r="A148" s="960" t="str">
        <f>A137</f>
        <v>Principal</v>
      </c>
      <c r="B148" s="704"/>
      <c r="C148" s="704"/>
      <c r="D148" s="510">
        <f ca="1">SUM(G148:DW148)</f>
        <v>0</v>
      </c>
      <c r="E148" s="865"/>
      <c r="F148" s="322"/>
      <c r="G148" s="510">
        <f ca="1">MAX(MIN(G144,G$117*G143),0)</f>
        <v>0</v>
      </c>
      <c r="H148" s="510">
        <f ca="1">MAX(MIN(H144,H$117*H143),0)</f>
        <v>0</v>
      </c>
      <c r="I148" s="510">
        <f t="shared" ref="I148:BT148" ca="1" si="1065">MAX(MIN(I144,I$117*I143),0)</f>
        <v>0</v>
      </c>
      <c r="J148" s="510">
        <f t="shared" ca="1" si="1065"/>
        <v>0</v>
      </c>
      <c r="K148" s="510">
        <f t="shared" ca="1" si="1065"/>
        <v>0</v>
      </c>
      <c r="L148" s="510">
        <f t="shared" ca="1" si="1065"/>
        <v>0</v>
      </c>
      <c r="M148" s="510">
        <f t="shared" ca="1" si="1065"/>
        <v>0</v>
      </c>
      <c r="N148" s="510">
        <f t="shared" ca="1" si="1065"/>
        <v>0</v>
      </c>
      <c r="O148" s="510">
        <f t="shared" ca="1" si="1065"/>
        <v>0</v>
      </c>
      <c r="P148" s="510">
        <f t="shared" ca="1" si="1065"/>
        <v>0</v>
      </c>
      <c r="Q148" s="510">
        <f t="shared" ca="1" si="1065"/>
        <v>0</v>
      </c>
      <c r="R148" s="510">
        <f t="shared" ca="1" si="1065"/>
        <v>0</v>
      </c>
      <c r="S148" s="510">
        <f t="shared" ca="1" si="1065"/>
        <v>0</v>
      </c>
      <c r="T148" s="510">
        <f t="shared" ca="1" si="1065"/>
        <v>0</v>
      </c>
      <c r="U148" s="510">
        <f t="shared" ca="1" si="1065"/>
        <v>0</v>
      </c>
      <c r="V148" s="510">
        <f t="shared" ca="1" si="1065"/>
        <v>0</v>
      </c>
      <c r="W148" s="510">
        <f t="shared" ca="1" si="1065"/>
        <v>0</v>
      </c>
      <c r="X148" s="510">
        <f t="shared" ca="1" si="1065"/>
        <v>0</v>
      </c>
      <c r="Y148" s="510">
        <f t="shared" ca="1" si="1065"/>
        <v>0</v>
      </c>
      <c r="Z148" s="510">
        <f t="shared" ca="1" si="1065"/>
        <v>0</v>
      </c>
      <c r="AA148" s="510">
        <f t="shared" ca="1" si="1065"/>
        <v>0</v>
      </c>
      <c r="AB148" s="510">
        <f t="shared" ca="1" si="1065"/>
        <v>0</v>
      </c>
      <c r="AC148" s="510">
        <f t="shared" ca="1" si="1065"/>
        <v>0</v>
      </c>
      <c r="AD148" s="510">
        <f t="shared" ca="1" si="1065"/>
        <v>0</v>
      </c>
      <c r="AE148" s="510">
        <f t="shared" ca="1" si="1065"/>
        <v>0</v>
      </c>
      <c r="AF148" s="510">
        <f t="shared" ca="1" si="1065"/>
        <v>0</v>
      </c>
      <c r="AG148" s="510">
        <f t="shared" ca="1" si="1065"/>
        <v>0</v>
      </c>
      <c r="AH148" s="510">
        <f t="shared" ca="1" si="1065"/>
        <v>0</v>
      </c>
      <c r="AI148" s="510">
        <f t="shared" ca="1" si="1065"/>
        <v>0</v>
      </c>
      <c r="AJ148" s="510">
        <f t="shared" ca="1" si="1065"/>
        <v>0</v>
      </c>
      <c r="AK148" s="510">
        <f t="shared" ca="1" si="1065"/>
        <v>0</v>
      </c>
      <c r="AL148" s="510">
        <f t="shared" ca="1" si="1065"/>
        <v>0</v>
      </c>
      <c r="AM148" s="510">
        <f t="shared" ca="1" si="1065"/>
        <v>0</v>
      </c>
      <c r="AN148" s="510">
        <f t="shared" ca="1" si="1065"/>
        <v>0</v>
      </c>
      <c r="AO148" s="510">
        <f t="shared" ca="1" si="1065"/>
        <v>0</v>
      </c>
      <c r="AP148" s="510">
        <f t="shared" ca="1" si="1065"/>
        <v>0</v>
      </c>
      <c r="AQ148" s="510">
        <f t="shared" ca="1" si="1065"/>
        <v>0</v>
      </c>
      <c r="AR148" s="510">
        <f t="shared" ca="1" si="1065"/>
        <v>0</v>
      </c>
      <c r="AS148" s="510">
        <f t="shared" ca="1" si="1065"/>
        <v>0</v>
      </c>
      <c r="AT148" s="510">
        <f t="shared" ca="1" si="1065"/>
        <v>0</v>
      </c>
      <c r="AU148" s="510">
        <f t="shared" ca="1" si="1065"/>
        <v>0</v>
      </c>
      <c r="AV148" s="510">
        <f t="shared" ca="1" si="1065"/>
        <v>0</v>
      </c>
      <c r="AW148" s="510">
        <f t="shared" ca="1" si="1065"/>
        <v>0</v>
      </c>
      <c r="AX148" s="510">
        <f t="shared" ca="1" si="1065"/>
        <v>0</v>
      </c>
      <c r="AY148" s="510">
        <f t="shared" ca="1" si="1065"/>
        <v>0</v>
      </c>
      <c r="AZ148" s="510">
        <f t="shared" ca="1" si="1065"/>
        <v>0</v>
      </c>
      <c r="BA148" s="510">
        <f t="shared" ca="1" si="1065"/>
        <v>0</v>
      </c>
      <c r="BB148" s="510">
        <f t="shared" ca="1" si="1065"/>
        <v>0</v>
      </c>
      <c r="BC148" s="510">
        <f t="shared" ca="1" si="1065"/>
        <v>0</v>
      </c>
      <c r="BD148" s="510">
        <f t="shared" ca="1" si="1065"/>
        <v>0</v>
      </c>
      <c r="BE148" s="510">
        <f t="shared" ca="1" si="1065"/>
        <v>0</v>
      </c>
      <c r="BF148" s="510">
        <f t="shared" ca="1" si="1065"/>
        <v>0</v>
      </c>
      <c r="BG148" s="510">
        <f t="shared" ca="1" si="1065"/>
        <v>0</v>
      </c>
      <c r="BH148" s="510">
        <f t="shared" ca="1" si="1065"/>
        <v>0</v>
      </c>
      <c r="BI148" s="510">
        <f t="shared" ca="1" si="1065"/>
        <v>0</v>
      </c>
      <c r="BJ148" s="510">
        <f t="shared" ca="1" si="1065"/>
        <v>0</v>
      </c>
      <c r="BK148" s="510">
        <f t="shared" ca="1" si="1065"/>
        <v>0</v>
      </c>
      <c r="BL148" s="510">
        <f t="shared" ca="1" si="1065"/>
        <v>0</v>
      </c>
      <c r="BM148" s="510">
        <f t="shared" ca="1" si="1065"/>
        <v>0</v>
      </c>
      <c r="BN148" s="510">
        <f t="shared" ca="1" si="1065"/>
        <v>0</v>
      </c>
      <c r="BO148" s="510">
        <f t="shared" ca="1" si="1065"/>
        <v>0</v>
      </c>
      <c r="BP148" s="510">
        <f t="shared" ca="1" si="1065"/>
        <v>0</v>
      </c>
      <c r="BQ148" s="510">
        <f t="shared" ca="1" si="1065"/>
        <v>0</v>
      </c>
      <c r="BR148" s="510">
        <f t="shared" ca="1" si="1065"/>
        <v>0</v>
      </c>
      <c r="BS148" s="510">
        <f t="shared" ca="1" si="1065"/>
        <v>0</v>
      </c>
      <c r="BT148" s="510">
        <f t="shared" ca="1" si="1065"/>
        <v>0</v>
      </c>
      <c r="BU148" s="510">
        <f t="shared" ref="BU148:DW148" ca="1" si="1066">MAX(MIN(BU144,BU$117*BU143),0)</f>
        <v>0</v>
      </c>
      <c r="BV148" s="510">
        <f t="shared" ca="1" si="1066"/>
        <v>0</v>
      </c>
      <c r="BW148" s="510">
        <f t="shared" ca="1" si="1066"/>
        <v>0</v>
      </c>
      <c r="BX148" s="510">
        <f t="shared" ca="1" si="1066"/>
        <v>0</v>
      </c>
      <c r="BY148" s="510">
        <f t="shared" ca="1" si="1066"/>
        <v>0</v>
      </c>
      <c r="BZ148" s="510">
        <f t="shared" ca="1" si="1066"/>
        <v>0</v>
      </c>
      <c r="CA148" s="510">
        <f t="shared" ca="1" si="1066"/>
        <v>0</v>
      </c>
      <c r="CB148" s="510">
        <f t="shared" ca="1" si="1066"/>
        <v>0</v>
      </c>
      <c r="CC148" s="510">
        <f t="shared" ca="1" si="1066"/>
        <v>0</v>
      </c>
      <c r="CD148" s="510">
        <f t="shared" ca="1" si="1066"/>
        <v>0</v>
      </c>
      <c r="CE148" s="510">
        <f t="shared" ca="1" si="1066"/>
        <v>0</v>
      </c>
      <c r="CF148" s="510">
        <f t="shared" ca="1" si="1066"/>
        <v>0</v>
      </c>
      <c r="CG148" s="510">
        <f t="shared" ca="1" si="1066"/>
        <v>0</v>
      </c>
      <c r="CH148" s="510">
        <f t="shared" ca="1" si="1066"/>
        <v>0</v>
      </c>
      <c r="CI148" s="510">
        <f t="shared" ca="1" si="1066"/>
        <v>0</v>
      </c>
      <c r="CJ148" s="510">
        <f t="shared" ca="1" si="1066"/>
        <v>0</v>
      </c>
      <c r="CK148" s="510">
        <f t="shared" ca="1" si="1066"/>
        <v>0</v>
      </c>
      <c r="CL148" s="510">
        <f t="shared" ca="1" si="1066"/>
        <v>0</v>
      </c>
      <c r="CM148" s="510">
        <f t="shared" ca="1" si="1066"/>
        <v>0</v>
      </c>
      <c r="CN148" s="510">
        <f t="shared" ca="1" si="1066"/>
        <v>0</v>
      </c>
      <c r="CO148" s="510">
        <f t="shared" ca="1" si="1066"/>
        <v>0</v>
      </c>
      <c r="CP148" s="510">
        <f t="shared" ca="1" si="1066"/>
        <v>0</v>
      </c>
      <c r="CQ148" s="510">
        <f t="shared" ca="1" si="1066"/>
        <v>0</v>
      </c>
      <c r="CR148" s="510">
        <f t="shared" ca="1" si="1066"/>
        <v>0</v>
      </c>
      <c r="CS148" s="510">
        <f t="shared" ca="1" si="1066"/>
        <v>0</v>
      </c>
      <c r="CT148" s="510">
        <f t="shared" ca="1" si="1066"/>
        <v>0</v>
      </c>
      <c r="CU148" s="510">
        <f t="shared" ca="1" si="1066"/>
        <v>0</v>
      </c>
      <c r="CV148" s="510">
        <f t="shared" ca="1" si="1066"/>
        <v>0</v>
      </c>
      <c r="CW148" s="510">
        <f t="shared" ca="1" si="1066"/>
        <v>0</v>
      </c>
      <c r="CX148" s="510">
        <f t="shared" ca="1" si="1066"/>
        <v>0</v>
      </c>
      <c r="CY148" s="510">
        <f t="shared" ca="1" si="1066"/>
        <v>0</v>
      </c>
      <c r="CZ148" s="510">
        <f t="shared" ca="1" si="1066"/>
        <v>0</v>
      </c>
      <c r="DA148" s="510">
        <f t="shared" ca="1" si="1066"/>
        <v>0</v>
      </c>
      <c r="DB148" s="510">
        <f t="shared" ca="1" si="1066"/>
        <v>0</v>
      </c>
      <c r="DC148" s="510">
        <f t="shared" ca="1" si="1066"/>
        <v>0</v>
      </c>
      <c r="DD148" s="510">
        <f t="shared" ca="1" si="1066"/>
        <v>0</v>
      </c>
      <c r="DE148" s="510">
        <f t="shared" ca="1" si="1066"/>
        <v>0</v>
      </c>
      <c r="DF148" s="510">
        <f t="shared" ca="1" si="1066"/>
        <v>0</v>
      </c>
      <c r="DG148" s="510">
        <f t="shared" ca="1" si="1066"/>
        <v>0</v>
      </c>
      <c r="DH148" s="510">
        <f t="shared" ca="1" si="1066"/>
        <v>0</v>
      </c>
      <c r="DI148" s="510">
        <f t="shared" ca="1" si="1066"/>
        <v>0</v>
      </c>
      <c r="DJ148" s="510">
        <f t="shared" ca="1" si="1066"/>
        <v>0</v>
      </c>
      <c r="DK148" s="510">
        <f t="shared" ca="1" si="1066"/>
        <v>0</v>
      </c>
      <c r="DL148" s="510">
        <f t="shared" ca="1" si="1066"/>
        <v>0</v>
      </c>
      <c r="DM148" s="510">
        <f t="shared" ca="1" si="1066"/>
        <v>0</v>
      </c>
      <c r="DN148" s="510">
        <f t="shared" ca="1" si="1066"/>
        <v>0</v>
      </c>
      <c r="DO148" s="510">
        <f t="shared" ca="1" si="1066"/>
        <v>0</v>
      </c>
      <c r="DP148" s="510">
        <f t="shared" ca="1" si="1066"/>
        <v>0</v>
      </c>
      <c r="DQ148" s="510">
        <f t="shared" ca="1" si="1066"/>
        <v>0</v>
      </c>
      <c r="DR148" s="510">
        <f t="shared" ca="1" si="1066"/>
        <v>0</v>
      </c>
      <c r="DS148" s="510">
        <f t="shared" ca="1" si="1066"/>
        <v>0</v>
      </c>
      <c r="DT148" s="510">
        <f t="shared" ca="1" si="1066"/>
        <v>0</v>
      </c>
      <c r="DU148" s="510">
        <f t="shared" ca="1" si="1066"/>
        <v>0</v>
      </c>
      <c r="DV148" s="510">
        <f t="shared" ca="1" si="1066"/>
        <v>0</v>
      </c>
      <c r="DW148" s="510">
        <f t="shared" ca="1" si="1066"/>
        <v>0</v>
      </c>
      <c r="DX148" s="510"/>
      <c r="DY148" s="510"/>
      <c r="DZ148" s="510"/>
      <c r="EA148" s="510"/>
      <c r="EB148" s="510"/>
      <c r="EC148" s="510"/>
      <c r="ED148" s="510"/>
      <c r="EE148" s="510"/>
      <c r="EF148" s="510"/>
    </row>
    <row r="149" spans="1:143">
      <c r="A149" s="880" t="str">
        <f>A138</f>
        <v>Interests to capitalize</v>
      </c>
      <c r="B149" s="704"/>
      <c r="C149" s="704"/>
      <c r="D149" s="510">
        <f ca="1">SUM(G149:DW149)</f>
        <v>0</v>
      </c>
      <c r="E149" s="865"/>
      <c r="F149" s="322"/>
      <c r="G149" s="459">
        <f t="shared" ref="G149:AL149" ca="1" si="1067">MAX(G146-G116*G143,0)</f>
        <v>0</v>
      </c>
      <c r="H149" s="459">
        <f t="shared" ca="1" si="1067"/>
        <v>0</v>
      </c>
      <c r="I149" s="459">
        <f t="shared" ca="1" si="1067"/>
        <v>0</v>
      </c>
      <c r="J149" s="459">
        <f t="shared" ca="1" si="1067"/>
        <v>0</v>
      </c>
      <c r="K149" s="459">
        <f t="shared" ca="1" si="1067"/>
        <v>0</v>
      </c>
      <c r="L149" s="459">
        <f t="shared" ca="1" si="1067"/>
        <v>0</v>
      </c>
      <c r="M149" s="459">
        <f t="shared" ca="1" si="1067"/>
        <v>0</v>
      </c>
      <c r="N149" s="459">
        <f t="shared" ca="1" si="1067"/>
        <v>0</v>
      </c>
      <c r="O149" s="459">
        <f t="shared" ca="1" si="1067"/>
        <v>0</v>
      </c>
      <c r="P149" s="459">
        <f t="shared" ca="1" si="1067"/>
        <v>0</v>
      </c>
      <c r="Q149" s="459">
        <f t="shared" ca="1" si="1067"/>
        <v>0</v>
      </c>
      <c r="R149" s="459">
        <f t="shared" ca="1" si="1067"/>
        <v>0</v>
      </c>
      <c r="S149" s="459">
        <f t="shared" ca="1" si="1067"/>
        <v>0</v>
      </c>
      <c r="T149" s="459">
        <f t="shared" ca="1" si="1067"/>
        <v>0</v>
      </c>
      <c r="U149" s="459">
        <f t="shared" ca="1" si="1067"/>
        <v>0</v>
      </c>
      <c r="V149" s="459">
        <f t="shared" ca="1" si="1067"/>
        <v>0</v>
      </c>
      <c r="W149" s="459">
        <f t="shared" ca="1" si="1067"/>
        <v>0</v>
      </c>
      <c r="X149" s="459">
        <f t="shared" ca="1" si="1067"/>
        <v>0</v>
      </c>
      <c r="Y149" s="459">
        <f t="shared" ca="1" si="1067"/>
        <v>0</v>
      </c>
      <c r="Z149" s="459">
        <f t="shared" ca="1" si="1067"/>
        <v>0</v>
      </c>
      <c r="AA149" s="459">
        <f t="shared" ca="1" si="1067"/>
        <v>0</v>
      </c>
      <c r="AB149" s="459">
        <f t="shared" ca="1" si="1067"/>
        <v>0</v>
      </c>
      <c r="AC149" s="459">
        <f t="shared" ca="1" si="1067"/>
        <v>0</v>
      </c>
      <c r="AD149" s="459">
        <f t="shared" ca="1" si="1067"/>
        <v>0</v>
      </c>
      <c r="AE149" s="459">
        <f t="shared" ca="1" si="1067"/>
        <v>0</v>
      </c>
      <c r="AF149" s="459">
        <f t="shared" ca="1" si="1067"/>
        <v>0</v>
      </c>
      <c r="AG149" s="459">
        <f t="shared" ca="1" si="1067"/>
        <v>0</v>
      </c>
      <c r="AH149" s="459">
        <f t="shared" ca="1" si="1067"/>
        <v>0</v>
      </c>
      <c r="AI149" s="459">
        <f t="shared" ca="1" si="1067"/>
        <v>0</v>
      </c>
      <c r="AJ149" s="459">
        <f t="shared" ca="1" si="1067"/>
        <v>0</v>
      </c>
      <c r="AK149" s="459">
        <f t="shared" ca="1" si="1067"/>
        <v>0</v>
      </c>
      <c r="AL149" s="459">
        <f t="shared" ca="1" si="1067"/>
        <v>0</v>
      </c>
      <c r="AM149" s="459">
        <f t="shared" ref="AM149:BR149" ca="1" si="1068">MAX(AM146-AM116*AM143,0)</f>
        <v>0</v>
      </c>
      <c r="AN149" s="459">
        <f t="shared" ca="1" si="1068"/>
        <v>0</v>
      </c>
      <c r="AO149" s="459">
        <f t="shared" ca="1" si="1068"/>
        <v>0</v>
      </c>
      <c r="AP149" s="459">
        <f t="shared" ca="1" si="1068"/>
        <v>0</v>
      </c>
      <c r="AQ149" s="459">
        <f t="shared" ca="1" si="1068"/>
        <v>0</v>
      </c>
      <c r="AR149" s="459">
        <f t="shared" ca="1" si="1068"/>
        <v>0</v>
      </c>
      <c r="AS149" s="459">
        <f t="shared" ca="1" si="1068"/>
        <v>0</v>
      </c>
      <c r="AT149" s="459">
        <f t="shared" ca="1" si="1068"/>
        <v>0</v>
      </c>
      <c r="AU149" s="459">
        <f t="shared" ca="1" si="1068"/>
        <v>0</v>
      </c>
      <c r="AV149" s="459">
        <f t="shared" ca="1" si="1068"/>
        <v>0</v>
      </c>
      <c r="AW149" s="459">
        <f t="shared" ca="1" si="1068"/>
        <v>0</v>
      </c>
      <c r="AX149" s="459">
        <f t="shared" ca="1" si="1068"/>
        <v>0</v>
      </c>
      <c r="AY149" s="459">
        <f t="shared" ca="1" si="1068"/>
        <v>0</v>
      </c>
      <c r="AZ149" s="459">
        <f t="shared" ca="1" si="1068"/>
        <v>0</v>
      </c>
      <c r="BA149" s="459">
        <f t="shared" ca="1" si="1068"/>
        <v>0</v>
      </c>
      <c r="BB149" s="459">
        <f t="shared" ca="1" si="1068"/>
        <v>0</v>
      </c>
      <c r="BC149" s="459">
        <f t="shared" ca="1" si="1068"/>
        <v>0</v>
      </c>
      <c r="BD149" s="459">
        <f t="shared" ca="1" si="1068"/>
        <v>0</v>
      </c>
      <c r="BE149" s="459">
        <f t="shared" ca="1" si="1068"/>
        <v>0</v>
      </c>
      <c r="BF149" s="459">
        <f t="shared" ca="1" si="1068"/>
        <v>0</v>
      </c>
      <c r="BG149" s="459">
        <f t="shared" ca="1" si="1068"/>
        <v>0</v>
      </c>
      <c r="BH149" s="459">
        <f t="shared" ca="1" si="1068"/>
        <v>0</v>
      </c>
      <c r="BI149" s="459">
        <f t="shared" ca="1" si="1068"/>
        <v>0</v>
      </c>
      <c r="BJ149" s="459">
        <f t="shared" ca="1" si="1068"/>
        <v>0</v>
      </c>
      <c r="BK149" s="459">
        <f t="shared" ca="1" si="1068"/>
        <v>0</v>
      </c>
      <c r="BL149" s="459">
        <f t="shared" ca="1" si="1068"/>
        <v>0</v>
      </c>
      <c r="BM149" s="459">
        <f t="shared" ca="1" si="1068"/>
        <v>0</v>
      </c>
      <c r="BN149" s="459">
        <f t="shared" ca="1" si="1068"/>
        <v>0</v>
      </c>
      <c r="BO149" s="459">
        <f t="shared" ca="1" si="1068"/>
        <v>0</v>
      </c>
      <c r="BP149" s="459">
        <f t="shared" ca="1" si="1068"/>
        <v>0</v>
      </c>
      <c r="BQ149" s="459">
        <f t="shared" ca="1" si="1068"/>
        <v>0</v>
      </c>
      <c r="BR149" s="459">
        <f t="shared" ca="1" si="1068"/>
        <v>0</v>
      </c>
      <c r="BS149" s="459">
        <f t="shared" ref="BS149:CX149" ca="1" si="1069">MAX(BS146-BS116*BS143,0)</f>
        <v>0</v>
      </c>
      <c r="BT149" s="459">
        <f t="shared" ca="1" si="1069"/>
        <v>0</v>
      </c>
      <c r="BU149" s="459">
        <f t="shared" ca="1" si="1069"/>
        <v>0</v>
      </c>
      <c r="BV149" s="459">
        <f t="shared" ca="1" si="1069"/>
        <v>0</v>
      </c>
      <c r="BW149" s="459">
        <f t="shared" ca="1" si="1069"/>
        <v>0</v>
      </c>
      <c r="BX149" s="459">
        <f t="shared" ca="1" si="1069"/>
        <v>0</v>
      </c>
      <c r="BY149" s="459">
        <f t="shared" ca="1" si="1069"/>
        <v>0</v>
      </c>
      <c r="BZ149" s="459">
        <f t="shared" ca="1" si="1069"/>
        <v>0</v>
      </c>
      <c r="CA149" s="459">
        <f t="shared" ca="1" si="1069"/>
        <v>0</v>
      </c>
      <c r="CB149" s="459">
        <f t="shared" ca="1" si="1069"/>
        <v>0</v>
      </c>
      <c r="CC149" s="459">
        <f t="shared" ca="1" si="1069"/>
        <v>0</v>
      </c>
      <c r="CD149" s="459">
        <f t="shared" ca="1" si="1069"/>
        <v>0</v>
      </c>
      <c r="CE149" s="459">
        <f t="shared" ca="1" si="1069"/>
        <v>0</v>
      </c>
      <c r="CF149" s="459">
        <f t="shared" ca="1" si="1069"/>
        <v>0</v>
      </c>
      <c r="CG149" s="459">
        <f t="shared" ca="1" si="1069"/>
        <v>0</v>
      </c>
      <c r="CH149" s="459">
        <f t="shared" ca="1" si="1069"/>
        <v>0</v>
      </c>
      <c r="CI149" s="459">
        <f t="shared" ca="1" si="1069"/>
        <v>0</v>
      </c>
      <c r="CJ149" s="459">
        <f t="shared" ca="1" si="1069"/>
        <v>0</v>
      </c>
      <c r="CK149" s="459">
        <f t="shared" ca="1" si="1069"/>
        <v>0</v>
      </c>
      <c r="CL149" s="459">
        <f t="shared" ca="1" si="1069"/>
        <v>0</v>
      </c>
      <c r="CM149" s="459">
        <f t="shared" ca="1" si="1069"/>
        <v>0</v>
      </c>
      <c r="CN149" s="459">
        <f t="shared" ca="1" si="1069"/>
        <v>0</v>
      </c>
      <c r="CO149" s="459">
        <f t="shared" ca="1" si="1069"/>
        <v>0</v>
      </c>
      <c r="CP149" s="459">
        <f t="shared" ca="1" si="1069"/>
        <v>0</v>
      </c>
      <c r="CQ149" s="459">
        <f t="shared" ca="1" si="1069"/>
        <v>0</v>
      </c>
      <c r="CR149" s="459">
        <f t="shared" ca="1" si="1069"/>
        <v>0</v>
      </c>
      <c r="CS149" s="459">
        <f t="shared" ca="1" si="1069"/>
        <v>0</v>
      </c>
      <c r="CT149" s="459">
        <f t="shared" ca="1" si="1069"/>
        <v>0</v>
      </c>
      <c r="CU149" s="459">
        <f t="shared" ca="1" si="1069"/>
        <v>0</v>
      </c>
      <c r="CV149" s="459">
        <f t="shared" ca="1" si="1069"/>
        <v>0</v>
      </c>
      <c r="CW149" s="459">
        <f t="shared" ca="1" si="1069"/>
        <v>0</v>
      </c>
      <c r="CX149" s="459">
        <f t="shared" ca="1" si="1069"/>
        <v>0</v>
      </c>
      <c r="CY149" s="459">
        <f t="shared" ref="CY149:DW149" ca="1" si="1070">MAX(CY146-CY116*CY143,0)</f>
        <v>0</v>
      </c>
      <c r="CZ149" s="459">
        <f t="shared" ca="1" si="1070"/>
        <v>0</v>
      </c>
      <c r="DA149" s="459">
        <f t="shared" ca="1" si="1070"/>
        <v>0</v>
      </c>
      <c r="DB149" s="459">
        <f t="shared" ca="1" si="1070"/>
        <v>0</v>
      </c>
      <c r="DC149" s="459">
        <f t="shared" ca="1" si="1070"/>
        <v>0</v>
      </c>
      <c r="DD149" s="459">
        <f t="shared" ca="1" si="1070"/>
        <v>0</v>
      </c>
      <c r="DE149" s="459">
        <f t="shared" ca="1" si="1070"/>
        <v>0</v>
      </c>
      <c r="DF149" s="459">
        <f t="shared" ca="1" si="1070"/>
        <v>0</v>
      </c>
      <c r="DG149" s="459">
        <f t="shared" ca="1" si="1070"/>
        <v>0</v>
      </c>
      <c r="DH149" s="459">
        <f t="shared" ca="1" si="1070"/>
        <v>0</v>
      </c>
      <c r="DI149" s="459">
        <f t="shared" ca="1" si="1070"/>
        <v>0</v>
      </c>
      <c r="DJ149" s="459">
        <f t="shared" ca="1" si="1070"/>
        <v>0</v>
      </c>
      <c r="DK149" s="459">
        <f t="shared" ca="1" si="1070"/>
        <v>0</v>
      </c>
      <c r="DL149" s="459">
        <f t="shared" ca="1" si="1070"/>
        <v>0</v>
      </c>
      <c r="DM149" s="459">
        <f t="shared" ca="1" si="1070"/>
        <v>0</v>
      </c>
      <c r="DN149" s="459">
        <f t="shared" ca="1" si="1070"/>
        <v>0</v>
      </c>
      <c r="DO149" s="459">
        <f t="shared" ca="1" si="1070"/>
        <v>0</v>
      </c>
      <c r="DP149" s="459">
        <f t="shared" ca="1" si="1070"/>
        <v>0</v>
      </c>
      <c r="DQ149" s="459">
        <f t="shared" ca="1" si="1070"/>
        <v>0</v>
      </c>
      <c r="DR149" s="459">
        <f t="shared" ca="1" si="1070"/>
        <v>0</v>
      </c>
      <c r="DS149" s="459">
        <f t="shared" ca="1" si="1070"/>
        <v>0</v>
      </c>
      <c r="DT149" s="459">
        <f t="shared" ca="1" si="1070"/>
        <v>0</v>
      </c>
      <c r="DU149" s="459">
        <f t="shared" ca="1" si="1070"/>
        <v>0</v>
      </c>
      <c r="DV149" s="459">
        <f t="shared" ca="1" si="1070"/>
        <v>0</v>
      </c>
      <c r="DW149" s="459">
        <f t="shared" ca="1" si="1070"/>
        <v>0</v>
      </c>
      <c r="DX149" s="510"/>
      <c r="DY149" s="510"/>
      <c r="DZ149" s="510"/>
      <c r="EA149" s="510"/>
      <c r="EB149" s="510"/>
      <c r="EC149" s="510"/>
      <c r="ED149" s="510"/>
      <c r="EE149" s="510"/>
      <c r="EF149" s="510"/>
    </row>
    <row r="150" spans="1:143">
      <c r="A150" s="873" t="str">
        <f>A139</f>
        <v>End</v>
      </c>
      <c r="B150" s="704"/>
      <c r="C150" s="704"/>
      <c r="D150" s="395"/>
      <c r="E150" s="395"/>
      <c r="F150" s="611"/>
      <c r="G150" s="459">
        <f ca="1">SUM(G144:G145,G149)-G148</f>
        <v>0</v>
      </c>
      <c r="H150" s="459">
        <f ca="1">SUM(H144:H145,H149)-H148</f>
        <v>0</v>
      </c>
      <c r="I150" s="459">
        <f t="shared" ref="I150:BT150" ca="1" si="1071">SUM(I144:I145,I149)-I148</f>
        <v>0</v>
      </c>
      <c r="J150" s="459">
        <f t="shared" ca="1" si="1071"/>
        <v>0</v>
      </c>
      <c r="K150" s="459">
        <f t="shared" ca="1" si="1071"/>
        <v>0</v>
      </c>
      <c r="L150" s="459">
        <f t="shared" ca="1" si="1071"/>
        <v>0</v>
      </c>
      <c r="M150" s="459">
        <f t="shared" ca="1" si="1071"/>
        <v>0</v>
      </c>
      <c r="N150" s="459">
        <f t="shared" ca="1" si="1071"/>
        <v>0</v>
      </c>
      <c r="O150" s="459">
        <f t="shared" ca="1" si="1071"/>
        <v>0</v>
      </c>
      <c r="P150" s="459">
        <f t="shared" ca="1" si="1071"/>
        <v>0</v>
      </c>
      <c r="Q150" s="459">
        <f t="shared" ca="1" si="1071"/>
        <v>0</v>
      </c>
      <c r="R150" s="459">
        <f t="shared" ca="1" si="1071"/>
        <v>0</v>
      </c>
      <c r="S150" s="459">
        <f t="shared" ca="1" si="1071"/>
        <v>0</v>
      </c>
      <c r="T150" s="459">
        <f t="shared" ca="1" si="1071"/>
        <v>0</v>
      </c>
      <c r="U150" s="459">
        <f t="shared" ca="1" si="1071"/>
        <v>0</v>
      </c>
      <c r="V150" s="459">
        <f t="shared" ca="1" si="1071"/>
        <v>0</v>
      </c>
      <c r="W150" s="459">
        <f t="shared" ca="1" si="1071"/>
        <v>0</v>
      </c>
      <c r="X150" s="459">
        <f t="shared" ca="1" si="1071"/>
        <v>0</v>
      </c>
      <c r="Y150" s="459">
        <f t="shared" ca="1" si="1071"/>
        <v>0</v>
      </c>
      <c r="Z150" s="459">
        <f t="shared" ca="1" si="1071"/>
        <v>0</v>
      </c>
      <c r="AA150" s="459">
        <f t="shared" ca="1" si="1071"/>
        <v>0</v>
      </c>
      <c r="AB150" s="459">
        <f t="shared" ca="1" si="1071"/>
        <v>0</v>
      </c>
      <c r="AC150" s="459">
        <f t="shared" ca="1" si="1071"/>
        <v>0</v>
      </c>
      <c r="AD150" s="459">
        <f t="shared" ca="1" si="1071"/>
        <v>0</v>
      </c>
      <c r="AE150" s="459">
        <f t="shared" ca="1" si="1071"/>
        <v>0</v>
      </c>
      <c r="AF150" s="459">
        <f t="shared" ca="1" si="1071"/>
        <v>0</v>
      </c>
      <c r="AG150" s="459">
        <f t="shared" ca="1" si="1071"/>
        <v>0</v>
      </c>
      <c r="AH150" s="459">
        <f t="shared" ca="1" si="1071"/>
        <v>0</v>
      </c>
      <c r="AI150" s="459">
        <f t="shared" ca="1" si="1071"/>
        <v>0</v>
      </c>
      <c r="AJ150" s="459">
        <f t="shared" ca="1" si="1071"/>
        <v>0</v>
      </c>
      <c r="AK150" s="459">
        <f t="shared" ca="1" si="1071"/>
        <v>0</v>
      </c>
      <c r="AL150" s="459">
        <f t="shared" ca="1" si="1071"/>
        <v>0</v>
      </c>
      <c r="AM150" s="459">
        <f t="shared" ca="1" si="1071"/>
        <v>0</v>
      </c>
      <c r="AN150" s="459">
        <f t="shared" ca="1" si="1071"/>
        <v>0</v>
      </c>
      <c r="AO150" s="459">
        <f t="shared" ca="1" si="1071"/>
        <v>0</v>
      </c>
      <c r="AP150" s="459">
        <f t="shared" ca="1" si="1071"/>
        <v>0</v>
      </c>
      <c r="AQ150" s="459">
        <f t="shared" ca="1" si="1071"/>
        <v>0</v>
      </c>
      <c r="AR150" s="459">
        <f t="shared" ca="1" si="1071"/>
        <v>0</v>
      </c>
      <c r="AS150" s="459">
        <f t="shared" ca="1" si="1071"/>
        <v>0</v>
      </c>
      <c r="AT150" s="459">
        <f t="shared" ca="1" si="1071"/>
        <v>0</v>
      </c>
      <c r="AU150" s="459">
        <f t="shared" ca="1" si="1071"/>
        <v>0</v>
      </c>
      <c r="AV150" s="459">
        <f t="shared" ca="1" si="1071"/>
        <v>0</v>
      </c>
      <c r="AW150" s="459">
        <f t="shared" ca="1" si="1071"/>
        <v>0</v>
      </c>
      <c r="AX150" s="459">
        <f t="shared" ca="1" si="1071"/>
        <v>0</v>
      </c>
      <c r="AY150" s="459">
        <f t="shared" ca="1" si="1071"/>
        <v>0</v>
      </c>
      <c r="AZ150" s="459">
        <f t="shared" ca="1" si="1071"/>
        <v>0</v>
      </c>
      <c r="BA150" s="459">
        <f t="shared" ca="1" si="1071"/>
        <v>0</v>
      </c>
      <c r="BB150" s="459">
        <f t="shared" ca="1" si="1071"/>
        <v>0</v>
      </c>
      <c r="BC150" s="459">
        <f t="shared" ca="1" si="1071"/>
        <v>0</v>
      </c>
      <c r="BD150" s="459">
        <f t="shared" ca="1" si="1071"/>
        <v>0</v>
      </c>
      <c r="BE150" s="459">
        <f t="shared" ca="1" si="1071"/>
        <v>0</v>
      </c>
      <c r="BF150" s="459">
        <f t="shared" ca="1" si="1071"/>
        <v>0</v>
      </c>
      <c r="BG150" s="459">
        <f t="shared" ca="1" si="1071"/>
        <v>0</v>
      </c>
      <c r="BH150" s="459">
        <f t="shared" ca="1" si="1071"/>
        <v>0</v>
      </c>
      <c r="BI150" s="459">
        <f t="shared" ca="1" si="1071"/>
        <v>0</v>
      </c>
      <c r="BJ150" s="459">
        <f t="shared" ca="1" si="1071"/>
        <v>0</v>
      </c>
      <c r="BK150" s="459">
        <f t="shared" ca="1" si="1071"/>
        <v>0</v>
      </c>
      <c r="BL150" s="459">
        <f t="shared" ca="1" si="1071"/>
        <v>0</v>
      </c>
      <c r="BM150" s="459">
        <f t="shared" ca="1" si="1071"/>
        <v>0</v>
      </c>
      <c r="BN150" s="459">
        <f t="shared" ca="1" si="1071"/>
        <v>0</v>
      </c>
      <c r="BO150" s="459">
        <f t="shared" ca="1" si="1071"/>
        <v>0</v>
      </c>
      <c r="BP150" s="459">
        <f t="shared" ca="1" si="1071"/>
        <v>0</v>
      </c>
      <c r="BQ150" s="459">
        <f t="shared" ca="1" si="1071"/>
        <v>0</v>
      </c>
      <c r="BR150" s="459">
        <f t="shared" ca="1" si="1071"/>
        <v>0</v>
      </c>
      <c r="BS150" s="459">
        <f t="shared" ca="1" si="1071"/>
        <v>0</v>
      </c>
      <c r="BT150" s="459">
        <f t="shared" ca="1" si="1071"/>
        <v>0</v>
      </c>
      <c r="BU150" s="459">
        <f t="shared" ref="BU150:DW150" ca="1" si="1072">SUM(BU144:BU145,BU149)-BU148</f>
        <v>0</v>
      </c>
      <c r="BV150" s="459">
        <f t="shared" ca="1" si="1072"/>
        <v>0</v>
      </c>
      <c r="BW150" s="459">
        <f t="shared" ca="1" si="1072"/>
        <v>0</v>
      </c>
      <c r="BX150" s="459">
        <f t="shared" ca="1" si="1072"/>
        <v>0</v>
      </c>
      <c r="BY150" s="459">
        <f t="shared" ca="1" si="1072"/>
        <v>0</v>
      </c>
      <c r="BZ150" s="459">
        <f t="shared" ca="1" si="1072"/>
        <v>0</v>
      </c>
      <c r="CA150" s="459">
        <f t="shared" ca="1" si="1072"/>
        <v>0</v>
      </c>
      <c r="CB150" s="459">
        <f t="shared" ca="1" si="1072"/>
        <v>0</v>
      </c>
      <c r="CC150" s="459">
        <f t="shared" ca="1" si="1072"/>
        <v>0</v>
      </c>
      <c r="CD150" s="459">
        <f t="shared" ca="1" si="1072"/>
        <v>0</v>
      </c>
      <c r="CE150" s="459">
        <f t="shared" ca="1" si="1072"/>
        <v>0</v>
      </c>
      <c r="CF150" s="459">
        <f t="shared" ca="1" si="1072"/>
        <v>0</v>
      </c>
      <c r="CG150" s="459">
        <f t="shared" ca="1" si="1072"/>
        <v>0</v>
      </c>
      <c r="CH150" s="459">
        <f t="shared" ca="1" si="1072"/>
        <v>0</v>
      </c>
      <c r="CI150" s="459">
        <f t="shared" ca="1" si="1072"/>
        <v>0</v>
      </c>
      <c r="CJ150" s="459">
        <f t="shared" ca="1" si="1072"/>
        <v>0</v>
      </c>
      <c r="CK150" s="459">
        <f t="shared" ca="1" si="1072"/>
        <v>0</v>
      </c>
      <c r="CL150" s="459">
        <f t="shared" ca="1" si="1072"/>
        <v>0</v>
      </c>
      <c r="CM150" s="459">
        <f t="shared" ca="1" si="1072"/>
        <v>0</v>
      </c>
      <c r="CN150" s="459">
        <f t="shared" ca="1" si="1072"/>
        <v>0</v>
      </c>
      <c r="CO150" s="459">
        <f t="shared" ca="1" si="1072"/>
        <v>0</v>
      </c>
      <c r="CP150" s="459">
        <f t="shared" ca="1" si="1072"/>
        <v>0</v>
      </c>
      <c r="CQ150" s="459">
        <f t="shared" ca="1" si="1072"/>
        <v>0</v>
      </c>
      <c r="CR150" s="459">
        <f t="shared" ca="1" si="1072"/>
        <v>0</v>
      </c>
      <c r="CS150" s="459">
        <f t="shared" ca="1" si="1072"/>
        <v>0</v>
      </c>
      <c r="CT150" s="459">
        <f t="shared" ca="1" si="1072"/>
        <v>0</v>
      </c>
      <c r="CU150" s="459">
        <f t="shared" ca="1" si="1072"/>
        <v>0</v>
      </c>
      <c r="CV150" s="459">
        <f t="shared" ca="1" si="1072"/>
        <v>0</v>
      </c>
      <c r="CW150" s="459">
        <f t="shared" ca="1" si="1072"/>
        <v>0</v>
      </c>
      <c r="CX150" s="459">
        <f t="shared" ca="1" si="1072"/>
        <v>0</v>
      </c>
      <c r="CY150" s="459">
        <f t="shared" ca="1" si="1072"/>
        <v>0</v>
      </c>
      <c r="CZ150" s="459">
        <f t="shared" ca="1" si="1072"/>
        <v>0</v>
      </c>
      <c r="DA150" s="459">
        <f t="shared" ca="1" si="1072"/>
        <v>0</v>
      </c>
      <c r="DB150" s="459">
        <f t="shared" ca="1" si="1072"/>
        <v>0</v>
      </c>
      <c r="DC150" s="459">
        <f t="shared" ca="1" si="1072"/>
        <v>0</v>
      </c>
      <c r="DD150" s="459">
        <f t="shared" ca="1" si="1072"/>
        <v>0</v>
      </c>
      <c r="DE150" s="459">
        <f t="shared" ca="1" si="1072"/>
        <v>0</v>
      </c>
      <c r="DF150" s="459">
        <f t="shared" ca="1" si="1072"/>
        <v>0</v>
      </c>
      <c r="DG150" s="459">
        <f t="shared" ca="1" si="1072"/>
        <v>0</v>
      </c>
      <c r="DH150" s="459">
        <f t="shared" ca="1" si="1072"/>
        <v>0</v>
      </c>
      <c r="DI150" s="459">
        <f t="shared" ca="1" si="1072"/>
        <v>0</v>
      </c>
      <c r="DJ150" s="459">
        <f t="shared" ca="1" si="1072"/>
        <v>0</v>
      </c>
      <c r="DK150" s="459">
        <f t="shared" ca="1" si="1072"/>
        <v>0</v>
      </c>
      <c r="DL150" s="459">
        <f t="shared" ca="1" si="1072"/>
        <v>0</v>
      </c>
      <c r="DM150" s="459">
        <f t="shared" ca="1" si="1072"/>
        <v>0</v>
      </c>
      <c r="DN150" s="459">
        <f t="shared" ca="1" si="1072"/>
        <v>0</v>
      </c>
      <c r="DO150" s="459">
        <f t="shared" ca="1" si="1072"/>
        <v>0</v>
      </c>
      <c r="DP150" s="459">
        <f t="shared" ca="1" si="1072"/>
        <v>0</v>
      </c>
      <c r="DQ150" s="459">
        <f t="shared" ca="1" si="1072"/>
        <v>0</v>
      </c>
      <c r="DR150" s="459">
        <f t="shared" ca="1" si="1072"/>
        <v>0</v>
      </c>
      <c r="DS150" s="459">
        <f t="shared" ca="1" si="1072"/>
        <v>0</v>
      </c>
      <c r="DT150" s="459">
        <f t="shared" ca="1" si="1072"/>
        <v>0</v>
      </c>
      <c r="DU150" s="459">
        <f t="shared" ca="1" si="1072"/>
        <v>0</v>
      </c>
      <c r="DV150" s="459">
        <f t="shared" ca="1" si="1072"/>
        <v>0</v>
      </c>
      <c r="DW150" s="459">
        <f t="shared" ca="1" si="1072"/>
        <v>0</v>
      </c>
      <c r="DX150" s="510"/>
      <c r="DY150" s="510"/>
      <c r="DZ150" s="510"/>
      <c r="EA150" s="510"/>
      <c r="EB150" s="510"/>
      <c r="EC150" s="510"/>
      <c r="ED150" s="510"/>
      <c r="EE150" s="510"/>
      <c r="EF150" s="510"/>
    </row>
    <row r="151" spans="1:143">
      <c r="A151" s="343" t="str">
        <f>A142</f>
        <v>Investor 1</v>
      </c>
      <c r="B151" s="708"/>
      <c r="C151" s="708"/>
      <c r="D151" s="395"/>
      <c r="E151" s="395"/>
      <c r="F151" s="322"/>
      <c r="G151" s="513">
        <f ca="1">SUM(G146:G148)</f>
        <v>0</v>
      </c>
      <c r="H151" s="513">
        <f t="shared" ref="H151" ca="1" si="1073">SUM(H146:H148)</f>
        <v>0</v>
      </c>
      <c r="I151" s="513">
        <f t="shared" ref="I151:BT151" ca="1" si="1074">SUM(I146:I148)</f>
        <v>0</v>
      </c>
      <c r="J151" s="513">
        <f t="shared" ca="1" si="1074"/>
        <v>0</v>
      </c>
      <c r="K151" s="513">
        <f t="shared" ca="1" si="1074"/>
        <v>0</v>
      </c>
      <c r="L151" s="513">
        <f t="shared" ca="1" si="1074"/>
        <v>0</v>
      </c>
      <c r="M151" s="513">
        <f t="shared" ca="1" si="1074"/>
        <v>0</v>
      </c>
      <c r="N151" s="513">
        <f t="shared" ca="1" si="1074"/>
        <v>0</v>
      </c>
      <c r="O151" s="513">
        <f t="shared" ca="1" si="1074"/>
        <v>0</v>
      </c>
      <c r="P151" s="513">
        <f t="shared" ca="1" si="1074"/>
        <v>0</v>
      </c>
      <c r="Q151" s="513">
        <f t="shared" ca="1" si="1074"/>
        <v>0</v>
      </c>
      <c r="R151" s="513">
        <f t="shared" ca="1" si="1074"/>
        <v>0</v>
      </c>
      <c r="S151" s="513">
        <f t="shared" ca="1" si="1074"/>
        <v>0</v>
      </c>
      <c r="T151" s="513">
        <f t="shared" ca="1" si="1074"/>
        <v>0</v>
      </c>
      <c r="U151" s="513">
        <f t="shared" ca="1" si="1074"/>
        <v>0</v>
      </c>
      <c r="V151" s="513">
        <f t="shared" ca="1" si="1074"/>
        <v>0</v>
      </c>
      <c r="W151" s="513">
        <f t="shared" ca="1" si="1074"/>
        <v>0</v>
      </c>
      <c r="X151" s="513">
        <f t="shared" ca="1" si="1074"/>
        <v>0</v>
      </c>
      <c r="Y151" s="513">
        <f t="shared" ca="1" si="1074"/>
        <v>0</v>
      </c>
      <c r="Z151" s="513">
        <f t="shared" ca="1" si="1074"/>
        <v>0</v>
      </c>
      <c r="AA151" s="513">
        <f t="shared" ca="1" si="1074"/>
        <v>0</v>
      </c>
      <c r="AB151" s="513">
        <f t="shared" ca="1" si="1074"/>
        <v>0</v>
      </c>
      <c r="AC151" s="513">
        <f t="shared" ca="1" si="1074"/>
        <v>0</v>
      </c>
      <c r="AD151" s="513">
        <f t="shared" ca="1" si="1074"/>
        <v>0</v>
      </c>
      <c r="AE151" s="513">
        <f t="shared" ca="1" si="1074"/>
        <v>0</v>
      </c>
      <c r="AF151" s="513">
        <f t="shared" ca="1" si="1074"/>
        <v>0</v>
      </c>
      <c r="AG151" s="513">
        <f t="shared" ca="1" si="1074"/>
        <v>0</v>
      </c>
      <c r="AH151" s="513">
        <f t="shared" ca="1" si="1074"/>
        <v>0</v>
      </c>
      <c r="AI151" s="513">
        <f t="shared" ca="1" si="1074"/>
        <v>0</v>
      </c>
      <c r="AJ151" s="513">
        <f t="shared" ca="1" si="1074"/>
        <v>0</v>
      </c>
      <c r="AK151" s="513">
        <f t="shared" ca="1" si="1074"/>
        <v>0</v>
      </c>
      <c r="AL151" s="513">
        <f t="shared" ca="1" si="1074"/>
        <v>0</v>
      </c>
      <c r="AM151" s="513">
        <f t="shared" ca="1" si="1074"/>
        <v>0</v>
      </c>
      <c r="AN151" s="513">
        <f t="shared" ca="1" si="1074"/>
        <v>0</v>
      </c>
      <c r="AO151" s="513">
        <f t="shared" ca="1" si="1074"/>
        <v>0</v>
      </c>
      <c r="AP151" s="513">
        <f t="shared" ca="1" si="1074"/>
        <v>0</v>
      </c>
      <c r="AQ151" s="513">
        <f t="shared" ca="1" si="1074"/>
        <v>0</v>
      </c>
      <c r="AR151" s="513">
        <f t="shared" ca="1" si="1074"/>
        <v>0</v>
      </c>
      <c r="AS151" s="513">
        <f t="shared" ca="1" si="1074"/>
        <v>0</v>
      </c>
      <c r="AT151" s="513">
        <f t="shared" ca="1" si="1074"/>
        <v>0</v>
      </c>
      <c r="AU151" s="513">
        <f t="shared" ca="1" si="1074"/>
        <v>0</v>
      </c>
      <c r="AV151" s="513">
        <f t="shared" ca="1" si="1074"/>
        <v>0</v>
      </c>
      <c r="AW151" s="513">
        <f t="shared" ca="1" si="1074"/>
        <v>0</v>
      </c>
      <c r="AX151" s="513">
        <f t="shared" ca="1" si="1074"/>
        <v>0</v>
      </c>
      <c r="AY151" s="513">
        <f t="shared" ca="1" si="1074"/>
        <v>0</v>
      </c>
      <c r="AZ151" s="513">
        <f t="shared" ca="1" si="1074"/>
        <v>0</v>
      </c>
      <c r="BA151" s="513">
        <f t="shared" ca="1" si="1074"/>
        <v>0</v>
      </c>
      <c r="BB151" s="513">
        <f t="shared" ca="1" si="1074"/>
        <v>0</v>
      </c>
      <c r="BC151" s="513">
        <f t="shared" ca="1" si="1074"/>
        <v>0</v>
      </c>
      <c r="BD151" s="513">
        <f t="shared" ca="1" si="1074"/>
        <v>0</v>
      </c>
      <c r="BE151" s="513">
        <f t="shared" ca="1" si="1074"/>
        <v>0</v>
      </c>
      <c r="BF151" s="513">
        <f t="shared" ca="1" si="1074"/>
        <v>0</v>
      </c>
      <c r="BG151" s="513">
        <f t="shared" ca="1" si="1074"/>
        <v>0</v>
      </c>
      <c r="BH151" s="513">
        <f t="shared" ca="1" si="1074"/>
        <v>0</v>
      </c>
      <c r="BI151" s="513">
        <f t="shared" ca="1" si="1074"/>
        <v>0</v>
      </c>
      <c r="BJ151" s="513">
        <f t="shared" ca="1" si="1074"/>
        <v>0</v>
      </c>
      <c r="BK151" s="513">
        <f t="shared" ca="1" si="1074"/>
        <v>0</v>
      </c>
      <c r="BL151" s="513">
        <f t="shared" ca="1" si="1074"/>
        <v>0</v>
      </c>
      <c r="BM151" s="513">
        <f t="shared" ca="1" si="1074"/>
        <v>0</v>
      </c>
      <c r="BN151" s="513">
        <f t="shared" ca="1" si="1074"/>
        <v>0</v>
      </c>
      <c r="BO151" s="513">
        <f t="shared" ca="1" si="1074"/>
        <v>0</v>
      </c>
      <c r="BP151" s="513">
        <f t="shared" ca="1" si="1074"/>
        <v>0</v>
      </c>
      <c r="BQ151" s="513">
        <f t="shared" ca="1" si="1074"/>
        <v>0</v>
      </c>
      <c r="BR151" s="513">
        <f t="shared" ca="1" si="1074"/>
        <v>0</v>
      </c>
      <c r="BS151" s="513">
        <f t="shared" ca="1" si="1074"/>
        <v>0</v>
      </c>
      <c r="BT151" s="513">
        <f t="shared" ca="1" si="1074"/>
        <v>0</v>
      </c>
      <c r="BU151" s="513">
        <f t="shared" ref="BU151:DW151" ca="1" si="1075">SUM(BU146:BU148)</f>
        <v>0</v>
      </c>
      <c r="BV151" s="513">
        <f t="shared" ca="1" si="1075"/>
        <v>0</v>
      </c>
      <c r="BW151" s="513">
        <f t="shared" ca="1" si="1075"/>
        <v>0</v>
      </c>
      <c r="BX151" s="513">
        <f t="shared" ca="1" si="1075"/>
        <v>0</v>
      </c>
      <c r="BY151" s="513">
        <f t="shared" ca="1" si="1075"/>
        <v>0</v>
      </c>
      <c r="BZ151" s="513">
        <f t="shared" ca="1" si="1075"/>
        <v>0</v>
      </c>
      <c r="CA151" s="513">
        <f t="shared" ca="1" si="1075"/>
        <v>0</v>
      </c>
      <c r="CB151" s="513">
        <f t="shared" ca="1" si="1075"/>
        <v>0</v>
      </c>
      <c r="CC151" s="513">
        <f t="shared" ca="1" si="1075"/>
        <v>0</v>
      </c>
      <c r="CD151" s="513">
        <f t="shared" ca="1" si="1075"/>
        <v>0</v>
      </c>
      <c r="CE151" s="513">
        <f t="shared" ca="1" si="1075"/>
        <v>0</v>
      </c>
      <c r="CF151" s="513">
        <f t="shared" ca="1" si="1075"/>
        <v>0</v>
      </c>
      <c r="CG151" s="513">
        <f t="shared" ca="1" si="1075"/>
        <v>0</v>
      </c>
      <c r="CH151" s="513">
        <f t="shared" ca="1" si="1075"/>
        <v>0</v>
      </c>
      <c r="CI151" s="513">
        <f t="shared" ca="1" si="1075"/>
        <v>0</v>
      </c>
      <c r="CJ151" s="513">
        <f t="shared" ca="1" si="1075"/>
        <v>0</v>
      </c>
      <c r="CK151" s="513">
        <f t="shared" ca="1" si="1075"/>
        <v>0</v>
      </c>
      <c r="CL151" s="513">
        <f t="shared" ca="1" si="1075"/>
        <v>0</v>
      </c>
      <c r="CM151" s="513">
        <f t="shared" ca="1" si="1075"/>
        <v>0</v>
      </c>
      <c r="CN151" s="513">
        <f t="shared" ca="1" si="1075"/>
        <v>0</v>
      </c>
      <c r="CO151" s="513">
        <f t="shared" ca="1" si="1075"/>
        <v>0</v>
      </c>
      <c r="CP151" s="513">
        <f t="shared" ca="1" si="1075"/>
        <v>0</v>
      </c>
      <c r="CQ151" s="513">
        <f t="shared" ca="1" si="1075"/>
        <v>0</v>
      </c>
      <c r="CR151" s="513">
        <f t="shared" ca="1" si="1075"/>
        <v>0</v>
      </c>
      <c r="CS151" s="513">
        <f t="shared" ca="1" si="1075"/>
        <v>0</v>
      </c>
      <c r="CT151" s="513">
        <f t="shared" ca="1" si="1075"/>
        <v>0</v>
      </c>
      <c r="CU151" s="513">
        <f t="shared" ca="1" si="1075"/>
        <v>0</v>
      </c>
      <c r="CV151" s="513">
        <f t="shared" ca="1" si="1075"/>
        <v>0</v>
      </c>
      <c r="CW151" s="513">
        <f t="shared" ca="1" si="1075"/>
        <v>0</v>
      </c>
      <c r="CX151" s="513">
        <f t="shared" ca="1" si="1075"/>
        <v>0</v>
      </c>
      <c r="CY151" s="513">
        <f t="shared" ca="1" si="1075"/>
        <v>0</v>
      </c>
      <c r="CZ151" s="513">
        <f t="shared" ca="1" si="1075"/>
        <v>0</v>
      </c>
      <c r="DA151" s="513">
        <f t="shared" ca="1" si="1075"/>
        <v>0</v>
      </c>
      <c r="DB151" s="513">
        <f t="shared" ca="1" si="1075"/>
        <v>0</v>
      </c>
      <c r="DC151" s="513">
        <f t="shared" ca="1" si="1075"/>
        <v>0</v>
      </c>
      <c r="DD151" s="513">
        <f t="shared" ca="1" si="1075"/>
        <v>0</v>
      </c>
      <c r="DE151" s="513">
        <f t="shared" ca="1" si="1075"/>
        <v>0</v>
      </c>
      <c r="DF151" s="513">
        <f t="shared" ca="1" si="1075"/>
        <v>0</v>
      </c>
      <c r="DG151" s="513">
        <f t="shared" ca="1" si="1075"/>
        <v>0</v>
      </c>
      <c r="DH151" s="513">
        <f t="shared" ca="1" si="1075"/>
        <v>0</v>
      </c>
      <c r="DI151" s="513">
        <f t="shared" ca="1" si="1075"/>
        <v>0</v>
      </c>
      <c r="DJ151" s="513">
        <f t="shared" ca="1" si="1075"/>
        <v>0</v>
      </c>
      <c r="DK151" s="513">
        <f t="shared" ca="1" si="1075"/>
        <v>0</v>
      </c>
      <c r="DL151" s="513">
        <f t="shared" ca="1" si="1075"/>
        <v>0</v>
      </c>
      <c r="DM151" s="513">
        <f t="shared" ca="1" si="1075"/>
        <v>0</v>
      </c>
      <c r="DN151" s="513">
        <f t="shared" ca="1" si="1075"/>
        <v>0</v>
      </c>
      <c r="DO151" s="513">
        <f t="shared" ca="1" si="1075"/>
        <v>0</v>
      </c>
      <c r="DP151" s="513">
        <f t="shared" ca="1" si="1075"/>
        <v>0</v>
      </c>
      <c r="DQ151" s="513">
        <f t="shared" ca="1" si="1075"/>
        <v>0</v>
      </c>
      <c r="DR151" s="513">
        <f t="shared" ca="1" si="1075"/>
        <v>0</v>
      </c>
      <c r="DS151" s="513">
        <f t="shared" ca="1" si="1075"/>
        <v>0</v>
      </c>
      <c r="DT151" s="513">
        <f t="shared" ca="1" si="1075"/>
        <v>0</v>
      </c>
      <c r="DU151" s="513">
        <f t="shared" ca="1" si="1075"/>
        <v>0</v>
      </c>
      <c r="DV151" s="513">
        <f t="shared" ca="1" si="1075"/>
        <v>0</v>
      </c>
      <c r="DW151" s="513">
        <f t="shared" ca="1" si="1075"/>
        <v>0</v>
      </c>
      <c r="DX151" s="510"/>
      <c r="DY151" s="510"/>
      <c r="DZ151" s="510"/>
      <c r="EA151" s="510"/>
      <c r="EB151" s="510"/>
      <c r="EC151" s="510"/>
      <c r="ED151" s="510"/>
      <c r="EE151" s="510"/>
      <c r="EF151" s="510"/>
    </row>
    <row r="152" spans="1:143">
      <c r="D152" s="395"/>
      <c r="E152" s="395"/>
      <c r="F152" s="322"/>
    </row>
    <row r="153" spans="1:143">
      <c r="A153" s="343" t="str">
        <f>Inputs!$A$301</f>
        <v>Investor 2</v>
      </c>
      <c r="B153" s="969">
        <f>Inputs!$F$314</f>
        <v>0.08</v>
      </c>
      <c r="C153" s="969"/>
      <c r="F153" s="322"/>
      <c r="G153" s="518"/>
      <c r="H153" s="518"/>
      <c r="I153" s="518"/>
      <c r="J153" s="518"/>
      <c r="K153" s="518"/>
      <c r="L153" s="518"/>
      <c r="M153" s="518"/>
      <c r="N153" s="518"/>
      <c r="O153" s="518"/>
      <c r="P153" s="518"/>
      <c r="Q153" s="518"/>
      <c r="R153" s="518"/>
      <c r="S153" s="518"/>
      <c r="T153" s="518"/>
      <c r="U153" s="518"/>
      <c r="V153" s="518"/>
      <c r="W153" s="518"/>
      <c r="X153" s="518"/>
      <c r="Y153" s="518"/>
      <c r="Z153" s="518"/>
      <c r="AA153" s="518"/>
      <c r="AB153" s="518"/>
      <c r="AC153" s="518"/>
      <c r="AD153" s="518"/>
      <c r="AE153" s="518"/>
      <c r="AF153" s="518"/>
      <c r="AG153" s="518"/>
      <c r="AH153" s="518"/>
      <c r="AI153" s="518"/>
      <c r="AJ153" s="518"/>
      <c r="AK153" s="518"/>
      <c r="AL153" s="518"/>
      <c r="AM153" s="518"/>
      <c r="AN153" s="518"/>
      <c r="AO153" s="518"/>
      <c r="AP153" s="518"/>
      <c r="AQ153" s="518"/>
      <c r="AR153" s="518"/>
      <c r="AS153" s="518"/>
      <c r="AT153" s="518"/>
      <c r="AU153" s="518"/>
      <c r="AV153" s="518"/>
      <c r="AW153" s="518"/>
      <c r="AX153" s="518"/>
      <c r="AY153" s="518"/>
      <c r="AZ153" s="518"/>
      <c r="BA153" s="518"/>
      <c r="BB153" s="518"/>
      <c r="BC153" s="518"/>
      <c r="BD153" s="518"/>
      <c r="BE153" s="518"/>
      <c r="BF153" s="518"/>
      <c r="BG153" s="518"/>
      <c r="BH153" s="518"/>
      <c r="BI153" s="518"/>
      <c r="BJ153" s="518"/>
      <c r="BK153" s="518"/>
      <c r="BL153" s="518"/>
      <c r="BM153" s="518"/>
      <c r="BN153" s="518"/>
      <c r="BO153" s="518"/>
      <c r="BP153" s="518"/>
      <c r="BQ153" s="518"/>
      <c r="BR153" s="518"/>
      <c r="BS153" s="518"/>
      <c r="BT153" s="518"/>
      <c r="BU153" s="518"/>
      <c r="BV153" s="518"/>
      <c r="BW153" s="518"/>
      <c r="BX153" s="518"/>
      <c r="BY153" s="518"/>
      <c r="BZ153" s="518"/>
      <c r="CA153" s="518"/>
      <c r="CB153" s="518"/>
      <c r="CC153" s="518"/>
      <c r="CD153" s="518"/>
      <c r="CE153" s="518"/>
      <c r="CF153" s="518"/>
      <c r="CG153" s="518"/>
      <c r="CH153" s="518"/>
      <c r="CI153" s="518"/>
      <c r="CJ153" s="518"/>
      <c r="CK153" s="518"/>
      <c r="CL153" s="518"/>
      <c r="CM153" s="518"/>
      <c r="CN153" s="518"/>
      <c r="CO153" s="518"/>
      <c r="CP153" s="518"/>
      <c r="CQ153" s="518"/>
      <c r="CR153" s="518"/>
      <c r="CS153" s="518"/>
      <c r="CT153" s="518"/>
      <c r="CU153" s="518"/>
      <c r="CV153" s="518"/>
      <c r="CW153" s="518"/>
      <c r="CX153" s="518"/>
      <c r="CY153" s="518"/>
      <c r="CZ153" s="518"/>
      <c r="DA153" s="518"/>
      <c r="DB153" s="518"/>
      <c r="DC153" s="518"/>
      <c r="DD153" s="518"/>
      <c r="DE153" s="518"/>
      <c r="DF153" s="518"/>
      <c r="DG153" s="518"/>
      <c r="DH153" s="518"/>
      <c r="DI153" s="518"/>
      <c r="DJ153" s="518"/>
      <c r="DK153" s="518"/>
      <c r="DL153" s="518"/>
      <c r="DM153" s="518"/>
      <c r="DN153" s="518"/>
      <c r="DO153" s="518"/>
      <c r="DP153" s="518"/>
      <c r="DQ153" s="518"/>
      <c r="DR153" s="518"/>
      <c r="DS153" s="518"/>
      <c r="DT153" s="518"/>
      <c r="DU153" s="518"/>
      <c r="DV153" s="518"/>
      <c r="DW153" s="518"/>
      <c r="DX153" s="510"/>
      <c r="DY153" s="510"/>
      <c r="DZ153" s="510"/>
      <c r="EA153" s="510"/>
      <c r="EB153" s="510"/>
      <c r="EC153" s="510"/>
      <c r="ED153" s="510"/>
      <c r="EE153" s="510"/>
      <c r="EF153" s="510"/>
      <c r="EG153" s="510"/>
      <c r="EH153" s="510"/>
      <c r="EI153" s="510"/>
      <c r="EJ153" s="510"/>
      <c r="EK153" s="510"/>
      <c r="EL153" s="510"/>
      <c r="EM153" s="510"/>
    </row>
    <row r="154" spans="1:143">
      <c r="A154" s="617" t="str">
        <f>A143</f>
        <v>%outstanding principal n-1</v>
      </c>
      <c r="B154" s="704"/>
      <c r="C154" s="704"/>
      <c r="D154" s="965"/>
      <c r="E154" s="624"/>
      <c r="G154" s="369">
        <f t="shared" ref="G154:AL154" ca="1" si="1076">IF(G$3=0,G156/G$121,IF(F$126=0,0,F161/F$126))</f>
        <v>0</v>
      </c>
      <c r="H154" s="369">
        <f t="shared" ca="1" si="1076"/>
        <v>0</v>
      </c>
      <c r="I154" s="369">
        <f t="shared" ca="1" si="1076"/>
        <v>0</v>
      </c>
      <c r="J154" s="369">
        <f t="shared" ca="1" si="1076"/>
        <v>0</v>
      </c>
      <c r="K154" s="369">
        <f t="shared" ca="1" si="1076"/>
        <v>0</v>
      </c>
      <c r="L154" s="369">
        <f t="shared" ca="1" si="1076"/>
        <v>0</v>
      </c>
      <c r="M154" s="369">
        <f t="shared" ca="1" si="1076"/>
        <v>0</v>
      </c>
      <c r="N154" s="369">
        <f t="shared" ca="1" si="1076"/>
        <v>0</v>
      </c>
      <c r="O154" s="369">
        <f t="shared" ca="1" si="1076"/>
        <v>0</v>
      </c>
      <c r="P154" s="369">
        <f t="shared" ca="1" si="1076"/>
        <v>0</v>
      </c>
      <c r="Q154" s="369">
        <f t="shared" ca="1" si="1076"/>
        <v>0</v>
      </c>
      <c r="R154" s="369">
        <f t="shared" ca="1" si="1076"/>
        <v>0</v>
      </c>
      <c r="S154" s="369">
        <f t="shared" ca="1" si="1076"/>
        <v>0</v>
      </c>
      <c r="T154" s="369">
        <f t="shared" ca="1" si="1076"/>
        <v>0</v>
      </c>
      <c r="U154" s="369">
        <f t="shared" ca="1" si="1076"/>
        <v>0</v>
      </c>
      <c r="V154" s="369">
        <f t="shared" ca="1" si="1076"/>
        <v>0</v>
      </c>
      <c r="W154" s="369">
        <f t="shared" ca="1" si="1076"/>
        <v>0</v>
      </c>
      <c r="X154" s="369">
        <f t="shared" ca="1" si="1076"/>
        <v>0</v>
      </c>
      <c r="Y154" s="369">
        <f t="shared" ca="1" si="1076"/>
        <v>0</v>
      </c>
      <c r="Z154" s="369">
        <f t="shared" ca="1" si="1076"/>
        <v>0</v>
      </c>
      <c r="AA154" s="369">
        <f t="shared" ca="1" si="1076"/>
        <v>0</v>
      </c>
      <c r="AB154" s="369">
        <f t="shared" ca="1" si="1076"/>
        <v>0</v>
      </c>
      <c r="AC154" s="369">
        <f t="shared" ca="1" si="1076"/>
        <v>0</v>
      </c>
      <c r="AD154" s="369">
        <f t="shared" ca="1" si="1076"/>
        <v>0</v>
      </c>
      <c r="AE154" s="369">
        <f t="shared" ca="1" si="1076"/>
        <v>0</v>
      </c>
      <c r="AF154" s="369">
        <f t="shared" ca="1" si="1076"/>
        <v>0</v>
      </c>
      <c r="AG154" s="369">
        <f t="shared" ca="1" si="1076"/>
        <v>0</v>
      </c>
      <c r="AH154" s="369">
        <f t="shared" ca="1" si="1076"/>
        <v>0</v>
      </c>
      <c r="AI154" s="369">
        <f t="shared" ca="1" si="1076"/>
        <v>0</v>
      </c>
      <c r="AJ154" s="369">
        <f t="shared" ca="1" si="1076"/>
        <v>0</v>
      </c>
      <c r="AK154" s="369">
        <f t="shared" ca="1" si="1076"/>
        <v>0</v>
      </c>
      <c r="AL154" s="369">
        <f t="shared" ca="1" si="1076"/>
        <v>0</v>
      </c>
      <c r="AM154" s="369">
        <f t="shared" ref="AM154:BR154" ca="1" si="1077">IF(AM$3=0,AM156/AM$121,IF(AL$126=0,0,AL161/AL$126))</f>
        <v>0</v>
      </c>
      <c r="AN154" s="369">
        <f t="shared" ca="1" si="1077"/>
        <v>0</v>
      </c>
      <c r="AO154" s="369">
        <f t="shared" ca="1" si="1077"/>
        <v>0</v>
      </c>
      <c r="AP154" s="369">
        <f t="shared" ca="1" si="1077"/>
        <v>0</v>
      </c>
      <c r="AQ154" s="369">
        <f t="shared" ca="1" si="1077"/>
        <v>0</v>
      </c>
      <c r="AR154" s="369">
        <f t="shared" ca="1" si="1077"/>
        <v>0</v>
      </c>
      <c r="AS154" s="369">
        <f t="shared" ca="1" si="1077"/>
        <v>0</v>
      </c>
      <c r="AT154" s="369">
        <f t="shared" ca="1" si="1077"/>
        <v>0</v>
      </c>
      <c r="AU154" s="369">
        <f t="shared" ca="1" si="1077"/>
        <v>0</v>
      </c>
      <c r="AV154" s="369">
        <f t="shared" ca="1" si="1077"/>
        <v>0</v>
      </c>
      <c r="AW154" s="369">
        <f t="shared" ca="1" si="1077"/>
        <v>0</v>
      </c>
      <c r="AX154" s="369">
        <f t="shared" ca="1" si="1077"/>
        <v>0</v>
      </c>
      <c r="AY154" s="369">
        <f t="shared" ca="1" si="1077"/>
        <v>0</v>
      </c>
      <c r="AZ154" s="369">
        <f t="shared" ca="1" si="1077"/>
        <v>0</v>
      </c>
      <c r="BA154" s="369">
        <f t="shared" ca="1" si="1077"/>
        <v>0</v>
      </c>
      <c r="BB154" s="369">
        <f t="shared" ca="1" si="1077"/>
        <v>0</v>
      </c>
      <c r="BC154" s="369">
        <f t="shared" ca="1" si="1077"/>
        <v>0</v>
      </c>
      <c r="BD154" s="369">
        <f t="shared" ca="1" si="1077"/>
        <v>0</v>
      </c>
      <c r="BE154" s="369">
        <f t="shared" ca="1" si="1077"/>
        <v>0</v>
      </c>
      <c r="BF154" s="369">
        <f t="shared" ca="1" si="1077"/>
        <v>0</v>
      </c>
      <c r="BG154" s="369">
        <f t="shared" ca="1" si="1077"/>
        <v>0</v>
      </c>
      <c r="BH154" s="369">
        <f t="shared" ca="1" si="1077"/>
        <v>0</v>
      </c>
      <c r="BI154" s="369">
        <f t="shared" ca="1" si="1077"/>
        <v>0</v>
      </c>
      <c r="BJ154" s="369">
        <f t="shared" ca="1" si="1077"/>
        <v>0</v>
      </c>
      <c r="BK154" s="369">
        <f t="shared" ca="1" si="1077"/>
        <v>0</v>
      </c>
      <c r="BL154" s="369">
        <f t="shared" ca="1" si="1077"/>
        <v>0</v>
      </c>
      <c r="BM154" s="369">
        <f t="shared" ca="1" si="1077"/>
        <v>0</v>
      </c>
      <c r="BN154" s="369">
        <f t="shared" ca="1" si="1077"/>
        <v>0</v>
      </c>
      <c r="BO154" s="369">
        <f t="shared" ca="1" si="1077"/>
        <v>0</v>
      </c>
      <c r="BP154" s="369">
        <f t="shared" ca="1" si="1077"/>
        <v>0</v>
      </c>
      <c r="BQ154" s="369">
        <f t="shared" ca="1" si="1077"/>
        <v>0</v>
      </c>
      <c r="BR154" s="369">
        <f t="shared" ca="1" si="1077"/>
        <v>0</v>
      </c>
      <c r="BS154" s="369">
        <f t="shared" ref="BS154:CX154" ca="1" si="1078">IF(BS$3=0,BS156/BS$121,IF(BR$126=0,0,BR161/BR$126))</f>
        <v>0</v>
      </c>
      <c r="BT154" s="369">
        <f t="shared" ca="1" si="1078"/>
        <v>0</v>
      </c>
      <c r="BU154" s="369">
        <f t="shared" ca="1" si="1078"/>
        <v>0</v>
      </c>
      <c r="BV154" s="369">
        <f t="shared" ca="1" si="1078"/>
        <v>0</v>
      </c>
      <c r="BW154" s="369">
        <f t="shared" ca="1" si="1078"/>
        <v>0</v>
      </c>
      <c r="BX154" s="369">
        <f t="shared" ca="1" si="1078"/>
        <v>0</v>
      </c>
      <c r="BY154" s="369">
        <f t="shared" ca="1" si="1078"/>
        <v>0</v>
      </c>
      <c r="BZ154" s="369">
        <f t="shared" ca="1" si="1078"/>
        <v>0</v>
      </c>
      <c r="CA154" s="369">
        <f t="shared" ca="1" si="1078"/>
        <v>0</v>
      </c>
      <c r="CB154" s="369">
        <f t="shared" ca="1" si="1078"/>
        <v>0</v>
      </c>
      <c r="CC154" s="369">
        <f t="shared" ca="1" si="1078"/>
        <v>0</v>
      </c>
      <c r="CD154" s="369">
        <f t="shared" ca="1" si="1078"/>
        <v>0</v>
      </c>
      <c r="CE154" s="369">
        <f t="shared" ca="1" si="1078"/>
        <v>0</v>
      </c>
      <c r="CF154" s="369">
        <f t="shared" ca="1" si="1078"/>
        <v>0</v>
      </c>
      <c r="CG154" s="369">
        <f t="shared" ca="1" si="1078"/>
        <v>0</v>
      </c>
      <c r="CH154" s="369">
        <f t="shared" ca="1" si="1078"/>
        <v>0</v>
      </c>
      <c r="CI154" s="369">
        <f t="shared" ca="1" si="1078"/>
        <v>0</v>
      </c>
      <c r="CJ154" s="369">
        <f t="shared" ca="1" si="1078"/>
        <v>0</v>
      </c>
      <c r="CK154" s="369">
        <f t="shared" ca="1" si="1078"/>
        <v>0</v>
      </c>
      <c r="CL154" s="369">
        <f t="shared" ca="1" si="1078"/>
        <v>0</v>
      </c>
      <c r="CM154" s="369">
        <f t="shared" ca="1" si="1078"/>
        <v>0</v>
      </c>
      <c r="CN154" s="369">
        <f t="shared" ca="1" si="1078"/>
        <v>0</v>
      </c>
      <c r="CO154" s="369">
        <f t="shared" ca="1" si="1078"/>
        <v>0</v>
      </c>
      <c r="CP154" s="369">
        <f t="shared" ca="1" si="1078"/>
        <v>0</v>
      </c>
      <c r="CQ154" s="369">
        <f t="shared" ca="1" si="1078"/>
        <v>0</v>
      </c>
      <c r="CR154" s="369">
        <f t="shared" ca="1" si="1078"/>
        <v>0</v>
      </c>
      <c r="CS154" s="369">
        <f t="shared" ca="1" si="1078"/>
        <v>0</v>
      </c>
      <c r="CT154" s="369">
        <f t="shared" ca="1" si="1078"/>
        <v>0</v>
      </c>
      <c r="CU154" s="369">
        <f t="shared" ca="1" si="1078"/>
        <v>0</v>
      </c>
      <c r="CV154" s="369">
        <f t="shared" ca="1" si="1078"/>
        <v>0</v>
      </c>
      <c r="CW154" s="369">
        <f t="shared" ca="1" si="1078"/>
        <v>0</v>
      </c>
      <c r="CX154" s="369">
        <f t="shared" ca="1" si="1078"/>
        <v>0</v>
      </c>
      <c r="CY154" s="369">
        <f t="shared" ref="CY154:DW154" ca="1" si="1079">IF(CY$3=0,CY156/CY$121,IF(CX$126=0,0,CX161/CX$126))</f>
        <v>0</v>
      </c>
      <c r="CZ154" s="369">
        <f t="shared" ca="1" si="1079"/>
        <v>0</v>
      </c>
      <c r="DA154" s="369">
        <f t="shared" ca="1" si="1079"/>
        <v>0</v>
      </c>
      <c r="DB154" s="369">
        <f t="shared" ca="1" si="1079"/>
        <v>0</v>
      </c>
      <c r="DC154" s="369">
        <f t="shared" ca="1" si="1079"/>
        <v>0</v>
      </c>
      <c r="DD154" s="369">
        <f t="shared" ca="1" si="1079"/>
        <v>0</v>
      </c>
      <c r="DE154" s="369">
        <f t="shared" ca="1" si="1079"/>
        <v>0</v>
      </c>
      <c r="DF154" s="369">
        <f t="shared" ca="1" si="1079"/>
        <v>0</v>
      </c>
      <c r="DG154" s="369">
        <f t="shared" ca="1" si="1079"/>
        <v>0</v>
      </c>
      <c r="DH154" s="369">
        <f t="shared" ca="1" si="1079"/>
        <v>0</v>
      </c>
      <c r="DI154" s="369">
        <f t="shared" ca="1" si="1079"/>
        <v>0</v>
      </c>
      <c r="DJ154" s="369">
        <f t="shared" ca="1" si="1079"/>
        <v>0</v>
      </c>
      <c r="DK154" s="369">
        <f t="shared" ca="1" si="1079"/>
        <v>0</v>
      </c>
      <c r="DL154" s="369">
        <f t="shared" ca="1" si="1079"/>
        <v>0</v>
      </c>
      <c r="DM154" s="369">
        <f t="shared" ca="1" si="1079"/>
        <v>0</v>
      </c>
      <c r="DN154" s="369">
        <f t="shared" ca="1" si="1079"/>
        <v>0</v>
      </c>
      <c r="DO154" s="369">
        <f t="shared" ca="1" si="1079"/>
        <v>0</v>
      </c>
      <c r="DP154" s="369">
        <f t="shared" ca="1" si="1079"/>
        <v>0</v>
      </c>
      <c r="DQ154" s="369">
        <f t="shared" ca="1" si="1079"/>
        <v>0</v>
      </c>
      <c r="DR154" s="369">
        <f t="shared" ca="1" si="1079"/>
        <v>0</v>
      </c>
      <c r="DS154" s="369">
        <f t="shared" ca="1" si="1079"/>
        <v>0</v>
      </c>
      <c r="DT154" s="369">
        <f t="shared" ca="1" si="1079"/>
        <v>0</v>
      </c>
      <c r="DU154" s="369">
        <f t="shared" ca="1" si="1079"/>
        <v>0</v>
      </c>
      <c r="DV154" s="369">
        <f t="shared" ca="1" si="1079"/>
        <v>0</v>
      </c>
      <c r="DW154" s="369">
        <f t="shared" ca="1" si="1079"/>
        <v>0</v>
      </c>
      <c r="DX154" s="510"/>
      <c r="DY154" s="510"/>
      <c r="DZ154" s="510"/>
      <c r="EA154" s="510"/>
      <c r="EB154" s="510"/>
      <c r="EC154" s="510"/>
      <c r="ED154" s="510"/>
      <c r="EE154" s="510"/>
      <c r="EF154" s="510"/>
      <c r="EG154" s="510"/>
      <c r="EH154" s="510"/>
      <c r="EI154" s="510"/>
      <c r="EJ154" s="510"/>
      <c r="EK154" s="510"/>
      <c r="EL154" s="510"/>
      <c r="EM154" s="510"/>
    </row>
    <row r="155" spans="1:143">
      <c r="A155" s="873" t="str">
        <f>A144</f>
        <v>Beginning</v>
      </c>
      <c r="B155" s="704"/>
      <c r="C155" s="704"/>
      <c r="D155" s="395"/>
      <c r="E155" s="395"/>
      <c r="G155" s="459">
        <f t="shared" ref="G155:H155" si="1080">F161</f>
        <v>0</v>
      </c>
      <c r="H155" s="459">
        <f t="shared" ca="1" si="1080"/>
        <v>0</v>
      </c>
      <c r="I155" s="459">
        <f t="shared" ref="I155" ca="1" si="1081">H161</f>
        <v>0</v>
      </c>
      <c r="J155" s="459">
        <f t="shared" ref="J155" ca="1" si="1082">I161</f>
        <v>0</v>
      </c>
      <c r="K155" s="459">
        <f t="shared" ref="K155" ca="1" si="1083">J161</f>
        <v>0</v>
      </c>
      <c r="L155" s="459">
        <f t="shared" ref="L155" ca="1" si="1084">K161</f>
        <v>0</v>
      </c>
      <c r="M155" s="459">
        <f t="shared" ref="M155" ca="1" si="1085">L161</f>
        <v>0</v>
      </c>
      <c r="N155" s="459">
        <f t="shared" ref="N155" ca="1" si="1086">M161</f>
        <v>0</v>
      </c>
      <c r="O155" s="459">
        <f t="shared" ref="O155" ca="1" si="1087">N161</f>
        <v>0</v>
      </c>
      <c r="P155" s="459">
        <f t="shared" ref="P155" ca="1" si="1088">O161</f>
        <v>0</v>
      </c>
      <c r="Q155" s="459">
        <f t="shared" ref="Q155" ca="1" si="1089">P161</f>
        <v>0</v>
      </c>
      <c r="R155" s="459">
        <f t="shared" ref="R155" ca="1" si="1090">Q161</f>
        <v>0</v>
      </c>
      <c r="S155" s="459">
        <f t="shared" ref="S155" ca="1" si="1091">R161</f>
        <v>0</v>
      </c>
      <c r="T155" s="459">
        <f t="shared" ref="T155" ca="1" si="1092">S161</f>
        <v>0</v>
      </c>
      <c r="U155" s="459">
        <f t="shared" ref="U155" ca="1" si="1093">T161</f>
        <v>0</v>
      </c>
      <c r="V155" s="459">
        <f t="shared" ref="V155" ca="1" si="1094">U161</f>
        <v>0</v>
      </c>
      <c r="W155" s="459">
        <f t="shared" ref="W155" ca="1" si="1095">V161</f>
        <v>0</v>
      </c>
      <c r="X155" s="459">
        <f t="shared" ref="X155" ca="1" si="1096">W161</f>
        <v>0</v>
      </c>
      <c r="Y155" s="459">
        <f t="shared" ref="Y155" ca="1" si="1097">X161</f>
        <v>0</v>
      </c>
      <c r="Z155" s="459">
        <f t="shared" ref="Z155" ca="1" si="1098">Y161</f>
        <v>0</v>
      </c>
      <c r="AA155" s="459">
        <f t="shared" ref="AA155" ca="1" si="1099">Z161</f>
        <v>0</v>
      </c>
      <c r="AB155" s="459">
        <f t="shared" ref="AB155" ca="1" si="1100">AA161</f>
        <v>0</v>
      </c>
      <c r="AC155" s="459">
        <f t="shared" ref="AC155" ca="1" si="1101">AB161</f>
        <v>0</v>
      </c>
      <c r="AD155" s="459">
        <f t="shared" ref="AD155" ca="1" si="1102">AC161</f>
        <v>0</v>
      </c>
      <c r="AE155" s="459">
        <f t="shared" ref="AE155" ca="1" si="1103">AD161</f>
        <v>0</v>
      </c>
      <c r="AF155" s="459">
        <f t="shared" ref="AF155" ca="1" si="1104">AE161</f>
        <v>0</v>
      </c>
      <c r="AG155" s="459">
        <f t="shared" ref="AG155" ca="1" si="1105">AF161</f>
        <v>0</v>
      </c>
      <c r="AH155" s="459">
        <f t="shared" ref="AH155" ca="1" si="1106">AG161</f>
        <v>0</v>
      </c>
      <c r="AI155" s="459">
        <f t="shared" ref="AI155" ca="1" si="1107">AH161</f>
        <v>0</v>
      </c>
      <c r="AJ155" s="459">
        <f t="shared" ref="AJ155" ca="1" si="1108">AI161</f>
        <v>0</v>
      </c>
      <c r="AK155" s="459">
        <f t="shared" ref="AK155" ca="1" si="1109">AJ161</f>
        <v>0</v>
      </c>
      <c r="AL155" s="459">
        <f t="shared" ref="AL155" ca="1" si="1110">AK161</f>
        <v>0</v>
      </c>
      <c r="AM155" s="459">
        <f t="shared" ref="AM155" ca="1" si="1111">AL161</f>
        <v>0</v>
      </c>
      <c r="AN155" s="459">
        <f t="shared" ref="AN155" ca="1" si="1112">AM161</f>
        <v>0</v>
      </c>
      <c r="AO155" s="459">
        <f t="shared" ref="AO155" ca="1" si="1113">AN161</f>
        <v>0</v>
      </c>
      <c r="AP155" s="459">
        <f t="shared" ref="AP155" ca="1" si="1114">AO161</f>
        <v>0</v>
      </c>
      <c r="AQ155" s="459">
        <f t="shared" ref="AQ155" ca="1" si="1115">AP161</f>
        <v>0</v>
      </c>
      <c r="AR155" s="459">
        <f t="shared" ref="AR155" ca="1" si="1116">AQ161</f>
        <v>0</v>
      </c>
      <c r="AS155" s="459">
        <f t="shared" ref="AS155" ca="1" si="1117">AR161</f>
        <v>0</v>
      </c>
      <c r="AT155" s="459">
        <f t="shared" ref="AT155" ca="1" si="1118">AS161</f>
        <v>0</v>
      </c>
      <c r="AU155" s="459">
        <f t="shared" ref="AU155" ca="1" si="1119">AT161</f>
        <v>0</v>
      </c>
      <c r="AV155" s="459">
        <f t="shared" ref="AV155" ca="1" si="1120">AU161</f>
        <v>0</v>
      </c>
      <c r="AW155" s="459">
        <f t="shared" ref="AW155" ca="1" si="1121">AV161</f>
        <v>0</v>
      </c>
      <c r="AX155" s="459">
        <f t="shared" ref="AX155" ca="1" si="1122">AW161</f>
        <v>0</v>
      </c>
      <c r="AY155" s="459">
        <f t="shared" ref="AY155" ca="1" si="1123">AX161</f>
        <v>0</v>
      </c>
      <c r="AZ155" s="459">
        <f t="shared" ref="AZ155" ca="1" si="1124">AY161</f>
        <v>0</v>
      </c>
      <c r="BA155" s="459">
        <f t="shared" ref="BA155" ca="1" si="1125">AZ161</f>
        <v>0</v>
      </c>
      <c r="BB155" s="459">
        <f t="shared" ref="BB155" ca="1" si="1126">BA161</f>
        <v>0</v>
      </c>
      <c r="BC155" s="459">
        <f t="shared" ref="BC155" ca="1" si="1127">BB161</f>
        <v>0</v>
      </c>
      <c r="BD155" s="459">
        <f t="shared" ref="BD155" ca="1" si="1128">BC161</f>
        <v>0</v>
      </c>
      <c r="BE155" s="459">
        <f t="shared" ref="BE155" ca="1" si="1129">BD161</f>
        <v>0</v>
      </c>
      <c r="BF155" s="459">
        <f t="shared" ref="BF155" ca="1" si="1130">BE161</f>
        <v>0</v>
      </c>
      <c r="BG155" s="459">
        <f t="shared" ref="BG155" ca="1" si="1131">BF161</f>
        <v>0</v>
      </c>
      <c r="BH155" s="459">
        <f t="shared" ref="BH155" ca="1" si="1132">BG161</f>
        <v>0</v>
      </c>
      <c r="BI155" s="459">
        <f t="shared" ref="BI155" ca="1" si="1133">BH161</f>
        <v>0</v>
      </c>
      <c r="BJ155" s="459">
        <f t="shared" ref="BJ155" ca="1" si="1134">BI161</f>
        <v>0</v>
      </c>
      <c r="BK155" s="459">
        <f t="shared" ref="BK155" ca="1" si="1135">BJ161</f>
        <v>0</v>
      </c>
      <c r="BL155" s="459">
        <f t="shared" ref="BL155" ca="1" si="1136">BK161</f>
        <v>0</v>
      </c>
      <c r="BM155" s="459">
        <f t="shared" ref="BM155" ca="1" si="1137">BL161</f>
        <v>0</v>
      </c>
      <c r="BN155" s="459">
        <f t="shared" ref="BN155" ca="1" si="1138">BM161</f>
        <v>0</v>
      </c>
      <c r="BO155" s="459">
        <f t="shared" ref="BO155" ca="1" si="1139">BN161</f>
        <v>0</v>
      </c>
      <c r="BP155" s="459">
        <f t="shared" ref="BP155" ca="1" si="1140">BO161</f>
        <v>0</v>
      </c>
      <c r="BQ155" s="459">
        <f t="shared" ref="BQ155" ca="1" si="1141">BP161</f>
        <v>0</v>
      </c>
      <c r="BR155" s="459">
        <f t="shared" ref="BR155" ca="1" si="1142">BQ161</f>
        <v>0</v>
      </c>
      <c r="BS155" s="459">
        <f t="shared" ref="BS155" ca="1" si="1143">BR161</f>
        <v>0</v>
      </c>
      <c r="BT155" s="459">
        <f t="shared" ref="BT155" ca="1" si="1144">BS161</f>
        <v>0</v>
      </c>
      <c r="BU155" s="459">
        <f t="shared" ref="BU155" ca="1" si="1145">BT161</f>
        <v>0</v>
      </c>
      <c r="BV155" s="459">
        <f t="shared" ref="BV155" ca="1" si="1146">BU161</f>
        <v>0</v>
      </c>
      <c r="BW155" s="459">
        <f t="shared" ref="BW155" ca="1" si="1147">BV161</f>
        <v>0</v>
      </c>
      <c r="BX155" s="459">
        <f t="shared" ref="BX155" ca="1" si="1148">BW161</f>
        <v>0</v>
      </c>
      <c r="BY155" s="459">
        <f t="shared" ref="BY155" ca="1" si="1149">BX161</f>
        <v>0</v>
      </c>
      <c r="BZ155" s="459">
        <f t="shared" ref="BZ155" ca="1" si="1150">BY161</f>
        <v>0</v>
      </c>
      <c r="CA155" s="459">
        <f t="shared" ref="CA155" ca="1" si="1151">BZ161</f>
        <v>0</v>
      </c>
      <c r="CB155" s="459">
        <f t="shared" ref="CB155" ca="1" si="1152">CA161</f>
        <v>0</v>
      </c>
      <c r="CC155" s="459">
        <f t="shared" ref="CC155" ca="1" si="1153">CB161</f>
        <v>0</v>
      </c>
      <c r="CD155" s="459">
        <f t="shared" ref="CD155" ca="1" si="1154">CC161</f>
        <v>0</v>
      </c>
      <c r="CE155" s="459">
        <f t="shared" ref="CE155" ca="1" si="1155">CD161</f>
        <v>0</v>
      </c>
      <c r="CF155" s="459">
        <f t="shared" ref="CF155" ca="1" si="1156">CE161</f>
        <v>0</v>
      </c>
      <c r="CG155" s="459">
        <f t="shared" ref="CG155" ca="1" si="1157">CF161</f>
        <v>0</v>
      </c>
      <c r="CH155" s="459">
        <f t="shared" ref="CH155" ca="1" si="1158">CG161</f>
        <v>0</v>
      </c>
      <c r="CI155" s="459">
        <f t="shared" ref="CI155" ca="1" si="1159">CH161</f>
        <v>0</v>
      </c>
      <c r="CJ155" s="459">
        <f t="shared" ref="CJ155" ca="1" si="1160">CI161</f>
        <v>0</v>
      </c>
      <c r="CK155" s="459">
        <f t="shared" ref="CK155" ca="1" si="1161">CJ161</f>
        <v>0</v>
      </c>
      <c r="CL155" s="459">
        <f t="shared" ref="CL155" ca="1" si="1162">CK161</f>
        <v>0</v>
      </c>
      <c r="CM155" s="459">
        <f t="shared" ref="CM155" ca="1" si="1163">CL161</f>
        <v>0</v>
      </c>
      <c r="CN155" s="459">
        <f t="shared" ref="CN155" ca="1" si="1164">CM161</f>
        <v>0</v>
      </c>
      <c r="CO155" s="459">
        <f t="shared" ref="CO155" ca="1" si="1165">CN161</f>
        <v>0</v>
      </c>
      <c r="CP155" s="459">
        <f t="shared" ref="CP155" ca="1" si="1166">CO161</f>
        <v>0</v>
      </c>
      <c r="CQ155" s="459">
        <f t="shared" ref="CQ155" ca="1" si="1167">CP161</f>
        <v>0</v>
      </c>
      <c r="CR155" s="459">
        <f t="shared" ref="CR155" ca="1" si="1168">CQ161</f>
        <v>0</v>
      </c>
      <c r="CS155" s="459">
        <f t="shared" ref="CS155" ca="1" si="1169">CR161</f>
        <v>0</v>
      </c>
      <c r="CT155" s="459">
        <f t="shared" ref="CT155" ca="1" si="1170">CS161</f>
        <v>0</v>
      </c>
      <c r="CU155" s="459">
        <f t="shared" ref="CU155" ca="1" si="1171">CT161</f>
        <v>0</v>
      </c>
      <c r="CV155" s="459">
        <f t="shared" ref="CV155" ca="1" si="1172">CU161</f>
        <v>0</v>
      </c>
      <c r="CW155" s="459">
        <f t="shared" ref="CW155" ca="1" si="1173">CV161</f>
        <v>0</v>
      </c>
      <c r="CX155" s="459">
        <f t="shared" ref="CX155" ca="1" si="1174">CW161</f>
        <v>0</v>
      </c>
      <c r="CY155" s="459">
        <f t="shared" ref="CY155" ca="1" si="1175">CX161</f>
        <v>0</v>
      </c>
      <c r="CZ155" s="459">
        <f t="shared" ref="CZ155" ca="1" si="1176">CY161</f>
        <v>0</v>
      </c>
      <c r="DA155" s="459">
        <f t="shared" ref="DA155" ca="1" si="1177">CZ161</f>
        <v>0</v>
      </c>
      <c r="DB155" s="459">
        <f t="shared" ref="DB155" ca="1" si="1178">DA161</f>
        <v>0</v>
      </c>
      <c r="DC155" s="459">
        <f t="shared" ref="DC155" ca="1" si="1179">DB161</f>
        <v>0</v>
      </c>
      <c r="DD155" s="459">
        <f t="shared" ref="DD155" ca="1" si="1180">DC161</f>
        <v>0</v>
      </c>
      <c r="DE155" s="459">
        <f t="shared" ref="DE155" ca="1" si="1181">DD161</f>
        <v>0</v>
      </c>
      <c r="DF155" s="459">
        <f t="shared" ref="DF155" ca="1" si="1182">DE161</f>
        <v>0</v>
      </c>
      <c r="DG155" s="459">
        <f t="shared" ref="DG155" ca="1" si="1183">DF161</f>
        <v>0</v>
      </c>
      <c r="DH155" s="459">
        <f t="shared" ref="DH155" ca="1" si="1184">DG161</f>
        <v>0</v>
      </c>
      <c r="DI155" s="459">
        <f t="shared" ref="DI155" ca="1" si="1185">DH161</f>
        <v>0</v>
      </c>
      <c r="DJ155" s="459">
        <f t="shared" ref="DJ155" ca="1" si="1186">DI161</f>
        <v>0</v>
      </c>
      <c r="DK155" s="459">
        <f t="shared" ref="DK155" ca="1" si="1187">DJ161</f>
        <v>0</v>
      </c>
      <c r="DL155" s="459">
        <f t="shared" ref="DL155" ca="1" si="1188">DK161</f>
        <v>0</v>
      </c>
      <c r="DM155" s="459">
        <f t="shared" ref="DM155" ca="1" si="1189">DL161</f>
        <v>0</v>
      </c>
      <c r="DN155" s="459">
        <f t="shared" ref="DN155" ca="1" si="1190">DM161</f>
        <v>0</v>
      </c>
      <c r="DO155" s="459">
        <f t="shared" ref="DO155" ca="1" si="1191">DN161</f>
        <v>0</v>
      </c>
      <c r="DP155" s="459">
        <f t="shared" ref="DP155" ca="1" si="1192">DO161</f>
        <v>0</v>
      </c>
      <c r="DQ155" s="459">
        <f t="shared" ref="DQ155" ca="1" si="1193">DP161</f>
        <v>0</v>
      </c>
      <c r="DR155" s="459">
        <f t="shared" ref="DR155" ca="1" si="1194">DQ161</f>
        <v>0</v>
      </c>
      <c r="DS155" s="459">
        <f t="shared" ref="DS155" ca="1" si="1195">DR161</f>
        <v>0</v>
      </c>
      <c r="DT155" s="459">
        <f t="shared" ref="DT155" ca="1" si="1196">DS161</f>
        <v>0</v>
      </c>
      <c r="DU155" s="459">
        <f t="shared" ref="DU155" ca="1" si="1197">DT161</f>
        <v>0</v>
      </c>
      <c r="DV155" s="459">
        <f t="shared" ref="DV155" ca="1" si="1198">DU161</f>
        <v>0</v>
      </c>
      <c r="DW155" s="459">
        <f t="shared" ref="DW155" ca="1" si="1199">DV161</f>
        <v>0</v>
      </c>
      <c r="DX155" s="510"/>
      <c r="DY155" s="510"/>
      <c r="DZ155" s="510"/>
      <c r="EA155" s="510"/>
      <c r="EB155" s="510"/>
      <c r="EC155" s="510"/>
      <c r="ED155" s="510"/>
      <c r="EE155" s="510"/>
      <c r="EF155" s="510"/>
      <c r="EG155" s="510"/>
      <c r="EH155" s="510"/>
      <c r="EI155" s="510"/>
      <c r="EJ155" s="510"/>
      <c r="EK155" s="510"/>
      <c r="EL155" s="510"/>
      <c r="EM155" s="510"/>
    </row>
    <row r="156" spans="1:143">
      <c r="A156" s="880" t="str">
        <f>A145</f>
        <v>Funding</v>
      </c>
      <c r="B156" s="810">
        <f ca="1">Inputs!$D$314</f>
        <v>0</v>
      </c>
      <c r="C156" s="810"/>
      <c r="D156" s="395"/>
      <c r="E156" s="395"/>
      <c r="G156" s="459">
        <f t="shared" ref="G156:BR156" ca="1" si="1200">$B156*(G$3=0)</f>
        <v>0</v>
      </c>
      <c r="H156" s="459">
        <f t="shared" ca="1" si="1200"/>
        <v>0</v>
      </c>
      <c r="I156" s="459">
        <f t="shared" ca="1" si="1200"/>
        <v>0</v>
      </c>
      <c r="J156" s="459">
        <f t="shared" ca="1" si="1200"/>
        <v>0</v>
      </c>
      <c r="K156" s="459">
        <f t="shared" ca="1" si="1200"/>
        <v>0</v>
      </c>
      <c r="L156" s="459">
        <f t="shared" ca="1" si="1200"/>
        <v>0</v>
      </c>
      <c r="M156" s="459">
        <f t="shared" ca="1" si="1200"/>
        <v>0</v>
      </c>
      <c r="N156" s="459">
        <f t="shared" ca="1" si="1200"/>
        <v>0</v>
      </c>
      <c r="O156" s="459">
        <f t="shared" ca="1" si="1200"/>
        <v>0</v>
      </c>
      <c r="P156" s="459">
        <f t="shared" ca="1" si="1200"/>
        <v>0</v>
      </c>
      <c r="Q156" s="459">
        <f t="shared" ca="1" si="1200"/>
        <v>0</v>
      </c>
      <c r="R156" s="459">
        <f t="shared" ca="1" si="1200"/>
        <v>0</v>
      </c>
      <c r="S156" s="459">
        <f t="shared" ca="1" si="1200"/>
        <v>0</v>
      </c>
      <c r="T156" s="459">
        <f t="shared" ca="1" si="1200"/>
        <v>0</v>
      </c>
      <c r="U156" s="459">
        <f t="shared" ca="1" si="1200"/>
        <v>0</v>
      </c>
      <c r="V156" s="459">
        <f t="shared" ca="1" si="1200"/>
        <v>0</v>
      </c>
      <c r="W156" s="459">
        <f t="shared" ca="1" si="1200"/>
        <v>0</v>
      </c>
      <c r="X156" s="459">
        <f t="shared" ca="1" si="1200"/>
        <v>0</v>
      </c>
      <c r="Y156" s="459">
        <f t="shared" ca="1" si="1200"/>
        <v>0</v>
      </c>
      <c r="Z156" s="459">
        <f t="shared" ca="1" si="1200"/>
        <v>0</v>
      </c>
      <c r="AA156" s="459">
        <f t="shared" ca="1" si="1200"/>
        <v>0</v>
      </c>
      <c r="AB156" s="459">
        <f t="shared" ca="1" si="1200"/>
        <v>0</v>
      </c>
      <c r="AC156" s="459">
        <f t="shared" ca="1" si="1200"/>
        <v>0</v>
      </c>
      <c r="AD156" s="459">
        <f t="shared" ca="1" si="1200"/>
        <v>0</v>
      </c>
      <c r="AE156" s="459">
        <f t="shared" ca="1" si="1200"/>
        <v>0</v>
      </c>
      <c r="AF156" s="459">
        <f t="shared" ca="1" si="1200"/>
        <v>0</v>
      </c>
      <c r="AG156" s="459">
        <f t="shared" ca="1" si="1200"/>
        <v>0</v>
      </c>
      <c r="AH156" s="459">
        <f t="shared" ca="1" si="1200"/>
        <v>0</v>
      </c>
      <c r="AI156" s="459">
        <f t="shared" ca="1" si="1200"/>
        <v>0</v>
      </c>
      <c r="AJ156" s="459">
        <f t="shared" ca="1" si="1200"/>
        <v>0</v>
      </c>
      <c r="AK156" s="459">
        <f t="shared" ca="1" si="1200"/>
        <v>0</v>
      </c>
      <c r="AL156" s="459">
        <f t="shared" ca="1" si="1200"/>
        <v>0</v>
      </c>
      <c r="AM156" s="459">
        <f t="shared" ca="1" si="1200"/>
        <v>0</v>
      </c>
      <c r="AN156" s="459">
        <f t="shared" ca="1" si="1200"/>
        <v>0</v>
      </c>
      <c r="AO156" s="459">
        <f t="shared" ca="1" si="1200"/>
        <v>0</v>
      </c>
      <c r="AP156" s="459">
        <f t="shared" ca="1" si="1200"/>
        <v>0</v>
      </c>
      <c r="AQ156" s="459">
        <f t="shared" ca="1" si="1200"/>
        <v>0</v>
      </c>
      <c r="AR156" s="459">
        <f t="shared" ca="1" si="1200"/>
        <v>0</v>
      </c>
      <c r="AS156" s="459">
        <f t="shared" ca="1" si="1200"/>
        <v>0</v>
      </c>
      <c r="AT156" s="459">
        <f t="shared" ca="1" si="1200"/>
        <v>0</v>
      </c>
      <c r="AU156" s="459">
        <f t="shared" ca="1" si="1200"/>
        <v>0</v>
      </c>
      <c r="AV156" s="459">
        <f t="shared" ca="1" si="1200"/>
        <v>0</v>
      </c>
      <c r="AW156" s="459">
        <f t="shared" ca="1" si="1200"/>
        <v>0</v>
      </c>
      <c r="AX156" s="459">
        <f t="shared" ca="1" si="1200"/>
        <v>0</v>
      </c>
      <c r="AY156" s="459">
        <f t="shared" ca="1" si="1200"/>
        <v>0</v>
      </c>
      <c r="AZ156" s="459">
        <f t="shared" ca="1" si="1200"/>
        <v>0</v>
      </c>
      <c r="BA156" s="459">
        <f t="shared" ca="1" si="1200"/>
        <v>0</v>
      </c>
      <c r="BB156" s="459">
        <f t="shared" ca="1" si="1200"/>
        <v>0</v>
      </c>
      <c r="BC156" s="459">
        <f t="shared" ca="1" si="1200"/>
        <v>0</v>
      </c>
      <c r="BD156" s="459">
        <f t="shared" ca="1" si="1200"/>
        <v>0</v>
      </c>
      <c r="BE156" s="459">
        <f t="shared" ca="1" si="1200"/>
        <v>0</v>
      </c>
      <c r="BF156" s="459">
        <f t="shared" ca="1" si="1200"/>
        <v>0</v>
      </c>
      <c r="BG156" s="459">
        <f t="shared" ca="1" si="1200"/>
        <v>0</v>
      </c>
      <c r="BH156" s="459">
        <f t="shared" ca="1" si="1200"/>
        <v>0</v>
      </c>
      <c r="BI156" s="459">
        <f t="shared" ca="1" si="1200"/>
        <v>0</v>
      </c>
      <c r="BJ156" s="459">
        <f t="shared" ca="1" si="1200"/>
        <v>0</v>
      </c>
      <c r="BK156" s="459">
        <f t="shared" ca="1" si="1200"/>
        <v>0</v>
      </c>
      <c r="BL156" s="459">
        <f t="shared" ca="1" si="1200"/>
        <v>0</v>
      </c>
      <c r="BM156" s="459">
        <f t="shared" ca="1" si="1200"/>
        <v>0</v>
      </c>
      <c r="BN156" s="459">
        <f t="shared" ca="1" si="1200"/>
        <v>0</v>
      </c>
      <c r="BO156" s="459">
        <f t="shared" ca="1" si="1200"/>
        <v>0</v>
      </c>
      <c r="BP156" s="459">
        <f t="shared" ca="1" si="1200"/>
        <v>0</v>
      </c>
      <c r="BQ156" s="459">
        <f t="shared" ca="1" si="1200"/>
        <v>0</v>
      </c>
      <c r="BR156" s="459">
        <f t="shared" ca="1" si="1200"/>
        <v>0</v>
      </c>
      <c r="BS156" s="459">
        <f t="shared" ref="BS156:DW156" ca="1" si="1201">$B156*(BS$3=0)</f>
        <v>0</v>
      </c>
      <c r="BT156" s="459">
        <f t="shared" ca="1" si="1201"/>
        <v>0</v>
      </c>
      <c r="BU156" s="459">
        <f t="shared" ca="1" si="1201"/>
        <v>0</v>
      </c>
      <c r="BV156" s="459">
        <f t="shared" ca="1" si="1201"/>
        <v>0</v>
      </c>
      <c r="BW156" s="459">
        <f t="shared" ca="1" si="1201"/>
        <v>0</v>
      </c>
      <c r="BX156" s="459">
        <f t="shared" ca="1" si="1201"/>
        <v>0</v>
      </c>
      <c r="BY156" s="459">
        <f t="shared" ca="1" si="1201"/>
        <v>0</v>
      </c>
      <c r="BZ156" s="459">
        <f t="shared" ca="1" si="1201"/>
        <v>0</v>
      </c>
      <c r="CA156" s="459">
        <f t="shared" ca="1" si="1201"/>
        <v>0</v>
      </c>
      <c r="CB156" s="459">
        <f t="shared" ca="1" si="1201"/>
        <v>0</v>
      </c>
      <c r="CC156" s="459">
        <f t="shared" ca="1" si="1201"/>
        <v>0</v>
      </c>
      <c r="CD156" s="459">
        <f t="shared" ca="1" si="1201"/>
        <v>0</v>
      </c>
      <c r="CE156" s="459">
        <f t="shared" ca="1" si="1201"/>
        <v>0</v>
      </c>
      <c r="CF156" s="459">
        <f t="shared" ca="1" si="1201"/>
        <v>0</v>
      </c>
      <c r="CG156" s="459">
        <f t="shared" ca="1" si="1201"/>
        <v>0</v>
      </c>
      <c r="CH156" s="459">
        <f t="shared" ca="1" si="1201"/>
        <v>0</v>
      </c>
      <c r="CI156" s="459">
        <f t="shared" ca="1" si="1201"/>
        <v>0</v>
      </c>
      <c r="CJ156" s="459">
        <f t="shared" ca="1" si="1201"/>
        <v>0</v>
      </c>
      <c r="CK156" s="459">
        <f t="shared" ca="1" si="1201"/>
        <v>0</v>
      </c>
      <c r="CL156" s="459">
        <f t="shared" ca="1" si="1201"/>
        <v>0</v>
      </c>
      <c r="CM156" s="459">
        <f t="shared" ca="1" si="1201"/>
        <v>0</v>
      </c>
      <c r="CN156" s="459">
        <f t="shared" ca="1" si="1201"/>
        <v>0</v>
      </c>
      <c r="CO156" s="459">
        <f t="shared" ca="1" si="1201"/>
        <v>0</v>
      </c>
      <c r="CP156" s="459">
        <f t="shared" ca="1" si="1201"/>
        <v>0</v>
      </c>
      <c r="CQ156" s="459">
        <f t="shared" ca="1" si="1201"/>
        <v>0</v>
      </c>
      <c r="CR156" s="459">
        <f t="shared" ca="1" si="1201"/>
        <v>0</v>
      </c>
      <c r="CS156" s="459">
        <f t="shared" ca="1" si="1201"/>
        <v>0</v>
      </c>
      <c r="CT156" s="459">
        <f t="shared" ca="1" si="1201"/>
        <v>0</v>
      </c>
      <c r="CU156" s="459">
        <f t="shared" ca="1" si="1201"/>
        <v>0</v>
      </c>
      <c r="CV156" s="459">
        <f t="shared" ca="1" si="1201"/>
        <v>0</v>
      </c>
      <c r="CW156" s="459">
        <f t="shared" ca="1" si="1201"/>
        <v>0</v>
      </c>
      <c r="CX156" s="459">
        <f t="shared" ca="1" si="1201"/>
        <v>0</v>
      </c>
      <c r="CY156" s="459">
        <f t="shared" ca="1" si="1201"/>
        <v>0</v>
      </c>
      <c r="CZ156" s="459">
        <f t="shared" ca="1" si="1201"/>
        <v>0</v>
      </c>
      <c r="DA156" s="459">
        <f t="shared" ca="1" si="1201"/>
        <v>0</v>
      </c>
      <c r="DB156" s="459">
        <f t="shared" ca="1" si="1201"/>
        <v>0</v>
      </c>
      <c r="DC156" s="459">
        <f t="shared" ca="1" si="1201"/>
        <v>0</v>
      </c>
      <c r="DD156" s="459">
        <f t="shared" ca="1" si="1201"/>
        <v>0</v>
      </c>
      <c r="DE156" s="459">
        <f t="shared" ca="1" si="1201"/>
        <v>0</v>
      </c>
      <c r="DF156" s="459">
        <f t="shared" ca="1" si="1201"/>
        <v>0</v>
      </c>
      <c r="DG156" s="459">
        <f t="shared" ca="1" si="1201"/>
        <v>0</v>
      </c>
      <c r="DH156" s="459">
        <f t="shared" ca="1" si="1201"/>
        <v>0</v>
      </c>
      <c r="DI156" s="459">
        <f t="shared" ca="1" si="1201"/>
        <v>0</v>
      </c>
      <c r="DJ156" s="459">
        <f t="shared" ca="1" si="1201"/>
        <v>0</v>
      </c>
      <c r="DK156" s="459">
        <f t="shared" ca="1" si="1201"/>
        <v>0</v>
      </c>
      <c r="DL156" s="459">
        <f t="shared" ca="1" si="1201"/>
        <v>0</v>
      </c>
      <c r="DM156" s="459">
        <f t="shared" ca="1" si="1201"/>
        <v>0</v>
      </c>
      <c r="DN156" s="459">
        <f t="shared" ca="1" si="1201"/>
        <v>0</v>
      </c>
      <c r="DO156" s="459">
        <f t="shared" ca="1" si="1201"/>
        <v>0</v>
      </c>
      <c r="DP156" s="459">
        <f t="shared" ca="1" si="1201"/>
        <v>0</v>
      </c>
      <c r="DQ156" s="459">
        <f t="shared" ca="1" si="1201"/>
        <v>0</v>
      </c>
      <c r="DR156" s="459">
        <f t="shared" ca="1" si="1201"/>
        <v>0</v>
      </c>
      <c r="DS156" s="459">
        <f t="shared" ca="1" si="1201"/>
        <v>0</v>
      </c>
      <c r="DT156" s="459">
        <f t="shared" ca="1" si="1201"/>
        <v>0</v>
      </c>
      <c r="DU156" s="459">
        <f t="shared" ca="1" si="1201"/>
        <v>0</v>
      </c>
      <c r="DV156" s="459">
        <f t="shared" ca="1" si="1201"/>
        <v>0</v>
      </c>
      <c r="DW156" s="459">
        <f t="shared" ca="1" si="1201"/>
        <v>0</v>
      </c>
    </row>
    <row r="157" spans="1:143">
      <c r="A157" s="880" t="s">
        <v>1181</v>
      </c>
      <c r="B157" s="810">
        <f ca="1">+IDC!$D$53</f>
        <v>0</v>
      </c>
      <c r="C157" s="810"/>
      <c r="D157" s="510">
        <f ca="1">SUM(G157:DW157)</f>
        <v>0</v>
      </c>
      <c r="E157" s="395"/>
      <c r="G157" s="459">
        <f t="shared" ref="G157:AL157" ca="1" si="1202">G155*G$14*$B153+$B157*(G$3=0)</f>
        <v>0</v>
      </c>
      <c r="H157" s="459">
        <f t="shared" ca="1" si="1202"/>
        <v>0</v>
      </c>
      <c r="I157" s="459">
        <f t="shared" ca="1" si="1202"/>
        <v>0</v>
      </c>
      <c r="J157" s="459">
        <f t="shared" ca="1" si="1202"/>
        <v>0</v>
      </c>
      <c r="K157" s="459">
        <f t="shared" ca="1" si="1202"/>
        <v>0</v>
      </c>
      <c r="L157" s="459">
        <f t="shared" ca="1" si="1202"/>
        <v>0</v>
      </c>
      <c r="M157" s="459">
        <f t="shared" ca="1" si="1202"/>
        <v>0</v>
      </c>
      <c r="N157" s="459">
        <f t="shared" ca="1" si="1202"/>
        <v>0</v>
      </c>
      <c r="O157" s="459">
        <f t="shared" ca="1" si="1202"/>
        <v>0</v>
      </c>
      <c r="P157" s="459">
        <f t="shared" ca="1" si="1202"/>
        <v>0</v>
      </c>
      <c r="Q157" s="459">
        <f t="shared" ca="1" si="1202"/>
        <v>0</v>
      </c>
      <c r="R157" s="459">
        <f t="shared" ca="1" si="1202"/>
        <v>0</v>
      </c>
      <c r="S157" s="459">
        <f t="shared" ca="1" si="1202"/>
        <v>0</v>
      </c>
      <c r="T157" s="459">
        <f t="shared" ca="1" si="1202"/>
        <v>0</v>
      </c>
      <c r="U157" s="459">
        <f t="shared" ca="1" si="1202"/>
        <v>0</v>
      </c>
      <c r="V157" s="459">
        <f t="shared" ca="1" si="1202"/>
        <v>0</v>
      </c>
      <c r="W157" s="459">
        <f t="shared" ca="1" si="1202"/>
        <v>0</v>
      </c>
      <c r="X157" s="459">
        <f t="shared" ca="1" si="1202"/>
        <v>0</v>
      </c>
      <c r="Y157" s="459">
        <f t="shared" ca="1" si="1202"/>
        <v>0</v>
      </c>
      <c r="Z157" s="459">
        <f t="shared" ca="1" si="1202"/>
        <v>0</v>
      </c>
      <c r="AA157" s="459">
        <f t="shared" ca="1" si="1202"/>
        <v>0</v>
      </c>
      <c r="AB157" s="459">
        <f t="shared" ca="1" si="1202"/>
        <v>0</v>
      </c>
      <c r="AC157" s="459">
        <f t="shared" ca="1" si="1202"/>
        <v>0</v>
      </c>
      <c r="AD157" s="459">
        <f t="shared" ca="1" si="1202"/>
        <v>0</v>
      </c>
      <c r="AE157" s="459">
        <f t="shared" ca="1" si="1202"/>
        <v>0</v>
      </c>
      <c r="AF157" s="459">
        <f t="shared" ca="1" si="1202"/>
        <v>0</v>
      </c>
      <c r="AG157" s="459">
        <f t="shared" ca="1" si="1202"/>
        <v>0</v>
      </c>
      <c r="AH157" s="459">
        <f t="shared" ca="1" si="1202"/>
        <v>0</v>
      </c>
      <c r="AI157" s="459">
        <f t="shared" ca="1" si="1202"/>
        <v>0</v>
      </c>
      <c r="AJ157" s="459">
        <f t="shared" ca="1" si="1202"/>
        <v>0</v>
      </c>
      <c r="AK157" s="459">
        <f t="shared" ca="1" si="1202"/>
        <v>0</v>
      </c>
      <c r="AL157" s="459">
        <f t="shared" ca="1" si="1202"/>
        <v>0</v>
      </c>
      <c r="AM157" s="459">
        <f t="shared" ref="AM157:BR157" ca="1" si="1203">AM155*AM$14*$B153+$B157*(AM$3=0)</f>
        <v>0</v>
      </c>
      <c r="AN157" s="459">
        <f t="shared" ca="1" si="1203"/>
        <v>0</v>
      </c>
      <c r="AO157" s="459">
        <f t="shared" ca="1" si="1203"/>
        <v>0</v>
      </c>
      <c r="AP157" s="459">
        <f t="shared" ca="1" si="1203"/>
        <v>0</v>
      </c>
      <c r="AQ157" s="459">
        <f t="shared" ca="1" si="1203"/>
        <v>0</v>
      </c>
      <c r="AR157" s="459">
        <f t="shared" ca="1" si="1203"/>
        <v>0</v>
      </c>
      <c r="AS157" s="459">
        <f t="shared" ca="1" si="1203"/>
        <v>0</v>
      </c>
      <c r="AT157" s="459">
        <f t="shared" ca="1" si="1203"/>
        <v>0</v>
      </c>
      <c r="AU157" s="459">
        <f t="shared" ca="1" si="1203"/>
        <v>0</v>
      </c>
      <c r="AV157" s="459">
        <f t="shared" ca="1" si="1203"/>
        <v>0</v>
      </c>
      <c r="AW157" s="459">
        <f t="shared" ca="1" si="1203"/>
        <v>0</v>
      </c>
      <c r="AX157" s="459">
        <f t="shared" ca="1" si="1203"/>
        <v>0</v>
      </c>
      <c r="AY157" s="459">
        <f t="shared" ca="1" si="1203"/>
        <v>0</v>
      </c>
      <c r="AZ157" s="459">
        <f t="shared" ca="1" si="1203"/>
        <v>0</v>
      </c>
      <c r="BA157" s="459">
        <f t="shared" ca="1" si="1203"/>
        <v>0</v>
      </c>
      <c r="BB157" s="459">
        <f t="shared" ca="1" si="1203"/>
        <v>0</v>
      </c>
      <c r="BC157" s="459">
        <f t="shared" ca="1" si="1203"/>
        <v>0</v>
      </c>
      <c r="BD157" s="459">
        <f t="shared" ca="1" si="1203"/>
        <v>0</v>
      </c>
      <c r="BE157" s="459">
        <f t="shared" ca="1" si="1203"/>
        <v>0</v>
      </c>
      <c r="BF157" s="459">
        <f t="shared" ca="1" si="1203"/>
        <v>0</v>
      </c>
      <c r="BG157" s="459">
        <f t="shared" ca="1" si="1203"/>
        <v>0</v>
      </c>
      <c r="BH157" s="459">
        <f t="shared" ca="1" si="1203"/>
        <v>0</v>
      </c>
      <c r="BI157" s="459">
        <f t="shared" ca="1" si="1203"/>
        <v>0</v>
      </c>
      <c r="BJ157" s="459">
        <f t="shared" ca="1" si="1203"/>
        <v>0</v>
      </c>
      <c r="BK157" s="459">
        <f t="shared" ca="1" si="1203"/>
        <v>0</v>
      </c>
      <c r="BL157" s="459">
        <f t="shared" ca="1" si="1203"/>
        <v>0</v>
      </c>
      <c r="BM157" s="459">
        <f t="shared" ca="1" si="1203"/>
        <v>0</v>
      </c>
      <c r="BN157" s="459">
        <f t="shared" ca="1" si="1203"/>
        <v>0</v>
      </c>
      <c r="BO157" s="459">
        <f t="shared" ca="1" si="1203"/>
        <v>0</v>
      </c>
      <c r="BP157" s="459">
        <f t="shared" ca="1" si="1203"/>
        <v>0</v>
      </c>
      <c r="BQ157" s="459">
        <f t="shared" ca="1" si="1203"/>
        <v>0</v>
      </c>
      <c r="BR157" s="459">
        <f t="shared" ca="1" si="1203"/>
        <v>0</v>
      </c>
      <c r="BS157" s="459">
        <f t="shared" ref="BS157:CX157" ca="1" si="1204">BS155*BS$14*$B153+$B157*(BS$3=0)</f>
        <v>0</v>
      </c>
      <c r="BT157" s="459">
        <f t="shared" ca="1" si="1204"/>
        <v>0</v>
      </c>
      <c r="BU157" s="459">
        <f t="shared" ca="1" si="1204"/>
        <v>0</v>
      </c>
      <c r="BV157" s="459">
        <f t="shared" ca="1" si="1204"/>
        <v>0</v>
      </c>
      <c r="BW157" s="459">
        <f t="shared" ca="1" si="1204"/>
        <v>0</v>
      </c>
      <c r="BX157" s="459">
        <f t="shared" ca="1" si="1204"/>
        <v>0</v>
      </c>
      <c r="BY157" s="459">
        <f t="shared" ca="1" si="1204"/>
        <v>0</v>
      </c>
      <c r="BZ157" s="459">
        <f t="shared" ca="1" si="1204"/>
        <v>0</v>
      </c>
      <c r="CA157" s="459">
        <f t="shared" ca="1" si="1204"/>
        <v>0</v>
      </c>
      <c r="CB157" s="459">
        <f t="shared" ca="1" si="1204"/>
        <v>0</v>
      </c>
      <c r="CC157" s="459">
        <f t="shared" ca="1" si="1204"/>
        <v>0</v>
      </c>
      <c r="CD157" s="459">
        <f t="shared" ca="1" si="1204"/>
        <v>0</v>
      </c>
      <c r="CE157" s="459">
        <f t="shared" ca="1" si="1204"/>
        <v>0</v>
      </c>
      <c r="CF157" s="459">
        <f t="shared" ca="1" si="1204"/>
        <v>0</v>
      </c>
      <c r="CG157" s="459">
        <f t="shared" ca="1" si="1204"/>
        <v>0</v>
      </c>
      <c r="CH157" s="459">
        <f t="shared" ca="1" si="1204"/>
        <v>0</v>
      </c>
      <c r="CI157" s="459">
        <f t="shared" ca="1" si="1204"/>
        <v>0</v>
      </c>
      <c r="CJ157" s="459">
        <f t="shared" ca="1" si="1204"/>
        <v>0</v>
      </c>
      <c r="CK157" s="459">
        <f t="shared" ca="1" si="1204"/>
        <v>0</v>
      </c>
      <c r="CL157" s="459">
        <f t="shared" ca="1" si="1204"/>
        <v>0</v>
      </c>
      <c r="CM157" s="459">
        <f t="shared" ca="1" si="1204"/>
        <v>0</v>
      </c>
      <c r="CN157" s="459">
        <f t="shared" ca="1" si="1204"/>
        <v>0</v>
      </c>
      <c r="CO157" s="459">
        <f t="shared" ca="1" si="1204"/>
        <v>0</v>
      </c>
      <c r="CP157" s="459">
        <f t="shared" ca="1" si="1204"/>
        <v>0</v>
      </c>
      <c r="CQ157" s="459">
        <f t="shared" ca="1" si="1204"/>
        <v>0</v>
      </c>
      <c r="CR157" s="459">
        <f t="shared" ca="1" si="1204"/>
        <v>0</v>
      </c>
      <c r="CS157" s="459">
        <f t="shared" ca="1" si="1204"/>
        <v>0</v>
      </c>
      <c r="CT157" s="459">
        <f t="shared" ca="1" si="1204"/>
        <v>0</v>
      </c>
      <c r="CU157" s="459">
        <f t="shared" ca="1" si="1204"/>
        <v>0</v>
      </c>
      <c r="CV157" s="459">
        <f t="shared" ca="1" si="1204"/>
        <v>0</v>
      </c>
      <c r="CW157" s="459">
        <f t="shared" ca="1" si="1204"/>
        <v>0</v>
      </c>
      <c r="CX157" s="459">
        <f t="shared" ca="1" si="1204"/>
        <v>0</v>
      </c>
      <c r="CY157" s="459">
        <f t="shared" ref="CY157:DW157" ca="1" si="1205">CY155*CY$14*$B153+$B157*(CY$3=0)</f>
        <v>0</v>
      </c>
      <c r="CZ157" s="459">
        <f t="shared" ca="1" si="1205"/>
        <v>0</v>
      </c>
      <c r="DA157" s="459">
        <f t="shared" ca="1" si="1205"/>
        <v>0</v>
      </c>
      <c r="DB157" s="459">
        <f t="shared" ca="1" si="1205"/>
        <v>0</v>
      </c>
      <c r="DC157" s="459">
        <f t="shared" ca="1" si="1205"/>
        <v>0</v>
      </c>
      <c r="DD157" s="459">
        <f t="shared" ca="1" si="1205"/>
        <v>0</v>
      </c>
      <c r="DE157" s="459">
        <f t="shared" ca="1" si="1205"/>
        <v>0</v>
      </c>
      <c r="DF157" s="459">
        <f t="shared" ca="1" si="1205"/>
        <v>0</v>
      </c>
      <c r="DG157" s="459">
        <f t="shared" ca="1" si="1205"/>
        <v>0</v>
      </c>
      <c r="DH157" s="459">
        <f t="shared" ca="1" si="1205"/>
        <v>0</v>
      </c>
      <c r="DI157" s="459">
        <f t="shared" ca="1" si="1205"/>
        <v>0</v>
      </c>
      <c r="DJ157" s="459">
        <f t="shared" ca="1" si="1205"/>
        <v>0</v>
      </c>
      <c r="DK157" s="459">
        <f t="shared" ca="1" si="1205"/>
        <v>0</v>
      </c>
      <c r="DL157" s="459">
        <f t="shared" ca="1" si="1205"/>
        <v>0</v>
      </c>
      <c r="DM157" s="459">
        <f t="shared" ca="1" si="1205"/>
        <v>0</v>
      </c>
      <c r="DN157" s="459">
        <f t="shared" ca="1" si="1205"/>
        <v>0</v>
      </c>
      <c r="DO157" s="459">
        <f t="shared" ca="1" si="1205"/>
        <v>0</v>
      </c>
      <c r="DP157" s="459">
        <f t="shared" ca="1" si="1205"/>
        <v>0</v>
      </c>
      <c r="DQ157" s="459">
        <f t="shared" ca="1" si="1205"/>
        <v>0</v>
      </c>
      <c r="DR157" s="459">
        <f t="shared" ca="1" si="1205"/>
        <v>0</v>
      </c>
      <c r="DS157" s="459">
        <f t="shared" ca="1" si="1205"/>
        <v>0</v>
      </c>
      <c r="DT157" s="459">
        <f t="shared" ca="1" si="1205"/>
        <v>0</v>
      </c>
      <c r="DU157" s="459">
        <f t="shared" ca="1" si="1205"/>
        <v>0</v>
      </c>
      <c r="DV157" s="459">
        <f t="shared" ca="1" si="1205"/>
        <v>0</v>
      </c>
      <c r="DW157" s="459">
        <f t="shared" ca="1" si="1205"/>
        <v>0</v>
      </c>
    </row>
    <row r="158" spans="1:143">
      <c r="A158" s="960" t="s">
        <v>845</v>
      </c>
      <c r="B158" s="969">
        <f>Inputs!$D$408/(1-Inputs!$D$408)</f>
        <v>0</v>
      </c>
      <c r="C158" s="969"/>
      <c r="D158" s="510"/>
      <c r="E158" s="395"/>
      <c r="G158" s="806">
        <f ca="1">$B158*G157*(G$3&lt;&gt;0)*((G$3+QUOTIENT(Inputs!$D$10,monthsinyear))&lt;Inputs!$F$408)</f>
        <v>0</v>
      </c>
      <c r="H158" s="806">
        <f ca="1">$B158*H157*(H$3&lt;&gt;0)*((H$3+QUOTIENT(Inputs!$D$10,monthsinyear))&lt;Inputs!$F$408)</f>
        <v>0</v>
      </c>
      <c r="I158" s="806">
        <f ca="1">$B158*I157*(I$3&lt;&gt;0)*((I$3+QUOTIENT(Inputs!$D$10,monthsinyear))&lt;Inputs!$F$408)</f>
        <v>0</v>
      </c>
      <c r="J158" s="806">
        <f ca="1">$B158*J157*(J$3&lt;&gt;0)*((J$3+QUOTIENT(Inputs!$D$10,monthsinyear))&lt;Inputs!$F$408)</f>
        <v>0</v>
      </c>
      <c r="K158" s="806">
        <f ca="1">$B158*K157*(K$3&lt;&gt;0)*((K$3+QUOTIENT(Inputs!$D$10,monthsinyear))&lt;Inputs!$F$408)</f>
        <v>0</v>
      </c>
      <c r="L158" s="806">
        <f ca="1">$B158*L157*(L$3&lt;&gt;0)*((L$3+QUOTIENT(Inputs!$D$10,monthsinyear))&lt;Inputs!$F$408)</f>
        <v>0</v>
      </c>
      <c r="M158" s="806">
        <f ca="1">$B158*M157*(M$3&lt;&gt;0)*((M$3+QUOTIENT(Inputs!$D$10,monthsinyear))&lt;Inputs!$F$408)</f>
        <v>0</v>
      </c>
      <c r="N158" s="806">
        <f ca="1">$B158*N157*(N$3&lt;&gt;0)*((N$3+QUOTIENT(Inputs!$D$10,monthsinyear))&lt;Inputs!$F$408)</f>
        <v>0</v>
      </c>
      <c r="O158" s="806">
        <f ca="1">$B158*O157*(O$3&lt;&gt;0)*((O$3+QUOTIENT(Inputs!$D$10,monthsinyear))&lt;Inputs!$F$408)</f>
        <v>0</v>
      </c>
      <c r="P158" s="806">
        <f ca="1">$B158*P157*(P$3&lt;&gt;0)*((P$3+QUOTIENT(Inputs!$D$10,monthsinyear))&lt;Inputs!$F$408)</f>
        <v>0</v>
      </c>
      <c r="Q158" s="806">
        <f ca="1">$B158*Q157*(Q$3&lt;&gt;0)*((Q$3+QUOTIENT(Inputs!$D$10,monthsinyear))&lt;Inputs!$F$408)</f>
        <v>0</v>
      </c>
      <c r="R158" s="806">
        <f ca="1">$B158*R157*(R$3&lt;&gt;0)*((R$3+QUOTIENT(Inputs!$D$10,monthsinyear))&lt;Inputs!$F$408)</f>
        <v>0</v>
      </c>
      <c r="S158" s="806">
        <f ca="1">$B158*S157*(S$3&lt;&gt;0)*((S$3+QUOTIENT(Inputs!$D$10,monthsinyear))&lt;Inputs!$F$408)</f>
        <v>0</v>
      </c>
      <c r="T158" s="806">
        <f ca="1">$B158*T157*(T$3&lt;&gt;0)*((T$3+QUOTIENT(Inputs!$D$10,monthsinyear))&lt;Inputs!$F$408)</f>
        <v>0</v>
      </c>
      <c r="U158" s="806">
        <f ca="1">$B158*U157*(U$3&lt;&gt;0)*((U$3+QUOTIENT(Inputs!$D$10,monthsinyear))&lt;Inputs!$F$408)</f>
        <v>0</v>
      </c>
      <c r="V158" s="806">
        <f ca="1">$B158*V157*(V$3&lt;&gt;0)*((V$3+QUOTIENT(Inputs!$D$10,monthsinyear))&lt;Inputs!$F$408)</f>
        <v>0</v>
      </c>
      <c r="W158" s="806">
        <f ca="1">$B158*W157*(W$3&lt;&gt;0)*((W$3+QUOTIENT(Inputs!$D$10,monthsinyear))&lt;Inputs!$F$408)</f>
        <v>0</v>
      </c>
      <c r="X158" s="806">
        <f ca="1">$B158*X157*(X$3&lt;&gt;0)*((X$3+QUOTIENT(Inputs!$D$10,monthsinyear))&lt;Inputs!$F$408)</f>
        <v>0</v>
      </c>
      <c r="Y158" s="806">
        <f ca="1">$B158*Y157*(Y$3&lt;&gt;0)*((Y$3+QUOTIENT(Inputs!$D$10,monthsinyear))&lt;Inputs!$F$408)</f>
        <v>0</v>
      </c>
      <c r="Z158" s="806">
        <f ca="1">$B158*Z157*(Z$3&lt;&gt;0)*((Z$3+QUOTIENT(Inputs!$D$10,monthsinyear))&lt;Inputs!$F$408)</f>
        <v>0</v>
      </c>
      <c r="AA158" s="806">
        <f ca="1">$B158*AA157*(AA$3&lt;&gt;0)*((AA$3+QUOTIENT(Inputs!$D$10,monthsinyear))&lt;Inputs!$F$408)</f>
        <v>0</v>
      </c>
      <c r="AB158" s="806">
        <f ca="1">$B158*AB157*(AB$3&lt;&gt;0)*((AB$3+QUOTIENT(Inputs!$D$10,monthsinyear))&lt;Inputs!$F$408)</f>
        <v>0</v>
      </c>
      <c r="AC158" s="806">
        <f ca="1">$B158*AC157*(AC$3&lt;&gt;0)*((AC$3+QUOTIENT(Inputs!$D$10,monthsinyear))&lt;Inputs!$F$408)</f>
        <v>0</v>
      </c>
      <c r="AD158" s="806">
        <f ca="1">$B158*AD157*(AD$3&lt;&gt;0)*((AD$3+QUOTIENT(Inputs!$D$10,monthsinyear))&lt;Inputs!$F$408)</f>
        <v>0</v>
      </c>
      <c r="AE158" s="806">
        <f ca="1">$B158*AE157*(AE$3&lt;&gt;0)*((AE$3+QUOTIENT(Inputs!$D$10,monthsinyear))&lt;Inputs!$F$408)</f>
        <v>0</v>
      </c>
      <c r="AF158" s="806">
        <f ca="1">$B158*AF157*(AF$3&lt;&gt;0)*((AF$3+QUOTIENT(Inputs!$D$10,monthsinyear))&lt;Inputs!$F$408)</f>
        <v>0</v>
      </c>
      <c r="AG158" s="806">
        <f ca="1">$B158*AG157*(AG$3&lt;&gt;0)*((AG$3+QUOTIENT(Inputs!$D$10,monthsinyear))&lt;Inputs!$F$408)</f>
        <v>0</v>
      </c>
      <c r="AH158" s="806">
        <f ca="1">$B158*AH157*(AH$3&lt;&gt;0)*((AH$3+QUOTIENT(Inputs!$D$10,monthsinyear))&lt;Inputs!$F$408)</f>
        <v>0</v>
      </c>
      <c r="AI158" s="806">
        <f ca="1">$B158*AI157*(AI$3&lt;&gt;0)*((AI$3+QUOTIENT(Inputs!$D$10,monthsinyear))&lt;Inputs!$F$408)</f>
        <v>0</v>
      </c>
      <c r="AJ158" s="806">
        <f ca="1">$B158*AJ157*(AJ$3&lt;&gt;0)*((AJ$3+QUOTIENT(Inputs!$D$10,monthsinyear))&lt;Inputs!$F$408)</f>
        <v>0</v>
      </c>
      <c r="AK158" s="806">
        <f ca="1">$B158*AK157*(AK$3&lt;&gt;0)*((AK$3+QUOTIENT(Inputs!$D$10,monthsinyear))&lt;Inputs!$F$408)</f>
        <v>0</v>
      </c>
      <c r="AL158" s="806">
        <f ca="1">$B158*AL157*(AL$3&lt;&gt;0)*((AL$3+QUOTIENT(Inputs!$D$10,monthsinyear))&lt;Inputs!$F$408)</f>
        <v>0</v>
      </c>
      <c r="AM158" s="806">
        <f ca="1">$B158*AM157*(AM$3&lt;&gt;0)*((AM$3+QUOTIENT(Inputs!$D$10,monthsinyear))&lt;Inputs!$F$408)</f>
        <v>0</v>
      </c>
      <c r="AN158" s="806">
        <f ca="1">$B158*AN157*(AN$3&lt;&gt;0)*((AN$3+QUOTIENT(Inputs!$D$10,monthsinyear))&lt;Inputs!$F$408)</f>
        <v>0</v>
      </c>
      <c r="AO158" s="806">
        <f ca="1">$B158*AO157*(AO$3&lt;&gt;0)*((AO$3+QUOTIENT(Inputs!$D$10,monthsinyear))&lt;Inputs!$F$408)</f>
        <v>0</v>
      </c>
      <c r="AP158" s="806">
        <f ca="1">$B158*AP157*(AP$3&lt;&gt;0)*((AP$3+QUOTIENT(Inputs!$D$10,monthsinyear))&lt;Inputs!$F$408)</f>
        <v>0</v>
      </c>
      <c r="AQ158" s="806">
        <f ca="1">$B158*AQ157*(AQ$3&lt;&gt;0)*((AQ$3+QUOTIENT(Inputs!$D$10,monthsinyear))&lt;Inputs!$F$408)</f>
        <v>0</v>
      </c>
      <c r="AR158" s="806">
        <f ca="1">$B158*AR157*(AR$3&lt;&gt;0)*((AR$3+QUOTIENT(Inputs!$D$10,monthsinyear))&lt;Inputs!$F$408)</f>
        <v>0</v>
      </c>
      <c r="AS158" s="806">
        <f ca="1">$B158*AS157*(AS$3&lt;&gt;0)*((AS$3+QUOTIENT(Inputs!$D$10,monthsinyear))&lt;Inputs!$F$408)</f>
        <v>0</v>
      </c>
      <c r="AT158" s="806">
        <f ca="1">$B158*AT157*(AT$3&lt;&gt;0)*((AT$3+QUOTIENT(Inputs!$D$10,monthsinyear))&lt;Inputs!$F$408)</f>
        <v>0</v>
      </c>
      <c r="AU158" s="806">
        <f ca="1">$B158*AU157*(AU$3&lt;&gt;0)*((AU$3+QUOTIENT(Inputs!$D$10,monthsinyear))&lt;Inputs!$F$408)</f>
        <v>0</v>
      </c>
      <c r="AV158" s="806">
        <f ca="1">$B158*AV157*(AV$3&lt;&gt;0)*((AV$3+QUOTIENT(Inputs!$D$10,monthsinyear))&lt;Inputs!$F$408)</f>
        <v>0</v>
      </c>
      <c r="AW158" s="806">
        <f ca="1">$B158*AW157*(AW$3&lt;&gt;0)*((AW$3+QUOTIENT(Inputs!$D$10,monthsinyear))&lt;Inputs!$F$408)</f>
        <v>0</v>
      </c>
      <c r="AX158" s="806">
        <f ca="1">$B158*AX157*(AX$3&lt;&gt;0)*((AX$3+QUOTIENT(Inputs!$D$10,monthsinyear))&lt;Inputs!$F$408)</f>
        <v>0</v>
      </c>
      <c r="AY158" s="806">
        <f ca="1">$B158*AY157*(AY$3&lt;&gt;0)*((AY$3+QUOTIENT(Inputs!$D$10,monthsinyear))&lt;Inputs!$F$408)</f>
        <v>0</v>
      </c>
      <c r="AZ158" s="806">
        <f ca="1">$B158*AZ157*(AZ$3&lt;&gt;0)*((AZ$3+QUOTIENT(Inputs!$D$10,monthsinyear))&lt;Inputs!$F$408)</f>
        <v>0</v>
      </c>
      <c r="BA158" s="806">
        <f ca="1">$B158*BA157*(BA$3&lt;&gt;0)*((BA$3+QUOTIENT(Inputs!$D$10,monthsinyear))&lt;Inputs!$F$408)</f>
        <v>0</v>
      </c>
      <c r="BB158" s="806">
        <f ca="1">$B158*BB157*(BB$3&lt;&gt;0)*((BB$3+QUOTIENT(Inputs!$D$10,monthsinyear))&lt;Inputs!$F$408)</f>
        <v>0</v>
      </c>
      <c r="BC158" s="806">
        <f ca="1">$B158*BC157*(BC$3&lt;&gt;0)*((BC$3+QUOTIENT(Inputs!$D$10,monthsinyear))&lt;Inputs!$F$408)</f>
        <v>0</v>
      </c>
      <c r="BD158" s="806">
        <f ca="1">$B158*BD157*(BD$3&lt;&gt;0)*((BD$3+QUOTIENT(Inputs!$D$10,monthsinyear))&lt;Inputs!$F$408)</f>
        <v>0</v>
      </c>
      <c r="BE158" s="806">
        <f ca="1">$B158*BE157*(BE$3&lt;&gt;0)*((BE$3+QUOTIENT(Inputs!$D$10,monthsinyear))&lt;Inputs!$F$408)</f>
        <v>0</v>
      </c>
      <c r="BF158" s="806">
        <f ca="1">$B158*BF157*(BF$3&lt;&gt;0)*((BF$3+QUOTIENT(Inputs!$D$10,monthsinyear))&lt;Inputs!$F$408)</f>
        <v>0</v>
      </c>
      <c r="BG158" s="806">
        <f ca="1">$B158*BG157*(BG$3&lt;&gt;0)*((BG$3+QUOTIENT(Inputs!$D$10,monthsinyear))&lt;Inputs!$F$408)</f>
        <v>0</v>
      </c>
      <c r="BH158" s="806">
        <f ca="1">$B158*BH157*(BH$3&lt;&gt;0)*((BH$3+QUOTIENT(Inputs!$D$10,monthsinyear))&lt;Inputs!$F$408)</f>
        <v>0</v>
      </c>
      <c r="BI158" s="806">
        <f ca="1">$B158*BI157*(BI$3&lt;&gt;0)*((BI$3+QUOTIENT(Inputs!$D$10,monthsinyear))&lt;Inputs!$F$408)</f>
        <v>0</v>
      </c>
      <c r="BJ158" s="806">
        <f ca="1">$B158*BJ157*(BJ$3&lt;&gt;0)*((BJ$3+QUOTIENT(Inputs!$D$10,monthsinyear))&lt;Inputs!$F$408)</f>
        <v>0</v>
      </c>
      <c r="BK158" s="806">
        <f ca="1">$B158*BK157*(BK$3&lt;&gt;0)*((BK$3+QUOTIENT(Inputs!$D$10,monthsinyear))&lt;Inputs!$F$408)</f>
        <v>0</v>
      </c>
      <c r="BL158" s="806">
        <f ca="1">$B158*BL157*(BL$3&lt;&gt;0)*((BL$3+QUOTIENT(Inputs!$D$10,monthsinyear))&lt;Inputs!$F$408)</f>
        <v>0</v>
      </c>
      <c r="BM158" s="806">
        <f ca="1">$B158*BM157*(BM$3&lt;&gt;0)*((BM$3+QUOTIENT(Inputs!$D$10,monthsinyear))&lt;Inputs!$F$408)</f>
        <v>0</v>
      </c>
      <c r="BN158" s="806">
        <f ca="1">$B158*BN157*(BN$3&lt;&gt;0)*((BN$3+QUOTIENT(Inputs!$D$10,monthsinyear))&lt;Inputs!$F$408)</f>
        <v>0</v>
      </c>
      <c r="BO158" s="806">
        <f ca="1">$B158*BO157*(BO$3&lt;&gt;0)*((BO$3+QUOTIENT(Inputs!$D$10,monthsinyear))&lt;Inputs!$F$408)</f>
        <v>0</v>
      </c>
      <c r="BP158" s="806">
        <f ca="1">$B158*BP157*(BP$3&lt;&gt;0)*((BP$3+QUOTIENT(Inputs!$D$10,monthsinyear))&lt;Inputs!$F$408)</f>
        <v>0</v>
      </c>
      <c r="BQ158" s="806">
        <f ca="1">$B158*BQ157*(BQ$3&lt;&gt;0)*((BQ$3+QUOTIENT(Inputs!$D$10,monthsinyear))&lt;Inputs!$F$408)</f>
        <v>0</v>
      </c>
      <c r="BR158" s="806">
        <f ca="1">$B158*BR157*(BR$3&lt;&gt;0)*((BR$3+QUOTIENT(Inputs!$D$10,monthsinyear))&lt;Inputs!$F$408)</f>
        <v>0</v>
      </c>
      <c r="BS158" s="806">
        <f ca="1">$B158*BS157*(BS$3&lt;&gt;0)*((BS$3+QUOTIENT(Inputs!$D$10,monthsinyear))&lt;Inputs!$F$408)</f>
        <v>0</v>
      </c>
      <c r="BT158" s="806">
        <f ca="1">$B158*BT157*(BT$3&lt;&gt;0)*((BT$3+QUOTIENT(Inputs!$D$10,monthsinyear))&lt;Inputs!$F$408)</f>
        <v>0</v>
      </c>
      <c r="BU158" s="806">
        <f ca="1">$B158*BU157*(BU$3&lt;&gt;0)*((BU$3+QUOTIENT(Inputs!$D$10,monthsinyear))&lt;Inputs!$F$408)</f>
        <v>0</v>
      </c>
      <c r="BV158" s="806">
        <f ca="1">$B158*BV157*(BV$3&lt;&gt;0)*((BV$3+QUOTIENT(Inputs!$D$10,monthsinyear))&lt;Inputs!$F$408)</f>
        <v>0</v>
      </c>
      <c r="BW158" s="806">
        <f ca="1">$B158*BW157*(BW$3&lt;&gt;0)*((BW$3+QUOTIENT(Inputs!$D$10,monthsinyear))&lt;Inputs!$F$408)</f>
        <v>0</v>
      </c>
      <c r="BX158" s="806">
        <f ca="1">$B158*BX157*(BX$3&lt;&gt;0)*((BX$3+QUOTIENT(Inputs!$D$10,monthsinyear))&lt;Inputs!$F$408)</f>
        <v>0</v>
      </c>
      <c r="BY158" s="806">
        <f ca="1">$B158*BY157*(BY$3&lt;&gt;0)*((BY$3+QUOTIENT(Inputs!$D$10,monthsinyear))&lt;Inputs!$F$408)</f>
        <v>0</v>
      </c>
      <c r="BZ158" s="806">
        <f ca="1">$B158*BZ157*(BZ$3&lt;&gt;0)*((BZ$3+QUOTIENT(Inputs!$D$10,monthsinyear))&lt;Inputs!$F$408)</f>
        <v>0</v>
      </c>
      <c r="CA158" s="806">
        <f ca="1">$B158*CA157*(CA$3&lt;&gt;0)*((CA$3+QUOTIENT(Inputs!$D$10,monthsinyear))&lt;Inputs!$F$408)</f>
        <v>0</v>
      </c>
      <c r="CB158" s="806">
        <f ca="1">$B158*CB157*(CB$3&lt;&gt;0)*((CB$3+QUOTIENT(Inputs!$D$10,monthsinyear))&lt;Inputs!$F$408)</f>
        <v>0</v>
      </c>
      <c r="CC158" s="806">
        <f ca="1">$B158*CC157*(CC$3&lt;&gt;0)*((CC$3+QUOTIENT(Inputs!$D$10,monthsinyear))&lt;Inputs!$F$408)</f>
        <v>0</v>
      </c>
      <c r="CD158" s="806">
        <f ca="1">$B158*CD157*(CD$3&lt;&gt;0)*((CD$3+QUOTIENT(Inputs!$D$10,monthsinyear))&lt;Inputs!$F$408)</f>
        <v>0</v>
      </c>
      <c r="CE158" s="806">
        <f ca="1">$B158*CE157*(CE$3&lt;&gt;0)*((CE$3+QUOTIENT(Inputs!$D$10,monthsinyear))&lt;Inputs!$F$408)</f>
        <v>0</v>
      </c>
      <c r="CF158" s="806">
        <f ca="1">$B158*CF157*(CF$3&lt;&gt;0)*((CF$3+QUOTIENT(Inputs!$D$10,monthsinyear))&lt;Inputs!$F$408)</f>
        <v>0</v>
      </c>
      <c r="CG158" s="806">
        <f ca="1">$B158*CG157*(CG$3&lt;&gt;0)*((CG$3+QUOTIENT(Inputs!$D$10,monthsinyear))&lt;Inputs!$F$408)</f>
        <v>0</v>
      </c>
      <c r="CH158" s="806">
        <f ca="1">$B158*CH157*(CH$3&lt;&gt;0)*((CH$3+QUOTIENT(Inputs!$D$10,monthsinyear))&lt;Inputs!$F$408)</f>
        <v>0</v>
      </c>
      <c r="CI158" s="806">
        <f ca="1">$B158*CI157*(CI$3&lt;&gt;0)*((CI$3+QUOTIENT(Inputs!$D$10,monthsinyear))&lt;Inputs!$F$408)</f>
        <v>0</v>
      </c>
      <c r="CJ158" s="806">
        <f ca="1">$B158*CJ157*(CJ$3&lt;&gt;0)*((CJ$3+QUOTIENT(Inputs!$D$10,monthsinyear))&lt;Inputs!$F$408)</f>
        <v>0</v>
      </c>
      <c r="CK158" s="806">
        <f ca="1">$B158*CK157*(CK$3&lt;&gt;0)*((CK$3+QUOTIENT(Inputs!$D$10,monthsinyear))&lt;Inputs!$F$408)</f>
        <v>0</v>
      </c>
      <c r="CL158" s="806">
        <f ca="1">$B158*CL157*(CL$3&lt;&gt;0)*((CL$3+QUOTIENT(Inputs!$D$10,monthsinyear))&lt;Inputs!$F$408)</f>
        <v>0</v>
      </c>
      <c r="CM158" s="806">
        <f ca="1">$B158*CM157*(CM$3&lt;&gt;0)*((CM$3+QUOTIENT(Inputs!$D$10,monthsinyear))&lt;Inputs!$F$408)</f>
        <v>0</v>
      </c>
      <c r="CN158" s="806">
        <f ca="1">$B158*CN157*(CN$3&lt;&gt;0)*((CN$3+QUOTIENT(Inputs!$D$10,monthsinyear))&lt;Inputs!$F$408)</f>
        <v>0</v>
      </c>
      <c r="CO158" s="806">
        <f ca="1">$B158*CO157*(CO$3&lt;&gt;0)*((CO$3+QUOTIENT(Inputs!$D$10,monthsinyear))&lt;Inputs!$F$408)</f>
        <v>0</v>
      </c>
      <c r="CP158" s="806">
        <f ca="1">$B158*CP157*(CP$3&lt;&gt;0)*((CP$3+QUOTIENT(Inputs!$D$10,monthsinyear))&lt;Inputs!$F$408)</f>
        <v>0</v>
      </c>
      <c r="CQ158" s="806">
        <f ca="1">$B158*CQ157*(CQ$3&lt;&gt;0)*((CQ$3+QUOTIENT(Inputs!$D$10,monthsinyear))&lt;Inputs!$F$408)</f>
        <v>0</v>
      </c>
      <c r="CR158" s="806">
        <f ca="1">$B158*CR157*(CR$3&lt;&gt;0)*((CR$3+QUOTIENT(Inputs!$D$10,monthsinyear))&lt;Inputs!$F$408)</f>
        <v>0</v>
      </c>
      <c r="CS158" s="806">
        <f ca="1">$B158*CS157*(CS$3&lt;&gt;0)*((CS$3+QUOTIENT(Inputs!$D$10,monthsinyear))&lt;Inputs!$F$408)</f>
        <v>0</v>
      </c>
      <c r="CT158" s="806">
        <f ca="1">$B158*CT157*(CT$3&lt;&gt;0)*((CT$3+QUOTIENT(Inputs!$D$10,monthsinyear))&lt;Inputs!$F$408)</f>
        <v>0</v>
      </c>
      <c r="CU158" s="806">
        <f ca="1">$B158*CU157*(CU$3&lt;&gt;0)*((CU$3+QUOTIENT(Inputs!$D$10,monthsinyear))&lt;Inputs!$F$408)</f>
        <v>0</v>
      </c>
      <c r="CV158" s="806">
        <f ca="1">$B158*CV157*(CV$3&lt;&gt;0)*((CV$3+QUOTIENT(Inputs!$D$10,monthsinyear))&lt;Inputs!$F$408)</f>
        <v>0</v>
      </c>
      <c r="CW158" s="806">
        <f ca="1">$B158*CW157*(CW$3&lt;&gt;0)*((CW$3+QUOTIENT(Inputs!$D$10,monthsinyear))&lt;Inputs!$F$408)</f>
        <v>0</v>
      </c>
      <c r="CX158" s="806">
        <f ca="1">$B158*CX157*(CX$3&lt;&gt;0)*((CX$3+QUOTIENT(Inputs!$D$10,monthsinyear))&lt;Inputs!$F$408)</f>
        <v>0</v>
      </c>
      <c r="CY158" s="806">
        <f ca="1">$B158*CY157*(CY$3&lt;&gt;0)*((CY$3+QUOTIENT(Inputs!$D$10,monthsinyear))&lt;Inputs!$F$408)</f>
        <v>0</v>
      </c>
      <c r="CZ158" s="806">
        <f ca="1">$B158*CZ157*(CZ$3&lt;&gt;0)*((CZ$3+QUOTIENT(Inputs!$D$10,monthsinyear))&lt;Inputs!$F$408)</f>
        <v>0</v>
      </c>
      <c r="DA158" s="806">
        <f ca="1">$B158*DA157*(DA$3&lt;&gt;0)*((DA$3+QUOTIENT(Inputs!$D$10,monthsinyear))&lt;Inputs!$F$408)</f>
        <v>0</v>
      </c>
      <c r="DB158" s="806">
        <f ca="1">$B158*DB157*(DB$3&lt;&gt;0)*((DB$3+QUOTIENT(Inputs!$D$10,monthsinyear))&lt;Inputs!$F$408)</f>
        <v>0</v>
      </c>
      <c r="DC158" s="806">
        <f ca="1">$B158*DC157*(DC$3&lt;&gt;0)*((DC$3+QUOTIENT(Inputs!$D$10,monthsinyear))&lt;Inputs!$F$408)</f>
        <v>0</v>
      </c>
      <c r="DD158" s="806">
        <f ca="1">$B158*DD157*(DD$3&lt;&gt;0)*((DD$3+QUOTIENT(Inputs!$D$10,monthsinyear))&lt;Inputs!$F$408)</f>
        <v>0</v>
      </c>
      <c r="DE158" s="806">
        <f ca="1">$B158*DE157*(DE$3&lt;&gt;0)*((DE$3+QUOTIENT(Inputs!$D$10,monthsinyear))&lt;Inputs!$F$408)</f>
        <v>0</v>
      </c>
      <c r="DF158" s="806">
        <f ca="1">$B158*DF157*(DF$3&lt;&gt;0)*((DF$3+QUOTIENT(Inputs!$D$10,monthsinyear))&lt;Inputs!$F$408)</f>
        <v>0</v>
      </c>
      <c r="DG158" s="806">
        <f ca="1">$B158*DG157*(DG$3&lt;&gt;0)*((DG$3+QUOTIENT(Inputs!$D$10,monthsinyear))&lt;Inputs!$F$408)</f>
        <v>0</v>
      </c>
      <c r="DH158" s="806">
        <f ca="1">$B158*DH157*(DH$3&lt;&gt;0)*((DH$3+QUOTIENT(Inputs!$D$10,monthsinyear))&lt;Inputs!$F$408)</f>
        <v>0</v>
      </c>
      <c r="DI158" s="806">
        <f ca="1">$B158*DI157*(DI$3&lt;&gt;0)*((DI$3+QUOTIENT(Inputs!$D$10,monthsinyear))&lt;Inputs!$F$408)</f>
        <v>0</v>
      </c>
      <c r="DJ158" s="806">
        <f ca="1">$B158*DJ157*(DJ$3&lt;&gt;0)*((DJ$3+QUOTIENT(Inputs!$D$10,monthsinyear))&lt;Inputs!$F$408)</f>
        <v>0</v>
      </c>
      <c r="DK158" s="806">
        <f ca="1">$B158*DK157*(DK$3&lt;&gt;0)*((DK$3+QUOTIENT(Inputs!$D$10,monthsinyear))&lt;Inputs!$F$408)</f>
        <v>0</v>
      </c>
      <c r="DL158" s="806">
        <f ca="1">$B158*DL157*(DL$3&lt;&gt;0)*((DL$3+QUOTIENT(Inputs!$D$10,monthsinyear))&lt;Inputs!$F$408)</f>
        <v>0</v>
      </c>
      <c r="DM158" s="806">
        <f ca="1">$B158*DM157*(DM$3&lt;&gt;0)*((DM$3+QUOTIENT(Inputs!$D$10,monthsinyear))&lt;Inputs!$F$408)</f>
        <v>0</v>
      </c>
      <c r="DN158" s="806">
        <f ca="1">$B158*DN157*(DN$3&lt;&gt;0)*((DN$3+QUOTIENT(Inputs!$D$10,monthsinyear))&lt;Inputs!$F$408)</f>
        <v>0</v>
      </c>
      <c r="DO158" s="806">
        <f ca="1">$B158*DO157*(DO$3&lt;&gt;0)*((DO$3+QUOTIENT(Inputs!$D$10,monthsinyear))&lt;Inputs!$F$408)</f>
        <v>0</v>
      </c>
      <c r="DP158" s="806">
        <f ca="1">$B158*DP157*(DP$3&lt;&gt;0)*((DP$3+QUOTIENT(Inputs!$D$10,monthsinyear))&lt;Inputs!$F$408)</f>
        <v>0</v>
      </c>
      <c r="DQ158" s="806">
        <f ca="1">$B158*DQ157*(DQ$3&lt;&gt;0)*((DQ$3+QUOTIENT(Inputs!$D$10,monthsinyear))&lt;Inputs!$F$408)</f>
        <v>0</v>
      </c>
      <c r="DR158" s="806">
        <f ca="1">$B158*DR157*(DR$3&lt;&gt;0)*((DR$3+QUOTIENT(Inputs!$D$10,monthsinyear))&lt;Inputs!$F$408)</f>
        <v>0</v>
      </c>
      <c r="DS158" s="806">
        <f ca="1">$B158*DS157*(DS$3&lt;&gt;0)*((DS$3+QUOTIENT(Inputs!$D$10,monthsinyear))&lt;Inputs!$F$408)</f>
        <v>0</v>
      </c>
      <c r="DT158" s="806">
        <f ca="1">$B158*DT157*(DT$3&lt;&gt;0)*((DT$3+QUOTIENT(Inputs!$D$10,monthsinyear))&lt;Inputs!$F$408)</f>
        <v>0</v>
      </c>
      <c r="DU158" s="806">
        <f ca="1">$B158*DU157*(DU$3&lt;&gt;0)*((DU$3+QUOTIENT(Inputs!$D$10,monthsinyear))&lt;Inputs!$F$408)</f>
        <v>0</v>
      </c>
      <c r="DV158" s="806">
        <f ca="1">$B158*DV157*(DV$3&lt;&gt;0)*((DV$3+QUOTIENT(Inputs!$D$10,monthsinyear))&lt;Inputs!$F$408)</f>
        <v>0</v>
      </c>
      <c r="DW158" s="806">
        <f ca="1">$B158*DW157*(DW$3&lt;&gt;0)*((DW$3+QUOTIENT(Inputs!$D$10,monthsinyear))&lt;Inputs!$F$408)</f>
        <v>0</v>
      </c>
    </row>
    <row r="159" spans="1:143">
      <c r="A159" s="960" t="str">
        <f>A148</f>
        <v>Principal</v>
      </c>
      <c r="B159" s="704"/>
      <c r="C159" s="704"/>
      <c r="D159" s="510">
        <f ca="1">SUM(G159:DW159)</f>
        <v>0</v>
      </c>
      <c r="E159" s="395"/>
      <c r="G159" s="510">
        <f ca="1">MAX(MIN(G155,G$117*G154),0)</f>
        <v>0</v>
      </c>
      <c r="H159" s="510">
        <f ca="1">MAX(MIN(H155,H$117*H154),0)</f>
        <v>0</v>
      </c>
      <c r="I159" s="510">
        <f t="shared" ref="I159:BT159" ca="1" si="1206">MAX(MIN(I155,I$117*I154),0)</f>
        <v>0</v>
      </c>
      <c r="J159" s="510">
        <f t="shared" ca="1" si="1206"/>
        <v>0</v>
      </c>
      <c r="K159" s="510">
        <f t="shared" ca="1" si="1206"/>
        <v>0</v>
      </c>
      <c r="L159" s="510">
        <f t="shared" ca="1" si="1206"/>
        <v>0</v>
      </c>
      <c r="M159" s="510">
        <f t="shared" ca="1" si="1206"/>
        <v>0</v>
      </c>
      <c r="N159" s="510">
        <f t="shared" ca="1" si="1206"/>
        <v>0</v>
      </c>
      <c r="O159" s="510">
        <f t="shared" ca="1" si="1206"/>
        <v>0</v>
      </c>
      <c r="P159" s="510">
        <f t="shared" ca="1" si="1206"/>
        <v>0</v>
      </c>
      <c r="Q159" s="510">
        <f t="shared" ca="1" si="1206"/>
        <v>0</v>
      </c>
      <c r="R159" s="510">
        <f t="shared" ca="1" si="1206"/>
        <v>0</v>
      </c>
      <c r="S159" s="510">
        <f t="shared" ca="1" si="1206"/>
        <v>0</v>
      </c>
      <c r="T159" s="510">
        <f t="shared" ca="1" si="1206"/>
        <v>0</v>
      </c>
      <c r="U159" s="510">
        <f t="shared" ca="1" si="1206"/>
        <v>0</v>
      </c>
      <c r="V159" s="510">
        <f t="shared" ca="1" si="1206"/>
        <v>0</v>
      </c>
      <c r="W159" s="510">
        <f t="shared" ca="1" si="1206"/>
        <v>0</v>
      </c>
      <c r="X159" s="510">
        <f t="shared" ca="1" si="1206"/>
        <v>0</v>
      </c>
      <c r="Y159" s="510">
        <f t="shared" ca="1" si="1206"/>
        <v>0</v>
      </c>
      <c r="Z159" s="510">
        <f t="shared" ca="1" si="1206"/>
        <v>0</v>
      </c>
      <c r="AA159" s="510">
        <f t="shared" ca="1" si="1206"/>
        <v>0</v>
      </c>
      <c r="AB159" s="510">
        <f t="shared" ca="1" si="1206"/>
        <v>0</v>
      </c>
      <c r="AC159" s="510">
        <f t="shared" ca="1" si="1206"/>
        <v>0</v>
      </c>
      <c r="AD159" s="510">
        <f t="shared" ca="1" si="1206"/>
        <v>0</v>
      </c>
      <c r="AE159" s="510">
        <f t="shared" ca="1" si="1206"/>
        <v>0</v>
      </c>
      <c r="AF159" s="510">
        <f t="shared" ca="1" si="1206"/>
        <v>0</v>
      </c>
      <c r="AG159" s="510">
        <f t="shared" ca="1" si="1206"/>
        <v>0</v>
      </c>
      <c r="AH159" s="510">
        <f t="shared" ca="1" si="1206"/>
        <v>0</v>
      </c>
      <c r="AI159" s="510">
        <f t="shared" ca="1" si="1206"/>
        <v>0</v>
      </c>
      <c r="AJ159" s="510">
        <f t="shared" ca="1" si="1206"/>
        <v>0</v>
      </c>
      <c r="AK159" s="510">
        <f t="shared" ca="1" si="1206"/>
        <v>0</v>
      </c>
      <c r="AL159" s="510">
        <f t="shared" ca="1" si="1206"/>
        <v>0</v>
      </c>
      <c r="AM159" s="510">
        <f t="shared" ca="1" si="1206"/>
        <v>0</v>
      </c>
      <c r="AN159" s="510">
        <f t="shared" ca="1" si="1206"/>
        <v>0</v>
      </c>
      <c r="AO159" s="510">
        <f t="shared" ca="1" si="1206"/>
        <v>0</v>
      </c>
      <c r="AP159" s="510">
        <f t="shared" ca="1" si="1206"/>
        <v>0</v>
      </c>
      <c r="AQ159" s="510">
        <f t="shared" ca="1" si="1206"/>
        <v>0</v>
      </c>
      <c r="AR159" s="510">
        <f t="shared" ca="1" si="1206"/>
        <v>0</v>
      </c>
      <c r="AS159" s="510">
        <f t="shared" ca="1" si="1206"/>
        <v>0</v>
      </c>
      <c r="AT159" s="510">
        <f t="shared" ca="1" si="1206"/>
        <v>0</v>
      </c>
      <c r="AU159" s="510">
        <f t="shared" ca="1" si="1206"/>
        <v>0</v>
      </c>
      <c r="AV159" s="510">
        <f t="shared" ca="1" si="1206"/>
        <v>0</v>
      </c>
      <c r="AW159" s="510">
        <f t="shared" ca="1" si="1206"/>
        <v>0</v>
      </c>
      <c r="AX159" s="510">
        <f t="shared" ca="1" si="1206"/>
        <v>0</v>
      </c>
      <c r="AY159" s="510">
        <f t="shared" ca="1" si="1206"/>
        <v>0</v>
      </c>
      <c r="AZ159" s="510">
        <f t="shared" ca="1" si="1206"/>
        <v>0</v>
      </c>
      <c r="BA159" s="510">
        <f t="shared" ca="1" si="1206"/>
        <v>0</v>
      </c>
      <c r="BB159" s="510">
        <f t="shared" ca="1" si="1206"/>
        <v>0</v>
      </c>
      <c r="BC159" s="510">
        <f t="shared" ca="1" si="1206"/>
        <v>0</v>
      </c>
      <c r="BD159" s="510">
        <f t="shared" ca="1" si="1206"/>
        <v>0</v>
      </c>
      <c r="BE159" s="510">
        <f t="shared" ca="1" si="1206"/>
        <v>0</v>
      </c>
      <c r="BF159" s="510">
        <f t="shared" ca="1" si="1206"/>
        <v>0</v>
      </c>
      <c r="BG159" s="510">
        <f t="shared" ca="1" si="1206"/>
        <v>0</v>
      </c>
      <c r="BH159" s="510">
        <f t="shared" ca="1" si="1206"/>
        <v>0</v>
      </c>
      <c r="BI159" s="510">
        <f t="shared" ca="1" si="1206"/>
        <v>0</v>
      </c>
      <c r="BJ159" s="510">
        <f t="shared" ca="1" si="1206"/>
        <v>0</v>
      </c>
      <c r="BK159" s="510">
        <f t="shared" ca="1" si="1206"/>
        <v>0</v>
      </c>
      <c r="BL159" s="510">
        <f t="shared" ca="1" si="1206"/>
        <v>0</v>
      </c>
      <c r="BM159" s="510">
        <f t="shared" ca="1" si="1206"/>
        <v>0</v>
      </c>
      <c r="BN159" s="510">
        <f t="shared" ca="1" si="1206"/>
        <v>0</v>
      </c>
      <c r="BO159" s="510">
        <f t="shared" ca="1" si="1206"/>
        <v>0</v>
      </c>
      <c r="BP159" s="510">
        <f t="shared" ca="1" si="1206"/>
        <v>0</v>
      </c>
      <c r="BQ159" s="510">
        <f t="shared" ca="1" si="1206"/>
        <v>0</v>
      </c>
      <c r="BR159" s="510">
        <f t="shared" ca="1" si="1206"/>
        <v>0</v>
      </c>
      <c r="BS159" s="510">
        <f t="shared" ca="1" si="1206"/>
        <v>0</v>
      </c>
      <c r="BT159" s="510">
        <f t="shared" ca="1" si="1206"/>
        <v>0</v>
      </c>
      <c r="BU159" s="510">
        <f t="shared" ref="BU159:DW159" ca="1" si="1207">MAX(MIN(BU155,BU$117*BU154),0)</f>
        <v>0</v>
      </c>
      <c r="BV159" s="510">
        <f t="shared" ca="1" si="1207"/>
        <v>0</v>
      </c>
      <c r="BW159" s="510">
        <f t="shared" ca="1" si="1207"/>
        <v>0</v>
      </c>
      <c r="BX159" s="510">
        <f t="shared" ca="1" si="1207"/>
        <v>0</v>
      </c>
      <c r="BY159" s="510">
        <f t="shared" ca="1" si="1207"/>
        <v>0</v>
      </c>
      <c r="BZ159" s="510">
        <f t="shared" ca="1" si="1207"/>
        <v>0</v>
      </c>
      <c r="CA159" s="510">
        <f t="shared" ca="1" si="1207"/>
        <v>0</v>
      </c>
      <c r="CB159" s="510">
        <f t="shared" ca="1" si="1207"/>
        <v>0</v>
      </c>
      <c r="CC159" s="510">
        <f t="shared" ca="1" si="1207"/>
        <v>0</v>
      </c>
      <c r="CD159" s="510">
        <f t="shared" ca="1" si="1207"/>
        <v>0</v>
      </c>
      <c r="CE159" s="510">
        <f t="shared" ca="1" si="1207"/>
        <v>0</v>
      </c>
      <c r="CF159" s="510">
        <f t="shared" ca="1" si="1207"/>
        <v>0</v>
      </c>
      <c r="CG159" s="510">
        <f t="shared" ca="1" si="1207"/>
        <v>0</v>
      </c>
      <c r="CH159" s="510">
        <f t="shared" ca="1" si="1207"/>
        <v>0</v>
      </c>
      <c r="CI159" s="510">
        <f t="shared" ca="1" si="1207"/>
        <v>0</v>
      </c>
      <c r="CJ159" s="510">
        <f t="shared" ca="1" si="1207"/>
        <v>0</v>
      </c>
      <c r="CK159" s="510">
        <f t="shared" ca="1" si="1207"/>
        <v>0</v>
      </c>
      <c r="CL159" s="510">
        <f t="shared" ca="1" si="1207"/>
        <v>0</v>
      </c>
      <c r="CM159" s="510">
        <f t="shared" ca="1" si="1207"/>
        <v>0</v>
      </c>
      <c r="CN159" s="510">
        <f t="shared" ca="1" si="1207"/>
        <v>0</v>
      </c>
      <c r="CO159" s="510">
        <f t="shared" ca="1" si="1207"/>
        <v>0</v>
      </c>
      <c r="CP159" s="510">
        <f t="shared" ca="1" si="1207"/>
        <v>0</v>
      </c>
      <c r="CQ159" s="510">
        <f t="shared" ca="1" si="1207"/>
        <v>0</v>
      </c>
      <c r="CR159" s="510">
        <f t="shared" ca="1" si="1207"/>
        <v>0</v>
      </c>
      <c r="CS159" s="510">
        <f t="shared" ca="1" si="1207"/>
        <v>0</v>
      </c>
      <c r="CT159" s="510">
        <f t="shared" ca="1" si="1207"/>
        <v>0</v>
      </c>
      <c r="CU159" s="510">
        <f t="shared" ca="1" si="1207"/>
        <v>0</v>
      </c>
      <c r="CV159" s="510">
        <f t="shared" ca="1" si="1207"/>
        <v>0</v>
      </c>
      <c r="CW159" s="510">
        <f t="shared" ca="1" si="1207"/>
        <v>0</v>
      </c>
      <c r="CX159" s="510">
        <f t="shared" ca="1" si="1207"/>
        <v>0</v>
      </c>
      <c r="CY159" s="510">
        <f t="shared" ca="1" si="1207"/>
        <v>0</v>
      </c>
      <c r="CZ159" s="510">
        <f t="shared" ca="1" si="1207"/>
        <v>0</v>
      </c>
      <c r="DA159" s="510">
        <f t="shared" ca="1" si="1207"/>
        <v>0</v>
      </c>
      <c r="DB159" s="510">
        <f t="shared" ca="1" si="1207"/>
        <v>0</v>
      </c>
      <c r="DC159" s="510">
        <f t="shared" ca="1" si="1207"/>
        <v>0</v>
      </c>
      <c r="DD159" s="510">
        <f t="shared" ca="1" si="1207"/>
        <v>0</v>
      </c>
      <c r="DE159" s="510">
        <f t="shared" ca="1" si="1207"/>
        <v>0</v>
      </c>
      <c r="DF159" s="510">
        <f t="shared" ca="1" si="1207"/>
        <v>0</v>
      </c>
      <c r="DG159" s="510">
        <f t="shared" ca="1" si="1207"/>
        <v>0</v>
      </c>
      <c r="DH159" s="510">
        <f t="shared" ca="1" si="1207"/>
        <v>0</v>
      </c>
      <c r="DI159" s="510">
        <f t="shared" ca="1" si="1207"/>
        <v>0</v>
      </c>
      <c r="DJ159" s="510">
        <f t="shared" ca="1" si="1207"/>
        <v>0</v>
      </c>
      <c r="DK159" s="510">
        <f t="shared" ca="1" si="1207"/>
        <v>0</v>
      </c>
      <c r="DL159" s="510">
        <f t="shared" ca="1" si="1207"/>
        <v>0</v>
      </c>
      <c r="DM159" s="510">
        <f t="shared" ca="1" si="1207"/>
        <v>0</v>
      </c>
      <c r="DN159" s="510">
        <f t="shared" ca="1" si="1207"/>
        <v>0</v>
      </c>
      <c r="DO159" s="510">
        <f t="shared" ca="1" si="1207"/>
        <v>0</v>
      </c>
      <c r="DP159" s="510">
        <f t="shared" ca="1" si="1207"/>
        <v>0</v>
      </c>
      <c r="DQ159" s="510">
        <f t="shared" ca="1" si="1207"/>
        <v>0</v>
      </c>
      <c r="DR159" s="510">
        <f t="shared" ca="1" si="1207"/>
        <v>0</v>
      </c>
      <c r="DS159" s="510">
        <f t="shared" ca="1" si="1207"/>
        <v>0</v>
      </c>
      <c r="DT159" s="510">
        <f t="shared" ca="1" si="1207"/>
        <v>0</v>
      </c>
      <c r="DU159" s="510">
        <f t="shared" ca="1" si="1207"/>
        <v>0</v>
      </c>
      <c r="DV159" s="510">
        <f t="shared" ca="1" si="1207"/>
        <v>0</v>
      </c>
      <c r="DW159" s="510">
        <f t="shared" ca="1" si="1207"/>
        <v>0</v>
      </c>
    </row>
    <row r="160" spans="1:143">
      <c r="A160" s="880" t="str">
        <f>A149</f>
        <v>Interests to capitalize</v>
      </c>
      <c r="B160" s="704"/>
      <c r="C160" s="704"/>
      <c r="D160" s="510">
        <f ca="1">SUM(G160:DW160)</f>
        <v>0</v>
      </c>
      <c r="E160" s="395"/>
      <c r="G160" s="459">
        <f t="shared" ref="G160:AL160" ca="1" si="1208">MAX(G157-G116*G154,0)</f>
        <v>0</v>
      </c>
      <c r="H160" s="459">
        <f t="shared" ca="1" si="1208"/>
        <v>0</v>
      </c>
      <c r="I160" s="459">
        <f t="shared" ca="1" si="1208"/>
        <v>0</v>
      </c>
      <c r="J160" s="459">
        <f t="shared" ca="1" si="1208"/>
        <v>0</v>
      </c>
      <c r="K160" s="459">
        <f t="shared" ca="1" si="1208"/>
        <v>0</v>
      </c>
      <c r="L160" s="459">
        <f t="shared" ca="1" si="1208"/>
        <v>0</v>
      </c>
      <c r="M160" s="459">
        <f t="shared" ca="1" si="1208"/>
        <v>0</v>
      </c>
      <c r="N160" s="459">
        <f t="shared" ca="1" si="1208"/>
        <v>0</v>
      </c>
      <c r="O160" s="459">
        <f t="shared" ca="1" si="1208"/>
        <v>0</v>
      </c>
      <c r="P160" s="459">
        <f t="shared" ca="1" si="1208"/>
        <v>0</v>
      </c>
      <c r="Q160" s="459">
        <f t="shared" ca="1" si="1208"/>
        <v>0</v>
      </c>
      <c r="R160" s="459">
        <f t="shared" ca="1" si="1208"/>
        <v>0</v>
      </c>
      <c r="S160" s="459">
        <f t="shared" ca="1" si="1208"/>
        <v>0</v>
      </c>
      <c r="T160" s="459">
        <f t="shared" ca="1" si="1208"/>
        <v>0</v>
      </c>
      <c r="U160" s="459">
        <f t="shared" ca="1" si="1208"/>
        <v>0</v>
      </c>
      <c r="V160" s="459">
        <f t="shared" ca="1" si="1208"/>
        <v>0</v>
      </c>
      <c r="W160" s="459">
        <f t="shared" ca="1" si="1208"/>
        <v>0</v>
      </c>
      <c r="X160" s="459">
        <f t="shared" ca="1" si="1208"/>
        <v>0</v>
      </c>
      <c r="Y160" s="459">
        <f t="shared" ca="1" si="1208"/>
        <v>0</v>
      </c>
      <c r="Z160" s="459">
        <f t="shared" ca="1" si="1208"/>
        <v>0</v>
      </c>
      <c r="AA160" s="459">
        <f t="shared" ca="1" si="1208"/>
        <v>0</v>
      </c>
      <c r="AB160" s="459">
        <f t="shared" ca="1" si="1208"/>
        <v>0</v>
      </c>
      <c r="AC160" s="459">
        <f t="shared" ca="1" si="1208"/>
        <v>0</v>
      </c>
      <c r="AD160" s="459">
        <f t="shared" ca="1" si="1208"/>
        <v>0</v>
      </c>
      <c r="AE160" s="459">
        <f t="shared" ca="1" si="1208"/>
        <v>0</v>
      </c>
      <c r="AF160" s="459">
        <f t="shared" ca="1" si="1208"/>
        <v>0</v>
      </c>
      <c r="AG160" s="459">
        <f t="shared" ca="1" si="1208"/>
        <v>0</v>
      </c>
      <c r="AH160" s="459">
        <f t="shared" ca="1" si="1208"/>
        <v>0</v>
      </c>
      <c r="AI160" s="459">
        <f t="shared" ca="1" si="1208"/>
        <v>0</v>
      </c>
      <c r="AJ160" s="459">
        <f t="shared" ca="1" si="1208"/>
        <v>0</v>
      </c>
      <c r="AK160" s="459">
        <f t="shared" ca="1" si="1208"/>
        <v>0</v>
      </c>
      <c r="AL160" s="459">
        <f t="shared" ca="1" si="1208"/>
        <v>0</v>
      </c>
      <c r="AM160" s="459">
        <f t="shared" ref="AM160:BR160" ca="1" si="1209">MAX(AM157-AM116*AM154,0)</f>
        <v>0</v>
      </c>
      <c r="AN160" s="459">
        <f t="shared" ca="1" si="1209"/>
        <v>0</v>
      </c>
      <c r="AO160" s="459">
        <f t="shared" ca="1" si="1209"/>
        <v>0</v>
      </c>
      <c r="AP160" s="459">
        <f t="shared" ca="1" si="1209"/>
        <v>0</v>
      </c>
      <c r="AQ160" s="459">
        <f t="shared" ca="1" si="1209"/>
        <v>0</v>
      </c>
      <c r="AR160" s="459">
        <f t="shared" ca="1" si="1209"/>
        <v>0</v>
      </c>
      <c r="AS160" s="459">
        <f t="shared" ca="1" si="1209"/>
        <v>0</v>
      </c>
      <c r="AT160" s="459">
        <f t="shared" ca="1" si="1209"/>
        <v>0</v>
      </c>
      <c r="AU160" s="459">
        <f t="shared" ca="1" si="1209"/>
        <v>0</v>
      </c>
      <c r="AV160" s="459">
        <f t="shared" ca="1" si="1209"/>
        <v>0</v>
      </c>
      <c r="AW160" s="459">
        <f t="shared" ca="1" si="1209"/>
        <v>0</v>
      </c>
      <c r="AX160" s="459">
        <f t="shared" ca="1" si="1209"/>
        <v>0</v>
      </c>
      <c r="AY160" s="459">
        <f t="shared" ca="1" si="1209"/>
        <v>0</v>
      </c>
      <c r="AZ160" s="459">
        <f t="shared" ca="1" si="1209"/>
        <v>0</v>
      </c>
      <c r="BA160" s="459">
        <f t="shared" ca="1" si="1209"/>
        <v>0</v>
      </c>
      <c r="BB160" s="459">
        <f t="shared" ca="1" si="1209"/>
        <v>0</v>
      </c>
      <c r="BC160" s="459">
        <f t="shared" ca="1" si="1209"/>
        <v>0</v>
      </c>
      <c r="BD160" s="459">
        <f t="shared" ca="1" si="1209"/>
        <v>0</v>
      </c>
      <c r="BE160" s="459">
        <f t="shared" ca="1" si="1209"/>
        <v>0</v>
      </c>
      <c r="BF160" s="459">
        <f t="shared" ca="1" si="1209"/>
        <v>0</v>
      </c>
      <c r="BG160" s="459">
        <f t="shared" ca="1" si="1209"/>
        <v>0</v>
      </c>
      <c r="BH160" s="459">
        <f t="shared" ca="1" si="1209"/>
        <v>0</v>
      </c>
      <c r="BI160" s="459">
        <f t="shared" ca="1" si="1209"/>
        <v>0</v>
      </c>
      <c r="BJ160" s="459">
        <f t="shared" ca="1" si="1209"/>
        <v>0</v>
      </c>
      <c r="BK160" s="459">
        <f t="shared" ca="1" si="1209"/>
        <v>0</v>
      </c>
      <c r="BL160" s="459">
        <f t="shared" ca="1" si="1209"/>
        <v>0</v>
      </c>
      <c r="BM160" s="459">
        <f t="shared" ca="1" si="1209"/>
        <v>0</v>
      </c>
      <c r="BN160" s="459">
        <f t="shared" ca="1" si="1209"/>
        <v>0</v>
      </c>
      <c r="BO160" s="459">
        <f t="shared" ca="1" si="1209"/>
        <v>0</v>
      </c>
      <c r="BP160" s="459">
        <f t="shared" ca="1" si="1209"/>
        <v>0</v>
      </c>
      <c r="BQ160" s="459">
        <f t="shared" ca="1" si="1209"/>
        <v>0</v>
      </c>
      <c r="BR160" s="459">
        <f t="shared" ca="1" si="1209"/>
        <v>0</v>
      </c>
      <c r="BS160" s="459">
        <f t="shared" ref="BS160:CX160" ca="1" si="1210">MAX(BS157-BS116*BS154,0)</f>
        <v>0</v>
      </c>
      <c r="BT160" s="459">
        <f t="shared" ca="1" si="1210"/>
        <v>0</v>
      </c>
      <c r="BU160" s="459">
        <f t="shared" ca="1" si="1210"/>
        <v>0</v>
      </c>
      <c r="BV160" s="459">
        <f t="shared" ca="1" si="1210"/>
        <v>0</v>
      </c>
      <c r="BW160" s="459">
        <f t="shared" ca="1" si="1210"/>
        <v>0</v>
      </c>
      <c r="BX160" s="459">
        <f t="shared" ca="1" si="1210"/>
        <v>0</v>
      </c>
      <c r="BY160" s="459">
        <f t="shared" ca="1" si="1210"/>
        <v>0</v>
      </c>
      <c r="BZ160" s="459">
        <f t="shared" ca="1" si="1210"/>
        <v>0</v>
      </c>
      <c r="CA160" s="459">
        <f t="shared" ca="1" si="1210"/>
        <v>0</v>
      </c>
      <c r="CB160" s="459">
        <f t="shared" ca="1" si="1210"/>
        <v>0</v>
      </c>
      <c r="CC160" s="459">
        <f t="shared" ca="1" si="1210"/>
        <v>0</v>
      </c>
      <c r="CD160" s="459">
        <f t="shared" ca="1" si="1210"/>
        <v>0</v>
      </c>
      <c r="CE160" s="459">
        <f t="shared" ca="1" si="1210"/>
        <v>0</v>
      </c>
      <c r="CF160" s="459">
        <f t="shared" ca="1" si="1210"/>
        <v>0</v>
      </c>
      <c r="CG160" s="459">
        <f t="shared" ca="1" si="1210"/>
        <v>0</v>
      </c>
      <c r="CH160" s="459">
        <f t="shared" ca="1" si="1210"/>
        <v>0</v>
      </c>
      <c r="CI160" s="459">
        <f t="shared" ca="1" si="1210"/>
        <v>0</v>
      </c>
      <c r="CJ160" s="459">
        <f t="shared" ca="1" si="1210"/>
        <v>0</v>
      </c>
      <c r="CK160" s="459">
        <f t="shared" ca="1" si="1210"/>
        <v>0</v>
      </c>
      <c r="CL160" s="459">
        <f t="shared" ca="1" si="1210"/>
        <v>0</v>
      </c>
      <c r="CM160" s="459">
        <f t="shared" ca="1" si="1210"/>
        <v>0</v>
      </c>
      <c r="CN160" s="459">
        <f t="shared" ca="1" si="1210"/>
        <v>0</v>
      </c>
      <c r="CO160" s="459">
        <f t="shared" ca="1" si="1210"/>
        <v>0</v>
      </c>
      <c r="CP160" s="459">
        <f t="shared" ca="1" si="1210"/>
        <v>0</v>
      </c>
      <c r="CQ160" s="459">
        <f t="shared" ca="1" si="1210"/>
        <v>0</v>
      </c>
      <c r="CR160" s="459">
        <f t="shared" ca="1" si="1210"/>
        <v>0</v>
      </c>
      <c r="CS160" s="459">
        <f t="shared" ca="1" si="1210"/>
        <v>0</v>
      </c>
      <c r="CT160" s="459">
        <f t="shared" ca="1" si="1210"/>
        <v>0</v>
      </c>
      <c r="CU160" s="459">
        <f t="shared" ca="1" si="1210"/>
        <v>0</v>
      </c>
      <c r="CV160" s="459">
        <f t="shared" ca="1" si="1210"/>
        <v>0</v>
      </c>
      <c r="CW160" s="459">
        <f t="shared" ca="1" si="1210"/>
        <v>0</v>
      </c>
      <c r="CX160" s="459">
        <f t="shared" ca="1" si="1210"/>
        <v>0</v>
      </c>
      <c r="CY160" s="459">
        <f t="shared" ref="CY160:DW160" ca="1" si="1211">MAX(CY157-CY116*CY154,0)</f>
        <v>0</v>
      </c>
      <c r="CZ160" s="459">
        <f t="shared" ca="1" si="1211"/>
        <v>0</v>
      </c>
      <c r="DA160" s="459">
        <f t="shared" ca="1" si="1211"/>
        <v>0</v>
      </c>
      <c r="DB160" s="459">
        <f t="shared" ca="1" si="1211"/>
        <v>0</v>
      </c>
      <c r="DC160" s="459">
        <f t="shared" ca="1" si="1211"/>
        <v>0</v>
      </c>
      <c r="DD160" s="459">
        <f t="shared" ca="1" si="1211"/>
        <v>0</v>
      </c>
      <c r="DE160" s="459">
        <f t="shared" ca="1" si="1211"/>
        <v>0</v>
      </c>
      <c r="DF160" s="459">
        <f t="shared" ca="1" si="1211"/>
        <v>0</v>
      </c>
      <c r="DG160" s="459">
        <f t="shared" ca="1" si="1211"/>
        <v>0</v>
      </c>
      <c r="DH160" s="459">
        <f t="shared" ca="1" si="1211"/>
        <v>0</v>
      </c>
      <c r="DI160" s="459">
        <f t="shared" ca="1" si="1211"/>
        <v>0</v>
      </c>
      <c r="DJ160" s="459">
        <f t="shared" ca="1" si="1211"/>
        <v>0</v>
      </c>
      <c r="DK160" s="459">
        <f t="shared" ca="1" si="1211"/>
        <v>0</v>
      </c>
      <c r="DL160" s="459">
        <f t="shared" ca="1" si="1211"/>
        <v>0</v>
      </c>
      <c r="DM160" s="459">
        <f t="shared" ca="1" si="1211"/>
        <v>0</v>
      </c>
      <c r="DN160" s="459">
        <f t="shared" ca="1" si="1211"/>
        <v>0</v>
      </c>
      <c r="DO160" s="459">
        <f t="shared" ca="1" si="1211"/>
        <v>0</v>
      </c>
      <c r="DP160" s="459">
        <f t="shared" ca="1" si="1211"/>
        <v>0</v>
      </c>
      <c r="DQ160" s="459">
        <f t="shared" ca="1" si="1211"/>
        <v>0</v>
      </c>
      <c r="DR160" s="459">
        <f t="shared" ca="1" si="1211"/>
        <v>0</v>
      </c>
      <c r="DS160" s="459">
        <f t="shared" ca="1" si="1211"/>
        <v>0</v>
      </c>
      <c r="DT160" s="459">
        <f t="shared" ca="1" si="1211"/>
        <v>0</v>
      </c>
      <c r="DU160" s="459">
        <f t="shared" ca="1" si="1211"/>
        <v>0</v>
      </c>
      <c r="DV160" s="459">
        <f t="shared" ca="1" si="1211"/>
        <v>0</v>
      </c>
      <c r="DW160" s="459">
        <f t="shared" ca="1" si="1211"/>
        <v>0</v>
      </c>
    </row>
    <row r="161" spans="1:127">
      <c r="A161" s="873" t="str">
        <f>A150</f>
        <v>End</v>
      </c>
      <c r="B161" s="704"/>
      <c r="C161" s="704"/>
      <c r="D161" s="395"/>
      <c r="E161" s="395"/>
      <c r="F161" s="611"/>
      <c r="G161" s="459">
        <f ca="1">G155+G156-G159+G160</f>
        <v>0</v>
      </c>
      <c r="H161" s="459">
        <f ca="1">H155+H156-H159+H160</f>
        <v>0</v>
      </c>
      <c r="I161" s="459">
        <f t="shared" ref="I161:BT161" ca="1" si="1212">I155+I156-I159+I160</f>
        <v>0</v>
      </c>
      <c r="J161" s="459">
        <f t="shared" ca="1" si="1212"/>
        <v>0</v>
      </c>
      <c r="K161" s="459">
        <f t="shared" ca="1" si="1212"/>
        <v>0</v>
      </c>
      <c r="L161" s="459">
        <f t="shared" ca="1" si="1212"/>
        <v>0</v>
      </c>
      <c r="M161" s="459">
        <f t="shared" ca="1" si="1212"/>
        <v>0</v>
      </c>
      <c r="N161" s="459">
        <f t="shared" ca="1" si="1212"/>
        <v>0</v>
      </c>
      <c r="O161" s="459">
        <f t="shared" ca="1" si="1212"/>
        <v>0</v>
      </c>
      <c r="P161" s="459">
        <f t="shared" ca="1" si="1212"/>
        <v>0</v>
      </c>
      <c r="Q161" s="459">
        <f t="shared" ca="1" si="1212"/>
        <v>0</v>
      </c>
      <c r="R161" s="459">
        <f t="shared" ca="1" si="1212"/>
        <v>0</v>
      </c>
      <c r="S161" s="459">
        <f t="shared" ca="1" si="1212"/>
        <v>0</v>
      </c>
      <c r="T161" s="459">
        <f t="shared" ca="1" si="1212"/>
        <v>0</v>
      </c>
      <c r="U161" s="459">
        <f t="shared" ca="1" si="1212"/>
        <v>0</v>
      </c>
      <c r="V161" s="459">
        <f t="shared" ca="1" si="1212"/>
        <v>0</v>
      </c>
      <c r="W161" s="459">
        <f t="shared" ca="1" si="1212"/>
        <v>0</v>
      </c>
      <c r="X161" s="459">
        <f t="shared" ca="1" si="1212"/>
        <v>0</v>
      </c>
      <c r="Y161" s="459">
        <f t="shared" ca="1" si="1212"/>
        <v>0</v>
      </c>
      <c r="Z161" s="459">
        <f t="shared" ca="1" si="1212"/>
        <v>0</v>
      </c>
      <c r="AA161" s="459">
        <f t="shared" ca="1" si="1212"/>
        <v>0</v>
      </c>
      <c r="AB161" s="459">
        <f t="shared" ca="1" si="1212"/>
        <v>0</v>
      </c>
      <c r="AC161" s="459">
        <f t="shared" ca="1" si="1212"/>
        <v>0</v>
      </c>
      <c r="AD161" s="459">
        <f t="shared" ca="1" si="1212"/>
        <v>0</v>
      </c>
      <c r="AE161" s="459">
        <f t="shared" ca="1" si="1212"/>
        <v>0</v>
      </c>
      <c r="AF161" s="459">
        <f t="shared" ca="1" si="1212"/>
        <v>0</v>
      </c>
      <c r="AG161" s="459">
        <f t="shared" ca="1" si="1212"/>
        <v>0</v>
      </c>
      <c r="AH161" s="459">
        <f t="shared" ca="1" si="1212"/>
        <v>0</v>
      </c>
      <c r="AI161" s="459">
        <f t="shared" ca="1" si="1212"/>
        <v>0</v>
      </c>
      <c r="AJ161" s="459">
        <f t="shared" ca="1" si="1212"/>
        <v>0</v>
      </c>
      <c r="AK161" s="459">
        <f t="shared" ca="1" si="1212"/>
        <v>0</v>
      </c>
      <c r="AL161" s="459">
        <f t="shared" ca="1" si="1212"/>
        <v>0</v>
      </c>
      <c r="AM161" s="459">
        <f t="shared" ca="1" si="1212"/>
        <v>0</v>
      </c>
      <c r="AN161" s="459">
        <f t="shared" ca="1" si="1212"/>
        <v>0</v>
      </c>
      <c r="AO161" s="459">
        <f t="shared" ca="1" si="1212"/>
        <v>0</v>
      </c>
      <c r="AP161" s="459">
        <f t="shared" ca="1" si="1212"/>
        <v>0</v>
      </c>
      <c r="AQ161" s="459">
        <f t="shared" ca="1" si="1212"/>
        <v>0</v>
      </c>
      <c r="AR161" s="459">
        <f t="shared" ca="1" si="1212"/>
        <v>0</v>
      </c>
      <c r="AS161" s="459">
        <f t="shared" ca="1" si="1212"/>
        <v>0</v>
      </c>
      <c r="AT161" s="459">
        <f t="shared" ca="1" si="1212"/>
        <v>0</v>
      </c>
      <c r="AU161" s="459">
        <f t="shared" ca="1" si="1212"/>
        <v>0</v>
      </c>
      <c r="AV161" s="459">
        <f t="shared" ca="1" si="1212"/>
        <v>0</v>
      </c>
      <c r="AW161" s="459">
        <f t="shared" ca="1" si="1212"/>
        <v>0</v>
      </c>
      <c r="AX161" s="459">
        <f t="shared" ca="1" si="1212"/>
        <v>0</v>
      </c>
      <c r="AY161" s="459">
        <f t="shared" ca="1" si="1212"/>
        <v>0</v>
      </c>
      <c r="AZ161" s="459">
        <f t="shared" ca="1" si="1212"/>
        <v>0</v>
      </c>
      <c r="BA161" s="459">
        <f t="shared" ca="1" si="1212"/>
        <v>0</v>
      </c>
      <c r="BB161" s="459">
        <f t="shared" ca="1" si="1212"/>
        <v>0</v>
      </c>
      <c r="BC161" s="459">
        <f t="shared" ca="1" si="1212"/>
        <v>0</v>
      </c>
      <c r="BD161" s="459">
        <f t="shared" ca="1" si="1212"/>
        <v>0</v>
      </c>
      <c r="BE161" s="459">
        <f t="shared" ca="1" si="1212"/>
        <v>0</v>
      </c>
      <c r="BF161" s="459">
        <f t="shared" ca="1" si="1212"/>
        <v>0</v>
      </c>
      <c r="BG161" s="459">
        <f t="shared" ca="1" si="1212"/>
        <v>0</v>
      </c>
      <c r="BH161" s="459">
        <f t="shared" ca="1" si="1212"/>
        <v>0</v>
      </c>
      <c r="BI161" s="459">
        <f t="shared" ca="1" si="1212"/>
        <v>0</v>
      </c>
      <c r="BJ161" s="459">
        <f t="shared" ca="1" si="1212"/>
        <v>0</v>
      </c>
      <c r="BK161" s="459">
        <f t="shared" ca="1" si="1212"/>
        <v>0</v>
      </c>
      <c r="BL161" s="459">
        <f t="shared" ca="1" si="1212"/>
        <v>0</v>
      </c>
      <c r="BM161" s="459">
        <f t="shared" ca="1" si="1212"/>
        <v>0</v>
      </c>
      <c r="BN161" s="459">
        <f t="shared" ca="1" si="1212"/>
        <v>0</v>
      </c>
      <c r="BO161" s="459">
        <f t="shared" ca="1" si="1212"/>
        <v>0</v>
      </c>
      <c r="BP161" s="459">
        <f t="shared" ca="1" si="1212"/>
        <v>0</v>
      </c>
      <c r="BQ161" s="459">
        <f t="shared" ca="1" si="1212"/>
        <v>0</v>
      </c>
      <c r="BR161" s="459">
        <f t="shared" ca="1" si="1212"/>
        <v>0</v>
      </c>
      <c r="BS161" s="459">
        <f t="shared" ca="1" si="1212"/>
        <v>0</v>
      </c>
      <c r="BT161" s="459">
        <f t="shared" ca="1" si="1212"/>
        <v>0</v>
      </c>
      <c r="BU161" s="459">
        <f t="shared" ref="BU161:DW161" ca="1" si="1213">BU155+BU156-BU159+BU160</f>
        <v>0</v>
      </c>
      <c r="BV161" s="459">
        <f t="shared" ca="1" si="1213"/>
        <v>0</v>
      </c>
      <c r="BW161" s="459">
        <f t="shared" ca="1" si="1213"/>
        <v>0</v>
      </c>
      <c r="BX161" s="459">
        <f t="shared" ca="1" si="1213"/>
        <v>0</v>
      </c>
      <c r="BY161" s="459">
        <f t="shared" ca="1" si="1213"/>
        <v>0</v>
      </c>
      <c r="BZ161" s="459">
        <f t="shared" ca="1" si="1213"/>
        <v>0</v>
      </c>
      <c r="CA161" s="459">
        <f t="shared" ca="1" si="1213"/>
        <v>0</v>
      </c>
      <c r="CB161" s="459">
        <f t="shared" ca="1" si="1213"/>
        <v>0</v>
      </c>
      <c r="CC161" s="459">
        <f t="shared" ca="1" si="1213"/>
        <v>0</v>
      </c>
      <c r="CD161" s="459">
        <f t="shared" ca="1" si="1213"/>
        <v>0</v>
      </c>
      <c r="CE161" s="459">
        <f t="shared" ca="1" si="1213"/>
        <v>0</v>
      </c>
      <c r="CF161" s="459">
        <f t="shared" ca="1" si="1213"/>
        <v>0</v>
      </c>
      <c r="CG161" s="459">
        <f t="shared" ca="1" si="1213"/>
        <v>0</v>
      </c>
      <c r="CH161" s="459">
        <f t="shared" ca="1" si="1213"/>
        <v>0</v>
      </c>
      <c r="CI161" s="459">
        <f t="shared" ca="1" si="1213"/>
        <v>0</v>
      </c>
      <c r="CJ161" s="459">
        <f t="shared" ca="1" si="1213"/>
        <v>0</v>
      </c>
      <c r="CK161" s="459">
        <f t="shared" ca="1" si="1213"/>
        <v>0</v>
      </c>
      <c r="CL161" s="459">
        <f t="shared" ca="1" si="1213"/>
        <v>0</v>
      </c>
      <c r="CM161" s="459">
        <f t="shared" ca="1" si="1213"/>
        <v>0</v>
      </c>
      <c r="CN161" s="459">
        <f t="shared" ca="1" si="1213"/>
        <v>0</v>
      </c>
      <c r="CO161" s="459">
        <f t="shared" ca="1" si="1213"/>
        <v>0</v>
      </c>
      <c r="CP161" s="459">
        <f t="shared" ca="1" si="1213"/>
        <v>0</v>
      </c>
      <c r="CQ161" s="459">
        <f t="shared" ca="1" si="1213"/>
        <v>0</v>
      </c>
      <c r="CR161" s="459">
        <f t="shared" ca="1" si="1213"/>
        <v>0</v>
      </c>
      <c r="CS161" s="459">
        <f t="shared" ca="1" si="1213"/>
        <v>0</v>
      </c>
      <c r="CT161" s="459">
        <f t="shared" ca="1" si="1213"/>
        <v>0</v>
      </c>
      <c r="CU161" s="459">
        <f t="shared" ca="1" si="1213"/>
        <v>0</v>
      </c>
      <c r="CV161" s="459">
        <f t="shared" ca="1" si="1213"/>
        <v>0</v>
      </c>
      <c r="CW161" s="459">
        <f t="shared" ca="1" si="1213"/>
        <v>0</v>
      </c>
      <c r="CX161" s="459">
        <f t="shared" ca="1" si="1213"/>
        <v>0</v>
      </c>
      <c r="CY161" s="459">
        <f t="shared" ca="1" si="1213"/>
        <v>0</v>
      </c>
      <c r="CZ161" s="459">
        <f t="shared" ca="1" si="1213"/>
        <v>0</v>
      </c>
      <c r="DA161" s="459">
        <f t="shared" ca="1" si="1213"/>
        <v>0</v>
      </c>
      <c r="DB161" s="459">
        <f t="shared" ca="1" si="1213"/>
        <v>0</v>
      </c>
      <c r="DC161" s="459">
        <f t="shared" ca="1" si="1213"/>
        <v>0</v>
      </c>
      <c r="DD161" s="459">
        <f t="shared" ca="1" si="1213"/>
        <v>0</v>
      </c>
      <c r="DE161" s="459">
        <f t="shared" ca="1" si="1213"/>
        <v>0</v>
      </c>
      <c r="DF161" s="459">
        <f t="shared" ca="1" si="1213"/>
        <v>0</v>
      </c>
      <c r="DG161" s="459">
        <f t="shared" ca="1" si="1213"/>
        <v>0</v>
      </c>
      <c r="DH161" s="459">
        <f t="shared" ca="1" si="1213"/>
        <v>0</v>
      </c>
      <c r="DI161" s="459">
        <f t="shared" ca="1" si="1213"/>
        <v>0</v>
      </c>
      <c r="DJ161" s="459">
        <f t="shared" ca="1" si="1213"/>
        <v>0</v>
      </c>
      <c r="DK161" s="459">
        <f t="shared" ca="1" si="1213"/>
        <v>0</v>
      </c>
      <c r="DL161" s="459">
        <f t="shared" ca="1" si="1213"/>
        <v>0</v>
      </c>
      <c r="DM161" s="459">
        <f t="shared" ca="1" si="1213"/>
        <v>0</v>
      </c>
      <c r="DN161" s="459">
        <f t="shared" ca="1" si="1213"/>
        <v>0</v>
      </c>
      <c r="DO161" s="459">
        <f t="shared" ca="1" si="1213"/>
        <v>0</v>
      </c>
      <c r="DP161" s="459">
        <f t="shared" ca="1" si="1213"/>
        <v>0</v>
      </c>
      <c r="DQ161" s="459">
        <f t="shared" ca="1" si="1213"/>
        <v>0</v>
      </c>
      <c r="DR161" s="459">
        <f t="shared" ca="1" si="1213"/>
        <v>0</v>
      </c>
      <c r="DS161" s="459">
        <f t="shared" ca="1" si="1213"/>
        <v>0</v>
      </c>
      <c r="DT161" s="459">
        <f t="shared" ca="1" si="1213"/>
        <v>0</v>
      </c>
      <c r="DU161" s="459">
        <f t="shared" ca="1" si="1213"/>
        <v>0</v>
      </c>
      <c r="DV161" s="459">
        <f t="shared" ca="1" si="1213"/>
        <v>0</v>
      </c>
      <c r="DW161" s="459">
        <f t="shared" ca="1" si="1213"/>
        <v>0</v>
      </c>
    </row>
    <row r="162" spans="1:127">
      <c r="A162" s="343" t="str">
        <f>A153</f>
        <v>Investor 2</v>
      </c>
      <c r="B162" s="708"/>
      <c r="C162" s="708"/>
      <c r="D162" s="395"/>
      <c r="E162" s="395"/>
      <c r="G162" s="513">
        <f ca="1">SUM(G157:G159)</f>
        <v>0</v>
      </c>
      <c r="H162" s="513">
        <f t="shared" ref="H162" ca="1" si="1214">SUM(H157:H159)</f>
        <v>0</v>
      </c>
      <c r="I162" s="513">
        <f t="shared" ref="I162:BT162" ca="1" si="1215">SUM(I157:I159)</f>
        <v>0</v>
      </c>
      <c r="J162" s="513">
        <f t="shared" ca="1" si="1215"/>
        <v>0</v>
      </c>
      <c r="K162" s="513">
        <f t="shared" ca="1" si="1215"/>
        <v>0</v>
      </c>
      <c r="L162" s="513">
        <f t="shared" ca="1" si="1215"/>
        <v>0</v>
      </c>
      <c r="M162" s="513">
        <f t="shared" ca="1" si="1215"/>
        <v>0</v>
      </c>
      <c r="N162" s="513">
        <f t="shared" ca="1" si="1215"/>
        <v>0</v>
      </c>
      <c r="O162" s="513">
        <f t="shared" ca="1" si="1215"/>
        <v>0</v>
      </c>
      <c r="P162" s="513">
        <f t="shared" ca="1" si="1215"/>
        <v>0</v>
      </c>
      <c r="Q162" s="513">
        <f t="shared" ca="1" si="1215"/>
        <v>0</v>
      </c>
      <c r="R162" s="513">
        <f t="shared" ca="1" si="1215"/>
        <v>0</v>
      </c>
      <c r="S162" s="513">
        <f t="shared" ca="1" si="1215"/>
        <v>0</v>
      </c>
      <c r="T162" s="513">
        <f t="shared" ca="1" si="1215"/>
        <v>0</v>
      </c>
      <c r="U162" s="513">
        <f t="shared" ca="1" si="1215"/>
        <v>0</v>
      </c>
      <c r="V162" s="513">
        <f t="shared" ca="1" si="1215"/>
        <v>0</v>
      </c>
      <c r="W162" s="513">
        <f t="shared" ca="1" si="1215"/>
        <v>0</v>
      </c>
      <c r="X162" s="513">
        <f t="shared" ca="1" si="1215"/>
        <v>0</v>
      </c>
      <c r="Y162" s="513">
        <f t="shared" ca="1" si="1215"/>
        <v>0</v>
      </c>
      <c r="Z162" s="513">
        <f t="shared" ca="1" si="1215"/>
        <v>0</v>
      </c>
      <c r="AA162" s="513">
        <f t="shared" ca="1" si="1215"/>
        <v>0</v>
      </c>
      <c r="AB162" s="513">
        <f t="shared" ca="1" si="1215"/>
        <v>0</v>
      </c>
      <c r="AC162" s="513">
        <f t="shared" ca="1" si="1215"/>
        <v>0</v>
      </c>
      <c r="AD162" s="513">
        <f t="shared" ca="1" si="1215"/>
        <v>0</v>
      </c>
      <c r="AE162" s="513">
        <f t="shared" ca="1" si="1215"/>
        <v>0</v>
      </c>
      <c r="AF162" s="513">
        <f t="shared" ca="1" si="1215"/>
        <v>0</v>
      </c>
      <c r="AG162" s="513">
        <f t="shared" ca="1" si="1215"/>
        <v>0</v>
      </c>
      <c r="AH162" s="513">
        <f t="shared" ca="1" si="1215"/>
        <v>0</v>
      </c>
      <c r="AI162" s="513">
        <f t="shared" ca="1" si="1215"/>
        <v>0</v>
      </c>
      <c r="AJ162" s="513">
        <f t="shared" ca="1" si="1215"/>
        <v>0</v>
      </c>
      <c r="AK162" s="513">
        <f t="shared" ca="1" si="1215"/>
        <v>0</v>
      </c>
      <c r="AL162" s="513">
        <f t="shared" ca="1" si="1215"/>
        <v>0</v>
      </c>
      <c r="AM162" s="513">
        <f t="shared" ca="1" si="1215"/>
        <v>0</v>
      </c>
      <c r="AN162" s="513">
        <f t="shared" ca="1" si="1215"/>
        <v>0</v>
      </c>
      <c r="AO162" s="513">
        <f t="shared" ca="1" si="1215"/>
        <v>0</v>
      </c>
      <c r="AP162" s="513">
        <f t="shared" ca="1" si="1215"/>
        <v>0</v>
      </c>
      <c r="AQ162" s="513">
        <f t="shared" ca="1" si="1215"/>
        <v>0</v>
      </c>
      <c r="AR162" s="513">
        <f t="shared" ca="1" si="1215"/>
        <v>0</v>
      </c>
      <c r="AS162" s="513">
        <f t="shared" ca="1" si="1215"/>
        <v>0</v>
      </c>
      <c r="AT162" s="513">
        <f t="shared" ca="1" si="1215"/>
        <v>0</v>
      </c>
      <c r="AU162" s="513">
        <f t="shared" ca="1" si="1215"/>
        <v>0</v>
      </c>
      <c r="AV162" s="513">
        <f t="shared" ca="1" si="1215"/>
        <v>0</v>
      </c>
      <c r="AW162" s="513">
        <f t="shared" ca="1" si="1215"/>
        <v>0</v>
      </c>
      <c r="AX162" s="513">
        <f t="shared" ca="1" si="1215"/>
        <v>0</v>
      </c>
      <c r="AY162" s="513">
        <f t="shared" ca="1" si="1215"/>
        <v>0</v>
      </c>
      <c r="AZ162" s="513">
        <f t="shared" ca="1" si="1215"/>
        <v>0</v>
      </c>
      <c r="BA162" s="513">
        <f t="shared" ca="1" si="1215"/>
        <v>0</v>
      </c>
      <c r="BB162" s="513">
        <f t="shared" ca="1" si="1215"/>
        <v>0</v>
      </c>
      <c r="BC162" s="513">
        <f t="shared" ca="1" si="1215"/>
        <v>0</v>
      </c>
      <c r="BD162" s="513">
        <f t="shared" ca="1" si="1215"/>
        <v>0</v>
      </c>
      <c r="BE162" s="513">
        <f t="shared" ca="1" si="1215"/>
        <v>0</v>
      </c>
      <c r="BF162" s="513">
        <f t="shared" ca="1" si="1215"/>
        <v>0</v>
      </c>
      <c r="BG162" s="513">
        <f t="shared" ca="1" si="1215"/>
        <v>0</v>
      </c>
      <c r="BH162" s="513">
        <f t="shared" ca="1" si="1215"/>
        <v>0</v>
      </c>
      <c r="BI162" s="513">
        <f t="shared" ca="1" si="1215"/>
        <v>0</v>
      </c>
      <c r="BJ162" s="513">
        <f t="shared" ca="1" si="1215"/>
        <v>0</v>
      </c>
      <c r="BK162" s="513">
        <f t="shared" ca="1" si="1215"/>
        <v>0</v>
      </c>
      <c r="BL162" s="513">
        <f t="shared" ca="1" si="1215"/>
        <v>0</v>
      </c>
      <c r="BM162" s="513">
        <f t="shared" ca="1" si="1215"/>
        <v>0</v>
      </c>
      <c r="BN162" s="513">
        <f t="shared" ca="1" si="1215"/>
        <v>0</v>
      </c>
      <c r="BO162" s="513">
        <f t="shared" ca="1" si="1215"/>
        <v>0</v>
      </c>
      <c r="BP162" s="513">
        <f t="shared" ca="1" si="1215"/>
        <v>0</v>
      </c>
      <c r="BQ162" s="513">
        <f t="shared" ca="1" si="1215"/>
        <v>0</v>
      </c>
      <c r="BR162" s="513">
        <f t="shared" ca="1" si="1215"/>
        <v>0</v>
      </c>
      <c r="BS162" s="513">
        <f t="shared" ca="1" si="1215"/>
        <v>0</v>
      </c>
      <c r="BT162" s="513">
        <f t="shared" ca="1" si="1215"/>
        <v>0</v>
      </c>
      <c r="BU162" s="513">
        <f t="shared" ref="BU162:DW162" ca="1" si="1216">SUM(BU157:BU159)</f>
        <v>0</v>
      </c>
      <c r="BV162" s="513">
        <f t="shared" ca="1" si="1216"/>
        <v>0</v>
      </c>
      <c r="BW162" s="513">
        <f t="shared" ca="1" si="1216"/>
        <v>0</v>
      </c>
      <c r="BX162" s="513">
        <f t="shared" ca="1" si="1216"/>
        <v>0</v>
      </c>
      <c r="BY162" s="513">
        <f t="shared" ca="1" si="1216"/>
        <v>0</v>
      </c>
      <c r="BZ162" s="513">
        <f t="shared" ca="1" si="1216"/>
        <v>0</v>
      </c>
      <c r="CA162" s="513">
        <f t="shared" ca="1" si="1216"/>
        <v>0</v>
      </c>
      <c r="CB162" s="513">
        <f t="shared" ca="1" si="1216"/>
        <v>0</v>
      </c>
      <c r="CC162" s="513">
        <f t="shared" ca="1" si="1216"/>
        <v>0</v>
      </c>
      <c r="CD162" s="513">
        <f t="shared" ca="1" si="1216"/>
        <v>0</v>
      </c>
      <c r="CE162" s="513">
        <f t="shared" ca="1" si="1216"/>
        <v>0</v>
      </c>
      <c r="CF162" s="513">
        <f t="shared" ca="1" si="1216"/>
        <v>0</v>
      </c>
      <c r="CG162" s="513">
        <f t="shared" ca="1" si="1216"/>
        <v>0</v>
      </c>
      <c r="CH162" s="513">
        <f t="shared" ca="1" si="1216"/>
        <v>0</v>
      </c>
      <c r="CI162" s="513">
        <f t="shared" ca="1" si="1216"/>
        <v>0</v>
      </c>
      <c r="CJ162" s="513">
        <f t="shared" ca="1" si="1216"/>
        <v>0</v>
      </c>
      <c r="CK162" s="513">
        <f t="shared" ca="1" si="1216"/>
        <v>0</v>
      </c>
      <c r="CL162" s="513">
        <f t="shared" ca="1" si="1216"/>
        <v>0</v>
      </c>
      <c r="CM162" s="513">
        <f t="shared" ca="1" si="1216"/>
        <v>0</v>
      </c>
      <c r="CN162" s="513">
        <f t="shared" ca="1" si="1216"/>
        <v>0</v>
      </c>
      <c r="CO162" s="513">
        <f t="shared" ca="1" si="1216"/>
        <v>0</v>
      </c>
      <c r="CP162" s="513">
        <f t="shared" ca="1" si="1216"/>
        <v>0</v>
      </c>
      <c r="CQ162" s="513">
        <f t="shared" ca="1" si="1216"/>
        <v>0</v>
      </c>
      <c r="CR162" s="513">
        <f t="shared" ca="1" si="1216"/>
        <v>0</v>
      </c>
      <c r="CS162" s="513">
        <f t="shared" ca="1" si="1216"/>
        <v>0</v>
      </c>
      <c r="CT162" s="513">
        <f t="shared" ca="1" si="1216"/>
        <v>0</v>
      </c>
      <c r="CU162" s="513">
        <f t="shared" ca="1" si="1216"/>
        <v>0</v>
      </c>
      <c r="CV162" s="513">
        <f t="shared" ca="1" si="1216"/>
        <v>0</v>
      </c>
      <c r="CW162" s="513">
        <f t="shared" ca="1" si="1216"/>
        <v>0</v>
      </c>
      <c r="CX162" s="513">
        <f t="shared" ca="1" si="1216"/>
        <v>0</v>
      </c>
      <c r="CY162" s="513">
        <f t="shared" ca="1" si="1216"/>
        <v>0</v>
      </c>
      <c r="CZ162" s="513">
        <f t="shared" ca="1" si="1216"/>
        <v>0</v>
      </c>
      <c r="DA162" s="513">
        <f t="shared" ca="1" si="1216"/>
        <v>0</v>
      </c>
      <c r="DB162" s="513">
        <f t="shared" ca="1" si="1216"/>
        <v>0</v>
      </c>
      <c r="DC162" s="513">
        <f t="shared" ca="1" si="1216"/>
        <v>0</v>
      </c>
      <c r="DD162" s="513">
        <f t="shared" ca="1" si="1216"/>
        <v>0</v>
      </c>
      <c r="DE162" s="513">
        <f t="shared" ca="1" si="1216"/>
        <v>0</v>
      </c>
      <c r="DF162" s="513">
        <f t="shared" ca="1" si="1216"/>
        <v>0</v>
      </c>
      <c r="DG162" s="513">
        <f t="shared" ca="1" si="1216"/>
        <v>0</v>
      </c>
      <c r="DH162" s="513">
        <f t="shared" ca="1" si="1216"/>
        <v>0</v>
      </c>
      <c r="DI162" s="513">
        <f t="shared" ca="1" si="1216"/>
        <v>0</v>
      </c>
      <c r="DJ162" s="513">
        <f t="shared" ca="1" si="1216"/>
        <v>0</v>
      </c>
      <c r="DK162" s="513">
        <f t="shared" ca="1" si="1216"/>
        <v>0</v>
      </c>
      <c r="DL162" s="513">
        <f t="shared" ca="1" si="1216"/>
        <v>0</v>
      </c>
      <c r="DM162" s="513">
        <f t="shared" ca="1" si="1216"/>
        <v>0</v>
      </c>
      <c r="DN162" s="513">
        <f t="shared" ca="1" si="1216"/>
        <v>0</v>
      </c>
      <c r="DO162" s="513">
        <f t="shared" ca="1" si="1216"/>
        <v>0</v>
      </c>
      <c r="DP162" s="513">
        <f t="shared" ca="1" si="1216"/>
        <v>0</v>
      </c>
      <c r="DQ162" s="513">
        <f t="shared" ca="1" si="1216"/>
        <v>0</v>
      </c>
      <c r="DR162" s="513">
        <f t="shared" ca="1" si="1216"/>
        <v>0</v>
      </c>
      <c r="DS162" s="513">
        <f t="shared" ca="1" si="1216"/>
        <v>0</v>
      </c>
      <c r="DT162" s="513">
        <f t="shared" ca="1" si="1216"/>
        <v>0</v>
      </c>
      <c r="DU162" s="513">
        <f t="shared" ca="1" si="1216"/>
        <v>0</v>
      </c>
      <c r="DV162" s="513">
        <f t="shared" ca="1" si="1216"/>
        <v>0</v>
      </c>
      <c r="DW162" s="513">
        <f t="shared" ca="1" si="1216"/>
        <v>0</v>
      </c>
    </row>
    <row r="164" spans="1:127">
      <c r="A164" s="627" t="s">
        <v>1186</v>
      </c>
      <c r="B164" s="987"/>
      <c r="C164" s="987"/>
      <c r="E164" s="395">
        <f ca="1">ABS(SUM(H125:DW125)&gt;precision*D121)*(Production_Scenario=base_scenario)</f>
        <v>1</v>
      </c>
    </row>
    <row r="165" spans="1:127">
      <c r="A165" s="303" t="s">
        <v>199</v>
      </c>
      <c r="D165" s="804">
        <f ca="1">IFERROR((COUNTIF($G$127:$DW$127,"&gt;0")-1+ABS(INDEX($G$122:$DW$122,,COUNTIF($G$127:$DW$127,"&gt;0")+1))/INDEX($G$120:$DW$120,,COUNTIF($G$127:$DW$127,"&gt;0")+1))/$B$3,0)</f>
        <v>17.520164383561642</v>
      </c>
      <c r="E165" s="804"/>
    </row>
  </sheetData>
  <hyperlinks>
    <hyperlink ref="E1" location="Outputs!D45" display="Outputs!D45" xr:uid="{00000000-0004-0000-0A00-000000000000}"/>
  </hyperlinks>
  <pageMargins left="0.7" right="0.7" top="0.75" bottom="0.75" header="0.3" footer="0.3"/>
  <pageSetup paperSize="9" scale="10" orientation="portrait" r:id="rId1"/>
  <colBreaks count="1" manualBreakCount="1">
    <brk id="127" max="101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24" id="{00000000-000E-0000-0900-0000A40A0000}">
            <xm:f>G$3&gt;Inputs!$D$16</xm:f>
            <x14:dxf>
              <font>
                <color theme="0" tint="-0.14996795556505021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G1:DW162</xm:sqref>
        </x14:conditionalFormatting>
        <x14:conditionalFormatting xmlns:xm="http://schemas.microsoft.com/office/excel/2006/main">
          <x14:cfRule type="iconSet" priority="445" id="{A7909D24-B63F-40D6-BC20-A766706A543C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E164</xm:sqref>
        </x14:conditionalFormatting>
        <x14:conditionalFormatting xmlns:xm="http://schemas.microsoft.com/office/excel/2006/main">
          <x14:cfRule type="iconSet" priority="446" id="{097841A3-254E-4686-B09B-E5F01F8B73D7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E33 D34:E34</xm:sqref>
        </x14:conditionalFormatting>
        <x14:conditionalFormatting xmlns:xm="http://schemas.microsoft.com/office/excel/2006/main">
          <x14:cfRule type="iconSet" priority="12" id="{7278034B-D3CC-4442-8FF3-98991FC7EEBD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</xm:sqref>
        </x14:conditionalFormatting>
        <x14:conditionalFormatting xmlns:xm="http://schemas.microsoft.com/office/excel/2006/main">
          <x14:cfRule type="iconSet" priority="10" id="{60441CC5-9DE4-408B-B573-D715371A7A2D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E56</xm:sqref>
        </x14:conditionalFormatting>
        <x14:conditionalFormatting xmlns:xm="http://schemas.microsoft.com/office/excel/2006/main">
          <x14:cfRule type="iconSet" priority="9" id="{99098456-832C-416D-B065-56537B2A1E77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E55</xm:sqref>
        </x14:conditionalFormatting>
        <x14:conditionalFormatting xmlns:xm="http://schemas.microsoft.com/office/excel/2006/main">
          <x14:cfRule type="iconSet" priority="8" id="{6AF98D95-9686-4874-A20D-1DB343029454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E90</xm:sqref>
        </x14:conditionalFormatting>
        <x14:conditionalFormatting xmlns:xm="http://schemas.microsoft.com/office/excel/2006/main">
          <x14:cfRule type="iconSet" priority="5" id="{01230953-AE5D-4F0B-87D1-B0000C90513E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E106</xm:sqref>
        </x14:conditionalFormatting>
        <x14:conditionalFormatting xmlns:xm="http://schemas.microsoft.com/office/excel/2006/main">
          <x14:cfRule type="iconSet" priority="1286" id="{67F066BF-EE65-4954-9649-366DAFB66687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E112 E105</xm:sqref>
        </x14:conditionalFormatting>
        <x14:conditionalFormatting xmlns:xm="http://schemas.microsoft.com/office/excel/2006/main">
          <x14:cfRule type="iconSet" priority="4" id="{5825511C-818A-4962-B931-EBB6E184B667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E125</xm:sqref>
        </x14:conditionalFormatting>
        <x14:conditionalFormatting xmlns:xm="http://schemas.microsoft.com/office/excel/2006/main">
          <x14:cfRule type="iconSet" priority="2" id="{1B571F5B-BE78-4CF7-976A-97136D8FB18D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E129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_equity"/>
  <dimension ref="A1:EA92"/>
  <sheetViews>
    <sheetView showGridLines="0" tabSelected="1" zoomScale="87" zoomScaleNormal="115" workbookViewId="0">
      <pane xSplit="6" ySplit="4" topLeftCell="G34" activePane="bottomRight" state="frozen"/>
      <selection pane="bottomRight" activeCell="G90" sqref="G90"/>
      <selection pane="bottomLeft" activeCell="A10" sqref="A10"/>
      <selection pane="topRight" activeCell="F1" sqref="F1"/>
    </sheetView>
  </sheetViews>
  <sheetFormatPr defaultColWidth="11.42578125" defaultRowHeight="10.5"/>
  <cols>
    <col min="1" max="1" width="38.5703125" style="303" customWidth="1"/>
    <col min="2" max="3" width="7.85546875" style="729" customWidth="1"/>
    <col min="4" max="4" width="7.85546875" style="303" customWidth="1"/>
    <col min="5" max="6" width="2.5703125" style="303" customWidth="1"/>
    <col min="7" max="127" width="9.5703125" style="303" customWidth="1"/>
    <col min="128" max="128" width="2.5703125" style="537" customWidth="1"/>
    <col min="129" max="129" width="12.42578125" style="537" customWidth="1"/>
    <col min="130" max="131" width="11.42578125" style="537"/>
    <col min="132" max="16384" width="11.42578125" style="303"/>
  </cols>
  <sheetData>
    <row r="1" spans="1:127">
      <c r="A1" s="995" t="s">
        <v>1048</v>
      </c>
      <c r="B1" s="685"/>
      <c r="C1" s="685"/>
      <c r="E1" s="135">
        <f ca="1">Outputs!$D$46</f>
        <v>11028.671357008972</v>
      </c>
      <c r="F1" s="309"/>
      <c r="G1" s="999">
        <f>Flags!G5</f>
        <v>46934</v>
      </c>
      <c r="H1" s="999">
        <f>Flags!H5</f>
        <v>47484</v>
      </c>
      <c r="I1" s="999">
        <f>Flags!I5</f>
        <v>47665</v>
      </c>
      <c r="J1" s="999">
        <f>Flags!J5</f>
        <v>47849</v>
      </c>
      <c r="K1" s="999">
        <f>Flags!K5</f>
        <v>48030</v>
      </c>
      <c r="L1" s="999">
        <f>Flags!L5</f>
        <v>48214</v>
      </c>
      <c r="M1" s="999">
        <f>Flags!M5</f>
        <v>48396</v>
      </c>
      <c r="N1" s="999">
        <f>Flags!N5</f>
        <v>48580</v>
      </c>
      <c r="O1" s="999">
        <f>Flags!O5</f>
        <v>48761</v>
      </c>
      <c r="P1" s="999">
        <f>Flags!P5</f>
        <v>48945</v>
      </c>
      <c r="Q1" s="999">
        <f>Flags!Q5</f>
        <v>49126</v>
      </c>
      <c r="R1" s="999">
        <f>Flags!R5</f>
        <v>49310</v>
      </c>
      <c r="S1" s="999">
        <f>Flags!S5</f>
        <v>49491</v>
      </c>
      <c r="T1" s="999">
        <f>Flags!T5</f>
        <v>49675</v>
      </c>
      <c r="U1" s="999">
        <f>Flags!U5</f>
        <v>49857</v>
      </c>
      <c r="V1" s="999">
        <f>Flags!V5</f>
        <v>50041</v>
      </c>
      <c r="W1" s="999">
        <f>Flags!W5</f>
        <v>50222</v>
      </c>
      <c r="X1" s="999">
        <f>Flags!X5</f>
        <v>50406</v>
      </c>
      <c r="Y1" s="999">
        <f>Flags!Y5</f>
        <v>50587</v>
      </c>
      <c r="Z1" s="999">
        <f>Flags!Z5</f>
        <v>50771</v>
      </c>
      <c r="AA1" s="999">
        <f>Flags!AA5</f>
        <v>50952</v>
      </c>
      <c r="AB1" s="999">
        <f>Flags!AB5</f>
        <v>51136</v>
      </c>
      <c r="AC1" s="999">
        <f>Flags!AC5</f>
        <v>51318</v>
      </c>
      <c r="AD1" s="999">
        <f>Flags!AD5</f>
        <v>51502</v>
      </c>
      <c r="AE1" s="999">
        <f>Flags!AE5</f>
        <v>51683</v>
      </c>
      <c r="AF1" s="999">
        <f>Flags!AF5</f>
        <v>51867</v>
      </c>
      <c r="AG1" s="999">
        <f>Flags!AG5</f>
        <v>52048</v>
      </c>
      <c r="AH1" s="999">
        <f>Flags!AH5</f>
        <v>52232</v>
      </c>
      <c r="AI1" s="999">
        <f>Flags!AI5</f>
        <v>52413</v>
      </c>
      <c r="AJ1" s="999">
        <f>Flags!AJ5</f>
        <v>52597</v>
      </c>
      <c r="AK1" s="999">
        <f>Flags!AK5</f>
        <v>52779</v>
      </c>
      <c r="AL1" s="999">
        <f>Flags!AL5</f>
        <v>52963</v>
      </c>
      <c r="AM1" s="999">
        <f>Flags!AM5</f>
        <v>53144</v>
      </c>
      <c r="AN1" s="999">
        <f>Flags!AN5</f>
        <v>53328</v>
      </c>
      <c r="AO1" s="999">
        <f>Flags!AO5</f>
        <v>53509</v>
      </c>
      <c r="AP1" s="999">
        <f>Flags!AP5</f>
        <v>53693</v>
      </c>
      <c r="AQ1" s="999">
        <f>Flags!AQ5</f>
        <v>53874</v>
      </c>
      <c r="AR1" s="999">
        <f>Flags!AR5</f>
        <v>54058</v>
      </c>
      <c r="AS1" s="999">
        <f>Flags!AS5</f>
        <v>54240</v>
      </c>
      <c r="AT1" s="999">
        <f>Flags!AT5</f>
        <v>54424</v>
      </c>
      <c r="AU1" s="999">
        <f>Flags!AU5</f>
        <v>54605</v>
      </c>
      <c r="AV1" s="999">
        <f>Flags!AV5</f>
        <v>54789</v>
      </c>
      <c r="AW1" s="999">
        <f>Flags!AW5</f>
        <v>54970</v>
      </c>
      <c r="AX1" s="999">
        <f>Flags!AX5</f>
        <v>55154</v>
      </c>
      <c r="AY1" s="999">
        <f>Flags!AY5</f>
        <v>55335</v>
      </c>
      <c r="AZ1" s="999">
        <f>Flags!AZ5</f>
        <v>55519</v>
      </c>
      <c r="BA1" s="999">
        <f>Flags!BA5</f>
        <v>55701</v>
      </c>
      <c r="BB1" s="999">
        <f>Flags!BB5</f>
        <v>55885</v>
      </c>
      <c r="BC1" s="999">
        <f>Flags!BC5</f>
        <v>56066</v>
      </c>
      <c r="BD1" s="999">
        <f>Flags!BD5</f>
        <v>56250</v>
      </c>
      <c r="BE1" s="999">
        <f>Flags!BE5</f>
        <v>56431</v>
      </c>
      <c r="BF1" s="999">
        <f>Flags!BF5</f>
        <v>56615</v>
      </c>
      <c r="BG1" s="999">
        <f>Flags!BG5</f>
        <v>56796</v>
      </c>
      <c r="BH1" s="999">
        <f>Flags!BH5</f>
        <v>56980</v>
      </c>
      <c r="BI1" s="999">
        <f>Flags!BI5</f>
        <v>57162</v>
      </c>
      <c r="BJ1" s="999">
        <f>Flags!BJ5</f>
        <v>57346</v>
      </c>
      <c r="BK1" s="999">
        <f>Flags!BK5</f>
        <v>57527</v>
      </c>
      <c r="BL1" s="999">
        <f>Flags!BL5</f>
        <v>57711</v>
      </c>
      <c r="BM1" s="999">
        <f>Flags!BM5</f>
        <v>57892</v>
      </c>
      <c r="BN1" s="999">
        <f>Flags!BN5</f>
        <v>58076</v>
      </c>
      <c r="BO1" s="999">
        <f>Flags!BO5</f>
        <v>58257</v>
      </c>
      <c r="BP1" s="999">
        <f>Flags!BP5</f>
        <v>58441</v>
      </c>
      <c r="BQ1" s="999">
        <f>Flags!BQ5</f>
        <v>58623</v>
      </c>
      <c r="BR1" s="999">
        <f>Flags!BR5</f>
        <v>58807</v>
      </c>
      <c r="BS1" s="999">
        <f>Flags!BS5</f>
        <v>58988</v>
      </c>
      <c r="BT1" s="999">
        <f>Flags!BT5</f>
        <v>59172</v>
      </c>
      <c r="BU1" s="999">
        <f>Flags!BU5</f>
        <v>59353</v>
      </c>
      <c r="BV1" s="999">
        <f>Flags!BV5</f>
        <v>59537</v>
      </c>
      <c r="BW1" s="999">
        <f>Flags!BW5</f>
        <v>59718</v>
      </c>
      <c r="BX1" s="999">
        <f>Flags!BX5</f>
        <v>59902</v>
      </c>
      <c r="BY1" s="999">
        <f>Flags!BY5</f>
        <v>60084</v>
      </c>
      <c r="BZ1" s="999">
        <f>Flags!BZ5</f>
        <v>60268</v>
      </c>
      <c r="CA1" s="999">
        <f>Flags!CA5</f>
        <v>60449</v>
      </c>
      <c r="CB1" s="999">
        <f>Flags!CB5</f>
        <v>60633</v>
      </c>
      <c r="CC1" s="999">
        <f>Flags!CC5</f>
        <v>60814</v>
      </c>
      <c r="CD1" s="999">
        <f>Flags!CD5</f>
        <v>60998</v>
      </c>
      <c r="CE1" s="999">
        <f>Flags!CE5</f>
        <v>61179</v>
      </c>
      <c r="CF1" s="999">
        <f>Flags!CF5</f>
        <v>61363</v>
      </c>
      <c r="CG1" s="999">
        <f>Flags!CG5</f>
        <v>61545</v>
      </c>
      <c r="CH1" s="999">
        <f>Flags!CH5</f>
        <v>61729</v>
      </c>
      <c r="CI1" s="999">
        <f>Flags!CI5</f>
        <v>61910</v>
      </c>
      <c r="CJ1" s="999">
        <f>Flags!CJ5</f>
        <v>62094</v>
      </c>
      <c r="CK1" s="999">
        <f>Flags!CK5</f>
        <v>62275</v>
      </c>
      <c r="CL1" s="999">
        <f>Flags!CL5</f>
        <v>62459</v>
      </c>
      <c r="CM1" s="999">
        <f>Flags!CM5</f>
        <v>62640</v>
      </c>
      <c r="CN1" s="999">
        <f>Flags!CN5</f>
        <v>62824</v>
      </c>
      <c r="CO1" s="999">
        <f>Flags!CO5</f>
        <v>63006</v>
      </c>
      <c r="CP1" s="999">
        <f>Flags!CP5</f>
        <v>63190</v>
      </c>
      <c r="CQ1" s="999">
        <f>Flags!CQ5</f>
        <v>63371</v>
      </c>
      <c r="CR1" s="999">
        <f>Flags!CR5</f>
        <v>63555</v>
      </c>
      <c r="CS1" s="999">
        <f>Flags!CS5</f>
        <v>63736</v>
      </c>
      <c r="CT1" s="999">
        <f>Flags!CT5</f>
        <v>63920</v>
      </c>
      <c r="CU1" s="999">
        <f>Flags!CU5</f>
        <v>64101</v>
      </c>
      <c r="CV1" s="999">
        <f>Flags!CV5</f>
        <v>64285</v>
      </c>
      <c r="CW1" s="999">
        <f>Flags!CW5</f>
        <v>64467</v>
      </c>
      <c r="CX1" s="999">
        <f>Flags!CX5</f>
        <v>64651</v>
      </c>
      <c r="CY1" s="999">
        <f>Flags!CY5</f>
        <v>64832</v>
      </c>
      <c r="CZ1" s="999">
        <f>Flags!CZ5</f>
        <v>65016</v>
      </c>
      <c r="DA1" s="999">
        <f>Flags!DA5</f>
        <v>65197</v>
      </c>
      <c r="DB1" s="999">
        <f>Flags!DB5</f>
        <v>65381</v>
      </c>
      <c r="DC1" s="999">
        <f>Flags!DC5</f>
        <v>65562</v>
      </c>
      <c r="DD1" s="999">
        <f>Flags!DD5</f>
        <v>65746</v>
      </c>
      <c r="DE1" s="999">
        <f>Flags!DE5</f>
        <v>65928</v>
      </c>
      <c r="DF1" s="999">
        <f>Flags!DF5</f>
        <v>66112</v>
      </c>
      <c r="DG1" s="999">
        <f>Flags!DG5</f>
        <v>66293</v>
      </c>
      <c r="DH1" s="999">
        <f>Flags!DH5</f>
        <v>66477</v>
      </c>
      <c r="DI1" s="999">
        <f>Flags!DI5</f>
        <v>66658</v>
      </c>
      <c r="DJ1" s="999">
        <f>Flags!DJ5</f>
        <v>66842</v>
      </c>
      <c r="DK1" s="999">
        <f>Flags!DK5</f>
        <v>67023</v>
      </c>
      <c r="DL1" s="999">
        <f>Flags!DL5</f>
        <v>67207</v>
      </c>
      <c r="DM1" s="999">
        <f>Flags!DM5</f>
        <v>67389</v>
      </c>
      <c r="DN1" s="999">
        <f>Flags!DN5</f>
        <v>67573</v>
      </c>
      <c r="DO1" s="999">
        <f>Flags!DO5</f>
        <v>67754</v>
      </c>
      <c r="DP1" s="999">
        <f>Flags!DP5</f>
        <v>67938</v>
      </c>
      <c r="DQ1" s="999">
        <f>Flags!DQ5</f>
        <v>68119</v>
      </c>
      <c r="DR1" s="999">
        <f>Flags!DR5</f>
        <v>68303</v>
      </c>
      <c r="DS1" s="999">
        <f>Flags!DS5</f>
        <v>68484</v>
      </c>
      <c r="DT1" s="999">
        <f>Flags!DT5</f>
        <v>68668</v>
      </c>
      <c r="DU1" s="999">
        <f>Flags!DU5</f>
        <v>68850</v>
      </c>
      <c r="DV1" s="999">
        <f>Flags!DV5</f>
        <v>69034</v>
      </c>
      <c r="DW1" s="999">
        <f>Flags!DW5</f>
        <v>69215</v>
      </c>
    </row>
    <row r="2" spans="1:127">
      <c r="A2" s="995" t="s">
        <v>1049</v>
      </c>
      <c r="B2" s="673"/>
      <c r="C2" s="673"/>
      <c r="E2" s="484"/>
      <c r="F2" s="309"/>
      <c r="G2" s="999">
        <f>Flags!G6</f>
        <v>47483</v>
      </c>
      <c r="H2" s="999">
        <f>Flags!H6</f>
        <v>47664</v>
      </c>
      <c r="I2" s="999">
        <f>Flags!I6</f>
        <v>47848</v>
      </c>
      <c r="J2" s="999">
        <f>Flags!J6</f>
        <v>48029</v>
      </c>
      <c r="K2" s="999">
        <f>Flags!K6</f>
        <v>48213</v>
      </c>
      <c r="L2" s="999">
        <f>Flags!L6</f>
        <v>48395</v>
      </c>
      <c r="M2" s="999">
        <f>Flags!M6</f>
        <v>48579</v>
      </c>
      <c r="N2" s="999">
        <f>Flags!N6</f>
        <v>48760</v>
      </c>
      <c r="O2" s="999">
        <f>Flags!O6</f>
        <v>48944</v>
      </c>
      <c r="P2" s="999">
        <f>Flags!P6</f>
        <v>49125</v>
      </c>
      <c r="Q2" s="999">
        <f>Flags!Q6</f>
        <v>49309</v>
      </c>
      <c r="R2" s="999">
        <f>Flags!R6</f>
        <v>49490</v>
      </c>
      <c r="S2" s="999">
        <f>Flags!S6</f>
        <v>49674</v>
      </c>
      <c r="T2" s="999">
        <f>Flags!T6</f>
        <v>49856</v>
      </c>
      <c r="U2" s="999">
        <f>Flags!U6</f>
        <v>50040</v>
      </c>
      <c r="V2" s="999">
        <f>Flags!V6</f>
        <v>50221</v>
      </c>
      <c r="W2" s="999">
        <f>Flags!W6</f>
        <v>50405</v>
      </c>
      <c r="X2" s="999">
        <f>Flags!X6</f>
        <v>50586</v>
      </c>
      <c r="Y2" s="999">
        <f>Flags!Y6</f>
        <v>50770</v>
      </c>
      <c r="Z2" s="999">
        <f>Flags!Z6</f>
        <v>50951</v>
      </c>
      <c r="AA2" s="999">
        <f>Flags!AA6</f>
        <v>51135</v>
      </c>
      <c r="AB2" s="999">
        <f>Flags!AB6</f>
        <v>51317</v>
      </c>
      <c r="AC2" s="999">
        <f>Flags!AC6</f>
        <v>51501</v>
      </c>
      <c r="AD2" s="999">
        <f>Flags!AD6</f>
        <v>51682</v>
      </c>
      <c r="AE2" s="999">
        <f>Flags!AE6</f>
        <v>51866</v>
      </c>
      <c r="AF2" s="999">
        <f>Flags!AF6</f>
        <v>52047</v>
      </c>
      <c r="AG2" s="999">
        <f>Flags!AG6</f>
        <v>52231</v>
      </c>
      <c r="AH2" s="999">
        <f>Flags!AH6</f>
        <v>52412</v>
      </c>
      <c r="AI2" s="999">
        <f>Flags!AI6</f>
        <v>52596</v>
      </c>
      <c r="AJ2" s="999">
        <f>Flags!AJ6</f>
        <v>52778</v>
      </c>
      <c r="AK2" s="999">
        <f>Flags!AK6</f>
        <v>52962</v>
      </c>
      <c r="AL2" s="999">
        <f>Flags!AL6</f>
        <v>53143</v>
      </c>
      <c r="AM2" s="999">
        <f>Flags!AM6</f>
        <v>53327</v>
      </c>
      <c r="AN2" s="999">
        <f>Flags!AN6</f>
        <v>53508</v>
      </c>
      <c r="AO2" s="999">
        <f>Flags!AO6</f>
        <v>53692</v>
      </c>
      <c r="AP2" s="999">
        <f>Flags!AP6</f>
        <v>53873</v>
      </c>
      <c r="AQ2" s="999">
        <f>Flags!AQ6</f>
        <v>54057</v>
      </c>
      <c r="AR2" s="999">
        <f>Flags!AR6</f>
        <v>54239</v>
      </c>
      <c r="AS2" s="999">
        <f>Flags!AS6</f>
        <v>54423</v>
      </c>
      <c r="AT2" s="999">
        <f>Flags!AT6</f>
        <v>54604</v>
      </c>
      <c r="AU2" s="999">
        <f>Flags!AU6</f>
        <v>54788</v>
      </c>
      <c r="AV2" s="999">
        <f>Flags!AV6</f>
        <v>54969</v>
      </c>
      <c r="AW2" s="999">
        <f>Flags!AW6</f>
        <v>55153</v>
      </c>
      <c r="AX2" s="999">
        <f>Flags!AX6</f>
        <v>55334</v>
      </c>
      <c r="AY2" s="999">
        <f>Flags!AY6</f>
        <v>55518</v>
      </c>
      <c r="AZ2" s="999">
        <f>Flags!AZ6</f>
        <v>55700</v>
      </c>
      <c r="BA2" s="999">
        <f>Flags!BA6</f>
        <v>55884</v>
      </c>
      <c r="BB2" s="999">
        <f>Flags!BB6</f>
        <v>56065</v>
      </c>
      <c r="BC2" s="999">
        <f>Flags!BC6</f>
        <v>56249</v>
      </c>
      <c r="BD2" s="999">
        <f>Flags!BD6</f>
        <v>56430</v>
      </c>
      <c r="BE2" s="999">
        <f>Flags!BE6</f>
        <v>56614</v>
      </c>
      <c r="BF2" s="999">
        <f>Flags!BF6</f>
        <v>56795</v>
      </c>
      <c r="BG2" s="999">
        <f>Flags!BG6</f>
        <v>56979</v>
      </c>
      <c r="BH2" s="999">
        <f>Flags!BH6</f>
        <v>57161</v>
      </c>
      <c r="BI2" s="999">
        <f>Flags!BI6</f>
        <v>57345</v>
      </c>
      <c r="BJ2" s="999">
        <f>Flags!BJ6</f>
        <v>57526</v>
      </c>
      <c r="BK2" s="999">
        <f>Flags!BK6</f>
        <v>57710</v>
      </c>
      <c r="BL2" s="999">
        <f>Flags!BL6</f>
        <v>57891</v>
      </c>
      <c r="BM2" s="999">
        <f>Flags!BM6</f>
        <v>58075</v>
      </c>
      <c r="BN2" s="999">
        <f>Flags!BN6</f>
        <v>58256</v>
      </c>
      <c r="BO2" s="999">
        <f>Flags!BO6</f>
        <v>58440</v>
      </c>
      <c r="BP2" s="999">
        <f>Flags!BP6</f>
        <v>58622</v>
      </c>
      <c r="BQ2" s="999">
        <f>Flags!BQ6</f>
        <v>58806</v>
      </c>
      <c r="BR2" s="999">
        <f>Flags!BR6</f>
        <v>58987</v>
      </c>
      <c r="BS2" s="999">
        <f>Flags!BS6</f>
        <v>59171</v>
      </c>
      <c r="BT2" s="999">
        <f>Flags!BT6</f>
        <v>59352</v>
      </c>
      <c r="BU2" s="999">
        <f>Flags!BU6</f>
        <v>59536</v>
      </c>
      <c r="BV2" s="999">
        <f>Flags!BV6</f>
        <v>59717</v>
      </c>
      <c r="BW2" s="999">
        <f>Flags!BW6</f>
        <v>59901</v>
      </c>
      <c r="BX2" s="999">
        <f>Flags!BX6</f>
        <v>60083</v>
      </c>
      <c r="BY2" s="999">
        <f>Flags!BY6</f>
        <v>60267</v>
      </c>
      <c r="BZ2" s="999">
        <f>Flags!BZ6</f>
        <v>60448</v>
      </c>
      <c r="CA2" s="999">
        <f>Flags!CA6</f>
        <v>60632</v>
      </c>
      <c r="CB2" s="999">
        <f>Flags!CB6</f>
        <v>60813</v>
      </c>
      <c r="CC2" s="999">
        <f>Flags!CC6</f>
        <v>60997</v>
      </c>
      <c r="CD2" s="999">
        <f>Flags!CD6</f>
        <v>61178</v>
      </c>
      <c r="CE2" s="999">
        <f>Flags!CE6</f>
        <v>61362</v>
      </c>
      <c r="CF2" s="999">
        <f>Flags!CF6</f>
        <v>61544</v>
      </c>
      <c r="CG2" s="999">
        <f>Flags!CG6</f>
        <v>61728</v>
      </c>
      <c r="CH2" s="999">
        <f>Flags!CH6</f>
        <v>61909</v>
      </c>
      <c r="CI2" s="999">
        <f>Flags!CI6</f>
        <v>62093</v>
      </c>
      <c r="CJ2" s="999">
        <f>Flags!CJ6</f>
        <v>62274</v>
      </c>
      <c r="CK2" s="999">
        <f>Flags!CK6</f>
        <v>62458</v>
      </c>
      <c r="CL2" s="999">
        <f>Flags!CL6</f>
        <v>62639</v>
      </c>
      <c r="CM2" s="999">
        <f>Flags!CM6</f>
        <v>62823</v>
      </c>
      <c r="CN2" s="999">
        <f>Flags!CN6</f>
        <v>63005</v>
      </c>
      <c r="CO2" s="999">
        <f>Flags!CO6</f>
        <v>63189</v>
      </c>
      <c r="CP2" s="999">
        <f>Flags!CP6</f>
        <v>63370</v>
      </c>
      <c r="CQ2" s="999">
        <f>Flags!CQ6</f>
        <v>63554</v>
      </c>
      <c r="CR2" s="999">
        <f>Flags!CR6</f>
        <v>63735</v>
      </c>
      <c r="CS2" s="999">
        <f>Flags!CS6</f>
        <v>63919</v>
      </c>
      <c r="CT2" s="999">
        <f>Flags!CT6</f>
        <v>64100</v>
      </c>
      <c r="CU2" s="999">
        <f>Flags!CU6</f>
        <v>64284</v>
      </c>
      <c r="CV2" s="999">
        <f>Flags!CV6</f>
        <v>64466</v>
      </c>
      <c r="CW2" s="999">
        <f>Flags!CW6</f>
        <v>64650</v>
      </c>
      <c r="CX2" s="999">
        <f>Flags!CX6</f>
        <v>64831</v>
      </c>
      <c r="CY2" s="999">
        <f>Flags!CY6</f>
        <v>65015</v>
      </c>
      <c r="CZ2" s="999">
        <f>Flags!CZ6</f>
        <v>65196</v>
      </c>
      <c r="DA2" s="999">
        <f>Flags!DA6</f>
        <v>65380</v>
      </c>
      <c r="DB2" s="999">
        <f>Flags!DB6</f>
        <v>65561</v>
      </c>
      <c r="DC2" s="999">
        <f>Flags!DC6</f>
        <v>65745</v>
      </c>
      <c r="DD2" s="999">
        <f>Flags!DD6</f>
        <v>65927</v>
      </c>
      <c r="DE2" s="999">
        <f>Flags!DE6</f>
        <v>66111</v>
      </c>
      <c r="DF2" s="999">
        <f>Flags!DF6</f>
        <v>66292</v>
      </c>
      <c r="DG2" s="999">
        <f>Flags!DG6</f>
        <v>66476</v>
      </c>
      <c r="DH2" s="999">
        <f>Flags!DH6</f>
        <v>66657</v>
      </c>
      <c r="DI2" s="999">
        <f>Flags!DI6</f>
        <v>66841</v>
      </c>
      <c r="DJ2" s="999">
        <f>Flags!DJ6</f>
        <v>67022</v>
      </c>
      <c r="DK2" s="999">
        <f>Flags!DK6</f>
        <v>67206</v>
      </c>
      <c r="DL2" s="999">
        <f>Flags!DL6</f>
        <v>67388</v>
      </c>
      <c r="DM2" s="999">
        <f>Flags!DM6</f>
        <v>67572</v>
      </c>
      <c r="DN2" s="999">
        <f>Flags!DN6</f>
        <v>67753</v>
      </c>
      <c r="DO2" s="999">
        <f>Flags!DO6</f>
        <v>67937</v>
      </c>
      <c r="DP2" s="999">
        <f>Flags!DP6</f>
        <v>68118</v>
      </c>
      <c r="DQ2" s="999">
        <f>Flags!DQ6</f>
        <v>68302</v>
      </c>
      <c r="DR2" s="999">
        <f>Flags!DR6</f>
        <v>68483</v>
      </c>
      <c r="DS2" s="999">
        <f>Flags!DS6</f>
        <v>68667</v>
      </c>
      <c r="DT2" s="999">
        <f>Flags!DT6</f>
        <v>68849</v>
      </c>
      <c r="DU2" s="999">
        <f>Flags!DU6</f>
        <v>69033</v>
      </c>
      <c r="DV2" s="999">
        <f>Flags!DV6</f>
        <v>69214</v>
      </c>
      <c r="DW2" s="999">
        <f>Flags!DW6</f>
        <v>69398</v>
      </c>
    </row>
    <row r="3" spans="1:127">
      <c r="A3" s="995" t="str">
        <f>Flags!A7</f>
        <v>Year</v>
      </c>
      <c r="B3" s="673"/>
      <c r="C3" s="673"/>
      <c r="D3" s="484"/>
      <c r="E3" s="484"/>
      <c r="F3" s="309"/>
      <c r="G3" s="1000">
        <f>Flags!G7</f>
        <v>0</v>
      </c>
      <c r="H3" s="1000">
        <f>Flags!H7</f>
        <v>1</v>
      </c>
      <c r="I3" s="1000">
        <f>Flags!I7</f>
        <v>1</v>
      </c>
      <c r="J3" s="1000">
        <f>Flags!J7</f>
        <v>2</v>
      </c>
      <c r="K3" s="1000">
        <f>Flags!K7</f>
        <v>2</v>
      </c>
      <c r="L3" s="1000">
        <f>Flags!L7</f>
        <v>3</v>
      </c>
      <c r="M3" s="1000">
        <f>Flags!M7</f>
        <v>3</v>
      </c>
      <c r="N3" s="1000">
        <f>Flags!N7</f>
        <v>4</v>
      </c>
      <c r="O3" s="1000">
        <f>Flags!O7</f>
        <v>4</v>
      </c>
      <c r="P3" s="1000">
        <f>Flags!P7</f>
        <v>5</v>
      </c>
      <c r="Q3" s="1000">
        <f>Flags!Q7</f>
        <v>5</v>
      </c>
      <c r="R3" s="1000">
        <f>Flags!R7</f>
        <v>6</v>
      </c>
      <c r="S3" s="1000">
        <f>Flags!S7</f>
        <v>6</v>
      </c>
      <c r="T3" s="1000">
        <f>Flags!T7</f>
        <v>7</v>
      </c>
      <c r="U3" s="1000">
        <f>Flags!U7</f>
        <v>7</v>
      </c>
      <c r="V3" s="1000">
        <f>Flags!V7</f>
        <v>8</v>
      </c>
      <c r="W3" s="1000">
        <f>Flags!W7</f>
        <v>8</v>
      </c>
      <c r="X3" s="1000">
        <f>Flags!X7</f>
        <v>9</v>
      </c>
      <c r="Y3" s="1000">
        <f>Flags!Y7</f>
        <v>9</v>
      </c>
      <c r="Z3" s="1000">
        <f>Flags!Z7</f>
        <v>10</v>
      </c>
      <c r="AA3" s="1000">
        <f>Flags!AA7</f>
        <v>10</v>
      </c>
      <c r="AB3" s="1000">
        <f>Flags!AB7</f>
        <v>11</v>
      </c>
      <c r="AC3" s="1000">
        <f>Flags!AC7</f>
        <v>11</v>
      </c>
      <c r="AD3" s="1000">
        <f>Flags!AD7</f>
        <v>12</v>
      </c>
      <c r="AE3" s="1000">
        <f>Flags!AE7</f>
        <v>12</v>
      </c>
      <c r="AF3" s="1000">
        <f>Flags!AF7</f>
        <v>13</v>
      </c>
      <c r="AG3" s="1000">
        <f>Flags!AG7</f>
        <v>13</v>
      </c>
      <c r="AH3" s="1000">
        <f>Flags!AH7</f>
        <v>14</v>
      </c>
      <c r="AI3" s="1000">
        <f>Flags!AI7</f>
        <v>14</v>
      </c>
      <c r="AJ3" s="1000">
        <f>Flags!AJ7</f>
        <v>15</v>
      </c>
      <c r="AK3" s="1000">
        <f>Flags!AK7</f>
        <v>15</v>
      </c>
      <c r="AL3" s="1000">
        <f>Flags!AL7</f>
        <v>16</v>
      </c>
      <c r="AM3" s="1000">
        <f>Flags!AM7</f>
        <v>16</v>
      </c>
      <c r="AN3" s="1000">
        <f>Flags!AN7</f>
        <v>17</v>
      </c>
      <c r="AO3" s="1000">
        <f>Flags!AO7</f>
        <v>17</v>
      </c>
      <c r="AP3" s="1000">
        <f>Flags!AP7</f>
        <v>18</v>
      </c>
      <c r="AQ3" s="1000">
        <f>Flags!AQ7</f>
        <v>18</v>
      </c>
      <c r="AR3" s="1000">
        <f>Flags!AR7</f>
        <v>19</v>
      </c>
      <c r="AS3" s="1000">
        <f>Flags!AS7</f>
        <v>19</v>
      </c>
      <c r="AT3" s="1000">
        <f>Flags!AT7</f>
        <v>20</v>
      </c>
      <c r="AU3" s="1000">
        <f>Flags!AU7</f>
        <v>20</v>
      </c>
      <c r="AV3" s="1000">
        <f>Flags!AV7</f>
        <v>21</v>
      </c>
      <c r="AW3" s="1000">
        <f>Flags!AW7</f>
        <v>21</v>
      </c>
      <c r="AX3" s="1000">
        <f>Flags!AX7</f>
        <v>22</v>
      </c>
      <c r="AY3" s="1000">
        <f>Flags!AY7</f>
        <v>22</v>
      </c>
      <c r="AZ3" s="1000">
        <f>Flags!AZ7</f>
        <v>23</v>
      </c>
      <c r="BA3" s="1000">
        <f>Flags!BA7</f>
        <v>23</v>
      </c>
      <c r="BB3" s="1000">
        <f>Flags!BB7</f>
        <v>24</v>
      </c>
      <c r="BC3" s="1000">
        <f>Flags!BC7</f>
        <v>24</v>
      </c>
      <c r="BD3" s="1000">
        <f>Flags!BD7</f>
        <v>25</v>
      </c>
      <c r="BE3" s="1000">
        <f>Flags!BE7</f>
        <v>25</v>
      </c>
      <c r="BF3" s="1000">
        <f>Flags!BF7</f>
        <v>26</v>
      </c>
      <c r="BG3" s="1000">
        <f>Flags!BG7</f>
        <v>26</v>
      </c>
      <c r="BH3" s="1000">
        <f>Flags!BH7</f>
        <v>27</v>
      </c>
      <c r="BI3" s="1000">
        <f>Flags!BI7</f>
        <v>27</v>
      </c>
      <c r="BJ3" s="1000">
        <f>Flags!BJ7</f>
        <v>28</v>
      </c>
      <c r="BK3" s="1000">
        <f>Flags!BK7</f>
        <v>28</v>
      </c>
      <c r="BL3" s="1000">
        <f>Flags!BL7</f>
        <v>29</v>
      </c>
      <c r="BM3" s="1000">
        <f>Flags!BM7</f>
        <v>29</v>
      </c>
      <c r="BN3" s="1000">
        <f>Flags!BN7</f>
        <v>30</v>
      </c>
      <c r="BO3" s="1000">
        <f>Flags!BO7</f>
        <v>30</v>
      </c>
      <c r="BP3" s="1000">
        <f>Flags!BP7</f>
        <v>31</v>
      </c>
      <c r="BQ3" s="1000">
        <f>Flags!BQ7</f>
        <v>31</v>
      </c>
      <c r="BR3" s="1000">
        <f>Flags!BR7</f>
        <v>32</v>
      </c>
      <c r="BS3" s="1000">
        <f>Flags!BS7</f>
        <v>32</v>
      </c>
      <c r="BT3" s="1000">
        <f>Flags!BT7</f>
        <v>33</v>
      </c>
      <c r="BU3" s="1000">
        <f>Flags!BU7</f>
        <v>33</v>
      </c>
      <c r="BV3" s="1000">
        <f>Flags!BV7</f>
        <v>34</v>
      </c>
      <c r="BW3" s="1000">
        <f>Flags!BW7</f>
        <v>34</v>
      </c>
      <c r="BX3" s="1000">
        <f>Flags!BX7</f>
        <v>35</v>
      </c>
      <c r="BY3" s="1000">
        <f>Flags!BY7</f>
        <v>35</v>
      </c>
      <c r="BZ3" s="1000">
        <f>Flags!BZ7</f>
        <v>36</v>
      </c>
      <c r="CA3" s="1000">
        <f>Flags!CA7</f>
        <v>36</v>
      </c>
      <c r="CB3" s="1000">
        <f>Flags!CB7</f>
        <v>37</v>
      </c>
      <c r="CC3" s="1000">
        <f>Flags!CC7</f>
        <v>37</v>
      </c>
      <c r="CD3" s="1000">
        <f>Flags!CD7</f>
        <v>38</v>
      </c>
      <c r="CE3" s="1000">
        <f>Flags!CE7</f>
        <v>38</v>
      </c>
      <c r="CF3" s="1000">
        <f>Flags!CF7</f>
        <v>39</v>
      </c>
      <c r="CG3" s="1000">
        <f>Flags!CG7</f>
        <v>39</v>
      </c>
      <c r="CH3" s="1000">
        <f>Flags!CH7</f>
        <v>40</v>
      </c>
      <c r="CI3" s="1000">
        <f>Flags!CI7</f>
        <v>40</v>
      </c>
      <c r="CJ3" s="1000">
        <f>Flags!CJ7</f>
        <v>41</v>
      </c>
      <c r="CK3" s="1000">
        <f>Flags!CK7</f>
        <v>41</v>
      </c>
      <c r="CL3" s="1000">
        <f>Flags!CL7</f>
        <v>42</v>
      </c>
      <c r="CM3" s="1000">
        <f>Flags!CM7</f>
        <v>42</v>
      </c>
      <c r="CN3" s="1000">
        <f>Flags!CN7</f>
        <v>43</v>
      </c>
      <c r="CO3" s="1000">
        <f>Flags!CO7</f>
        <v>43</v>
      </c>
      <c r="CP3" s="1000">
        <f>Flags!CP7</f>
        <v>44</v>
      </c>
      <c r="CQ3" s="1000">
        <f>Flags!CQ7</f>
        <v>44</v>
      </c>
      <c r="CR3" s="1000">
        <f>Flags!CR7</f>
        <v>45</v>
      </c>
      <c r="CS3" s="1000">
        <f>Flags!CS7</f>
        <v>45</v>
      </c>
      <c r="CT3" s="1000">
        <f>Flags!CT7</f>
        <v>46</v>
      </c>
      <c r="CU3" s="1000">
        <f>Flags!CU7</f>
        <v>46</v>
      </c>
      <c r="CV3" s="1000">
        <f>Flags!CV7</f>
        <v>47</v>
      </c>
      <c r="CW3" s="1000">
        <f>Flags!CW7</f>
        <v>47</v>
      </c>
      <c r="CX3" s="1000">
        <f>Flags!CX7</f>
        <v>48</v>
      </c>
      <c r="CY3" s="1000">
        <f>Flags!CY7</f>
        <v>48</v>
      </c>
      <c r="CZ3" s="1000">
        <f>Flags!CZ7</f>
        <v>49</v>
      </c>
      <c r="DA3" s="1000">
        <f>Flags!DA7</f>
        <v>49</v>
      </c>
      <c r="DB3" s="1000">
        <f>Flags!DB7</f>
        <v>50</v>
      </c>
      <c r="DC3" s="1000">
        <f>Flags!DC7</f>
        <v>50</v>
      </c>
      <c r="DD3" s="1000">
        <f>Flags!DD7</f>
        <v>51</v>
      </c>
      <c r="DE3" s="1000">
        <f>Flags!DE7</f>
        <v>51</v>
      </c>
      <c r="DF3" s="1000">
        <f>Flags!DF7</f>
        <v>52</v>
      </c>
      <c r="DG3" s="1000">
        <f>Flags!DG7</f>
        <v>52</v>
      </c>
      <c r="DH3" s="1000">
        <f>Flags!DH7</f>
        <v>53</v>
      </c>
      <c r="DI3" s="1000">
        <f>Flags!DI7</f>
        <v>53</v>
      </c>
      <c r="DJ3" s="1000">
        <f>Flags!DJ7</f>
        <v>54</v>
      </c>
      <c r="DK3" s="1000">
        <f>Flags!DK7</f>
        <v>54</v>
      </c>
      <c r="DL3" s="1000">
        <f>Flags!DL7</f>
        <v>55</v>
      </c>
      <c r="DM3" s="1000">
        <f>Flags!DM7</f>
        <v>55</v>
      </c>
      <c r="DN3" s="1000">
        <f>Flags!DN7</f>
        <v>56</v>
      </c>
      <c r="DO3" s="1000">
        <f>Flags!DO7</f>
        <v>56</v>
      </c>
      <c r="DP3" s="1000">
        <f>Flags!DP7</f>
        <v>57</v>
      </c>
      <c r="DQ3" s="1000">
        <f>Flags!DQ7</f>
        <v>57</v>
      </c>
      <c r="DR3" s="1000">
        <f>Flags!DR7</f>
        <v>58</v>
      </c>
      <c r="DS3" s="1000">
        <f>Flags!DS7</f>
        <v>58</v>
      </c>
      <c r="DT3" s="1000">
        <f>Flags!DT7</f>
        <v>59</v>
      </c>
      <c r="DU3" s="1000">
        <f>Flags!DU7</f>
        <v>59</v>
      </c>
      <c r="DV3" s="1000">
        <f>Flags!DV7</f>
        <v>60</v>
      </c>
      <c r="DW3" s="1000">
        <f>Flags!DW7</f>
        <v>60</v>
      </c>
    </row>
    <row r="4" spans="1:127">
      <c r="A4" s="860" t="s">
        <v>1187</v>
      </c>
      <c r="B4" s="861"/>
      <c r="C4" s="861"/>
      <c r="D4" s="863"/>
      <c r="E4" s="863"/>
      <c r="F4" s="869"/>
      <c r="G4" s="1075">
        <f>Flags!G8</f>
        <v>0</v>
      </c>
      <c r="H4" s="1075">
        <f>Flags!H8</f>
        <v>1</v>
      </c>
      <c r="I4" s="1075">
        <f>Flags!I8</f>
        <v>2</v>
      </c>
      <c r="J4" s="1075">
        <f>Flags!J8</f>
        <v>3</v>
      </c>
      <c r="K4" s="1075">
        <f>Flags!K8</f>
        <v>4</v>
      </c>
      <c r="L4" s="1075">
        <f>Flags!L8</f>
        <v>5</v>
      </c>
      <c r="M4" s="1075">
        <f>Flags!M8</f>
        <v>6</v>
      </c>
      <c r="N4" s="1075">
        <f>Flags!N8</f>
        <v>7</v>
      </c>
      <c r="O4" s="1075">
        <f>Flags!O8</f>
        <v>8</v>
      </c>
      <c r="P4" s="1075">
        <f>Flags!P8</f>
        <v>9</v>
      </c>
      <c r="Q4" s="1075">
        <f>Flags!Q8</f>
        <v>10</v>
      </c>
      <c r="R4" s="1075">
        <f>Flags!R8</f>
        <v>11</v>
      </c>
      <c r="S4" s="1075">
        <f>Flags!S8</f>
        <v>12</v>
      </c>
      <c r="T4" s="1075">
        <f>Flags!T8</f>
        <v>13</v>
      </c>
      <c r="U4" s="1075">
        <f>Flags!U8</f>
        <v>14</v>
      </c>
      <c r="V4" s="1075">
        <f>Flags!V8</f>
        <v>15</v>
      </c>
      <c r="W4" s="1075">
        <f>Flags!W8</f>
        <v>16</v>
      </c>
      <c r="X4" s="1075">
        <f>Flags!X8</f>
        <v>17</v>
      </c>
      <c r="Y4" s="1075">
        <f>Flags!Y8</f>
        <v>18</v>
      </c>
      <c r="Z4" s="1075">
        <f>Flags!Z8</f>
        <v>19</v>
      </c>
      <c r="AA4" s="1075">
        <f>Flags!AA8</f>
        <v>20</v>
      </c>
      <c r="AB4" s="1075">
        <f>Flags!AB8</f>
        <v>21</v>
      </c>
      <c r="AC4" s="1075">
        <f>Flags!AC8</f>
        <v>22</v>
      </c>
      <c r="AD4" s="1075">
        <f>Flags!AD8</f>
        <v>23</v>
      </c>
      <c r="AE4" s="1075">
        <f>Flags!AE8</f>
        <v>24</v>
      </c>
      <c r="AF4" s="1075">
        <f>Flags!AF8</f>
        <v>25</v>
      </c>
      <c r="AG4" s="1075">
        <f>Flags!AG8</f>
        <v>26</v>
      </c>
      <c r="AH4" s="1075">
        <f>Flags!AH8</f>
        <v>27</v>
      </c>
      <c r="AI4" s="1075">
        <f>Flags!AI8</f>
        <v>28</v>
      </c>
      <c r="AJ4" s="1075">
        <f>Flags!AJ8</f>
        <v>29</v>
      </c>
      <c r="AK4" s="1075">
        <f>Flags!AK8</f>
        <v>30</v>
      </c>
      <c r="AL4" s="1075">
        <f>Flags!AL8</f>
        <v>31</v>
      </c>
      <c r="AM4" s="1075">
        <f>Flags!AM8</f>
        <v>32</v>
      </c>
      <c r="AN4" s="1075">
        <f>Flags!AN8</f>
        <v>33</v>
      </c>
      <c r="AO4" s="1075">
        <f>Flags!AO8</f>
        <v>34</v>
      </c>
      <c r="AP4" s="1075">
        <f>Flags!AP8</f>
        <v>35</v>
      </c>
      <c r="AQ4" s="1075">
        <f>Flags!AQ8</f>
        <v>36</v>
      </c>
      <c r="AR4" s="1075">
        <f>Flags!AR8</f>
        <v>37</v>
      </c>
      <c r="AS4" s="1075">
        <f>Flags!AS8</f>
        <v>38</v>
      </c>
      <c r="AT4" s="1075">
        <f>Flags!AT8</f>
        <v>39</v>
      </c>
      <c r="AU4" s="1075">
        <f>Flags!AU8</f>
        <v>40</v>
      </c>
      <c r="AV4" s="1075">
        <f>Flags!AV8</f>
        <v>41</v>
      </c>
      <c r="AW4" s="1075">
        <f>Flags!AW8</f>
        <v>42</v>
      </c>
      <c r="AX4" s="1075">
        <f>Flags!AX8</f>
        <v>43</v>
      </c>
      <c r="AY4" s="1075">
        <f>Flags!AY8</f>
        <v>44</v>
      </c>
      <c r="AZ4" s="1075">
        <f>Flags!AZ8</f>
        <v>45</v>
      </c>
      <c r="BA4" s="1075">
        <f>Flags!BA8</f>
        <v>46</v>
      </c>
      <c r="BB4" s="1075">
        <f>Flags!BB8</f>
        <v>47</v>
      </c>
      <c r="BC4" s="1075">
        <f>Flags!BC8</f>
        <v>48</v>
      </c>
      <c r="BD4" s="1075">
        <f>Flags!BD8</f>
        <v>49</v>
      </c>
      <c r="BE4" s="1075">
        <f>Flags!BE8</f>
        <v>50</v>
      </c>
      <c r="BF4" s="1075">
        <f>Flags!BF8</f>
        <v>51</v>
      </c>
      <c r="BG4" s="1075">
        <f>Flags!BG8</f>
        <v>52</v>
      </c>
      <c r="BH4" s="1075">
        <f>Flags!BH8</f>
        <v>53</v>
      </c>
      <c r="BI4" s="1075">
        <f>Flags!BI8</f>
        <v>54</v>
      </c>
      <c r="BJ4" s="1075">
        <f>Flags!BJ8</f>
        <v>55</v>
      </c>
      <c r="BK4" s="1075">
        <f>Flags!BK8</f>
        <v>56</v>
      </c>
      <c r="BL4" s="1075">
        <f>Flags!BL8</f>
        <v>57</v>
      </c>
      <c r="BM4" s="1075">
        <f>Flags!BM8</f>
        <v>58</v>
      </c>
      <c r="BN4" s="1075">
        <f>Flags!BN8</f>
        <v>59</v>
      </c>
      <c r="BO4" s="1075">
        <f>Flags!BO8</f>
        <v>60</v>
      </c>
      <c r="BP4" s="1075">
        <f>Flags!BP8</f>
        <v>61</v>
      </c>
      <c r="BQ4" s="1075">
        <f>Flags!BQ8</f>
        <v>62</v>
      </c>
      <c r="BR4" s="1075">
        <f>Flags!BR8</f>
        <v>63</v>
      </c>
      <c r="BS4" s="1075">
        <f>Flags!BS8</f>
        <v>64</v>
      </c>
      <c r="BT4" s="1075">
        <f>Flags!BT8</f>
        <v>65</v>
      </c>
      <c r="BU4" s="1075">
        <f>Flags!BU8</f>
        <v>66</v>
      </c>
      <c r="BV4" s="1075">
        <f>Flags!BV8</f>
        <v>67</v>
      </c>
      <c r="BW4" s="1075">
        <f>Flags!BW8</f>
        <v>68</v>
      </c>
      <c r="BX4" s="1075">
        <f>Flags!BX8</f>
        <v>69</v>
      </c>
      <c r="BY4" s="1075">
        <f>Flags!BY8</f>
        <v>70</v>
      </c>
      <c r="BZ4" s="1075">
        <f>Flags!BZ8</f>
        <v>71</v>
      </c>
      <c r="CA4" s="1075">
        <f>Flags!CA8</f>
        <v>72</v>
      </c>
      <c r="CB4" s="1075">
        <f>Flags!CB8</f>
        <v>73</v>
      </c>
      <c r="CC4" s="1075">
        <f>Flags!CC8</f>
        <v>74</v>
      </c>
      <c r="CD4" s="1075">
        <f>Flags!CD8</f>
        <v>75</v>
      </c>
      <c r="CE4" s="1075">
        <f>Flags!CE8</f>
        <v>76</v>
      </c>
      <c r="CF4" s="1075">
        <f>Flags!CF8</f>
        <v>77</v>
      </c>
      <c r="CG4" s="1075">
        <f>Flags!CG8</f>
        <v>78</v>
      </c>
      <c r="CH4" s="1075">
        <f>Flags!CH8</f>
        <v>79</v>
      </c>
      <c r="CI4" s="1075">
        <f>Flags!CI8</f>
        <v>80</v>
      </c>
      <c r="CJ4" s="1075">
        <f>Flags!CJ8</f>
        <v>81</v>
      </c>
      <c r="CK4" s="1075">
        <f>Flags!CK8</f>
        <v>82</v>
      </c>
      <c r="CL4" s="1075">
        <f>Flags!CL8</f>
        <v>83</v>
      </c>
      <c r="CM4" s="1075">
        <f>Flags!CM8</f>
        <v>84</v>
      </c>
      <c r="CN4" s="1075">
        <f>Flags!CN8</f>
        <v>85</v>
      </c>
      <c r="CO4" s="1075">
        <f>Flags!CO8</f>
        <v>86</v>
      </c>
      <c r="CP4" s="1075">
        <f>Flags!CP8</f>
        <v>87</v>
      </c>
      <c r="CQ4" s="1075">
        <f>Flags!CQ8</f>
        <v>88</v>
      </c>
      <c r="CR4" s="1075">
        <f>Flags!CR8</f>
        <v>89</v>
      </c>
      <c r="CS4" s="1075">
        <f>Flags!CS8</f>
        <v>90</v>
      </c>
      <c r="CT4" s="1075">
        <f>Flags!CT8</f>
        <v>91</v>
      </c>
      <c r="CU4" s="1075">
        <f>Flags!CU8</f>
        <v>92</v>
      </c>
      <c r="CV4" s="1075">
        <f>Flags!CV8</f>
        <v>93</v>
      </c>
      <c r="CW4" s="1075">
        <f>Flags!CW8</f>
        <v>94</v>
      </c>
      <c r="CX4" s="1075">
        <f>Flags!CX8</f>
        <v>95</v>
      </c>
      <c r="CY4" s="1075">
        <f>Flags!CY8</f>
        <v>96</v>
      </c>
      <c r="CZ4" s="1075">
        <f>Flags!CZ8</f>
        <v>97</v>
      </c>
      <c r="DA4" s="1075">
        <f>Flags!DA8</f>
        <v>98</v>
      </c>
      <c r="DB4" s="1075">
        <f>Flags!DB8</f>
        <v>99</v>
      </c>
      <c r="DC4" s="1075">
        <f>Flags!DC8</f>
        <v>100</v>
      </c>
      <c r="DD4" s="1075">
        <f>Flags!DD8</f>
        <v>101</v>
      </c>
      <c r="DE4" s="1075">
        <f>Flags!DE8</f>
        <v>102</v>
      </c>
      <c r="DF4" s="1075">
        <f>Flags!DF8</f>
        <v>103</v>
      </c>
      <c r="DG4" s="1075">
        <f>Flags!DG8</f>
        <v>104</v>
      </c>
      <c r="DH4" s="1075">
        <f>Flags!DH8</f>
        <v>105</v>
      </c>
      <c r="DI4" s="1075">
        <f>Flags!DI8</f>
        <v>106</v>
      </c>
      <c r="DJ4" s="1075">
        <f>Flags!DJ8</f>
        <v>107</v>
      </c>
      <c r="DK4" s="1075">
        <f>Flags!DK8</f>
        <v>108</v>
      </c>
      <c r="DL4" s="1075">
        <f>Flags!DL8</f>
        <v>109</v>
      </c>
      <c r="DM4" s="1075">
        <f>Flags!DM8</f>
        <v>110</v>
      </c>
      <c r="DN4" s="1075">
        <f>Flags!DN8</f>
        <v>111</v>
      </c>
      <c r="DO4" s="1075">
        <f>Flags!DO8</f>
        <v>112</v>
      </c>
      <c r="DP4" s="1075">
        <f>Flags!DP8</f>
        <v>113</v>
      </c>
      <c r="DQ4" s="1075">
        <f>Flags!DQ8</f>
        <v>114</v>
      </c>
      <c r="DR4" s="1075">
        <f>Flags!DR8</f>
        <v>115</v>
      </c>
      <c r="DS4" s="1075">
        <f>Flags!DS8</f>
        <v>116</v>
      </c>
      <c r="DT4" s="1075">
        <f>Flags!DT8</f>
        <v>117</v>
      </c>
      <c r="DU4" s="1075">
        <f>Flags!DU8</f>
        <v>118</v>
      </c>
      <c r="DV4" s="1075">
        <f>Flags!DV8</f>
        <v>119</v>
      </c>
      <c r="DW4" s="1075">
        <f>Flags!DW8</f>
        <v>120</v>
      </c>
    </row>
    <row r="5" spans="1:127">
      <c r="A5" s="995" t="str">
        <f>Flags!A12</f>
        <v>Project Life</v>
      </c>
      <c r="B5" s="673"/>
      <c r="C5" s="673"/>
      <c r="D5" s="484"/>
      <c r="E5" s="484"/>
      <c r="F5" s="309"/>
      <c r="G5" s="1001" t="b">
        <f>Flags!G12</f>
        <v>0</v>
      </c>
      <c r="H5" s="1001" t="b">
        <f>Flags!H12</f>
        <v>1</v>
      </c>
      <c r="I5" s="1001" t="b">
        <f>Flags!I12</f>
        <v>1</v>
      </c>
      <c r="J5" s="1001" t="b">
        <f>Flags!J12</f>
        <v>1</v>
      </c>
      <c r="K5" s="1001" t="b">
        <f>Flags!K12</f>
        <v>1</v>
      </c>
      <c r="L5" s="1001" t="b">
        <f>Flags!L12</f>
        <v>1</v>
      </c>
      <c r="M5" s="1001" t="b">
        <f>Flags!M12</f>
        <v>1</v>
      </c>
      <c r="N5" s="1001" t="b">
        <f>Flags!N12</f>
        <v>1</v>
      </c>
      <c r="O5" s="1001" t="b">
        <f>Flags!O12</f>
        <v>1</v>
      </c>
      <c r="P5" s="1001" t="b">
        <f>Flags!P12</f>
        <v>1</v>
      </c>
      <c r="Q5" s="1001" t="b">
        <f>Flags!Q12</f>
        <v>1</v>
      </c>
      <c r="R5" s="1001" t="b">
        <f>Flags!R12</f>
        <v>1</v>
      </c>
      <c r="S5" s="1001" t="b">
        <f>Flags!S12</f>
        <v>1</v>
      </c>
      <c r="T5" s="1001" t="b">
        <f>Flags!T12</f>
        <v>1</v>
      </c>
      <c r="U5" s="1001" t="b">
        <f>Flags!U12</f>
        <v>1</v>
      </c>
      <c r="V5" s="1001" t="b">
        <f>Flags!V12</f>
        <v>1</v>
      </c>
      <c r="W5" s="1001" t="b">
        <f>Flags!W12</f>
        <v>1</v>
      </c>
      <c r="X5" s="1001" t="b">
        <f>Flags!X12</f>
        <v>1</v>
      </c>
      <c r="Y5" s="1001" t="b">
        <f>Flags!Y12</f>
        <v>1</v>
      </c>
      <c r="Z5" s="1001" t="b">
        <f>Flags!Z12</f>
        <v>1</v>
      </c>
      <c r="AA5" s="1001" t="b">
        <f>Flags!AA12</f>
        <v>1</v>
      </c>
      <c r="AB5" s="1001" t="b">
        <f>Flags!AB12</f>
        <v>1</v>
      </c>
      <c r="AC5" s="1001" t="b">
        <f>Flags!AC12</f>
        <v>1</v>
      </c>
      <c r="AD5" s="1001" t="b">
        <f>Flags!AD12</f>
        <v>1</v>
      </c>
      <c r="AE5" s="1001" t="b">
        <f>Flags!AE12</f>
        <v>1</v>
      </c>
      <c r="AF5" s="1001" t="b">
        <f>Flags!AF12</f>
        <v>1</v>
      </c>
      <c r="AG5" s="1001" t="b">
        <f>Flags!AG12</f>
        <v>1</v>
      </c>
      <c r="AH5" s="1001" t="b">
        <f>Flags!AH12</f>
        <v>1</v>
      </c>
      <c r="AI5" s="1001" t="b">
        <f>Flags!AI12</f>
        <v>1</v>
      </c>
      <c r="AJ5" s="1001" t="b">
        <f>Flags!AJ12</f>
        <v>1</v>
      </c>
      <c r="AK5" s="1001" t="b">
        <f>Flags!AK12</f>
        <v>1</v>
      </c>
      <c r="AL5" s="1001" t="b">
        <f>Flags!AL12</f>
        <v>1</v>
      </c>
      <c r="AM5" s="1001" t="b">
        <f>Flags!AM12</f>
        <v>1</v>
      </c>
      <c r="AN5" s="1001" t="b">
        <f>Flags!AN12</f>
        <v>1</v>
      </c>
      <c r="AO5" s="1001" t="b">
        <f>Flags!AO12</f>
        <v>1</v>
      </c>
      <c r="AP5" s="1001" t="b">
        <f>Flags!AP12</f>
        <v>1</v>
      </c>
      <c r="AQ5" s="1001" t="b">
        <f>Flags!AQ12</f>
        <v>1</v>
      </c>
      <c r="AR5" s="1001" t="b">
        <f>Flags!AR12</f>
        <v>1</v>
      </c>
      <c r="AS5" s="1001" t="b">
        <f>Flags!AS12</f>
        <v>1</v>
      </c>
      <c r="AT5" s="1001" t="b">
        <f>Flags!AT12</f>
        <v>1</v>
      </c>
      <c r="AU5" s="1001" t="b">
        <f>Flags!AU12</f>
        <v>1</v>
      </c>
      <c r="AV5" s="1001" t="b">
        <f>Flags!AV12</f>
        <v>1</v>
      </c>
      <c r="AW5" s="1001" t="b">
        <f>Flags!AW12</f>
        <v>1</v>
      </c>
      <c r="AX5" s="1001" t="b">
        <f>Flags!AX12</f>
        <v>1</v>
      </c>
      <c r="AY5" s="1001" t="b">
        <f>Flags!AY12</f>
        <v>1</v>
      </c>
      <c r="AZ5" s="1001" t="b">
        <f>Flags!AZ12</f>
        <v>1</v>
      </c>
      <c r="BA5" s="1001" t="b">
        <f>Flags!BA12</f>
        <v>1</v>
      </c>
      <c r="BB5" s="1001" t="b">
        <f>Flags!BB12</f>
        <v>1</v>
      </c>
      <c r="BC5" s="1001" t="b">
        <f>Flags!BC12</f>
        <v>1</v>
      </c>
      <c r="BD5" s="1001" t="b">
        <f>Flags!BD12</f>
        <v>1</v>
      </c>
      <c r="BE5" s="1001" t="b">
        <f>Flags!BE12</f>
        <v>1</v>
      </c>
      <c r="BF5" s="1001" t="b">
        <f>Flags!BF12</f>
        <v>1</v>
      </c>
      <c r="BG5" s="1001" t="b">
        <f>Flags!BG12</f>
        <v>1</v>
      </c>
      <c r="BH5" s="1001" t="b">
        <f>Flags!BH12</f>
        <v>1</v>
      </c>
      <c r="BI5" s="1001" t="b">
        <f>Flags!BI12</f>
        <v>1</v>
      </c>
      <c r="BJ5" s="1001" t="b">
        <f>Flags!BJ12</f>
        <v>1</v>
      </c>
      <c r="BK5" s="1001" t="b">
        <f>Flags!BK12</f>
        <v>1</v>
      </c>
      <c r="BL5" s="1001" t="b">
        <f>Flags!BL12</f>
        <v>1</v>
      </c>
      <c r="BM5" s="1001" t="b">
        <f>Flags!BM12</f>
        <v>1</v>
      </c>
      <c r="BN5" s="1001" t="b">
        <f>Flags!BN12</f>
        <v>1</v>
      </c>
      <c r="BO5" s="1001" t="b">
        <f>Flags!BO12</f>
        <v>1</v>
      </c>
      <c r="BP5" s="1001" t="b">
        <f>Flags!BP12</f>
        <v>0</v>
      </c>
      <c r="BQ5" s="1001" t="b">
        <f>Flags!BQ12</f>
        <v>0</v>
      </c>
      <c r="BR5" s="1001" t="b">
        <f>Flags!BR12</f>
        <v>0</v>
      </c>
      <c r="BS5" s="1001" t="b">
        <f>Flags!BS12</f>
        <v>0</v>
      </c>
      <c r="BT5" s="1001" t="b">
        <f>Flags!BT12</f>
        <v>0</v>
      </c>
      <c r="BU5" s="1001" t="b">
        <f>Flags!BU12</f>
        <v>0</v>
      </c>
      <c r="BV5" s="1001" t="b">
        <f>Flags!BV12</f>
        <v>0</v>
      </c>
      <c r="BW5" s="1001" t="b">
        <f>Flags!BW12</f>
        <v>0</v>
      </c>
      <c r="BX5" s="1001" t="b">
        <f>Flags!BX12</f>
        <v>0</v>
      </c>
      <c r="BY5" s="1001" t="b">
        <f>Flags!BY12</f>
        <v>0</v>
      </c>
      <c r="BZ5" s="1001" t="b">
        <f>Flags!BZ12</f>
        <v>0</v>
      </c>
      <c r="CA5" s="1001" t="b">
        <f>Flags!CA12</f>
        <v>0</v>
      </c>
      <c r="CB5" s="1001" t="b">
        <f>Flags!CB12</f>
        <v>0</v>
      </c>
      <c r="CC5" s="1001" t="b">
        <f>Flags!CC12</f>
        <v>0</v>
      </c>
      <c r="CD5" s="1001" t="b">
        <f>Flags!CD12</f>
        <v>0</v>
      </c>
      <c r="CE5" s="1001" t="b">
        <f>Flags!CE12</f>
        <v>0</v>
      </c>
      <c r="CF5" s="1001" t="b">
        <f>Flags!CF12</f>
        <v>0</v>
      </c>
      <c r="CG5" s="1001" t="b">
        <f>Flags!CG12</f>
        <v>0</v>
      </c>
      <c r="CH5" s="1001" t="b">
        <f>Flags!CH12</f>
        <v>0</v>
      </c>
      <c r="CI5" s="1001" t="b">
        <f>Flags!CI12</f>
        <v>0</v>
      </c>
      <c r="CJ5" s="1001" t="b">
        <f>Flags!CJ12</f>
        <v>0</v>
      </c>
      <c r="CK5" s="1001" t="b">
        <f>Flags!CK12</f>
        <v>0</v>
      </c>
      <c r="CL5" s="1001" t="b">
        <f>Flags!CL12</f>
        <v>0</v>
      </c>
      <c r="CM5" s="1001" t="b">
        <f>Flags!CM12</f>
        <v>0</v>
      </c>
      <c r="CN5" s="1001" t="b">
        <f>Flags!CN12</f>
        <v>0</v>
      </c>
      <c r="CO5" s="1001" t="b">
        <f>Flags!CO12</f>
        <v>0</v>
      </c>
      <c r="CP5" s="1001" t="b">
        <f>Flags!CP12</f>
        <v>0</v>
      </c>
      <c r="CQ5" s="1001" t="b">
        <f>Flags!CQ12</f>
        <v>0</v>
      </c>
      <c r="CR5" s="1001" t="b">
        <f>Flags!CR12</f>
        <v>0</v>
      </c>
      <c r="CS5" s="1001" t="b">
        <f>Flags!CS12</f>
        <v>0</v>
      </c>
      <c r="CT5" s="1001" t="b">
        <f>Flags!CT12</f>
        <v>0</v>
      </c>
      <c r="CU5" s="1001" t="b">
        <f>Flags!CU12</f>
        <v>0</v>
      </c>
      <c r="CV5" s="1001" t="b">
        <f>Flags!CV12</f>
        <v>0</v>
      </c>
      <c r="CW5" s="1001" t="b">
        <f>Flags!CW12</f>
        <v>0</v>
      </c>
      <c r="CX5" s="1001" t="b">
        <f>Flags!CX12</f>
        <v>0</v>
      </c>
      <c r="CY5" s="1001" t="b">
        <f>Flags!CY12</f>
        <v>0</v>
      </c>
      <c r="CZ5" s="1001" t="b">
        <f>Flags!CZ12</f>
        <v>0</v>
      </c>
      <c r="DA5" s="1001" t="b">
        <f>Flags!DA12</f>
        <v>0</v>
      </c>
      <c r="DB5" s="1001" t="b">
        <f>Flags!DB12</f>
        <v>0</v>
      </c>
      <c r="DC5" s="1001" t="b">
        <f>Flags!DC12</f>
        <v>0</v>
      </c>
      <c r="DD5" s="1001" t="b">
        <f>Flags!DD12</f>
        <v>0</v>
      </c>
      <c r="DE5" s="1001" t="b">
        <f>Flags!DE12</f>
        <v>0</v>
      </c>
      <c r="DF5" s="1001" t="b">
        <f>Flags!DF12</f>
        <v>0</v>
      </c>
      <c r="DG5" s="1001" t="b">
        <f>Flags!DG12</f>
        <v>0</v>
      </c>
      <c r="DH5" s="1001" t="b">
        <f>Flags!DH12</f>
        <v>0</v>
      </c>
      <c r="DI5" s="1001" t="b">
        <f>Flags!DI12</f>
        <v>0</v>
      </c>
      <c r="DJ5" s="1001" t="b">
        <f>Flags!DJ12</f>
        <v>0</v>
      </c>
      <c r="DK5" s="1001" t="b">
        <f>Flags!DK12</f>
        <v>0</v>
      </c>
      <c r="DL5" s="1001" t="b">
        <f>Flags!DL12</f>
        <v>0</v>
      </c>
      <c r="DM5" s="1001" t="b">
        <f>Flags!DM12</f>
        <v>0</v>
      </c>
      <c r="DN5" s="1001" t="b">
        <f>Flags!DN12</f>
        <v>0</v>
      </c>
      <c r="DO5" s="1001" t="b">
        <f>Flags!DO12</f>
        <v>0</v>
      </c>
      <c r="DP5" s="1001" t="b">
        <f>Flags!DP12</f>
        <v>0</v>
      </c>
      <c r="DQ5" s="1001" t="b">
        <f>Flags!DQ12</f>
        <v>0</v>
      </c>
      <c r="DR5" s="1001" t="b">
        <f>Flags!DR12</f>
        <v>0</v>
      </c>
      <c r="DS5" s="1001" t="b">
        <f>Flags!DS12</f>
        <v>0</v>
      </c>
      <c r="DT5" s="1001" t="b">
        <f>Flags!DT12</f>
        <v>0</v>
      </c>
      <c r="DU5" s="1001" t="b">
        <f>Flags!DU12</f>
        <v>0</v>
      </c>
      <c r="DV5" s="1001" t="b">
        <f>Flags!DV12</f>
        <v>0</v>
      </c>
      <c r="DW5" s="1001" t="b">
        <f>Flags!DW12</f>
        <v>0</v>
      </c>
    </row>
    <row r="6" spans="1:127">
      <c r="A6" s="995" t="str">
        <f>Flags!A13</f>
        <v>Operation Period (incl. Leap)</v>
      </c>
      <c r="B6" s="673"/>
      <c r="C6" s="673"/>
      <c r="D6" s="484"/>
      <c r="E6" s="484"/>
      <c r="F6" s="309"/>
      <c r="G6" s="1002">
        <f>Flags!G13</f>
        <v>0</v>
      </c>
      <c r="H6" s="1002">
        <f>Flags!H13</f>
        <v>0.49589041095890413</v>
      </c>
      <c r="I6" s="1002">
        <f>Flags!I13</f>
        <v>0.50410958904109593</v>
      </c>
      <c r="J6" s="1002">
        <f>Flags!J13</f>
        <v>0.49589041095890413</v>
      </c>
      <c r="K6" s="1002">
        <f>Flags!K13</f>
        <v>0.50410958904109593</v>
      </c>
      <c r="L6" s="1002">
        <f>Flags!L13</f>
        <v>0.49726775956284153</v>
      </c>
      <c r="M6" s="1002">
        <f>Flags!M13</f>
        <v>0.50273224043715847</v>
      </c>
      <c r="N6" s="1002">
        <f>Flags!N13</f>
        <v>0.49589041095890413</v>
      </c>
      <c r="O6" s="1002">
        <f>Flags!O13</f>
        <v>0.50410958904109593</v>
      </c>
      <c r="P6" s="1002">
        <f>Flags!P13</f>
        <v>0.49589041095890413</v>
      </c>
      <c r="Q6" s="1002">
        <f>Flags!Q13</f>
        <v>0.50410958904109593</v>
      </c>
      <c r="R6" s="1002">
        <f>Flags!R13</f>
        <v>0.49589041095890413</v>
      </c>
      <c r="S6" s="1002">
        <f>Flags!S13</f>
        <v>0.50410958904109593</v>
      </c>
      <c r="T6" s="1002">
        <f>Flags!T13</f>
        <v>0.49726775956284153</v>
      </c>
      <c r="U6" s="1002">
        <f>Flags!U13</f>
        <v>0.50273224043715847</v>
      </c>
      <c r="V6" s="1002">
        <f>Flags!V13</f>
        <v>0.49589041095890413</v>
      </c>
      <c r="W6" s="1002">
        <f>Flags!W13</f>
        <v>0.50410958904109593</v>
      </c>
      <c r="X6" s="1002">
        <f>Flags!X13</f>
        <v>0.49589041095890413</v>
      </c>
      <c r="Y6" s="1002">
        <f>Flags!Y13</f>
        <v>0.50410958904109593</v>
      </c>
      <c r="Z6" s="1002">
        <f>Flags!Z13</f>
        <v>0.49589041095890413</v>
      </c>
      <c r="AA6" s="1002">
        <f>Flags!AA13</f>
        <v>0.50410958904109593</v>
      </c>
      <c r="AB6" s="1002">
        <f>Flags!AB13</f>
        <v>0.49726775956284153</v>
      </c>
      <c r="AC6" s="1002">
        <f>Flags!AC13</f>
        <v>0.50273224043715847</v>
      </c>
      <c r="AD6" s="1002">
        <f>Flags!AD13</f>
        <v>0.49589041095890413</v>
      </c>
      <c r="AE6" s="1002">
        <f>Flags!AE13</f>
        <v>0.50410958904109593</v>
      </c>
      <c r="AF6" s="1002">
        <f>Flags!AF13</f>
        <v>0.49589041095890413</v>
      </c>
      <c r="AG6" s="1002">
        <f>Flags!AG13</f>
        <v>0.50410958904109593</v>
      </c>
      <c r="AH6" s="1002">
        <f>Flags!AH13</f>
        <v>0.49589041095890413</v>
      </c>
      <c r="AI6" s="1002">
        <f>Flags!AI13</f>
        <v>0.50410958904109593</v>
      </c>
      <c r="AJ6" s="1002">
        <f>Flags!AJ13</f>
        <v>0.49726775956284153</v>
      </c>
      <c r="AK6" s="1002">
        <f>Flags!AK13</f>
        <v>0.50273224043715847</v>
      </c>
      <c r="AL6" s="1002">
        <f>Flags!AL13</f>
        <v>0.49589041095890413</v>
      </c>
      <c r="AM6" s="1002">
        <f>Flags!AM13</f>
        <v>0.50410958904109593</v>
      </c>
      <c r="AN6" s="1002">
        <f>Flags!AN13</f>
        <v>0.49589041095890413</v>
      </c>
      <c r="AO6" s="1002">
        <f>Flags!AO13</f>
        <v>0.50410958904109593</v>
      </c>
      <c r="AP6" s="1002">
        <f>Flags!AP13</f>
        <v>0.49589041095890413</v>
      </c>
      <c r="AQ6" s="1002">
        <f>Flags!AQ13</f>
        <v>0.50410958904109593</v>
      </c>
      <c r="AR6" s="1002">
        <f>Flags!AR13</f>
        <v>0.49726775956284153</v>
      </c>
      <c r="AS6" s="1002">
        <f>Flags!AS13</f>
        <v>0.50273224043715847</v>
      </c>
      <c r="AT6" s="1002">
        <f>Flags!AT13</f>
        <v>0.49589041095890413</v>
      </c>
      <c r="AU6" s="1002">
        <f>Flags!AU13</f>
        <v>0.50410958904109593</v>
      </c>
      <c r="AV6" s="1002">
        <f>Flags!AV13</f>
        <v>0.49589041095890413</v>
      </c>
      <c r="AW6" s="1002">
        <f>Flags!AW13</f>
        <v>0.50410958904109593</v>
      </c>
      <c r="AX6" s="1002">
        <f>Flags!AX13</f>
        <v>0.49589041095890413</v>
      </c>
      <c r="AY6" s="1002">
        <f>Flags!AY13</f>
        <v>0.50410958904109593</v>
      </c>
      <c r="AZ6" s="1002">
        <f>Flags!AZ13</f>
        <v>0.49726775956284153</v>
      </c>
      <c r="BA6" s="1002">
        <f>Flags!BA13</f>
        <v>0.50273224043715847</v>
      </c>
      <c r="BB6" s="1002">
        <f>Flags!BB13</f>
        <v>0.49589041095890413</v>
      </c>
      <c r="BC6" s="1002">
        <f>Flags!BC13</f>
        <v>0.50410958904109593</v>
      </c>
      <c r="BD6" s="1002">
        <f>Flags!BD13</f>
        <v>0.49589041095890413</v>
      </c>
      <c r="BE6" s="1002">
        <f>Flags!BE13</f>
        <v>0.50410958904109593</v>
      </c>
      <c r="BF6" s="1002">
        <f>Flags!BF13</f>
        <v>0.49589041095890413</v>
      </c>
      <c r="BG6" s="1002">
        <f>Flags!BG13</f>
        <v>0.50410958904109593</v>
      </c>
      <c r="BH6" s="1002">
        <f>Flags!BH13</f>
        <v>0.49726775956284153</v>
      </c>
      <c r="BI6" s="1002">
        <f>Flags!BI13</f>
        <v>0.50273224043715847</v>
      </c>
      <c r="BJ6" s="1002">
        <f>Flags!BJ13</f>
        <v>0.49589041095890413</v>
      </c>
      <c r="BK6" s="1002">
        <f>Flags!BK13</f>
        <v>0.50410958904109593</v>
      </c>
      <c r="BL6" s="1002">
        <f>Flags!BL13</f>
        <v>0.49589041095890413</v>
      </c>
      <c r="BM6" s="1002">
        <f>Flags!BM13</f>
        <v>0.50410958904109593</v>
      </c>
      <c r="BN6" s="1002">
        <f>Flags!BN13</f>
        <v>0.49589041095890413</v>
      </c>
      <c r="BO6" s="1002">
        <f>Flags!BO13</f>
        <v>0.50410958904109593</v>
      </c>
      <c r="BP6" s="1002">
        <f>Flags!BP13</f>
        <v>0</v>
      </c>
      <c r="BQ6" s="1002">
        <f>Flags!BQ13</f>
        <v>0</v>
      </c>
      <c r="BR6" s="1002">
        <f>Flags!BR13</f>
        <v>0</v>
      </c>
      <c r="BS6" s="1002">
        <f>Flags!BS13</f>
        <v>0</v>
      </c>
      <c r="BT6" s="1002">
        <f>Flags!BT13</f>
        <v>0</v>
      </c>
      <c r="BU6" s="1002">
        <f>Flags!BU13</f>
        <v>0</v>
      </c>
      <c r="BV6" s="1002">
        <f>Flags!BV13</f>
        <v>0</v>
      </c>
      <c r="BW6" s="1002">
        <f>Flags!BW13</f>
        <v>0</v>
      </c>
      <c r="BX6" s="1002">
        <f>Flags!BX13</f>
        <v>0</v>
      </c>
      <c r="BY6" s="1002">
        <f>Flags!BY13</f>
        <v>0</v>
      </c>
      <c r="BZ6" s="1002">
        <f>Flags!BZ13</f>
        <v>0</v>
      </c>
      <c r="CA6" s="1002">
        <f>Flags!CA13</f>
        <v>0</v>
      </c>
      <c r="CB6" s="1002">
        <f>Flags!CB13</f>
        <v>0</v>
      </c>
      <c r="CC6" s="1002">
        <f>Flags!CC13</f>
        <v>0</v>
      </c>
      <c r="CD6" s="1002">
        <f>Flags!CD13</f>
        <v>0</v>
      </c>
      <c r="CE6" s="1002">
        <f>Flags!CE13</f>
        <v>0</v>
      </c>
      <c r="CF6" s="1002">
        <f>Flags!CF13</f>
        <v>0</v>
      </c>
      <c r="CG6" s="1002">
        <f>Flags!CG13</f>
        <v>0</v>
      </c>
      <c r="CH6" s="1002">
        <f>Flags!CH13</f>
        <v>0</v>
      </c>
      <c r="CI6" s="1002">
        <f>Flags!CI13</f>
        <v>0</v>
      </c>
      <c r="CJ6" s="1002">
        <f>Flags!CJ13</f>
        <v>0</v>
      </c>
      <c r="CK6" s="1002">
        <f>Flags!CK13</f>
        <v>0</v>
      </c>
      <c r="CL6" s="1002">
        <f>Flags!CL13</f>
        <v>0</v>
      </c>
      <c r="CM6" s="1002">
        <f>Flags!CM13</f>
        <v>0</v>
      </c>
      <c r="CN6" s="1002">
        <f>Flags!CN13</f>
        <v>0</v>
      </c>
      <c r="CO6" s="1002">
        <f>Flags!CO13</f>
        <v>0</v>
      </c>
      <c r="CP6" s="1002">
        <f>Flags!CP13</f>
        <v>0</v>
      </c>
      <c r="CQ6" s="1002">
        <f>Flags!CQ13</f>
        <v>0</v>
      </c>
      <c r="CR6" s="1002">
        <f>Flags!CR13</f>
        <v>0</v>
      </c>
      <c r="CS6" s="1002">
        <f>Flags!CS13</f>
        <v>0</v>
      </c>
      <c r="CT6" s="1002">
        <f>Flags!CT13</f>
        <v>0</v>
      </c>
      <c r="CU6" s="1002">
        <f>Flags!CU13</f>
        <v>0</v>
      </c>
      <c r="CV6" s="1002">
        <f>Flags!CV13</f>
        <v>0</v>
      </c>
      <c r="CW6" s="1002">
        <f>Flags!CW13</f>
        <v>0</v>
      </c>
      <c r="CX6" s="1002">
        <f>Flags!CX13</f>
        <v>0</v>
      </c>
      <c r="CY6" s="1002">
        <f>Flags!CY13</f>
        <v>0</v>
      </c>
      <c r="CZ6" s="1002">
        <f>Flags!CZ13</f>
        <v>0</v>
      </c>
      <c r="DA6" s="1002">
        <f>Flags!DA13</f>
        <v>0</v>
      </c>
      <c r="DB6" s="1002">
        <f>Flags!DB13</f>
        <v>0</v>
      </c>
      <c r="DC6" s="1002">
        <f>Flags!DC13</f>
        <v>0</v>
      </c>
      <c r="DD6" s="1002">
        <f>Flags!DD13</f>
        <v>0</v>
      </c>
      <c r="DE6" s="1002">
        <f>Flags!DE13</f>
        <v>0</v>
      </c>
      <c r="DF6" s="1002">
        <f>Flags!DF13</f>
        <v>0</v>
      </c>
      <c r="DG6" s="1002">
        <f>Flags!DG13</f>
        <v>0</v>
      </c>
      <c r="DH6" s="1002">
        <f>Flags!DH13</f>
        <v>0</v>
      </c>
      <c r="DI6" s="1002">
        <f>Flags!DI13</f>
        <v>0</v>
      </c>
      <c r="DJ6" s="1002">
        <f>Flags!DJ13</f>
        <v>0</v>
      </c>
      <c r="DK6" s="1002">
        <f>Flags!DK13</f>
        <v>0</v>
      </c>
      <c r="DL6" s="1002">
        <f>Flags!DL13</f>
        <v>0</v>
      </c>
      <c r="DM6" s="1002">
        <f>Flags!DM13</f>
        <v>0</v>
      </c>
      <c r="DN6" s="1002">
        <f>Flags!DN13</f>
        <v>0</v>
      </c>
      <c r="DO6" s="1002">
        <f>Flags!DO13</f>
        <v>0</v>
      </c>
      <c r="DP6" s="1002">
        <f>Flags!DP13</f>
        <v>0</v>
      </c>
      <c r="DQ6" s="1002">
        <f>Flags!DQ13</f>
        <v>0</v>
      </c>
      <c r="DR6" s="1002">
        <f>Flags!DR13</f>
        <v>0</v>
      </c>
      <c r="DS6" s="1002">
        <f>Flags!DS13</f>
        <v>0</v>
      </c>
      <c r="DT6" s="1002">
        <f>Flags!DT13</f>
        <v>0</v>
      </c>
      <c r="DU6" s="1002">
        <f>Flags!DU13</f>
        <v>0</v>
      </c>
      <c r="DV6" s="1002">
        <f>Flags!DV13</f>
        <v>0</v>
      </c>
      <c r="DW6" s="1002">
        <f>Flags!DW13</f>
        <v>0</v>
      </c>
    </row>
    <row r="7" spans="1:127">
      <c r="A7" s="995" t="str">
        <f>Flags!A16</f>
        <v>Investment Horizon</v>
      </c>
      <c r="B7" s="975">
        <f>Flags!B16</f>
        <v>30</v>
      </c>
      <c r="C7" s="673"/>
      <c r="D7" s="484"/>
      <c r="E7" s="484"/>
      <c r="F7" s="309"/>
      <c r="G7" s="1002" t="b">
        <f>Flags!G16</f>
        <v>1</v>
      </c>
      <c r="H7" s="1002" t="b">
        <f>Flags!H16</f>
        <v>1</v>
      </c>
      <c r="I7" s="1002" t="b">
        <f>Flags!I16</f>
        <v>1</v>
      </c>
      <c r="J7" s="1002" t="b">
        <f>Flags!J16</f>
        <v>1</v>
      </c>
      <c r="K7" s="1002" t="b">
        <f>Flags!K16</f>
        <v>1</v>
      </c>
      <c r="L7" s="1002" t="b">
        <f>Flags!L16</f>
        <v>1</v>
      </c>
      <c r="M7" s="1002" t="b">
        <f>Flags!M16</f>
        <v>1</v>
      </c>
      <c r="N7" s="1002" t="b">
        <f>Flags!N16</f>
        <v>1</v>
      </c>
      <c r="O7" s="1002" t="b">
        <f>Flags!O16</f>
        <v>1</v>
      </c>
      <c r="P7" s="1002" t="b">
        <f>Flags!P16</f>
        <v>1</v>
      </c>
      <c r="Q7" s="1002" t="b">
        <f>Flags!Q16</f>
        <v>1</v>
      </c>
      <c r="R7" s="1002" t="b">
        <f>Flags!R16</f>
        <v>1</v>
      </c>
      <c r="S7" s="1002" t="b">
        <f>Flags!S16</f>
        <v>1</v>
      </c>
      <c r="T7" s="1002" t="b">
        <f>Flags!T16</f>
        <v>1</v>
      </c>
      <c r="U7" s="1002" t="b">
        <f>Flags!U16</f>
        <v>1</v>
      </c>
      <c r="V7" s="1002" t="b">
        <f>Flags!V16</f>
        <v>1</v>
      </c>
      <c r="W7" s="1002" t="b">
        <f>Flags!W16</f>
        <v>1</v>
      </c>
      <c r="X7" s="1002" t="b">
        <f>Flags!X16</f>
        <v>1</v>
      </c>
      <c r="Y7" s="1002" t="b">
        <f>Flags!Y16</f>
        <v>1</v>
      </c>
      <c r="Z7" s="1002" t="b">
        <f>Flags!Z16</f>
        <v>1</v>
      </c>
      <c r="AA7" s="1002" t="b">
        <f>Flags!AA16</f>
        <v>1</v>
      </c>
      <c r="AB7" s="1002" t="b">
        <f>Flags!AB16</f>
        <v>1</v>
      </c>
      <c r="AC7" s="1002" t="b">
        <f>Flags!AC16</f>
        <v>1</v>
      </c>
      <c r="AD7" s="1002" t="b">
        <f>Flags!AD16</f>
        <v>1</v>
      </c>
      <c r="AE7" s="1002" t="b">
        <f>Flags!AE16</f>
        <v>1</v>
      </c>
      <c r="AF7" s="1002" t="b">
        <f>Flags!AF16</f>
        <v>1</v>
      </c>
      <c r="AG7" s="1002" t="b">
        <f>Flags!AG16</f>
        <v>1</v>
      </c>
      <c r="AH7" s="1002" t="b">
        <f>Flags!AH16</f>
        <v>1</v>
      </c>
      <c r="AI7" s="1002" t="b">
        <f>Flags!AI16</f>
        <v>1</v>
      </c>
      <c r="AJ7" s="1002" t="b">
        <f>Flags!AJ16</f>
        <v>1</v>
      </c>
      <c r="AK7" s="1002" t="b">
        <f>Flags!AK16</f>
        <v>1</v>
      </c>
      <c r="AL7" s="1002" t="b">
        <f>Flags!AL16</f>
        <v>1</v>
      </c>
      <c r="AM7" s="1002" t="b">
        <f>Flags!AM16</f>
        <v>1</v>
      </c>
      <c r="AN7" s="1002" t="b">
        <f>Flags!AN16</f>
        <v>1</v>
      </c>
      <c r="AO7" s="1002" t="b">
        <f>Flags!AO16</f>
        <v>1</v>
      </c>
      <c r="AP7" s="1002" t="b">
        <f>Flags!AP16</f>
        <v>1</v>
      </c>
      <c r="AQ7" s="1002" t="b">
        <f>Flags!AQ16</f>
        <v>1</v>
      </c>
      <c r="AR7" s="1002" t="b">
        <f>Flags!AR16</f>
        <v>1</v>
      </c>
      <c r="AS7" s="1002" t="b">
        <f>Flags!AS16</f>
        <v>1</v>
      </c>
      <c r="AT7" s="1002" t="b">
        <f>Flags!AT16</f>
        <v>1</v>
      </c>
      <c r="AU7" s="1002" t="b">
        <f>Flags!AU16</f>
        <v>1</v>
      </c>
      <c r="AV7" s="1002" t="b">
        <f>Flags!AV16</f>
        <v>1</v>
      </c>
      <c r="AW7" s="1002" t="b">
        <f>Flags!AW16</f>
        <v>1</v>
      </c>
      <c r="AX7" s="1002" t="b">
        <f>Flags!AX16</f>
        <v>1</v>
      </c>
      <c r="AY7" s="1002" t="b">
        <f>Flags!AY16</f>
        <v>1</v>
      </c>
      <c r="AZ7" s="1002" t="b">
        <f>Flags!AZ16</f>
        <v>1</v>
      </c>
      <c r="BA7" s="1002" t="b">
        <f>Flags!BA16</f>
        <v>1</v>
      </c>
      <c r="BB7" s="1002" t="b">
        <f>Flags!BB16</f>
        <v>1</v>
      </c>
      <c r="BC7" s="1002" t="b">
        <f>Flags!BC16</f>
        <v>1</v>
      </c>
      <c r="BD7" s="1002" t="b">
        <f>Flags!BD16</f>
        <v>1</v>
      </c>
      <c r="BE7" s="1002" t="b">
        <f>Flags!BE16</f>
        <v>1</v>
      </c>
      <c r="BF7" s="1002" t="b">
        <f>Flags!BF16</f>
        <v>1</v>
      </c>
      <c r="BG7" s="1002" t="b">
        <f>Flags!BG16</f>
        <v>1</v>
      </c>
      <c r="BH7" s="1002" t="b">
        <f>Flags!BH16</f>
        <v>1</v>
      </c>
      <c r="BI7" s="1002" t="b">
        <f>Flags!BI16</f>
        <v>1</v>
      </c>
      <c r="BJ7" s="1002" t="b">
        <f>Flags!BJ16</f>
        <v>1</v>
      </c>
      <c r="BK7" s="1002" t="b">
        <f>Flags!BK16</f>
        <v>1</v>
      </c>
      <c r="BL7" s="1002" t="b">
        <f>Flags!BL16</f>
        <v>1</v>
      </c>
      <c r="BM7" s="1002" t="b">
        <f>Flags!BM16</f>
        <v>1</v>
      </c>
      <c r="BN7" s="1002" t="b">
        <f>Flags!BN16</f>
        <v>1</v>
      </c>
      <c r="BO7" s="1002" t="b">
        <f>Flags!BO16</f>
        <v>1</v>
      </c>
      <c r="BP7" s="1002" t="b">
        <f>Flags!BP16</f>
        <v>0</v>
      </c>
      <c r="BQ7" s="1002" t="b">
        <f>Flags!BQ16</f>
        <v>0</v>
      </c>
      <c r="BR7" s="1002" t="b">
        <f>Flags!BR16</f>
        <v>0</v>
      </c>
      <c r="BS7" s="1002" t="b">
        <f>Flags!BS16</f>
        <v>0</v>
      </c>
      <c r="BT7" s="1002" t="b">
        <f>Flags!BT16</f>
        <v>0</v>
      </c>
      <c r="BU7" s="1002" t="b">
        <f>Flags!BU16</f>
        <v>0</v>
      </c>
      <c r="BV7" s="1002" t="b">
        <f>Flags!BV16</f>
        <v>0</v>
      </c>
      <c r="BW7" s="1002" t="b">
        <f>Flags!BW16</f>
        <v>0</v>
      </c>
      <c r="BX7" s="1002" t="b">
        <f>Flags!BX16</f>
        <v>0</v>
      </c>
      <c r="BY7" s="1002" t="b">
        <f>Flags!BY16</f>
        <v>0</v>
      </c>
      <c r="BZ7" s="1002" t="b">
        <f>Flags!BZ16</f>
        <v>0</v>
      </c>
      <c r="CA7" s="1002" t="b">
        <f>Flags!CA16</f>
        <v>0</v>
      </c>
      <c r="CB7" s="1002" t="b">
        <f>Flags!CB16</f>
        <v>0</v>
      </c>
      <c r="CC7" s="1002" t="b">
        <f>Flags!CC16</f>
        <v>0</v>
      </c>
      <c r="CD7" s="1002" t="b">
        <f>Flags!CD16</f>
        <v>0</v>
      </c>
      <c r="CE7" s="1002" t="b">
        <f>Flags!CE16</f>
        <v>0</v>
      </c>
      <c r="CF7" s="1002" t="b">
        <f>Flags!CF16</f>
        <v>0</v>
      </c>
      <c r="CG7" s="1002" t="b">
        <f>Flags!CG16</f>
        <v>0</v>
      </c>
      <c r="CH7" s="1002" t="b">
        <f>Flags!CH16</f>
        <v>0</v>
      </c>
      <c r="CI7" s="1002" t="b">
        <f>Flags!CI16</f>
        <v>0</v>
      </c>
      <c r="CJ7" s="1002" t="b">
        <f>Flags!CJ16</f>
        <v>0</v>
      </c>
      <c r="CK7" s="1002" t="b">
        <f>Flags!CK16</f>
        <v>0</v>
      </c>
      <c r="CL7" s="1002" t="b">
        <f>Flags!CL16</f>
        <v>0</v>
      </c>
      <c r="CM7" s="1002" t="b">
        <f>Flags!CM16</f>
        <v>0</v>
      </c>
      <c r="CN7" s="1002" t="b">
        <f>Flags!CN16</f>
        <v>0</v>
      </c>
      <c r="CO7" s="1002" t="b">
        <f>Flags!CO16</f>
        <v>0</v>
      </c>
      <c r="CP7" s="1002" t="b">
        <f>Flags!CP16</f>
        <v>0</v>
      </c>
      <c r="CQ7" s="1002" t="b">
        <f>Flags!CQ16</f>
        <v>0</v>
      </c>
      <c r="CR7" s="1002" t="b">
        <f>Flags!CR16</f>
        <v>0</v>
      </c>
      <c r="CS7" s="1002" t="b">
        <f>Flags!CS16</f>
        <v>0</v>
      </c>
      <c r="CT7" s="1002" t="b">
        <f>Flags!CT16</f>
        <v>0</v>
      </c>
      <c r="CU7" s="1002" t="b">
        <f>Flags!CU16</f>
        <v>0</v>
      </c>
      <c r="CV7" s="1002" t="b">
        <f>Flags!CV16</f>
        <v>0</v>
      </c>
      <c r="CW7" s="1002" t="b">
        <f>Flags!CW16</f>
        <v>0</v>
      </c>
      <c r="CX7" s="1002" t="b">
        <f>Flags!CX16</f>
        <v>0</v>
      </c>
      <c r="CY7" s="1002" t="b">
        <f>Flags!CY16</f>
        <v>0</v>
      </c>
      <c r="CZ7" s="1002" t="b">
        <f>Flags!CZ16</f>
        <v>0</v>
      </c>
      <c r="DA7" s="1002" t="b">
        <f>Flags!DA16</f>
        <v>0</v>
      </c>
      <c r="DB7" s="1002" t="b">
        <f>Flags!DB16</f>
        <v>0</v>
      </c>
      <c r="DC7" s="1002" t="b">
        <f>Flags!DC16</f>
        <v>0</v>
      </c>
      <c r="DD7" s="1002" t="b">
        <f>Flags!DD16</f>
        <v>0</v>
      </c>
      <c r="DE7" s="1002" t="b">
        <f>Flags!DE16</f>
        <v>0</v>
      </c>
      <c r="DF7" s="1002" t="b">
        <f>Flags!DF16</f>
        <v>0</v>
      </c>
      <c r="DG7" s="1002" t="b">
        <f>Flags!DG16</f>
        <v>0</v>
      </c>
      <c r="DH7" s="1002" t="b">
        <f>Flags!DH16</f>
        <v>0</v>
      </c>
      <c r="DI7" s="1002" t="b">
        <f>Flags!DI16</f>
        <v>0</v>
      </c>
      <c r="DJ7" s="1002" t="b">
        <f>Flags!DJ16</f>
        <v>0</v>
      </c>
      <c r="DK7" s="1002" t="b">
        <f>Flags!DK16</f>
        <v>0</v>
      </c>
      <c r="DL7" s="1002" t="b">
        <f>Flags!DL16</f>
        <v>0</v>
      </c>
      <c r="DM7" s="1002" t="b">
        <f>Flags!DM16</f>
        <v>0</v>
      </c>
      <c r="DN7" s="1002" t="b">
        <f>Flags!DN16</f>
        <v>0</v>
      </c>
      <c r="DO7" s="1002" t="b">
        <f>Flags!DO16</f>
        <v>0</v>
      </c>
      <c r="DP7" s="1002" t="b">
        <f>Flags!DP16</f>
        <v>0</v>
      </c>
      <c r="DQ7" s="1002" t="b">
        <f>Flags!DQ16</f>
        <v>0</v>
      </c>
      <c r="DR7" s="1002" t="b">
        <f>Flags!DR16</f>
        <v>0</v>
      </c>
      <c r="DS7" s="1002" t="b">
        <f>Flags!DS16</f>
        <v>0</v>
      </c>
      <c r="DT7" s="1002" t="b">
        <f>Flags!DT16</f>
        <v>0</v>
      </c>
      <c r="DU7" s="1002" t="b">
        <f>Flags!DU16</f>
        <v>0</v>
      </c>
      <c r="DV7" s="1002" t="b">
        <f>Flags!DV16</f>
        <v>0</v>
      </c>
      <c r="DW7" s="1002" t="b">
        <f>Flags!DW16</f>
        <v>0</v>
      </c>
    </row>
    <row r="8" spans="1:127">
      <c r="A8" s="995"/>
      <c r="B8" s="673"/>
      <c r="C8" s="673"/>
      <c r="D8" s="484"/>
      <c r="E8" s="484"/>
      <c r="F8" s="309"/>
      <c r="G8" s="1002"/>
      <c r="H8" s="1002"/>
      <c r="I8" s="1002"/>
      <c r="J8" s="1002"/>
      <c r="K8" s="1002"/>
      <c r="L8" s="1002"/>
      <c r="M8" s="1002"/>
      <c r="N8" s="1002"/>
      <c r="O8" s="1002"/>
      <c r="P8" s="1002"/>
      <c r="Q8" s="1002"/>
      <c r="R8" s="1002"/>
      <c r="S8" s="1002"/>
      <c r="T8" s="1002"/>
      <c r="U8" s="1002"/>
      <c r="V8" s="1002"/>
      <c r="W8" s="1002"/>
      <c r="X8" s="1002"/>
      <c r="Y8" s="1002"/>
      <c r="Z8" s="1002"/>
      <c r="AA8" s="1002"/>
      <c r="AB8" s="1002"/>
      <c r="AC8" s="1002"/>
      <c r="AD8" s="1002"/>
      <c r="AE8" s="1002"/>
      <c r="AF8" s="1002"/>
      <c r="AG8" s="1002"/>
      <c r="AH8" s="1002"/>
      <c r="AI8" s="1002"/>
      <c r="AJ8" s="1002"/>
      <c r="AK8" s="1002"/>
      <c r="AL8" s="1002"/>
      <c r="AM8" s="1002"/>
      <c r="AN8" s="1002"/>
      <c r="AO8" s="1002"/>
      <c r="AP8" s="1002"/>
      <c r="AQ8" s="1002"/>
      <c r="AR8" s="1002"/>
      <c r="AS8" s="1002"/>
      <c r="AT8" s="1002"/>
      <c r="AU8" s="1002"/>
      <c r="AV8" s="1002"/>
      <c r="AW8" s="1002"/>
      <c r="AX8" s="1002"/>
      <c r="AY8" s="1002"/>
      <c r="AZ8" s="1002"/>
      <c r="BA8" s="1002"/>
      <c r="BB8" s="1002"/>
      <c r="BC8" s="1002"/>
      <c r="BD8" s="1002"/>
      <c r="BE8" s="1002"/>
      <c r="BF8" s="1002"/>
      <c r="BG8" s="1002"/>
      <c r="BH8" s="1002"/>
      <c r="BI8" s="1002"/>
      <c r="BJ8" s="1002"/>
      <c r="BK8" s="1002"/>
      <c r="BL8" s="1002"/>
      <c r="BM8" s="1002"/>
      <c r="BN8" s="1002"/>
      <c r="BO8" s="1002"/>
      <c r="BP8" s="1002"/>
      <c r="BQ8" s="1002"/>
      <c r="BR8" s="1002"/>
      <c r="BS8" s="1002"/>
      <c r="BT8" s="1002"/>
      <c r="BU8" s="1002"/>
      <c r="BV8" s="1002"/>
      <c r="BW8" s="1002"/>
      <c r="BX8" s="1002"/>
      <c r="BY8" s="1002"/>
      <c r="BZ8" s="1002"/>
      <c r="CA8" s="1002"/>
      <c r="CB8" s="1002"/>
      <c r="CC8" s="1002"/>
      <c r="CD8" s="1002"/>
      <c r="CE8" s="1002"/>
      <c r="CF8" s="1002"/>
      <c r="CG8" s="1002"/>
      <c r="CH8" s="1002"/>
      <c r="CI8" s="1002"/>
      <c r="CJ8" s="1002"/>
      <c r="CK8" s="1002"/>
      <c r="CL8" s="1002"/>
      <c r="CM8" s="1002"/>
      <c r="CN8" s="1002"/>
      <c r="CO8" s="1002"/>
      <c r="CP8" s="1002"/>
      <c r="CQ8" s="1002"/>
      <c r="CR8" s="1002"/>
      <c r="CS8" s="1002"/>
      <c r="CT8" s="1002"/>
      <c r="CU8" s="1002"/>
      <c r="CV8" s="1002"/>
      <c r="CW8" s="1002"/>
      <c r="CX8" s="1002"/>
      <c r="CY8" s="1002"/>
      <c r="CZ8" s="1002"/>
      <c r="DA8" s="1002"/>
      <c r="DB8" s="1002"/>
      <c r="DC8" s="1002"/>
      <c r="DD8" s="1002"/>
      <c r="DE8" s="1002"/>
      <c r="DF8" s="1002"/>
      <c r="DG8" s="1002"/>
      <c r="DH8" s="1002"/>
      <c r="DI8" s="1002"/>
      <c r="DJ8" s="1002"/>
      <c r="DK8" s="1002"/>
      <c r="DL8" s="1002"/>
      <c r="DM8" s="1002"/>
      <c r="DN8" s="1002"/>
      <c r="DO8" s="1002"/>
      <c r="DP8" s="1002"/>
      <c r="DQ8" s="1002"/>
      <c r="DR8" s="1002"/>
      <c r="DS8" s="1002"/>
      <c r="DT8" s="1002"/>
      <c r="DU8" s="1002"/>
      <c r="DV8" s="1002"/>
      <c r="DW8" s="1002"/>
    </row>
    <row r="9" spans="1:127">
      <c r="A9" s="995" t="str">
        <f>Inputs!A321</f>
        <v>Investor's Investment Date</v>
      </c>
      <c r="B9" s="1097">
        <f>Inputs!D321</f>
        <v>46934</v>
      </c>
      <c r="C9" s="673"/>
      <c r="D9" s="484"/>
      <c r="E9" s="484"/>
      <c r="F9" s="309"/>
      <c r="G9" s="1002"/>
      <c r="H9" s="1002"/>
      <c r="I9" s="1002"/>
      <c r="J9" s="1002"/>
      <c r="K9" s="1002"/>
      <c r="L9" s="1002"/>
      <c r="M9" s="1002"/>
      <c r="N9" s="1002"/>
      <c r="O9" s="1002"/>
      <c r="P9" s="1002"/>
      <c r="Q9" s="1002"/>
      <c r="R9" s="1002"/>
      <c r="S9" s="1002"/>
      <c r="T9" s="1002"/>
      <c r="U9" s="1002"/>
      <c r="V9" s="1002"/>
      <c r="W9" s="1002"/>
      <c r="X9" s="1002"/>
      <c r="Y9" s="1002"/>
      <c r="Z9" s="1002"/>
      <c r="AA9" s="1002"/>
      <c r="AB9" s="1002"/>
      <c r="AC9" s="1002"/>
      <c r="AD9" s="1002"/>
      <c r="AE9" s="1002"/>
      <c r="AF9" s="1002"/>
      <c r="AG9" s="1002"/>
      <c r="AH9" s="1002"/>
      <c r="AI9" s="1002"/>
      <c r="AJ9" s="1002"/>
      <c r="AK9" s="1002"/>
      <c r="AL9" s="1002"/>
      <c r="AM9" s="1002"/>
      <c r="AN9" s="1002"/>
      <c r="AO9" s="1002"/>
      <c r="AP9" s="1002"/>
      <c r="AQ9" s="1002"/>
      <c r="AR9" s="1002"/>
      <c r="AS9" s="1002"/>
      <c r="AT9" s="1002"/>
      <c r="AU9" s="1002"/>
      <c r="AV9" s="1002"/>
      <c r="AW9" s="1002"/>
      <c r="AX9" s="1002"/>
      <c r="AY9" s="1002"/>
      <c r="AZ9" s="1002"/>
      <c r="BA9" s="1002"/>
      <c r="BB9" s="1002"/>
      <c r="BC9" s="1002"/>
      <c r="BD9" s="1002"/>
      <c r="BE9" s="1002"/>
      <c r="BF9" s="1002"/>
      <c r="BG9" s="1002"/>
      <c r="BH9" s="1002"/>
      <c r="BI9" s="1002"/>
      <c r="BJ9" s="1002"/>
      <c r="BK9" s="1002"/>
      <c r="BL9" s="1002"/>
      <c r="BM9" s="1002"/>
      <c r="BN9" s="1002"/>
      <c r="BO9" s="1002"/>
      <c r="BP9" s="1002"/>
      <c r="BQ9" s="1002"/>
      <c r="BR9" s="1002"/>
      <c r="BS9" s="1002"/>
      <c r="BT9" s="1002"/>
      <c r="BU9" s="1002"/>
      <c r="BV9" s="1002"/>
      <c r="BW9" s="1002"/>
      <c r="BX9" s="1002"/>
      <c r="BY9" s="1002"/>
      <c r="BZ9" s="1002"/>
      <c r="CA9" s="1002"/>
      <c r="CB9" s="1002"/>
      <c r="CC9" s="1002"/>
      <c r="CD9" s="1002"/>
      <c r="CE9" s="1002"/>
      <c r="CF9" s="1002"/>
      <c r="CG9" s="1002"/>
      <c r="CH9" s="1002"/>
      <c r="CI9" s="1002"/>
      <c r="CJ9" s="1002"/>
      <c r="CK9" s="1002"/>
      <c r="CL9" s="1002"/>
      <c r="CM9" s="1002"/>
      <c r="CN9" s="1002"/>
      <c r="CO9" s="1002"/>
      <c r="CP9" s="1002"/>
      <c r="CQ9" s="1002"/>
      <c r="CR9" s="1002"/>
      <c r="CS9" s="1002"/>
      <c r="CT9" s="1002"/>
      <c r="CU9" s="1002"/>
      <c r="CV9" s="1002"/>
      <c r="CW9" s="1002"/>
      <c r="CX9" s="1002"/>
      <c r="CY9" s="1002"/>
      <c r="CZ9" s="1002"/>
      <c r="DA9" s="1002"/>
      <c r="DB9" s="1002"/>
      <c r="DC9" s="1002"/>
      <c r="DD9" s="1002"/>
      <c r="DE9" s="1002"/>
      <c r="DF9" s="1002"/>
      <c r="DG9" s="1002"/>
      <c r="DH9" s="1002"/>
      <c r="DI9" s="1002"/>
      <c r="DJ9" s="1002"/>
      <c r="DK9" s="1002"/>
      <c r="DL9" s="1002"/>
      <c r="DM9" s="1002"/>
      <c r="DN9" s="1002"/>
      <c r="DO9" s="1002"/>
      <c r="DP9" s="1002"/>
      <c r="DQ9" s="1002"/>
      <c r="DR9" s="1002"/>
      <c r="DS9" s="1002"/>
      <c r="DT9" s="1002"/>
      <c r="DU9" s="1002"/>
      <c r="DV9" s="1002"/>
      <c r="DW9" s="1002"/>
    </row>
    <row r="10" spans="1:127">
      <c r="A10" s="995" t="str">
        <f>Inputs!A323</f>
        <v>First Distribution Date</v>
      </c>
      <c r="B10" s="1097">
        <f>Inputs!D323</f>
        <v>47664</v>
      </c>
      <c r="C10" s="673"/>
      <c r="D10" s="484"/>
      <c r="E10" s="484"/>
      <c r="F10" s="309"/>
      <c r="G10" s="1002"/>
      <c r="H10" s="1002"/>
      <c r="I10" s="1002"/>
      <c r="J10" s="1002"/>
      <c r="K10" s="1002"/>
      <c r="L10" s="1002"/>
      <c r="M10" s="1002"/>
      <c r="N10" s="1002"/>
      <c r="O10" s="1002"/>
      <c r="P10" s="1002"/>
      <c r="Q10" s="1002"/>
      <c r="R10" s="1002"/>
      <c r="S10" s="1002"/>
      <c r="T10" s="1002"/>
      <c r="U10" s="1002"/>
      <c r="V10" s="1002"/>
      <c r="W10" s="1002"/>
      <c r="X10" s="1002"/>
      <c r="Y10" s="1002"/>
      <c r="Z10" s="1002"/>
      <c r="AA10" s="1002"/>
      <c r="AB10" s="1002"/>
      <c r="AC10" s="1002"/>
      <c r="AD10" s="1002"/>
      <c r="AE10" s="1002"/>
      <c r="AF10" s="1002"/>
      <c r="AG10" s="1002"/>
      <c r="AH10" s="1002"/>
      <c r="AI10" s="1002"/>
      <c r="AJ10" s="1002"/>
      <c r="AK10" s="1002"/>
      <c r="AL10" s="1002"/>
      <c r="AM10" s="1002"/>
      <c r="AN10" s="1002"/>
      <c r="AO10" s="1002"/>
      <c r="AP10" s="1002"/>
      <c r="AQ10" s="1002"/>
      <c r="AR10" s="1002"/>
      <c r="AS10" s="1002"/>
      <c r="AT10" s="1002"/>
      <c r="AU10" s="1002"/>
      <c r="AV10" s="1002"/>
      <c r="AW10" s="1002"/>
      <c r="AX10" s="1002"/>
      <c r="AY10" s="1002"/>
      <c r="AZ10" s="1002"/>
      <c r="BA10" s="1002"/>
      <c r="BB10" s="1002"/>
      <c r="BC10" s="1002"/>
      <c r="BD10" s="1002"/>
      <c r="BE10" s="1002"/>
      <c r="BF10" s="1002"/>
      <c r="BG10" s="1002"/>
      <c r="BH10" s="1002"/>
      <c r="BI10" s="1002"/>
      <c r="BJ10" s="1002"/>
      <c r="BK10" s="1002"/>
      <c r="BL10" s="1002"/>
      <c r="BM10" s="1002"/>
      <c r="BN10" s="1002"/>
      <c r="BO10" s="1002"/>
      <c r="BP10" s="1002"/>
      <c r="BQ10" s="1002"/>
      <c r="BR10" s="1002"/>
      <c r="BS10" s="1002"/>
      <c r="BT10" s="1002"/>
      <c r="BU10" s="1002"/>
      <c r="BV10" s="1002"/>
      <c r="BW10" s="1002"/>
      <c r="BX10" s="1002"/>
      <c r="BY10" s="1002"/>
      <c r="BZ10" s="1002"/>
      <c r="CA10" s="1002"/>
      <c r="CB10" s="1002"/>
      <c r="CC10" s="1002"/>
      <c r="CD10" s="1002"/>
      <c r="CE10" s="1002"/>
      <c r="CF10" s="1002"/>
      <c r="CG10" s="1002"/>
      <c r="CH10" s="1002"/>
      <c r="CI10" s="1002"/>
      <c r="CJ10" s="1002"/>
      <c r="CK10" s="1002"/>
      <c r="CL10" s="1002"/>
      <c r="CM10" s="1002"/>
      <c r="CN10" s="1002"/>
      <c r="CO10" s="1002"/>
      <c r="CP10" s="1002"/>
      <c r="CQ10" s="1002"/>
      <c r="CR10" s="1002"/>
      <c r="CS10" s="1002"/>
      <c r="CT10" s="1002"/>
      <c r="CU10" s="1002"/>
      <c r="CV10" s="1002"/>
      <c r="CW10" s="1002"/>
      <c r="CX10" s="1002"/>
      <c r="CY10" s="1002"/>
      <c r="CZ10" s="1002"/>
      <c r="DA10" s="1002"/>
      <c r="DB10" s="1002"/>
      <c r="DC10" s="1002"/>
      <c r="DD10" s="1002"/>
      <c r="DE10" s="1002"/>
      <c r="DF10" s="1002"/>
      <c r="DG10" s="1002"/>
      <c r="DH10" s="1002"/>
      <c r="DI10" s="1002"/>
      <c r="DJ10" s="1002"/>
      <c r="DK10" s="1002"/>
      <c r="DL10" s="1002"/>
      <c r="DM10" s="1002"/>
      <c r="DN10" s="1002"/>
      <c r="DO10" s="1002"/>
      <c r="DP10" s="1002"/>
      <c r="DQ10" s="1002"/>
      <c r="DR10" s="1002"/>
      <c r="DS10" s="1002"/>
      <c r="DT10" s="1002"/>
      <c r="DU10" s="1002"/>
      <c r="DV10" s="1002"/>
      <c r="DW10" s="1002"/>
    </row>
    <row r="11" spans="1:127">
      <c r="A11" s="636"/>
      <c r="B11" s="673"/>
      <c r="C11" s="673"/>
      <c r="D11" s="484"/>
      <c r="E11" s="484"/>
      <c r="F11" s="309"/>
      <c r="G11" s="629"/>
      <c r="H11" s="629"/>
      <c r="I11" s="629"/>
      <c r="J11" s="629"/>
      <c r="K11" s="629"/>
      <c r="L11" s="629"/>
      <c r="M11" s="629"/>
      <c r="N11" s="629"/>
      <c r="O11" s="629"/>
      <c r="P11" s="629"/>
      <c r="Q11" s="629"/>
      <c r="R11" s="629"/>
      <c r="S11" s="629"/>
      <c r="T11" s="629"/>
      <c r="U11" s="629"/>
      <c r="V11" s="629"/>
      <c r="W11" s="629"/>
      <c r="X11" s="629"/>
      <c r="Y11" s="629"/>
      <c r="Z11" s="629"/>
      <c r="AA11" s="629"/>
      <c r="AB11" s="629"/>
      <c r="AC11" s="629"/>
      <c r="AD11" s="629"/>
      <c r="AE11" s="629"/>
      <c r="AF11" s="629"/>
      <c r="AG11" s="629"/>
      <c r="AH11" s="629"/>
      <c r="AI11" s="629"/>
      <c r="AJ11" s="629"/>
      <c r="AK11" s="629"/>
      <c r="AL11" s="629"/>
      <c r="AM11" s="629"/>
      <c r="AN11" s="629"/>
      <c r="AO11" s="629"/>
      <c r="AP11" s="629"/>
      <c r="AQ11" s="629"/>
      <c r="AR11" s="629"/>
      <c r="AS11" s="629"/>
      <c r="AT11" s="629"/>
      <c r="AU11" s="629"/>
      <c r="AV11" s="629"/>
      <c r="AW11" s="629"/>
      <c r="AX11" s="629"/>
      <c r="AY11" s="629"/>
      <c r="AZ11" s="629"/>
      <c r="BA11" s="629"/>
      <c r="BB11" s="629"/>
      <c r="BC11" s="629"/>
      <c r="BD11" s="629"/>
      <c r="BE11" s="629"/>
      <c r="BF11" s="629"/>
      <c r="BG11" s="629"/>
      <c r="BH11" s="629"/>
      <c r="BI11" s="629"/>
      <c r="BJ11" s="629"/>
      <c r="BK11" s="629"/>
      <c r="BL11" s="629"/>
      <c r="BM11" s="629"/>
      <c r="BN11" s="629"/>
      <c r="BO11" s="629"/>
      <c r="BP11" s="629"/>
      <c r="BQ11" s="629"/>
      <c r="BR11" s="629"/>
      <c r="BS11" s="629"/>
      <c r="BT11" s="629"/>
      <c r="BU11" s="629"/>
      <c r="BV11" s="629"/>
      <c r="BW11" s="629"/>
      <c r="BX11" s="629"/>
      <c r="BY11" s="629"/>
      <c r="BZ11" s="629"/>
      <c r="CA11" s="629"/>
      <c r="CB11" s="629"/>
      <c r="CC11" s="629"/>
      <c r="CD11" s="629"/>
      <c r="CE11" s="629"/>
      <c r="CF11" s="629"/>
      <c r="CG11" s="629"/>
      <c r="CH11" s="629"/>
      <c r="CI11" s="629"/>
      <c r="CJ11" s="629"/>
      <c r="CK11" s="629"/>
      <c r="CL11" s="629"/>
      <c r="CM11" s="629"/>
      <c r="CN11" s="629"/>
      <c r="CO11" s="629"/>
      <c r="CP11" s="629"/>
      <c r="CQ11" s="629"/>
      <c r="CR11" s="629"/>
      <c r="CS11" s="629"/>
      <c r="CT11" s="629"/>
      <c r="CU11" s="629"/>
      <c r="CV11" s="629"/>
      <c r="CW11" s="629"/>
      <c r="CX11" s="629"/>
      <c r="CY11" s="629"/>
      <c r="CZ11" s="629"/>
      <c r="DA11" s="629"/>
      <c r="DB11" s="629"/>
      <c r="DC11" s="629"/>
      <c r="DD11" s="629"/>
      <c r="DE11" s="629"/>
      <c r="DF11" s="629"/>
      <c r="DG11" s="629"/>
      <c r="DH11" s="629"/>
      <c r="DI11" s="629"/>
      <c r="DJ11" s="629"/>
      <c r="DK11" s="629"/>
      <c r="DL11" s="629"/>
      <c r="DM11" s="629"/>
      <c r="DN11" s="629"/>
      <c r="DO11" s="629"/>
      <c r="DP11" s="629"/>
      <c r="DQ11" s="629"/>
      <c r="DR11" s="629"/>
      <c r="DS11" s="629"/>
      <c r="DT11" s="629"/>
      <c r="DU11" s="629"/>
      <c r="DV11" s="629"/>
      <c r="DW11" s="629"/>
    </row>
    <row r="12" spans="1:127">
      <c r="A12" s="860" t="s">
        <v>1188</v>
      </c>
      <c r="B12" s="861"/>
      <c r="C12" s="861"/>
      <c r="D12" s="863"/>
      <c r="E12" s="863"/>
      <c r="F12" s="869"/>
      <c r="G12" s="638">
        <f>Flags!G31</f>
        <v>46934</v>
      </c>
      <c r="H12" s="638">
        <f>Flags!H31</f>
        <v>47664</v>
      </c>
      <c r="I12" s="638">
        <f>Flags!I31</f>
        <v>47848</v>
      </c>
      <c r="J12" s="638">
        <f>Flags!J31</f>
        <v>48029</v>
      </c>
      <c r="K12" s="638">
        <f>Flags!K31</f>
        <v>48213</v>
      </c>
      <c r="L12" s="638">
        <f>Flags!L31</f>
        <v>48395</v>
      </c>
      <c r="M12" s="638">
        <f>Flags!M31</f>
        <v>48579</v>
      </c>
      <c r="N12" s="638">
        <f>Flags!N31</f>
        <v>48760</v>
      </c>
      <c r="O12" s="638">
        <f>Flags!O31</f>
        <v>48944</v>
      </c>
      <c r="P12" s="638">
        <f>Flags!P31</f>
        <v>49125</v>
      </c>
      <c r="Q12" s="638">
        <f>Flags!Q31</f>
        <v>49309</v>
      </c>
      <c r="R12" s="638">
        <f>Flags!R31</f>
        <v>49490</v>
      </c>
      <c r="S12" s="638">
        <f>Flags!S31</f>
        <v>49674</v>
      </c>
      <c r="T12" s="638">
        <f>Flags!T31</f>
        <v>49856</v>
      </c>
      <c r="U12" s="638">
        <f>Flags!U31</f>
        <v>50040</v>
      </c>
      <c r="V12" s="638">
        <f>Flags!V31</f>
        <v>50221</v>
      </c>
      <c r="W12" s="638">
        <f>Flags!W31</f>
        <v>50405</v>
      </c>
      <c r="X12" s="638">
        <f>Flags!X31</f>
        <v>50586</v>
      </c>
      <c r="Y12" s="638">
        <f>Flags!Y31</f>
        <v>50770</v>
      </c>
      <c r="Z12" s="638">
        <f>Flags!Z31</f>
        <v>50951</v>
      </c>
      <c r="AA12" s="638">
        <f>Flags!AA31</f>
        <v>51135</v>
      </c>
      <c r="AB12" s="638">
        <f>Flags!AB31</f>
        <v>51317</v>
      </c>
      <c r="AC12" s="638">
        <f>Flags!AC31</f>
        <v>51501</v>
      </c>
      <c r="AD12" s="638">
        <f>Flags!AD31</f>
        <v>51682</v>
      </c>
      <c r="AE12" s="638">
        <f>Flags!AE31</f>
        <v>51866</v>
      </c>
      <c r="AF12" s="638">
        <f>Flags!AF31</f>
        <v>52047</v>
      </c>
      <c r="AG12" s="638">
        <f>Flags!AG31</f>
        <v>52231</v>
      </c>
      <c r="AH12" s="638">
        <f>Flags!AH31</f>
        <v>52412</v>
      </c>
      <c r="AI12" s="638">
        <f>Flags!AI31</f>
        <v>52596</v>
      </c>
      <c r="AJ12" s="638">
        <f>Flags!AJ31</f>
        <v>52778</v>
      </c>
      <c r="AK12" s="638">
        <f>Flags!AK31</f>
        <v>52962</v>
      </c>
      <c r="AL12" s="638">
        <f>Flags!AL31</f>
        <v>53143</v>
      </c>
      <c r="AM12" s="638">
        <f>Flags!AM31</f>
        <v>53327</v>
      </c>
      <c r="AN12" s="638">
        <f>Flags!AN31</f>
        <v>53508</v>
      </c>
      <c r="AO12" s="638">
        <f>Flags!AO31</f>
        <v>53692</v>
      </c>
      <c r="AP12" s="638">
        <f>Flags!AP31</f>
        <v>53873</v>
      </c>
      <c r="AQ12" s="638">
        <f>Flags!AQ31</f>
        <v>54057</v>
      </c>
      <c r="AR12" s="638">
        <f>Flags!AR31</f>
        <v>54239</v>
      </c>
      <c r="AS12" s="638">
        <f>Flags!AS31</f>
        <v>54423</v>
      </c>
      <c r="AT12" s="638">
        <f>Flags!AT31</f>
        <v>54604</v>
      </c>
      <c r="AU12" s="638">
        <f>Flags!AU31</f>
        <v>54788</v>
      </c>
      <c r="AV12" s="638">
        <f>Flags!AV31</f>
        <v>54969</v>
      </c>
      <c r="AW12" s="638">
        <f>Flags!AW31</f>
        <v>55153</v>
      </c>
      <c r="AX12" s="638">
        <f>Flags!AX31</f>
        <v>55334</v>
      </c>
      <c r="AY12" s="638">
        <f>Flags!AY31</f>
        <v>55518</v>
      </c>
      <c r="AZ12" s="638">
        <f>Flags!AZ31</f>
        <v>55700</v>
      </c>
      <c r="BA12" s="638">
        <f>Flags!BA31</f>
        <v>55884</v>
      </c>
      <c r="BB12" s="638">
        <f>Flags!BB31</f>
        <v>56065</v>
      </c>
      <c r="BC12" s="638">
        <f>Flags!BC31</f>
        <v>56249</v>
      </c>
      <c r="BD12" s="638">
        <f>Flags!BD31</f>
        <v>56430</v>
      </c>
      <c r="BE12" s="638">
        <f>Flags!BE31</f>
        <v>56614</v>
      </c>
      <c r="BF12" s="638">
        <f>Flags!BF31</f>
        <v>56795</v>
      </c>
      <c r="BG12" s="638">
        <f>Flags!BG31</f>
        <v>56979</v>
      </c>
      <c r="BH12" s="638">
        <f>Flags!BH31</f>
        <v>57161</v>
      </c>
      <c r="BI12" s="638">
        <f>Flags!BI31</f>
        <v>57345</v>
      </c>
      <c r="BJ12" s="638">
        <f>Flags!BJ31</f>
        <v>57526</v>
      </c>
      <c r="BK12" s="638">
        <f>Flags!BK31</f>
        <v>57710</v>
      </c>
      <c r="BL12" s="638">
        <f>Flags!BL31</f>
        <v>57891</v>
      </c>
      <c r="BM12" s="638">
        <f>Flags!BM31</f>
        <v>58075</v>
      </c>
      <c r="BN12" s="638">
        <f>Flags!BN31</f>
        <v>58256</v>
      </c>
      <c r="BO12" s="638">
        <f>Flags!BO31</f>
        <v>58440</v>
      </c>
      <c r="BP12" s="638">
        <f>Flags!BP31</f>
        <v>58622</v>
      </c>
      <c r="BQ12" s="638">
        <f>Flags!BQ31</f>
        <v>58806</v>
      </c>
      <c r="BR12" s="638">
        <f>Flags!BR31</f>
        <v>58987</v>
      </c>
      <c r="BS12" s="638">
        <f>Flags!BS31</f>
        <v>59171</v>
      </c>
      <c r="BT12" s="638">
        <f>Flags!BT31</f>
        <v>59352</v>
      </c>
      <c r="BU12" s="638">
        <f>Flags!BU31</f>
        <v>59536</v>
      </c>
      <c r="BV12" s="638">
        <f>Flags!BV31</f>
        <v>59717</v>
      </c>
      <c r="BW12" s="638">
        <f>Flags!BW31</f>
        <v>59901</v>
      </c>
      <c r="BX12" s="638">
        <f>Flags!BX31</f>
        <v>60083</v>
      </c>
      <c r="BY12" s="638">
        <f>Flags!BY31</f>
        <v>60267</v>
      </c>
      <c r="BZ12" s="638">
        <f>Flags!BZ31</f>
        <v>60448</v>
      </c>
      <c r="CA12" s="638">
        <f>Flags!CA31</f>
        <v>60632</v>
      </c>
      <c r="CB12" s="638">
        <f>Flags!CB31</f>
        <v>60813</v>
      </c>
      <c r="CC12" s="638">
        <f>Flags!CC31</f>
        <v>60997</v>
      </c>
      <c r="CD12" s="638">
        <f>Flags!CD31</f>
        <v>61178</v>
      </c>
      <c r="CE12" s="638">
        <f>Flags!CE31</f>
        <v>61362</v>
      </c>
      <c r="CF12" s="638">
        <f>Flags!CF31</f>
        <v>61544</v>
      </c>
      <c r="CG12" s="638">
        <f>Flags!CG31</f>
        <v>61728</v>
      </c>
      <c r="CH12" s="638">
        <f>Flags!CH31</f>
        <v>61909</v>
      </c>
      <c r="CI12" s="638">
        <f>Flags!CI31</f>
        <v>62093</v>
      </c>
      <c r="CJ12" s="638">
        <f>Flags!CJ31</f>
        <v>62274</v>
      </c>
      <c r="CK12" s="638">
        <f>Flags!CK31</f>
        <v>62458</v>
      </c>
      <c r="CL12" s="638">
        <f>Flags!CL31</f>
        <v>62639</v>
      </c>
      <c r="CM12" s="638">
        <f>Flags!CM31</f>
        <v>62823</v>
      </c>
      <c r="CN12" s="638">
        <f>Flags!CN31</f>
        <v>63005</v>
      </c>
      <c r="CO12" s="638">
        <f>Flags!CO31</f>
        <v>63189</v>
      </c>
      <c r="CP12" s="638">
        <f>Flags!CP31</f>
        <v>63370</v>
      </c>
      <c r="CQ12" s="638">
        <f>Flags!CQ31</f>
        <v>63554</v>
      </c>
      <c r="CR12" s="638">
        <f>Flags!CR31</f>
        <v>63735</v>
      </c>
      <c r="CS12" s="638">
        <f>Flags!CS31</f>
        <v>63919</v>
      </c>
      <c r="CT12" s="638">
        <f>Flags!CT31</f>
        <v>64100</v>
      </c>
      <c r="CU12" s="638">
        <f>Flags!CU31</f>
        <v>64284</v>
      </c>
      <c r="CV12" s="638">
        <f>Flags!CV31</f>
        <v>64466</v>
      </c>
      <c r="CW12" s="638">
        <f>Flags!CW31</f>
        <v>64650</v>
      </c>
      <c r="CX12" s="638">
        <f>Flags!CX31</f>
        <v>64831</v>
      </c>
      <c r="CY12" s="638">
        <f>Flags!CY31</f>
        <v>65015</v>
      </c>
      <c r="CZ12" s="638">
        <f>Flags!CZ31</f>
        <v>65196</v>
      </c>
      <c r="DA12" s="638">
        <f>Flags!DA31</f>
        <v>65380</v>
      </c>
      <c r="DB12" s="638">
        <f>Flags!DB31</f>
        <v>65561</v>
      </c>
      <c r="DC12" s="638">
        <f>Flags!DC31</f>
        <v>65745</v>
      </c>
      <c r="DD12" s="638">
        <f>Flags!DD31</f>
        <v>65927</v>
      </c>
      <c r="DE12" s="638">
        <f>Flags!DE31</f>
        <v>66111</v>
      </c>
      <c r="DF12" s="638">
        <f>Flags!DF31</f>
        <v>66292</v>
      </c>
      <c r="DG12" s="638">
        <f>Flags!DG31</f>
        <v>66476</v>
      </c>
      <c r="DH12" s="638">
        <f>Flags!DH31</f>
        <v>66657</v>
      </c>
      <c r="DI12" s="638">
        <f>Flags!DI31</f>
        <v>66841</v>
      </c>
      <c r="DJ12" s="638">
        <f>Flags!DJ31</f>
        <v>67022</v>
      </c>
      <c r="DK12" s="638">
        <f>Flags!DK31</f>
        <v>67206</v>
      </c>
      <c r="DL12" s="638">
        <f>Flags!DL31</f>
        <v>67388</v>
      </c>
      <c r="DM12" s="638">
        <f>Flags!DM31</f>
        <v>67572</v>
      </c>
      <c r="DN12" s="638">
        <f>Flags!DN31</f>
        <v>67753</v>
      </c>
      <c r="DO12" s="638">
        <f>Flags!DO31</f>
        <v>67937</v>
      </c>
      <c r="DP12" s="638">
        <f>Flags!DP31</f>
        <v>68118</v>
      </c>
      <c r="DQ12" s="638">
        <f>Flags!DQ31</f>
        <v>68302</v>
      </c>
      <c r="DR12" s="638">
        <f>Flags!DR31</f>
        <v>68483</v>
      </c>
      <c r="DS12" s="638">
        <f>Flags!DS31</f>
        <v>68667</v>
      </c>
      <c r="DT12" s="638">
        <f>Flags!DT31</f>
        <v>68849</v>
      </c>
      <c r="DU12" s="638">
        <f>Flags!DU31</f>
        <v>69033</v>
      </c>
      <c r="DV12" s="638">
        <f>Flags!DV31</f>
        <v>69214</v>
      </c>
      <c r="DW12" s="638">
        <f>Flags!DW31</f>
        <v>69398</v>
      </c>
    </row>
    <row r="13" spans="1:127">
      <c r="A13" s="637"/>
      <c r="B13" s="708"/>
      <c r="C13" s="708"/>
      <c r="D13" s="637"/>
      <c r="E13" s="637"/>
      <c r="F13" s="1096"/>
      <c r="G13" s="999"/>
      <c r="H13" s="999"/>
      <c r="I13" s="999"/>
      <c r="J13" s="999"/>
      <c r="K13" s="999"/>
      <c r="L13" s="999"/>
      <c r="M13" s="999"/>
      <c r="N13" s="999"/>
      <c r="O13" s="999"/>
      <c r="P13" s="999"/>
      <c r="Q13" s="999"/>
      <c r="R13" s="999"/>
      <c r="S13" s="999"/>
      <c r="T13" s="999"/>
      <c r="U13" s="999"/>
      <c r="V13" s="999"/>
      <c r="W13" s="999"/>
      <c r="X13" s="999"/>
      <c r="Y13" s="999"/>
      <c r="Z13" s="999"/>
      <c r="AA13" s="999"/>
      <c r="AB13" s="999"/>
      <c r="AC13" s="999"/>
      <c r="AD13" s="999"/>
      <c r="AE13" s="999"/>
      <c r="AF13" s="999"/>
      <c r="AG13" s="999"/>
      <c r="AH13" s="999"/>
      <c r="AI13" s="999"/>
      <c r="AJ13" s="999"/>
      <c r="AK13" s="999"/>
      <c r="AL13" s="999"/>
      <c r="AM13" s="999"/>
      <c r="AN13" s="999"/>
      <c r="AO13" s="999"/>
      <c r="AP13" s="999"/>
      <c r="AQ13" s="999"/>
      <c r="AR13" s="999"/>
      <c r="AS13" s="999"/>
      <c r="AT13" s="999"/>
      <c r="AU13" s="999"/>
      <c r="AV13" s="999"/>
      <c r="AW13" s="999"/>
      <c r="AX13" s="999"/>
      <c r="AY13" s="999"/>
      <c r="AZ13" s="999"/>
      <c r="BA13" s="999"/>
      <c r="BB13" s="999"/>
      <c r="BC13" s="999"/>
      <c r="BD13" s="999"/>
      <c r="BE13" s="999"/>
      <c r="BF13" s="999"/>
      <c r="BG13" s="999"/>
      <c r="BH13" s="999"/>
      <c r="BI13" s="999"/>
      <c r="BJ13" s="999"/>
      <c r="BK13" s="999"/>
      <c r="BL13" s="999"/>
      <c r="BM13" s="999"/>
      <c r="BN13" s="999"/>
      <c r="BO13" s="999"/>
      <c r="BP13" s="999"/>
      <c r="BQ13" s="999"/>
      <c r="BR13" s="999"/>
      <c r="BS13" s="999"/>
      <c r="BT13" s="999"/>
      <c r="BU13" s="999"/>
      <c r="BV13" s="999"/>
      <c r="BW13" s="999"/>
      <c r="BX13" s="999"/>
      <c r="BY13" s="999"/>
      <c r="BZ13" s="999"/>
      <c r="CA13" s="999"/>
      <c r="CB13" s="999"/>
      <c r="CC13" s="999"/>
      <c r="CD13" s="999"/>
      <c r="CE13" s="999"/>
      <c r="CF13" s="999"/>
      <c r="CG13" s="999"/>
      <c r="CH13" s="999"/>
      <c r="CI13" s="999"/>
      <c r="CJ13" s="999"/>
      <c r="CK13" s="999"/>
      <c r="CL13" s="999"/>
      <c r="CM13" s="999"/>
      <c r="CN13" s="999"/>
      <c r="CO13" s="999"/>
      <c r="CP13" s="999"/>
      <c r="CQ13" s="999"/>
      <c r="CR13" s="999"/>
      <c r="CS13" s="999"/>
      <c r="CT13" s="999"/>
      <c r="CU13" s="999"/>
      <c r="CV13" s="999"/>
      <c r="CW13" s="999"/>
      <c r="CX13" s="999"/>
      <c r="CY13" s="999"/>
      <c r="CZ13" s="999"/>
      <c r="DA13" s="999"/>
      <c r="DB13" s="999"/>
      <c r="DC13" s="999"/>
      <c r="DD13" s="999"/>
      <c r="DE13" s="999"/>
      <c r="DF13" s="999"/>
      <c r="DG13" s="999"/>
      <c r="DH13" s="999"/>
      <c r="DI13" s="999"/>
      <c r="DJ13" s="999"/>
      <c r="DK13" s="999"/>
      <c r="DL13" s="999"/>
      <c r="DM13" s="999"/>
      <c r="DN13" s="999"/>
      <c r="DO13" s="999"/>
      <c r="DP13" s="999"/>
      <c r="DQ13" s="999"/>
      <c r="DR13" s="999"/>
      <c r="DS13" s="999"/>
      <c r="DT13" s="999"/>
      <c r="DU13" s="999"/>
      <c r="DV13" s="999"/>
      <c r="DW13" s="999"/>
    </row>
    <row r="14" spans="1:127">
      <c r="A14" s="303" t="s">
        <v>1100</v>
      </c>
      <c r="B14" s="967"/>
      <c r="C14" s="967"/>
      <c r="D14" s="537"/>
      <c r="E14" s="537"/>
      <c r="F14" s="537"/>
      <c r="G14" s="975">
        <f ca="1">CF!G120</f>
        <v>0</v>
      </c>
      <c r="H14" s="975">
        <f ca="1">CF!H120</f>
        <v>0</v>
      </c>
      <c r="I14" s="975">
        <f ca="1">CF!I120</f>
        <v>0</v>
      </c>
      <c r="J14" s="975">
        <f ca="1">CF!J120</f>
        <v>0</v>
      </c>
      <c r="K14" s="975">
        <f ca="1">CF!K120</f>
        <v>0</v>
      </c>
      <c r="L14" s="975">
        <f ca="1">CF!L120</f>
        <v>0</v>
      </c>
      <c r="M14" s="975">
        <f ca="1">CF!M120</f>
        <v>0</v>
      </c>
      <c r="N14" s="975">
        <f ca="1">CF!N120</f>
        <v>0</v>
      </c>
      <c r="O14" s="975">
        <f ca="1">CF!O120</f>
        <v>0</v>
      </c>
      <c r="P14" s="975">
        <f ca="1">CF!P120</f>
        <v>0</v>
      </c>
      <c r="Q14" s="975">
        <f ca="1">CF!Q120</f>
        <v>0</v>
      </c>
      <c r="R14" s="975">
        <f ca="1">CF!R120</f>
        <v>0</v>
      </c>
      <c r="S14" s="975">
        <f ca="1">CF!S120</f>
        <v>0</v>
      </c>
      <c r="T14" s="975">
        <f ca="1">CF!T120</f>
        <v>0</v>
      </c>
      <c r="U14" s="975">
        <f ca="1">CF!U120</f>
        <v>0</v>
      </c>
      <c r="V14" s="975">
        <f ca="1">CF!V120</f>
        <v>0</v>
      </c>
      <c r="W14" s="975">
        <f ca="1">CF!W120</f>
        <v>0</v>
      </c>
      <c r="X14" s="975">
        <f ca="1">CF!X120</f>
        <v>0</v>
      </c>
      <c r="Y14" s="975">
        <f ca="1">CF!Y120</f>
        <v>0</v>
      </c>
      <c r="Z14" s="975">
        <f ca="1">CF!Z120</f>
        <v>0</v>
      </c>
      <c r="AA14" s="975">
        <f ca="1">CF!AA120</f>
        <v>0</v>
      </c>
      <c r="AB14" s="975">
        <f ca="1">CF!AB120</f>
        <v>0</v>
      </c>
      <c r="AC14" s="975">
        <f ca="1">CF!AC120</f>
        <v>0</v>
      </c>
      <c r="AD14" s="975">
        <f ca="1">CF!AD120</f>
        <v>0</v>
      </c>
      <c r="AE14" s="975">
        <f ca="1">CF!AE120</f>
        <v>0</v>
      </c>
      <c r="AF14" s="975">
        <f ca="1">CF!AF120</f>
        <v>0</v>
      </c>
      <c r="AG14" s="975">
        <f ca="1">CF!AG120</f>
        <v>0</v>
      </c>
      <c r="AH14" s="975">
        <f ca="1">CF!AH120</f>
        <v>0</v>
      </c>
      <c r="AI14" s="975">
        <f ca="1">CF!AI120</f>
        <v>0</v>
      </c>
      <c r="AJ14" s="975">
        <f ca="1">CF!AJ120</f>
        <v>0</v>
      </c>
      <c r="AK14" s="975">
        <f ca="1">CF!AK120</f>
        <v>0</v>
      </c>
      <c r="AL14" s="975">
        <f ca="1">CF!AL120</f>
        <v>0</v>
      </c>
      <c r="AM14" s="975">
        <f ca="1">CF!AM120</f>
        <v>0</v>
      </c>
      <c r="AN14" s="975">
        <f ca="1">CF!AN120</f>
        <v>0</v>
      </c>
      <c r="AO14" s="975">
        <f ca="1">CF!AO120</f>
        <v>0</v>
      </c>
      <c r="AP14" s="975">
        <f ca="1">CF!AP120</f>
        <v>0</v>
      </c>
      <c r="AQ14" s="975">
        <f ca="1">CF!AQ120</f>
        <v>421.18373374004841</v>
      </c>
      <c r="AR14" s="975">
        <f ca="1">CF!AR120</f>
        <v>6765.0886972157923</v>
      </c>
      <c r="AS14" s="975">
        <f ca="1">CF!AS120</f>
        <v>5028.179778912564</v>
      </c>
      <c r="AT14" s="975">
        <f ca="1">CF!AT120</f>
        <v>6911.8477723177066</v>
      </c>
      <c r="AU14" s="975">
        <f ca="1">CF!AU120</f>
        <v>4605.0854775655007</v>
      </c>
      <c r="AV14" s="975">
        <f ca="1">CF!AV120</f>
        <v>7037.2442080905275</v>
      </c>
      <c r="AW14" s="975">
        <f ca="1">CF!AW120</f>
        <v>4599.4806067243626</v>
      </c>
      <c r="AX14" s="975">
        <f ca="1">CF!AX120</f>
        <v>7202.2921479137076</v>
      </c>
      <c r="AY14" s="975">
        <f ca="1">CF!AY120</f>
        <v>4707.3544812054788</v>
      </c>
      <c r="AZ14" s="975">
        <f ca="1">CF!AZ120</f>
        <v>7426.0322840528779</v>
      </c>
      <c r="BA14" s="975">
        <f ca="1">CF!BA120</f>
        <v>4819.5765571006923</v>
      </c>
      <c r="BB14" s="975">
        <f ca="1">CF!BB120</f>
        <v>7552.4928393020573</v>
      </c>
      <c r="BC14" s="975">
        <f ca="1">CF!BC120</f>
        <v>4936.2425574001845</v>
      </c>
      <c r="BD14" s="975">
        <f ca="1">CF!BD120</f>
        <v>7701.5347465538525</v>
      </c>
      <c r="BE14" s="975">
        <f ca="1">CF!BE120</f>
        <v>5033.6550304824368</v>
      </c>
      <c r="BF14" s="975">
        <f ca="1">CF!BF120</f>
        <v>7870.6565164874501</v>
      </c>
      <c r="BG14" s="975">
        <f ca="1">CF!BG120</f>
        <v>5144.1915243119638</v>
      </c>
      <c r="BH14" s="975">
        <f ca="1">CF!BH120</f>
        <v>8037.566390943608</v>
      </c>
      <c r="BI14" s="975">
        <f ca="1">CF!BI120</f>
        <v>5216.4689126277972</v>
      </c>
      <c r="BJ14" s="975">
        <f ca="1">CF!BJ120</f>
        <v>8123.1532287047658</v>
      </c>
      <c r="BK14" s="975">
        <f ca="1">CF!BK120</f>
        <v>5309.2211434020646</v>
      </c>
      <c r="BL14" s="975">
        <f ca="1">CF!BL120</f>
        <v>8221.4050286708589</v>
      </c>
      <c r="BM14" s="975">
        <f ca="1">CF!BM120</f>
        <v>5373.4376513357065</v>
      </c>
      <c r="BN14" s="975">
        <f ca="1">CF!BN120</f>
        <v>8264.4383934860307</v>
      </c>
      <c r="BO14" s="975">
        <f ca="1">CF!BO120</f>
        <v>5401.5638781734651</v>
      </c>
      <c r="BP14" s="975">
        <f>CF!BP120</f>
        <v>0</v>
      </c>
      <c r="BQ14" s="975">
        <f>CF!BQ120</f>
        <v>0</v>
      </c>
      <c r="BR14" s="975">
        <f>CF!BR120</f>
        <v>0</v>
      </c>
      <c r="BS14" s="975">
        <f>CF!BS120</f>
        <v>0</v>
      </c>
      <c r="BT14" s="975">
        <f>CF!BT120</f>
        <v>0</v>
      </c>
      <c r="BU14" s="975">
        <f>CF!BU120</f>
        <v>0</v>
      </c>
      <c r="BV14" s="975">
        <f>CF!BV120</f>
        <v>0</v>
      </c>
      <c r="BW14" s="975">
        <f>CF!BW120</f>
        <v>0</v>
      </c>
      <c r="BX14" s="975">
        <f>CF!BX120</f>
        <v>0</v>
      </c>
      <c r="BY14" s="975">
        <f>CF!BY120</f>
        <v>0</v>
      </c>
      <c r="BZ14" s="975">
        <f>CF!BZ120</f>
        <v>0</v>
      </c>
      <c r="CA14" s="975">
        <f>CF!CA120</f>
        <v>0</v>
      </c>
      <c r="CB14" s="975">
        <f>CF!CB120</f>
        <v>0</v>
      </c>
      <c r="CC14" s="975">
        <f>CF!CC120</f>
        <v>0</v>
      </c>
      <c r="CD14" s="975">
        <f>CF!CD120</f>
        <v>0</v>
      </c>
      <c r="CE14" s="975">
        <f>CF!CE120</f>
        <v>0</v>
      </c>
      <c r="CF14" s="975">
        <f>CF!CF120</f>
        <v>0</v>
      </c>
      <c r="CG14" s="975">
        <f>CF!CG120</f>
        <v>0</v>
      </c>
      <c r="CH14" s="975">
        <f>CF!CH120</f>
        <v>0</v>
      </c>
      <c r="CI14" s="975">
        <f>CF!CI120</f>
        <v>0</v>
      </c>
      <c r="CJ14" s="975">
        <f>CF!CJ120</f>
        <v>0</v>
      </c>
      <c r="CK14" s="975">
        <f>CF!CK120</f>
        <v>0</v>
      </c>
      <c r="CL14" s="975">
        <f>CF!CL120</f>
        <v>0</v>
      </c>
      <c r="CM14" s="975">
        <f>CF!CM120</f>
        <v>0</v>
      </c>
      <c r="CN14" s="975">
        <f>CF!CN120</f>
        <v>0</v>
      </c>
      <c r="CO14" s="975">
        <f>CF!CO120</f>
        <v>0</v>
      </c>
      <c r="CP14" s="975">
        <f>CF!CP120</f>
        <v>0</v>
      </c>
      <c r="CQ14" s="975">
        <f>CF!CQ120</f>
        <v>0</v>
      </c>
      <c r="CR14" s="975">
        <f>CF!CR120</f>
        <v>0</v>
      </c>
      <c r="CS14" s="975">
        <f>CF!CS120</f>
        <v>0</v>
      </c>
      <c r="CT14" s="975">
        <f>CF!CT120</f>
        <v>0</v>
      </c>
      <c r="CU14" s="975">
        <f>CF!CU120</f>
        <v>0</v>
      </c>
      <c r="CV14" s="975">
        <f>CF!CV120</f>
        <v>0</v>
      </c>
      <c r="CW14" s="975">
        <f>CF!CW120</f>
        <v>0</v>
      </c>
      <c r="CX14" s="975">
        <f>CF!CX120</f>
        <v>0</v>
      </c>
      <c r="CY14" s="975">
        <f>CF!CY120</f>
        <v>0</v>
      </c>
      <c r="CZ14" s="975">
        <f>CF!CZ120</f>
        <v>0</v>
      </c>
      <c r="DA14" s="975">
        <f>CF!DA120</f>
        <v>0</v>
      </c>
      <c r="DB14" s="975">
        <f>CF!DB120</f>
        <v>0</v>
      </c>
      <c r="DC14" s="975">
        <f>CF!DC120</f>
        <v>0</v>
      </c>
      <c r="DD14" s="975">
        <f>CF!DD120</f>
        <v>0</v>
      </c>
      <c r="DE14" s="975">
        <f>CF!DE120</f>
        <v>0</v>
      </c>
      <c r="DF14" s="975">
        <f>CF!DF120</f>
        <v>0</v>
      </c>
      <c r="DG14" s="975">
        <f>CF!DG120</f>
        <v>0</v>
      </c>
      <c r="DH14" s="975">
        <f>CF!DH120</f>
        <v>0</v>
      </c>
      <c r="DI14" s="975">
        <f>CF!DI120</f>
        <v>0</v>
      </c>
      <c r="DJ14" s="975">
        <f>CF!DJ120</f>
        <v>0</v>
      </c>
      <c r="DK14" s="975">
        <f>CF!DK120</f>
        <v>0</v>
      </c>
      <c r="DL14" s="975">
        <f>CF!DL120</f>
        <v>0</v>
      </c>
      <c r="DM14" s="975">
        <f>CF!DM120</f>
        <v>0</v>
      </c>
      <c r="DN14" s="975">
        <f>CF!DN120</f>
        <v>0</v>
      </c>
      <c r="DO14" s="975">
        <f>CF!DO120</f>
        <v>0</v>
      </c>
      <c r="DP14" s="975">
        <f>CF!DP120</f>
        <v>0</v>
      </c>
      <c r="DQ14" s="975">
        <f>CF!DQ120</f>
        <v>0</v>
      </c>
      <c r="DR14" s="975">
        <f>CF!DR120</f>
        <v>0</v>
      </c>
      <c r="DS14" s="975">
        <f>CF!DS120</f>
        <v>0</v>
      </c>
      <c r="DT14" s="975">
        <f>CF!DT120</f>
        <v>0</v>
      </c>
      <c r="DU14" s="975">
        <f>CF!DU120</f>
        <v>0</v>
      </c>
      <c r="DV14" s="975">
        <f>CF!DV120</f>
        <v>0</v>
      </c>
      <c r="DW14" s="975">
        <f>CF!DW120</f>
        <v>0</v>
      </c>
    </row>
    <row r="15" spans="1:127">
      <c r="A15" s="303" t="s">
        <v>1099</v>
      </c>
      <c r="B15" s="967"/>
      <c r="C15" s="967"/>
      <c r="D15" s="537"/>
      <c r="E15" s="537"/>
      <c r="F15" s="537"/>
      <c r="G15" s="975">
        <f ca="1">CF!G119</f>
        <v>0</v>
      </c>
      <c r="H15" s="975">
        <f ca="1">CF!H119</f>
        <v>0</v>
      </c>
      <c r="I15" s="975">
        <f ca="1">CF!I119</f>
        <v>0</v>
      </c>
      <c r="J15" s="975">
        <f ca="1">CF!J119</f>
        <v>0</v>
      </c>
      <c r="K15" s="975">
        <f ca="1">CF!K119</f>
        <v>0</v>
      </c>
      <c r="L15" s="975">
        <f ca="1">CF!L119</f>
        <v>0</v>
      </c>
      <c r="M15" s="975">
        <f ca="1">CF!M119</f>
        <v>0</v>
      </c>
      <c r="N15" s="975">
        <f ca="1">CF!N119</f>
        <v>0</v>
      </c>
      <c r="O15" s="975">
        <f ca="1">CF!O119</f>
        <v>0</v>
      </c>
      <c r="P15" s="975">
        <f ca="1">CF!P119</f>
        <v>0</v>
      </c>
      <c r="Q15" s="975">
        <f ca="1">CF!Q119</f>
        <v>0</v>
      </c>
      <c r="R15" s="975">
        <f ca="1">CF!R119</f>
        <v>0</v>
      </c>
      <c r="S15" s="975">
        <f ca="1">CF!S119</f>
        <v>0</v>
      </c>
      <c r="T15" s="975">
        <f ca="1">CF!T119</f>
        <v>0</v>
      </c>
      <c r="U15" s="975">
        <f ca="1">CF!U119</f>
        <v>0</v>
      </c>
      <c r="V15" s="975">
        <f ca="1">CF!V119</f>
        <v>0</v>
      </c>
      <c r="W15" s="975">
        <f ca="1">CF!W119</f>
        <v>0</v>
      </c>
      <c r="X15" s="975">
        <f ca="1">CF!X119</f>
        <v>0</v>
      </c>
      <c r="Y15" s="975">
        <f ca="1">CF!Y119</f>
        <v>0</v>
      </c>
      <c r="Z15" s="975">
        <f ca="1">CF!Z119</f>
        <v>0</v>
      </c>
      <c r="AA15" s="975">
        <f ca="1">CF!AA119</f>
        <v>0</v>
      </c>
      <c r="AB15" s="975">
        <f ca="1">CF!AB119</f>
        <v>0</v>
      </c>
      <c r="AC15" s="975">
        <f ca="1">CF!AC119</f>
        <v>0</v>
      </c>
      <c r="AD15" s="975">
        <f ca="1">CF!AD119</f>
        <v>0</v>
      </c>
      <c r="AE15" s="975">
        <f ca="1">CF!AE119</f>
        <v>0</v>
      </c>
      <c r="AF15" s="975">
        <f ca="1">CF!AF119</f>
        <v>0</v>
      </c>
      <c r="AG15" s="975">
        <f ca="1">CF!AG119</f>
        <v>0</v>
      </c>
      <c r="AH15" s="975">
        <f ca="1">CF!AH119</f>
        <v>0</v>
      </c>
      <c r="AI15" s="975">
        <f ca="1">CF!AI119</f>
        <v>0</v>
      </c>
      <c r="AJ15" s="975">
        <f ca="1">CF!AJ119</f>
        <v>0</v>
      </c>
      <c r="AK15" s="975">
        <f ca="1">CF!AK119</f>
        <v>0</v>
      </c>
      <c r="AL15" s="975">
        <f ca="1">CF!AL119</f>
        <v>0</v>
      </c>
      <c r="AM15" s="975">
        <f ca="1">CF!AM119</f>
        <v>0</v>
      </c>
      <c r="AN15" s="975">
        <f ca="1">CF!AN119</f>
        <v>0</v>
      </c>
      <c r="AO15" s="975">
        <f ca="1">CF!AO119</f>
        <v>0</v>
      </c>
      <c r="AP15" s="975">
        <f ca="1">CF!AP119</f>
        <v>0</v>
      </c>
      <c r="AQ15" s="975">
        <f ca="1">CF!AQ119</f>
        <v>421.18373374004841</v>
      </c>
      <c r="AR15" s="975">
        <f ca="1">CF!AR119</f>
        <v>6765.0886972157923</v>
      </c>
      <c r="AS15" s="975">
        <f ca="1">CF!AS119</f>
        <v>5028.179778912564</v>
      </c>
      <c r="AT15" s="975">
        <f ca="1">CF!AT119</f>
        <v>6911.8477723177066</v>
      </c>
      <c r="AU15" s="975">
        <f ca="1">CF!AU119</f>
        <v>4605.0854775655007</v>
      </c>
      <c r="AV15" s="975">
        <f ca="1">CF!AV119</f>
        <v>7037.2442080905275</v>
      </c>
      <c r="AW15" s="975">
        <f ca="1">CF!AW119</f>
        <v>4599.4806067243626</v>
      </c>
      <c r="AX15" s="975">
        <f ca="1">CF!AX119</f>
        <v>7202.2921479137076</v>
      </c>
      <c r="AY15" s="975">
        <f ca="1">CF!AY119</f>
        <v>4707.3544812054788</v>
      </c>
      <c r="AZ15" s="975">
        <f ca="1">CF!AZ119</f>
        <v>7426.0322840528779</v>
      </c>
      <c r="BA15" s="975">
        <f ca="1">CF!BA119</f>
        <v>4819.5765571006923</v>
      </c>
      <c r="BB15" s="975">
        <f ca="1">CF!BB119</f>
        <v>7552.4928393020573</v>
      </c>
      <c r="BC15" s="975">
        <f ca="1">CF!BC119</f>
        <v>4936.2425574001845</v>
      </c>
      <c r="BD15" s="975">
        <f ca="1">CF!BD119</f>
        <v>7701.5347465538525</v>
      </c>
      <c r="BE15" s="975">
        <f ca="1">CF!BE119</f>
        <v>5033.6550304824368</v>
      </c>
      <c r="BF15" s="975">
        <f ca="1">CF!BF119</f>
        <v>7870.6565164874501</v>
      </c>
      <c r="BG15" s="975">
        <f ca="1">CF!BG119</f>
        <v>5144.1915243119638</v>
      </c>
      <c r="BH15" s="975">
        <f ca="1">CF!BH119</f>
        <v>8037.566390943608</v>
      </c>
      <c r="BI15" s="975">
        <f ca="1">CF!BI119</f>
        <v>5216.4689126277972</v>
      </c>
      <c r="BJ15" s="975">
        <f ca="1">CF!BJ119</f>
        <v>8123.1532287047658</v>
      </c>
      <c r="BK15" s="975">
        <f ca="1">CF!BK119</f>
        <v>5309.2211434020646</v>
      </c>
      <c r="BL15" s="975">
        <f ca="1">CF!BL119</f>
        <v>8221.4050286708589</v>
      </c>
      <c r="BM15" s="975">
        <f ca="1">CF!BM119</f>
        <v>5373.4376513357065</v>
      </c>
      <c r="BN15" s="975">
        <f ca="1">CF!BN119</f>
        <v>8264.4383934860307</v>
      </c>
      <c r="BO15" s="975">
        <f ca="1">CF!BO119</f>
        <v>5401.5638781734651</v>
      </c>
      <c r="BP15" s="975">
        <f>CF!BP119</f>
        <v>0</v>
      </c>
      <c r="BQ15" s="975">
        <f>CF!BQ119</f>
        <v>0</v>
      </c>
      <c r="BR15" s="975">
        <f>CF!BR119</f>
        <v>0</v>
      </c>
      <c r="BS15" s="975">
        <f>CF!BS119</f>
        <v>0</v>
      </c>
      <c r="BT15" s="975">
        <f>CF!BT119</f>
        <v>0</v>
      </c>
      <c r="BU15" s="975">
        <f>CF!BU119</f>
        <v>0</v>
      </c>
      <c r="BV15" s="975">
        <f>CF!BV119</f>
        <v>0</v>
      </c>
      <c r="BW15" s="975">
        <f>CF!BW119</f>
        <v>0</v>
      </c>
      <c r="BX15" s="975">
        <f>CF!BX119</f>
        <v>0</v>
      </c>
      <c r="BY15" s="975">
        <f>CF!BY119</f>
        <v>0</v>
      </c>
      <c r="BZ15" s="975">
        <f>CF!BZ119</f>
        <v>0</v>
      </c>
      <c r="CA15" s="975">
        <f>CF!CA119</f>
        <v>0</v>
      </c>
      <c r="CB15" s="975">
        <f>CF!CB119</f>
        <v>0</v>
      </c>
      <c r="CC15" s="975">
        <f>CF!CC119</f>
        <v>0</v>
      </c>
      <c r="CD15" s="975">
        <f>CF!CD119</f>
        <v>0</v>
      </c>
      <c r="CE15" s="975">
        <f>CF!CE119</f>
        <v>0</v>
      </c>
      <c r="CF15" s="975">
        <f>CF!CF119</f>
        <v>0</v>
      </c>
      <c r="CG15" s="975">
        <f>CF!CG119</f>
        <v>0</v>
      </c>
      <c r="CH15" s="975">
        <f>CF!CH119</f>
        <v>0</v>
      </c>
      <c r="CI15" s="975">
        <f>CF!CI119</f>
        <v>0</v>
      </c>
      <c r="CJ15" s="975">
        <f>CF!CJ119</f>
        <v>0</v>
      </c>
      <c r="CK15" s="975">
        <f>CF!CK119</f>
        <v>0</v>
      </c>
      <c r="CL15" s="975">
        <f>CF!CL119</f>
        <v>0</v>
      </c>
      <c r="CM15" s="975">
        <f>CF!CM119</f>
        <v>0</v>
      </c>
      <c r="CN15" s="975">
        <f>CF!CN119</f>
        <v>0</v>
      </c>
      <c r="CO15" s="975">
        <f>CF!CO119</f>
        <v>0</v>
      </c>
      <c r="CP15" s="975">
        <f>CF!CP119</f>
        <v>0</v>
      </c>
      <c r="CQ15" s="975">
        <f>CF!CQ119</f>
        <v>0</v>
      </c>
      <c r="CR15" s="975">
        <f>CF!CR119</f>
        <v>0</v>
      </c>
      <c r="CS15" s="975">
        <f>CF!CS119</f>
        <v>0</v>
      </c>
      <c r="CT15" s="975">
        <f>CF!CT119</f>
        <v>0</v>
      </c>
      <c r="CU15" s="975">
        <f>CF!CU119</f>
        <v>0</v>
      </c>
      <c r="CV15" s="975">
        <f>CF!CV119</f>
        <v>0</v>
      </c>
      <c r="CW15" s="975">
        <f>CF!CW119</f>
        <v>0</v>
      </c>
      <c r="CX15" s="975">
        <f>CF!CX119</f>
        <v>0</v>
      </c>
      <c r="CY15" s="975">
        <f>CF!CY119</f>
        <v>0</v>
      </c>
      <c r="CZ15" s="975">
        <f>CF!CZ119</f>
        <v>0</v>
      </c>
      <c r="DA15" s="975">
        <f>CF!DA119</f>
        <v>0</v>
      </c>
      <c r="DB15" s="975">
        <f>CF!DB119</f>
        <v>0</v>
      </c>
      <c r="DC15" s="975">
        <f>CF!DC119</f>
        <v>0</v>
      </c>
      <c r="DD15" s="975">
        <f>CF!DD119</f>
        <v>0</v>
      </c>
      <c r="DE15" s="975">
        <f>CF!DE119</f>
        <v>0</v>
      </c>
      <c r="DF15" s="975">
        <f>CF!DF119</f>
        <v>0</v>
      </c>
      <c r="DG15" s="975">
        <f>CF!DG119</f>
        <v>0</v>
      </c>
      <c r="DH15" s="975">
        <f>CF!DH119</f>
        <v>0</v>
      </c>
      <c r="DI15" s="975">
        <f>CF!DI119</f>
        <v>0</v>
      </c>
      <c r="DJ15" s="975">
        <f>CF!DJ119</f>
        <v>0</v>
      </c>
      <c r="DK15" s="975">
        <f>CF!DK119</f>
        <v>0</v>
      </c>
      <c r="DL15" s="975">
        <f>CF!DL119</f>
        <v>0</v>
      </c>
      <c r="DM15" s="975">
        <f>CF!DM119</f>
        <v>0</v>
      </c>
      <c r="DN15" s="975">
        <f>CF!DN119</f>
        <v>0</v>
      </c>
      <c r="DO15" s="975">
        <f>CF!DO119</f>
        <v>0</v>
      </c>
      <c r="DP15" s="975">
        <f>CF!DP119</f>
        <v>0</v>
      </c>
      <c r="DQ15" s="975">
        <f>CF!DQ119</f>
        <v>0</v>
      </c>
      <c r="DR15" s="975">
        <f>CF!DR119</f>
        <v>0</v>
      </c>
      <c r="DS15" s="975">
        <f>CF!DS119</f>
        <v>0</v>
      </c>
      <c r="DT15" s="975">
        <f>CF!DT119</f>
        <v>0</v>
      </c>
      <c r="DU15" s="975">
        <f>CF!DU119</f>
        <v>0</v>
      </c>
      <c r="DV15" s="975">
        <f>CF!DV119</f>
        <v>0</v>
      </c>
      <c r="DW15" s="975">
        <f>CF!DW119</f>
        <v>0</v>
      </c>
    </row>
    <row r="16" spans="1:127">
      <c r="A16" s="637"/>
      <c r="B16" s="708"/>
      <c r="C16" s="708"/>
      <c r="D16" s="637"/>
      <c r="E16" s="637"/>
      <c r="F16" s="1096"/>
      <c r="G16" s="999"/>
      <c r="H16" s="999"/>
      <c r="I16" s="999"/>
      <c r="J16" s="999"/>
      <c r="K16" s="999"/>
      <c r="L16" s="999"/>
      <c r="M16" s="999"/>
      <c r="N16" s="999"/>
      <c r="O16" s="999"/>
      <c r="P16" s="999"/>
      <c r="Q16" s="999"/>
      <c r="R16" s="999"/>
      <c r="S16" s="999"/>
      <c r="T16" s="999"/>
      <c r="U16" s="999"/>
      <c r="V16" s="999"/>
      <c r="W16" s="999"/>
      <c r="X16" s="999"/>
      <c r="Y16" s="999"/>
      <c r="Z16" s="999"/>
      <c r="AA16" s="999"/>
      <c r="AB16" s="999"/>
      <c r="AC16" s="999"/>
      <c r="AD16" s="999"/>
      <c r="AE16" s="999"/>
      <c r="AF16" s="999"/>
      <c r="AG16" s="999"/>
      <c r="AH16" s="999"/>
      <c r="AI16" s="999"/>
      <c r="AJ16" s="999"/>
      <c r="AK16" s="999"/>
      <c r="AL16" s="999"/>
      <c r="AM16" s="999"/>
      <c r="AN16" s="999"/>
      <c r="AO16" s="999"/>
      <c r="AP16" s="999"/>
      <c r="AQ16" s="999"/>
      <c r="AR16" s="999"/>
      <c r="AS16" s="999"/>
      <c r="AT16" s="999"/>
      <c r="AU16" s="999"/>
      <c r="AV16" s="999"/>
      <c r="AW16" s="999"/>
      <c r="AX16" s="999"/>
      <c r="AY16" s="999"/>
      <c r="AZ16" s="999"/>
      <c r="BA16" s="999"/>
      <c r="BB16" s="999"/>
      <c r="BC16" s="999"/>
      <c r="BD16" s="999"/>
      <c r="BE16" s="999"/>
      <c r="BF16" s="999"/>
      <c r="BG16" s="999"/>
      <c r="BH16" s="999"/>
      <c r="BI16" s="999"/>
      <c r="BJ16" s="999"/>
      <c r="BK16" s="999"/>
      <c r="BL16" s="999"/>
      <c r="BM16" s="999"/>
      <c r="BN16" s="999"/>
      <c r="BO16" s="999"/>
      <c r="BP16" s="999"/>
      <c r="BQ16" s="999"/>
      <c r="BR16" s="999"/>
      <c r="BS16" s="999"/>
      <c r="BT16" s="999"/>
      <c r="BU16" s="999"/>
      <c r="BV16" s="999"/>
      <c r="BW16" s="999"/>
      <c r="BX16" s="999"/>
      <c r="BY16" s="999"/>
      <c r="BZ16" s="999"/>
      <c r="CA16" s="999"/>
      <c r="CB16" s="999"/>
      <c r="CC16" s="999"/>
      <c r="CD16" s="999"/>
      <c r="CE16" s="999"/>
      <c r="CF16" s="999"/>
      <c r="CG16" s="999"/>
      <c r="CH16" s="999"/>
      <c r="CI16" s="999"/>
      <c r="CJ16" s="999"/>
      <c r="CK16" s="999"/>
      <c r="CL16" s="999"/>
      <c r="CM16" s="999"/>
      <c r="CN16" s="999"/>
      <c r="CO16" s="999"/>
      <c r="CP16" s="999"/>
      <c r="CQ16" s="999"/>
      <c r="CR16" s="999"/>
      <c r="CS16" s="999"/>
      <c r="CT16" s="999"/>
      <c r="CU16" s="999"/>
      <c r="CV16" s="999"/>
      <c r="CW16" s="999"/>
      <c r="CX16" s="999"/>
      <c r="CY16" s="999"/>
      <c r="CZ16" s="999"/>
      <c r="DA16" s="999"/>
      <c r="DB16" s="999"/>
      <c r="DC16" s="999"/>
      <c r="DD16" s="999"/>
      <c r="DE16" s="999"/>
      <c r="DF16" s="999"/>
      <c r="DG16" s="999"/>
      <c r="DH16" s="999"/>
      <c r="DI16" s="999"/>
      <c r="DJ16" s="999"/>
      <c r="DK16" s="999"/>
      <c r="DL16" s="999"/>
      <c r="DM16" s="999"/>
      <c r="DN16" s="999"/>
      <c r="DO16" s="999"/>
      <c r="DP16" s="999"/>
      <c r="DQ16" s="999"/>
      <c r="DR16" s="999"/>
      <c r="DS16" s="999"/>
      <c r="DT16" s="999"/>
      <c r="DU16" s="999"/>
      <c r="DV16" s="999"/>
      <c r="DW16" s="999"/>
    </row>
    <row r="17" spans="1:131">
      <c r="A17" s="303" t="s">
        <v>1189</v>
      </c>
      <c r="B17" s="967"/>
      <c r="C17" s="967"/>
      <c r="D17" s="537"/>
      <c r="E17" s="537"/>
      <c r="F17" s="537"/>
      <c r="G17" s="510">
        <f ca="1">SUM(G18:G19)</f>
        <v>-29135.176217946093</v>
      </c>
      <c r="H17" s="510">
        <f ca="1">SUM(H18:H19)</f>
        <v>953.81444327849204</v>
      </c>
      <c r="I17" s="510">
        <f ca="1">SUM(I18:I19)</f>
        <v>969.62352244885324</v>
      </c>
      <c r="J17" s="510">
        <f ca="1">SUM(J18:J19)</f>
        <v>966.95808683858422</v>
      </c>
      <c r="K17" s="510">
        <f t="shared" ref="K17:BV17" ca="1" si="0">SUM(K18:K19)</f>
        <v>982.98501645469378</v>
      </c>
      <c r="L17" s="510">
        <f t="shared" ca="1" si="0"/>
        <v>976.22249685676752</v>
      </c>
      <c r="M17" s="510">
        <f t="shared" ca="1" si="0"/>
        <v>986.95021660244538</v>
      </c>
      <c r="N17" s="510">
        <f t="shared" ca="1" si="0"/>
        <v>987.52143024903262</v>
      </c>
      <c r="O17" s="510">
        <f t="shared" ca="1" si="0"/>
        <v>1003.8891887614459</v>
      </c>
      <c r="P17" s="510">
        <f t="shared" ca="1" si="0"/>
        <v>999.79754657168178</v>
      </c>
      <c r="Q17" s="510">
        <f t="shared" ca="1" si="0"/>
        <v>1016.3687766253565</v>
      </c>
      <c r="R17" s="510">
        <f t="shared" ca="1" si="0"/>
        <v>1010.105208854714</v>
      </c>
      <c r="S17" s="510">
        <f t="shared" ca="1" si="0"/>
        <v>1026.8472841395997</v>
      </c>
      <c r="T17" s="510">
        <f t="shared" ca="1" si="0"/>
        <v>1033.4633032954393</v>
      </c>
      <c r="U17" s="510">
        <f t="shared" ca="1" si="0"/>
        <v>1044.8200428920936</v>
      </c>
      <c r="V17" s="510">
        <f t="shared" ca="1" si="0"/>
        <v>1052.5616730953666</v>
      </c>
      <c r="W17" s="510">
        <f t="shared" ca="1" si="0"/>
        <v>1070.0074466825831</v>
      </c>
      <c r="X17" s="510">
        <f t="shared" ca="1" si="0"/>
        <v>1075.997273278736</v>
      </c>
      <c r="Y17" s="510">
        <f t="shared" ca="1" si="0"/>
        <v>1093.8314822281063</v>
      </c>
      <c r="Z17" s="510">
        <f t="shared" ca="1" si="0"/>
        <v>1098.9258334749043</v>
      </c>
      <c r="AA17" s="510">
        <f t="shared" ca="1" si="0"/>
        <v>1117.1400738087414</v>
      </c>
      <c r="AB17" s="510">
        <f t="shared" ca="1" si="0"/>
        <v>1120.9576994757822</v>
      </c>
      <c r="AC17" s="510">
        <f t="shared" ca="1" si="0"/>
        <v>1133.2759159535376</v>
      </c>
      <c r="AD17" s="510">
        <f t="shared" ca="1" si="0"/>
        <v>1141.7881577366957</v>
      </c>
      <c r="AE17" s="510">
        <f t="shared" ca="1" si="0"/>
        <v>1160.7128233345416</v>
      </c>
      <c r="AF17" s="510">
        <f t="shared" ca="1" si="0"/>
        <v>3233.6327497644638</v>
      </c>
      <c r="AG17" s="510">
        <f t="shared" ca="1" si="0"/>
        <v>3167.0398353125461</v>
      </c>
      <c r="AH17" s="510">
        <f t="shared" ca="1" si="0"/>
        <v>3265.2642640524441</v>
      </c>
      <c r="AI17" s="510">
        <f t="shared" ca="1" si="0"/>
        <v>2395.5812421298256</v>
      </c>
      <c r="AJ17" s="510">
        <f t="shared" ca="1" si="0"/>
        <v>6191.8377939076463</v>
      </c>
      <c r="AK17" s="510">
        <f t="shared" ca="1" si="0"/>
        <v>5175.3396451577319</v>
      </c>
      <c r="AL17" s="510">
        <f t="shared" ca="1" si="0"/>
        <v>6212.2931546195068</v>
      </c>
      <c r="AM17" s="510">
        <f t="shared" ca="1" si="0"/>
        <v>5090.7545084397443</v>
      </c>
      <c r="AN17" s="510">
        <f t="shared" ca="1" si="0"/>
        <v>6422.2824265754589</v>
      </c>
      <c r="AO17" s="510">
        <f t="shared" ca="1" si="0"/>
        <v>5092.5182705786492</v>
      </c>
      <c r="AP17" s="510">
        <f t="shared" ca="1" si="0"/>
        <v>6585.9464909026956</v>
      </c>
      <c r="AQ17" s="510">
        <f t="shared" ca="1" si="0"/>
        <v>4628.9911829351631</v>
      </c>
      <c r="AR17" s="510">
        <f t="shared" ca="1" si="0"/>
        <v>0</v>
      </c>
      <c r="AS17" s="510">
        <f t="shared" ca="1" si="0"/>
        <v>0</v>
      </c>
      <c r="AT17" s="510">
        <f t="shared" ca="1" si="0"/>
        <v>0</v>
      </c>
      <c r="AU17" s="510">
        <f t="shared" ca="1" si="0"/>
        <v>0</v>
      </c>
      <c r="AV17" s="510">
        <f t="shared" ca="1" si="0"/>
        <v>0</v>
      </c>
      <c r="AW17" s="510">
        <f t="shared" ca="1" si="0"/>
        <v>0</v>
      </c>
      <c r="AX17" s="510">
        <f t="shared" ca="1" si="0"/>
        <v>0</v>
      </c>
      <c r="AY17" s="510">
        <f t="shared" ca="1" si="0"/>
        <v>0</v>
      </c>
      <c r="AZ17" s="510">
        <f t="shared" ca="1" si="0"/>
        <v>0</v>
      </c>
      <c r="BA17" s="510">
        <f t="shared" ca="1" si="0"/>
        <v>0</v>
      </c>
      <c r="BB17" s="510">
        <f t="shared" ca="1" si="0"/>
        <v>0</v>
      </c>
      <c r="BC17" s="510">
        <f t="shared" ca="1" si="0"/>
        <v>0</v>
      </c>
      <c r="BD17" s="510">
        <f t="shared" ca="1" si="0"/>
        <v>0</v>
      </c>
      <c r="BE17" s="510">
        <f t="shared" ca="1" si="0"/>
        <v>0</v>
      </c>
      <c r="BF17" s="510">
        <f t="shared" ca="1" si="0"/>
        <v>0</v>
      </c>
      <c r="BG17" s="510">
        <f t="shared" ca="1" si="0"/>
        <v>0</v>
      </c>
      <c r="BH17" s="510">
        <f t="shared" ca="1" si="0"/>
        <v>0</v>
      </c>
      <c r="BI17" s="510">
        <f t="shared" ca="1" si="0"/>
        <v>0</v>
      </c>
      <c r="BJ17" s="510">
        <f t="shared" ca="1" si="0"/>
        <v>0</v>
      </c>
      <c r="BK17" s="510">
        <f t="shared" ca="1" si="0"/>
        <v>0</v>
      </c>
      <c r="BL17" s="510">
        <f t="shared" ca="1" si="0"/>
        <v>0</v>
      </c>
      <c r="BM17" s="510">
        <f t="shared" ca="1" si="0"/>
        <v>0</v>
      </c>
      <c r="BN17" s="510">
        <f t="shared" ca="1" si="0"/>
        <v>0</v>
      </c>
      <c r="BO17" s="510">
        <f t="shared" ca="1" si="0"/>
        <v>0</v>
      </c>
      <c r="BP17" s="510">
        <f t="shared" ca="1" si="0"/>
        <v>0</v>
      </c>
      <c r="BQ17" s="510">
        <f t="shared" ca="1" si="0"/>
        <v>0</v>
      </c>
      <c r="BR17" s="510">
        <f t="shared" ca="1" si="0"/>
        <v>0</v>
      </c>
      <c r="BS17" s="510">
        <f t="shared" ca="1" si="0"/>
        <v>0</v>
      </c>
      <c r="BT17" s="510">
        <f t="shared" ca="1" si="0"/>
        <v>0</v>
      </c>
      <c r="BU17" s="510">
        <f t="shared" ca="1" si="0"/>
        <v>0</v>
      </c>
      <c r="BV17" s="510">
        <f t="shared" ca="1" si="0"/>
        <v>0</v>
      </c>
      <c r="BW17" s="510">
        <f t="shared" ref="BW17:DW17" ca="1" si="1">SUM(BW18:BW19)</f>
        <v>0</v>
      </c>
      <c r="BX17" s="510">
        <f t="shared" ca="1" si="1"/>
        <v>0</v>
      </c>
      <c r="BY17" s="510">
        <f t="shared" ca="1" si="1"/>
        <v>0</v>
      </c>
      <c r="BZ17" s="510">
        <f t="shared" ca="1" si="1"/>
        <v>0</v>
      </c>
      <c r="CA17" s="510">
        <f t="shared" ca="1" si="1"/>
        <v>0</v>
      </c>
      <c r="CB17" s="510">
        <f t="shared" ca="1" si="1"/>
        <v>0</v>
      </c>
      <c r="CC17" s="510">
        <f t="shared" ca="1" si="1"/>
        <v>0</v>
      </c>
      <c r="CD17" s="510">
        <f t="shared" ca="1" si="1"/>
        <v>0</v>
      </c>
      <c r="CE17" s="510">
        <f t="shared" ca="1" si="1"/>
        <v>0</v>
      </c>
      <c r="CF17" s="510">
        <f t="shared" ca="1" si="1"/>
        <v>0</v>
      </c>
      <c r="CG17" s="510">
        <f t="shared" ca="1" si="1"/>
        <v>0</v>
      </c>
      <c r="CH17" s="510">
        <f t="shared" ca="1" si="1"/>
        <v>0</v>
      </c>
      <c r="CI17" s="510">
        <f t="shared" ca="1" si="1"/>
        <v>0</v>
      </c>
      <c r="CJ17" s="510">
        <f t="shared" ca="1" si="1"/>
        <v>0</v>
      </c>
      <c r="CK17" s="510">
        <f t="shared" ca="1" si="1"/>
        <v>0</v>
      </c>
      <c r="CL17" s="510">
        <f t="shared" ca="1" si="1"/>
        <v>0</v>
      </c>
      <c r="CM17" s="510">
        <f t="shared" ca="1" si="1"/>
        <v>0</v>
      </c>
      <c r="CN17" s="510">
        <f t="shared" ca="1" si="1"/>
        <v>0</v>
      </c>
      <c r="CO17" s="510">
        <f t="shared" ca="1" si="1"/>
        <v>0</v>
      </c>
      <c r="CP17" s="510">
        <f t="shared" ca="1" si="1"/>
        <v>0</v>
      </c>
      <c r="CQ17" s="510">
        <f t="shared" ca="1" si="1"/>
        <v>0</v>
      </c>
      <c r="CR17" s="510">
        <f t="shared" ca="1" si="1"/>
        <v>0</v>
      </c>
      <c r="CS17" s="510">
        <f t="shared" ca="1" si="1"/>
        <v>0</v>
      </c>
      <c r="CT17" s="510">
        <f t="shared" ca="1" si="1"/>
        <v>0</v>
      </c>
      <c r="CU17" s="510">
        <f t="shared" ca="1" si="1"/>
        <v>0</v>
      </c>
      <c r="CV17" s="510">
        <f t="shared" ca="1" si="1"/>
        <v>0</v>
      </c>
      <c r="CW17" s="510">
        <f t="shared" ca="1" si="1"/>
        <v>0</v>
      </c>
      <c r="CX17" s="510">
        <f t="shared" ca="1" si="1"/>
        <v>0</v>
      </c>
      <c r="CY17" s="510">
        <f t="shared" ca="1" si="1"/>
        <v>0</v>
      </c>
      <c r="CZ17" s="510">
        <f t="shared" ca="1" si="1"/>
        <v>0</v>
      </c>
      <c r="DA17" s="510">
        <f t="shared" ca="1" si="1"/>
        <v>0</v>
      </c>
      <c r="DB17" s="510">
        <f t="shared" ca="1" si="1"/>
        <v>0</v>
      </c>
      <c r="DC17" s="510">
        <f t="shared" ca="1" si="1"/>
        <v>0</v>
      </c>
      <c r="DD17" s="510">
        <f t="shared" ca="1" si="1"/>
        <v>0</v>
      </c>
      <c r="DE17" s="510">
        <f t="shared" ca="1" si="1"/>
        <v>0</v>
      </c>
      <c r="DF17" s="510">
        <f t="shared" ca="1" si="1"/>
        <v>0</v>
      </c>
      <c r="DG17" s="510">
        <f t="shared" ca="1" si="1"/>
        <v>0</v>
      </c>
      <c r="DH17" s="510">
        <f t="shared" ca="1" si="1"/>
        <v>0</v>
      </c>
      <c r="DI17" s="510">
        <f t="shared" ca="1" si="1"/>
        <v>0</v>
      </c>
      <c r="DJ17" s="510">
        <f t="shared" ca="1" si="1"/>
        <v>0</v>
      </c>
      <c r="DK17" s="510">
        <f t="shared" ca="1" si="1"/>
        <v>0</v>
      </c>
      <c r="DL17" s="510">
        <f t="shared" ca="1" si="1"/>
        <v>0</v>
      </c>
      <c r="DM17" s="510">
        <f t="shared" ca="1" si="1"/>
        <v>0</v>
      </c>
      <c r="DN17" s="510">
        <f t="shared" ca="1" si="1"/>
        <v>0</v>
      </c>
      <c r="DO17" s="510">
        <f t="shared" ca="1" si="1"/>
        <v>0</v>
      </c>
      <c r="DP17" s="510">
        <f t="shared" ca="1" si="1"/>
        <v>0</v>
      </c>
      <c r="DQ17" s="510">
        <f t="shared" ca="1" si="1"/>
        <v>0</v>
      </c>
      <c r="DR17" s="510">
        <f t="shared" ca="1" si="1"/>
        <v>0</v>
      </c>
      <c r="DS17" s="510">
        <f t="shared" ca="1" si="1"/>
        <v>0</v>
      </c>
      <c r="DT17" s="510">
        <f t="shared" ca="1" si="1"/>
        <v>0</v>
      </c>
      <c r="DU17" s="510">
        <f t="shared" ca="1" si="1"/>
        <v>0</v>
      </c>
      <c r="DV17" s="510">
        <f t="shared" ca="1" si="1"/>
        <v>0</v>
      </c>
      <c r="DW17" s="510">
        <f t="shared" ca="1" si="1"/>
        <v>0</v>
      </c>
    </row>
    <row r="18" spans="1:131" s="397" customFormat="1">
      <c r="A18" s="1017" t="s">
        <v>250</v>
      </c>
      <c r="B18" s="975">
        <f ca="1">Inputs!$D$149</f>
        <v>29135.176217946093</v>
      </c>
      <c r="C18" s="975"/>
      <c r="D18" s="476"/>
      <c r="E18" s="476"/>
      <c r="F18" s="611"/>
      <c r="G18" s="975">
        <f ca="1">IF(G4=0,-$B18,DS!G124*G7)</f>
        <v>-29135.176217946093</v>
      </c>
      <c r="H18" s="975">
        <f ca="1">IF(H4=0,-$B18,DS!H124*H7)</f>
        <v>0</v>
      </c>
      <c r="I18" s="975">
        <f ca="1">IF(I4=0,-$B18,DS!I124*I7)</f>
        <v>0</v>
      </c>
      <c r="J18" s="975">
        <f ca="1">IF(J4=0,-$B18,DS!J124*J7)</f>
        <v>0</v>
      </c>
      <c r="K18" s="975">
        <f ca="1">IF(K4=0,-$B18,DS!K124*K7)</f>
        <v>0</v>
      </c>
      <c r="L18" s="975">
        <f ca="1">IF(L4=0,-$B18,DS!L124*L7)</f>
        <v>0</v>
      </c>
      <c r="M18" s="975">
        <f ca="1">IF(M4=0,-$B18,DS!M124*M7)</f>
        <v>0</v>
      </c>
      <c r="N18" s="975">
        <f ca="1">IF(N4=0,-$B18,DS!N124*N7)</f>
        <v>0</v>
      </c>
      <c r="O18" s="975">
        <f ca="1">IF(O4=0,-$B18,DS!O124*O7)</f>
        <v>0</v>
      </c>
      <c r="P18" s="975">
        <f ca="1">IF(P4=0,-$B18,DS!P124*P7)</f>
        <v>0</v>
      </c>
      <c r="Q18" s="975">
        <f ca="1">IF(Q4=0,-$B18,DS!Q124*Q7)</f>
        <v>0</v>
      </c>
      <c r="R18" s="975">
        <f ca="1">IF(R4=0,-$B18,DS!R124*R7)</f>
        <v>0</v>
      </c>
      <c r="S18" s="975">
        <f ca="1">IF(S4=0,-$B18,DS!S124*S7)</f>
        <v>0</v>
      </c>
      <c r="T18" s="975">
        <f ca="1">IF(T4=0,-$B18,DS!T124*T7)</f>
        <v>0</v>
      </c>
      <c r="U18" s="975">
        <f ca="1">IF(U4=0,-$B18,DS!U124*U7)</f>
        <v>0</v>
      </c>
      <c r="V18" s="975">
        <f ca="1">IF(V4=0,-$B18,DS!V124*V7)</f>
        <v>0</v>
      </c>
      <c r="W18" s="975">
        <f ca="1">IF(W4=0,-$B18,DS!W124*W7)</f>
        <v>0</v>
      </c>
      <c r="X18" s="975">
        <f ca="1">IF(X4=0,-$B18,DS!X124*X7)</f>
        <v>0</v>
      </c>
      <c r="Y18" s="975">
        <f ca="1">IF(Y4=0,-$B18,DS!Y124*Y7)</f>
        <v>0</v>
      </c>
      <c r="Z18" s="975">
        <f ca="1">IF(Z4=0,-$B18,DS!Z124*Z7)</f>
        <v>0</v>
      </c>
      <c r="AA18" s="975">
        <f ca="1">IF(AA4=0,-$B18,DS!AA124*AA7)</f>
        <v>0</v>
      </c>
      <c r="AB18" s="975">
        <f ca="1">IF(AB4=0,-$B18,DS!AB124*AB7)</f>
        <v>0</v>
      </c>
      <c r="AC18" s="975">
        <f ca="1">IF(AC4=0,-$B18,DS!AC124*AC7)</f>
        <v>0</v>
      </c>
      <c r="AD18" s="975">
        <f ca="1">IF(AD4=0,-$B18,DS!AD124*AD7)</f>
        <v>0</v>
      </c>
      <c r="AE18" s="975">
        <f ca="1">IF(AE4=0,-$B18,DS!AE124*AE7)</f>
        <v>0</v>
      </c>
      <c r="AF18" s="975">
        <f ca="1">IF(AF4=0,-$B18,DS!AF124*AF7)</f>
        <v>1498.7820162964335</v>
      </c>
      <c r="AG18" s="975">
        <f ca="1">IF(AG4=0,-$B18,DS!AG124*AG7)</f>
        <v>1463.8787007018745</v>
      </c>
      <c r="AH18" s="975">
        <f ca="1">IF(AH4=0,-$B18,DS!AH124*AH7)</f>
        <v>1647.9459338231413</v>
      </c>
      <c r="AI18" s="975">
        <f ca="1">IF(AI4=0,-$B18,DS!AI124*AI7)</f>
        <v>817.91615853342319</v>
      </c>
      <c r="AJ18" s="975">
        <f ca="1">IF(AJ4=0,-$B18,DS!AJ124*AJ7)</f>
        <v>4663.9482555224231</v>
      </c>
      <c r="AK18" s="975">
        <f ca="1">IF(AK4=0,-$B18,DS!AK124*AK7)</f>
        <v>3818.7513949172253</v>
      </c>
      <c r="AL18" s="975">
        <f ca="1">IF(AL4=0,-$B18,DS!AL124*AL7)</f>
        <v>5029.3177669537363</v>
      </c>
      <c r="AM18" s="975">
        <f ca="1">IF(AM4=0,-$B18,DS!AM124*AM7)</f>
        <v>4090.9979789190752</v>
      </c>
      <c r="AN18" s="975">
        <f ca="1">IF(AN4=0,-$B18,DS!AN124*AN7)</f>
        <v>5601.1212087733547</v>
      </c>
      <c r="AO18" s="975">
        <f ca="1">IF(AO4=0,-$B18,DS!AO124*AO7)</f>
        <v>4483.6329587095761</v>
      </c>
      <c r="AP18" s="975">
        <f ca="1">IF(AP4=0,-$B18,DS!AP124*AP7)</f>
        <v>6164.8599041832022</v>
      </c>
      <c r="AQ18" s="975">
        <f ca="1">IF(AQ4=0,-$B18,DS!AQ124*AQ7)</f>
        <v>4449.5464599476836</v>
      </c>
      <c r="AR18" s="975">
        <f ca="1">IF(AR4=0,-$B18,DS!AR124*AR7)</f>
        <v>0</v>
      </c>
      <c r="AS18" s="975">
        <f ca="1">IF(AS4=0,-$B18,DS!AS124*AS7)</f>
        <v>0</v>
      </c>
      <c r="AT18" s="975">
        <f ca="1">IF(AT4=0,-$B18,DS!AT124*AT7)</f>
        <v>0</v>
      </c>
      <c r="AU18" s="975">
        <f ca="1">IF(AU4=0,-$B18,DS!AU124*AU7)</f>
        <v>0</v>
      </c>
      <c r="AV18" s="975">
        <f ca="1">IF(AV4=0,-$B18,DS!AV124*AV7)</f>
        <v>0</v>
      </c>
      <c r="AW18" s="975">
        <f ca="1">IF(AW4=0,-$B18,DS!AW124*AW7)</f>
        <v>0</v>
      </c>
      <c r="AX18" s="975">
        <f ca="1">IF(AX4=0,-$B18,DS!AX124*AX7)</f>
        <v>0</v>
      </c>
      <c r="AY18" s="975">
        <f ca="1">IF(AY4=0,-$B18,DS!AY124*AY7)</f>
        <v>0</v>
      </c>
      <c r="AZ18" s="975">
        <f ca="1">IF(AZ4=0,-$B18,DS!AZ124*AZ7)</f>
        <v>0</v>
      </c>
      <c r="BA18" s="975">
        <f ca="1">IF(BA4=0,-$B18,DS!BA124*BA7)</f>
        <v>0</v>
      </c>
      <c r="BB18" s="975">
        <f ca="1">IF(BB4=0,-$B18,DS!BB124*BB7)</f>
        <v>0</v>
      </c>
      <c r="BC18" s="975">
        <f ca="1">IF(BC4=0,-$B18,DS!BC124*BC7)</f>
        <v>0</v>
      </c>
      <c r="BD18" s="975">
        <f ca="1">IF(BD4=0,-$B18,DS!BD124*BD7)</f>
        <v>0</v>
      </c>
      <c r="BE18" s="975">
        <f ca="1">IF(BE4=0,-$B18,DS!BE124*BE7)</f>
        <v>0</v>
      </c>
      <c r="BF18" s="975">
        <f ca="1">IF(BF4=0,-$B18,DS!BF124*BF7)</f>
        <v>0</v>
      </c>
      <c r="BG18" s="975">
        <f ca="1">IF(BG4=0,-$B18,DS!BG124*BG7)</f>
        <v>0</v>
      </c>
      <c r="BH18" s="975">
        <f ca="1">IF(BH4=0,-$B18,DS!BH124*BH7)</f>
        <v>0</v>
      </c>
      <c r="BI18" s="975">
        <f ca="1">IF(BI4=0,-$B18,DS!BI124*BI7)</f>
        <v>0</v>
      </c>
      <c r="BJ18" s="975">
        <f ca="1">IF(BJ4=0,-$B18,DS!BJ124*BJ7)</f>
        <v>0</v>
      </c>
      <c r="BK18" s="975">
        <f ca="1">IF(BK4=0,-$B18,DS!BK124*BK7)</f>
        <v>0</v>
      </c>
      <c r="BL18" s="975">
        <f ca="1">IF(BL4=0,-$B18,DS!BL124*BL7)</f>
        <v>0</v>
      </c>
      <c r="BM18" s="975">
        <f ca="1">IF(BM4=0,-$B18,DS!BM124*BM7)</f>
        <v>0</v>
      </c>
      <c r="BN18" s="975">
        <f ca="1">IF(BN4=0,-$B18,DS!BN124*BN7)</f>
        <v>0</v>
      </c>
      <c r="BO18" s="975">
        <f ca="1">IF(BO4=0,-$B18,DS!BO124*BO7)</f>
        <v>0</v>
      </c>
      <c r="BP18" s="975">
        <f ca="1">IF(BP4=0,-$B18,DS!BP124*BP7)</f>
        <v>0</v>
      </c>
      <c r="BQ18" s="975">
        <f ca="1">IF(BQ4=0,-$B18,DS!BQ124*BQ7)</f>
        <v>0</v>
      </c>
      <c r="BR18" s="975">
        <f ca="1">IF(BR4=0,-$B18,DS!BR124*BR7)</f>
        <v>0</v>
      </c>
      <c r="BS18" s="975">
        <f ca="1">IF(BS4=0,-$B18,DS!BS124*BS7)</f>
        <v>0</v>
      </c>
      <c r="BT18" s="975">
        <f ca="1">IF(BT4=0,-$B18,DS!BT124*BT7)</f>
        <v>0</v>
      </c>
      <c r="BU18" s="975">
        <f ca="1">IF(BU4=0,-$B18,DS!BU124*BU7)</f>
        <v>0</v>
      </c>
      <c r="BV18" s="975">
        <f ca="1">IF(BV4=0,-$B18,DS!BV124*BV7)</f>
        <v>0</v>
      </c>
      <c r="BW18" s="975">
        <f ca="1">IF(BW4=0,-$B18,DS!BW124*BW7)</f>
        <v>0</v>
      </c>
      <c r="BX18" s="975">
        <f ca="1">IF(BX4=0,-$B18,DS!BX124*BX7)</f>
        <v>0</v>
      </c>
      <c r="BY18" s="975">
        <f ca="1">IF(BY4=0,-$B18,DS!BY124*BY7)</f>
        <v>0</v>
      </c>
      <c r="BZ18" s="975">
        <f ca="1">IF(BZ4=0,-$B18,DS!BZ124*BZ7)</f>
        <v>0</v>
      </c>
      <c r="CA18" s="975">
        <f ca="1">IF(CA4=0,-$B18,DS!CA124*CA7)</f>
        <v>0</v>
      </c>
      <c r="CB18" s="975">
        <f ca="1">IF(CB4=0,-$B18,DS!CB124*CB7)</f>
        <v>0</v>
      </c>
      <c r="CC18" s="975">
        <f ca="1">IF(CC4=0,-$B18,DS!CC124*CC7)</f>
        <v>0</v>
      </c>
      <c r="CD18" s="975">
        <f ca="1">IF(CD4=0,-$B18,DS!CD124*CD7)</f>
        <v>0</v>
      </c>
      <c r="CE18" s="975">
        <f ca="1">IF(CE4=0,-$B18,DS!CE124*CE7)</f>
        <v>0</v>
      </c>
      <c r="CF18" s="975">
        <f ca="1">IF(CF4=0,-$B18,DS!CF124*CF7)</f>
        <v>0</v>
      </c>
      <c r="CG18" s="975">
        <f ca="1">IF(CG4=0,-$B18,DS!CG124*CG7)</f>
        <v>0</v>
      </c>
      <c r="CH18" s="975">
        <f ca="1">IF(CH4=0,-$B18,DS!CH124*CH7)</f>
        <v>0</v>
      </c>
      <c r="CI18" s="975">
        <f ca="1">IF(CI4=0,-$B18,DS!CI124*CI7)</f>
        <v>0</v>
      </c>
      <c r="CJ18" s="975">
        <f ca="1">IF(CJ4=0,-$B18,DS!CJ124*CJ7)</f>
        <v>0</v>
      </c>
      <c r="CK18" s="975">
        <f ca="1">IF(CK4=0,-$B18,DS!CK124*CK7)</f>
        <v>0</v>
      </c>
      <c r="CL18" s="975">
        <f ca="1">IF(CL4=0,-$B18,DS!CL124*CL7)</f>
        <v>0</v>
      </c>
      <c r="CM18" s="975">
        <f ca="1">IF(CM4=0,-$B18,DS!CM124*CM7)</f>
        <v>0</v>
      </c>
      <c r="CN18" s="975">
        <f ca="1">IF(CN4=0,-$B18,DS!CN124*CN7)</f>
        <v>0</v>
      </c>
      <c r="CO18" s="975">
        <f ca="1">IF(CO4=0,-$B18,DS!CO124*CO7)</f>
        <v>0</v>
      </c>
      <c r="CP18" s="975">
        <f ca="1">IF(CP4=0,-$B18,DS!CP124*CP7)</f>
        <v>0</v>
      </c>
      <c r="CQ18" s="975">
        <f ca="1">IF(CQ4=0,-$B18,DS!CQ124*CQ7)</f>
        <v>0</v>
      </c>
      <c r="CR18" s="975">
        <f ca="1">IF(CR4=0,-$B18,DS!CR124*CR7)</f>
        <v>0</v>
      </c>
      <c r="CS18" s="975">
        <f ca="1">IF(CS4=0,-$B18,DS!CS124*CS7)</f>
        <v>0</v>
      </c>
      <c r="CT18" s="975">
        <f ca="1">IF(CT4=0,-$B18,DS!CT124*CT7)</f>
        <v>0</v>
      </c>
      <c r="CU18" s="975">
        <f ca="1">IF(CU4=0,-$B18,DS!CU124*CU7)</f>
        <v>0</v>
      </c>
      <c r="CV18" s="975">
        <f ca="1">IF(CV4=0,-$B18,DS!CV124*CV7)</f>
        <v>0</v>
      </c>
      <c r="CW18" s="975">
        <f ca="1">IF(CW4=0,-$B18,DS!CW124*CW7)</f>
        <v>0</v>
      </c>
      <c r="CX18" s="975">
        <f ca="1">IF(CX4=0,-$B18,DS!CX124*CX7)</f>
        <v>0</v>
      </c>
      <c r="CY18" s="975">
        <f ca="1">IF(CY4=0,-$B18,DS!CY124*CY7)</f>
        <v>0</v>
      </c>
      <c r="CZ18" s="975">
        <f ca="1">IF(CZ4=0,-$B18,DS!CZ124*CZ7)</f>
        <v>0</v>
      </c>
      <c r="DA18" s="975">
        <f ca="1">IF(DA4=0,-$B18,DS!DA124*DA7)</f>
        <v>0</v>
      </c>
      <c r="DB18" s="975">
        <f ca="1">IF(DB4=0,-$B18,DS!DB124*DB7)</f>
        <v>0</v>
      </c>
      <c r="DC18" s="975">
        <f ca="1">IF(DC4=0,-$B18,DS!DC124*DC7)</f>
        <v>0</v>
      </c>
      <c r="DD18" s="975">
        <f ca="1">IF(DD4=0,-$B18,DS!DD124*DD7)</f>
        <v>0</v>
      </c>
      <c r="DE18" s="975">
        <f ca="1">IF(DE4=0,-$B18,DS!DE124*DE7)</f>
        <v>0</v>
      </c>
      <c r="DF18" s="975">
        <f ca="1">IF(DF4=0,-$B18,DS!DF124*DF7)</f>
        <v>0</v>
      </c>
      <c r="DG18" s="975">
        <f ca="1">IF(DG4=0,-$B18,DS!DG124*DG7)</f>
        <v>0</v>
      </c>
      <c r="DH18" s="975">
        <f ca="1">IF(DH4=0,-$B18,DS!DH124*DH7)</f>
        <v>0</v>
      </c>
      <c r="DI18" s="975">
        <f ca="1">IF(DI4=0,-$B18,DS!DI124*DI7)</f>
        <v>0</v>
      </c>
      <c r="DJ18" s="975">
        <f ca="1">IF(DJ4=0,-$B18,DS!DJ124*DJ7)</f>
        <v>0</v>
      </c>
      <c r="DK18" s="975">
        <f ca="1">IF(DK4=0,-$B18,DS!DK124*DK7)</f>
        <v>0</v>
      </c>
      <c r="DL18" s="975">
        <f ca="1">IF(DL4=0,-$B18,DS!DL124*DL7)</f>
        <v>0</v>
      </c>
      <c r="DM18" s="975">
        <f ca="1">IF(DM4=0,-$B18,DS!DM124*DM7)</f>
        <v>0</v>
      </c>
      <c r="DN18" s="975">
        <f ca="1">IF(DN4=0,-$B18,DS!DN124*DN7)</f>
        <v>0</v>
      </c>
      <c r="DO18" s="975">
        <f ca="1">IF(DO4=0,-$B18,DS!DO124*DO7)</f>
        <v>0</v>
      </c>
      <c r="DP18" s="975">
        <f ca="1">IF(DP4=0,-$B18,DS!DP124*DP7)</f>
        <v>0</v>
      </c>
      <c r="DQ18" s="975">
        <f ca="1">IF(DQ4=0,-$B18,DS!DQ124*DQ7)</f>
        <v>0</v>
      </c>
      <c r="DR18" s="975">
        <f ca="1">IF(DR4=0,-$B18,DS!DR124*DR7)</f>
        <v>0</v>
      </c>
      <c r="DS18" s="975">
        <f ca="1">IF(DS4=0,-$B18,DS!DS124*DS7)</f>
        <v>0</v>
      </c>
      <c r="DT18" s="975">
        <f ca="1">IF(DT4=0,-$B18,DS!DT124*DT7)</f>
        <v>0</v>
      </c>
      <c r="DU18" s="975">
        <f ca="1">IF(DU4=0,-$B18,DS!DU124*DU7)</f>
        <v>0</v>
      </c>
      <c r="DV18" s="975">
        <f ca="1">IF(DV4=0,-$B18,DS!DV124*DV7)</f>
        <v>0</v>
      </c>
      <c r="DW18" s="975">
        <f ca="1">IF(DW4=0,-$B18,DS!DW124*DW7)</f>
        <v>0</v>
      </c>
      <c r="DX18" s="537"/>
      <c r="DY18" s="537"/>
      <c r="DZ18" s="537"/>
      <c r="EA18" s="537"/>
    </row>
    <row r="19" spans="1:131" s="397" customFormat="1">
      <c r="A19" s="1017" t="s">
        <v>1174</v>
      </c>
      <c r="B19" s="975"/>
      <c r="C19" s="975"/>
      <c r="D19" s="639"/>
      <c r="E19" s="639"/>
      <c r="F19" s="611"/>
      <c r="G19" s="975">
        <f ca="1">(DS!G122-DS!G125)*G7</f>
        <v>0</v>
      </c>
      <c r="H19" s="975">
        <f ca="1">(DS!H122-DS!H125)*H7</f>
        <v>953.81444327849204</v>
      </c>
      <c r="I19" s="975">
        <f ca="1">(DS!I122-DS!I125)*I7</f>
        <v>969.62352244885324</v>
      </c>
      <c r="J19" s="975">
        <f ca="1">(DS!J122-DS!J125)*J7</f>
        <v>966.95808683858422</v>
      </c>
      <c r="K19" s="975">
        <f ca="1">(DS!K122-DS!K125)*K7</f>
        <v>982.98501645469378</v>
      </c>
      <c r="L19" s="975">
        <f ca="1">(DS!L122-DS!L125)*L7</f>
        <v>976.22249685676752</v>
      </c>
      <c r="M19" s="975">
        <f ca="1">(DS!M122-DS!M125)*M7</f>
        <v>986.95021660244538</v>
      </c>
      <c r="N19" s="975">
        <f ca="1">(DS!N122-DS!N125)*N7</f>
        <v>987.52143024903262</v>
      </c>
      <c r="O19" s="975">
        <f ca="1">(DS!O122-DS!O125)*O7</f>
        <v>1003.8891887614459</v>
      </c>
      <c r="P19" s="975">
        <f ca="1">(DS!P122-DS!P125)*P7</f>
        <v>999.79754657168178</v>
      </c>
      <c r="Q19" s="975">
        <f ca="1">(DS!Q122-DS!Q125)*Q7</f>
        <v>1016.3687766253565</v>
      </c>
      <c r="R19" s="975">
        <f ca="1">(DS!R122-DS!R125)*R7</f>
        <v>1010.105208854714</v>
      </c>
      <c r="S19" s="975">
        <f ca="1">(DS!S122-DS!S125)*S7</f>
        <v>1026.8472841395997</v>
      </c>
      <c r="T19" s="975">
        <f ca="1">(DS!T122-DS!T125)*T7</f>
        <v>1033.4633032954393</v>
      </c>
      <c r="U19" s="975">
        <f ca="1">(DS!U122-DS!U125)*U7</f>
        <v>1044.8200428920936</v>
      </c>
      <c r="V19" s="975">
        <f ca="1">(DS!V122-DS!V125)*V7</f>
        <v>1052.5616730953666</v>
      </c>
      <c r="W19" s="975">
        <f ca="1">(DS!W122-DS!W125)*W7</f>
        <v>1070.0074466825831</v>
      </c>
      <c r="X19" s="975">
        <f ca="1">(DS!X122-DS!X125)*X7</f>
        <v>1075.997273278736</v>
      </c>
      <c r="Y19" s="975">
        <f ca="1">(DS!Y122-DS!Y125)*Y7</f>
        <v>1093.8314822281063</v>
      </c>
      <c r="Z19" s="975">
        <f ca="1">(DS!Z122-DS!Z125)*Z7</f>
        <v>1098.9258334749043</v>
      </c>
      <c r="AA19" s="975">
        <f ca="1">(DS!AA122-DS!AA125)*AA7</f>
        <v>1117.1400738087414</v>
      </c>
      <c r="AB19" s="975">
        <f ca="1">(DS!AB122-DS!AB125)*AB7</f>
        <v>1120.9576994757822</v>
      </c>
      <c r="AC19" s="975">
        <f ca="1">(DS!AC122-DS!AC125)*AC7</f>
        <v>1133.2759159535376</v>
      </c>
      <c r="AD19" s="975">
        <f ca="1">(DS!AD122-DS!AD125)*AD7</f>
        <v>1141.7881577366957</v>
      </c>
      <c r="AE19" s="975">
        <f ca="1">(DS!AE122-DS!AE125)*AE7</f>
        <v>1160.7128233345416</v>
      </c>
      <c r="AF19" s="975">
        <f ca="1">(DS!AF122-DS!AF125)*AF7</f>
        <v>1734.8507334680303</v>
      </c>
      <c r="AG19" s="975">
        <f ca="1">(DS!AG122-DS!AG125)*AG7</f>
        <v>1703.1611346106715</v>
      </c>
      <c r="AH19" s="975">
        <f ca="1">(DS!AH122-DS!AH125)*AH7</f>
        <v>1617.3183302293028</v>
      </c>
      <c r="AI19" s="975">
        <f ca="1">(DS!AI122-DS!AI125)*AI7</f>
        <v>1577.6650835964024</v>
      </c>
      <c r="AJ19" s="975">
        <f ca="1">(DS!AJ122-DS!AJ125)*AJ7</f>
        <v>1527.8895383852234</v>
      </c>
      <c r="AK19" s="975">
        <f ca="1">(DS!AK122-DS!AK125)*AK7</f>
        <v>1356.5882502405063</v>
      </c>
      <c r="AL19" s="975">
        <f ca="1">(DS!AL122-DS!AL125)*AL7</f>
        <v>1182.975387665771</v>
      </c>
      <c r="AM19" s="975">
        <f ca="1">(DS!AM122-DS!AM125)*AM7</f>
        <v>999.75652952066901</v>
      </c>
      <c r="AN19" s="975">
        <f ca="1">(DS!AN122-DS!AN125)*AN7</f>
        <v>821.16121780210426</v>
      </c>
      <c r="AO19" s="975">
        <f ca="1">(DS!AO122-DS!AO125)*AO7</f>
        <v>608.88531186907289</v>
      </c>
      <c r="AP19" s="975">
        <f ca="1">(DS!AP122-DS!AP125)*AP7</f>
        <v>421.08658671949382</v>
      </c>
      <c r="AQ19" s="975">
        <f ca="1">(DS!AQ122-DS!AQ125)*AQ7</f>
        <v>179.44472298747922</v>
      </c>
      <c r="AR19" s="975">
        <f ca="1">(DS!AR122-DS!AR125)*AR7</f>
        <v>0</v>
      </c>
      <c r="AS19" s="975">
        <f ca="1">(DS!AS122-DS!AS125)*AS7</f>
        <v>0</v>
      </c>
      <c r="AT19" s="975">
        <f ca="1">(DS!AT122-DS!AT125)*AT7</f>
        <v>0</v>
      </c>
      <c r="AU19" s="975">
        <f ca="1">(DS!AU122-DS!AU125)*AU7</f>
        <v>0</v>
      </c>
      <c r="AV19" s="975">
        <f ca="1">(DS!AV122-DS!AV125)*AV7</f>
        <v>0</v>
      </c>
      <c r="AW19" s="975">
        <f ca="1">(DS!AW122-DS!AW125)*AW7</f>
        <v>0</v>
      </c>
      <c r="AX19" s="975">
        <f ca="1">(DS!AX122-DS!AX125)*AX7</f>
        <v>0</v>
      </c>
      <c r="AY19" s="975">
        <f ca="1">(DS!AY122-DS!AY125)*AY7</f>
        <v>0</v>
      </c>
      <c r="AZ19" s="975">
        <f ca="1">(DS!AZ122-DS!AZ125)*AZ7</f>
        <v>0</v>
      </c>
      <c r="BA19" s="975">
        <f ca="1">(DS!BA122-DS!BA125)*BA7</f>
        <v>0</v>
      </c>
      <c r="BB19" s="975">
        <f ca="1">(DS!BB122-DS!BB125)*BB7</f>
        <v>0</v>
      </c>
      <c r="BC19" s="975">
        <f ca="1">(DS!BC122-DS!BC125)*BC7</f>
        <v>0</v>
      </c>
      <c r="BD19" s="975">
        <f ca="1">(DS!BD122-DS!BD125)*BD7</f>
        <v>0</v>
      </c>
      <c r="BE19" s="975">
        <f ca="1">(DS!BE122-DS!BE125)*BE7</f>
        <v>0</v>
      </c>
      <c r="BF19" s="975">
        <f ca="1">(DS!BF122-DS!BF125)*BF7</f>
        <v>0</v>
      </c>
      <c r="BG19" s="975">
        <f ca="1">(DS!BG122-DS!BG125)*BG7</f>
        <v>0</v>
      </c>
      <c r="BH19" s="975">
        <f ca="1">(DS!BH122-DS!BH125)*BH7</f>
        <v>0</v>
      </c>
      <c r="BI19" s="975">
        <f ca="1">(DS!BI122-DS!BI125)*BI7</f>
        <v>0</v>
      </c>
      <c r="BJ19" s="975">
        <f ca="1">(DS!BJ122-DS!BJ125)*BJ7</f>
        <v>0</v>
      </c>
      <c r="BK19" s="975">
        <f ca="1">(DS!BK122-DS!BK125)*BK7</f>
        <v>0</v>
      </c>
      <c r="BL19" s="975">
        <f ca="1">(DS!BL122-DS!BL125)*BL7</f>
        <v>0</v>
      </c>
      <c r="BM19" s="975">
        <f ca="1">(DS!BM122-DS!BM125)*BM7</f>
        <v>0</v>
      </c>
      <c r="BN19" s="975">
        <f ca="1">(DS!BN122-DS!BN125)*BN7</f>
        <v>0</v>
      </c>
      <c r="BO19" s="975">
        <f ca="1">(DS!BO122-DS!BO125)*BO7</f>
        <v>0</v>
      </c>
      <c r="BP19" s="975">
        <f ca="1">(DS!BP122-DS!BP125)*BP7</f>
        <v>0</v>
      </c>
      <c r="BQ19" s="975">
        <f ca="1">(DS!BQ122-DS!BQ125)*BQ7</f>
        <v>0</v>
      </c>
      <c r="BR19" s="975">
        <f ca="1">(DS!BR122-DS!BR125)*BR7</f>
        <v>0</v>
      </c>
      <c r="BS19" s="975">
        <f ca="1">(DS!BS122-DS!BS125)*BS7</f>
        <v>0</v>
      </c>
      <c r="BT19" s="975">
        <f ca="1">(DS!BT122-DS!BT125)*BT7</f>
        <v>0</v>
      </c>
      <c r="BU19" s="975">
        <f ca="1">(DS!BU122-DS!BU125)*BU7</f>
        <v>0</v>
      </c>
      <c r="BV19" s="975">
        <f ca="1">(DS!BV122-DS!BV125)*BV7</f>
        <v>0</v>
      </c>
      <c r="BW19" s="975">
        <f ca="1">(DS!BW122-DS!BW125)*BW7</f>
        <v>0</v>
      </c>
      <c r="BX19" s="975">
        <f ca="1">(DS!BX122-DS!BX125)*BX7</f>
        <v>0</v>
      </c>
      <c r="BY19" s="975">
        <f ca="1">(DS!BY122-DS!BY125)*BY7</f>
        <v>0</v>
      </c>
      <c r="BZ19" s="975">
        <f ca="1">(DS!BZ122-DS!BZ125)*BZ7</f>
        <v>0</v>
      </c>
      <c r="CA19" s="975">
        <f ca="1">(DS!CA122-DS!CA125)*CA7</f>
        <v>0</v>
      </c>
      <c r="CB19" s="975">
        <f ca="1">(DS!CB122-DS!CB125)*CB7</f>
        <v>0</v>
      </c>
      <c r="CC19" s="975">
        <f ca="1">(DS!CC122-DS!CC125)*CC7</f>
        <v>0</v>
      </c>
      <c r="CD19" s="975">
        <f ca="1">(DS!CD122-DS!CD125)*CD7</f>
        <v>0</v>
      </c>
      <c r="CE19" s="975">
        <f ca="1">(DS!CE122-DS!CE125)*CE7</f>
        <v>0</v>
      </c>
      <c r="CF19" s="975">
        <f ca="1">(DS!CF122-DS!CF125)*CF7</f>
        <v>0</v>
      </c>
      <c r="CG19" s="975">
        <f ca="1">(DS!CG122-DS!CG125)*CG7</f>
        <v>0</v>
      </c>
      <c r="CH19" s="975">
        <f ca="1">(DS!CH122-DS!CH125)*CH7</f>
        <v>0</v>
      </c>
      <c r="CI19" s="975">
        <f ca="1">(DS!CI122-DS!CI125)*CI7</f>
        <v>0</v>
      </c>
      <c r="CJ19" s="975">
        <f ca="1">(DS!CJ122-DS!CJ125)*CJ7</f>
        <v>0</v>
      </c>
      <c r="CK19" s="975">
        <f ca="1">(DS!CK122-DS!CK125)*CK7</f>
        <v>0</v>
      </c>
      <c r="CL19" s="975">
        <f ca="1">(DS!CL122-DS!CL125)*CL7</f>
        <v>0</v>
      </c>
      <c r="CM19" s="975">
        <f ca="1">(DS!CM122-DS!CM125)*CM7</f>
        <v>0</v>
      </c>
      <c r="CN19" s="975">
        <f ca="1">(DS!CN122-DS!CN125)*CN7</f>
        <v>0</v>
      </c>
      <c r="CO19" s="975">
        <f ca="1">(DS!CO122-DS!CO125)*CO7</f>
        <v>0</v>
      </c>
      <c r="CP19" s="975">
        <f ca="1">(DS!CP122-DS!CP125)*CP7</f>
        <v>0</v>
      </c>
      <c r="CQ19" s="975">
        <f ca="1">(DS!CQ122-DS!CQ125)*CQ7</f>
        <v>0</v>
      </c>
      <c r="CR19" s="975">
        <f ca="1">(DS!CR122-DS!CR125)*CR7</f>
        <v>0</v>
      </c>
      <c r="CS19" s="975">
        <f ca="1">(DS!CS122-DS!CS125)*CS7</f>
        <v>0</v>
      </c>
      <c r="CT19" s="975">
        <f ca="1">(DS!CT122-DS!CT125)*CT7</f>
        <v>0</v>
      </c>
      <c r="CU19" s="975">
        <f ca="1">(DS!CU122-DS!CU125)*CU7</f>
        <v>0</v>
      </c>
      <c r="CV19" s="975">
        <f ca="1">(DS!CV122-DS!CV125)*CV7</f>
        <v>0</v>
      </c>
      <c r="CW19" s="975">
        <f ca="1">(DS!CW122-DS!CW125)*CW7</f>
        <v>0</v>
      </c>
      <c r="CX19" s="975">
        <f ca="1">(DS!CX122-DS!CX125)*CX7</f>
        <v>0</v>
      </c>
      <c r="CY19" s="975">
        <f ca="1">(DS!CY122-DS!CY125)*CY7</f>
        <v>0</v>
      </c>
      <c r="CZ19" s="975">
        <f ca="1">(DS!CZ122-DS!CZ125)*CZ7</f>
        <v>0</v>
      </c>
      <c r="DA19" s="975">
        <f ca="1">(DS!DA122-DS!DA125)*DA7</f>
        <v>0</v>
      </c>
      <c r="DB19" s="975">
        <f ca="1">(DS!DB122-DS!DB125)*DB7</f>
        <v>0</v>
      </c>
      <c r="DC19" s="975">
        <f ca="1">(DS!DC122-DS!DC125)*DC7</f>
        <v>0</v>
      </c>
      <c r="DD19" s="975">
        <f ca="1">(DS!DD122-DS!DD125)*DD7</f>
        <v>0</v>
      </c>
      <c r="DE19" s="975">
        <f ca="1">(DS!DE122-DS!DE125)*DE7</f>
        <v>0</v>
      </c>
      <c r="DF19" s="975">
        <f ca="1">(DS!DF122-DS!DF125)*DF7</f>
        <v>0</v>
      </c>
      <c r="DG19" s="975">
        <f ca="1">(DS!DG122-DS!DG125)*DG7</f>
        <v>0</v>
      </c>
      <c r="DH19" s="975">
        <f ca="1">(DS!DH122-DS!DH125)*DH7</f>
        <v>0</v>
      </c>
      <c r="DI19" s="975">
        <f ca="1">(DS!DI122-DS!DI125)*DI7</f>
        <v>0</v>
      </c>
      <c r="DJ19" s="975">
        <f ca="1">(DS!DJ122-DS!DJ125)*DJ7</f>
        <v>0</v>
      </c>
      <c r="DK19" s="975">
        <f ca="1">(DS!DK122-DS!DK125)*DK7</f>
        <v>0</v>
      </c>
      <c r="DL19" s="975">
        <f ca="1">(DS!DL122-DS!DL125)*DL7</f>
        <v>0</v>
      </c>
      <c r="DM19" s="975">
        <f ca="1">(DS!DM122-DS!DM125)*DM7</f>
        <v>0</v>
      </c>
      <c r="DN19" s="975">
        <f ca="1">(DS!DN122-DS!DN125)*DN7</f>
        <v>0</v>
      </c>
      <c r="DO19" s="975">
        <f ca="1">(DS!DO122-DS!DO125)*DO7</f>
        <v>0</v>
      </c>
      <c r="DP19" s="975">
        <f ca="1">(DS!DP122-DS!DP125)*DP7</f>
        <v>0</v>
      </c>
      <c r="DQ19" s="975">
        <f ca="1">(DS!DQ122-DS!DQ125)*DQ7</f>
        <v>0</v>
      </c>
      <c r="DR19" s="975">
        <f ca="1">(DS!DR122-DS!DR125)*DR7</f>
        <v>0</v>
      </c>
      <c r="DS19" s="975">
        <f ca="1">(DS!DS122-DS!DS125)*DS7</f>
        <v>0</v>
      </c>
      <c r="DT19" s="975">
        <f ca="1">(DS!DT122-DS!DT125)*DT7</f>
        <v>0</v>
      </c>
      <c r="DU19" s="975">
        <f ca="1">(DS!DU122-DS!DU125)*DU7</f>
        <v>0</v>
      </c>
      <c r="DV19" s="975">
        <f ca="1">(DS!DV122-DS!DV125)*DV7</f>
        <v>0</v>
      </c>
      <c r="DW19" s="975">
        <f ca="1">(DS!DW122-DS!DW125)*DW7</f>
        <v>0</v>
      </c>
      <c r="DX19" s="537"/>
      <c r="DY19" s="537"/>
      <c r="DZ19" s="537"/>
      <c r="EA19" s="537"/>
    </row>
    <row r="20" spans="1:131">
      <c r="A20" s="1017" t="s">
        <v>1190</v>
      </c>
      <c r="B20" s="975">
        <f>Inputs!$D$295+Inputs!$D$296</f>
        <v>500</v>
      </c>
      <c r="C20" s="975"/>
      <c r="D20" s="395"/>
      <c r="E20" s="395"/>
      <c r="F20" s="611"/>
      <c r="G20" s="510">
        <f ca="1">IF(G3=0,-$B20,G15*G7)</f>
        <v>-500</v>
      </c>
      <c r="H20" s="510">
        <f t="shared" ref="H20:AL20" ca="1" si="2">IF(H3=0,-$B20,H15*H7)</f>
        <v>0</v>
      </c>
      <c r="I20" s="510">
        <f t="shared" ca="1" si="2"/>
        <v>0</v>
      </c>
      <c r="J20" s="510">
        <f t="shared" ca="1" si="2"/>
        <v>0</v>
      </c>
      <c r="K20" s="510">
        <f t="shared" ca="1" si="2"/>
        <v>0</v>
      </c>
      <c r="L20" s="510">
        <f t="shared" ca="1" si="2"/>
        <v>0</v>
      </c>
      <c r="M20" s="510">
        <f t="shared" ca="1" si="2"/>
        <v>0</v>
      </c>
      <c r="N20" s="510">
        <f t="shared" ca="1" si="2"/>
        <v>0</v>
      </c>
      <c r="O20" s="510">
        <f t="shared" ca="1" si="2"/>
        <v>0</v>
      </c>
      <c r="P20" s="510">
        <f t="shared" ca="1" si="2"/>
        <v>0</v>
      </c>
      <c r="Q20" s="510">
        <f t="shared" ca="1" si="2"/>
        <v>0</v>
      </c>
      <c r="R20" s="510">
        <f t="shared" ca="1" si="2"/>
        <v>0</v>
      </c>
      <c r="S20" s="510">
        <f t="shared" ca="1" si="2"/>
        <v>0</v>
      </c>
      <c r="T20" s="510">
        <f t="shared" ca="1" si="2"/>
        <v>0</v>
      </c>
      <c r="U20" s="510">
        <f t="shared" ca="1" si="2"/>
        <v>0</v>
      </c>
      <c r="V20" s="510">
        <f t="shared" ca="1" si="2"/>
        <v>0</v>
      </c>
      <c r="W20" s="510">
        <f t="shared" ca="1" si="2"/>
        <v>0</v>
      </c>
      <c r="X20" s="510">
        <f t="shared" ca="1" si="2"/>
        <v>0</v>
      </c>
      <c r="Y20" s="510">
        <f t="shared" ca="1" si="2"/>
        <v>0</v>
      </c>
      <c r="Z20" s="510">
        <f t="shared" ca="1" si="2"/>
        <v>0</v>
      </c>
      <c r="AA20" s="510">
        <f t="shared" ca="1" si="2"/>
        <v>0</v>
      </c>
      <c r="AB20" s="510">
        <f t="shared" ca="1" si="2"/>
        <v>0</v>
      </c>
      <c r="AC20" s="510">
        <f t="shared" ca="1" si="2"/>
        <v>0</v>
      </c>
      <c r="AD20" s="510">
        <f t="shared" ca="1" si="2"/>
        <v>0</v>
      </c>
      <c r="AE20" s="510">
        <f t="shared" ca="1" si="2"/>
        <v>0</v>
      </c>
      <c r="AF20" s="510">
        <f t="shared" ca="1" si="2"/>
        <v>0</v>
      </c>
      <c r="AG20" s="510">
        <f t="shared" ca="1" si="2"/>
        <v>0</v>
      </c>
      <c r="AH20" s="510">
        <f t="shared" ca="1" si="2"/>
        <v>0</v>
      </c>
      <c r="AI20" s="510">
        <f t="shared" ca="1" si="2"/>
        <v>0</v>
      </c>
      <c r="AJ20" s="510">
        <f t="shared" ca="1" si="2"/>
        <v>0</v>
      </c>
      <c r="AK20" s="510">
        <f t="shared" ca="1" si="2"/>
        <v>0</v>
      </c>
      <c r="AL20" s="510">
        <f t="shared" ca="1" si="2"/>
        <v>0</v>
      </c>
      <c r="AM20" s="510">
        <f t="shared" ref="AM20:BR20" ca="1" si="3">IF(AM3=0,-$B20,AM15*AM7)</f>
        <v>0</v>
      </c>
      <c r="AN20" s="510">
        <f t="shared" ca="1" si="3"/>
        <v>0</v>
      </c>
      <c r="AO20" s="510">
        <f t="shared" ca="1" si="3"/>
        <v>0</v>
      </c>
      <c r="AP20" s="510">
        <f t="shared" ca="1" si="3"/>
        <v>0</v>
      </c>
      <c r="AQ20" s="510">
        <f t="shared" ca="1" si="3"/>
        <v>421.18373374004841</v>
      </c>
      <c r="AR20" s="510">
        <f t="shared" ca="1" si="3"/>
        <v>6765.0886972157923</v>
      </c>
      <c r="AS20" s="510">
        <f t="shared" ca="1" si="3"/>
        <v>5028.179778912564</v>
      </c>
      <c r="AT20" s="510">
        <f t="shared" ca="1" si="3"/>
        <v>6911.8477723177066</v>
      </c>
      <c r="AU20" s="510">
        <f t="shared" ca="1" si="3"/>
        <v>4605.0854775655007</v>
      </c>
      <c r="AV20" s="510">
        <f t="shared" ca="1" si="3"/>
        <v>7037.2442080905275</v>
      </c>
      <c r="AW20" s="510">
        <f t="shared" ca="1" si="3"/>
        <v>4599.4806067243626</v>
      </c>
      <c r="AX20" s="510">
        <f t="shared" ca="1" si="3"/>
        <v>7202.2921479137076</v>
      </c>
      <c r="AY20" s="510">
        <f t="shared" ca="1" si="3"/>
        <v>4707.3544812054788</v>
      </c>
      <c r="AZ20" s="510">
        <f t="shared" ca="1" si="3"/>
        <v>7426.0322840528779</v>
      </c>
      <c r="BA20" s="510">
        <f t="shared" ca="1" si="3"/>
        <v>4819.5765571006923</v>
      </c>
      <c r="BB20" s="510">
        <f t="shared" ca="1" si="3"/>
        <v>7552.4928393020573</v>
      </c>
      <c r="BC20" s="510">
        <f t="shared" ca="1" si="3"/>
        <v>4936.2425574001845</v>
      </c>
      <c r="BD20" s="510">
        <f t="shared" ca="1" si="3"/>
        <v>7701.5347465538525</v>
      </c>
      <c r="BE20" s="510">
        <f t="shared" ca="1" si="3"/>
        <v>5033.6550304824368</v>
      </c>
      <c r="BF20" s="510">
        <f t="shared" ca="1" si="3"/>
        <v>7870.6565164874501</v>
      </c>
      <c r="BG20" s="510">
        <f t="shared" ca="1" si="3"/>
        <v>5144.1915243119638</v>
      </c>
      <c r="BH20" s="510">
        <f t="shared" ca="1" si="3"/>
        <v>8037.566390943608</v>
      </c>
      <c r="BI20" s="510">
        <f t="shared" ca="1" si="3"/>
        <v>5216.4689126277972</v>
      </c>
      <c r="BJ20" s="510">
        <f t="shared" ca="1" si="3"/>
        <v>8123.1532287047658</v>
      </c>
      <c r="BK20" s="510">
        <f t="shared" ca="1" si="3"/>
        <v>5309.2211434020646</v>
      </c>
      <c r="BL20" s="510">
        <f t="shared" ca="1" si="3"/>
        <v>8221.4050286708589</v>
      </c>
      <c r="BM20" s="510">
        <f t="shared" ca="1" si="3"/>
        <v>5373.4376513357065</v>
      </c>
      <c r="BN20" s="510">
        <f t="shared" ca="1" si="3"/>
        <v>8264.4383934860307</v>
      </c>
      <c r="BO20" s="510">
        <f t="shared" ca="1" si="3"/>
        <v>5401.5638781734651</v>
      </c>
      <c r="BP20" s="510">
        <f t="shared" si="3"/>
        <v>0</v>
      </c>
      <c r="BQ20" s="510">
        <f t="shared" si="3"/>
        <v>0</v>
      </c>
      <c r="BR20" s="510">
        <f t="shared" si="3"/>
        <v>0</v>
      </c>
      <c r="BS20" s="510">
        <f t="shared" ref="BS20:CX20" si="4">IF(BS3=0,-$B20,BS15*BS7)</f>
        <v>0</v>
      </c>
      <c r="BT20" s="510">
        <f t="shared" si="4"/>
        <v>0</v>
      </c>
      <c r="BU20" s="510">
        <f t="shared" si="4"/>
        <v>0</v>
      </c>
      <c r="BV20" s="510">
        <f t="shared" si="4"/>
        <v>0</v>
      </c>
      <c r="BW20" s="510">
        <f t="shared" si="4"/>
        <v>0</v>
      </c>
      <c r="BX20" s="510">
        <f t="shared" si="4"/>
        <v>0</v>
      </c>
      <c r="BY20" s="510">
        <f t="shared" si="4"/>
        <v>0</v>
      </c>
      <c r="BZ20" s="510">
        <f t="shared" si="4"/>
        <v>0</v>
      </c>
      <c r="CA20" s="510">
        <f t="shared" si="4"/>
        <v>0</v>
      </c>
      <c r="CB20" s="510">
        <f t="shared" si="4"/>
        <v>0</v>
      </c>
      <c r="CC20" s="510">
        <f t="shared" si="4"/>
        <v>0</v>
      </c>
      <c r="CD20" s="510">
        <f t="shared" si="4"/>
        <v>0</v>
      </c>
      <c r="CE20" s="510">
        <f t="shared" si="4"/>
        <v>0</v>
      </c>
      <c r="CF20" s="510">
        <f t="shared" si="4"/>
        <v>0</v>
      </c>
      <c r="CG20" s="510">
        <f t="shared" si="4"/>
        <v>0</v>
      </c>
      <c r="CH20" s="510">
        <f t="shared" si="4"/>
        <v>0</v>
      </c>
      <c r="CI20" s="510">
        <f t="shared" si="4"/>
        <v>0</v>
      </c>
      <c r="CJ20" s="510">
        <f t="shared" si="4"/>
        <v>0</v>
      </c>
      <c r="CK20" s="510">
        <f t="shared" si="4"/>
        <v>0</v>
      </c>
      <c r="CL20" s="510">
        <f t="shared" si="4"/>
        <v>0</v>
      </c>
      <c r="CM20" s="510">
        <f t="shared" si="4"/>
        <v>0</v>
      </c>
      <c r="CN20" s="510">
        <f t="shared" si="4"/>
        <v>0</v>
      </c>
      <c r="CO20" s="510">
        <f t="shared" si="4"/>
        <v>0</v>
      </c>
      <c r="CP20" s="510">
        <f t="shared" si="4"/>
        <v>0</v>
      </c>
      <c r="CQ20" s="510">
        <f t="shared" si="4"/>
        <v>0</v>
      </c>
      <c r="CR20" s="510">
        <f t="shared" si="4"/>
        <v>0</v>
      </c>
      <c r="CS20" s="510">
        <f t="shared" si="4"/>
        <v>0</v>
      </c>
      <c r="CT20" s="510">
        <f t="shared" si="4"/>
        <v>0</v>
      </c>
      <c r="CU20" s="510">
        <f t="shared" si="4"/>
        <v>0</v>
      </c>
      <c r="CV20" s="510">
        <f t="shared" si="4"/>
        <v>0</v>
      </c>
      <c r="CW20" s="510">
        <f t="shared" si="4"/>
        <v>0</v>
      </c>
      <c r="CX20" s="510">
        <f t="shared" si="4"/>
        <v>0</v>
      </c>
      <c r="CY20" s="510">
        <f t="shared" ref="CY20:DW20" si="5">IF(CY3=0,-$B20,CY15*CY7)</f>
        <v>0</v>
      </c>
      <c r="CZ20" s="510">
        <f t="shared" si="5"/>
        <v>0</v>
      </c>
      <c r="DA20" s="510">
        <f t="shared" si="5"/>
        <v>0</v>
      </c>
      <c r="DB20" s="510">
        <f t="shared" si="5"/>
        <v>0</v>
      </c>
      <c r="DC20" s="510">
        <f t="shared" si="5"/>
        <v>0</v>
      </c>
      <c r="DD20" s="510">
        <f t="shared" si="5"/>
        <v>0</v>
      </c>
      <c r="DE20" s="510">
        <f t="shared" si="5"/>
        <v>0</v>
      </c>
      <c r="DF20" s="510">
        <f t="shared" si="5"/>
        <v>0</v>
      </c>
      <c r="DG20" s="510">
        <f t="shared" si="5"/>
        <v>0</v>
      </c>
      <c r="DH20" s="510">
        <f t="shared" si="5"/>
        <v>0</v>
      </c>
      <c r="DI20" s="510">
        <f t="shared" si="5"/>
        <v>0</v>
      </c>
      <c r="DJ20" s="510">
        <f t="shared" si="5"/>
        <v>0</v>
      </c>
      <c r="DK20" s="510">
        <f t="shared" si="5"/>
        <v>0</v>
      </c>
      <c r="DL20" s="510">
        <f t="shared" si="5"/>
        <v>0</v>
      </c>
      <c r="DM20" s="510">
        <f t="shared" si="5"/>
        <v>0</v>
      </c>
      <c r="DN20" s="510">
        <f t="shared" si="5"/>
        <v>0</v>
      </c>
      <c r="DO20" s="510">
        <f t="shared" si="5"/>
        <v>0</v>
      </c>
      <c r="DP20" s="510">
        <f t="shared" si="5"/>
        <v>0</v>
      </c>
      <c r="DQ20" s="510">
        <f t="shared" si="5"/>
        <v>0</v>
      </c>
      <c r="DR20" s="510">
        <f t="shared" si="5"/>
        <v>0</v>
      </c>
      <c r="DS20" s="510">
        <f t="shared" si="5"/>
        <v>0</v>
      </c>
      <c r="DT20" s="510">
        <f t="shared" si="5"/>
        <v>0</v>
      </c>
      <c r="DU20" s="510">
        <f t="shared" si="5"/>
        <v>0</v>
      </c>
      <c r="DV20" s="510">
        <f t="shared" si="5"/>
        <v>0</v>
      </c>
      <c r="DW20" s="510">
        <f t="shared" si="5"/>
        <v>0</v>
      </c>
    </row>
    <row r="21" spans="1:131">
      <c r="A21" s="343" t="s">
        <v>39</v>
      </c>
      <c r="B21" s="673"/>
      <c r="C21" s="673"/>
      <c r="D21" s="476">
        <f ca="1">XIRR(G21:DW21,G$12:DW$12)</f>
        <v>0.11609521508216858</v>
      </c>
      <c r="E21" s="476"/>
      <c r="F21" s="625"/>
      <c r="G21" s="513">
        <f ca="1">G17+G20</f>
        <v>-29635.176217946093</v>
      </c>
      <c r="H21" s="513">
        <f ca="1">H17+H20</f>
        <v>953.81444327849204</v>
      </c>
      <c r="I21" s="513">
        <f ca="1">I17+I20</f>
        <v>969.62352244885324</v>
      </c>
      <c r="J21" s="513">
        <f ca="1">J17+J20</f>
        <v>966.95808683858422</v>
      </c>
      <c r="K21" s="513">
        <f t="shared" ref="K21:BV21" ca="1" si="6">K17+K20</f>
        <v>982.98501645469378</v>
      </c>
      <c r="L21" s="513">
        <f t="shared" ca="1" si="6"/>
        <v>976.22249685676752</v>
      </c>
      <c r="M21" s="513">
        <f t="shared" ca="1" si="6"/>
        <v>986.95021660244538</v>
      </c>
      <c r="N21" s="513">
        <f t="shared" ca="1" si="6"/>
        <v>987.52143024903262</v>
      </c>
      <c r="O21" s="513">
        <f t="shared" ca="1" si="6"/>
        <v>1003.8891887614459</v>
      </c>
      <c r="P21" s="513">
        <f t="shared" ca="1" si="6"/>
        <v>999.79754657168178</v>
      </c>
      <c r="Q21" s="513">
        <f t="shared" ca="1" si="6"/>
        <v>1016.3687766253565</v>
      </c>
      <c r="R21" s="513">
        <f t="shared" ca="1" si="6"/>
        <v>1010.105208854714</v>
      </c>
      <c r="S21" s="513">
        <f t="shared" ca="1" si="6"/>
        <v>1026.8472841395997</v>
      </c>
      <c r="T21" s="513">
        <f t="shared" ca="1" si="6"/>
        <v>1033.4633032954393</v>
      </c>
      <c r="U21" s="513">
        <f t="shared" ca="1" si="6"/>
        <v>1044.8200428920936</v>
      </c>
      <c r="V21" s="513">
        <f t="shared" ca="1" si="6"/>
        <v>1052.5616730953666</v>
      </c>
      <c r="W21" s="513">
        <f t="shared" ca="1" si="6"/>
        <v>1070.0074466825831</v>
      </c>
      <c r="X21" s="513">
        <f t="shared" ca="1" si="6"/>
        <v>1075.997273278736</v>
      </c>
      <c r="Y21" s="513">
        <f t="shared" ca="1" si="6"/>
        <v>1093.8314822281063</v>
      </c>
      <c r="Z21" s="513">
        <f t="shared" ca="1" si="6"/>
        <v>1098.9258334749043</v>
      </c>
      <c r="AA21" s="513">
        <f t="shared" ca="1" si="6"/>
        <v>1117.1400738087414</v>
      </c>
      <c r="AB21" s="513">
        <f t="shared" ca="1" si="6"/>
        <v>1120.9576994757822</v>
      </c>
      <c r="AC21" s="513">
        <f t="shared" ca="1" si="6"/>
        <v>1133.2759159535376</v>
      </c>
      <c r="AD21" s="513">
        <f t="shared" ca="1" si="6"/>
        <v>1141.7881577366957</v>
      </c>
      <c r="AE21" s="513">
        <f t="shared" ca="1" si="6"/>
        <v>1160.7128233345416</v>
      </c>
      <c r="AF21" s="513">
        <f t="shared" ca="1" si="6"/>
        <v>3233.6327497644638</v>
      </c>
      <c r="AG21" s="513">
        <f t="shared" ca="1" si="6"/>
        <v>3167.0398353125461</v>
      </c>
      <c r="AH21" s="513">
        <f t="shared" ca="1" si="6"/>
        <v>3265.2642640524441</v>
      </c>
      <c r="AI21" s="513">
        <f t="shared" ca="1" si="6"/>
        <v>2395.5812421298256</v>
      </c>
      <c r="AJ21" s="513">
        <f t="shared" ca="1" si="6"/>
        <v>6191.8377939076463</v>
      </c>
      <c r="AK21" s="513">
        <f t="shared" ca="1" si="6"/>
        <v>5175.3396451577319</v>
      </c>
      <c r="AL21" s="513">
        <f t="shared" ca="1" si="6"/>
        <v>6212.2931546195068</v>
      </c>
      <c r="AM21" s="513">
        <f t="shared" ca="1" si="6"/>
        <v>5090.7545084397443</v>
      </c>
      <c r="AN21" s="513">
        <f t="shared" ca="1" si="6"/>
        <v>6422.2824265754589</v>
      </c>
      <c r="AO21" s="513">
        <f t="shared" ca="1" si="6"/>
        <v>5092.5182705786492</v>
      </c>
      <c r="AP21" s="513">
        <f t="shared" ca="1" si="6"/>
        <v>6585.9464909026956</v>
      </c>
      <c r="AQ21" s="513">
        <f t="shared" ca="1" si="6"/>
        <v>5050.1749166752115</v>
      </c>
      <c r="AR21" s="513">
        <f t="shared" ca="1" si="6"/>
        <v>6765.0886972157923</v>
      </c>
      <c r="AS21" s="513">
        <f t="shared" ca="1" si="6"/>
        <v>5028.179778912564</v>
      </c>
      <c r="AT21" s="513">
        <f t="shared" ca="1" si="6"/>
        <v>6911.8477723177066</v>
      </c>
      <c r="AU21" s="513">
        <f t="shared" ca="1" si="6"/>
        <v>4605.0854775655007</v>
      </c>
      <c r="AV21" s="513">
        <f t="shared" ca="1" si="6"/>
        <v>7037.2442080905275</v>
      </c>
      <c r="AW21" s="513">
        <f t="shared" ca="1" si="6"/>
        <v>4599.4806067243626</v>
      </c>
      <c r="AX21" s="513">
        <f t="shared" ca="1" si="6"/>
        <v>7202.2921479137076</v>
      </c>
      <c r="AY21" s="513">
        <f t="shared" ca="1" si="6"/>
        <v>4707.3544812054788</v>
      </c>
      <c r="AZ21" s="513">
        <f t="shared" ca="1" si="6"/>
        <v>7426.0322840528779</v>
      </c>
      <c r="BA21" s="513">
        <f t="shared" ca="1" si="6"/>
        <v>4819.5765571006923</v>
      </c>
      <c r="BB21" s="513">
        <f t="shared" ca="1" si="6"/>
        <v>7552.4928393020573</v>
      </c>
      <c r="BC21" s="513">
        <f t="shared" ca="1" si="6"/>
        <v>4936.2425574001845</v>
      </c>
      <c r="BD21" s="513">
        <f t="shared" ca="1" si="6"/>
        <v>7701.5347465538525</v>
      </c>
      <c r="BE21" s="513">
        <f t="shared" ca="1" si="6"/>
        <v>5033.6550304824368</v>
      </c>
      <c r="BF21" s="513">
        <f t="shared" ca="1" si="6"/>
        <v>7870.6565164874501</v>
      </c>
      <c r="BG21" s="513">
        <f t="shared" ca="1" si="6"/>
        <v>5144.1915243119638</v>
      </c>
      <c r="BH21" s="513">
        <f t="shared" ca="1" si="6"/>
        <v>8037.566390943608</v>
      </c>
      <c r="BI21" s="513">
        <f t="shared" ca="1" si="6"/>
        <v>5216.4689126277972</v>
      </c>
      <c r="BJ21" s="513">
        <f t="shared" ca="1" si="6"/>
        <v>8123.1532287047658</v>
      </c>
      <c r="BK21" s="513">
        <f t="shared" ca="1" si="6"/>
        <v>5309.2211434020646</v>
      </c>
      <c r="BL21" s="513">
        <f t="shared" ca="1" si="6"/>
        <v>8221.4050286708589</v>
      </c>
      <c r="BM21" s="513">
        <f t="shared" ca="1" si="6"/>
        <v>5373.4376513357065</v>
      </c>
      <c r="BN21" s="513">
        <f t="shared" ca="1" si="6"/>
        <v>8264.4383934860307</v>
      </c>
      <c r="BO21" s="513">
        <f t="shared" ca="1" si="6"/>
        <v>5401.5638781734651</v>
      </c>
      <c r="BP21" s="513">
        <f t="shared" ca="1" si="6"/>
        <v>0</v>
      </c>
      <c r="BQ21" s="513">
        <f t="shared" ca="1" si="6"/>
        <v>0</v>
      </c>
      <c r="BR21" s="513">
        <f t="shared" ca="1" si="6"/>
        <v>0</v>
      </c>
      <c r="BS21" s="513">
        <f t="shared" ca="1" si="6"/>
        <v>0</v>
      </c>
      <c r="BT21" s="513">
        <f t="shared" ca="1" si="6"/>
        <v>0</v>
      </c>
      <c r="BU21" s="513">
        <f t="shared" ca="1" si="6"/>
        <v>0</v>
      </c>
      <c r="BV21" s="513">
        <f t="shared" ca="1" si="6"/>
        <v>0</v>
      </c>
      <c r="BW21" s="513">
        <f t="shared" ref="BW21:DW21" ca="1" si="7">BW17+BW20</f>
        <v>0</v>
      </c>
      <c r="BX21" s="513">
        <f t="shared" ca="1" si="7"/>
        <v>0</v>
      </c>
      <c r="BY21" s="513">
        <f t="shared" ca="1" si="7"/>
        <v>0</v>
      </c>
      <c r="BZ21" s="513">
        <f t="shared" ca="1" si="7"/>
        <v>0</v>
      </c>
      <c r="CA21" s="513">
        <f t="shared" ca="1" si="7"/>
        <v>0</v>
      </c>
      <c r="CB21" s="513">
        <f t="shared" ca="1" si="7"/>
        <v>0</v>
      </c>
      <c r="CC21" s="513">
        <f t="shared" ca="1" si="7"/>
        <v>0</v>
      </c>
      <c r="CD21" s="513">
        <f t="shared" ca="1" si="7"/>
        <v>0</v>
      </c>
      <c r="CE21" s="513">
        <f t="shared" ca="1" si="7"/>
        <v>0</v>
      </c>
      <c r="CF21" s="513">
        <f t="shared" ca="1" si="7"/>
        <v>0</v>
      </c>
      <c r="CG21" s="513">
        <f t="shared" ca="1" si="7"/>
        <v>0</v>
      </c>
      <c r="CH21" s="513">
        <f t="shared" ca="1" si="7"/>
        <v>0</v>
      </c>
      <c r="CI21" s="513">
        <f t="shared" ca="1" si="7"/>
        <v>0</v>
      </c>
      <c r="CJ21" s="513">
        <f t="shared" ca="1" si="7"/>
        <v>0</v>
      </c>
      <c r="CK21" s="513">
        <f t="shared" ca="1" si="7"/>
        <v>0</v>
      </c>
      <c r="CL21" s="513">
        <f t="shared" ca="1" si="7"/>
        <v>0</v>
      </c>
      <c r="CM21" s="513">
        <f t="shared" ca="1" si="7"/>
        <v>0</v>
      </c>
      <c r="CN21" s="513">
        <f t="shared" ca="1" si="7"/>
        <v>0</v>
      </c>
      <c r="CO21" s="513">
        <f t="shared" ca="1" si="7"/>
        <v>0</v>
      </c>
      <c r="CP21" s="513">
        <f t="shared" ca="1" si="7"/>
        <v>0</v>
      </c>
      <c r="CQ21" s="513">
        <f t="shared" ca="1" si="7"/>
        <v>0</v>
      </c>
      <c r="CR21" s="513">
        <f t="shared" ca="1" si="7"/>
        <v>0</v>
      </c>
      <c r="CS21" s="513">
        <f t="shared" ca="1" si="7"/>
        <v>0</v>
      </c>
      <c r="CT21" s="513">
        <f t="shared" ca="1" si="7"/>
        <v>0</v>
      </c>
      <c r="CU21" s="513">
        <f t="shared" ca="1" si="7"/>
        <v>0</v>
      </c>
      <c r="CV21" s="513">
        <f t="shared" ca="1" si="7"/>
        <v>0</v>
      </c>
      <c r="CW21" s="513">
        <f t="shared" ca="1" si="7"/>
        <v>0</v>
      </c>
      <c r="CX21" s="513">
        <f t="shared" ca="1" si="7"/>
        <v>0</v>
      </c>
      <c r="CY21" s="513">
        <f t="shared" ca="1" si="7"/>
        <v>0</v>
      </c>
      <c r="CZ21" s="513">
        <f t="shared" ca="1" si="7"/>
        <v>0</v>
      </c>
      <c r="DA21" s="513">
        <f t="shared" ca="1" si="7"/>
        <v>0</v>
      </c>
      <c r="DB21" s="513">
        <f t="shared" ca="1" si="7"/>
        <v>0</v>
      </c>
      <c r="DC21" s="513">
        <f t="shared" ca="1" si="7"/>
        <v>0</v>
      </c>
      <c r="DD21" s="513">
        <f t="shared" ca="1" si="7"/>
        <v>0</v>
      </c>
      <c r="DE21" s="513">
        <f t="shared" ca="1" si="7"/>
        <v>0</v>
      </c>
      <c r="DF21" s="513">
        <f t="shared" ca="1" si="7"/>
        <v>0</v>
      </c>
      <c r="DG21" s="513">
        <f t="shared" ca="1" si="7"/>
        <v>0</v>
      </c>
      <c r="DH21" s="513">
        <f t="shared" ca="1" si="7"/>
        <v>0</v>
      </c>
      <c r="DI21" s="513">
        <f t="shared" ca="1" si="7"/>
        <v>0</v>
      </c>
      <c r="DJ21" s="513">
        <f t="shared" ca="1" si="7"/>
        <v>0</v>
      </c>
      <c r="DK21" s="513">
        <f t="shared" ca="1" si="7"/>
        <v>0</v>
      </c>
      <c r="DL21" s="513">
        <f t="shared" ca="1" si="7"/>
        <v>0</v>
      </c>
      <c r="DM21" s="513">
        <f t="shared" ca="1" si="7"/>
        <v>0</v>
      </c>
      <c r="DN21" s="513">
        <f t="shared" ca="1" si="7"/>
        <v>0</v>
      </c>
      <c r="DO21" s="513">
        <f t="shared" ca="1" si="7"/>
        <v>0</v>
      </c>
      <c r="DP21" s="513">
        <f t="shared" ca="1" si="7"/>
        <v>0</v>
      </c>
      <c r="DQ21" s="513">
        <f t="shared" ca="1" si="7"/>
        <v>0</v>
      </c>
      <c r="DR21" s="513">
        <f t="shared" ca="1" si="7"/>
        <v>0</v>
      </c>
      <c r="DS21" s="513">
        <f t="shared" ca="1" si="7"/>
        <v>0</v>
      </c>
      <c r="DT21" s="513">
        <f t="shared" ca="1" si="7"/>
        <v>0</v>
      </c>
      <c r="DU21" s="513">
        <f t="shared" ca="1" si="7"/>
        <v>0</v>
      </c>
      <c r="DV21" s="513">
        <f t="shared" ca="1" si="7"/>
        <v>0</v>
      </c>
      <c r="DW21" s="513">
        <f t="shared" ca="1" si="7"/>
        <v>0</v>
      </c>
    </row>
    <row r="22" spans="1:131">
      <c r="B22" s="673"/>
      <c r="C22" s="673"/>
      <c r="D22" s="625"/>
      <c r="E22" s="625"/>
      <c r="F22" s="625"/>
      <c r="G22" s="518"/>
      <c r="H22" s="518"/>
      <c r="I22" s="518"/>
      <c r="J22" s="518"/>
      <c r="K22" s="518"/>
      <c r="L22" s="518"/>
      <c r="M22" s="518"/>
      <c r="N22" s="518"/>
      <c r="O22" s="518"/>
      <c r="P22" s="518"/>
      <c r="Q22" s="518"/>
      <c r="R22" s="518"/>
      <c r="S22" s="518"/>
      <c r="T22" s="518"/>
      <c r="U22" s="518"/>
      <c r="V22" s="518"/>
      <c r="W22" s="518"/>
      <c r="X22" s="518"/>
      <c r="Y22" s="518"/>
      <c r="Z22" s="518"/>
      <c r="AA22" s="518"/>
      <c r="AB22" s="518"/>
      <c r="AC22" s="518"/>
      <c r="AD22" s="518"/>
      <c r="AE22" s="518"/>
      <c r="AF22" s="518"/>
      <c r="AG22" s="518"/>
      <c r="AH22" s="518"/>
      <c r="AI22" s="518"/>
      <c r="AJ22" s="518"/>
      <c r="AK22" s="518"/>
      <c r="AL22" s="518"/>
      <c r="AM22" s="518"/>
      <c r="AN22" s="518"/>
      <c r="AO22" s="518"/>
      <c r="AP22" s="518"/>
      <c r="AQ22" s="518"/>
      <c r="AR22" s="518"/>
      <c r="AS22" s="518"/>
      <c r="AT22" s="518"/>
      <c r="AU22" s="518"/>
      <c r="AV22" s="518"/>
      <c r="AW22" s="518"/>
      <c r="AX22" s="518"/>
      <c r="AY22" s="518"/>
      <c r="AZ22" s="518"/>
      <c r="BA22" s="518"/>
      <c r="BB22" s="518"/>
      <c r="BC22" s="518"/>
      <c r="BD22" s="518"/>
      <c r="BE22" s="518"/>
      <c r="BF22" s="518"/>
      <c r="BG22" s="518"/>
      <c r="BH22" s="518"/>
      <c r="BI22" s="518"/>
      <c r="BJ22" s="518"/>
      <c r="BK22" s="518"/>
      <c r="BL22" s="518"/>
      <c r="BM22" s="518"/>
      <c r="BN22" s="518"/>
      <c r="BO22" s="518"/>
      <c r="BP22" s="518"/>
      <c r="BQ22" s="518"/>
      <c r="BR22" s="518"/>
      <c r="BS22" s="518"/>
      <c r="BT22" s="518"/>
      <c r="BU22" s="518"/>
      <c r="BV22" s="518"/>
      <c r="BW22" s="518"/>
      <c r="BX22" s="518"/>
      <c r="BY22" s="518"/>
      <c r="BZ22" s="518"/>
      <c r="CA22" s="518"/>
      <c r="CB22" s="518"/>
      <c r="CC22" s="518"/>
      <c r="CD22" s="518"/>
      <c r="CE22" s="518"/>
      <c r="CF22" s="518"/>
      <c r="CG22" s="518"/>
      <c r="CH22" s="518"/>
      <c r="CI22" s="518"/>
      <c r="CJ22" s="518"/>
      <c r="CK22" s="518"/>
      <c r="CL22" s="518"/>
      <c r="CM22" s="518"/>
      <c r="CN22" s="518"/>
      <c r="CO22" s="518"/>
      <c r="CP22" s="518"/>
      <c r="CQ22" s="518"/>
      <c r="CR22" s="518"/>
      <c r="CS22" s="518"/>
      <c r="CT22" s="518"/>
      <c r="CU22" s="518"/>
      <c r="CV22" s="518"/>
      <c r="CW22" s="518"/>
      <c r="CX22" s="518"/>
      <c r="CY22" s="518"/>
      <c r="CZ22" s="518"/>
      <c r="DA22" s="518"/>
      <c r="DB22" s="518"/>
      <c r="DC22" s="518"/>
      <c r="DD22" s="518"/>
      <c r="DE22" s="518"/>
      <c r="DF22" s="518"/>
      <c r="DG22" s="518"/>
      <c r="DH22" s="518"/>
      <c r="DI22" s="518"/>
      <c r="DJ22" s="518"/>
      <c r="DK22" s="518"/>
      <c r="DL22" s="518"/>
      <c r="DM22" s="518"/>
      <c r="DN22" s="518"/>
      <c r="DO22" s="518"/>
      <c r="DP22" s="518"/>
      <c r="DQ22" s="518"/>
      <c r="DR22" s="518"/>
      <c r="DS22" s="518"/>
      <c r="DT22" s="518"/>
      <c r="DU22" s="518"/>
      <c r="DV22" s="518"/>
      <c r="DW22" s="518"/>
    </row>
    <row r="23" spans="1:131">
      <c r="A23" s="860" t="s">
        <v>1191</v>
      </c>
      <c r="B23" s="861"/>
      <c r="C23" s="861"/>
      <c r="D23" s="863"/>
      <c r="E23" s="863"/>
      <c r="F23" s="869"/>
      <c r="G23" s="638">
        <f>Flags!G32</f>
        <v>46934</v>
      </c>
      <c r="H23" s="638">
        <f>Flags!H32</f>
        <v>47665</v>
      </c>
      <c r="I23" s="638">
        <f>Flags!I32</f>
        <v>47849</v>
      </c>
      <c r="J23" s="638">
        <f>Flags!J32</f>
        <v>48030</v>
      </c>
      <c r="K23" s="638">
        <f>Flags!K32</f>
        <v>48214</v>
      </c>
      <c r="L23" s="638">
        <f>Flags!L32</f>
        <v>48396</v>
      </c>
      <c r="M23" s="638">
        <f>Flags!M32</f>
        <v>48580</v>
      </c>
      <c r="N23" s="638">
        <f>Flags!N32</f>
        <v>48761</v>
      </c>
      <c r="O23" s="638">
        <f>Flags!O32</f>
        <v>48945</v>
      </c>
      <c r="P23" s="638">
        <f>Flags!P32</f>
        <v>49126</v>
      </c>
      <c r="Q23" s="638">
        <f>Flags!Q32</f>
        <v>49310</v>
      </c>
      <c r="R23" s="638">
        <f>Flags!R32</f>
        <v>49491</v>
      </c>
      <c r="S23" s="638">
        <f>Flags!S32</f>
        <v>49675</v>
      </c>
      <c r="T23" s="638">
        <f>Flags!T32</f>
        <v>49857</v>
      </c>
      <c r="U23" s="638">
        <f>Flags!U32</f>
        <v>50041</v>
      </c>
      <c r="V23" s="638">
        <f>Flags!V32</f>
        <v>50222</v>
      </c>
      <c r="W23" s="638">
        <f>Flags!W32</f>
        <v>50406</v>
      </c>
      <c r="X23" s="638">
        <f>Flags!X32</f>
        <v>50587</v>
      </c>
      <c r="Y23" s="638">
        <f>Flags!Y32</f>
        <v>50771</v>
      </c>
      <c r="Z23" s="638">
        <f>Flags!Z32</f>
        <v>50952</v>
      </c>
      <c r="AA23" s="638">
        <f>Flags!AA32</f>
        <v>51136</v>
      </c>
      <c r="AB23" s="638">
        <f>Flags!AB32</f>
        <v>51318</v>
      </c>
      <c r="AC23" s="638">
        <f>Flags!AC32</f>
        <v>51502</v>
      </c>
      <c r="AD23" s="638">
        <f>Flags!AD32</f>
        <v>51683</v>
      </c>
      <c r="AE23" s="638">
        <f>Flags!AE32</f>
        <v>51867</v>
      </c>
      <c r="AF23" s="638">
        <f>Flags!AF32</f>
        <v>52048</v>
      </c>
      <c r="AG23" s="638">
        <f>Flags!AG32</f>
        <v>52232</v>
      </c>
      <c r="AH23" s="638">
        <f>Flags!AH32</f>
        <v>52413</v>
      </c>
      <c r="AI23" s="638">
        <f>Flags!AI32</f>
        <v>52597</v>
      </c>
      <c r="AJ23" s="638">
        <f>Flags!AJ32</f>
        <v>52779</v>
      </c>
      <c r="AK23" s="638">
        <f>Flags!AK32</f>
        <v>52963</v>
      </c>
      <c r="AL23" s="638">
        <f>Flags!AL32</f>
        <v>53144</v>
      </c>
      <c r="AM23" s="638">
        <f>Flags!AM32</f>
        <v>53328</v>
      </c>
      <c r="AN23" s="638">
        <f>Flags!AN32</f>
        <v>53509</v>
      </c>
      <c r="AO23" s="638">
        <f>Flags!AO32</f>
        <v>53693</v>
      </c>
      <c r="AP23" s="638">
        <f>Flags!AP32</f>
        <v>53874</v>
      </c>
      <c r="AQ23" s="638">
        <f>Flags!AQ32</f>
        <v>54058</v>
      </c>
      <c r="AR23" s="638">
        <f>Flags!AR32</f>
        <v>54240</v>
      </c>
      <c r="AS23" s="638">
        <f>Flags!AS32</f>
        <v>54424</v>
      </c>
      <c r="AT23" s="638">
        <f>Flags!AT32</f>
        <v>54605</v>
      </c>
      <c r="AU23" s="638">
        <f>Flags!AU32</f>
        <v>54789</v>
      </c>
      <c r="AV23" s="638">
        <f>Flags!AV32</f>
        <v>54970</v>
      </c>
      <c r="AW23" s="638">
        <f>Flags!AW32</f>
        <v>55154</v>
      </c>
      <c r="AX23" s="638">
        <f>Flags!AX32</f>
        <v>55335</v>
      </c>
      <c r="AY23" s="638">
        <f>Flags!AY32</f>
        <v>55519</v>
      </c>
      <c r="AZ23" s="638">
        <f>Flags!AZ32</f>
        <v>55701</v>
      </c>
      <c r="BA23" s="638">
        <f>Flags!BA32</f>
        <v>55885</v>
      </c>
      <c r="BB23" s="638">
        <f>Flags!BB32</f>
        <v>56066</v>
      </c>
      <c r="BC23" s="638">
        <f>Flags!BC32</f>
        <v>56250</v>
      </c>
      <c r="BD23" s="638">
        <f>Flags!BD32</f>
        <v>56431</v>
      </c>
      <c r="BE23" s="638">
        <f>Flags!BE32</f>
        <v>56615</v>
      </c>
      <c r="BF23" s="638">
        <f>Flags!BF32</f>
        <v>56796</v>
      </c>
      <c r="BG23" s="638">
        <f>Flags!BG32</f>
        <v>56980</v>
      </c>
      <c r="BH23" s="638">
        <f>Flags!BH32</f>
        <v>57162</v>
      </c>
      <c r="BI23" s="638">
        <f>Flags!BI32</f>
        <v>57346</v>
      </c>
      <c r="BJ23" s="638">
        <f>Flags!BJ32</f>
        <v>57527</v>
      </c>
      <c r="BK23" s="638">
        <f>Flags!BK32</f>
        <v>57711</v>
      </c>
      <c r="BL23" s="638">
        <f>Flags!BL32</f>
        <v>57892</v>
      </c>
      <c r="BM23" s="638">
        <f>Flags!BM32</f>
        <v>58076</v>
      </c>
      <c r="BN23" s="638">
        <f>Flags!BN32</f>
        <v>58257</v>
      </c>
      <c r="BO23" s="638">
        <f>Flags!BO32</f>
        <v>58441</v>
      </c>
      <c r="BP23" s="638">
        <f>Flags!BP32</f>
        <v>58623</v>
      </c>
      <c r="BQ23" s="638">
        <f>Flags!BQ32</f>
        <v>58807</v>
      </c>
      <c r="BR23" s="638">
        <f>Flags!BR32</f>
        <v>58988</v>
      </c>
      <c r="BS23" s="638">
        <f>Flags!BS32</f>
        <v>59172</v>
      </c>
      <c r="BT23" s="638">
        <f>Flags!BT32</f>
        <v>59353</v>
      </c>
      <c r="BU23" s="638">
        <f>Flags!BU32</f>
        <v>59537</v>
      </c>
      <c r="BV23" s="638">
        <f>Flags!BV32</f>
        <v>59718</v>
      </c>
      <c r="BW23" s="638">
        <f>Flags!BW32</f>
        <v>59902</v>
      </c>
      <c r="BX23" s="638">
        <f>Flags!BX32</f>
        <v>60084</v>
      </c>
      <c r="BY23" s="638">
        <f>Flags!BY32</f>
        <v>60268</v>
      </c>
      <c r="BZ23" s="638">
        <f>Flags!BZ32</f>
        <v>60449</v>
      </c>
      <c r="CA23" s="638">
        <f>Flags!CA32</f>
        <v>60633</v>
      </c>
      <c r="CB23" s="638">
        <f>Flags!CB32</f>
        <v>60814</v>
      </c>
      <c r="CC23" s="638">
        <f>Flags!CC32</f>
        <v>60998</v>
      </c>
      <c r="CD23" s="638">
        <f>Flags!CD32</f>
        <v>61179</v>
      </c>
      <c r="CE23" s="638">
        <f>Flags!CE32</f>
        <v>61363</v>
      </c>
      <c r="CF23" s="638">
        <f>Flags!CF32</f>
        <v>61545</v>
      </c>
      <c r="CG23" s="638">
        <f>Flags!CG32</f>
        <v>61729</v>
      </c>
      <c r="CH23" s="638">
        <f>Flags!CH32</f>
        <v>61910</v>
      </c>
      <c r="CI23" s="638">
        <f>Flags!CI32</f>
        <v>62094</v>
      </c>
      <c r="CJ23" s="638">
        <f>Flags!CJ32</f>
        <v>62275</v>
      </c>
      <c r="CK23" s="638">
        <f>Flags!CK32</f>
        <v>62459</v>
      </c>
      <c r="CL23" s="638">
        <f>Flags!CL32</f>
        <v>62640</v>
      </c>
      <c r="CM23" s="638">
        <f>Flags!CM32</f>
        <v>62824</v>
      </c>
      <c r="CN23" s="638">
        <f>Flags!CN32</f>
        <v>63006</v>
      </c>
      <c r="CO23" s="638">
        <f>Flags!CO32</f>
        <v>63190</v>
      </c>
      <c r="CP23" s="638">
        <f>Flags!CP32</f>
        <v>63371</v>
      </c>
      <c r="CQ23" s="638">
        <f>Flags!CQ32</f>
        <v>63555</v>
      </c>
      <c r="CR23" s="638">
        <f>Flags!CR32</f>
        <v>63736</v>
      </c>
      <c r="CS23" s="638">
        <f>Flags!CS32</f>
        <v>63920</v>
      </c>
      <c r="CT23" s="638">
        <f>Flags!CT32</f>
        <v>64101</v>
      </c>
      <c r="CU23" s="638">
        <f>Flags!CU32</f>
        <v>64285</v>
      </c>
      <c r="CV23" s="638">
        <f>Flags!CV32</f>
        <v>64467</v>
      </c>
      <c r="CW23" s="638">
        <f>Flags!CW32</f>
        <v>64651</v>
      </c>
      <c r="CX23" s="638">
        <f>Flags!CX32</f>
        <v>64832</v>
      </c>
      <c r="CY23" s="638">
        <f>Flags!CY32</f>
        <v>65016</v>
      </c>
      <c r="CZ23" s="638">
        <f>Flags!CZ32</f>
        <v>65197</v>
      </c>
      <c r="DA23" s="638">
        <f>Flags!DA32</f>
        <v>65381</v>
      </c>
      <c r="DB23" s="638">
        <f>Flags!DB32</f>
        <v>65562</v>
      </c>
      <c r="DC23" s="638">
        <f>Flags!DC32</f>
        <v>65746</v>
      </c>
      <c r="DD23" s="638">
        <f>Flags!DD32</f>
        <v>65928</v>
      </c>
      <c r="DE23" s="638">
        <f>Flags!DE32</f>
        <v>66112</v>
      </c>
      <c r="DF23" s="638">
        <f>Flags!DF32</f>
        <v>66293</v>
      </c>
      <c r="DG23" s="638">
        <f>Flags!DG32</f>
        <v>66477</v>
      </c>
      <c r="DH23" s="638">
        <f>Flags!DH32</f>
        <v>66658</v>
      </c>
      <c r="DI23" s="638">
        <f>Flags!DI32</f>
        <v>66842</v>
      </c>
      <c r="DJ23" s="638">
        <f>Flags!DJ32</f>
        <v>67023</v>
      </c>
      <c r="DK23" s="638">
        <f>Flags!DK32</f>
        <v>67207</v>
      </c>
      <c r="DL23" s="638">
        <f>Flags!DL32</f>
        <v>67389</v>
      </c>
      <c r="DM23" s="638">
        <f>Flags!DM32</f>
        <v>67573</v>
      </c>
      <c r="DN23" s="638">
        <f>Flags!DN32</f>
        <v>67754</v>
      </c>
      <c r="DO23" s="638">
        <f>Flags!DO32</f>
        <v>67938</v>
      </c>
      <c r="DP23" s="638">
        <f>Flags!DP32</f>
        <v>68119</v>
      </c>
      <c r="DQ23" s="638">
        <f>Flags!DQ32</f>
        <v>68303</v>
      </c>
      <c r="DR23" s="638">
        <f>Flags!DR32</f>
        <v>68484</v>
      </c>
      <c r="DS23" s="638">
        <f>Flags!DS32</f>
        <v>68668</v>
      </c>
      <c r="DT23" s="638">
        <f>Flags!DT32</f>
        <v>68850</v>
      </c>
      <c r="DU23" s="638">
        <f>Flags!DU32</f>
        <v>69034</v>
      </c>
      <c r="DV23" s="638">
        <f>Flags!DV32</f>
        <v>69215</v>
      </c>
      <c r="DW23" s="638">
        <f>Flags!DW32</f>
        <v>69399</v>
      </c>
    </row>
    <row r="24" spans="1:131">
      <c r="A24" s="303" t="str">
        <f>A17</f>
        <v>Shareholder Loan Flows</v>
      </c>
      <c r="B24" s="975">
        <f>Inputs!D318</f>
        <v>6</v>
      </c>
      <c r="C24" s="975"/>
      <c r="D24" s="537"/>
      <c r="E24" s="537"/>
      <c r="F24" s="537"/>
      <c r="G24" s="510">
        <f ca="1">G25+G26</f>
        <v>-29135.176217946093</v>
      </c>
      <c r="H24" s="510">
        <f ca="1">H25+H26</f>
        <v>959.08413633527925</v>
      </c>
      <c r="I24" s="510">
        <f ca="1">I25+I26</f>
        <v>969.69613926410238</v>
      </c>
      <c r="J24" s="510">
        <f ca="1">J25+J26</f>
        <v>966.95808683858422</v>
      </c>
      <c r="K24" s="510">
        <f t="shared" ref="K24:BV24" ca="1" si="8">K25+K26</f>
        <v>983.0065664554968</v>
      </c>
      <c r="L24" s="510">
        <f t="shared" ca="1" si="8"/>
        <v>976.22249685676752</v>
      </c>
      <c r="M24" s="510">
        <f t="shared" ca="1" si="8"/>
        <v>987.04227623374425</v>
      </c>
      <c r="N24" s="510">
        <f t="shared" ca="1" si="8"/>
        <v>987.52143024903262</v>
      </c>
      <c r="O24" s="510">
        <f t="shared" ca="1" si="8"/>
        <v>1003.9570126085323</v>
      </c>
      <c r="P24" s="510">
        <f t="shared" ca="1" si="8"/>
        <v>999.79754657168178</v>
      </c>
      <c r="Q24" s="510">
        <f t="shared" ca="1" si="8"/>
        <v>1016.42572503576</v>
      </c>
      <c r="R24" s="510">
        <f t="shared" ca="1" si="8"/>
        <v>1010.105208854714</v>
      </c>
      <c r="S24" s="510">
        <f t="shared" ca="1" si="8"/>
        <v>1026.9449621762981</v>
      </c>
      <c r="T24" s="510">
        <f t="shared" ca="1" si="8"/>
        <v>1033.4633032954396</v>
      </c>
      <c r="U24" s="510">
        <f t="shared" ca="1" si="8"/>
        <v>1044.9569309561723</v>
      </c>
      <c r="V24" s="510">
        <f t="shared" ca="1" si="8"/>
        <v>1052.5616730953666</v>
      </c>
      <c r="W24" s="510">
        <f t="shared" ca="1" si="8"/>
        <v>1070.1369251366348</v>
      </c>
      <c r="X24" s="510">
        <f t="shared" ca="1" si="8"/>
        <v>1075.997273278736</v>
      </c>
      <c r="Y24" s="510">
        <f t="shared" ca="1" si="8"/>
        <v>1093.9581593562618</v>
      </c>
      <c r="Z24" s="510">
        <f t="shared" ca="1" si="8"/>
        <v>1098.9258334749043</v>
      </c>
      <c r="AA24" s="510">
        <f t="shared" ca="1" si="8"/>
        <v>1117.2277686030066</v>
      </c>
      <c r="AB24" s="510">
        <f t="shared" ca="1" si="8"/>
        <v>1120.9576994757822</v>
      </c>
      <c r="AC24" s="510">
        <f t="shared" ca="1" si="8"/>
        <v>1133.4250295806082</v>
      </c>
      <c r="AD24" s="510">
        <f t="shared" ca="1" si="8"/>
        <v>1141.7881577366957</v>
      </c>
      <c r="AE24" s="510">
        <f t="shared" ca="1" si="8"/>
        <v>1172.2699757766841</v>
      </c>
      <c r="AF24" s="510">
        <f t="shared" ca="1" si="8"/>
        <v>3232.9795484743763</v>
      </c>
      <c r="AG24" s="510">
        <f t="shared" ca="1" si="8"/>
        <v>3167.8677963500813</v>
      </c>
      <c r="AH24" s="510">
        <f t="shared" ca="1" si="8"/>
        <v>3260.2435932693506</v>
      </c>
      <c r="AI24" s="510">
        <f t="shared" ca="1" si="8"/>
        <v>2416.5828656370932</v>
      </c>
      <c r="AJ24" s="510">
        <f t="shared" ca="1" si="8"/>
        <v>6185.9435530255305</v>
      </c>
      <c r="AK24" s="510">
        <f t="shared" ca="1" si="8"/>
        <v>5181.5348608878667</v>
      </c>
      <c r="AL24" s="510">
        <f t="shared" ca="1" si="8"/>
        <v>6205.6382370593819</v>
      </c>
      <c r="AM24" s="510">
        <f t="shared" ca="1" si="8"/>
        <v>5098.569587723382</v>
      </c>
      <c r="AN24" s="510">
        <f t="shared" ca="1" si="8"/>
        <v>6414.4769329556193</v>
      </c>
      <c r="AO24" s="510">
        <f t="shared" ca="1" si="8"/>
        <v>5101.227985548363</v>
      </c>
      <c r="AP24" s="510">
        <f t="shared" ca="1" si="8"/>
        <v>6574.7176069783982</v>
      </c>
      <c r="AQ24" s="510">
        <f t="shared" ca="1" si="8"/>
        <v>4603.8336221583413</v>
      </c>
      <c r="AR24" s="510">
        <f t="shared" ca="1" si="8"/>
        <v>0</v>
      </c>
      <c r="AS24" s="510">
        <f t="shared" ca="1" si="8"/>
        <v>0</v>
      </c>
      <c r="AT24" s="510">
        <f t="shared" ca="1" si="8"/>
        <v>0</v>
      </c>
      <c r="AU24" s="510">
        <f t="shared" ca="1" si="8"/>
        <v>0</v>
      </c>
      <c r="AV24" s="510">
        <f t="shared" ca="1" si="8"/>
        <v>0</v>
      </c>
      <c r="AW24" s="510">
        <f t="shared" ca="1" si="8"/>
        <v>0</v>
      </c>
      <c r="AX24" s="510">
        <f t="shared" ca="1" si="8"/>
        <v>0</v>
      </c>
      <c r="AY24" s="510">
        <f t="shared" ca="1" si="8"/>
        <v>0</v>
      </c>
      <c r="AZ24" s="510">
        <f t="shared" ca="1" si="8"/>
        <v>0</v>
      </c>
      <c r="BA24" s="510">
        <f t="shared" ca="1" si="8"/>
        <v>0</v>
      </c>
      <c r="BB24" s="510">
        <f t="shared" ca="1" si="8"/>
        <v>0</v>
      </c>
      <c r="BC24" s="510">
        <f t="shared" ca="1" si="8"/>
        <v>0</v>
      </c>
      <c r="BD24" s="510">
        <f t="shared" ca="1" si="8"/>
        <v>0</v>
      </c>
      <c r="BE24" s="510">
        <f t="shared" ca="1" si="8"/>
        <v>0</v>
      </c>
      <c r="BF24" s="510">
        <f t="shared" ca="1" si="8"/>
        <v>0</v>
      </c>
      <c r="BG24" s="510">
        <f t="shared" ca="1" si="8"/>
        <v>0</v>
      </c>
      <c r="BH24" s="510">
        <f t="shared" ca="1" si="8"/>
        <v>0</v>
      </c>
      <c r="BI24" s="510">
        <f t="shared" ca="1" si="8"/>
        <v>0</v>
      </c>
      <c r="BJ24" s="510">
        <f t="shared" ca="1" si="8"/>
        <v>0</v>
      </c>
      <c r="BK24" s="510">
        <f t="shared" ca="1" si="8"/>
        <v>0</v>
      </c>
      <c r="BL24" s="510">
        <f t="shared" ca="1" si="8"/>
        <v>0</v>
      </c>
      <c r="BM24" s="510">
        <f t="shared" ca="1" si="8"/>
        <v>0</v>
      </c>
      <c r="BN24" s="510">
        <f t="shared" ca="1" si="8"/>
        <v>0</v>
      </c>
      <c r="BO24" s="510">
        <f t="shared" ca="1" si="8"/>
        <v>0</v>
      </c>
      <c r="BP24" s="510">
        <f t="shared" ca="1" si="8"/>
        <v>0</v>
      </c>
      <c r="BQ24" s="510">
        <f t="shared" ca="1" si="8"/>
        <v>0</v>
      </c>
      <c r="BR24" s="510">
        <f t="shared" ca="1" si="8"/>
        <v>0</v>
      </c>
      <c r="BS24" s="510">
        <f t="shared" ca="1" si="8"/>
        <v>0</v>
      </c>
      <c r="BT24" s="510">
        <f t="shared" ca="1" si="8"/>
        <v>0</v>
      </c>
      <c r="BU24" s="510">
        <f t="shared" ca="1" si="8"/>
        <v>0</v>
      </c>
      <c r="BV24" s="510">
        <f t="shared" ca="1" si="8"/>
        <v>0</v>
      </c>
      <c r="BW24" s="510">
        <f t="shared" ref="BW24:DW24" ca="1" si="9">BW25+BW26</f>
        <v>0</v>
      </c>
      <c r="BX24" s="510">
        <f t="shared" ca="1" si="9"/>
        <v>0</v>
      </c>
      <c r="BY24" s="510">
        <f t="shared" ca="1" si="9"/>
        <v>0</v>
      </c>
      <c r="BZ24" s="510">
        <f t="shared" ca="1" si="9"/>
        <v>0</v>
      </c>
      <c r="CA24" s="510">
        <f t="shared" ca="1" si="9"/>
        <v>0</v>
      </c>
      <c r="CB24" s="510">
        <f t="shared" ca="1" si="9"/>
        <v>0</v>
      </c>
      <c r="CC24" s="510">
        <f t="shared" ca="1" si="9"/>
        <v>0</v>
      </c>
      <c r="CD24" s="510">
        <f t="shared" ca="1" si="9"/>
        <v>0</v>
      </c>
      <c r="CE24" s="510">
        <f t="shared" ca="1" si="9"/>
        <v>0</v>
      </c>
      <c r="CF24" s="510">
        <f t="shared" ca="1" si="9"/>
        <v>0</v>
      </c>
      <c r="CG24" s="510">
        <f t="shared" ca="1" si="9"/>
        <v>0</v>
      </c>
      <c r="CH24" s="510">
        <f t="shared" ca="1" si="9"/>
        <v>0</v>
      </c>
      <c r="CI24" s="510">
        <f t="shared" ca="1" si="9"/>
        <v>0</v>
      </c>
      <c r="CJ24" s="510">
        <f t="shared" ca="1" si="9"/>
        <v>0</v>
      </c>
      <c r="CK24" s="510">
        <f t="shared" ca="1" si="9"/>
        <v>0</v>
      </c>
      <c r="CL24" s="510">
        <f t="shared" ca="1" si="9"/>
        <v>0</v>
      </c>
      <c r="CM24" s="510">
        <f t="shared" ca="1" si="9"/>
        <v>0</v>
      </c>
      <c r="CN24" s="510">
        <f t="shared" ca="1" si="9"/>
        <v>0</v>
      </c>
      <c r="CO24" s="510">
        <f t="shared" ca="1" si="9"/>
        <v>0</v>
      </c>
      <c r="CP24" s="510">
        <f t="shared" ca="1" si="9"/>
        <v>0</v>
      </c>
      <c r="CQ24" s="510">
        <f t="shared" ca="1" si="9"/>
        <v>0</v>
      </c>
      <c r="CR24" s="510">
        <f t="shared" ca="1" si="9"/>
        <v>0</v>
      </c>
      <c r="CS24" s="510">
        <f t="shared" ca="1" si="9"/>
        <v>0</v>
      </c>
      <c r="CT24" s="510">
        <f t="shared" ca="1" si="9"/>
        <v>0</v>
      </c>
      <c r="CU24" s="510">
        <f t="shared" ca="1" si="9"/>
        <v>0</v>
      </c>
      <c r="CV24" s="510">
        <f t="shared" ca="1" si="9"/>
        <v>0</v>
      </c>
      <c r="CW24" s="510">
        <f t="shared" ca="1" si="9"/>
        <v>0</v>
      </c>
      <c r="CX24" s="510">
        <f t="shared" ca="1" si="9"/>
        <v>0</v>
      </c>
      <c r="CY24" s="510">
        <f t="shared" ca="1" si="9"/>
        <v>0</v>
      </c>
      <c r="CZ24" s="510">
        <f t="shared" ca="1" si="9"/>
        <v>0</v>
      </c>
      <c r="DA24" s="510">
        <f t="shared" ca="1" si="9"/>
        <v>0</v>
      </c>
      <c r="DB24" s="510">
        <f t="shared" ca="1" si="9"/>
        <v>0</v>
      </c>
      <c r="DC24" s="510">
        <f t="shared" ca="1" si="9"/>
        <v>0</v>
      </c>
      <c r="DD24" s="510">
        <f t="shared" ca="1" si="9"/>
        <v>0</v>
      </c>
      <c r="DE24" s="510">
        <f t="shared" ca="1" si="9"/>
        <v>0</v>
      </c>
      <c r="DF24" s="510">
        <f t="shared" ca="1" si="9"/>
        <v>0</v>
      </c>
      <c r="DG24" s="510">
        <f t="shared" ca="1" si="9"/>
        <v>0</v>
      </c>
      <c r="DH24" s="510">
        <f t="shared" ca="1" si="9"/>
        <v>0</v>
      </c>
      <c r="DI24" s="510">
        <f t="shared" ca="1" si="9"/>
        <v>0</v>
      </c>
      <c r="DJ24" s="510">
        <f t="shared" ca="1" si="9"/>
        <v>0</v>
      </c>
      <c r="DK24" s="510">
        <f t="shared" ca="1" si="9"/>
        <v>0</v>
      </c>
      <c r="DL24" s="510">
        <f t="shared" ca="1" si="9"/>
        <v>0</v>
      </c>
      <c r="DM24" s="510">
        <f t="shared" ca="1" si="9"/>
        <v>0</v>
      </c>
      <c r="DN24" s="510">
        <f t="shared" ca="1" si="9"/>
        <v>0</v>
      </c>
      <c r="DO24" s="510">
        <f t="shared" ca="1" si="9"/>
        <v>0</v>
      </c>
      <c r="DP24" s="510">
        <f t="shared" ca="1" si="9"/>
        <v>0</v>
      </c>
      <c r="DQ24" s="510">
        <f t="shared" ca="1" si="9"/>
        <v>0</v>
      </c>
      <c r="DR24" s="510">
        <f t="shared" ca="1" si="9"/>
        <v>0</v>
      </c>
      <c r="DS24" s="510">
        <f t="shared" ca="1" si="9"/>
        <v>0</v>
      </c>
      <c r="DT24" s="510">
        <f t="shared" ca="1" si="9"/>
        <v>0</v>
      </c>
      <c r="DU24" s="510">
        <f t="shared" ca="1" si="9"/>
        <v>0</v>
      </c>
      <c r="DV24" s="510">
        <f t="shared" ca="1" si="9"/>
        <v>0</v>
      </c>
      <c r="DW24" s="510">
        <f t="shared" ca="1" si="9"/>
        <v>0</v>
      </c>
    </row>
    <row r="25" spans="1:131" s="397" customFormat="1">
      <c r="A25" s="1017" t="str">
        <f>A18</f>
        <v>Principal</v>
      </c>
      <c r="B25" s="673"/>
      <c r="C25" s="673"/>
      <c r="D25" s="871"/>
      <c r="E25" s="871"/>
      <c r="F25" s="611"/>
      <c r="G25" s="510">
        <f ca="1">(G23=$B$9)*G18+((G$23-G$12)/(H$12-G$12)*H18+(G$12-F$23)/(G$12-F$12)*G18)*(G23&gt;$B$10)+(G23=$B$10)*(SUM($F$18:F18)-SUM($F$25:F25)+G18+(G$23-G$12)/(H$12-G$12)*H18)</f>
        <v>-29135.176217946093</v>
      </c>
      <c r="H25" s="510">
        <f ca="1">(H23=$B$9)*H18+((H$23-H$12)/(I$12-H$12)*I18+(H$12-G$23)/(H$12-G$12)*H18)*(H23&gt;$B$10)+(H23=$B$10)*(SUM($F$18:G18)-SUM($F$25:G25)+H18+(H$23-H$12)/(I$12-H$12)*I18)</f>
        <v>0</v>
      </c>
      <c r="I25" s="510">
        <f ca="1">(I23=$B$9)*I18+((I$23-I$12)/(J$12-I$12)*J18+(I$12-H$23)/(I$12-H$12)*I18)*(I23&gt;$B$10)+(I23=$B$10)*(SUM($F$18:H18)-SUM($F$25:H25)+I18+(I$23-I$12)/(J$12-I$12)*J18)</f>
        <v>0</v>
      </c>
      <c r="J25" s="510">
        <f ca="1">(J23=$B$9)*J18+((J$23-J$12)/(K$12-J$12)*K18+(J$12-I$23)/(J$12-I$12)*J18)*(J23&gt;$B$10)+(J23=$B$10)*(SUM($F$18:I18)-SUM($F$25:I25)+J18+(J$23-J$12)/(K$12-J$12)*K18)</f>
        <v>0</v>
      </c>
      <c r="K25" s="510">
        <f ca="1">(K23=$B$9)*K18+((K$23-K$12)/(L$12-K$12)*L18+(K$12-J$23)/(K$12-J$12)*K18)*(K23&gt;$B$10)+(K23=$B$10)*(SUM($F$18:J18)-SUM($F$25:J25)+K18+(K$23-K$12)/(L$12-K$12)*L18)</f>
        <v>0</v>
      </c>
      <c r="L25" s="510">
        <f ca="1">(L23=$B$9)*L18+((L$23-L$12)/(M$12-L$12)*M18+(L$12-K$23)/(L$12-K$12)*L18)*(L23&gt;$B$10)+(L23=$B$10)*(SUM($F$18:K18)-SUM($F$25:K25)+L18+(L$23-L$12)/(M$12-L$12)*M18)</f>
        <v>0</v>
      </c>
      <c r="M25" s="510">
        <f ca="1">(M23=$B$9)*M18+((M$23-M$12)/(N$12-M$12)*N18+(M$12-L$23)/(M$12-L$12)*M18)*(M23&gt;$B$10)+(M23=$B$10)*(SUM($F$18:L18)-SUM($F$25:L25)+M18+(M$23-M$12)/(N$12-M$12)*N18)</f>
        <v>0</v>
      </c>
      <c r="N25" s="510">
        <f ca="1">(N23=$B$9)*N18+((N$23-N$12)/(O$12-N$12)*O18+(N$12-M$23)/(N$12-M$12)*N18)*(N23&gt;$B$10)+(N23=$B$10)*(SUM($F$18:M18)-SUM($F$25:M25)+N18+(N$23-N$12)/(O$12-N$12)*O18)</f>
        <v>0</v>
      </c>
      <c r="O25" s="510">
        <f ca="1">(O23=$B$9)*O18+((O$23-O$12)/(P$12-O$12)*P18+(O$12-N$23)/(O$12-N$12)*O18)*(O23&gt;$B$10)+(O23=$B$10)*(SUM($F$18:N18)-SUM($F$25:N25)+O18+(O$23-O$12)/(P$12-O$12)*P18)</f>
        <v>0</v>
      </c>
      <c r="P25" s="510">
        <f ca="1">(P23=$B$9)*P18+((P$23-P$12)/(Q$12-P$12)*Q18+(P$12-O$23)/(P$12-O$12)*P18)*(P23&gt;$B$10)+(P23=$B$10)*(SUM($F$18:O18)-SUM($F$25:O25)+P18+(P$23-P$12)/(Q$12-P$12)*Q18)</f>
        <v>0</v>
      </c>
      <c r="Q25" s="510">
        <f ca="1">(Q23=$B$9)*Q18+((Q$23-Q$12)/(R$12-Q$12)*R18+(Q$12-P$23)/(Q$12-P$12)*Q18)*(Q23&gt;$B$10)+(Q23=$B$10)*(SUM($F$18:P18)-SUM($F$25:P25)+Q18+(Q$23-Q$12)/(R$12-Q$12)*R18)</f>
        <v>0</v>
      </c>
      <c r="R25" s="510">
        <f ca="1">(R23=$B$9)*R18+((R$23-R$12)/(S$12-R$12)*S18+(R$12-Q$23)/(R$12-Q$12)*R18)*(R23&gt;$B$10)+(R23=$B$10)*(SUM($F$18:Q18)-SUM($F$25:Q25)+R18+(R$23-R$12)/(S$12-R$12)*S18)</f>
        <v>0</v>
      </c>
      <c r="S25" s="510">
        <f ca="1">(S23=$B$9)*S18+((S$23-S$12)/(T$12-S$12)*T18+(S$12-R$23)/(S$12-R$12)*S18)*(S23&gt;$B$10)+(S23=$B$10)*(SUM($F$18:R18)-SUM($F$25:R25)+S18+(S$23-S$12)/(T$12-S$12)*T18)</f>
        <v>0</v>
      </c>
      <c r="T25" s="510">
        <f ca="1">(T23=$B$9)*T18+((T$23-T$12)/(U$12-T$12)*U18+(T$12-S$23)/(T$12-S$12)*T18)*(T23&gt;$B$10)+(T23=$B$10)*(SUM($F$18:S18)-SUM($F$25:S25)+T18+(T$23-T$12)/(U$12-T$12)*U18)</f>
        <v>0</v>
      </c>
      <c r="U25" s="510">
        <f ca="1">(U23=$B$9)*U18+((U$23-U$12)/(V$12-U$12)*V18+(U$12-T$23)/(U$12-T$12)*U18)*(U23&gt;$B$10)+(U23=$B$10)*(SUM($F$18:T18)-SUM($F$25:T25)+U18+(U$23-U$12)/(V$12-U$12)*V18)</f>
        <v>0</v>
      </c>
      <c r="V25" s="510">
        <f ca="1">(V23=$B$9)*V18+((V$23-V$12)/(W$12-V$12)*W18+(V$12-U$23)/(V$12-U$12)*V18)*(V23&gt;$B$10)+(V23=$B$10)*(SUM($F$18:U18)-SUM($F$25:U25)+V18+(V$23-V$12)/(W$12-V$12)*W18)</f>
        <v>0</v>
      </c>
      <c r="W25" s="510">
        <f ca="1">(W23=$B$9)*W18+((W$23-W$12)/(X$12-W$12)*X18+(W$12-V$23)/(W$12-V$12)*W18)*(W23&gt;$B$10)+(W23=$B$10)*(SUM($F$18:V18)-SUM($F$25:V25)+W18+(W$23-W$12)/(X$12-W$12)*X18)</f>
        <v>0</v>
      </c>
      <c r="X25" s="510">
        <f ca="1">(X23=$B$9)*X18+((X$23-X$12)/(Y$12-X$12)*Y18+(X$12-W$23)/(X$12-W$12)*X18)*(X23&gt;$B$10)+(X23=$B$10)*(SUM($F$18:W18)-SUM($F$25:W25)+X18+(X$23-X$12)/(Y$12-X$12)*Y18)</f>
        <v>0</v>
      </c>
      <c r="Y25" s="510">
        <f ca="1">(Y23=$B$9)*Y18+((Y$23-Y$12)/(Z$12-Y$12)*Z18+(Y$12-X$23)/(Y$12-X$12)*Y18)*(Y23&gt;$B$10)+(Y23=$B$10)*(SUM($F$18:X18)-SUM($F$25:X25)+Y18+(Y$23-Y$12)/(Z$12-Y$12)*Z18)</f>
        <v>0</v>
      </c>
      <c r="Z25" s="510">
        <f ca="1">(Z23=$B$9)*Z18+((Z$23-Z$12)/(AA$12-Z$12)*AA18+(Z$12-Y$23)/(Z$12-Y$12)*Z18)*(Z23&gt;$B$10)+(Z23=$B$10)*(SUM($F$18:Y18)-SUM($F$25:Y25)+Z18+(Z$23-Z$12)/(AA$12-Z$12)*AA18)</f>
        <v>0</v>
      </c>
      <c r="AA25" s="510">
        <f ca="1">(AA23=$B$9)*AA18+((AA$23-AA$12)/(AB$12-AA$12)*AB18+(AA$12-Z$23)/(AA$12-Z$12)*AA18)*(AA23&gt;$B$10)+(AA23=$B$10)*(SUM($F$18:Z18)-SUM($F$25:Z25)+AA18+(AA$23-AA$12)/(AB$12-AA$12)*AB18)</f>
        <v>0</v>
      </c>
      <c r="AB25" s="510">
        <f ca="1">(AB23=$B$9)*AB18+((AB$23-AB$12)/(AC$12-AB$12)*AC18+(AB$12-AA$23)/(AB$12-AA$12)*AB18)*(AB23&gt;$B$10)+(AB23=$B$10)*(SUM($F$18:AA18)-SUM($F$25:AA25)+AB18+(AB$23-AB$12)/(AC$12-AB$12)*AC18)</f>
        <v>0</v>
      </c>
      <c r="AC25" s="510">
        <f ca="1">(AC23=$B$9)*AC18+((AC$23-AC$12)/(AD$12-AC$12)*AD18+(AC$12-AB$23)/(AC$12-AB$12)*AC18)*(AC23&gt;$B$10)+(AC23=$B$10)*(SUM($F$18:AB18)-SUM($F$25:AB25)+AC18+(AC$23-AC$12)/(AD$12-AC$12)*AD18)</f>
        <v>0</v>
      </c>
      <c r="AD25" s="510">
        <f ca="1">(AD23=$B$9)*AD18+((AD$23-AD$12)/(AE$12-AD$12)*AE18+(AD$12-AC$23)/(AD$12-AC$12)*AD18)*(AD23&gt;$B$10)+(AD23=$B$10)*(SUM($F$18:AC18)-SUM($F$25:AC25)+AD18+(AD$23-AD$12)/(AE$12-AD$12)*AE18)</f>
        <v>0</v>
      </c>
      <c r="AE25" s="510">
        <f ca="1">(AE23=$B$9)*AE18+((AE$23-AE$12)/(AF$12-AE$12)*AF18+(AE$12-AD$23)/(AE$12-AD$12)*AE18)*(AE23&gt;$B$10)+(AE23=$B$10)*(SUM($F$18:AD18)-SUM($F$25:AD25)+AE18+(AE$23-AE$12)/(AF$12-AE$12)*AF18)</f>
        <v>8.2805636259471456</v>
      </c>
      <c r="AF25" s="510">
        <f ca="1">(AF23=$B$9)*AF18+((AF$23-AF$12)/(AG$12-AF$12)*AG18+(AF$12-AE$23)/(AF$12-AE$12)*AF18)*(AF23&gt;$B$10)+(AF23=$B$10)*(SUM($F$18:AE18)-SUM($F$25:AE25)+AF18+(AF$23-AF$12)/(AG$12-AF$12)*AG18)</f>
        <v>1498.4573151743011</v>
      </c>
      <c r="AG25" s="510">
        <f ca="1">(AG23=$B$9)*AG18+((AG$23-AG$12)/(AH$12-AG$12)*AH18+(AG$12-AF$23)/(AG$12-AF$12)*AG18)*(AG23&gt;$B$10)+(AG23=$B$10)*(SUM($F$18:AF18)-SUM($F$25:AF25)+AG18+(AG$23-AG$12)/(AH$12-AG$12)*AH18)</f>
        <v>1465.0275118655911</v>
      </c>
      <c r="AH25" s="510">
        <f ca="1">(AH23=$B$9)*AH18+((AH$23-AH$12)/(AI$12-AH$12)*AI18+(AH$12-AG$23)/(AH$12-AG$12)*AH18)*(AH23&gt;$B$10)+(AH23=$B$10)*(SUM($F$18:AG18)-SUM($F$25:AG25)+AH18+(AH$23-AH$12)/(AI$12-AH$12)*AI18)</f>
        <v>1643.2864566693788</v>
      </c>
      <c r="AI25" s="510">
        <f ca="1">(AI23=$B$9)*AI18+((AI$23-AI$12)/(AJ$12-AI$12)*AJ18+(AI$12-AH$23)/(AI$12-AH$12)*AI18)*(AI23&gt;$B$10)+(AI23=$B$10)*(SUM($F$18:AH18)-SUM($F$25:AH25)+AI18+(AI$23-AI$12)/(AJ$12-AI$12)*AJ18)</f>
        <v>839.09705133571174</v>
      </c>
      <c r="AJ25" s="510">
        <f ca="1">(AJ23=$B$9)*AJ18+((AJ$23-AJ$12)/(AK$12-AJ$12)*AK18+(AJ$12-AI$23)/(AJ$12-AI$12)*AJ18)*(AJ23&gt;$B$10)+(AJ23=$B$10)*(SUM($F$18:AI18)-SUM($F$25:AI25)+AJ18+(AJ$23-AJ$12)/(AK$12-AJ$12)*AK18)</f>
        <v>4659.0762498743943</v>
      </c>
      <c r="AK25" s="510">
        <f ca="1">(AK23=$B$9)*AK18+((AK$23-AK$12)/(AL$12-AK$12)*AL18+(AK$12-AJ$23)/(AK$12-AJ$12)*AK18)*(AK23&gt;$B$10)+(AK23=$B$10)*(SUM($F$18:AJ18)-SUM($F$25:AJ25)+AK18+(AK$23-AK$12)/(AL$12-AK$12)*AL18)</f>
        <v>3825.7835972544658</v>
      </c>
      <c r="AL25" s="510">
        <f ca="1">(AL23=$B$9)*AL18+((AL$23-AL$12)/(AM$12-AL$12)*AM18+(AL$12-AK$23)/(AL$12-AK$12)*AL18)*(AL23&gt;$B$10)+(AL23=$B$10)*(SUM($F$18:AK18)-SUM($F$25:AK25)+AL18+(AL$23-AL$12)/(AM$12-AL$12)*AM18)</f>
        <v>5023.7651656165053</v>
      </c>
      <c r="AM25" s="510">
        <f ca="1">(AM23=$B$9)*AM18+((AM$23-AM$12)/(AN$12-AM$12)*AN18+(AM$12-AL$23)/(AM$12-AL$12)*AM18)*(AM23&gt;$B$10)+(AM23=$B$10)*(SUM($F$18:AL18)-SUM($F$25:AL25)+AM18+(AM$23-AM$12)/(AN$12-AM$12)*AN18)</f>
        <v>4099.7097152939832</v>
      </c>
      <c r="AN25" s="510">
        <f ca="1">(AN23=$B$9)*AN18+((AN$23-AN$12)/(AO$12-AN$12)*AO18+(AN$12-AM$23)/(AN$12-AM$12)*AN18)*(AN23&gt;$B$10)+(AN23=$B$10)*(SUM($F$18:AM18)-SUM($F$25:AM25)+AN18+(AN$23-AN$12)/(AO$12-AN$12)*AO18)</f>
        <v>5594.5433581581774</v>
      </c>
      <c r="AO25" s="510">
        <f ca="1">(AO23=$B$9)*AO18+((AO$23-AO$12)/(AP$12-AO$12)*AP18+(AO$12-AN$23)/(AO$12-AN$12)*AO18)*(AO23&gt;$B$10)+(AO23=$B$10)*(SUM($F$18:AN18)-SUM($F$25:AN25)+AO18+(AO$23-AO$12)/(AP$12-AO$12)*AP18)</f>
        <v>4493.3253877524321</v>
      </c>
      <c r="AP25" s="510">
        <f ca="1">(AP23=$B$9)*AP18+((AP$23-AP$12)/(AQ$12-AP$12)*AQ18+(AP$12-AO$23)/(AP$12-AO$12)*AP18)*(AP23&gt;$B$10)+(AP23=$B$10)*(SUM($F$18:AO18)-SUM($F$25:AO25)+AP18+(AP$23-AP$12)/(AQ$12-AP$12)*AQ18)</f>
        <v>6154.982222429684</v>
      </c>
      <c r="AQ25" s="510">
        <f ca="1">(AQ23=$B$9)*AQ18+((AQ$23-AQ$12)/(AR$12-AQ$12)*AR18+(AQ$12-AP$23)/(AQ$12-AP$12)*AQ18)*(AQ23&gt;$B$10)+(AQ23=$B$10)*(SUM($F$18:AP18)-SUM($F$25:AP25)+AQ18+(AQ$23-AQ$12)/(AR$12-AQ$12)*AR18)</f>
        <v>4425.3641422305764</v>
      </c>
      <c r="AR25" s="510">
        <f ca="1">(AR23=$B$9)*AR18+((AR$23-AR$12)/(AS$12-AR$12)*AS18+(AR$12-AQ$23)/(AR$12-AQ$12)*AR18)*(AR23&gt;$B$10)+(AR23=$B$10)*(SUM($F$18:AQ18)-SUM($F$25:AQ25)+AR18+(AR$23-AR$12)/(AS$12-AR$12)*AS18)</f>
        <v>0</v>
      </c>
      <c r="AS25" s="510">
        <f ca="1">(AS23=$B$9)*AS18+((AS$23-AS$12)/(AT$12-AS$12)*AT18+(AS$12-AR$23)/(AS$12-AR$12)*AS18)*(AS23&gt;$B$10)+(AS23=$B$10)*(SUM($F$18:AR18)-SUM($F$25:AR25)+AS18+(AS$23-AS$12)/(AT$12-AS$12)*AT18)</f>
        <v>0</v>
      </c>
      <c r="AT25" s="510">
        <f ca="1">(AT23=$B$9)*AT18+((AT$23-AT$12)/(AU$12-AT$12)*AU18+(AT$12-AS$23)/(AT$12-AS$12)*AT18)*(AT23&gt;$B$10)+(AT23=$B$10)*(SUM($F$18:AS18)-SUM($F$25:AS25)+AT18+(AT$23-AT$12)/(AU$12-AT$12)*AU18)</f>
        <v>0</v>
      </c>
      <c r="AU25" s="510">
        <f ca="1">(AU23=$B$9)*AU18+((AU$23-AU$12)/(AV$12-AU$12)*AV18+(AU$12-AT$23)/(AU$12-AT$12)*AU18)*(AU23&gt;$B$10)+(AU23=$B$10)*(SUM($F$18:AT18)-SUM($F$25:AT25)+AU18+(AU$23-AU$12)/(AV$12-AU$12)*AV18)</f>
        <v>0</v>
      </c>
      <c r="AV25" s="510">
        <f ca="1">(AV23=$B$9)*AV18+((AV$23-AV$12)/(AW$12-AV$12)*AW18+(AV$12-AU$23)/(AV$12-AU$12)*AV18)*(AV23&gt;$B$10)+(AV23=$B$10)*(SUM($F$18:AU18)-SUM($F$25:AU25)+AV18+(AV$23-AV$12)/(AW$12-AV$12)*AW18)</f>
        <v>0</v>
      </c>
      <c r="AW25" s="510">
        <f ca="1">(AW23=$B$9)*AW18+((AW$23-AW$12)/(AX$12-AW$12)*AX18+(AW$12-AV$23)/(AW$12-AV$12)*AW18)*(AW23&gt;$B$10)+(AW23=$B$10)*(SUM($F$18:AV18)-SUM($F$25:AV25)+AW18+(AW$23-AW$12)/(AX$12-AW$12)*AX18)</f>
        <v>0</v>
      </c>
      <c r="AX25" s="510">
        <f ca="1">(AX23=$B$9)*AX18+((AX$23-AX$12)/(AY$12-AX$12)*AY18+(AX$12-AW$23)/(AX$12-AW$12)*AX18)*(AX23&gt;$B$10)+(AX23=$B$10)*(SUM($F$18:AW18)-SUM($F$25:AW25)+AX18+(AX$23-AX$12)/(AY$12-AX$12)*AY18)</f>
        <v>0</v>
      </c>
      <c r="AY25" s="510">
        <f ca="1">(AY23=$B$9)*AY18+((AY$23-AY$12)/(AZ$12-AY$12)*AZ18+(AY$12-AX$23)/(AY$12-AX$12)*AY18)*(AY23&gt;$B$10)+(AY23=$B$10)*(SUM($F$18:AX18)-SUM($F$25:AX25)+AY18+(AY$23-AY$12)/(AZ$12-AY$12)*AZ18)</f>
        <v>0</v>
      </c>
      <c r="AZ25" s="510">
        <f ca="1">(AZ23=$B$9)*AZ18+((AZ$23-AZ$12)/(BA$12-AZ$12)*BA18+(AZ$12-AY$23)/(AZ$12-AY$12)*AZ18)*(AZ23&gt;$B$10)+(AZ23=$B$10)*(SUM($F$18:AY18)-SUM($F$25:AY25)+AZ18+(AZ$23-AZ$12)/(BA$12-AZ$12)*BA18)</f>
        <v>0</v>
      </c>
      <c r="BA25" s="510">
        <f ca="1">(BA23=$B$9)*BA18+((BA$23-BA$12)/(BB$12-BA$12)*BB18+(BA$12-AZ$23)/(BA$12-AZ$12)*BA18)*(BA23&gt;$B$10)+(BA23=$B$10)*(SUM($F$18:AZ18)-SUM($F$25:AZ25)+BA18+(BA$23-BA$12)/(BB$12-BA$12)*BB18)</f>
        <v>0</v>
      </c>
      <c r="BB25" s="510">
        <f ca="1">(BB23=$B$9)*BB18+((BB$23-BB$12)/(BC$12-BB$12)*BC18+(BB$12-BA$23)/(BB$12-BA$12)*BB18)*(BB23&gt;$B$10)+(BB23=$B$10)*(SUM($F$18:BA18)-SUM($F$25:BA25)+BB18+(BB$23-BB$12)/(BC$12-BB$12)*BC18)</f>
        <v>0</v>
      </c>
      <c r="BC25" s="510">
        <f ca="1">(BC23=$B$9)*BC18+((BC$23-BC$12)/(BD$12-BC$12)*BD18+(BC$12-BB$23)/(BC$12-BB$12)*BC18)*(BC23&gt;$B$10)+(BC23=$B$10)*(SUM($F$18:BB18)-SUM($F$25:BB25)+BC18+(BC$23-BC$12)/(BD$12-BC$12)*BD18)</f>
        <v>0</v>
      </c>
      <c r="BD25" s="510">
        <f ca="1">(BD23=$B$9)*BD18+((BD$23-BD$12)/(BE$12-BD$12)*BE18+(BD$12-BC$23)/(BD$12-BC$12)*BD18)*(BD23&gt;$B$10)+(BD23=$B$10)*(SUM($F$18:BC18)-SUM($F$25:BC25)+BD18+(BD$23-BD$12)/(BE$12-BD$12)*BE18)</f>
        <v>0</v>
      </c>
      <c r="BE25" s="510">
        <f ca="1">(BE23=$B$9)*BE18+((BE$23-BE$12)/(BF$12-BE$12)*BF18+(BE$12-BD$23)/(BE$12-BD$12)*BE18)*(BE23&gt;$B$10)+(BE23=$B$10)*(SUM($F$18:BD18)-SUM($F$25:BD25)+BE18+(BE$23-BE$12)/(BF$12-BE$12)*BF18)</f>
        <v>0</v>
      </c>
      <c r="BF25" s="510">
        <f ca="1">(BF23=$B$9)*BF18+((BF$23-BF$12)/(BG$12-BF$12)*BG18+(BF$12-BE$23)/(BF$12-BE$12)*BF18)*(BF23&gt;$B$10)+(BF23=$B$10)*(SUM($F$18:BE18)-SUM($F$25:BE25)+BF18+(BF$23-BF$12)/(BG$12-BF$12)*BG18)</f>
        <v>0</v>
      </c>
      <c r="BG25" s="510">
        <f ca="1">(BG23=$B$9)*BG18+((BG$23-BG$12)/(BH$12-BG$12)*BH18+(BG$12-BF$23)/(BG$12-BF$12)*BG18)*(BG23&gt;$B$10)+(BG23=$B$10)*(SUM($F$18:BF18)-SUM($F$25:BF25)+BG18+(BG$23-BG$12)/(BH$12-BG$12)*BH18)</f>
        <v>0</v>
      </c>
      <c r="BH25" s="510">
        <f ca="1">(BH23=$B$9)*BH18+((BH$23-BH$12)/(BI$12-BH$12)*BI18+(BH$12-BG$23)/(BH$12-BG$12)*BH18)*(BH23&gt;$B$10)+(BH23=$B$10)*(SUM($F$18:BG18)-SUM($F$25:BG25)+BH18+(BH$23-BH$12)/(BI$12-BH$12)*BI18)</f>
        <v>0</v>
      </c>
      <c r="BI25" s="510">
        <f ca="1">(BI23=$B$9)*BI18+((BI$23-BI$12)/(BJ$12-BI$12)*BJ18+(BI$12-BH$23)/(BI$12-BH$12)*BI18)*(BI23&gt;$B$10)+(BI23=$B$10)*(SUM($F$18:BH18)-SUM($F$25:BH25)+BI18+(BI$23-BI$12)/(BJ$12-BI$12)*BJ18)</f>
        <v>0</v>
      </c>
      <c r="BJ25" s="510">
        <f ca="1">(BJ23=$B$9)*BJ18+((BJ$23-BJ$12)/(BK$12-BJ$12)*BK18+(BJ$12-BI$23)/(BJ$12-BI$12)*BJ18)*(BJ23&gt;$B$10)+(BJ23=$B$10)*(SUM($F$18:BI18)-SUM($F$25:BI25)+BJ18+(BJ$23-BJ$12)/(BK$12-BJ$12)*BK18)</f>
        <v>0</v>
      </c>
      <c r="BK25" s="510">
        <f ca="1">(BK23=$B$9)*BK18+((BK$23-BK$12)/(BL$12-BK$12)*BL18+(BK$12-BJ$23)/(BK$12-BJ$12)*BK18)*(BK23&gt;$B$10)+(BK23=$B$10)*(SUM($F$18:BJ18)-SUM($F$25:BJ25)+BK18+(BK$23-BK$12)/(BL$12-BK$12)*BL18)</f>
        <v>0</v>
      </c>
      <c r="BL25" s="510">
        <f ca="1">(BL23=$B$9)*BL18+((BL$23-BL$12)/(BM$12-BL$12)*BM18+(BL$12-BK$23)/(BL$12-BK$12)*BL18)*(BL23&gt;$B$10)+(BL23=$B$10)*(SUM($F$18:BK18)-SUM($F$25:BK25)+BL18+(BL$23-BL$12)/(BM$12-BL$12)*BM18)</f>
        <v>0</v>
      </c>
      <c r="BM25" s="510">
        <f ca="1">(BM23=$B$9)*BM18+((BM$23-BM$12)/(BN$12-BM$12)*BN18+(BM$12-BL$23)/(BM$12-BL$12)*BM18)*(BM23&gt;$B$10)+(BM23=$B$10)*(SUM($F$18:BL18)-SUM($F$25:BL25)+BM18+(BM$23-BM$12)/(BN$12-BM$12)*BN18)</f>
        <v>0</v>
      </c>
      <c r="BN25" s="510">
        <f ca="1">(BN23=$B$9)*BN18+((BN$23-BN$12)/(BO$12-BN$12)*BO18+(BN$12-BM$23)/(BN$12-BM$12)*BN18)*(BN23&gt;$B$10)+(BN23=$B$10)*(SUM($F$18:BM18)-SUM($F$25:BM25)+BN18+(BN$23-BN$12)/(BO$12-BN$12)*BO18)</f>
        <v>0</v>
      </c>
      <c r="BO25" s="510">
        <f ca="1">(BO23=$B$9)*BO18+((BO$23-BO$12)/(BP$12-BO$12)*BP18+(BO$12-BN$23)/(BO$12-BN$12)*BO18)*(BO23&gt;$B$10)+(BO23=$B$10)*(SUM($F$18:BN18)-SUM($F$25:BN25)+BO18+(BO$23-BO$12)/(BP$12-BO$12)*BP18)</f>
        <v>0</v>
      </c>
      <c r="BP25" s="510">
        <f ca="1">(BP23=$B$9)*BP18+((BP$23-BP$12)/(BQ$12-BP$12)*BQ18+(BP$12-BO$23)/(BP$12-BO$12)*BP18)*(BP23&gt;$B$10)+(BP23=$B$10)*(SUM($F$18:BO18)-SUM($F$25:BO25)+BP18+(BP$23-BP$12)/(BQ$12-BP$12)*BQ18)</f>
        <v>0</v>
      </c>
      <c r="BQ25" s="510">
        <f ca="1">(BQ23=$B$9)*BQ18+((BQ$23-BQ$12)/(BR$12-BQ$12)*BR18+(BQ$12-BP$23)/(BQ$12-BP$12)*BQ18)*(BQ23&gt;$B$10)+(BQ23=$B$10)*(SUM($F$18:BP18)-SUM($F$25:BP25)+BQ18+(BQ$23-BQ$12)/(BR$12-BQ$12)*BR18)</f>
        <v>0</v>
      </c>
      <c r="BR25" s="510">
        <f ca="1">(BR23=$B$9)*BR18+((BR$23-BR$12)/(BS$12-BR$12)*BS18+(BR$12-BQ$23)/(BR$12-BQ$12)*BR18)*(BR23&gt;$B$10)+(BR23=$B$10)*(SUM($F$18:BQ18)-SUM($F$25:BQ25)+BR18+(BR$23-BR$12)/(BS$12-BR$12)*BS18)</f>
        <v>0</v>
      </c>
      <c r="BS25" s="510">
        <f ca="1">(BS23=$B$9)*BS18+((BS$23-BS$12)/(BT$12-BS$12)*BT18+(BS$12-BR$23)/(BS$12-BR$12)*BS18)*(BS23&gt;$B$10)+(BS23=$B$10)*(SUM($F$18:BR18)-SUM($F$25:BR25)+BS18+(BS$23-BS$12)/(BT$12-BS$12)*BT18)</f>
        <v>0</v>
      </c>
      <c r="BT25" s="510">
        <f ca="1">(BT23=$B$9)*BT18+((BT$23-BT$12)/(BU$12-BT$12)*BU18+(BT$12-BS$23)/(BT$12-BS$12)*BT18)*(BT23&gt;$B$10)+(BT23=$B$10)*(SUM($F$18:BS18)-SUM($F$25:BS25)+BT18+(BT$23-BT$12)/(BU$12-BT$12)*BU18)</f>
        <v>0</v>
      </c>
      <c r="BU25" s="510">
        <f ca="1">(BU23=$B$9)*BU18+((BU$23-BU$12)/(BV$12-BU$12)*BV18+(BU$12-BT$23)/(BU$12-BT$12)*BU18)*(BU23&gt;$B$10)+(BU23=$B$10)*(SUM($F$18:BT18)-SUM($F$25:BT25)+BU18+(BU$23-BU$12)/(BV$12-BU$12)*BV18)</f>
        <v>0</v>
      </c>
      <c r="BV25" s="510">
        <f ca="1">(BV23=$B$9)*BV18+((BV$23-BV$12)/(BW$12-BV$12)*BW18+(BV$12-BU$23)/(BV$12-BU$12)*BV18)*(BV23&gt;$B$10)+(BV23=$B$10)*(SUM($F$18:BU18)-SUM($F$25:BU25)+BV18+(BV$23-BV$12)/(BW$12-BV$12)*BW18)</f>
        <v>0</v>
      </c>
      <c r="BW25" s="510">
        <f ca="1">(BW23=$B$9)*BW18+((BW$23-BW$12)/(BX$12-BW$12)*BX18+(BW$12-BV$23)/(BW$12-BV$12)*BW18)*(BW23&gt;$B$10)+(BW23=$B$10)*(SUM($F$18:BV18)-SUM($F$25:BV25)+BW18+(BW$23-BW$12)/(BX$12-BW$12)*BX18)</f>
        <v>0</v>
      </c>
      <c r="BX25" s="510">
        <f ca="1">(BX23=$B$9)*BX18+((BX$23-BX$12)/(BY$12-BX$12)*BY18+(BX$12-BW$23)/(BX$12-BW$12)*BX18)*(BX23&gt;$B$10)+(BX23=$B$10)*(SUM($F$18:BW18)-SUM($F$25:BW25)+BX18+(BX$23-BX$12)/(BY$12-BX$12)*BY18)</f>
        <v>0</v>
      </c>
      <c r="BY25" s="510">
        <f ca="1">(BY23=$B$9)*BY18+((BY$23-BY$12)/(BZ$12-BY$12)*BZ18+(BY$12-BX$23)/(BY$12-BX$12)*BY18)*(BY23&gt;$B$10)+(BY23=$B$10)*(SUM($F$18:BX18)-SUM($F$25:BX25)+BY18+(BY$23-BY$12)/(BZ$12-BY$12)*BZ18)</f>
        <v>0</v>
      </c>
      <c r="BZ25" s="510">
        <f ca="1">(BZ23=$B$9)*BZ18+((BZ$23-BZ$12)/(CA$12-BZ$12)*CA18+(BZ$12-BY$23)/(BZ$12-BY$12)*BZ18)*(BZ23&gt;$B$10)+(BZ23=$B$10)*(SUM($F$18:BY18)-SUM($F$25:BY25)+BZ18+(BZ$23-BZ$12)/(CA$12-BZ$12)*CA18)</f>
        <v>0</v>
      </c>
      <c r="CA25" s="510">
        <f ca="1">(CA23=$B$9)*CA18+((CA$23-CA$12)/(CB$12-CA$12)*CB18+(CA$12-BZ$23)/(CA$12-BZ$12)*CA18)*(CA23&gt;$B$10)+(CA23=$B$10)*(SUM($F$18:BZ18)-SUM($F$25:BZ25)+CA18+(CA$23-CA$12)/(CB$12-CA$12)*CB18)</f>
        <v>0</v>
      </c>
      <c r="CB25" s="510">
        <f ca="1">(CB23=$B$9)*CB18+((CB$23-CB$12)/(CC$12-CB$12)*CC18+(CB$12-CA$23)/(CB$12-CA$12)*CB18)*(CB23&gt;$B$10)+(CB23=$B$10)*(SUM($F$18:CA18)-SUM($F$25:CA25)+CB18+(CB$23-CB$12)/(CC$12-CB$12)*CC18)</f>
        <v>0</v>
      </c>
      <c r="CC25" s="510">
        <f ca="1">(CC23=$B$9)*CC18+((CC$23-CC$12)/(CD$12-CC$12)*CD18+(CC$12-CB$23)/(CC$12-CB$12)*CC18)*(CC23&gt;$B$10)+(CC23=$B$10)*(SUM($F$18:CB18)-SUM($F$25:CB25)+CC18+(CC$23-CC$12)/(CD$12-CC$12)*CD18)</f>
        <v>0</v>
      </c>
      <c r="CD25" s="510">
        <f ca="1">(CD23=$B$9)*CD18+((CD$23-CD$12)/(CE$12-CD$12)*CE18+(CD$12-CC$23)/(CD$12-CC$12)*CD18)*(CD23&gt;$B$10)+(CD23=$B$10)*(SUM($F$18:CC18)-SUM($F$25:CC25)+CD18+(CD$23-CD$12)/(CE$12-CD$12)*CE18)</f>
        <v>0</v>
      </c>
      <c r="CE25" s="510">
        <f ca="1">(CE23=$B$9)*CE18+((CE$23-CE$12)/(CF$12-CE$12)*CF18+(CE$12-CD$23)/(CE$12-CD$12)*CE18)*(CE23&gt;$B$10)+(CE23=$B$10)*(SUM($F$18:CD18)-SUM($F$25:CD25)+CE18+(CE$23-CE$12)/(CF$12-CE$12)*CF18)</f>
        <v>0</v>
      </c>
      <c r="CF25" s="510">
        <f ca="1">(CF23=$B$9)*CF18+((CF$23-CF$12)/(CG$12-CF$12)*CG18+(CF$12-CE$23)/(CF$12-CE$12)*CF18)*(CF23&gt;$B$10)+(CF23=$B$10)*(SUM($F$18:CE18)-SUM($F$25:CE25)+CF18+(CF$23-CF$12)/(CG$12-CF$12)*CG18)</f>
        <v>0</v>
      </c>
      <c r="CG25" s="510">
        <f ca="1">(CG23=$B$9)*CG18+((CG$23-CG$12)/(CH$12-CG$12)*CH18+(CG$12-CF$23)/(CG$12-CF$12)*CG18)*(CG23&gt;$B$10)+(CG23=$B$10)*(SUM($F$18:CF18)-SUM($F$25:CF25)+CG18+(CG$23-CG$12)/(CH$12-CG$12)*CH18)</f>
        <v>0</v>
      </c>
      <c r="CH25" s="510">
        <f ca="1">(CH23=$B$9)*CH18+((CH$23-CH$12)/(CI$12-CH$12)*CI18+(CH$12-CG$23)/(CH$12-CG$12)*CH18)*(CH23&gt;$B$10)+(CH23=$B$10)*(SUM($F$18:CG18)-SUM($F$25:CG25)+CH18+(CH$23-CH$12)/(CI$12-CH$12)*CI18)</f>
        <v>0</v>
      </c>
      <c r="CI25" s="510">
        <f ca="1">(CI23=$B$9)*CI18+((CI$23-CI$12)/(CJ$12-CI$12)*CJ18+(CI$12-CH$23)/(CI$12-CH$12)*CI18)*(CI23&gt;$B$10)+(CI23=$B$10)*(SUM($F$18:CH18)-SUM($F$25:CH25)+CI18+(CI$23-CI$12)/(CJ$12-CI$12)*CJ18)</f>
        <v>0</v>
      </c>
      <c r="CJ25" s="510">
        <f ca="1">(CJ23=$B$9)*CJ18+((CJ$23-CJ$12)/(CK$12-CJ$12)*CK18+(CJ$12-CI$23)/(CJ$12-CI$12)*CJ18)*(CJ23&gt;$B$10)+(CJ23=$B$10)*(SUM($F$18:CI18)-SUM($F$25:CI25)+CJ18+(CJ$23-CJ$12)/(CK$12-CJ$12)*CK18)</f>
        <v>0</v>
      </c>
      <c r="CK25" s="510">
        <f ca="1">(CK23=$B$9)*CK18+((CK$23-CK$12)/(CL$12-CK$12)*CL18+(CK$12-CJ$23)/(CK$12-CJ$12)*CK18)*(CK23&gt;$B$10)+(CK23=$B$10)*(SUM($F$18:CJ18)-SUM($F$25:CJ25)+CK18+(CK$23-CK$12)/(CL$12-CK$12)*CL18)</f>
        <v>0</v>
      </c>
      <c r="CL25" s="510">
        <f ca="1">(CL23=$B$9)*CL18+((CL$23-CL$12)/(CM$12-CL$12)*CM18+(CL$12-CK$23)/(CL$12-CK$12)*CL18)*(CL23&gt;$B$10)+(CL23=$B$10)*(SUM($F$18:CK18)-SUM($F$25:CK25)+CL18+(CL$23-CL$12)/(CM$12-CL$12)*CM18)</f>
        <v>0</v>
      </c>
      <c r="CM25" s="510">
        <f ca="1">(CM23=$B$9)*CM18+((CM$23-CM$12)/(CN$12-CM$12)*CN18+(CM$12-CL$23)/(CM$12-CL$12)*CM18)*(CM23&gt;$B$10)+(CM23=$B$10)*(SUM($F$18:CL18)-SUM($F$25:CL25)+CM18+(CM$23-CM$12)/(CN$12-CM$12)*CN18)</f>
        <v>0</v>
      </c>
      <c r="CN25" s="510">
        <f ca="1">(CN23=$B$9)*CN18+((CN$23-CN$12)/(CO$12-CN$12)*CO18+(CN$12-CM$23)/(CN$12-CM$12)*CN18)*(CN23&gt;$B$10)+(CN23=$B$10)*(SUM($F$18:CM18)-SUM($F$25:CM25)+CN18+(CN$23-CN$12)/(CO$12-CN$12)*CO18)</f>
        <v>0</v>
      </c>
      <c r="CO25" s="510">
        <f ca="1">(CO23=$B$9)*CO18+((CO$23-CO$12)/(CP$12-CO$12)*CP18+(CO$12-CN$23)/(CO$12-CN$12)*CO18)*(CO23&gt;$B$10)+(CO23=$B$10)*(SUM($F$18:CN18)-SUM($F$25:CN25)+CO18+(CO$23-CO$12)/(CP$12-CO$12)*CP18)</f>
        <v>0</v>
      </c>
      <c r="CP25" s="510">
        <f ca="1">(CP23=$B$9)*CP18+((CP$23-CP$12)/(CQ$12-CP$12)*CQ18+(CP$12-CO$23)/(CP$12-CO$12)*CP18)*(CP23&gt;$B$10)+(CP23=$B$10)*(SUM($F$18:CO18)-SUM($F$25:CO25)+CP18+(CP$23-CP$12)/(CQ$12-CP$12)*CQ18)</f>
        <v>0</v>
      </c>
      <c r="CQ25" s="510">
        <f ca="1">(CQ23=$B$9)*CQ18+((CQ$23-CQ$12)/(CR$12-CQ$12)*CR18+(CQ$12-CP$23)/(CQ$12-CP$12)*CQ18)*(CQ23&gt;$B$10)+(CQ23=$B$10)*(SUM($F$18:CP18)-SUM($F$25:CP25)+CQ18+(CQ$23-CQ$12)/(CR$12-CQ$12)*CR18)</f>
        <v>0</v>
      </c>
      <c r="CR25" s="510">
        <f ca="1">(CR23=$B$9)*CR18+((CR$23-CR$12)/(CS$12-CR$12)*CS18+(CR$12-CQ$23)/(CR$12-CQ$12)*CR18)*(CR23&gt;$B$10)+(CR23=$B$10)*(SUM($F$18:CQ18)-SUM($F$25:CQ25)+CR18+(CR$23-CR$12)/(CS$12-CR$12)*CS18)</f>
        <v>0</v>
      </c>
      <c r="CS25" s="510">
        <f ca="1">(CS23=$B$9)*CS18+((CS$23-CS$12)/(CT$12-CS$12)*CT18+(CS$12-CR$23)/(CS$12-CR$12)*CS18)*(CS23&gt;$B$10)+(CS23=$B$10)*(SUM($F$18:CR18)-SUM($F$25:CR25)+CS18+(CS$23-CS$12)/(CT$12-CS$12)*CT18)</f>
        <v>0</v>
      </c>
      <c r="CT25" s="510">
        <f ca="1">(CT23=$B$9)*CT18+((CT$23-CT$12)/(CU$12-CT$12)*CU18+(CT$12-CS$23)/(CT$12-CS$12)*CT18)*(CT23&gt;$B$10)+(CT23=$B$10)*(SUM($F$18:CS18)-SUM($F$25:CS25)+CT18+(CT$23-CT$12)/(CU$12-CT$12)*CU18)</f>
        <v>0</v>
      </c>
      <c r="CU25" s="510">
        <f ca="1">(CU23=$B$9)*CU18+((CU$23-CU$12)/(CV$12-CU$12)*CV18+(CU$12-CT$23)/(CU$12-CT$12)*CU18)*(CU23&gt;$B$10)+(CU23=$B$10)*(SUM($F$18:CT18)-SUM($F$25:CT25)+CU18+(CU$23-CU$12)/(CV$12-CU$12)*CV18)</f>
        <v>0</v>
      </c>
      <c r="CV25" s="510">
        <f ca="1">(CV23=$B$9)*CV18+((CV$23-CV$12)/(CW$12-CV$12)*CW18+(CV$12-CU$23)/(CV$12-CU$12)*CV18)*(CV23&gt;$B$10)+(CV23=$B$10)*(SUM($F$18:CU18)-SUM($F$25:CU25)+CV18+(CV$23-CV$12)/(CW$12-CV$12)*CW18)</f>
        <v>0</v>
      </c>
      <c r="CW25" s="510">
        <f ca="1">(CW23=$B$9)*CW18+((CW$23-CW$12)/(CX$12-CW$12)*CX18+(CW$12-CV$23)/(CW$12-CV$12)*CW18)*(CW23&gt;$B$10)+(CW23=$B$10)*(SUM($F$18:CV18)-SUM($F$25:CV25)+CW18+(CW$23-CW$12)/(CX$12-CW$12)*CX18)</f>
        <v>0</v>
      </c>
      <c r="CX25" s="510">
        <f ca="1">(CX23=$B$9)*CX18+((CX$23-CX$12)/(CY$12-CX$12)*CY18+(CX$12-CW$23)/(CX$12-CW$12)*CX18)*(CX23&gt;$B$10)+(CX23=$B$10)*(SUM($F$18:CW18)-SUM($F$25:CW25)+CX18+(CX$23-CX$12)/(CY$12-CX$12)*CY18)</f>
        <v>0</v>
      </c>
      <c r="CY25" s="510">
        <f ca="1">(CY23=$B$9)*CY18+((CY$23-CY$12)/(CZ$12-CY$12)*CZ18+(CY$12-CX$23)/(CY$12-CX$12)*CY18)*(CY23&gt;$B$10)+(CY23=$B$10)*(SUM($F$18:CX18)-SUM($F$25:CX25)+CY18+(CY$23-CY$12)/(CZ$12-CY$12)*CZ18)</f>
        <v>0</v>
      </c>
      <c r="CZ25" s="510">
        <f ca="1">(CZ23=$B$9)*CZ18+((CZ$23-CZ$12)/(DA$12-CZ$12)*DA18+(CZ$12-CY$23)/(CZ$12-CY$12)*CZ18)*(CZ23&gt;$B$10)+(CZ23=$B$10)*(SUM($F$18:CY18)-SUM($F$25:CY25)+CZ18+(CZ$23-CZ$12)/(DA$12-CZ$12)*DA18)</f>
        <v>0</v>
      </c>
      <c r="DA25" s="510">
        <f ca="1">(DA23=$B$9)*DA18+((DA$23-DA$12)/(DB$12-DA$12)*DB18+(DA$12-CZ$23)/(DA$12-CZ$12)*DA18)*(DA23&gt;$B$10)+(DA23=$B$10)*(SUM($F$18:CZ18)-SUM($F$25:CZ25)+DA18+(DA$23-DA$12)/(DB$12-DA$12)*DB18)</f>
        <v>0</v>
      </c>
      <c r="DB25" s="510">
        <f ca="1">(DB23=$B$9)*DB18+((DB$23-DB$12)/(DC$12-DB$12)*DC18+(DB$12-DA$23)/(DB$12-DA$12)*DB18)*(DB23&gt;$B$10)+(DB23=$B$10)*(SUM($F$18:DA18)-SUM($F$25:DA25)+DB18+(DB$23-DB$12)/(DC$12-DB$12)*DC18)</f>
        <v>0</v>
      </c>
      <c r="DC25" s="510">
        <f ca="1">(DC23=$B$9)*DC18+((DC$23-DC$12)/(DD$12-DC$12)*DD18+(DC$12-DB$23)/(DC$12-DB$12)*DC18)*(DC23&gt;$B$10)+(DC23=$B$10)*(SUM($F$18:DB18)-SUM($F$25:DB25)+DC18+(DC$23-DC$12)/(DD$12-DC$12)*DD18)</f>
        <v>0</v>
      </c>
      <c r="DD25" s="510">
        <f ca="1">(DD23=$B$9)*DD18+((DD$23-DD$12)/(DE$12-DD$12)*DE18+(DD$12-DC$23)/(DD$12-DC$12)*DD18)*(DD23&gt;$B$10)+(DD23=$B$10)*(SUM($F$18:DC18)-SUM($F$25:DC25)+DD18+(DD$23-DD$12)/(DE$12-DD$12)*DE18)</f>
        <v>0</v>
      </c>
      <c r="DE25" s="510">
        <f ca="1">(DE23=$B$9)*DE18+((DE$23-DE$12)/(DF$12-DE$12)*DF18+(DE$12-DD$23)/(DE$12-DD$12)*DE18)*(DE23&gt;$B$10)+(DE23=$B$10)*(SUM($F$18:DD18)-SUM($F$25:DD25)+DE18+(DE$23-DE$12)/(DF$12-DE$12)*DF18)</f>
        <v>0</v>
      </c>
      <c r="DF25" s="510">
        <f ca="1">(DF23=$B$9)*DF18+((DF$23-DF$12)/(DG$12-DF$12)*DG18+(DF$12-DE$23)/(DF$12-DE$12)*DF18)*(DF23&gt;$B$10)+(DF23=$B$10)*(SUM($F$18:DE18)-SUM($F$25:DE25)+DF18+(DF$23-DF$12)/(DG$12-DF$12)*DG18)</f>
        <v>0</v>
      </c>
      <c r="DG25" s="510">
        <f ca="1">(DG23=$B$9)*DG18+((DG$23-DG$12)/(DH$12-DG$12)*DH18+(DG$12-DF$23)/(DG$12-DF$12)*DG18)*(DG23&gt;$B$10)+(DG23=$B$10)*(SUM($F$18:DF18)-SUM($F$25:DF25)+DG18+(DG$23-DG$12)/(DH$12-DG$12)*DH18)</f>
        <v>0</v>
      </c>
      <c r="DH25" s="510">
        <f ca="1">(DH23=$B$9)*DH18+((DH$23-DH$12)/(DI$12-DH$12)*DI18+(DH$12-DG$23)/(DH$12-DG$12)*DH18)*(DH23&gt;$B$10)+(DH23=$B$10)*(SUM($F$18:DG18)-SUM($F$25:DG25)+DH18+(DH$23-DH$12)/(DI$12-DH$12)*DI18)</f>
        <v>0</v>
      </c>
      <c r="DI25" s="510">
        <f ca="1">(DI23=$B$9)*DI18+((DI$23-DI$12)/(DJ$12-DI$12)*DJ18+(DI$12-DH$23)/(DI$12-DH$12)*DI18)*(DI23&gt;$B$10)+(DI23=$B$10)*(SUM($F$18:DH18)-SUM($F$25:DH25)+DI18+(DI$23-DI$12)/(DJ$12-DI$12)*DJ18)</f>
        <v>0</v>
      </c>
      <c r="DJ25" s="510">
        <f ca="1">(DJ23=$B$9)*DJ18+((DJ$23-DJ$12)/(DK$12-DJ$12)*DK18+(DJ$12-DI$23)/(DJ$12-DI$12)*DJ18)*(DJ23&gt;$B$10)+(DJ23=$B$10)*(SUM($F$18:DI18)-SUM($F$25:DI25)+DJ18+(DJ$23-DJ$12)/(DK$12-DJ$12)*DK18)</f>
        <v>0</v>
      </c>
      <c r="DK25" s="510">
        <f ca="1">(DK23=$B$9)*DK18+((DK$23-DK$12)/(DL$12-DK$12)*DL18+(DK$12-DJ$23)/(DK$12-DJ$12)*DK18)*(DK23&gt;$B$10)+(DK23=$B$10)*(SUM($F$18:DJ18)-SUM($F$25:DJ25)+DK18+(DK$23-DK$12)/(DL$12-DK$12)*DL18)</f>
        <v>0</v>
      </c>
      <c r="DL25" s="510">
        <f ca="1">(DL23=$B$9)*DL18+((DL$23-DL$12)/(DM$12-DL$12)*DM18+(DL$12-DK$23)/(DL$12-DK$12)*DL18)*(DL23&gt;$B$10)+(DL23=$B$10)*(SUM($F$18:DK18)-SUM($F$25:DK25)+DL18+(DL$23-DL$12)/(DM$12-DL$12)*DM18)</f>
        <v>0</v>
      </c>
      <c r="DM25" s="510">
        <f ca="1">(DM23=$B$9)*DM18+((DM$23-DM$12)/(DN$12-DM$12)*DN18+(DM$12-DL$23)/(DM$12-DL$12)*DM18)*(DM23&gt;$B$10)+(DM23=$B$10)*(SUM($F$18:DL18)-SUM($F$25:DL25)+DM18+(DM$23-DM$12)/(DN$12-DM$12)*DN18)</f>
        <v>0</v>
      </c>
      <c r="DN25" s="510">
        <f ca="1">(DN23=$B$9)*DN18+((DN$23-DN$12)/(DO$12-DN$12)*DO18+(DN$12-DM$23)/(DN$12-DM$12)*DN18)*(DN23&gt;$B$10)+(DN23=$B$10)*(SUM($F$18:DM18)-SUM($F$25:DM25)+DN18+(DN$23-DN$12)/(DO$12-DN$12)*DO18)</f>
        <v>0</v>
      </c>
      <c r="DO25" s="510">
        <f ca="1">(DO23=$B$9)*DO18+((DO$23-DO$12)/(DP$12-DO$12)*DP18+(DO$12-DN$23)/(DO$12-DN$12)*DO18)*(DO23&gt;$B$10)+(DO23=$B$10)*(SUM($F$18:DN18)-SUM($F$25:DN25)+DO18+(DO$23-DO$12)/(DP$12-DO$12)*DP18)</f>
        <v>0</v>
      </c>
      <c r="DP25" s="510">
        <f ca="1">(DP23=$B$9)*DP18+((DP$23-DP$12)/(DQ$12-DP$12)*DQ18+(DP$12-DO$23)/(DP$12-DO$12)*DP18)*(DP23&gt;$B$10)+(DP23=$B$10)*(SUM($F$18:DO18)-SUM($F$25:DO25)+DP18+(DP$23-DP$12)/(DQ$12-DP$12)*DQ18)</f>
        <v>0</v>
      </c>
      <c r="DQ25" s="510">
        <f ca="1">(DQ23=$B$9)*DQ18+((DQ$23-DQ$12)/(DR$12-DQ$12)*DR18+(DQ$12-DP$23)/(DQ$12-DP$12)*DQ18)*(DQ23&gt;$B$10)+(DQ23=$B$10)*(SUM($F$18:DP18)-SUM($F$25:DP25)+DQ18+(DQ$23-DQ$12)/(DR$12-DQ$12)*DR18)</f>
        <v>0</v>
      </c>
      <c r="DR25" s="510">
        <f ca="1">(DR23=$B$9)*DR18+((DR$23-DR$12)/(DS$12-DR$12)*DS18+(DR$12-DQ$23)/(DR$12-DQ$12)*DR18)*(DR23&gt;$B$10)+(DR23=$B$10)*(SUM($F$18:DQ18)-SUM($F$25:DQ25)+DR18+(DR$23-DR$12)/(DS$12-DR$12)*DS18)</f>
        <v>0</v>
      </c>
      <c r="DS25" s="510">
        <f ca="1">(DS23=$B$9)*DS18+((DS$23-DS$12)/(DT$12-DS$12)*DT18+(DS$12-DR$23)/(DS$12-DR$12)*DS18)*(DS23&gt;$B$10)+(DS23=$B$10)*(SUM($F$18:DR18)-SUM($F$25:DR25)+DS18+(DS$23-DS$12)/(DT$12-DS$12)*DT18)</f>
        <v>0</v>
      </c>
      <c r="DT25" s="510">
        <f ca="1">(DT23=$B$9)*DT18+((DT$23-DT$12)/(DU$12-DT$12)*DU18+(DT$12-DS$23)/(DT$12-DS$12)*DT18)*(DT23&gt;$B$10)+(DT23=$B$10)*(SUM($F$18:DS18)-SUM($F$25:DS25)+DT18+(DT$23-DT$12)/(DU$12-DT$12)*DU18)</f>
        <v>0</v>
      </c>
      <c r="DU25" s="510">
        <f ca="1">(DU23=$B$9)*DU18+((DU$23-DU$12)/(DV$12-DU$12)*DV18+(DU$12-DT$23)/(DU$12-DT$12)*DU18)*(DU23&gt;$B$10)+(DU23=$B$10)*(SUM($F$18:DT18)-SUM($F$25:DT25)+DU18+(DU$23-DU$12)/(DV$12-DU$12)*DV18)</f>
        <v>0</v>
      </c>
      <c r="DV25" s="510">
        <f ca="1">(DV23=$B$9)*DV18+((DV$23-DV$12)/(DW$12-DV$12)*DW18+(DV$12-DU$23)/(DV$12-DU$12)*DV18)*(DV23&gt;$B$10)+(DV23=$B$10)*(SUM($F$18:DU18)-SUM($F$25:DU25)+DV18+(DV$23-DV$12)/(DW$12-DV$12)*DW18)</f>
        <v>0</v>
      </c>
      <c r="DW25" s="510">
        <f ca="1">(DW23=$B$9)*DW18+((DW$23-DW$12)/(DX$12-DW$12)*DX18+(DW$12-DV$23)/(DW$12-DV$12)*DW18)*(DW23&gt;$B$10)+(DW23=$B$10)*(SUM($F$18:DV18)-SUM($F$25:DV25)+DW18+(DW$23-DW$12)/(DX$12-DW$12)*DX18)</f>
        <v>0</v>
      </c>
      <c r="DX25" s="872"/>
      <c r="DY25" s="872"/>
      <c r="DZ25" s="872"/>
      <c r="EA25" s="872"/>
    </row>
    <row r="26" spans="1:131" s="397" customFormat="1">
      <c r="A26" s="1017" t="str">
        <f>A19</f>
        <v>Net Interests</v>
      </c>
      <c r="B26" s="673"/>
      <c r="C26" s="673"/>
      <c r="D26" s="871"/>
      <c r="E26" s="871"/>
      <c r="F26" s="611"/>
      <c r="G26" s="510">
        <f ca="1">(G23=$B$9)*G19+((G$23-G$12)/(H$12-G$12)*H19+(G$12-F$23)/(G$12-F$12)*G19)*(G23&gt;$B$10)+(G23=$B$10)*(SUM($F$19:F19)-SUM($F$26:F26)+G19+(G$23-G$12)/(H$12-G$12)*H19)</f>
        <v>0</v>
      </c>
      <c r="H26" s="510">
        <f ca="1">(H23=$B$9)*H19+((H$23-H$12)/(I$12-H$12)*I19+(H$12-G$23)/(H$12-G$12)*H19)*(H23&gt;$B$10)+(H23=$B$10)*(SUM($F$19:G19)-SUM($F$26:G26)+H19+(H$23-H$12)/(I$12-H$12)*I19)</f>
        <v>959.08413633527925</v>
      </c>
      <c r="I26" s="510">
        <f ca="1">(I23=$B$9)*I19+((I$23-I$12)/(J$12-I$12)*J19+(I$12-H$23)/(I$12-H$12)*I19)*(I23&gt;$B$10)+(I23=$B$10)*(SUM($F$19:H19)-SUM($F$26:H26)+I19+(I$23-I$12)/(J$12-I$12)*J19)</f>
        <v>969.69613926410238</v>
      </c>
      <c r="J26" s="510">
        <f ca="1">(J23=$B$9)*J19+((J$23-J$12)/(K$12-J$12)*K19+(J$12-I$23)/(J$12-I$12)*J19)*(J23&gt;$B$10)+(J23=$B$10)*(SUM($F$19:I19)-SUM($F$26:I26)+J19+(J$23-J$12)/(K$12-J$12)*K19)</f>
        <v>966.95808683858422</v>
      </c>
      <c r="K26" s="510">
        <f ca="1">(K23=$B$9)*K19+((K$23-K$12)/(L$12-K$12)*L19+(K$12-J$23)/(K$12-J$12)*K19)*(K23&gt;$B$10)+(K23=$B$10)*(SUM($F$19:J19)-SUM($F$26:J26)+K19+(K$23-K$12)/(L$12-K$12)*L19)</f>
        <v>983.0065664554968</v>
      </c>
      <c r="L26" s="510">
        <f ca="1">(L23=$B$9)*L19+((L$23-L$12)/(M$12-L$12)*M19+(L$12-K$23)/(L$12-K$12)*L19)*(L23&gt;$B$10)+(L23=$B$10)*(SUM($F$19:K19)-SUM($F$26:K26)+L19+(L$23-L$12)/(M$12-L$12)*M19)</f>
        <v>976.22249685676752</v>
      </c>
      <c r="M26" s="510">
        <f ca="1">(M23=$B$9)*M19+((M$23-M$12)/(N$12-M$12)*N19+(M$12-L$23)/(M$12-L$12)*M19)*(M23&gt;$B$10)+(M23=$B$10)*(SUM($F$19:L19)-SUM($F$26:L26)+M19+(M$23-M$12)/(N$12-M$12)*N19)</f>
        <v>987.04227623374425</v>
      </c>
      <c r="N26" s="510">
        <f ca="1">(N23=$B$9)*N19+((N$23-N$12)/(O$12-N$12)*O19+(N$12-M$23)/(N$12-M$12)*N19)*(N23&gt;$B$10)+(N23=$B$10)*(SUM($F$19:M19)-SUM($F$26:M26)+N19+(N$23-N$12)/(O$12-N$12)*O19)</f>
        <v>987.52143024903262</v>
      </c>
      <c r="O26" s="510">
        <f ca="1">(O23=$B$9)*O19+((O$23-O$12)/(P$12-O$12)*P19+(O$12-N$23)/(O$12-N$12)*O19)*(O23&gt;$B$10)+(O23=$B$10)*(SUM($F$19:N19)-SUM($F$26:N26)+O19+(O$23-O$12)/(P$12-O$12)*P19)</f>
        <v>1003.9570126085323</v>
      </c>
      <c r="P26" s="510">
        <f ca="1">(P23=$B$9)*P19+((P$23-P$12)/(Q$12-P$12)*Q19+(P$12-O$23)/(P$12-O$12)*P19)*(P23&gt;$B$10)+(P23=$B$10)*(SUM($F$19:O19)-SUM($F$26:O26)+P19+(P$23-P$12)/(Q$12-P$12)*Q19)</f>
        <v>999.79754657168178</v>
      </c>
      <c r="Q26" s="510">
        <f ca="1">(Q23=$B$9)*Q19+((Q$23-Q$12)/(R$12-Q$12)*R19+(Q$12-P$23)/(Q$12-P$12)*Q19)*(Q23&gt;$B$10)+(Q23=$B$10)*(SUM($F$19:P19)-SUM($F$26:P26)+Q19+(Q$23-Q$12)/(R$12-Q$12)*R19)</f>
        <v>1016.42572503576</v>
      </c>
      <c r="R26" s="510">
        <f ca="1">(R23=$B$9)*R19+((R$23-R$12)/(S$12-R$12)*S19+(R$12-Q$23)/(R$12-Q$12)*R19)*(R23&gt;$B$10)+(R23=$B$10)*(SUM($F$19:Q19)-SUM($F$26:Q26)+R19+(R$23-R$12)/(S$12-R$12)*S19)</f>
        <v>1010.105208854714</v>
      </c>
      <c r="S26" s="510">
        <f ca="1">(S23=$B$9)*S19+((S$23-S$12)/(T$12-S$12)*T19+(S$12-R$23)/(S$12-R$12)*S19)*(S23&gt;$B$10)+(S23=$B$10)*(SUM($F$19:R19)-SUM($F$26:R26)+S19+(S$23-S$12)/(T$12-S$12)*T19)</f>
        <v>1026.9449621762981</v>
      </c>
      <c r="T26" s="510">
        <f ca="1">(T23=$B$9)*T19+((T$23-T$12)/(U$12-T$12)*U19+(T$12-S$23)/(T$12-S$12)*T19)*(T23&gt;$B$10)+(T23=$B$10)*(SUM($F$19:S19)-SUM($F$26:S26)+T19+(T$23-T$12)/(U$12-T$12)*U19)</f>
        <v>1033.4633032954396</v>
      </c>
      <c r="U26" s="510">
        <f ca="1">(U23=$B$9)*U19+((U$23-U$12)/(V$12-U$12)*V19+(U$12-T$23)/(U$12-T$12)*U19)*(U23&gt;$B$10)+(U23=$B$10)*(SUM($F$19:T19)-SUM($F$26:T26)+U19+(U$23-U$12)/(V$12-U$12)*V19)</f>
        <v>1044.9569309561723</v>
      </c>
      <c r="V26" s="510">
        <f ca="1">(V23=$B$9)*V19+((V$23-V$12)/(W$12-V$12)*W19+(V$12-U$23)/(V$12-U$12)*V19)*(V23&gt;$B$10)+(V23=$B$10)*(SUM($F$19:U19)-SUM($F$26:U26)+V19+(V$23-V$12)/(W$12-V$12)*W19)</f>
        <v>1052.5616730953666</v>
      </c>
      <c r="W26" s="510">
        <f ca="1">(W23=$B$9)*W19+((W$23-W$12)/(X$12-W$12)*X19+(W$12-V$23)/(W$12-V$12)*W19)*(W23&gt;$B$10)+(W23=$B$10)*(SUM($F$19:V19)-SUM($F$26:V26)+W19+(W$23-W$12)/(X$12-W$12)*X19)</f>
        <v>1070.1369251366348</v>
      </c>
      <c r="X26" s="510">
        <f ca="1">(X23=$B$9)*X19+((X$23-X$12)/(Y$12-X$12)*Y19+(X$12-W$23)/(X$12-W$12)*X19)*(X23&gt;$B$10)+(X23=$B$10)*(SUM($F$19:W19)-SUM($F$26:W26)+X19+(X$23-X$12)/(Y$12-X$12)*Y19)</f>
        <v>1075.997273278736</v>
      </c>
      <c r="Y26" s="510">
        <f ca="1">(Y23=$B$9)*Y19+((Y$23-Y$12)/(Z$12-Y$12)*Z19+(Y$12-X$23)/(Y$12-X$12)*Y19)*(Y23&gt;$B$10)+(Y23=$B$10)*(SUM($F$19:X19)-SUM($F$26:X26)+Y19+(Y$23-Y$12)/(Z$12-Y$12)*Z19)</f>
        <v>1093.9581593562618</v>
      </c>
      <c r="Z26" s="510">
        <f ca="1">(Z23=$B$9)*Z19+((Z$23-Z$12)/(AA$12-Z$12)*AA19+(Z$12-Y$23)/(Z$12-Y$12)*Z19)*(Z23&gt;$B$10)+(Z23=$B$10)*(SUM($F$19:Y19)-SUM($F$26:Y26)+Z19+(Z$23-Z$12)/(AA$12-Z$12)*AA19)</f>
        <v>1098.9258334749043</v>
      </c>
      <c r="AA26" s="510">
        <f ca="1">(AA23=$B$9)*AA19+((AA$23-AA$12)/(AB$12-AA$12)*AB19+(AA$12-Z$23)/(AA$12-Z$12)*AA19)*(AA23&gt;$B$10)+(AA23=$B$10)*(SUM($F$19:Z19)-SUM($F$26:Z26)+AA19+(AA$23-AA$12)/(AB$12-AA$12)*AB19)</f>
        <v>1117.2277686030066</v>
      </c>
      <c r="AB26" s="510">
        <f ca="1">(AB23=$B$9)*AB19+((AB$23-AB$12)/(AC$12-AB$12)*AC19+(AB$12-AA$23)/(AB$12-AA$12)*AB19)*(AB23&gt;$B$10)+(AB23=$B$10)*(SUM($F$19:AA19)-SUM($F$26:AA26)+AB19+(AB$23-AB$12)/(AC$12-AB$12)*AC19)</f>
        <v>1120.9576994757822</v>
      </c>
      <c r="AC26" s="510">
        <f ca="1">(AC23=$B$9)*AC19+((AC$23-AC$12)/(AD$12-AC$12)*AD19+(AC$12-AB$23)/(AC$12-AB$12)*AC19)*(AC23&gt;$B$10)+(AC23=$B$10)*(SUM($F$19:AB19)-SUM($F$26:AB26)+AC19+(AC$23-AC$12)/(AD$12-AC$12)*AD19)</f>
        <v>1133.4250295806082</v>
      </c>
      <c r="AD26" s="510">
        <f ca="1">(AD23=$B$9)*AD19+((AD$23-AD$12)/(AE$12-AD$12)*AE19+(AD$12-AC$23)/(AD$12-AC$12)*AD19)*(AD23&gt;$B$10)+(AD23=$B$10)*(SUM($F$19:AC19)-SUM($F$26:AC26)+AD19+(AD$23-AD$12)/(AE$12-AD$12)*AE19)</f>
        <v>1141.7881577366957</v>
      </c>
      <c r="AE26" s="510">
        <f ca="1">(AE23=$B$9)*AE19+((AE$23-AE$12)/(AF$12-AE$12)*AF19+(AE$12-AD$23)/(AE$12-AD$12)*AE19)*(AE23&gt;$B$10)+(AE23=$B$10)*(SUM($F$19:AD19)-SUM($F$26:AD26)+AE19+(AE$23-AE$12)/(AF$12-AE$12)*AF19)</f>
        <v>1163.9894121507368</v>
      </c>
      <c r="AF26" s="510">
        <f ca="1">(AF23=$B$9)*AF19+((AF$23-AF$12)/(AG$12-AF$12)*AG19+(AF$12-AE$23)/(AF$12-AE$12)*AF19)*(AF23&gt;$B$10)+(AF23=$B$10)*(SUM($F$19:AE19)-SUM($F$26:AE26)+AF19+(AF$23-AF$12)/(AG$12-AF$12)*AG19)</f>
        <v>1734.522233300075</v>
      </c>
      <c r="AG26" s="510">
        <f ca="1">(AG23=$B$9)*AG19+((AG$23-AG$12)/(AH$12-AG$12)*AH19+(AG$12-AF$23)/(AG$12-AF$12)*AG19)*(AG23&gt;$B$10)+(AG23=$B$10)*(SUM($F$19:AF19)-SUM($F$26:AF26)+AG19+(AG$23-AG$12)/(AH$12-AG$12)*AH19)</f>
        <v>1702.8402844844902</v>
      </c>
      <c r="AH26" s="510">
        <f ca="1">(AH23=$B$9)*AH19+((AH$23-AH$12)/(AI$12-AH$12)*AI19+(AH$12-AG$23)/(AH$12-AG$12)*AH19)*(AH23&gt;$B$10)+(AH23=$B$10)*(SUM($F$19:AG19)-SUM($F$26:AG26)+AH19+(AH$23-AH$12)/(AI$12-AH$12)*AI19)</f>
        <v>1616.9571365999716</v>
      </c>
      <c r="AI26" s="510">
        <f ca="1">(AI23=$B$9)*AI19+((AI$23-AI$12)/(AJ$12-AI$12)*AJ19+(AI$12-AH$23)/(AI$12-AH$12)*AI19)*(AI23&gt;$B$10)+(AI23=$B$10)*(SUM($F$19:AH19)-SUM($F$26:AH26)+AI19+(AI$23-AI$12)/(AJ$12-AI$12)*AJ19)</f>
        <v>1577.4858143013812</v>
      </c>
      <c r="AJ26" s="510">
        <f ca="1">(AJ23=$B$9)*AJ19+((AJ$23-AJ$12)/(AK$12-AJ$12)*AK19+(AJ$12-AI$23)/(AJ$12-AI$12)*AJ19)*(AJ23&gt;$B$10)+(AJ23=$B$10)*(SUM($F$19:AI19)-SUM($F$26:AI26)+AJ19+(AJ$23-AJ$12)/(AK$12-AJ$12)*AK19)</f>
        <v>1526.8673031511364</v>
      </c>
      <c r="AK26" s="510">
        <f ca="1">(AK23=$B$9)*AK19+((AK$23-AK$12)/(AL$12-AK$12)*AL19+(AK$12-AJ$23)/(AK$12-AJ$12)*AK19)*(AK23&gt;$B$10)+(AK23=$B$10)*(SUM($F$19:AJ19)-SUM($F$26:AJ26)+AK19+(AK$23-AK$12)/(AL$12-AK$12)*AL19)</f>
        <v>1355.7512636334011</v>
      </c>
      <c r="AL26" s="510">
        <f ca="1">(AL23=$B$9)*AL19+((AL$23-AL$12)/(AM$12-AL$12)*AM19+(AL$12-AK$23)/(AL$12-AK$12)*AL19)*(AL23&gt;$B$10)+(AL23=$B$10)*(SUM($F$19:AK19)-SUM($F$26:AK26)+AL19+(AL$23-AL$12)/(AM$12-AL$12)*AM19)</f>
        <v>1181.8730714428771</v>
      </c>
      <c r="AM26" s="510">
        <f ca="1">(AM23=$B$9)*AM19+((AM$23-AM$12)/(AN$12-AM$12)*AN19+(AM$12-AL$23)/(AM$12-AL$12)*AM19)*(AM23&gt;$B$10)+(AM23=$B$10)*(SUM($F$19:AL19)-SUM($F$26:AL26)+AM19+(AM$23-AM$12)/(AN$12-AM$12)*AN19)</f>
        <v>998.85987242939905</v>
      </c>
      <c r="AN26" s="510">
        <f ca="1">(AN23=$B$9)*AN19+((AN$23-AN$12)/(AO$12-AN$12)*AO19+(AN$12-AM$23)/(AN$12-AM$12)*AN19)*(AN23&gt;$B$10)+(AN23=$B$10)*(SUM($F$19:AM19)-SUM($F$26:AM26)+AN19+(AN$23-AN$12)/(AO$12-AN$12)*AO19)</f>
        <v>819.93357479744168</v>
      </c>
      <c r="AO26" s="510">
        <f ca="1">(AO23=$B$9)*AO19+((AO$23-AO$12)/(AP$12-AO$12)*AP19+(AO$12-AN$23)/(AO$12-AN$12)*AO19)*(AO23&gt;$B$10)+(AO23=$B$10)*(SUM($F$19:AN19)-SUM($F$26:AN26)+AO19+(AO$23-AO$12)/(AP$12-AO$12)*AP19)</f>
        <v>607.902597795931</v>
      </c>
      <c r="AP26" s="510">
        <f ca="1">(AP23=$B$9)*AP19+((AP$23-AP$12)/(AQ$12-AP$12)*AQ19+(AP$12-AO$23)/(AP$12-AO$12)*AP19)*(AP23&gt;$B$10)+(AP23=$B$10)*(SUM($F$19:AO19)-SUM($F$26:AO26)+AP19+(AP$23-AP$12)/(AQ$12-AP$12)*AQ19)</f>
        <v>419.73538454871397</v>
      </c>
      <c r="AQ26" s="510">
        <f ca="1">(AQ23=$B$9)*AQ19+((AQ$23-AQ$12)/(AR$12-AQ$12)*AR19+(AQ$12-AP$23)/(AQ$12-AP$12)*AQ19)*(AQ23&gt;$B$10)+(AQ23=$B$10)*(SUM($F$19:AP19)-SUM($F$26:AP26)+AQ19+(AQ$23-AQ$12)/(AR$12-AQ$12)*AR19)</f>
        <v>178.46947992776467</v>
      </c>
      <c r="AR26" s="510">
        <f ca="1">(AR23=$B$9)*AR19+((AR$23-AR$12)/(AS$12-AR$12)*AS19+(AR$12-AQ$23)/(AR$12-AQ$12)*AR19)*(AR23&gt;$B$10)+(AR23=$B$10)*(SUM($F$19:AQ19)-SUM($F$26:AQ26)+AR19+(AR$23-AR$12)/(AS$12-AR$12)*AS19)</f>
        <v>0</v>
      </c>
      <c r="AS26" s="510">
        <f ca="1">(AS23=$B$9)*AS19+((AS$23-AS$12)/(AT$12-AS$12)*AT19+(AS$12-AR$23)/(AS$12-AR$12)*AS19)*(AS23&gt;$B$10)+(AS23=$B$10)*(SUM($F$19:AR19)-SUM($F$26:AR26)+AS19+(AS$23-AS$12)/(AT$12-AS$12)*AT19)</f>
        <v>0</v>
      </c>
      <c r="AT26" s="510">
        <f ca="1">(AT23=$B$9)*AT19+((AT$23-AT$12)/(AU$12-AT$12)*AU19+(AT$12-AS$23)/(AT$12-AS$12)*AT19)*(AT23&gt;$B$10)+(AT23=$B$10)*(SUM($F$19:AS19)-SUM($F$26:AS26)+AT19+(AT$23-AT$12)/(AU$12-AT$12)*AU19)</f>
        <v>0</v>
      </c>
      <c r="AU26" s="510">
        <f ca="1">(AU23=$B$9)*AU19+((AU$23-AU$12)/(AV$12-AU$12)*AV19+(AU$12-AT$23)/(AU$12-AT$12)*AU19)*(AU23&gt;$B$10)+(AU23=$B$10)*(SUM($F$19:AT19)-SUM($F$26:AT26)+AU19+(AU$23-AU$12)/(AV$12-AU$12)*AV19)</f>
        <v>0</v>
      </c>
      <c r="AV26" s="510">
        <f ca="1">(AV23=$B$9)*AV19+((AV$23-AV$12)/(AW$12-AV$12)*AW19+(AV$12-AU$23)/(AV$12-AU$12)*AV19)*(AV23&gt;$B$10)+(AV23=$B$10)*(SUM($F$19:AU19)-SUM($F$26:AU26)+AV19+(AV$23-AV$12)/(AW$12-AV$12)*AW19)</f>
        <v>0</v>
      </c>
      <c r="AW26" s="510">
        <f ca="1">(AW23=$B$9)*AW19+((AW$23-AW$12)/(AX$12-AW$12)*AX19+(AW$12-AV$23)/(AW$12-AV$12)*AW19)*(AW23&gt;$B$10)+(AW23=$B$10)*(SUM($F$19:AV19)-SUM($F$26:AV26)+AW19+(AW$23-AW$12)/(AX$12-AW$12)*AX19)</f>
        <v>0</v>
      </c>
      <c r="AX26" s="510">
        <f ca="1">(AX23=$B$9)*AX19+((AX$23-AX$12)/(AY$12-AX$12)*AY19+(AX$12-AW$23)/(AX$12-AW$12)*AX19)*(AX23&gt;$B$10)+(AX23=$B$10)*(SUM($F$19:AW19)-SUM($F$26:AW26)+AX19+(AX$23-AX$12)/(AY$12-AX$12)*AY19)</f>
        <v>0</v>
      </c>
      <c r="AY26" s="510">
        <f ca="1">(AY23=$B$9)*AY19+((AY$23-AY$12)/(AZ$12-AY$12)*AZ19+(AY$12-AX$23)/(AY$12-AX$12)*AY19)*(AY23&gt;$B$10)+(AY23=$B$10)*(SUM($F$19:AX19)-SUM($F$26:AX26)+AY19+(AY$23-AY$12)/(AZ$12-AY$12)*AZ19)</f>
        <v>0</v>
      </c>
      <c r="AZ26" s="510">
        <f ca="1">(AZ23=$B$9)*AZ19+((AZ$23-AZ$12)/(BA$12-AZ$12)*BA19+(AZ$12-AY$23)/(AZ$12-AY$12)*AZ19)*(AZ23&gt;$B$10)+(AZ23=$B$10)*(SUM($F$19:AY19)-SUM($F$26:AY26)+AZ19+(AZ$23-AZ$12)/(BA$12-AZ$12)*BA19)</f>
        <v>0</v>
      </c>
      <c r="BA26" s="510">
        <f ca="1">(BA23=$B$9)*BA19+((BA$23-BA$12)/(BB$12-BA$12)*BB19+(BA$12-AZ$23)/(BA$12-AZ$12)*BA19)*(BA23&gt;$B$10)+(BA23=$B$10)*(SUM($F$19:AZ19)-SUM($F$26:AZ26)+BA19+(BA$23-BA$12)/(BB$12-BA$12)*BB19)</f>
        <v>0</v>
      </c>
      <c r="BB26" s="510">
        <f ca="1">(BB23=$B$9)*BB19+((BB$23-BB$12)/(BC$12-BB$12)*BC19+(BB$12-BA$23)/(BB$12-BA$12)*BB19)*(BB23&gt;$B$10)+(BB23=$B$10)*(SUM($F$19:BA19)-SUM($F$26:BA26)+BB19+(BB$23-BB$12)/(BC$12-BB$12)*BC19)</f>
        <v>0</v>
      </c>
      <c r="BC26" s="510">
        <f ca="1">(BC23=$B$9)*BC19+((BC$23-BC$12)/(BD$12-BC$12)*BD19+(BC$12-BB$23)/(BC$12-BB$12)*BC19)*(BC23&gt;$B$10)+(BC23=$B$10)*(SUM($F$19:BB19)-SUM($F$26:BB26)+BC19+(BC$23-BC$12)/(BD$12-BC$12)*BD19)</f>
        <v>0</v>
      </c>
      <c r="BD26" s="510">
        <f ca="1">(BD23=$B$9)*BD19+((BD$23-BD$12)/(BE$12-BD$12)*BE19+(BD$12-BC$23)/(BD$12-BC$12)*BD19)*(BD23&gt;$B$10)+(BD23=$B$10)*(SUM($F$19:BC19)-SUM($F$26:BC26)+BD19+(BD$23-BD$12)/(BE$12-BD$12)*BE19)</f>
        <v>0</v>
      </c>
      <c r="BE26" s="510">
        <f ca="1">(BE23=$B$9)*BE19+((BE$23-BE$12)/(BF$12-BE$12)*BF19+(BE$12-BD$23)/(BE$12-BD$12)*BE19)*(BE23&gt;$B$10)+(BE23=$B$10)*(SUM($F$19:BD19)-SUM($F$26:BD26)+BE19+(BE$23-BE$12)/(BF$12-BE$12)*BF19)</f>
        <v>0</v>
      </c>
      <c r="BF26" s="510">
        <f ca="1">(BF23=$B$9)*BF19+((BF$23-BF$12)/(BG$12-BF$12)*BG19+(BF$12-BE$23)/(BF$12-BE$12)*BF19)*(BF23&gt;$B$10)+(BF23=$B$10)*(SUM($F$19:BE19)-SUM($F$26:BE26)+BF19+(BF$23-BF$12)/(BG$12-BF$12)*BG19)</f>
        <v>0</v>
      </c>
      <c r="BG26" s="510">
        <f ca="1">(BG23=$B$9)*BG19+((BG$23-BG$12)/(BH$12-BG$12)*BH19+(BG$12-BF$23)/(BG$12-BF$12)*BG19)*(BG23&gt;$B$10)+(BG23=$B$10)*(SUM($F$19:BF19)-SUM($F$26:BF26)+BG19+(BG$23-BG$12)/(BH$12-BG$12)*BH19)</f>
        <v>0</v>
      </c>
      <c r="BH26" s="510">
        <f ca="1">(BH23=$B$9)*BH19+((BH$23-BH$12)/(BI$12-BH$12)*BI19+(BH$12-BG$23)/(BH$12-BG$12)*BH19)*(BH23&gt;$B$10)+(BH23=$B$10)*(SUM($F$19:BG19)-SUM($F$26:BG26)+BH19+(BH$23-BH$12)/(BI$12-BH$12)*BI19)</f>
        <v>0</v>
      </c>
      <c r="BI26" s="510">
        <f ca="1">(BI23=$B$9)*BI19+((BI$23-BI$12)/(BJ$12-BI$12)*BJ19+(BI$12-BH$23)/(BI$12-BH$12)*BI19)*(BI23&gt;$B$10)+(BI23=$B$10)*(SUM($F$19:BH19)-SUM($F$26:BH26)+BI19+(BI$23-BI$12)/(BJ$12-BI$12)*BJ19)</f>
        <v>0</v>
      </c>
      <c r="BJ26" s="510">
        <f ca="1">(BJ23=$B$9)*BJ19+((BJ$23-BJ$12)/(BK$12-BJ$12)*BK19+(BJ$12-BI$23)/(BJ$12-BI$12)*BJ19)*(BJ23&gt;$B$10)+(BJ23=$B$10)*(SUM($F$19:BI19)-SUM($F$26:BI26)+BJ19+(BJ$23-BJ$12)/(BK$12-BJ$12)*BK19)</f>
        <v>0</v>
      </c>
      <c r="BK26" s="510">
        <f ca="1">(BK23=$B$9)*BK19+((BK$23-BK$12)/(BL$12-BK$12)*BL19+(BK$12-BJ$23)/(BK$12-BJ$12)*BK19)*(BK23&gt;$B$10)+(BK23=$B$10)*(SUM($F$19:BJ19)-SUM($F$26:BJ26)+BK19+(BK$23-BK$12)/(BL$12-BK$12)*BL19)</f>
        <v>0</v>
      </c>
      <c r="BL26" s="510">
        <f ca="1">(BL23=$B$9)*BL19+((BL$23-BL$12)/(BM$12-BL$12)*BM19+(BL$12-BK$23)/(BL$12-BK$12)*BL19)*(BL23&gt;$B$10)+(BL23=$B$10)*(SUM($F$19:BK19)-SUM($F$26:BK26)+BL19+(BL$23-BL$12)/(BM$12-BL$12)*BM19)</f>
        <v>0</v>
      </c>
      <c r="BM26" s="510">
        <f ca="1">(BM23=$B$9)*BM19+((BM$23-BM$12)/(BN$12-BM$12)*BN19+(BM$12-BL$23)/(BM$12-BL$12)*BM19)*(BM23&gt;$B$10)+(BM23=$B$10)*(SUM($F$19:BL19)-SUM($F$26:BL26)+BM19+(BM$23-BM$12)/(BN$12-BM$12)*BN19)</f>
        <v>0</v>
      </c>
      <c r="BN26" s="510">
        <f ca="1">(BN23=$B$9)*BN19+((BN$23-BN$12)/(BO$12-BN$12)*BO19+(BN$12-BM$23)/(BN$12-BM$12)*BN19)*(BN23&gt;$B$10)+(BN23=$B$10)*(SUM($F$19:BM19)-SUM($F$26:BM26)+BN19+(BN$23-BN$12)/(BO$12-BN$12)*BO19)</f>
        <v>0</v>
      </c>
      <c r="BO26" s="510">
        <f ca="1">(BO23=$B$9)*BO19+((BO$23-BO$12)/(BP$12-BO$12)*BP19+(BO$12-BN$23)/(BO$12-BN$12)*BO19)*(BO23&gt;$B$10)+(BO23=$B$10)*(SUM($F$19:BN19)-SUM($F$26:BN26)+BO19+(BO$23-BO$12)/(BP$12-BO$12)*BP19)</f>
        <v>0</v>
      </c>
      <c r="BP26" s="510">
        <f ca="1">(BP23=$B$9)*BP19+((BP$23-BP$12)/(BQ$12-BP$12)*BQ19+(BP$12-BO$23)/(BP$12-BO$12)*BP19)*(BP23&gt;$B$10)+(BP23=$B$10)*(SUM($F$19:BO19)-SUM($F$26:BO26)+BP19+(BP$23-BP$12)/(BQ$12-BP$12)*BQ19)</f>
        <v>0</v>
      </c>
      <c r="BQ26" s="510">
        <f ca="1">(BQ23=$B$9)*BQ19+((BQ$23-BQ$12)/(BR$12-BQ$12)*BR19+(BQ$12-BP$23)/(BQ$12-BP$12)*BQ19)*(BQ23&gt;$B$10)+(BQ23=$B$10)*(SUM($F$19:BP19)-SUM($F$26:BP26)+BQ19+(BQ$23-BQ$12)/(BR$12-BQ$12)*BR19)</f>
        <v>0</v>
      </c>
      <c r="BR26" s="510">
        <f ca="1">(BR23=$B$9)*BR19+((BR$23-BR$12)/(BS$12-BR$12)*BS19+(BR$12-BQ$23)/(BR$12-BQ$12)*BR19)*(BR23&gt;$B$10)+(BR23=$B$10)*(SUM($F$19:BQ19)-SUM($F$26:BQ26)+BR19+(BR$23-BR$12)/(BS$12-BR$12)*BS19)</f>
        <v>0</v>
      </c>
      <c r="BS26" s="510">
        <f ca="1">(BS23=$B$9)*BS19+((BS$23-BS$12)/(BT$12-BS$12)*BT19+(BS$12-BR$23)/(BS$12-BR$12)*BS19)*(BS23&gt;$B$10)+(BS23=$B$10)*(SUM($F$19:BR19)-SUM($F$26:BR26)+BS19+(BS$23-BS$12)/(BT$12-BS$12)*BT19)</f>
        <v>0</v>
      </c>
      <c r="BT26" s="510">
        <f ca="1">(BT23=$B$9)*BT19+((BT$23-BT$12)/(BU$12-BT$12)*BU19+(BT$12-BS$23)/(BT$12-BS$12)*BT19)*(BT23&gt;$B$10)+(BT23=$B$10)*(SUM($F$19:BS19)-SUM($F$26:BS26)+BT19+(BT$23-BT$12)/(BU$12-BT$12)*BU19)</f>
        <v>0</v>
      </c>
      <c r="BU26" s="510">
        <f ca="1">(BU23=$B$9)*BU19+((BU$23-BU$12)/(BV$12-BU$12)*BV19+(BU$12-BT$23)/(BU$12-BT$12)*BU19)*(BU23&gt;$B$10)+(BU23=$B$10)*(SUM($F$19:BT19)-SUM($F$26:BT26)+BU19+(BU$23-BU$12)/(BV$12-BU$12)*BV19)</f>
        <v>0</v>
      </c>
      <c r="BV26" s="510">
        <f ca="1">(BV23=$B$9)*BV19+((BV$23-BV$12)/(BW$12-BV$12)*BW19+(BV$12-BU$23)/(BV$12-BU$12)*BV19)*(BV23&gt;$B$10)+(BV23=$B$10)*(SUM($F$19:BU19)-SUM($F$26:BU26)+BV19+(BV$23-BV$12)/(BW$12-BV$12)*BW19)</f>
        <v>0</v>
      </c>
      <c r="BW26" s="510">
        <f ca="1">(BW23=$B$9)*BW19+((BW$23-BW$12)/(BX$12-BW$12)*BX19+(BW$12-BV$23)/(BW$12-BV$12)*BW19)*(BW23&gt;$B$10)+(BW23=$B$10)*(SUM($F$19:BV19)-SUM($F$26:BV26)+BW19+(BW$23-BW$12)/(BX$12-BW$12)*BX19)</f>
        <v>0</v>
      </c>
      <c r="BX26" s="510">
        <f ca="1">(BX23=$B$9)*BX19+((BX$23-BX$12)/(BY$12-BX$12)*BY19+(BX$12-BW$23)/(BX$12-BW$12)*BX19)*(BX23&gt;$B$10)+(BX23=$B$10)*(SUM($F$19:BW19)-SUM($F$26:BW26)+BX19+(BX$23-BX$12)/(BY$12-BX$12)*BY19)</f>
        <v>0</v>
      </c>
      <c r="BY26" s="510">
        <f ca="1">(BY23=$B$9)*BY19+((BY$23-BY$12)/(BZ$12-BY$12)*BZ19+(BY$12-BX$23)/(BY$12-BX$12)*BY19)*(BY23&gt;$B$10)+(BY23=$B$10)*(SUM($F$19:BX19)-SUM($F$26:BX26)+BY19+(BY$23-BY$12)/(BZ$12-BY$12)*BZ19)</f>
        <v>0</v>
      </c>
      <c r="BZ26" s="510">
        <f ca="1">(BZ23=$B$9)*BZ19+((BZ$23-BZ$12)/(CA$12-BZ$12)*CA19+(BZ$12-BY$23)/(BZ$12-BY$12)*BZ19)*(BZ23&gt;$B$10)+(BZ23=$B$10)*(SUM($F$19:BY19)-SUM($F$26:BY26)+BZ19+(BZ$23-BZ$12)/(CA$12-BZ$12)*CA19)</f>
        <v>0</v>
      </c>
      <c r="CA26" s="510">
        <f ca="1">(CA23=$B$9)*CA19+((CA$23-CA$12)/(CB$12-CA$12)*CB19+(CA$12-BZ$23)/(CA$12-BZ$12)*CA19)*(CA23&gt;$B$10)+(CA23=$B$10)*(SUM($F$19:BZ19)-SUM($F$26:BZ26)+CA19+(CA$23-CA$12)/(CB$12-CA$12)*CB19)</f>
        <v>0</v>
      </c>
      <c r="CB26" s="510">
        <f ca="1">(CB23=$B$9)*CB19+((CB$23-CB$12)/(CC$12-CB$12)*CC19+(CB$12-CA$23)/(CB$12-CA$12)*CB19)*(CB23&gt;$B$10)+(CB23=$B$10)*(SUM($F$19:CA19)-SUM($F$26:CA26)+CB19+(CB$23-CB$12)/(CC$12-CB$12)*CC19)</f>
        <v>0</v>
      </c>
      <c r="CC26" s="510">
        <f ca="1">(CC23=$B$9)*CC19+((CC$23-CC$12)/(CD$12-CC$12)*CD19+(CC$12-CB$23)/(CC$12-CB$12)*CC19)*(CC23&gt;$B$10)+(CC23=$B$10)*(SUM($F$19:CB19)-SUM($F$26:CB26)+CC19+(CC$23-CC$12)/(CD$12-CC$12)*CD19)</f>
        <v>0</v>
      </c>
      <c r="CD26" s="510">
        <f ca="1">(CD23=$B$9)*CD19+((CD$23-CD$12)/(CE$12-CD$12)*CE19+(CD$12-CC$23)/(CD$12-CC$12)*CD19)*(CD23&gt;$B$10)+(CD23=$B$10)*(SUM($F$19:CC19)-SUM($F$26:CC26)+CD19+(CD$23-CD$12)/(CE$12-CD$12)*CE19)</f>
        <v>0</v>
      </c>
      <c r="CE26" s="510">
        <f ca="1">(CE23=$B$9)*CE19+((CE$23-CE$12)/(CF$12-CE$12)*CF19+(CE$12-CD$23)/(CE$12-CD$12)*CE19)*(CE23&gt;$B$10)+(CE23=$B$10)*(SUM($F$19:CD19)-SUM($F$26:CD26)+CE19+(CE$23-CE$12)/(CF$12-CE$12)*CF19)</f>
        <v>0</v>
      </c>
      <c r="CF26" s="510">
        <f ca="1">(CF23=$B$9)*CF19+((CF$23-CF$12)/(CG$12-CF$12)*CG19+(CF$12-CE$23)/(CF$12-CE$12)*CF19)*(CF23&gt;$B$10)+(CF23=$B$10)*(SUM($F$19:CE19)-SUM($F$26:CE26)+CF19+(CF$23-CF$12)/(CG$12-CF$12)*CG19)</f>
        <v>0</v>
      </c>
      <c r="CG26" s="510">
        <f ca="1">(CG23=$B$9)*CG19+((CG$23-CG$12)/(CH$12-CG$12)*CH19+(CG$12-CF$23)/(CG$12-CF$12)*CG19)*(CG23&gt;$B$10)+(CG23=$B$10)*(SUM($F$19:CF19)-SUM($F$26:CF26)+CG19+(CG$23-CG$12)/(CH$12-CG$12)*CH19)</f>
        <v>0</v>
      </c>
      <c r="CH26" s="510">
        <f ca="1">(CH23=$B$9)*CH19+((CH$23-CH$12)/(CI$12-CH$12)*CI19+(CH$12-CG$23)/(CH$12-CG$12)*CH19)*(CH23&gt;$B$10)+(CH23=$B$10)*(SUM($F$19:CG19)-SUM($F$26:CG26)+CH19+(CH$23-CH$12)/(CI$12-CH$12)*CI19)</f>
        <v>0</v>
      </c>
      <c r="CI26" s="510">
        <f ca="1">(CI23=$B$9)*CI19+((CI$23-CI$12)/(CJ$12-CI$12)*CJ19+(CI$12-CH$23)/(CI$12-CH$12)*CI19)*(CI23&gt;$B$10)+(CI23=$B$10)*(SUM($F$19:CH19)-SUM($F$26:CH26)+CI19+(CI$23-CI$12)/(CJ$12-CI$12)*CJ19)</f>
        <v>0</v>
      </c>
      <c r="CJ26" s="510">
        <f ca="1">(CJ23=$B$9)*CJ19+((CJ$23-CJ$12)/(CK$12-CJ$12)*CK19+(CJ$12-CI$23)/(CJ$12-CI$12)*CJ19)*(CJ23&gt;$B$10)+(CJ23=$B$10)*(SUM($F$19:CI19)-SUM($F$26:CI26)+CJ19+(CJ$23-CJ$12)/(CK$12-CJ$12)*CK19)</f>
        <v>0</v>
      </c>
      <c r="CK26" s="510">
        <f ca="1">(CK23=$B$9)*CK19+((CK$23-CK$12)/(CL$12-CK$12)*CL19+(CK$12-CJ$23)/(CK$12-CJ$12)*CK19)*(CK23&gt;$B$10)+(CK23=$B$10)*(SUM($F$19:CJ19)-SUM($F$26:CJ26)+CK19+(CK$23-CK$12)/(CL$12-CK$12)*CL19)</f>
        <v>0</v>
      </c>
      <c r="CL26" s="510">
        <f ca="1">(CL23=$B$9)*CL19+((CL$23-CL$12)/(CM$12-CL$12)*CM19+(CL$12-CK$23)/(CL$12-CK$12)*CL19)*(CL23&gt;$B$10)+(CL23=$B$10)*(SUM($F$19:CK19)-SUM($F$26:CK26)+CL19+(CL$23-CL$12)/(CM$12-CL$12)*CM19)</f>
        <v>0</v>
      </c>
      <c r="CM26" s="510">
        <f ca="1">(CM23=$B$9)*CM19+((CM$23-CM$12)/(CN$12-CM$12)*CN19+(CM$12-CL$23)/(CM$12-CL$12)*CM19)*(CM23&gt;$B$10)+(CM23=$B$10)*(SUM($F$19:CL19)-SUM($F$26:CL26)+CM19+(CM$23-CM$12)/(CN$12-CM$12)*CN19)</f>
        <v>0</v>
      </c>
      <c r="CN26" s="510">
        <f ca="1">(CN23=$B$9)*CN19+((CN$23-CN$12)/(CO$12-CN$12)*CO19+(CN$12-CM$23)/(CN$12-CM$12)*CN19)*(CN23&gt;$B$10)+(CN23=$B$10)*(SUM($F$19:CM19)-SUM($F$26:CM26)+CN19+(CN$23-CN$12)/(CO$12-CN$12)*CO19)</f>
        <v>0</v>
      </c>
      <c r="CO26" s="510">
        <f ca="1">(CO23=$B$9)*CO19+((CO$23-CO$12)/(CP$12-CO$12)*CP19+(CO$12-CN$23)/(CO$12-CN$12)*CO19)*(CO23&gt;$B$10)+(CO23=$B$10)*(SUM($F$19:CN19)-SUM($F$26:CN26)+CO19+(CO$23-CO$12)/(CP$12-CO$12)*CP19)</f>
        <v>0</v>
      </c>
      <c r="CP26" s="510">
        <f ca="1">(CP23=$B$9)*CP19+((CP$23-CP$12)/(CQ$12-CP$12)*CQ19+(CP$12-CO$23)/(CP$12-CO$12)*CP19)*(CP23&gt;$B$10)+(CP23=$B$10)*(SUM($F$19:CO19)-SUM($F$26:CO26)+CP19+(CP$23-CP$12)/(CQ$12-CP$12)*CQ19)</f>
        <v>0</v>
      </c>
      <c r="CQ26" s="510">
        <f ca="1">(CQ23=$B$9)*CQ19+((CQ$23-CQ$12)/(CR$12-CQ$12)*CR19+(CQ$12-CP$23)/(CQ$12-CP$12)*CQ19)*(CQ23&gt;$B$10)+(CQ23=$B$10)*(SUM($F$19:CP19)-SUM($F$26:CP26)+CQ19+(CQ$23-CQ$12)/(CR$12-CQ$12)*CR19)</f>
        <v>0</v>
      </c>
      <c r="CR26" s="510">
        <f ca="1">(CR23=$B$9)*CR19+((CR$23-CR$12)/(CS$12-CR$12)*CS19+(CR$12-CQ$23)/(CR$12-CQ$12)*CR19)*(CR23&gt;$B$10)+(CR23=$B$10)*(SUM($F$19:CQ19)-SUM($F$26:CQ26)+CR19+(CR$23-CR$12)/(CS$12-CR$12)*CS19)</f>
        <v>0</v>
      </c>
      <c r="CS26" s="510">
        <f ca="1">(CS23=$B$9)*CS19+((CS$23-CS$12)/(CT$12-CS$12)*CT19+(CS$12-CR$23)/(CS$12-CR$12)*CS19)*(CS23&gt;$B$10)+(CS23=$B$10)*(SUM($F$19:CR19)-SUM($F$26:CR26)+CS19+(CS$23-CS$12)/(CT$12-CS$12)*CT19)</f>
        <v>0</v>
      </c>
      <c r="CT26" s="510">
        <f ca="1">(CT23=$B$9)*CT19+((CT$23-CT$12)/(CU$12-CT$12)*CU19+(CT$12-CS$23)/(CT$12-CS$12)*CT19)*(CT23&gt;$B$10)+(CT23=$B$10)*(SUM($F$19:CS19)-SUM($F$26:CS26)+CT19+(CT$23-CT$12)/(CU$12-CT$12)*CU19)</f>
        <v>0</v>
      </c>
      <c r="CU26" s="510">
        <f ca="1">(CU23=$B$9)*CU19+((CU$23-CU$12)/(CV$12-CU$12)*CV19+(CU$12-CT$23)/(CU$12-CT$12)*CU19)*(CU23&gt;$B$10)+(CU23=$B$10)*(SUM($F$19:CT19)-SUM($F$26:CT26)+CU19+(CU$23-CU$12)/(CV$12-CU$12)*CV19)</f>
        <v>0</v>
      </c>
      <c r="CV26" s="510">
        <f ca="1">(CV23=$B$9)*CV19+((CV$23-CV$12)/(CW$12-CV$12)*CW19+(CV$12-CU$23)/(CV$12-CU$12)*CV19)*(CV23&gt;$B$10)+(CV23=$B$10)*(SUM($F$19:CU19)-SUM($F$26:CU26)+CV19+(CV$23-CV$12)/(CW$12-CV$12)*CW19)</f>
        <v>0</v>
      </c>
      <c r="CW26" s="510">
        <f ca="1">(CW23=$B$9)*CW19+((CW$23-CW$12)/(CX$12-CW$12)*CX19+(CW$12-CV$23)/(CW$12-CV$12)*CW19)*(CW23&gt;$B$10)+(CW23=$B$10)*(SUM($F$19:CV19)-SUM($F$26:CV26)+CW19+(CW$23-CW$12)/(CX$12-CW$12)*CX19)</f>
        <v>0</v>
      </c>
      <c r="CX26" s="510">
        <f ca="1">(CX23=$B$9)*CX19+((CX$23-CX$12)/(CY$12-CX$12)*CY19+(CX$12-CW$23)/(CX$12-CW$12)*CX19)*(CX23&gt;$B$10)+(CX23=$B$10)*(SUM($F$19:CW19)-SUM($F$26:CW26)+CX19+(CX$23-CX$12)/(CY$12-CX$12)*CY19)</f>
        <v>0</v>
      </c>
      <c r="CY26" s="510">
        <f ca="1">(CY23=$B$9)*CY19+((CY$23-CY$12)/(CZ$12-CY$12)*CZ19+(CY$12-CX$23)/(CY$12-CX$12)*CY19)*(CY23&gt;$B$10)+(CY23=$B$10)*(SUM($F$19:CX19)-SUM($F$26:CX26)+CY19+(CY$23-CY$12)/(CZ$12-CY$12)*CZ19)</f>
        <v>0</v>
      </c>
      <c r="CZ26" s="510">
        <f ca="1">(CZ23=$B$9)*CZ19+((CZ$23-CZ$12)/(DA$12-CZ$12)*DA19+(CZ$12-CY$23)/(CZ$12-CY$12)*CZ19)*(CZ23&gt;$B$10)+(CZ23=$B$10)*(SUM($F$19:CY19)-SUM($F$26:CY26)+CZ19+(CZ$23-CZ$12)/(DA$12-CZ$12)*DA19)</f>
        <v>0</v>
      </c>
      <c r="DA26" s="510">
        <f ca="1">(DA23=$B$9)*DA19+((DA$23-DA$12)/(DB$12-DA$12)*DB19+(DA$12-CZ$23)/(DA$12-CZ$12)*DA19)*(DA23&gt;$B$10)+(DA23=$B$10)*(SUM($F$19:CZ19)-SUM($F$26:CZ26)+DA19+(DA$23-DA$12)/(DB$12-DA$12)*DB19)</f>
        <v>0</v>
      </c>
      <c r="DB26" s="510">
        <f ca="1">(DB23=$B$9)*DB19+((DB$23-DB$12)/(DC$12-DB$12)*DC19+(DB$12-DA$23)/(DB$12-DA$12)*DB19)*(DB23&gt;$B$10)+(DB23=$B$10)*(SUM($F$19:DA19)-SUM($F$26:DA26)+DB19+(DB$23-DB$12)/(DC$12-DB$12)*DC19)</f>
        <v>0</v>
      </c>
      <c r="DC26" s="510">
        <f ca="1">(DC23=$B$9)*DC19+((DC$23-DC$12)/(DD$12-DC$12)*DD19+(DC$12-DB$23)/(DC$12-DB$12)*DC19)*(DC23&gt;$B$10)+(DC23=$B$10)*(SUM($F$19:DB19)-SUM($F$26:DB26)+DC19+(DC$23-DC$12)/(DD$12-DC$12)*DD19)</f>
        <v>0</v>
      </c>
      <c r="DD26" s="510">
        <f ca="1">(DD23=$B$9)*DD19+((DD$23-DD$12)/(DE$12-DD$12)*DE19+(DD$12-DC$23)/(DD$12-DC$12)*DD19)*(DD23&gt;$B$10)+(DD23=$B$10)*(SUM($F$19:DC19)-SUM($F$26:DC26)+DD19+(DD$23-DD$12)/(DE$12-DD$12)*DE19)</f>
        <v>0</v>
      </c>
      <c r="DE26" s="510">
        <f ca="1">(DE23=$B$9)*DE19+((DE$23-DE$12)/(DF$12-DE$12)*DF19+(DE$12-DD$23)/(DE$12-DD$12)*DE19)*(DE23&gt;$B$10)+(DE23=$B$10)*(SUM($F$19:DD19)-SUM($F$26:DD26)+DE19+(DE$23-DE$12)/(DF$12-DE$12)*DF19)</f>
        <v>0</v>
      </c>
      <c r="DF26" s="510">
        <f ca="1">(DF23=$B$9)*DF19+((DF$23-DF$12)/(DG$12-DF$12)*DG19+(DF$12-DE$23)/(DF$12-DE$12)*DF19)*(DF23&gt;$B$10)+(DF23=$B$10)*(SUM($F$19:DE19)-SUM($F$26:DE26)+DF19+(DF$23-DF$12)/(DG$12-DF$12)*DG19)</f>
        <v>0</v>
      </c>
      <c r="DG26" s="510">
        <f ca="1">(DG23=$B$9)*DG19+((DG$23-DG$12)/(DH$12-DG$12)*DH19+(DG$12-DF$23)/(DG$12-DF$12)*DG19)*(DG23&gt;$B$10)+(DG23=$B$10)*(SUM($F$19:DF19)-SUM($F$26:DF26)+DG19+(DG$23-DG$12)/(DH$12-DG$12)*DH19)</f>
        <v>0</v>
      </c>
      <c r="DH26" s="510">
        <f ca="1">(DH23=$B$9)*DH19+((DH$23-DH$12)/(DI$12-DH$12)*DI19+(DH$12-DG$23)/(DH$12-DG$12)*DH19)*(DH23&gt;$B$10)+(DH23=$B$10)*(SUM($F$19:DG19)-SUM($F$26:DG26)+DH19+(DH$23-DH$12)/(DI$12-DH$12)*DI19)</f>
        <v>0</v>
      </c>
      <c r="DI26" s="510">
        <f ca="1">(DI23=$B$9)*DI19+((DI$23-DI$12)/(DJ$12-DI$12)*DJ19+(DI$12-DH$23)/(DI$12-DH$12)*DI19)*(DI23&gt;$B$10)+(DI23=$B$10)*(SUM($F$19:DH19)-SUM($F$26:DH26)+DI19+(DI$23-DI$12)/(DJ$12-DI$12)*DJ19)</f>
        <v>0</v>
      </c>
      <c r="DJ26" s="510">
        <f ca="1">(DJ23=$B$9)*DJ19+((DJ$23-DJ$12)/(DK$12-DJ$12)*DK19+(DJ$12-DI$23)/(DJ$12-DI$12)*DJ19)*(DJ23&gt;$B$10)+(DJ23=$B$10)*(SUM($F$19:DI19)-SUM($F$26:DI26)+DJ19+(DJ$23-DJ$12)/(DK$12-DJ$12)*DK19)</f>
        <v>0</v>
      </c>
      <c r="DK26" s="510">
        <f ca="1">(DK23=$B$9)*DK19+((DK$23-DK$12)/(DL$12-DK$12)*DL19+(DK$12-DJ$23)/(DK$12-DJ$12)*DK19)*(DK23&gt;$B$10)+(DK23=$B$10)*(SUM($F$19:DJ19)-SUM($F$26:DJ26)+DK19+(DK$23-DK$12)/(DL$12-DK$12)*DL19)</f>
        <v>0</v>
      </c>
      <c r="DL26" s="510">
        <f ca="1">(DL23=$B$9)*DL19+((DL$23-DL$12)/(DM$12-DL$12)*DM19+(DL$12-DK$23)/(DL$12-DK$12)*DL19)*(DL23&gt;$B$10)+(DL23=$B$10)*(SUM($F$19:DK19)-SUM($F$26:DK26)+DL19+(DL$23-DL$12)/(DM$12-DL$12)*DM19)</f>
        <v>0</v>
      </c>
      <c r="DM26" s="510">
        <f ca="1">(DM23=$B$9)*DM19+((DM$23-DM$12)/(DN$12-DM$12)*DN19+(DM$12-DL$23)/(DM$12-DL$12)*DM19)*(DM23&gt;$B$10)+(DM23=$B$10)*(SUM($F$19:DL19)-SUM($F$26:DL26)+DM19+(DM$23-DM$12)/(DN$12-DM$12)*DN19)</f>
        <v>0</v>
      </c>
      <c r="DN26" s="510">
        <f ca="1">(DN23=$B$9)*DN19+((DN$23-DN$12)/(DO$12-DN$12)*DO19+(DN$12-DM$23)/(DN$12-DM$12)*DN19)*(DN23&gt;$B$10)+(DN23=$B$10)*(SUM($F$19:DM19)-SUM($F$26:DM26)+DN19+(DN$23-DN$12)/(DO$12-DN$12)*DO19)</f>
        <v>0</v>
      </c>
      <c r="DO26" s="510">
        <f ca="1">(DO23=$B$9)*DO19+((DO$23-DO$12)/(DP$12-DO$12)*DP19+(DO$12-DN$23)/(DO$12-DN$12)*DO19)*(DO23&gt;$B$10)+(DO23=$B$10)*(SUM($F$19:DN19)-SUM($F$26:DN26)+DO19+(DO$23-DO$12)/(DP$12-DO$12)*DP19)</f>
        <v>0</v>
      </c>
      <c r="DP26" s="510">
        <f ca="1">(DP23=$B$9)*DP19+((DP$23-DP$12)/(DQ$12-DP$12)*DQ19+(DP$12-DO$23)/(DP$12-DO$12)*DP19)*(DP23&gt;$B$10)+(DP23=$B$10)*(SUM($F$19:DO19)-SUM($F$26:DO26)+DP19+(DP$23-DP$12)/(DQ$12-DP$12)*DQ19)</f>
        <v>0</v>
      </c>
      <c r="DQ26" s="510">
        <f ca="1">(DQ23=$B$9)*DQ19+((DQ$23-DQ$12)/(DR$12-DQ$12)*DR19+(DQ$12-DP$23)/(DQ$12-DP$12)*DQ19)*(DQ23&gt;$B$10)+(DQ23=$B$10)*(SUM($F$19:DP19)-SUM($F$26:DP26)+DQ19+(DQ$23-DQ$12)/(DR$12-DQ$12)*DR19)</f>
        <v>0</v>
      </c>
      <c r="DR26" s="510">
        <f ca="1">(DR23=$B$9)*DR19+((DR$23-DR$12)/(DS$12-DR$12)*DS19+(DR$12-DQ$23)/(DR$12-DQ$12)*DR19)*(DR23&gt;$B$10)+(DR23=$B$10)*(SUM($F$19:DQ19)-SUM($F$26:DQ26)+DR19+(DR$23-DR$12)/(DS$12-DR$12)*DS19)</f>
        <v>0</v>
      </c>
      <c r="DS26" s="510">
        <f ca="1">(DS23=$B$9)*DS19+((DS$23-DS$12)/(DT$12-DS$12)*DT19+(DS$12-DR$23)/(DS$12-DR$12)*DS19)*(DS23&gt;$B$10)+(DS23=$B$10)*(SUM($F$19:DR19)-SUM($F$26:DR26)+DS19+(DS$23-DS$12)/(DT$12-DS$12)*DT19)</f>
        <v>0</v>
      </c>
      <c r="DT26" s="510">
        <f ca="1">(DT23=$B$9)*DT19+((DT$23-DT$12)/(DU$12-DT$12)*DU19+(DT$12-DS$23)/(DT$12-DS$12)*DT19)*(DT23&gt;$B$10)+(DT23=$B$10)*(SUM($F$19:DS19)-SUM($F$26:DS26)+DT19+(DT$23-DT$12)/(DU$12-DT$12)*DU19)</f>
        <v>0</v>
      </c>
      <c r="DU26" s="510">
        <f ca="1">(DU23=$B$9)*DU19+((DU$23-DU$12)/(DV$12-DU$12)*DV19+(DU$12-DT$23)/(DU$12-DT$12)*DU19)*(DU23&gt;$B$10)+(DU23=$B$10)*(SUM($F$19:DT19)-SUM($F$26:DT26)+DU19+(DU$23-DU$12)/(DV$12-DU$12)*DV19)</f>
        <v>0</v>
      </c>
      <c r="DV26" s="510">
        <f ca="1">(DV23=$B$9)*DV19+((DV$23-DV$12)/(DW$12-DV$12)*DW19+(DV$12-DU$23)/(DV$12-DU$12)*DV19)*(DV23&gt;$B$10)+(DV23=$B$10)*(SUM($F$19:DU19)-SUM($F$26:DU26)+DV19+(DV$23-DV$12)/(DW$12-DV$12)*DW19)</f>
        <v>0</v>
      </c>
      <c r="DW26" s="510">
        <f ca="1">(DW23=$B$9)*DW19+((DW$23-DW$12)/(DX$12-DW$12)*DX19+(DW$12-DV$23)/(DW$12-DV$12)*DW19)*(DW23&gt;$B$10)+(DW23=$B$10)*(SUM($F$19:DV19)-SUM($F$26:DV26)+DW19+(DW$23-DW$12)/(DX$12-DW$12)*DX19)</f>
        <v>0</v>
      </c>
      <c r="DX26" s="872"/>
      <c r="DY26" s="872"/>
      <c r="DZ26" s="872"/>
      <c r="EA26" s="872"/>
    </row>
    <row r="27" spans="1:131">
      <c r="A27" s="1017" t="str">
        <f>A20</f>
        <v>Net Dividend Flows</v>
      </c>
      <c r="B27" s="673"/>
      <c r="C27" s="673"/>
      <c r="D27" s="476"/>
      <c r="E27" s="476"/>
      <c r="F27" s="611"/>
      <c r="G27" s="510">
        <f ca="1">(G23=$B$9)*G20+((G$23-G$12)/(H$12-G$12)*H20+(G$12-F$23)/(G$12-F$12)*G20)*(G23&gt;$B$10)+(G23=$B$10)*(SUM($F$20:F20)-SUM($F$27:F27)+G20+(G$23-G$12)/(H$12-G$12)*H20)</f>
        <v>-500</v>
      </c>
      <c r="H27" s="510">
        <f ca="1">(H23=$B$9)*H20+((H$23-H$12)/(I$12-H$12)*I20+(H$12-G$23)/(H$12-G$12)*H20)*(H23&gt;$B$10)+(H23=$B$10)*(SUM($F$20:G20)-SUM($F$27:G27)+H20+(H$23-H$12)/(I$12-H$12)*I20)</f>
        <v>0</v>
      </c>
      <c r="I27" s="510">
        <f ca="1">(I23=$B$9)*I20+((I$23-I$12)/(J$12-I$12)*J20+(I$12-H$23)/(I$12-H$12)*I20)*(I23&gt;$B$10)+(I23=$B$10)*(SUM($F$20:H20)-SUM($F$27:H27)+I20+(I$23-I$12)/(J$12-I$12)*J20)</f>
        <v>0</v>
      </c>
      <c r="J27" s="510">
        <f ca="1">(J23=$B$9)*J20+((J$23-J$12)/(K$12-J$12)*K20+(J$12-I$23)/(J$12-I$12)*J20)*(J23&gt;$B$10)+(J23=$B$10)*(SUM($F$20:I20)-SUM($F$27:I27)+J20+(J$23-J$12)/(K$12-J$12)*K20)</f>
        <v>0</v>
      </c>
      <c r="K27" s="510">
        <f ca="1">(K23=$B$9)*K20+((K$23-K$12)/(L$12-K$12)*L20+(K$12-J$23)/(K$12-J$12)*K20)*(K23&gt;$B$10)+(K23=$B$10)*(SUM($F$20:J20)-SUM($F$27:J27)+K20+(K$23-K$12)/(L$12-K$12)*L20)</f>
        <v>0</v>
      </c>
      <c r="L27" s="510">
        <f ca="1">(L23=$B$9)*L20+((L$23-L$12)/(M$12-L$12)*M20+(L$12-K$23)/(L$12-K$12)*L20)*(L23&gt;$B$10)+(L23=$B$10)*(SUM($F$20:K20)-SUM($F$27:K27)+L20+(L$23-L$12)/(M$12-L$12)*M20)</f>
        <v>0</v>
      </c>
      <c r="M27" s="510">
        <f ca="1">(M23=$B$9)*M20+((M$23-M$12)/(N$12-M$12)*N20+(M$12-L$23)/(M$12-L$12)*M20)*(M23&gt;$B$10)+(M23=$B$10)*(SUM($F$20:L20)-SUM($F$27:L27)+M20+(M$23-M$12)/(N$12-M$12)*N20)</f>
        <v>0</v>
      </c>
      <c r="N27" s="510">
        <f ca="1">(N23=$B$9)*N20+((N$23-N$12)/(O$12-N$12)*O20+(N$12-M$23)/(N$12-M$12)*N20)*(N23&gt;$B$10)+(N23=$B$10)*(SUM($F$20:M20)-SUM($F$27:M27)+N20+(N$23-N$12)/(O$12-N$12)*O20)</f>
        <v>0</v>
      </c>
      <c r="O27" s="510">
        <f ca="1">(O23=$B$9)*O20+((O$23-O$12)/(P$12-O$12)*P20+(O$12-N$23)/(O$12-N$12)*O20)*(O23&gt;$B$10)+(O23=$B$10)*(SUM($F$20:N20)-SUM($F$27:N27)+O20+(O$23-O$12)/(P$12-O$12)*P20)</f>
        <v>0</v>
      </c>
      <c r="P27" s="510">
        <f ca="1">(P23=$B$9)*P20+((P$23-P$12)/(Q$12-P$12)*Q20+(P$12-O$23)/(P$12-O$12)*P20)*(P23&gt;$B$10)+(P23=$B$10)*(SUM($F$20:O20)-SUM($F$27:O27)+P20+(P$23-P$12)/(Q$12-P$12)*Q20)</f>
        <v>0</v>
      </c>
      <c r="Q27" s="510">
        <f ca="1">(Q23=$B$9)*Q20+((Q$23-Q$12)/(R$12-Q$12)*R20+(Q$12-P$23)/(Q$12-P$12)*Q20)*(Q23&gt;$B$10)+(Q23=$B$10)*(SUM($F$20:P20)-SUM($F$27:P27)+Q20+(Q$23-Q$12)/(R$12-Q$12)*R20)</f>
        <v>0</v>
      </c>
      <c r="R27" s="510">
        <f ca="1">(R23=$B$9)*R20+((R$23-R$12)/(S$12-R$12)*S20+(R$12-Q$23)/(R$12-Q$12)*R20)*(R23&gt;$B$10)+(R23=$B$10)*(SUM($F$20:Q20)-SUM($F$27:Q27)+R20+(R$23-R$12)/(S$12-R$12)*S20)</f>
        <v>0</v>
      </c>
      <c r="S27" s="510">
        <f ca="1">(S23=$B$9)*S20+((S$23-S$12)/(T$12-S$12)*T20+(S$12-R$23)/(S$12-R$12)*S20)*(S23&gt;$B$10)+(S23=$B$10)*(SUM($F$20:R20)-SUM($F$27:R27)+S20+(S$23-S$12)/(T$12-S$12)*T20)</f>
        <v>0</v>
      </c>
      <c r="T27" s="510">
        <f ca="1">(T23=$B$9)*T20+((T$23-T$12)/(U$12-T$12)*U20+(T$12-S$23)/(T$12-S$12)*T20)*(T23&gt;$B$10)+(T23=$B$10)*(SUM($F$20:S20)-SUM($F$27:S27)+T20+(T$23-T$12)/(U$12-T$12)*U20)</f>
        <v>0</v>
      </c>
      <c r="U27" s="510">
        <f ca="1">(U23=$B$9)*U20+((U$23-U$12)/(V$12-U$12)*V20+(U$12-T$23)/(U$12-T$12)*U20)*(U23&gt;$B$10)+(U23=$B$10)*(SUM($F$20:T20)-SUM($F$27:T27)+U20+(U$23-U$12)/(V$12-U$12)*V20)</f>
        <v>0</v>
      </c>
      <c r="V27" s="510">
        <f ca="1">(V23=$B$9)*V20+((V$23-V$12)/(W$12-V$12)*W20+(V$12-U$23)/(V$12-U$12)*V20)*(V23&gt;$B$10)+(V23=$B$10)*(SUM($F$20:U20)-SUM($F$27:U27)+V20+(V$23-V$12)/(W$12-V$12)*W20)</f>
        <v>0</v>
      </c>
      <c r="W27" s="510">
        <f ca="1">(W23=$B$9)*W20+((W$23-W$12)/(X$12-W$12)*X20+(W$12-V$23)/(W$12-V$12)*W20)*(W23&gt;$B$10)+(W23=$B$10)*(SUM($F$20:V20)-SUM($F$27:V27)+W20+(W$23-W$12)/(X$12-W$12)*X20)</f>
        <v>0</v>
      </c>
      <c r="X27" s="510">
        <f ca="1">(X23=$B$9)*X20+((X$23-X$12)/(Y$12-X$12)*Y20+(X$12-W$23)/(X$12-W$12)*X20)*(X23&gt;$B$10)+(X23=$B$10)*(SUM($F$20:W20)-SUM($F$27:W27)+X20+(X$23-X$12)/(Y$12-X$12)*Y20)</f>
        <v>0</v>
      </c>
      <c r="Y27" s="510">
        <f ca="1">(Y23=$B$9)*Y20+((Y$23-Y$12)/(Z$12-Y$12)*Z20+(Y$12-X$23)/(Y$12-X$12)*Y20)*(Y23&gt;$B$10)+(Y23=$B$10)*(SUM($F$20:X20)-SUM($F$27:X27)+Y20+(Y$23-Y$12)/(Z$12-Y$12)*Z20)</f>
        <v>0</v>
      </c>
      <c r="Z27" s="510">
        <f ca="1">(Z23=$B$9)*Z20+((Z$23-Z$12)/(AA$12-Z$12)*AA20+(Z$12-Y$23)/(Z$12-Y$12)*Z20)*(Z23&gt;$B$10)+(Z23=$B$10)*(SUM($F$20:Y20)-SUM($F$27:Y27)+Z20+(Z$23-Z$12)/(AA$12-Z$12)*AA20)</f>
        <v>0</v>
      </c>
      <c r="AA27" s="510">
        <f ca="1">(AA23=$B$9)*AA20+((AA$23-AA$12)/(AB$12-AA$12)*AB20+(AA$12-Z$23)/(AA$12-Z$12)*AA20)*(AA23&gt;$B$10)+(AA23=$B$10)*(SUM($F$20:Z20)-SUM($F$27:Z27)+AA20+(AA$23-AA$12)/(AB$12-AA$12)*AB20)</f>
        <v>0</v>
      </c>
      <c r="AB27" s="510">
        <f ca="1">(AB23=$B$9)*AB20+((AB$23-AB$12)/(AC$12-AB$12)*AC20+(AB$12-AA$23)/(AB$12-AA$12)*AB20)*(AB23&gt;$B$10)+(AB23=$B$10)*(SUM($F$20:AA20)-SUM($F$27:AA27)+AB20+(AB$23-AB$12)/(AC$12-AB$12)*AC20)</f>
        <v>0</v>
      </c>
      <c r="AC27" s="510">
        <f ca="1">(AC23=$B$9)*AC20+((AC$23-AC$12)/(AD$12-AC$12)*AD20+(AC$12-AB$23)/(AC$12-AB$12)*AC20)*(AC23&gt;$B$10)+(AC23=$B$10)*(SUM($F$20:AB20)-SUM($F$27:AB27)+AC20+(AC$23-AC$12)/(AD$12-AC$12)*AD20)</f>
        <v>0</v>
      </c>
      <c r="AD27" s="510">
        <f ca="1">(AD23=$B$9)*AD20+((AD$23-AD$12)/(AE$12-AD$12)*AE20+(AD$12-AC$23)/(AD$12-AC$12)*AD20)*(AD23&gt;$B$10)+(AD23=$B$10)*(SUM($F$20:AC20)-SUM($F$27:AC27)+AD20+(AD$23-AD$12)/(AE$12-AD$12)*AE20)</f>
        <v>0</v>
      </c>
      <c r="AE27" s="510">
        <f ca="1">(AE23=$B$9)*AE20+((AE$23-AE$12)/(AF$12-AE$12)*AF20+(AE$12-AD$23)/(AE$12-AD$12)*AE20)*(AE23&gt;$B$10)+(AE23=$B$10)*(SUM($F$20:AD20)-SUM($F$27:AD27)+AE20+(AE$23-AE$12)/(AF$12-AE$12)*AF20)</f>
        <v>0</v>
      </c>
      <c r="AF27" s="510">
        <f ca="1">(AF23=$B$9)*AF20+((AF$23-AF$12)/(AG$12-AF$12)*AG20+(AF$12-AE$23)/(AF$12-AE$12)*AF20)*(AF23&gt;$B$10)+(AF23=$B$10)*(SUM($F$20:AE20)-SUM($F$27:AE27)+AF20+(AF$23-AF$12)/(AG$12-AF$12)*AG20)</f>
        <v>0</v>
      </c>
      <c r="AG27" s="510">
        <f ca="1">(AG23=$B$9)*AG20+((AG$23-AG$12)/(AH$12-AG$12)*AH20+(AG$12-AF$23)/(AG$12-AF$12)*AG20)*(AG23&gt;$B$10)+(AG23=$B$10)*(SUM($F$20:AF20)-SUM($F$27:AF27)+AG20+(AG$23-AG$12)/(AH$12-AG$12)*AH20)</f>
        <v>0</v>
      </c>
      <c r="AH27" s="510">
        <f ca="1">(AH23=$B$9)*AH20+((AH$23-AH$12)/(AI$12-AH$12)*AI20+(AH$12-AG$23)/(AH$12-AG$12)*AH20)*(AH23&gt;$B$10)+(AH23=$B$10)*(SUM($F$20:AG20)-SUM($F$27:AG27)+AH20+(AH$23-AH$12)/(AI$12-AH$12)*AI20)</f>
        <v>0</v>
      </c>
      <c r="AI27" s="510">
        <f ca="1">(AI23=$B$9)*AI20+((AI$23-AI$12)/(AJ$12-AI$12)*AJ20+(AI$12-AH$23)/(AI$12-AH$12)*AI20)*(AI23&gt;$B$10)+(AI23=$B$10)*(SUM($F$20:AH20)-SUM($F$27:AH27)+AI20+(AI$23-AI$12)/(AJ$12-AI$12)*AJ20)</f>
        <v>0</v>
      </c>
      <c r="AJ27" s="510">
        <f ca="1">(AJ23=$B$9)*AJ20+((AJ$23-AJ$12)/(AK$12-AJ$12)*AK20+(AJ$12-AI$23)/(AJ$12-AI$12)*AJ20)*(AJ23&gt;$B$10)+(AJ23=$B$10)*(SUM($F$20:AI20)-SUM($F$27:AI27)+AJ20+(AJ$23-AJ$12)/(AK$12-AJ$12)*AK20)</f>
        <v>0</v>
      </c>
      <c r="AK27" s="510">
        <f ca="1">(AK23=$B$9)*AK20+((AK$23-AK$12)/(AL$12-AK$12)*AL20+(AK$12-AJ$23)/(AK$12-AJ$12)*AK20)*(AK23&gt;$B$10)+(AK23=$B$10)*(SUM($F$20:AJ20)-SUM($F$27:AJ27)+AK20+(AK$23-AK$12)/(AL$12-AK$12)*AL20)</f>
        <v>0</v>
      </c>
      <c r="AL27" s="510">
        <f ca="1">(AL23=$B$9)*AL20+((AL$23-AL$12)/(AM$12-AL$12)*AM20+(AL$12-AK$23)/(AL$12-AK$12)*AL20)*(AL23&gt;$B$10)+(AL23=$B$10)*(SUM($F$20:AK20)-SUM($F$27:AK27)+AL20+(AL$23-AL$12)/(AM$12-AL$12)*AM20)</f>
        <v>0</v>
      </c>
      <c r="AM27" s="510">
        <f ca="1">(AM23=$B$9)*AM20+((AM$23-AM$12)/(AN$12-AM$12)*AN20+(AM$12-AL$23)/(AM$12-AL$12)*AM20)*(AM23&gt;$B$10)+(AM23=$B$10)*(SUM($F$20:AL20)-SUM($F$27:AL27)+AM20+(AM$23-AM$12)/(AN$12-AM$12)*AN20)</f>
        <v>0</v>
      </c>
      <c r="AN27" s="510">
        <f ca="1">(AN23=$B$9)*AN20+((AN$23-AN$12)/(AO$12-AN$12)*AO20+(AN$12-AM$23)/(AN$12-AM$12)*AN20)*(AN23&gt;$B$10)+(AN23=$B$10)*(SUM($F$20:AM20)-SUM($F$27:AM27)+AN20+(AN$23-AN$12)/(AO$12-AN$12)*AO20)</f>
        <v>0</v>
      </c>
      <c r="AO27" s="510">
        <f ca="1">(AO23=$B$9)*AO20+((AO$23-AO$12)/(AP$12-AO$12)*AP20+(AO$12-AN$23)/(AO$12-AN$12)*AO20)*(AO23&gt;$B$10)+(AO23=$B$10)*(SUM($F$20:AN20)-SUM($F$27:AN27)+AO20+(AO$23-AO$12)/(AP$12-AO$12)*AP20)</f>
        <v>0</v>
      </c>
      <c r="AP27" s="510">
        <f ca="1">(AP23=$B$9)*AP20+((AP$23-AP$12)/(AQ$12-AP$12)*AQ20+(AP$12-AO$23)/(AP$12-AO$12)*AP20)*(AP23&gt;$B$10)+(AP23=$B$10)*(SUM($F$20:AO20)-SUM($F$27:AO27)+AP20+(AP$23-AP$12)/(AQ$12-AP$12)*AQ20)</f>
        <v>2.2890420311959154</v>
      </c>
      <c r="AQ27" s="510">
        <f ca="1">(AQ23=$B$9)*AQ20+((AQ$23-AQ$12)/(AR$12-AQ$12)*AR20+(AQ$12-AP$23)/(AQ$12-AP$12)*AQ20)*(AQ23&gt;$B$10)+(AQ23=$B$10)*(SUM($F$20:AP20)-SUM($F$27:AP27)+AQ20+(AQ$23-AQ$12)/(AR$12-AQ$12)*AR20)</f>
        <v>456.06550872652167</v>
      </c>
      <c r="AR27" s="510">
        <f ca="1">(AR23=$B$9)*AR20+((AR$23-AR$12)/(AS$12-AR$12)*AS20+(AR$12-AQ$23)/(AR$12-AQ$12)*AR20)*(AR23&gt;$B$10)+(AR23=$B$10)*(SUM($F$20:AQ20)-SUM($F$27:AQ27)+AR20+(AR$23-AR$12)/(AS$12-AR$12)*AS20)</f>
        <v>6755.2449442139523</v>
      </c>
      <c r="AS27" s="510">
        <f ca="1">(AS23=$B$9)*AS20+((AS$23-AS$12)/(AT$12-AS$12)*AT20+(AS$12-AR$23)/(AS$12-AR$12)*AS20)*(AS23&gt;$B$10)+(AS23=$B$10)*(SUM($F$20:AR20)-SUM($F$27:AR27)+AS20+(AS$23-AS$12)/(AT$12-AS$12)*AT20)</f>
        <v>5039.0397191636839</v>
      </c>
      <c r="AT27" s="510">
        <f ca="1">(AT23=$B$9)*AT20+((AT$23-AT$12)/(AU$12-AT$12)*AU20+(AT$12-AS$23)/(AT$12-AS$12)*AT20)*(AT23&gt;$B$10)+(AT23=$B$10)*(SUM($F$20:AS20)-SUM($F$27:AS27)+AT20+(AT$23-AT$12)/(AU$12-AT$12)*AU20)</f>
        <v>6898.6884065157874</v>
      </c>
      <c r="AU27" s="510">
        <f ca="1">(AU23=$B$9)*AU20+((AU$23-AU$12)/(AV$12-AU$12)*AV20+(AU$12-AT$23)/(AU$12-AT$12)*AU20)*(AU23&gt;$B$10)+(AU23=$B$10)*(SUM($F$20:AT20)-SUM($F$27:AT27)+AU20+(AU$23-AU$12)/(AV$12-AU$12)*AV20)</f>
        <v>4618.9376413551145</v>
      </c>
      <c r="AV27" s="510">
        <f ca="1">(AV23=$B$9)*AV20+((AV$23-AV$12)/(AW$12-AV$12)*AW20+(AV$12-AU$23)/(AV$12-AU$12)*AV20)*(AV23&gt;$B$10)+(AV23=$B$10)*(SUM($F$20:AU20)-SUM($F$27:AU27)+AV20+(AV$23-AV$12)/(AW$12-AV$12)*AW20)</f>
        <v>7023.3615830463423</v>
      </c>
      <c r="AW27" s="510">
        <f ca="1">(AW23=$B$9)*AW20+((AW$23-AW$12)/(AX$12-AW$12)*AX20+(AW$12-AV$23)/(AW$12-AV$12)*AW20)*(AW23&gt;$B$10)+(AW23=$B$10)*(SUM($F$20:AV20)-SUM($F$27:AV27)+AW20+(AW$23-AW$12)/(AX$12-AW$12)*AX20)</f>
        <v>4614.2750988393946</v>
      </c>
      <c r="AX27" s="510">
        <f ca="1">(AX23=$B$9)*AX20+((AX$23-AX$12)/(AY$12-AX$12)*AY20+(AX$12-AW$23)/(AX$12-AW$12)*AX20)*(AX23&gt;$B$10)+(AX23=$B$10)*(SUM($F$20:AW20)-SUM($F$27:AW27)+AX20+(AX$23-AX$12)/(AY$12-AX$12)*AY20)</f>
        <v>7188.0839268556383</v>
      </c>
      <c r="AY27" s="510">
        <f ca="1">(AY23=$B$9)*AY20+((AY$23-AY$12)/(AZ$12-AY$12)*AZ20+(AY$12-AX$23)/(AY$12-AX$12)*AY20)*(AY23&gt;$B$10)+(AY23=$B$10)*(SUM($F$20:AX20)-SUM($F$27:AX27)+AY20+(AY$23-AY$12)/(AZ$12-AY$12)*AZ20)</f>
        <v>4722.5734081251612</v>
      </c>
      <c r="AZ27" s="510">
        <f ca="1">(AZ23=$B$9)*AZ20+((AZ$23-AZ$12)/(BA$12-AZ$12)*BA20+(AZ$12-AY$23)/(AZ$12-AY$12)*AZ20)*(AZ23&gt;$B$10)+(AZ23=$B$10)*(SUM($F$20:AY20)-SUM($F$27:AY27)+AZ20+(AZ$23-AZ$12)/(BA$12-AZ$12)*BA20)</f>
        <v>7411.4232597195823</v>
      </c>
      <c r="BA27" s="510">
        <f ca="1">(BA23=$B$9)*BA20+((BA$23-BA$12)/(BB$12-BA$12)*BB20+(BA$12-AZ$23)/(BA$12-AZ$12)*BA20)*(BA23&gt;$B$10)+(BA23=$B$10)*(SUM($F$20:AZ20)-SUM($F$27:AZ27)+BA20+(BA$23-BA$12)/(BB$12-BA$12)*BB20)</f>
        <v>4835.1096860220332</v>
      </c>
      <c r="BB27" s="510">
        <f ca="1">(BB23=$B$9)*BB20+((BB$23-BB$12)/(BC$12-BB$12)*BC20+(BB$12-BA$23)/(BB$12-BA$12)*BB20)*(BB23&gt;$B$10)+(BB23=$B$10)*(SUM($F$20:BA20)-SUM($F$27:BA27)+BB20+(BB$23-BB$12)/(BC$12-BB$12)*BC20)</f>
        <v>7537.5937647301698</v>
      </c>
      <c r="BC27" s="510">
        <f ca="1">(BC23=$B$9)*BC20+((BC$23-BC$12)/(BD$12-BC$12)*BD20+(BC$12-BB$23)/(BC$12-BB$12)*BC20)*(BC23&gt;$B$10)+(BC23=$B$10)*(SUM($F$20:BB20)-SUM($F$27:BB27)+BC20+(BC$23-BC$12)/(BD$12-BC$12)*BD20)</f>
        <v>4951.9650679237393</v>
      </c>
      <c r="BD27" s="510">
        <f ca="1">(BD23=$B$9)*BD20+((BD$23-BD$12)/(BE$12-BD$12)*BE20+(BD$12-BC$23)/(BD$12-BC$12)*BD20)*(BD23&gt;$B$10)+(BD23=$B$10)*(SUM($F$20:BC20)-SUM($F$27:BC27)+BD20+(BD$23-BD$12)/(BE$12-BD$12)*BE20)</f>
        <v>7686.3416516448751</v>
      </c>
      <c r="BE27" s="510">
        <f ca="1">(BE23=$B$9)*BE20+((BE$23-BE$12)/(BF$12-BE$12)*BF20+(BE$12-BD$23)/(BE$12-BD$12)*BE20)*(BE23&gt;$B$10)+(BE23=$B$10)*(SUM($F$20:BD20)-SUM($F$27:BD27)+BE20+(BE$23-BE$12)/(BF$12-BE$12)*BF20)</f>
        <v>5049.7824998109372</v>
      </c>
      <c r="BF27" s="510">
        <f ca="1">(BF23=$B$9)*BF20+((BF$23-BF$12)/(BG$12-BF$12)*BG20+(BF$12-BE$23)/(BF$12-BE$12)*BF20)*(BF23&gt;$B$10)+(BF23=$B$10)*(SUM($F$20:BE20)-SUM($F$27:BE27)+BF20+(BF$23-BF$12)/(BG$12-BF$12)*BG20)</f>
        <v>7855.1297889732405</v>
      </c>
      <c r="BG27" s="510">
        <f ca="1">(BG23=$B$9)*BG20+((BG$23-BG$12)/(BH$12-BG$12)*BH20+(BG$12-BF$23)/(BG$12-BF$12)*BG20)*(BG23&gt;$B$10)+(BG23=$B$10)*(SUM($F$20:BF20)-SUM($F$27:BF27)+BG20+(BG$23-BG$12)/(BH$12-BG$12)*BH20)</f>
        <v>5160.3964143773255</v>
      </c>
      <c r="BH27" s="510">
        <f ca="1">(BH23=$B$9)*BH20+((BH$23-BH$12)/(BI$12-BH$12)*BI20+(BH$12-BG$23)/(BH$12-BG$12)*BH20)*(BH23&gt;$B$10)+(BH23=$B$10)*(SUM($F$20:BG20)-SUM($F$27:BG27)+BH20+(BH$23-BH$12)/(BI$12-BH$12)*BI20)</f>
        <v>8021.754312771267</v>
      </c>
      <c r="BI27" s="510">
        <f ca="1">(BI23=$B$9)*BI20+((BI$23-BI$12)/(BJ$12-BI$12)*BJ20+(BI$12-BH$23)/(BI$12-BH$12)*BI20)*(BI23&gt;$B$10)+(BI23=$B$10)*(SUM($F$20:BH20)-SUM($F$27:BH27)+BI20+(BI$23-BI$12)/(BJ$12-BI$12)*BJ20)</f>
        <v>5232.99783770875</v>
      </c>
      <c r="BJ27" s="510">
        <f ca="1">(BJ23=$B$9)*BJ20+((BJ$23-BJ$12)/(BK$12-BJ$12)*BK20+(BJ$12-BI$23)/(BJ$12-BI$12)*BJ20)*(BJ23&gt;$B$10)+(BJ23=$B$10)*(SUM($F$20:BI20)-SUM($F$27:BI27)+BJ20+(BJ$23-BJ$12)/(BK$12-BJ$12)*BK20)</f>
        <v>8107.1283918345425</v>
      </c>
      <c r="BK27" s="510">
        <f ca="1">(BK23=$B$9)*BK20+((BK$23-BK$12)/(BL$12-BK$12)*BL20+(BK$12-BJ$23)/(BK$12-BJ$12)*BK20)*(BK23&gt;$B$10)+(BK23=$B$10)*(SUM($F$20:BJ20)-SUM($F$27:BJ27)+BK20+(BK$23-BK$12)/(BL$12-BK$12)*BL20)</f>
        <v>5325.7888078964097</v>
      </c>
      <c r="BL27" s="510">
        <f ca="1">(BL23=$B$9)*BL20+((BL$23-BL$12)/(BM$12-BL$12)*BM20+(BL$12-BK$23)/(BL$12-BK$12)*BL20)*(BL23&gt;$B$10)+(BL23=$B$10)*(SUM($F$20:BK20)-SUM($F$27:BK27)+BL20+(BL$23-BL$12)/(BM$12-BL$12)*BM20)</f>
        <v>8205.1863669370232</v>
      </c>
      <c r="BM27" s="510">
        <f ca="1">(BM23=$B$9)*BM20+((BM$23-BM$12)/(BN$12-BM$12)*BN20+(BM$12-BL$23)/(BM$12-BL$12)*BM20)*(BM23&gt;$B$10)+(BM23=$B$10)*(SUM($F$20:BL20)-SUM($F$27:BL27)+BM20+(BM$23-BM$12)/(BN$12-BM$12)*BN20)</f>
        <v>5389.8940664663114</v>
      </c>
      <c r="BN27" s="510">
        <f ca="1">(BN23=$B$9)*BN20+((BN$23-BN$12)/(BO$12-BN$12)*BO20+(BN$12-BM$23)/(BN$12-BM$12)*BN20)*(BN23&gt;$B$10)+(BN23=$B$10)*(SUM($F$20:BM20)-SUM($F$27:BM27)+BN20+(BN$23-BN$12)/(BO$12-BN$12)*BO20)</f>
        <v>8248.1348382838933</v>
      </c>
      <c r="BO27" s="510">
        <f ca="1">(BO23=$B$9)*BO20+((BO$23-BO$12)/(BP$12-BO$12)*BP20+(BO$12-BN$23)/(BO$12-BN$12)*BO20)*(BO23&gt;$B$10)+(BO23=$B$10)*(SUM($F$20:BN20)-SUM($F$27:BN27)+BO20+(BO$23-BO$12)/(BP$12-BO$12)*BP20)</f>
        <v>5372.2075527486095</v>
      </c>
      <c r="BP27" s="510">
        <f ca="1">(BP23=$B$9)*BP20+((BP$23-BP$12)/(BQ$12-BP$12)*BQ20+(BP$12-BO$23)/(BP$12-BO$12)*BP20)*(BP23&gt;$B$10)+(BP23=$B$10)*(SUM($F$20:BO20)-SUM($F$27:BO27)+BP20+(BP$23-BP$12)/(BQ$12-BP$12)*BQ20)</f>
        <v>0</v>
      </c>
      <c r="BQ27" s="510">
        <f ca="1">(BQ23=$B$9)*BQ20+((BQ$23-BQ$12)/(BR$12-BQ$12)*BR20+(BQ$12-BP$23)/(BQ$12-BP$12)*BQ20)*(BQ23&gt;$B$10)+(BQ23=$B$10)*(SUM($F$20:BP20)-SUM($F$27:BP27)+BQ20+(BQ$23-BQ$12)/(BR$12-BQ$12)*BR20)</f>
        <v>0</v>
      </c>
      <c r="BR27" s="510">
        <f ca="1">(BR23=$B$9)*BR20+((BR$23-BR$12)/(BS$12-BR$12)*BS20+(BR$12-BQ$23)/(BR$12-BQ$12)*BR20)*(BR23&gt;$B$10)+(BR23=$B$10)*(SUM($F$20:BQ20)-SUM($F$27:BQ27)+BR20+(BR$23-BR$12)/(BS$12-BR$12)*BS20)</f>
        <v>0</v>
      </c>
      <c r="BS27" s="510">
        <f ca="1">(BS23=$B$9)*BS20+((BS$23-BS$12)/(BT$12-BS$12)*BT20+(BS$12-BR$23)/(BS$12-BR$12)*BS20)*(BS23&gt;$B$10)+(BS23=$B$10)*(SUM($F$20:BR20)-SUM($F$27:BR27)+BS20+(BS$23-BS$12)/(BT$12-BS$12)*BT20)</f>
        <v>0</v>
      </c>
      <c r="BT27" s="510">
        <f ca="1">(BT23=$B$9)*BT20+((BT$23-BT$12)/(BU$12-BT$12)*BU20+(BT$12-BS$23)/(BT$12-BS$12)*BT20)*(BT23&gt;$B$10)+(BT23=$B$10)*(SUM($F$20:BS20)-SUM($F$27:BS27)+BT20+(BT$23-BT$12)/(BU$12-BT$12)*BU20)</f>
        <v>0</v>
      </c>
      <c r="BU27" s="510">
        <f ca="1">(BU23=$B$9)*BU20+((BU$23-BU$12)/(BV$12-BU$12)*BV20+(BU$12-BT$23)/(BU$12-BT$12)*BU20)*(BU23&gt;$B$10)+(BU23=$B$10)*(SUM($F$20:BT20)-SUM($F$27:BT27)+BU20+(BU$23-BU$12)/(BV$12-BU$12)*BV20)</f>
        <v>0</v>
      </c>
      <c r="BV27" s="510">
        <f ca="1">(BV23=$B$9)*BV20+((BV$23-BV$12)/(BW$12-BV$12)*BW20+(BV$12-BU$23)/(BV$12-BU$12)*BV20)*(BV23&gt;$B$10)+(BV23=$B$10)*(SUM($F$20:BU20)-SUM($F$27:BU27)+BV20+(BV$23-BV$12)/(BW$12-BV$12)*BW20)</f>
        <v>0</v>
      </c>
      <c r="BW27" s="510">
        <f ca="1">(BW23=$B$9)*BW20+((BW$23-BW$12)/(BX$12-BW$12)*BX20+(BW$12-BV$23)/(BW$12-BV$12)*BW20)*(BW23&gt;$B$10)+(BW23=$B$10)*(SUM($F$20:BV20)-SUM($F$27:BV27)+BW20+(BW$23-BW$12)/(BX$12-BW$12)*BX20)</f>
        <v>0</v>
      </c>
      <c r="BX27" s="510">
        <f ca="1">(BX23=$B$9)*BX20+((BX$23-BX$12)/(BY$12-BX$12)*BY20+(BX$12-BW$23)/(BX$12-BW$12)*BX20)*(BX23&gt;$B$10)+(BX23=$B$10)*(SUM($F$20:BW20)-SUM($F$27:BW27)+BX20+(BX$23-BX$12)/(BY$12-BX$12)*BY20)</f>
        <v>0</v>
      </c>
      <c r="BY27" s="510">
        <f ca="1">(BY23=$B$9)*BY20+((BY$23-BY$12)/(BZ$12-BY$12)*BZ20+(BY$12-BX$23)/(BY$12-BX$12)*BY20)*(BY23&gt;$B$10)+(BY23=$B$10)*(SUM($F$20:BX20)-SUM($F$27:BX27)+BY20+(BY$23-BY$12)/(BZ$12-BY$12)*BZ20)</f>
        <v>0</v>
      </c>
      <c r="BZ27" s="510">
        <f ca="1">(BZ23=$B$9)*BZ20+((BZ$23-BZ$12)/(CA$12-BZ$12)*CA20+(BZ$12-BY$23)/(BZ$12-BY$12)*BZ20)*(BZ23&gt;$B$10)+(BZ23=$B$10)*(SUM($F$20:BY20)-SUM($F$27:BY27)+BZ20+(BZ$23-BZ$12)/(CA$12-BZ$12)*CA20)</f>
        <v>0</v>
      </c>
      <c r="CA27" s="510">
        <f ca="1">(CA23=$B$9)*CA20+((CA$23-CA$12)/(CB$12-CA$12)*CB20+(CA$12-BZ$23)/(CA$12-BZ$12)*CA20)*(CA23&gt;$B$10)+(CA23=$B$10)*(SUM($F$20:BZ20)-SUM($F$27:BZ27)+CA20+(CA$23-CA$12)/(CB$12-CA$12)*CB20)</f>
        <v>0</v>
      </c>
      <c r="CB27" s="510">
        <f ca="1">(CB23=$B$9)*CB20+((CB$23-CB$12)/(CC$12-CB$12)*CC20+(CB$12-CA$23)/(CB$12-CA$12)*CB20)*(CB23&gt;$B$10)+(CB23=$B$10)*(SUM($F$20:CA20)-SUM($F$27:CA27)+CB20+(CB$23-CB$12)/(CC$12-CB$12)*CC20)</f>
        <v>0</v>
      </c>
      <c r="CC27" s="510">
        <f ca="1">(CC23=$B$9)*CC20+((CC$23-CC$12)/(CD$12-CC$12)*CD20+(CC$12-CB$23)/(CC$12-CB$12)*CC20)*(CC23&gt;$B$10)+(CC23=$B$10)*(SUM($F$20:CB20)-SUM($F$27:CB27)+CC20+(CC$23-CC$12)/(CD$12-CC$12)*CD20)</f>
        <v>0</v>
      </c>
      <c r="CD27" s="510">
        <f ca="1">(CD23=$B$9)*CD20+((CD$23-CD$12)/(CE$12-CD$12)*CE20+(CD$12-CC$23)/(CD$12-CC$12)*CD20)*(CD23&gt;$B$10)+(CD23=$B$10)*(SUM($F$20:CC20)-SUM($F$27:CC27)+CD20+(CD$23-CD$12)/(CE$12-CD$12)*CE20)</f>
        <v>0</v>
      </c>
      <c r="CE27" s="510">
        <f ca="1">(CE23=$B$9)*CE20+((CE$23-CE$12)/(CF$12-CE$12)*CF20+(CE$12-CD$23)/(CE$12-CD$12)*CE20)*(CE23&gt;$B$10)+(CE23=$B$10)*(SUM($F$20:CD20)-SUM($F$27:CD27)+CE20+(CE$23-CE$12)/(CF$12-CE$12)*CF20)</f>
        <v>0</v>
      </c>
      <c r="CF27" s="510">
        <f ca="1">(CF23=$B$9)*CF20+((CF$23-CF$12)/(CG$12-CF$12)*CG20+(CF$12-CE$23)/(CF$12-CE$12)*CF20)*(CF23&gt;$B$10)+(CF23=$B$10)*(SUM($F$20:CE20)-SUM($F$27:CE27)+CF20+(CF$23-CF$12)/(CG$12-CF$12)*CG20)</f>
        <v>0</v>
      </c>
      <c r="CG27" s="510">
        <f ca="1">(CG23=$B$9)*CG20+((CG$23-CG$12)/(CH$12-CG$12)*CH20+(CG$12-CF$23)/(CG$12-CF$12)*CG20)*(CG23&gt;$B$10)+(CG23=$B$10)*(SUM($F$20:CF20)-SUM($F$27:CF27)+CG20+(CG$23-CG$12)/(CH$12-CG$12)*CH20)</f>
        <v>0</v>
      </c>
      <c r="CH27" s="510">
        <f ca="1">(CH23=$B$9)*CH20+((CH$23-CH$12)/(CI$12-CH$12)*CI20+(CH$12-CG$23)/(CH$12-CG$12)*CH20)*(CH23&gt;$B$10)+(CH23=$B$10)*(SUM($F$20:CG20)-SUM($F$27:CG27)+CH20+(CH$23-CH$12)/(CI$12-CH$12)*CI20)</f>
        <v>0</v>
      </c>
      <c r="CI27" s="510">
        <f ca="1">(CI23=$B$9)*CI20+((CI$23-CI$12)/(CJ$12-CI$12)*CJ20+(CI$12-CH$23)/(CI$12-CH$12)*CI20)*(CI23&gt;$B$10)+(CI23=$B$10)*(SUM($F$20:CH20)-SUM($F$27:CH27)+CI20+(CI$23-CI$12)/(CJ$12-CI$12)*CJ20)</f>
        <v>0</v>
      </c>
      <c r="CJ27" s="510">
        <f ca="1">(CJ23=$B$9)*CJ20+((CJ$23-CJ$12)/(CK$12-CJ$12)*CK20+(CJ$12-CI$23)/(CJ$12-CI$12)*CJ20)*(CJ23&gt;$B$10)+(CJ23=$B$10)*(SUM($F$20:CI20)-SUM($F$27:CI27)+CJ20+(CJ$23-CJ$12)/(CK$12-CJ$12)*CK20)</f>
        <v>0</v>
      </c>
      <c r="CK27" s="510">
        <f ca="1">(CK23=$B$9)*CK20+((CK$23-CK$12)/(CL$12-CK$12)*CL20+(CK$12-CJ$23)/(CK$12-CJ$12)*CK20)*(CK23&gt;$B$10)+(CK23=$B$10)*(SUM($F$20:CJ20)-SUM($F$27:CJ27)+CK20+(CK$23-CK$12)/(CL$12-CK$12)*CL20)</f>
        <v>0</v>
      </c>
      <c r="CL27" s="510">
        <f ca="1">(CL23=$B$9)*CL20+((CL$23-CL$12)/(CM$12-CL$12)*CM20+(CL$12-CK$23)/(CL$12-CK$12)*CL20)*(CL23&gt;$B$10)+(CL23=$B$10)*(SUM($F$20:CK20)-SUM($F$27:CK27)+CL20+(CL$23-CL$12)/(CM$12-CL$12)*CM20)</f>
        <v>0</v>
      </c>
      <c r="CM27" s="510">
        <f ca="1">(CM23=$B$9)*CM20+((CM$23-CM$12)/(CN$12-CM$12)*CN20+(CM$12-CL$23)/(CM$12-CL$12)*CM20)*(CM23&gt;$B$10)+(CM23=$B$10)*(SUM($F$20:CL20)-SUM($F$27:CL27)+CM20+(CM$23-CM$12)/(CN$12-CM$12)*CN20)</f>
        <v>0</v>
      </c>
      <c r="CN27" s="510">
        <f ca="1">(CN23=$B$9)*CN20+((CN$23-CN$12)/(CO$12-CN$12)*CO20+(CN$12-CM$23)/(CN$12-CM$12)*CN20)*(CN23&gt;$B$10)+(CN23=$B$10)*(SUM($F$20:CM20)-SUM($F$27:CM27)+CN20+(CN$23-CN$12)/(CO$12-CN$12)*CO20)</f>
        <v>0</v>
      </c>
      <c r="CO27" s="510">
        <f ca="1">(CO23=$B$9)*CO20+((CO$23-CO$12)/(CP$12-CO$12)*CP20+(CO$12-CN$23)/(CO$12-CN$12)*CO20)*(CO23&gt;$B$10)+(CO23=$B$10)*(SUM($F$20:CN20)-SUM($F$27:CN27)+CO20+(CO$23-CO$12)/(CP$12-CO$12)*CP20)</f>
        <v>0</v>
      </c>
      <c r="CP27" s="510">
        <f ca="1">(CP23=$B$9)*CP20+((CP$23-CP$12)/(CQ$12-CP$12)*CQ20+(CP$12-CO$23)/(CP$12-CO$12)*CP20)*(CP23&gt;$B$10)+(CP23=$B$10)*(SUM($F$20:CO20)-SUM($F$27:CO27)+CP20+(CP$23-CP$12)/(CQ$12-CP$12)*CQ20)</f>
        <v>0</v>
      </c>
      <c r="CQ27" s="510">
        <f ca="1">(CQ23=$B$9)*CQ20+((CQ$23-CQ$12)/(CR$12-CQ$12)*CR20+(CQ$12-CP$23)/(CQ$12-CP$12)*CQ20)*(CQ23&gt;$B$10)+(CQ23=$B$10)*(SUM($F$20:CP20)-SUM($F$27:CP27)+CQ20+(CQ$23-CQ$12)/(CR$12-CQ$12)*CR20)</f>
        <v>0</v>
      </c>
      <c r="CR27" s="510">
        <f ca="1">(CR23=$B$9)*CR20+((CR$23-CR$12)/(CS$12-CR$12)*CS20+(CR$12-CQ$23)/(CR$12-CQ$12)*CR20)*(CR23&gt;$B$10)+(CR23=$B$10)*(SUM($F$20:CQ20)-SUM($F$27:CQ27)+CR20+(CR$23-CR$12)/(CS$12-CR$12)*CS20)</f>
        <v>0</v>
      </c>
      <c r="CS27" s="510">
        <f ca="1">(CS23=$B$9)*CS20+((CS$23-CS$12)/(CT$12-CS$12)*CT20+(CS$12-CR$23)/(CS$12-CR$12)*CS20)*(CS23&gt;$B$10)+(CS23=$B$10)*(SUM($F$20:CR20)-SUM($F$27:CR27)+CS20+(CS$23-CS$12)/(CT$12-CS$12)*CT20)</f>
        <v>0</v>
      </c>
      <c r="CT27" s="510">
        <f ca="1">(CT23=$B$9)*CT20+((CT$23-CT$12)/(CU$12-CT$12)*CU20+(CT$12-CS$23)/(CT$12-CS$12)*CT20)*(CT23&gt;$B$10)+(CT23=$B$10)*(SUM($F$20:CS20)-SUM($F$27:CS27)+CT20+(CT$23-CT$12)/(CU$12-CT$12)*CU20)</f>
        <v>0</v>
      </c>
      <c r="CU27" s="510">
        <f ca="1">(CU23=$B$9)*CU20+((CU$23-CU$12)/(CV$12-CU$12)*CV20+(CU$12-CT$23)/(CU$12-CT$12)*CU20)*(CU23&gt;$B$10)+(CU23=$B$10)*(SUM($F$20:CT20)-SUM($F$27:CT27)+CU20+(CU$23-CU$12)/(CV$12-CU$12)*CV20)</f>
        <v>0</v>
      </c>
      <c r="CV27" s="510">
        <f ca="1">(CV23=$B$9)*CV20+((CV$23-CV$12)/(CW$12-CV$12)*CW20+(CV$12-CU$23)/(CV$12-CU$12)*CV20)*(CV23&gt;$B$10)+(CV23=$B$10)*(SUM($F$20:CU20)-SUM($F$27:CU27)+CV20+(CV$23-CV$12)/(CW$12-CV$12)*CW20)</f>
        <v>0</v>
      </c>
      <c r="CW27" s="510">
        <f ca="1">(CW23=$B$9)*CW20+((CW$23-CW$12)/(CX$12-CW$12)*CX20+(CW$12-CV$23)/(CW$12-CV$12)*CW20)*(CW23&gt;$B$10)+(CW23=$B$10)*(SUM($F$20:CV20)-SUM($F$27:CV27)+CW20+(CW$23-CW$12)/(CX$12-CW$12)*CX20)</f>
        <v>0</v>
      </c>
      <c r="CX27" s="510">
        <f ca="1">(CX23=$B$9)*CX20+((CX$23-CX$12)/(CY$12-CX$12)*CY20+(CX$12-CW$23)/(CX$12-CW$12)*CX20)*(CX23&gt;$B$10)+(CX23=$B$10)*(SUM($F$20:CW20)-SUM($F$27:CW27)+CX20+(CX$23-CX$12)/(CY$12-CX$12)*CY20)</f>
        <v>0</v>
      </c>
      <c r="CY27" s="510">
        <f ca="1">(CY23=$B$9)*CY20+((CY$23-CY$12)/(CZ$12-CY$12)*CZ20+(CY$12-CX$23)/(CY$12-CX$12)*CY20)*(CY23&gt;$B$10)+(CY23=$B$10)*(SUM($F$20:CX20)-SUM($F$27:CX27)+CY20+(CY$23-CY$12)/(CZ$12-CY$12)*CZ20)</f>
        <v>0</v>
      </c>
      <c r="CZ27" s="510">
        <f ca="1">(CZ23=$B$9)*CZ20+((CZ$23-CZ$12)/(DA$12-CZ$12)*DA20+(CZ$12-CY$23)/(CZ$12-CY$12)*CZ20)*(CZ23&gt;$B$10)+(CZ23=$B$10)*(SUM($F$20:CY20)-SUM($F$27:CY27)+CZ20+(CZ$23-CZ$12)/(DA$12-CZ$12)*DA20)</f>
        <v>0</v>
      </c>
      <c r="DA27" s="510">
        <f ca="1">(DA23=$B$9)*DA20+((DA$23-DA$12)/(DB$12-DA$12)*DB20+(DA$12-CZ$23)/(DA$12-CZ$12)*DA20)*(DA23&gt;$B$10)+(DA23=$B$10)*(SUM($F$20:CZ20)-SUM($F$27:CZ27)+DA20+(DA$23-DA$12)/(DB$12-DA$12)*DB20)</f>
        <v>0</v>
      </c>
      <c r="DB27" s="510">
        <f ca="1">(DB23=$B$9)*DB20+((DB$23-DB$12)/(DC$12-DB$12)*DC20+(DB$12-DA$23)/(DB$12-DA$12)*DB20)*(DB23&gt;$B$10)+(DB23=$B$10)*(SUM($F$20:DA20)-SUM($F$27:DA27)+DB20+(DB$23-DB$12)/(DC$12-DB$12)*DC20)</f>
        <v>0</v>
      </c>
      <c r="DC27" s="510">
        <f ca="1">(DC23=$B$9)*DC20+((DC$23-DC$12)/(DD$12-DC$12)*DD20+(DC$12-DB$23)/(DC$12-DB$12)*DC20)*(DC23&gt;$B$10)+(DC23=$B$10)*(SUM($F$20:DB20)-SUM($F$27:DB27)+DC20+(DC$23-DC$12)/(DD$12-DC$12)*DD20)</f>
        <v>0</v>
      </c>
      <c r="DD27" s="510">
        <f ca="1">(DD23=$B$9)*DD20+((DD$23-DD$12)/(DE$12-DD$12)*DE20+(DD$12-DC$23)/(DD$12-DC$12)*DD20)*(DD23&gt;$B$10)+(DD23=$B$10)*(SUM($F$20:DC20)-SUM($F$27:DC27)+DD20+(DD$23-DD$12)/(DE$12-DD$12)*DE20)</f>
        <v>0</v>
      </c>
      <c r="DE27" s="510">
        <f ca="1">(DE23=$B$9)*DE20+((DE$23-DE$12)/(DF$12-DE$12)*DF20+(DE$12-DD$23)/(DE$12-DD$12)*DE20)*(DE23&gt;$B$10)+(DE23=$B$10)*(SUM($F$20:DD20)-SUM($F$27:DD27)+DE20+(DE$23-DE$12)/(DF$12-DE$12)*DF20)</f>
        <v>0</v>
      </c>
      <c r="DF27" s="510">
        <f ca="1">(DF23=$B$9)*DF20+((DF$23-DF$12)/(DG$12-DF$12)*DG20+(DF$12-DE$23)/(DF$12-DE$12)*DF20)*(DF23&gt;$B$10)+(DF23=$B$10)*(SUM($F$20:DE20)-SUM($F$27:DE27)+DF20+(DF$23-DF$12)/(DG$12-DF$12)*DG20)</f>
        <v>0</v>
      </c>
      <c r="DG27" s="510">
        <f ca="1">(DG23=$B$9)*DG20+((DG$23-DG$12)/(DH$12-DG$12)*DH20+(DG$12-DF$23)/(DG$12-DF$12)*DG20)*(DG23&gt;$B$10)+(DG23=$B$10)*(SUM($F$20:DF20)-SUM($F$27:DF27)+DG20+(DG$23-DG$12)/(DH$12-DG$12)*DH20)</f>
        <v>0</v>
      </c>
      <c r="DH27" s="510">
        <f ca="1">(DH23=$B$9)*DH20+((DH$23-DH$12)/(DI$12-DH$12)*DI20+(DH$12-DG$23)/(DH$12-DG$12)*DH20)*(DH23&gt;$B$10)+(DH23=$B$10)*(SUM($F$20:DG20)-SUM($F$27:DG27)+DH20+(DH$23-DH$12)/(DI$12-DH$12)*DI20)</f>
        <v>0</v>
      </c>
      <c r="DI27" s="510">
        <f ca="1">(DI23=$B$9)*DI20+((DI$23-DI$12)/(DJ$12-DI$12)*DJ20+(DI$12-DH$23)/(DI$12-DH$12)*DI20)*(DI23&gt;$B$10)+(DI23=$B$10)*(SUM($F$20:DH20)-SUM($F$27:DH27)+DI20+(DI$23-DI$12)/(DJ$12-DI$12)*DJ20)</f>
        <v>0</v>
      </c>
      <c r="DJ27" s="510">
        <f ca="1">(DJ23=$B$9)*DJ20+((DJ$23-DJ$12)/(DK$12-DJ$12)*DK20+(DJ$12-DI$23)/(DJ$12-DI$12)*DJ20)*(DJ23&gt;$B$10)+(DJ23=$B$10)*(SUM($F$20:DI20)-SUM($F$27:DI27)+DJ20+(DJ$23-DJ$12)/(DK$12-DJ$12)*DK20)</f>
        <v>0</v>
      </c>
      <c r="DK27" s="510">
        <f ca="1">(DK23=$B$9)*DK20+((DK$23-DK$12)/(DL$12-DK$12)*DL20+(DK$12-DJ$23)/(DK$12-DJ$12)*DK20)*(DK23&gt;$B$10)+(DK23=$B$10)*(SUM($F$20:DJ20)-SUM($F$27:DJ27)+DK20+(DK$23-DK$12)/(DL$12-DK$12)*DL20)</f>
        <v>0</v>
      </c>
      <c r="DL27" s="510">
        <f ca="1">(DL23=$B$9)*DL20+((DL$23-DL$12)/(DM$12-DL$12)*DM20+(DL$12-DK$23)/(DL$12-DK$12)*DL20)*(DL23&gt;$B$10)+(DL23=$B$10)*(SUM($F$20:DK20)-SUM($F$27:DK27)+DL20+(DL$23-DL$12)/(DM$12-DL$12)*DM20)</f>
        <v>0</v>
      </c>
      <c r="DM27" s="510">
        <f ca="1">(DM23=$B$9)*DM20+((DM$23-DM$12)/(DN$12-DM$12)*DN20+(DM$12-DL$23)/(DM$12-DL$12)*DM20)*(DM23&gt;$B$10)+(DM23=$B$10)*(SUM($F$20:DL20)-SUM($F$27:DL27)+DM20+(DM$23-DM$12)/(DN$12-DM$12)*DN20)</f>
        <v>0</v>
      </c>
      <c r="DN27" s="510">
        <f ca="1">(DN23=$B$9)*DN20+((DN$23-DN$12)/(DO$12-DN$12)*DO20+(DN$12-DM$23)/(DN$12-DM$12)*DN20)*(DN23&gt;$B$10)+(DN23=$B$10)*(SUM($F$20:DM20)-SUM($F$27:DM27)+DN20+(DN$23-DN$12)/(DO$12-DN$12)*DO20)</f>
        <v>0</v>
      </c>
      <c r="DO27" s="510">
        <f ca="1">(DO23=$B$9)*DO20+((DO$23-DO$12)/(DP$12-DO$12)*DP20+(DO$12-DN$23)/(DO$12-DN$12)*DO20)*(DO23&gt;$B$10)+(DO23=$B$10)*(SUM($F$20:DN20)-SUM($F$27:DN27)+DO20+(DO$23-DO$12)/(DP$12-DO$12)*DP20)</f>
        <v>0</v>
      </c>
      <c r="DP27" s="510">
        <f ca="1">(DP23=$B$9)*DP20+((DP$23-DP$12)/(DQ$12-DP$12)*DQ20+(DP$12-DO$23)/(DP$12-DO$12)*DP20)*(DP23&gt;$B$10)+(DP23=$B$10)*(SUM($F$20:DO20)-SUM($F$27:DO27)+DP20+(DP$23-DP$12)/(DQ$12-DP$12)*DQ20)</f>
        <v>0</v>
      </c>
      <c r="DQ27" s="510">
        <f ca="1">(DQ23=$B$9)*DQ20+((DQ$23-DQ$12)/(DR$12-DQ$12)*DR20+(DQ$12-DP$23)/(DQ$12-DP$12)*DQ20)*(DQ23&gt;$B$10)+(DQ23=$B$10)*(SUM($F$20:DP20)-SUM($F$27:DP27)+DQ20+(DQ$23-DQ$12)/(DR$12-DQ$12)*DR20)</f>
        <v>0</v>
      </c>
      <c r="DR27" s="510">
        <f ca="1">(DR23=$B$9)*DR20+((DR$23-DR$12)/(DS$12-DR$12)*DS20+(DR$12-DQ$23)/(DR$12-DQ$12)*DR20)*(DR23&gt;$B$10)+(DR23=$B$10)*(SUM($F$20:DQ20)-SUM($F$27:DQ27)+DR20+(DR$23-DR$12)/(DS$12-DR$12)*DS20)</f>
        <v>0</v>
      </c>
      <c r="DS27" s="510">
        <f ca="1">(DS23=$B$9)*DS20+((DS$23-DS$12)/(DT$12-DS$12)*DT20+(DS$12-DR$23)/(DS$12-DR$12)*DS20)*(DS23&gt;$B$10)+(DS23=$B$10)*(SUM($F$20:DR20)-SUM($F$27:DR27)+DS20+(DS$23-DS$12)/(DT$12-DS$12)*DT20)</f>
        <v>0</v>
      </c>
      <c r="DT27" s="510">
        <f ca="1">(DT23=$B$9)*DT20+((DT$23-DT$12)/(DU$12-DT$12)*DU20+(DT$12-DS$23)/(DT$12-DS$12)*DT20)*(DT23&gt;$B$10)+(DT23=$B$10)*(SUM($F$20:DS20)-SUM($F$27:DS27)+DT20+(DT$23-DT$12)/(DU$12-DT$12)*DU20)</f>
        <v>0</v>
      </c>
      <c r="DU27" s="510">
        <f ca="1">(DU23=$B$9)*DU20+((DU$23-DU$12)/(DV$12-DU$12)*DV20+(DU$12-DT$23)/(DU$12-DT$12)*DU20)*(DU23&gt;$B$10)+(DU23=$B$10)*(SUM($F$20:DT20)-SUM($F$27:DT27)+DU20+(DU$23-DU$12)/(DV$12-DU$12)*DV20)</f>
        <v>0</v>
      </c>
      <c r="DV27" s="510">
        <f ca="1">(DV23=$B$9)*DV20+((DV$23-DV$12)/(DW$12-DV$12)*DW20+(DV$12-DU$23)/(DV$12-DU$12)*DV20)*(DV23&gt;$B$10)+(DV23=$B$10)*(SUM($F$20:DU20)-SUM($F$27:DU27)+DV20+(DV$23-DV$12)/(DW$12-DV$12)*DW20)</f>
        <v>0</v>
      </c>
      <c r="DW27" s="510">
        <f ca="1">(DW23=$B$9)*DW20+((DW$23-DW$12)/(DX$12-DW$12)*DX20+(DW$12-DV$23)/(DW$12-DV$12)*DW20)*(DW23&gt;$B$10)+(DW23=$B$10)*(SUM($F$20:DV20)-SUM($F$27:DV27)+DW20+(DW$23-DW$12)/(DX$12-DW$12)*DX20)</f>
        <v>0</v>
      </c>
    </row>
    <row r="28" spans="1:131">
      <c r="A28" s="343" t="s">
        <v>599</v>
      </c>
      <c r="B28" s="708"/>
      <c r="C28" s="708"/>
      <c r="D28" s="476">
        <f ca="1">XIRR(G28:DW28,G$23:DW$23)</f>
        <v>0.11609525084495542</v>
      </c>
      <c r="E28" s="476"/>
      <c r="F28" s="334"/>
      <c r="G28" s="513">
        <f ca="1">G27+G24</f>
        <v>-29635.176217946093</v>
      </c>
      <c r="H28" s="513">
        <f ca="1">H27+H24</f>
        <v>959.08413633527925</v>
      </c>
      <c r="I28" s="513">
        <f ca="1">I27+I24</f>
        <v>969.69613926410238</v>
      </c>
      <c r="J28" s="513">
        <f ca="1">J27+J24</f>
        <v>966.95808683858422</v>
      </c>
      <c r="K28" s="513">
        <f t="shared" ref="K28:BV28" ca="1" si="10">K27+K24</f>
        <v>983.0065664554968</v>
      </c>
      <c r="L28" s="513">
        <f t="shared" ca="1" si="10"/>
        <v>976.22249685676752</v>
      </c>
      <c r="M28" s="513">
        <f t="shared" ca="1" si="10"/>
        <v>987.04227623374425</v>
      </c>
      <c r="N28" s="513">
        <f t="shared" ca="1" si="10"/>
        <v>987.52143024903262</v>
      </c>
      <c r="O28" s="513">
        <f t="shared" ca="1" si="10"/>
        <v>1003.9570126085323</v>
      </c>
      <c r="P28" s="513">
        <f t="shared" ca="1" si="10"/>
        <v>999.79754657168178</v>
      </c>
      <c r="Q28" s="513">
        <f t="shared" ca="1" si="10"/>
        <v>1016.42572503576</v>
      </c>
      <c r="R28" s="513">
        <f t="shared" ca="1" si="10"/>
        <v>1010.105208854714</v>
      </c>
      <c r="S28" s="513">
        <f t="shared" ca="1" si="10"/>
        <v>1026.9449621762981</v>
      </c>
      <c r="T28" s="513">
        <f t="shared" ca="1" si="10"/>
        <v>1033.4633032954396</v>
      </c>
      <c r="U28" s="513">
        <f t="shared" ca="1" si="10"/>
        <v>1044.9569309561723</v>
      </c>
      <c r="V28" s="513">
        <f t="shared" ca="1" si="10"/>
        <v>1052.5616730953666</v>
      </c>
      <c r="W28" s="513">
        <f t="shared" ca="1" si="10"/>
        <v>1070.1369251366348</v>
      </c>
      <c r="X28" s="513">
        <f t="shared" ca="1" si="10"/>
        <v>1075.997273278736</v>
      </c>
      <c r="Y28" s="513">
        <f t="shared" ca="1" si="10"/>
        <v>1093.9581593562618</v>
      </c>
      <c r="Z28" s="513">
        <f t="shared" ca="1" si="10"/>
        <v>1098.9258334749043</v>
      </c>
      <c r="AA28" s="513">
        <f t="shared" ca="1" si="10"/>
        <v>1117.2277686030066</v>
      </c>
      <c r="AB28" s="513">
        <f t="shared" ca="1" si="10"/>
        <v>1120.9576994757822</v>
      </c>
      <c r="AC28" s="513">
        <f t="shared" ca="1" si="10"/>
        <v>1133.4250295806082</v>
      </c>
      <c r="AD28" s="513">
        <f t="shared" ca="1" si="10"/>
        <v>1141.7881577366957</v>
      </c>
      <c r="AE28" s="513">
        <f t="shared" ca="1" si="10"/>
        <v>1172.2699757766841</v>
      </c>
      <c r="AF28" s="513">
        <f t="shared" ca="1" si="10"/>
        <v>3232.9795484743763</v>
      </c>
      <c r="AG28" s="513">
        <f t="shared" ca="1" si="10"/>
        <v>3167.8677963500813</v>
      </c>
      <c r="AH28" s="513">
        <f t="shared" ca="1" si="10"/>
        <v>3260.2435932693506</v>
      </c>
      <c r="AI28" s="513">
        <f t="shared" ca="1" si="10"/>
        <v>2416.5828656370932</v>
      </c>
      <c r="AJ28" s="513">
        <f t="shared" ca="1" si="10"/>
        <v>6185.9435530255305</v>
      </c>
      <c r="AK28" s="513">
        <f t="shared" ca="1" si="10"/>
        <v>5181.5348608878667</v>
      </c>
      <c r="AL28" s="513">
        <f t="shared" ca="1" si="10"/>
        <v>6205.6382370593819</v>
      </c>
      <c r="AM28" s="513">
        <f t="shared" ca="1" si="10"/>
        <v>5098.569587723382</v>
      </c>
      <c r="AN28" s="513">
        <f t="shared" ca="1" si="10"/>
        <v>6414.4769329556193</v>
      </c>
      <c r="AO28" s="513">
        <f t="shared" ca="1" si="10"/>
        <v>5101.227985548363</v>
      </c>
      <c r="AP28" s="513">
        <f t="shared" ca="1" si="10"/>
        <v>6577.0066490095942</v>
      </c>
      <c r="AQ28" s="513">
        <f t="shared" ca="1" si="10"/>
        <v>5059.8991308848626</v>
      </c>
      <c r="AR28" s="513">
        <f t="shared" ca="1" si="10"/>
        <v>6755.2449442139523</v>
      </c>
      <c r="AS28" s="513">
        <f t="shared" ca="1" si="10"/>
        <v>5039.0397191636839</v>
      </c>
      <c r="AT28" s="513">
        <f t="shared" ca="1" si="10"/>
        <v>6898.6884065157874</v>
      </c>
      <c r="AU28" s="513">
        <f t="shared" ca="1" si="10"/>
        <v>4618.9376413551145</v>
      </c>
      <c r="AV28" s="513">
        <f t="shared" ca="1" si="10"/>
        <v>7023.3615830463423</v>
      </c>
      <c r="AW28" s="513">
        <f t="shared" ca="1" si="10"/>
        <v>4614.2750988393946</v>
      </c>
      <c r="AX28" s="513">
        <f t="shared" ca="1" si="10"/>
        <v>7188.0839268556383</v>
      </c>
      <c r="AY28" s="513">
        <f t="shared" ca="1" si="10"/>
        <v>4722.5734081251612</v>
      </c>
      <c r="AZ28" s="513">
        <f t="shared" ca="1" si="10"/>
        <v>7411.4232597195823</v>
      </c>
      <c r="BA28" s="513">
        <f t="shared" ca="1" si="10"/>
        <v>4835.1096860220332</v>
      </c>
      <c r="BB28" s="513">
        <f t="shared" ca="1" si="10"/>
        <v>7537.5937647301698</v>
      </c>
      <c r="BC28" s="513">
        <f t="shared" ca="1" si="10"/>
        <v>4951.9650679237393</v>
      </c>
      <c r="BD28" s="513">
        <f t="shared" ca="1" si="10"/>
        <v>7686.3416516448751</v>
      </c>
      <c r="BE28" s="513">
        <f t="shared" ca="1" si="10"/>
        <v>5049.7824998109372</v>
      </c>
      <c r="BF28" s="513">
        <f t="shared" ca="1" si="10"/>
        <v>7855.1297889732405</v>
      </c>
      <c r="BG28" s="513">
        <f t="shared" ca="1" si="10"/>
        <v>5160.3964143773255</v>
      </c>
      <c r="BH28" s="513">
        <f t="shared" ca="1" si="10"/>
        <v>8021.754312771267</v>
      </c>
      <c r="BI28" s="513">
        <f t="shared" ca="1" si="10"/>
        <v>5232.99783770875</v>
      </c>
      <c r="BJ28" s="513">
        <f t="shared" ca="1" si="10"/>
        <v>8107.1283918345425</v>
      </c>
      <c r="BK28" s="513">
        <f t="shared" ca="1" si="10"/>
        <v>5325.7888078964097</v>
      </c>
      <c r="BL28" s="513">
        <f t="shared" ca="1" si="10"/>
        <v>8205.1863669370232</v>
      </c>
      <c r="BM28" s="513">
        <f t="shared" ca="1" si="10"/>
        <v>5389.8940664663114</v>
      </c>
      <c r="BN28" s="513">
        <f t="shared" ca="1" si="10"/>
        <v>8248.1348382838933</v>
      </c>
      <c r="BO28" s="513">
        <f t="shared" ca="1" si="10"/>
        <v>5372.2075527486095</v>
      </c>
      <c r="BP28" s="513">
        <f t="shared" ca="1" si="10"/>
        <v>0</v>
      </c>
      <c r="BQ28" s="513">
        <f t="shared" ca="1" si="10"/>
        <v>0</v>
      </c>
      <c r="BR28" s="513">
        <f t="shared" ca="1" si="10"/>
        <v>0</v>
      </c>
      <c r="BS28" s="513">
        <f t="shared" ca="1" si="10"/>
        <v>0</v>
      </c>
      <c r="BT28" s="513">
        <f t="shared" ca="1" si="10"/>
        <v>0</v>
      </c>
      <c r="BU28" s="513">
        <f t="shared" ca="1" si="10"/>
        <v>0</v>
      </c>
      <c r="BV28" s="513">
        <f t="shared" ca="1" si="10"/>
        <v>0</v>
      </c>
      <c r="BW28" s="513">
        <f t="shared" ref="BW28:DW28" ca="1" si="11">BW27+BW24</f>
        <v>0</v>
      </c>
      <c r="BX28" s="513">
        <f t="shared" ca="1" si="11"/>
        <v>0</v>
      </c>
      <c r="BY28" s="513">
        <f t="shared" ca="1" si="11"/>
        <v>0</v>
      </c>
      <c r="BZ28" s="513">
        <f t="shared" ca="1" si="11"/>
        <v>0</v>
      </c>
      <c r="CA28" s="513">
        <f t="shared" ca="1" si="11"/>
        <v>0</v>
      </c>
      <c r="CB28" s="513">
        <f t="shared" ca="1" si="11"/>
        <v>0</v>
      </c>
      <c r="CC28" s="513">
        <f t="shared" ca="1" si="11"/>
        <v>0</v>
      </c>
      <c r="CD28" s="513">
        <f t="shared" ca="1" si="11"/>
        <v>0</v>
      </c>
      <c r="CE28" s="513">
        <f t="shared" ca="1" si="11"/>
        <v>0</v>
      </c>
      <c r="CF28" s="513">
        <f t="shared" ca="1" si="11"/>
        <v>0</v>
      </c>
      <c r="CG28" s="513">
        <f t="shared" ca="1" si="11"/>
        <v>0</v>
      </c>
      <c r="CH28" s="513">
        <f t="shared" ca="1" si="11"/>
        <v>0</v>
      </c>
      <c r="CI28" s="513">
        <f t="shared" ca="1" si="11"/>
        <v>0</v>
      </c>
      <c r="CJ28" s="513">
        <f t="shared" ca="1" si="11"/>
        <v>0</v>
      </c>
      <c r="CK28" s="513">
        <f t="shared" ca="1" si="11"/>
        <v>0</v>
      </c>
      <c r="CL28" s="513">
        <f t="shared" ca="1" si="11"/>
        <v>0</v>
      </c>
      <c r="CM28" s="513">
        <f t="shared" ca="1" si="11"/>
        <v>0</v>
      </c>
      <c r="CN28" s="513">
        <f t="shared" ca="1" si="11"/>
        <v>0</v>
      </c>
      <c r="CO28" s="513">
        <f t="shared" ca="1" si="11"/>
        <v>0</v>
      </c>
      <c r="CP28" s="513">
        <f t="shared" ca="1" si="11"/>
        <v>0</v>
      </c>
      <c r="CQ28" s="513">
        <f t="shared" ca="1" si="11"/>
        <v>0</v>
      </c>
      <c r="CR28" s="513">
        <f t="shared" ca="1" si="11"/>
        <v>0</v>
      </c>
      <c r="CS28" s="513">
        <f t="shared" ca="1" si="11"/>
        <v>0</v>
      </c>
      <c r="CT28" s="513">
        <f t="shared" ca="1" si="11"/>
        <v>0</v>
      </c>
      <c r="CU28" s="513">
        <f t="shared" ca="1" si="11"/>
        <v>0</v>
      </c>
      <c r="CV28" s="513">
        <f t="shared" ca="1" si="11"/>
        <v>0</v>
      </c>
      <c r="CW28" s="513">
        <f t="shared" ca="1" si="11"/>
        <v>0</v>
      </c>
      <c r="CX28" s="513">
        <f t="shared" ca="1" si="11"/>
        <v>0</v>
      </c>
      <c r="CY28" s="513">
        <f t="shared" ca="1" si="11"/>
        <v>0</v>
      </c>
      <c r="CZ28" s="513">
        <f t="shared" ca="1" si="11"/>
        <v>0</v>
      </c>
      <c r="DA28" s="513">
        <f t="shared" ca="1" si="11"/>
        <v>0</v>
      </c>
      <c r="DB28" s="513">
        <f t="shared" ca="1" si="11"/>
        <v>0</v>
      </c>
      <c r="DC28" s="513">
        <f t="shared" ca="1" si="11"/>
        <v>0</v>
      </c>
      <c r="DD28" s="513">
        <f t="shared" ca="1" si="11"/>
        <v>0</v>
      </c>
      <c r="DE28" s="513">
        <f t="shared" ca="1" si="11"/>
        <v>0</v>
      </c>
      <c r="DF28" s="513">
        <f t="shared" ca="1" si="11"/>
        <v>0</v>
      </c>
      <c r="DG28" s="513">
        <f t="shared" ca="1" si="11"/>
        <v>0</v>
      </c>
      <c r="DH28" s="513">
        <f t="shared" ca="1" si="11"/>
        <v>0</v>
      </c>
      <c r="DI28" s="513">
        <f t="shared" ca="1" si="11"/>
        <v>0</v>
      </c>
      <c r="DJ28" s="513">
        <f t="shared" ca="1" si="11"/>
        <v>0</v>
      </c>
      <c r="DK28" s="513">
        <f t="shared" ca="1" si="11"/>
        <v>0</v>
      </c>
      <c r="DL28" s="513">
        <f t="shared" ca="1" si="11"/>
        <v>0</v>
      </c>
      <c r="DM28" s="513">
        <f t="shared" ca="1" si="11"/>
        <v>0</v>
      </c>
      <c r="DN28" s="513">
        <f t="shared" ca="1" si="11"/>
        <v>0</v>
      </c>
      <c r="DO28" s="513">
        <f t="shared" ca="1" si="11"/>
        <v>0</v>
      </c>
      <c r="DP28" s="513">
        <f t="shared" ca="1" si="11"/>
        <v>0</v>
      </c>
      <c r="DQ28" s="513">
        <f t="shared" ca="1" si="11"/>
        <v>0</v>
      </c>
      <c r="DR28" s="513">
        <f t="shared" ca="1" si="11"/>
        <v>0</v>
      </c>
      <c r="DS28" s="513">
        <f t="shared" ca="1" si="11"/>
        <v>0</v>
      </c>
      <c r="DT28" s="513">
        <f t="shared" ca="1" si="11"/>
        <v>0</v>
      </c>
      <c r="DU28" s="513">
        <f t="shared" ca="1" si="11"/>
        <v>0</v>
      </c>
      <c r="DV28" s="513">
        <f t="shared" ca="1" si="11"/>
        <v>0</v>
      </c>
      <c r="DW28" s="513">
        <f t="shared" ca="1" si="11"/>
        <v>0</v>
      </c>
    </row>
    <row r="29" spans="1:131">
      <c r="A29" s="343" t="str">
        <f>A28&amp;" 10y"</f>
        <v>Equity IRR 10y</v>
      </c>
      <c r="B29" s="708"/>
      <c r="C29" s="708"/>
      <c r="D29" s="476">
        <f ca="1">XIRR(G29:DW29,G$23:DW$23)</f>
        <v>-5.072524249553681E-2</v>
      </c>
      <c r="E29" s="476"/>
      <c r="F29" s="334"/>
      <c r="G29" s="513">
        <f ca="1">G28*(G3&lt;=10)</f>
        <v>-29635.176217946093</v>
      </c>
      <c r="H29" s="513">
        <f t="shared" ref="H29:BS29" ca="1" si="12">H28*(H3&lt;=10)</f>
        <v>959.08413633527925</v>
      </c>
      <c r="I29" s="513">
        <f t="shared" ca="1" si="12"/>
        <v>969.69613926410238</v>
      </c>
      <c r="J29" s="513">
        <f t="shared" ca="1" si="12"/>
        <v>966.95808683858422</v>
      </c>
      <c r="K29" s="513">
        <f t="shared" ca="1" si="12"/>
        <v>983.0065664554968</v>
      </c>
      <c r="L29" s="513">
        <f t="shared" ca="1" si="12"/>
        <v>976.22249685676752</v>
      </c>
      <c r="M29" s="513">
        <f t="shared" ca="1" si="12"/>
        <v>987.04227623374425</v>
      </c>
      <c r="N29" s="513">
        <f t="shared" ca="1" si="12"/>
        <v>987.52143024903262</v>
      </c>
      <c r="O29" s="513">
        <f t="shared" ca="1" si="12"/>
        <v>1003.9570126085323</v>
      </c>
      <c r="P29" s="513">
        <f t="shared" ca="1" si="12"/>
        <v>999.79754657168178</v>
      </c>
      <c r="Q29" s="513">
        <f t="shared" ca="1" si="12"/>
        <v>1016.42572503576</v>
      </c>
      <c r="R29" s="513">
        <f t="shared" ca="1" si="12"/>
        <v>1010.105208854714</v>
      </c>
      <c r="S29" s="513">
        <f t="shared" ca="1" si="12"/>
        <v>1026.9449621762981</v>
      </c>
      <c r="T29" s="513">
        <f t="shared" ca="1" si="12"/>
        <v>1033.4633032954396</v>
      </c>
      <c r="U29" s="513">
        <f t="shared" ca="1" si="12"/>
        <v>1044.9569309561723</v>
      </c>
      <c r="V29" s="513">
        <f t="shared" ca="1" si="12"/>
        <v>1052.5616730953666</v>
      </c>
      <c r="W29" s="513">
        <f t="shared" ca="1" si="12"/>
        <v>1070.1369251366348</v>
      </c>
      <c r="X29" s="513">
        <f t="shared" ca="1" si="12"/>
        <v>1075.997273278736</v>
      </c>
      <c r="Y29" s="513">
        <f t="shared" ca="1" si="12"/>
        <v>1093.9581593562618</v>
      </c>
      <c r="Z29" s="513">
        <f t="shared" ca="1" si="12"/>
        <v>1098.9258334749043</v>
      </c>
      <c r="AA29" s="513">
        <f t="shared" ca="1" si="12"/>
        <v>1117.2277686030066</v>
      </c>
      <c r="AB29" s="513">
        <f t="shared" ca="1" si="12"/>
        <v>0</v>
      </c>
      <c r="AC29" s="513">
        <f t="shared" ca="1" si="12"/>
        <v>0</v>
      </c>
      <c r="AD29" s="513">
        <f t="shared" ca="1" si="12"/>
        <v>0</v>
      </c>
      <c r="AE29" s="513">
        <f t="shared" ca="1" si="12"/>
        <v>0</v>
      </c>
      <c r="AF29" s="513">
        <f t="shared" ca="1" si="12"/>
        <v>0</v>
      </c>
      <c r="AG29" s="513">
        <f t="shared" ca="1" si="12"/>
        <v>0</v>
      </c>
      <c r="AH29" s="513">
        <f t="shared" ca="1" si="12"/>
        <v>0</v>
      </c>
      <c r="AI29" s="513">
        <f t="shared" ca="1" si="12"/>
        <v>0</v>
      </c>
      <c r="AJ29" s="513">
        <f t="shared" ca="1" si="12"/>
        <v>0</v>
      </c>
      <c r="AK29" s="513">
        <f t="shared" ca="1" si="12"/>
        <v>0</v>
      </c>
      <c r="AL29" s="513">
        <f t="shared" ca="1" si="12"/>
        <v>0</v>
      </c>
      <c r="AM29" s="513">
        <f t="shared" ca="1" si="12"/>
        <v>0</v>
      </c>
      <c r="AN29" s="513">
        <f t="shared" ca="1" si="12"/>
        <v>0</v>
      </c>
      <c r="AO29" s="513">
        <f t="shared" ca="1" si="12"/>
        <v>0</v>
      </c>
      <c r="AP29" s="513">
        <f t="shared" ca="1" si="12"/>
        <v>0</v>
      </c>
      <c r="AQ29" s="513">
        <f t="shared" ca="1" si="12"/>
        <v>0</v>
      </c>
      <c r="AR29" s="513">
        <f t="shared" ca="1" si="12"/>
        <v>0</v>
      </c>
      <c r="AS29" s="513">
        <f t="shared" ca="1" si="12"/>
        <v>0</v>
      </c>
      <c r="AT29" s="513">
        <f t="shared" ca="1" si="12"/>
        <v>0</v>
      </c>
      <c r="AU29" s="513">
        <f t="shared" ca="1" si="12"/>
        <v>0</v>
      </c>
      <c r="AV29" s="513">
        <f t="shared" ca="1" si="12"/>
        <v>0</v>
      </c>
      <c r="AW29" s="513">
        <f t="shared" ca="1" si="12"/>
        <v>0</v>
      </c>
      <c r="AX29" s="513">
        <f t="shared" ca="1" si="12"/>
        <v>0</v>
      </c>
      <c r="AY29" s="513">
        <f t="shared" ca="1" si="12"/>
        <v>0</v>
      </c>
      <c r="AZ29" s="513">
        <f t="shared" ca="1" si="12"/>
        <v>0</v>
      </c>
      <c r="BA29" s="513">
        <f t="shared" ca="1" si="12"/>
        <v>0</v>
      </c>
      <c r="BB29" s="513">
        <f t="shared" ca="1" si="12"/>
        <v>0</v>
      </c>
      <c r="BC29" s="513">
        <f t="shared" ca="1" si="12"/>
        <v>0</v>
      </c>
      <c r="BD29" s="513">
        <f t="shared" ca="1" si="12"/>
        <v>0</v>
      </c>
      <c r="BE29" s="513">
        <f t="shared" ca="1" si="12"/>
        <v>0</v>
      </c>
      <c r="BF29" s="513">
        <f t="shared" ca="1" si="12"/>
        <v>0</v>
      </c>
      <c r="BG29" s="513">
        <f t="shared" ca="1" si="12"/>
        <v>0</v>
      </c>
      <c r="BH29" s="513">
        <f t="shared" ca="1" si="12"/>
        <v>0</v>
      </c>
      <c r="BI29" s="513">
        <f t="shared" ca="1" si="12"/>
        <v>0</v>
      </c>
      <c r="BJ29" s="513">
        <f t="shared" ca="1" si="12"/>
        <v>0</v>
      </c>
      <c r="BK29" s="513">
        <f t="shared" ca="1" si="12"/>
        <v>0</v>
      </c>
      <c r="BL29" s="513">
        <f t="shared" ca="1" si="12"/>
        <v>0</v>
      </c>
      <c r="BM29" s="513">
        <f t="shared" ca="1" si="12"/>
        <v>0</v>
      </c>
      <c r="BN29" s="513">
        <f t="shared" ca="1" si="12"/>
        <v>0</v>
      </c>
      <c r="BO29" s="513">
        <f t="shared" ca="1" si="12"/>
        <v>0</v>
      </c>
      <c r="BP29" s="513">
        <f t="shared" ca="1" si="12"/>
        <v>0</v>
      </c>
      <c r="BQ29" s="513">
        <f t="shared" ca="1" si="12"/>
        <v>0</v>
      </c>
      <c r="BR29" s="513">
        <f t="shared" ca="1" si="12"/>
        <v>0</v>
      </c>
      <c r="BS29" s="513">
        <f t="shared" ca="1" si="12"/>
        <v>0</v>
      </c>
      <c r="BT29" s="513">
        <f t="shared" ref="BT29:DW29" ca="1" si="13">BT28*(BT3&lt;=10)</f>
        <v>0</v>
      </c>
      <c r="BU29" s="513">
        <f t="shared" ca="1" si="13"/>
        <v>0</v>
      </c>
      <c r="BV29" s="513">
        <f t="shared" ca="1" si="13"/>
        <v>0</v>
      </c>
      <c r="BW29" s="513">
        <f t="shared" ca="1" si="13"/>
        <v>0</v>
      </c>
      <c r="BX29" s="513">
        <f t="shared" ca="1" si="13"/>
        <v>0</v>
      </c>
      <c r="BY29" s="513">
        <f t="shared" ca="1" si="13"/>
        <v>0</v>
      </c>
      <c r="BZ29" s="513">
        <f t="shared" ca="1" si="13"/>
        <v>0</v>
      </c>
      <c r="CA29" s="513">
        <f t="shared" ca="1" si="13"/>
        <v>0</v>
      </c>
      <c r="CB29" s="513">
        <f t="shared" ca="1" si="13"/>
        <v>0</v>
      </c>
      <c r="CC29" s="513">
        <f t="shared" ca="1" si="13"/>
        <v>0</v>
      </c>
      <c r="CD29" s="513">
        <f t="shared" ca="1" si="13"/>
        <v>0</v>
      </c>
      <c r="CE29" s="513">
        <f t="shared" ca="1" si="13"/>
        <v>0</v>
      </c>
      <c r="CF29" s="513">
        <f t="shared" ca="1" si="13"/>
        <v>0</v>
      </c>
      <c r="CG29" s="513">
        <f t="shared" ca="1" si="13"/>
        <v>0</v>
      </c>
      <c r="CH29" s="513">
        <f t="shared" ca="1" si="13"/>
        <v>0</v>
      </c>
      <c r="CI29" s="513">
        <f t="shared" ca="1" si="13"/>
        <v>0</v>
      </c>
      <c r="CJ29" s="513">
        <f t="shared" ca="1" si="13"/>
        <v>0</v>
      </c>
      <c r="CK29" s="513">
        <f t="shared" ca="1" si="13"/>
        <v>0</v>
      </c>
      <c r="CL29" s="513">
        <f t="shared" ca="1" si="13"/>
        <v>0</v>
      </c>
      <c r="CM29" s="513">
        <f t="shared" ca="1" si="13"/>
        <v>0</v>
      </c>
      <c r="CN29" s="513">
        <f t="shared" ca="1" si="13"/>
        <v>0</v>
      </c>
      <c r="CO29" s="513">
        <f t="shared" ca="1" si="13"/>
        <v>0</v>
      </c>
      <c r="CP29" s="513">
        <f t="shared" ca="1" si="13"/>
        <v>0</v>
      </c>
      <c r="CQ29" s="513">
        <f t="shared" ca="1" si="13"/>
        <v>0</v>
      </c>
      <c r="CR29" s="513">
        <f t="shared" ca="1" si="13"/>
        <v>0</v>
      </c>
      <c r="CS29" s="513">
        <f t="shared" ca="1" si="13"/>
        <v>0</v>
      </c>
      <c r="CT29" s="513">
        <f t="shared" ca="1" si="13"/>
        <v>0</v>
      </c>
      <c r="CU29" s="513">
        <f t="shared" ca="1" si="13"/>
        <v>0</v>
      </c>
      <c r="CV29" s="513">
        <f t="shared" ca="1" si="13"/>
        <v>0</v>
      </c>
      <c r="CW29" s="513">
        <f t="shared" ca="1" si="13"/>
        <v>0</v>
      </c>
      <c r="CX29" s="513">
        <f t="shared" ca="1" si="13"/>
        <v>0</v>
      </c>
      <c r="CY29" s="513">
        <f t="shared" ca="1" si="13"/>
        <v>0</v>
      </c>
      <c r="CZ29" s="513">
        <f t="shared" ca="1" si="13"/>
        <v>0</v>
      </c>
      <c r="DA29" s="513">
        <f t="shared" ca="1" si="13"/>
        <v>0</v>
      </c>
      <c r="DB29" s="513">
        <f t="shared" ca="1" si="13"/>
        <v>0</v>
      </c>
      <c r="DC29" s="513">
        <f t="shared" ca="1" si="13"/>
        <v>0</v>
      </c>
      <c r="DD29" s="513">
        <f t="shared" ca="1" si="13"/>
        <v>0</v>
      </c>
      <c r="DE29" s="513">
        <f t="shared" ca="1" si="13"/>
        <v>0</v>
      </c>
      <c r="DF29" s="513">
        <f t="shared" ca="1" si="13"/>
        <v>0</v>
      </c>
      <c r="DG29" s="513">
        <f t="shared" ca="1" si="13"/>
        <v>0</v>
      </c>
      <c r="DH29" s="513">
        <f t="shared" ca="1" si="13"/>
        <v>0</v>
      </c>
      <c r="DI29" s="513">
        <f t="shared" ca="1" si="13"/>
        <v>0</v>
      </c>
      <c r="DJ29" s="513">
        <f t="shared" ca="1" si="13"/>
        <v>0</v>
      </c>
      <c r="DK29" s="513">
        <f t="shared" ca="1" si="13"/>
        <v>0</v>
      </c>
      <c r="DL29" s="513">
        <f t="shared" ca="1" si="13"/>
        <v>0</v>
      </c>
      <c r="DM29" s="513">
        <f t="shared" ca="1" si="13"/>
        <v>0</v>
      </c>
      <c r="DN29" s="513">
        <f t="shared" ca="1" si="13"/>
        <v>0</v>
      </c>
      <c r="DO29" s="513">
        <f t="shared" ca="1" si="13"/>
        <v>0</v>
      </c>
      <c r="DP29" s="513">
        <f t="shared" ca="1" si="13"/>
        <v>0</v>
      </c>
      <c r="DQ29" s="513">
        <f t="shared" ca="1" si="13"/>
        <v>0</v>
      </c>
      <c r="DR29" s="513">
        <f t="shared" ca="1" si="13"/>
        <v>0</v>
      </c>
      <c r="DS29" s="513">
        <f t="shared" ca="1" si="13"/>
        <v>0</v>
      </c>
      <c r="DT29" s="513">
        <f t="shared" ca="1" si="13"/>
        <v>0</v>
      </c>
      <c r="DU29" s="513">
        <f t="shared" ca="1" si="13"/>
        <v>0</v>
      </c>
      <c r="DV29" s="513">
        <f t="shared" ca="1" si="13"/>
        <v>0</v>
      </c>
      <c r="DW29" s="513">
        <f t="shared" ca="1" si="13"/>
        <v>0</v>
      </c>
    </row>
    <row r="30" spans="1:131" s="309" customFormat="1">
      <c r="A30" s="397" t="s">
        <v>1192</v>
      </c>
      <c r="B30" s="968"/>
      <c r="C30" s="968"/>
      <c r="D30" s="641">
        <v>7.8093007206916837E-2</v>
      </c>
      <c r="E30" s="643"/>
      <c r="F30" s="334"/>
      <c r="G30" s="518"/>
      <c r="H30" s="518"/>
      <c r="I30" s="518"/>
      <c r="J30" s="518"/>
      <c r="K30" s="518"/>
      <c r="L30" s="518"/>
      <c r="M30" s="518"/>
      <c r="N30" s="518"/>
      <c r="O30" s="518"/>
      <c r="P30" s="518"/>
      <c r="Q30" s="518"/>
      <c r="R30" s="518"/>
      <c r="S30" s="518"/>
      <c r="T30" s="518"/>
      <c r="U30" s="518"/>
      <c r="V30" s="518"/>
      <c r="W30" s="518"/>
      <c r="X30" s="518"/>
      <c r="Y30" s="518"/>
      <c r="Z30" s="518"/>
      <c r="AA30" s="518"/>
      <c r="AB30" s="518"/>
      <c r="AC30" s="518"/>
      <c r="AD30" s="518"/>
      <c r="AE30" s="518"/>
      <c r="AF30" s="518"/>
      <c r="AG30" s="518"/>
      <c r="AH30" s="518"/>
      <c r="AI30" s="518"/>
      <c r="AJ30" s="518"/>
      <c r="AK30" s="518"/>
      <c r="AL30" s="518"/>
      <c r="AM30" s="518"/>
      <c r="AN30" s="518"/>
      <c r="AO30" s="518"/>
      <c r="AP30" s="518"/>
      <c r="AQ30" s="518"/>
      <c r="AR30" s="518"/>
      <c r="AS30" s="518"/>
      <c r="AT30" s="518"/>
      <c r="AU30" s="518"/>
      <c r="AV30" s="518"/>
      <c r="AW30" s="518"/>
      <c r="AX30" s="518"/>
      <c r="AY30" s="518"/>
      <c r="AZ30" s="518"/>
      <c r="BA30" s="518"/>
      <c r="BB30" s="518"/>
      <c r="BC30" s="518"/>
      <c r="BD30" s="518"/>
      <c r="BE30" s="518"/>
      <c r="BF30" s="518"/>
      <c r="BG30" s="518"/>
      <c r="BH30" s="518"/>
      <c r="BI30" s="518"/>
      <c r="BJ30" s="518"/>
      <c r="BK30" s="518"/>
      <c r="BL30" s="518"/>
      <c r="BM30" s="518"/>
      <c r="BN30" s="518"/>
      <c r="BO30" s="518"/>
      <c r="BP30" s="518"/>
      <c r="BQ30" s="518"/>
      <c r="BR30" s="518"/>
      <c r="BS30" s="518"/>
      <c r="BT30" s="518"/>
      <c r="BU30" s="518"/>
      <c r="BV30" s="518"/>
      <c r="BW30" s="518"/>
      <c r="BX30" s="518"/>
      <c r="BY30" s="518"/>
      <c r="BZ30" s="518"/>
      <c r="CA30" s="518"/>
      <c r="CB30" s="518"/>
      <c r="CC30" s="518"/>
      <c r="CD30" s="518"/>
      <c r="CE30" s="518"/>
      <c r="CF30" s="518"/>
      <c r="CG30" s="518"/>
      <c r="CH30" s="518"/>
      <c r="CI30" s="518"/>
      <c r="CJ30" s="518"/>
      <c r="CK30" s="518"/>
      <c r="CL30" s="518"/>
      <c r="CM30" s="518"/>
      <c r="CN30" s="518"/>
      <c r="CO30" s="518"/>
      <c r="CP30" s="518"/>
      <c r="CQ30" s="518"/>
      <c r="CR30" s="518"/>
      <c r="CS30" s="518"/>
      <c r="CT30" s="518"/>
      <c r="CU30" s="518"/>
      <c r="CV30" s="518"/>
      <c r="CW30" s="518"/>
      <c r="CX30" s="518"/>
      <c r="CY30" s="518"/>
      <c r="CZ30" s="518"/>
      <c r="DA30" s="518"/>
      <c r="DB30" s="518"/>
      <c r="DC30" s="518"/>
      <c r="DD30" s="518"/>
      <c r="DE30" s="518"/>
      <c r="DF30" s="518"/>
      <c r="DG30" s="518"/>
      <c r="DH30" s="518"/>
      <c r="DI30" s="518"/>
      <c r="DJ30" s="518"/>
      <c r="DK30" s="518"/>
      <c r="DL30" s="518"/>
      <c r="DM30" s="518"/>
      <c r="DN30" s="518"/>
      <c r="DO30" s="518"/>
      <c r="DP30" s="518"/>
      <c r="DQ30" s="518"/>
      <c r="DR30" s="518"/>
      <c r="DS30" s="518"/>
      <c r="DT30" s="518"/>
      <c r="DU30" s="518"/>
      <c r="DV30" s="518"/>
      <c r="DW30" s="518"/>
      <c r="DX30" s="537"/>
      <c r="DY30" s="537"/>
      <c r="DZ30" s="537"/>
      <c r="EA30" s="537"/>
    </row>
    <row r="31" spans="1:131" s="309" customFormat="1">
      <c r="A31" s="397" t="s">
        <v>1056</v>
      </c>
      <c r="B31" s="673"/>
      <c r="C31" s="673"/>
      <c r="E31" s="395">
        <f ca="1">ABS(SUM(G21:DW21)-SUM(G28:DW28))</f>
        <v>0</v>
      </c>
      <c r="I31" s="1039"/>
      <c r="DX31" s="537"/>
      <c r="DY31" s="537"/>
      <c r="DZ31" s="537"/>
      <c r="EA31" s="537"/>
    </row>
    <row r="32" spans="1:131" s="309" customFormat="1">
      <c r="A32" s="397" t="s">
        <v>1193</v>
      </c>
      <c r="B32" s="673"/>
      <c r="C32" s="673"/>
      <c r="E32" s="395">
        <f ca="1">COUNTIF(H24:DW28,"&lt;0")</f>
        <v>0</v>
      </c>
      <c r="F32" s="640"/>
      <c r="G32" s="642"/>
      <c r="H32" s="642"/>
      <c r="I32" s="642"/>
      <c r="J32" s="642"/>
      <c r="K32" s="642"/>
      <c r="L32" s="642"/>
      <c r="M32" s="642"/>
      <c r="N32" s="642"/>
      <c r="O32" s="642"/>
      <c r="P32" s="642"/>
      <c r="Q32" s="642"/>
      <c r="R32" s="642"/>
      <c r="S32" s="642"/>
      <c r="T32" s="642"/>
      <c r="U32" s="642"/>
      <c r="V32" s="642"/>
      <c r="W32" s="642"/>
      <c r="X32" s="642"/>
      <c r="Y32" s="642"/>
      <c r="Z32" s="642"/>
      <c r="AA32" s="642"/>
      <c r="AB32" s="642"/>
      <c r="AC32" s="642"/>
      <c r="AD32" s="642"/>
      <c r="AE32" s="642"/>
      <c r="AF32" s="642"/>
      <c r="AG32" s="642"/>
      <c r="AH32" s="642"/>
      <c r="AI32" s="642"/>
      <c r="AJ32" s="642"/>
      <c r="AK32" s="642"/>
      <c r="AL32" s="642"/>
      <c r="AM32" s="642"/>
      <c r="AN32" s="642"/>
      <c r="AO32" s="642"/>
      <c r="AP32" s="642"/>
      <c r="AQ32" s="642"/>
      <c r="AR32" s="642"/>
      <c r="AS32" s="642"/>
      <c r="AT32" s="642"/>
      <c r="AU32" s="642"/>
      <c r="AV32" s="642"/>
      <c r="AW32" s="642"/>
      <c r="AX32" s="642"/>
      <c r="AY32" s="642"/>
      <c r="AZ32" s="642"/>
      <c r="BA32" s="642"/>
      <c r="BB32" s="642"/>
      <c r="BC32" s="642"/>
      <c r="BD32" s="642"/>
      <c r="BE32" s="642"/>
      <c r="BF32" s="642"/>
      <c r="BG32" s="642"/>
      <c r="BH32" s="642"/>
      <c r="BI32" s="642"/>
      <c r="BJ32" s="642"/>
      <c r="BK32" s="642"/>
      <c r="BL32" s="642"/>
      <c r="BM32" s="642"/>
      <c r="BN32" s="642"/>
      <c r="BO32" s="642"/>
      <c r="BP32" s="642"/>
      <c r="BQ32" s="642"/>
      <c r="BR32" s="642"/>
      <c r="BS32" s="642"/>
      <c r="BT32" s="642"/>
      <c r="BU32" s="642"/>
      <c r="BV32" s="642"/>
      <c r="BW32" s="642"/>
      <c r="BX32" s="642"/>
      <c r="BY32" s="642"/>
      <c r="BZ32" s="642"/>
      <c r="CA32" s="642"/>
      <c r="CB32" s="642"/>
      <c r="CC32" s="642"/>
      <c r="CD32" s="642"/>
      <c r="CE32" s="642"/>
      <c r="CF32" s="642"/>
      <c r="CG32" s="642"/>
      <c r="CH32" s="642"/>
      <c r="CI32" s="642"/>
      <c r="CJ32" s="642"/>
      <c r="CK32" s="642"/>
      <c r="CL32" s="642"/>
      <c r="CM32" s="642"/>
      <c r="CN32" s="642"/>
      <c r="CO32" s="642"/>
      <c r="CP32" s="642"/>
      <c r="CQ32" s="642"/>
      <c r="CR32" s="642"/>
      <c r="CS32" s="642"/>
      <c r="CT32" s="642"/>
      <c r="CU32" s="642"/>
      <c r="CV32" s="642"/>
      <c r="CW32" s="642"/>
      <c r="CX32" s="642"/>
      <c r="CY32" s="642"/>
      <c r="CZ32" s="642"/>
      <c r="DA32" s="642"/>
      <c r="DB32" s="642"/>
      <c r="DC32" s="642"/>
      <c r="DD32" s="642"/>
      <c r="DE32" s="642"/>
      <c r="DF32" s="642"/>
      <c r="DG32" s="642"/>
      <c r="DH32" s="642"/>
      <c r="DI32" s="642"/>
      <c r="DJ32" s="642"/>
      <c r="DK32" s="642"/>
      <c r="DL32" s="642"/>
      <c r="DM32" s="642"/>
      <c r="DN32" s="642"/>
      <c r="DO32" s="642"/>
      <c r="DP32" s="642"/>
      <c r="DQ32" s="642"/>
      <c r="DR32" s="642"/>
      <c r="DS32" s="642"/>
      <c r="DT32" s="642"/>
      <c r="DU32" s="642"/>
      <c r="DV32" s="642"/>
      <c r="DW32" s="642"/>
      <c r="DX32" s="537"/>
      <c r="DY32" s="537"/>
      <c r="DZ32" s="537"/>
      <c r="EA32" s="537"/>
    </row>
    <row r="33" spans="1:131" s="309" customFormat="1">
      <c r="A33" s="303"/>
      <c r="B33" s="969"/>
      <c r="C33" s="969"/>
      <c r="D33" s="644"/>
      <c r="E33" s="369"/>
      <c r="G33" s="645"/>
      <c r="DX33" s="537"/>
      <c r="DY33" s="537"/>
      <c r="DZ33" s="537"/>
      <c r="EA33" s="537"/>
    </row>
    <row r="34" spans="1:131">
      <c r="A34" s="860" t="str">
        <f>Inputs!$A$300&amp;" Operation Flows"</f>
        <v>Investor 1 Operation Flows</v>
      </c>
      <c r="B34" s="1059">
        <f>Inputs!C300</f>
        <v>0</v>
      </c>
      <c r="C34" s="1016"/>
      <c r="D34" s="962"/>
      <c r="E34" s="863"/>
      <c r="F34" s="869"/>
      <c r="G34" s="638">
        <f>G$12</f>
        <v>46934</v>
      </c>
      <c r="H34" s="638">
        <f t="shared" ref="H34:BS34" si="14">H$12</f>
        <v>47664</v>
      </c>
      <c r="I34" s="638">
        <f t="shared" si="14"/>
        <v>47848</v>
      </c>
      <c r="J34" s="638">
        <f t="shared" si="14"/>
        <v>48029</v>
      </c>
      <c r="K34" s="638">
        <f t="shared" si="14"/>
        <v>48213</v>
      </c>
      <c r="L34" s="638">
        <f t="shared" si="14"/>
        <v>48395</v>
      </c>
      <c r="M34" s="638">
        <f t="shared" si="14"/>
        <v>48579</v>
      </c>
      <c r="N34" s="638">
        <f t="shared" si="14"/>
        <v>48760</v>
      </c>
      <c r="O34" s="638">
        <f t="shared" si="14"/>
        <v>48944</v>
      </c>
      <c r="P34" s="638">
        <f t="shared" si="14"/>
        <v>49125</v>
      </c>
      <c r="Q34" s="638">
        <f t="shared" si="14"/>
        <v>49309</v>
      </c>
      <c r="R34" s="638">
        <f t="shared" si="14"/>
        <v>49490</v>
      </c>
      <c r="S34" s="638">
        <f t="shared" si="14"/>
        <v>49674</v>
      </c>
      <c r="T34" s="638">
        <f t="shared" si="14"/>
        <v>49856</v>
      </c>
      <c r="U34" s="638">
        <f t="shared" si="14"/>
        <v>50040</v>
      </c>
      <c r="V34" s="638">
        <f t="shared" si="14"/>
        <v>50221</v>
      </c>
      <c r="W34" s="638">
        <f t="shared" si="14"/>
        <v>50405</v>
      </c>
      <c r="X34" s="638">
        <f t="shared" si="14"/>
        <v>50586</v>
      </c>
      <c r="Y34" s="638">
        <f t="shared" si="14"/>
        <v>50770</v>
      </c>
      <c r="Z34" s="638">
        <f t="shared" si="14"/>
        <v>50951</v>
      </c>
      <c r="AA34" s="638">
        <f t="shared" si="14"/>
        <v>51135</v>
      </c>
      <c r="AB34" s="638">
        <f t="shared" si="14"/>
        <v>51317</v>
      </c>
      <c r="AC34" s="638">
        <f t="shared" si="14"/>
        <v>51501</v>
      </c>
      <c r="AD34" s="638">
        <f t="shared" si="14"/>
        <v>51682</v>
      </c>
      <c r="AE34" s="638">
        <f t="shared" si="14"/>
        <v>51866</v>
      </c>
      <c r="AF34" s="638">
        <f t="shared" si="14"/>
        <v>52047</v>
      </c>
      <c r="AG34" s="638">
        <f t="shared" si="14"/>
        <v>52231</v>
      </c>
      <c r="AH34" s="638">
        <f t="shared" si="14"/>
        <v>52412</v>
      </c>
      <c r="AI34" s="638">
        <f t="shared" si="14"/>
        <v>52596</v>
      </c>
      <c r="AJ34" s="638">
        <f t="shared" si="14"/>
        <v>52778</v>
      </c>
      <c r="AK34" s="638">
        <f t="shared" si="14"/>
        <v>52962</v>
      </c>
      <c r="AL34" s="638">
        <f t="shared" si="14"/>
        <v>53143</v>
      </c>
      <c r="AM34" s="638">
        <f t="shared" si="14"/>
        <v>53327</v>
      </c>
      <c r="AN34" s="638">
        <f t="shared" si="14"/>
        <v>53508</v>
      </c>
      <c r="AO34" s="638">
        <f t="shared" si="14"/>
        <v>53692</v>
      </c>
      <c r="AP34" s="638">
        <f t="shared" si="14"/>
        <v>53873</v>
      </c>
      <c r="AQ34" s="638">
        <f t="shared" si="14"/>
        <v>54057</v>
      </c>
      <c r="AR34" s="638">
        <f t="shared" si="14"/>
        <v>54239</v>
      </c>
      <c r="AS34" s="638">
        <f t="shared" si="14"/>
        <v>54423</v>
      </c>
      <c r="AT34" s="638">
        <f t="shared" si="14"/>
        <v>54604</v>
      </c>
      <c r="AU34" s="638">
        <f t="shared" si="14"/>
        <v>54788</v>
      </c>
      <c r="AV34" s="638">
        <f t="shared" si="14"/>
        <v>54969</v>
      </c>
      <c r="AW34" s="638">
        <f t="shared" si="14"/>
        <v>55153</v>
      </c>
      <c r="AX34" s="638">
        <f t="shared" si="14"/>
        <v>55334</v>
      </c>
      <c r="AY34" s="638">
        <f t="shared" si="14"/>
        <v>55518</v>
      </c>
      <c r="AZ34" s="638">
        <f t="shared" si="14"/>
        <v>55700</v>
      </c>
      <c r="BA34" s="638">
        <f t="shared" si="14"/>
        <v>55884</v>
      </c>
      <c r="BB34" s="638">
        <f t="shared" si="14"/>
        <v>56065</v>
      </c>
      <c r="BC34" s="638">
        <f t="shared" si="14"/>
        <v>56249</v>
      </c>
      <c r="BD34" s="638">
        <f t="shared" si="14"/>
        <v>56430</v>
      </c>
      <c r="BE34" s="638">
        <f t="shared" si="14"/>
        <v>56614</v>
      </c>
      <c r="BF34" s="638">
        <f t="shared" si="14"/>
        <v>56795</v>
      </c>
      <c r="BG34" s="638">
        <f t="shared" si="14"/>
        <v>56979</v>
      </c>
      <c r="BH34" s="638">
        <f t="shared" si="14"/>
        <v>57161</v>
      </c>
      <c r="BI34" s="638">
        <f t="shared" si="14"/>
        <v>57345</v>
      </c>
      <c r="BJ34" s="638">
        <f t="shared" si="14"/>
        <v>57526</v>
      </c>
      <c r="BK34" s="638">
        <f t="shared" si="14"/>
        <v>57710</v>
      </c>
      <c r="BL34" s="638">
        <f t="shared" si="14"/>
        <v>57891</v>
      </c>
      <c r="BM34" s="638">
        <f t="shared" si="14"/>
        <v>58075</v>
      </c>
      <c r="BN34" s="638">
        <f t="shared" si="14"/>
        <v>58256</v>
      </c>
      <c r="BO34" s="638">
        <f t="shared" si="14"/>
        <v>58440</v>
      </c>
      <c r="BP34" s="638">
        <f t="shared" si="14"/>
        <v>58622</v>
      </c>
      <c r="BQ34" s="638">
        <f t="shared" si="14"/>
        <v>58806</v>
      </c>
      <c r="BR34" s="638">
        <f t="shared" si="14"/>
        <v>58987</v>
      </c>
      <c r="BS34" s="638">
        <f t="shared" si="14"/>
        <v>59171</v>
      </c>
      <c r="BT34" s="638">
        <f t="shared" ref="BT34:DW34" si="15">BT$12</f>
        <v>59352</v>
      </c>
      <c r="BU34" s="638">
        <f t="shared" si="15"/>
        <v>59536</v>
      </c>
      <c r="BV34" s="638">
        <f t="shared" si="15"/>
        <v>59717</v>
      </c>
      <c r="BW34" s="638">
        <f t="shared" si="15"/>
        <v>59901</v>
      </c>
      <c r="BX34" s="638">
        <f t="shared" si="15"/>
        <v>60083</v>
      </c>
      <c r="BY34" s="638">
        <f t="shared" si="15"/>
        <v>60267</v>
      </c>
      <c r="BZ34" s="638">
        <f t="shared" si="15"/>
        <v>60448</v>
      </c>
      <c r="CA34" s="638">
        <f t="shared" si="15"/>
        <v>60632</v>
      </c>
      <c r="CB34" s="638">
        <f t="shared" si="15"/>
        <v>60813</v>
      </c>
      <c r="CC34" s="638">
        <f t="shared" si="15"/>
        <v>60997</v>
      </c>
      <c r="CD34" s="638">
        <f t="shared" si="15"/>
        <v>61178</v>
      </c>
      <c r="CE34" s="638">
        <f t="shared" si="15"/>
        <v>61362</v>
      </c>
      <c r="CF34" s="638">
        <f t="shared" si="15"/>
        <v>61544</v>
      </c>
      <c r="CG34" s="638">
        <f t="shared" si="15"/>
        <v>61728</v>
      </c>
      <c r="CH34" s="638">
        <f t="shared" si="15"/>
        <v>61909</v>
      </c>
      <c r="CI34" s="638">
        <f t="shared" si="15"/>
        <v>62093</v>
      </c>
      <c r="CJ34" s="638">
        <f t="shared" si="15"/>
        <v>62274</v>
      </c>
      <c r="CK34" s="638">
        <f t="shared" si="15"/>
        <v>62458</v>
      </c>
      <c r="CL34" s="638">
        <f t="shared" si="15"/>
        <v>62639</v>
      </c>
      <c r="CM34" s="638">
        <f t="shared" si="15"/>
        <v>62823</v>
      </c>
      <c r="CN34" s="638">
        <f t="shared" si="15"/>
        <v>63005</v>
      </c>
      <c r="CO34" s="638">
        <f t="shared" si="15"/>
        <v>63189</v>
      </c>
      <c r="CP34" s="638">
        <f t="shared" si="15"/>
        <v>63370</v>
      </c>
      <c r="CQ34" s="638">
        <f t="shared" si="15"/>
        <v>63554</v>
      </c>
      <c r="CR34" s="638">
        <f t="shared" si="15"/>
        <v>63735</v>
      </c>
      <c r="CS34" s="638">
        <f t="shared" si="15"/>
        <v>63919</v>
      </c>
      <c r="CT34" s="638">
        <f t="shared" si="15"/>
        <v>64100</v>
      </c>
      <c r="CU34" s="638">
        <f t="shared" si="15"/>
        <v>64284</v>
      </c>
      <c r="CV34" s="638">
        <f t="shared" si="15"/>
        <v>64466</v>
      </c>
      <c r="CW34" s="638">
        <f t="shared" si="15"/>
        <v>64650</v>
      </c>
      <c r="CX34" s="638">
        <f t="shared" si="15"/>
        <v>64831</v>
      </c>
      <c r="CY34" s="638">
        <f t="shared" si="15"/>
        <v>65015</v>
      </c>
      <c r="CZ34" s="638">
        <f t="shared" si="15"/>
        <v>65196</v>
      </c>
      <c r="DA34" s="638">
        <f t="shared" si="15"/>
        <v>65380</v>
      </c>
      <c r="DB34" s="638">
        <f t="shared" si="15"/>
        <v>65561</v>
      </c>
      <c r="DC34" s="638">
        <f t="shared" si="15"/>
        <v>65745</v>
      </c>
      <c r="DD34" s="638">
        <f t="shared" si="15"/>
        <v>65927</v>
      </c>
      <c r="DE34" s="638">
        <f t="shared" si="15"/>
        <v>66111</v>
      </c>
      <c r="DF34" s="638">
        <f t="shared" si="15"/>
        <v>66292</v>
      </c>
      <c r="DG34" s="638">
        <f t="shared" si="15"/>
        <v>66476</v>
      </c>
      <c r="DH34" s="638">
        <f t="shared" si="15"/>
        <v>66657</v>
      </c>
      <c r="DI34" s="638">
        <f t="shared" si="15"/>
        <v>66841</v>
      </c>
      <c r="DJ34" s="638">
        <f t="shared" si="15"/>
        <v>67022</v>
      </c>
      <c r="DK34" s="638">
        <f t="shared" si="15"/>
        <v>67206</v>
      </c>
      <c r="DL34" s="638">
        <f t="shared" si="15"/>
        <v>67388</v>
      </c>
      <c r="DM34" s="638">
        <f t="shared" si="15"/>
        <v>67572</v>
      </c>
      <c r="DN34" s="638">
        <f t="shared" si="15"/>
        <v>67753</v>
      </c>
      <c r="DO34" s="638">
        <f t="shared" si="15"/>
        <v>67937</v>
      </c>
      <c r="DP34" s="638">
        <f t="shared" si="15"/>
        <v>68118</v>
      </c>
      <c r="DQ34" s="638">
        <f t="shared" si="15"/>
        <v>68302</v>
      </c>
      <c r="DR34" s="638">
        <f t="shared" si="15"/>
        <v>68483</v>
      </c>
      <c r="DS34" s="638">
        <f t="shared" si="15"/>
        <v>68667</v>
      </c>
      <c r="DT34" s="638">
        <f t="shared" si="15"/>
        <v>68849</v>
      </c>
      <c r="DU34" s="638">
        <f t="shared" si="15"/>
        <v>69033</v>
      </c>
      <c r="DV34" s="638">
        <f t="shared" si="15"/>
        <v>69214</v>
      </c>
      <c r="DW34" s="638">
        <f t="shared" si="15"/>
        <v>69398</v>
      </c>
    </row>
    <row r="35" spans="1:131">
      <c r="A35" s="1017" t="str">
        <f>"SHL " &amp; A18</f>
        <v>SHL Principal</v>
      </c>
      <c r="B35" s="975">
        <f ca="1">Inputs!D313</f>
        <v>0</v>
      </c>
      <c r="C35" s="970"/>
      <c r="D35" s="471"/>
      <c r="E35" s="471"/>
      <c r="F35" s="611"/>
      <c r="G35" s="975">
        <f ca="1">IF(G$4=0,-$B$35,DS!G148*G7)</f>
        <v>0</v>
      </c>
      <c r="H35" s="975">
        <f ca="1">IF(H$4=0,-$B$35,DS!H148*H7)</f>
        <v>0</v>
      </c>
      <c r="I35" s="975">
        <f ca="1">IF(I$4=0,-$B$35,DS!I148*I7)</f>
        <v>0</v>
      </c>
      <c r="J35" s="975">
        <f ca="1">IF(J$4=0,-$B$35,DS!J148*J7)</f>
        <v>0</v>
      </c>
      <c r="K35" s="975">
        <f ca="1">IF(K$4=0,-$B$35,DS!K148*K7)</f>
        <v>0</v>
      </c>
      <c r="L35" s="975">
        <f ca="1">IF(L$4=0,-$B$35,DS!L148*L7)</f>
        <v>0</v>
      </c>
      <c r="M35" s="975">
        <f ca="1">IF(M$4=0,-$B$35,DS!M148*M7)</f>
        <v>0</v>
      </c>
      <c r="N35" s="975">
        <f ca="1">IF(N$4=0,-$B$35,DS!N148*N7)</f>
        <v>0</v>
      </c>
      <c r="O35" s="975">
        <f ca="1">IF(O$4=0,-$B$35,DS!O148*O7)</f>
        <v>0</v>
      </c>
      <c r="P35" s="975">
        <f ca="1">IF(P$4=0,-$B$35,DS!P148*P7)</f>
        <v>0</v>
      </c>
      <c r="Q35" s="975">
        <f ca="1">IF(Q$4=0,-$B$35,DS!Q148*Q7)</f>
        <v>0</v>
      </c>
      <c r="R35" s="975">
        <f ca="1">IF(R$4=0,-$B$35,DS!R148*R7)</f>
        <v>0</v>
      </c>
      <c r="S35" s="975">
        <f ca="1">IF(S$4=0,-$B$35,DS!S148*S7)</f>
        <v>0</v>
      </c>
      <c r="T35" s="975">
        <f ca="1">IF(T$4=0,-$B$35,DS!T148*T7)</f>
        <v>0</v>
      </c>
      <c r="U35" s="975">
        <f ca="1">IF(U$4=0,-$B$35,DS!U148*U7)</f>
        <v>0</v>
      </c>
      <c r="V35" s="975">
        <f ca="1">IF(V$4=0,-$B$35,DS!V148*V7)</f>
        <v>0</v>
      </c>
      <c r="W35" s="975">
        <f ca="1">IF(W$4=0,-$B$35,DS!W148*W7)</f>
        <v>0</v>
      </c>
      <c r="X35" s="975">
        <f ca="1">IF(X$4=0,-$B$35,DS!X148*X7)</f>
        <v>0</v>
      </c>
      <c r="Y35" s="975">
        <f ca="1">IF(Y$4=0,-$B$35,DS!Y148*Y7)</f>
        <v>0</v>
      </c>
      <c r="Z35" s="975">
        <f ca="1">IF(Z$4=0,-$B$35,DS!Z148*Z7)</f>
        <v>0</v>
      </c>
      <c r="AA35" s="975">
        <f ca="1">IF(AA$4=0,-$B$35,DS!AA148*AA7)</f>
        <v>0</v>
      </c>
      <c r="AB35" s="975">
        <f ca="1">IF(AB$4=0,-$B$35,DS!AB148*AB7)</f>
        <v>0</v>
      </c>
      <c r="AC35" s="975">
        <f ca="1">IF(AC$4=0,-$B$35,DS!AC148*AC7)</f>
        <v>0</v>
      </c>
      <c r="AD35" s="975">
        <f ca="1">IF(AD$4=0,-$B$35,DS!AD148*AD7)</f>
        <v>0</v>
      </c>
      <c r="AE35" s="975">
        <f ca="1">IF(AE$4=0,-$B$35,DS!AE148*AE7)</f>
        <v>0</v>
      </c>
      <c r="AF35" s="975">
        <f ca="1">IF(AF$4=0,-$B$35,DS!AF148*AF7)</f>
        <v>0</v>
      </c>
      <c r="AG35" s="975">
        <f ca="1">IF(AG$4=0,-$B$35,DS!AG148*AG7)</f>
        <v>0</v>
      </c>
      <c r="AH35" s="975">
        <f ca="1">IF(AH$4=0,-$B$35,DS!AH148*AH7)</f>
        <v>0</v>
      </c>
      <c r="AI35" s="975">
        <f ca="1">IF(AI$4=0,-$B$35,DS!AI148*AI7)</f>
        <v>0</v>
      </c>
      <c r="AJ35" s="975">
        <f ca="1">IF(AJ$4=0,-$B$35,DS!AJ148*AJ7)</f>
        <v>0</v>
      </c>
      <c r="AK35" s="975">
        <f ca="1">IF(AK$4=0,-$B$35,DS!AK148*AK7)</f>
        <v>0</v>
      </c>
      <c r="AL35" s="975">
        <f ca="1">IF(AL$4=0,-$B$35,DS!AL148*AL7)</f>
        <v>0</v>
      </c>
      <c r="AM35" s="975">
        <f ca="1">IF(AM$4=0,-$B$35,DS!AM148*AM7)</f>
        <v>0</v>
      </c>
      <c r="AN35" s="975">
        <f ca="1">IF(AN$4=0,-$B$35,DS!AN148*AN7)</f>
        <v>0</v>
      </c>
      <c r="AO35" s="975">
        <f ca="1">IF(AO$4=0,-$B$35,DS!AO148*AO7)</f>
        <v>0</v>
      </c>
      <c r="AP35" s="975">
        <f ca="1">IF(AP$4=0,-$B$35,DS!AP148*AP7)</f>
        <v>0</v>
      </c>
      <c r="AQ35" s="975">
        <f ca="1">IF(AQ$4=0,-$B$35,DS!AQ148*AQ7)</f>
        <v>0</v>
      </c>
      <c r="AR35" s="975">
        <f ca="1">IF(AR$4=0,-$B$35,DS!AR148*AR7)</f>
        <v>0</v>
      </c>
      <c r="AS35" s="975">
        <f ca="1">IF(AS$4=0,-$B$35,DS!AS148*AS7)</f>
        <v>0</v>
      </c>
      <c r="AT35" s="975">
        <f ca="1">IF(AT$4=0,-$B$35,DS!AT148*AT7)</f>
        <v>0</v>
      </c>
      <c r="AU35" s="975">
        <f ca="1">IF(AU$4=0,-$B$35,DS!AU148*AU7)</f>
        <v>0</v>
      </c>
      <c r="AV35" s="975">
        <f ca="1">IF(AV$4=0,-$B$35,DS!AV148*AV7)</f>
        <v>0</v>
      </c>
      <c r="AW35" s="975">
        <f ca="1">IF(AW$4=0,-$B$35,DS!AW148*AW7)</f>
        <v>0</v>
      </c>
      <c r="AX35" s="975">
        <f ca="1">IF(AX$4=0,-$B$35,DS!AX148*AX7)</f>
        <v>0</v>
      </c>
      <c r="AY35" s="975">
        <f ca="1">IF(AY$4=0,-$B$35,DS!AY148*AY7)</f>
        <v>0</v>
      </c>
      <c r="AZ35" s="975">
        <f ca="1">IF(AZ$4=0,-$B$35,DS!AZ148*AZ7)</f>
        <v>0</v>
      </c>
      <c r="BA35" s="975">
        <f ca="1">IF(BA$4=0,-$B$35,DS!BA148*BA7)</f>
        <v>0</v>
      </c>
      <c r="BB35" s="975">
        <f ca="1">IF(BB$4=0,-$B$35,DS!BB148*BB7)</f>
        <v>0</v>
      </c>
      <c r="BC35" s="975">
        <f ca="1">IF(BC$4=0,-$B$35,DS!BC148*BC7)</f>
        <v>0</v>
      </c>
      <c r="BD35" s="975">
        <f ca="1">IF(BD$4=0,-$B$35,DS!BD148*BD7)</f>
        <v>0</v>
      </c>
      <c r="BE35" s="975">
        <f ca="1">IF(BE$4=0,-$B$35,DS!BE148*BE7)</f>
        <v>0</v>
      </c>
      <c r="BF35" s="975">
        <f ca="1">IF(BF$4=0,-$B$35,DS!BF148*BF7)</f>
        <v>0</v>
      </c>
      <c r="BG35" s="975">
        <f ca="1">IF(BG$4=0,-$B$35,DS!BG148*BG7)</f>
        <v>0</v>
      </c>
      <c r="BH35" s="975">
        <f ca="1">IF(BH$4=0,-$B$35,DS!BH148*BH7)</f>
        <v>0</v>
      </c>
      <c r="BI35" s="975">
        <f ca="1">IF(BI$4=0,-$B$35,DS!BI148*BI7)</f>
        <v>0</v>
      </c>
      <c r="BJ35" s="975">
        <f ca="1">IF(BJ$4=0,-$B$35,DS!BJ148*BJ7)</f>
        <v>0</v>
      </c>
      <c r="BK35" s="975">
        <f ca="1">IF(BK$4=0,-$B$35,DS!BK148*BK7)</f>
        <v>0</v>
      </c>
      <c r="BL35" s="975">
        <f ca="1">IF(BL$4=0,-$B$35,DS!BL148*BL7)</f>
        <v>0</v>
      </c>
      <c r="BM35" s="975">
        <f ca="1">IF(BM$4=0,-$B$35,DS!BM148*BM7)</f>
        <v>0</v>
      </c>
      <c r="BN35" s="975">
        <f ca="1">IF(BN$4=0,-$B$35,DS!BN148*BN7)</f>
        <v>0</v>
      </c>
      <c r="BO35" s="975">
        <f ca="1">IF(BO$4=0,-$B$35,DS!BO148*BO7)</f>
        <v>0</v>
      </c>
      <c r="BP35" s="975">
        <f ca="1">IF(BP$4=0,-$B$35,DS!BP148*BP7)</f>
        <v>0</v>
      </c>
      <c r="BQ35" s="975">
        <f ca="1">IF(BQ$4=0,-$B$35,DS!BQ148*BQ7)</f>
        <v>0</v>
      </c>
      <c r="BR35" s="975">
        <f ca="1">IF(BR$4=0,-$B$35,DS!BR148*BR7)</f>
        <v>0</v>
      </c>
      <c r="BS35" s="975">
        <f ca="1">IF(BS$4=0,-$B$35,DS!BS148*BS7)</f>
        <v>0</v>
      </c>
      <c r="BT35" s="975">
        <f ca="1">IF(BT$4=0,-$B$35,DS!BT148*BT7)</f>
        <v>0</v>
      </c>
      <c r="BU35" s="975">
        <f ca="1">IF(BU$4=0,-$B$35,DS!BU148*BU7)</f>
        <v>0</v>
      </c>
      <c r="BV35" s="975">
        <f ca="1">IF(BV$4=0,-$B$35,DS!BV148*BV7)</f>
        <v>0</v>
      </c>
      <c r="BW35" s="975">
        <f ca="1">IF(BW$4=0,-$B$35,DS!BW148*BW7)</f>
        <v>0</v>
      </c>
      <c r="BX35" s="975">
        <f ca="1">IF(BX$4=0,-$B$35,DS!BX148*BX7)</f>
        <v>0</v>
      </c>
      <c r="BY35" s="975">
        <f ca="1">IF(BY$4=0,-$B$35,DS!BY148*BY7)</f>
        <v>0</v>
      </c>
      <c r="BZ35" s="975">
        <f ca="1">IF(BZ$4=0,-$B$35,DS!BZ148*BZ7)</f>
        <v>0</v>
      </c>
      <c r="CA35" s="975">
        <f ca="1">IF(CA$4=0,-$B$35,DS!CA148*CA7)</f>
        <v>0</v>
      </c>
      <c r="CB35" s="975">
        <f ca="1">IF(CB$4=0,-$B$35,DS!CB148*CB7)</f>
        <v>0</v>
      </c>
      <c r="CC35" s="975">
        <f ca="1">IF(CC$4=0,-$B$35,DS!CC148*CC7)</f>
        <v>0</v>
      </c>
      <c r="CD35" s="975">
        <f ca="1">IF(CD$4=0,-$B$35,DS!CD148*CD7)</f>
        <v>0</v>
      </c>
      <c r="CE35" s="975">
        <f ca="1">IF(CE$4=0,-$B$35,DS!CE148*CE7)</f>
        <v>0</v>
      </c>
      <c r="CF35" s="975">
        <f ca="1">IF(CF$4=0,-$B$35,DS!CF148*CF7)</f>
        <v>0</v>
      </c>
      <c r="CG35" s="975">
        <f ca="1">IF(CG$4=0,-$B$35,DS!CG148*CG7)</f>
        <v>0</v>
      </c>
      <c r="CH35" s="975">
        <f ca="1">IF(CH$4=0,-$B$35,DS!CH148*CH7)</f>
        <v>0</v>
      </c>
      <c r="CI35" s="975">
        <f ca="1">IF(CI$4=0,-$B$35,DS!CI148*CI7)</f>
        <v>0</v>
      </c>
      <c r="CJ35" s="975">
        <f ca="1">IF(CJ$4=0,-$B$35,DS!CJ148*CJ7)</f>
        <v>0</v>
      </c>
      <c r="CK35" s="975">
        <f ca="1">IF(CK$4=0,-$B$35,DS!CK148*CK7)</f>
        <v>0</v>
      </c>
      <c r="CL35" s="975">
        <f ca="1">IF(CL$4=0,-$B$35,DS!CL148*CL7)</f>
        <v>0</v>
      </c>
      <c r="CM35" s="975">
        <f ca="1">IF(CM$4=0,-$B$35,DS!CM148*CM7)</f>
        <v>0</v>
      </c>
      <c r="CN35" s="975">
        <f ca="1">IF(CN$4=0,-$B$35,DS!CN148*CN7)</f>
        <v>0</v>
      </c>
      <c r="CO35" s="975">
        <f ca="1">IF(CO$4=0,-$B$35,DS!CO148*CO7)</f>
        <v>0</v>
      </c>
      <c r="CP35" s="975">
        <f ca="1">IF(CP$4=0,-$B$35,DS!CP148*CP7)</f>
        <v>0</v>
      </c>
      <c r="CQ35" s="975">
        <f ca="1">IF(CQ$4=0,-$B$35,DS!CQ148*CQ7)</f>
        <v>0</v>
      </c>
      <c r="CR35" s="975">
        <f ca="1">IF(CR$4=0,-$B$35,DS!CR148*CR7)</f>
        <v>0</v>
      </c>
      <c r="CS35" s="975">
        <f ca="1">IF(CS$4=0,-$B$35,DS!CS148*CS7)</f>
        <v>0</v>
      </c>
      <c r="CT35" s="975">
        <f ca="1">IF(CT$4=0,-$B$35,DS!CT148*CT7)</f>
        <v>0</v>
      </c>
      <c r="CU35" s="975">
        <f ca="1">IF(CU$4=0,-$B$35,DS!CU148*CU7)</f>
        <v>0</v>
      </c>
      <c r="CV35" s="975">
        <f ca="1">IF(CV$4=0,-$B$35,DS!CV148*CV7)</f>
        <v>0</v>
      </c>
      <c r="CW35" s="975">
        <f ca="1">IF(CW$4=0,-$B$35,DS!CW148*CW7)</f>
        <v>0</v>
      </c>
      <c r="CX35" s="975">
        <f ca="1">IF(CX$4=0,-$B$35,DS!CX148*CX7)</f>
        <v>0</v>
      </c>
      <c r="CY35" s="975">
        <f ca="1">IF(CY$4=0,-$B$35,DS!CY148*CY7)</f>
        <v>0</v>
      </c>
      <c r="CZ35" s="975">
        <f ca="1">IF(CZ$4=0,-$B$35,DS!CZ148*CZ7)</f>
        <v>0</v>
      </c>
      <c r="DA35" s="975">
        <f ca="1">IF(DA$4=0,-$B$35,DS!DA148*DA7)</f>
        <v>0</v>
      </c>
      <c r="DB35" s="975">
        <f ca="1">IF(DB$4=0,-$B$35,DS!DB148*DB7)</f>
        <v>0</v>
      </c>
      <c r="DC35" s="975">
        <f ca="1">IF(DC$4=0,-$B$35,DS!DC148*DC7)</f>
        <v>0</v>
      </c>
      <c r="DD35" s="975">
        <f ca="1">IF(DD$4=0,-$B$35,DS!DD148*DD7)</f>
        <v>0</v>
      </c>
      <c r="DE35" s="975">
        <f ca="1">IF(DE$4=0,-$B$35,DS!DE148*DE7)</f>
        <v>0</v>
      </c>
      <c r="DF35" s="975">
        <f ca="1">IF(DF$4=0,-$B$35,DS!DF148*DF7)</f>
        <v>0</v>
      </c>
      <c r="DG35" s="975">
        <f ca="1">IF(DG$4=0,-$B$35,DS!DG148*DG7)</f>
        <v>0</v>
      </c>
      <c r="DH35" s="975">
        <f ca="1">IF(DH$4=0,-$B$35,DS!DH148*DH7)</f>
        <v>0</v>
      </c>
      <c r="DI35" s="975">
        <f ca="1">IF(DI$4=0,-$B$35,DS!DI148*DI7)</f>
        <v>0</v>
      </c>
      <c r="DJ35" s="975">
        <f ca="1">IF(DJ$4=0,-$B$35,DS!DJ148*DJ7)</f>
        <v>0</v>
      </c>
      <c r="DK35" s="975">
        <f ca="1">IF(DK$4=0,-$B$35,DS!DK148*DK7)</f>
        <v>0</v>
      </c>
      <c r="DL35" s="975">
        <f ca="1">IF(DL$4=0,-$B$35,DS!DL148*DL7)</f>
        <v>0</v>
      </c>
      <c r="DM35" s="975">
        <f ca="1">IF(DM$4=0,-$B$35,DS!DM148*DM7)</f>
        <v>0</v>
      </c>
      <c r="DN35" s="975">
        <f ca="1">IF(DN$4=0,-$B$35,DS!DN148*DN7)</f>
        <v>0</v>
      </c>
      <c r="DO35" s="975">
        <f ca="1">IF(DO$4=0,-$B$35,DS!DO148*DO7)</f>
        <v>0</v>
      </c>
      <c r="DP35" s="975">
        <f ca="1">IF(DP$4=0,-$B$35,DS!DP148*DP7)</f>
        <v>0</v>
      </c>
      <c r="DQ35" s="975">
        <f ca="1">IF(DQ$4=0,-$B$35,DS!DQ148*DQ7)</f>
        <v>0</v>
      </c>
      <c r="DR35" s="975">
        <f ca="1">IF(DR$4=0,-$B$35,DS!DR148*DR7)</f>
        <v>0</v>
      </c>
      <c r="DS35" s="975">
        <f ca="1">IF(DS$4=0,-$B$35,DS!DS148*DS7)</f>
        <v>0</v>
      </c>
      <c r="DT35" s="975">
        <f ca="1">IF(DT$4=0,-$B$35,DS!DT148*DT7)</f>
        <v>0</v>
      </c>
      <c r="DU35" s="975">
        <f ca="1">IF(DU$4=0,-$B$35,DS!DU148*DU7)</f>
        <v>0</v>
      </c>
      <c r="DV35" s="975">
        <f ca="1">IF(DV$4=0,-$B$35,DS!DV148*DV7)</f>
        <v>0</v>
      </c>
      <c r="DW35" s="975">
        <f ca="1">IF(DW$4=0,-$B$35,DS!DW148*DW7)</f>
        <v>0</v>
      </c>
    </row>
    <row r="36" spans="1:131">
      <c r="A36" s="1017" t="s">
        <v>1194</v>
      </c>
      <c r="B36" s="970"/>
      <c r="C36" s="970"/>
      <c r="D36" s="471"/>
      <c r="E36" s="476"/>
      <c r="F36" s="611"/>
      <c r="G36" s="975">
        <f ca="1">(DS!G146+DS!G147-DS!G149)*G7</f>
        <v>0</v>
      </c>
      <c r="H36" s="975">
        <f ca="1">(DS!H146+DS!H147-DS!H149)*H7</f>
        <v>0</v>
      </c>
      <c r="I36" s="975">
        <f ca="1">(DS!I146+DS!I147-DS!I149)*I7</f>
        <v>0</v>
      </c>
      <c r="J36" s="975">
        <f ca="1">(DS!J146+DS!J147-DS!J149)*J7</f>
        <v>0</v>
      </c>
      <c r="K36" s="975">
        <f ca="1">(DS!K146+DS!K147-DS!K149)*K7</f>
        <v>0</v>
      </c>
      <c r="L36" s="975">
        <f ca="1">(DS!L146+DS!L147-DS!L149)*L7</f>
        <v>0</v>
      </c>
      <c r="M36" s="975">
        <f ca="1">(DS!M146+DS!M147-DS!M149)*M7</f>
        <v>0</v>
      </c>
      <c r="N36" s="975">
        <f ca="1">(DS!N146+DS!N147-DS!N149)*N7</f>
        <v>0</v>
      </c>
      <c r="O36" s="975">
        <f ca="1">(DS!O146+DS!O147-DS!O149)*O7</f>
        <v>0</v>
      </c>
      <c r="P36" s="975">
        <f ca="1">(DS!P146+DS!P147-DS!P149)*P7</f>
        <v>0</v>
      </c>
      <c r="Q36" s="975">
        <f ca="1">(DS!Q146+DS!Q147-DS!Q149)*Q7</f>
        <v>0</v>
      </c>
      <c r="R36" s="975">
        <f ca="1">(DS!R146+DS!R147-DS!R149)*R7</f>
        <v>0</v>
      </c>
      <c r="S36" s="975">
        <f ca="1">(DS!S146+DS!S147-DS!S149)*S7</f>
        <v>0</v>
      </c>
      <c r="T36" s="975">
        <f ca="1">(DS!T146+DS!T147-DS!T149)*T7</f>
        <v>0</v>
      </c>
      <c r="U36" s="975">
        <f ca="1">(DS!U146+DS!U147-DS!U149)*U7</f>
        <v>0</v>
      </c>
      <c r="V36" s="975">
        <f ca="1">(DS!V146+DS!V147-DS!V149)*V7</f>
        <v>0</v>
      </c>
      <c r="W36" s="975">
        <f ca="1">(DS!W146+DS!W147-DS!W149)*W7</f>
        <v>0</v>
      </c>
      <c r="X36" s="975">
        <f ca="1">(DS!X146+DS!X147-DS!X149)*X7</f>
        <v>0</v>
      </c>
      <c r="Y36" s="975">
        <f ca="1">(DS!Y146+DS!Y147-DS!Y149)*Y7</f>
        <v>0</v>
      </c>
      <c r="Z36" s="975">
        <f ca="1">(DS!Z146+DS!Z147-DS!Z149)*Z7</f>
        <v>0</v>
      </c>
      <c r="AA36" s="975">
        <f ca="1">(DS!AA146+DS!AA147-DS!AA149)*AA7</f>
        <v>0</v>
      </c>
      <c r="AB36" s="975">
        <f ca="1">(DS!AB146+DS!AB147-DS!AB149)*AB7</f>
        <v>0</v>
      </c>
      <c r="AC36" s="975">
        <f ca="1">(DS!AC146+DS!AC147-DS!AC149)*AC7</f>
        <v>0</v>
      </c>
      <c r="AD36" s="975">
        <f ca="1">(DS!AD146+DS!AD147-DS!AD149)*AD7</f>
        <v>0</v>
      </c>
      <c r="AE36" s="975">
        <f ca="1">(DS!AE146+DS!AE147-DS!AE149)*AE7</f>
        <v>0</v>
      </c>
      <c r="AF36" s="975">
        <f ca="1">(DS!AF146+DS!AF147-DS!AF149)*AF7</f>
        <v>0</v>
      </c>
      <c r="AG36" s="975">
        <f ca="1">(DS!AG146+DS!AG147-DS!AG149)*AG7</f>
        <v>0</v>
      </c>
      <c r="AH36" s="975">
        <f ca="1">(DS!AH146+DS!AH147-DS!AH149)*AH7</f>
        <v>0</v>
      </c>
      <c r="AI36" s="975">
        <f ca="1">(DS!AI146+DS!AI147-DS!AI149)*AI7</f>
        <v>0</v>
      </c>
      <c r="AJ36" s="975">
        <f ca="1">(DS!AJ146+DS!AJ147-DS!AJ149)*AJ7</f>
        <v>0</v>
      </c>
      <c r="AK36" s="975">
        <f ca="1">(DS!AK146+DS!AK147-DS!AK149)*AK7</f>
        <v>0</v>
      </c>
      <c r="AL36" s="975">
        <f ca="1">(DS!AL146+DS!AL147-DS!AL149)*AL7</f>
        <v>0</v>
      </c>
      <c r="AM36" s="975">
        <f ca="1">(DS!AM146+DS!AM147-DS!AM149)*AM7</f>
        <v>0</v>
      </c>
      <c r="AN36" s="975">
        <f ca="1">(DS!AN146+DS!AN147-DS!AN149)*AN7</f>
        <v>0</v>
      </c>
      <c r="AO36" s="975">
        <f ca="1">(DS!AO146+DS!AO147-DS!AO149)*AO7</f>
        <v>0</v>
      </c>
      <c r="AP36" s="975">
        <f ca="1">(DS!AP146+DS!AP147-DS!AP149)*AP7</f>
        <v>0</v>
      </c>
      <c r="AQ36" s="975">
        <f ca="1">(DS!AQ146+DS!AQ147-DS!AQ149)*AQ7</f>
        <v>0</v>
      </c>
      <c r="AR36" s="975">
        <f ca="1">(DS!AR146+DS!AR147-DS!AR149)*AR7</f>
        <v>0</v>
      </c>
      <c r="AS36" s="975">
        <f ca="1">(DS!AS146+DS!AS147-DS!AS149)*AS7</f>
        <v>0</v>
      </c>
      <c r="AT36" s="975">
        <f ca="1">(DS!AT146+DS!AT147-DS!AT149)*AT7</f>
        <v>0</v>
      </c>
      <c r="AU36" s="975">
        <f ca="1">(DS!AU146+DS!AU147-DS!AU149)*AU7</f>
        <v>0</v>
      </c>
      <c r="AV36" s="975">
        <f ca="1">(DS!AV146+DS!AV147-DS!AV149)*AV7</f>
        <v>0</v>
      </c>
      <c r="AW36" s="975">
        <f ca="1">(DS!AW146+DS!AW147-DS!AW149)*AW7</f>
        <v>0</v>
      </c>
      <c r="AX36" s="975">
        <f ca="1">(DS!AX146+DS!AX147-DS!AX149)*AX7</f>
        <v>0</v>
      </c>
      <c r="AY36" s="975">
        <f ca="1">(DS!AY146+DS!AY147-DS!AY149)*AY7</f>
        <v>0</v>
      </c>
      <c r="AZ36" s="975">
        <f ca="1">(DS!AZ146+DS!AZ147-DS!AZ149)*AZ7</f>
        <v>0</v>
      </c>
      <c r="BA36" s="975">
        <f ca="1">(DS!BA146+DS!BA147-DS!BA149)*BA7</f>
        <v>0</v>
      </c>
      <c r="BB36" s="975">
        <f ca="1">(DS!BB146+DS!BB147-DS!BB149)*BB7</f>
        <v>0</v>
      </c>
      <c r="BC36" s="975">
        <f ca="1">(DS!BC146+DS!BC147-DS!BC149)*BC7</f>
        <v>0</v>
      </c>
      <c r="BD36" s="975">
        <f ca="1">(DS!BD146+DS!BD147-DS!BD149)*BD7</f>
        <v>0</v>
      </c>
      <c r="BE36" s="975">
        <f ca="1">(DS!BE146+DS!BE147-DS!BE149)*BE7</f>
        <v>0</v>
      </c>
      <c r="BF36" s="975">
        <f ca="1">(DS!BF146+DS!BF147-DS!BF149)*BF7</f>
        <v>0</v>
      </c>
      <c r="BG36" s="975">
        <f ca="1">(DS!BG146+DS!BG147-DS!BG149)*BG7</f>
        <v>0</v>
      </c>
      <c r="BH36" s="975">
        <f ca="1">(DS!BH146+DS!BH147-DS!BH149)*BH7</f>
        <v>0</v>
      </c>
      <c r="BI36" s="975">
        <f ca="1">(DS!BI146+DS!BI147-DS!BI149)*BI7</f>
        <v>0</v>
      </c>
      <c r="BJ36" s="975">
        <f ca="1">(DS!BJ146+DS!BJ147-DS!BJ149)*BJ7</f>
        <v>0</v>
      </c>
      <c r="BK36" s="975">
        <f ca="1">(DS!BK146+DS!BK147-DS!BK149)*BK7</f>
        <v>0</v>
      </c>
      <c r="BL36" s="975">
        <f ca="1">(DS!BL146+DS!BL147-DS!BL149)*BL7</f>
        <v>0</v>
      </c>
      <c r="BM36" s="975">
        <f ca="1">(DS!BM146+DS!BM147-DS!BM149)*BM7</f>
        <v>0</v>
      </c>
      <c r="BN36" s="975">
        <f ca="1">(DS!BN146+DS!BN147-DS!BN149)*BN7</f>
        <v>0</v>
      </c>
      <c r="BO36" s="975">
        <f ca="1">(DS!BO146+DS!BO147-DS!BO149)*BO7</f>
        <v>0</v>
      </c>
      <c r="BP36" s="975">
        <f ca="1">(DS!BP146+DS!BP147-DS!BP149)*BP7</f>
        <v>0</v>
      </c>
      <c r="BQ36" s="975">
        <f ca="1">(DS!BQ146+DS!BQ147-DS!BQ149)*BQ7</f>
        <v>0</v>
      </c>
      <c r="BR36" s="975">
        <f ca="1">(DS!BR146+DS!BR147-DS!BR149)*BR7</f>
        <v>0</v>
      </c>
      <c r="BS36" s="975">
        <f ca="1">(DS!BS146+DS!BS147-DS!BS149)*BS7</f>
        <v>0</v>
      </c>
      <c r="BT36" s="975">
        <f ca="1">(DS!BT146+DS!BT147-DS!BT149)*BT7</f>
        <v>0</v>
      </c>
      <c r="BU36" s="975">
        <f ca="1">(DS!BU146+DS!BU147-DS!BU149)*BU7</f>
        <v>0</v>
      </c>
      <c r="BV36" s="975">
        <f ca="1">(DS!BV146+DS!BV147-DS!BV149)*BV7</f>
        <v>0</v>
      </c>
      <c r="BW36" s="975">
        <f ca="1">(DS!BW146+DS!BW147-DS!BW149)*BW7</f>
        <v>0</v>
      </c>
      <c r="BX36" s="975">
        <f ca="1">(DS!BX146+DS!BX147-DS!BX149)*BX7</f>
        <v>0</v>
      </c>
      <c r="BY36" s="975">
        <f ca="1">(DS!BY146+DS!BY147-DS!BY149)*BY7</f>
        <v>0</v>
      </c>
      <c r="BZ36" s="975">
        <f ca="1">(DS!BZ146+DS!BZ147-DS!BZ149)*BZ7</f>
        <v>0</v>
      </c>
      <c r="CA36" s="975">
        <f ca="1">(DS!CA146+DS!CA147-DS!CA149)*CA7</f>
        <v>0</v>
      </c>
      <c r="CB36" s="975">
        <f ca="1">(DS!CB146+DS!CB147-DS!CB149)*CB7</f>
        <v>0</v>
      </c>
      <c r="CC36" s="975">
        <f ca="1">(DS!CC146+DS!CC147-DS!CC149)*CC7</f>
        <v>0</v>
      </c>
      <c r="CD36" s="975">
        <f ca="1">(DS!CD146+DS!CD147-DS!CD149)*CD7</f>
        <v>0</v>
      </c>
      <c r="CE36" s="975">
        <f ca="1">(DS!CE146+DS!CE147-DS!CE149)*CE7</f>
        <v>0</v>
      </c>
      <c r="CF36" s="975">
        <f ca="1">(DS!CF146+DS!CF147-DS!CF149)*CF7</f>
        <v>0</v>
      </c>
      <c r="CG36" s="975">
        <f ca="1">(DS!CG146+DS!CG147-DS!CG149)*CG7</f>
        <v>0</v>
      </c>
      <c r="CH36" s="975">
        <f ca="1">(DS!CH146+DS!CH147-DS!CH149)*CH7</f>
        <v>0</v>
      </c>
      <c r="CI36" s="975">
        <f ca="1">(DS!CI146+DS!CI147-DS!CI149)*CI7</f>
        <v>0</v>
      </c>
      <c r="CJ36" s="975">
        <f ca="1">(DS!CJ146+DS!CJ147-DS!CJ149)*CJ7</f>
        <v>0</v>
      </c>
      <c r="CK36" s="975">
        <f ca="1">(DS!CK146+DS!CK147-DS!CK149)*CK7</f>
        <v>0</v>
      </c>
      <c r="CL36" s="975">
        <f ca="1">(DS!CL146+DS!CL147-DS!CL149)*CL7</f>
        <v>0</v>
      </c>
      <c r="CM36" s="975">
        <f ca="1">(DS!CM146+DS!CM147-DS!CM149)*CM7</f>
        <v>0</v>
      </c>
      <c r="CN36" s="975">
        <f ca="1">(DS!CN146+DS!CN147-DS!CN149)*CN7</f>
        <v>0</v>
      </c>
      <c r="CO36" s="975">
        <f ca="1">(DS!CO146+DS!CO147-DS!CO149)*CO7</f>
        <v>0</v>
      </c>
      <c r="CP36" s="975">
        <f ca="1">(DS!CP146+DS!CP147-DS!CP149)*CP7</f>
        <v>0</v>
      </c>
      <c r="CQ36" s="975">
        <f ca="1">(DS!CQ146+DS!CQ147-DS!CQ149)*CQ7</f>
        <v>0</v>
      </c>
      <c r="CR36" s="975">
        <f ca="1">(DS!CR146+DS!CR147-DS!CR149)*CR7</f>
        <v>0</v>
      </c>
      <c r="CS36" s="975">
        <f ca="1">(DS!CS146+DS!CS147-DS!CS149)*CS7</f>
        <v>0</v>
      </c>
      <c r="CT36" s="975">
        <f ca="1">(DS!CT146+DS!CT147-DS!CT149)*CT7</f>
        <v>0</v>
      </c>
      <c r="CU36" s="975">
        <f ca="1">(DS!CU146+DS!CU147-DS!CU149)*CU7</f>
        <v>0</v>
      </c>
      <c r="CV36" s="975">
        <f ca="1">(DS!CV146+DS!CV147-DS!CV149)*CV7</f>
        <v>0</v>
      </c>
      <c r="CW36" s="975">
        <f ca="1">(DS!CW146+DS!CW147-DS!CW149)*CW7</f>
        <v>0</v>
      </c>
      <c r="CX36" s="975">
        <f ca="1">(DS!CX146+DS!CX147-DS!CX149)*CX7</f>
        <v>0</v>
      </c>
      <c r="CY36" s="975">
        <f ca="1">(DS!CY146+DS!CY147-DS!CY149)*CY7</f>
        <v>0</v>
      </c>
      <c r="CZ36" s="975">
        <f ca="1">(DS!CZ146+DS!CZ147-DS!CZ149)*CZ7</f>
        <v>0</v>
      </c>
      <c r="DA36" s="975">
        <f ca="1">(DS!DA146+DS!DA147-DS!DA149)*DA7</f>
        <v>0</v>
      </c>
      <c r="DB36" s="975">
        <f ca="1">(DS!DB146+DS!DB147-DS!DB149)*DB7</f>
        <v>0</v>
      </c>
      <c r="DC36" s="975">
        <f ca="1">(DS!DC146+DS!DC147-DS!DC149)*DC7</f>
        <v>0</v>
      </c>
      <c r="DD36" s="975">
        <f ca="1">(DS!DD146+DS!DD147-DS!DD149)*DD7</f>
        <v>0</v>
      </c>
      <c r="DE36" s="975">
        <f ca="1">(DS!DE146+DS!DE147-DS!DE149)*DE7</f>
        <v>0</v>
      </c>
      <c r="DF36" s="975">
        <f ca="1">(DS!DF146+DS!DF147-DS!DF149)*DF7</f>
        <v>0</v>
      </c>
      <c r="DG36" s="975">
        <f ca="1">(DS!DG146+DS!DG147-DS!DG149)*DG7</f>
        <v>0</v>
      </c>
      <c r="DH36" s="975">
        <f ca="1">(DS!DH146+DS!DH147-DS!DH149)*DH7</f>
        <v>0</v>
      </c>
      <c r="DI36" s="975">
        <f ca="1">(DS!DI146+DS!DI147-DS!DI149)*DI7</f>
        <v>0</v>
      </c>
      <c r="DJ36" s="975">
        <f ca="1">(DS!DJ146+DS!DJ147-DS!DJ149)*DJ7</f>
        <v>0</v>
      </c>
      <c r="DK36" s="975">
        <f ca="1">(DS!DK146+DS!DK147-DS!DK149)*DK7</f>
        <v>0</v>
      </c>
      <c r="DL36" s="975">
        <f ca="1">(DS!DL146+DS!DL147-DS!DL149)*DL7</f>
        <v>0</v>
      </c>
      <c r="DM36" s="975">
        <f ca="1">(DS!DM146+DS!DM147-DS!DM149)*DM7</f>
        <v>0</v>
      </c>
      <c r="DN36" s="975">
        <f ca="1">(DS!DN146+DS!DN147-DS!DN149)*DN7</f>
        <v>0</v>
      </c>
      <c r="DO36" s="975">
        <f ca="1">(DS!DO146+DS!DO147-DS!DO149)*DO7</f>
        <v>0</v>
      </c>
      <c r="DP36" s="975">
        <f ca="1">(DS!DP146+DS!DP147-DS!DP149)*DP7</f>
        <v>0</v>
      </c>
      <c r="DQ36" s="975">
        <f ca="1">(DS!DQ146+DS!DQ147-DS!DQ149)*DQ7</f>
        <v>0</v>
      </c>
      <c r="DR36" s="975">
        <f ca="1">(DS!DR146+DS!DR147-DS!DR149)*DR7</f>
        <v>0</v>
      </c>
      <c r="DS36" s="975">
        <f ca="1">(DS!DS146+DS!DS147-DS!DS149)*DS7</f>
        <v>0</v>
      </c>
      <c r="DT36" s="975">
        <f ca="1">(DS!DT146+DS!DT147-DS!DT149)*DT7</f>
        <v>0</v>
      </c>
      <c r="DU36" s="975">
        <f ca="1">(DS!DU146+DS!DU147-DS!DU149)*DU7</f>
        <v>0</v>
      </c>
      <c r="DV36" s="975">
        <f ca="1">(DS!DV146+DS!DV147-DS!DV149)*DV7</f>
        <v>0</v>
      </c>
      <c r="DW36" s="975">
        <f ca="1">(DS!DW146+DS!DW147-DS!DW149)*DW7</f>
        <v>0</v>
      </c>
    </row>
    <row r="37" spans="1:131">
      <c r="A37" s="1018" t="s">
        <v>1195</v>
      </c>
      <c r="B37" s="970"/>
      <c r="C37" s="970"/>
      <c r="D37" s="471"/>
      <c r="E37" s="476"/>
      <c r="F37" s="611"/>
      <c r="G37" s="975">
        <f ca="1">(DS!G146-DS!G149)*G7</f>
        <v>0</v>
      </c>
      <c r="H37" s="975">
        <f ca="1">(DS!H146-DS!H149)*H7</f>
        <v>0</v>
      </c>
      <c r="I37" s="975">
        <f ca="1">(DS!I146-DS!I149)*I7</f>
        <v>0</v>
      </c>
      <c r="J37" s="975">
        <f ca="1">(DS!J146-DS!J149)*J7</f>
        <v>0</v>
      </c>
      <c r="K37" s="975">
        <f ca="1">(DS!K146-DS!K149)*K7</f>
        <v>0</v>
      </c>
      <c r="L37" s="975">
        <f ca="1">(DS!L146-DS!L149)*L7</f>
        <v>0</v>
      </c>
      <c r="M37" s="975">
        <f ca="1">(DS!M146-DS!M149)*M7</f>
        <v>0</v>
      </c>
      <c r="N37" s="975">
        <f ca="1">(DS!N146-DS!N149)*N7</f>
        <v>0</v>
      </c>
      <c r="O37" s="975">
        <f ca="1">(DS!O146-DS!O149)*O7</f>
        <v>0</v>
      </c>
      <c r="P37" s="975">
        <f ca="1">(DS!P146-DS!P149)*P7</f>
        <v>0</v>
      </c>
      <c r="Q37" s="975">
        <f ca="1">(DS!Q146-DS!Q149)*Q7</f>
        <v>0</v>
      </c>
      <c r="R37" s="975">
        <f ca="1">(DS!R146-DS!R149)*R7</f>
        <v>0</v>
      </c>
      <c r="S37" s="975">
        <f ca="1">(DS!S146-DS!S149)*S7</f>
        <v>0</v>
      </c>
      <c r="T37" s="975">
        <f ca="1">(DS!T146-DS!T149)*T7</f>
        <v>0</v>
      </c>
      <c r="U37" s="975">
        <f ca="1">(DS!U146-DS!U149)*U7</f>
        <v>0</v>
      </c>
      <c r="V37" s="975">
        <f ca="1">(DS!V146-DS!V149)*V7</f>
        <v>0</v>
      </c>
      <c r="W37" s="975">
        <f ca="1">(DS!W146-DS!W149)*W7</f>
        <v>0</v>
      </c>
      <c r="X37" s="975">
        <f ca="1">(DS!X146-DS!X149)*X7</f>
        <v>0</v>
      </c>
      <c r="Y37" s="975">
        <f ca="1">(DS!Y146-DS!Y149)*Y7</f>
        <v>0</v>
      </c>
      <c r="Z37" s="975">
        <f ca="1">(DS!Z146-DS!Z149)*Z7</f>
        <v>0</v>
      </c>
      <c r="AA37" s="975">
        <f ca="1">(DS!AA146-DS!AA149)*AA7</f>
        <v>0</v>
      </c>
      <c r="AB37" s="975">
        <f ca="1">(DS!AB146-DS!AB149)*AB7</f>
        <v>0</v>
      </c>
      <c r="AC37" s="975">
        <f ca="1">(DS!AC146-DS!AC149)*AC7</f>
        <v>0</v>
      </c>
      <c r="AD37" s="975">
        <f ca="1">(DS!AD146-DS!AD149)*AD7</f>
        <v>0</v>
      </c>
      <c r="AE37" s="975">
        <f ca="1">(DS!AE146-DS!AE149)*AE7</f>
        <v>0</v>
      </c>
      <c r="AF37" s="975">
        <f ca="1">(DS!AF146-DS!AF149)*AF7</f>
        <v>0</v>
      </c>
      <c r="AG37" s="975">
        <f ca="1">(DS!AG146-DS!AG149)*AG7</f>
        <v>0</v>
      </c>
      <c r="AH37" s="975">
        <f ca="1">(DS!AH146-DS!AH149)*AH7</f>
        <v>0</v>
      </c>
      <c r="AI37" s="975">
        <f ca="1">(DS!AI146-DS!AI149)*AI7</f>
        <v>0</v>
      </c>
      <c r="AJ37" s="975">
        <f ca="1">(DS!AJ146-DS!AJ149)*AJ7</f>
        <v>0</v>
      </c>
      <c r="AK37" s="975">
        <f ca="1">(DS!AK146-DS!AK149)*AK7</f>
        <v>0</v>
      </c>
      <c r="AL37" s="975">
        <f ca="1">(DS!AL146-DS!AL149)*AL7</f>
        <v>0</v>
      </c>
      <c r="AM37" s="975">
        <f ca="1">(DS!AM146-DS!AM149)*AM7</f>
        <v>0</v>
      </c>
      <c r="AN37" s="975">
        <f ca="1">(DS!AN146-DS!AN149)*AN7</f>
        <v>0</v>
      </c>
      <c r="AO37" s="975">
        <f ca="1">(DS!AO146-DS!AO149)*AO7</f>
        <v>0</v>
      </c>
      <c r="AP37" s="975">
        <f ca="1">(DS!AP146-DS!AP149)*AP7</f>
        <v>0</v>
      </c>
      <c r="AQ37" s="975">
        <f ca="1">(DS!AQ146-DS!AQ149)*AQ7</f>
        <v>0</v>
      </c>
      <c r="AR37" s="975">
        <f ca="1">(DS!AR146-DS!AR149)*AR7</f>
        <v>0</v>
      </c>
      <c r="AS37" s="975">
        <f ca="1">(DS!AS146-DS!AS149)*AS7</f>
        <v>0</v>
      </c>
      <c r="AT37" s="975">
        <f ca="1">(DS!AT146-DS!AT149)*AT7</f>
        <v>0</v>
      </c>
      <c r="AU37" s="975">
        <f ca="1">(DS!AU146-DS!AU149)*AU7</f>
        <v>0</v>
      </c>
      <c r="AV37" s="975">
        <f ca="1">(DS!AV146-DS!AV149)*AV7</f>
        <v>0</v>
      </c>
      <c r="AW37" s="975">
        <f ca="1">(DS!AW146-DS!AW149)*AW7</f>
        <v>0</v>
      </c>
      <c r="AX37" s="975">
        <f ca="1">(DS!AX146-DS!AX149)*AX7</f>
        <v>0</v>
      </c>
      <c r="AY37" s="975">
        <f ca="1">(DS!AY146-DS!AY149)*AY7</f>
        <v>0</v>
      </c>
      <c r="AZ37" s="975">
        <f ca="1">(DS!AZ146-DS!AZ149)*AZ7</f>
        <v>0</v>
      </c>
      <c r="BA37" s="975">
        <f ca="1">(DS!BA146-DS!BA149)*BA7</f>
        <v>0</v>
      </c>
      <c r="BB37" s="975">
        <f ca="1">(DS!BB146-DS!BB149)*BB7</f>
        <v>0</v>
      </c>
      <c r="BC37" s="975">
        <f ca="1">(DS!BC146-DS!BC149)*BC7</f>
        <v>0</v>
      </c>
      <c r="BD37" s="975">
        <f ca="1">(DS!BD146-DS!BD149)*BD7</f>
        <v>0</v>
      </c>
      <c r="BE37" s="975">
        <f ca="1">(DS!BE146-DS!BE149)*BE7</f>
        <v>0</v>
      </c>
      <c r="BF37" s="975">
        <f ca="1">(DS!BF146-DS!BF149)*BF7</f>
        <v>0</v>
      </c>
      <c r="BG37" s="975">
        <f ca="1">(DS!BG146-DS!BG149)*BG7</f>
        <v>0</v>
      </c>
      <c r="BH37" s="975">
        <f ca="1">(DS!BH146-DS!BH149)*BH7</f>
        <v>0</v>
      </c>
      <c r="BI37" s="975">
        <f ca="1">(DS!BI146-DS!BI149)*BI7</f>
        <v>0</v>
      </c>
      <c r="BJ37" s="975">
        <f ca="1">(DS!BJ146-DS!BJ149)*BJ7</f>
        <v>0</v>
      </c>
      <c r="BK37" s="975">
        <f ca="1">(DS!BK146-DS!BK149)*BK7</f>
        <v>0</v>
      </c>
      <c r="BL37" s="975">
        <f ca="1">(DS!BL146-DS!BL149)*BL7</f>
        <v>0</v>
      </c>
      <c r="BM37" s="975">
        <f ca="1">(DS!BM146-DS!BM149)*BM7</f>
        <v>0</v>
      </c>
      <c r="BN37" s="975">
        <f ca="1">(DS!BN146-DS!BN149)*BN7</f>
        <v>0</v>
      </c>
      <c r="BO37" s="975">
        <f ca="1">(DS!BO146-DS!BO149)*BO7</f>
        <v>0</v>
      </c>
      <c r="BP37" s="975">
        <f ca="1">(DS!BP146-DS!BP149)*BP7</f>
        <v>0</v>
      </c>
      <c r="BQ37" s="975">
        <f ca="1">(DS!BQ146-DS!BQ149)*BQ7</f>
        <v>0</v>
      </c>
      <c r="BR37" s="975">
        <f ca="1">(DS!BR146-DS!BR149)*BR7</f>
        <v>0</v>
      </c>
      <c r="BS37" s="975">
        <f ca="1">(DS!BS146-DS!BS149)*BS7</f>
        <v>0</v>
      </c>
      <c r="BT37" s="975">
        <f ca="1">(DS!BT146-DS!BT149)*BT7</f>
        <v>0</v>
      </c>
      <c r="BU37" s="975">
        <f ca="1">(DS!BU146-DS!BU149)*BU7</f>
        <v>0</v>
      </c>
      <c r="BV37" s="975">
        <f ca="1">(DS!BV146-DS!BV149)*BV7</f>
        <v>0</v>
      </c>
      <c r="BW37" s="975">
        <f ca="1">(DS!BW146-DS!BW149)*BW7</f>
        <v>0</v>
      </c>
      <c r="BX37" s="975">
        <f ca="1">(DS!BX146-DS!BX149)*BX7</f>
        <v>0</v>
      </c>
      <c r="BY37" s="975">
        <f ca="1">(DS!BY146-DS!BY149)*BY7</f>
        <v>0</v>
      </c>
      <c r="BZ37" s="975">
        <f ca="1">(DS!BZ146-DS!BZ149)*BZ7</f>
        <v>0</v>
      </c>
      <c r="CA37" s="975">
        <f ca="1">(DS!CA146-DS!CA149)*CA7</f>
        <v>0</v>
      </c>
      <c r="CB37" s="975">
        <f ca="1">(DS!CB146-DS!CB149)*CB7</f>
        <v>0</v>
      </c>
      <c r="CC37" s="975">
        <f ca="1">(DS!CC146-DS!CC149)*CC7</f>
        <v>0</v>
      </c>
      <c r="CD37" s="975">
        <f ca="1">(DS!CD146-DS!CD149)*CD7</f>
        <v>0</v>
      </c>
      <c r="CE37" s="975">
        <f ca="1">(DS!CE146-DS!CE149)*CE7</f>
        <v>0</v>
      </c>
      <c r="CF37" s="975">
        <f ca="1">(DS!CF146-DS!CF149)*CF7</f>
        <v>0</v>
      </c>
      <c r="CG37" s="975">
        <f ca="1">(DS!CG146-DS!CG149)*CG7</f>
        <v>0</v>
      </c>
      <c r="CH37" s="975">
        <f ca="1">(DS!CH146-DS!CH149)*CH7</f>
        <v>0</v>
      </c>
      <c r="CI37" s="975">
        <f ca="1">(DS!CI146-DS!CI149)*CI7</f>
        <v>0</v>
      </c>
      <c r="CJ37" s="975">
        <f ca="1">(DS!CJ146-DS!CJ149)*CJ7</f>
        <v>0</v>
      </c>
      <c r="CK37" s="975">
        <f ca="1">(DS!CK146-DS!CK149)*CK7</f>
        <v>0</v>
      </c>
      <c r="CL37" s="975">
        <f ca="1">(DS!CL146-DS!CL149)*CL7</f>
        <v>0</v>
      </c>
      <c r="CM37" s="975">
        <f ca="1">(DS!CM146-DS!CM149)*CM7</f>
        <v>0</v>
      </c>
      <c r="CN37" s="975">
        <f ca="1">(DS!CN146-DS!CN149)*CN7</f>
        <v>0</v>
      </c>
      <c r="CO37" s="975">
        <f ca="1">(DS!CO146-DS!CO149)*CO7</f>
        <v>0</v>
      </c>
      <c r="CP37" s="975">
        <f ca="1">(DS!CP146-DS!CP149)*CP7</f>
        <v>0</v>
      </c>
      <c r="CQ37" s="975">
        <f ca="1">(DS!CQ146-DS!CQ149)*CQ7</f>
        <v>0</v>
      </c>
      <c r="CR37" s="975">
        <f ca="1">(DS!CR146-DS!CR149)*CR7</f>
        <v>0</v>
      </c>
      <c r="CS37" s="975">
        <f ca="1">(DS!CS146-DS!CS149)*CS7</f>
        <v>0</v>
      </c>
      <c r="CT37" s="975">
        <f ca="1">(DS!CT146-DS!CT149)*CT7</f>
        <v>0</v>
      </c>
      <c r="CU37" s="975">
        <f ca="1">(DS!CU146-DS!CU149)*CU7</f>
        <v>0</v>
      </c>
      <c r="CV37" s="975">
        <f ca="1">(DS!CV146-DS!CV149)*CV7</f>
        <v>0</v>
      </c>
      <c r="CW37" s="975">
        <f ca="1">(DS!CW146-DS!CW149)*CW7</f>
        <v>0</v>
      </c>
      <c r="CX37" s="975">
        <f ca="1">(DS!CX146-DS!CX149)*CX7</f>
        <v>0</v>
      </c>
      <c r="CY37" s="975">
        <f ca="1">(DS!CY146-DS!CY149)*CY7</f>
        <v>0</v>
      </c>
      <c r="CZ37" s="975">
        <f ca="1">(DS!CZ146-DS!CZ149)*CZ7</f>
        <v>0</v>
      </c>
      <c r="DA37" s="975">
        <f ca="1">(DS!DA146-DS!DA149)*DA7</f>
        <v>0</v>
      </c>
      <c r="DB37" s="975">
        <f ca="1">(DS!DB146-DS!DB149)*DB7</f>
        <v>0</v>
      </c>
      <c r="DC37" s="975">
        <f ca="1">(DS!DC146-DS!DC149)*DC7</f>
        <v>0</v>
      </c>
      <c r="DD37" s="975">
        <f ca="1">(DS!DD146-DS!DD149)*DD7</f>
        <v>0</v>
      </c>
      <c r="DE37" s="975">
        <f ca="1">(DS!DE146-DS!DE149)*DE7</f>
        <v>0</v>
      </c>
      <c r="DF37" s="975">
        <f ca="1">(DS!DF146-DS!DF149)*DF7</f>
        <v>0</v>
      </c>
      <c r="DG37" s="975">
        <f ca="1">(DS!DG146-DS!DG149)*DG7</f>
        <v>0</v>
      </c>
      <c r="DH37" s="975">
        <f ca="1">(DS!DH146-DS!DH149)*DH7</f>
        <v>0</v>
      </c>
      <c r="DI37" s="975">
        <f ca="1">(DS!DI146-DS!DI149)*DI7</f>
        <v>0</v>
      </c>
      <c r="DJ37" s="975">
        <f ca="1">(DS!DJ146-DS!DJ149)*DJ7</f>
        <v>0</v>
      </c>
      <c r="DK37" s="975">
        <f ca="1">(DS!DK146-DS!DK149)*DK7</f>
        <v>0</v>
      </c>
      <c r="DL37" s="975">
        <f ca="1">(DS!DL146-DS!DL149)*DL7</f>
        <v>0</v>
      </c>
      <c r="DM37" s="975">
        <f ca="1">(DS!DM146-DS!DM149)*DM7</f>
        <v>0</v>
      </c>
      <c r="DN37" s="975">
        <f ca="1">(DS!DN146-DS!DN149)*DN7</f>
        <v>0</v>
      </c>
      <c r="DO37" s="975">
        <f ca="1">(DS!DO146-DS!DO149)*DO7</f>
        <v>0</v>
      </c>
      <c r="DP37" s="975">
        <f ca="1">(DS!DP146-DS!DP149)*DP7</f>
        <v>0</v>
      </c>
      <c r="DQ37" s="975">
        <f ca="1">(DS!DQ146-DS!DQ149)*DQ7</f>
        <v>0</v>
      </c>
      <c r="DR37" s="975">
        <f ca="1">(DS!DR146-DS!DR149)*DR7</f>
        <v>0</v>
      </c>
      <c r="DS37" s="975">
        <f ca="1">(DS!DS146-DS!DS149)*DS7</f>
        <v>0</v>
      </c>
      <c r="DT37" s="975">
        <f ca="1">(DS!DT146-DS!DT149)*DT7</f>
        <v>0</v>
      </c>
      <c r="DU37" s="975">
        <f ca="1">(DS!DU146-DS!DU149)*DU7</f>
        <v>0</v>
      </c>
      <c r="DV37" s="975">
        <f ca="1">(DS!DV146-DS!DV149)*DV7</f>
        <v>0</v>
      </c>
      <c r="DW37" s="975">
        <f ca="1">(DS!DW146-DS!DW149)*DW7</f>
        <v>0</v>
      </c>
    </row>
    <row r="38" spans="1:131">
      <c r="A38" s="1017" t="s">
        <v>1100</v>
      </c>
      <c r="B38" s="975">
        <f>Inputs!D300</f>
        <v>0</v>
      </c>
      <c r="C38" s="970"/>
      <c r="D38" s="471"/>
      <c r="E38" s="476"/>
      <c r="F38" s="611"/>
      <c r="G38" s="510">
        <f ca="1">IF(G$3=0,-$B$38,G14*G7*$B$34)</f>
        <v>0</v>
      </c>
      <c r="H38" s="510">
        <f t="shared" ref="H38:AL38" ca="1" si="16">IF(H$3=0,-$B$38,H14*H7*$B$34)</f>
        <v>0</v>
      </c>
      <c r="I38" s="510">
        <f t="shared" ca="1" si="16"/>
        <v>0</v>
      </c>
      <c r="J38" s="510">
        <f t="shared" ca="1" si="16"/>
        <v>0</v>
      </c>
      <c r="K38" s="510">
        <f t="shared" ca="1" si="16"/>
        <v>0</v>
      </c>
      <c r="L38" s="510">
        <f t="shared" ca="1" si="16"/>
        <v>0</v>
      </c>
      <c r="M38" s="510">
        <f t="shared" ca="1" si="16"/>
        <v>0</v>
      </c>
      <c r="N38" s="510">
        <f t="shared" ca="1" si="16"/>
        <v>0</v>
      </c>
      <c r="O38" s="510">
        <f t="shared" ca="1" si="16"/>
        <v>0</v>
      </c>
      <c r="P38" s="510">
        <f t="shared" ca="1" si="16"/>
        <v>0</v>
      </c>
      <c r="Q38" s="510">
        <f t="shared" ca="1" si="16"/>
        <v>0</v>
      </c>
      <c r="R38" s="510">
        <f t="shared" ca="1" si="16"/>
        <v>0</v>
      </c>
      <c r="S38" s="510">
        <f t="shared" ca="1" si="16"/>
        <v>0</v>
      </c>
      <c r="T38" s="510">
        <f t="shared" ca="1" si="16"/>
        <v>0</v>
      </c>
      <c r="U38" s="510">
        <f t="shared" ca="1" si="16"/>
        <v>0</v>
      </c>
      <c r="V38" s="510">
        <f t="shared" ca="1" si="16"/>
        <v>0</v>
      </c>
      <c r="W38" s="510">
        <f t="shared" ca="1" si="16"/>
        <v>0</v>
      </c>
      <c r="X38" s="510">
        <f t="shared" ca="1" si="16"/>
        <v>0</v>
      </c>
      <c r="Y38" s="510">
        <f t="shared" ca="1" si="16"/>
        <v>0</v>
      </c>
      <c r="Z38" s="510">
        <f t="shared" ca="1" si="16"/>
        <v>0</v>
      </c>
      <c r="AA38" s="510">
        <f t="shared" ca="1" si="16"/>
        <v>0</v>
      </c>
      <c r="AB38" s="510">
        <f t="shared" ca="1" si="16"/>
        <v>0</v>
      </c>
      <c r="AC38" s="510">
        <f t="shared" ca="1" si="16"/>
        <v>0</v>
      </c>
      <c r="AD38" s="510">
        <f t="shared" ca="1" si="16"/>
        <v>0</v>
      </c>
      <c r="AE38" s="510">
        <f t="shared" ca="1" si="16"/>
        <v>0</v>
      </c>
      <c r="AF38" s="510">
        <f t="shared" ca="1" si="16"/>
        <v>0</v>
      </c>
      <c r="AG38" s="510">
        <f t="shared" ca="1" si="16"/>
        <v>0</v>
      </c>
      <c r="AH38" s="510">
        <f t="shared" ca="1" si="16"/>
        <v>0</v>
      </c>
      <c r="AI38" s="510">
        <f t="shared" ca="1" si="16"/>
        <v>0</v>
      </c>
      <c r="AJ38" s="510">
        <f t="shared" ca="1" si="16"/>
        <v>0</v>
      </c>
      <c r="AK38" s="510">
        <f t="shared" ca="1" si="16"/>
        <v>0</v>
      </c>
      <c r="AL38" s="510">
        <f t="shared" ca="1" si="16"/>
        <v>0</v>
      </c>
      <c r="AM38" s="510">
        <f t="shared" ref="AM38:BR38" ca="1" si="17">IF(AM$3=0,-$B$38,AM14*AM7*$B$34)</f>
        <v>0</v>
      </c>
      <c r="AN38" s="510">
        <f t="shared" ca="1" si="17"/>
        <v>0</v>
      </c>
      <c r="AO38" s="510">
        <f t="shared" ca="1" si="17"/>
        <v>0</v>
      </c>
      <c r="AP38" s="510">
        <f t="shared" ca="1" si="17"/>
        <v>0</v>
      </c>
      <c r="AQ38" s="510">
        <f t="shared" ca="1" si="17"/>
        <v>0</v>
      </c>
      <c r="AR38" s="510">
        <f t="shared" ca="1" si="17"/>
        <v>0</v>
      </c>
      <c r="AS38" s="510">
        <f t="shared" ca="1" si="17"/>
        <v>0</v>
      </c>
      <c r="AT38" s="510">
        <f t="shared" ca="1" si="17"/>
        <v>0</v>
      </c>
      <c r="AU38" s="510">
        <f t="shared" ca="1" si="17"/>
        <v>0</v>
      </c>
      <c r="AV38" s="510">
        <f t="shared" ca="1" si="17"/>
        <v>0</v>
      </c>
      <c r="AW38" s="510">
        <f t="shared" ca="1" si="17"/>
        <v>0</v>
      </c>
      <c r="AX38" s="510">
        <f t="shared" ca="1" si="17"/>
        <v>0</v>
      </c>
      <c r="AY38" s="510">
        <f t="shared" ca="1" si="17"/>
        <v>0</v>
      </c>
      <c r="AZ38" s="510">
        <f t="shared" ca="1" si="17"/>
        <v>0</v>
      </c>
      <c r="BA38" s="510">
        <f t="shared" ca="1" si="17"/>
        <v>0</v>
      </c>
      <c r="BB38" s="510">
        <f t="shared" ca="1" si="17"/>
        <v>0</v>
      </c>
      <c r="BC38" s="510">
        <f t="shared" ca="1" si="17"/>
        <v>0</v>
      </c>
      <c r="BD38" s="510">
        <f t="shared" ca="1" si="17"/>
        <v>0</v>
      </c>
      <c r="BE38" s="510">
        <f t="shared" ca="1" si="17"/>
        <v>0</v>
      </c>
      <c r="BF38" s="510">
        <f t="shared" ca="1" si="17"/>
        <v>0</v>
      </c>
      <c r="BG38" s="510">
        <f t="shared" ca="1" si="17"/>
        <v>0</v>
      </c>
      <c r="BH38" s="510">
        <f t="shared" ca="1" si="17"/>
        <v>0</v>
      </c>
      <c r="BI38" s="510">
        <f t="shared" ca="1" si="17"/>
        <v>0</v>
      </c>
      <c r="BJ38" s="510">
        <f t="shared" ca="1" si="17"/>
        <v>0</v>
      </c>
      <c r="BK38" s="510">
        <f t="shared" ca="1" si="17"/>
        <v>0</v>
      </c>
      <c r="BL38" s="510">
        <f t="shared" ca="1" si="17"/>
        <v>0</v>
      </c>
      <c r="BM38" s="510">
        <f t="shared" ca="1" si="17"/>
        <v>0</v>
      </c>
      <c r="BN38" s="510">
        <f t="shared" ca="1" si="17"/>
        <v>0</v>
      </c>
      <c r="BO38" s="510">
        <f t="shared" ca="1" si="17"/>
        <v>0</v>
      </c>
      <c r="BP38" s="510">
        <f t="shared" si="17"/>
        <v>0</v>
      </c>
      <c r="BQ38" s="510">
        <f t="shared" si="17"/>
        <v>0</v>
      </c>
      <c r="BR38" s="510">
        <f t="shared" si="17"/>
        <v>0</v>
      </c>
      <c r="BS38" s="510">
        <f t="shared" ref="BS38:CX38" si="18">IF(BS$3=0,-$B$38,BS14*BS7*$B$34)</f>
        <v>0</v>
      </c>
      <c r="BT38" s="510">
        <f t="shared" si="18"/>
        <v>0</v>
      </c>
      <c r="BU38" s="510">
        <f t="shared" si="18"/>
        <v>0</v>
      </c>
      <c r="BV38" s="510">
        <f t="shared" si="18"/>
        <v>0</v>
      </c>
      <c r="BW38" s="510">
        <f t="shared" si="18"/>
        <v>0</v>
      </c>
      <c r="BX38" s="510">
        <f t="shared" si="18"/>
        <v>0</v>
      </c>
      <c r="BY38" s="510">
        <f t="shared" si="18"/>
        <v>0</v>
      </c>
      <c r="BZ38" s="510">
        <f t="shared" si="18"/>
        <v>0</v>
      </c>
      <c r="CA38" s="510">
        <f t="shared" si="18"/>
        <v>0</v>
      </c>
      <c r="CB38" s="510">
        <f t="shared" si="18"/>
        <v>0</v>
      </c>
      <c r="CC38" s="510">
        <f t="shared" si="18"/>
        <v>0</v>
      </c>
      <c r="CD38" s="510">
        <f t="shared" si="18"/>
        <v>0</v>
      </c>
      <c r="CE38" s="510">
        <f t="shared" si="18"/>
        <v>0</v>
      </c>
      <c r="CF38" s="510">
        <f t="shared" si="18"/>
        <v>0</v>
      </c>
      <c r="CG38" s="510">
        <f t="shared" si="18"/>
        <v>0</v>
      </c>
      <c r="CH38" s="510">
        <f t="shared" si="18"/>
        <v>0</v>
      </c>
      <c r="CI38" s="510">
        <f t="shared" si="18"/>
        <v>0</v>
      </c>
      <c r="CJ38" s="510">
        <f t="shared" si="18"/>
        <v>0</v>
      </c>
      <c r="CK38" s="510">
        <f t="shared" si="18"/>
        <v>0</v>
      </c>
      <c r="CL38" s="510">
        <f t="shared" si="18"/>
        <v>0</v>
      </c>
      <c r="CM38" s="510">
        <f t="shared" si="18"/>
        <v>0</v>
      </c>
      <c r="CN38" s="510">
        <f t="shared" si="18"/>
        <v>0</v>
      </c>
      <c r="CO38" s="510">
        <f t="shared" si="18"/>
        <v>0</v>
      </c>
      <c r="CP38" s="510">
        <f t="shared" si="18"/>
        <v>0</v>
      </c>
      <c r="CQ38" s="510">
        <f t="shared" si="18"/>
        <v>0</v>
      </c>
      <c r="CR38" s="510">
        <f t="shared" si="18"/>
        <v>0</v>
      </c>
      <c r="CS38" s="510">
        <f t="shared" si="18"/>
        <v>0</v>
      </c>
      <c r="CT38" s="510">
        <f t="shared" si="18"/>
        <v>0</v>
      </c>
      <c r="CU38" s="510">
        <f t="shared" si="18"/>
        <v>0</v>
      </c>
      <c r="CV38" s="510">
        <f t="shared" si="18"/>
        <v>0</v>
      </c>
      <c r="CW38" s="510">
        <f t="shared" si="18"/>
        <v>0</v>
      </c>
      <c r="CX38" s="510">
        <f t="shared" si="18"/>
        <v>0</v>
      </c>
      <c r="CY38" s="510">
        <f t="shared" ref="CY38:DW38" si="19">IF(CY$3=0,-$B$38,CY14*CY7*$B$34)</f>
        <v>0</v>
      </c>
      <c r="CZ38" s="510">
        <f t="shared" si="19"/>
        <v>0</v>
      </c>
      <c r="DA38" s="510">
        <f t="shared" si="19"/>
        <v>0</v>
      </c>
      <c r="DB38" s="510">
        <f t="shared" si="19"/>
        <v>0</v>
      </c>
      <c r="DC38" s="510">
        <f t="shared" si="19"/>
        <v>0</v>
      </c>
      <c r="DD38" s="510">
        <f t="shared" si="19"/>
        <v>0</v>
      </c>
      <c r="DE38" s="510">
        <f t="shared" si="19"/>
        <v>0</v>
      </c>
      <c r="DF38" s="510">
        <f t="shared" si="19"/>
        <v>0</v>
      </c>
      <c r="DG38" s="510">
        <f t="shared" si="19"/>
        <v>0</v>
      </c>
      <c r="DH38" s="510">
        <f t="shared" si="19"/>
        <v>0</v>
      </c>
      <c r="DI38" s="510">
        <f t="shared" si="19"/>
        <v>0</v>
      </c>
      <c r="DJ38" s="510">
        <f t="shared" si="19"/>
        <v>0</v>
      </c>
      <c r="DK38" s="510">
        <f t="shared" si="19"/>
        <v>0</v>
      </c>
      <c r="DL38" s="510">
        <f t="shared" si="19"/>
        <v>0</v>
      </c>
      <c r="DM38" s="510">
        <f t="shared" si="19"/>
        <v>0</v>
      </c>
      <c r="DN38" s="510">
        <f t="shared" si="19"/>
        <v>0</v>
      </c>
      <c r="DO38" s="510">
        <f t="shared" si="19"/>
        <v>0</v>
      </c>
      <c r="DP38" s="510">
        <f t="shared" si="19"/>
        <v>0</v>
      </c>
      <c r="DQ38" s="510">
        <f t="shared" si="19"/>
        <v>0</v>
      </c>
      <c r="DR38" s="510">
        <f t="shared" si="19"/>
        <v>0</v>
      </c>
      <c r="DS38" s="510">
        <f t="shared" si="19"/>
        <v>0</v>
      </c>
      <c r="DT38" s="510">
        <f t="shared" si="19"/>
        <v>0</v>
      </c>
      <c r="DU38" s="510">
        <f t="shared" si="19"/>
        <v>0</v>
      </c>
      <c r="DV38" s="510">
        <f t="shared" si="19"/>
        <v>0</v>
      </c>
      <c r="DW38" s="510">
        <f t="shared" si="19"/>
        <v>0</v>
      </c>
    </row>
    <row r="39" spans="1:131">
      <c r="A39" s="1018" t="s">
        <v>1099</v>
      </c>
      <c r="B39" s="1152">
        <f>Inputs!D410</f>
        <v>0</v>
      </c>
      <c r="C39" s="970"/>
      <c r="D39" s="471"/>
      <c r="E39" s="476"/>
      <c r="F39" s="611"/>
      <c r="G39" s="510">
        <f ca="1">IF(G$3=0,-$B$38,G14*G7*$B$34*(1-$B$39))</f>
        <v>0</v>
      </c>
      <c r="H39" s="510">
        <f t="shared" ref="H39:BS39" ca="1" si="20">IF(H$3=0,-$B$38,H14*H7*$B$34*(1-$B$39))</f>
        <v>0</v>
      </c>
      <c r="I39" s="510">
        <f t="shared" ca="1" si="20"/>
        <v>0</v>
      </c>
      <c r="J39" s="510">
        <f t="shared" ca="1" si="20"/>
        <v>0</v>
      </c>
      <c r="K39" s="510">
        <f t="shared" ca="1" si="20"/>
        <v>0</v>
      </c>
      <c r="L39" s="510">
        <f t="shared" ca="1" si="20"/>
        <v>0</v>
      </c>
      <c r="M39" s="510">
        <f t="shared" ca="1" si="20"/>
        <v>0</v>
      </c>
      <c r="N39" s="510">
        <f t="shared" ca="1" si="20"/>
        <v>0</v>
      </c>
      <c r="O39" s="510">
        <f t="shared" ca="1" si="20"/>
        <v>0</v>
      </c>
      <c r="P39" s="510">
        <f t="shared" ca="1" si="20"/>
        <v>0</v>
      </c>
      <c r="Q39" s="510">
        <f t="shared" ca="1" si="20"/>
        <v>0</v>
      </c>
      <c r="R39" s="510">
        <f t="shared" ca="1" si="20"/>
        <v>0</v>
      </c>
      <c r="S39" s="510">
        <f t="shared" ca="1" si="20"/>
        <v>0</v>
      </c>
      <c r="T39" s="510">
        <f t="shared" ca="1" si="20"/>
        <v>0</v>
      </c>
      <c r="U39" s="510">
        <f t="shared" ca="1" si="20"/>
        <v>0</v>
      </c>
      <c r="V39" s="510">
        <f t="shared" ca="1" si="20"/>
        <v>0</v>
      </c>
      <c r="W39" s="510">
        <f t="shared" ca="1" si="20"/>
        <v>0</v>
      </c>
      <c r="X39" s="510">
        <f t="shared" ca="1" si="20"/>
        <v>0</v>
      </c>
      <c r="Y39" s="510">
        <f t="shared" ca="1" si="20"/>
        <v>0</v>
      </c>
      <c r="Z39" s="510">
        <f t="shared" ca="1" si="20"/>
        <v>0</v>
      </c>
      <c r="AA39" s="510">
        <f t="shared" ca="1" si="20"/>
        <v>0</v>
      </c>
      <c r="AB39" s="510">
        <f t="shared" ca="1" si="20"/>
        <v>0</v>
      </c>
      <c r="AC39" s="510">
        <f t="shared" ca="1" si="20"/>
        <v>0</v>
      </c>
      <c r="AD39" s="510">
        <f t="shared" ca="1" si="20"/>
        <v>0</v>
      </c>
      <c r="AE39" s="510">
        <f t="shared" ca="1" si="20"/>
        <v>0</v>
      </c>
      <c r="AF39" s="510">
        <f t="shared" ca="1" si="20"/>
        <v>0</v>
      </c>
      <c r="AG39" s="510">
        <f t="shared" ca="1" si="20"/>
        <v>0</v>
      </c>
      <c r="AH39" s="510">
        <f t="shared" ca="1" si="20"/>
        <v>0</v>
      </c>
      <c r="AI39" s="510">
        <f t="shared" ca="1" si="20"/>
        <v>0</v>
      </c>
      <c r="AJ39" s="510">
        <f t="shared" ca="1" si="20"/>
        <v>0</v>
      </c>
      <c r="AK39" s="510">
        <f t="shared" ca="1" si="20"/>
        <v>0</v>
      </c>
      <c r="AL39" s="510">
        <f t="shared" ca="1" si="20"/>
        <v>0</v>
      </c>
      <c r="AM39" s="510">
        <f t="shared" ca="1" si="20"/>
        <v>0</v>
      </c>
      <c r="AN39" s="510">
        <f t="shared" ca="1" si="20"/>
        <v>0</v>
      </c>
      <c r="AO39" s="510">
        <f t="shared" ca="1" si="20"/>
        <v>0</v>
      </c>
      <c r="AP39" s="510">
        <f t="shared" ca="1" si="20"/>
        <v>0</v>
      </c>
      <c r="AQ39" s="510">
        <f t="shared" ca="1" si="20"/>
        <v>0</v>
      </c>
      <c r="AR39" s="510">
        <f t="shared" ca="1" si="20"/>
        <v>0</v>
      </c>
      <c r="AS39" s="510">
        <f t="shared" ca="1" si="20"/>
        <v>0</v>
      </c>
      <c r="AT39" s="510">
        <f t="shared" ca="1" si="20"/>
        <v>0</v>
      </c>
      <c r="AU39" s="510">
        <f t="shared" ca="1" si="20"/>
        <v>0</v>
      </c>
      <c r="AV39" s="510">
        <f t="shared" ca="1" si="20"/>
        <v>0</v>
      </c>
      <c r="AW39" s="510">
        <f t="shared" ca="1" si="20"/>
        <v>0</v>
      </c>
      <c r="AX39" s="510">
        <f t="shared" ca="1" si="20"/>
        <v>0</v>
      </c>
      <c r="AY39" s="510">
        <f t="shared" ca="1" si="20"/>
        <v>0</v>
      </c>
      <c r="AZ39" s="510">
        <f t="shared" ca="1" si="20"/>
        <v>0</v>
      </c>
      <c r="BA39" s="510">
        <f t="shared" ca="1" si="20"/>
        <v>0</v>
      </c>
      <c r="BB39" s="510">
        <f t="shared" ca="1" si="20"/>
        <v>0</v>
      </c>
      <c r="BC39" s="510">
        <f t="shared" ca="1" si="20"/>
        <v>0</v>
      </c>
      <c r="BD39" s="510">
        <f t="shared" ca="1" si="20"/>
        <v>0</v>
      </c>
      <c r="BE39" s="510">
        <f t="shared" ca="1" si="20"/>
        <v>0</v>
      </c>
      <c r="BF39" s="510">
        <f t="shared" ca="1" si="20"/>
        <v>0</v>
      </c>
      <c r="BG39" s="510">
        <f t="shared" ca="1" si="20"/>
        <v>0</v>
      </c>
      <c r="BH39" s="510">
        <f t="shared" ca="1" si="20"/>
        <v>0</v>
      </c>
      <c r="BI39" s="510">
        <f t="shared" ca="1" si="20"/>
        <v>0</v>
      </c>
      <c r="BJ39" s="510">
        <f t="shared" ca="1" si="20"/>
        <v>0</v>
      </c>
      <c r="BK39" s="510">
        <f t="shared" ca="1" si="20"/>
        <v>0</v>
      </c>
      <c r="BL39" s="510">
        <f t="shared" ca="1" si="20"/>
        <v>0</v>
      </c>
      <c r="BM39" s="510">
        <f t="shared" ca="1" si="20"/>
        <v>0</v>
      </c>
      <c r="BN39" s="510">
        <f t="shared" ca="1" si="20"/>
        <v>0</v>
      </c>
      <c r="BO39" s="510">
        <f t="shared" ca="1" si="20"/>
        <v>0</v>
      </c>
      <c r="BP39" s="510">
        <f t="shared" si="20"/>
        <v>0</v>
      </c>
      <c r="BQ39" s="510">
        <f t="shared" si="20"/>
        <v>0</v>
      </c>
      <c r="BR39" s="510">
        <f t="shared" si="20"/>
        <v>0</v>
      </c>
      <c r="BS39" s="510">
        <f t="shared" si="20"/>
        <v>0</v>
      </c>
      <c r="BT39" s="510">
        <f t="shared" ref="BT39:DW39" si="21">IF(BT$3=0,-$B$38,BT14*BT7*$B$34*(1-$B$39))</f>
        <v>0</v>
      </c>
      <c r="BU39" s="510">
        <f t="shared" si="21"/>
        <v>0</v>
      </c>
      <c r="BV39" s="510">
        <f t="shared" si="21"/>
        <v>0</v>
      </c>
      <c r="BW39" s="510">
        <f t="shared" si="21"/>
        <v>0</v>
      </c>
      <c r="BX39" s="510">
        <f t="shared" si="21"/>
        <v>0</v>
      </c>
      <c r="BY39" s="510">
        <f t="shared" si="21"/>
        <v>0</v>
      </c>
      <c r="BZ39" s="510">
        <f t="shared" si="21"/>
        <v>0</v>
      </c>
      <c r="CA39" s="510">
        <f t="shared" si="21"/>
        <v>0</v>
      </c>
      <c r="CB39" s="510">
        <f t="shared" si="21"/>
        <v>0</v>
      </c>
      <c r="CC39" s="510">
        <f t="shared" si="21"/>
        <v>0</v>
      </c>
      <c r="CD39" s="510">
        <f t="shared" si="21"/>
        <v>0</v>
      </c>
      <c r="CE39" s="510">
        <f t="shared" si="21"/>
        <v>0</v>
      </c>
      <c r="CF39" s="510">
        <f t="shared" si="21"/>
        <v>0</v>
      </c>
      <c r="CG39" s="510">
        <f t="shared" si="21"/>
        <v>0</v>
      </c>
      <c r="CH39" s="510">
        <f t="shared" si="21"/>
        <v>0</v>
      </c>
      <c r="CI39" s="510">
        <f t="shared" si="21"/>
        <v>0</v>
      </c>
      <c r="CJ39" s="510">
        <f t="shared" si="21"/>
        <v>0</v>
      </c>
      <c r="CK39" s="510">
        <f t="shared" si="21"/>
        <v>0</v>
      </c>
      <c r="CL39" s="510">
        <f t="shared" si="21"/>
        <v>0</v>
      </c>
      <c r="CM39" s="510">
        <f t="shared" si="21"/>
        <v>0</v>
      </c>
      <c r="CN39" s="510">
        <f t="shared" si="21"/>
        <v>0</v>
      </c>
      <c r="CO39" s="510">
        <f t="shared" si="21"/>
        <v>0</v>
      </c>
      <c r="CP39" s="510">
        <f t="shared" si="21"/>
        <v>0</v>
      </c>
      <c r="CQ39" s="510">
        <f t="shared" si="21"/>
        <v>0</v>
      </c>
      <c r="CR39" s="510">
        <f t="shared" si="21"/>
        <v>0</v>
      </c>
      <c r="CS39" s="510">
        <f t="shared" si="21"/>
        <v>0</v>
      </c>
      <c r="CT39" s="510">
        <f t="shared" si="21"/>
        <v>0</v>
      </c>
      <c r="CU39" s="510">
        <f t="shared" si="21"/>
        <v>0</v>
      </c>
      <c r="CV39" s="510">
        <f t="shared" si="21"/>
        <v>0</v>
      </c>
      <c r="CW39" s="510">
        <f t="shared" si="21"/>
        <v>0</v>
      </c>
      <c r="CX39" s="510">
        <f t="shared" si="21"/>
        <v>0</v>
      </c>
      <c r="CY39" s="510">
        <f t="shared" si="21"/>
        <v>0</v>
      </c>
      <c r="CZ39" s="510">
        <f t="shared" si="21"/>
        <v>0</v>
      </c>
      <c r="DA39" s="510">
        <f t="shared" si="21"/>
        <v>0</v>
      </c>
      <c r="DB39" s="510">
        <f t="shared" si="21"/>
        <v>0</v>
      </c>
      <c r="DC39" s="510">
        <f t="shared" si="21"/>
        <v>0</v>
      </c>
      <c r="DD39" s="510">
        <f t="shared" si="21"/>
        <v>0</v>
      </c>
      <c r="DE39" s="510">
        <f t="shared" si="21"/>
        <v>0</v>
      </c>
      <c r="DF39" s="510">
        <f t="shared" si="21"/>
        <v>0</v>
      </c>
      <c r="DG39" s="510">
        <f t="shared" si="21"/>
        <v>0</v>
      </c>
      <c r="DH39" s="510">
        <f t="shared" si="21"/>
        <v>0</v>
      </c>
      <c r="DI39" s="510">
        <f t="shared" si="21"/>
        <v>0</v>
      </c>
      <c r="DJ39" s="510">
        <f t="shared" si="21"/>
        <v>0</v>
      </c>
      <c r="DK39" s="510">
        <f t="shared" si="21"/>
        <v>0</v>
      </c>
      <c r="DL39" s="510">
        <f t="shared" si="21"/>
        <v>0</v>
      </c>
      <c r="DM39" s="510">
        <f t="shared" si="21"/>
        <v>0</v>
      </c>
      <c r="DN39" s="510">
        <f t="shared" si="21"/>
        <v>0</v>
      </c>
      <c r="DO39" s="510">
        <f t="shared" si="21"/>
        <v>0</v>
      </c>
      <c r="DP39" s="510">
        <f t="shared" si="21"/>
        <v>0</v>
      </c>
      <c r="DQ39" s="510">
        <f t="shared" si="21"/>
        <v>0</v>
      </c>
      <c r="DR39" s="510">
        <f t="shared" si="21"/>
        <v>0</v>
      </c>
      <c r="DS39" s="510">
        <f t="shared" si="21"/>
        <v>0</v>
      </c>
      <c r="DT39" s="510">
        <f t="shared" si="21"/>
        <v>0</v>
      </c>
      <c r="DU39" s="510">
        <f t="shared" si="21"/>
        <v>0</v>
      </c>
      <c r="DV39" s="510">
        <f t="shared" si="21"/>
        <v>0</v>
      </c>
      <c r="DW39" s="510">
        <f t="shared" si="21"/>
        <v>0</v>
      </c>
    </row>
    <row r="40" spans="1:131">
      <c r="A40" s="343" t="str">
        <f>"Total "&amp;Inputs!$A$300</f>
        <v>Total Investor 1</v>
      </c>
      <c r="B40" s="970"/>
      <c r="C40" s="970"/>
      <c r="D40" s="541"/>
      <c r="E40" s="476"/>
      <c r="F40" s="518"/>
      <c r="G40" s="513">
        <f ca="1">G35+G36+G38</f>
        <v>0</v>
      </c>
      <c r="H40" s="513">
        <f t="shared" ref="H40:AL40" ca="1" si="22">H35+H36+H38</f>
        <v>0</v>
      </c>
      <c r="I40" s="513">
        <f t="shared" ca="1" si="22"/>
        <v>0</v>
      </c>
      <c r="J40" s="513">
        <f t="shared" ca="1" si="22"/>
        <v>0</v>
      </c>
      <c r="K40" s="513">
        <f t="shared" ca="1" si="22"/>
        <v>0</v>
      </c>
      <c r="L40" s="513">
        <f t="shared" ca="1" si="22"/>
        <v>0</v>
      </c>
      <c r="M40" s="513">
        <f t="shared" ca="1" si="22"/>
        <v>0</v>
      </c>
      <c r="N40" s="513">
        <f t="shared" ca="1" si="22"/>
        <v>0</v>
      </c>
      <c r="O40" s="513">
        <f t="shared" ca="1" si="22"/>
        <v>0</v>
      </c>
      <c r="P40" s="513">
        <f t="shared" ca="1" si="22"/>
        <v>0</v>
      </c>
      <c r="Q40" s="513">
        <f t="shared" ca="1" si="22"/>
        <v>0</v>
      </c>
      <c r="R40" s="513">
        <f t="shared" ca="1" si="22"/>
        <v>0</v>
      </c>
      <c r="S40" s="513">
        <f t="shared" ca="1" si="22"/>
        <v>0</v>
      </c>
      <c r="T40" s="513">
        <f t="shared" ca="1" si="22"/>
        <v>0</v>
      </c>
      <c r="U40" s="513">
        <f t="shared" ca="1" si="22"/>
        <v>0</v>
      </c>
      <c r="V40" s="513">
        <f t="shared" ca="1" si="22"/>
        <v>0</v>
      </c>
      <c r="W40" s="513">
        <f t="shared" ca="1" si="22"/>
        <v>0</v>
      </c>
      <c r="X40" s="513">
        <f t="shared" ca="1" si="22"/>
        <v>0</v>
      </c>
      <c r="Y40" s="513">
        <f t="shared" ca="1" si="22"/>
        <v>0</v>
      </c>
      <c r="Z40" s="513">
        <f t="shared" ca="1" si="22"/>
        <v>0</v>
      </c>
      <c r="AA40" s="513">
        <f t="shared" ca="1" si="22"/>
        <v>0</v>
      </c>
      <c r="AB40" s="513">
        <f t="shared" ca="1" si="22"/>
        <v>0</v>
      </c>
      <c r="AC40" s="513">
        <f t="shared" ca="1" si="22"/>
        <v>0</v>
      </c>
      <c r="AD40" s="513">
        <f t="shared" ca="1" si="22"/>
        <v>0</v>
      </c>
      <c r="AE40" s="513">
        <f t="shared" ca="1" si="22"/>
        <v>0</v>
      </c>
      <c r="AF40" s="513">
        <f t="shared" ca="1" si="22"/>
        <v>0</v>
      </c>
      <c r="AG40" s="513">
        <f t="shared" ca="1" si="22"/>
        <v>0</v>
      </c>
      <c r="AH40" s="513">
        <f t="shared" ca="1" si="22"/>
        <v>0</v>
      </c>
      <c r="AI40" s="513">
        <f t="shared" ca="1" si="22"/>
        <v>0</v>
      </c>
      <c r="AJ40" s="513">
        <f t="shared" ca="1" si="22"/>
        <v>0</v>
      </c>
      <c r="AK40" s="513">
        <f t="shared" ca="1" si="22"/>
        <v>0</v>
      </c>
      <c r="AL40" s="513">
        <f t="shared" ca="1" si="22"/>
        <v>0</v>
      </c>
      <c r="AM40" s="513">
        <f t="shared" ref="AM40:BR40" ca="1" si="23">AM35+AM36+AM38</f>
        <v>0</v>
      </c>
      <c r="AN40" s="513">
        <f t="shared" ca="1" si="23"/>
        <v>0</v>
      </c>
      <c r="AO40" s="513">
        <f t="shared" ca="1" si="23"/>
        <v>0</v>
      </c>
      <c r="AP40" s="513">
        <f t="shared" ca="1" si="23"/>
        <v>0</v>
      </c>
      <c r="AQ40" s="513">
        <f t="shared" ca="1" si="23"/>
        <v>0</v>
      </c>
      <c r="AR40" s="513">
        <f t="shared" ca="1" si="23"/>
        <v>0</v>
      </c>
      <c r="AS40" s="513">
        <f t="shared" ca="1" si="23"/>
        <v>0</v>
      </c>
      <c r="AT40" s="513">
        <f t="shared" ca="1" si="23"/>
        <v>0</v>
      </c>
      <c r="AU40" s="513">
        <f t="shared" ca="1" si="23"/>
        <v>0</v>
      </c>
      <c r="AV40" s="513">
        <f t="shared" ca="1" si="23"/>
        <v>0</v>
      </c>
      <c r="AW40" s="513">
        <f t="shared" ca="1" si="23"/>
        <v>0</v>
      </c>
      <c r="AX40" s="513">
        <f t="shared" ca="1" si="23"/>
        <v>0</v>
      </c>
      <c r="AY40" s="513">
        <f t="shared" ca="1" si="23"/>
        <v>0</v>
      </c>
      <c r="AZ40" s="513">
        <f t="shared" ca="1" si="23"/>
        <v>0</v>
      </c>
      <c r="BA40" s="513">
        <f t="shared" ca="1" si="23"/>
        <v>0</v>
      </c>
      <c r="BB40" s="513">
        <f t="shared" ca="1" si="23"/>
        <v>0</v>
      </c>
      <c r="BC40" s="513">
        <f t="shared" ca="1" si="23"/>
        <v>0</v>
      </c>
      <c r="BD40" s="513">
        <f t="shared" ca="1" si="23"/>
        <v>0</v>
      </c>
      <c r="BE40" s="513">
        <f t="shared" ca="1" si="23"/>
        <v>0</v>
      </c>
      <c r="BF40" s="513">
        <f t="shared" ca="1" si="23"/>
        <v>0</v>
      </c>
      <c r="BG40" s="513">
        <f t="shared" ca="1" si="23"/>
        <v>0</v>
      </c>
      <c r="BH40" s="513">
        <f t="shared" ca="1" si="23"/>
        <v>0</v>
      </c>
      <c r="BI40" s="513">
        <f t="shared" ca="1" si="23"/>
        <v>0</v>
      </c>
      <c r="BJ40" s="513">
        <f t="shared" ca="1" si="23"/>
        <v>0</v>
      </c>
      <c r="BK40" s="513">
        <f t="shared" ca="1" si="23"/>
        <v>0</v>
      </c>
      <c r="BL40" s="513">
        <f t="shared" ca="1" si="23"/>
        <v>0</v>
      </c>
      <c r="BM40" s="513">
        <f t="shared" ca="1" si="23"/>
        <v>0</v>
      </c>
      <c r="BN40" s="513">
        <f t="shared" ca="1" si="23"/>
        <v>0</v>
      </c>
      <c r="BO40" s="513">
        <f t="shared" ca="1" si="23"/>
        <v>0</v>
      </c>
      <c r="BP40" s="513">
        <f t="shared" ca="1" si="23"/>
        <v>0</v>
      </c>
      <c r="BQ40" s="513">
        <f t="shared" ca="1" si="23"/>
        <v>0</v>
      </c>
      <c r="BR40" s="513">
        <f t="shared" ca="1" si="23"/>
        <v>0</v>
      </c>
      <c r="BS40" s="513">
        <f t="shared" ref="BS40:CX40" ca="1" si="24">BS35+BS36+BS38</f>
        <v>0</v>
      </c>
      <c r="BT40" s="513">
        <f t="shared" ca="1" si="24"/>
        <v>0</v>
      </c>
      <c r="BU40" s="513">
        <f t="shared" ca="1" si="24"/>
        <v>0</v>
      </c>
      <c r="BV40" s="513">
        <f t="shared" ca="1" si="24"/>
        <v>0</v>
      </c>
      <c r="BW40" s="513">
        <f t="shared" ca="1" si="24"/>
        <v>0</v>
      </c>
      <c r="BX40" s="513">
        <f t="shared" ca="1" si="24"/>
        <v>0</v>
      </c>
      <c r="BY40" s="513">
        <f t="shared" ca="1" si="24"/>
        <v>0</v>
      </c>
      <c r="BZ40" s="513">
        <f t="shared" ca="1" si="24"/>
        <v>0</v>
      </c>
      <c r="CA40" s="513">
        <f t="shared" ca="1" si="24"/>
        <v>0</v>
      </c>
      <c r="CB40" s="513">
        <f t="shared" ca="1" si="24"/>
        <v>0</v>
      </c>
      <c r="CC40" s="513">
        <f t="shared" ca="1" si="24"/>
        <v>0</v>
      </c>
      <c r="CD40" s="513">
        <f t="shared" ca="1" si="24"/>
        <v>0</v>
      </c>
      <c r="CE40" s="513">
        <f t="shared" ca="1" si="24"/>
        <v>0</v>
      </c>
      <c r="CF40" s="513">
        <f t="shared" ca="1" si="24"/>
        <v>0</v>
      </c>
      <c r="CG40" s="513">
        <f t="shared" ca="1" si="24"/>
        <v>0</v>
      </c>
      <c r="CH40" s="513">
        <f t="shared" ca="1" si="24"/>
        <v>0</v>
      </c>
      <c r="CI40" s="513">
        <f t="shared" ca="1" si="24"/>
        <v>0</v>
      </c>
      <c r="CJ40" s="513">
        <f t="shared" ca="1" si="24"/>
        <v>0</v>
      </c>
      <c r="CK40" s="513">
        <f t="shared" ca="1" si="24"/>
        <v>0</v>
      </c>
      <c r="CL40" s="513">
        <f t="shared" ca="1" si="24"/>
        <v>0</v>
      </c>
      <c r="CM40" s="513">
        <f t="shared" ca="1" si="24"/>
        <v>0</v>
      </c>
      <c r="CN40" s="513">
        <f t="shared" ca="1" si="24"/>
        <v>0</v>
      </c>
      <c r="CO40" s="513">
        <f t="shared" ca="1" si="24"/>
        <v>0</v>
      </c>
      <c r="CP40" s="513">
        <f t="shared" ca="1" si="24"/>
        <v>0</v>
      </c>
      <c r="CQ40" s="513">
        <f t="shared" ca="1" si="24"/>
        <v>0</v>
      </c>
      <c r="CR40" s="513">
        <f t="shared" ca="1" si="24"/>
        <v>0</v>
      </c>
      <c r="CS40" s="513">
        <f t="shared" ca="1" si="24"/>
        <v>0</v>
      </c>
      <c r="CT40" s="513">
        <f t="shared" ca="1" si="24"/>
        <v>0</v>
      </c>
      <c r="CU40" s="513">
        <f t="shared" ca="1" si="24"/>
        <v>0</v>
      </c>
      <c r="CV40" s="513">
        <f t="shared" ca="1" si="24"/>
        <v>0</v>
      </c>
      <c r="CW40" s="513">
        <f t="shared" ca="1" si="24"/>
        <v>0</v>
      </c>
      <c r="CX40" s="513">
        <f t="shared" ca="1" si="24"/>
        <v>0</v>
      </c>
      <c r="CY40" s="513">
        <f t="shared" ref="CY40:DW40" ca="1" si="25">CY35+CY36+CY38</f>
        <v>0</v>
      </c>
      <c r="CZ40" s="513">
        <f t="shared" ca="1" si="25"/>
        <v>0</v>
      </c>
      <c r="DA40" s="513">
        <f t="shared" ca="1" si="25"/>
        <v>0</v>
      </c>
      <c r="DB40" s="513">
        <f t="shared" ca="1" si="25"/>
        <v>0</v>
      </c>
      <c r="DC40" s="513">
        <f t="shared" ca="1" si="25"/>
        <v>0</v>
      </c>
      <c r="DD40" s="513">
        <f t="shared" ca="1" si="25"/>
        <v>0</v>
      </c>
      <c r="DE40" s="513">
        <f t="shared" ca="1" si="25"/>
        <v>0</v>
      </c>
      <c r="DF40" s="513">
        <f t="shared" ca="1" si="25"/>
        <v>0</v>
      </c>
      <c r="DG40" s="513">
        <f t="shared" ca="1" si="25"/>
        <v>0</v>
      </c>
      <c r="DH40" s="513">
        <f t="shared" ca="1" si="25"/>
        <v>0</v>
      </c>
      <c r="DI40" s="513">
        <f t="shared" ca="1" si="25"/>
        <v>0</v>
      </c>
      <c r="DJ40" s="513">
        <f t="shared" ca="1" si="25"/>
        <v>0</v>
      </c>
      <c r="DK40" s="513">
        <f t="shared" ca="1" si="25"/>
        <v>0</v>
      </c>
      <c r="DL40" s="513">
        <f t="shared" ca="1" si="25"/>
        <v>0</v>
      </c>
      <c r="DM40" s="513">
        <f t="shared" ca="1" si="25"/>
        <v>0</v>
      </c>
      <c r="DN40" s="513">
        <f t="shared" ca="1" si="25"/>
        <v>0</v>
      </c>
      <c r="DO40" s="513">
        <f t="shared" ca="1" si="25"/>
        <v>0</v>
      </c>
      <c r="DP40" s="513">
        <f t="shared" ca="1" si="25"/>
        <v>0</v>
      </c>
      <c r="DQ40" s="513">
        <f t="shared" ca="1" si="25"/>
        <v>0</v>
      </c>
      <c r="DR40" s="513">
        <f t="shared" ca="1" si="25"/>
        <v>0</v>
      </c>
      <c r="DS40" s="513">
        <f t="shared" ca="1" si="25"/>
        <v>0</v>
      </c>
      <c r="DT40" s="513">
        <f t="shared" ca="1" si="25"/>
        <v>0</v>
      </c>
      <c r="DU40" s="513">
        <f t="shared" ca="1" si="25"/>
        <v>0</v>
      </c>
      <c r="DV40" s="513">
        <f t="shared" ca="1" si="25"/>
        <v>0</v>
      </c>
      <c r="DW40" s="513">
        <f t="shared" ca="1" si="25"/>
        <v>0</v>
      </c>
    </row>
    <row r="41" spans="1:131">
      <c r="B41" s="970"/>
      <c r="C41" s="970"/>
      <c r="D41" s="471"/>
      <c r="E41" s="471"/>
    </row>
    <row r="42" spans="1:131">
      <c r="A42" s="860" t="str">
        <f>Inputs!$A$300&amp;" Distribution Flows"</f>
        <v>Investor 1 Distribution Flows</v>
      </c>
      <c r="B42" s="861"/>
      <c r="C42" s="861"/>
      <c r="D42" s="962"/>
      <c r="E42" s="863"/>
      <c r="F42" s="869"/>
      <c r="G42" s="638">
        <f>G$23</f>
        <v>46934</v>
      </c>
      <c r="H42" s="638">
        <f>H$23</f>
        <v>47665</v>
      </c>
      <c r="I42" s="638">
        <f>I$23</f>
        <v>47849</v>
      </c>
      <c r="J42" s="638">
        <f>J$23</f>
        <v>48030</v>
      </c>
      <c r="K42" s="638">
        <f t="shared" ref="K42:BV42" si="26">K$23</f>
        <v>48214</v>
      </c>
      <c r="L42" s="638">
        <f t="shared" si="26"/>
        <v>48396</v>
      </c>
      <c r="M42" s="638">
        <f t="shared" si="26"/>
        <v>48580</v>
      </c>
      <c r="N42" s="638">
        <f t="shared" si="26"/>
        <v>48761</v>
      </c>
      <c r="O42" s="638">
        <f t="shared" si="26"/>
        <v>48945</v>
      </c>
      <c r="P42" s="638">
        <f t="shared" si="26"/>
        <v>49126</v>
      </c>
      <c r="Q42" s="638">
        <f t="shared" si="26"/>
        <v>49310</v>
      </c>
      <c r="R42" s="638">
        <f t="shared" si="26"/>
        <v>49491</v>
      </c>
      <c r="S42" s="638">
        <f t="shared" si="26"/>
        <v>49675</v>
      </c>
      <c r="T42" s="638">
        <f t="shared" si="26"/>
        <v>49857</v>
      </c>
      <c r="U42" s="638">
        <f t="shared" si="26"/>
        <v>50041</v>
      </c>
      <c r="V42" s="638">
        <f t="shared" si="26"/>
        <v>50222</v>
      </c>
      <c r="W42" s="638">
        <f t="shared" si="26"/>
        <v>50406</v>
      </c>
      <c r="X42" s="638">
        <f t="shared" si="26"/>
        <v>50587</v>
      </c>
      <c r="Y42" s="638">
        <f t="shared" si="26"/>
        <v>50771</v>
      </c>
      <c r="Z42" s="638">
        <f t="shared" si="26"/>
        <v>50952</v>
      </c>
      <c r="AA42" s="638">
        <f t="shared" si="26"/>
        <v>51136</v>
      </c>
      <c r="AB42" s="638">
        <f t="shared" si="26"/>
        <v>51318</v>
      </c>
      <c r="AC42" s="638">
        <f t="shared" si="26"/>
        <v>51502</v>
      </c>
      <c r="AD42" s="638">
        <f t="shared" si="26"/>
        <v>51683</v>
      </c>
      <c r="AE42" s="638">
        <f t="shared" si="26"/>
        <v>51867</v>
      </c>
      <c r="AF42" s="638">
        <f t="shared" si="26"/>
        <v>52048</v>
      </c>
      <c r="AG42" s="638">
        <f t="shared" si="26"/>
        <v>52232</v>
      </c>
      <c r="AH42" s="638">
        <f t="shared" si="26"/>
        <v>52413</v>
      </c>
      <c r="AI42" s="638">
        <f t="shared" si="26"/>
        <v>52597</v>
      </c>
      <c r="AJ42" s="638">
        <f t="shared" si="26"/>
        <v>52779</v>
      </c>
      <c r="AK42" s="638">
        <f t="shared" si="26"/>
        <v>52963</v>
      </c>
      <c r="AL42" s="638">
        <f t="shared" si="26"/>
        <v>53144</v>
      </c>
      <c r="AM42" s="638">
        <f t="shared" si="26"/>
        <v>53328</v>
      </c>
      <c r="AN42" s="638">
        <f t="shared" si="26"/>
        <v>53509</v>
      </c>
      <c r="AO42" s="638">
        <f t="shared" si="26"/>
        <v>53693</v>
      </c>
      <c r="AP42" s="638">
        <f t="shared" si="26"/>
        <v>53874</v>
      </c>
      <c r="AQ42" s="638">
        <f t="shared" si="26"/>
        <v>54058</v>
      </c>
      <c r="AR42" s="638">
        <f t="shared" si="26"/>
        <v>54240</v>
      </c>
      <c r="AS42" s="638">
        <f t="shared" si="26"/>
        <v>54424</v>
      </c>
      <c r="AT42" s="638">
        <f t="shared" si="26"/>
        <v>54605</v>
      </c>
      <c r="AU42" s="638">
        <f t="shared" si="26"/>
        <v>54789</v>
      </c>
      <c r="AV42" s="638">
        <f t="shared" si="26"/>
        <v>54970</v>
      </c>
      <c r="AW42" s="638">
        <f t="shared" si="26"/>
        <v>55154</v>
      </c>
      <c r="AX42" s="638">
        <f t="shared" si="26"/>
        <v>55335</v>
      </c>
      <c r="AY42" s="638">
        <f t="shared" si="26"/>
        <v>55519</v>
      </c>
      <c r="AZ42" s="638">
        <f t="shared" si="26"/>
        <v>55701</v>
      </c>
      <c r="BA42" s="638">
        <f t="shared" si="26"/>
        <v>55885</v>
      </c>
      <c r="BB42" s="638">
        <f t="shared" si="26"/>
        <v>56066</v>
      </c>
      <c r="BC42" s="638">
        <f t="shared" si="26"/>
        <v>56250</v>
      </c>
      <c r="BD42" s="638">
        <f t="shared" si="26"/>
        <v>56431</v>
      </c>
      <c r="BE42" s="638">
        <f t="shared" si="26"/>
        <v>56615</v>
      </c>
      <c r="BF42" s="638">
        <f t="shared" si="26"/>
        <v>56796</v>
      </c>
      <c r="BG42" s="638">
        <f t="shared" si="26"/>
        <v>56980</v>
      </c>
      <c r="BH42" s="638">
        <f t="shared" si="26"/>
        <v>57162</v>
      </c>
      <c r="BI42" s="638">
        <f t="shared" si="26"/>
        <v>57346</v>
      </c>
      <c r="BJ42" s="638">
        <f t="shared" si="26"/>
        <v>57527</v>
      </c>
      <c r="BK42" s="638">
        <f t="shared" si="26"/>
        <v>57711</v>
      </c>
      <c r="BL42" s="638">
        <f t="shared" si="26"/>
        <v>57892</v>
      </c>
      <c r="BM42" s="638">
        <f t="shared" si="26"/>
        <v>58076</v>
      </c>
      <c r="BN42" s="638">
        <f t="shared" si="26"/>
        <v>58257</v>
      </c>
      <c r="BO42" s="638">
        <f t="shared" si="26"/>
        <v>58441</v>
      </c>
      <c r="BP42" s="638">
        <f t="shared" si="26"/>
        <v>58623</v>
      </c>
      <c r="BQ42" s="638">
        <f t="shared" si="26"/>
        <v>58807</v>
      </c>
      <c r="BR42" s="638">
        <f t="shared" si="26"/>
        <v>58988</v>
      </c>
      <c r="BS42" s="638">
        <f t="shared" si="26"/>
        <v>59172</v>
      </c>
      <c r="BT42" s="638">
        <f t="shared" si="26"/>
        <v>59353</v>
      </c>
      <c r="BU42" s="638">
        <f t="shared" si="26"/>
        <v>59537</v>
      </c>
      <c r="BV42" s="638">
        <f t="shared" si="26"/>
        <v>59718</v>
      </c>
      <c r="BW42" s="638">
        <f t="shared" ref="BW42:DW42" si="27">BW$23</f>
        <v>59902</v>
      </c>
      <c r="BX42" s="638">
        <f t="shared" si="27"/>
        <v>60084</v>
      </c>
      <c r="BY42" s="638">
        <f t="shared" si="27"/>
        <v>60268</v>
      </c>
      <c r="BZ42" s="638">
        <f t="shared" si="27"/>
        <v>60449</v>
      </c>
      <c r="CA42" s="638">
        <f t="shared" si="27"/>
        <v>60633</v>
      </c>
      <c r="CB42" s="638">
        <f t="shared" si="27"/>
        <v>60814</v>
      </c>
      <c r="CC42" s="638">
        <f t="shared" si="27"/>
        <v>60998</v>
      </c>
      <c r="CD42" s="638">
        <f t="shared" si="27"/>
        <v>61179</v>
      </c>
      <c r="CE42" s="638">
        <f t="shared" si="27"/>
        <v>61363</v>
      </c>
      <c r="CF42" s="638">
        <f t="shared" si="27"/>
        <v>61545</v>
      </c>
      <c r="CG42" s="638">
        <f t="shared" si="27"/>
        <v>61729</v>
      </c>
      <c r="CH42" s="638">
        <f t="shared" si="27"/>
        <v>61910</v>
      </c>
      <c r="CI42" s="638">
        <f t="shared" si="27"/>
        <v>62094</v>
      </c>
      <c r="CJ42" s="638">
        <f t="shared" si="27"/>
        <v>62275</v>
      </c>
      <c r="CK42" s="638">
        <f t="shared" si="27"/>
        <v>62459</v>
      </c>
      <c r="CL42" s="638">
        <f t="shared" si="27"/>
        <v>62640</v>
      </c>
      <c r="CM42" s="638">
        <f t="shared" si="27"/>
        <v>62824</v>
      </c>
      <c r="CN42" s="638">
        <f t="shared" si="27"/>
        <v>63006</v>
      </c>
      <c r="CO42" s="638">
        <f t="shared" si="27"/>
        <v>63190</v>
      </c>
      <c r="CP42" s="638">
        <f t="shared" si="27"/>
        <v>63371</v>
      </c>
      <c r="CQ42" s="638">
        <f t="shared" si="27"/>
        <v>63555</v>
      </c>
      <c r="CR42" s="638">
        <f t="shared" si="27"/>
        <v>63736</v>
      </c>
      <c r="CS42" s="638">
        <f t="shared" si="27"/>
        <v>63920</v>
      </c>
      <c r="CT42" s="638">
        <f t="shared" si="27"/>
        <v>64101</v>
      </c>
      <c r="CU42" s="638">
        <f t="shared" si="27"/>
        <v>64285</v>
      </c>
      <c r="CV42" s="638">
        <f t="shared" si="27"/>
        <v>64467</v>
      </c>
      <c r="CW42" s="638">
        <f t="shared" si="27"/>
        <v>64651</v>
      </c>
      <c r="CX42" s="638">
        <f t="shared" si="27"/>
        <v>64832</v>
      </c>
      <c r="CY42" s="638">
        <f t="shared" si="27"/>
        <v>65016</v>
      </c>
      <c r="CZ42" s="638">
        <f t="shared" si="27"/>
        <v>65197</v>
      </c>
      <c r="DA42" s="638">
        <f t="shared" si="27"/>
        <v>65381</v>
      </c>
      <c r="DB42" s="638">
        <f t="shared" si="27"/>
        <v>65562</v>
      </c>
      <c r="DC42" s="638">
        <f t="shared" si="27"/>
        <v>65746</v>
      </c>
      <c r="DD42" s="638">
        <f t="shared" si="27"/>
        <v>65928</v>
      </c>
      <c r="DE42" s="638">
        <f t="shared" si="27"/>
        <v>66112</v>
      </c>
      <c r="DF42" s="638">
        <f t="shared" si="27"/>
        <v>66293</v>
      </c>
      <c r="DG42" s="638">
        <f t="shared" si="27"/>
        <v>66477</v>
      </c>
      <c r="DH42" s="638">
        <f t="shared" si="27"/>
        <v>66658</v>
      </c>
      <c r="DI42" s="638">
        <f t="shared" si="27"/>
        <v>66842</v>
      </c>
      <c r="DJ42" s="638">
        <f t="shared" si="27"/>
        <v>67023</v>
      </c>
      <c r="DK42" s="638">
        <f t="shared" si="27"/>
        <v>67207</v>
      </c>
      <c r="DL42" s="638">
        <f t="shared" si="27"/>
        <v>67389</v>
      </c>
      <c r="DM42" s="638">
        <f t="shared" si="27"/>
        <v>67573</v>
      </c>
      <c r="DN42" s="638">
        <f t="shared" si="27"/>
        <v>67754</v>
      </c>
      <c r="DO42" s="638">
        <f t="shared" si="27"/>
        <v>67938</v>
      </c>
      <c r="DP42" s="638">
        <f t="shared" si="27"/>
        <v>68119</v>
      </c>
      <c r="DQ42" s="638">
        <f t="shared" si="27"/>
        <v>68303</v>
      </c>
      <c r="DR42" s="638">
        <f t="shared" si="27"/>
        <v>68484</v>
      </c>
      <c r="DS42" s="638">
        <f t="shared" si="27"/>
        <v>68668</v>
      </c>
      <c r="DT42" s="638">
        <f t="shared" si="27"/>
        <v>68850</v>
      </c>
      <c r="DU42" s="638">
        <f t="shared" si="27"/>
        <v>69034</v>
      </c>
      <c r="DV42" s="638">
        <f t="shared" si="27"/>
        <v>69215</v>
      </c>
      <c r="DW42" s="638">
        <f t="shared" si="27"/>
        <v>69399</v>
      </c>
    </row>
    <row r="43" spans="1:131">
      <c r="A43" s="1017" t="str">
        <f>A35</f>
        <v>SHL Principal</v>
      </c>
      <c r="B43" s="970"/>
      <c r="C43" s="970"/>
      <c r="D43" s="471"/>
      <c r="E43" s="471"/>
      <c r="F43" s="611"/>
      <c r="G43" s="510">
        <f ca="1">(G$42=$B$9)*G35+((G$42-G$34)/(H$34-G$34)*H35+(G$34-F$42)/(G$34-F$34)*G35)*(G$42&gt;$B$10)+IF(G$42=$B$10,SUM($F35:F35)-SUM($F43:F43)+G35+(G$42-G$34)/(H$34-G$34)*H35,0)</f>
        <v>0</v>
      </c>
      <c r="H43" s="510">
        <f ca="1">(H$42=$B$9)*H35+((H$42-H$34)/(I$34-H$34)*I35+(H$34-G$42)/(H$34-G$34)*H35)*(H$42&gt;$B$10)+IF(H$42=$B$10,SUM($F35:G35)-SUM($F43:G43)+H35+(H$42-H$34)/(I$34-H$34)*I35,0)</f>
        <v>0</v>
      </c>
      <c r="I43" s="510">
        <f ca="1">(I$42=$B$9)*I35+((I$42-I$34)/(J$34-I$34)*J35+(I$34-H$42)/(I$34-H$34)*I35)*(I$42&gt;$B$10)+IF(I$42=$B$10,SUM($F35:H35)-SUM($F43:H43)+I35+(I$42-I$34)/(J$34-I$34)*J35,0)</f>
        <v>0</v>
      </c>
      <c r="J43" s="510">
        <f ca="1">(J$42=$B$9)*J35+((J$42-J$34)/(K$34-J$34)*K35+(J$34-I$42)/(J$34-I$34)*J35)*(J$42&gt;$B$10)+IF(J$42=$B$10,SUM($F35:I35)-SUM($F43:I43)+J35+(J$42-J$34)/(K$34-J$34)*K35,0)</f>
        <v>0</v>
      </c>
      <c r="K43" s="510">
        <f ca="1">(K$42=$B$9)*K35+((K$42-K$34)/(L$34-K$34)*L35+(K$34-J$42)/(K$34-J$34)*K35)*(K$42&gt;$B$10)+IF(K$42=$B$10,SUM($F35:J35)-SUM($F43:J43)+K35+(K$42-K$34)/(L$34-K$34)*L35,0)</f>
        <v>0</v>
      </c>
      <c r="L43" s="510">
        <f ca="1">(L$42=$B$9)*L35+((L$42-L$34)/(M$34-L$34)*M35+(L$34-K$42)/(L$34-K$34)*L35)*(L$42&gt;$B$10)+IF(L$42=$B$10,SUM($F35:K35)-SUM($F43:K43)+L35+(L$42-L$34)/(M$34-L$34)*M35,0)</f>
        <v>0</v>
      </c>
      <c r="M43" s="510">
        <f ca="1">(M$42=$B$9)*M35+((M$42-M$34)/(N$34-M$34)*N35+(M$34-L$42)/(M$34-L$34)*M35)*(M$42&gt;$B$10)+IF(M$42=$B$10,SUM($F35:L35)-SUM($F43:L43)+M35+(M$42-M$34)/(N$34-M$34)*N35,0)</f>
        <v>0</v>
      </c>
      <c r="N43" s="510">
        <f ca="1">(N$42=$B$9)*N35+((N$42-N$34)/(O$34-N$34)*O35+(N$34-M$42)/(N$34-M$34)*N35)*(N$42&gt;$B$10)+IF(N$42=$B$10,SUM($F35:M35)-SUM($F43:M43)+N35+(N$42-N$34)/(O$34-N$34)*O35,0)</f>
        <v>0</v>
      </c>
      <c r="O43" s="510">
        <f ca="1">(O$42=$B$9)*O35+((O$42-O$34)/(P$34-O$34)*P35+(O$34-N$42)/(O$34-N$34)*O35)*(O$42&gt;$B$10)+IF(O$42=$B$10,SUM($F35:N35)-SUM($F43:N43)+O35+(O$42-O$34)/(P$34-O$34)*P35,0)</f>
        <v>0</v>
      </c>
      <c r="P43" s="510">
        <f ca="1">(P$42=$B$9)*P35+((P$42-P$34)/(Q$34-P$34)*Q35+(P$34-O$42)/(P$34-O$34)*P35)*(P$42&gt;$B$10)+IF(P$42=$B$10,SUM($F35:O35)-SUM($F43:O43)+P35+(P$42-P$34)/(Q$34-P$34)*Q35,0)</f>
        <v>0</v>
      </c>
      <c r="Q43" s="510">
        <f ca="1">(Q$42=$B$9)*Q35+((Q$42-Q$34)/(R$34-Q$34)*R35+(Q$34-P$42)/(Q$34-P$34)*Q35)*(Q$42&gt;$B$10)+IF(Q$42=$B$10,SUM($F35:P35)-SUM($F43:P43)+Q35+(Q$42-Q$34)/(R$34-Q$34)*R35,0)</f>
        <v>0</v>
      </c>
      <c r="R43" s="510">
        <f ca="1">(R$42=$B$9)*R35+((R$42-R$34)/(S$34-R$34)*S35+(R$34-Q$42)/(R$34-Q$34)*R35)*(R$42&gt;$B$10)+IF(R$42=$B$10,SUM($F35:Q35)-SUM($F43:Q43)+R35+(R$42-R$34)/(S$34-R$34)*S35,0)</f>
        <v>0</v>
      </c>
      <c r="S43" s="510">
        <f ca="1">(S$42=$B$9)*S35+((S$42-S$34)/(T$34-S$34)*T35+(S$34-R$42)/(S$34-R$34)*S35)*(S$42&gt;$B$10)+IF(S$42=$B$10,SUM($F35:R35)-SUM($F43:R43)+S35+(S$42-S$34)/(T$34-S$34)*T35,0)</f>
        <v>0</v>
      </c>
      <c r="T43" s="510">
        <f ca="1">(T$42=$B$9)*T35+((T$42-T$34)/(U$34-T$34)*U35+(T$34-S$42)/(T$34-S$34)*T35)*(T$42&gt;$B$10)+IF(T$42=$B$10,SUM($F35:S35)-SUM($F43:S43)+T35+(T$42-T$34)/(U$34-T$34)*U35,0)</f>
        <v>0</v>
      </c>
      <c r="U43" s="510">
        <f ca="1">(U$42=$B$9)*U35+((U$42-U$34)/(V$34-U$34)*V35+(U$34-T$42)/(U$34-T$34)*U35)*(U$42&gt;$B$10)+IF(U$42=$B$10,SUM($F35:T35)-SUM($F43:T43)+U35+(U$42-U$34)/(V$34-U$34)*V35,0)</f>
        <v>0</v>
      </c>
      <c r="V43" s="510">
        <f ca="1">(V$42=$B$9)*V35+((V$42-V$34)/(W$34-V$34)*W35+(V$34-U$42)/(V$34-U$34)*V35)*(V$42&gt;$B$10)+IF(V$42=$B$10,SUM($F35:U35)-SUM($F43:U43)+V35+(V$42-V$34)/(W$34-V$34)*W35,0)</f>
        <v>0</v>
      </c>
      <c r="W43" s="510">
        <f ca="1">(W$42=$B$9)*W35+((W$42-W$34)/(X$34-W$34)*X35+(W$34-V$42)/(W$34-V$34)*W35)*(W$42&gt;$B$10)+IF(W$42=$B$10,SUM($F35:V35)-SUM($F43:V43)+W35+(W$42-W$34)/(X$34-W$34)*X35,0)</f>
        <v>0</v>
      </c>
      <c r="X43" s="510">
        <f ca="1">(X$42=$B$9)*X35+((X$42-X$34)/(Y$34-X$34)*Y35+(X$34-W$42)/(X$34-W$34)*X35)*(X$42&gt;$B$10)+IF(X$42=$B$10,SUM($F35:W35)-SUM($F43:W43)+X35+(X$42-X$34)/(Y$34-X$34)*Y35,0)</f>
        <v>0</v>
      </c>
      <c r="Y43" s="510">
        <f ca="1">(Y$42=$B$9)*Y35+((Y$42-Y$34)/(Z$34-Y$34)*Z35+(Y$34-X$42)/(Y$34-X$34)*Y35)*(Y$42&gt;$B$10)+IF(Y$42=$B$10,SUM($F35:X35)-SUM($F43:X43)+Y35+(Y$42-Y$34)/(Z$34-Y$34)*Z35,0)</f>
        <v>0</v>
      </c>
      <c r="Z43" s="510">
        <f ca="1">(Z$42=$B$9)*Z35+((Z$42-Z$34)/(AA$34-Z$34)*AA35+(Z$34-Y$42)/(Z$34-Y$34)*Z35)*(Z$42&gt;$B$10)+IF(Z$42=$B$10,SUM($F35:Y35)-SUM($F43:Y43)+Z35+(Z$42-Z$34)/(AA$34-Z$34)*AA35,0)</f>
        <v>0</v>
      </c>
      <c r="AA43" s="510">
        <f ca="1">(AA$42=$B$9)*AA35+((AA$42-AA$34)/(AB$34-AA$34)*AB35+(AA$34-Z$42)/(AA$34-Z$34)*AA35)*(AA$42&gt;$B$10)+IF(AA$42=$B$10,SUM($F35:Z35)-SUM($F43:Z43)+AA35+(AA$42-AA$34)/(AB$34-AA$34)*AB35,0)</f>
        <v>0</v>
      </c>
      <c r="AB43" s="510">
        <f ca="1">(AB$42=$B$9)*AB35+((AB$42-AB$34)/(AC$34-AB$34)*AC35+(AB$34-AA$42)/(AB$34-AA$34)*AB35)*(AB$42&gt;$B$10)+IF(AB$42=$B$10,SUM($F35:AA35)-SUM($F43:AA43)+AB35+(AB$42-AB$34)/(AC$34-AB$34)*AC35,0)</f>
        <v>0</v>
      </c>
      <c r="AC43" s="510">
        <f ca="1">(AC$42=$B$9)*AC35+((AC$42-AC$34)/(AD$34-AC$34)*AD35+(AC$34-AB$42)/(AC$34-AB$34)*AC35)*(AC$42&gt;$B$10)+IF(AC$42=$B$10,SUM($F35:AB35)-SUM($F43:AB43)+AC35+(AC$42-AC$34)/(AD$34-AC$34)*AD35,0)</f>
        <v>0</v>
      </c>
      <c r="AD43" s="510">
        <f ca="1">(AD$42=$B$9)*AD35+((AD$42-AD$34)/(AE$34-AD$34)*AE35+(AD$34-AC$42)/(AD$34-AC$34)*AD35)*(AD$42&gt;$B$10)+IF(AD$42=$B$10,SUM($F35:AC35)-SUM($F43:AC43)+AD35+(AD$42-AD$34)/(AE$34-AD$34)*AE35,0)</f>
        <v>0</v>
      </c>
      <c r="AE43" s="510">
        <f ca="1">(AE$42=$B$9)*AE35+((AE$42-AE$34)/(AF$34-AE$34)*AF35+(AE$34-AD$42)/(AE$34-AD$34)*AE35)*(AE$42&gt;$B$10)+IF(AE$42=$B$10,SUM($F35:AD35)-SUM($F43:AD43)+AE35+(AE$42-AE$34)/(AF$34-AE$34)*AF35,0)</f>
        <v>0</v>
      </c>
      <c r="AF43" s="510">
        <f ca="1">(AF$42=$B$9)*AF35+((AF$42-AF$34)/(AG$34-AF$34)*AG35+(AF$34-AE$42)/(AF$34-AE$34)*AF35)*(AF$42&gt;$B$10)+IF(AF$42=$B$10,SUM($F35:AE35)-SUM($F43:AE43)+AF35+(AF$42-AF$34)/(AG$34-AF$34)*AG35,0)</f>
        <v>0</v>
      </c>
      <c r="AG43" s="510">
        <f ca="1">(AG$42=$B$9)*AG35+((AG$42-AG$34)/(AH$34-AG$34)*AH35+(AG$34-AF$42)/(AG$34-AF$34)*AG35)*(AG$42&gt;$B$10)+IF(AG$42=$B$10,SUM($F35:AF35)-SUM($F43:AF43)+AG35+(AG$42-AG$34)/(AH$34-AG$34)*AH35,0)</f>
        <v>0</v>
      </c>
      <c r="AH43" s="510">
        <f ca="1">(AH$42=$B$9)*AH35+((AH$42-AH$34)/(AI$34-AH$34)*AI35+(AH$34-AG$42)/(AH$34-AG$34)*AH35)*(AH$42&gt;$B$10)+IF(AH$42=$B$10,SUM($F35:AG35)-SUM($F43:AG43)+AH35+(AH$42-AH$34)/(AI$34-AH$34)*AI35,0)</f>
        <v>0</v>
      </c>
      <c r="AI43" s="510">
        <f ca="1">(AI$42=$B$9)*AI35+((AI$42-AI$34)/(AJ$34-AI$34)*AJ35+(AI$34-AH$42)/(AI$34-AH$34)*AI35)*(AI$42&gt;$B$10)+IF(AI$42=$B$10,SUM($F35:AH35)-SUM($F43:AH43)+AI35+(AI$42-AI$34)/(AJ$34-AI$34)*AJ35,0)</f>
        <v>0</v>
      </c>
      <c r="AJ43" s="510">
        <f ca="1">(AJ$42=$B$9)*AJ35+((AJ$42-AJ$34)/(AK$34-AJ$34)*AK35+(AJ$34-AI$42)/(AJ$34-AI$34)*AJ35)*(AJ$42&gt;$B$10)+IF(AJ$42=$B$10,SUM($F35:AI35)-SUM($F43:AI43)+AJ35+(AJ$42-AJ$34)/(AK$34-AJ$34)*AK35,0)</f>
        <v>0</v>
      </c>
      <c r="AK43" s="510">
        <f ca="1">(AK$42=$B$9)*AK35+((AK$42-AK$34)/(AL$34-AK$34)*AL35+(AK$34-AJ$42)/(AK$34-AJ$34)*AK35)*(AK$42&gt;$B$10)+IF(AK$42=$B$10,SUM($F35:AJ35)-SUM($F43:AJ43)+AK35+(AK$42-AK$34)/(AL$34-AK$34)*AL35,0)</f>
        <v>0</v>
      </c>
      <c r="AL43" s="510">
        <f ca="1">(AL$42=$B$9)*AL35+((AL$42-AL$34)/(AM$34-AL$34)*AM35+(AL$34-AK$42)/(AL$34-AK$34)*AL35)*(AL$42&gt;$B$10)+IF(AL$42=$B$10,SUM($F35:AK35)-SUM($F43:AK43)+AL35+(AL$42-AL$34)/(AM$34-AL$34)*AM35,0)</f>
        <v>0</v>
      </c>
      <c r="AM43" s="510">
        <f ca="1">(AM$42=$B$9)*AM35+((AM$42-AM$34)/(AN$34-AM$34)*AN35+(AM$34-AL$42)/(AM$34-AL$34)*AM35)*(AM$42&gt;$B$10)+IF(AM$42=$B$10,SUM($F35:AL35)-SUM($F43:AL43)+AM35+(AM$42-AM$34)/(AN$34-AM$34)*AN35,0)</f>
        <v>0</v>
      </c>
      <c r="AN43" s="510">
        <f ca="1">(AN$42=$B$9)*AN35+((AN$42-AN$34)/(AO$34-AN$34)*AO35+(AN$34-AM$42)/(AN$34-AM$34)*AN35)*(AN$42&gt;$B$10)+IF(AN$42=$B$10,SUM($F35:AM35)-SUM($F43:AM43)+AN35+(AN$42-AN$34)/(AO$34-AN$34)*AO35,0)</f>
        <v>0</v>
      </c>
      <c r="AO43" s="510">
        <f ca="1">(AO$42=$B$9)*AO35+((AO$42-AO$34)/(AP$34-AO$34)*AP35+(AO$34-AN$42)/(AO$34-AN$34)*AO35)*(AO$42&gt;$B$10)+IF(AO$42=$B$10,SUM($F35:AN35)-SUM($F43:AN43)+AO35+(AO$42-AO$34)/(AP$34-AO$34)*AP35,0)</f>
        <v>0</v>
      </c>
      <c r="AP43" s="510">
        <f ca="1">(AP$42=$B$9)*AP35+((AP$42-AP$34)/(AQ$34-AP$34)*AQ35+(AP$34-AO$42)/(AP$34-AO$34)*AP35)*(AP$42&gt;$B$10)+IF(AP$42=$B$10,SUM($F35:AO35)-SUM($F43:AO43)+AP35+(AP$42-AP$34)/(AQ$34-AP$34)*AQ35,0)</f>
        <v>0</v>
      </c>
      <c r="AQ43" s="510">
        <f ca="1">(AQ$42=$B$9)*AQ35+((AQ$42-AQ$34)/(AR$34-AQ$34)*AR35+(AQ$34-AP$42)/(AQ$34-AP$34)*AQ35)*(AQ$42&gt;$B$10)+IF(AQ$42=$B$10,SUM($F35:AP35)-SUM($F43:AP43)+AQ35+(AQ$42-AQ$34)/(AR$34-AQ$34)*AR35,0)</f>
        <v>0</v>
      </c>
      <c r="AR43" s="510">
        <f ca="1">(AR$42=$B$9)*AR35+((AR$42-AR$34)/(AS$34-AR$34)*AS35+(AR$34-AQ$42)/(AR$34-AQ$34)*AR35)*(AR$42&gt;$B$10)+IF(AR$42=$B$10,SUM($F35:AQ35)-SUM($F43:AQ43)+AR35+(AR$42-AR$34)/(AS$34-AR$34)*AS35,0)</f>
        <v>0</v>
      </c>
      <c r="AS43" s="510">
        <f ca="1">(AS$42=$B$9)*AS35+((AS$42-AS$34)/(AT$34-AS$34)*AT35+(AS$34-AR$42)/(AS$34-AR$34)*AS35)*(AS$42&gt;$B$10)+IF(AS$42=$B$10,SUM($F35:AR35)-SUM($F43:AR43)+AS35+(AS$42-AS$34)/(AT$34-AS$34)*AT35,0)</f>
        <v>0</v>
      </c>
      <c r="AT43" s="510">
        <f ca="1">(AT$42=$B$9)*AT35+((AT$42-AT$34)/(AU$34-AT$34)*AU35+(AT$34-AS$42)/(AT$34-AS$34)*AT35)*(AT$42&gt;$B$10)+IF(AT$42=$B$10,SUM($F35:AS35)-SUM($F43:AS43)+AT35+(AT$42-AT$34)/(AU$34-AT$34)*AU35,0)</f>
        <v>0</v>
      </c>
      <c r="AU43" s="510">
        <f ca="1">(AU$42=$B$9)*AU35+((AU$42-AU$34)/(AV$34-AU$34)*AV35+(AU$34-AT$42)/(AU$34-AT$34)*AU35)*(AU$42&gt;$B$10)+IF(AU$42=$B$10,SUM($F35:AT35)-SUM($F43:AT43)+AU35+(AU$42-AU$34)/(AV$34-AU$34)*AV35,0)</f>
        <v>0</v>
      </c>
      <c r="AV43" s="510">
        <f ca="1">(AV$42=$B$9)*AV35+((AV$42-AV$34)/(AW$34-AV$34)*AW35+(AV$34-AU$42)/(AV$34-AU$34)*AV35)*(AV$42&gt;$B$10)+IF(AV$42=$B$10,SUM($F35:AU35)-SUM($F43:AU43)+AV35+(AV$42-AV$34)/(AW$34-AV$34)*AW35,0)</f>
        <v>0</v>
      </c>
      <c r="AW43" s="510">
        <f ca="1">(AW$42=$B$9)*AW35+((AW$42-AW$34)/(AX$34-AW$34)*AX35+(AW$34-AV$42)/(AW$34-AV$34)*AW35)*(AW$42&gt;$B$10)+IF(AW$42=$B$10,SUM($F35:AV35)-SUM($F43:AV43)+AW35+(AW$42-AW$34)/(AX$34-AW$34)*AX35,0)</f>
        <v>0</v>
      </c>
      <c r="AX43" s="510">
        <f ca="1">(AX$42=$B$9)*AX35+((AX$42-AX$34)/(AY$34-AX$34)*AY35+(AX$34-AW$42)/(AX$34-AW$34)*AX35)*(AX$42&gt;$B$10)+IF(AX$42=$B$10,SUM($F35:AW35)-SUM($F43:AW43)+AX35+(AX$42-AX$34)/(AY$34-AX$34)*AY35,0)</f>
        <v>0</v>
      </c>
      <c r="AY43" s="510">
        <f ca="1">(AY$42=$B$9)*AY35+((AY$42-AY$34)/(AZ$34-AY$34)*AZ35+(AY$34-AX$42)/(AY$34-AX$34)*AY35)*(AY$42&gt;$B$10)+IF(AY$42=$B$10,SUM($F35:AX35)-SUM($F43:AX43)+AY35+(AY$42-AY$34)/(AZ$34-AY$34)*AZ35,0)</f>
        <v>0</v>
      </c>
      <c r="AZ43" s="510">
        <f ca="1">(AZ$42=$B$9)*AZ35+((AZ$42-AZ$34)/(BA$34-AZ$34)*BA35+(AZ$34-AY$42)/(AZ$34-AY$34)*AZ35)*(AZ$42&gt;$B$10)+IF(AZ$42=$B$10,SUM($F35:AY35)-SUM($F43:AY43)+AZ35+(AZ$42-AZ$34)/(BA$34-AZ$34)*BA35,0)</f>
        <v>0</v>
      </c>
      <c r="BA43" s="510">
        <f ca="1">(BA$42=$B$9)*BA35+((BA$42-BA$34)/(BB$34-BA$34)*BB35+(BA$34-AZ$42)/(BA$34-AZ$34)*BA35)*(BA$42&gt;$B$10)+IF(BA$42=$B$10,SUM($F35:AZ35)-SUM($F43:AZ43)+BA35+(BA$42-BA$34)/(BB$34-BA$34)*BB35,0)</f>
        <v>0</v>
      </c>
      <c r="BB43" s="510">
        <f ca="1">(BB$42=$B$9)*BB35+((BB$42-BB$34)/(BC$34-BB$34)*BC35+(BB$34-BA$42)/(BB$34-BA$34)*BB35)*(BB$42&gt;$B$10)+IF(BB$42=$B$10,SUM($F35:BA35)-SUM($F43:BA43)+BB35+(BB$42-BB$34)/(BC$34-BB$34)*BC35,0)</f>
        <v>0</v>
      </c>
      <c r="BC43" s="510">
        <f ca="1">(BC$42=$B$9)*BC35+((BC$42-BC$34)/(BD$34-BC$34)*BD35+(BC$34-BB$42)/(BC$34-BB$34)*BC35)*(BC$42&gt;$B$10)+IF(BC$42=$B$10,SUM($F35:BB35)-SUM($F43:BB43)+BC35+(BC$42-BC$34)/(BD$34-BC$34)*BD35,0)</f>
        <v>0</v>
      </c>
      <c r="BD43" s="510">
        <f ca="1">(BD$42=$B$9)*BD35+((BD$42-BD$34)/(BE$34-BD$34)*BE35+(BD$34-BC$42)/(BD$34-BC$34)*BD35)*(BD$42&gt;$B$10)+IF(BD$42=$B$10,SUM($F35:BC35)-SUM($F43:BC43)+BD35+(BD$42-BD$34)/(BE$34-BD$34)*BE35,0)</f>
        <v>0</v>
      </c>
      <c r="BE43" s="510">
        <f ca="1">(BE$42=$B$9)*BE35+((BE$42-BE$34)/(BF$34-BE$34)*BF35+(BE$34-BD$42)/(BE$34-BD$34)*BE35)*(BE$42&gt;$B$10)+IF(BE$42=$B$10,SUM($F35:BD35)-SUM($F43:BD43)+BE35+(BE$42-BE$34)/(BF$34-BE$34)*BF35,0)</f>
        <v>0</v>
      </c>
      <c r="BF43" s="510">
        <f ca="1">(BF$42=$B$9)*BF35+((BF$42-BF$34)/(BG$34-BF$34)*BG35+(BF$34-BE$42)/(BF$34-BE$34)*BF35)*(BF$42&gt;$B$10)+IF(BF$42=$B$10,SUM($F35:BE35)-SUM($F43:BE43)+BF35+(BF$42-BF$34)/(BG$34-BF$34)*BG35,0)</f>
        <v>0</v>
      </c>
      <c r="BG43" s="510">
        <f ca="1">(BG$42=$B$9)*BG35+((BG$42-BG$34)/(BH$34-BG$34)*BH35+(BG$34-BF$42)/(BG$34-BF$34)*BG35)*(BG$42&gt;$B$10)+IF(BG$42=$B$10,SUM($F35:BF35)-SUM($F43:BF43)+BG35+(BG$42-BG$34)/(BH$34-BG$34)*BH35,0)</f>
        <v>0</v>
      </c>
      <c r="BH43" s="510">
        <f ca="1">(BH$42=$B$9)*BH35+((BH$42-BH$34)/(BI$34-BH$34)*BI35+(BH$34-BG$42)/(BH$34-BG$34)*BH35)*(BH$42&gt;$B$10)+IF(BH$42=$B$10,SUM($F35:BG35)-SUM($F43:BG43)+BH35+(BH$42-BH$34)/(BI$34-BH$34)*BI35,0)</f>
        <v>0</v>
      </c>
      <c r="BI43" s="510">
        <f ca="1">(BI$42=$B$9)*BI35+((BI$42-BI$34)/(BJ$34-BI$34)*BJ35+(BI$34-BH$42)/(BI$34-BH$34)*BI35)*(BI$42&gt;$B$10)+IF(BI$42=$B$10,SUM($F35:BH35)-SUM($F43:BH43)+BI35+(BI$42-BI$34)/(BJ$34-BI$34)*BJ35,0)</f>
        <v>0</v>
      </c>
      <c r="BJ43" s="510">
        <f ca="1">(BJ$42=$B$9)*BJ35+((BJ$42-BJ$34)/(BK$34-BJ$34)*BK35+(BJ$34-BI$42)/(BJ$34-BI$34)*BJ35)*(BJ$42&gt;$B$10)+IF(BJ$42=$B$10,SUM($F35:BI35)-SUM($F43:BI43)+BJ35+(BJ$42-BJ$34)/(BK$34-BJ$34)*BK35,0)</f>
        <v>0</v>
      </c>
      <c r="BK43" s="510">
        <f ca="1">(BK$42=$B$9)*BK35+((BK$42-BK$34)/(BL$34-BK$34)*BL35+(BK$34-BJ$42)/(BK$34-BJ$34)*BK35)*(BK$42&gt;$B$10)+IF(BK$42=$B$10,SUM($F35:BJ35)-SUM($F43:BJ43)+BK35+(BK$42-BK$34)/(BL$34-BK$34)*BL35,0)</f>
        <v>0</v>
      </c>
      <c r="BL43" s="510">
        <f ca="1">(BL$42=$B$9)*BL35+((BL$42-BL$34)/(BM$34-BL$34)*BM35+(BL$34-BK$42)/(BL$34-BK$34)*BL35)*(BL$42&gt;$B$10)+IF(BL$42=$B$10,SUM($F35:BK35)-SUM($F43:BK43)+BL35+(BL$42-BL$34)/(BM$34-BL$34)*BM35,0)</f>
        <v>0</v>
      </c>
      <c r="BM43" s="510">
        <f ca="1">(BM$42=$B$9)*BM35+((BM$42-BM$34)/(BN$34-BM$34)*BN35+(BM$34-BL$42)/(BM$34-BL$34)*BM35)*(BM$42&gt;$B$10)+IF(BM$42=$B$10,SUM($F35:BL35)-SUM($F43:BL43)+BM35+(BM$42-BM$34)/(BN$34-BM$34)*BN35,0)</f>
        <v>0</v>
      </c>
      <c r="BN43" s="510">
        <f ca="1">(BN$42=$B$9)*BN35+((BN$42-BN$34)/(BO$34-BN$34)*BO35+(BN$34-BM$42)/(BN$34-BM$34)*BN35)*(BN$42&gt;$B$10)+IF(BN$42=$B$10,SUM($F35:BM35)-SUM($F43:BM43)+BN35+(BN$42-BN$34)/(BO$34-BN$34)*BO35,0)</f>
        <v>0</v>
      </c>
      <c r="BO43" s="510">
        <f ca="1">(BO$42=$B$9)*BO35+((BO$42-BO$34)/(BP$34-BO$34)*BP35+(BO$34-BN$42)/(BO$34-BN$34)*BO35)*(BO$42&gt;$B$10)+IF(BO$42=$B$10,SUM($F35:BN35)-SUM($F43:BN43)+BO35+(BO$42-BO$34)/(BP$34-BO$34)*BP35,0)</f>
        <v>0</v>
      </c>
      <c r="BP43" s="510">
        <f ca="1">(BP$42=$B$9)*BP35+((BP$42-BP$34)/(BQ$34-BP$34)*BQ35+(BP$34-BO$42)/(BP$34-BO$34)*BP35)*(BP$42&gt;$B$10)+IF(BP$42=$B$10,SUM($F35:BO35)-SUM($F43:BO43)+BP35+(BP$42-BP$34)/(BQ$34-BP$34)*BQ35,0)</f>
        <v>0</v>
      </c>
      <c r="BQ43" s="510">
        <f ca="1">(BQ$42=$B$9)*BQ35+((BQ$42-BQ$34)/(BR$34-BQ$34)*BR35+(BQ$34-BP$42)/(BQ$34-BP$34)*BQ35)*(BQ$42&gt;$B$10)+IF(BQ$42=$B$10,SUM($F35:BP35)-SUM($F43:BP43)+BQ35+(BQ$42-BQ$34)/(BR$34-BQ$34)*BR35,0)</f>
        <v>0</v>
      </c>
      <c r="BR43" s="510">
        <f ca="1">(BR$42=$B$9)*BR35+((BR$42-BR$34)/(BS$34-BR$34)*BS35+(BR$34-BQ$42)/(BR$34-BQ$34)*BR35)*(BR$42&gt;$B$10)+IF(BR$42=$B$10,SUM($F35:BQ35)-SUM($F43:BQ43)+BR35+(BR$42-BR$34)/(BS$34-BR$34)*BS35,0)</f>
        <v>0</v>
      </c>
      <c r="BS43" s="510">
        <f ca="1">(BS$42=$B$9)*BS35+((BS$42-BS$34)/(BT$34-BS$34)*BT35+(BS$34-BR$42)/(BS$34-BR$34)*BS35)*(BS$42&gt;$B$10)+IF(BS$42=$B$10,SUM($F35:BR35)-SUM($F43:BR43)+BS35+(BS$42-BS$34)/(BT$34-BS$34)*BT35,0)</f>
        <v>0</v>
      </c>
      <c r="BT43" s="510">
        <f ca="1">(BT$42=$B$9)*BT35+((BT$42-BT$34)/(BU$34-BT$34)*BU35+(BT$34-BS$42)/(BT$34-BS$34)*BT35)*(BT$42&gt;$B$10)+IF(BT$42=$B$10,SUM($F35:BS35)-SUM($F43:BS43)+BT35+(BT$42-BT$34)/(BU$34-BT$34)*BU35,0)</f>
        <v>0</v>
      </c>
      <c r="BU43" s="510">
        <f ca="1">(BU$42=$B$9)*BU35+((BU$42-BU$34)/(BV$34-BU$34)*BV35+(BU$34-BT$42)/(BU$34-BT$34)*BU35)*(BU$42&gt;$B$10)+IF(BU$42=$B$10,SUM($F35:BT35)-SUM($F43:BT43)+BU35+(BU$42-BU$34)/(BV$34-BU$34)*BV35,0)</f>
        <v>0</v>
      </c>
      <c r="BV43" s="510">
        <f ca="1">(BV$42=$B$9)*BV35+((BV$42-BV$34)/(BW$34-BV$34)*BW35+(BV$34-BU$42)/(BV$34-BU$34)*BV35)*(BV$42&gt;$B$10)+IF(BV$42=$B$10,SUM($F35:BU35)-SUM($F43:BU43)+BV35+(BV$42-BV$34)/(BW$34-BV$34)*BW35,0)</f>
        <v>0</v>
      </c>
      <c r="BW43" s="510">
        <f ca="1">(BW$42=$B$9)*BW35+((BW$42-BW$34)/(BX$34-BW$34)*BX35+(BW$34-BV$42)/(BW$34-BV$34)*BW35)*(BW$42&gt;$B$10)+IF(BW$42=$B$10,SUM($F35:BV35)-SUM($F43:BV43)+BW35+(BW$42-BW$34)/(BX$34-BW$34)*BX35,0)</f>
        <v>0</v>
      </c>
      <c r="BX43" s="510">
        <f ca="1">(BX$42=$B$9)*BX35+((BX$42-BX$34)/(BY$34-BX$34)*BY35+(BX$34-BW$42)/(BX$34-BW$34)*BX35)*(BX$42&gt;$B$10)+IF(BX$42=$B$10,SUM($F35:BW35)-SUM($F43:BW43)+BX35+(BX$42-BX$34)/(BY$34-BX$34)*BY35,0)</f>
        <v>0</v>
      </c>
      <c r="BY43" s="510">
        <f ca="1">(BY$42=$B$9)*BY35+((BY$42-BY$34)/(BZ$34-BY$34)*BZ35+(BY$34-BX$42)/(BY$34-BX$34)*BY35)*(BY$42&gt;$B$10)+IF(BY$42=$B$10,SUM($F35:BX35)-SUM($F43:BX43)+BY35+(BY$42-BY$34)/(BZ$34-BY$34)*BZ35,0)</f>
        <v>0</v>
      </c>
      <c r="BZ43" s="510">
        <f ca="1">(BZ$42=$B$9)*BZ35+((BZ$42-BZ$34)/(CA$34-BZ$34)*CA35+(BZ$34-BY$42)/(BZ$34-BY$34)*BZ35)*(BZ$42&gt;$B$10)+IF(BZ$42=$B$10,SUM($F35:BY35)-SUM($F43:BY43)+BZ35+(BZ$42-BZ$34)/(CA$34-BZ$34)*CA35,0)</f>
        <v>0</v>
      </c>
      <c r="CA43" s="510">
        <f ca="1">(CA$42=$B$9)*CA35+((CA$42-CA$34)/(CB$34-CA$34)*CB35+(CA$34-BZ$42)/(CA$34-BZ$34)*CA35)*(CA$42&gt;$B$10)+IF(CA$42=$B$10,SUM($F35:BZ35)-SUM($F43:BZ43)+CA35+(CA$42-CA$34)/(CB$34-CA$34)*CB35,0)</f>
        <v>0</v>
      </c>
      <c r="CB43" s="510">
        <f ca="1">(CB$42=$B$9)*CB35+((CB$42-CB$34)/(CC$34-CB$34)*CC35+(CB$34-CA$42)/(CB$34-CA$34)*CB35)*(CB$42&gt;$B$10)+IF(CB$42=$B$10,SUM($F35:CA35)-SUM($F43:CA43)+CB35+(CB$42-CB$34)/(CC$34-CB$34)*CC35,0)</f>
        <v>0</v>
      </c>
      <c r="CC43" s="510">
        <f ca="1">(CC$42=$B$9)*CC35+((CC$42-CC$34)/(CD$34-CC$34)*CD35+(CC$34-CB$42)/(CC$34-CB$34)*CC35)*(CC$42&gt;$B$10)+IF(CC$42=$B$10,SUM($F35:CB35)-SUM($F43:CB43)+CC35+(CC$42-CC$34)/(CD$34-CC$34)*CD35,0)</f>
        <v>0</v>
      </c>
      <c r="CD43" s="510">
        <f ca="1">(CD$42=$B$9)*CD35+((CD$42-CD$34)/(CE$34-CD$34)*CE35+(CD$34-CC$42)/(CD$34-CC$34)*CD35)*(CD$42&gt;$B$10)+IF(CD$42=$B$10,SUM($F35:CC35)-SUM($F43:CC43)+CD35+(CD$42-CD$34)/(CE$34-CD$34)*CE35,0)</f>
        <v>0</v>
      </c>
      <c r="CE43" s="510">
        <f ca="1">(CE$42=$B$9)*CE35+((CE$42-CE$34)/(CF$34-CE$34)*CF35+(CE$34-CD$42)/(CE$34-CD$34)*CE35)*(CE$42&gt;$B$10)+IF(CE$42=$B$10,SUM($F35:CD35)-SUM($F43:CD43)+CE35+(CE$42-CE$34)/(CF$34-CE$34)*CF35,0)</f>
        <v>0</v>
      </c>
      <c r="CF43" s="510">
        <f ca="1">(CF$42=$B$9)*CF35+((CF$42-CF$34)/(CG$34-CF$34)*CG35+(CF$34-CE$42)/(CF$34-CE$34)*CF35)*(CF$42&gt;$B$10)+IF(CF$42=$B$10,SUM($F35:CE35)-SUM($F43:CE43)+CF35+(CF$42-CF$34)/(CG$34-CF$34)*CG35,0)</f>
        <v>0</v>
      </c>
      <c r="CG43" s="510">
        <f ca="1">(CG$42=$B$9)*CG35+((CG$42-CG$34)/(CH$34-CG$34)*CH35+(CG$34-CF$42)/(CG$34-CF$34)*CG35)*(CG$42&gt;$B$10)+IF(CG$42=$B$10,SUM($F35:CF35)-SUM($F43:CF43)+CG35+(CG$42-CG$34)/(CH$34-CG$34)*CH35,0)</f>
        <v>0</v>
      </c>
      <c r="CH43" s="510">
        <f ca="1">(CH$42=$B$9)*CH35+((CH$42-CH$34)/(CI$34-CH$34)*CI35+(CH$34-CG$42)/(CH$34-CG$34)*CH35)*(CH$42&gt;$B$10)+IF(CH$42=$B$10,SUM($F35:CG35)-SUM($F43:CG43)+CH35+(CH$42-CH$34)/(CI$34-CH$34)*CI35,0)</f>
        <v>0</v>
      </c>
      <c r="CI43" s="510">
        <f ca="1">(CI$42=$B$9)*CI35+((CI$42-CI$34)/(CJ$34-CI$34)*CJ35+(CI$34-CH$42)/(CI$34-CH$34)*CI35)*(CI$42&gt;$B$10)+IF(CI$42=$B$10,SUM($F35:CH35)-SUM($F43:CH43)+CI35+(CI$42-CI$34)/(CJ$34-CI$34)*CJ35,0)</f>
        <v>0</v>
      </c>
      <c r="CJ43" s="510">
        <f ca="1">(CJ$42=$B$9)*CJ35+((CJ$42-CJ$34)/(CK$34-CJ$34)*CK35+(CJ$34-CI$42)/(CJ$34-CI$34)*CJ35)*(CJ$42&gt;$B$10)+IF(CJ$42=$B$10,SUM($F35:CI35)-SUM($F43:CI43)+CJ35+(CJ$42-CJ$34)/(CK$34-CJ$34)*CK35,0)</f>
        <v>0</v>
      </c>
      <c r="CK43" s="510">
        <f ca="1">(CK$42=$B$9)*CK35+((CK$42-CK$34)/(CL$34-CK$34)*CL35+(CK$34-CJ$42)/(CK$34-CJ$34)*CK35)*(CK$42&gt;$B$10)+IF(CK$42=$B$10,SUM($F35:CJ35)-SUM($F43:CJ43)+CK35+(CK$42-CK$34)/(CL$34-CK$34)*CL35,0)</f>
        <v>0</v>
      </c>
      <c r="CL43" s="510">
        <f ca="1">(CL$42=$B$9)*CL35+((CL$42-CL$34)/(CM$34-CL$34)*CM35+(CL$34-CK$42)/(CL$34-CK$34)*CL35)*(CL$42&gt;$B$10)+IF(CL$42=$B$10,SUM($F35:CK35)-SUM($F43:CK43)+CL35+(CL$42-CL$34)/(CM$34-CL$34)*CM35,0)</f>
        <v>0</v>
      </c>
      <c r="CM43" s="510">
        <f ca="1">(CM$42=$B$9)*CM35+((CM$42-CM$34)/(CN$34-CM$34)*CN35+(CM$34-CL$42)/(CM$34-CL$34)*CM35)*(CM$42&gt;$B$10)+IF(CM$42=$B$10,SUM($F35:CL35)-SUM($F43:CL43)+CM35+(CM$42-CM$34)/(CN$34-CM$34)*CN35,0)</f>
        <v>0</v>
      </c>
      <c r="CN43" s="510">
        <f ca="1">(CN$42=$B$9)*CN35+((CN$42-CN$34)/(CO$34-CN$34)*CO35+(CN$34-CM$42)/(CN$34-CM$34)*CN35)*(CN$42&gt;$B$10)+IF(CN$42=$B$10,SUM($F35:CM35)-SUM($F43:CM43)+CN35+(CN$42-CN$34)/(CO$34-CN$34)*CO35,0)</f>
        <v>0</v>
      </c>
      <c r="CO43" s="510">
        <f ca="1">(CO$42=$B$9)*CO35+((CO$42-CO$34)/(CP$34-CO$34)*CP35+(CO$34-CN$42)/(CO$34-CN$34)*CO35)*(CO$42&gt;$B$10)+IF(CO$42=$B$10,SUM($F35:CN35)-SUM($F43:CN43)+CO35+(CO$42-CO$34)/(CP$34-CO$34)*CP35,0)</f>
        <v>0</v>
      </c>
      <c r="CP43" s="510">
        <f ca="1">(CP$42=$B$9)*CP35+((CP$42-CP$34)/(CQ$34-CP$34)*CQ35+(CP$34-CO$42)/(CP$34-CO$34)*CP35)*(CP$42&gt;$B$10)+IF(CP$42=$B$10,SUM($F35:CO35)-SUM($F43:CO43)+CP35+(CP$42-CP$34)/(CQ$34-CP$34)*CQ35,0)</f>
        <v>0</v>
      </c>
      <c r="CQ43" s="510">
        <f ca="1">(CQ$42=$B$9)*CQ35+((CQ$42-CQ$34)/(CR$34-CQ$34)*CR35+(CQ$34-CP$42)/(CQ$34-CP$34)*CQ35)*(CQ$42&gt;$B$10)+IF(CQ$42=$B$10,SUM($F35:CP35)-SUM($F43:CP43)+CQ35+(CQ$42-CQ$34)/(CR$34-CQ$34)*CR35,0)</f>
        <v>0</v>
      </c>
      <c r="CR43" s="510">
        <f ca="1">(CR$42=$B$9)*CR35+((CR$42-CR$34)/(CS$34-CR$34)*CS35+(CR$34-CQ$42)/(CR$34-CQ$34)*CR35)*(CR$42&gt;$B$10)+IF(CR$42=$B$10,SUM($F35:CQ35)-SUM($F43:CQ43)+CR35+(CR$42-CR$34)/(CS$34-CR$34)*CS35,0)</f>
        <v>0</v>
      </c>
      <c r="CS43" s="510">
        <f ca="1">(CS$42=$B$9)*CS35+((CS$42-CS$34)/(CT$34-CS$34)*CT35+(CS$34-CR$42)/(CS$34-CR$34)*CS35)*(CS$42&gt;$B$10)+IF(CS$42=$B$10,SUM($F35:CR35)-SUM($F43:CR43)+CS35+(CS$42-CS$34)/(CT$34-CS$34)*CT35,0)</f>
        <v>0</v>
      </c>
      <c r="CT43" s="510">
        <f ca="1">(CT$42=$B$9)*CT35+((CT$42-CT$34)/(CU$34-CT$34)*CU35+(CT$34-CS$42)/(CT$34-CS$34)*CT35)*(CT$42&gt;$B$10)+IF(CT$42=$B$10,SUM($F35:CS35)-SUM($F43:CS43)+CT35+(CT$42-CT$34)/(CU$34-CT$34)*CU35,0)</f>
        <v>0</v>
      </c>
      <c r="CU43" s="510">
        <f ca="1">(CU$42=$B$9)*CU35+((CU$42-CU$34)/(CV$34-CU$34)*CV35+(CU$34-CT$42)/(CU$34-CT$34)*CU35)*(CU$42&gt;$B$10)+IF(CU$42=$B$10,SUM($F35:CT35)-SUM($F43:CT43)+CU35+(CU$42-CU$34)/(CV$34-CU$34)*CV35,0)</f>
        <v>0</v>
      </c>
      <c r="CV43" s="510">
        <f ca="1">(CV$42=$B$9)*CV35+((CV$42-CV$34)/(CW$34-CV$34)*CW35+(CV$34-CU$42)/(CV$34-CU$34)*CV35)*(CV$42&gt;$B$10)+IF(CV$42=$B$10,SUM($F35:CU35)-SUM($F43:CU43)+CV35+(CV$42-CV$34)/(CW$34-CV$34)*CW35,0)</f>
        <v>0</v>
      </c>
      <c r="CW43" s="510">
        <f ca="1">(CW$42=$B$9)*CW35+((CW$42-CW$34)/(CX$34-CW$34)*CX35+(CW$34-CV$42)/(CW$34-CV$34)*CW35)*(CW$42&gt;$B$10)+IF(CW$42=$B$10,SUM($F35:CV35)-SUM($F43:CV43)+CW35+(CW$42-CW$34)/(CX$34-CW$34)*CX35,0)</f>
        <v>0</v>
      </c>
      <c r="CX43" s="510">
        <f ca="1">(CX$42=$B$9)*CX35+((CX$42-CX$34)/(CY$34-CX$34)*CY35+(CX$34-CW$42)/(CX$34-CW$34)*CX35)*(CX$42&gt;$B$10)+IF(CX$42=$B$10,SUM($F35:CW35)-SUM($F43:CW43)+CX35+(CX$42-CX$34)/(CY$34-CX$34)*CY35,0)</f>
        <v>0</v>
      </c>
      <c r="CY43" s="510">
        <f ca="1">(CY$42=$B$9)*CY35+((CY$42-CY$34)/(CZ$34-CY$34)*CZ35+(CY$34-CX$42)/(CY$34-CX$34)*CY35)*(CY$42&gt;$B$10)+IF(CY$42=$B$10,SUM($F35:CX35)-SUM($F43:CX43)+CY35+(CY$42-CY$34)/(CZ$34-CY$34)*CZ35,0)</f>
        <v>0</v>
      </c>
      <c r="CZ43" s="510">
        <f ca="1">(CZ$42=$B$9)*CZ35+((CZ$42-CZ$34)/(DA$34-CZ$34)*DA35+(CZ$34-CY$42)/(CZ$34-CY$34)*CZ35)*(CZ$42&gt;$B$10)+IF(CZ$42=$B$10,SUM($F35:CY35)-SUM($F43:CY43)+CZ35+(CZ$42-CZ$34)/(DA$34-CZ$34)*DA35,0)</f>
        <v>0</v>
      </c>
      <c r="DA43" s="510">
        <f ca="1">(DA$42=$B$9)*DA35+((DA$42-DA$34)/(DB$34-DA$34)*DB35+(DA$34-CZ$42)/(DA$34-CZ$34)*DA35)*(DA$42&gt;$B$10)+IF(DA$42=$B$10,SUM($F35:CZ35)-SUM($F43:CZ43)+DA35+(DA$42-DA$34)/(DB$34-DA$34)*DB35,0)</f>
        <v>0</v>
      </c>
      <c r="DB43" s="510">
        <f ca="1">(DB$42=$B$9)*DB35+((DB$42-DB$34)/(DC$34-DB$34)*DC35+(DB$34-DA$42)/(DB$34-DA$34)*DB35)*(DB$42&gt;$B$10)+IF(DB$42=$B$10,SUM($F35:DA35)-SUM($F43:DA43)+DB35+(DB$42-DB$34)/(DC$34-DB$34)*DC35,0)</f>
        <v>0</v>
      </c>
      <c r="DC43" s="510">
        <f ca="1">(DC$42=$B$9)*DC35+((DC$42-DC$34)/(DD$34-DC$34)*DD35+(DC$34-DB$42)/(DC$34-DB$34)*DC35)*(DC$42&gt;$B$10)+IF(DC$42=$B$10,SUM($F35:DB35)-SUM($F43:DB43)+DC35+(DC$42-DC$34)/(DD$34-DC$34)*DD35,0)</f>
        <v>0</v>
      </c>
      <c r="DD43" s="510">
        <f ca="1">(DD$42=$B$9)*DD35+((DD$42-DD$34)/(DE$34-DD$34)*DE35+(DD$34-DC$42)/(DD$34-DC$34)*DD35)*(DD$42&gt;$B$10)+IF(DD$42=$B$10,SUM($F35:DC35)-SUM($F43:DC43)+DD35+(DD$42-DD$34)/(DE$34-DD$34)*DE35,0)</f>
        <v>0</v>
      </c>
      <c r="DE43" s="510">
        <f ca="1">(DE$42=$B$9)*DE35+((DE$42-DE$34)/(DF$34-DE$34)*DF35+(DE$34-DD$42)/(DE$34-DD$34)*DE35)*(DE$42&gt;$B$10)+IF(DE$42=$B$10,SUM($F35:DD35)-SUM($F43:DD43)+DE35+(DE$42-DE$34)/(DF$34-DE$34)*DF35,0)</f>
        <v>0</v>
      </c>
      <c r="DF43" s="510">
        <f ca="1">(DF$42=$B$9)*DF35+((DF$42-DF$34)/(DG$34-DF$34)*DG35+(DF$34-DE$42)/(DF$34-DE$34)*DF35)*(DF$42&gt;$B$10)+IF(DF$42=$B$10,SUM($F35:DE35)-SUM($F43:DE43)+DF35+(DF$42-DF$34)/(DG$34-DF$34)*DG35,0)</f>
        <v>0</v>
      </c>
      <c r="DG43" s="510">
        <f ca="1">(DG$42=$B$9)*DG35+((DG$42-DG$34)/(DH$34-DG$34)*DH35+(DG$34-DF$42)/(DG$34-DF$34)*DG35)*(DG$42&gt;$B$10)+IF(DG$42=$B$10,SUM($F35:DF35)-SUM($F43:DF43)+DG35+(DG$42-DG$34)/(DH$34-DG$34)*DH35,0)</f>
        <v>0</v>
      </c>
      <c r="DH43" s="510">
        <f ca="1">(DH$42=$B$9)*DH35+((DH$42-DH$34)/(DI$34-DH$34)*DI35+(DH$34-DG$42)/(DH$34-DG$34)*DH35)*(DH$42&gt;$B$10)+IF(DH$42=$B$10,SUM($F35:DG35)-SUM($F43:DG43)+DH35+(DH$42-DH$34)/(DI$34-DH$34)*DI35,0)</f>
        <v>0</v>
      </c>
      <c r="DI43" s="510">
        <f ca="1">(DI$42=$B$9)*DI35+((DI$42-DI$34)/(DJ$34-DI$34)*DJ35+(DI$34-DH$42)/(DI$34-DH$34)*DI35)*(DI$42&gt;$B$10)+IF(DI$42=$B$10,SUM($F35:DH35)-SUM($F43:DH43)+DI35+(DI$42-DI$34)/(DJ$34-DI$34)*DJ35,0)</f>
        <v>0</v>
      </c>
      <c r="DJ43" s="510">
        <f ca="1">(DJ$42=$B$9)*DJ35+((DJ$42-DJ$34)/(DK$34-DJ$34)*DK35+(DJ$34-DI$42)/(DJ$34-DI$34)*DJ35)*(DJ$42&gt;$B$10)+IF(DJ$42=$B$10,SUM($F35:DI35)-SUM($F43:DI43)+DJ35+(DJ$42-DJ$34)/(DK$34-DJ$34)*DK35,0)</f>
        <v>0</v>
      </c>
      <c r="DK43" s="510">
        <f ca="1">(DK$42=$B$9)*DK35+((DK$42-DK$34)/(DL$34-DK$34)*DL35+(DK$34-DJ$42)/(DK$34-DJ$34)*DK35)*(DK$42&gt;$B$10)+IF(DK$42=$B$10,SUM($F35:DJ35)-SUM($F43:DJ43)+DK35+(DK$42-DK$34)/(DL$34-DK$34)*DL35,0)</f>
        <v>0</v>
      </c>
      <c r="DL43" s="510">
        <f ca="1">(DL$42=$B$9)*DL35+((DL$42-DL$34)/(DM$34-DL$34)*DM35+(DL$34-DK$42)/(DL$34-DK$34)*DL35)*(DL$42&gt;$B$10)+IF(DL$42=$B$10,SUM($F35:DK35)-SUM($F43:DK43)+DL35+(DL$42-DL$34)/(DM$34-DL$34)*DM35,0)</f>
        <v>0</v>
      </c>
      <c r="DM43" s="510">
        <f ca="1">(DM$42=$B$9)*DM35+((DM$42-DM$34)/(DN$34-DM$34)*DN35+(DM$34-DL$42)/(DM$34-DL$34)*DM35)*(DM$42&gt;$B$10)+IF(DM$42=$B$10,SUM($F35:DL35)-SUM($F43:DL43)+DM35+(DM$42-DM$34)/(DN$34-DM$34)*DN35,0)</f>
        <v>0</v>
      </c>
      <c r="DN43" s="510">
        <f ca="1">(DN$42=$B$9)*DN35+((DN$42-DN$34)/(DO$34-DN$34)*DO35+(DN$34-DM$42)/(DN$34-DM$34)*DN35)*(DN$42&gt;$B$10)+IF(DN$42=$B$10,SUM($F35:DM35)-SUM($F43:DM43)+DN35+(DN$42-DN$34)/(DO$34-DN$34)*DO35,0)</f>
        <v>0</v>
      </c>
      <c r="DO43" s="510">
        <f ca="1">(DO$42=$B$9)*DO35+((DO$42-DO$34)/(DP$34-DO$34)*DP35+(DO$34-DN$42)/(DO$34-DN$34)*DO35)*(DO$42&gt;$B$10)+IF(DO$42=$B$10,SUM($F35:DN35)-SUM($F43:DN43)+DO35+(DO$42-DO$34)/(DP$34-DO$34)*DP35,0)</f>
        <v>0</v>
      </c>
      <c r="DP43" s="510">
        <f ca="1">(DP$42=$B$9)*DP35+((DP$42-DP$34)/(DQ$34-DP$34)*DQ35+(DP$34-DO$42)/(DP$34-DO$34)*DP35)*(DP$42&gt;$B$10)+IF(DP$42=$B$10,SUM($F35:DO35)-SUM($F43:DO43)+DP35+(DP$42-DP$34)/(DQ$34-DP$34)*DQ35,0)</f>
        <v>0</v>
      </c>
      <c r="DQ43" s="510">
        <f ca="1">(DQ$42=$B$9)*DQ35+((DQ$42-DQ$34)/(DR$34-DQ$34)*DR35+(DQ$34-DP$42)/(DQ$34-DP$34)*DQ35)*(DQ$42&gt;$B$10)+IF(DQ$42=$B$10,SUM($F35:DP35)-SUM($F43:DP43)+DQ35+(DQ$42-DQ$34)/(DR$34-DQ$34)*DR35,0)</f>
        <v>0</v>
      </c>
      <c r="DR43" s="510">
        <f ca="1">(DR$42=$B$9)*DR35+((DR$42-DR$34)/(DS$34-DR$34)*DS35+(DR$34-DQ$42)/(DR$34-DQ$34)*DR35)*(DR$42&gt;$B$10)+IF(DR$42=$B$10,SUM($F35:DQ35)-SUM($F43:DQ43)+DR35+(DR$42-DR$34)/(DS$34-DR$34)*DS35,0)</f>
        <v>0</v>
      </c>
      <c r="DS43" s="510">
        <f ca="1">(DS$42=$B$9)*DS35+((DS$42-DS$34)/(DT$34-DS$34)*DT35+(DS$34-DR$42)/(DS$34-DR$34)*DS35)*(DS$42&gt;$B$10)+IF(DS$42=$B$10,SUM($F35:DR35)-SUM($F43:DR43)+DS35+(DS$42-DS$34)/(DT$34-DS$34)*DT35,0)</f>
        <v>0</v>
      </c>
      <c r="DT43" s="510">
        <f ca="1">(DT$42=$B$9)*DT35+((DT$42-DT$34)/(DU$34-DT$34)*DU35+(DT$34-DS$42)/(DT$34-DS$34)*DT35)*(DT$42&gt;$B$10)+IF(DT$42=$B$10,SUM($F35:DS35)-SUM($F43:DS43)+DT35+(DT$42-DT$34)/(DU$34-DT$34)*DU35,0)</f>
        <v>0</v>
      </c>
      <c r="DU43" s="510">
        <f ca="1">(DU$42=$B$9)*DU35+((DU$42-DU$34)/(DV$34-DU$34)*DV35+(DU$34-DT$42)/(DU$34-DT$34)*DU35)*(DU$42&gt;$B$10)+IF(DU$42=$B$10,SUM($F35:DT35)-SUM($F43:DT43)+DU35+(DU$42-DU$34)/(DV$34-DU$34)*DV35,0)</f>
        <v>0</v>
      </c>
      <c r="DV43" s="510">
        <f ca="1">(DV$42=$B$9)*DV35+((DV$42-DV$34)/(DW$34-DV$34)*DW35+(DV$34-DU$42)/(DV$34-DU$34)*DV35)*(DV$42&gt;$B$10)+IF(DV$42=$B$10,SUM($F35:DU35)-SUM($F43:DU43)+DV35+(DV$42-DV$34)/(DW$34-DV$34)*DW35,0)</f>
        <v>0</v>
      </c>
      <c r="DW43" s="510">
        <f ca="1">(DW$42=$B$9)*DW35+((DW$42-DW$34)/(DX$34-DW$34)*DX35+(DW$34-DV$42)/(DW$34-DV$34)*DW35)*(DW$42&gt;$B$10)+IF(DW$42=$B$10,SUM($F35:DV35)-SUM($F43:DV43)+DW35+(DW$42-DW$34)/(DX$34-DW$34)*DX35,0)</f>
        <v>0</v>
      </c>
    </row>
    <row r="44" spans="1:131">
      <c r="A44" s="1017" t="str">
        <f>A36</f>
        <v>SHL Gross Interest</v>
      </c>
      <c r="B44" s="970"/>
      <c r="C44" s="970"/>
      <c r="D44" s="471"/>
      <c r="E44" s="471"/>
      <c r="F44" s="611"/>
      <c r="G44" s="510">
        <f ca="1">(G$42=$B$9)*G36+((G$42-G$34)/(H$34-G$34)*H36+(G$34-F$42)/(G$34-F$34)*G36)*(G$42&gt;$B$10)+IF(G$42=$B$10,SUM($F36:F36)-SUM($F44:F44)+G36+(G$42-G$34)/(H$34-G$34)*H36,0)</f>
        <v>0</v>
      </c>
      <c r="H44" s="510">
        <f ca="1">(H$42=$B$9)*H36+((H$42-H$34)/(I$34-H$34)*I36+(H$34-G$42)/(H$34-G$34)*H36)*(H$42&gt;$B$10)+IF(H$42=$B$10,SUM($F36:G36)-SUM($F44:G44)+H36+(H$42-H$34)/(I$34-H$34)*I36,0)</f>
        <v>0</v>
      </c>
      <c r="I44" s="510">
        <f ca="1">(I$42=$B$9)*I36+((I$42-I$34)/(J$34-I$34)*J36+(I$34-H$42)/(I$34-H$34)*I36)*(I$42&gt;$B$10)+IF(I$42=$B$10,SUM($F36:H36)-SUM($F44:H44)+I36+(I$42-I$34)/(J$34-I$34)*J36,0)</f>
        <v>0</v>
      </c>
      <c r="J44" s="510">
        <f ca="1">(J$42=$B$9)*J36+((J$42-J$34)/(K$34-J$34)*K36+(J$34-I$42)/(J$34-I$34)*J36)*(J$42&gt;$B$10)+IF(J$42=$B$10,SUM($F36:I36)-SUM($F44:I44)+J36+(J$42-J$34)/(K$34-J$34)*K36,0)</f>
        <v>0</v>
      </c>
      <c r="K44" s="510">
        <f ca="1">(K$42=$B$9)*K36+((K$42-K$34)/(L$34-K$34)*L36+(K$34-J$42)/(K$34-J$34)*K36)*(K$42&gt;$B$10)+IF(K$42=$B$10,SUM($F36:J36)-SUM($F44:J44)+K36+(K$42-K$34)/(L$34-K$34)*L36,0)</f>
        <v>0</v>
      </c>
      <c r="L44" s="510">
        <f ca="1">(L$42=$B$9)*L36+((L$42-L$34)/(M$34-L$34)*M36+(L$34-K$42)/(L$34-K$34)*L36)*(L$42&gt;$B$10)+IF(L$42=$B$10,SUM($F36:K36)-SUM($F44:K44)+L36+(L$42-L$34)/(M$34-L$34)*M36,0)</f>
        <v>0</v>
      </c>
      <c r="M44" s="510">
        <f ca="1">(M$42=$B$9)*M36+((M$42-M$34)/(N$34-M$34)*N36+(M$34-L$42)/(M$34-L$34)*M36)*(M$42&gt;$B$10)+IF(M$42=$B$10,SUM($F36:L36)-SUM($F44:L44)+M36+(M$42-M$34)/(N$34-M$34)*N36,0)</f>
        <v>0</v>
      </c>
      <c r="N44" s="510">
        <f ca="1">(N$42=$B$9)*N36+((N$42-N$34)/(O$34-N$34)*O36+(N$34-M$42)/(N$34-M$34)*N36)*(N$42&gt;$B$10)+IF(N$42=$B$10,SUM($F36:M36)-SUM($F44:M44)+N36+(N$42-N$34)/(O$34-N$34)*O36,0)</f>
        <v>0</v>
      </c>
      <c r="O44" s="510">
        <f ca="1">(O$42=$B$9)*O36+((O$42-O$34)/(P$34-O$34)*P36+(O$34-N$42)/(O$34-N$34)*O36)*(O$42&gt;$B$10)+IF(O$42=$B$10,SUM($F36:N36)-SUM($F44:N44)+O36+(O$42-O$34)/(P$34-O$34)*P36,0)</f>
        <v>0</v>
      </c>
      <c r="P44" s="510">
        <f ca="1">(P$42=$B$9)*P36+((P$42-P$34)/(Q$34-P$34)*Q36+(P$34-O$42)/(P$34-O$34)*P36)*(P$42&gt;$B$10)+IF(P$42=$B$10,SUM($F36:O36)-SUM($F44:O44)+P36+(P$42-P$34)/(Q$34-P$34)*Q36,0)</f>
        <v>0</v>
      </c>
      <c r="Q44" s="510">
        <f ca="1">(Q$42=$B$9)*Q36+((Q$42-Q$34)/(R$34-Q$34)*R36+(Q$34-P$42)/(Q$34-P$34)*Q36)*(Q$42&gt;$B$10)+IF(Q$42=$B$10,SUM($F36:P36)-SUM($F44:P44)+Q36+(Q$42-Q$34)/(R$34-Q$34)*R36,0)</f>
        <v>0</v>
      </c>
      <c r="R44" s="510">
        <f ca="1">(R$42=$B$9)*R36+((R$42-R$34)/(S$34-R$34)*S36+(R$34-Q$42)/(R$34-Q$34)*R36)*(R$42&gt;$B$10)+IF(R$42=$B$10,SUM($F36:Q36)-SUM($F44:Q44)+R36+(R$42-R$34)/(S$34-R$34)*S36,0)</f>
        <v>0</v>
      </c>
      <c r="S44" s="510">
        <f ca="1">(S$42=$B$9)*S36+((S$42-S$34)/(T$34-S$34)*T36+(S$34-R$42)/(S$34-R$34)*S36)*(S$42&gt;$B$10)+IF(S$42=$B$10,SUM($F36:R36)-SUM($F44:R44)+S36+(S$42-S$34)/(T$34-S$34)*T36,0)</f>
        <v>0</v>
      </c>
      <c r="T44" s="510">
        <f ca="1">(T$42=$B$9)*T36+((T$42-T$34)/(U$34-T$34)*U36+(T$34-S$42)/(T$34-S$34)*T36)*(T$42&gt;$B$10)+IF(T$42=$B$10,SUM($F36:S36)-SUM($F44:S44)+T36+(T$42-T$34)/(U$34-T$34)*U36,0)</f>
        <v>0</v>
      </c>
      <c r="U44" s="510">
        <f ca="1">(U$42=$B$9)*U36+((U$42-U$34)/(V$34-U$34)*V36+(U$34-T$42)/(U$34-T$34)*U36)*(U$42&gt;$B$10)+IF(U$42=$B$10,SUM($F36:T36)-SUM($F44:T44)+U36+(U$42-U$34)/(V$34-U$34)*V36,0)</f>
        <v>0</v>
      </c>
      <c r="V44" s="510">
        <f ca="1">(V$42=$B$9)*V36+((V$42-V$34)/(W$34-V$34)*W36+(V$34-U$42)/(V$34-U$34)*V36)*(V$42&gt;$B$10)+IF(V$42=$B$10,SUM($F36:U36)-SUM($F44:U44)+V36+(V$42-V$34)/(W$34-V$34)*W36,0)</f>
        <v>0</v>
      </c>
      <c r="W44" s="510">
        <f ca="1">(W$42=$B$9)*W36+((W$42-W$34)/(X$34-W$34)*X36+(W$34-V$42)/(W$34-V$34)*W36)*(W$42&gt;$B$10)+IF(W$42=$B$10,SUM($F36:V36)-SUM($F44:V44)+W36+(W$42-W$34)/(X$34-W$34)*X36,0)</f>
        <v>0</v>
      </c>
      <c r="X44" s="510">
        <f ca="1">(X$42=$B$9)*X36+((X$42-X$34)/(Y$34-X$34)*Y36+(X$34-W$42)/(X$34-W$34)*X36)*(X$42&gt;$B$10)+IF(X$42=$B$10,SUM($F36:W36)-SUM($F44:W44)+X36+(X$42-X$34)/(Y$34-X$34)*Y36,0)</f>
        <v>0</v>
      </c>
      <c r="Y44" s="510">
        <f ca="1">(Y$42=$B$9)*Y36+((Y$42-Y$34)/(Z$34-Y$34)*Z36+(Y$34-X$42)/(Y$34-X$34)*Y36)*(Y$42&gt;$B$10)+IF(Y$42=$B$10,SUM($F36:X36)-SUM($F44:X44)+Y36+(Y$42-Y$34)/(Z$34-Y$34)*Z36,0)</f>
        <v>0</v>
      </c>
      <c r="Z44" s="510">
        <f ca="1">(Z$42=$B$9)*Z36+((Z$42-Z$34)/(AA$34-Z$34)*AA36+(Z$34-Y$42)/(Z$34-Y$34)*Z36)*(Z$42&gt;$B$10)+IF(Z$42=$B$10,SUM($F36:Y36)-SUM($F44:Y44)+Z36+(Z$42-Z$34)/(AA$34-Z$34)*AA36,0)</f>
        <v>0</v>
      </c>
      <c r="AA44" s="510">
        <f ca="1">(AA$42=$B$9)*AA36+((AA$42-AA$34)/(AB$34-AA$34)*AB36+(AA$34-Z$42)/(AA$34-Z$34)*AA36)*(AA$42&gt;$B$10)+IF(AA$42=$B$10,SUM($F36:Z36)-SUM($F44:Z44)+AA36+(AA$42-AA$34)/(AB$34-AA$34)*AB36,0)</f>
        <v>0</v>
      </c>
      <c r="AB44" s="510">
        <f ca="1">(AB$42=$B$9)*AB36+((AB$42-AB$34)/(AC$34-AB$34)*AC36+(AB$34-AA$42)/(AB$34-AA$34)*AB36)*(AB$42&gt;$B$10)+IF(AB$42=$B$10,SUM($F36:AA36)-SUM($F44:AA44)+AB36+(AB$42-AB$34)/(AC$34-AB$34)*AC36,0)</f>
        <v>0</v>
      </c>
      <c r="AC44" s="510">
        <f ca="1">(AC$42=$B$9)*AC36+((AC$42-AC$34)/(AD$34-AC$34)*AD36+(AC$34-AB$42)/(AC$34-AB$34)*AC36)*(AC$42&gt;$B$10)+IF(AC$42=$B$10,SUM($F36:AB36)-SUM($F44:AB44)+AC36+(AC$42-AC$34)/(AD$34-AC$34)*AD36,0)</f>
        <v>0</v>
      </c>
      <c r="AD44" s="510">
        <f ca="1">(AD$42=$B$9)*AD36+((AD$42-AD$34)/(AE$34-AD$34)*AE36+(AD$34-AC$42)/(AD$34-AC$34)*AD36)*(AD$42&gt;$B$10)+IF(AD$42=$B$10,SUM($F36:AC36)-SUM($F44:AC44)+AD36+(AD$42-AD$34)/(AE$34-AD$34)*AE36,0)</f>
        <v>0</v>
      </c>
      <c r="AE44" s="510">
        <f ca="1">(AE$42=$B$9)*AE36+((AE$42-AE$34)/(AF$34-AE$34)*AF36+(AE$34-AD$42)/(AE$34-AD$34)*AE36)*(AE$42&gt;$B$10)+IF(AE$42=$B$10,SUM($F36:AD36)-SUM($F44:AD44)+AE36+(AE$42-AE$34)/(AF$34-AE$34)*AF36,0)</f>
        <v>0</v>
      </c>
      <c r="AF44" s="510">
        <f ca="1">(AF$42=$B$9)*AF36+((AF$42-AF$34)/(AG$34-AF$34)*AG36+(AF$34-AE$42)/(AF$34-AE$34)*AF36)*(AF$42&gt;$B$10)+IF(AF$42=$B$10,SUM($F36:AE36)-SUM($F44:AE44)+AF36+(AF$42-AF$34)/(AG$34-AF$34)*AG36,0)</f>
        <v>0</v>
      </c>
      <c r="AG44" s="510">
        <f ca="1">(AG$42=$B$9)*AG36+((AG$42-AG$34)/(AH$34-AG$34)*AH36+(AG$34-AF$42)/(AG$34-AF$34)*AG36)*(AG$42&gt;$B$10)+IF(AG$42=$B$10,SUM($F36:AF36)-SUM($F44:AF44)+AG36+(AG$42-AG$34)/(AH$34-AG$34)*AH36,0)</f>
        <v>0</v>
      </c>
      <c r="AH44" s="510">
        <f ca="1">(AH$42=$B$9)*AH36+((AH$42-AH$34)/(AI$34-AH$34)*AI36+(AH$34-AG$42)/(AH$34-AG$34)*AH36)*(AH$42&gt;$B$10)+IF(AH$42=$B$10,SUM($F36:AG36)-SUM($F44:AG44)+AH36+(AH$42-AH$34)/(AI$34-AH$34)*AI36,0)</f>
        <v>0</v>
      </c>
      <c r="AI44" s="510">
        <f ca="1">(AI$42=$B$9)*AI36+((AI$42-AI$34)/(AJ$34-AI$34)*AJ36+(AI$34-AH$42)/(AI$34-AH$34)*AI36)*(AI$42&gt;$B$10)+IF(AI$42=$B$10,SUM($F36:AH36)-SUM($F44:AH44)+AI36+(AI$42-AI$34)/(AJ$34-AI$34)*AJ36,0)</f>
        <v>0</v>
      </c>
      <c r="AJ44" s="510">
        <f ca="1">(AJ$42=$B$9)*AJ36+((AJ$42-AJ$34)/(AK$34-AJ$34)*AK36+(AJ$34-AI$42)/(AJ$34-AI$34)*AJ36)*(AJ$42&gt;$B$10)+IF(AJ$42=$B$10,SUM($F36:AI36)-SUM($F44:AI44)+AJ36+(AJ$42-AJ$34)/(AK$34-AJ$34)*AK36,0)</f>
        <v>0</v>
      </c>
      <c r="AK44" s="510">
        <f ca="1">(AK$42=$B$9)*AK36+((AK$42-AK$34)/(AL$34-AK$34)*AL36+(AK$34-AJ$42)/(AK$34-AJ$34)*AK36)*(AK$42&gt;$B$10)+IF(AK$42=$B$10,SUM($F36:AJ36)-SUM($F44:AJ44)+AK36+(AK$42-AK$34)/(AL$34-AK$34)*AL36,0)</f>
        <v>0</v>
      </c>
      <c r="AL44" s="510">
        <f ca="1">(AL$42=$B$9)*AL36+((AL$42-AL$34)/(AM$34-AL$34)*AM36+(AL$34-AK$42)/(AL$34-AK$34)*AL36)*(AL$42&gt;$B$10)+IF(AL$42=$B$10,SUM($F36:AK36)-SUM($F44:AK44)+AL36+(AL$42-AL$34)/(AM$34-AL$34)*AM36,0)</f>
        <v>0</v>
      </c>
      <c r="AM44" s="510">
        <f ca="1">(AM$42=$B$9)*AM36+((AM$42-AM$34)/(AN$34-AM$34)*AN36+(AM$34-AL$42)/(AM$34-AL$34)*AM36)*(AM$42&gt;$B$10)+IF(AM$42=$B$10,SUM($F36:AL36)-SUM($F44:AL44)+AM36+(AM$42-AM$34)/(AN$34-AM$34)*AN36,0)</f>
        <v>0</v>
      </c>
      <c r="AN44" s="510">
        <f ca="1">(AN$42=$B$9)*AN36+((AN$42-AN$34)/(AO$34-AN$34)*AO36+(AN$34-AM$42)/(AN$34-AM$34)*AN36)*(AN$42&gt;$B$10)+IF(AN$42=$B$10,SUM($F36:AM36)-SUM($F44:AM44)+AN36+(AN$42-AN$34)/(AO$34-AN$34)*AO36,0)</f>
        <v>0</v>
      </c>
      <c r="AO44" s="510">
        <f ca="1">(AO$42=$B$9)*AO36+((AO$42-AO$34)/(AP$34-AO$34)*AP36+(AO$34-AN$42)/(AO$34-AN$34)*AO36)*(AO$42&gt;$B$10)+IF(AO$42=$B$10,SUM($F36:AN36)-SUM($F44:AN44)+AO36+(AO$42-AO$34)/(AP$34-AO$34)*AP36,0)</f>
        <v>0</v>
      </c>
      <c r="AP44" s="510">
        <f ca="1">(AP$42=$B$9)*AP36+((AP$42-AP$34)/(AQ$34-AP$34)*AQ36+(AP$34-AO$42)/(AP$34-AO$34)*AP36)*(AP$42&gt;$B$10)+IF(AP$42=$B$10,SUM($F36:AO36)-SUM($F44:AO44)+AP36+(AP$42-AP$34)/(AQ$34-AP$34)*AQ36,0)</f>
        <v>0</v>
      </c>
      <c r="AQ44" s="510">
        <f ca="1">(AQ$42=$B$9)*AQ36+((AQ$42-AQ$34)/(AR$34-AQ$34)*AR36+(AQ$34-AP$42)/(AQ$34-AP$34)*AQ36)*(AQ$42&gt;$B$10)+IF(AQ$42=$B$10,SUM($F36:AP36)-SUM($F44:AP44)+AQ36+(AQ$42-AQ$34)/(AR$34-AQ$34)*AR36,0)</f>
        <v>0</v>
      </c>
      <c r="AR44" s="510">
        <f ca="1">(AR$42=$B$9)*AR36+((AR$42-AR$34)/(AS$34-AR$34)*AS36+(AR$34-AQ$42)/(AR$34-AQ$34)*AR36)*(AR$42&gt;$B$10)+IF(AR$42=$B$10,SUM($F36:AQ36)-SUM($F44:AQ44)+AR36+(AR$42-AR$34)/(AS$34-AR$34)*AS36,0)</f>
        <v>0</v>
      </c>
      <c r="AS44" s="510">
        <f ca="1">(AS$42=$B$9)*AS36+((AS$42-AS$34)/(AT$34-AS$34)*AT36+(AS$34-AR$42)/(AS$34-AR$34)*AS36)*(AS$42&gt;$B$10)+IF(AS$42=$B$10,SUM($F36:AR36)-SUM($F44:AR44)+AS36+(AS$42-AS$34)/(AT$34-AS$34)*AT36,0)</f>
        <v>0</v>
      </c>
      <c r="AT44" s="510">
        <f ca="1">(AT$42=$B$9)*AT36+((AT$42-AT$34)/(AU$34-AT$34)*AU36+(AT$34-AS$42)/(AT$34-AS$34)*AT36)*(AT$42&gt;$B$10)+IF(AT$42=$B$10,SUM($F36:AS36)-SUM($F44:AS44)+AT36+(AT$42-AT$34)/(AU$34-AT$34)*AU36,0)</f>
        <v>0</v>
      </c>
      <c r="AU44" s="510">
        <f ca="1">(AU$42=$B$9)*AU36+((AU$42-AU$34)/(AV$34-AU$34)*AV36+(AU$34-AT$42)/(AU$34-AT$34)*AU36)*(AU$42&gt;$B$10)+IF(AU$42=$B$10,SUM($F36:AT36)-SUM($F44:AT44)+AU36+(AU$42-AU$34)/(AV$34-AU$34)*AV36,0)</f>
        <v>0</v>
      </c>
      <c r="AV44" s="510">
        <f ca="1">(AV$42=$B$9)*AV36+((AV$42-AV$34)/(AW$34-AV$34)*AW36+(AV$34-AU$42)/(AV$34-AU$34)*AV36)*(AV$42&gt;$B$10)+IF(AV$42=$B$10,SUM($F36:AU36)-SUM($F44:AU44)+AV36+(AV$42-AV$34)/(AW$34-AV$34)*AW36,0)</f>
        <v>0</v>
      </c>
      <c r="AW44" s="510">
        <f ca="1">(AW$42=$B$9)*AW36+((AW$42-AW$34)/(AX$34-AW$34)*AX36+(AW$34-AV$42)/(AW$34-AV$34)*AW36)*(AW$42&gt;$B$10)+IF(AW$42=$B$10,SUM($F36:AV36)-SUM($F44:AV44)+AW36+(AW$42-AW$34)/(AX$34-AW$34)*AX36,0)</f>
        <v>0</v>
      </c>
      <c r="AX44" s="510">
        <f ca="1">(AX$42=$B$9)*AX36+((AX$42-AX$34)/(AY$34-AX$34)*AY36+(AX$34-AW$42)/(AX$34-AW$34)*AX36)*(AX$42&gt;$B$10)+IF(AX$42=$B$10,SUM($F36:AW36)-SUM($F44:AW44)+AX36+(AX$42-AX$34)/(AY$34-AX$34)*AY36,0)</f>
        <v>0</v>
      </c>
      <c r="AY44" s="510">
        <f ca="1">(AY$42=$B$9)*AY36+((AY$42-AY$34)/(AZ$34-AY$34)*AZ36+(AY$34-AX$42)/(AY$34-AX$34)*AY36)*(AY$42&gt;$B$10)+IF(AY$42=$B$10,SUM($F36:AX36)-SUM($F44:AX44)+AY36+(AY$42-AY$34)/(AZ$34-AY$34)*AZ36,0)</f>
        <v>0</v>
      </c>
      <c r="AZ44" s="510">
        <f ca="1">(AZ$42=$B$9)*AZ36+((AZ$42-AZ$34)/(BA$34-AZ$34)*BA36+(AZ$34-AY$42)/(AZ$34-AY$34)*AZ36)*(AZ$42&gt;$B$10)+IF(AZ$42=$B$10,SUM($F36:AY36)-SUM($F44:AY44)+AZ36+(AZ$42-AZ$34)/(BA$34-AZ$34)*BA36,0)</f>
        <v>0</v>
      </c>
      <c r="BA44" s="510">
        <f ca="1">(BA$42=$B$9)*BA36+((BA$42-BA$34)/(BB$34-BA$34)*BB36+(BA$34-AZ$42)/(BA$34-AZ$34)*BA36)*(BA$42&gt;$B$10)+IF(BA$42=$B$10,SUM($F36:AZ36)-SUM($F44:AZ44)+BA36+(BA$42-BA$34)/(BB$34-BA$34)*BB36,0)</f>
        <v>0</v>
      </c>
      <c r="BB44" s="510">
        <f ca="1">(BB$42=$B$9)*BB36+((BB$42-BB$34)/(BC$34-BB$34)*BC36+(BB$34-BA$42)/(BB$34-BA$34)*BB36)*(BB$42&gt;$B$10)+IF(BB$42=$B$10,SUM($F36:BA36)-SUM($F44:BA44)+BB36+(BB$42-BB$34)/(BC$34-BB$34)*BC36,0)</f>
        <v>0</v>
      </c>
      <c r="BC44" s="510">
        <f ca="1">(BC$42=$B$9)*BC36+((BC$42-BC$34)/(BD$34-BC$34)*BD36+(BC$34-BB$42)/(BC$34-BB$34)*BC36)*(BC$42&gt;$B$10)+IF(BC$42=$B$10,SUM($F36:BB36)-SUM($F44:BB44)+BC36+(BC$42-BC$34)/(BD$34-BC$34)*BD36,0)</f>
        <v>0</v>
      </c>
      <c r="BD44" s="510">
        <f ca="1">(BD$42=$B$9)*BD36+((BD$42-BD$34)/(BE$34-BD$34)*BE36+(BD$34-BC$42)/(BD$34-BC$34)*BD36)*(BD$42&gt;$B$10)+IF(BD$42=$B$10,SUM($F36:BC36)-SUM($F44:BC44)+BD36+(BD$42-BD$34)/(BE$34-BD$34)*BE36,0)</f>
        <v>0</v>
      </c>
      <c r="BE44" s="510">
        <f ca="1">(BE$42=$B$9)*BE36+((BE$42-BE$34)/(BF$34-BE$34)*BF36+(BE$34-BD$42)/(BE$34-BD$34)*BE36)*(BE$42&gt;$B$10)+IF(BE$42=$B$10,SUM($F36:BD36)-SUM($F44:BD44)+BE36+(BE$42-BE$34)/(BF$34-BE$34)*BF36,0)</f>
        <v>0</v>
      </c>
      <c r="BF44" s="510">
        <f ca="1">(BF$42=$B$9)*BF36+((BF$42-BF$34)/(BG$34-BF$34)*BG36+(BF$34-BE$42)/(BF$34-BE$34)*BF36)*(BF$42&gt;$B$10)+IF(BF$42=$B$10,SUM($F36:BE36)-SUM($F44:BE44)+BF36+(BF$42-BF$34)/(BG$34-BF$34)*BG36,0)</f>
        <v>0</v>
      </c>
      <c r="BG44" s="510">
        <f ca="1">(BG$42=$B$9)*BG36+((BG$42-BG$34)/(BH$34-BG$34)*BH36+(BG$34-BF$42)/(BG$34-BF$34)*BG36)*(BG$42&gt;$B$10)+IF(BG$42=$B$10,SUM($F36:BF36)-SUM($F44:BF44)+BG36+(BG$42-BG$34)/(BH$34-BG$34)*BH36,0)</f>
        <v>0</v>
      </c>
      <c r="BH44" s="510">
        <f ca="1">(BH$42=$B$9)*BH36+((BH$42-BH$34)/(BI$34-BH$34)*BI36+(BH$34-BG$42)/(BH$34-BG$34)*BH36)*(BH$42&gt;$B$10)+IF(BH$42=$B$10,SUM($F36:BG36)-SUM($F44:BG44)+BH36+(BH$42-BH$34)/(BI$34-BH$34)*BI36,0)</f>
        <v>0</v>
      </c>
      <c r="BI44" s="510">
        <f ca="1">(BI$42=$B$9)*BI36+((BI$42-BI$34)/(BJ$34-BI$34)*BJ36+(BI$34-BH$42)/(BI$34-BH$34)*BI36)*(BI$42&gt;$B$10)+IF(BI$42=$B$10,SUM($F36:BH36)-SUM($F44:BH44)+BI36+(BI$42-BI$34)/(BJ$34-BI$34)*BJ36,0)</f>
        <v>0</v>
      </c>
      <c r="BJ44" s="510">
        <f ca="1">(BJ$42=$B$9)*BJ36+((BJ$42-BJ$34)/(BK$34-BJ$34)*BK36+(BJ$34-BI$42)/(BJ$34-BI$34)*BJ36)*(BJ$42&gt;$B$10)+IF(BJ$42=$B$10,SUM($F36:BI36)-SUM($F44:BI44)+BJ36+(BJ$42-BJ$34)/(BK$34-BJ$34)*BK36,0)</f>
        <v>0</v>
      </c>
      <c r="BK44" s="510">
        <f ca="1">(BK$42=$B$9)*BK36+((BK$42-BK$34)/(BL$34-BK$34)*BL36+(BK$34-BJ$42)/(BK$34-BJ$34)*BK36)*(BK$42&gt;$B$10)+IF(BK$42=$B$10,SUM($F36:BJ36)-SUM($F44:BJ44)+BK36+(BK$42-BK$34)/(BL$34-BK$34)*BL36,0)</f>
        <v>0</v>
      </c>
      <c r="BL44" s="510">
        <f ca="1">(BL$42=$B$9)*BL36+((BL$42-BL$34)/(BM$34-BL$34)*BM36+(BL$34-BK$42)/(BL$34-BK$34)*BL36)*(BL$42&gt;$B$10)+IF(BL$42=$B$10,SUM($F36:BK36)-SUM($F44:BK44)+BL36+(BL$42-BL$34)/(BM$34-BL$34)*BM36,0)</f>
        <v>0</v>
      </c>
      <c r="BM44" s="510">
        <f ca="1">(BM$42=$B$9)*BM36+((BM$42-BM$34)/(BN$34-BM$34)*BN36+(BM$34-BL$42)/(BM$34-BL$34)*BM36)*(BM$42&gt;$B$10)+IF(BM$42=$B$10,SUM($F36:BL36)-SUM($F44:BL44)+BM36+(BM$42-BM$34)/(BN$34-BM$34)*BN36,0)</f>
        <v>0</v>
      </c>
      <c r="BN44" s="510">
        <f ca="1">(BN$42=$B$9)*BN36+((BN$42-BN$34)/(BO$34-BN$34)*BO36+(BN$34-BM$42)/(BN$34-BM$34)*BN36)*(BN$42&gt;$B$10)+IF(BN$42=$B$10,SUM($F36:BM36)-SUM($F44:BM44)+BN36+(BN$42-BN$34)/(BO$34-BN$34)*BO36,0)</f>
        <v>0</v>
      </c>
      <c r="BO44" s="510">
        <f ca="1">(BO$42=$B$9)*BO36+((BO$42-BO$34)/(BP$34-BO$34)*BP36+(BO$34-BN$42)/(BO$34-BN$34)*BO36)*(BO$42&gt;$B$10)+IF(BO$42=$B$10,SUM($F36:BN36)-SUM($F44:BN44)+BO36+(BO$42-BO$34)/(BP$34-BO$34)*BP36,0)</f>
        <v>0</v>
      </c>
      <c r="BP44" s="510">
        <f ca="1">(BP$42=$B$9)*BP36+((BP$42-BP$34)/(BQ$34-BP$34)*BQ36+(BP$34-BO$42)/(BP$34-BO$34)*BP36)*(BP$42&gt;$B$10)+IF(BP$42=$B$10,SUM($F36:BO36)-SUM($F44:BO44)+BP36+(BP$42-BP$34)/(BQ$34-BP$34)*BQ36,0)</f>
        <v>0</v>
      </c>
      <c r="BQ44" s="510">
        <f ca="1">(BQ$42=$B$9)*BQ36+((BQ$42-BQ$34)/(BR$34-BQ$34)*BR36+(BQ$34-BP$42)/(BQ$34-BP$34)*BQ36)*(BQ$42&gt;$B$10)+IF(BQ$42=$B$10,SUM($F36:BP36)-SUM($F44:BP44)+BQ36+(BQ$42-BQ$34)/(BR$34-BQ$34)*BR36,0)</f>
        <v>0</v>
      </c>
      <c r="BR44" s="510">
        <f ca="1">(BR$42=$B$9)*BR36+((BR$42-BR$34)/(BS$34-BR$34)*BS36+(BR$34-BQ$42)/(BR$34-BQ$34)*BR36)*(BR$42&gt;$B$10)+IF(BR$42=$B$10,SUM($F36:BQ36)-SUM($F44:BQ44)+BR36+(BR$42-BR$34)/(BS$34-BR$34)*BS36,0)</f>
        <v>0</v>
      </c>
      <c r="BS44" s="510">
        <f ca="1">(BS$42=$B$9)*BS36+((BS$42-BS$34)/(BT$34-BS$34)*BT36+(BS$34-BR$42)/(BS$34-BR$34)*BS36)*(BS$42&gt;$B$10)+IF(BS$42=$B$10,SUM($F36:BR36)-SUM($F44:BR44)+BS36+(BS$42-BS$34)/(BT$34-BS$34)*BT36,0)</f>
        <v>0</v>
      </c>
      <c r="BT44" s="510">
        <f ca="1">(BT$42=$B$9)*BT36+((BT$42-BT$34)/(BU$34-BT$34)*BU36+(BT$34-BS$42)/(BT$34-BS$34)*BT36)*(BT$42&gt;$B$10)+IF(BT$42=$B$10,SUM($F36:BS36)-SUM($F44:BS44)+BT36+(BT$42-BT$34)/(BU$34-BT$34)*BU36,0)</f>
        <v>0</v>
      </c>
      <c r="BU44" s="510">
        <f ca="1">(BU$42=$B$9)*BU36+((BU$42-BU$34)/(BV$34-BU$34)*BV36+(BU$34-BT$42)/(BU$34-BT$34)*BU36)*(BU$42&gt;$B$10)+IF(BU$42=$B$10,SUM($F36:BT36)-SUM($F44:BT44)+BU36+(BU$42-BU$34)/(BV$34-BU$34)*BV36,0)</f>
        <v>0</v>
      </c>
      <c r="BV44" s="510">
        <f ca="1">(BV$42=$B$9)*BV36+((BV$42-BV$34)/(BW$34-BV$34)*BW36+(BV$34-BU$42)/(BV$34-BU$34)*BV36)*(BV$42&gt;$B$10)+IF(BV$42=$B$10,SUM($F36:BU36)-SUM($F44:BU44)+BV36+(BV$42-BV$34)/(BW$34-BV$34)*BW36,0)</f>
        <v>0</v>
      </c>
      <c r="BW44" s="510">
        <f ca="1">(BW$42=$B$9)*BW36+((BW$42-BW$34)/(BX$34-BW$34)*BX36+(BW$34-BV$42)/(BW$34-BV$34)*BW36)*(BW$42&gt;$B$10)+IF(BW$42=$B$10,SUM($F36:BV36)-SUM($F44:BV44)+BW36+(BW$42-BW$34)/(BX$34-BW$34)*BX36,0)</f>
        <v>0</v>
      </c>
      <c r="BX44" s="510">
        <f ca="1">(BX$42=$B$9)*BX36+((BX$42-BX$34)/(BY$34-BX$34)*BY36+(BX$34-BW$42)/(BX$34-BW$34)*BX36)*(BX$42&gt;$B$10)+IF(BX$42=$B$10,SUM($F36:BW36)-SUM($F44:BW44)+BX36+(BX$42-BX$34)/(BY$34-BX$34)*BY36,0)</f>
        <v>0</v>
      </c>
      <c r="BY44" s="510">
        <f ca="1">(BY$42=$B$9)*BY36+((BY$42-BY$34)/(BZ$34-BY$34)*BZ36+(BY$34-BX$42)/(BY$34-BX$34)*BY36)*(BY$42&gt;$B$10)+IF(BY$42=$B$10,SUM($F36:BX36)-SUM($F44:BX44)+BY36+(BY$42-BY$34)/(BZ$34-BY$34)*BZ36,0)</f>
        <v>0</v>
      </c>
      <c r="BZ44" s="510">
        <f ca="1">(BZ$42=$B$9)*BZ36+((BZ$42-BZ$34)/(CA$34-BZ$34)*CA36+(BZ$34-BY$42)/(BZ$34-BY$34)*BZ36)*(BZ$42&gt;$B$10)+IF(BZ$42=$B$10,SUM($F36:BY36)-SUM($F44:BY44)+BZ36+(BZ$42-BZ$34)/(CA$34-BZ$34)*CA36,0)</f>
        <v>0</v>
      </c>
      <c r="CA44" s="510">
        <f ca="1">(CA$42=$B$9)*CA36+((CA$42-CA$34)/(CB$34-CA$34)*CB36+(CA$34-BZ$42)/(CA$34-BZ$34)*CA36)*(CA$42&gt;$B$10)+IF(CA$42=$B$10,SUM($F36:BZ36)-SUM($F44:BZ44)+CA36+(CA$42-CA$34)/(CB$34-CA$34)*CB36,0)</f>
        <v>0</v>
      </c>
      <c r="CB44" s="510">
        <f ca="1">(CB$42=$B$9)*CB36+((CB$42-CB$34)/(CC$34-CB$34)*CC36+(CB$34-CA$42)/(CB$34-CA$34)*CB36)*(CB$42&gt;$B$10)+IF(CB$42=$B$10,SUM($F36:CA36)-SUM($F44:CA44)+CB36+(CB$42-CB$34)/(CC$34-CB$34)*CC36,0)</f>
        <v>0</v>
      </c>
      <c r="CC44" s="510">
        <f ca="1">(CC$42=$B$9)*CC36+((CC$42-CC$34)/(CD$34-CC$34)*CD36+(CC$34-CB$42)/(CC$34-CB$34)*CC36)*(CC$42&gt;$B$10)+IF(CC$42=$B$10,SUM($F36:CB36)-SUM($F44:CB44)+CC36+(CC$42-CC$34)/(CD$34-CC$34)*CD36,0)</f>
        <v>0</v>
      </c>
      <c r="CD44" s="510">
        <f ca="1">(CD$42=$B$9)*CD36+((CD$42-CD$34)/(CE$34-CD$34)*CE36+(CD$34-CC$42)/(CD$34-CC$34)*CD36)*(CD$42&gt;$B$10)+IF(CD$42=$B$10,SUM($F36:CC36)-SUM($F44:CC44)+CD36+(CD$42-CD$34)/(CE$34-CD$34)*CE36,0)</f>
        <v>0</v>
      </c>
      <c r="CE44" s="510">
        <f ca="1">(CE$42=$B$9)*CE36+((CE$42-CE$34)/(CF$34-CE$34)*CF36+(CE$34-CD$42)/(CE$34-CD$34)*CE36)*(CE$42&gt;$B$10)+IF(CE$42=$B$10,SUM($F36:CD36)-SUM($F44:CD44)+CE36+(CE$42-CE$34)/(CF$34-CE$34)*CF36,0)</f>
        <v>0</v>
      </c>
      <c r="CF44" s="510">
        <f ca="1">(CF$42=$B$9)*CF36+((CF$42-CF$34)/(CG$34-CF$34)*CG36+(CF$34-CE$42)/(CF$34-CE$34)*CF36)*(CF$42&gt;$B$10)+IF(CF$42=$B$10,SUM($F36:CE36)-SUM($F44:CE44)+CF36+(CF$42-CF$34)/(CG$34-CF$34)*CG36,0)</f>
        <v>0</v>
      </c>
      <c r="CG44" s="510">
        <f ca="1">(CG$42=$B$9)*CG36+((CG$42-CG$34)/(CH$34-CG$34)*CH36+(CG$34-CF$42)/(CG$34-CF$34)*CG36)*(CG$42&gt;$B$10)+IF(CG$42=$B$10,SUM($F36:CF36)-SUM($F44:CF44)+CG36+(CG$42-CG$34)/(CH$34-CG$34)*CH36,0)</f>
        <v>0</v>
      </c>
      <c r="CH44" s="510">
        <f ca="1">(CH$42=$B$9)*CH36+((CH$42-CH$34)/(CI$34-CH$34)*CI36+(CH$34-CG$42)/(CH$34-CG$34)*CH36)*(CH$42&gt;$B$10)+IF(CH$42=$B$10,SUM($F36:CG36)-SUM($F44:CG44)+CH36+(CH$42-CH$34)/(CI$34-CH$34)*CI36,0)</f>
        <v>0</v>
      </c>
      <c r="CI44" s="510">
        <f ca="1">(CI$42=$B$9)*CI36+((CI$42-CI$34)/(CJ$34-CI$34)*CJ36+(CI$34-CH$42)/(CI$34-CH$34)*CI36)*(CI$42&gt;$B$10)+IF(CI$42=$B$10,SUM($F36:CH36)-SUM($F44:CH44)+CI36+(CI$42-CI$34)/(CJ$34-CI$34)*CJ36,0)</f>
        <v>0</v>
      </c>
      <c r="CJ44" s="510">
        <f ca="1">(CJ$42=$B$9)*CJ36+((CJ$42-CJ$34)/(CK$34-CJ$34)*CK36+(CJ$34-CI$42)/(CJ$34-CI$34)*CJ36)*(CJ$42&gt;$B$10)+IF(CJ$42=$B$10,SUM($F36:CI36)-SUM($F44:CI44)+CJ36+(CJ$42-CJ$34)/(CK$34-CJ$34)*CK36,0)</f>
        <v>0</v>
      </c>
      <c r="CK44" s="510">
        <f ca="1">(CK$42=$B$9)*CK36+((CK$42-CK$34)/(CL$34-CK$34)*CL36+(CK$34-CJ$42)/(CK$34-CJ$34)*CK36)*(CK$42&gt;$B$10)+IF(CK$42=$B$10,SUM($F36:CJ36)-SUM($F44:CJ44)+CK36+(CK$42-CK$34)/(CL$34-CK$34)*CL36,0)</f>
        <v>0</v>
      </c>
      <c r="CL44" s="510">
        <f ca="1">(CL$42=$B$9)*CL36+((CL$42-CL$34)/(CM$34-CL$34)*CM36+(CL$34-CK$42)/(CL$34-CK$34)*CL36)*(CL$42&gt;$B$10)+IF(CL$42=$B$10,SUM($F36:CK36)-SUM($F44:CK44)+CL36+(CL$42-CL$34)/(CM$34-CL$34)*CM36,0)</f>
        <v>0</v>
      </c>
      <c r="CM44" s="510">
        <f ca="1">(CM$42=$B$9)*CM36+((CM$42-CM$34)/(CN$34-CM$34)*CN36+(CM$34-CL$42)/(CM$34-CL$34)*CM36)*(CM$42&gt;$B$10)+IF(CM$42=$B$10,SUM($F36:CL36)-SUM($F44:CL44)+CM36+(CM$42-CM$34)/(CN$34-CM$34)*CN36,0)</f>
        <v>0</v>
      </c>
      <c r="CN44" s="510">
        <f ca="1">(CN$42=$B$9)*CN36+((CN$42-CN$34)/(CO$34-CN$34)*CO36+(CN$34-CM$42)/(CN$34-CM$34)*CN36)*(CN$42&gt;$B$10)+IF(CN$42=$B$10,SUM($F36:CM36)-SUM($F44:CM44)+CN36+(CN$42-CN$34)/(CO$34-CN$34)*CO36,0)</f>
        <v>0</v>
      </c>
      <c r="CO44" s="510">
        <f ca="1">(CO$42=$B$9)*CO36+((CO$42-CO$34)/(CP$34-CO$34)*CP36+(CO$34-CN$42)/(CO$34-CN$34)*CO36)*(CO$42&gt;$B$10)+IF(CO$42=$B$10,SUM($F36:CN36)-SUM($F44:CN44)+CO36+(CO$42-CO$34)/(CP$34-CO$34)*CP36,0)</f>
        <v>0</v>
      </c>
      <c r="CP44" s="510">
        <f ca="1">(CP$42=$B$9)*CP36+((CP$42-CP$34)/(CQ$34-CP$34)*CQ36+(CP$34-CO$42)/(CP$34-CO$34)*CP36)*(CP$42&gt;$B$10)+IF(CP$42=$B$10,SUM($F36:CO36)-SUM($F44:CO44)+CP36+(CP$42-CP$34)/(CQ$34-CP$34)*CQ36,0)</f>
        <v>0</v>
      </c>
      <c r="CQ44" s="510">
        <f ca="1">(CQ$42=$B$9)*CQ36+((CQ$42-CQ$34)/(CR$34-CQ$34)*CR36+(CQ$34-CP$42)/(CQ$34-CP$34)*CQ36)*(CQ$42&gt;$B$10)+IF(CQ$42=$B$10,SUM($F36:CP36)-SUM($F44:CP44)+CQ36+(CQ$42-CQ$34)/(CR$34-CQ$34)*CR36,0)</f>
        <v>0</v>
      </c>
      <c r="CR44" s="510">
        <f ca="1">(CR$42=$B$9)*CR36+((CR$42-CR$34)/(CS$34-CR$34)*CS36+(CR$34-CQ$42)/(CR$34-CQ$34)*CR36)*(CR$42&gt;$B$10)+IF(CR$42=$B$10,SUM($F36:CQ36)-SUM($F44:CQ44)+CR36+(CR$42-CR$34)/(CS$34-CR$34)*CS36,0)</f>
        <v>0</v>
      </c>
      <c r="CS44" s="510">
        <f ca="1">(CS$42=$B$9)*CS36+((CS$42-CS$34)/(CT$34-CS$34)*CT36+(CS$34-CR$42)/(CS$34-CR$34)*CS36)*(CS$42&gt;$B$10)+IF(CS$42=$B$10,SUM($F36:CR36)-SUM($F44:CR44)+CS36+(CS$42-CS$34)/(CT$34-CS$34)*CT36,0)</f>
        <v>0</v>
      </c>
      <c r="CT44" s="510">
        <f ca="1">(CT$42=$B$9)*CT36+((CT$42-CT$34)/(CU$34-CT$34)*CU36+(CT$34-CS$42)/(CT$34-CS$34)*CT36)*(CT$42&gt;$B$10)+IF(CT$42=$B$10,SUM($F36:CS36)-SUM($F44:CS44)+CT36+(CT$42-CT$34)/(CU$34-CT$34)*CU36,0)</f>
        <v>0</v>
      </c>
      <c r="CU44" s="510">
        <f ca="1">(CU$42=$B$9)*CU36+((CU$42-CU$34)/(CV$34-CU$34)*CV36+(CU$34-CT$42)/(CU$34-CT$34)*CU36)*(CU$42&gt;$B$10)+IF(CU$42=$B$10,SUM($F36:CT36)-SUM($F44:CT44)+CU36+(CU$42-CU$34)/(CV$34-CU$34)*CV36,0)</f>
        <v>0</v>
      </c>
      <c r="CV44" s="510">
        <f ca="1">(CV$42=$B$9)*CV36+((CV$42-CV$34)/(CW$34-CV$34)*CW36+(CV$34-CU$42)/(CV$34-CU$34)*CV36)*(CV$42&gt;$B$10)+IF(CV$42=$B$10,SUM($F36:CU36)-SUM($F44:CU44)+CV36+(CV$42-CV$34)/(CW$34-CV$34)*CW36,0)</f>
        <v>0</v>
      </c>
      <c r="CW44" s="510">
        <f ca="1">(CW$42=$B$9)*CW36+((CW$42-CW$34)/(CX$34-CW$34)*CX36+(CW$34-CV$42)/(CW$34-CV$34)*CW36)*(CW$42&gt;$B$10)+IF(CW$42=$B$10,SUM($F36:CV36)-SUM($F44:CV44)+CW36+(CW$42-CW$34)/(CX$34-CW$34)*CX36,0)</f>
        <v>0</v>
      </c>
      <c r="CX44" s="510">
        <f ca="1">(CX$42=$B$9)*CX36+((CX$42-CX$34)/(CY$34-CX$34)*CY36+(CX$34-CW$42)/(CX$34-CW$34)*CX36)*(CX$42&gt;$B$10)+IF(CX$42=$B$10,SUM($F36:CW36)-SUM($F44:CW44)+CX36+(CX$42-CX$34)/(CY$34-CX$34)*CY36,0)</f>
        <v>0</v>
      </c>
      <c r="CY44" s="510">
        <f ca="1">(CY$42=$B$9)*CY36+((CY$42-CY$34)/(CZ$34-CY$34)*CZ36+(CY$34-CX$42)/(CY$34-CX$34)*CY36)*(CY$42&gt;$B$10)+IF(CY$42=$B$10,SUM($F36:CX36)-SUM($F44:CX44)+CY36+(CY$42-CY$34)/(CZ$34-CY$34)*CZ36,0)</f>
        <v>0</v>
      </c>
      <c r="CZ44" s="510">
        <f ca="1">(CZ$42=$B$9)*CZ36+((CZ$42-CZ$34)/(DA$34-CZ$34)*DA36+(CZ$34-CY$42)/(CZ$34-CY$34)*CZ36)*(CZ$42&gt;$B$10)+IF(CZ$42=$B$10,SUM($F36:CY36)-SUM($F44:CY44)+CZ36+(CZ$42-CZ$34)/(DA$34-CZ$34)*DA36,0)</f>
        <v>0</v>
      </c>
      <c r="DA44" s="510">
        <f ca="1">(DA$42=$B$9)*DA36+((DA$42-DA$34)/(DB$34-DA$34)*DB36+(DA$34-CZ$42)/(DA$34-CZ$34)*DA36)*(DA$42&gt;$B$10)+IF(DA$42=$B$10,SUM($F36:CZ36)-SUM($F44:CZ44)+DA36+(DA$42-DA$34)/(DB$34-DA$34)*DB36,0)</f>
        <v>0</v>
      </c>
      <c r="DB44" s="510">
        <f ca="1">(DB$42=$B$9)*DB36+((DB$42-DB$34)/(DC$34-DB$34)*DC36+(DB$34-DA$42)/(DB$34-DA$34)*DB36)*(DB$42&gt;$B$10)+IF(DB$42=$B$10,SUM($F36:DA36)-SUM($F44:DA44)+DB36+(DB$42-DB$34)/(DC$34-DB$34)*DC36,0)</f>
        <v>0</v>
      </c>
      <c r="DC44" s="510">
        <f ca="1">(DC$42=$B$9)*DC36+((DC$42-DC$34)/(DD$34-DC$34)*DD36+(DC$34-DB$42)/(DC$34-DB$34)*DC36)*(DC$42&gt;$B$10)+IF(DC$42=$B$10,SUM($F36:DB36)-SUM($F44:DB44)+DC36+(DC$42-DC$34)/(DD$34-DC$34)*DD36,0)</f>
        <v>0</v>
      </c>
      <c r="DD44" s="510">
        <f ca="1">(DD$42=$B$9)*DD36+((DD$42-DD$34)/(DE$34-DD$34)*DE36+(DD$34-DC$42)/(DD$34-DC$34)*DD36)*(DD$42&gt;$B$10)+IF(DD$42=$B$10,SUM($F36:DC36)-SUM($F44:DC44)+DD36+(DD$42-DD$34)/(DE$34-DD$34)*DE36,0)</f>
        <v>0</v>
      </c>
      <c r="DE44" s="510">
        <f ca="1">(DE$42=$B$9)*DE36+((DE$42-DE$34)/(DF$34-DE$34)*DF36+(DE$34-DD$42)/(DE$34-DD$34)*DE36)*(DE$42&gt;$B$10)+IF(DE$42=$B$10,SUM($F36:DD36)-SUM($F44:DD44)+DE36+(DE$42-DE$34)/(DF$34-DE$34)*DF36,0)</f>
        <v>0</v>
      </c>
      <c r="DF44" s="510">
        <f ca="1">(DF$42=$B$9)*DF36+((DF$42-DF$34)/(DG$34-DF$34)*DG36+(DF$34-DE$42)/(DF$34-DE$34)*DF36)*(DF$42&gt;$B$10)+IF(DF$42=$B$10,SUM($F36:DE36)-SUM($F44:DE44)+DF36+(DF$42-DF$34)/(DG$34-DF$34)*DG36,0)</f>
        <v>0</v>
      </c>
      <c r="DG44" s="510">
        <f ca="1">(DG$42=$B$9)*DG36+((DG$42-DG$34)/(DH$34-DG$34)*DH36+(DG$34-DF$42)/(DG$34-DF$34)*DG36)*(DG$42&gt;$B$10)+IF(DG$42=$B$10,SUM($F36:DF36)-SUM($F44:DF44)+DG36+(DG$42-DG$34)/(DH$34-DG$34)*DH36,0)</f>
        <v>0</v>
      </c>
      <c r="DH44" s="510">
        <f ca="1">(DH$42=$B$9)*DH36+((DH$42-DH$34)/(DI$34-DH$34)*DI36+(DH$34-DG$42)/(DH$34-DG$34)*DH36)*(DH$42&gt;$B$10)+IF(DH$42=$B$10,SUM($F36:DG36)-SUM($F44:DG44)+DH36+(DH$42-DH$34)/(DI$34-DH$34)*DI36,0)</f>
        <v>0</v>
      </c>
      <c r="DI44" s="510">
        <f ca="1">(DI$42=$B$9)*DI36+((DI$42-DI$34)/(DJ$34-DI$34)*DJ36+(DI$34-DH$42)/(DI$34-DH$34)*DI36)*(DI$42&gt;$B$10)+IF(DI$42=$B$10,SUM($F36:DH36)-SUM($F44:DH44)+DI36+(DI$42-DI$34)/(DJ$34-DI$34)*DJ36,0)</f>
        <v>0</v>
      </c>
      <c r="DJ44" s="510">
        <f ca="1">(DJ$42=$B$9)*DJ36+((DJ$42-DJ$34)/(DK$34-DJ$34)*DK36+(DJ$34-DI$42)/(DJ$34-DI$34)*DJ36)*(DJ$42&gt;$B$10)+IF(DJ$42=$B$10,SUM($F36:DI36)-SUM($F44:DI44)+DJ36+(DJ$42-DJ$34)/(DK$34-DJ$34)*DK36,0)</f>
        <v>0</v>
      </c>
      <c r="DK44" s="510">
        <f ca="1">(DK$42=$B$9)*DK36+((DK$42-DK$34)/(DL$34-DK$34)*DL36+(DK$34-DJ$42)/(DK$34-DJ$34)*DK36)*(DK$42&gt;$B$10)+IF(DK$42=$B$10,SUM($F36:DJ36)-SUM($F44:DJ44)+DK36+(DK$42-DK$34)/(DL$34-DK$34)*DL36,0)</f>
        <v>0</v>
      </c>
      <c r="DL44" s="510">
        <f ca="1">(DL$42=$B$9)*DL36+((DL$42-DL$34)/(DM$34-DL$34)*DM36+(DL$34-DK$42)/(DL$34-DK$34)*DL36)*(DL$42&gt;$B$10)+IF(DL$42=$B$10,SUM($F36:DK36)-SUM($F44:DK44)+DL36+(DL$42-DL$34)/(DM$34-DL$34)*DM36,0)</f>
        <v>0</v>
      </c>
      <c r="DM44" s="510">
        <f ca="1">(DM$42=$B$9)*DM36+((DM$42-DM$34)/(DN$34-DM$34)*DN36+(DM$34-DL$42)/(DM$34-DL$34)*DM36)*(DM$42&gt;$B$10)+IF(DM$42=$B$10,SUM($F36:DL36)-SUM($F44:DL44)+DM36+(DM$42-DM$34)/(DN$34-DM$34)*DN36,0)</f>
        <v>0</v>
      </c>
      <c r="DN44" s="510">
        <f ca="1">(DN$42=$B$9)*DN36+((DN$42-DN$34)/(DO$34-DN$34)*DO36+(DN$34-DM$42)/(DN$34-DM$34)*DN36)*(DN$42&gt;$B$10)+IF(DN$42=$B$10,SUM($F36:DM36)-SUM($F44:DM44)+DN36+(DN$42-DN$34)/(DO$34-DN$34)*DO36,0)</f>
        <v>0</v>
      </c>
      <c r="DO44" s="510">
        <f ca="1">(DO$42=$B$9)*DO36+((DO$42-DO$34)/(DP$34-DO$34)*DP36+(DO$34-DN$42)/(DO$34-DN$34)*DO36)*(DO$42&gt;$B$10)+IF(DO$42=$B$10,SUM($F36:DN36)-SUM($F44:DN44)+DO36+(DO$42-DO$34)/(DP$34-DO$34)*DP36,0)</f>
        <v>0</v>
      </c>
      <c r="DP44" s="510">
        <f ca="1">(DP$42=$B$9)*DP36+((DP$42-DP$34)/(DQ$34-DP$34)*DQ36+(DP$34-DO$42)/(DP$34-DO$34)*DP36)*(DP$42&gt;$B$10)+IF(DP$42=$B$10,SUM($F36:DO36)-SUM($F44:DO44)+DP36+(DP$42-DP$34)/(DQ$34-DP$34)*DQ36,0)</f>
        <v>0</v>
      </c>
      <c r="DQ44" s="510">
        <f ca="1">(DQ$42=$B$9)*DQ36+((DQ$42-DQ$34)/(DR$34-DQ$34)*DR36+(DQ$34-DP$42)/(DQ$34-DP$34)*DQ36)*(DQ$42&gt;$B$10)+IF(DQ$42=$B$10,SUM($F36:DP36)-SUM($F44:DP44)+DQ36+(DQ$42-DQ$34)/(DR$34-DQ$34)*DR36,0)</f>
        <v>0</v>
      </c>
      <c r="DR44" s="510">
        <f ca="1">(DR$42=$B$9)*DR36+((DR$42-DR$34)/(DS$34-DR$34)*DS36+(DR$34-DQ$42)/(DR$34-DQ$34)*DR36)*(DR$42&gt;$B$10)+IF(DR$42=$B$10,SUM($F36:DQ36)-SUM($F44:DQ44)+DR36+(DR$42-DR$34)/(DS$34-DR$34)*DS36,0)</f>
        <v>0</v>
      </c>
      <c r="DS44" s="510">
        <f ca="1">(DS$42=$B$9)*DS36+((DS$42-DS$34)/(DT$34-DS$34)*DT36+(DS$34-DR$42)/(DS$34-DR$34)*DS36)*(DS$42&gt;$B$10)+IF(DS$42=$B$10,SUM($F36:DR36)-SUM($F44:DR44)+DS36+(DS$42-DS$34)/(DT$34-DS$34)*DT36,0)</f>
        <v>0</v>
      </c>
      <c r="DT44" s="510">
        <f ca="1">(DT$42=$B$9)*DT36+((DT$42-DT$34)/(DU$34-DT$34)*DU36+(DT$34-DS$42)/(DT$34-DS$34)*DT36)*(DT$42&gt;$B$10)+IF(DT$42=$B$10,SUM($F36:DS36)-SUM($F44:DS44)+DT36+(DT$42-DT$34)/(DU$34-DT$34)*DU36,0)</f>
        <v>0</v>
      </c>
      <c r="DU44" s="510">
        <f ca="1">(DU$42=$B$9)*DU36+((DU$42-DU$34)/(DV$34-DU$34)*DV36+(DU$34-DT$42)/(DU$34-DT$34)*DU36)*(DU$42&gt;$B$10)+IF(DU$42=$B$10,SUM($F36:DT36)-SUM($F44:DT44)+DU36+(DU$42-DU$34)/(DV$34-DU$34)*DV36,0)</f>
        <v>0</v>
      </c>
      <c r="DV44" s="510">
        <f ca="1">(DV$42=$B$9)*DV36+((DV$42-DV$34)/(DW$34-DV$34)*DW36+(DV$34-DU$42)/(DV$34-DU$34)*DV36)*(DV$42&gt;$B$10)+IF(DV$42=$B$10,SUM($F36:DU36)-SUM($F44:DU44)+DV36+(DV$42-DV$34)/(DW$34-DV$34)*DW36,0)</f>
        <v>0</v>
      </c>
      <c r="DW44" s="510">
        <f ca="1">(DW$42=$B$9)*DW36+((DW$42-DW$34)/(DX$34-DW$34)*DX36+(DW$34-DV$42)/(DW$34-DV$34)*DW36)*(DW$42&gt;$B$10)+IF(DW$42=$B$10,SUM($F36:DV36)-SUM($F44:DV44)+DW36+(DW$42-DW$34)/(DX$34-DW$34)*DX36,0)</f>
        <v>0</v>
      </c>
    </row>
    <row r="45" spans="1:131">
      <c r="A45" s="1018" t="str">
        <f>A37</f>
        <v>SHL Net Interest</v>
      </c>
      <c r="B45" s="970"/>
      <c r="C45" s="970"/>
      <c r="D45" s="471"/>
      <c r="E45" s="471"/>
      <c r="F45" s="611"/>
      <c r="G45" s="510">
        <f ca="1">(G$42=$B$9)*G37+((G$42-G$34)/(H$34-G$34)*H37+(G$34-F$42)/(G$34-F$34)*G37)*(G$42&gt;$B$10)+IF(G$42=$B$10,SUM($F37:F37)-SUM($F45:F45)+G37+(G$42-G$34)/(H$34-G$34)*H37,0)</f>
        <v>0</v>
      </c>
      <c r="H45" s="510">
        <f ca="1">(H$42=$B$9)*H37+((H$42-H$34)/(I$34-H$34)*I37+(H$34-G$42)/(H$34-G$34)*H37)*(H$42&gt;$B$10)+IF(H$42=$B$10,SUM($F37:G37)-SUM($F45:G45)+H37+(H$42-H$34)/(I$34-H$34)*I37,0)</f>
        <v>0</v>
      </c>
      <c r="I45" s="510">
        <f ca="1">(I$42=$B$9)*I37+((I$42-I$34)/(J$34-I$34)*J37+(I$34-H$42)/(I$34-H$34)*I37)*(I$42&gt;$B$10)+IF(I$42=$B$10,SUM($F37:H37)-SUM($F45:H45)+I37+(I$42-I$34)/(J$34-I$34)*J37,0)</f>
        <v>0</v>
      </c>
      <c r="J45" s="510">
        <f ca="1">(J$42=$B$9)*J37+((J$42-J$34)/(K$34-J$34)*K37+(J$34-I$42)/(J$34-I$34)*J37)*(J$42&gt;$B$10)+IF(J$42=$B$10,SUM($F37:I37)-SUM($F45:I45)+J37+(J$42-J$34)/(K$34-J$34)*K37,0)</f>
        <v>0</v>
      </c>
      <c r="K45" s="510">
        <f ca="1">(K$42=$B$9)*K37+((K$42-K$34)/(L$34-K$34)*L37+(K$34-J$42)/(K$34-J$34)*K37)*(K$42&gt;$B$10)+IF(K$42=$B$10,SUM($F37:J37)-SUM($F45:J45)+K37+(K$42-K$34)/(L$34-K$34)*L37,0)</f>
        <v>0</v>
      </c>
      <c r="L45" s="510">
        <f ca="1">(L$42=$B$9)*L37+((L$42-L$34)/(M$34-L$34)*M37+(L$34-K$42)/(L$34-K$34)*L37)*(L$42&gt;$B$10)+IF(L$42=$B$10,SUM($F37:K37)-SUM($F45:K45)+L37+(L$42-L$34)/(M$34-L$34)*M37,0)</f>
        <v>0</v>
      </c>
      <c r="M45" s="510">
        <f ca="1">(M$42=$B$9)*M37+((M$42-M$34)/(N$34-M$34)*N37+(M$34-L$42)/(M$34-L$34)*M37)*(M$42&gt;$B$10)+IF(M$42=$B$10,SUM($F37:L37)-SUM($F45:L45)+M37+(M$42-M$34)/(N$34-M$34)*N37,0)</f>
        <v>0</v>
      </c>
      <c r="N45" s="510">
        <f ca="1">(N$42=$B$9)*N37+((N$42-N$34)/(O$34-N$34)*O37+(N$34-M$42)/(N$34-M$34)*N37)*(N$42&gt;$B$10)+IF(N$42=$B$10,SUM($F37:M37)-SUM($F45:M45)+N37+(N$42-N$34)/(O$34-N$34)*O37,0)</f>
        <v>0</v>
      </c>
      <c r="O45" s="510">
        <f ca="1">(O$42=$B$9)*O37+((O$42-O$34)/(P$34-O$34)*P37+(O$34-N$42)/(O$34-N$34)*O37)*(O$42&gt;$B$10)+IF(O$42=$B$10,SUM($F37:N37)-SUM($F45:N45)+O37+(O$42-O$34)/(P$34-O$34)*P37,0)</f>
        <v>0</v>
      </c>
      <c r="P45" s="510">
        <f ca="1">(P$42=$B$9)*P37+((P$42-P$34)/(Q$34-P$34)*Q37+(P$34-O$42)/(P$34-O$34)*P37)*(P$42&gt;$B$10)+IF(P$42=$B$10,SUM($F37:O37)-SUM($F45:O45)+P37+(P$42-P$34)/(Q$34-P$34)*Q37,0)</f>
        <v>0</v>
      </c>
      <c r="Q45" s="510">
        <f ca="1">(Q$42=$B$9)*Q37+((Q$42-Q$34)/(R$34-Q$34)*R37+(Q$34-P$42)/(Q$34-P$34)*Q37)*(Q$42&gt;$B$10)+IF(Q$42=$B$10,SUM($F37:P37)-SUM($F45:P45)+Q37+(Q$42-Q$34)/(R$34-Q$34)*R37,0)</f>
        <v>0</v>
      </c>
      <c r="R45" s="510">
        <f ca="1">(R$42=$B$9)*R37+((R$42-R$34)/(S$34-R$34)*S37+(R$34-Q$42)/(R$34-Q$34)*R37)*(R$42&gt;$B$10)+IF(R$42=$B$10,SUM($F37:Q37)-SUM($F45:Q45)+R37+(R$42-R$34)/(S$34-R$34)*S37,0)</f>
        <v>0</v>
      </c>
      <c r="S45" s="510">
        <f ca="1">(S$42=$B$9)*S37+((S$42-S$34)/(T$34-S$34)*T37+(S$34-R$42)/(S$34-R$34)*S37)*(S$42&gt;$B$10)+IF(S$42=$B$10,SUM($F37:R37)-SUM($F45:R45)+S37+(S$42-S$34)/(T$34-S$34)*T37,0)</f>
        <v>0</v>
      </c>
      <c r="T45" s="510">
        <f ca="1">(T$42=$B$9)*T37+((T$42-T$34)/(U$34-T$34)*U37+(T$34-S$42)/(T$34-S$34)*T37)*(T$42&gt;$B$10)+IF(T$42=$B$10,SUM($F37:S37)-SUM($F45:S45)+T37+(T$42-T$34)/(U$34-T$34)*U37,0)</f>
        <v>0</v>
      </c>
      <c r="U45" s="510">
        <f ca="1">(U$42=$B$9)*U37+((U$42-U$34)/(V$34-U$34)*V37+(U$34-T$42)/(U$34-T$34)*U37)*(U$42&gt;$B$10)+IF(U$42=$B$10,SUM($F37:T37)-SUM($F45:T45)+U37+(U$42-U$34)/(V$34-U$34)*V37,0)</f>
        <v>0</v>
      </c>
      <c r="V45" s="510">
        <f ca="1">(V$42=$B$9)*V37+((V$42-V$34)/(W$34-V$34)*W37+(V$34-U$42)/(V$34-U$34)*V37)*(V$42&gt;$B$10)+IF(V$42=$B$10,SUM($F37:U37)-SUM($F45:U45)+V37+(V$42-V$34)/(W$34-V$34)*W37,0)</f>
        <v>0</v>
      </c>
      <c r="W45" s="510">
        <f ca="1">(W$42=$B$9)*W37+((W$42-W$34)/(X$34-W$34)*X37+(W$34-V$42)/(W$34-V$34)*W37)*(W$42&gt;$B$10)+IF(W$42=$B$10,SUM($F37:V37)-SUM($F45:V45)+W37+(W$42-W$34)/(X$34-W$34)*X37,0)</f>
        <v>0</v>
      </c>
      <c r="X45" s="510">
        <f ca="1">(X$42=$B$9)*X37+((X$42-X$34)/(Y$34-X$34)*Y37+(X$34-W$42)/(X$34-W$34)*X37)*(X$42&gt;$B$10)+IF(X$42=$B$10,SUM($F37:W37)-SUM($F45:W45)+X37+(X$42-X$34)/(Y$34-X$34)*Y37,0)</f>
        <v>0</v>
      </c>
      <c r="Y45" s="510">
        <f ca="1">(Y$42=$B$9)*Y37+((Y$42-Y$34)/(Z$34-Y$34)*Z37+(Y$34-X$42)/(Y$34-X$34)*Y37)*(Y$42&gt;$B$10)+IF(Y$42=$B$10,SUM($F37:X37)-SUM($F45:X45)+Y37+(Y$42-Y$34)/(Z$34-Y$34)*Z37,0)</f>
        <v>0</v>
      </c>
      <c r="Z45" s="510">
        <f ca="1">(Z$42=$B$9)*Z37+((Z$42-Z$34)/(AA$34-Z$34)*AA37+(Z$34-Y$42)/(Z$34-Y$34)*Z37)*(Z$42&gt;$B$10)+IF(Z$42=$B$10,SUM($F37:Y37)-SUM($F45:Y45)+Z37+(Z$42-Z$34)/(AA$34-Z$34)*AA37,0)</f>
        <v>0</v>
      </c>
      <c r="AA45" s="510">
        <f ca="1">(AA$42=$B$9)*AA37+((AA$42-AA$34)/(AB$34-AA$34)*AB37+(AA$34-Z$42)/(AA$34-Z$34)*AA37)*(AA$42&gt;$B$10)+IF(AA$42=$B$10,SUM($F37:Z37)-SUM($F45:Z45)+AA37+(AA$42-AA$34)/(AB$34-AA$34)*AB37,0)</f>
        <v>0</v>
      </c>
      <c r="AB45" s="510">
        <f ca="1">(AB$42=$B$9)*AB37+((AB$42-AB$34)/(AC$34-AB$34)*AC37+(AB$34-AA$42)/(AB$34-AA$34)*AB37)*(AB$42&gt;$B$10)+IF(AB$42=$B$10,SUM($F37:AA37)-SUM($F45:AA45)+AB37+(AB$42-AB$34)/(AC$34-AB$34)*AC37,0)</f>
        <v>0</v>
      </c>
      <c r="AC45" s="510">
        <f ca="1">(AC$42=$B$9)*AC37+((AC$42-AC$34)/(AD$34-AC$34)*AD37+(AC$34-AB$42)/(AC$34-AB$34)*AC37)*(AC$42&gt;$B$10)+IF(AC$42=$B$10,SUM($F37:AB37)-SUM($F45:AB45)+AC37+(AC$42-AC$34)/(AD$34-AC$34)*AD37,0)</f>
        <v>0</v>
      </c>
      <c r="AD45" s="510">
        <f ca="1">(AD$42=$B$9)*AD37+((AD$42-AD$34)/(AE$34-AD$34)*AE37+(AD$34-AC$42)/(AD$34-AC$34)*AD37)*(AD$42&gt;$B$10)+IF(AD$42=$B$10,SUM($F37:AC37)-SUM($F45:AC45)+AD37+(AD$42-AD$34)/(AE$34-AD$34)*AE37,0)</f>
        <v>0</v>
      </c>
      <c r="AE45" s="510">
        <f ca="1">(AE$42=$B$9)*AE37+((AE$42-AE$34)/(AF$34-AE$34)*AF37+(AE$34-AD$42)/(AE$34-AD$34)*AE37)*(AE$42&gt;$B$10)+IF(AE$42=$B$10,SUM($F37:AD37)-SUM($F45:AD45)+AE37+(AE$42-AE$34)/(AF$34-AE$34)*AF37,0)</f>
        <v>0</v>
      </c>
      <c r="AF45" s="510">
        <f ca="1">(AF$42=$B$9)*AF37+((AF$42-AF$34)/(AG$34-AF$34)*AG37+(AF$34-AE$42)/(AF$34-AE$34)*AF37)*(AF$42&gt;$B$10)+IF(AF$42=$B$10,SUM($F37:AE37)-SUM($F45:AE45)+AF37+(AF$42-AF$34)/(AG$34-AF$34)*AG37,0)</f>
        <v>0</v>
      </c>
      <c r="AG45" s="510">
        <f ca="1">(AG$42=$B$9)*AG37+((AG$42-AG$34)/(AH$34-AG$34)*AH37+(AG$34-AF$42)/(AG$34-AF$34)*AG37)*(AG$42&gt;$B$10)+IF(AG$42=$B$10,SUM($F37:AF37)-SUM($F45:AF45)+AG37+(AG$42-AG$34)/(AH$34-AG$34)*AH37,0)</f>
        <v>0</v>
      </c>
      <c r="AH45" s="510">
        <f ca="1">(AH$42=$B$9)*AH37+((AH$42-AH$34)/(AI$34-AH$34)*AI37+(AH$34-AG$42)/(AH$34-AG$34)*AH37)*(AH$42&gt;$B$10)+IF(AH$42=$B$10,SUM($F37:AG37)-SUM($F45:AG45)+AH37+(AH$42-AH$34)/(AI$34-AH$34)*AI37,0)</f>
        <v>0</v>
      </c>
      <c r="AI45" s="510">
        <f ca="1">(AI$42=$B$9)*AI37+((AI$42-AI$34)/(AJ$34-AI$34)*AJ37+(AI$34-AH$42)/(AI$34-AH$34)*AI37)*(AI$42&gt;$B$10)+IF(AI$42=$B$10,SUM($F37:AH37)-SUM($F45:AH45)+AI37+(AI$42-AI$34)/(AJ$34-AI$34)*AJ37,0)</f>
        <v>0</v>
      </c>
      <c r="AJ45" s="510">
        <f ca="1">(AJ$42=$B$9)*AJ37+((AJ$42-AJ$34)/(AK$34-AJ$34)*AK37+(AJ$34-AI$42)/(AJ$34-AI$34)*AJ37)*(AJ$42&gt;$B$10)+IF(AJ$42=$B$10,SUM($F37:AI37)-SUM($F45:AI45)+AJ37+(AJ$42-AJ$34)/(AK$34-AJ$34)*AK37,0)</f>
        <v>0</v>
      </c>
      <c r="AK45" s="510">
        <f ca="1">(AK$42=$B$9)*AK37+((AK$42-AK$34)/(AL$34-AK$34)*AL37+(AK$34-AJ$42)/(AK$34-AJ$34)*AK37)*(AK$42&gt;$B$10)+IF(AK$42=$B$10,SUM($F37:AJ37)-SUM($F45:AJ45)+AK37+(AK$42-AK$34)/(AL$34-AK$34)*AL37,0)</f>
        <v>0</v>
      </c>
      <c r="AL45" s="510">
        <f ca="1">(AL$42=$B$9)*AL37+((AL$42-AL$34)/(AM$34-AL$34)*AM37+(AL$34-AK$42)/(AL$34-AK$34)*AL37)*(AL$42&gt;$B$10)+IF(AL$42=$B$10,SUM($F37:AK37)-SUM($F45:AK45)+AL37+(AL$42-AL$34)/(AM$34-AL$34)*AM37,0)</f>
        <v>0</v>
      </c>
      <c r="AM45" s="510">
        <f ca="1">(AM$42=$B$9)*AM37+((AM$42-AM$34)/(AN$34-AM$34)*AN37+(AM$34-AL$42)/(AM$34-AL$34)*AM37)*(AM$42&gt;$B$10)+IF(AM$42=$B$10,SUM($F37:AL37)-SUM($F45:AL45)+AM37+(AM$42-AM$34)/(AN$34-AM$34)*AN37,0)</f>
        <v>0</v>
      </c>
      <c r="AN45" s="510">
        <f ca="1">(AN$42=$B$9)*AN37+((AN$42-AN$34)/(AO$34-AN$34)*AO37+(AN$34-AM$42)/(AN$34-AM$34)*AN37)*(AN$42&gt;$B$10)+IF(AN$42=$B$10,SUM($F37:AM37)-SUM($F45:AM45)+AN37+(AN$42-AN$34)/(AO$34-AN$34)*AO37,0)</f>
        <v>0</v>
      </c>
      <c r="AO45" s="510">
        <f ca="1">(AO$42=$B$9)*AO37+((AO$42-AO$34)/(AP$34-AO$34)*AP37+(AO$34-AN$42)/(AO$34-AN$34)*AO37)*(AO$42&gt;$B$10)+IF(AO$42=$B$10,SUM($F37:AN37)-SUM($F45:AN45)+AO37+(AO$42-AO$34)/(AP$34-AO$34)*AP37,0)</f>
        <v>0</v>
      </c>
      <c r="AP45" s="510">
        <f ca="1">(AP$42=$B$9)*AP37+((AP$42-AP$34)/(AQ$34-AP$34)*AQ37+(AP$34-AO$42)/(AP$34-AO$34)*AP37)*(AP$42&gt;$B$10)+IF(AP$42=$B$10,SUM($F37:AO37)-SUM($F45:AO45)+AP37+(AP$42-AP$34)/(AQ$34-AP$34)*AQ37,0)</f>
        <v>0</v>
      </c>
      <c r="AQ45" s="510">
        <f ca="1">(AQ$42=$B$9)*AQ37+((AQ$42-AQ$34)/(AR$34-AQ$34)*AR37+(AQ$34-AP$42)/(AQ$34-AP$34)*AQ37)*(AQ$42&gt;$B$10)+IF(AQ$42=$B$10,SUM($F37:AP37)-SUM($F45:AP45)+AQ37+(AQ$42-AQ$34)/(AR$34-AQ$34)*AR37,0)</f>
        <v>0</v>
      </c>
      <c r="AR45" s="510">
        <f ca="1">(AR$42=$B$9)*AR37+((AR$42-AR$34)/(AS$34-AR$34)*AS37+(AR$34-AQ$42)/(AR$34-AQ$34)*AR37)*(AR$42&gt;$B$10)+IF(AR$42=$B$10,SUM($F37:AQ37)-SUM($F45:AQ45)+AR37+(AR$42-AR$34)/(AS$34-AR$34)*AS37,0)</f>
        <v>0</v>
      </c>
      <c r="AS45" s="510">
        <f ca="1">(AS$42=$B$9)*AS37+((AS$42-AS$34)/(AT$34-AS$34)*AT37+(AS$34-AR$42)/(AS$34-AR$34)*AS37)*(AS$42&gt;$B$10)+IF(AS$42=$B$10,SUM($F37:AR37)-SUM($F45:AR45)+AS37+(AS$42-AS$34)/(AT$34-AS$34)*AT37,0)</f>
        <v>0</v>
      </c>
      <c r="AT45" s="510">
        <f ca="1">(AT$42=$B$9)*AT37+((AT$42-AT$34)/(AU$34-AT$34)*AU37+(AT$34-AS$42)/(AT$34-AS$34)*AT37)*(AT$42&gt;$B$10)+IF(AT$42=$B$10,SUM($F37:AS37)-SUM($F45:AS45)+AT37+(AT$42-AT$34)/(AU$34-AT$34)*AU37,0)</f>
        <v>0</v>
      </c>
      <c r="AU45" s="510">
        <f ca="1">(AU$42=$B$9)*AU37+((AU$42-AU$34)/(AV$34-AU$34)*AV37+(AU$34-AT$42)/(AU$34-AT$34)*AU37)*(AU$42&gt;$B$10)+IF(AU$42=$B$10,SUM($F37:AT37)-SUM($F45:AT45)+AU37+(AU$42-AU$34)/(AV$34-AU$34)*AV37,0)</f>
        <v>0</v>
      </c>
      <c r="AV45" s="510">
        <f ca="1">(AV$42=$B$9)*AV37+((AV$42-AV$34)/(AW$34-AV$34)*AW37+(AV$34-AU$42)/(AV$34-AU$34)*AV37)*(AV$42&gt;$B$10)+IF(AV$42=$B$10,SUM($F37:AU37)-SUM($F45:AU45)+AV37+(AV$42-AV$34)/(AW$34-AV$34)*AW37,0)</f>
        <v>0</v>
      </c>
      <c r="AW45" s="510">
        <f ca="1">(AW$42=$B$9)*AW37+((AW$42-AW$34)/(AX$34-AW$34)*AX37+(AW$34-AV$42)/(AW$34-AV$34)*AW37)*(AW$42&gt;$B$10)+IF(AW$42=$B$10,SUM($F37:AV37)-SUM($F45:AV45)+AW37+(AW$42-AW$34)/(AX$34-AW$34)*AX37,0)</f>
        <v>0</v>
      </c>
      <c r="AX45" s="510">
        <f ca="1">(AX$42=$B$9)*AX37+((AX$42-AX$34)/(AY$34-AX$34)*AY37+(AX$34-AW$42)/(AX$34-AW$34)*AX37)*(AX$42&gt;$B$10)+IF(AX$42=$B$10,SUM($F37:AW37)-SUM($F45:AW45)+AX37+(AX$42-AX$34)/(AY$34-AX$34)*AY37,0)</f>
        <v>0</v>
      </c>
      <c r="AY45" s="510">
        <f ca="1">(AY$42=$B$9)*AY37+((AY$42-AY$34)/(AZ$34-AY$34)*AZ37+(AY$34-AX$42)/(AY$34-AX$34)*AY37)*(AY$42&gt;$B$10)+IF(AY$42=$B$10,SUM($F37:AX37)-SUM($F45:AX45)+AY37+(AY$42-AY$34)/(AZ$34-AY$34)*AZ37,0)</f>
        <v>0</v>
      </c>
      <c r="AZ45" s="510">
        <f ca="1">(AZ$42=$B$9)*AZ37+((AZ$42-AZ$34)/(BA$34-AZ$34)*BA37+(AZ$34-AY$42)/(AZ$34-AY$34)*AZ37)*(AZ$42&gt;$B$10)+IF(AZ$42=$B$10,SUM($F37:AY37)-SUM($F45:AY45)+AZ37+(AZ$42-AZ$34)/(BA$34-AZ$34)*BA37,0)</f>
        <v>0</v>
      </c>
      <c r="BA45" s="510">
        <f ca="1">(BA$42=$B$9)*BA37+((BA$42-BA$34)/(BB$34-BA$34)*BB37+(BA$34-AZ$42)/(BA$34-AZ$34)*BA37)*(BA$42&gt;$B$10)+IF(BA$42=$B$10,SUM($F37:AZ37)-SUM($F45:AZ45)+BA37+(BA$42-BA$34)/(BB$34-BA$34)*BB37,0)</f>
        <v>0</v>
      </c>
      <c r="BB45" s="510">
        <f ca="1">(BB$42=$B$9)*BB37+((BB$42-BB$34)/(BC$34-BB$34)*BC37+(BB$34-BA$42)/(BB$34-BA$34)*BB37)*(BB$42&gt;$B$10)+IF(BB$42=$B$10,SUM($F37:BA37)-SUM($F45:BA45)+BB37+(BB$42-BB$34)/(BC$34-BB$34)*BC37,0)</f>
        <v>0</v>
      </c>
      <c r="BC45" s="510">
        <f ca="1">(BC$42=$B$9)*BC37+((BC$42-BC$34)/(BD$34-BC$34)*BD37+(BC$34-BB$42)/(BC$34-BB$34)*BC37)*(BC$42&gt;$B$10)+IF(BC$42=$B$10,SUM($F37:BB37)-SUM($F45:BB45)+BC37+(BC$42-BC$34)/(BD$34-BC$34)*BD37,0)</f>
        <v>0</v>
      </c>
      <c r="BD45" s="510">
        <f ca="1">(BD$42=$B$9)*BD37+((BD$42-BD$34)/(BE$34-BD$34)*BE37+(BD$34-BC$42)/(BD$34-BC$34)*BD37)*(BD$42&gt;$B$10)+IF(BD$42=$B$10,SUM($F37:BC37)-SUM($F45:BC45)+BD37+(BD$42-BD$34)/(BE$34-BD$34)*BE37,0)</f>
        <v>0</v>
      </c>
      <c r="BE45" s="510">
        <f ca="1">(BE$42=$B$9)*BE37+((BE$42-BE$34)/(BF$34-BE$34)*BF37+(BE$34-BD$42)/(BE$34-BD$34)*BE37)*(BE$42&gt;$B$10)+IF(BE$42=$B$10,SUM($F37:BD37)-SUM($F45:BD45)+BE37+(BE$42-BE$34)/(BF$34-BE$34)*BF37,0)</f>
        <v>0</v>
      </c>
      <c r="BF45" s="510">
        <f ca="1">(BF$42=$B$9)*BF37+((BF$42-BF$34)/(BG$34-BF$34)*BG37+(BF$34-BE$42)/(BF$34-BE$34)*BF37)*(BF$42&gt;$B$10)+IF(BF$42=$B$10,SUM($F37:BE37)-SUM($F45:BE45)+BF37+(BF$42-BF$34)/(BG$34-BF$34)*BG37,0)</f>
        <v>0</v>
      </c>
      <c r="BG45" s="510">
        <f ca="1">(BG$42=$B$9)*BG37+((BG$42-BG$34)/(BH$34-BG$34)*BH37+(BG$34-BF$42)/(BG$34-BF$34)*BG37)*(BG$42&gt;$B$10)+IF(BG$42=$B$10,SUM($F37:BF37)-SUM($F45:BF45)+BG37+(BG$42-BG$34)/(BH$34-BG$34)*BH37,0)</f>
        <v>0</v>
      </c>
      <c r="BH45" s="510">
        <f ca="1">(BH$42=$B$9)*BH37+((BH$42-BH$34)/(BI$34-BH$34)*BI37+(BH$34-BG$42)/(BH$34-BG$34)*BH37)*(BH$42&gt;$B$10)+IF(BH$42=$B$10,SUM($F37:BG37)-SUM($F45:BG45)+BH37+(BH$42-BH$34)/(BI$34-BH$34)*BI37,0)</f>
        <v>0</v>
      </c>
      <c r="BI45" s="510">
        <f ca="1">(BI$42=$B$9)*BI37+((BI$42-BI$34)/(BJ$34-BI$34)*BJ37+(BI$34-BH$42)/(BI$34-BH$34)*BI37)*(BI$42&gt;$B$10)+IF(BI$42=$B$10,SUM($F37:BH37)-SUM($F45:BH45)+BI37+(BI$42-BI$34)/(BJ$34-BI$34)*BJ37,0)</f>
        <v>0</v>
      </c>
      <c r="BJ45" s="510">
        <f ca="1">(BJ$42=$B$9)*BJ37+((BJ$42-BJ$34)/(BK$34-BJ$34)*BK37+(BJ$34-BI$42)/(BJ$34-BI$34)*BJ37)*(BJ$42&gt;$B$10)+IF(BJ$42=$B$10,SUM($F37:BI37)-SUM($F45:BI45)+BJ37+(BJ$42-BJ$34)/(BK$34-BJ$34)*BK37,0)</f>
        <v>0</v>
      </c>
      <c r="BK45" s="510">
        <f ca="1">(BK$42=$B$9)*BK37+((BK$42-BK$34)/(BL$34-BK$34)*BL37+(BK$34-BJ$42)/(BK$34-BJ$34)*BK37)*(BK$42&gt;$B$10)+IF(BK$42=$B$10,SUM($F37:BJ37)-SUM($F45:BJ45)+BK37+(BK$42-BK$34)/(BL$34-BK$34)*BL37,0)</f>
        <v>0</v>
      </c>
      <c r="BL45" s="510">
        <f ca="1">(BL$42=$B$9)*BL37+((BL$42-BL$34)/(BM$34-BL$34)*BM37+(BL$34-BK$42)/(BL$34-BK$34)*BL37)*(BL$42&gt;$B$10)+IF(BL$42=$B$10,SUM($F37:BK37)-SUM($F45:BK45)+BL37+(BL$42-BL$34)/(BM$34-BL$34)*BM37,0)</f>
        <v>0</v>
      </c>
      <c r="BM45" s="510">
        <f ca="1">(BM$42=$B$9)*BM37+((BM$42-BM$34)/(BN$34-BM$34)*BN37+(BM$34-BL$42)/(BM$34-BL$34)*BM37)*(BM$42&gt;$B$10)+IF(BM$42=$B$10,SUM($F37:BL37)-SUM($F45:BL45)+BM37+(BM$42-BM$34)/(BN$34-BM$34)*BN37,0)</f>
        <v>0</v>
      </c>
      <c r="BN45" s="510">
        <f ca="1">(BN$42=$B$9)*BN37+((BN$42-BN$34)/(BO$34-BN$34)*BO37+(BN$34-BM$42)/(BN$34-BM$34)*BN37)*(BN$42&gt;$B$10)+IF(BN$42=$B$10,SUM($F37:BM37)-SUM($F45:BM45)+BN37+(BN$42-BN$34)/(BO$34-BN$34)*BO37,0)</f>
        <v>0</v>
      </c>
      <c r="BO45" s="510">
        <f ca="1">(BO$42=$B$9)*BO37+((BO$42-BO$34)/(BP$34-BO$34)*BP37+(BO$34-BN$42)/(BO$34-BN$34)*BO37)*(BO$42&gt;$B$10)+IF(BO$42=$B$10,SUM($F37:BN37)-SUM($F45:BN45)+BO37+(BO$42-BO$34)/(BP$34-BO$34)*BP37,0)</f>
        <v>0</v>
      </c>
      <c r="BP45" s="510">
        <f ca="1">(BP$42=$B$9)*BP37+((BP$42-BP$34)/(BQ$34-BP$34)*BQ37+(BP$34-BO$42)/(BP$34-BO$34)*BP37)*(BP$42&gt;$B$10)+IF(BP$42=$B$10,SUM($F37:BO37)-SUM($F45:BO45)+BP37+(BP$42-BP$34)/(BQ$34-BP$34)*BQ37,0)</f>
        <v>0</v>
      </c>
      <c r="BQ45" s="510">
        <f ca="1">(BQ$42=$B$9)*BQ37+((BQ$42-BQ$34)/(BR$34-BQ$34)*BR37+(BQ$34-BP$42)/(BQ$34-BP$34)*BQ37)*(BQ$42&gt;$B$10)+IF(BQ$42=$B$10,SUM($F37:BP37)-SUM($F45:BP45)+BQ37+(BQ$42-BQ$34)/(BR$34-BQ$34)*BR37,0)</f>
        <v>0</v>
      </c>
      <c r="BR45" s="510">
        <f ca="1">(BR$42=$B$9)*BR37+((BR$42-BR$34)/(BS$34-BR$34)*BS37+(BR$34-BQ$42)/(BR$34-BQ$34)*BR37)*(BR$42&gt;$B$10)+IF(BR$42=$B$10,SUM($F37:BQ37)-SUM($F45:BQ45)+BR37+(BR$42-BR$34)/(BS$34-BR$34)*BS37,0)</f>
        <v>0</v>
      </c>
      <c r="BS45" s="510">
        <f ca="1">(BS$42=$B$9)*BS37+((BS$42-BS$34)/(BT$34-BS$34)*BT37+(BS$34-BR$42)/(BS$34-BR$34)*BS37)*(BS$42&gt;$B$10)+IF(BS$42=$B$10,SUM($F37:BR37)-SUM($F45:BR45)+BS37+(BS$42-BS$34)/(BT$34-BS$34)*BT37,0)</f>
        <v>0</v>
      </c>
      <c r="BT45" s="510">
        <f ca="1">(BT$42=$B$9)*BT37+((BT$42-BT$34)/(BU$34-BT$34)*BU37+(BT$34-BS$42)/(BT$34-BS$34)*BT37)*(BT$42&gt;$B$10)+IF(BT$42=$B$10,SUM($F37:BS37)-SUM($F45:BS45)+BT37+(BT$42-BT$34)/(BU$34-BT$34)*BU37,0)</f>
        <v>0</v>
      </c>
      <c r="BU45" s="510">
        <f ca="1">(BU$42=$B$9)*BU37+((BU$42-BU$34)/(BV$34-BU$34)*BV37+(BU$34-BT$42)/(BU$34-BT$34)*BU37)*(BU$42&gt;$B$10)+IF(BU$42=$B$10,SUM($F37:BT37)-SUM($F45:BT45)+BU37+(BU$42-BU$34)/(BV$34-BU$34)*BV37,0)</f>
        <v>0</v>
      </c>
      <c r="BV45" s="510">
        <f ca="1">(BV$42=$B$9)*BV37+((BV$42-BV$34)/(BW$34-BV$34)*BW37+(BV$34-BU$42)/(BV$34-BU$34)*BV37)*(BV$42&gt;$B$10)+IF(BV$42=$B$10,SUM($F37:BU37)-SUM($F45:BU45)+BV37+(BV$42-BV$34)/(BW$34-BV$34)*BW37,0)</f>
        <v>0</v>
      </c>
      <c r="BW45" s="510">
        <f ca="1">(BW$42=$B$9)*BW37+((BW$42-BW$34)/(BX$34-BW$34)*BX37+(BW$34-BV$42)/(BW$34-BV$34)*BW37)*(BW$42&gt;$B$10)+IF(BW$42=$B$10,SUM($F37:BV37)-SUM($F45:BV45)+BW37+(BW$42-BW$34)/(BX$34-BW$34)*BX37,0)</f>
        <v>0</v>
      </c>
      <c r="BX45" s="510">
        <f ca="1">(BX$42=$B$9)*BX37+((BX$42-BX$34)/(BY$34-BX$34)*BY37+(BX$34-BW$42)/(BX$34-BW$34)*BX37)*(BX$42&gt;$B$10)+IF(BX$42=$B$10,SUM($F37:BW37)-SUM($F45:BW45)+BX37+(BX$42-BX$34)/(BY$34-BX$34)*BY37,0)</f>
        <v>0</v>
      </c>
      <c r="BY45" s="510">
        <f ca="1">(BY$42=$B$9)*BY37+((BY$42-BY$34)/(BZ$34-BY$34)*BZ37+(BY$34-BX$42)/(BY$34-BX$34)*BY37)*(BY$42&gt;$B$10)+IF(BY$42=$B$10,SUM($F37:BX37)-SUM($F45:BX45)+BY37+(BY$42-BY$34)/(BZ$34-BY$34)*BZ37,0)</f>
        <v>0</v>
      </c>
      <c r="BZ45" s="510">
        <f ca="1">(BZ$42=$B$9)*BZ37+((BZ$42-BZ$34)/(CA$34-BZ$34)*CA37+(BZ$34-BY$42)/(BZ$34-BY$34)*BZ37)*(BZ$42&gt;$B$10)+IF(BZ$42=$B$10,SUM($F37:BY37)-SUM($F45:BY45)+BZ37+(BZ$42-BZ$34)/(CA$34-BZ$34)*CA37,0)</f>
        <v>0</v>
      </c>
      <c r="CA45" s="510">
        <f ca="1">(CA$42=$B$9)*CA37+((CA$42-CA$34)/(CB$34-CA$34)*CB37+(CA$34-BZ$42)/(CA$34-BZ$34)*CA37)*(CA$42&gt;$B$10)+IF(CA$42=$B$10,SUM($F37:BZ37)-SUM($F45:BZ45)+CA37+(CA$42-CA$34)/(CB$34-CA$34)*CB37,0)</f>
        <v>0</v>
      </c>
      <c r="CB45" s="510">
        <f ca="1">(CB$42=$B$9)*CB37+((CB$42-CB$34)/(CC$34-CB$34)*CC37+(CB$34-CA$42)/(CB$34-CA$34)*CB37)*(CB$42&gt;$B$10)+IF(CB$42=$B$10,SUM($F37:CA37)-SUM($F45:CA45)+CB37+(CB$42-CB$34)/(CC$34-CB$34)*CC37,0)</f>
        <v>0</v>
      </c>
      <c r="CC45" s="510">
        <f ca="1">(CC$42=$B$9)*CC37+((CC$42-CC$34)/(CD$34-CC$34)*CD37+(CC$34-CB$42)/(CC$34-CB$34)*CC37)*(CC$42&gt;$B$10)+IF(CC$42=$B$10,SUM($F37:CB37)-SUM($F45:CB45)+CC37+(CC$42-CC$34)/(CD$34-CC$34)*CD37,0)</f>
        <v>0</v>
      </c>
      <c r="CD45" s="510">
        <f ca="1">(CD$42=$B$9)*CD37+((CD$42-CD$34)/(CE$34-CD$34)*CE37+(CD$34-CC$42)/(CD$34-CC$34)*CD37)*(CD$42&gt;$B$10)+IF(CD$42=$B$10,SUM($F37:CC37)-SUM($F45:CC45)+CD37+(CD$42-CD$34)/(CE$34-CD$34)*CE37,0)</f>
        <v>0</v>
      </c>
      <c r="CE45" s="510">
        <f ca="1">(CE$42=$B$9)*CE37+((CE$42-CE$34)/(CF$34-CE$34)*CF37+(CE$34-CD$42)/(CE$34-CD$34)*CE37)*(CE$42&gt;$B$10)+IF(CE$42=$B$10,SUM($F37:CD37)-SUM($F45:CD45)+CE37+(CE$42-CE$34)/(CF$34-CE$34)*CF37,0)</f>
        <v>0</v>
      </c>
      <c r="CF45" s="510">
        <f ca="1">(CF$42=$B$9)*CF37+((CF$42-CF$34)/(CG$34-CF$34)*CG37+(CF$34-CE$42)/(CF$34-CE$34)*CF37)*(CF$42&gt;$B$10)+IF(CF$42=$B$10,SUM($F37:CE37)-SUM($F45:CE45)+CF37+(CF$42-CF$34)/(CG$34-CF$34)*CG37,0)</f>
        <v>0</v>
      </c>
      <c r="CG45" s="510">
        <f ca="1">(CG$42=$B$9)*CG37+((CG$42-CG$34)/(CH$34-CG$34)*CH37+(CG$34-CF$42)/(CG$34-CF$34)*CG37)*(CG$42&gt;$B$10)+IF(CG$42=$B$10,SUM($F37:CF37)-SUM($F45:CF45)+CG37+(CG$42-CG$34)/(CH$34-CG$34)*CH37,0)</f>
        <v>0</v>
      </c>
      <c r="CH45" s="510">
        <f ca="1">(CH$42=$B$9)*CH37+((CH$42-CH$34)/(CI$34-CH$34)*CI37+(CH$34-CG$42)/(CH$34-CG$34)*CH37)*(CH$42&gt;$B$10)+IF(CH$42=$B$10,SUM($F37:CG37)-SUM($F45:CG45)+CH37+(CH$42-CH$34)/(CI$34-CH$34)*CI37,0)</f>
        <v>0</v>
      </c>
      <c r="CI45" s="510">
        <f ca="1">(CI$42=$B$9)*CI37+((CI$42-CI$34)/(CJ$34-CI$34)*CJ37+(CI$34-CH$42)/(CI$34-CH$34)*CI37)*(CI$42&gt;$B$10)+IF(CI$42=$B$10,SUM($F37:CH37)-SUM($F45:CH45)+CI37+(CI$42-CI$34)/(CJ$34-CI$34)*CJ37,0)</f>
        <v>0</v>
      </c>
      <c r="CJ45" s="510">
        <f ca="1">(CJ$42=$B$9)*CJ37+((CJ$42-CJ$34)/(CK$34-CJ$34)*CK37+(CJ$34-CI$42)/(CJ$34-CI$34)*CJ37)*(CJ$42&gt;$B$10)+IF(CJ$42=$B$10,SUM($F37:CI37)-SUM($F45:CI45)+CJ37+(CJ$42-CJ$34)/(CK$34-CJ$34)*CK37,0)</f>
        <v>0</v>
      </c>
      <c r="CK45" s="510">
        <f ca="1">(CK$42=$B$9)*CK37+((CK$42-CK$34)/(CL$34-CK$34)*CL37+(CK$34-CJ$42)/(CK$34-CJ$34)*CK37)*(CK$42&gt;$B$10)+IF(CK$42=$B$10,SUM($F37:CJ37)-SUM($F45:CJ45)+CK37+(CK$42-CK$34)/(CL$34-CK$34)*CL37,0)</f>
        <v>0</v>
      </c>
      <c r="CL45" s="510">
        <f ca="1">(CL$42=$B$9)*CL37+((CL$42-CL$34)/(CM$34-CL$34)*CM37+(CL$34-CK$42)/(CL$34-CK$34)*CL37)*(CL$42&gt;$B$10)+IF(CL$42=$B$10,SUM($F37:CK37)-SUM($F45:CK45)+CL37+(CL$42-CL$34)/(CM$34-CL$34)*CM37,0)</f>
        <v>0</v>
      </c>
      <c r="CM45" s="510">
        <f ca="1">(CM$42=$B$9)*CM37+((CM$42-CM$34)/(CN$34-CM$34)*CN37+(CM$34-CL$42)/(CM$34-CL$34)*CM37)*(CM$42&gt;$B$10)+IF(CM$42=$B$10,SUM($F37:CL37)-SUM($F45:CL45)+CM37+(CM$42-CM$34)/(CN$34-CM$34)*CN37,0)</f>
        <v>0</v>
      </c>
      <c r="CN45" s="510">
        <f ca="1">(CN$42=$B$9)*CN37+((CN$42-CN$34)/(CO$34-CN$34)*CO37+(CN$34-CM$42)/(CN$34-CM$34)*CN37)*(CN$42&gt;$B$10)+IF(CN$42=$B$10,SUM($F37:CM37)-SUM($F45:CM45)+CN37+(CN$42-CN$34)/(CO$34-CN$34)*CO37,0)</f>
        <v>0</v>
      </c>
      <c r="CO45" s="510">
        <f ca="1">(CO$42=$B$9)*CO37+((CO$42-CO$34)/(CP$34-CO$34)*CP37+(CO$34-CN$42)/(CO$34-CN$34)*CO37)*(CO$42&gt;$B$10)+IF(CO$42=$B$10,SUM($F37:CN37)-SUM($F45:CN45)+CO37+(CO$42-CO$34)/(CP$34-CO$34)*CP37,0)</f>
        <v>0</v>
      </c>
      <c r="CP45" s="510">
        <f ca="1">(CP$42=$B$9)*CP37+((CP$42-CP$34)/(CQ$34-CP$34)*CQ37+(CP$34-CO$42)/(CP$34-CO$34)*CP37)*(CP$42&gt;$B$10)+IF(CP$42=$B$10,SUM($F37:CO37)-SUM($F45:CO45)+CP37+(CP$42-CP$34)/(CQ$34-CP$34)*CQ37,0)</f>
        <v>0</v>
      </c>
      <c r="CQ45" s="510">
        <f ca="1">(CQ$42=$B$9)*CQ37+((CQ$42-CQ$34)/(CR$34-CQ$34)*CR37+(CQ$34-CP$42)/(CQ$34-CP$34)*CQ37)*(CQ$42&gt;$B$10)+IF(CQ$42=$B$10,SUM($F37:CP37)-SUM($F45:CP45)+CQ37+(CQ$42-CQ$34)/(CR$34-CQ$34)*CR37,0)</f>
        <v>0</v>
      </c>
      <c r="CR45" s="510">
        <f ca="1">(CR$42=$B$9)*CR37+((CR$42-CR$34)/(CS$34-CR$34)*CS37+(CR$34-CQ$42)/(CR$34-CQ$34)*CR37)*(CR$42&gt;$B$10)+IF(CR$42=$B$10,SUM($F37:CQ37)-SUM($F45:CQ45)+CR37+(CR$42-CR$34)/(CS$34-CR$34)*CS37,0)</f>
        <v>0</v>
      </c>
      <c r="CS45" s="510">
        <f ca="1">(CS$42=$B$9)*CS37+((CS$42-CS$34)/(CT$34-CS$34)*CT37+(CS$34-CR$42)/(CS$34-CR$34)*CS37)*(CS$42&gt;$B$10)+IF(CS$42=$B$10,SUM($F37:CR37)-SUM($F45:CR45)+CS37+(CS$42-CS$34)/(CT$34-CS$34)*CT37,0)</f>
        <v>0</v>
      </c>
      <c r="CT45" s="510">
        <f ca="1">(CT$42=$B$9)*CT37+((CT$42-CT$34)/(CU$34-CT$34)*CU37+(CT$34-CS$42)/(CT$34-CS$34)*CT37)*(CT$42&gt;$B$10)+IF(CT$42=$B$10,SUM($F37:CS37)-SUM($F45:CS45)+CT37+(CT$42-CT$34)/(CU$34-CT$34)*CU37,0)</f>
        <v>0</v>
      </c>
      <c r="CU45" s="510">
        <f ca="1">(CU$42=$B$9)*CU37+((CU$42-CU$34)/(CV$34-CU$34)*CV37+(CU$34-CT$42)/(CU$34-CT$34)*CU37)*(CU$42&gt;$B$10)+IF(CU$42=$B$10,SUM($F37:CT37)-SUM($F45:CT45)+CU37+(CU$42-CU$34)/(CV$34-CU$34)*CV37,0)</f>
        <v>0</v>
      </c>
      <c r="CV45" s="510">
        <f ca="1">(CV$42=$B$9)*CV37+((CV$42-CV$34)/(CW$34-CV$34)*CW37+(CV$34-CU$42)/(CV$34-CU$34)*CV37)*(CV$42&gt;$B$10)+IF(CV$42=$B$10,SUM($F37:CU37)-SUM($F45:CU45)+CV37+(CV$42-CV$34)/(CW$34-CV$34)*CW37,0)</f>
        <v>0</v>
      </c>
      <c r="CW45" s="510">
        <f ca="1">(CW$42=$B$9)*CW37+((CW$42-CW$34)/(CX$34-CW$34)*CX37+(CW$34-CV$42)/(CW$34-CV$34)*CW37)*(CW$42&gt;$B$10)+IF(CW$42=$B$10,SUM($F37:CV37)-SUM($F45:CV45)+CW37+(CW$42-CW$34)/(CX$34-CW$34)*CX37,0)</f>
        <v>0</v>
      </c>
      <c r="CX45" s="510">
        <f ca="1">(CX$42=$B$9)*CX37+((CX$42-CX$34)/(CY$34-CX$34)*CY37+(CX$34-CW$42)/(CX$34-CW$34)*CX37)*(CX$42&gt;$B$10)+IF(CX$42=$B$10,SUM($F37:CW37)-SUM($F45:CW45)+CX37+(CX$42-CX$34)/(CY$34-CX$34)*CY37,0)</f>
        <v>0</v>
      </c>
      <c r="CY45" s="510">
        <f ca="1">(CY$42=$B$9)*CY37+((CY$42-CY$34)/(CZ$34-CY$34)*CZ37+(CY$34-CX$42)/(CY$34-CX$34)*CY37)*(CY$42&gt;$B$10)+IF(CY$42=$B$10,SUM($F37:CX37)-SUM($F45:CX45)+CY37+(CY$42-CY$34)/(CZ$34-CY$34)*CZ37,0)</f>
        <v>0</v>
      </c>
      <c r="CZ45" s="510">
        <f ca="1">(CZ$42=$B$9)*CZ37+((CZ$42-CZ$34)/(DA$34-CZ$34)*DA37+(CZ$34-CY$42)/(CZ$34-CY$34)*CZ37)*(CZ$42&gt;$B$10)+IF(CZ$42=$B$10,SUM($F37:CY37)-SUM($F45:CY45)+CZ37+(CZ$42-CZ$34)/(DA$34-CZ$34)*DA37,0)</f>
        <v>0</v>
      </c>
      <c r="DA45" s="510">
        <f ca="1">(DA$42=$B$9)*DA37+((DA$42-DA$34)/(DB$34-DA$34)*DB37+(DA$34-CZ$42)/(DA$34-CZ$34)*DA37)*(DA$42&gt;$B$10)+IF(DA$42=$B$10,SUM($F37:CZ37)-SUM($F45:CZ45)+DA37+(DA$42-DA$34)/(DB$34-DA$34)*DB37,0)</f>
        <v>0</v>
      </c>
      <c r="DB45" s="510">
        <f ca="1">(DB$42=$B$9)*DB37+((DB$42-DB$34)/(DC$34-DB$34)*DC37+(DB$34-DA$42)/(DB$34-DA$34)*DB37)*(DB$42&gt;$B$10)+IF(DB$42=$B$10,SUM($F37:DA37)-SUM($F45:DA45)+DB37+(DB$42-DB$34)/(DC$34-DB$34)*DC37,0)</f>
        <v>0</v>
      </c>
      <c r="DC45" s="510">
        <f ca="1">(DC$42=$B$9)*DC37+((DC$42-DC$34)/(DD$34-DC$34)*DD37+(DC$34-DB$42)/(DC$34-DB$34)*DC37)*(DC$42&gt;$B$10)+IF(DC$42=$B$10,SUM($F37:DB37)-SUM($F45:DB45)+DC37+(DC$42-DC$34)/(DD$34-DC$34)*DD37,0)</f>
        <v>0</v>
      </c>
      <c r="DD45" s="510">
        <f ca="1">(DD$42=$B$9)*DD37+((DD$42-DD$34)/(DE$34-DD$34)*DE37+(DD$34-DC$42)/(DD$34-DC$34)*DD37)*(DD$42&gt;$B$10)+IF(DD$42=$B$10,SUM($F37:DC37)-SUM($F45:DC45)+DD37+(DD$42-DD$34)/(DE$34-DD$34)*DE37,0)</f>
        <v>0</v>
      </c>
      <c r="DE45" s="510">
        <f ca="1">(DE$42=$B$9)*DE37+((DE$42-DE$34)/(DF$34-DE$34)*DF37+(DE$34-DD$42)/(DE$34-DD$34)*DE37)*(DE$42&gt;$B$10)+IF(DE$42=$B$10,SUM($F37:DD37)-SUM($F45:DD45)+DE37+(DE$42-DE$34)/(DF$34-DE$34)*DF37,0)</f>
        <v>0</v>
      </c>
      <c r="DF45" s="510">
        <f ca="1">(DF$42=$B$9)*DF37+((DF$42-DF$34)/(DG$34-DF$34)*DG37+(DF$34-DE$42)/(DF$34-DE$34)*DF37)*(DF$42&gt;$B$10)+IF(DF$42=$B$10,SUM($F37:DE37)-SUM($F45:DE45)+DF37+(DF$42-DF$34)/(DG$34-DF$34)*DG37,0)</f>
        <v>0</v>
      </c>
      <c r="DG45" s="510">
        <f ca="1">(DG$42=$B$9)*DG37+((DG$42-DG$34)/(DH$34-DG$34)*DH37+(DG$34-DF$42)/(DG$34-DF$34)*DG37)*(DG$42&gt;$B$10)+IF(DG$42=$B$10,SUM($F37:DF37)-SUM($F45:DF45)+DG37+(DG$42-DG$34)/(DH$34-DG$34)*DH37,0)</f>
        <v>0</v>
      </c>
      <c r="DH45" s="510">
        <f ca="1">(DH$42=$B$9)*DH37+((DH$42-DH$34)/(DI$34-DH$34)*DI37+(DH$34-DG$42)/(DH$34-DG$34)*DH37)*(DH$42&gt;$B$10)+IF(DH$42=$B$10,SUM($F37:DG37)-SUM($F45:DG45)+DH37+(DH$42-DH$34)/(DI$34-DH$34)*DI37,0)</f>
        <v>0</v>
      </c>
      <c r="DI45" s="510">
        <f ca="1">(DI$42=$B$9)*DI37+((DI$42-DI$34)/(DJ$34-DI$34)*DJ37+(DI$34-DH$42)/(DI$34-DH$34)*DI37)*(DI$42&gt;$B$10)+IF(DI$42=$B$10,SUM($F37:DH37)-SUM($F45:DH45)+DI37+(DI$42-DI$34)/(DJ$34-DI$34)*DJ37,0)</f>
        <v>0</v>
      </c>
      <c r="DJ45" s="510">
        <f ca="1">(DJ$42=$B$9)*DJ37+((DJ$42-DJ$34)/(DK$34-DJ$34)*DK37+(DJ$34-DI$42)/(DJ$34-DI$34)*DJ37)*(DJ$42&gt;$B$10)+IF(DJ$42=$B$10,SUM($F37:DI37)-SUM($F45:DI45)+DJ37+(DJ$42-DJ$34)/(DK$34-DJ$34)*DK37,0)</f>
        <v>0</v>
      </c>
      <c r="DK45" s="510">
        <f ca="1">(DK$42=$B$9)*DK37+((DK$42-DK$34)/(DL$34-DK$34)*DL37+(DK$34-DJ$42)/(DK$34-DJ$34)*DK37)*(DK$42&gt;$B$10)+IF(DK$42=$B$10,SUM($F37:DJ37)-SUM($F45:DJ45)+DK37+(DK$42-DK$34)/(DL$34-DK$34)*DL37,0)</f>
        <v>0</v>
      </c>
      <c r="DL45" s="510">
        <f ca="1">(DL$42=$B$9)*DL37+((DL$42-DL$34)/(DM$34-DL$34)*DM37+(DL$34-DK$42)/(DL$34-DK$34)*DL37)*(DL$42&gt;$B$10)+IF(DL$42=$B$10,SUM($F37:DK37)-SUM($F45:DK45)+DL37+(DL$42-DL$34)/(DM$34-DL$34)*DM37,0)</f>
        <v>0</v>
      </c>
      <c r="DM45" s="510">
        <f ca="1">(DM$42=$B$9)*DM37+((DM$42-DM$34)/(DN$34-DM$34)*DN37+(DM$34-DL$42)/(DM$34-DL$34)*DM37)*(DM$42&gt;$B$10)+IF(DM$42=$B$10,SUM($F37:DL37)-SUM($F45:DL45)+DM37+(DM$42-DM$34)/(DN$34-DM$34)*DN37,0)</f>
        <v>0</v>
      </c>
      <c r="DN45" s="510">
        <f ca="1">(DN$42=$B$9)*DN37+((DN$42-DN$34)/(DO$34-DN$34)*DO37+(DN$34-DM$42)/(DN$34-DM$34)*DN37)*(DN$42&gt;$B$10)+IF(DN$42=$B$10,SUM($F37:DM37)-SUM($F45:DM45)+DN37+(DN$42-DN$34)/(DO$34-DN$34)*DO37,0)</f>
        <v>0</v>
      </c>
      <c r="DO45" s="510">
        <f ca="1">(DO$42=$B$9)*DO37+((DO$42-DO$34)/(DP$34-DO$34)*DP37+(DO$34-DN$42)/(DO$34-DN$34)*DO37)*(DO$42&gt;$B$10)+IF(DO$42=$B$10,SUM($F37:DN37)-SUM($F45:DN45)+DO37+(DO$42-DO$34)/(DP$34-DO$34)*DP37,0)</f>
        <v>0</v>
      </c>
      <c r="DP45" s="510">
        <f ca="1">(DP$42=$B$9)*DP37+((DP$42-DP$34)/(DQ$34-DP$34)*DQ37+(DP$34-DO$42)/(DP$34-DO$34)*DP37)*(DP$42&gt;$B$10)+IF(DP$42=$B$10,SUM($F37:DO37)-SUM($F45:DO45)+DP37+(DP$42-DP$34)/(DQ$34-DP$34)*DQ37,0)</f>
        <v>0</v>
      </c>
      <c r="DQ45" s="510">
        <f ca="1">(DQ$42=$B$9)*DQ37+((DQ$42-DQ$34)/(DR$34-DQ$34)*DR37+(DQ$34-DP$42)/(DQ$34-DP$34)*DQ37)*(DQ$42&gt;$B$10)+IF(DQ$42=$B$10,SUM($F37:DP37)-SUM($F45:DP45)+DQ37+(DQ$42-DQ$34)/(DR$34-DQ$34)*DR37,0)</f>
        <v>0</v>
      </c>
      <c r="DR45" s="510">
        <f ca="1">(DR$42=$B$9)*DR37+((DR$42-DR$34)/(DS$34-DR$34)*DS37+(DR$34-DQ$42)/(DR$34-DQ$34)*DR37)*(DR$42&gt;$B$10)+IF(DR$42=$B$10,SUM($F37:DQ37)-SUM($F45:DQ45)+DR37+(DR$42-DR$34)/(DS$34-DR$34)*DS37,0)</f>
        <v>0</v>
      </c>
      <c r="DS45" s="510">
        <f ca="1">(DS$42=$B$9)*DS37+((DS$42-DS$34)/(DT$34-DS$34)*DT37+(DS$34-DR$42)/(DS$34-DR$34)*DS37)*(DS$42&gt;$B$10)+IF(DS$42=$B$10,SUM($F37:DR37)-SUM($F45:DR45)+DS37+(DS$42-DS$34)/(DT$34-DS$34)*DT37,0)</f>
        <v>0</v>
      </c>
      <c r="DT45" s="510">
        <f ca="1">(DT$42=$B$9)*DT37+((DT$42-DT$34)/(DU$34-DT$34)*DU37+(DT$34-DS$42)/(DT$34-DS$34)*DT37)*(DT$42&gt;$B$10)+IF(DT$42=$B$10,SUM($F37:DS37)-SUM($F45:DS45)+DT37+(DT$42-DT$34)/(DU$34-DT$34)*DU37,0)</f>
        <v>0</v>
      </c>
      <c r="DU45" s="510">
        <f ca="1">(DU$42=$B$9)*DU37+((DU$42-DU$34)/(DV$34-DU$34)*DV37+(DU$34-DT$42)/(DU$34-DT$34)*DU37)*(DU$42&gt;$B$10)+IF(DU$42=$B$10,SUM($F37:DT37)-SUM($F45:DT45)+DU37+(DU$42-DU$34)/(DV$34-DU$34)*DV37,0)</f>
        <v>0</v>
      </c>
      <c r="DV45" s="510">
        <f ca="1">(DV$42=$B$9)*DV37+((DV$42-DV$34)/(DW$34-DV$34)*DW37+(DV$34-DU$42)/(DV$34-DU$34)*DV37)*(DV$42&gt;$B$10)+IF(DV$42=$B$10,SUM($F37:DU37)-SUM($F45:DU45)+DV37+(DV$42-DV$34)/(DW$34-DV$34)*DW37,0)</f>
        <v>0</v>
      </c>
      <c r="DW45" s="510">
        <f ca="1">(DW$42=$B$9)*DW37+((DW$42-DW$34)/(DX$34-DW$34)*DX37+(DW$34-DV$42)/(DW$34-DV$34)*DW37)*(DW$42&gt;$B$10)+IF(DW$42=$B$10,SUM($F37:DV37)-SUM($F45:DV45)+DW37+(DW$42-DW$34)/(DX$34-DW$34)*DX37,0)</f>
        <v>0</v>
      </c>
    </row>
    <row r="46" spans="1:131">
      <c r="A46" s="1017" t="str">
        <f>A38</f>
        <v>Gross Dividends</v>
      </c>
      <c r="B46" s="970"/>
      <c r="C46" s="970"/>
      <c r="D46" s="471"/>
      <c r="E46" s="471"/>
      <c r="F46" s="611"/>
      <c r="G46" s="510">
        <f ca="1">(G$42=$B$9)*G38+((G$42-G$34)/(H$34-G$34)*H38+(G$34-F$42)/(G$34-F$34)*G38)*(G$42&gt;$B$10)+IF(G$42=$B$10,SUM($F38:F38)-SUM($F46:F46)+G38+(G$42-G$34)/(H$34-G$34)*H38,0)</f>
        <v>0</v>
      </c>
      <c r="H46" s="510">
        <f ca="1">(H$42=$B$9)*H38+((H$42-H$34)/(I$34-H$34)*I38+(H$34-G$42)/(H$34-G$34)*H38)*(H$42&gt;$B$10)+IF(H$42=$B$10,SUM($F38:G38)-SUM($F46:G46)+H38+(H$42-H$34)/(I$34-H$34)*I38,0)</f>
        <v>0</v>
      </c>
      <c r="I46" s="510">
        <f ca="1">(I$42=$B$9)*I38+((I$42-I$34)/(J$34-I$34)*J38+(I$34-H$42)/(I$34-H$34)*I38)*(I$42&gt;$B$10)+IF(I$42=$B$10,SUM($F38:H38)-SUM($F46:H46)+I38+(I$42-I$34)/(J$34-I$34)*J38,0)</f>
        <v>0</v>
      </c>
      <c r="J46" s="510">
        <f ca="1">(J$42=$B$9)*J38+((J$42-J$34)/(K$34-J$34)*K38+(J$34-I$42)/(J$34-I$34)*J38)*(J$42&gt;$B$10)+IF(J$42=$B$10,SUM($F38:I38)-SUM($F46:I46)+J38+(J$42-J$34)/(K$34-J$34)*K38,0)</f>
        <v>0</v>
      </c>
      <c r="K46" s="510">
        <f ca="1">(K$42=$B$9)*K38+((K$42-K$34)/(L$34-K$34)*L38+(K$34-J$42)/(K$34-J$34)*K38)*(K$42&gt;$B$10)+IF(K$42=$B$10,SUM($F38:J38)-SUM($F46:J46)+K38+(K$42-K$34)/(L$34-K$34)*L38,0)</f>
        <v>0</v>
      </c>
      <c r="L46" s="510">
        <f ca="1">(L$42=$B$9)*L38+((L$42-L$34)/(M$34-L$34)*M38+(L$34-K$42)/(L$34-K$34)*L38)*(L$42&gt;$B$10)+IF(L$42=$B$10,SUM($F38:K38)-SUM($F46:K46)+L38+(L$42-L$34)/(M$34-L$34)*M38,0)</f>
        <v>0</v>
      </c>
      <c r="M46" s="510">
        <f ca="1">(M$42=$B$9)*M38+((M$42-M$34)/(N$34-M$34)*N38+(M$34-L$42)/(M$34-L$34)*M38)*(M$42&gt;$B$10)+IF(M$42=$B$10,SUM($F38:L38)-SUM($F46:L46)+M38+(M$42-M$34)/(N$34-M$34)*N38,0)</f>
        <v>0</v>
      </c>
      <c r="N46" s="510">
        <f ca="1">(N$42=$B$9)*N38+((N$42-N$34)/(O$34-N$34)*O38+(N$34-M$42)/(N$34-M$34)*N38)*(N$42&gt;$B$10)+IF(N$42=$B$10,SUM($F38:M38)-SUM($F46:M46)+N38+(N$42-N$34)/(O$34-N$34)*O38,0)</f>
        <v>0</v>
      </c>
      <c r="O46" s="510">
        <f ca="1">(O$42=$B$9)*O38+((O$42-O$34)/(P$34-O$34)*P38+(O$34-N$42)/(O$34-N$34)*O38)*(O$42&gt;$B$10)+IF(O$42=$B$10,SUM($F38:N38)-SUM($F46:N46)+O38+(O$42-O$34)/(P$34-O$34)*P38,0)</f>
        <v>0</v>
      </c>
      <c r="P46" s="510">
        <f ca="1">(P$42=$B$9)*P38+((P$42-P$34)/(Q$34-P$34)*Q38+(P$34-O$42)/(P$34-O$34)*P38)*(P$42&gt;$B$10)+IF(P$42=$B$10,SUM($F38:O38)-SUM($F46:O46)+P38+(P$42-P$34)/(Q$34-P$34)*Q38,0)</f>
        <v>0</v>
      </c>
      <c r="Q46" s="510">
        <f ca="1">(Q$42=$B$9)*Q38+((Q$42-Q$34)/(R$34-Q$34)*R38+(Q$34-P$42)/(Q$34-P$34)*Q38)*(Q$42&gt;$B$10)+IF(Q$42=$B$10,SUM($F38:P38)-SUM($F46:P46)+Q38+(Q$42-Q$34)/(R$34-Q$34)*R38,0)</f>
        <v>0</v>
      </c>
      <c r="R46" s="510">
        <f ca="1">(R$42=$B$9)*R38+((R$42-R$34)/(S$34-R$34)*S38+(R$34-Q$42)/(R$34-Q$34)*R38)*(R$42&gt;$B$10)+IF(R$42=$B$10,SUM($F38:Q38)-SUM($F46:Q46)+R38+(R$42-R$34)/(S$34-R$34)*S38,0)</f>
        <v>0</v>
      </c>
      <c r="S46" s="510">
        <f ca="1">(S$42=$B$9)*S38+((S$42-S$34)/(T$34-S$34)*T38+(S$34-R$42)/(S$34-R$34)*S38)*(S$42&gt;$B$10)+IF(S$42=$B$10,SUM($F38:R38)-SUM($F46:R46)+S38+(S$42-S$34)/(T$34-S$34)*T38,0)</f>
        <v>0</v>
      </c>
      <c r="T46" s="510">
        <f ca="1">(T$42=$B$9)*T38+((T$42-T$34)/(U$34-T$34)*U38+(T$34-S$42)/(T$34-S$34)*T38)*(T$42&gt;$B$10)+IF(T$42=$B$10,SUM($F38:S38)-SUM($F46:S46)+T38+(T$42-T$34)/(U$34-T$34)*U38,0)</f>
        <v>0</v>
      </c>
      <c r="U46" s="510">
        <f ca="1">(U$42=$B$9)*U38+((U$42-U$34)/(V$34-U$34)*V38+(U$34-T$42)/(U$34-T$34)*U38)*(U$42&gt;$B$10)+IF(U$42=$B$10,SUM($F38:T38)-SUM($F46:T46)+U38+(U$42-U$34)/(V$34-U$34)*V38,0)</f>
        <v>0</v>
      </c>
      <c r="V46" s="510">
        <f ca="1">(V$42=$B$9)*V38+((V$42-V$34)/(W$34-V$34)*W38+(V$34-U$42)/(V$34-U$34)*V38)*(V$42&gt;$B$10)+IF(V$42=$B$10,SUM($F38:U38)-SUM($F46:U46)+V38+(V$42-V$34)/(W$34-V$34)*W38,0)</f>
        <v>0</v>
      </c>
      <c r="W46" s="510">
        <f ca="1">(W$42=$B$9)*W38+((W$42-W$34)/(X$34-W$34)*X38+(W$34-V$42)/(W$34-V$34)*W38)*(W$42&gt;$B$10)+IF(W$42=$B$10,SUM($F38:V38)-SUM($F46:V46)+W38+(W$42-W$34)/(X$34-W$34)*X38,0)</f>
        <v>0</v>
      </c>
      <c r="X46" s="510">
        <f ca="1">(X$42=$B$9)*X38+((X$42-X$34)/(Y$34-X$34)*Y38+(X$34-W$42)/(X$34-W$34)*X38)*(X$42&gt;$B$10)+IF(X$42=$B$10,SUM($F38:W38)-SUM($F46:W46)+X38+(X$42-X$34)/(Y$34-X$34)*Y38,0)</f>
        <v>0</v>
      </c>
      <c r="Y46" s="510">
        <f ca="1">(Y$42=$B$9)*Y38+((Y$42-Y$34)/(Z$34-Y$34)*Z38+(Y$34-X$42)/(Y$34-X$34)*Y38)*(Y$42&gt;$B$10)+IF(Y$42=$B$10,SUM($F38:X38)-SUM($F46:X46)+Y38+(Y$42-Y$34)/(Z$34-Y$34)*Z38,0)</f>
        <v>0</v>
      </c>
      <c r="Z46" s="510">
        <f ca="1">(Z$42=$B$9)*Z38+((Z$42-Z$34)/(AA$34-Z$34)*AA38+(Z$34-Y$42)/(Z$34-Y$34)*Z38)*(Z$42&gt;$B$10)+IF(Z$42=$B$10,SUM($F38:Y38)-SUM($F46:Y46)+Z38+(Z$42-Z$34)/(AA$34-Z$34)*AA38,0)</f>
        <v>0</v>
      </c>
      <c r="AA46" s="510">
        <f ca="1">(AA$42=$B$9)*AA38+((AA$42-AA$34)/(AB$34-AA$34)*AB38+(AA$34-Z$42)/(AA$34-Z$34)*AA38)*(AA$42&gt;$B$10)+IF(AA$42=$B$10,SUM($F38:Z38)-SUM($F46:Z46)+AA38+(AA$42-AA$34)/(AB$34-AA$34)*AB38,0)</f>
        <v>0</v>
      </c>
      <c r="AB46" s="510">
        <f ca="1">(AB$42=$B$9)*AB38+((AB$42-AB$34)/(AC$34-AB$34)*AC38+(AB$34-AA$42)/(AB$34-AA$34)*AB38)*(AB$42&gt;$B$10)+IF(AB$42=$B$10,SUM($F38:AA38)-SUM($F46:AA46)+AB38+(AB$42-AB$34)/(AC$34-AB$34)*AC38,0)</f>
        <v>0</v>
      </c>
      <c r="AC46" s="510">
        <f ca="1">(AC$42=$B$9)*AC38+((AC$42-AC$34)/(AD$34-AC$34)*AD38+(AC$34-AB$42)/(AC$34-AB$34)*AC38)*(AC$42&gt;$B$10)+IF(AC$42=$B$10,SUM($F38:AB38)-SUM($F46:AB46)+AC38+(AC$42-AC$34)/(AD$34-AC$34)*AD38,0)</f>
        <v>0</v>
      </c>
      <c r="AD46" s="510">
        <f ca="1">(AD$42=$B$9)*AD38+((AD$42-AD$34)/(AE$34-AD$34)*AE38+(AD$34-AC$42)/(AD$34-AC$34)*AD38)*(AD$42&gt;$B$10)+IF(AD$42=$B$10,SUM($F38:AC38)-SUM($F46:AC46)+AD38+(AD$42-AD$34)/(AE$34-AD$34)*AE38,0)</f>
        <v>0</v>
      </c>
      <c r="AE46" s="510">
        <f ca="1">(AE$42=$B$9)*AE38+((AE$42-AE$34)/(AF$34-AE$34)*AF38+(AE$34-AD$42)/(AE$34-AD$34)*AE38)*(AE$42&gt;$B$10)+IF(AE$42=$B$10,SUM($F38:AD38)-SUM($F46:AD46)+AE38+(AE$42-AE$34)/(AF$34-AE$34)*AF38,0)</f>
        <v>0</v>
      </c>
      <c r="AF46" s="510">
        <f ca="1">(AF$42=$B$9)*AF38+((AF$42-AF$34)/(AG$34-AF$34)*AG38+(AF$34-AE$42)/(AF$34-AE$34)*AF38)*(AF$42&gt;$B$10)+IF(AF$42=$B$10,SUM($F38:AE38)-SUM($F46:AE46)+AF38+(AF$42-AF$34)/(AG$34-AF$34)*AG38,0)</f>
        <v>0</v>
      </c>
      <c r="AG46" s="510">
        <f ca="1">(AG$42=$B$9)*AG38+((AG$42-AG$34)/(AH$34-AG$34)*AH38+(AG$34-AF$42)/(AG$34-AF$34)*AG38)*(AG$42&gt;$B$10)+IF(AG$42=$B$10,SUM($F38:AF38)-SUM($F46:AF46)+AG38+(AG$42-AG$34)/(AH$34-AG$34)*AH38,0)</f>
        <v>0</v>
      </c>
      <c r="AH46" s="510">
        <f ca="1">(AH$42=$B$9)*AH38+((AH$42-AH$34)/(AI$34-AH$34)*AI38+(AH$34-AG$42)/(AH$34-AG$34)*AH38)*(AH$42&gt;$B$10)+IF(AH$42=$B$10,SUM($F38:AG38)-SUM($F46:AG46)+AH38+(AH$42-AH$34)/(AI$34-AH$34)*AI38,0)</f>
        <v>0</v>
      </c>
      <c r="AI46" s="510">
        <f ca="1">(AI$42=$B$9)*AI38+((AI$42-AI$34)/(AJ$34-AI$34)*AJ38+(AI$34-AH$42)/(AI$34-AH$34)*AI38)*(AI$42&gt;$B$10)+IF(AI$42=$B$10,SUM($F38:AH38)-SUM($F46:AH46)+AI38+(AI$42-AI$34)/(AJ$34-AI$34)*AJ38,0)</f>
        <v>0</v>
      </c>
      <c r="AJ46" s="510">
        <f ca="1">(AJ$42=$B$9)*AJ38+((AJ$42-AJ$34)/(AK$34-AJ$34)*AK38+(AJ$34-AI$42)/(AJ$34-AI$34)*AJ38)*(AJ$42&gt;$B$10)+IF(AJ$42=$B$10,SUM($F38:AI38)-SUM($F46:AI46)+AJ38+(AJ$42-AJ$34)/(AK$34-AJ$34)*AK38,0)</f>
        <v>0</v>
      </c>
      <c r="AK46" s="510">
        <f ca="1">(AK$42=$B$9)*AK38+((AK$42-AK$34)/(AL$34-AK$34)*AL38+(AK$34-AJ$42)/(AK$34-AJ$34)*AK38)*(AK$42&gt;$B$10)+IF(AK$42=$B$10,SUM($F38:AJ38)-SUM($F46:AJ46)+AK38+(AK$42-AK$34)/(AL$34-AK$34)*AL38,0)</f>
        <v>0</v>
      </c>
      <c r="AL46" s="510">
        <f ca="1">(AL$42=$B$9)*AL38+((AL$42-AL$34)/(AM$34-AL$34)*AM38+(AL$34-AK$42)/(AL$34-AK$34)*AL38)*(AL$42&gt;$B$10)+IF(AL$42=$B$10,SUM($F38:AK38)-SUM($F46:AK46)+AL38+(AL$42-AL$34)/(AM$34-AL$34)*AM38,0)</f>
        <v>0</v>
      </c>
      <c r="AM46" s="510">
        <f ca="1">(AM$42=$B$9)*AM38+((AM$42-AM$34)/(AN$34-AM$34)*AN38+(AM$34-AL$42)/(AM$34-AL$34)*AM38)*(AM$42&gt;$B$10)+IF(AM$42=$B$10,SUM($F38:AL38)-SUM($F46:AL46)+AM38+(AM$42-AM$34)/(AN$34-AM$34)*AN38,0)</f>
        <v>0</v>
      </c>
      <c r="AN46" s="510">
        <f ca="1">(AN$42=$B$9)*AN38+((AN$42-AN$34)/(AO$34-AN$34)*AO38+(AN$34-AM$42)/(AN$34-AM$34)*AN38)*(AN$42&gt;$B$10)+IF(AN$42=$B$10,SUM($F38:AM38)-SUM($F46:AM46)+AN38+(AN$42-AN$34)/(AO$34-AN$34)*AO38,0)</f>
        <v>0</v>
      </c>
      <c r="AO46" s="510">
        <f ca="1">(AO$42=$B$9)*AO38+((AO$42-AO$34)/(AP$34-AO$34)*AP38+(AO$34-AN$42)/(AO$34-AN$34)*AO38)*(AO$42&gt;$B$10)+IF(AO$42=$B$10,SUM($F38:AN38)-SUM($F46:AN46)+AO38+(AO$42-AO$34)/(AP$34-AO$34)*AP38,0)</f>
        <v>0</v>
      </c>
      <c r="AP46" s="510">
        <f ca="1">(AP$42=$B$9)*AP38+((AP$42-AP$34)/(AQ$34-AP$34)*AQ38+(AP$34-AO$42)/(AP$34-AO$34)*AP38)*(AP$42&gt;$B$10)+IF(AP$42=$B$10,SUM($F38:AO38)-SUM($F46:AO46)+AP38+(AP$42-AP$34)/(AQ$34-AP$34)*AQ38,0)</f>
        <v>0</v>
      </c>
      <c r="AQ46" s="510">
        <f ca="1">(AQ$42=$B$9)*AQ38+((AQ$42-AQ$34)/(AR$34-AQ$34)*AR38+(AQ$34-AP$42)/(AQ$34-AP$34)*AQ38)*(AQ$42&gt;$B$10)+IF(AQ$42=$B$10,SUM($F38:AP38)-SUM($F46:AP46)+AQ38+(AQ$42-AQ$34)/(AR$34-AQ$34)*AR38,0)</f>
        <v>0</v>
      </c>
      <c r="AR46" s="510">
        <f ca="1">(AR$42=$B$9)*AR38+((AR$42-AR$34)/(AS$34-AR$34)*AS38+(AR$34-AQ$42)/(AR$34-AQ$34)*AR38)*(AR$42&gt;$B$10)+IF(AR$42=$B$10,SUM($F38:AQ38)-SUM($F46:AQ46)+AR38+(AR$42-AR$34)/(AS$34-AR$34)*AS38,0)</f>
        <v>0</v>
      </c>
      <c r="AS46" s="510">
        <f ca="1">(AS$42=$B$9)*AS38+((AS$42-AS$34)/(AT$34-AS$34)*AT38+(AS$34-AR$42)/(AS$34-AR$34)*AS38)*(AS$42&gt;$B$10)+IF(AS$42=$B$10,SUM($F38:AR38)-SUM($F46:AR46)+AS38+(AS$42-AS$34)/(AT$34-AS$34)*AT38,0)</f>
        <v>0</v>
      </c>
      <c r="AT46" s="510">
        <f ca="1">(AT$42=$B$9)*AT38+((AT$42-AT$34)/(AU$34-AT$34)*AU38+(AT$34-AS$42)/(AT$34-AS$34)*AT38)*(AT$42&gt;$B$10)+IF(AT$42=$B$10,SUM($F38:AS38)-SUM($F46:AS46)+AT38+(AT$42-AT$34)/(AU$34-AT$34)*AU38,0)</f>
        <v>0</v>
      </c>
      <c r="AU46" s="510">
        <f ca="1">(AU$42=$B$9)*AU38+((AU$42-AU$34)/(AV$34-AU$34)*AV38+(AU$34-AT$42)/(AU$34-AT$34)*AU38)*(AU$42&gt;$B$10)+IF(AU$42=$B$10,SUM($F38:AT38)-SUM($F46:AT46)+AU38+(AU$42-AU$34)/(AV$34-AU$34)*AV38,0)</f>
        <v>0</v>
      </c>
      <c r="AV46" s="510">
        <f ca="1">(AV$42=$B$9)*AV38+((AV$42-AV$34)/(AW$34-AV$34)*AW38+(AV$34-AU$42)/(AV$34-AU$34)*AV38)*(AV$42&gt;$B$10)+IF(AV$42=$B$10,SUM($F38:AU38)-SUM($F46:AU46)+AV38+(AV$42-AV$34)/(AW$34-AV$34)*AW38,0)</f>
        <v>0</v>
      </c>
      <c r="AW46" s="510">
        <f ca="1">(AW$42=$B$9)*AW38+((AW$42-AW$34)/(AX$34-AW$34)*AX38+(AW$34-AV$42)/(AW$34-AV$34)*AW38)*(AW$42&gt;$B$10)+IF(AW$42=$B$10,SUM($F38:AV38)-SUM($F46:AV46)+AW38+(AW$42-AW$34)/(AX$34-AW$34)*AX38,0)</f>
        <v>0</v>
      </c>
      <c r="AX46" s="510">
        <f ca="1">(AX$42=$B$9)*AX38+((AX$42-AX$34)/(AY$34-AX$34)*AY38+(AX$34-AW$42)/(AX$34-AW$34)*AX38)*(AX$42&gt;$B$10)+IF(AX$42=$B$10,SUM($F38:AW38)-SUM($F46:AW46)+AX38+(AX$42-AX$34)/(AY$34-AX$34)*AY38,0)</f>
        <v>0</v>
      </c>
      <c r="AY46" s="510">
        <f ca="1">(AY$42=$B$9)*AY38+((AY$42-AY$34)/(AZ$34-AY$34)*AZ38+(AY$34-AX$42)/(AY$34-AX$34)*AY38)*(AY$42&gt;$B$10)+IF(AY$42=$B$10,SUM($F38:AX38)-SUM($F46:AX46)+AY38+(AY$42-AY$34)/(AZ$34-AY$34)*AZ38,0)</f>
        <v>0</v>
      </c>
      <c r="AZ46" s="510">
        <f ca="1">(AZ$42=$B$9)*AZ38+((AZ$42-AZ$34)/(BA$34-AZ$34)*BA38+(AZ$34-AY$42)/(AZ$34-AY$34)*AZ38)*(AZ$42&gt;$B$10)+IF(AZ$42=$B$10,SUM($F38:AY38)-SUM($F46:AY46)+AZ38+(AZ$42-AZ$34)/(BA$34-AZ$34)*BA38,0)</f>
        <v>0</v>
      </c>
      <c r="BA46" s="510">
        <f ca="1">(BA$42=$B$9)*BA38+((BA$42-BA$34)/(BB$34-BA$34)*BB38+(BA$34-AZ$42)/(BA$34-AZ$34)*BA38)*(BA$42&gt;$B$10)+IF(BA$42=$B$10,SUM($F38:AZ38)-SUM($F46:AZ46)+BA38+(BA$42-BA$34)/(BB$34-BA$34)*BB38,0)</f>
        <v>0</v>
      </c>
      <c r="BB46" s="510">
        <f ca="1">(BB$42=$B$9)*BB38+((BB$42-BB$34)/(BC$34-BB$34)*BC38+(BB$34-BA$42)/(BB$34-BA$34)*BB38)*(BB$42&gt;$B$10)+IF(BB$42=$B$10,SUM($F38:BA38)-SUM($F46:BA46)+BB38+(BB$42-BB$34)/(BC$34-BB$34)*BC38,0)</f>
        <v>0</v>
      </c>
      <c r="BC46" s="510">
        <f ca="1">(BC$42=$B$9)*BC38+((BC$42-BC$34)/(BD$34-BC$34)*BD38+(BC$34-BB$42)/(BC$34-BB$34)*BC38)*(BC$42&gt;$B$10)+IF(BC$42=$B$10,SUM($F38:BB38)-SUM($F46:BB46)+BC38+(BC$42-BC$34)/(BD$34-BC$34)*BD38,0)</f>
        <v>0</v>
      </c>
      <c r="BD46" s="510">
        <f ca="1">(BD$42=$B$9)*BD38+((BD$42-BD$34)/(BE$34-BD$34)*BE38+(BD$34-BC$42)/(BD$34-BC$34)*BD38)*(BD$42&gt;$B$10)+IF(BD$42=$B$10,SUM($F38:BC38)-SUM($F46:BC46)+BD38+(BD$42-BD$34)/(BE$34-BD$34)*BE38,0)</f>
        <v>0</v>
      </c>
      <c r="BE46" s="510">
        <f ca="1">(BE$42=$B$9)*BE38+((BE$42-BE$34)/(BF$34-BE$34)*BF38+(BE$34-BD$42)/(BE$34-BD$34)*BE38)*(BE$42&gt;$B$10)+IF(BE$42=$B$10,SUM($F38:BD38)-SUM($F46:BD46)+BE38+(BE$42-BE$34)/(BF$34-BE$34)*BF38,0)</f>
        <v>0</v>
      </c>
      <c r="BF46" s="510">
        <f ca="1">(BF$42=$B$9)*BF38+((BF$42-BF$34)/(BG$34-BF$34)*BG38+(BF$34-BE$42)/(BF$34-BE$34)*BF38)*(BF$42&gt;$B$10)+IF(BF$42=$B$10,SUM($F38:BE38)-SUM($F46:BE46)+BF38+(BF$42-BF$34)/(BG$34-BF$34)*BG38,0)</f>
        <v>0</v>
      </c>
      <c r="BG46" s="510">
        <f ca="1">(BG$42=$B$9)*BG38+((BG$42-BG$34)/(BH$34-BG$34)*BH38+(BG$34-BF$42)/(BG$34-BF$34)*BG38)*(BG$42&gt;$B$10)+IF(BG$42=$B$10,SUM($F38:BF38)-SUM($F46:BF46)+BG38+(BG$42-BG$34)/(BH$34-BG$34)*BH38,0)</f>
        <v>0</v>
      </c>
      <c r="BH46" s="510">
        <f ca="1">(BH$42=$B$9)*BH38+((BH$42-BH$34)/(BI$34-BH$34)*BI38+(BH$34-BG$42)/(BH$34-BG$34)*BH38)*(BH$42&gt;$B$10)+IF(BH$42=$B$10,SUM($F38:BG38)-SUM($F46:BG46)+BH38+(BH$42-BH$34)/(BI$34-BH$34)*BI38,0)</f>
        <v>0</v>
      </c>
      <c r="BI46" s="510">
        <f ca="1">(BI$42=$B$9)*BI38+((BI$42-BI$34)/(BJ$34-BI$34)*BJ38+(BI$34-BH$42)/(BI$34-BH$34)*BI38)*(BI$42&gt;$B$10)+IF(BI$42=$B$10,SUM($F38:BH38)-SUM($F46:BH46)+BI38+(BI$42-BI$34)/(BJ$34-BI$34)*BJ38,0)</f>
        <v>0</v>
      </c>
      <c r="BJ46" s="510">
        <f ca="1">(BJ$42=$B$9)*BJ38+((BJ$42-BJ$34)/(BK$34-BJ$34)*BK38+(BJ$34-BI$42)/(BJ$34-BI$34)*BJ38)*(BJ$42&gt;$B$10)+IF(BJ$42=$B$10,SUM($F38:BI38)-SUM($F46:BI46)+BJ38+(BJ$42-BJ$34)/(BK$34-BJ$34)*BK38,0)</f>
        <v>0</v>
      </c>
      <c r="BK46" s="510">
        <f ca="1">(BK$42=$B$9)*BK38+((BK$42-BK$34)/(BL$34-BK$34)*BL38+(BK$34-BJ$42)/(BK$34-BJ$34)*BK38)*(BK$42&gt;$B$10)+IF(BK$42=$B$10,SUM($F38:BJ38)-SUM($F46:BJ46)+BK38+(BK$42-BK$34)/(BL$34-BK$34)*BL38,0)</f>
        <v>0</v>
      </c>
      <c r="BL46" s="510">
        <f ca="1">(BL$42=$B$9)*BL38+((BL$42-BL$34)/(BM$34-BL$34)*BM38+(BL$34-BK$42)/(BL$34-BK$34)*BL38)*(BL$42&gt;$B$10)+IF(BL$42=$B$10,SUM($F38:BK38)-SUM($F46:BK46)+BL38+(BL$42-BL$34)/(BM$34-BL$34)*BM38,0)</f>
        <v>0</v>
      </c>
      <c r="BM46" s="510">
        <f ca="1">(BM$42=$B$9)*BM38+((BM$42-BM$34)/(BN$34-BM$34)*BN38+(BM$34-BL$42)/(BM$34-BL$34)*BM38)*(BM$42&gt;$B$10)+IF(BM$42=$B$10,SUM($F38:BL38)-SUM($F46:BL46)+BM38+(BM$42-BM$34)/(BN$34-BM$34)*BN38,0)</f>
        <v>0</v>
      </c>
      <c r="BN46" s="510">
        <f ca="1">(BN$42=$B$9)*BN38+((BN$42-BN$34)/(BO$34-BN$34)*BO38+(BN$34-BM$42)/(BN$34-BM$34)*BN38)*(BN$42&gt;$B$10)+IF(BN$42=$B$10,SUM($F38:BM38)-SUM($F46:BM46)+BN38+(BN$42-BN$34)/(BO$34-BN$34)*BO38,0)</f>
        <v>0</v>
      </c>
      <c r="BO46" s="510">
        <f ca="1">(BO$42=$B$9)*BO38+((BO$42-BO$34)/(BP$34-BO$34)*BP38+(BO$34-BN$42)/(BO$34-BN$34)*BO38)*(BO$42&gt;$B$10)+IF(BO$42=$B$10,SUM($F38:BN38)-SUM($F46:BN46)+BO38+(BO$42-BO$34)/(BP$34-BO$34)*BP38,0)</f>
        <v>0</v>
      </c>
      <c r="BP46" s="510">
        <f ca="1">(BP$42=$B$9)*BP38+((BP$42-BP$34)/(BQ$34-BP$34)*BQ38+(BP$34-BO$42)/(BP$34-BO$34)*BP38)*(BP$42&gt;$B$10)+IF(BP$42=$B$10,SUM($F38:BO38)-SUM($F46:BO46)+BP38+(BP$42-BP$34)/(BQ$34-BP$34)*BQ38,0)</f>
        <v>0</v>
      </c>
      <c r="BQ46" s="510">
        <f ca="1">(BQ$42=$B$9)*BQ38+((BQ$42-BQ$34)/(BR$34-BQ$34)*BR38+(BQ$34-BP$42)/(BQ$34-BP$34)*BQ38)*(BQ$42&gt;$B$10)+IF(BQ$42=$B$10,SUM($F38:BP38)-SUM($F46:BP46)+BQ38+(BQ$42-BQ$34)/(BR$34-BQ$34)*BR38,0)</f>
        <v>0</v>
      </c>
      <c r="BR46" s="510">
        <f ca="1">(BR$42=$B$9)*BR38+((BR$42-BR$34)/(BS$34-BR$34)*BS38+(BR$34-BQ$42)/(BR$34-BQ$34)*BR38)*(BR$42&gt;$B$10)+IF(BR$42=$B$10,SUM($F38:BQ38)-SUM($F46:BQ46)+BR38+(BR$42-BR$34)/(BS$34-BR$34)*BS38,0)</f>
        <v>0</v>
      </c>
      <c r="BS46" s="510">
        <f ca="1">(BS$42=$B$9)*BS38+((BS$42-BS$34)/(BT$34-BS$34)*BT38+(BS$34-BR$42)/(BS$34-BR$34)*BS38)*(BS$42&gt;$B$10)+IF(BS$42=$B$10,SUM($F38:BR38)-SUM($F46:BR46)+BS38+(BS$42-BS$34)/(BT$34-BS$34)*BT38,0)</f>
        <v>0</v>
      </c>
      <c r="BT46" s="510">
        <f ca="1">(BT$42=$B$9)*BT38+((BT$42-BT$34)/(BU$34-BT$34)*BU38+(BT$34-BS$42)/(BT$34-BS$34)*BT38)*(BT$42&gt;$B$10)+IF(BT$42=$B$10,SUM($F38:BS38)-SUM($F46:BS46)+BT38+(BT$42-BT$34)/(BU$34-BT$34)*BU38,0)</f>
        <v>0</v>
      </c>
      <c r="BU46" s="510">
        <f ca="1">(BU$42=$B$9)*BU38+((BU$42-BU$34)/(BV$34-BU$34)*BV38+(BU$34-BT$42)/(BU$34-BT$34)*BU38)*(BU$42&gt;$B$10)+IF(BU$42=$B$10,SUM($F38:BT38)-SUM($F46:BT46)+BU38+(BU$42-BU$34)/(BV$34-BU$34)*BV38,0)</f>
        <v>0</v>
      </c>
      <c r="BV46" s="510">
        <f ca="1">(BV$42=$B$9)*BV38+((BV$42-BV$34)/(BW$34-BV$34)*BW38+(BV$34-BU$42)/(BV$34-BU$34)*BV38)*(BV$42&gt;$B$10)+IF(BV$42=$B$10,SUM($F38:BU38)-SUM($F46:BU46)+BV38+(BV$42-BV$34)/(BW$34-BV$34)*BW38,0)</f>
        <v>0</v>
      </c>
      <c r="BW46" s="510">
        <f ca="1">(BW$42=$B$9)*BW38+((BW$42-BW$34)/(BX$34-BW$34)*BX38+(BW$34-BV$42)/(BW$34-BV$34)*BW38)*(BW$42&gt;$B$10)+IF(BW$42=$B$10,SUM($F38:BV38)-SUM($F46:BV46)+BW38+(BW$42-BW$34)/(BX$34-BW$34)*BX38,0)</f>
        <v>0</v>
      </c>
      <c r="BX46" s="510">
        <f ca="1">(BX$42=$B$9)*BX38+((BX$42-BX$34)/(BY$34-BX$34)*BY38+(BX$34-BW$42)/(BX$34-BW$34)*BX38)*(BX$42&gt;$B$10)+IF(BX$42=$B$10,SUM($F38:BW38)-SUM($F46:BW46)+BX38+(BX$42-BX$34)/(BY$34-BX$34)*BY38,0)</f>
        <v>0</v>
      </c>
      <c r="BY46" s="510">
        <f ca="1">(BY$42=$B$9)*BY38+((BY$42-BY$34)/(BZ$34-BY$34)*BZ38+(BY$34-BX$42)/(BY$34-BX$34)*BY38)*(BY$42&gt;$B$10)+IF(BY$42=$B$10,SUM($F38:BX38)-SUM($F46:BX46)+BY38+(BY$42-BY$34)/(BZ$34-BY$34)*BZ38,0)</f>
        <v>0</v>
      </c>
      <c r="BZ46" s="510">
        <f ca="1">(BZ$42=$B$9)*BZ38+((BZ$42-BZ$34)/(CA$34-BZ$34)*CA38+(BZ$34-BY$42)/(BZ$34-BY$34)*BZ38)*(BZ$42&gt;$B$10)+IF(BZ$42=$B$10,SUM($F38:BY38)-SUM($F46:BY46)+BZ38+(BZ$42-BZ$34)/(CA$34-BZ$34)*CA38,0)</f>
        <v>0</v>
      </c>
      <c r="CA46" s="510">
        <f ca="1">(CA$42=$B$9)*CA38+((CA$42-CA$34)/(CB$34-CA$34)*CB38+(CA$34-BZ$42)/(CA$34-BZ$34)*CA38)*(CA$42&gt;$B$10)+IF(CA$42=$B$10,SUM($F38:BZ38)-SUM($F46:BZ46)+CA38+(CA$42-CA$34)/(CB$34-CA$34)*CB38,0)</f>
        <v>0</v>
      </c>
      <c r="CB46" s="510">
        <f ca="1">(CB$42=$B$9)*CB38+((CB$42-CB$34)/(CC$34-CB$34)*CC38+(CB$34-CA$42)/(CB$34-CA$34)*CB38)*(CB$42&gt;$B$10)+IF(CB$42=$B$10,SUM($F38:CA38)-SUM($F46:CA46)+CB38+(CB$42-CB$34)/(CC$34-CB$34)*CC38,0)</f>
        <v>0</v>
      </c>
      <c r="CC46" s="510">
        <f ca="1">(CC$42=$B$9)*CC38+((CC$42-CC$34)/(CD$34-CC$34)*CD38+(CC$34-CB$42)/(CC$34-CB$34)*CC38)*(CC$42&gt;$B$10)+IF(CC$42=$B$10,SUM($F38:CB38)-SUM($F46:CB46)+CC38+(CC$42-CC$34)/(CD$34-CC$34)*CD38,0)</f>
        <v>0</v>
      </c>
      <c r="CD46" s="510">
        <f ca="1">(CD$42=$B$9)*CD38+((CD$42-CD$34)/(CE$34-CD$34)*CE38+(CD$34-CC$42)/(CD$34-CC$34)*CD38)*(CD$42&gt;$B$10)+IF(CD$42=$B$10,SUM($F38:CC38)-SUM($F46:CC46)+CD38+(CD$42-CD$34)/(CE$34-CD$34)*CE38,0)</f>
        <v>0</v>
      </c>
      <c r="CE46" s="510">
        <f ca="1">(CE$42=$B$9)*CE38+((CE$42-CE$34)/(CF$34-CE$34)*CF38+(CE$34-CD$42)/(CE$34-CD$34)*CE38)*(CE$42&gt;$B$10)+IF(CE$42=$B$10,SUM($F38:CD38)-SUM($F46:CD46)+CE38+(CE$42-CE$34)/(CF$34-CE$34)*CF38,0)</f>
        <v>0</v>
      </c>
      <c r="CF46" s="510">
        <f ca="1">(CF$42=$B$9)*CF38+((CF$42-CF$34)/(CG$34-CF$34)*CG38+(CF$34-CE$42)/(CF$34-CE$34)*CF38)*(CF$42&gt;$B$10)+IF(CF$42=$B$10,SUM($F38:CE38)-SUM($F46:CE46)+CF38+(CF$42-CF$34)/(CG$34-CF$34)*CG38,0)</f>
        <v>0</v>
      </c>
      <c r="CG46" s="510">
        <f ca="1">(CG$42=$B$9)*CG38+((CG$42-CG$34)/(CH$34-CG$34)*CH38+(CG$34-CF$42)/(CG$34-CF$34)*CG38)*(CG$42&gt;$B$10)+IF(CG$42=$B$10,SUM($F38:CF38)-SUM($F46:CF46)+CG38+(CG$42-CG$34)/(CH$34-CG$34)*CH38,0)</f>
        <v>0</v>
      </c>
      <c r="CH46" s="510">
        <f ca="1">(CH$42=$B$9)*CH38+((CH$42-CH$34)/(CI$34-CH$34)*CI38+(CH$34-CG$42)/(CH$34-CG$34)*CH38)*(CH$42&gt;$B$10)+IF(CH$42=$B$10,SUM($F38:CG38)-SUM($F46:CG46)+CH38+(CH$42-CH$34)/(CI$34-CH$34)*CI38,0)</f>
        <v>0</v>
      </c>
      <c r="CI46" s="510">
        <f ca="1">(CI$42=$B$9)*CI38+((CI$42-CI$34)/(CJ$34-CI$34)*CJ38+(CI$34-CH$42)/(CI$34-CH$34)*CI38)*(CI$42&gt;$B$10)+IF(CI$42=$B$10,SUM($F38:CH38)-SUM($F46:CH46)+CI38+(CI$42-CI$34)/(CJ$34-CI$34)*CJ38,0)</f>
        <v>0</v>
      </c>
      <c r="CJ46" s="510">
        <f ca="1">(CJ$42=$B$9)*CJ38+((CJ$42-CJ$34)/(CK$34-CJ$34)*CK38+(CJ$34-CI$42)/(CJ$34-CI$34)*CJ38)*(CJ$42&gt;$B$10)+IF(CJ$42=$B$10,SUM($F38:CI38)-SUM($F46:CI46)+CJ38+(CJ$42-CJ$34)/(CK$34-CJ$34)*CK38,0)</f>
        <v>0</v>
      </c>
      <c r="CK46" s="510">
        <f ca="1">(CK$42=$B$9)*CK38+((CK$42-CK$34)/(CL$34-CK$34)*CL38+(CK$34-CJ$42)/(CK$34-CJ$34)*CK38)*(CK$42&gt;$B$10)+IF(CK$42=$B$10,SUM($F38:CJ38)-SUM($F46:CJ46)+CK38+(CK$42-CK$34)/(CL$34-CK$34)*CL38,0)</f>
        <v>0</v>
      </c>
      <c r="CL46" s="510">
        <f ca="1">(CL$42=$B$9)*CL38+((CL$42-CL$34)/(CM$34-CL$34)*CM38+(CL$34-CK$42)/(CL$34-CK$34)*CL38)*(CL$42&gt;$B$10)+IF(CL$42=$B$10,SUM($F38:CK38)-SUM($F46:CK46)+CL38+(CL$42-CL$34)/(CM$34-CL$34)*CM38,0)</f>
        <v>0</v>
      </c>
      <c r="CM46" s="510">
        <f ca="1">(CM$42=$B$9)*CM38+((CM$42-CM$34)/(CN$34-CM$34)*CN38+(CM$34-CL$42)/(CM$34-CL$34)*CM38)*(CM$42&gt;$B$10)+IF(CM$42=$B$10,SUM($F38:CL38)-SUM($F46:CL46)+CM38+(CM$42-CM$34)/(CN$34-CM$34)*CN38,0)</f>
        <v>0</v>
      </c>
      <c r="CN46" s="510">
        <f ca="1">(CN$42=$B$9)*CN38+((CN$42-CN$34)/(CO$34-CN$34)*CO38+(CN$34-CM$42)/(CN$34-CM$34)*CN38)*(CN$42&gt;$B$10)+IF(CN$42=$B$10,SUM($F38:CM38)-SUM($F46:CM46)+CN38+(CN$42-CN$34)/(CO$34-CN$34)*CO38,0)</f>
        <v>0</v>
      </c>
      <c r="CO46" s="510">
        <f ca="1">(CO$42=$B$9)*CO38+((CO$42-CO$34)/(CP$34-CO$34)*CP38+(CO$34-CN$42)/(CO$34-CN$34)*CO38)*(CO$42&gt;$B$10)+IF(CO$42=$B$10,SUM($F38:CN38)-SUM($F46:CN46)+CO38+(CO$42-CO$34)/(CP$34-CO$34)*CP38,0)</f>
        <v>0</v>
      </c>
      <c r="CP46" s="510">
        <f ca="1">(CP$42=$B$9)*CP38+((CP$42-CP$34)/(CQ$34-CP$34)*CQ38+(CP$34-CO$42)/(CP$34-CO$34)*CP38)*(CP$42&gt;$B$10)+IF(CP$42=$B$10,SUM($F38:CO38)-SUM($F46:CO46)+CP38+(CP$42-CP$34)/(CQ$34-CP$34)*CQ38,0)</f>
        <v>0</v>
      </c>
      <c r="CQ46" s="510">
        <f ca="1">(CQ$42=$B$9)*CQ38+((CQ$42-CQ$34)/(CR$34-CQ$34)*CR38+(CQ$34-CP$42)/(CQ$34-CP$34)*CQ38)*(CQ$42&gt;$B$10)+IF(CQ$42=$B$10,SUM($F38:CP38)-SUM($F46:CP46)+CQ38+(CQ$42-CQ$34)/(CR$34-CQ$34)*CR38,0)</f>
        <v>0</v>
      </c>
      <c r="CR46" s="510">
        <f ca="1">(CR$42=$B$9)*CR38+((CR$42-CR$34)/(CS$34-CR$34)*CS38+(CR$34-CQ$42)/(CR$34-CQ$34)*CR38)*(CR$42&gt;$B$10)+IF(CR$42=$B$10,SUM($F38:CQ38)-SUM($F46:CQ46)+CR38+(CR$42-CR$34)/(CS$34-CR$34)*CS38,0)</f>
        <v>0</v>
      </c>
      <c r="CS46" s="510">
        <f ca="1">(CS$42=$B$9)*CS38+((CS$42-CS$34)/(CT$34-CS$34)*CT38+(CS$34-CR$42)/(CS$34-CR$34)*CS38)*(CS$42&gt;$B$10)+IF(CS$42=$B$10,SUM($F38:CR38)-SUM($F46:CR46)+CS38+(CS$42-CS$34)/(CT$34-CS$34)*CT38,0)</f>
        <v>0</v>
      </c>
      <c r="CT46" s="510">
        <f ca="1">(CT$42=$B$9)*CT38+((CT$42-CT$34)/(CU$34-CT$34)*CU38+(CT$34-CS$42)/(CT$34-CS$34)*CT38)*(CT$42&gt;$B$10)+IF(CT$42=$B$10,SUM($F38:CS38)-SUM($F46:CS46)+CT38+(CT$42-CT$34)/(CU$34-CT$34)*CU38,0)</f>
        <v>0</v>
      </c>
      <c r="CU46" s="510">
        <f ca="1">(CU$42=$B$9)*CU38+((CU$42-CU$34)/(CV$34-CU$34)*CV38+(CU$34-CT$42)/(CU$34-CT$34)*CU38)*(CU$42&gt;$B$10)+IF(CU$42=$B$10,SUM($F38:CT38)-SUM($F46:CT46)+CU38+(CU$42-CU$34)/(CV$34-CU$34)*CV38,0)</f>
        <v>0</v>
      </c>
      <c r="CV46" s="510">
        <f ca="1">(CV$42=$B$9)*CV38+((CV$42-CV$34)/(CW$34-CV$34)*CW38+(CV$34-CU$42)/(CV$34-CU$34)*CV38)*(CV$42&gt;$B$10)+IF(CV$42=$B$10,SUM($F38:CU38)-SUM($F46:CU46)+CV38+(CV$42-CV$34)/(CW$34-CV$34)*CW38,0)</f>
        <v>0</v>
      </c>
      <c r="CW46" s="510">
        <f ca="1">(CW$42=$B$9)*CW38+((CW$42-CW$34)/(CX$34-CW$34)*CX38+(CW$34-CV$42)/(CW$34-CV$34)*CW38)*(CW$42&gt;$B$10)+IF(CW$42=$B$10,SUM($F38:CV38)-SUM($F46:CV46)+CW38+(CW$42-CW$34)/(CX$34-CW$34)*CX38,0)</f>
        <v>0</v>
      </c>
      <c r="CX46" s="510">
        <f ca="1">(CX$42=$B$9)*CX38+((CX$42-CX$34)/(CY$34-CX$34)*CY38+(CX$34-CW$42)/(CX$34-CW$34)*CX38)*(CX$42&gt;$B$10)+IF(CX$42=$B$10,SUM($F38:CW38)-SUM($F46:CW46)+CX38+(CX$42-CX$34)/(CY$34-CX$34)*CY38,0)</f>
        <v>0</v>
      </c>
      <c r="CY46" s="510">
        <f ca="1">(CY$42=$B$9)*CY38+((CY$42-CY$34)/(CZ$34-CY$34)*CZ38+(CY$34-CX$42)/(CY$34-CX$34)*CY38)*(CY$42&gt;$B$10)+IF(CY$42=$B$10,SUM($F38:CX38)-SUM($F46:CX46)+CY38+(CY$42-CY$34)/(CZ$34-CY$34)*CZ38,0)</f>
        <v>0</v>
      </c>
      <c r="CZ46" s="510">
        <f ca="1">(CZ$42=$B$9)*CZ38+((CZ$42-CZ$34)/(DA$34-CZ$34)*DA38+(CZ$34-CY$42)/(CZ$34-CY$34)*CZ38)*(CZ$42&gt;$B$10)+IF(CZ$42=$B$10,SUM($F38:CY38)-SUM($F46:CY46)+CZ38+(CZ$42-CZ$34)/(DA$34-CZ$34)*DA38,0)</f>
        <v>0</v>
      </c>
      <c r="DA46" s="510">
        <f ca="1">(DA$42=$B$9)*DA38+((DA$42-DA$34)/(DB$34-DA$34)*DB38+(DA$34-CZ$42)/(DA$34-CZ$34)*DA38)*(DA$42&gt;$B$10)+IF(DA$42=$B$10,SUM($F38:CZ38)-SUM($F46:CZ46)+DA38+(DA$42-DA$34)/(DB$34-DA$34)*DB38,0)</f>
        <v>0</v>
      </c>
      <c r="DB46" s="510">
        <f ca="1">(DB$42=$B$9)*DB38+((DB$42-DB$34)/(DC$34-DB$34)*DC38+(DB$34-DA$42)/(DB$34-DA$34)*DB38)*(DB$42&gt;$B$10)+IF(DB$42=$B$10,SUM($F38:DA38)-SUM($F46:DA46)+DB38+(DB$42-DB$34)/(DC$34-DB$34)*DC38,0)</f>
        <v>0</v>
      </c>
      <c r="DC46" s="510">
        <f ca="1">(DC$42=$B$9)*DC38+((DC$42-DC$34)/(DD$34-DC$34)*DD38+(DC$34-DB$42)/(DC$34-DB$34)*DC38)*(DC$42&gt;$B$10)+IF(DC$42=$B$10,SUM($F38:DB38)-SUM($F46:DB46)+DC38+(DC$42-DC$34)/(DD$34-DC$34)*DD38,0)</f>
        <v>0</v>
      </c>
      <c r="DD46" s="510">
        <f ca="1">(DD$42=$B$9)*DD38+((DD$42-DD$34)/(DE$34-DD$34)*DE38+(DD$34-DC$42)/(DD$34-DC$34)*DD38)*(DD$42&gt;$B$10)+IF(DD$42=$B$10,SUM($F38:DC38)-SUM($F46:DC46)+DD38+(DD$42-DD$34)/(DE$34-DD$34)*DE38,0)</f>
        <v>0</v>
      </c>
      <c r="DE46" s="510">
        <f ca="1">(DE$42=$B$9)*DE38+((DE$42-DE$34)/(DF$34-DE$34)*DF38+(DE$34-DD$42)/(DE$34-DD$34)*DE38)*(DE$42&gt;$B$10)+IF(DE$42=$B$10,SUM($F38:DD38)-SUM($F46:DD46)+DE38+(DE$42-DE$34)/(DF$34-DE$34)*DF38,0)</f>
        <v>0</v>
      </c>
      <c r="DF46" s="510">
        <f ca="1">(DF$42=$B$9)*DF38+((DF$42-DF$34)/(DG$34-DF$34)*DG38+(DF$34-DE$42)/(DF$34-DE$34)*DF38)*(DF$42&gt;$B$10)+IF(DF$42=$B$10,SUM($F38:DE38)-SUM($F46:DE46)+DF38+(DF$42-DF$34)/(DG$34-DF$34)*DG38,0)</f>
        <v>0</v>
      </c>
      <c r="DG46" s="510">
        <f ca="1">(DG$42=$B$9)*DG38+((DG$42-DG$34)/(DH$34-DG$34)*DH38+(DG$34-DF$42)/(DG$34-DF$34)*DG38)*(DG$42&gt;$B$10)+IF(DG$42=$B$10,SUM($F38:DF38)-SUM($F46:DF46)+DG38+(DG$42-DG$34)/(DH$34-DG$34)*DH38,0)</f>
        <v>0</v>
      </c>
      <c r="DH46" s="510">
        <f ca="1">(DH$42=$B$9)*DH38+((DH$42-DH$34)/(DI$34-DH$34)*DI38+(DH$34-DG$42)/(DH$34-DG$34)*DH38)*(DH$42&gt;$B$10)+IF(DH$42=$B$10,SUM($F38:DG38)-SUM($F46:DG46)+DH38+(DH$42-DH$34)/(DI$34-DH$34)*DI38,0)</f>
        <v>0</v>
      </c>
      <c r="DI46" s="510">
        <f ca="1">(DI$42=$B$9)*DI38+((DI$42-DI$34)/(DJ$34-DI$34)*DJ38+(DI$34-DH$42)/(DI$34-DH$34)*DI38)*(DI$42&gt;$B$10)+IF(DI$42=$B$10,SUM($F38:DH38)-SUM($F46:DH46)+DI38+(DI$42-DI$34)/(DJ$34-DI$34)*DJ38,0)</f>
        <v>0</v>
      </c>
      <c r="DJ46" s="510">
        <f ca="1">(DJ$42=$B$9)*DJ38+((DJ$42-DJ$34)/(DK$34-DJ$34)*DK38+(DJ$34-DI$42)/(DJ$34-DI$34)*DJ38)*(DJ$42&gt;$B$10)+IF(DJ$42=$B$10,SUM($F38:DI38)-SUM($F46:DI46)+DJ38+(DJ$42-DJ$34)/(DK$34-DJ$34)*DK38,0)</f>
        <v>0</v>
      </c>
      <c r="DK46" s="510">
        <f ca="1">(DK$42=$B$9)*DK38+((DK$42-DK$34)/(DL$34-DK$34)*DL38+(DK$34-DJ$42)/(DK$34-DJ$34)*DK38)*(DK$42&gt;$B$10)+IF(DK$42=$B$10,SUM($F38:DJ38)-SUM($F46:DJ46)+DK38+(DK$42-DK$34)/(DL$34-DK$34)*DL38,0)</f>
        <v>0</v>
      </c>
      <c r="DL46" s="510">
        <f ca="1">(DL$42=$B$9)*DL38+((DL$42-DL$34)/(DM$34-DL$34)*DM38+(DL$34-DK$42)/(DL$34-DK$34)*DL38)*(DL$42&gt;$B$10)+IF(DL$42=$B$10,SUM($F38:DK38)-SUM($F46:DK46)+DL38+(DL$42-DL$34)/(DM$34-DL$34)*DM38,0)</f>
        <v>0</v>
      </c>
      <c r="DM46" s="510">
        <f ca="1">(DM$42=$B$9)*DM38+((DM$42-DM$34)/(DN$34-DM$34)*DN38+(DM$34-DL$42)/(DM$34-DL$34)*DM38)*(DM$42&gt;$B$10)+IF(DM$42=$B$10,SUM($F38:DL38)-SUM($F46:DL46)+DM38+(DM$42-DM$34)/(DN$34-DM$34)*DN38,0)</f>
        <v>0</v>
      </c>
      <c r="DN46" s="510">
        <f ca="1">(DN$42=$B$9)*DN38+((DN$42-DN$34)/(DO$34-DN$34)*DO38+(DN$34-DM$42)/(DN$34-DM$34)*DN38)*(DN$42&gt;$B$10)+IF(DN$42=$B$10,SUM($F38:DM38)-SUM($F46:DM46)+DN38+(DN$42-DN$34)/(DO$34-DN$34)*DO38,0)</f>
        <v>0</v>
      </c>
      <c r="DO46" s="510">
        <f ca="1">(DO$42=$B$9)*DO38+((DO$42-DO$34)/(DP$34-DO$34)*DP38+(DO$34-DN$42)/(DO$34-DN$34)*DO38)*(DO$42&gt;$B$10)+IF(DO$42=$B$10,SUM($F38:DN38)-SUM($F46:DN46)+DO38+(DO$42-DO$34)/(DP$34-DO$34)*DP38,0)</f>
        <v>0</v>
      </c>
      <c r="DP46" s="510">
        <f ca="1">(DP$42=$B$9)*DP38+((DP$42-DP$34)/(DQ$34-DP$34)*DQ38+(DP$34-DO$42)/(DP$34-DO$34)*DP38)*(DP$42&gt;$B$10)+IF(DP$42=$B$10,SUM($F38:DO38)-SUM($F46:DO46)+DP38+(DP$42-DP$34)/(DQ$34-DP$34)*DQ38,0)</f>
        <v>0</v>
      </c>
      <c r="DQ46" s="510">
        <f ca="1">(DQ$42=$B$9)*DQ38+((DQ$42-DQ$34)/(DR$34-DQ$34)*DR38+(DQ$34-DP$42)/(DQ$34-DP$34)*DQ38)*(DQ$42&gt;$B$10)+IF(DQ$42=$B$10,SUM($F38:DP38)-SUM($F46:DP46)+DQ38+(DQ$42-DQ$34)/(DR$34-DQ$34)*DR38,0)</f>
        <v>0</v>
      </c>
      <c r="DR46" s="510">
        <f ca="1">(DR$42=$B$9)*DR38+((DR$42-DR$34)/(DS$34-DR$34)*DS38+(DR$34-DQ$42)/(DR$34-DQ$34)*DR38)*(DR$42&gt;$B$10)+IF(DR$42=$B$10,SUM($F38:DQ38)-SUM($F46:DQ46)+DR38+(DR$42-DR$34)/(DS$34-DR$34)*DS38,0)</f>
        <v>0</v>
      </c>
      <c r="DS46" s="510">
        <f ca="1">(DS$42=$B$9)*DS38+((DS$42-DS$34)/(DT$34-DS$34)*DT38+(DS$34-DR$42)/(DS$34-DR$34)*DS38)*(DS$42&gt;$B$10)+IF(DS$42=$B$10,SUM($F38:DR38)-SUM($F46:DR46)+DS38+(DS$42-DS$34)/(DT$34-DS$34)*DT38,0)</f>
        <v>0</v>
      </c>
      <c r="DT46" s="510">
        <f ca="1">(DT$42=$B$9)*DT38+((DT$42-DT$34)/(DU$34-DT$34)*DU38+(DT$34-DS$42)/(DT$34-DS$34)*DT38)*(DT$42&gt;$B$10)+IF(DT$42=$B$10,SUM($F38:DS38)-SUM($F46:DS46)+DT38+(DT$42-DT$34)/(DU$34-DT$34)*DU38,0)</f>
        <v>0</v>
      </c>
      <c r="DU46" s="510">
        <f ca="1">(DU$42=$B$9)*DU38+((DU$42-DU$34)/(DV$34-DU$34)*DV38+(DU$34-DT$42)/(DU$34-DT$34)*DU38)*(DU$42&gt;$B$10)+IF(DU$42=$B$10,SUM($F38:DT38)-SUM($F46:DT46)+DU38+(DU$42-DU$34)/(DV$34-DU$34)*DV38,0)</f>
        <v>0</v>
      </c>
      <c r="DV46" s="510">
        <f ca="1">(DV$42=$B$9)*DV38+((DV$42-DV$34)/(DW$34-DV$34)*DW38+(DV$34-DU$42)/(DV$34-DU$34)*DV38)*(DV$42&gt;$B$10)+IF(DV$42=$B$10,SUM($F38:DU38)-SUM($F46:DU46)+DV38+(DV$42-DV$34)/(DW$34-DV$34)*DW38,0)</f>
        <v>0</v>
      </c>
      <c r="DW46" s="510">
        <f ca="1">(DW$42=$B$9)*DW38+((DW$42-DW$34)/(DX$34-DW$34)*DX38+(DW$34-DV$42)/(DW$34-DV$34)*DW38)*(DW$42&gt;$B$10)+IF(DW$42=$B$10,SUM($F38:DV38)-SUM($F46:DV46)+DW38+(DW$42-DW$34)/(DX$34-DW$34)*DX38,0)</f>
        <v>0</v>
      </c>
    </row>
    <row r="47" spans="1:131">
      <c r="A47" s="1018" t="str">
        <f>A39</f>
        <v>Net Dividends</v>
      </c>
      <c r="B47" s="970"/>
      <c r="C47" s="970"/>
      <c r="D47" s="471"/>
      <c r="E47" s="471"/>
      <c r="F47" s="611"/>
      <c r="G47" s="510">
        <f ca="1">(G$42=$B$9)*G39+((G$42-G$34)/(H$34-G$34)*H39+(G$34-F$42)/(G$34-F$34)*G39)*(G$42&gt;$B$10)+IF(G$42=$B$10,SUM($F39:F39)-SUM($F47:F47)+G39+(G$42-G$34)/(H$34-G$34)*H39,0)</f>
        <v>0</v>
      </c>
      <c r="H47" s="510">
        <f ca="1">(H$42=$B$9)*H39+((H$42-H$34)/(I$34-H$34)*I39+(H$34-G$42)/(H$34-G$34)*H39)*(H$42&gt;$B$10)+IF(H$42=$B$10,SUM($F39:G39)-SUM($F47:G47)+H39+(H$42-H$34)/(I$34-H$34)*I39,0)</f>
        <v>0</v>
      </c>
      <c r="I47" s="510">
        <f ca="1">(I$42=$B$9)*I39+((I$42-I$34)/(J$34-I$34)*J39+(I$34-H$42)/(I$34-H$34)*I39)*(I$42&gt;$B$10)+IF(I$42=$B$10,SUM($F39:H39)-SUM($F47:H47)+I39+(I$42-I$34)/(J$34-I$34)*J39,0)</f>
        <v>0</v>
      </c>
      <c r="J47" s="510">
        <f ca="1">(J$42=$B$9)*J39+((J$42-J$34)/(K$34-J$34)*K39+(J$34-I$42)/(J$34-I$34)*J39)*(J$42&gt;$B$10)+IF(J$42=$B$10,SUM($F39:I39)-SUM($F47:I47)+J39+(J$42-J$34)/(K$34-J$34)*K39,0)</f>
        <v>0</v>
      </c>
      <c r="K47" s="510">
        <f ca="1">(K$42=$B$9)*K39+((K$42-K$34)/(L$34-K$34)*L39+(K$34-J$42)/(K$34-J$34)*K39)*(K$42&gt;$B$10)+IF(K$42=$B$10,SUM($F39:J39)-SUM($F47:J47)+K39+(K$42-K$34)/(L$34-K$34)*L39,0)</f>
        <v>0</v>
      </c>
      <c r="L47" s="510">
        <f ca="1">(L$42=$B$9)*L39+((L$42-L$34)/(M$34-L$34)*M39+(L$34-K$42)/(L$34-K$34)*L39)*(L$42&gt;$B$10)+IF(L$42=$B$10,SUM($F39:K39)-SUM($F47:K47)+L39+(L$42-L$34)/(M$34-L$34)*M39,0)</f>
        <v>0</v>
      </c>
      <c r="M47" s="510">
        <f ca="1">(M$42=$B$9)*M39+((M$42-M$34)/(N$34-M$34)*N39+(M$34-L$42)/(M$34-L$34)*M39)*(M$42&gt;$B$10)+IF(M$42=$B$10,SUM($F39:L39)-SUM($F47:L47)+M39+(M$42-M$34)/(N$34-M$34)*N39,0)</f>
        <v>0</v>
      </c>
      <c r="N47" s="510">
        <f ca="1">(N$42=$B$9)*N39+((N$42-N$34)/(O$34-N$34)*O39+(N$34-M$42)/(N$34-M$34)*N39)*(N$42&gt;$B$10)+IF(N$42=$B$10,SUM($F39:M39)-SUM($F47:M47)+N39+(N$42-N$34)/(O$34-N$34)*O39,0)</f>
        <v>0</v>
      </c>
      <c r="O47" s="510">
        <f ca="1">(O$42=$B$9)*O39+((O$42-O$34)/(P$34-O$34)*P39+(O$34-N$42)/(O$34-N$34)*O39)*(O$42&gt;$B$10)+IF(O$42=$B$10,SUM($F39:N39)-SUM($F47:N47)+O39+(O$42-O$34)/(P$34-O$34)*P39,0)</f>
        <v>0</v>
      </c>
      <c r="P47" s="510">
        <f ca="1">(P$42=$B$9)*P39+((P$42-P$34)/(Q$34-P$34)*Q39+(P$34-O$42)/(P$34-O$34)*P39)*(P$42&gt;$B$10)+IF(P$42=$B$10,SUM($F39:O39)-SUM($F47:O47)+P39+(P$42-P$34)/(Q$34-P$34)*Q39,0)</f>
        <v>0</v>
      </c>
      <c r="Q47" s="510">
        <f ca="1">(Q$42=$B$9)*Q39+((Q$42-Q$34)/(R$34-Q$34)*R39+(Q$34-P$42)/(Q$34-P$34)*Q39)*(Q$42&gt;$B$10)+IF(Q$42=$B$10,SUM($F39:P39)-SUM($F47:P47)+Q39+(Q$42-Q$34)/(R$34-Q$34)*R39,0)</f>
        <v>0</v>
      </c>
      <c r="R47" s="510">
        <f ca="1">(R$42=$B$9)*R39+((R$42-R$34)/(S$34-R$34)*S39+(R$34-Q$42)/(R$34-Q$34)*R39)*(R$42&gt;$B$10)+IF(R$42=$B$10,SUM($F39:Q39)-SUM($F47:Q47)+R39+(R$42-R$34)/(S$34-R$34)*S39,0)</f>
        <v>0</v>
      </c>
      <c r="S47" s="510">
        <f ca="1">(S$42=$B$9)*S39+((S$42-S$34)/(T$34-S$34)*T39+(S$34-R$42)/(S$34-R$34)*S39)*(S$42&gt;$B$10)+IF(S$42=$B$10,SUM($F39:R39)-SUM($F47:R47)+S39+(S$42-S$34)/(T$34-S$34)*T39,0)</f>
        <v>0</v>
      </c>
      <c r="T47" s="510">
        <f ca="1">(T$42=$B$9)*T39+((T$42-T$34)/(U$34-T$34)*U39+(T$34-S$42)/(T$34-S$34)*T39)*(T$42&gt;$B$10)+IF(T$42=$B$10,SUM($F39:S39)-SUM($F47:S47)+T39+(T$42-T$34)/(U$34-T$34)*U39,0)</f>
        <v>0</v>
      </c>
      <c r="U47" s="510">
        <f ca="1">(U$42=$B$9)*U39+((U$42-U$34)/(V$34-U$34)*V39+(U$34-T$42)/(U$34-T$34)*U39)*(U$42&gt;$B$10)+IF(U$42=$B$10,SUM($F39:T39)-SUM($F47:T47)+U39+(U$42-U$34)/(V$34-U$34)*V39,0)</f>
        <v>0</v>
      </c>
      <c r="V47" s="510">
        <f ca="1">(V$42=$B$9)*V39+((V$42-V$34)/(W$34-V$34)*W39+(V$34-U$42)/(V$34-U$34)*V39)*(V$42&gt;$B$10)+IF(V$42=$B$10,SUM($F39:U39)-SUM($F47:U47)+V39+(V$42-V$34)/(W$34-V$34)*W39,0)</f>
        <v>0</v>
      </c>
      <c r="W47" s="510">
        <f ca="1">(W$42=$B$9)*W39+((W$42-W$34)/(X$34-W$34)*X39+(W$34-V$42)/(W$34-V$34)*W39)*(W$42&gt;$B$10)+IF(W$42=$B$10,SUM($F39:V39)-SUM($F47:V47)+W39+(W$42-W$34)/(X$34-W$34)*X39,0)</f>
        <v>0</v>
      </c>
      <c r="X47" s="510">
        <f ca="1">(X$42=$B$9)*X39+((X$42-X$34)/(Y$34-X$34)*Y39+(X$34-W$42)/(X$34-W$34)*X39)*(X$42&gt;$B$10)+IF(X$42=$B$10,SUM($F39:W39)-SUM($F47:W47)+X39+(X$42-X$34)/(Y$34-X$34)*Y39,0)</f>
        <v>0</v>
      </c>
      <c r="Y47" s="510">
        <f ca="1">(Y$42=$B$9)*Y39+((Y$42-Y$34)/(Z$34-Y$34)*Z39+(Y$34-X$42)/(Y$34-X$34)*Y39)*(Y$42&gt;$B$10)+IF(Y$42=$B$10,SUM($F39:X39)-SUM($F47:X47)+Y39+(Y$42-Y$34)/(Z$34-Y$34)*Z39,0)</f>
        <v>0</v>
      </c>
      <c r="Z47" s="510">
        <f ca="1">(Z$42=$B$9)*Z39+((Z$42-Z$34)/(AA$34-Z$34)*AA39+(Z$34-Y$42)/(Z$34-Y$34)*Z39)*(Z$42&gt;$B$10)+IF(Z$42=$B$10,SUM($F39:Y39)-SUM($F47:Y47)+Z39+(Z$42-Z$34)/(AA$34-Z$34)*AA39,0)</f>
        <v>0</v>
      </c>
      <c r="AA47" s="510">
        <f ca="1">(AA$42=$B$9)*AA39+((AA$42-AA$34)/(AB$34-AA$34)*AB39+(AA$34-Z$42)/(AA$34-Z$34)*AA39)*(AA$42&gt;$B$10)+IF(AA$42=$B$10,SUM($F39:Z39)-SUM($F47:Z47)+AA39+(AA$42-AA$34)/(AB$34-AA$34)*AB39,0)</f>
        <v>0</v>
      </c>
      <c r="AB47" s="510">
        <f ca="1">(AB$42=$B$9)*AB39+((AB$42-AB$34)/(AC$34-AB$34)*AC39+(AB$34-AA$42)/(AB$34-AA$34)*AB39)*(AB$42&gt;$B$10)+IF(AB$42=$B$10,SUM($F39:AA39)-SUM($F47:AA47)+AB39+(AB$42-AB$34)/(AC$34-AB$34)*AC39,0)</f>
        <v>0</v>
      </c>
      <c r="AC47" s="510">
        <f ca="1">(AC$42=$B$9)*AC39+((AC$42-AC$34)/(AD$34-AC$34)*AD39+(AC$34-AB$42)/(AC$34-AB$34)*AC39)*(AC$42&gt;$B$10)+IF(AC$42=$B$10,SUM($F39:AB39)-SUM($F47:AB47)+AC39+(AC$42-AC$34)/(AD$34-AC$34)*AD39,0)</f>
        <v>0</v>
      </c>
      <c r="AD47" s="510">
        <f ca="1">(AD$42=$B$9)*AD39+((AD$42-AD$34)/(AE$34-AD$34)*AE39+(AD$34-AC$42)/(AD$34-AC$34)*AD39)*(AD$42&gt;$B$10)+IF(AD$42=$B$10,SUM($F39:AC39)-SUM($F47:AC47)+AD39+(AD$42-AD$34)/(AE$34-AD$34)*AE39,0)</f>
        <v>0</v>
      </c>
      <c r="AE47" s="510">
        <f ca="1">(AE$42=$B$9)*AE39+((AE$42-AE$34)/(AF$34-AE$34)*AF39+(AE$34-AD$42)/(AE$34-AD$34)*AE39)*(AE$42&gt;$B$10)+IF(AE$42=$B$10,SUM($F39:AD39)-SUM($F47:AD47)+AE39+(AE$42-AE$34)/(AF$34-AE$34)*AF39,0)</f>
        <v>0</v>
      </c>
      <c r="AF47" s="510">
        <f ca="1">(AF$42=$B$9)*AF39+((AF$42-AF$34)/(AG$34-AF$34)*AG39+(AF$34-AE$42)/(AF$34-AE$34)*AF39)*(AF$42&gt;$B$10)+IF(AF$42=$B$10,SUM($F39:AE39)-SUM($F47:AE47)+AF39+(AF$42-AF$34)/(AG$34-AF$34)*AG39,0)</f>
        <v>0</v>
      </c>
      <c r="AG47" s="510">
        <f ca="1">(AG$42=$B$9)*AG39+((AG$42-AG$34)/(AH$34-AG$34)*AH39+(AG$34-AF$42)/(AG$34-AF$34)*AG39)*(AG$42&gt;$B$10)+IF(AG$42=$B$10,SUM($F39:AF39)-SUM($F47:AF47)+AG39+(AG$42-AG$34)/(AH$34-AG$34)*AH39,0)</f>
        <v>0</v>
      </c>
      <c r="AH47" s="510">
        <f ca="1">(AH$42=$B$9)*AH39+((AH$42-AH$34)/(AI$34-AH$34)*AI39+(AH$34-AG$42)/(AH$34-AG$34)*AH39)*(AH$42&gt;$B$10)+IF(AH$42=$B$10,SUM($F39:AG39)-SUM($F47:AG47)+AH39+(AH$42-AH$34)/(AI$34-AH$34)*AI39,0)</f>
        <v>0</v>
      </c>
      <c r="AI47" s="510">
        <f ca="1">(AI$42=$B$9)*AI39+((AI$42-AI$34)/(AJ$34-AI$34)*AJ39+(AI$34-AH$42)/(AI$34-AH$34)*AI39)*(AI$42&gt;$B$10)+IF(AI$42=$B$10,SUM($F39:AH39)-SUM($F47:AH47)+AI39+(AI$42-AI$34)/(AJ$34-AI$34)*AJ39,0)</f>
        <v>0</v>
      </c>
      <c r="AJ47" s="510">
        <f ca="1">(AJ$42=$B$9)*AJ39+((AJ$42-AJ$34)/(AK$34-AJ$34)*AK39+(AJ$34-AI$42)/(AJ$34-AI$34)*AJ39)*(AJ$42&gt;$B$10)+IF(AJ$42=$B$10,SUM($F39:AI39)-SUM($F47:AI47)+AJ39+(AJ$42-AJ$34)/(AK$34-AJ$34)*AK39,0)</f>
        <v>0</v>
      </c>
      <c r="AK47" s="510">
        <f ca="1">(AK$42=$B$9)*AK39+((AK$42-AK$34)/(AL$34-AK$34)*AL39+(AK$34-AJ$42)/(AK$34-AJ$34)*AK39)*(AK$42&gt;$B$10)+IF(AK$42=$B$10,SUM($F39:AJ39)-SUM($F47:AJ47)+AK39+(AK$42-AK$34)/(AL$34-AK$34)*AL39,0)</f>
        <v>0</v>
      </c>
      <c r="AL47" s="510">
        <f ca="1">(AL$42=$B$9)*AL39+((AL$42-AL$34)/(AM$34-AL$34)*AM39+(AL$34-AK$42)/(AL$34-AK$34)*AL39)*(AL$42&gt;$B$10)+IF(AL$42=$B$10,SUM($F39:AK39)-SUM($F47:AK47)+AL39+(AL$42-AL$34)/(AM$34-AL$34)*AM39,0)</f>
        <v>0</v>
      </c>
      <c r="AM47" s="510">
        <f ca="1">(AM$42=$B$9)*AM39+((AM$42-AM$34)/(AN$34-AM$34)*AN39+(AM$34-AL$42)/(AM$34-AL$34)*AM39)*(AM$42&gt;$B$10)+IF(AM$42=$B$10,SUM($F39:AL39)-SUM($F47:AL47)+AM39+(AM$42-AM$34)/(AN$34-AM$34)*AN39,0)</f>
        <v>0</v>
      </c>
      <c r="AN47" s="510">
        <f ca="1">(AN$42=$B$9)*AN39+((AN$42-AN$34)/(AO$34-AN$34)*AO39+(AN$34-AM$42)/(AN$34-AM$34)*AN39)*(AN$42&gt;$B$10)+IF(AN$42=$B$10,SUM($F39:AM39)-SUM($F47:AM47)+AN39+(AN$42-AN$34)/(AO$34-AN$34)*AO39,0)</f>
        <v>0</v>
      </c>
      <c r="AO47" s="510">
        <f ca="1">(AO$42=$B$9)*AO39+((AO$42-AO$34)/(AP$34-AO$34)*AP39+(AO$34-AN$42)/(AO$34-AN$34)*AO39)*(AO$42&gt;$B$10)+IF(AO$42=$B$10,SUM($F39:AN39)-SUM($F47:AN47)+AO39+(AO$42-AO$34)/(AP$34-AO$34)*AP39,0)</f>
        <v>0</v>
      </c>
      <c r="AP47" s="510">
        <f ca="1">(AP$42=$B$9)*AP39+((AP$42-AP$34)/(AQ$34-AP$34)*AQ39+(AP$34-AO$42)/(AP$34-AO$34)*AP39)*(AP$42&gt;$B$10)+IF(AP$42=$B$10,SUM($F39:AO39)-SUM($F47:AO47)+AP39+(AP$42-AP$34)/(AQ$34-AP$34)*AQ39,0)</f>
        <v>0</v>
      </c>
      <c r="AQ47" s="510">
        <f ca="1">(AQ$42=$B$9)*AQ39+((AQ$42-AQ$34)/(AR$34-AQ$34)*AR39+(AQ$34-AP$42)/(AQ$34-AP$34)*AQ39)*(AQ$42&gt;$B$10)+IF(AQ$42=$B$10,SUM($F39:AP39)-SUM($F47:AP47)+AQ39+(AQ$42-AQ$34)/(AR$34-AQ$34)*AR39,0)</f>
        <v>0</v>
      </c>
      <c r="AR47" s="510">
        <f ca="1">(AR$42=$B$9)*AR39+((AR$42-AR$34)/(AS$34-AR$34)*AS39+(AR$34-AQ$42)/(AR$34-AQ$34)*AR39)*(AR$42&gt;$B$10)+IF(AR$42=$B$10,SUM($F39:AQ39)-SUM($F47:AQ47)+AR39+(AR$42-AR$34)/(AS$34-AR$34)*AS39,0)</f>
        <v>0</v>
      </c>
      <c r="AS47" s="510">
        <f ca="1">(AS$42=$B$9)*AS39+((AS$42-AS$34)/(AT$34-AS$34)*AT39+(AS$34-AR$42)/(AS$34-AR$34)*AS39)*(AS$42&gt;$B$10)+IF(AS$42=$B$10,SUM($F39:AR39)-SUM($F47:AR47)+AS39+(AS$42-AS$34)/(AT$34-AS$34)*AT39,0)</f>
        <v>0</v>
      </c>
      <c r="AT47" s="510">
        <f ca="1">(AT$42=$B$9)*AT39+((AT$42-AT$34)/(AU$34-AT$34)*AU39+(AT$34-AS$42)/(AT$34-AS$34)*AT39)*(AT$42&gt;$B$10)+IF(AT$42=$B$10,SUM($F39:AS39)-SUM($F47:AS47)+AT39+(AT$42-AT$34)/(AU$34-AT$34)*AU39,0)</f>
        <v>0</v>
      </c>
      <c r="AU47" s="510">
        <f ca="1">(AU$42=$B$9)*AU39+((AU$42-AU$34)/(AV$34-AU$34)*AV39+(AU$34-AT$42)/(AU$34-AT$34)*AU39)*(AU$42&gt;$B$10)+IF(AU$42=$B$10,SUM($F39:AT39)-SUM($F47:AT47)+AU39+(AU$42-AU$34)/(AV$34-AU$34)*AV39,0)</f>
        <v>0</v>
      </c>
      <c r="AV47" s="510">
        <f ca="1">(AV$42=$B$9)*AV39+((AV$42-AV$34)/(AW$34-AV$34)*AW39+(AV$34-AU$42)/(AV$34-AU$34)*AV39)*(AV$42&gt;$B$10)+IF(AV$42=$B$10,SUM($F39:AU39)-SUM($F47:AU47)+AV39+(AV$42-AV$34)/(AW$34-AV$34)*AW39,0)</f>
        <v>0</v>
      </c>
      <c r="AW47" s="510">
        <f ca="1">(AW$42=$B$9)*AW39+((AW$42-AW$34)/(AX$34-AW$34)*AX39+(AW$34-AV$42)/(AW$34-AV$34)*AW39)*(AW$42&gt;$B$10)+IF(AW$42=$B$10,SUM($F39:AV39)-SUM($F47:AV47)+AW39+(AW$42-AW$34)/(AX$34-AW$34)*AX39,0)</f>
        <v>0</v>
      </c>
      <c r="AX47" s="510">
        <f ca="1">(AX$42=$B$9)*AX39+((AX$42-AX$34)/(AY$34-AX$34)*AY39+(AX$34-AW$42)/(AX$34-AW$34)*AX39)*(AX$42&gt;$B$10)+IF(AX$42=$B$10,SUM($F39:AW39)-SUM($F47:AW47)+AX39+(AX$42-AX$34)/(AY$34-AX$34)*AY39,0)</f>
        <v>0</v>
      </c>
      <c r="AY47" s="510">
        <f ca="1">(AY$42=$B$9)*AY39+((AY$42-AY$34)/(AZ$34-AY$34)*AZ39+(AY$34-AX$42)/(AY$34-AX$34)*AY39)*(AY$42&gt;$B$10)+IF(AY$42=$B$10,SUM($F39:AX39)-SUM($F47:AX47)+AY39+(AY$42-AY$34)/(AZ$34-AY$34)*AZ39,0)</f>
        <v>0</v>
      </c>
      <c r="AZ47" s="510">
        <f ca="1">(AZ$42=$B$9)*AZ39+((AZ$42-AZ$34)/(BA$34-AZ$34)*BA39+(AZ$34-AY$42)/(AZ$34-AY$34)*AZ39)*(AZ$42&gt;$B$10)+IF(AZ$42=$B$10,SUM($F39:AY39)-SUM($F47:AY47)+AZ39+(AZ$42-AZ$34)/(BA$34-AZ$34)*BA39,0)</f>
        <v>0</v>
      </c>
      <c r="BA47" s="510">
        <f ca="1">(BA$42=$B$9)*BA39+((BA$42-BA$34)/(BB$34-BA$34)*BB39+(BA$34-AZ$42)/(BA$34-AZ$34)*BA39)*(BA$42&gt;$B$10)+IF(BA$42=$B$10,SUM($F39:AZ39)-SUM($F47:AZ47)+BA39+(BA$42-BA$34)/(BB$34-BA$34)*BB39,0)</f>
        <v>0</v>
      </c>
      <c r="BB47" s="510">
        <f ca="1">(BB$42=$B$9)*BB39+((BB$42-BB$34)/(BC$34-BB$34)*BC39+(BB$34-BA$42)/(BB$34-BA$34)*BB39)*(BB$42&gt;$B$10)+IF(BB$42=$B$10,SUM($F39:BA39)-SUM($F47:BA47)+BB39+(BB$42-BB$34)/(BC$34-BB$34)*BC39,0)</f>
        <v>0</v>
      </c>
      <c r="BC47" s="510">
        <f ca="1">(BC$42=$B$9)*BC39+((BC$42-BC$34)/(BD$34-BC$34)*BD39+(BC$34-BB$42)/(BC$34-BB$34)*BC39)*(BC$42&gt;$B$10)+IF(BC$42=$B$10,SUM($F39:BB39)-SUM($F47:BB47)+BC39+(BC$42-BC$34)/(BD$34-BC$34)*BD39,0)</f>
        <v>0</v>
      </c>
      <c r="BD47" s="510">
        <f ca="1">(BD$42=$B$9)*BD39+((BD$42-BD$34)/(BE$34-BD$34)*BE39+(BD$34-BC$42)/(BD$34-BC$34)*BD39)*(BD$42&gt;$B$10)+IF(BD$42=$B$10,SUM($F39:BC39)-SUM($F47:BC47)+BD39+(BD$42-BD$34)/(BE$34-BD$34)*BE39,0)</f>
        <v>0</v>
      </c>
      <c r="BE47" s="510">
        <f ca="1">(BE$42=$B$9)*BE39+((BE$42-BE$34)/(BF$34-BE$34)*BF39+(BE$34-BD$42)/(BE$34-BD$34)*BE39)*(BE$42&gt;$B$10)+IF(BE$42=$B$10,SUM($F39:BD39)-SUM($F47:BD47)+BE39+(BE$42-BE$34)/(BF$34-BE$34)*BF39,0)</f>
        <v>0</v>
      </c>
      <c r="BF47" s="510">
        <f ca="1">(BF$42=$B$9)*BF39+((BF$42-BF$34)/(BG$34-BF$34)*BG39+(BF$34-BE$42)/(BF$34-BE$34)*BF39)*(BF$42&gt;$B$10)+IF(BF$42=$B$10,SUM($F39:BE39)-SUM($F47:BE47)+BF39+(BF$42-BF$34)/(BG$34-BF$34)*BG39,0)</f>
        <v>0</v>
      </c>
      <c r="BG47" s="510">
        <f ca="1">(BG$42=$B$9)*BG39+((BG$42-BG$34)/(BH$34-BG$34)*BH39+(BG$34-BF$42)/(BG$34-BF$34)*BG39)*(BG$42&gt;$B$10)+IF(BG$42=$B$10,SUM($F39:BF39)-SUM($F47:BF47)+BG39+(BG$42-BG$34)/(BH$34-BG$34)*BH39,0)</f>
        <v>0</v>
      </c>
      <c r="BH47" s="510">
        <f ca="1">(BH$42=$B$9)*BH39+((BH$42-BH$34)/(BI$34-BH$34)*BI39+(BH$34-BG$42)/(BH$34-BG$34)*BH39)*(BH$42&gt;$B$10)+IF(BH$42=$B$10,SUM($F39:BG39)-SUM($F47:BG47)+BH39+(BH$42-BH$34)/(BI$34-BH$34)*BI39,0)</f>
        <v>0</v>
      </c>
      <c r="BI47" s="510">
        <f ca="1">(BI$42=$B$9)*BI39+((BI$42-BI$34)/(BJ$34-BI$34)*BJ39+(BI$34-BH$42)/(BI$34-BH$34)*BI39)*(BI$42&gt;$B$10)+IF(BI$42=$B$10,SUM($F39:BH39)-SUM($F47:BH47)+BI39+(BI$42-BI$34)/(BJ$34-BI$34)*BJ39,0)</f>
        <v>0</v>
      </c>
      <c r="BJ47" s="510">
        <f ca="1">(BJ$42=$B$9)*BJ39+((BJ$42-BJ$34)/(BK$34-BJ$34)*BK39+(BJ$34-BI$42)/(BJ$34-BI$34)*BJ39)*(BJ$42&gt;$B$10)+IF(BJ$42=$B$10,SUM($F39:BI39)-SUM($F47:BI47)+BJ39+(BJ$42-BJ$34)/(BK$34-BJ$34)*BK39,0)</f>
        <v>0</v>
      </c>
      <c r="BK47" s="510">
        <f ca="1">(BK$42=$B$9)*BK39+((BK$42-BK$34)/(BL$34-BK$34)*BL39+(BK$34-BJ$42)/(BK$34-BJ$34)*BK39)*(BK$42&gt;$B$10)+IF(BK$42=$B$10,SUM($F39:BJ39)-SUM($F47:BJ47)+BK39+(BK$42-BK$34)/(BL$34-BK$34)*BL39,0)</f>
        <v>0</v>
      </c>
      <c r="BL47" s="510">
        <f ca="1">(BL$42=$B$9)*BL39+((BL$42-BL$34)/(BM$34-BL$34)*BM39+(BL$34-BK$42)/(BL$34-BK$34)*BL39)*(BL$42&gt;$B$10)+IF(BL$42=$B$10,SUM($F39:BK39)-SUM($F47:BK47)+BL39+(BL$42-BL$34)/(BM$34-BL$34)*BM39,0)</f>
        <v>0</v>
      </c>
      <c r="BM47" s="510">
        <f ca="1">(BM$42=$B$9)*BM39+((BM$42-BM$34)/(BN$34-BM$34)*BN39+(BM$34-BL$42)/(BM$34-BL$34)*BM39)*(BM$42&gt;$B$10)+IF(BM$42=$B$10,SUM($F39:BL39)-SUM($F47:BL47)+BM39+(BM$42-BM$34)/(BN$34-BM$34)*BN39,0)</f>
        <v>0</v>
      </c>
      <c r="BN47" s="510">
        <f ca="1">(BN$42=$B$9)*BN39+((BN$42-BN$34)/(BO$34-BN$34)*BO39+(BN$34-BM$42)/(BN$34-BM$34)*BN39)*(BN$42&gt;$B$10)+IF(BN$42=$B$10,SUM($F39:BM39)-SUM($F47:BM47)+BN39+(BN$42-BN$34)/(BO$34-BN$34)*BO39,0)</f>
        <v>0</v>
      </c>
      <c r="BO47" s="510">
        <f ca="1">(BO$42=$B$9)*BO39+((BO$42-BO$34)/(BP$34-BO$34)*BP39+(BO$34-BN$42)/(BO$34-BN$34)*BO39)*(BO$42&gt;$B$10)+IF(BO$42=$B$10,SUM($F39:BN39)-SUM($F47:BN47)+BO39+(BO$42-BO$34)/(BP$34-BO$34)*BP39,0)</f>
        <v>0</v>
      </c>
      <c r="BP47" s="510">
        <f ca="1">(BP$42=$B$9)*BP39+((BP$42-BP$34)/(BQ$34-BP$34)*BQ39+(BP$34-BO$42)/(BP$34-BO$34)*BP39)*(BP$42&gt;$B$10)+IF(BP$42=$B$10,SUM($F39:BO39)-SUM($F47:BO47)+BP39+(BP$42-BP$34)/(BQ$34-BP$34)*BQ39,0)</f>
        <v>0</v>
      </c>
      <c r="BQ47" s="510">
        <f ca="1">(BQ$42=$B$9)*BQ39+((BQ$42-BQ$34)/(BR$34-BQ$34)*BR39+(BQ$34-BP$42)/(BQ$34-BP$34)*BQ39)*(BQ$42&gt;$B$10)+IF(BQ$42=$B$10,SUM($F39:BP39)-SUM($F47:BP47)+BQ39+(BQ$42-BQ$34)/(BR$34-BQ$34)*BR39,0)</f>
        <v>0</v>
      </c>
      <c r="BR47" s="510">
        <f ca="1">(BR$42=$B$9)*BR39+((BR$42-BR$34)/(BS$34-BR$34)*BS39+(BR$34-BQ$42)/(BR$34-BQ$34)*BR39)*(BR$42&gt;$B$10)+IF(BR$42=$B$10,SUM($F39:BQ39)-SUM($F47:BQ47)+BR39+(BR$42-BR$34)/(BS$34-BR$34)*BS39,0)</f>
        <v>0</v>
      </c>
      <c r="BS47" s="510">
        <f ca="1">(BS$42=$B$9)*BS39+((BS$42-BS$34)/(BT$34-BS$34)*BT39+(BS$34-BR$42)/(BS$34-BR$34)*BS39)*(BS$42&gt;$B$10)+IF(BS$42=$B$10,SUM($F39:BR39)-SUM($F47:BR47)+BS39+(BS$42-BS$34)/(BT$34-BS$34)*BT39,0)</f>
        <v>0</v>
      </c>
      <c r="BT47" s="510">
        <f ca="1">(BT$42=$B$9)*BT39+((BT$42-BT$34)/(BU$34-BT$34)*BU39+(BT$34-BS$42)/(BT$34-BS$34)*BT39)*(BT$42&gt;$B$10)+IF(BT$42=$B$10,SUM($F39:BS39)-SUM($F47:BS47)+BT39+(BT$42-BT$34)/(BU$34-BT$34)*BU39,0)</f>
        <v>0</v>
      </c>
      <c r="BU47" s="510">
        <f ca="1">(BU$42=$B$9)*BU39+((BU$42-BU$34)/(BV$34-BU$34)*BV39+(BU$34-BT$42)/(BU$34-BT$34)*BU39)*(BU$42&gt;$B$10)+IF(BU$42=$B$10,SUM($F39:BT39)-SUM($F47:BT47)+BU39+(BU$42-BU$34)/(BV$34-BU$34)*BV39,0)</f>
        <v>0</v>
      </c>
      <c r="BV47" s="510">
        <f ca="1">(BV$42=$B$9)*BV39+((BV$42-BV$34)/(BW$34-BV$34)*BW39+(BV$34-BU$42)/(BV$34-BU$34)*BV39)*(BV$42&gt;$B$10)+IF(BV$42=$B$10,SUM($F39:BU39)-SUM($F47:BU47)+BV39+(BV$42-BV$34)/(BW$34-BV$34)*BW39,0)</f>
        <v>0</v>
      </c>
      <c r="BW47" s="510">
        <f ca="1">(BW$42=$B$9)*BW39+((BW$42-BW$34)/(BX$34-BW$34)*BX39+(BW$34-BV$42)/(BW$34-BV$34)*BW39)*(BW$42&gt;$B$10)+IF(BW$42=$B$10,SUM($F39:BV39)-SUM($F47:BV47)+BW39+(BW$42-BW$34)/(BX$34-BW$34)*BX39,0)</f>
        <v>0</v>
      </c>
      <c r="BX47" s="510">
        <f ca="1">(BX$42=$B$9)*BX39+((BX$42-BX$34)/(BY$34-BX$34)*BY39+(BX$34-BW$42)/(BX$34-BW$34)*BX39)*(BX$42&gt;$B$10)+IF(BX$42=$B$10,SUM($F39:BW39)-SUM($F47:BW47)+BX39+(BX$42-BX$34)/(BY$34-BX$34)*BY39,0)</f>
        <v>0</v>
      </c>
      <c r="BY47" s="510">
        <f ca="1">(BY$42=$B$9)*BY39+((BY$42-BY$34)/(BZ$34-BY$34)*BZ39+(BY$34-BX$42)/(BY$34-BX$34)*BY39)*(BY$42&gt;$B$10)+IF(BY$42=$B$10,SUM($F39:BX39)-SUM($F47:BX47)+BY39+(BY$42-BY$34)/(BZ$34-BY$34)*BZ39,0)</f>
        <v>0</v>
      </c>
      <c r="BZ47" s="510">
        <f ca="1">(BZ$42=$B$9)*BZ39+((BZ$42-BZ$34)/(CA$34-BZ$34)*CA39+(BZ$34-BY$42)/(BZ$34-BY$34)*BZ39)*(BZ$42&gt;$B$10)+IF(BZ$42=$B$10,SUM($F39:BY39)-SUM($F47:BY47)+BZ39+(BZ$42-BZ$34)/(CA$34-BZ$34)*CA39,0)</f>
        <v>0</v>
      </c>
      <c r="CA47" s="510">
        <f ca="1">(CA$42=$B$9)*CA39+((CA$42-CA$34)/(CB$34-CA$34)*CB39+(CA$34-BZ$42)/(CA$34-BZ$34)*CA39)*(CA$42&gt;$B$10)+IF(CA$42=$B$10,SUM($F39:BZ39)-SUM($F47:BZ47)+CA39+(CA$42-CA$34)/(CB$34-CA$34)*CB39,0)</f>
        <v>0</v>
      </c>
      <c r="CB47" s="510">
        <f ca="1">(CB$42=$B$9)*CB39+((CB$42-CB$34)/(CC$34-CB$34)*CC39+(CB$34-CA$42)/(CB$34-CA$34)*CB39)*(CB$42&gt;$B$10)+IF(CB$42=$B$10,SUM($F39:CA39)-SUM($F47:CA47)+CB39+(CB$42-CB$34)/(CC$34-CB$34)*CC39,0)</f>
        <v>0</v>
      </c>
      <c r="CC47" s="510">
        <f ca="1">(CC$42=$B$9)*CC39+((CC$42-CC$34)/(CD$34-CC$34)*CD39+(CC$34-CB$42)/(CC$34-CB$34)*CC39)*(CC$42&gt;$B$10)+IF(CC$42=$B$10,SUM($F39:CB39)-SUM($F47:CB47)+CC39+(CC$42-CC$34)/(CD$34-CC$34)*CD39,0)</f>
        <v>0</v>
      </c>
      <c r="CD47" s="510">
        <f ca="1">(CD$42=$B$9)*CD39+((CD$42-CD$34)/(CE$34-CD$34)*CE39+(CD$34-CC$42)/(CD$34-CC$34)*CD39)*(CD$42&gt;$B$10)+IF(CD$42=$B$10,SUM($F39:CC39)-SUM($F47:CC47)+CD39+(CD$42-CD$34)/(CE$34-CD$34)*CE39,0)</f>
        <v>0</v>
      </c>
      <c r="CE47" s="510">
        <f ca="1">(CE$42=$B$9)*CE39+((CE$42-CE$34)/(CF$34-CE$34)*CF39+(CE$34-CD$42)/(CE$34-CD$34)*CE39)*(CE$42&gt;$B$10)+IF(CE$42=$B$10,SUM($F39:CD39)-SUM($F47:CD47)+CE39+(CE$42-CE$34)/(CF$34-CE$34)*CF39,0)</f>
        <v>0</v>
      </c>
      <c r="CF47" s="510">
        <f ca="1">(CF$42=$B$9)*CF39+((CF$42-CF$34)/(CG$34-CF$34)*CG39+(CF$34-CE$42)/(CF$34-CE$34)*CF39)*(CF$42&gt;$B$10)+IF(CF$42=$B$10,SUM($F39:CE39)-SUM($F47:CE47)+CF39+(CF$42-CF$34)/(CG$34-CF$34)*CG39,0)</f>
        <v>0</v>
      </c>
      <c r="CG47" s="510">
        <f ca="1">(CG$42=$B$9)*CG39+((CG$42-CG$34)/(CH$34-CG$34)*CH39+(CG$34-CF$42)/(CG$34-CF$34)*CG39)*(CG$42&gt;$B$10)+IF(CG$42=$B$10,SUM($F39:CF39)-SUM($F47:CF47)+CG39+(CG$42-CG$34)/(CH$34-CG$34)*CH39,0)</f>
        <v>0</v>
      </c>
      <c r="CH47" s="510">
        <f ca="1">(CH$42=$B$9)*CH39+((CH$42-CH$34)/(CI$34-CH$34)*CI39+(CH$34-CG$42)/(CH$34-CG$34)*CH39)*(CH$42&gt;$B$10)+IF(CH$42=$B$10,SUM($F39:CG39)-SUM($F47:CG47)+CH39+(CH$42-CH$34)/(CI$34-CH$34)*CI39,0)</f>
        <v>0</v>
      </c>
      <c r="CI47" s="510">
        <f ca="1">(CI$42=$B$9)*CI39+((CI$42-CI$34)/(CJ$34-CI$34)*CJ39+(CI$34-CH$42)/(CI$34-CH$34)*CI39)*(CI$42&gt;$B$10)+IF(CI$42=$B$10,SUM($F39:CH39)-SUM($F47:CH47)+CI39+(CI$42-CI$34)/(CJ$34-CI$34)*CJ39,0)</f>
        <v>0</v>
      </c>
      <c r="CJ47" s="510">
        <f ca="1">(CJ$42=$B$9)*CJ39+((CJ$42-CJ$34)/(CK$34-CJ$34)*CK39+(CJ$34-CI$42)/(CJ$34-CI$34)*CJ39)*(CJ$42&gt;$B$10)+IF(CJ$42=$B$10,SUM($F39:CI39)-SUM($F47:CI47)+CJ39+(CJ$42-CJ$34)/(CK$34-CJ$34)*CK39,0)</f>
        <v>0</v>
      </c>
      <c r="CK47" s="510">
        <f ca="1">(CK$42=$B$9)*CK39+((CK$42-CK$34)/(CL$34-CK$34)*CL39+(CK$34-CJ$42)/(CK$34-CJ$34)*CK39)*(CK$42&gt;$B$10)+IF(CK$42=$B$10,SUM($F39:CJ39)-SUM($F47:CJ47)+CK39+(CK$42-CK$34)/(CL$34-CK$34)*CL39,0)</f>
        <v>0</v>
      </c>
      <c r="CL47" s="510">
        <f ca="1">(CL$42=$B$9)*CL39+((CL$42-CL$34)/(CM$34-CL$34)*CM39+(CL$34-CK$42)/(CL$34-CK$34)*CL39)*(CL$42&gt;$B$10)+IF(CL$42=$B$10,SUM($F39:CK39)-SUM($F47:CK47)+CL39+(CL$42-CL$34)/(CM$34-CL$34)*CM39,0)</f>
        <v>0</v>
      </c>
      <c r="CM47" s="510">
        <f ca="1">(CM$42=$B$9)*CM39+((CM$42-CM$34)/(CN$34-CM$34)*CN39+(CM$34-CL$42)/(CM$34-CL$34)*CM39)*(CM$42&gt;$B$10)+IF(CM$42=$B$10,SUM($F39:CL39)-SUM($F47:CL47)+CM39+(CM$42-CM$34)/(CN$34-CM$34)*CN39,0)</f>
        <v>0</v>
      </c>
      <c r="CN47" s="510">
        <f ca="1">(CN$42=$B$9)*CN39+((CN$42-CN$34)/(CO$34-CN$34)*CO39+(CN$34-CM$42)/(CN$34-CM$34)*CN39)*(CN$42&gt;$B$10)+IF(CN$42=$B$10,SUM($F39:CM39)-SUM($F47:CM47)+CN39+(CN$42-CN$34)/(CO$34-CN$34)*CO39,0)</f>
        <v>0</v>
      </c>
      <c r="CO47" s="510">
        <f ca="1">(CO$42=$B$9)*CO39+((CO$42-CO$34)/(CP$34-CO$34)*CP39+(CO$34-CN$42)/(CO$34-CN$34)*CO39)*(CO$42&gt;$B$10)+IF(CO$42=$B$10,SUM($F39:CN39)-SUM($F47:CN47)+CO39+(CO$42-CO$34)/(CP$34-CO$34)*CP39,0)</f>
        <v>0</v>
      </c>
      <c r="CP47" s="510">
        <f ca="1">(CP$42=$B$9)*CP39+((CP$42-CP$34)/(CQ$34-CP$34)*CQ39+(CP$34-CO$42)/(CP$34-CO$34)*CP39)*(CP$42&gt;$B$10)+IF(CP$42=$B$10,SUM($F39:CO39)-SUM($F47:CO47)+CP39+(CP$42-CP$34)/(CQ$34-CP$34)*CQ39,0)</f>
        <v>0</v>
      </c>
      <c r="CQ47" s="510">
        <f ca="1">(CQ$42=$B$9)*CQ39+((CQ$42-CQ$34)/(CR$34-CQ$34)*CR39+(CQ$34-CP$42)/(CQ$34-CP$34)*CQ39)*(CQ$42&gt;$B$10)+IF(CQ$42=$B$10,SUM($F39:CP39)-SUM($F47:CP47)+CQ39+(CQ$42-CQ$34)/(CR$34-CQ$34)*CR39,0)</f>
        <v>0</v>
      </c>
      <c r="CR47" s="510">
        <f ca="1">(CR$42=$B$9)*CR39+((CR$42-CR$34)/(CS$34-CR$34)*CS39+(CR$34-CQ$42)/(CR$34-CQ$34)*CR39)*(CR$42&gt;$B$10)+IF(CR$42=$B$10,SUM($F39:CQ39)-SUM($F47:CQ47)+CR39+(CR$42-CR$34)/(CS$34-CR$34)*CS39,0)</f>
        <v>0</v>
      </c>
      <c r="CS47" s="510">
        <f ca="1">(CS$42=$B$9)*CS39+((CS$42-CS$34)/(CT$34-CS$34)*CT39+(CS$34-CR$42)/(CS$34-CR$34)*CS39)*(CS$42&gt;$B$10)+IF(CS$42=$B$10,SUM($F39:CR39)-SUM($F47:CR47)+CS39+(CS$42-CS$34)/(CT$34-CS$34)*CT39,0)</f>
        <v>0</v>
      </c>
      <c r="CT47" s="510">
        <f ca="1">(CT$42=$B$9)*CT39+((CT$42-CT$34)/(CU$34-CT$34)*CU39+(CT$34-CS$42)/(CT$34-CS$34)*CT39)*(CT$42&gt;$B$10)+IF(CT$42=$B$10,SUM($F39:CS39)-SUM($F47:CS47)+CT39+(CT$42-CT$34)/(CU$34-CT$34)*CU39,0)</f>
        <v>0</v>
      </c>
      <c r="CU47" s="510">
        <f ca="1">(CU$42=$B$9)*CU39+((CU$42-CU$34)/(CV$34-CU$34)*CV39+(CU$34-CT$42)/(CU$34-CT$34)*CU39)*(CU$42&gt;$B$10)+IF(CU$42=$B$10,SUM($F39:CT39)-SUM($F47:CT47)+CU39+(CU$42-CU$34)/(CV$34-CU$34)*CV39,0)</f>
        <v>0</v>
      </c>
      <c r="CV47" s="510">
        <f ca="1">(CV$42=$B$9)*CV39+((CV$42-CV$34)/(CW$34-CV$34)*CW39+(CV$34-CU$42)/(CV$34-CU$34)*CV39)*(CV$42&gt;$B$10)+IF(CV$42=$B$10,SUM($F39:CU39)-SUM($F47:CU47)+CV39+(CV$42-CV$34)/(CW$34-CV$34)*CW39,0)</f>
        <v>0</v>
      </c>
      <c r="CW47" s="510">
        <f ca="1">(CW$42=$B$9)*CW39+((CW$42-CW$34)/(CX$34-CW$34)*CX39+(CW$34-CV$42)/(CW$34-CV$34)*CW39)*(CW$42&gt;$B$10)+IF(CW$42=$B$10,SUM($F39:CV39)-SUM($F47:CV47)+CW39+(CW$42-CW$34)/(CX$34-CW$34)*CX39,0)</f>
        <v>0</v>
      </c>
      <c r="CX47" s="510">
        <f ca="1">(CX$42=$B$9)*CX39+((CX$42-CX$34)/(CY$34-CX$34)*CY39+(CX$34-CW$42)/(CX$34-CW$34)*CX39)*(CX$42&gt;$B$10)+IF(CX$42=$B$10,SUM($F39:CW39)-SUM($F47:CW47)+CX39+(CX$42-CX$34)/(CY$34-CX$34)*CY39,0)</f>
        <v>0</v>
      </c>
      <c r="CY47" s="510">
        <f ca="1">(CY$42=$B$9)*CY39+((CY$42-CY$34)/(CZ$34-CY$34)*CZ39+(CY$34-CX$42)/(CY$34-CX$34)*CY39)*(CY$42&gt;$B$10)+IF(CY$42=$B$10,SUM($F39:CX39)-SUM($F47:CX47)+CY39+(CY$42-CY$34)/(CZ$34-CY$34)*CZ39,0)</f>
        <v>0</v>
      </c>
      <c r="CZ47" s="510">
        <f ca="1">(CZ$42=$B$9)*CZ39+((CZ$42-CZ$34)/(DA$34-CZ$34)*DA39+(CZ$34-CY$42)/(CZ$34-CY$34)*CZ39)*(CZ$42&gt;$B$10)+IF(CZ$42=$B$10,SUM($F39:CY39)-SUM($F47:CY47)+CZ39+(CZ$42-CZ$34)/(DA$34-CZ$34)*DA39,0)</f>
        <v>0</v>
      </c>
      <c r="DA47" s="510">
        <f ca="1">(DA$42=$B$9)*DA39+((DA$42-DA$34)/(DB$34-DA$34)*DB39+(DA$34-CZ$42)/(DA$34-CZ$34)*DA39)*(DA$42&gt;$B$10)+IF(DA$42=$B$10,SUM($F39:CZ39)-SUM($F47:CZ47)+DA39+(DA$42-DA$34)/(DB$34-DA$34)*DB39,0)</f>
        <v>0</v>
      </c>
      <c r="DB47" s="510">
        <f ca="1">(DB$42=$B$9)*DB39+((DB$42-DB$34)/(DC$34-DB$34)*DC39+(DB$34-DA$42)/(DB$34-DA$34)*DB39)*(DB$42&gt;$B$10)+IF(DB$42=$B$10,SUM($F39:DA39)-SUM($F47:DA47)+DB39+(DB$42-DB$34)/(DC$34-DB$34)*DC39,0)</f>
        <v>0</v>
      </c>
      <c r="DC47" s="510">
        <f ca="1">(DC$42=$B$9)*DC39+((DC$42-DC$34)/(DD$34-DC$34)*DD39+(DC$34-DB$42)/(DC$34-DB$34)*DC39)*(DC$42&gt;$B$10)+IF(DC$42=$B$10,SUM($F39:DB39)-SUM($F47:DB47)+DC39+(DC$42-DC$34)/(DD$34-DC$34)*DD39,0)</f>
        <v>0</v>
      </c>
      <c r="DD47" s="510">
        <f ca="1">(DD$42=$B$9)*DD39+((DD$42-DD$34)/(DE$34-DD$34)*DE39+(DD$34-DC$42)/(DD$34-DC$34)*DD39)*(DD$42&gt;$B$10)+IF(DD$42=$B$10,SUM($F39:DC39)-SUM($F47:DC47)+DD39+(DD$42-DD$34)/(DE$34-DD$34)*DE39,0)</f>
        <v>0</v>
      </c>
      <c r="DE47" s="510">
        <f ca="1">(DE$42=$B$9)*DE39+((DE$42-DE$34)/(DF$34-DE$34)*DF39+(DE$34-DD$42)/(DE$34-DD$34)*DE39)*(DE$42&gt;$B$10)+IF(DE$42=$B$10,SUM($F39:DD39)-SUM($F47:DD47)+DE39+(DE$42-DE$34)/(DF$34-DE$34)*DF39,0)</f>
        <v>0</v>
      </c>
      <c r="DF47" s="510">
        <f ca="1">(DF$42=$B$9)*DF39+((DF$42-DF$34)/(DG$34-DF$34)*DG39+(DF$34-DE$42)/(DF$34-DE$34)*DF39)*(DF$42&gt;$B$10)+IF(DF$42=$B$10,SUM($F39:DE39)-SUM($F47:DE47)+DF39+(DF$42-DF$34)/(DG$34-DF$34)*DG39,0)</f>
        <v>0</v>
      </c>
      <c r="DG47" s="510">
        <f ca="1">(DG$42=$B$9)*DG39+((DG$42-DG$34)/(DH$34-DG$34)*DH39+(DG$34-DF$42)/(DG$34-DF$34)*DG39)*(DG$42&gt;$B$10)+IF(DG$42=$B$10,SUM($F39:DF39)-SUM($F47:DF47)+DG39+(DG$42-DG$34)/(DH$34-DG$34)*DH39,0)</f>
        <v>0</v>
      </c>
      <c r="DH47" s="510">
        <f ca="1">(DH$42=$B$9)*DH39+((DH$42-DH$34)/(DI$34-DH$34)*DI39+(DH$34-DG$42)/(DH$34-DG$34)*DH39)*(DH$42&gt;$B$10)+IF(DH$42=$B$10,SUM($F39:DG39)-SUM($F47:DG47)+DH39+(DH$42-DH$34)/(DI$34-DH$34)*DI39,0)</f>
        <v>0</v>
      </c>
      <c r="DI47" s="510">
        <f ca="1">(DI$42=$B$9)*DI39+((DI$42-DI$34)/(DJ$34-DI$34)*DJ39+(DI$34-DH$42)/(DI$34-DH$34)*DI39)*(DI$42&gt;$B$10)+IF(DI$42=$B$10,SUM($F39:DH39)-SUM($F47:DH47)+DI39+(DI$42-DI$34)/(DJ$34-DI$34)*DJ39,0)</f>
        <v>0</v>
      </c>
      <c r="DJ47" s="510">
        <f ca="1">(DJ$42=$B$9)*DJ39+((DJ$42-DJ$34)/(DK$34-DJ$34)*DK39+(DJ$34-DI$42)/(DJ$34-DI$34)*DJ39)*(DJ$42&gt;$B$10)+IF(DJ$42=$B$10,SUM($F39:DI39)-SUM($F47:DI47)+DJ39+(DJ$42-DJ$34)/(DK$34-DJ$34)*DK39,0)</f>
        <v>0</v>
      </c>
      <c r="DK47" s="510">
        <f ca="1">(DK$42=$B$9)*DK39+((DK$42-DK$34)/(DL$34-DK$34)*DL39+(DK$34-DJ$42)/(DK$34-DJ$34)*DK39)*(DK$42&gt;$B$10)+IF(DK$42=$B$10,SUM($F39:DJ39)-SUM($F47:DJ47)+DK39+(DK$42-DK$34)/(DL$34-DK$34)*DL39,0)</f>
        <v>0</v>
      </c>
      <c r="DL47" s="510">
        <f ca="1">(DL$42=$B$9)*DL39+((DL$42-DL$34)/(DM$34-DL$34)*DM39+(DL$34-DK$42)/(DL$34-DK$34)*DL39)*(DL$42&gt;$B$10)+IF(DL$42=$B$10,SUM($F39:DK39)-SUM($F47:DK47)+DL39+(DL$42-DL$34)/(DM$34-DL$34)*DM39,0)</f>
        <v>0</v>
      </c>
      <c r="DM47" s="510">
        <f ca="1">(DM$42=$B$9)*DM39+((DM$42-DM$34)/(DN$34-DM$34)*DN39+(DM$34-DL$42)/(DM$34-DL$34)*DM39)*(DM$42&gt;$B$10)+IF(DM$42=$B$10,SUM($F39:DL39)-SUM($F47:DL47)+DM39+(DM$42-DM$34)/(DN$34-DM$34)*DN39,0)</f>
        <v>0</v>
      </c>
      <c r="DN47" s="510">
        <f ca="1">(DN$42=$B$9)*DN39+((DN$42-DN$34)/(DO$34-DN$34)*DO39+(DN$34-DM$42)/(DN$34-DM$34)*DN39)*(DN$42&gt;$B$10)+IF(DN$42=$B$10,SUM($F39:DM39)-SUM($F47:DM47)+DN39+(DN$42-DN$34)/(DO$34-DN$34)*DO39,0)</f>
        <v>0</v>
      </c>
      <c r="DO47" s="510">
        <f ca="1">(DO$42=$B$9)*DO39+((DO$42-DO$34)/(DP$34-DO$34)*DP39+(DO$34-DN$42)/(DO$34-DN$34)*DO39)*(DO$42&gt;$B$10)+IF(DO$42=$B$10,SUM($F39:DN39)-SUM($F47:DN47)+DO39+(DO$42-DO$34)/(DP$34-DO$34)*DP39,0)</f>
        <v>0</v>
      </c>
      <c r="DP47" s="510">
        <f ca="1">(DP$42=$B$9)*DP39+((DP$42-DP$34)/(DQ$34-DP$34)*DQ39+(DP$34-DO$42)/(DP$34-DO$34)*DP39)*(DP$42&gt;$B$10)+IF(DP$42=$B$10,SUM($F39:DO39)-SUM($F47:DO47)+DP39+(DP$42-DP$34)/(DQ$34-DP$34)*DQ39,0)</f>
        <v>0</v>
      </c>
      <c r="DQ47" s="510">
        <f ca="1">(DQ$42=$B$9)*DQ39+((DQ$42-DQ$34)/(DR$34-DQ$34)*DR39+(DQ$34-DP$42)/(DQ$34-DP$34)*DQ39)*(DQ$42&gt;$B$10)+IF(DQ$42=$B$10,SUM($F39:DP39)-SUM($F47:DP47)+DQ39+(DQ$42-DQ$34)/(DR$34-DQ$34)*DR39,0)</f>
        <v>0</v>
      </c>
      <c r="DR47" s="510">
        <f ca="1">(DR$42=$B$9)*DR39+((DR$42-DR$34)/(DS$34-DR$34)*DS39+(DR$34-DQ$42)/(DR$34-DQ$34)*DR39)*(DR$42&gt;$B$10)+IF(DR$42=$B$10,SUM($F39:DQ39)-SUM($F47:DQ47)+DR39+(DR$42-DR$34)/(DS$34-DR$34)*DS39,0)</f>
        <v>0</v>
      </c>
      <c r="DS47" s="510">
        <f ca="1">(DS$42=$B$9)*DS39+((DS$42-DS$34)/(DT$34-DS$34)*DT39+(DS$34-DR$42)/(DS$34-DR$34)*DS39)*(DS$42&gt;$B$10)+IF(DS$42=$B$10,SUM($F39:DR39)-SUM($F47:DR47)+DS39+(DS$42-DS$34)/(DT$34-DS$34)*DT39,0)</f>
        <v>0</v>
      </c>
      <c r="DT47" s="510">
        <f ca="1">(DT$42=$B$9)*DT39+((DT$42-DT$34)/(DU$34-DT$34)*DU39+(DT$34-DS$42)/(DT$34-DS$34)*DT39)*(DT$42&gt;$B$10)+IF(DT$42=$B$10,SUM($F39:DS39)-SUM($F47:DS47)+DT39+(DT$42-DT$34)/(DU$34-DT$34)*DU39,0)</f>
        <v>0</v>
      </c>
      <c r="DU47" s="510">
        <f ca="1">(DU$42=$B$9)*DU39+((DU$42-DU$34)/(DV$34-DU$34)*DV39+(DU$34-DT$42)/(DU$34-DT$34)*DU39)*(DU$42&gt;$B$10)+IF(DU$42=$B$10,SUM($F39:DT39)-SUM($F47:DT47)+DU39+(DU$42-DU$34)/(DV$34-DU$34)*DV39,0)</f>
        <v>0</v>
      </c>
      <c r="DV47" s="510">
        <f ca="1">(DV$42=$B$9)*DV39+((DV$42-DV$34)/(DW$34-DV$34)*DW39+(DV$34-DU$42)/(DV$34-DU$34)*DV39)*(DV$42&gt;$B$10)+IF(DV$42=$B$10,SUM($F39:DU39)-SUM($F47:DU47)+DV39+(DV$42-DV$34)/(DW$34-DV$34)*DW39,0)</f>
        <v>0</v>
      </c>
      <c r="DW47" s="510">
        <f ca="1">(DW$42=$B$9)*DW39+((DW$42-DW$34)/(DX$34-DW$34)*DX39+(DW$34-DV$42)/(DW$34-DV$34)*DW39)*(DW$42&gt;$B$10)+IF(DW$42=$B$10,SUM($F39:DV39)-SUM($F47:DV47)+DW39+(DW$42-DW$34)/(DX$34-DW$34)*DX39,0)</f>
        <v>0</v>
      </c>
    </row>
    <row r="48" spans="1:131">
      <c r="A48" s="343" t="str">
        <f>"Gross Total "&amp;Inputs!$A$300</f>
        <v>Gross Total Investor 1</v>
      </c>
      <c r="B48" s="726"/>
      <c r="C48" s="969"/>
      <c r="D48" s="476" t="e">
        <f ca="1">XIRR(G48:DW48,$G$42:$DW$42)</f>
        <v>#NUM!</v>
      </c>
      <c r="E48" s="476"/>
      <c r="F48" s="518"/>
      <c r="G48" s="513">
        <f ca="1">(G43+G44+G46)</f>
        <v>0</v>
      </c>
      <c r="H48" s="513">
        <f t="shared" ref="H48:BS48" ca="1" si="28">(H43+H44+H46)</f>
        <v>0</v>
      </c>
      <c r="I48" s="513">
        <f t="shared" ca="1" si="28"/>
        <v>0</v>
      </c>
      <c r="J48" s="513">
        <f t="shared" ca="1" si="28"/>
        <v>0</v>
      </c>
      <c r="K48" s="513">
        <f t="shared" ca="1" si="28"/>
        <v>0</v>
      </c>
      <c r="L48" s="513">
        <f t="shared" ca="1" si="28"/>
        <v>0</v>
      </c>
      <c r="M48" s="513">
        <f t="shared" ca="1" si="28"/>
        <v>0</v>
      </c>
      <c r="N48" s="513">
        <f t="shared" ca="1" si="28"/>
        <v>0</v>
      </c>
      <c r="O48" s="513">
        <f t="shared" ca="1" si="28"/>
        <v>0</v>
      </c>
      <c r="P48" s="513">
        <f t="shared" ca="1" si="28"/>
        <v>0</v>
      </c>
      <c r="Q48" s="513">
        <f t="shared" ca="1" si="28"/>
        <v>0</v>
      </c>
      <c r="R48" s="513">
        <f t="shared" ca="1" si="28"/>
        <v>0</v>
      </c>
      <c r="S48" s="513">
        <f t="shared" ca="1" si="28"/>
        <v>0</v>
      </c>
      <c r="T48" s="513">
        <f t="shared" ca="1" si="28"/>
        <v>0</v>
      </c>
      <c r="U48" s="513">
        <f t="shared" ca="1" si="28"/>
        <v>0</v>
      </c>
      <c r="V48" s="513">
        <f t="shared" ca="1" si="28"/>
        <v>0</v>
      </c>
      <c r="W48" s="513">
        <f t="shared" ca="1" si="28"/>
        <v>0</v>
      </c>
      <c r="X48" s="513">
        <f t="shared" ca="1" si="28"/>
        <v>0</v>
      </c>
      <c r="Y48" s="513">
        <f t="shared" ca="1" si="28"/>
        <v>0</v>
      </c>
      <c r="Z48" s="513">
        <f t="shared" ca="1" si="28"/>
        <v>0</v>
      </c>
      <c r="AA48" s="513">
        <f t="shared" ca="1" si="28"/>
        <v>0</v>
      </c>
      <c r="AB48" s="513">
        <f t="shared" ca="1" si="28"/>
        <v>0</v>
      </c>
      <c r="AC48" s="513">
        <f t="shared" ca="1" si="28"/>
        <v>0</v>
      </c>
      <c r="AD48" s="513">
        <f t="shared" ca="1" si="28"/>
        <v>0</v>
      </c>
      <c r="AE48" s="513">
        <f t="shared" ca="1" si="28"/>
        <v>0</v>
      </c>
      <c r="AF48" s="513">
        <f t="shared" ca="1" si="28"/>
        <v>0</v>
      </c>
      <c r="AG48" s="513">
        <f t="shared" ca="1" si="28"/>
        <v>0</v>
      </c>
      <c r="AH48" s="513">
        <f t="shared" ca="1" si="28"/>
        <v>0</v>
      </c>
      <c r="AI48" s="513">
        <f t="shared" ca="1" si="28"/>
        <v>0</v>
      </c>
      <c r="AJ48" s="513">
        <f t="shared" ca="1" si="28"/>
        <v>0</v>
      </c>
      <c r="AK48" s="513">
        <f t="shared" ca="1" si="28"/>
        <v>0</v>
      </c>
      <c r="AL48" s="513">
        <f t="shared" ca="1" si="28"/>
        <v>0</v>
      </c>
      <c r="AM48" s="513">
        <f t="shared" ca="1" si="28"/>
        <v>0</v>
      </c>
      <c r="AN48" s="513">
        <f t="shared" ca="1" si="28"/>
        <v>0</v>
      </c>
      <c r="AO48" s="513">
        <f t="shared" ca="1" si="28"/>
        <v>0</v>
      </c>
      <c r="AP48" s="513">
        <f t="shared" ca="1" si="28"/>
        <v>0</v>
      </c>
      <c r="AQ48" s="513">
        <f t="shared" ca="1" si="28"/>
        <v>0</v>
      </c>
      <c r="AR48" s="513">
        <f t="shared" ca="1" si="28"/>
        <v>0</v>
      </c>
      <c r="AS48" s="513">
        <f t="shared" ca="1" si="28"/>
        <v>0</v>
      </c>
      <c r="AT48" s="513">
        <f t="shared" ca="1" si="28"/>
        <v>0</v>
      </c>
      <c r="AU48" s="513">
        <f t="shared" ca="1" si="28"/>
        <v>0</v>
      </c>
      <c r="AV48" s="513">
        <f t="shared" ca="1" si="28"/>
        <v>0</v>
      </c>
      <c r="AW48" s="513">
        <f t="shared" ca="1" si="28"/>
        <v>0</v>
      </c>
      <c r="AX48" s="513">
        <f t="shared" ca="1" si="28"/>
        <v>0</v>
      </c>
      <c r="AY48" s="513">
        <f t="shared" ca="1" si="28"/>
        <v>0</v>
      </c>
      <c r="AZ48" s="513">
        <f t="shared" ca="1" si="28"/>
        <v>0</v>
      </c>
      <c r="BA48" s="513">
        <f t="shared" ca="1" si="28"/>
        <v>0</v>
      </c>
      <c r="BB48" s="513">
        <f t="shared" ca="1" si="28"/>
        <v>0</v>
      </c>
      <c r="BC48" s="513">
        <f t="shared" ca="1" si="28"/>
        <v>0</v>
      </c>
      <c r="BD48" s="513">
        <f t="shared" ca="1" si="28"/>
        <v>0</v>
      </c>
      <c r="BE48" s="513">
        <f t="shared" ca="1" si="28"/>
        <v>0</v>
      </c>
      <c r="BF48" s="513">
        <f t="shared" ca="1" si="28"/>
        <v>0</v>
      </c>
      <c r="BG48" s="513">
        <f t="shared" ca="1" si="28"/>
        <v>0</v>
      </c>
      <c r="BH48" s="513">
        <f t="shared" ca="1" si="28"/>
        <v>0</v>
      </c>
      <c r="BI48" s="513">
        <f t="shared" ca="1" si="28"/>
        <v>0</v>
      </c>
      <c r="BJ48" s="513">
        <f t="shared" ca="1" si="28"/>
        <v>0</v>
      </c>
      <c r="BK48" s="513">
        <f t="shared" ca="1" si="28"/>
        <v>0</v>
      </c>
      <c r="BL48" s="513">
        <f t="shared" ca="1" si="28"/>
        <v>0</v>
      </c>
      <c r="BM48" s="513">
        <f t="shared" ca="1" si="28"/>
        <v>0</v>
      </c>
      <c r="BN48" s="513">
        <f t="shared" ca="1" si="28"/>
        <v>0</v>
      </c>
      <c r="BO48" s="513">
        <f t="shared" ca="1" si="28"/>
        <v>0</v>
      </c>
      <c r="BP48" s="513">
        <f t="shared" ca="1" si="28"/>
        <v>0</v>
      </c>
      <c r="BQ48" s="513">
        <f t="shared" ca="1" si="28"/>
        <v>0</v>
      </c>
      <c r="BR48" s="513">
        <f t="shared" ca="1" si="28"/>
        <v>0</v>
      </c>
      <c r="BS48" s="513">
        <f t="shared" ca="1" si="28"/>
        <v>0</v>
      </c>
      <c r="BT48" s="513">
        <f t="shared" ref="BT48:DW48" ca="1" si="29">(BT43+BT44+BT46)</f>
        <v>0</v>
      </c>
      <c r="BU48" s="513">
        <f t="shared" ca="1" si="29"/>
        <v>0</v>
      </c>
      <c r="BV48" s="513">
        <f t="shared" ca="1" si="29"/>
        <v>0</v>
      </c>
      <c r="BW48" s="513">
        <f t="shared" ca="1" si="29"/>
        <v>0</v>
      </c>
      <c r="BX48" s="513">
        <f t="shared" ca="1" si="29"/>
        <v>0</v>
      </c>
      <c r="BY48" s="513">
        <f t="shared" ca="1" si="29"/>
        <v>0</v>
      </c>
      <c r="BZ48" s="513">
        <f t="shared" ca="1" si="29"/>
        <v>0</v>
      </c>
      <c r="CA48" s="513">
        <f t="shared" ca="1" si="29"/>
        <v>0</v>
      </c>
      <c r="CB48" s="513">
        <f t="shared" ca="1" si="29"/>
        <v>0</v>
      </c>
      <c r="CC48" s="513">
        <f t="shared" ca="1" si="29"/>
        <v>0</v>
      </c>
      <c r="CD48" s="513">
        <f t="shared" ca="1" si="29"/>
        <v>0</v>
      </c>
      <c r="CE48" s="513">
        <f t="shared" ca="1" si="29"/>
        <v>0</v>
      </c>
      <c r="CF48" s="513">
        <f t="shared" ca="1" si="29"/>
        <v>0</v>
      </c>
      <c r="CG48" s="513">
        <f t="shared" ca="1" si="29"/>
        <v>0</v>
      </c>
      <c r="CH48" s="513">
        <f t="shared" ca="1" si="29"/>
        <v>0</v>
      </c>
      <c r="CI48" s="513">
        <f t="shared" ca="1" si="29"/>
        <v>0</v>
      </c>
      <c r="CJ48" s="513">
        <f t="shared" ca="1" si="29"/>
        <v>0</v>
      </c>
      <c r="CK48" s="513">
        <f t="shared" ca="1" si="29"/>
        <v>0</v>
      </c>
      <c r="CL48" s="513">
        <f t="shared" ca="1" si="29"/>
        <v>0</v>
      </c>
      <c r="CM48" s="513">
        <f t="shared" ca="1" si="29"/>
        <v>0</v>
      </c>
      <c r="CN48" s="513">
        <f t="shared" ca="1" si="29"/>
        <v>0</v>
      </c>
      <c r="CO48" s="513">
        <f t="shared" ca="1" si="29"/>
        <v>0</v>
      </c>
      <c r="CP48" s="513">
        <f t="shared" ca="1" si="29"/>
        <v>0</v>
      </c>
      <c r="CQ48" s="513">
        <f t="shared" ca="1" si="29"/>
        <v>0</v>
      </c>
      <c r="CR48" s="513">
        <f t="shared" ca="1" si="29"/>
        <v>0</v>
      </c>
      <c r="CS48" s="513">
        <f t="shared" ca="1" si="29"/>
        <v>0</v>
      </c>
      <c r="CT48" s="513">
        <f t="shared" ca="1" si="29"/>
        <v>0</v>
      </c>
      <c r="CU48" s="513">
        <f t="shared" ca="1" si="29"/>
        <v>0</v>
      </c>
      <c r="CV48" s="513">
        <f t="shared" ca="1" si="29"/>
        <v>0</v>
      </c>
      <c r="CW48" s="513">
        <f t="shared" ca="1" si="29"/>
        <v>0</v>
      </c>
      <c r="CX48" s="513">
        <f t="shared" ca="1" si="29"/>
        <v>0</v>
      </c>
      <c r="CY48" s="513">
        <f t="shared" ca="1" si="29"/>
        <v>0</v>
      </c>
      <c r="CZ48" s="513">
        <f t="shared" ca="1" si="29"/>
        <v>0</v>
      </c>
      <c r="DA48" s="513">
        <f t="shared" ca="1" si="29"/>
        <v>0</v>
      </c>
      <c r="DB48" s="513">
        <f t="shared" ca="1" si="29"/>
        <v>0</v>
      </c>
      <c r="DC48" s="513">
        <f t="shared" ca="1" si="29"/>
        <v>0</v>
      </c>
      <c r="DD48" s="513">
        <f t="shared" ca="1" si="29"/>
        <v>0</v>
      </c>
      <c r="DE48" s="513">
        <f t="shared" ca="1" si="29"/>
        <v>0</v>
      </c>
      <c r="DF48" s="513">
        <f t="shared" ca="1" si="29"/>
        <v>0</v>
      </c>
      <c r="DG48" s="513">
        <f t="shared" ca="1" si="29"/>
        <v>0</v>
      </c>
      <c r="DH48" s="513">
        <f t="shared" ca="1" si="29"/>
        <v>0</v>
      </c>
      <c r="DI48" s="513">
        <f t="shared" ca="1" si="29"/>
        <v>0</v>
      </c>
      <c r="DJ48" s="513">
        <f t="shared" ca="1" si="29"/>
        <v>0</v>
      </c>
      <c r="DK48" s="513">
        <f t="shared" ca="1" si="29"/>
        <v>0</v>
      </c>
      <c r="DL48" s="513">
        <f t="shared" ca="1" si="29"/>
        <v>0</v>
      </c>
      <c r="DM48" s="513">
        <f t="shared" ca="1" si="29"/>
        <v>0</v>
      </c>
      <c r="DN48" s="513">
        <f t="shared" ca="1" si="29"/>
        <v>0</v>
      </c>
      <c r="DO48" s="513">
        <f t="shared" ca="1" si="29"/>
        <v>0</v>
      </c>
      <c r="DP48" s="513">
        <f t="shared" ca="1" si="29"/>
        <v>0</v>
      </c>
      <c r="DQ48" s="513">
        <f t="shared" ca="1" si="29"/>
        <v>0</v>
      </c>
      <c r="DR48" s="513">
        <f t="shared" ca="1" si="29"/>
        <v>0</v>
      </c>
      <c r="DS48" s="513">
        <f t="shared" ca="1" si="29"/>
        <v>0</v>
      </c>
      <c r="DT48" s="513">
        <f t="shared" ca="1" si="29"/>
        <v>0</v>
      </c>
      <c r="DU48" s="513">
        <f t="shared" ca="1" si="29"/>
        <v>0</v>
      </c>
      <c r="DV48" s="513">
        <f t="shared" ca="1" si="29"/>
        <v>0</v>
      </c>
      <c r="DW48" s="513">
        <f t="shared" ca="1" si="29"/>
        <v>0</v>
      </c>
    </row>
    <row r="49" spans="1:127">
      <c r="A49" s="343" t="str">
        <f>"Net Total "&amp;Inputs!$A$300</f>
        <v>Net Total Investor 1</v>
      </c>
      <c r="B49" s="726"/>
      <c r="C49" s="969"/>
      <c r="D49" s="476" t="e">
        <f ca="1">XIRR(G49:DW49,$G$42:$DW$42)</f>
        <v>#NUM!</v>
      </c>
      <c r="E49" s="476"/>
      <c r="F49" s="518"/>
      <c r="G49" s="513">
        <f ca="1">(G43+G45+G47)</f>
        <v>0</v>
      </c>
      <c r="H49" s="513">
        <f t="shared" ref="H49:BS49" ca="1" si="30">(H43+H45+H47)</f>
        <v>0</v>
      </c>
      <c r="I49" s="513">
        <f t="shared" ca="1" si="30"/>
        <v>0</v>
      </c>
      <c r="J49" s="513">
        <f t="shared" ca="1" si="30"/>
        <v>0</v>
      </c>
      <c r="K49" s="513">
        <f t="shared" ca="1" si="30"/>
        <v>0</v>
      </c>
      <c r="L49" s="513">
        <f t="shared" ca="1" si="30"/>
        <v>0</v>
      </c>
      <c r="M49" s="513">
        <f t="shared" ca="1" si="30"/>
        <v>0</v>
      </c>
      <c r="N49" s="513">
        <f t="shared" ca="1" si="30"/>
        <v>0</v>
      </c>
      <c r="O49" s="513">
        <f t="shared" ca="1" si="30"/>
        <v>0</v>
      </c>
      <c r="P49" s="513">
        <f t="shared" ca="1" si="30"/>
        <v>0</v>
      </c>
      <c r="Q49" s="513">
        <f t="shared" ca="1" si="30"/>
        <v>0</v>
      </c>
      <c r="R49" s="513">
        <f t="shared" ca="1" si="30"/>
        <v>0</v>
      </c>
      <c r="S49" s="513">
        <f t="shared" ca="1" si="30"/>
        <v>0</v>
      </c>
      <c r="T49" s="513">
        <f t="shared" ca="1" si="30"/>
        <v>0</v>
      </c>
      <c r="U49" s="513">
        <f t="shared" ca="1" si="30"/>
        <v>0</v>
      </c>
      <c r="V49" s="513">
        <f t="shared" ca="1" si="30"/>
        <v>0</v>
      </c>
      <c r="W49" s="513">
        <f t="shared" ca="1" si="30"/>
        <v>0</v>
      </c>
      <c r="X49" s="513">
        <f t="shared" ca="1" si="30"/>
        <v>0</v>
      </c>
      <c r="Y49" s="513">
        <f t="shared" ca="1" si="30"/>
        <v>0</v>
      </c>
      <c r="Z49" s="513">
        <f t="shared" ca="1" si="30"/>
        <v>0</v>
      </c>
      <c r="AA49" s="513">
        <f t="shared" ca="1" si="30"/>
        <v>0</v>
      </c>
      <c r="AB49" s="513">
        <f t="shared" ca="1" si="30"/>
        <v>0</v>
      </c>
      <c r="AC49" s="513">
        <f t="shared" ca="1" si="30"/>
        <v>0</v>
      </c>
      <c r="AD49" s="513">
        <f t="shared" ca="1" si="30"/>
        <v>0</v>
      </c>
      <c r="AE49" s="513">
        <f t="shared" ca="1" si="30"/>
        <v>0</v>
      </c>
      <c r="AF49" s="513">
        <f t="shared" ca="1" si="30"/>
        <v>0</v>
      </c>
      <c r="AG49" s="513">
        <f t="shared" ca="1" si="30"/>
        <v>0</v>
      </c>
      <c r="AH49" s="513">
        <f t="shared" ca="1" si="30"/>
        <v>0</v>
      </c>
      <c r="AI49" s="513">
        <f t="shared" ca="1" si="30"/>
        <v>0</v>
      </c>
      <c r="AJ49" s="513">
        <f t="shared" ca="1" si="30"/>
        <v>0</v>
      </c>
      <c r="AK49" s="513">
        <f t="shared" ca="1" si="30"/>
        <v>0</v>
      </c>
      <c r="AL49" s="513">
        <f t="shared" ca="1" si="30"/>
        <v>0</v>
      </c>
      <c r="AM49" s="513">
        <f t="shared" ca="1" si="30"/>
        <v>0</v>
      </c>
      <c r="AN49" s="513">
        <f t="shared" ca="1" si="30"/>
        <v>0</v>
      </c>
      <c r="AO49" s="513">
        <f t="shared" ca="1" si="30"/>
        <v>0</v>
      </c>
      <c r="AP49" s="513">
        <f t="shared" ca="1" si="30"/>
        <v>0</v>
      </c>
      <c r="AQ49" s="513">
        <f t="shared" ca="1" si="30"/>
        <v>0</v>
      </c>
      <c r="AR49" s="513">
        <f t="shared" ca="1" si="30"/>
        <v>0</v>
      </c>
      <c r="AS49" s="513">
        <f t="shared" ca="1" si="30"/>
        <v>0</v>
      </c>
      <c r="AT49" s="513">
        <f t="shared" ca="1" si="30"/>
        <v>0</v>
      </c>
      <c r="AU49" s="513">
        <f t="shared" ca="1" si="30"/>
        <v>0</v>
      </c>
      <c r="AV49" s="513">
        <f t="shared" ca="1" si="30"/>
        <v>0</v>
      </c>
      <c r="AW49" s="513">
        <f t="shared" ca="1" si="30"/>
        <v>0</v>
      </c>
      <c r="AX49" s="513">
        <f t="shared" ca="1" si="30"/>
        <v>0</v>
      </c>
      <c r="AY49" s="513">
        <f t="shared" ca="1" si="30"/>
        <v>0</v>
      </c>
      <c r="AZ49" s="513">
        <f t="shared" ca="1" si="30"/>
        <v>0</v>
      </c>
      <c r="BA49" s="513">
        <f t="shared" ca="1" si="30"/>
        <v>0</v>
      </c>
      <c r="BB49" s="513">
        <f t="shared" ca="1" si="30"/>
        <v>0</v>
      </c>
      <c r="BC49" s="513">
        <f t="shared" ca="1" si="30"/>
        <v>0</v>
      </c>
      <c r="BD49" s="513">
        <f t="shared" ca="1" si="30"/>
        <v>0</v>
      </c>
      <c r="BE49" s="513">
        <f t="shared" ca="1" si="30"/>
        <v>0</v>
      </c>
      <c r="BF49" s="513">
        <f t="shared" ca="1" si="30"/>
        <v>0</v>
      </c>
      <c r="BG49" s="513">
        <f t="shared" ca="1" si="30"/>
        <v>0</v>
      </c>
      <c r="BH49" s="513">
        <f t="shared" ca="1" si="30"/>
        <v>0</v>
      </c>
      <c r="BI49" s="513">
        <f t="shared" ca="1" si="30"/>
        <v>0</v>
      </c>
      <c r="BJ49" s="513">
        <f t="shared" ca="1" si="30"/>
        <v>0</v>
      </c>
      <c r="BK49" s="513">
        <f t="shared" ca="1" si="30"/>
        <v>0</v>
      </c>
      <c r="BL49" s="513">
        <f t="shared" ca="1" si="30"/>
        <v>0</v>
      </c>
      <c r="BM49" s="513">
        <f t="shared" ca="1" si="30"/>
        <v>0</v>
      </c>
      <c r="BN49" s="513">
        <f t="shared" ca="1" si="30"/>
        <v>0</v>
      </c>
      <c r="BO49" s="513">
        <f t="shared" ca="1" si="30"/>
        <v>0</v>
      </c>
      <c r="BP49" s="513">
        <f t="shared" ca="1" si="30"/>
        <v>0</v>
      </c>
      <c r="BQ49" s="513">
        <f t="shared" ca="1" si="30"/>
        <v>0</v>
      </c>
      <c r="BR49" s="513">
        <f t="shared" ca="1" si="30"/>
        <v>0</v>
      </c>
      <c r="BS49" s="513">
        <f t="shared" ca="1" si="30"/>
        <v>0</v>
      </c>
      <c r="BT49" s="513">
        <f t="shared" ref="BT49:DW49" ca="1" si="31">(BT43+BT45+BT47)</f>
        <v>0</v>
      </c>
      <c r="BU49" s="513">
        <f t="shared" ca="1" si="31"/>
        <v>0</v>
      </c>
      <c r="BV49" s="513">
        <f t="shared" ca="1" si="31"/>
        <v>0</v>
      </c>
      <c r="BW49" s="513">
        <f t="shared" ca="1" si="31"/>
        <v>0</v>
      </c>
      <c r="BX49" s="513">
        <f t="shared" ca="1" si="31"/>
        <v>0</v>
      </c>
      <c r="BY49" s="513">
        <f t="shared" ca="1" si="31"/>
        <v>0</v>
      </c>
      <c r="BZ49" s="513">
        <f t="shared" ca="1" si="31"/>
        <v>0</v>
      </c>
      <c r="CA49" s="513">
        <f t="shared" ca="1" si="31"/>
        <v>0</v>
      </c>
      <c r="CB49" s="513">
        <f t="shared" ca="1" si="31"/>
        <v>0</v>
      </c>
      <c r="CC49" s="513">
        <f t="shared" ca="1" si="31"/>
        <v>0</v>
      </c>
      <c r="CD49" s="513">
        <f t="shared" ca="1" si="31"/>
        <v>0</v>
      </c>
      <c r="CE49" s="513">
        <f t="shared" ca="1" si="31"/>
        <v>0</v>
      </c>
      <c r="CF49" s="513">
        <f t="shared" ca="1" si="31"/>
        <v>0</v>
      </c>
      <c r="CG49" s="513">
        <f t="shared" ca="1" si="31"/>
        <v>0</v>
      </c>
      <c r="CH49" s="513">
        <f t="shared" ca="1" si="31"/>
        <v>0</v>
      </c>
      <c r="CI49" s="513">
        <f t="shared" ca="1" si="31"/>
        <v>0</v>
      </c>
      <c r="CJ49" s="513">
        <f t="shared" ca="1" si="31"/>
        <v>0</v>
      </c>
      <c r="CK49" s="513">
        <f t="shared" ca="1" si="31"/>
        <v>0</v>
      </c>
      <c r="CL49" s="513">
        <f t="shared" ca="1" si="31"/>
        <v>0</v>
      </c>
      <c r="CM49" s="513">
        <f t="shared" ca="1" si="31"/>
        <v>0</v>
      </c>
      <c r="CN49" s="513">
        <f t="shared" ca="1" si="31"/>
        <v>0</v>
      </c>
      <c r="CO49" s="513">
        <f t="shared" ca="1" si="31"/>
        <v>0</v>
      </c>
      <c r="CP49" s="513">
        <f t="shared" ca="1" si="31"/>
        <v>0</v>
      </c>
      <c r="CQ49" s="513">
        <f t="shared" ca="1" si="31"/>
        <v>0</v>
      </c>
      <c r="CR49" s="513">
        <f t="shared" ca="1" si="31"/>
        <v>0</v>
      </c>
      <c r="CS49" s="513">
        <f t="shared" ca="1" si="31"/>
        <v>0</v>
      </c>
      <c r="CT49" s="513">
        <f t="shared" ca="1" si="31"/>
        <v>0</v>
      </c>
      <c r="CU49" s="513">
        <f t="shared" ca="1" si="31"/>
        <v>0</v>
      </c>
      <c r="CV49" s="513">
        <f t="shared" ca="1" si="31"/>
        <v>0</v>
      </c>
      <c r="CW49" s="513">
        <f t="shared" ca="1" si="31"/>
        <v>0</v>
      </c>
      <c r="CX49" s="513">
        <f t="shared" ca="1" si="31"/>
        <v>0</v>
      </c>
      <c r="CY49" s="513">
        <f t="shared" ca="1" si="31"/>
        <v>0</v>
      </c>
      <c r="CZ49" s="513">
        <f t="shared" ca="1" si="31"/>
        <v>0</v>
      </c>
      <c r="DA49" s="513">
        <f t="shared" ca="1" si="31"/>
        <v>0</v>
      </c>
      <c r="DB49" s="513">
        <f t="shared" ca="1" si="31"/>
        <v>0</v>
      </c>
      <c r="DC49" s="513">
        <f t="shared" ca="1" si="31"/>
        <v>0</v>
      </c>
      <c r="DD49" s="513">
        <f t="shared" ca="1" si="31"/>
        <v>0</v>
      </c>
      <c r="DE49" s="513">
        <f t="shared" ca="1" si="31"/>
        <v>0</v>
      </c>
      <c r="DF49" s="513">
        <f t="shared" ca="1" si="31"/>
        <v>0</v>
      </c>
      <c r="DG49" s="513">
        <f t="shared" ca="1" si="31"/>
        <v>0</v>
      </c>
      <c r="DH49" s="513">
        <f t="shared" ca="1" si="31"/>
        <v>0</v>
      </c>
      <c r="DI49" s="513">
        <f t="shared" ca="1" si="31"/>
        <v>0</v>
      </c>
      <c r="DJ49" s="513">
        <f t="shared" ca="1" si="31"/>
        <v>0</v>
      </c>
      <c r="DK49" s="513">
        <f t="shared" ca="1" si="31"/>
        <v>0</v>
      </c>
      <c r="DL49" s="513">
        <f t="shared" ca="1" si="31"/>
        <v>0</v>
      </c>
      <c r="DM49" s="513">
        <f t="shared" ca="1" si="31"/>
        <v>0</v>
      </c>
      <c r="DN49" s="513">
        <f t="shared" ca="1" si="31"/>
        <v>0</v>
      </c>
      <c r="DO49" s="513">
        <f t="shared" ca="1" si="31"/>
        <v>0</v>
      </c>
      <c r="DP49" s="513">
        <f t="shared" ca="1" si="31"/>
        <v>0</v>
      </c>
      <c r="DQ49" s="513">
        <f t="shared" ca="1" si="31"/>
        <v>0</v>
      </c>
      <c r="DR49" s="513">
        <f t="shared" ca="1" si="31"/>
        <v>0</v>
      </c>
      <c r="DS49" s="513">
        <f t="shared" ca="1" si="31"/>
        <v>0</v>
      </c>
      <c r="DT49" s="513">
        <f t="shared" ca="1" si="31"/>
        <v>0</v>
      </c>
      <c r="DU49" s="513">
        <f t="shared" ca="1" si="31"/>
        <v>0</v>
      </c>
      <c r="DV49" s="513">
        <f t="shared" ca="1" si="31"/>
        <v>0</v>
      </c>
      <c r="DW49" s="513">
        <f t="shared" ca="1" si="31"/>
        <v>0</v>
      </c>
    </row>
    <row r="50" spans="1:127">
      <c r="A50" s="343" t="s">
        <v>1196</v>
      </c>
      <c r="B50" s="726"/>
      <c r="C50" s="969"/>
      <c r="D50" s="541">
        <f ca="1">XNPV(Inputs!$D$453,G49:DW49,$G$42:$DW$42)</f>
        <v>0</v>
      </c>
      <c r="E50" s="476"/>
      <c r="F50" s="518"/>
      <c r="G50" s="513"/>
      <c r="H50" s="513"/>
      <c r="I50" s="513"/>
      <c r="J50" s="513"/>
      <c r="K50" s="513"/>
      <c r="L50" s="513"/>
      <c r="M50" s="513"/>
      <c r="N50" s="513"/>
      <c r="O50" s="513"/>
      <c r="P50" s="513"/>
      <c r="Q50" s="513"/>
      <c r="R50" s="513"/>
      <c r="S50" s="513"/>
      <c r="T50" s="513"/>
      <c r="U50" s="513"/>
      <c r="V50" s="513"/>
      <c r="W50" s="513"/>
      <c r="X50" s="513"/>
      <c r="Y50" s="513"/>
      <c r="Z50" s="513"/>
      <c r="AA50" s="513"/>
      <c r="AB50" s="513"/>
      <c r="AC50" s="513"/>
      <c r="AD50" s="513"/>
      <c r="AE50" s="513"/>
      <c r="AF50" s="513"/>
      <c r="AG50" s="513"/>
      <c r="AH50" s="513"/>
      <c r="AI50" s="513"/>
      <c r="AJ50" s="513"/>
      <c r="AK50" s="513"/>
      <c r="AL50" s="513"/>
      <c r="AM50" s="513"/>
      <c r="AN50" s="513"/>
      <c r="AO50" s="513"/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</row>
    <row r="51" spans="1:127">
      <c r="A51" s="343"/>
      <c r="B51" s="970"/>
      <c r="C51" s="970"/>
      <c r="D51" s="471"/>
      <c r="E51" s="471"/>
      <c r="H51" s="646"/>
      <c r="I51" s="476"/>
      <c r="J51" s="471"/>
      <c r="K51" s="471"/>
      <c r="L51" s="471"/>
      <c r="M51" s="471"/>
      <c r="N51" s="471"/>
      <c r="O51" s="471"/>
      <c r="P51" s="471"/>
      <c r="Q51" s="471"/>
      <c r="R51" s="471"/>
      <c r="S51" s="471"/>
      <c r="T51" s="471"/>
      <c r="U51" s="471"/>
      <c r="V51" s="471"/>
      <c r="W51" s="471"/>
      <c r="X51" s="471"/>
      <c r="Y51" s="471"/>
      <c r="Z51" s="471"/>
      <c r="AA51" s="471"/>
      <c r="AB51" s="471"/>
      <c r="AC51" s="471"/>
      <c r="AD51" s="471"/>
      <c r="AE51" s="471"/>
      <c r="AF51" s="471"/>
      <c r="AG51" s="471"/>
      <c r="AH51" s="471"/>
      <c r="AI51" s="471"/>
      <c r="AJ51" s="471"/>
      <c r="AK51" s="471"/>
      <c r="AL51" s="471"/>
      <c r="AM51" s="471"/>
      <c r="AN51" s="471"/>
      <c r="AO51" s="471"/>
      <c r="AP51" s="471"/>
      <c r="AQ51" s="471"/>
      <c r="AR51" s="471"/>
      <c r="AS51" s="471"/>
      <c r="AT51" s="471"/>
      <c r="AU51" s="471"/>
      <c r="AV51" s="471"/>
      <c r="AW51" s="471"/>
      <c r="AX51" s="471"/>
      <c r="AY51" s="471"/>
      <c r="AZ51" s="471"/>
      <c r="BA51" s="471"/>
      <c r="BB51" s="471"/>
      <c r="BC51" s="471"/>
      <c r="BD51" s="471"/>
      <c r="BE51" s="471"/>
      <c r="BF51" s="471"/>
      <c r="BG51" s="471"/>
      <c r="BH51" s="471"/>
      <c r="BI51" s="471"/>
      <c r="BJ51" s="471"/>
      <c r="BK51" s="471"/>
      <c r="BL51" s="471"/>
      <c r="BM51" s="471"/>
      <c r="BN51" s="471"/>
      <c r="BO51" s="471"/>
      <c r="BP51" s="471"/>
      <c r="BQ51" s="471"/>
      <c r="BR51" s="471"/>
      <c r="BS51" s="471"/>
      <c r="BT51" s="471"/>
      <c r="BU51" s="471"/>
      <c r="BV51" s="471"/>
      <c r="BW51" s="471"/>
      <c r="BX51" s="471"/>
      <c r="BY51" s="471"/>
      <c r="BZ51" s="471"/>
      <c r="CA51" s="471"/>
      <c r="CB51" s="471"/>
      <c r="CC51" s="471"/>
      <c r="CD51" s="471"/>
      <c r="CE51" s="471"/>
      <c r="CF51" s="471"/>
      <c r="CG51" s="471"/>
      <c r="CH51" s="471"/>
      <c r="CI51" s="471"/>
      <c r="CJ51" s="471"/>
      <c r="CK51" s="471"/>
      <c r="CL51" s="471"/>
      <c r="CM51" s="471"/>
      <c r="CN51" s="471"/>
      <c r="CO51" s="471"/>
      <c r="CP51" s="471"/>
      <c r="CQ51" s="471"/>
      <c r="CR51" s="471"/>
      <c r="CS51" s="471"/>
      <c r="CT51" s="471"/>
      <c r="CU51" s="471"/>
      <c r="CV51" s="471"/>
      <c r="CW51" s="471"/>
      <c r="CX51" s="471"/>
      <c r="CY51" s="471"/>
      <c r="CZ51" s="471"/>
      <c r="DA51" s="471"/>
      <c r="DB51" s="471"/>
      <c r="DC51" s="471"/>
      <c r="DD51" s="471"/>
      <c r="DE51" s="471"/>
      <c r="DF51" s="471"/>
      <c r="DG51" s="471"/>
      <c r="DH51" s="471"/>
      <c r="DI51" s="471"/>
      <c r="DJ51" s="471"/>
      <c r="DK51" s="471"/>
      <c r="DL51" s="471"/>
      <c r="DM51" s="471"/>
      <c r="DN51" s="471"/>
      <c r="DO51" s="471"/>
      <c r="DP51" s="471"/>
      <c r="DQ51" s="471"/>
      <c r="DR51" s="471"/>
      <c r="DS51" s="471"/>
      <c r="DT51" s="471"/>
      <c r="DU51" s="471"/>
      <c r="DV51" s="471"/>
      <c r="DW51" s="471"/>
    </row>
    <row r="52" spans="1:127">
      <c r="A52" s="860" t="str">
        <f>Inputs!$A$301&amp;" Operation Flows"</f>
        <v>Investor 2 Operation Flows</v>
      </c>
      <c r="B52" s="1059">
        <f>Inputs!C301</f>
        <v>0</v>
      </c>
      <c r="C52" s="1016"/>
      <c r="D52" s="962"/>
      <c r="E52" s="863"/>
      <c r="F52" s="869"/>
      <c r="G52" s="638">
        <f>G$12</f>
        <v>46934</v>
      </c>
      <c r="H52" s="638">
        <f t="shared" ref="H52:BS52" si="32">H$12</f>
        <v>47664</v>
      </c>
      <c r="I52" s="638">
        <f t="shared" si="32"/>
        <v>47848</v>
      </c>
      <c r="J52" s="638">
        <f t="shared" si="32"/>
        <v>48029</v>
      </c>
      <c r="K52" s="638">
        <f t="shared" si="32"/>
        <v>48213</v>
      </c>
      <c r="L52" s="638">
        <f t="shared" si="32"/>
        <v>48395</v>
      </c>
      <c r="M52" s="638">
        <f t="shared" si="32"/>
        <v>48579</v>
      </c>
      <c r="N52" s="638">
        <f t="shared" si="32"/>
        <v>48760</v>
      </c>
      <c r="O52" s="638">
        <f t="shared" si="32"/>
        <v>48944</v>
      </c>
      <c r="P52" s="638">
        <f t="shared" si="32"/>
        <v>49125</v>
      </c>
      <c r="Q52" s="638">
        <f t="shared" si="32"/>
        <v>49309</v>
      </c>
      <c r="R52" s="638">
        <f t="shared" si="32"/>
        <v>49490</v>
      </c>
      <c r="S52" s="638">
        <f t="shared" si="32"/>
        <v>49674</v>
      </c>
      <c r="T52" s="638">
        <f t="shared" si="32"/>
        <v>49856</v>
      </c>
      <c r="U52" s="638">
        <f t="shared" si="32"/>
        <v>50040</v>
      </c>
      <c r="V52" s="638">
        <f t="shared" si="32"/>
        <v>50221</v>
      </c>
      <c r="W52" s="638">
        <f t="shared" si="32"/>
        <v>50405</v>
      </c>
      <c r="X52" s="638">
        <f t="shared" si="32"/>
        <v>50586</v>
      </c>
      <c r="Y52" s="638">
        <f t="shared" si="32"/>
        <v>50770</v>
      </c>
      <c r="Z52" s="638">
        <f t="shared" si="32"/>
        <v>50951</v>
      </c>
      <c r="AA52" s="638">
        <f t="shared" si="32"/>
        <v>51135</v>
      </c>
      <c r="AB52" s="638">
        <f t="shared" si="32"/>
        <v>51317</v>
      </c>
      <c r="AC52" s="638">
        <f t="shared" si="32"/>
        <v>51501</v>
      </c>
      <c r="AD52" s="638">
        <f t="shared" si="32"/>
        <v>51682</v>
      </c>
      <c r="AE52" s="638">
        <f t="shared" si="32"/>
        <v>51866</v>
      </c>
      <c r="AF52" s="638">
        <f t="shared" si="32"/>
        <v>52047</v>
      </c>
      <c r="AG52" s="638">
        <f t="shared" si="32"/>
        <v>52231</v>
      </c>
      <c r="AH52" s="638">
        <f t="shared" si="32"/>
        <v>52412</v>
      </c>
      <c r="AI52" s="638">
        <f t="shared" si="32"/>
        <v>52596</v>
      </c>
      <c r="AJ52" s="638">
        <f t="shared" si="32"/>
        <v>52778</v>
      </c>
      <c r="AK52" s="638">
        <f t="shared" si="32"/>
        <v>52962</v>
      </c>
      <c r="AL52" s="638">
        <f t="shared" si="32"/>
        <v>53143</v>
      </c>
      <c r="AM52" s="638">
        <f t="shared" si="32"/>
        <v>53327</v>
      </c>
      <c r="AN52" s="638">
        <f t="shared" si="32"/>
        <v>53508</v>
      </c>
      <c r="AO52" s="638">
        <f t="shared" si="32"/>
        <v>53692</v>
      </c>
      <c r="AP52" s="638">
        <f t="shared" si="32"/>
        <v>53873</v>
      </c>
      <c r="AQ52" s="638">
        <f t="shared" si="32"/>
        <v>54057</v>
      </c>
      <c r="AR52" s="638">
        <f t="shared" si="32"/>
        <v>54239</v>
      </c>
      <c r="AS52" s="638">
        <f t="shared" si="32"/>
        <v>54423</v>
      </c>
      <c r="AT52" s="638">
        <f t="shared" si="32"/>
        <v>54604</v>
      </c>
      <c r="AU52" s="638">
        <f t="shared" si="32"/>
        <v>54788</v>
      </c>
      <c r="AV52" s="638">
        <f t="shared" si="32"/>
        <v>54969</v>
      </c>
      <c r="AW52" s="638">
        <f t="shared" si="32"/>
        <v>55153</v>
      </c>
      <c r="AX52" s="638">
        <f t="shared" si="32"/>
        <v>55334</v>
      </c>
      <c r="AY52" s="638">
        <f t="shared" si="32"/>
        <v>55518</v>
      </c>
      <c r="AZ52" s="638">
        <f t="shared" si="32"/>
        <v>55700</v>
      </c>
      <c r="BA52" s="638">
        <f t="shared" si="32"/>
        <v>55884</v>
      </c>
      <c r="BB52" s="638">
        <f t="shared" si="32"/>
        <v>56065</v>
      </c>
      <c r="BC52" s="638">
        <f t="shared" si="32"/>
        <v>56249</v>
      </c>
      <c r="BD52" s="638">
        <f t="shared" si="32"/>
        <v>56430</v>
      </c>
      <c r="BE52" s="638">
        <f t="shared" si="32"/>
        <v>56614</v>
      </c>
      <c r="BF52" s="638">
        <f t="shared" si="32"/>
        <v>56795</v>
      </c>
      <c r="BG52" s="638">
        <f t="shared" si="32"/>
        <v>56979</v>
      </c>
      <c r="BH52" s="638">
        <f t="shared" si="32"/>
        <v>57161</v>
      </c>
      <c r="BI52" s="638">
        <f t="shared" si="32"/>
        <v>57345</v>
      </c>
      <c r="BJ52" s="638">
        <f t="shared" si="32"/>
        <v>57526</v>
      </c>
      <c r="BK52" s="638">
        <f t="shared" si="32"/>
        <v>57710</v>
      </c>
      <c r="BL52" s="638">
        <f t="shared" si="32"/>
        <v>57891</v>
      </c>
      <c r="BM52" s="638">
        <f t="shared" si="32"/>
        <v>58075</v>
      </c>
      <c r="BN52" s="638">
        <f t="shared" si="32"/>
        <v>58256</v>
      </c>
      <c r="BO52" s="638">
        <f t="shared" si="32"/>
        <v>58440</v>
      </c>
      <c r="BP52" s="638">
        <f t="shared" si="32"/>
        <v>58622</v>
      </c>
      <c r="BQ52" s="638">
        <f t="shared" si="32"/>
        <v>58806</v>
      </c>
      <c r="BR52" s="638">
        <f t="shared" si="32"/>
        <v>58987</v>
      </c>
      <c r="BS52" s="638">
        <f t="shared" si="32"/>
        <v>59171</v>
      </c>
      <c r="BT52" s="638">
        <f t="shared" ref="BT52:DW52" si="33">BT$12</f>
        <v>59352</v>
      </c>
      <c r="BU52" s="638">
        <f t="shared" si="33"/>
        <v>59536</v>
      </c>
      <c r="BV52" s="638">
        <f t="shared" si="33"/>
        <v>59717</v>
      </c>
      <c r="BW52" s="638">
        <f t="shared" si="33"/>
        <v>59901</v>
      </c>
      <c r="BX52" s="638">
        <f t="shared" si="33"/>
        <v>60083</v>
      </c>
      <c r="BY52" s="638">
        <f t="shared" si="33"/>
        <v>60267</v>
      </c>
      <c r="BZ52" s="638">
        <f t="shared" si="33"/>
        <v>60448</v>
      </c>
      <c r="CA52" s="638">
        <f t="shared" si="33"/>
        <v>60632</v>
      </c>
      <c r="CB52" s="638">
        <f t="shared" si="33"/>
        <v>60813</v>
      </c>
      <c r="CC52" s="638">
        <f t="shared" si="33"/>
        <v>60997</v>
      </c>
      <c r="CD52" s="638">
        <f t="shared" si="33"/>
        <v>61178</v>
      </c>
      <c r="CE52" s="638">
        <f t="shared" si="33"/>
        <v>61362</v>
      </c>
      <c r="CF52" s="638">
        <f t="shared" si="33"/>
        <v>61544</v>
      </c>
      <c r="CG52" s="638">
        <f t="shared" si="33"/>
        <v>61728</v>
      </c>
      <c r="CH52" s="638">
        <f t="shared" si="33"/>
        <v>61909</v>
      </c>
      <c r="CI52" s="638">
        <f t="shared" si="33"/>
        <v>62093</v>
      </c>
      <c r="CJ52" s="638">
        <f t="shared" si="33"/>
        <v>62274</v>
      </c>
      <c r="CK52" s="638">
        <f t="shared" si="33"/>
        <v>62458</v>
      </c>
      <c r="CL52" s="638">
        <f t="shared" si="33"/>
        <v>62639</v>
      </c>
      <c r="CM52" s="638">
        <f t="shared" si="33"/>
        <v>62823</v>
      </c>
      <c r="CN52" s="638">
        <f t="shared" si="33"/>
        <v>63005</v>
      </c>
      <c r="CO52" s="638">
        <f t="shared" si="33"/>
        <v>63189</v>
      </c>
      <c r="CP52" s="638">
        <f t="shared" si="33"/>
        <v>63370</v>
      </c>
      <c r="CQ52" s="638">
        <f t="shared" si="33"/>
        <v>63554</v>
      </c>
      <c r="CR52" s="638">
        <f t="shared" si="33"/>
        <v>63735</v>
      </c>
      <c r="CS52" s="638">
        <f t="shared" si="33"/>
        <v>63919</v>
      </c>
      <c r="CT52" s="638">
        <f t="shared" si="33"/>
        <v>64100</v>
      </c>
      <c r="CU52" s="638">
        <f t="shared" si="33"/>
        <v>64284</v>
      </c>
      <c r="CV52" s="638">
        <f t="shared" si="33"/>
        <v>64466</v>
      </c>
      <c r="CW52" s="638">
        <f t="shared" si="33"/>
        <v>64650</v>
      </c>
      <c r="CX52" s="638">
        <f t="shared" si="33"/>
        <v>64831</v>
      </c>
      <c r="CY52" s="638">
        <f t="shared" si="33"/>
        <v>65015</v>
      </c>
      <c r="CZ52" s="638">
        <f t="shared" si="33"/>
        <v>65196</v>
      </c>
      <c r="DA52" s="638">
        <f t="shared" si="33"/>
        <v>65380</v>
      </c>
      <c r="DB52" s="638">
        <f t="shared" si="33"/>
        <v>65561</v>
      </c>
      <c r="DC52" s="638">
        <f t="shared" si="33"/>
        <v>65745</v>
      </c>
      <c r="DD52" s="638">
        <f t="shared" si="33"/>
        <v>65927</v>
      </c>
      <c r="DE52" s="638">
        <f t="shared" si="33"/>
        <v>66111</v>
      </c>
      <c r="DF52" s="638">
        <f t="shared" si="33"/>
        <v>66292</v>
      </c>
      <c r="DG52" s="638">
        <f t="shared" si="33"/>
        <v>66476</v>
      </c>
      <c r="DH52" s="638">
        <f t="shared" si="33"/>
        <v>66657</v>
      </c>
      <c r="DI52" s="638">
        <f t="shared" si="33"/>
        <v>66841</v>
      </c>
      <c r="DJ52" s="638">
        <f t="shared" si="33"/>
        <v>67022</v>
      </c>
      <c r="DK52" s="638">
        <f t="shared" si="33"/>
        <v>67206</v>
      </c>
      <c r="DL52" s="638">
        <f t="shared" si="33"/>
        <v>67388</v>
      </c>
      <c r="DM52" s="638">
        <f t="shared" si="33"/>
        <v>67572</v>
      </c>
      <c r="DN52" s="638">
        <f t="shared" si="33"/>
        <v>67753</v>
      </c>
      <c r="DO52" s="638">
        <f t="shared" si="33"/>
        <v>67937</v>
      </c>
      <c r="DP52" s="638">
        <f t="shared" si="33"/>
        <v>68118</v>
      </c>
      <c r="DQ52" s="638">
        <f t="shared" si="33"/>
        <v>68302</v>
      </c>
      <c r="DR52" s="638">
        <f t="shared" si="33"/>
        <v>68483</v>
      </c>
      <c r="DS52" s="638">
        <f t="shared" si="33"/>
        <v>68667</v>
      </c>
      <c r="DT52" s="638">
        <f t="shared" si="33"/>
        <v>68849</v>
      </c>
      <c r="DU52" s="638">
        <f t="shared" si="33"/>
        <v>69033</v>
      </c>
      <c r="DV52" s="638">
        <f t="shared" si="33"/>
        <v>69214</v>
      </c>
      <c r="DW52" s="638">
        <f t="shared" si="33"/>
        <v>69398</v>
      </c>
    </row>
    <row r="53" spans="1:127">
      <c r="A53" s="1017" t="str">
        <f>"SHL "&amp; A18</f>
        <v>SHL Principal</v>
      </c>
      <c r="B53" s="975">
        <f ca="1">Inputs!D314</f>
        <v>0</v>
      </c>
      <c r="C53" s="970"/>
      <c r="D53" s="471"/>
      <c r="E53" s="471"/>
      <c r="F53" s="611"/>
      <c r="G53" s="975">
        <f ca="1">IF(G$4=0,-$B$53,DS!G159*G7)</f>
        <v>0</v>
      </c>
      <c r="H53" s="975">
        <f ca="1">IF(H$4=0,-$B$53,DS!H159*H7)</f>
        <v>0</v>
      </c>
      <c r="I53" s="975">
        <f ca="1">IF(I$4=0,-$B$53,DS!I159*I7)</f>
        <v>0</v>
      </c>
      <c r="J53" s="975">
        <f ca="1">IF(J$4=0,-$B$53,DS!J159*J7)</f>
        <v>0</v>
      </c>
      <c r="K53" s="975">
        <f ca="1">IF(K$4=0,-$B$53,DS!K159*K7)</f>
        <v>0</v>
      </c>
      <c r="L53" s="975">
        <f ca="1">IF(L$4=0,-$B$53,DS!L159*L7)</f>
        <v>0</v>
      </c>
      <c r="M53" s="975">
        <f ca="1">IF(M$4=0,-$B$53,DS!M159*M7)</f>
        <v>0</v>
      </c>
      <c r="N53" s="975">
        <f ca="1">IF(N$4=0,-$B$53,DS!N159*N7)</f>
        <v>0</v>
      </c>
      <c r="O53" s="975">
        <f ca="1">IF(O$4=0,-$B$53,DS!O159*O7)</f>
        <v>0</v>
      </c>
      <c r="P53" s="975">
        <f ca="1">IF(P$4=0,-$B$53,DS!P159*P7)</f>
        <v>0</v>
      </c>
      <c r="Q53" s="975">
        <f ca="1">IF(Q$4=0,-$B$53,DS!Q159*Q7)</f>
        <v>0</v>
      </c>
      <c r="R53" s="975">
        <f ca="1">IF(R$4=0,-$B$53,DS!R159*R7)</f>
        <v>0</v>
      </c>
      <c r="S53" s="975">
        <f ca="1">IF(S$4=0,-$B$53,DS!S159*S7)</f>
        <v>0</v>
      </c>
      <c r="T53" s="975">
        <f ca="1">IF(T$4=0,-$B$53,DS!T159*T7)</f>
        <v>0</v>
      </c>
      <c r="U53" s="975">
        <f ca="1">IF(U$4=0,-$B$53,DS!U159*U7)</f>
        <v>0</v>
      </c>
      <c r="V53" s="975">
        <f ca="1">IF(V$4=0,-$B$53,DS!V159*V7)</f>
        <v>0</v>
      </c>
      <c r="W53" s="975">
        <f ca="1">IF(W$4=0,-$B$53,DS!W159*W7)</f>
        <v>0</v>
      </c>
      <c r="X53" s="975">
        <f ca="1">IF(X$4=0,-$B$53,DS!X159*X7)</f>
        <v>0</v>
      </c>
      <c r="Y53" s="975">
        <f ca="1">IF(Y$4=0,-$B$53,DS!Y159*Y7)</f>
        <v>0</v>
      </c>
      <c r="Z53" s="975">
        <f ca="1">IF(Z$4=0,-$B$53,DS!Z159*Z7)</f>
        <v>0</v>
      </c>
      <c r="AA53" s="975">
        <f ca="1">IF(AA$4=0,-$B$53,DS!AA159*AA7)</f>
        <v>0</v>
      </c>
      <c r="AB53" s="975">
        <f ca="1">IF(AB$4=0,-$B$53,DS!AB159*AB7)</f>
        <v>0</v>
      </c>
      <c r="AC53" s="975">
        <f ca="1">IF(AC$4=0,-$B$53,DS!AC159*AC7)</f>
        <v>0</v>
      </c>
      <c r="AD53" s="975">
        <f ca="1">IF(AD$4=0,-$B$53,DS!AD159*AD7)</f>
        <v>0</v>
      </c>
      <c r="AE53" s="975">
        <f ca="1">IF(AE$4=0,-$B$53,DS!AE159*AE7)</f>
        <v>0</v>
      </c>
      <c r="AF53" s="975">
        <f ca="1">IF(AF$4=0,-$B$53,DS!AF159*AF7)</f>
        <v>0</v>
      </c>
      <c r="AG53" s="975">
        <f ca="1">IF(AG$4=0,-$B$53,DS!AG159*AG7)</f>
        <v>0</v>
      </c>
      <c r="AH53" s="975">
        <f ca="1">IF(AH$4=0,-$B$53,DS!AH159*AH7)</f>
        <v>0</v>
      </c>
      <c r="AI53" s="975">
        <f ca="1">IF(AI$4=0,-$B$53,DS!AI159*AI7)</f>
        <v>0</v>
      </c>
      <c r="AJ53" s="975">
        <f ca="1">IF(AJ$4=0,-$B$53,DS!AJ159*AJ7)</f>
        <v>0</v>
      </c>
      <c r="AK53" s="975">
        <f ca="1">IF(AK$4=0,-$B$53,DS!AK159*AK7)</f>
        <v>0</v>
      </c>
      <c r="AL53" s="975">
        <f ca="1">IF(AL$4=0,-$B$53,DS!AL159*AL7)</f>
        <v>0</v>
      </c>
      <c r="AM53" s="975">
        <f ca="1">IF(AM$4=0,-$B$53,DS!AM159*AM7)</f>
        <v>0</v>
      </c>
      <c r="AN53" s="975">
        <f ca="1">IF(AN$4=0,-$B$53,DS!AN159*AN7)</f>
        <v>0</v>
      </c>
      <c r="AO53" s="975">
        <f ca="1">IF(AO$4=0,-$B$53,DS!AO159*AO7)</f>
        <v>0</v>
      </c>
      <c r="AP53" s="975">
        <f ca="1">IF(AP$4=0,-$B$53,DS!AP159*AP7)</f>
        <v>0</v>
      </c>
      <c r="AQ53" s="975">
        <f ca="1">IF(AQ$4=0,-$B$53,DS!AQ159*AQ7)</f>
        <v>0</v>
      </c>
      <c r="AR53" s="975">
        <f ca="1">IF(AR$4=0,-$B$53,DS!AR159*AR7)</f>
        <v>0</v>
      </c>
      <c r="AS53" s="975">
        <f ca="1">IF(AS$4=0,-$B$53,DS!AS159*AS7)</f>
        <v>0</v>
      </c>
      <c r="AT53" s="975">
        <f ca="1">IF(AT$4=0,-$B$53,DS!AT159*AT7)</f>
        <v>0</v>
      </c>
      <c r="AU53" s="975">
        <f ca="1">IF(AU$4=0,-$B$53,DS!AU159*AU7)</f>
        <v>0</v>
      </c>
      <c r="AV53" s="975">
        <f ca="1">IF(AV$4=0,-$B$53,DS!AV159*AV7)</f>
        <v>0</v>
      </c>
      <c r="AW53" s="975">
        <f ca="1">IF(AW$4=0,-$B$53,DS!AW159*AW7)</f>
        <v>0</v>
      </c>
      <c r="AX53" s="975">
        <f ca="1">IF(AX$4=0,-$B$53,DS!AX159*AX7)</f>
        <v>0</v>
      </c>
      <c r="AY53" s="975">
        <f ca="1">IF(AY$4=0,-$B$53,DS!AY159*AY7)</f>
        <v>0</v>
      </c>
      <c r="AZ53" s="975">
        <f ca="1">IF(AZ$4=0,-$B$53,DS!AZ159*AZ7)</f>
        <v>0</v>
      </c>
      <c r="BA53" s="975">
        <f ca="1">IF(BA$4=0,-$B$53,DS!BA159*BA7)</f>
        <v>0</v>
      </c>
      <c r="BB53" s="975">
        <f ca="1">IF(BB$4=0,-$B$53,DS!BB159*BB7)</f>
        <v>0</v>
      </c>
      <c r="BC53" s="975">
        <f ca="1">IF(BC$4=0,-$B$53,DS!BC159*BC7)</f>
        <v>0</v>
      </c>
      <c r="BD53" s="975">
        <f ca="1">IF(BD$4=0,-$B$53,DS!BD159*BD7)</f>
        <v>0</v>
      </c>
      <c r="BE53" s="975">
        <f ca="1">IF(BE$4=0,-$B$53,DS!BE159*BE7)</f>
        <v>0</v>
      </c>
      <c r="BF53" s="975">
        <f ca="1">IF(BF$4=0,-$B$53,DS!BF159*BF7)</f>
        <v>0</v>
      </c>
      <c r="BG53" s="975">
        <f ca="1">IF(BG$4=0,-$B$53,DS!BG159*BG7)</f>
        <v>0</v>
      </c>
      <c r="BH53" s="975">
        <f ca="1">IF(BH$4=0,-$B$53,DS!BH159*BH7)</f>
        <v>0</v>
      </c>
      <c r="BI53" s="975">
        <f ca="1">IF(BI$4=0,-$B$53,DS!BI159*BI7)</f>
        <v>0</v>
      </c>
      <c r="BJ53" s="975">
        <f ca="1">IF(BJ$4=0,-$B$53,DS!BJ159*BJ7)</f>
        <v>0</v>
      </c>
      <c r="BK53" s="975">
        <f ca="1">IF(BK$4=0,-$B$53,DS!BK159*BK7)</f>
        <v>0</v>
      </c>
      <c r="BL53" s="975">
        <f ca="1">IF(BL$4=0,-$B$53,DS!BL159*BL7)</f>
        <v>0</v>
      </c>
      <c r="BM53" s="975">
        <f ca="1">IF(BM$4=0,-$B$53,DS!BM159*BM7)</f>
        <v>0</v>
      </c>
      <c r="BN53" s="975">
        <f ca="1">IF(BN$4=0,-$B$53,DS!BN159*BN7)</f>
        <v>0</v>
      </c>
      <c r="BO53" s="975">
        <f ca="1">IF(BO$4=0,-$B$53,DS!BO159*BO7)</f>
        <v>0</v>
      </c>
      <c r="BP53" s="975">
        <f ca="1">IF(BP$4=0,-$B$53,DS!BP159*BP7)</f>
        <v>0</v>
      </c>
      <c r="BQ53" s="975">
        <f ca="1">IF(BQ$4=0,-$B$53,DS!BQ159*BQ7)</f>
        <v>0</v>
      </c>
      <c r="BR53" s="975">
        <f ca="1">IF(BR$4=0,-$B$53,DS!BR159*BR7)</f>
        <v>0</v>
      </c>
      <c r="BS53" s="975">
        <f ca="1">IF(BS$4=0,-$B$53,DS!BS159*BS7)</f>
        <v>0</v>
      </c>
      <c r="BT53" s="975">
        <f ca="1">IF(BT$4=0,-$B$53,DS!BT159*BT7)</f>
        <v>0</v>
      </c>
      <c r="BU53" s="975">
        <f ca="1">IF(BU$4=0,-$B$53,DS!BU159*BU7)</f>
        <v>0</v>
      </c>
      <c r="BV53" s="975">
        <f ca="1">IF(BV$4=0,-$B$53,DS!BV159*BV7)</f>
        <v>0</v>
      </c>
      <c r="BW53" s="975">
        <f ca="1">IF(BW$4=0,-$B$53,DS!BW159*BW7)</f>
        <v>0</v>
      </c>
      <c r="BX53" s="975">
        <f ca="1">IF(BX$4=0,-$B$53,DS!BX159*BX7)</f>
        <v>0</v>
      </c>
      <c r="BY53" s="975">
        <f ca="1">IF(BY$4=0,-$B$53,DS!BY159*BY7)</f>
        <v>0</v>
      </c>
      <c r="BZ53" s="975">
        <f ca="1">IF(BZ$4=0,-$B$53,DS!BZ159*BZ7)</f>
        <v>0</v>
      </c>
      <c r="CA53" s="975">
        <f ca="1">IF(CA$4=0,-$B$53,DS!CA159*CA7)</f>
        <v>0</v>
      </c>
      <c r="CB53" s="975">
        <f ca="1">IF(CB$4=0,-$B$53,DS!CB159*CB7)</f>
        <v>0</v>
      </c>
      <c r="CC53" s="975">
        <f ca="1">IF(CC$4=0,-$B$53,DS!CC159*CC7)</f>
        <v>0</v>
      </c>
      <c r="CD53" s="975">
        <f ca="1">IF(CD$4=0,-$B$53,DS!CD159*CD7)</f>
        <v>0</v>
      </c>
      <c r="CE53" s="975">
        <f ca="1">IF(CE$4=0,-$B$53,DS!CE159*CE7)</f>
        <v>0</v>
      </c>
      <c r="CF53" s="975">
        <f ca="1">IF(CF$4=0,-$B$53,DS!CF159*CF7)</f>
        <v>0</v>
      </c>
      <c r="CG53" s="975">
        <f ca="1">IF(CG$4=0,-$B$53,DS!CG159*CG7)</f>
        <v>0</v>
      </c>
      <c r="CH53" s="975">
        <f ca="1">IF(CH$4=0,-$B$53,DS!CH159*CH7)</f>
        <v>0</v>
      </c>
      <c r="CI53" s="975">
        <f ca="1">IF(CI$4=0,-$B$53,DS!CI159*CI7)</f>
        <v>0</v>
      </c>
      <c r="CJ53" s="975">
        <f ca="1">IF(CJ$4=0,-$B$53,DS!CJ159*CJ7)</f>
        <v>0</v>
      </c>
      <c r="CK53" s="975">
        <f ca="1">IF(CK$4=0,-$B$53,DS!CK159*CK7)</f>
        <v>0</v>
      </c>
      <c r="CL53" s="975">
        <f ca="1">IF(CL$4=0,-$B$53,DS!CL159*CL7)</f>
        <v>0</v>
      </c>
      <c r="CM53" s="975">
        <f ca="1">IF(CM$4=0,-$B$53,DS!CM159*CM7)</f>
        <v>0</v>
      </c>
      <c r="CN53" s="975">
        <f ca="1">IF(CN$4=0,-$B$53,DS!CN159*CN7)</f>
        <v>0</v>
      </c>
      <c r="CO53" s="975">
        <f ca="1">IF(CO$4=0,-$B$53,DS!CO159*CO7)</f>
        <v>0</v>
      </c>
      <c r="CP53" s="975">
        <f ca="1">IF(CP$4=0,-$B$53,DS!CP159*CP7)</f>
        <v>0</v>
      </c>
      <c r="CQ53" s="975">
        <f ca="1">IF(CQ$4=0,-$B$53,DS!CQ159*CQ7)</f>
        <v>0</v>
      </c>
      <c r="CR53" s="975">
        <f ca="1">IF(CR$4=0,-$B$53,DS!CR159*CR7)</f>
        <v>0</v>
      </c>
      <c r="CS53" s="975">
        <f ca="1">IF(CS$4=0,-$B$53,DS!CS159*CS7)</f>
        <v>0</v>
      </c>
      <c r="CT53" s="975">
        <f ca="1">IF(CT$4=0,-$B$53,DS!CT159*CT7)</f>
        <v>0</v>
      </c>
      <c r="CU53" s="975">
        <f ca="1">IF(CU$4=0,-$B$53,DS!CU159*CU7)</f>
        <v>0</v>
      </c>
      <c r="CV53" s="975">
        <f ca="1">IF(CV$4=0,-$B$53,DS!CV159*CV7)</f>
        <v>0</v>
      </c>
      <c r="CW53" s="975">
        <f ca="1">IF(CW$4=0,-$B$53,DS!CW159*CW7)</f>
        <v>0</v>
      </c>
      <c r="CX53" s="975">
        <f ca="1">IF(CX$4=0,-$B$53,DS!CX159*CX7)</f>
        <v>0</v>
      </c>
      <c r="CY53" s="975">
        <f ca="1">IF(CY$4=0,-$B$53,DS!CY159*CY7)</f>
        <v>0</v>
      </c>
      <c r="CZ53" s="975">
        <f ca="1">IF(CZ$4=0,-$B$53,DS!CZ159*CZ7)</f>
        <v>0</v>
      </c>
      <c r="DA53" s="975">
        <f ca="1">IF(DA$4=0,-$B$53,DS!DA159*DA7)</f>
        <v>0</v>
      </c>
      <c r="DB53" s="975">
        <f ca="1">IF(DB$4=0,-$B$53,DS!DB159*DB7)</f>
        <v>0</v>
      </c>
      <c r="DC53" s="975">
        <f ca="1">IF(DC$4=0,-$B$53,DS!DC159*DC7)</f>
        <v>0</v>
      </c>
      <c r="DD53" s="975">
        <f ca="1">IF(DD$4=0,-$B$53,DS!DD159*DD7)</f>
        <v>0</v>
      </c>
      <c r="DE53" s="975">
        <f ca="1">IF(DE$4=0,-$B$53,DS!DE159*DE7)</f>
        <v>0</v>
      </c>
      <c r="DF53" s="975">
        <f ca="1">IF(DF$4=0,-$B$53,DS!DF159*DF7)</f>
        <v>0</v>
      </c>
      <c r="DG53" s="975">
        <f ca="1">IF(DG$4=0,-$B$53,DS!DG159*DG7)</f>
        <v>0</v>
      </c>
      <c r="DH53" s="975">
        <f ca="1">IF(DH$4=0,-$B$53,DS!DH159*DH7)</f>
        <v>0</v>
      </c>
      <c r="DI53" s="975">
        <f ca="1">IF(DI$4=0,-$B$53,DS!DI159*DI7)</f>
        <v>0</v>
      </c>
      <c r="DJ53" s="975">
        <f ca="1">IF(DJ$4=0,-$B$53,DS!DJ159*DJ7)</f>
        <v>0</v>
      </c>
      <c r="DK53" s="975">
        <f ca="1">IF(DK$4=0,-$B$53,DS!DK159*DK7)</f>
        <v>0</v>
      </c>
      <c r="DL53" s="975">
        <f ca="1">IF(DL$4=0,-$B$53,DS!DL159*DL7)</f>
        <v>0</v>
      </c>
      <c r="DM53" s="975">
        <f ca="1">IF(DM$4=0,-$B$53,DS!DM159*DM7)</f>
        <v>0</v>
      </c>
      <c r="DN53" s="975">
        <f ca="1">IF(DN$4=0,-$B$53,DS!DN159*DN7)</f>
        <v>0</v>
      </c>
      <c r="DO53" s="975">
        <f ca="1">IF(DO$4=0,-$B$53,DS!DO159*DO7)</f>
        <v>0</v>
      </c>
      <c r="DP53" s="975">
        <f ca="1">IF(DP$4=0,-$B$53,DS!DP159*DP7)</f>
        <v>0</v>
      </c>
      <c r="DQ53" s="975">
        <f ca="1">IF(DQ$4=0,-$B$53,DS!DQ159*DQ7)</f>
        <v>0</v>
      </c>
      <c r="DR53" s="975">
        <f ca="1">IF(DR$4=0,-$B$53,DS!DR159*DR7)</f>
        <v>0</v>
      </c>
      <c r="DS53" s="975">
        <f ca="1">IF(DS$4=0,-$B$53,DS!DS159*DS7)</f>
        <v>0</v>
      </c>
      <c r="DT53" s="975">
        <f ca="1">IF(DT$4=0,-$B$53,DS!DT159*DT7)</f>
        <v>0</v>
      </c>
      <c r="DU53" s="975">
        <f ca="1">IF(DU$4=0,-$B$53,DS!DU159*DU7)</f>
        <v>0</v>
      </c>
      <c r="DV53" s="975">
        <f ca="1">IF(DV$4=0,-$B$53,DS!DV159*DV7)</f>
        <v>0</v>
      </c>
      <c r="DW53" s="975">
        <f ca="1">IF(DW$4=0,-$B$53,DS!DW159*DW7)</f>
        <v>0</v>
      </c>
    </row>
    <row r="54" spans="1:127">
      <c r="A54" s="1017" t="s">
        <v>1197</v>
      </c>
      <c r="B54" s="970"/>
      <c r="C54" s="970"/>
      <c r="D54" s="471"/>
      <c r="E54" s="471"/>
      <c r="F54" s="611"/>
      <c r="G54" s="975">
        <f ca="1">(DS!G157+DS!G158-DS!G160)*G7</f>
        <v>0</v>
      </c>
      <c r="H54" s="975">
        <f ca="1">(DS!H157+DS!H158-DS!H160)*H7</f>
        <v>0</v>
      </c>
      <c r="I54" s="975">
        <f ca="1">(DS!I157+DS!I158-DS!I160)*I7</f>
        <v>0</v>
      </c>
      <c r="J54" s="975">
        <f ca="1">(DS!J157+DS!J158-DS!J160)*J7</f>
        <v>0</v>
      </c>
      <c r="K54" s="975">
        <f ca="1">(DS!K157+DS!K158-DS!K160)*K7</f>
        <v>0</v>
      </c>
      <c r="L54" s="975">
        <f ca="1">(DS!L157+DS!L158-DS!L160)*L7</f>
        <v>0</v>
      </c>
      <c r="M54" s="975">
        <f ca="1">(DS!M157+DS!M158-DS!M160)*M7</f>
        <v>0</v>
      </c>
      <c r="N54" s="975">
        <f ca="1">(DS!N157+DS!N158-DS!N160)*N7</f>
        <v>0</v>
      </c>
      <c r="O54" s="975">
        <f ca="1">(DS!O157+DS!O158-DS!O160)*O7</f>
        <v>0</v>
      </c>
      <c r="P54" s="975">
        <f ca="1">(DS!P157+DS!P158-DS!P160)*P7</f>
        <v>0</v>
      </c>
      <c r="Q54" s="975">
        <f ca="1">(DS!Q157+DS!Q158-DS!Q160)*Q7</f>
        <v>0</v>
      </c>
      <c r="R54" s="975">
        <f ca="1">(DS!R157+DS!R158-DS!R160)*R7</f>
        <v>0</v>
      </c>
      <c r="S54" s="975">
        <f ca="1">(DS!S157+DS!S158-DS!S160)*S7</f>
        <v>0</v>
      </c>
      <c r="T54" s="975">
        <f ca="1">(DS!T157+DS!T158-DS!T160)*T7</f>
        <v>0</v>
      </c>
      <c r="U54" s="975">
        <f ca="1">(DS!U157+DS!U158-DS!U160)*U7</f>
        <v>0</v>
      </c>
      <c r="V54" s="975">
        <f ca="1">(DS!V157+DS!V158-DS!V160)*V7</f>
        <v>0</v>
      </c>
      <c r="W54" s="975">
        <f ca="1">(DS!W157+DS!W158-DS!W160)*W7</f>
        <v>0</v>
      </c>
      <c r="X54" s="975">
        <f ca="1">(DS!X157+DS!X158-DS!X160)*X7</f>
        <v>0</v>
      </c>
      <c r="Y54" s="975">
        <f ca="1">(DS!Y157+DS!Y158-DS!Y160)*Y7</f>
        <v>0</v>
      </c>
      <c r="Z54" s="975">
        <f ca="1">(DS!Z157+DS!Z158-DS!Z160)*Z7</f>
        <v>0</v>
      </c>
      <c r="AA54" s="975">
        <f ca="1">(DS!AA157+DS!AA158-DS!AA160)*AA7</f>
        <v>0</v>
      </c>
      <c r="AB54" s="975">
        <f ca="1">(DS!AB157+DS!AB158-DS!AB160)*AB7</f>
        <v>0</v>
      </c>
      <c r="AC54" s="975">
        <f ca="1">(DS!AC157+DS!AC158-DS!AC160)*AC7</f>
        <v>0</v>
      </c>
      <c r="AD54" s="975">
        <f ca="1">(DS!AD157+DS!AD158-DS!AD160)*AD7</f>
        <v>0</v>
      </c>
      <c r="AE54" s="975">
        <f ca="1">(DS!AE157+DS!AE158-DS!AE160)*AE7</f>
        <v>0</v>
      </c>
      <c r="AF54" s="975">
        <f ca="1">(DS!AF157+DS!AF158-DS!AF160)*AF7</f>
        <v>0</v>
      </c>
      <c r="AG54" s="975">
        <f ca="1">(DS!AG157+DS!AG158-DS!AG160)*AG7</f>
        <v>0</v>
      </c>
      <c r="AH54" s="975">
        <f ca="1">(DS!AH157+DS!AH158-DS!AH160)*AH7</f>
        <v>0</v>
      </c>
      <c r="AI54" s="975">
        <f ca="1">(DS!AI157+DS!AI158-DS!AI160)*AI7</f>
        <v>0</v>
      </c>
      <c r="AJ54" s="975">
        <f ca="1">(DS!AJ157+DS!AJ158-DS!AJ160)*AJ7</f>
        <v>0</v>
      </c>
      <c r="AK54" s="975">
        <f ca="1">(DS!AK157+DS!AK158-DS!AK160)*AK7</f>
        <v>0</v>
      </c>
      <c r="AL54" s="975">
        <f ca="1">(DS!AL157+DS!AL158-DS!AL160)*AL7</f>
        <v>0</v>
      </c>
      <c r="AM54" s="975">
        <f ca="1">(DS!AM157+DS!AM158-DS!AM160)*AM7</f>
        <v>0</v>
      </c>
      <c r="AN54" s="975">
        <f ca="1">(DS!AN157+DS!AN158-DS!AN160)*AN7</f>
        <v>0</v>
      </c>
      <c r="AO54" s="975">
        <f ca="1">(DS!AO157+DS!AO158-DS!AO160)*AO7</f>
        <v>0</v>
      </c>
      <c r="AP54" s="975">
        <f ca="1">(DS!AP157+DS!AP158-DS!AP160)*AP7</f>
        <v>0</v>
      </c>
      <c r="AQ54" s="975">
        <f ca="1">(DS!AQ157+DS!AQ158-DS!AQ160)*AQ7</f>
        <v>0</v>
      </c>
      <c r="AR54" s="975">
        <f ca="1">(DS!AR157+DS!AR158-DS!AR160)*AR7</f>
        <v>0</v>
      </c>
      <c r="AS54" s="975">
        <f ca="1">(DS!AS157+DS!AS158-DS!AS160)*AS7</f>
        <v>0</v>
      </c>
      <c r="AT54" s="975">
        <f ca="1">(DS!AT157+DS!AT158-DS!AT160)*AT7</f>
        <v>0</v>
      </c>
      <c r="AU54" s="975">
        <f ca="1">(DS!AU157+DS!AU158-DS!AU160)*AU7</f>
        <v>0</v>
      </c>
      <c r="AV54" s="975">
        <f ca="1">(DS!AV157+DS!AV158-DS!AV160)*AV7</f>
        <v>0</v>
      </c>
      <c r="AW54" s="975">
        <f ca="1">(DS!AW157+DS!AW158-DS!AW160)*AW7</f>
        <v>0</v>
      </c>
      <c r="AX54" s="975">
        <f ca="1">(DS!AX157+DS!AX158-DS!AX160)*AX7</f>
        <v>0</v>
      </c>
      <c r="AY54" s="975">
        <f ca="1">(DS!AY157+DS!AY158-DS!AY160)*AY7</f>
        <v>0</v>
      </c>
      <c r="AZ54" s="975">
        <f ca="1">(DS!AZ157+DS!AZ158-DS!AZ160)*AZ7</f>
        <v>0</v>
      </c>
      <c r="BA54" s="975">
        <f ca="1">(DS!BA157+DS!BA158-DS!BA160)*BA7</f>
        <v>0</v>
      </c>
      <c r="BB54" s="975">
        <f ca="1">(DS!BB157+DS!BB158-DS!BB160)*BB7</f>
        <v>0</v>
      </c>
      <c r="BC54" s="975">
        <f ca="1">(DS!BC157+DS!BC158-DS!BC160)*BC7</f>
        <v>0</v>
      </c>
      <c r="BD54" s="975">
        <f ca="1">(DS!BD157+DS!BD158-DS!BD160)*BD7</f>
        <v>0</v>
      </c>
      <c r="BE54" s="975">
        <f ca="1">(DS!BE157+DS!BE158-DS!BE160)*BE7</f>
        <v>0</v>
      </c>
      <c r="BF54" s="975">
        <f ca="1">(DS!BF157+DS!BF158-DS!BF160)*BF7</f>
        <v>0</v>
      </c>
      <c r="BG54" s="975">
        <f ca="1">(DS!BG157+DS!BG158-DS!BG160)*BG7</f>
        <v>0</v>
      </c>
      <c r="BH54" s="975">
        <f ca="1">(DS!BH157+DS!BH158-DS!BH160)*BH7</f>
        <v>0</v>
      </c>
      <c r="BI54" s="975">
        <f ca="1">(DS!BI157+DS!BI158-DS!BI160)*BI7</f>
        <v>0</v>
      </c>
      <c r="BJ54" s="975">
        <f ca="1">(DS!BJ157+DS!BJ158-DS!BJ160)*BJ7</f>
        <v>0</v>
      </c>
      <c r="BK54" s="975">
        <f ca="1">(DS!BK157+DS!BK158-DS!BK160)*BK7</f>
        <v>0</v>
      </c>
      <c r="BL54" s="975">
        <f ca="1">(DS!BL157+DS!BL158-DS!BL160)*BL7</f>
        <v>0</v>
      </c>
      <c r="BM54" s="975">
        <f ca="1">(DS!BM157+DS!BM158-DS!BM160)*BM7</f>
        <v>0</v>
      </c>
      <c r="BN54" s="975">
        <f ca="1">(DS!BN157+DS!BN158-DS!BN160)*BN7</f>
        <v>0</v>
      </c>
      <c r="BO54" s="975">
        <f ca="1">(DS!BO157+DS!BO158-DS!BO160)*BO7</f>
        <v>0</v>
      </c>
      <c r="BP54" s="975">
        <f ca="1">(DS!BP157+DS!BP158-DS!BP160)*BP7</f>
        <v>0</v>
      </c>
      <c r="BQ54" s="975">
        <f ca="1">(DS!BQ157+DS!BQ158-DS!BQ160)*BQ7</f>
        <v>0</v>
      </c>
      <c r="BR54" s="975">
        <f ca="1">(DS!BR157+DS!BR158-DS!BR160)*BR7</f>
        <v>0</v>
      </c>
      <c r="BS54" s="975">
        <f ca="1">(DS!BS157+DS!BS158-DS!BS160)*BS7</f>
        <v>0</v>
      </c>
      <c r="BT54" s="975">
        <f ca="1">(DS!BT157+DS!BT158-DS!BT160)*BT7</f>
        <v>0</v>
      </c>
      <c r="BU54" s="975">
        <f ca="1">(DS!BU157+DS!BU158-DS!BU160)*BU7</f>
        <v>0</v>
      </c>
      <c r="BV54" s="975">
        <f ca="1">(DS!BV157+DS!BV158-DS!BV160)*BV7</f>
        <v>0</v>
      </c>
      <c r="BW54" s="975">
        <f ca="1">(DS!BW157+DS!BW158-DS!BW160)*BW7</f>
        <v>0</v>
      </c>
      <c r="BX54" s="975">
        <f ca="1">(DS!BX157+DS!BX158-DS!BX160)*BX7</f>
        <v>0</v>
      </c>
      <c r="BY54" s="975">
        <f ca="1">(DS!BY157+DS!BY158-DS!BY160)*BY7</f>
        <v>0</v>
      </c>
      <c r="BZ54" s="975">
        <f ca="1">(DS!BZ157+DS!BZ158-DS!BZ160)*BZ7</f>
        <v>0</v>
      </c>
      <c r="CA54" s="975">
        <f ca="1">(DS!CA157+DS!CA158-DS!CA160)*CA7</f>
        <v>0</v>
      </c>
      <c r="CB54" s="975">
        <f ca="1">(DS!CB157+DS!CB158-DS!CB160)*CB7</f>
        <v>0</v>
      </c>
      <c r="CC54" s="975">
        <f ca="1">(DS!CC157+DS!CC158-DS!CC160)*CC7</f>
        <v>0</v>
      </c>
      <c r="CD54" s="975">
        <f ca="1">(DS!CD157+DS!CD158-DS!CD160)*CD7</f>
        <v>0</v>
      </c>
      <c r="CE54" s="975">
        <f ca="1">(DS!CE157+DS!CE158-DS!CE160)*CE7</f>
        <v>0</v>
      </c>
      <c r="CF54" s="975">
        <f ca="1">(DS!CF157+DS!CF158-DS!CF160)*CF7</f>
        <v>0</v>
      </c>
      <c r="CG54" s="975">
        <f ca="1">(DS!CG157+DS!CG158-DS!CG160)*CG7</f>
        <v>0</v>
      </c>
      <c r="CH54" s="975">
        <f ca="1">(DS!CH157+DS!CH158-DS!CH160)*CH7</f>
        <v>0</v>
      </c>
      <c r="CI54" s="975">
        <f ca="1">(DS!CI157+DS!CI158-DS!CI160)*CI7</f>
        <v>0</v>
      </c>
      <c r="CJ54" s="975">
        <f ca="1">(DS!CJ157+DS!CJ158-DS!CJ160)*CJ7</f>
        <v>0</v>
      </c>
      <c r="CK54" s="975">
        <f ca="1">(DS!CK157+DS!CK158-DS!CK160)*CK7</f>
        <v>0</v>
      </c>
      <c r="CL54" s="975">
        <f ca="1">(DS!CL157+DS!CL158-DS!CL160)*CL7</f>
        <v>0</v>
      </c>
      <c r="CM54" s="975">
        <f ca="1">(DS!CM157+DS!CM158-DS!CM160)*CM7</f>
        <v>0</v>
      </c>
      <c r="CN54" s="975">
        <f ca="1">(DS!CN157+DS!CN158-DS!CN160)*CN7</f>
        <v>0</v>
      </c>
      <c r="CO54" s="975">
        <f ca="1">(DS!CO157+DS!CO158-DS!CO160)*CO7</f>
        <v>0</v>
      </c>
      <c r="CP54" s="975">
        <f ca="1">(DS!CP157+DS!CP158-DS!CP160)*CP7</f>
        <v>0</v>
      </c>
      <c r="CQ54" s="975">
        <f ca="1">(DS!CQ157+DS!CQ158-DS!CQ160)*CQ7</f>
        <v>0</v>
      </c>
      <c r="CR54" s="975">
        <f ca="1">(DS!CR157+DS!CR158-DS!CR160)*CR7</f>
        <v>0</v>
      </c>
      <c r="CS54" s="975">
        <f ca="1">(DS!CS157+DS!CS158-DS!CS160)*CS7</f>
        <v>0</v>
      </c>
      <c r="CT54" s="975">
        <f ca="1">(DS!CT157+DS!CT158-DS!CT160)*CT7</f>
        <v>0</v>
      </c>
      <c r="CU54" s="975">
        <f ca="1">(DS!CU157+DS!CU158-DS!CU160)*CU7</f>
        <v>0</v>
      </c>
      <c r="CV54" s="975">
        <f ca="1">(DS!CV157+DS!CV158-DS!CV160)*CV7</f>
        <v>0</v>
      </c>
      <c r="CW54" s="975">
        <f ca="1">(DS!CW157+DS!CW158-DS!CW160)*CW7</f>
        <v>0</v>
      </c>
      <c r="CX54" s="975">
        <f ca="1">(DS!CX157+DS!CX158-DS!CX160)*CX7</f>
        <v>0</v>
      </c>
      <c r="CY54" s="975">
        <f ca="1">(DS!CY157+DS!CY158-DS!CY160)*CY7</f>
        <v>0</v>
      </c>
      <c r="CZ54" s="975">
        <f ca="1">(DS!CZ157+DS!CZ158-DS!CZ160)*CZ7</f>
        <v>0</v>
      </c>
      <c r="DA54" s="975">
        <f ca="1">(DS!DA157+DS!DA158-DS!DA160)*DA7</f>
        <v>0</v>
      </c>
      <c r="DB54" s="975">
        <f ca="1">(DS!DB157+DS!DB158-DS!DB160)*DB7</f>
        <v>0</v>
      </c>
      <c r="DC54" s="975">
        <f ca="1">(DS!DC157+DS!DC158-DS!DC160)*DC7</f>
        <v>0</v>
      </c>
      <c r="DD54" s="975">
        <f ca="1">(DS!DD157+DS!DD158-DS!DD160)*DD7</f>
        <v>0</v>
      </c>
      <c r="DE54" s="975">
        <f ca="1">(DS!DE157+DS!DE158-DS!DE160)*DE7</f>
        <v>0</v>
      </c>
      <c r="DF54" s="975">
        <f ca="1">(DS!DF157+DS!DF158-DS!DF160)*DF7</f>
        <v>0</v>
      </c>
      <c r="DG54" s="975">
        <f ca="1">(DS!DG157+DS!DG158-DS!DG160)*DG7</f>
        <v>0</v>
      </c>
      <c r="DH54" s="975">
        <f ca="1">(DS!DH157+DS!DH158-DS!DH160)*DH7</f>
        <v>0</v>
      </c>
      <c r="DI54" s="975">
        <f ca="1">(DS!DI157+DS!DI158-DS!DI160)*DI7</f>
        <v>0</v>
      </c>
      <c r="DJ54" s="975">
        <f ca="1">(DS!DJ157+DS!DJ158-DS!DJ160)*DJ7</f>
        <v>0</v>
      </c>
      <c r="DK54" s="975">
        <f ca="1">(DS!DK157+DS!DK158-DS!DK160)*DK7</f>
        <v>0</v>
      </c>
      <c r="DL54" s="975">
        <f ca="1">(DS!DL157+DS!DL158-DS!DL160)*DL7</f>
        <v>0</v>
      </c>
      <c r="DM54" s="975">
        <f ca="1">(DS!DM157+DS!DM158-DS!DM160)*DM7</f>
        <v>0</v>
      </c>
      <c r="DN54" s="975">
        <f ca="1">(DS!DN157+DS!DN158-DS!DN160)*DN7</f>
        <v>0</v>
      </c>
      <c r="DO54" s="975">
        <f ca="1">(DS!DO157+DS!DO158-DS!DO160)*DO7</f>
        <v>0</v>
      </c>
      <c r="DP54" s="975">
        <f ca="1">(DS!DP157+DS!DP158-DS!DP160)*DP7</f>
        <v>0</v>
      </c>
      <c r="DQ54" s="975">
        <f ca="1">(DS!DQ157+DS!DQ158-DS!DQ160)*DQ7</f>
        <v>0</v>
      </c>
      <c r="DR54" s="975">
        <f ca="1">(DS!DR157+DS!DR158-DS!DR160)*DR7</f>
        <v>0</v>
      </c>
      <c r="DS54" s="975">
        <f ca="1">(DS!DS157+DS!DS158-DS!DS160)*DS7</f>
        <v>0</v>
      </c>
      <c r="DT54" s="975">
        <f ca="1">(DS!DT157+DS!DT158-DS!DT160)*DT7</f>
        <v>0</v>
      </c>
      <c r="DU54" s="975">
        <f ca="1">(DS!DU157+DS!DU158-DS!DU160)*DU7</f>
        <v>0</v>
      </c>
      <c r="DV54" s="975">
        <f ca="1">(DS!DV157+DS!DV158-DS!DV160)*DV7</f>
        <v>0</v>
      </c>
      <c r="DW54" s="975">
        <f ca="1">(DS!DW157+DS!DW158-DS!DW160)*DW7</f>
        <v>0</v>
      </c>
    </row>
    <row r="55" spans="1:127">
      <c r="A55" s="1018" t="s">
        <v>1195</v>
      </c>
      <c r="B55" s="970"/>
      <c r="C55" s="970"/>
      <c r="D55" s="471"/>
      <c r="E55" s="471"/>
      <c r="F55" s="611"/>
      <c r="G55" s="975">
        <f ca="1">(DS!G157-DS!G160)*G7</f>
        <v>0</v>
      </c>
      <c r="H55" s="975">
        <f ca="1">(DS!H157-DS!H160)*H7</f>
        <v>0</v>
      </c>
      <c r="I55" s="975">
        <f ca="1">(DS!I157-DS!I160)*I7</f>
        <v>0</v>
      </c>
      <c r="J55" s="975">
        <f ca="1">(DS!J157-DS!J160)*J7</f>
        <v>0</v>
      </c>
      <c r="K55" s="975">
        <f ca="1">(DS!K157-DS!K160)*K7</f>
        <v>0</v>
      </c>
      <c r="L55" s="975">
        <f ca="1">(DS!L157-DS!L160)*L7</f>
        <v>0</v>
      </c>
      <c r="M55" s="975">
        <f ca="1">(DS!M157-DS!M160)*M7</f>
        <v>0</v>
      </c>
      <c r="N55" s="975">
        <f ca="1">(DS!N157-DS!N160)*N7</f>
        <v>0</v>
      </c>
      <c r="O55" s="975">
        <f ca="1">(DS!O157-DS!O160)*O7</f>
        <v>0</v>
      </c>
      <c r="P55" s="975">
        <f ca="1">(DS!P157-DS!P160)*P7</f>
        <v>0</v>
      </c>
      <c r="Q55" s="975">
        <f ca="1">(DS!Q157-DS!Q160)*Q7</f>
        <v>0</v>
      </c>
      <c r="R55" s="975">
        <f ca="1">(DS!R157-DS!R160)*R7</f>
        <v>0</v>
      </c>
      <c r="S55" s="975">
        <f ca="1">(DS!S157-DS!S160)*S7</f>
        <v>0</v>
      </c>
      <c r="T55" s="975">
        <f ca="1">(DS!T157-DS!T160)*T7</f>
        <v>0</v>
      </c>
      <c r="U55" s="975">
        <f ca="1">(DS!U157-DS!U160)*U7</f>
        <v>0</v>
      </c>
      <c r="V55" s="975">
        <f ca="1">(DS!V157-DS!V160)*V7</f>
        <v>0</v>
      </c>
      <c r="W55" s="975">
        <f ca="1">(DS!W157-DS!W160)*W7</f>
        <v>0</v>
      </c>
      <c r="X55" s="975">
        <f ca="1">(DS!X157-DS!X160)*X7</f>
        <v>0</v>
      </c>
      <c r="Y55" s="975">
        <f ca="1">(DS!Y157-DS!Y160)*Y7</f>
        <v>0</v>
      </c>
      <c r="Z55" s="975">
        <f ca="1">(DS!Z157-DS!Z160)*Z7</f>
        <v>0</v>
      </c>
      <c r="AA55" s="975">
        <f ca="1">(DS!AA157-DS!AA160)*AA7</f>
        <v>0</v>
      </c>
      <c r="AB55" s="975">
        <f ca="1">(DS!AB157-DS!AB160)*AB7</f>
        <v>0</v>
      </c>
      <c r="AC55" s="975">
        <f ca="1">(DS!AC157-DS!AC160)*AC7</f>
        <v>0</v>
      </c>
      <c r="AD55" s="975">
        <f ca="1">(DS!AD157-DS!AD160)*AD7</f>
        <v>0</v>
      </c>
      <c r="AE55" s="975">
        <f ca="1">(DS!AE157-DS!AE160)*AE7</f>
        <v>0</v>
      </c>
      <c r="AF55" s="975">
        <f ca="1">(DS!AF157-DS!AF160)*AF7</f>
        <v>0</v>
      </c>
      <c r="AG55" s="975">
        <f ca="1">(DS!AG157-DS!AG160)*AG7</f>
        <v>0</v>
      </c>
      <c r="AH55" s="975">
        <f ca="1">(DS!AH157-DS!AH160)*AH7</f>
        <v>0</v>
      </c>
      <c r="AI55" s="975">
        <f ca="1">(DS!AI157-DS!AI160)*AI7</f>
        <v>0</v>
      </c>
      <c r="AJ55" s="975">
        <f ca="1">(DS!AJ157-DS!AJ160)*AJ7</f>
        <v>0</v>
      </c>
      <c r="AK55" s="975">
        <f ca="1">(DS!AK157-DS!AK160)*AK7</f>
        <v>0</v>
      </c>
      <c r="AL55" s="975">
        <f ca="1">(DS!AL157-DS!AL160)*AL7</f>
        <v>0</v>
      </c>
      <c r="AM55" s="975">
        <f ca="1">(DS!AM157-DS!AM160)*AM7</f>
        <v>0</v>
      </c>
      <c r="AN55" s="975">
        <f ca="1">(DS!AN157-DS!AN160)*AN7</f>
        <v>0</v>
      </c>
      <c r="AO55" s="975">
        <f ca="1">(DS!AO157-DS!AO160)*AO7</f>
        <v>0</v>
      </c>
      <c r="AP55" s="975">
        <f ca="1">(DS!AP157-DS!AP160)*AP7</f>
        <v>0</v>
      </c>
      <c r="AQ55" s="975">
        <f ca="1">(DS!AQ157-DS!AQ160)*AQ7</f>
        <v>0</v>
      </c>
      <c r="AR55" s="975">
        <f ca="1">(DS!AR157-DS!AR160)*AR7</f>
        <v>0</v>
      </c>
      <c r="AS55" s="975">
        <f ca="1">(DS!AS157-DS!AS160)*AS7</f>
        <v>0</v>
      </c>
      <c r="AT55" s="975">
        <f ca="1">(DS!AT157-DS!AT160)*AT7</f>
        <v>0</v>
      </c>
      <c r="AU55" s="975">
        <f ca="1">(DS!AU157-DS!AU160)*AU7</f>
        <v>0</v>
      </c>
      <c r="AV55" s="975">
        <f ca="1">(DS!AV157-DS!AV160)*AV7</f>
        <v>0</v>
      </c>
      <c r="AW55" s="975">
        <f ca="1">(DS!AW157-DS!AW160)*AW7</f>
        <v>0</v>
      </c>
      <c r="AX55" s="975">
        <f ca="1">(DS!AX157-DS!AX160)*AX7</f>
        <v>0</v>
      </c>
      <c r="AY55" s="975">
        <f ca="1">(DS!AY157-DS!AY160)*AY7</f>
        <v>0</v>
      </c>
      <c r="AZ55" s="975">
        <f ca="1">(DS!AZ157-DS!AZ160)*AZ7</f>
        <v>0</v>
      </c>
      <c r="BA55" s="975">
        <f ca="1">(DS!BA157-DS!BA160)*BA7</f>
        <v>0</v>
      </c>
      <c r="BB55" s="975">
        <f ca="1">(DS!BB157-DS!BB160)*BB7</f>
        <v>0</v>
      </c>
      <c r="BC55" s="975">
        <f ca="1">(DS!BC157-DS!BC160)*BC7</f>
        <v>0</v>
      </c>
      <c r="BD55" s="975">
        <f ca="1">(DS!BD157-DS!BD160)*BD7</f>
        <v>0</v>
      </c>
      <c r="BE55" s="975">
        <f ca="1">(DS!BE157-DS!BE160)*BE7</f>
        <v>0</v>
      </c>
      <c r="BF55" s="975">
        <f ca="1">(DS!BF157-DS!BF160)*BF7</f>
        <v>0</v>
      </c>
      <c r="BG55" s="975">
        <f ca="1">(DS!BG157-DS!BG160)*BG7</f>
        <v>0</v>
      </c>
      <c r="BH55" s="975">
        <f ca="1">(DS!BH157-DS!BH160)*BH7</f>
        <v>0</v>
      </c>
      <c r="BI55" s="975">
        <f ca="1">(DS!BI157-DS!BI160)*BI7</f>
        <v>0</v>
      </c>
      <c r="BJ55" s="975">
        <f ca="1">(DS!BJ157-DS!BJ160)*BJ7</f>
        <v>0</v>
      </c>
      <c r="BK55" s="975">
        <f ca="1">(DS!BK157-DS!BK160)*BK7</f>
        <v>0</v>
      </c>
      <c r="BL55" s="975">
        <f ca="1">(DS!BL157-DS!BL160)*BL7</f>
        <v>0</v>
      </c>
      <c r="BM55" s="975">
        <f ca="1">(DS!BM157-DS!BM160)*BM7</f>
        <v>0</v>
      </c>
      <c r="BN55" s="975">
        <f ca="1">(DS!BN157-DS!BN160)*BN7</f>
        <v>0</v>
      </c>
      <c r="BO55" s="975">
        <f ca="1">(DS!BO157-DS!BO160)*BO7</f>
        <v>0</v>
      </c>
      <c r="BP55" s="975">
        <f ca="1">(DS!BP157-DS!BP160)*BP7</f>
        <v>0</v>
      </c>
      <c r="BQ55" s="975">
        <f ca="1">(DS!BQ157-DS!BQ160)*BQ7</f>
        <v>0</v>
      </c>
      <c r="BR55" s="975">
        <f ca="1">(DS!BR157-DS!BR160)*BR7</f>
        <v>0</v>
      </c>
      <c r="BS55" s="975">
        <f ca="1">(DS!BS157-DS!BS160)*BS7</f>
        <v>0</v>
      </c>
      <c r="BT55" s="975">
        <f ca="1">(DS!BT157-DS!BT160)*BT7</f>
        <v>0</v>
      </c>
      <c r="BU55" s="975">
        <f ca="1">(DS!BU157-DS!BU160)*BU7</f>
        <v>0</v>
      </c>
      <c r="BV55" s="975">
        <f ca="1">(DS!BV157-DS!BV160)*BV7</f>
        <v>0</v>
      </c>
      <c r="BW55" s="975">
        <f ca="1">(DS!BW157-DS!BW160)*BW7</f>
        <v>0</v>
      </c>
      <c r="BX55" s="975">
        <f ca="1">(DS!BX157-DS!BX160)*BX7</f>
        <v>0</v>
      </c>
      <c r="BY55" s="975">
        <f ca="1">(DS!BY157-DS!BY160)*BY7</f>
        <v>0</v>
      </c>
      <c r="BZ55" s="975">
        <f ca="1">(DS!BZ157-DS!BZ160)*BZ7</f>
        <v>0</v>
      </c>
      <c r="CA55" s="975">
        <f ca="1">(DS!CA157-DS!CA160)*CA7</f>
        <v>0</v>
      </c>
      <c r="CB55" s="975">
        <f ca="1">(DS!CB157-DS!CB160)*CB7</f>
        <v>0</v>
      </c>
      <c r="CC55" s="975">
        <f ca="1">(DS!CC157-DS!CC160)*CC7</f>
        <v>0</v>
      </c>
      <c r="CD55" s="975">
        <f ca="1">(DS!CD157-DS!CD160)*CD7</f>
        <v>0</v>
      </c>
      <c r="CE55" s="975">
        <f ca="1">(DS!CE157-DS!CE160)*CE7</f>
        <v>0</v>
      </c>
      <c r="CF55" s="975">
        <f ca="1">(DS!CF157-DS!CF160)*CF7</f>
        <v>0</v>
      </c>
      <c r="CG55" s="975">
        <f ca="1">(DS!CG157-DS!CG160)*CG7</f>
        <v>0</v>
      </c>
      <c r="CH55" s="975">
        <f ca="1">(DS!CH157-DS!CH160)*CH7</f>
        <v>0</v>
      </c>
      <c r="CI55" s="975">
        <f ca="1">(DS!CI157-DS!CI160)*CI7</f>
        <v>0</v>
      </c>
      <c r="CJ55" s="975">
        <f ca="1">(DS!CJ157-DS!CJ160)*CJ7</f>
        <v>0</v>
      </c>
      <c r="CK55" s="975">
        <f ca="1">(DS!CK157-DS!CK160)*CK7</f>
        <v>0</v>
      </c>
      <c r="CL55" s="975">
        <f ca="1">(DS!CL157-DS!CL160)*CL7</f>
        <v>0</v>
      </c>
      <c r="CM55" s="975">
        <f ca="1">(DS!CM157-DS!CM160)*CM7</f>
        <v>0</v>
      </c>
      <c r="CN55" s="975">
        <f ca="1">(DS!CN157-DS!CN160)*CN7</f>
        <v>0</v>
      </c>
      <c r="CO55" s="975">
        <f ca="1">(DS!CO157-DS!CO160)*CO7</f>
        <v>0</v>
      </c>
      <c r="CP55" s="975">
        <f ca="1">(DS!CP157-DS!CP160)*CP7</f>
        <v>0</v>
      </c>
      <c r="CQ55" s="975">
        <f ca="1">(DS!CQ157-DS!CQ160)*CQ7</f>
        <v>0</v>
      </c>
      <c r="CR55" s="975">
        <f ca="1">(DS!CR157-DS!CR160)*CR7</f>
        <v>0</v>
      </c>
      <c r="CS55" s="975">
        <f ca="1">(DS!CS157-DS!CS160)*CS7</f>
        <v>0</v>
      </c>
      <c r="CT55" s="975">
        <f ca="1">(DS!CT157-DS!CT160)*CT7</f>
        <v>0</v>
      </c>
      <c r="CU55" s="975">
        <f ca="1">(DS!CU157-DS!CU160)*CU7</f>
        <v>0</v>
      </c>
      <c r="CV55" s="975">
        <f ca="1">(DS!CV157-DS!CV160)*CV7</f>
        <v>0</v>
      </c>
      <c r="CW55" s="975">
        <f ca="1">(DS!CW157-DS!CW160)*CW7</f>
        <v>0</v>
      </c>
      <c r="CX55" s="975">
        <f ca="1">(DS!CX157-DS!CX160)*CX7</f>
        <v>0</v>
      </c>
      <c r="CY55" s="975">
        <f ca="1">(DS!CY157-DS!CY160)*CY7</f>
        <v>0</v>
      </c>
      <c r="CZ55" s="975">
        <f ca="1">(DS!CZ157-DS!CZ160)*CZ7</f>
        <v>0</v>
      </c>
      <c r="DA55" s="975">
        <f ca="1">(DS!DA157-DS!DA160)*DA7</f>
        <v>0</v>
      </c>
      <c r="DB55" s="975">
        <f ca="1">(DS!DB157-DS!DB160)*DB7</f>
        <v>0</v>
      </c>
      <c r="DC55" s="975">
        <f ca="1">(DS!DC157-DS!DC160)*DC7</f>
        <v>0</v>
      </c>
      <c r="DD55" s="975">
        <f ca="1">(DS!DD157-DS!DD160)*DD7</f>
        <v>0</v>
      </c>
      <c r="DE55" s="975">
        <f ca="1">(DS!DE157-DS!DE160)*DE7</f>
        <v>0</v>
      </c>
      <c r="DF55" s="975">
        <f ca="1">(DS!DF157-DS!DF160)*DF7</f>
        <v>0</v>
      </c>
      <c r="DG55" s="975">
        <f ca="1">(DS!DG157-DS!DG160)*DG7</f>
        <v>0</v>
      </c>
      <c r="DH55" s="975">
        <f ca="1">(DS!DH157-DS!DH160)*DH7</f>
        <v>0</v>
      </c>
      <c r="DI55" s="975">
        <f ca="1">(DS!DI157-DS!DI160)*DI7</f>
        <v>0</v>
      </c>
      <c r="DJ55" s="975">
        <f ca="1">(DS!DJ157-DS!DJ160)*DJ7</f>
        <v>0</v>
      </c>
      <c r="DK55" s="975">
        <f ca="1">(DS!DK157-DS!DK160)*DK7</f>
        <v>0</v>
      </c>
      <c r="DL55" s="975">
        <f ca="1">(DS!DL157-DS!DL160)*DL7</f>
        <v>0</v>
      </c>
      <c r="DM55" s="975">
        <f ca="1">(DS!DM157-DS!DM160)*DM7</f>
        <v>0</v>
      </c>
      <c r="DN55" s="975">
        <f ca="1">(DS!DN157-DS!DN160)*DN7</f>
        <v>0</v>
      </c>
      <c r="DO55" s="975">
        <f ca="1">(DS!DO157-DS!DO160)*DO7</f>
        <v>0</v>
      </c>
      <c r="DP55" s="975">
        <f ca="1">(DS!DP157-DS!DP160)*DP7</f>
        <v>0</v>
      </c>
      <c r="DQ55" s="975">
        <f ca="1">(DS!DQ157-DS!DQ160)*DQ7</f>
        <v>0</v>
      </c>
      <c r="DR55" s="975">
        <f ca="1">(DS!DR157-DS!DR160)*DR7</f>
        <v>0</v>
      </c>
      <c r="DS55" s="975">
        <f ca="1">(DS!DS157-DS!DS160)*DS7</f>
        <v>0</v>
      </c>
      <c r="DT55" s="975">
        <f ca="1">(DS!DT157-DS!DT160)*DT7</f>
        <v>0</v>
      </c>
      <c r="DU55" s="975">
        <f ca="1">(DS!DU157-DS!DU160)*DU7</f>
        <v>0</v>
      </c>
      <c r="DV55" s="975">
        <f ca="1">(DS!DV157-DS!DV160)*DV7</f>
        <v>0</v>
      </c>
      <c r="DW55" s="975">
        <f ca="1">(DS!DW157-DS!DW160)*DW7</f>
        <v>0</v>
      </c>
    </row>
    <row r="56" spans="1:127">
      <c r="A56" s="1017" t="s">
        <v>1100</v>
      </c>
      <c r="B56" s="975">
        <f>Inputs!D301</f>
        <v>0</v>
      </c>
      <c r="C56" s="970"/>
      <c r="D56" s="471"/>
      <c r="E56" s="471"/>
      <c r="F56" s="611"/>
      <c r="G56" s="510">
        <f ca="1">IF(G$3=0,-B56,G14*G7*$B$52)</f>
        <v>0</v>
      </c>
      <c r="H56" s="510">
        <f ca="1">IF(H$3=0,-Inputs!$D$301,CF!H$120*H7*$B$52)</f>
        <v>0</v>
      </c>
      <c r="I56" s="510">
        <f ca="1">IF(I$3=0,-Inputs!$D$301,CF!I$120*I7*$B$52)</f>
        <v>0</v>
      </c>
      <c r="J56" s="510">
        <f ca="1">IF(J$3=0,-Inputs!$D$301,CF!J$120*J7*$B$52)</f>
        <v>0</v>
      </c>
      <c r="K56" s="510">
        <f ca="1">IF(K$3=0,-Inputs!$D$301,CF!K$120*K7*$B$52)</f>
        <v>0</v>
      </c>
      <c r="L56" s="510">
        <f ca="1">IF(L$3=0,-Inputs!$D$301,CF!L$120*L7*$B$52)</f>
        <v>0</v>
      </c>
      <c r="M56" s="510">
        <f ca="1">IF(M$3=0,-Inputs!$D$301,CF!M$120*M7*$B$52)</f>
        <v>0</v>
      </c>
      <c r="N56" s="510">
        <f ca="1">IF(N$3=0,-Inputs!$D$301,CF!N$120*N7*$B$52)</f>
        <v>0</v>
      </c>
      <c r="O56" s="510">
        <f ca="1">IF(O$3=0,-Inputs!$D$301,CF!O$120*O7*$B$52)</f>
        <v>0</v>
      </c>
      <c r="P56" s="510">
        <f ca="1">IF(P$3=0,-Inputs!$D$301,CF!P$120*P7*$B$52)</f>
        <v>0</v>
      </c>
      <c r="Q56" s="510">
        <f ca="1">IF(Q$3=0,-Inputs!$D$301,CF!Q$120*Q7*$B$52)</f>
        <v>0</v>
      </c>
      <c r="R56" s="510">
        <f ca="1">IF(R$3=0,-Inputs!$D$301,CF!R$120*R7*$B$52)</f>
        <v>0</v>
      </c>
      <c r="S56" s="510">
        <f ca="1">IF(S$3=0,-Inputs!$D$301,CF!S$120*S7*$B$52)</f>
        <v>0</v>
      </c>
      <c r="T56" s="510">
        <f ca="1">IF(T$3=0,-Inputs!$D$301,CF!T$120*T7*$B$52)</f>
        <v>0</v>
      </c>
      <c r="U56" s="510">
        <f ca="1">IF(U$3=0,-Inputs!$D$301,CF!U$120*U7*$B$52)</f>
        <v>0</v>
      </c>
      <c r="V56" s="510">
        <f ca="1">IF(V$3=0,-Inputs!$D$301,CF!V$120*V7*$B$52)</f>
        <v>0</v>
      </c>
      <c r="W56" s="510">
        <f ca="1">IF(W$3=0,-Inputs!$D$301,CF!W$120*W7*$B$52)</f>
        <v>0</v>
      </c>
      <c r="X56" s="510">
        <f ca="1">IF(X$3=0,-Inputs!$D$301,CF!X$120*X7*$B$52)</f>
        <v>0</v>
      </c>
      <c r="Y56" s="510">
        <f ca="1">IF(Y$3=0,-Inputs!$D$301,CF!Y$120*Y7*$B$52)</f>
        <v>0</v>
      </c>
      <c r="Z56" s="510">
        <f ca="1">IF(Z$3=0,-Inputs!$D$301,CF!Z$120*Z7*$B$52)</f>
        <v>0</v>
      </c>
      <c r="AA56" s="510">
        <f ca="1">IF(AA$3=0,-Inputs!$D$301,CF!AA$120*AA7*$B$52)</f>
        <v>0</v>
      </c>
      <c r="AB56" s="510">
        <f ca="1">IF(AB$3=0,-Inputs!$D$301,CF!AB$120*AB7*$B$52)</f>
        <v>0</v>
      </c>
      <c r="AC56" s="510">
        <f ca="1">IF(AC$3=0,-Inputs!$D$301,CF!AC$120*AC7*$B$52)</f>
        <v>0</v>
      </c>
      <c r="AD56" s="510">
        <f ca="1">IF(AD$3=0,-Inputs!$D$301,CF!AD$120*AD7*$B$52)</f>
        <v>0</v>
      </c>
      <c r="AE56" s="510">
        <f ca="1">IF(AE$3=0,-Inputs!$D$301,CF!AE$120*AE7*$B$52)</f>
        <v>0</v>
      </c>
      <c r="AF56" s="510">
        <f ca="1">IF(AF$3=0,-Inputs!$D$301,CF!AF$120*AF7*$B$52)</f>
        <v>0</v>
      </c>
      <c r="AG56" s="510">
        <f ca="1">IF(AG$3=0,-Inputs!$D$301,CF!AG$120*AG7*$B$52)</f>
        <v>0</v>
      </c>
      <c r="AH56" s="510">
        <f ca="1">IF(AH$3=0,-Inputs!$D$301,CF!AH$120*AH7*$B$52)</f>
        <v>0</v>
      </c>
      <c r="AI56" s="510">
        <f ca="1">IF(AI$3=0,-Inputs!$D$301,CF!AI$120*AI7*$B$52)</f>
        <v>0</v>
      </c>
      <c r="AJ56" s="510">
        <f ca="1">IF(AJ$3=0,-Inputs!$D$301,CF!AJ$120*AJ7*$B$52)</f>
        <v>0</v>
      </c>
      <c r="AK56" s="510">
        <f ca="1">IF(AK$3=0,-Inputs!$D$301,CF!AK$120*AK7*$B$52)</f>
        <v>0</v>
      </c>
      <c r="AL56" s="510">
        <f ca="1">IF(AL$3=0,-Inputs!$D$301,CF!AL$120*AL7*$B$52)</f>
        <v>0</v>
      </c>
      <c r="AM56" s="510">
        <f ca="1">IF(AM$3=0,-Inputs!$D$301,CF!AM$120*AM7*$B$52)</f>
        <v>0</v>
      </c>
      <c r="AN56" s="510">
        <f ca="1">IF(AN$3=0,-Inputs!$D$301,CF!AN$120*AN7*$B$52)</f>
        <v>0</v>
      </c>
      <c r="AO56" s="510">
        <f ca="1">IF(AO$3=0,-Inputs!$D$301,CF!AO$120*AO7*$B$52)</f>
        <v>0</v>
      </c>
      <c r="AP56" s="510">
        <f ca="1">IF(AP$3=0,-Inputs!$D$301,CF!AP$120*AP7*$B$52)</f>
        <v>0</v>
      </c>
      <c r="AQ56" s="510">
        <f ca="1">IF(AQ$3=0,-Inputs!$D$301,CF!AQ$120*AQ7*$B$52)</f>
        <v>0</v>
      </c>
      <c r="AR56" s="510">
        <f ca="1">IF(AR$3=0,-Inputs!$D$301,CF!AR$120*AR7*$B$52)</f>
        <v>0</v>
      </c>
      <c r="AS56" s="510">
        <f ca="1">IF(AS$3=0,-Inputs!$D$301,CF!AS$120*AS7*$B$52)</f>
        <v>0</v>
      </c>
      <c r="AT56" s="510">
        <f ca="1">IF(AT$3=0,-Inputs!$D$301,CF!AT$120*AT7*$B$52)</f>
        <v>0</v>
      </c>
      <c r="AU56" s="510">
        <f ca="1">IF(AU$3=0,-Inputs!$D$301,CF!AU$120*AU7*$B$52)</f>
        <v>0</v>
      </c>
      <c r="AV56" s="510">
        <f ca="1">IF(AV$3=0,-Inputs!$D$301,CF!AV$120*AV7*$B$52)</f>
        <v>0</v>
      </c>
      <c r="AW56" s="510">
        <f ca="1">IF(AW$3=0,-Inputs!$D$301,CF!AW$120*AW7*$B$52)</f>
        <v>0</v>
      </c>
      <c r="AX56" s="510">
        <f ca="1">IF(AX$3=0,-Inputs!$D$301,CF!AX$120*AX7*$B$52)</f>
        <v>0</v>
      </c>
      <c r="AY56" s="510">
        <f ca="1">IF(AY$3=0,-Inputs!$D$301,CF!AY$120*AY7*$B$52)</f>
        <v>0</v>
      </c>
      <c r="AZ56" s="510">
        <f ca="1">IF(AZ$3=0,-Inputs!$D$301,CF!AZ$120*AZ7*$B$52)</f>
        <v>0</v>
      </c>
      <c r="BA56" s="510">
        <f ca="1">IF(BA$3=0,-Inputs!$D$301,CF!BA$120*BA7*$B$52)</f>
        <v>0</v>
      </c>
      <c r="BB56" s="510">
        <f ca="1">IF(BB$3=0,-Inputs!$D$301,CF!BB$120*BB7*$B$52)</f>
        <v>0</v>
      </c>
      <c r="BC56" s="510">
        <f ca="1">IF(BC$3=0,-Inputs!$D$301,CF!BC$120*BC7*$B$52)</f>
        <v>0</v>
      </c>
      <c r="BD56" s="510">
        <f ca="1">IF(BD$3=0,-Inputs!$D$301,CF!BD$120*BD7*$B$52)</f>
        <v>0</v>
      </c>
      <c r="BE56" s="510">
        <f ca="1">IF(BE$3=0,-Inputs!$D$301,CF!BE$120*BE7*$B$52)</f>
        <v>0</v>
      </c>
      <c r="BF56" s="510">
        <f ca="1">IF(BF$3=0,-Inputs!$D$301,CF!BF$120*BF7*$B$52)</f>
        <v>0</v>
      </c>
      <c r="BG56" s="510">
        <f ca="1">IF(BG$3=0,-Inputs!$D$301,CF!BG$120*BG7*$B$52)</f>
        <v>0</v>
      </c>
      <c r="BH56" s="510">
        <f ca="1">IF(BH$3=0,-Inputs!$D$301,CF!BH$120*BH7*$B$52)</f>
        <v>0</v>
      </c>
      <c r="BI56" s="510">
        <f ca="1">IF(BI$3=0,-Inputs!$D$301,CF!BI$120*BI7*$B$52)</f>
        <v>0</v>
      </c>
      <c r="BJ56" s="510">
        <f ca="1">IF(BJ$3=0,-Inputs!$D$301,CF!BJ$120*BJ7*$B$52)</f>
        <v>0</v>
      </c>
      <c r="BK56" s="510">
        <f ca="1">IF(BK$3=0,-Inputs!$D$301,CF!BK$120*BK7*$B$52)</f>
        <v>0</v>
      </c>
      <c r="BL56" s="510">
        <f ca="1">IF(BL$3=0,-Inputs!$D$301,CF!BL$120*BL7*$B$52)</f>
        <v>0</v>
      </c>
      <c r="BM56" s="510">
        <f ca="1">IF(BM$3=0,-Inputs!$D$301,CF!BM$120*BM7*$B$52)</f>
        <v>0</v>
      </c>
      <c r="BN56" s="510">
        <f ca="1">IF(BN$3=0,-Inputs!$D$301,CF!BN$120*BN7*$B$52)</f>
        <v>0</v>
      </c>
      <c r="BO56" s="510">
        <f ca="1">IF(BO$3=0,-Inputs!$D$301,CF!BO$120*BO7*$B$52)</f>
        <v>0</v>
      </c>
      <c r="BP56" s="510">
        <f>IF(BP$3=0,-Inputs!$D$301,CF!BP$120*BP7*$B$52)</f>
        <v>0</v>
      </c>
      <c r="BQ56" s="510">
        <f>IF(BQ$3=0,-Inputs!$D$301,CF!BQ$120*BQ7*$B$52)</f>
        <v>0</v>
      </c>
      <c r="BR56" s="510">
        <f>IF(BR$3=0,-Inputs!$D$301,CF!BR$120*BR7*$B$52)</f>
        <v>0</v>
      </c>
      <c r="BS56" s="510">
        <f>IF(BS$3=0,-Inputs!$D$301,CF!BS$120*BS7*$B$52)</f>
        <v>0</v>
      </c>
      <c r="BT56" s="510">
        <f>IF(BT$3=0,-Inputs!$D$301,CF!BT$120*BT7*$B$52)</f>
        <v>0</v>
      </c>
      <c r="BU56" s="510">
        <f>IF(BU$3=0,-Inputs!$D$301,CF!BU$120*BU7*$B$52)</f>
        <v>0</v>
      </c>
      <c r="BV56" s="510">
        <f>IF(BV$3=0,-Inputs!$D$301,CF!BV$120*BV7*$B$52)</f>
        <v>0</v>
      </c>
      <c r="BW56" s="510">
        <f>IF(BW$3=0,-Inputs!$D$301,CF!BW$120*BW7*$B$52)</f>
        <v>0</v>
      </c>
      <c r="BX56" s="510">
        <f>IF(BX$3=0,-Inputs!$D$301,CF!BX$120*BX7*$B$52)</f>
        <v>0</v>
      </c>
      <c r="BY56" s="510">
        <f>IF(BY$3=0,-Inputs!$D$301,CF!BY$120*BY7*$B$52)</f>
        <v>0</v>
      </c>
      <c r="BZ56" s="510">
        <f>IF(BZ$3=0,-Inputs!$D$301,CF!BZ$120*BZ7*$B$52)</f>
        <v>0</v>
      </c>
      <c r="CA56" s="510">
        <f>IF(CA$3=0,-Inputs!$D$301,CF!CA$120*CA7*$B$52)</f>
        <v>0</v>
      </c>
      <c r="CB56" s="510">
        <f>IF(CB$3=0,-Inputs!$D$301,CF!CB$120*CB7*$B$52)</f>
        <v>0</v>
      </c>
      <c r="CC56" s="510">
        <f>IF(CC$3=0,-Inputs!$D$301,CF!CC$120*CC7*$B$52)</f>
        <v>0</v>
      </c>
      <c r="CD56" s="510">
        <f>IF(CD$3=0,-Inputs!$D$301,CF!CD$120*CD7*$B$52)</f>
        <v>0</v>
      </c>
      <c r="CE56" s="510">
        <f>IF(CE$3=0,-Inputs!$D$301,CF!CE$120*CE7*$B$52)</f>
        <v>0</v>
      </c>
      <c r="CF56" s="510">
        <f>IF(CF$3=0,-Inputs!$D$301,CF!CF$120*CF7*$B$52)</f>
        <v>0</v>
      </c>
      <c r="CG56" s="510">
        <f>IF(CG$3=0,-Inputs!$D$301,CF!CG$120*CG7*$B$52)</f>
        <v>0</v>
      </c>
      <c r="CH56" s="510">
        <f>IF(CH$3=0,-Inputs!$D$301,CF!CH$120*CH7*$B$52)</f>
        <v>0</v>
      </c>
      <c r="CI56" s="510">
        <f>IF(CI$3=0,-Inputs!$D$301,CF!CI$120*CI7*$B$52)</f>
        <v>0</v>
      </c>
      <c r="CJ56" s="510">
        <f>IF(CJ$3=0,-Inputs!$D$301,CF!CJ$120*CJ7*$B$52)</f>
        <v>0</v>
      </c>
      <c r="CK56" s="510">
        <f>IF(CK$3=0,-Inputs!$D$301,CF!CK$120*CK7*$B$52)</f>
        <v>0</v>
      </c>
      <c r="CL56" s="510">
        <f>IF(CL$3=0,-Inputs!$D$301,CF!CL$120*CL7*$B$52)</f>
        <v>0</v>
      </c>
      <c r="CM56" s="510">
        <f>IF(CM$3=0,-Inputs!$D$301,CF!CM$120*CM7*$B$52)</f>
        <v>0</v>
      </c>
      <c r="CN56" s="510">
        <f>IF(CN$3=0,-Inputs!$D$301,CF!CN$120*CN7*$B$52)</f>
        <v>0</v>
      </c>
      <c r="CO56" s="510">
        <f>IF(CO$3=0,-Inputs!$D$301,CF!CO$120*CO7*$B$52)</f>
        <v>0</v>
      </c>
      <c r="CP56" s="510">
        <f>IF(CP$3=0,-Inputs!$D$301,CF!CP$120*CP7*$B$52)</f>
        <v>0</v>
      </c>
      <c r="CQ56" s="510">
        <f>IF(CQ$3=0,-Inputs!$D$301,CF!CQ$120*CQ7*$B$52)</f>
        <v>0</v>
      </c>
      <c r="CR56" s="510">
        <f>IF(CR$3=0,-Inputs!$D$301,CF!CR$120*CR7*$B$52)</f>
        <v>0</v>
      </c>
      <c r="CS56" s="510">
        <f>IF(CS$3=0,-Inputs!$D$301,CF!CS$120*CS7*$B$52)</f>
        <v>0</v>
      </c>
      <c r="CT56" s="510">
        <f>IF(CT$3=0,-Inputs!$D$301,CF!CT$120*CT7*$B$52)</f>
        <v>0</v>
      </c>
      <c r="CU56" s="510">
        <f>IF(CU$3=0,-Inputs!$D$301,CF!CU$120*CU7*$B$52)</f>
        <v>0</v>
      </c>
      <c r="CV56" s="510">
        <f>IF(CV$3=0,-Inputs!$D$301,CF!CV$120*CV7*$B$52)</f>
        <v>0</v>
      </c>
      <c r="CW56" s="510">
        <f>IF(CW$3=0,-Inputs!$D$301,CF!CW$120*CW7*$B$52)</f>
        <v>0</v>
      </c>
      <c r="CX56" s="510">
        <f>IF(CX$3=0,-Inputs!$D$301,CF!CX$120*CX7*$B$52)</f>
        <v>0</v>
      </c>
      <c r="CY56" s="510">
        <f>IF(CY$3=0,-Inputs!$D$301,CF!CY$120*CY7*$B$52)</f>
        <v>0</v>
      </c>
      <c r="CZ56" s="510">
        <f>IF(CZ$3=0,-Inputs!$D$301,CF!CZ$120*CZ7*$B$52)</f>
        <v>0</v>
      </c>
      <c r="DA56" s="510">
        <f>IF(DA$3=0,-Inputs!$D$301,CF!DA$120*DA7*$B$52)</f>
        <v>0</v>
      </c>
      <c r="DB56" s="510">
        <f>IF(DB$3=0,-Inputs!$D$301,CF!DB$120*DB7*$B$52)</f>
        <v>0</v>
      </c>
      <c r="DC56" s="510">
        <f>IF(DC$3=0,-Inputs!$D$301,CF!DC$120*DC7*$B$52)</f>
        <v>0</v>
      </c>
      <c r="DD56" s="510">
        <f>IF(DD$3=0,-Inputs!$D$301,CF!DD$120*DD7*$B$52)</f>
        <v>0</v>
      </c>
      <c r="DE56" s="510">
        <f>IF(DE$3=0,-Inputs!$D$301,CF!DE$120*DE7*$B$52)</f>
        <v>0</v>
      </c>
      <c r="DF56" s="510">
        <f>IF(DF$3=0,-Inputs!$D$301,CF!DF$120*DF7*$B$52)</f>
        <v>0</v>
      </c>
      <c r="DG56" s="510">
        <f>IF(DG$3=0,-Inputs!$D$301,CF!DG$120*DG7*$B$52)</f>
        <v>0</v>
      </c>
      <c r="DH56" s="510">
        <f>IF(DH$3=0,-Inputs!$D$301,CF!DH$120*DH7*$B$52)</f>
        <v>0</v>
      </c>
      <c r="DI56" s="510">
        <f>IF(DI$3=0,-Inputs!$D$301,CF!DI$120*DI7*$B$52)</f>
        <v>0</v>
      </c>
      <c r="DJ56" s="510">
        <f>IF(DJ$3=0,-Inputs!$D$301,CF!DJ$120*DJ7*$B$52)</f>
        <v>0</v>
      </c>
      <c r="DK56" s="510">
        <f>IF(DK$3=0,-Inputs!$D$301,CF!DK$120*DK7*$B$52)</f>
        <v>0</v>
      </c>
      <c r="DL56" s="510">
        <f>IF(DL$3=0,-Inputs!$D$301,CF!DL$120*DL7*$B$52)</f>
        <v>0</v>
      </c>
      <c r="DM56" s="510">
        <f>IF(DM$3=0,-Inputs!$D$301,CF!DM$120*DM7*$B$52)</f>
        <v>0</v>
      </c>
      <c r="DN56" s="510">
        <f>IF(DN$3=0,-Inputs!$D$301,CF!DN$120*DN7*$B$52)</f>
        <v>0</v>
      </c>
      <c r="DO56" s="510">
        <f>IF(DO$3=0,-Inputs!$D$301,CF!DO$120*DO7*$B$52)</f>
        <v>0</v>
      </c>
      <c r="DP56" s="510">
        <f>IF(DP$3=0,-Inputs!$D$301,CF!DP$120*DP7*$B$52)</f>
        <v>0</v>
      </c>
      <c r="DQ56" s="510">
        <f>IF(DQ$3=0,-Inputs!$D$301,CF!DQ$120*DQ7*$B$52)</f>
        <v>0</v>
      </c>
      <c r="DR56" s="510">
        <f>IF(DR$3=0,-Inputs!$D$301,CF!DR$120*DR7*$B$52)</f>
        <v>0</v>
      </c>
      <c r="DS56" s="510">
        <f>IF(DS$3=0,-Inputs!$D$301,CF!DS$120*DS7*$B$52)</f>
        <v>0</v>
      </c>
      <c r="DT56" s="510">
        <f>IF(DT$3=0,-Inputs!$D$301,CF!DT$120*DT7*$B$52)</f>
        <v>0</v>
      </c>
      <c r="DU56" s="510">
        <f>IF(DU$3=0,-Inputs!$D$301,CF!DU$120*DU7*$B$52)</f>
        <v>0</v>
      </c>
      <c r="DV56" s="510">
        <f>IF(DV$3=0,-Inputs!$D$301,CF!DV$120*DV7*$B$52)</f>
        <v>0</v>
      </c>
      <c r="DW56" s="510">
        <f>IF(DW$3=0,-Inputs!$D$301,CF!DW$120*DW7*$B$52)</f>
        <v>0</v>
      </c>
    </row>
    <row r="57" spans="1:127">
      <c r="A57" s="1018" t="s">
        <v>1099</v>
      </c>
      <c r="B57" s="1152">
        <f>Inputs!D411</f>
        <v>0</v>
      </c>
      <c r="C57" s="970"/>
      <c r="D57" s="471"/>
      <c r="E57" s="471"/>
      <c r="F57" s="611"/>
      <c r="G57" s="510">
        <f ca="1">IF(G$3=0,-$B$56,G14*G7*$B$52*(1-$B$57))</f>
        <v>0</v>
      </c>
      <c r="H57" s="510">
        <f t="shared" ref="H57:BS57" ca="1" si="34">IF(H$3=0,-$B$56,H14*H7*$B$52*(1-$B$57))</f>
        <v>0</v>
      </c>
      <c r="I57" s="510">
        <f t="shared" ca="1" si="34"/>
        <v>0</v>
      </c>
      <c r="J57" s="510">
        <f t="shared" ca="1" si="34"/>
        <v>0</v>
      </c>
      <c r="K57" s="510">
        <f t="shared" ca="1" si="34"/>
        <v>0</v>
      </c>
      <c r="L57" s="510">
        <f t="shared" ca="1" si="34"/>
        <v>0</v>
      </c>
      <c r="M57" s="510">
        <f t="shared" ca="1" si="34"/>
        <v>0</v>
      </c>
      <c r="N57" s="510">
        <f t="shared" ca="1" si="34"/>
        <v>0</v>
      </c>
      <c r="O57" s="510">
        <f t="shared" ca="1" si="34"/>
        <v>0</v>
      </c>
      <c r="P57" s="510">
        <f t="shared" ca="1" si="34"/>
        <v>0</v>
      </c>
      <c r="Q57" s="510">
        <f t="shared" ca="1" si="34"/>
        <v>0</v>
      </c>
      <c r="R57" s="510">
        <f t="shared" ca="1" si="34"/>
        <v>0</v>
      </c>
      <c r="S57" s="510">
        <f t="shared" ca="1" si="34"/>
        <v>0</v>
      </c>
      <c r="T57" s="510">
        <f t="shared" ca="1" si="34"/>
        <v>0</v>
      </c>
      <c r="U57" s="510">
        <f t="shared" ca="1" si="34"/>
        <v>0</v>
      </c>
      <c r="V57" s="510">
        <f t="shared" ca="1" si="34"/>
        <v>0</v>
      </c>
      <c r="W57" s="510">
        <f t="shared" ca="1" si="34"/>
        <v>0</v>
      </c>
      <c r="X57" s="510">
        <f t="shared" ca="1" si="34"/>
        <v>0</v>
      </c>
      <c r="Y57" s="510">
        <f t="shared" ca="1" si="34"/>
        <v>0</v>
      </c>
      <c r="Z57" s="510">
        <f t="shared" ca="1" si="34"/>
        <v>0</v>
      </c>
      <c r="AA57" s="510">
        <f t="shared" ca="1" si="34"/>
        <v>0</v>
      </c>
      <c r="AB57" s="510">
        <f t="shared" ca="1" si="34"/>
        <v>0</v>
      </c>
      <c r="AC57" s="510">
        <f t="shared" ca="1" si="34"/>
        <v>0</v>
      </c>
      <c r="AD57" s="510">
        <f t="shared" ca="1" si="34"/>
        <v>0</v>
      </c>
      <c r="AE57" s="510">
        <f t="shared" ca="1" si="34"/>
        <v>0</v>
      </c>
      <c r="AF57" s="510">
        <f t="shared" ca="1" si="34"/>
        <v>0</v>
      </c>
      <c r="AG57" s="510">
        <f t="shared" ca="1" si="34"/>
        <v>0</v>
      </c>
      <c r="AH57" s="510">
        <f t="shared" ca="1" si="34"/>
        <v>0</v>
      </c>
      <c r="AI57" s="510">
        <f t="shared" ca="1" si="34"/>
        <v>0</v>
      </c>
      <c r="AJ57" s="510">
        <f t="shared" ca="1" si="34"/>
        <v>0</v>
      </c>
      <c r="AK57" s="510">
        <f t="shared" ca="1" si="34"/>
        <v>0</v>
      </c>
      <c r="AL57" s="510">
        <f t="shared" ca="1" si="34"/>
        <v>0</v>
      </c>
      <c r="AM57" s="510">
        <f t="shared" ca="1" si="34"/>
        <v>0</v>
      </c>
      <c r="AN57" s="510">
        <f t="shared" ca="1" si="34"/>
        <v>0</v>
      </c>
      <c r="AO57" s="510">
        <f t="shared" ca="1" si="34"/>
        <v>0</v>
      </c>
      <c r="AP57" s="510">
        <f t="shared" ca="1" si="34"/>
        <v>0</v>
      </c>
      <c r="AQ57" s="510">
        <f t="shared" ca="1" si="34"/>
        <v>0</v>
      </c>
      <c r="AR57" s="510">
        <f t="shared" ca="1" si="34"/>
        <v>0</v>
      </c>
      <c r="AS57" s="510">
        <f t="shared" ca="1" si="34"/>
        <v>0</v>
      </c>
      <c r="AT57" s="510">
        <f t="shared" ca="1" si="34"/>
        <v>0</v>
      </c>
      <c r="AU57" s="510">
        <f t="shared" ca="1" si="34"/>
        <v>0</v>
      </c>
      <c r="AV57" s="510">
        <f t="shared" ca="1" si="34"/>
        <v>0</v>
      </c>
      <c r="AW57" s="510">
        <f t="shared" ca="1" si="34"/>
        <v>0</v>
      </c>
      <c r="AX57" s="510">
        <f t="shared" ca="1" si="34"/>
        <v>0</v>
      </c>
      <c r="AY57" s="510">
        <f t="shared" ca="1" si="34"/>
        <v>0</v>
      </c>
      <c r="AZ57" s="510">
        <f t="shared" ca="1" si="34"/>
        <v>0</v>
      </c>
      <c r="BA57" s="510">
        <f t="shared" ca="1" si="34"/>
        <v>0</v>
      </c>
      <c r="BB57" s="510">
        <f t="shared" ca="1" si="34"/>
        <v>0</v>
      </c>
      <c r="BC57" s="510">
        <f t="shared" ca="1" si="34"/>
        <v>0</v>
      </c>
      <c r="BD57" s="510">
        <f t="shared" ca="1" si="34"/>
        <v>0</v>
      </c>
      <c r="BE57" s="510">
        <f t="shared" ca="1" si="34"/>
        <v>0</v>
      </c>
      <c r="BF57" s="510">
        <f t="shared" ca="1" si="34"/>
        <v>0</v>
      </c>
      <c r="BG57" s="510">
        <f t="shared" ca="1" si="34"/>
        <v>0</v>
      </c>
      <c r="BH57" s="510">
        <f t="shared" ca="1" si="34"/>
        <v>0</v>
      </c>
      <c r="BI57" s="510">
        <f t="shared" ca="1" si="34"/>
        <v>0</v>
      </c>
      <c r="BJ57" s="510">
        <f t="shared" ca="1" si="34"/>
        <v>0</v>
      </c>
      <c r="BK57" s="510">
        <f t="shared" ca="1" si="34"/>
        <v>0</v>
      </c>
      <c r="BL57" s="510">
        <f t="shared" ca="1" si="34"/>
        <v>0</v>
      </c>
      <c r="BM57" s="510">
        <f t="shared" ca="1" si="34"/>
        <v>0</v>
      </c>
      <c r="BN57" s="510">
        <f t="shared" ca="1" si="34"/>
        <v>0</v>
      </c>
      <c r="BO57" s="510">
        <f t="shared" ca="1" si="34"/>
        <v>0</v>
      </c>
      <c r="BP57" s="510">
        <f t="shared" si="34"/>
        <v>0</v>
      </c>
      <c r="BQ57" s="510">
        <f t="shared" si="34"/>
        <v>0</v>
      </c>
      <c r="BR57" s="510">
        <f t="shared" si="34"/>
        <v>0</v>
      </c>
      <c r="BS57" s="510">
        <f t="shared" si="34"/>
        <v>0</v>
      </c>
      <c r="BT57" s="510">
        <f t="shared" ref="BT57:DW57" si="35">IF(BT$3=0,-$B$56,BT14*BT7*$B$52*(1-$B$57))</f>
        <v>0</v>
      </c>
      <c r="BU57" s="510">
        <f t="shared" si="35"/>
        <v>0</v>
      </c>
      <c r="BV57" s="510">
        <f t="shared" si="35"/>
        <v>0</v>
      </c>
      <c r="BW57" s="510">
        <f t="shared" si="35"/>
        <v>0</v>
      </c>
      <c r="BX57" s="510">
        <f t="shared" si="35"/>
        <v>0</v>
      </c>
      <c r="BY57" s="510">
        <f t="shared" si="35"/>
        <v>0</v>
      </c>
      <c r="BZ57" s="510">
        <f t="shared" si="35"/>
        <v>0</v>
      </c>
      <c r="CA57" s="510">
        <f t="shared" si="35"/>
        <v>0</v>
      </c>
      <c r="CB57" s="510">
        <f t="shared" si="35"/>
        <v>0</v>
      </c>
      <c r="CC57" s="510">
        <f t="shared" si="35"/>
        <v>0</v>
      </c>
      <c r="CD57" s="510">
        <f t="shared" si="35"/>
        <v>0</v>
      </c>
      <c r="CE57" s="510">
        <f t="shared" si="35"/>
        <v>0</v>
      </c>
      <c r="CF57" s="510">
        <f t="shared" si="35"/>
        <v>0</v>
      </c>
      <c r="CG57" s="510">
        <f t="shared" si="35"/>
        <v>0</v>
      </c>
      <c r="CH57" s="510">
        <f t="shared" si="35"/>
        <v>0</v>
      </c>
      <c r="CI57" s="510">
        <f t="shared" si="35"/>
        <v>0</v>
      </c>
      <c r="CJ57" s="510">
        <f t="shared" si="35"/>
        <v>0</v>
      </c>
      <c r="CK57" s="510">
        <f t="shared" si="35"/>
        <v>0</v>
      </c>
      <c r="CL57" s="510">
        <f t="shared" si="35"/>
        <v>0</v>
      </c>
      <c r="CM57" s="510">
        <f t="shared" si="35"/>
        <v>0</v>
      </c>
      <c r="CN57" s="510">
        <f t="shared" si="35"/>
        <v>0</v>
      </c>
      <c r="CO57" s="510">
        <f t="shared" si="35"/>
        <v>0</v>
      </c>
      <c r="CP57" s="510">
        <f t="shared" si="35"/>
        <v>0</v>
      </c>
      <c r="CQ57" s="510">
        <f t="shared" si="35"/>
        <v>0</v>
      </c>
      <c r="CR57" s="510">
        <f t="shared" si="35"/>
        <v>0</v>
      </c>
      <c r="CS57" s="510">
        <f t="shared" si="35"/>
        <v>0</v>
      </c>
      <c r="CT57" s="510">
        <f t="shared" si="35"/>
        <v>0</v>
      </c>
      <c r="CU57" s="510">
        <f t="shared" si="35"/>
        <v>0</v>
      </c>
      <c r="CV57" s="510">
        <f t="shared" si="35"/>
        <v>0</v>
      </c>
      <c r="CW57" s="510">
        <f t="shared" si="35"/>
        <v>0</v>
      </c>
      <c r="CX57" s="510">
        <f t="shared" si="35"/>
        <v>0</v>
      </c>
      <c r="CY57" s="510">
        <f t="shared" si="35"/>
        <v>0</v>
      </c>
      <c r="CZ57" s="510">
        <f t="shared" si="35"/>
        <v>0</v>
      </c>
      <c r="DA57" s="510">
        <f t="shared" si="35"/>
        <v>0</v>
      </c>
      <c r="DB57" s="510">
        <f t="shared" si="35"/>
        <v>0</v>
      </c>
      <c r="DC57" s="510">
        <f t="shared" si="35"/>
        <v>0</v>
      </c>
      <c r="DD57" s="510">
        <f t="shared" si="35"/>
        <v>0</v>
      </c>
      <c r="DE57" s="510">
        <f t="shared" si="35"/>
        <v>0</v>
      </c>
      <c r="DF57" s="510">
        <f t="shared" si="35"/>
        <v>0</v>
      </c>
      <c r="DG57" s="510">
        <f t="shared" si="35"/>
        <v>0</v>
      </c>
      <c r="DH57" s="510">
        <f t="shared" si="35"/>
        <v>0</v>
      </c>
      <c r="DI57" s="510">
        <f t="shared" si="35"/>
        <v>0</v>
      </c>
      <c r="DJ57" s="510">
        <f t="shared" si="35"/>
        <v>0</v>
      </c>
      <c r="DK57" s="510">
        <f t="shared" si="35"/>
        <v>0</v>
      </c>
      <c r="DL57" s="510">
        <f t="shared" si="35"/>
        <v>0</v>
      </c>
      <c r="DM57" s="510">
        <f t="shared" si="35"/>
        <v>0</v>
      </c>
      <c r="DN57" s="510">
        <f t="shared" si="35"/>
        <v>0</v>
      </c>
      <c r="DO57" s="510">
        <f t="shared" si="35"/>
        <v>0</v>
      </c>
      <c r="DP57" s="510">
        <f t="shared" si="35"/>
        <v>0</v>
      </c>
      <c r="DQ57" s="510">
        <f t="shared" si="35"/>
        <v>0</v>
      </c>
      <c r="DR57" s="510">
        <f t="shared" si="35"/>
        <v>0</v>
      </c>
      <c r="DS57" s="510">
        <f t="shared" si="35"/>
        <v>0</v>
      </c>
      <c r="DT57" s="510">
        <f t="shared" si="35"/>
        <v>0</v>
      </c>
      <c r="DU57" s="510">
        <f t="shared" si="35"/>
        <v>0</v>
      </c>
      <c r="DV57" s="510">
        <f t="shared" si="35"/>
        <v>0</v>
      </c>
      <c r="DW57" s="510">
        <f t="shared" si="35"/>
        <v>0</v>
      </c>
    </row>
    <row r="58" spans="1:127">
      <c r="A58" s="343" t="str">
        <f>"Total "&amp;Inputs!$A$301</f>
        <v>Total Investor 2</v>
      </c>
      <c r="B58" s="970"/>
      <c r="C58" s="970"/>
      <c r="D58" s="476"/>
      <c r="E58" s="476"/>
      <c r="F58" s="518"/>
      <c r="G58" s="513">
        <f t="shared" ref="G58:AL58" ca="1" si="36">G53+G54+G56</f>
        <v>0</v>
      </c>
      <c r="H58" s="513">
        <f t="shared" ca="1" si="36"/>
        <v>0</v>
      </c>
      <c r="I58" s="513">
        <f t="shared" ca="1" si="36"/>
        <v>0</v>
      </c>
      <c r="J58" s="513">
        <f t="shared" ca="1" si="36"/>
        <v>0</v>
      </c>
      <c r="K58" s="513">
        <f t="shared" ca="1" si="36"/>
        <v>0</v>
      </c>
      <c r="L58" s="513">
        <f t="shared" ca="1" si="36"/>
        <v>0</v>
      </c>
      <c r="M58" s="513">
        <f t="shared" ca="1" si="36"/>
        <v>0</v>
      </c>
      <c r="N58" s="513">
        <f t="shared" ca="1" si="36"/>
        <v>0</v>
      </c>
      <c r="O58" s="513">
        <f t="shared" ca="1" si="36"/>
        <v>0</v>
      </c>
      <c r="P58" s="513">
        <f t="shared" ca="1" si="36"/>
        <v>0</v>
      </c>
      <c r="Q58" s="513">
        <f t="shared" ca="1" si="36"/>
        <v>0</v>
      </c>
      <c r="R58" s="513">
        <f t="shared" ca="1" si="36"/>
        <v>0</v>
      </c>
      <c r="S58" s="513">
        <f t="shared" ca="1" si="36"/>
        <v>0</v>
      </c>
      <c r="T58" s="513">
        <f t="shared" ca="1" si="36"/>
        <v>0</v>
      </c>
      <c r="U58" s="513">
        <f t="shared" ca="1" si="36"/>
        <v>0</v>
      </c>
      <c r="V58" s="513">
        <f t="shared" ca="1" si="36"/>
        <v>0</v>
      </c>
      <c r="W58" s="513">
        <f t="shared" ca="1" si="36"/>
        <v>0</v>
      </c>
      <c r="X58" s="513">
        <f t="shared" ca="1" si="36"/>
        <v>0</v>
      </c>
      <c r="Y58" s="513">
        <f t="shared" ca="1" si="36"/>
        <v>0</v>
      </c>
      <c r="Z58" s="513">
        <f t="shared" ca="1" si="36"/>
        <v>0</v>
      </c>
      <c r="AA58" s="513">
        <f t="shared" ca="1" si="36"/>
        <v>0</v>
      </c>
      <c r="AB58" s="513">
        <f t="shared" ca="1" si="36"/>
        <v>0</v>
      </c>
      <c r="AC58" s="513">
        <f t="shared" ca="1" si="36"/>
        <v>0</v>
      </c>
      <c r="AD58" s="513">
        <f t="shared" ca="1" si="36"/>
        <v>0</v>
      </c>
      <c r="AE58" s="513">
        <f t="shared" ca="1" si="36"/>
        <v>0</v>
      </c>
      <c r="AF58" s="513">
        <f t="shared" ca="1" si="36"/>
        <v>0</v>
      </c>
      <c r="AG58" s="513">
        <f t="shared" ca="1" si="36"/>
        <v>0</v>
      </c>
      <c r="AH58" s="513">
        <f t="shared" ca="1" si="36"/>
        <v>0</v>
      </c>
      <c r="AI58" s="513">
        <f t="shared" ca="1" si="36"/>
        <v>0</v>
      </c>
      <c r="AJ58" s="513">
        <f t="shared" ca="1" si="36"/>
        <v>0</v>
      </c>
      <c r="AK58" s="513">
        <f t="shared" ca="1" si="36"/>
        <v>0</v>
      </c>
      <c r="AL58" s="513">
        <f t="shared" ca="1" si="36"/>
        <v>0</v>
      </c>
      <c r="AM58" s="513">
        <f t="shared" ref="AM58:BR58" ca="1" si="37">AM53+AM54+AM56</f>
        <v>0</v>
      </c>
      <c r="AN58" s="513">
        <f t="shared" ca="1" si="37"/>
        <v>0</v>
      </c>
      <c r="AO58" s="513">
        <f t="shared" ca="1" si="37"/>
        <v>0</v>
      </c>
      <c r="AP58" s="513">
        <f t="shared" ca="1" si="37"/>
        <v>0</v>
      </c>
      <c r="AQ58" s="513">
        <f t="shared" ca="1" si="37"/>
        <v>0</v>
      </c>
      <c r="AR58" s="513">
        <f t="shared" ca="1" si="37"/>
        <v>0</v>
      </c>
      <c r="AS58" s="513">
        <f t="shared" ca="1" si="37"/>
        <v>0</v>
      </c>
      <c r="AT58" s="513">
        <f t="shared" ca="1" si="37"/>
        <v>0</v>
      </c>
      <c r="AU58" s="513">
        <f t="shared" ca="1" si="37"/>
        <v>0</v>
      </c>
      <c r="AV58" s="513">
        <f t="shared" ca="1" si="37"/>
        <v>0</v>
      </c>
      <c r="AW58" s="513">
        <f t="shared" ca="1" si="37"/>
        <v>0</v>
      </c>
      <c r="AX58" s="513">
        <f t="shared" ca="1" si="37"/>
        <v>0</v>
      </c>
      <c r="AY58" s="513">
        <f t="shared" ca="1" si="37"/>
        <v>0</v>
      </c>
      <c r="AZ58" s="513">
        <f t="shared" ca="1" si="37"/>
        <v>0</v>
      </c>
      <c r="BA58" s="513">
        <f t="shared" ca="1" si="37"/>
        <v>0</v>
      </c>
      <c r="BB58" s="513">
        <f t="shared" ca="1" si="37"/>
        <v>0</v>
      </c>
      <c r="BC58" s="513">
        <f t="shared" ca="1" si="37"/>
        <v>0</v>
      </c>
      <c r="BD58" s="513">
        <f t="shared" ca="1" si="37"/>
        <v>0</v>
      </c>
      <c r="BE58" s="513">
        <f t="shared" ca="1" si="37"/>
        <v>0</v>
      </c>
      <c r="BF58" s="513">
        <f t="shared" ca="1" si="37"/>
        <v>0</v>
      </c>
      <c r="BG58" s="513">
        <f t="shared" ca="1" si="37"/>
        <v>0</v>
      </c>
      <c r="BH58" s="513">
        <f t="shared" ca="1" si="37"/>
        <v>0</v>
      </c>
      <c r="BI58" s="513">
        <f t="shared" ca="1" si="37"/>
        <v>0</v>
      </c>
      <c r="BJ58" s="513">
        <f t="shared" ca="1" si="37"/>
        <v>0</v>
      </c>
      <c r="BK58" s="513">
        <f t="shared" ca="1" si="37"/>
        <v>0</v>
      </c>
      <c r="BL58" s="513">
        <f t="shared" ca="1" si="37"/>
        <v>0</v>
      </c>
      <c r="BM58" s="513">
        <f t="shared" ca="1" si="37"/>
        <v>0</v>
      </c>
      <c r="BN58" s="513">
        <f t="shared" ca="1" si="37"/>
        <v>0</v>
      </c>
      <c r="BO58" s="513">
        <f t="shared" ca="1" si="37"/>
        <v>0</v>
      </c>
      <c r="BP58" s="513">
        <f t="shared" ca="1" si="37"/>
        <v>0</v>
      </c>
      <c r="BQ58" s="513">
        <f t="shared" ca="1" si="37"/>
        <v>0</v>
      </c>
      <c r="BR58" s="513">
        <f t="shared" ca="1" si="37"/>
        <v>0</v>
      </c>
      <c r="BS58" s="513">
        <f t="shared" ref="BS58:CX58" ca="1" si="38">BS53+BS54+BS56</f>
        <v>0</v>
      </c>
      <c r="BT58" s="513">
        <f t="shared" ca="1" si="38"/>
        <v>0</v>
      </c>
      <c r="BU58" s="513">
        <f t="shared" ca="1" si="38"/>
        <v>0</v>
      </c>
      <c r="BV58" s="513">
        <f t="shared" ca="1" si="38"/>
        <v>0</v>
      </c>
      <c r="BW58" s="513">
        <f t="shared" ca="1" si="38"/>
        <v>0</v>
      </c>
      <c r="BX58" s="513">
        <f t="shared" ca="1" si="38"/>
        <v>0</v>
      </c>
      <c r="BY58" s="513">
        <f t="shared" ca="1" si="38"/>
        <v>0</v>
      </c>
      <c r="BZ58" s="513">
        <f t="shared" ca="1" si="38"/>
        <v>0</v>
      </c>
      <c r="CA58" s="513">
        <f t="shared" ca="1" si="38"/>
        <v>0</v>
      </c>
      <c r="CB58" s="513">
        <f t="shared" ca="1" si="38"/>
        <v>0</v>
      </c>
      <c r="CC58" s="513">
        <f t="shared" ca="1" si="38"/>
        <v>0</v>
      </c>
      <c r="CD58" s="513">
        <f t="shared" ca="1" si="38"/>
        <v>0</v>
      </c>
      <c r="CE58" s="513">
        <f t="shared" ca="1" si="38"/>
        <v>0</v>
      </c>
      <c r="CF58" s="513">
        <f t="shared" ca="1" si="38"/>
        <v>0</v>
      </c>
      <c r="CG58" s="513">
        <f t="shared" ca="1" si="38"/>
        <v>0</v>
      </c>
      <c r="CH58" s="513">
        <f t="shared" ca="1" si="38"/>
        <v>0</v>
      </c>
      <c r="CI58" s="513">
        <f t="shared" ca="1" si="38"/>
        <v>0</v>
      </c>
      <c r="CJ58" s="513">
        <f t="shared" ca="1" si="38"/>
        <v>0</v>
      </c>
      <c r="CK58" s="513">
        <f t="shared" ca="1" si="38"/>
        <v>0</v>
      </c>
      <c r="CL58" s="513">
        <f t="shared" ca="1" si="38"/>
        <v>0</v>
      </c>
      <c r="CM58" s="513">
        <f t="shared" ca="1" si="38"/>
        <v>0</v>
      </c>
      <c r="CN58" s="513">
        <f t="shared" ca="1" si="38"/>
        <v>0</v>
      </c>
      <c r="CO58" s="513">
        <f t="shared" ca="1" si="38"/>
        <v>0</v>
      </c>
      <c r="CP58" s="513">
        <f t="shared" ca="1" si="38"/>
        <v>0</v>
      </c>
      <c r="CQ58" s="513">
        <f t="shared" ca="1" si="38"/>
        <v>0</v>
      </c>
      <c r="CR58" s="513">
        <f t="shared" ca="1" si="38"/>
        <v>0</v>
      </c>
      <c r="CS58" s="513">
        <f t="shared" ca="1" si="38"/>
        <v>0</v>
      </c>
      <c r="CT58" s="513">
        <f t="shared" ca="1" si="38"/>
        <v>0</v>
      </c>
      <c r="CU58" s="513">
        <f t="shared" ca="1" si="38"/>
        <v>0</v>
      </c>
      <c r="CV58" s="513">
        <f t="shared" ca="1" si="38"/>
        <v>0</v>
      </c>
      <c r="CW58" s="513">
        <f t="shared" ca="1" si="38"/>
        <v>0</v>
      </c>
      <c r="CX58" s="513">
        <f t="shared" ca="1" si="38"/>
        <v>0</v>
      </c>
      <c r="CY58" s="513">
        <f t="shared" ref="CY58:DW58" ca="1" si="39">CY53+CY54+CY56</f>
        <v>0</v>
      </c>
      <c r="CZ58" s="513">
        <f t="shared" ca="1" si="39"/>
        <v>0</v>
      </c>
      <c r="DA58" s="513">
        <f t="shared" ca="1" si="39"/>
        <v>0</v>
      </c>
      <c r="DB58" s="513">
        <f t="shared" ca="1" si="39"/>
        <v>0</v>
      </c>
      <c r="DC58" s="513">
        <f t="shared" ca="1" si="39"/>
        <v>0</v>
      </c>
      <c r="DD58" s="513">
        <f t="shared" ca="1" si="39"/>
        <v>0</v>
      </c>
      <c r="DE58" s="513">
        <f t="shared" ca="1" si="39"/>
        <v>0</v>
      </c>
      <c r="DF58" s="513">
        <f t="shared" ca="1" si="39"/>
        <v>0</v>
      </c>
      <c r="DG58" s="513">
        <f t="shared" ca="1" si="39"/>
        <v>0</v>
      </c>
      <c r="DH58" s="513">
        <f t="shared" ca="1" si="39"/>
        <v>0</v>
      </c>
      <c r="DI58" s="513">
        <f t="shared" ca="1" si="39"/>
        <v>0</v>
      </c>
      <c r="DJ58" s="513">
        <f t="shared" ca="1" si="39"/>
        <v>0</v>
      </c>
      <c r="DK58" s="513">
        <f t="shared" ca="1" si="39"/>
        <v>0</v>
      </c>
      <c r="DL58" s="513">
        <f t="shared" ca="1" si="39"/>
        <v>0</v>
      </c>
      <c r="DM58" s="513">
        <f t="shared" ca="1" si="39"/>
        <v>0</v>
      </c>
      <c r="DN58" s="513">
        <f t="shared" ca="1" si="39"/>
        <v>0</v>
      </c>
      <c r="DO58" s="513">
        <f t="shared" ca="1" si="39"/>
        <v>0</v>
      </c>
      <c r="DP58" s="513">
        <f t="shared" ca="1" si="39"/>
        <v>0</v>
      </c>
      <c r="DQ58" s="513">
        <f t="shared" ca="1" si="39"/>
        <v>0</v>
      </c>
      <c r="DR58" s="513">
        <f t="shared" ca="1" si="39"/>
        <v>0</v>
      </c>
      <c r="DS58" s="513">
        <f t="shared" ca="1" si="39"/>
        <v>0</v>
      </c>
      <c r="DT58" s="513">
        <f t="shared" ca="1" si="39"/>
        <v>0</v>
      </c>
      <c r="DU58" s="513">
        <f t="shared" ca="1" si="39"/>
        <v>0</v>
      </c>
      <c r="DV58" s="513">
        <f t="shared" ca="1" si="39"/>
        <v>0</v>
      </c>
      <c r="DW58" s="513">
        <f t="shared" ca="1" si="39"/>
        <v>0</v>
      </c>
    </row>
    <row r="59" spans="1:127">
      <c r="B59" s="970"/>
      <c r="C59" s="970"/>
      <c r="D59" s="471"/>
      <c r="E59" s="471"/>
    </row>
    <row r="60" spans="1:127">
      <c r="A60" s="860" t="str">
        <f>Inputs!$A$301&amp;" Distribution Flows"</f>
        <v>Investor 2 Distribution Flows</v>
      </c>
      <c r="B60" s="861"/>
      <c r="C60" s="861"/>
      <c r="D60" s="962"/>
      <c r="E60" s="863"/>
      <c r="F60" s="869"/>
      <c r="G60" s="638">
        <f>G$23</f>
        <v>46934</v>
      </c>
      <c r="H60" s="638">
        <f t="shared" ref="H60:BS60" si="40">H$23</f>
        <v>47665</v>
      </c>
      <c r="I60" s="638">
        <f t="shared" si="40"/>
        <v>47849</v>
      </c>
      <c r="J60" s="638">
        <f t="shared" si="40"/>
        <v>48030</v>
      </c>
      <c r="K60" s="638">
        <f t="shared" si="40"/>
        <v>48214</v>
      </c>
      <c r="L60" s="638">
        <f t="shared" si="40"/>
        <v>48396</v>
      </c>
      <c r="M60" s="638">
        <f t="shared" si="40"/>
        <v>48580</v>
      </c>
      <c r="N60" s="638">
        <f t="shared" si="40"/>
        <v>48761</v>
      </c>
      <c r="O60" s="638">
        <f t="shared" si="40"/>
        <v>48945</v>
      </c>
      <c r="P60" s="638">
        <f t="shared" si="40"/>
        <v>49126</v>
      </c>
      <c r="Q60" s="638">
        <f t="shared" si="40"/>
        <v>49310</v>
      </c>
      <c r="R60" s="638">
        <f t="shared" si="40"/>
        <v>49491</v>
      </c>
      <c r="S60" s="638">
        <f t="shared" si="40"/>
        <v>49675</v>
      </c>
      <c r="T60" s="638">
        <f t="shared" si="40"/>
        <v>49857</v>
      </c>
      <c r="U60" s="638">
        <f t="shared" si="40"/>
        <v>50041</v>
      </c>
      <c r="V60" s="638">
        <f t="shared" si="40"/>
        <v>50222</v>
      </c>
      <c r="W60" s="638">
        <f t="shared" si="40"/>
        <v>50406</v>
      </c>
      <c r="X60" s="638">
        <f t="shared" si="40"/>
        <v>50587</v>
      </c>
      <c r="Y60" s="638">
        <f t="shared" si="40"/>
        <v>50771</v>
      </c>
      <c r="Z60" s="638">
        <f t="shared" si="40"/>
        <v>50952</v>
      </c>
      <c r="AA60" s="638">
        <f t="shared" si="40"/>
        <v>51136</v>
      </c>
      <c r="AB60" s="638">
        <f t="shared" si="40"/>
        <v>51318</v>
      </c>
      <c r="AC60" s="638">
        <f t="shared" si="40"/>
        <v>51502</v>
      </c>
      <c r="AD60" s="638">
        <f t="shared" si="40"/>
        <v>51683</v>
      </c>
      <c r="AE60" s="638">
        <f t="shared" si="40"/>
        <v>51867</v>
      </c>
      <c r="AF60" s="638">
        <f t="shared" si="40"/>
        <v>52048</v>
      </c>
      <c r="AG60" s="638">
        <f t="shared" si="40"/>
        <v>52232</v>
      </c>
      <c r="AH60" s="638">
        <f t="shared" si="40"/>
        <v>52413</v>
      </c>
      <c r="AI60" s="638">
        <f t="shared" si="40"/>
        <v>52597</v>
      </c>
      <c r="AJ60" s="638">
        <f t="shared" si="40"/>
        <v>52779</v>
      </c>
      <c r="AK60" s="638">
        <f t="shared" si="40"/>
        <v>52963</v>
      </c>
      <c r="AL60" s="638">
        <f t="shared" si="40"/>
        <v>53144</v>
      </c>
      <c r="AM60" s="638">
        <f t="shared" si="40"/>
        <v>53328</v>
      </c>
      <c r="AN60" s="638">
        <f t="shared" si="40"/>
        <v>53509</v>
      </c>
      <c r="AO60" s="638">
        <f t="shared" si="40"/>
        <v>53693</v>
      </c>
      <c r="AP60" s="638">
        <f t="shared" si="40"/>
        <v>53874</v>
      </c>
      <c r="AQ60" s="638">
        <f t="shared" si="40"/>
        <v>54058</v>
      </c>
      <c r="AR60" s="638">
        <f t="shared" si="40"/>
        <v>54240</v>
      </c>
      <c r="AS60" s="638">
        <f t="shared" si="40"/>
        <v>54424</v>
      </c>
      <c r="AT60" s="638">
        <f t="shared" si="40"/>
        <v>54605</v>
      </c>
      <c r="AU60" s="638">
        <f t="shared" si="40"/>
        <v>54789</v>
      </c>
      <c r="AV60" s="638">
        <f t="shared" si="40"/>
        <v>54970</v>
      </c>
      <c r="AW60" s="638">
        <f t="shared" si="40"/>
        <v>55154</v>
      </c>
      <c r="AX60" s="638">
        <f t="shared" si="40"/>
        <v>55335</v>
      </c>
      <c r="AY60" s="638">
        <f t="shared" si="40"/>
        <v>55519</v>
      </c>
      <c r="AZ60" s="638">
        <f t="shared" si="40"/>
        <v>55701</v>
      </c>
      <c r="BA60" s="638">
        <f t="shared" si="40"/>
        <v>55885</v>
      </c>
      <c r="BB60" s="638">
        <f t="shared" si="40"/>
        <v>56066</v>
      </c>
      <c r="BC60" s="638">
        <f t="shared" si="40"/>
        <v>56250</v>
      </c>
      <c r="BD60" s="638">
        <f t="shared" si="40"/>
        <v>56431</v>
      </c>
      <c r="BE60" s="638">
        <f t="shared" si="40"/>
        <v>56615</v>
      </c>
      <c r="BF60" s="638">
        <f t="shared" si="40"/>
        <v>56796</v>
      </c>
      <c r="BG60" s="638">
        <f t="shared" si="40"/>
        <v>56980</v>
      </c>
      <c r="BH60" s="638">
        <f t="shared" si="40"/>
        <v>57162</v>
      </c>
      <c r="BI60" s="638">
        <f t="shared" si="40"/>
        <v>57346</v>
      </c>
      <c r="BJ60" s="638">
        <f t="shared" si="40"/>
        <v>57527</v>
      </c>
      <c r="BK60" s="638">
        <f t="shared" si="40"/>
        <v>57711</v>
      </c>
      <c r="BL60" s="638">
        <f t="shared" si="40"/>
        <v>57892</v>
      </c>
      <c r="BM60" s="638">
        <f t="shared" si="40"/>
        <v>58076</v>
      </c>
      <c r="BN60" s="638">
        <f t="shared" si="40"/>
        <v>58257</v>
      </c>
      <c r="BO60" s="638">
        <f t="shared" si="40"/>
        <v>58441</v>
      </c>
      <c r="BP60" s="638">
        <f t="shared" si="40"/>
        <v>58623</v>
      </c>
      <c r="BQ60" s="638">
        <f t="shared" si="40"/>
        <v>58807</v>
      </c>
      <c r="BR60" s="638">
        <f t="shared" si="40"/>
        <v>58988</v>
      </c>
      <c r="BS60" s="638">
        <f t="shared" si="40"/>
        <v>59172</v>
      </c>
      <c r="BT60" s="638">
        <f t="shared" ref="BT60:DW60" si="41">BT$23</f>
        <v>59353</v>
      </c>
      <c r="BU60" s="638">
        <f t="shared" si="41"/>
        <v>59537</v>
      </c>
      <c r="BV60" s="638">
        <f t="shared" si="41"/>
        <v>59718</v>
      </c>
      <c r="BW60" s="638">
        <f t="shared" si="41"/>
        <v>59902</v>
      </c>
      <c r="BX60" s="638">
        <f t="shared" si="41"/>
        <v>60084</v>
      </c>
      <c r="BY60" s="638">
        <f t="shared" si="41"/>
        <v>60268</v>
      </c>
      <c r="BZ60" s="638">
        <f t="shared" si="41"/>
        <v>60449</v>
      </c>
      <c r="CA60" s="638">
        <f t="shared" si="41"/>
        <v>60633</v>
      </c>
      <c r="CB60" s="638">
        <f t="shared" si="41"/>
        <v>60814</v>
      </c>
      <c r="CC60" s="638">
        <f t="shared" si="41"/>
        <v>60998</v>
      </c>
      <c r="CD60" s="638">
        <f t="shared" si="41"/>
        <v>61179</v>
      </c>
      <c r="CE60" s="638">
        <f t="shared" si="41"/>
        <v>61363</v>
      </c>
      <c r="CF60" s="638">
        <f t="shared" si="41"/>
        <v>61545</v>
      </c>
      <c r="CG60" s="638">
        <f t="shared" si="41"/>
        <v>61729</v>
      </c>
      <c r="CH60" s="638">
        <f t="shared" si="41"/>
        <v>61910</v>
      </c>
      <c r="CI60" s="638">
        <f t="shared" si="41"/>
        <v>62094</v>
      </c>
      <c r="CJ60" s="638">
        <f t="shared" si="41"/>
        <v>62275</v>
      </c>
      <c r="CK60" s="638">
        <f t="shared" si="41"/>
        <v>62459</v>
      </c>
      <c r="CL60" s="638">
        <f t="shared" si="41"/>
        <v>62640</v>
      </c>
      <c r="CM60" s="638">
        <f t="shared" si="41"/>
        <v>62824</v>
      </c>
      <c r="CN60" s="638">
        <f t="shared" si="41"/>
        <v>63006</v>
      </c>
      <c r="CO60" s="638">
        <f t="shared" si="41"/>
        <v>63190</v>
      </c>
      <c r="CP60" s="638">
        <f t="shared" si="41"/>
        <v>63371</v>
      </c>
      <c r="CQ60" s="638">
        <f t="shared" si="41"/>
        <v>63555</v>
      </c>
      <c r="CR60" s="638">
        <f t="shared" si="41"/>
        <v>63736</v>
      </c>
      <c r="CS60" s="638">
        <f t="shared" si="41"/>
        <v>63920</v>
      </c>
      <c r="CT60" s="638">
        <f t="shared" si="41"/>
        <v>64101</v>
      </c>
      <c r="CU60" s="638">
        <f t="shared" si="41"/>
        <v>64285</v>
      </c>
      <c r="CV60" s="638">
        <f t="shared" si="41"/>
        <v>64467</v>
      </c>
      <c r="CW60" s="638">
        <f t="shared" si="41"/>
        <v>64651</v>
      </c>
      <c r="CX60" s="638">
        <f t="shared" si="41"/>
        <v>64832</v>
      </c>
      <c r="CY60" s="638">
        <f t="shared" si="41"/>
        <v>65016</v>
      </c>
      <c r="CZ60" s="638">
        <f t="shared" si="41"/>
        <v>65197</v>
      </c>
      <c r="DA60" s="638">
        <f t="shared" si="41"/>
        <v>65381</v>
      </c>
      <c r="DB60" s="638">
        <f t="shared" si="41"/>
        <v>65562</v>
      </c>
      <c r="DC60" s="638">
        <f t="shared" si="41"/>
        <v>65746</v>
      </c>
      <c r="DD60" s="638">
        <f t="shared" si="41"/>
        <v>65928</v>
      </c>
      <c r="DE60" s="638">
        <f t="shared" si="41"/>
        <v>66112</v>
      </c>
      <c r="DF60" s="638">
        <f t="shared" si="41"/>
        <v>66293</v>
      </c>
      <c r="DG60" s="638">
        <f t="shared" si="41"/>
        <v>66477</v>
      </c>
      <c r="DH60" s="638">
        <f t="shared" si="41"/>
        <v>66658</v>
      </c>
      <c r="DI60" s="638">
        <f t="shared" si="41"/>
        <v>66842</v>
      </c>
      <c r="DJ60" s="638">
        <f t="shared" si="41"/>
        <v>67023</v>
      </c>
      <c r="DK60" s="638">
        <f t="shared" si="41"/>
        <v>67207</v>
      </c>
      <c r="DL60" s="638">
        <f t="shared" si="41"/>
        <v>67389</v>
      </c>
      <c r="DM60" s="638">
        <f t="shared" si="41"/>
        <v>67573</v>
      </c>
      <c r="DN60" s="638">
        <f t="shared" si="41"/>
        <v>67754</v>
      </c>
      <c r="DO60" s="638">
        <f t="shared" si="41"/>
        <v>67938</v>
      </c>
      <c r="DP60" s="638">
        <f t="shared" si="41"/>
        <v>68119</v>
      </c>
      <c r="DQ60" s="638">
        <f t="shared" si="41"/>
        <v>68303</v>
      </c>
      <c r="DR60" s="638">
        <f t="shared" si="41"/>
        <v>68484</v>
      </c>
      <c r="DS60" s="638">
        <f t="shared" si="41"/>
        <v>68668</v>
      </c>
      <c r="DT60" s="638">
        <f t="shared" si="41"/>
        <v>68850</v>
      </c>
      <c r="DU60" s="638">
        <f t="shared" si="41"/>
        <v>69034</v>
      </c>
      <c r="DV60" s="638">
        <f t="shared" si="41"/>
        <v>69215</v>
      </c>
      <c r="DW60" s="638">
        <f t="shared" si="41"/>
        <v>69399</v>
      </c>
    </row>
    <row r="61" spans="1:127">
      <c r="A61" s="1017" t="str">
        <f>A53</f>
        <v>SHL Principal</v>
      </c>
      <c r="B61" s="970"/>
      <c r="C61" s="970"/>
      <c r="D61" s="471"/>
      <c r="E61" s="471"/>
      <c r="F61" s="611"/>
      <c r="G61" s="510">
        <f ca="1">(G$60=$B$9)*G53+((G$60-G$52)/(H$52-G$52)*H53+(G$52-F$60)/(G$52-F$52)*G53)*(G$60&gt;$B$10)+IF(G$60=$B$10,SUM($F53:F53)-SUM($F61:F61)+G53+(G$60-G$52)/(H$52-G$52)*H53,0)</f>
        <v>0</v>
      </c>
      <c r="H61" s="510">
        <f ca="1">(H$60=$B$9)*H53+((H$60-H$52)/(I$52-H$52)*I53+(H$52-G$60)/(H$52-G$52)*H53)*(H$60&gt;$B$10)+IF(H$60=$B$10,SUM($F53:G53)-SUM($F61:G61)+H53+(H$60-H$52)/(I$52-H$52)*I53,0)</f>
        <v>0</v>
      </c>
      <c r="I61" s="510">
        <f ca="1">(I$60=$B$9)*I53+((I$60-I$52)/(J$52-I$52)*J53+(I$52-H$60)/(I$52-H$52)*I53)*(I$60&gt;$B$10)+IF(I$60=$B$10,SUM($F53:H53)-SUM($F61:H61)+I53+(I$60-I$52)/(J$52-I$52)*J53,0)</f>
        <v>0</v>
      </c>
      <c r="J61" s="510">
        <f ca="1">(J$60=$B$9)*J53+((J$60-J$52)/(K$52-J$52)*K53+(J$52-I$60)/(J$52-I$52)*J53)*(J$60&gt;$B$10)+IF(J$60=$B$10,SUM($F53:I53)-SUM($F61:I61)+J53+(J$60-J$52)/(K$52-J$52)*K53,0)</f>
        <v>0</v>
      </c>
      <c r="K61" s="510">
        <f ca="1">(K$60=$B$9)*K53+((K$60-K$52)/(L$52-K$52)*L53+(K$52-J$60)/(K$52-J$52)*K53)*(K$60&gt;$B$10)+IF(K$60=$B$10,SUM($F53:J53)-SUM($F61:J61)+K53+(K$60-K$52)/(L$52-K$52)*L53,0)</f>
        <v>0</v>
      </c>
      <c r="L61" s="510">
        <f ca="1">(L$60=$B$9)*L53+((L$60-L$52)/(M$52-L$52)*M53+(L$52-K$60)/(L$52-K$52)*L53)*(L$60&gt;$B$10)+IF(L$60=$B$10,SUM($F53:K53)-SUM($F61:K61)+L53+(L$60-L$52)/(M$52-L$52)*M53,0)</f>
        <v>0</v>
      </c>
      <c r="M61" s="510">
        <f ca="1">(M$60=$B$9)*M53+((M$60-M$52)/(N$52-M$52)*N53+(M$52-L$60)/(M$52-L$52)*M53)*(M$60&gt;$B$10)+IF(M$60=$B$10,SUM($F53:L53)-SUM($F61:L61)+M53+(M$60-M$52)/(N$52-M$52)*N53,0)</f>
        <v>0</v>
      </c>
      <c r="N61" s="510">
        <f ca="1">(N$60=$B$9)*N53+((N$60-N$52)/(O$52-N$52)*O53+(N$52-M$60)/(N$52-M$52)*N53)*(N$60&gt;$B$10)+IF(N$60=$B$10,SUM($F53:M53)-SUM($F61:M61)+N53+(N$60-N$52)/(O$52-N$52)*O53,0)</f>
        <v>0</v>
      </c>
      <c r="O61" s="510">
        <f ca="1">(O$60=$B$9)*O53+((O$60-O$52)/(P$52-O$52)*P53+(O$52-N$60)/(O$52-N$52)*O53)*(O$60&gt;$B$10)+IF(O$60=$B$10,SUM($F53:N53)-SUM($F61:N61)+O53+(O$60-O$52)/(P$52-O$52)*P53,0)</f>
        <v>0</v>
      </c>
      <c r="P61" s="510">
        <f ca="1">(P$60=$B$9)*P53+((P$60-P$52)/(Q$52-P$52)*Q53+(P$52-O$60)/(P$52-O$52)*P53)*(P$60&gt;$B$10)+IF(P$60=$B$10,SUM($F53:O53)-SUM($F61:O61)+P53+(P$60-P$52)/(Q$52-P$52)*Q53,0)</f>
        <v>0</v>
      </c>
      <c r="Q61" s="510">
        <f ca="1">(Q$60=$B$9)*Q53+((Q$60-Q$52)/(R$52-Q$52)*R53+(Q$52-P$60)/(Q$52-P$52)*Q53)*(Q$60&gt;$B$10)+IF(Q$60=$B$10,SUM($F53:P53)-SUM($F61:P61)+Q53+(Q$60-Q$52)/(R$52-Q$52)*R53,0)</f>
        <v>0</v>
      </c>
      <c r="R61" s="510">
        <f ca="1">(R$60=$B$9)*R53+((R$60-R$52)/(S$52-R$52)*S53+(R$52-Q$60)/(R$52-Q$52)*R53)*(R$60&gt;$B$10)+IF(R$60=$B$10,SUM($F53:Q53)-SUM($F61:Q61)+R53+(R$60-R$52)/(S$52-R$52)*S53,0)</f>
        <v>0</v>
      </c>
      <c r="S61" s="510">
        <f ca="1">(S$60=$B$9)*S53+((S$60-S$52)/(T$52-S$52)*T53+(S$52-R$60)/(S$52-R$52)*S53)*(S$60&gt;$B$10)+IF(S$60=$B$10,SUM($F53:R53)-SUM($F61:R61)+S53+(S$60-S$52)/(T$52-S$52)*T53,0)</f>
        <v>0</v>
      </c>
      <c r="T61" s="510">
        <f ca="1">(T$60=$B$9)*T53+((T$60-T$52)/(U$52-T$52)*U53+(T$52-S$60)/(T$52-S$52)*T53)*(T$60&gt;$B$10)+IF(T$60=$B$10,SUM($F53:S53)-SUM($F61:S61)+T53+(T$60-T$52)/(U$52-T$52)*U53,0)</f>
        <v>0</v>
      </c>
      <c r="U61" s="510">
        <f ca="1">(U$60=$B$9)*U53+((U$60-U$52)/(V$52-U$52)*V53+(U$52-T$60)/(U$52-T$52)*U53)*(U$60&gt;$B$10)+IF(U$60=$B$10,SUM($F53:T53)-SUM($F61:T61)+U53+(U$60-U$52)/(V$52-U$52)*V53,0)</f>
        <v>0</v>
      </c>
      <c r="V61" s="510">
        <f ca="1">(V$60=$B$9)*V53+((V$60-V$52)/(W$52-V$52)*W53+(V$52-U$60)/(V$52-U$52)*V53)*(V$60&gt;$B$10)+IF(V$60=$B$10,SUM($F53:U53)-SUM($F61:U61)+V53+(V$60-V$52)/(W$52-V$52)*W53,0)</f>
        <v>0</v>
      </c>
      <c r="W61" s="510">
        <f ca="1">(W$60=$B$9)*W53+((W$60-W$52)/(X$52-W$52)*X53+(W$52-V$60)/(W$52-V$52)*W53)*(W$60&gt;$B$10)+IF(W$60=$B$10,SUM($F53:V53)-SUM($F61:V61)+W53+(W$60-W$52)/(X$52-W$52)*X53,0)</f>
        <v>0</v>
      </c>
      <c r="X61" s="510">
        <f ca="1">(X$60=$B$9)*X53+((X$60-X$52)/(Y$52-X$52)*Y53+(X$52-W$60)/(X$52-W$52)*X53)*(X$60&gt;$B$10)+IF(X$60=$B$10,SUM($F53:W53)-SUM($F61:W61)+X53+(X$60-X$52)/(Y$52-X$52)*Y53,0)</f>
        <v>0</v>
      </c>
      <c r="Y61" s="510">
        <f ca="1">(Y$60=$B$9)*Y53+((Y$60-Y$52)/(Z$52-Y$52)*Z53+(Y$52-X$60)/(Y$52-X$52)*Y53)*(Y$60&gt;$B$10)+IF(Y$60=$B$10,SUM($F53:X53)-SUM($F61:X61)+Y53+(Y$60-Y$52)/(Z$52-Y$52)*Z53,0)</f>
        <v>0</v>
      </c>
      <c r="Z61" s="510">
        <f ca="1">(Z$60=$B$9)*Z53+((Z$60-Z$52)/(AA$52-Z$52)*AA53+(Z$52-Y$60)/(Z$52-Y$52)*Z53)*(Z$60&gt;$B$10)+IF(Z$60=$B$10,SUM($F53:Y53)-SUM($F61:Y61)+Z53+(Z$60-Z$52)/(AA$52-Z$52)*AA53,0)</f>
        <v>0</v>
      </c>
      <c r="AA61" s="510">
        <f ca="1">(AA$60=$B$9)*AA53+((AA$60-AA$52)/(AB$52-AA$52)*AB53+(AA$52-Z$60)/(AA$52-Z$52)*AA53)*(AA$60&gt;$B$10)+IF(AA$60=$B$10,SUM($F53:Z53)-SUM($F61:Z61)+AA53+(AA$60-AA$52)/(AB$52-AA$52)*AB53,0)</f>
        <v>0</v>
      </c>
      <c r="AB61" s="510">
        <f ca="1">(AB$60=$B$9)*AB53+((AB$60-AB$52)/(AC$52-AB$52)*AC53+(AB$52-AA$60)/(AB$52-AA$52)*AB53)*(AB$60&gt;$B$10)+IF(AB$60=$B$10,SUM($F53:AA53)-SUM($F61:AA61)+AB53+(AB$60-AB$52)/(AC$52-AB$52)*AC53,0)</f>
        <v>0</v>
      </c>
      <c r="AC61" s="510">
        <f ca="1">(AC$60=$B$9)*AC53+((AC$60-AC$52)/(AD$52-AC$52)*AD53+(AC$52-AB$60)/(AC$52-AB$52)*AC53)*(AC$60&gt;$B$10)+IF(AC$60=$B$10,SUM($F53:AB53)-SUM($F61:AB61)+AC53+(AC$60-AC$52)/(AD$52-AC$52)*AD53,0)</f>
        <v>0</v>
      </c>
      <c r="AD61" s="510">
        <f ca="1">(AD$60=$B$9)*AD53+((AD$60-AD$52)/(AE$52-AD$52)*AE53+(AD$52-AC$60)/(AD$52-AC$52)*AD53)*(AD$60&gt;$B$10)+IF(AD$60=$B$10,SUM($F53:AC53)-SUM($F61:AC61)+AD53+(AD$60-AD$52)/(AE$52-AD$52)*AE53,0)</f>
        <v>0</v>
      </c>
      <c r="AE61" s="510">
        <f ca="1">(AE$60=$B$9)*AE53+((AE$60-AE$52)/(AF$52-AE$52)*AF53+(AE$52-AD$60)/(AE$52-AD$52)*AE53)*(AE$60&gt;$B$10)+IF(AE$60=$B$10,SUM($F53:AD53)-SUM($F61:AD61)+AE53+(AE$60-AE$52)/(AF$52-AE$52)*AF53,0)</f>
        <v>0</v>
      </c>
      <c r="AF61" s="510">
        <f ca="1">(AF$60=$B$9)*AF53+((AF$60-AF$52)/(AG$52-AF$52)*AG53+(AF$52-AE$60)/(AF$52-AE$52)*AF53)*(AF$60&gt;$B$10)+IF(AF$60=$B$10,SUM($F53:AE53)-SUM($F61:AE61)+AF53+(AF$60-AF$52)/(AG$52-AF$52)*AG53,0)</f>
        <v>0</v>
      </c>
      <c r="AG61" s="510">
        <f ca="1">(AG$60=$B$9)*AG53+((AG$60-AG$52)/(AH$52-AG$52)*AH53+(AG$52-AF$60)/(AG$52-AF$52)*AG53)*(AG$60&gt;$B$10)+IF(AG$60=$B$10,SUM($F53:AF53)-SUM($F61:AF61)+AG53+(AG$60-AG$52)/(AH$52-AG$52)*AH53,0)</f>
        <v>0</v>
      </c>
      <c r="AH61" s="510">
        <f ca="1">(AH$60=$B$9)*AH53+((AH$60-AH$52)/(AI$52-AH$52)*AI53+(AH$52-AG$60)/(AH$52-AG$52)*AH53)*(AH$60&gt;$B$10)+IF(AH$60=$B$10,SUM($F53:AG53)-SUM($F61:AG61)+AH53+(AH$60-AH$52)/(AI$52-AH$52)*AI53,0)</f>
        <v>0</v>
      </c>
      <c r="AI61" s="510">
        <f ca="1">(AI$60=$B$9)*AI53+((AI$60-AI$52)/(AJ$52-AI$52)*AJ53+(AI$52-AH$60)/(AI$52-AH$52)*AI53)*(AI$60&gt;$B$10)+IF(AI$60=$B$10,SUM($F53:AH53)-SUM($F61:AH61)+AI53+(AI$60-AI$52)/(AJ$52-AI$52)*AJ53,0)</f>
        <v>0</v>
      </c>
      <c r="AJ61" s="510">
        <f ca="1">(AJ$60=$B$9)*AJ53+((AJ$60-AJ$52)/(AK$52-AJ$52)*AK53+(AJ$52-AI$60)/(AJ$52-AI$52)*AJ53)*(AJ$60&gt;$B$10)+IF(AJ$60=$B$10,SUM($F53:AI53)-SUM($F61:AI61)+AJ53+(AJ$60-AJ$52)/(AK$52-AJ$52)*AK53,0)</f>
        <v>0</v>
      </c>
      <c r="AK61" s="510">
        <f ca="1">(AK$60=$B$9)*AK53+((AK$60-AK$52)/(AL$52-AK$52)*AL53+(AK$52-AJ$60)/(AK$52-AJ$52)*AK53)*(AK$60&gt;$B$10)+IF(AK$60=$B$10,SUM($F53:AJ53)-SUM($F61:AJ61)+AK53+(AK$60-AK$52)/(AL$52-AK$52)*AL53,0)</f>
        <v>0</v>
      </c>
      <c r="AL61" s="510">
        <f ca="1">(AL$60=$B$9)*AL53+((AL$60-AL$52)/(AM$52-AL$52)*AM53+(AL$52-AK$60)/(AL$52-AK$52)*AL53)*(AL$60&gt;$B$10)+IF(AL$60=$B$10,SUM($F53:AK53)-SUM($F61:AK61)+AL53+(AL$60-AL$52)/(AM$52-AL$52)*AM53,0)</f>
        <v>0</v>
      </c>
      <c r="AM61" s="510">
        <f ca="1">(AM$60=$B$9)*AM53+((AM$60-AM$52)/(AN$52-AM$52)*AN53+(AM$52-AL$60)/(AM$52-AL$52)*AM53)*(AM$60&gt;$B$10)+IF(AM$60=$B$10,SUM($F53:AL53)-SUM($F61:AL61)+AM53+(AM$60-AM$52)/(AN$52-AM$52)*AN53,0)</f>
        <v>0</v>
      </c>
      <c r="AN61" s="510">
        <f ca="1">(AN$60=$B$9)*AN53+((AN$60-AN$52)/(AO$52-AN$52)*AO53+(AN$52-AM$60)/(AN$52-AM$52)*AN53)*(AN$60&gt;$B$10)+IF(AN$60=$B$10,SUM($F53:AM53)-SUM($F61:AM61)+AN53+(AN$60-AN$52)/(AO$52-AN$52)*AO53,0)</f>
        <v>0</v>
      </c>
      <c r="AO61" s="510">
        <f ca="1">(AO$60=$B$9)*AO53+((AO$60-AO$52)/(AP$52-AO$52)*AP53+(AO$52-AN$60)/(AO$52-AN$52)*AO53)*(AO$60&gt;$B$10)+IF(AO$60=$B$10,SUM($F53:AN53)-SUM($F61:AN61)+AO53+(AO$60-AO$52)/(AP$52-AO$52)*AP53,0)</f>
        <v>0</v>
      </c>
      <c r="AP61" s="510">
        <f ca="1">(AP$60=$B$9)*AP53+((AP$60-AP$52)/(AQ$52-AP$52)*AQ53+(AP$52-AO$60)/(AP$52-AO$52)*AP53)*(AP$60&gt;$B$10)+IF(AP$60=$B$10,SUM($F53:AO53)-SUM($F61:AO61)+AP53+(AP$60-AP$52)/(AQ$52-AP$52)*AQ53,0)</f>
        <v>0</v>
      </c>
      <c r="AQ61" s="510">
        <f ca="1">(AQ$60=$B$9)*AQ53+((AQ$60-AQ$52)/(AR$52-AQ$52)*AR53+(AQ$52-AP$60)/(AQ$52-AP$52)*AQ53)*(AQ$60&gt;$B$10)+IF(AQ$60=$B$10,SUM($F53:AP53)-SUM($F61:AP61)+AQ53+(AQ$60-AQ$52)/(AR$52-AQ$52)*AR53,0)</f>
        <v>0</v>
      </c>
      <c r="AR61" s="510">
        <f ca="1">(AR$60=$B$9)*AR53+((AR$60-AR$52)/(AS$52-AR$52)*AS53+(AR$52-AQ$60)/(AR$52-AQ$52)*AR53)*(AR$60&gt;$B$10)+IF(AR$60=$B$10,SUM($F53:AQ53)-SUM($F61:AQ61)+AR53+(AR$60-AR$52)/(AS$52-AR$52)*AS53,0)</f>
        <v>0</v>
      </c>
      <c r="AS61" s="510">
        <f ca="1">(AS$60=$B$9)*AS53+((AS$60-AS$52)/(AT$52-AS$52)*AT53+(AS$52-AR$60)/(AS$52-AR$52)*AS53)*(AS$60&gt;$B$10)+IF(AS$60=$B$10,SUM($F53:AR53)-SUM($F61:AR61)+AS53+(AS$60-AS$52)/(AT$52-AS$52)*AT53,0)</f>
        <v>0</v>
      </c>
      <c r="AT61" s="510">
        <f ca="1">(AT$60=$B$9)*AT53+((AT$60-AT$52)/(AU$52-AT$52)*AU53+(AT$52-AS$60)/(AT$52-AS$52)*AT53)*(AT$60&gt;$B$10)+IF(AT$60=$B$10,SUM($F53:AS53)-SUM($F61:AS61)+AT53+(AT$60-AT$52)/(AU$52-AT$52)*AU53,0)</f>
        <v>0</v>
      </c>
      <c r="AU61" s="510">
        <f ca="1">(AU$60=$B$9)*AU53+((AU$60-AU$52)/(AV$52-AU$52)*AV53+(AU$52-AT$60)/(AU$52-AT$52)*AU53)*(AU$60&gt;$B$10)+IF(AU$60=$B$10,SUM($F53:AT53)-SUM($F61:AT61)+AU53+(AU$60-AU$52)/(AV$52-AU$52)*AV53,0)</f>
        <v>0</v>
      </c>
      <c r="AV61" s="510">
        <f ca="1">(AV$60=$B$9)*AV53+((AV$60-AV$52)/(AW$52-AV$52)*AW53+(AV$52-AU$60)/(AV$52-AU$52)*AV53)*(AV$60&gt;$B$10)+IF(AV$60=$B$10,SUM($F53:AU53)-SUM($F61:AU61)+AV53+(AV$60-AV$52)/(AW$52-AV$52)*AW53,0)</f>
        <v>0</v>
      </c>
      <c r="AW61" s="510">
        <f ca="1">(AW$60=$B$9)*AW53+((AW$60-AW$52)/(AX$52-AW$52)*AX53+(AW$52-AV$60)/(AW$52-AV$52)*AW53)*(AW$60&gt;$B$10)+IF(AW$60=$B$10,SUM($F53:AV53)-SUM($F61:AV61)+AW53+(AW$60-AW$52)/(AX$52-AW$52)*AX53,0)</f>
        <v>0</v>
      </c>
      <c r="AX61" s="510">
        <f ca="1">(AX$60=$B$9)*AX53+((AX$60-AX$52)/(AY$52-AX$52)*AY53+(AX$52-AW$60)/(AX$52-AW$52)*AX53)*(AX$60&gt;$B$10)+IF(AX$60=$B$10,SUM($F53:AW53)-SUM($F61:AW61)+AX53+(AX$60-AX$52)/(AY$52-AX$52)*AY53,0)</f>
        <v>0</v>
      </c>
      <c r="AY61" s="510">
        <f ca="1">(AY$60=$B$9)*AY53+((AY$60-AY$52)/(AZ$52-AY$52)*AZ53+(AY$52-AX$60)/(AY$52-AX$52)*AY53)*(AY$60&gt;$B$10)+IF(AY$60=$B$10,SUM($F53:AX53)-SUM($F61:AX61)+AY53+(AY$60-AY$52)/(AZ$52-AY$52)*AZ53,0)</f>
        <v>0</v>
      </c>
      <c r="AZ61" s="510">
        <f ca="1">(AZ$60=$B$9)*AZ53+((AZ$60-AZ$52)/(BA$52-AZ$52)*BA53+(AZ$52-AY$60)/(AZ$52-AY$52)*AZ53)*(AZ$60&gt;$B$10)+IF(AZ$60=$B$10,SUM($F53:AY53)-SUM($F61:AY61)+AZ53+(AZ$60-AZ$52)/(BA$52-AZ$52)*BA53,0)</f>
        <v>0</v>
      </c>
      <c r="BA61" s="510">
        <f ca="1">(BA$60=$B$9)*BA53+((BA$60-BA$52)/(BB$52-BA$52)*BB53+(BA$52-AZ$60)/(BA$52-AZ$52)*BA53)*(BA$60&gt;$B$10)+IF(BA$60=$B$10,SUM($F53:AZ53)-SUM($F61:AZ61)+BA53+(BA$60-BA$52)/(BB$52-BA$52)*BB53,0)</f>
        <v>0</v>
      </c>
      <c r="BB61" s="510">
        <f ca="1">(BB$60=$B$9)*BB53+((BB$60-BB$52)/(BC$52-BB$52)*BC53+(BB$52-BA$60)/(BB$52-BA$52)*BB53)*(BB$60&gt;$B$10)+IF(BB$60=$B$10,SUM($F53:BA53)-SUM($F61:BA61)+BB53+(BB$60-BB$52)/(BC$52-BB$52)*BC53,0)</f>
        <v>0</v>
      </c>
      <c r="BC61" s="510">
        <f ca="1">(BC$60=$B$9)*BC53+((BC$60-BC$52)/(BD$52-BC$52)*BD53+(BC$52-BB$60)/(BC$52-BB$52)*BC53)*(BC$60&gt;$B$10)+IF(BC$60=$B$10,SUM($F53:BB53)-SUM($F61:BB61)+BC53+(BC$60-BC$52)/(BD$52-BC$52)*BD53,0)</f>
        <v>0</v>
      </c>
      <c r="BD61" s="510">
        <f ca="1">(BD$60=$B$9)*BD53+((BD$60-BD$52)/(BE$52-BD$52)*BE53+(BD$52-BC$60)/(BD$52-BC$52)*BD53)*(BD$60&gt;$B$10)+IF(BD$60=$B$10,SUM($F53:BC53)-SUM($F61:BC61)+BD53+(BD$60-BD$52)/(BE$52-BD$52)*BE53,0)</f>
        <v>0</v>
      </c>
      <c r="BE61" s="510">
        <f ca="1">(BE$60=$B$9)*BE53+((BE$60-BE$52)/(BF$52-BE$52)*BF53+(BE$52-BD$60)/(BE$52-BD$52)*BE53)*(BE$60&gt;$B$10)+IF(BE$60=$B$10,SUM($F53:BD53)-SUM($F61:BD61)+BE53+(BE$60-BE$52)/(BF$52-BE$52)*BF53,0)</f>
        <v>0</v>
      </c>
      <c r="BF61" s="510">
        <f ca="1">(BF$60=$B$9)*BF53+((BF$60-BF$52)/(BG$52-BF$52)*BG53+(BF$52-BE$60)/(BF$52-BE$52)*BF53)*(BF$60&gt;$B$10)+IF(BF$60=$B$10,SUM($F53:BE53)-SUM($F61:BE61)+BF53+(BF$60-BF$52)/(BG$52-BF$52)*BG53,0)</f>
        <v>0</v>
      </c>
      <c r="BG61" s="510">
        <f ca="1">(BG$60=$B$9)*BG53+((BG$60-BG$52)/(BH$52-BG$52)*BH53+(BG$52-BF$60)/(BG$52-BF$52)*BG53)*(BG$60&gt;$B$10)+IF(BG$60=$B$10,SUM($F53:BF53)-SUM($F61:BF61)+BG53+(BG$60-BG$52)/(BH$52-BG$52)*BH53,0)</f>
        <v>0</v>
      </c>
      <c r="BH61" s="510">
        <f ca="1">(BH$60=$B$9)*BH53+((BH$60-BH$52)/(BI$52-BH$52)*BI53+(BH$52-BG$60)/(BH$52-BG$52)*BH53)*(BH$60&gt;$B$10)+IF(BH$60=$B$10,SUM($F53:BG53)-SUM($F61:BG61)+BH53+(BH$60-BH$52)/(BI$52-BH$52)*BI53,0)</f>
        <v>0</v>
      </c>
      <c r="BI61" s="510">
        <f ca="1">(BI$60=$B$9)*BI53+((BI$60-BI$52)/(BJ$52-BI$52)*BJ53+(BI$52-BH$60)/(BI$52-BH$52)*BI53)*(BI$60&gt;$B$10)+IF(BI$60=$B$10,SUM($F53:BH53)-SUM($F61:BH61)+BI53+(BI$60-BI$52)/(BJ$52-BI$52)*BJ53,0)</f>
        <v>0</v>
      </c>
      <c r="BJ61" s="510">
        <f ca="1">(BJ$60=$B$9)*BJ53+((BJ$60-BJ$52)/(BK$52-BJ$52)*BK53+(BJ$52-BI$60)/(BJ$52-BI$52)*BJ53)*(BJ$60&gt;$B$10)+IF(BJ$60=$B$10,SUM($F53:BI53)-SUM($F61:BI61)+BJ53+(BJ$60-BJ$52)/(BK$52-BJ$52)*BK53,0)</f>
        <v>0</v>
      </c>
      <c r="BK61" s="510">
        <f ca="1">(BK$60=$B$9)*BK53+((BK$60-BK$52)/(BL$52-BK$52)*BL53+(BK$52-BJ$60)/(BK$52-BJ$52)*BK53)*(BK$60&gt;$B$10)+IF(BK$60=$B$10,SUM($F53:BJ53)-SUM($F61:BJ61)+BK53+(BK$60-BK$52)/(BL$52-BK$52)*BL53,0)</f>
        <v>0</v>
      </c>
      <c r="BL61" s="510">
        <f ca="1">(BL$60=$B$9)*BL53+((BL$60-BL$52)/(BM$52-BL$52)*BM53+(BL$52-BK$60)/(BL$52-BK$52)*BL53)*(BL$60&gt;$B$10)+IF(BL$60=$B$10,SUM($F53:BK53)-SUM($F61:BK61)+BL53+(BL$60-BL$52)/(BM$52-BL$52)*BM53,0)</f>
        <v>0</v>
      </c>
      <c r="BM61" s="510">
        <f ca="1">(BM$60=$B$9)*BM53+((BM$60-BM$52)/(BN$52-BM$52)*BN53+(BM$52-BL$60)/(BM$52-BL$52)*BM53)*(BM$60&gt;$B$10)+IF(BM$60=$B$10,SUM($F53:BL53)-SUM($F61:BL61)+BM53+(BM$60-BM$52)/(BN$52-BM$52)*BN53,0)</f>
        <v>0</v>
      </c>
      <c r="BN61" s="510">
        <f ca="1">(BN$60=$B$9)*BN53+((BN$60-BN$52)/(BO$52-BN$52)*BO53+(BN$52-BM$60)/(BN$52-BM$52)*BN53)*(BN$60&gt;$B$10)+IF(BN$60=$B$10,SUM($F53:BM53)-SUM($F61:BM61)+BN53+(BN$60-BN$52)/(BO$52-BN$52)*BO53,0)</f>
        <v>0</v>
      </c>
      <c r="BO61" s="510">
        <f ca="1">(BO$60=$B$9)*BO53+((BO$60-BO$52)/(BP$52-BO$52)*BP53+(BO$52-BN$60)/(BO$52-BN$52)*BO53)*(BO$60&gt;$B$10)+IF(BO$60=$B$10,SUM($F53:BN53)-SUM($F61:BN61)+BO53+(BO$60-BO$52)/(BP$52-BO$52)*BP53,0)</f>
        <v>0</v>
      </c>
      <c r="BP61" s="510">
        <f ca="1">(BP$60=$B$9)*BP53+((BP$60-BP$52)/(BQ$52-BP$52)*BQ53+(BP$52-BO$60)/(BP$52-BO$52)*BP53)*(BP$60&gt;$B$10)+IF(BP$60=$B$10,SUM($F53:BO53)-SUM($F61:BO61)+BP53+(BP$60-BP$52)/(BQ$52-BP$52)*BQ53,0)</f>
        <v>0</v>
      </c>
      <c r="BQ61" s="510">
        <f ca="1">(BQ$60=$B$9)*BQ53+((BQ$60-BQ$52)/(BR$52-BQ$52)*BR53+(BQ$52-BP$60)/(BQ$52-BP$52)*BQ53)*(BQ$60&gt;$B$10)+IF(BQ$60=$B$10,SUM($F53:BP53)-SUM($F61:BP61)+BQ53+(BQ$60-BQ$52)/(BR$52-BQ$52)*BR53,0)</f>
        <v>0</v>
      </c>
      <c r="BR61" s="510">
        <f ca="1">(BR$60=$B$9)*BR53+((BR$60-BR$52)/(BS$52-BR$52)*BS53+(BR$52-BQ$60)/(BR$52-BQ$52)*BR53)*(BR$60&gt;$B$10)+IF(BR$60=$B$10,SUM($F53:BQ53)-SUM($F61:BQ61)+BR53+(BR$60-BR$52)/(BS$52-BR$52)*BS53,0)</f>
        <v>0</v>
      </c>
      <c r="BS61" s="510">
        <f ca="1">(BS$60=$B$9)*BS53+((BS$60-BS$52)/(BT$52-BS$52)*BT53+(BS$52-BR$60)/(BS$52-BR$52)*BS53)*(BS$60&gt;$B$10)+IF(BS$60=$B$10,SUM($F53:BR53)-SUM($F61:BR61)+BS53+(BS$60-BS$52)/(BT$52-BS$52)*BT53,0)</f>
        <v>0</v>
      </c>
      <c r="BT61" s="510">
        <f ca="1">(BT$60=$B$9)*BT53+((BT$60-BT$52)/(BU$52-BT$52)*BU53+(BT$52-BS$60)/(BT$52-BS$52)*BT53)*(BT$60&gt;$B$10)+IF(BT$60=$B$10,SUM($F53:BS53)-SUM($F61:BS61)+BT53+(BT$60-BT$52)/(BU$52-BT$52)*BU53,0)</f>
        <v>0</v>
      </c>
      <c r="BU61" s="510">
        <f ca="1">(BU$60=$B$9)*BU53+((BU$60-BU$52)/(BV$52-BU$52)*BV53+(BU$52-BT$60)/(BU$52-BT$52)*BU53)*(BU$60&gt;$B$10)+IF(BU$60=$B$10,SUM($F53:BT53)-SUM($F61:BT61)+BU53+(BU$60-BU$52)/(BV$52-BU$52)*BV53,0)</f>
        <v>0</v>
      </c>
      <c r="BV61" s="510">
        <f ca="1">(BV$60=$B$9)*BV53+((BV$60-BV$52)/(BW$52-BV$52)*BW53+(BV$52-BU$60)/(BV$52-BU$52)*BV53)*(BV$60&gt;$B$10)+IF(BV$60=$B$10,SUM($F53:BU53)-SUM($F61:BU61)+BV53+(BV$60-BV$52)/(BW$52-BV$52)*BW53,0)</f>
        <v>0</v>
      </c>
      <c r="BW61" s="510">
        <f ca="1">(BW$60=$B$9)*BW53+((BW$60-BW$52)/(BX$52-BW$52)*BX53+(BW$52-BV$60)/(BW$52-BV$52)*BW53)*(BW$60&gt;$B$10)+IF(BW$60=$B$10,SUM($F53:BV53)-SUM($F61:BV61)+BW53+(BW$60-BW$52)/(BX$52-BW$52)*BX53,0)</f>
        <v>0</v>
      </c>
      <c r="BX61" s="510">
        <f ca="1">(BX$60=$B$9)*BX53+((BX$60-BX$52)/(BY$52-BX$52)*BY53+(BX$52-BW$60)/(BX$52-BW$52)*BX53)*(BX$60&gt;$B$10)+IF(BX$60=$B$10,SUM($F53:BW53)-SUM($F61:BW61)+BX53+(BX$60-BX$52)/(BY$52-BX$52)*BY53,0)</f>
        <v>0</v>
      </c>
      <c r="BY61" s="510">
        <f ca="1">(BY$60=$B$9)*BY53+((BY$60-BY$52)/(BZ$52-BY$52)*BZ53+(BY$52-BX$60)/(BY$52-BX$52)*BY53)*(BY$60&gt;$B$10)+IF(BY$60=$B$10,SUM($F53:BX53)-SUM($F61:BX61)+BY53+(BY$60-BY$52)/(BZ$52-BY$52)*BZ53,0)</f>
        <v>0</v>
      </c>
      <c r="BZ61" s="510">
        <f ca="1">(BZ$60=$B$9)*BZ53+((BZ$60-BZ$52)/(CA$52-BZ$52)*CA53+(BZ$52-BY$60)/(BZ$52-BY$52)*BZ53)*(BZ$60&gt;$B$10)+IF(BZ$60=$B$10,SUM($F53:BY53)-SUM($F61:BY61)+BZ53+(BZ$60-BZ$52)/(CA$52-BZ$52)*CA53,0)</f>
        <v>0</v>
      </c>
      <c r="CA61" s="510">
        <f ca="1">(CA$60=$B$9)*CA53+((CA$60-CA$52)/(CB$52-CA$52)*CB53+(CA$52-BZ$60)/(CA$52-BZ$52)*CA53)*(CA$60&gt;$B$10)+IF(CA$60=$B$10,SUM($F53:BZ53)-SUM($F61:BZ61)+CA53+(CA$60-CA$52)/(CB$52-CA$52)*CB53,0)</f>
        <v>0</v>
      </c>
      <c r="CB61" s="510">
        <f ca="1">(CB$60=$B$9)*CB53+((CB$60-CB$52)/(CC$52-CB$52)*CC53+(CB$52-CA$60)/(CB$52-CA$52)*CB53)*(CB$60&gt;$B$10)+IF(CB$60=$B$10,SUM($F53:CA53)-SUM($F61:CA61)+CB53+(CB$60-CB$52)/(CC$52-CB$52)*CC53,0)</f>
        <v>0</v>
      </c>
      <c r="CC61" s="510">
        <f ca="1">(CC$60=$B$9)*CC53+((CC$60-CC$52)/(CD$52-CC$52)*CD53+(CC$52-CB$60)/(CC$52-CB$52)*CC53)*(CC$60&gt;$B$10)+IF(CC$60=$B$10,SUM($F53:CB53)-SUM($F61:CB61)+CC53+(CC$60-CC$52)/(CD$52-CC$52)*CD53,0)</f>
        <v>0</v>
      </c>
      <c r="CD61" s="510">
        <f ca="1">(CD$60=$B$9)*CD53+((CD$60-CD$52)/(CE$52-CD$52)*CE53+(CD$52-CC$60)/(CD$52-CC$52)*CD53)*(CD$60&gt;$B$10)+IF(CD$60=$B$10,SUM($F53:CC53)-SUM($F61:CC61)+CD53+(CD$60-CD$52)/(CE$52-CD$52)*CE53,0)</f>
        <v>0</v>
      </c>
      <c r="CE61" s="510">
        <f ca="1">(CE$60=$B$9)*CE53+((CE$60-CE$52)/(CF$52-CE$52)*CF53+(CE$52-CD$60)/(CE$52-CD$52)*CE53)*(CE$60&gt;$B$10)+IF(CE$60=$B$10,SUM($F53:CD53)-SUM($F61:CD61)+CE53+(CE$60-CE$52)/(CF$52-CE$52)*CF53,0)</f>
        <v>0</v>
      </c>
      <c r="CF61" s="510">
        <f ca="1">(CF$60=$B$9)*CF53+((CF$60-CF$52)/(CG$52-CF$52)*CG53+(CF$52-CE$60)/(CF$52-CE$52)*CF53)*(CF$60&gt;$B$10)+IF(CF$60=$B$10,SUM($F53:CE53)-SUM($F61:CE61)+CF53+(CF$60-CF$52)/(CG$52-CF$52)*CG53,0)</f>
        <v>0</v>
      </c>
      <c r="CG61" s="510">
        <f ca="1">(CG$60=$B$9)*CG53+((CG$60-CG$52)/(CH$52-CG$52)*CH53+(CG$52-CF$60)/(CG$52-CF$52)*CG53)*(CG$60&gt;$B$10)+IF(CG$60=$B$10,SUM($F53:CF53)-SUM($F61:CF61)+CG53+(CG$60-CG$52)/(CH$52-CG$52)*CH53,0)</f>
        <v>0</v>
      </c>
      <c r="CH61" s="510">
        <f ca="1">(CH$60=$B$9)*CH53+((CH$60-CH$52)/(CI$52-CH$52)*CI53+(CH$52-CG$60)/(CH$52-CG$52)*CH53)*(CH$60&gt;$B$10)+IF(CH$60=$B$10,SUM($F53:CG53)-SUM($F61:CG61)+CH53+(CH$60-CH$52)/(CI$52-CH$52)*CI53,0)</f>
        <v>0</v>
      </c>
      <c r="CI61" s="510">
        <f ca="1">(CI$60=$B$9)*CI53+((CI$60-CI$52)/(CJ$52-CI$52)*CJ53+(CI$52-CH$60)/(CI$52-CH$52)*CI53)*(CI$60&gt;$B$10)+IF(CI$60=$B$10,SUM($F53:CH53)-SUM($F61:CH61)+CI53+(CI$60-CI$52)/(CJ$52-CI$52)*CJ53,0)</f>
        <v>0</v>
      </c>
      <c r="CJ61" s="510">
        <f ca="1">(CJ$60=$B$9)*CJ53+((CJ$60-CJ$52)/(CK$52-CJ$52)*CK53+(CJ$52-CI$60)/(CJ$52-CI$52)*CJ53)*(CJ$60&gt;$B$10)+IF(CJ$60=$B$10,SUM($F53:CI53)-SUM($F61:CI61)+CJ53+(CJ$60-CJ$52)/(CK$52-CJ$52)*CK53,0)</f>
        <v>0</v>
      </c>
      <c r="CK61" s="510">
        <f ca="1">(CK$60=$B$9)*CK53+((CK$60-CK$52)/(CL$52-CK$52)*CL53+(CK$52-CJ$60)/(CK$52-CJ$52)*CK53)*(CK$60&gt;$B$10)+IF(CK$60=$B$10,SUM($F53:CJ53)-SUM($F61:CJ61)+CK53+(CK$60-CK$52)/(CL$52-CK$52)*CL53,0)</f>
        <v>0</v>
      </c>
      <c r="CL61" s="510">
        <f ca="1">(CL$60=$B$9)*CL53+((CL$60-CL$52)/(CM$52-CL$52)*CM53+(CL$52-CK$60)/(CL$52-CK$52)*CL53)*(CL$60&gt;$B$10)+IF(CL$60=$B$10,SUM($F53:CK53)-SUM($F61:CK61)+CL53+(CL$60-CL$52)/(CM$52-CL$52)*CM53,0)</f>
        <v>0</v>
      </c>
      <c r="CM61" s="510">
        <f ca="1">(CM$60=$B$9)*CM53+((CM$60-CM$52)/(CN$52-CM$52)*CN53+(CM$52-CL$60)/(CM$52-CL$52)*CM53)*(CM$60&gt;$B$10)+IF(CM$60=$B$10,SUM($F53:CL53)-SUM($F61:CL61)+CM53+(CM$60-CM$52)/(CN$52-CM$52)*CN53,0)</f>
        <v>0</v>
      </c>
      <c r="CN61" s="510">
        <f ca="1">(CN$60=$B$9)*CN53+((CN$60-CN$52)/(CO$52-CN$52)*CO53+(CN$52-CM$60)/(CN$52-CM$52)*CN53)*(CN$60&gt;$B$10)+IF(CN$60=$B$10,SUM($F53:CM53)-SUM($F61:CM61)+CN53+(CN$60-CN$52)/(CO$52-CN$52)*CO53,0)</f>
        <v>0</v>
      </c>
      <c r="CO61" s="510">
        <f ca="1">(CO$60=$B$9)*CO53+((CO$60-CO$52)/(CP$52-CO$52)*CP53+(CO$52-CN$60)/(CO$52-CN$52)*CO53)*(CO$60&gt;$B$10)+IF(CO$60=$B$10,SUM($F53:CN53)-SUM($F61:CN61)+CO53+(CO$60-CO$52)/(CP$52-CO$52)*CP53,0)</f>
        <v>0</v>
      </c>
      <c r="CP61" s="510">
        <f ca="1">(CP$60=$B$9)*CP53+((CP$60-CP$52)/(CQ$52-CP$52)*CQ53+(CP$52-CO$60)/(CP$52-CO$52)*CP53)*(CP$60&gt;$B$10)+IF(CP$60=$B$10,SUM($F53:CO53)-SUM($F61:CO61)+CP53+(CP$60-CP$52)/(CQ$52-CP$52)*CQ53,0)</f>
        <v>0</v>
      </c>
      <c r="CQ61" s="510">
        <f ca="1">(CQ$60=$B$9)*CQ53+((CQ$60-CQ$52)/(CR$52-CQ$52)*CR53+(CQ$52-CP$60)/(CQ$52-CP$52)*CQ53)*(CQ$60&gt;$B$10)+IF(CQ$60=$B$10,SUM($F53:CP53)-SUM($F61:CP61)+CQ53+(CQ$60-CQ$52)/(CR$52-CQ$52)*CR53,0)</f>
        <v>0</v>
      </c>
      <c r="CR61" s="510">
        <f ca="1">(CR$60=$B$9)*CR53+((CR$60-CR$52)/(CS$52-CR$52)*CS53+(CR$52-CQ$60)/(CR$52-CQ$52)*CR53)*(CR$60&gt;$B$10)+IF(CR$60=$B$10,SUM($F53:CQ53)-SUM($F61:CQ61)+CR53+(CR$60-CR$52)/(CS$52-CR$52)*CS53,0)</f>
        <v>0</v>
      </c>
      <c r="CS61" s="510">
        <f ca="1">(CS$60=$B$9)*CS53+((CS$60-CS$52)/(CT$52-CS$52)*CT53+(CS$52-CR$60)/(CS$52-CR$52)*CS53)*(CS$60&gt;$B$10)+IF(CS$60=$B$10,SUM($F53:CR53)-SUM($F61:CR61)+CS53+(CS$60-CS$52)/(CT$52-CS$52)*CT53,0)</f>
        <v>0</v>
      </c>
      <c r="CT61" s="510">
        <f ca="1">(CT$60=$B$9)*CT53+((CT$60-CT$52)/(CU$52-CT$52)*CU53+(CT$52-CS$60)/(CT$52-CS$52)*CT53)*(CT$60&gt;$B$10)+IF(CT$60=$B$10,SUM($F53:CS53)-SUM($F61:CS61)+CT53+(CT$60-CT$52)/(CU$52-CT$52)*CU53,0)</f>
        <v>0</v>
      </c>
      <c r="CU61" s="510">
        <f ca="1">(CU$60=$B$9)*CU53+((CU$60-CU$52)/(CV$52-CU$52)*CV53+(CU$52-CT$60)/(CU$52-CT$52)*CU53)*(CU$60&gt;$B$10)+IF(CU$60=$B$10,SUM($F53:CT53)-SUM($F61:CT61)+CU53+(CU$60-CU$52)/(CV$52-CU$52)*CV53,0)</f>
        <v>0</v>
      </c>
      <c r="CV61" s="510">
        <f ca="1">(CV$60=$B$9)*CV53+((CV$60-CV$52)/(CW$52-CV$52)*CW53+(CV$52-CU$60)/(CV$52-CU$52)*CV53)*(CV$60&gt;$B$10)+IF(CV$60=$B$10,SUM($F53:CU53)-SUM($F61:CU61)+CV53+(CV$60-CV$52)/(CW$52-CV$52)*CW53,0)</f>
        <v>0</v>
      </c>
      <c r="CW61" s="510">
        <f ca="1">(CW$60=$B$9)*CW53+((CW$60-CW$52)/(CX$52-CW$52)*CX53+(CW$52-CV$60)/(CW$52-CV$52)*CW53)*(CW$60&gt;$B$10)+IF(CW$60=$B$10,SUM($F53:CV53)-SUM($F61:CV61)+CW53+(CW$60-CW$52)/(CX$52-CW$52)*CX53,0)</f>
        <v>0</v>
      </c>
      <c r="CX61" s="510">
        <f ca="1">(CX$60=$B$9)*CX53+((CX$60-CX$52)/(CY$52-CX$52)*CY53+(CX$52-CW$60)/(CX$52-CW$52)*CX53)*(CX$60&gt;$B$10)+IF(CX$60=$B$10,SUM($F53:CW53)-SUM($F61:CW61)+CX53+(CX$60-CX$52)/(CY$52-CX$52)*CY53,0)</f>
        <v>0</v>
      </c>
      <c r="CY61" s="510">
        <f ca="1">(CY$60=$B$9)*CY53+((CY$60-CY$52)/(CZ$52-CY$52)*CZ53+(CY$52-CX$60)/(CY$52-CX$52)*CY53)*(CY$60&gt;$B$10)+IF(CY$60=$B$10,SUM($F53:CX53)-SUM($F61:CX61)+CY53+(CY$60-CY$52)/(CZ$52-CY$52)*CZ53,0)</f>
        <v>0</v>
      </c>
      <c r="CZ61" s="510">
        <f ca="1">(CZ$60=$B$9)*CZ53+((CZ$60-CZ$52)/(DA$52-CZ$52)*DA53+(CZ$52-CY$60)/(CZ$52-CY$52)*CZ53)*(CZ$60&gt;$B$10)+IF(CZ$60=$B$10,SUM($F53:CY53)-SUM($F61:CY61)+CZ53+(CZ$60-CZ$52)/(DA$52-CZ$52)*DA53,0)</f>
        <v>0</v>
      </c>
      <c r="DA61" s="510">
        <f ca="1">(DA$60=$B$9)*DA53+((DA$60-DA$52)/(DB$52-DA$52)*DB53+(DA$52-CZ$60)/(DA$52-CZ$52)*DA53)*(DA$60&gt;$B$10)+IF(DA$60=$B$10,SUM($F53:CZ53)-SUM($F61:CZ61)+DA53+(DA$60-DA$52)/(DB$52-DA$52)*DB53,0)</f>
        <v>0</v>
      </c>
      <c r="DB61" s="510">
        <f ca="1">(DB$60=$B$9)*DB53+((DB$60-DB$52)/(DC$52-DB$52)*DC53+(DB$52-DA$60)/(DB$52-DA$52)*DB53)*(DB$60&gt;$B$10)+IF(DB$60=$B$10,SUM($F53:DA53)-SUM($F61:DA61)+DB53+(DB$60-DB$52)/(DC$52-DB$52)*DC53,0)</f>
        <v>0</v>
      </c>
      <c r="DC61" s="510">
        <f ca="1">(DC$60=$B$9)*DC53+((DC$60-DC$52)/(DD$52-DC$52)*DD53+(DC$52-DB$60)/(DC$52-DB$52)*DC53)*(DC$60&gt;$B$10)+IF(DC$60=$B$10,SUM($F53:DB53)-SUM($F61:DB61)+DC53+(DC$60-DC$52)/(DD$52-DC$52)*DD53,0)</f>
        <v>0</v>
      </c>
      <c r="DD61" s="510">
        <f ca="1">(DD$60=$B$9)*DD53+((DD$60-DD$52)/(DE$52-DD$52)*DE53+(DD$52-DC$60)/(DD$52-DC$52)*DD53)*(DD$60&gt;$B$10)+IF(DD$60=$B$10,SUM($F53:DC53)-SUM($F61:DC61)+DD53+(DD$60-DD$52)/(DE$52-DD$52)*DE53,0)</f>
        <v>0</v>
      </c>
      <c r="DE61" s="510">
        <f ca="1">(DE$60=$B$9)*DE53+((DE$60-DE$52)/(DF$52-DE$52)*DF53+(DE$52-DD$60)/(DE$52-DD$52)*DE53)*(DE$60&gt;$B$10)+IF(DE$60=$B$10,SUM($F53:DD53)-SUM($F61:DD61)+DE53+(DE$60-DE$52)/(DF$52-DE$52)*DF53,0)</f>
        <v>0</v>
      </c>
      <c r="DF61" s="510">
        <f ca="1">(DF$60=$B$9)*DF53+((DF$60-DF$52)/(DG$52-DF$52)*DG53+(DF$52-DE$60)/(DF$52-DE$52)*DF53)*(DF$60&gt;$B$10)+IF(DF$60=$B$10,SUM($F53:DE53)-SUM($F61:DE61)+DF53+(DF$60-DF$52)/(DG$52-DF$52)*DG53,0)</f>
        <v>0</v>
      </c>
      <c r="DG61" s="510">
        <f ca="1">(DG$60=$B$9)*DG53+((DG$60-DG$52)/(DH$52-DG$52)*DH53+(DG$52-DF$60)/(DG$52-DF$52)*DG53)*(DG$60&gt;$B$10)+IF(DG$60=$B$10,SUM($F53:DF53)-SUM($F61:DF61)+DG53+(DG$60-DG$52)/(DH$52-DG$52)*DH53,0)</f>
        <v>0</v>
      </c>
      <c r="DH61" s="510">
        <f ca="1">(DH$60=$B$9)*DH53+((DH$60-DH$52)/(DI$52-DH$52)*DI53+(DH$52-DG$60)/(DH$52-DG$52)*DH53)*(DH$60&gt;$B$10)+IF(DH$60=$B$10,SUM($F53:DG53)-SUM($F61:DG61)+DH53+(DH$60-DH$52)/(DI$52-DH$52)*DI53,0)</f>
        <v>0</v>
      </c>
      <c r="DI61" s="510">
        <f ca="1">(DI$60=$B$9)*DI53+((DI$60-DI$52)/(DJ$52-DI$52)*DJ53+(DI$52-DH$60)/(DI$52-DH$52)*DI53)*(DI$60&gt;$B$10)+IF(DI$60=$B$10,SUM($F53:DH53)-SUM($F61:DH61)+DI53+(DI$60-DI$52)/(DJ$52-DI$52)*DJ53,0)</f>
        <v>0</v>
      </c>
      <c r="DJ61" s="510">
        <f ca="1">(DJ$60=$B$9)*DJ53+((DJ$60-DJ$52)/(DK$52-DJ$52)*DK53+(DJ$52-DI$60)/(DJ$52-DI$52)*DJ53)*(DJ$60&gt;$B$10)+IF(DJ$60=$B$10,SUM($F53:DI53)-SUM($F61:DI61)+DJ53+(DJ$60-DJ$52)/(DK$52-DJ$52)*DK53,0)</f>
        <v>0</v>
      </c>
      <c r="DK61" s="510">
        <f ca="1">(DK$60=$B$9)*DK53+((DK$60-DK$52)/(DL$52-DK$52)*DL53+(DK$52-DJ$60)/(DK$52-DJ$52)*DK53)*(DK$60&gt;$B$10)+IF(DK$60=$B$10,SUM($F53:DJ53)-SUM($F61:DJ61)+DK53+(DK$60-DK$52)/(DL$52-DK$52)*DL53,0)</f>
        <v>0</v>
      </c>
      <c r="DL61" s="510">
        <f ca="1">(DL$60=$B$9)*DL53+((DL$60-DL$52)/(DM$52-DL$52)*DM53+(DL$52-DK$60)/(DL$52-DK$52)*DL53)*(DL$60&gt;$B$10)+IF(DL$60=$B$10,SUM($F53:DK53)-SUM($F61:DK61)+DL53+(DL$60-DL$52)/(DM$52-DL$52)*DM53,0)</f>
        <v>0</v>
      </c>
      <c r="DM61" s="510">
        <f ca="1">(DM$60=$B$9)*DM53+((DM$60-DM$52)/(DN$52-DM$52)*DN53+(DM$52-DL$60)/(DM$52-DL$52)*DM53)*(DM$60&gt;$B$10)+IF(DM$60=$B$10,SUM($F53:DL53)-SUM($F61:DL61)+DM53+(DM$60-DM$52)/(DN$52-DM$52)*DN53,0)</f>
        <v>0</v>
      </c>
      <c r="DN61" s="510">
        <f ca="1">(DN$60=$B$9)*DN53+((DN$60-DN$52)/(DO$52-DN$52)*DO53+(DN$52-DM$60)/(DN$52-DM$52)*DN53)*(DN$60&gt;$B$10)+IF(DN$60=$B$10,SUM($F53:DM53)-SUM($F61:DM61)+DN53+(DN$60-DN$52)/(DO$52-DN$52)*DO53,0)</f>
        <v>0</v>
      </c>
      <c r="DO61" s="510">
        <f ca="1">(DO$60=$B$9)*DO53+((DO$60-DO$52)/(DP$52-DO$52)*DP53+(DO$52-DN$60)/(DO$52-DN$52)*DO53)*(DO$60&gt;$B$10)+IF(DO$60=$B$10,SUM($F53:DN53)-SUM($F61:DN61)+DO53+(DO$60-DO$52)/(DP$52-DO$52)*DP53,0)</f>
        <v>0</v>
      </c>
      <c r="DP61" s="510">
        <f ca="1">(DP$60=$B$9)*DP53+((DP$60-DP$52)/(DQ$52-DP$52)*DQ53+(DP$52-DO$60)/(DP$52-DO$52)*DP53)*(DP$60&gt;$B$10)+IF(DP$60=$B$10,SUM($F53:DO53)-SUM($F61:DO61)+DP53+(DP$60-DP$52)/(DQ$52-DP$52)*DQ53,0)</f>
        <v>0</v>
      </c>
      <c r="DQ61" s="510">
        <f ca="1">(DQ$60=$B$9)*DQ53+((DQ$60-DQ$52)/(DR$52-DQ$52)*DR53+(DQ$52-DP$60)/(DQ$52-DP$52)*DQ53)*(DQ$60&gt;$B$10)+IF(DQ$60=$B$10,SUM($F53:DP53)-SUM($F61:DP61)+DQ53+(DQ$60-DQ$52)/(DR$52-DQ$52)*DR53,0)</f>
        <v>0</v>
      </c>
      <c r="DR61" s="510">
        <f ca="1">(DR$60=$B$9)*DR53+((DR$60-DR$52)/(DS$52-DR$52)*DS53+(DR$52-DQ$60)/(DR$52-DQ$52)*DR53)*(DR$60&gt;$B$10)+IF(DR$60=$B$10,SUM($F53:DQ53)-SUM($F61:DQ61)+DR53+(DR$60-DR$52)/(DS$52-DR$52)*DS53,0)</f>
        <v>0</v>
      </c>
      <c r="DS61" s="510">
        <f ca="1">(DS$60=$B$9)*DS53+((DS$60-DS$52)/(DT$52-DS$52)*DT53+(DS$52-DR$60)/(DS$52-DR$52)*DS53)*(DS$60&gt;$B$10)+IF(DS$60=$B$10,SUM($F53:DR53)-SUM($F61:DR61)+DS53+(DS$60-DS$52)/(DT$52-DS$52)*DT53,0)</f>
        <v>0</v>
      </c>
      <c r="DT61" s="510">
        <f ca="1">(DT$60=$B$9)*DT53+((DT$60-DT$52)/(DU$52-DT$52)*DU53+(DT$52-DS$60)/(DT$52-DS$52)*DT53)*(DT$60&gt;$B$10)+IF(DT$60=$B$10,SUM($F53:DS53)-SUM($F61:DS61)+DT53+(DT$60-DT$52)/(DU$52-DT$52)*DU53,0)</f>
        <v>0</v>
      </c>
      <c r="DU61" s="510">
        <f ca="1">(DU$60=$B$9)*DU53+((DU$60-DU$52)/(DV$52-DU$52)*DV53+(DU$52-DT$60)/(DU$52-DT$52)*DU53)*(DU$60&gt;$B$10)+IF(DU$60=$B$10,SUM($F53:DT53)-SUM($F61:DT61)+DU53+(DU$60-DU$52)/(DV$52-DU$52)*DV53,0)</f>
        <v>0</v>
      </c>
      <c r="DV61" s="510">
        <f ca="1">(DV$60=$B$9)*DV53+((DV$60-DV$52)/(DW$52-DV$52)*DW53+(DV$52-DU$60)/(DV$52-DU$52)*DV53)*(DV$60&gt;$B$10)+IF(DV$60=$B$10,SUM($F53:DU53)-SUM($F61:DU61)+DV53+(DV$60-DV$52)/(DW$52-DV$52)*DW53,0)</f>
        <v>0</v>
      </c>
      <c r="DW61" s="510">
        <f ca="1">(DW$60=$B$9)*DW53+((DW$60-DW$52)/(DX$52-DW$52)*DX53+(DW$52-DV$60)/(DW$52-DV$52)*DW53)*(DW$60&gt;$B$10)+IF(DW$60=$B$10,SUM($F53:DV53)-SUM($F61:DV61)+DW53+(DW$60-DW$52)/(DX$52-DW$52)*DX53,0)</f>
        <v>0</v>
      </c>
    </row>
    <row r="62" spans="1:127">
      <c r="A62" s="1017" t="str">
        <f>A54</f>
        <v>SHL Gross Interests</v>
      </c>
      <c r="B62" s="970"/>
      <c r="C62" s="970"/>
      <c r="D62" s="471"/>
      <c r="E62" s="471"/>
      <c r="F62" s="611"/>
      <c r="G62" s="510">
        <f ca="1">(G$60=$B$9)*G54+((G$60-G$52)/(H$52-G$52)*H54+(G$52-F$60)/(G$52-F$52)*G54)*(G$60&gt;$B$10)+IF(G$60=$B$10,SUM($F54:F54)-SUM($F62:F62)+G54+(G$60-G$52)/(H$52-G$52)*H54,0)</f>
        <v>0</v>
      </c>
      <c r="H62" s="510">
        <f ca="1">(H$60=$B$9)*H54+((H$60-H$52)/(I$52-H$52)*I54+(H$52-G$60)/(H$52-G$52)*H54)*(H$60&gt;$B$10)+IF(H$60=$B$10,SUM($F54:G54)-SUM($F62:G62)+H54+(H$60-H$52)/(I$52-H$52)*I54,0)</f>
        <v>0</v>
      </c>
      <c r="I62" s="510">
        <f ca="1">(I$60=$B$9)*I54+((I$60-I$52)/(J$52-I$52)*J54+(I$52-H$60)/(I$52-H$52)*I54)*(I$60&gt;$B$10)+IF(I$60=$B$10,SUM($F54:H54)-SUM($F62:H62)+I54+(I$60-I$52)/(J$52-I$52)*J54,0)</f>
        <v>0</v>
      </c>
      <c r="J62" s="510">
        <f ca="1">(J$60=$B$9)*J54+((J$60-J$52)/(K$52-J$52)*K54+(J$52-I$60)/(J$52-I$52)*J54)*(J$60&gt;$B$10)+IF(J$60=$B$10,SUM($F54:I54)-SUM($F62:I62)+J54+(J$60-J$52)/(K$52-J$52)*K54,0)</f>
        <v>0</v>
      </c>
      <c r="K62" s="510">
        <f ca="1">(K$60=$B$9)*K54+((K$60-K$52)/(L$52-K$52)*L54+(K$52-J$60)/(K$52-J$52)*K54)*(K$60&gt;$B$10)+IF(K$60=$B$10,SUM($F54:J54)-SUM($F62:J62)+K54+(K$60-K$52)/(L$52-K$52)*L54,0)</f>
        <v>0</v>
      </c>
      <c r="L62" s="510">
        <f ca="1">(L$60=$B$9)*L54+((L$60-L$52)/(M$52-L$52)*M54+(L$52-K$60)/(L$52-K$52)*L54)*(L$60&gt;$B$10)+IF(L$60=$B$10,SUM($F54:K54)-SUM($F62:K62)+L54+(L$60-L$52)/(M$52-L$52)*M54,0)</f>
        <v>0</v>
      </c>
      <c r="M62" s="510">
        <f ca="1">(M$60=$B$9)*M54+((M$60-M$52)/(N$52-M$52)*N54+(M$52-L$60)/(M$52-L$52)*M54)*(M$60&gt;$B$10)+IF(M$60=$B$10,SUM($F54:L54)-SUM($F62:L62)+M54+(M$60-M$52)/(N$52-M$52)*N54,0)</f>
        <v>0</v>
      </c>
      <c r="N62" s="510">
        <f ca="1">(N$60=$B$9)*N54+((N$60-N$52)/(O$52-N$52)*O54+(N$52-M$60)/(N$52-M$52)*N54)*(N$60&gt;$B$10)+IF(N$60=$B$10,SUM($F54:M54)-SUM($F62:M62)+N54+(N$60-N$52)/(O$52-N$52)*O54,0)</f>
        <v>0</v>
      </c>
      <c r="O62" s="510">
        <f ca="1">(O$60=$B$9)*O54+((O$60-O$52)/(P$52-O$52)*P54+(O$52-N$60)/(O$52-N$52)*O54)*(O$60&gt;$B$10)+IF(O$60=$B$10,SUM($F54:N54)-SUM($F62:N62)+O54+(O$60-O$52)/(P$52-O$52)*P54,0)</f>
        <v>0</v>
      </c>
      <c r="P62" s="510">
        <f ca="1">(P$60=$B$9)*P54+((P$60-P$52)/(Q$52-P$52)*Q54+(P$52-O$60)/(P$52-O$52)*P54)*(P$60&gt;$B$10)+IF(P$60=$B$10,SUM($F54:O54)-SUM($F62:O62)+P54+(P$60-P$52)/(Q$52-P$52)*Q54,0)</f>
        <v>0</v>
      </c>
      <c r="Q62" s="510">
        <f ca="1">(Q$60=$B$9)*Q54+((Q$60-Q$52)/(R$52-Q$52)*R54+(Q$52-P$60)/(Q$52-P$52)*Q54)*(Q$60&gt;$B$10)+IF(Q$60=$B$10,SUM($F54:P54)-SUM($F62:P62)+Q54+(Q$60-Q$52)/(R$52-Q$52)*R54,0)</f>
        <v>0</v>
      </c>
      <c r="R62" s="510">
        <f ca="1">(R$60=$B$9)*R54+((R$60-R$52)/(S$52-R$52)*S54+(R$52-Q$60)/(R$52-Q$52)*R54)*(R$60&gt;$B$10)+IF(R$60=$B$10,SUM($F54:Q54)-SUM($F62:Q62)+R54+(R$60-R$52)/(S$52-R$52)*S54,0)</f>
        <v>0</v>
      </c>
      <c r="S62" s="510">
        <f ca="1">(S$60=$B$9)*S54+((S$60-S$52)/(T$52-S$52)*T54+(S$52-R$60)/(S$52-R$52)*S54)*(S$60&gt;$B$10)+IF(S$60=$B$10,SUM($F54:R54)-SUM($F62:R62)+S54+(S$60-S$52)/(T$52-S$52)*T54,0)</f>
        <v>0</v>
      </c>
      <c r="T62" s="510">
        <f ca="1">(T$60=$B$9)*T54+((T$60-T$52)/(U$52-T$52)*U54+(T$52-S$60)/(T$52-S$52)*T54)*(T$60&gt;$B$10)+IF(T$60=$B$10,SUM($F54:S54)-SUM($F62:S62)+T54+(T$60-T$52)/(U$52-T$52)*U54,0)</f>
        <v>0</v>
      </c>
      <c r="U62" s="510">
        <f ca="1">(U$60=$B$9)*U54+((U$60-U$52)/(V$52-U$52)*V54+(U$52-T$60)/(U$52-T$52)*U54)*(U$60&gt;$B$10)+IF(U$60=$B$10,SUM($F54:T54)-SUM($F62:T62)+U54+(U$60-U$52)/(V$52-U$52)*V54,0)</f>
        <v>0</v>
      </c>
      <c r="V62" s="510">
        <f ca="1">(V$60=$B$9)*V54+((V$60-V$52)/(W$52-V$52)*W54+(V$52-U$60)/(V$52-U$52)*V54)*(V$60&gt;$B$10)+IF(V$60=$B$10,SUM($F54:U54)-SUM($F62:U62)+V54+(V$60-V$52)/(W$52-V$52)*W54,0)</f>
        <v>0</v>
      </c>
      <c r="W62" s="510">
        <f ca="1">(W$60=$B$9)*W54+((W$60-W$52)/(X$52-W$52)*X54+(W$52-V$60)/(W$52-V$52)*W54)*(W$60&gt;$B$10)+IF(W$60=$B$10,SUM($F54:V54)-SUM($F62:V62)+W54+(W$60-W$52)/(X$52-W$52)*X54,0)</f>
        <v>0</v>
      </c>
      <c r="X62" s="510">
        <f ca="1">(X$60=$B$9)*X54+((X$60-X$52)/(Y$52-X$52)*Y54+(X$52-W$60)/(X$52-W$52)*X54)*(X$60&gt;$B$10)+IF(X$60=$B$10,SUM($F54:W54)-SUM($F62:W62)+X54+(X$60-X$52)/(Y$52-X$52)*Y54,0)</f>
        <v>0</v>
      </c>
      <c r="Y62" s="510">
        <f ca="1">(Y$60=$B$9)*Y54+((Y$60-Y$52)/(Z$52-Y$52)*Z54+(Y$52-X$60)/(Y$52-X$52)*Y54)*(Y$60&gt;$B$10)+IF(Y$60=$B$10,SUM($F54:X54)-SUM($F62:X62)+Y54+(Y$60-Y$52)/(Z$52-Y$52)*Z54,0)</f>
        <v>0</v>
      </c>
      <c r="Z62" s="510">
        <f ca="1">(Z$60=$B$9)*Z54+((Z$60-Z$52)/(AA$52-Z$52)*AA54+(Z$52-Y$60)/(Z$52-Y$52)*Z54)*(Z$60&gt;$B$10)+IF(Z$60=$B$10,SUM($F54:Y54)-SUM($F62:Y62)+Z54+(Z$60-Z$52)/(AA$52-Z$52)*AA54,0)</f>
        <v>0</v>
      </c>
      <c r="AA62" s="510">
        <f ca="1">(AA$60=$B$9)*AA54+((AA$60-AA$52)/(AB$52-AA$52)*AB54+(AA$52-Z$60)/(AA$52-Z$52)*AA54)*(AA$60&gt;$B$10)+IF(AA$60=$B$10,SUM($F54:Z54)-SUM($F62:Z62)+AA54+(AA$60-AA$52)/(AB$52-AA$52)*AB54,0)</f>
        <v>0</v>
      </c>
      <c r="AB62" s="510">
        <f ca="1">(AB$60=$B$9)*AB54+((AB$60-AB$52)/(AC$52-AB$52)*AC54+(AB$52-AA$60)/(AB$52-AA$52)*AB54)*(AB$60&gt;$B$10)+IF(AB$60=$B$10,SUM($F54:AA54)-SUM($F62:AA62)+AB54+(AB$60-AB$52)/(AC$52-AB$52)*AC54,0)</f>
        <v>0</v>
      </c>
      <c r="AC62" s="510">
        <f ca="1">(AC$60=$B$9)*AC54+((AC$60-AC$52)/(AD$52-AC$52)*AD54+(AC$52-AB$60)/(AC$52-AB$52)*AC54)*(AC$60&gt;$B$10)+IF(AC$60=$B$10,SUM($F54:AB54)-SUM($F62:AB62)+AC54+(AC$60-AC$52)/(AD$52-AC$52)*AD54,0)</f>
        <v>0</v>
      </c>
      <c r="AD62" s="510">
        <f ca="1">(AD$60=$B$9)*AD54+((AD$60-AD$52)/(AE$52-AD$52)*AE54+(AD$52-AC$60)/(AD$52-AC$52)*AD54)*(AD$60&gt;$B$10)+IF(AD$60=$B$10,SUM($F54:AC54)-SUM($F62:AC62)+AD54+(AD$60-AD$52)/(AE$52-AD$52)*AE54,0)</f>
        <v>0</v>
      </c>
      <c r="AE62" s="510">
        <f ca="1">(AE$60=$B$9)*AE54+((AE$60-AE$52)/(AF$52-AE$52)*AF54+(AE$52-AD$60)/(AE$52-AD$52)*AE54)*(AE$60&gt;$B$10)+IF(AE$60=$B$10,SUM($F54:AD54)-SUM($F62:AD62)+AE54+(AE$60-AE$52)/(AF$52-AE$52)*AF54,0)</f>
        <v>0</v>
      </c>
      <c r="AF62" s="510">
        <f ca="1">(AF$60=$B$9)*AF54+((AF$60-AF$52)/(AG$52-AF$52)*AG54+(AF$52-AE$60)/(AF$52-AE$52)*AF54)*(AF$60&gt;$B$10)+IF(AF$60=$B$10,SUM($F54:AE54)-SUM($F62:AE62)+AF54+(AF$60-AF$52)/(AG$52-AF$52)*AG54,0)</f>
        <v>0</v>
      </c>
      <c r="AG62" s="510">
        <f ca="1">(AG$60=$B$9)*AG54+((AG$60-AG$52)/(AH$52-AG$52)*AH54+(AG$52-AF$60)/(AG$52-AF$52)*AG54)*(AG$60&gt;$B$10)+IF(AG$60=$B$10,SUM($F54:AF54)-SUM($F62:AF62)+AG54+(AG$60-AG$52)/(AH$52-AG$52)*AH54,0)</f>
        <v>0</v>
      </c>
      <c r="AH62" s="510">
        <f ca="1">(AH$60=$B$9)*AH54+((AH$60-AH$52)/(AI$52-AH$52)*AI54+(AH$52-AG$60)/(AH$52-AG$52)*AH54)*(AH$60&gt;$B$10)+IF(AH$60=$B$10,SUM($F54:AG54)-SUM($F62:AG62)+AH54+(AH$60-AH$52)/(AI$52-AH$52)*AI54,0)</f>
        <v>0</v>
      </c>
      <c r="AI62" s="510">
        <f ca="1">(AI$60=$B$9)*AI54+((AI$60-AI$52)/(AJ$52-AI$52)*AJ54+(AI$52-AH$60)/(AI$52-AH$52)*AI54)*(AI$60&gt;$B$10)+IF(AI$60=$B$10,SUM($F54:AH54)-SUM($F62:AH62)+AI54+(AI$60-AI$52)/(AJ$52-AI$52)*AJ54,0)</f>
        <v>0</v>
      </c>
      <c r="AJ62" s="510">
        <f ca="1">(AJ$60=$B$9)*AJ54+((AJ$60-AJ$52)/(AK$52-AJ$52)*AK54+(AJ$52-AI$60)/(AJ$52-AI$52)*AJ54)*(AJ$60&gt;$B$10)+IF(AJ$60=$B$10,SUM($F54:AI54)-SUM($F62:AI62)+AJ54+(AJ$60-AJ$52)/(AK$52-AJ$52)*AK54,0)</f>
        <v>0</v>
      </c>
      <c r="AK62" s="510">
        <f ca="1">(AK$60=$B$9)*AK54+((AK$60-AK$52)/(AL$52-AK$52)*AL54+(AK$52-AJ$60)/(AK$52-AJ$52)*AK54)*(AK$60&gt;$B$10)+IF(AK$60=$B$10,SUM($F54:AJ54)-SUM($F62:AJ62)+AK54+(AK$60-AK$52)/(AL$52-AK$52)*AL54,0)</f>
        <v>0</v>
      </c>
      <c r="AL62" s="510">
        <f ca="1">(AL$60=$B$9)*AL54+((AL$60-AL$52)/(AM$52-AL$52)*AM54+(AL$52-AK$60)/(AL$52-AK$52)*AL54)*(AL$60&gt;$B$10)+IF(AL$60=$B$10,SUM($F54:AK54)-SUM($F62:AK62)+AL54+(AL$60-AL$52)/(AM$52-AL$52)*AM54,0)</f>
        <v>0</v>
      </c>
      <c r="AM62" s="510">
        <f ca="1">(AM$60=$B$9)*AM54+((AM$60-AM$52)/(AN$52-AM$52)*AN54+(AM$52-AL$60)/(AM$52-AL$52)*AM54)*(AM$60&gt;$B$10)+IF(AM$60=$B$10,SUM($F54:AL54)-SUM($F62:AL62)+AM54+(AM$60-AM$52)/(AN$52-AM$52)*AN54,0)</f>
        <v>0</v>
      </c>
      <c r="AN62" s="510">
        <f ca="1">(AN$60=$B$9)*AN54+((AN$60-AN$52)/(AO$52-AN$52)*AO54+(AN$52-AM$60)/(AN$52-AM$52)*AN54)*(AN$60&gt;$B$10)+IF(AN$60=$B$10,SUM($F54:AM54)-SUM($F62:AM62)+AN54+(AN$60-AN$52)/(AO$52-AN$52)*AO54,0)</f>
        <v>0</v>
      </c>
      <c r="AO62" s="510">
        <f ca="1">(AO$60=$B$9)*AO54+((AO$60-AO$52)/(AP$52-AO$52)*AP54+(AO$52-AN$60)/(AO$52-AN$52)*AO54)*(AO$60&gt;$B$10)+IF(AO$60=$B$10,SUM($F54:AN54)-SUM($F62:AN62)+AO54+(AO$60-AO$52)/(AP$52-AO$52)*AP54,0)</f>
        <v>0</v>
      </c>
      <c r="AP62" s="510">
        <f ca="1">(AP$60=$B$9)*AP54+((AP$60-AP$52)/(AQ$52-AP$52)*AQ54+(AP$52-AO$60)/(AP$52-AO$52)*AP54)*(AP$60&gt;$B$10)+IF(AP$60=$B$10,SUM($F54:AO54)-SUM($F62:AO62)+AP54+(AP$60-AP$52)/(AQ$52-AP$52)*AQ54,0)</f>
        <v>0</v>
      </c>
      <c r="AQ62" s="510">
        <f ca="1">(AQ$60=$B$9)*AQ54+((AQ$60-AQ$52)/(AR$52-AQ$52)*AR54+(AQ$52-AP$60)/(AQ$52-AP$52)*AQ54)*(AQ$60&gt;$B$10)+IF(AQ$60=$B$10,SUM($F54:AP54)-SUM($F62:AP62)+AQ54+(AQ$60-AQ$52)/(AR$52-AQ$52)*AR54,0)</f>
        <v>0</v>
      </c>
      <c r="AR62" s="510">
        <f ca="1">(AR$60=$B$9)*AR54+((AR$60-AR$52)/(AS$52-AR$52)*AS54+(AR$52-AQ$60)/(AR$52-AQ$52)*AR54)*(AR$60&gt;$B$10)+IF(AR$60=$B$10,SUM($F54:AQ54)-SUM($F62:AQ62)+AR54+(AR$60-AR$52)/(AS$52-AR$52)*AS54,0)</f>
        <v>0</v>
      </c>
      <c r="AS62" s="510">
        <f ca="1">(AS$60=$B$9)*AS54+((AS$60-AS$52)/(AT$52-AS$52)*AT54+(AS$52-AR$60)/(AS$52-AR$52)*AS54)*(AS$60&gt;$B$10)+IF(AS$60=$B$10,SUM($F54:AR54)-SUM($F62:AR62)+AS54+(AS$60-AS$52)/(AT$52-AS$52)*AT54,0)</f>
        <v>0</v>
      </c>
      <c r="AT62" s="510">
        <f ca="1">(AT$60=$B$9)*AT54+((AT$60-AT$52)/(AU$52-AT$52)*AU54+(AT$52-AS$60)/(AT$52-AS$52)*AT54)*(AT$60&gt;$B$10)+IF(AT$60=$B$10,SUM($F54:AS54)-SUM($F62:AS62)+AT54+(AT$60-AT$52)/(AU$52-AT$52)*AU54,0)</f>
        <v>0</v>
      </c>
      <c r="AU62" s="510">
        <f ca="1">(AU$60=$B$9)*AU54+((AU$60-AU$52)/(AV$52-AU$52)*AV54+(AU$52-AT$60)/(AU$52-AT$52)*AU54)*(AU$60&gt;$B$10)+IF(AU$60=$B$10,SUM($F54:AT54)-SUM($F62:AT62)+AU54+(AU$60-AU$52)/(AV$52-AU$52)*AV54,0)</f>
        <v>0</v>
      </c>
      <c r="AV62" s="510">
        <f ca="1">(AV$60=$B$9)*AV54+((AV$60-AV$52)/(AW$52-AV$52)*AW54+(AV$52-AU$60)/(AV$52-AU$52)*AV54)*(AV$60&gt;$B$10)+IF(AV$60=$B$10,SUM($F54:AU54)-SUM($F62:AU62)+AV54+(AV$60-AV$52)/(AW$52-AV$52)*AW54,0)</f>
        <v>0</v>
      </c>
      <c r="AW62" s="510">
        <f ca="1">(AW$60=$B$9)*AW54+((AW$60-AW$52)/(AX$52-AW$52)*AX54+(AW$52-AV$60)/(AW$52-AV$52)*AW54)*(AW$60&gt;$B$10)+IF(AW$60=$B$10,SUM($F54:AV54)-SUM($F62:AV62)+AW54+(AW$60-AW$52)/(AX$52-AW$52)*AX54,0)</f>
        <v>0</v>
      </c>
      <c r="AX62" s="510">
        <f ca="1">(AX$60=$B$9)*AX54+((AX$60-AX$52)/(AY$52-AX$52)*AY54+(AX$52-AW$60)/(AX$52-AW$52)*AX54)*(AX$60&gt;$B$10)+IF(AX$60=$B$10,SUM($F54:AW54)-SUM($F62:AW62)+AX54+(AX$60-AX$52)/(AY$52-AX$52)*AY54,0)</f>
        <v>0</v>
      </c>
      <c r="AY62" s="510">
        <f ca="1">(AY$60=$B$9)*AY54+((AY$60-AY$52)/(AZ$52-AY$52)*AZ54+(AY$52-AX$60)/(AY$52-AX$52)*AY54)*(AY$60&gt;$B$10)+IF(AY$60=$B$10,SUM($F54:AX54)-SUM($F62:AX62)+AY54+(AY$60-AY$52)/(AZ$52-AY$52)*AZ54,0)</f>
        <v>0</v>
      </c>
      <c r="AZ62" s="510">
        <f ca="1">(AZ$60=$B$9)*AZ54+((AZ$60-AZ$52)/(BA$52-AZ$52)*BA54+(AZ$52-AY$60)/(AZ$52-AY$52)*AZ54)*(AZ$60&gt;$B$10)+IF(AZ$60=$B$10,SUM($F54:AY54)-SUM($F62:AY62)+AZ54+(AZ$60-AZ$52)/(BA$52-AZ$52)*BA54,0)</f>
        <v>0</v>
      </c>
      <c r="BA62" s="510">
        <f ca="1">(BA$60=$B$9)*BA54+((BA$60-BA$52)/(BB$52-BA$52)*BB54+(BA$52-AZ$60)/(BA$52-AZ$52)*BA54)*(BA$60&gt;$B$10)+IF(BA$60=$B$10,SUM($F54:AZ54)-SUM($F62:AZ62)+BA54+(BA$60-BA$52)/(BB$52-BA$52)*BB54,0)</f>
        <v>0</v>
      </c>
      <c r="BB62" s="510">
        <f ca="1">(BB$60=$B$9)*BB54+((BB$60-BB$52)/(BC$52-BB$52)*BC54+(BB$52-BA$60)/(BB$52-BA$52)*BB54)*(BB$60&gt;$B$10)+IF(BB$60=$B$10,SUM($F54:BA54)-SUM($F62:BA62)+BB54+(BB$60-BB$52)/(BC$52-BB$52)*BC54,0)</f>
        <v>0</v>
      </c>
      <c r="BC62" s="510">
        <f ca="1">(BC$60=$B$9)*BC54+((BC$60-BC$52)/(BD$52-BC$52)*BD54+(BC$52-BB$60)/(BC$52-BB$52)*BC54)*(BC$60&gt;$B$10)+IF(BC$60=$B$10,SUM($F54:BB54)-SUM($F62:BB62)+BC54+(BC$60-BC$52)/(BD$52-BC$52)*BD54,0)</f>
        <v>0</v>
      </c>
      <c r="BD62" s="510">
        <f ca="1">(BD$60=$B$9)*BD54+((BD$60-BD$52)/(BE$52-BD$52)*BE54+(BD$52-BC$60)/(BD$52-BC$52)*BD54)*(BD$60&gt;$B$10)+IF(BD$60=$B$10,SUM($F54:BC54)-SUM($F62:BC62)+BD54+(BD$60-BD$52)/(BE$52-BD$52)*BE54,0)</f>
        <v>0</v>
      </c>
      <c r="BE62" s="510">
        <f ca="1">(BE$60=$B$9)*BE54+((BE$60-BE$52)/(BF$52-BE$52)*BF54+(BE$52-BD$60)/(BE$52-BD$52)*BE54)*(BE$60&gt;$B$10)+IF(BE$60=$B$10,SUM($F54:BD54)-SUM($F62:BD62)+BE54+(BE$60-BE$52)/(BF$52-BE$52)*BF54,0)</f>
        <v>0</v>
      </c>
      <c r="BF62" s="510">
        <f ca="1">(BF$60=$B$9)*BF54+((BF$60-BF$52)/(BG$52-BF$52)*BG54+(BF$52-BE$60)/(BF$52-BE$52)*BF54)*(BF$60&gt;$B$10)+IF(BF$60=$B$10,SUM($F54:BE54)-SUM($F62:BE62)+BF54+(BF$60-BF$52)/(BG$52-BF$52)*BG54,0)</f>
        <v>0</v>
      </c>
      <c r="BG62" s="510">
        <f ca="1">(BG$60=$B$9)*BG54+((BG$60-BG$52)/(BH$52-BG$52)*BH54+(BG$52-BF$60)/(BG$52-BF$52)*BG54)*(BG$60&gt;$B$10)+IF(BG$60=$B$10,SUM($F54:BF54)-SUM($F62:BF62)+BG54+(BG$60-BG$52)/(BH$52-BG$52)*BH54,0)</f>
        <v>0</v>
      </c>
      <c r="BH62" s="510">
        <f ca="1">(BH$60=$B$9)*BH54+((BH$60-BH$52)/(BI$52-BH$52)*BI54+(BH$52-BG$60)/(BH$52-BG$52)*BH54)*(BH$60&gt;$B$10)+IF(BH$60=$B$10,SUM($F54:BG54)-SUM($F62:BG62)+BH54+(BH$60-BH$52)/(BI$52-BH$52)*BI54,0)</f>
        <v>0</v>
      </c>
      <c r="BI62" s="510">
        <f ca="1">(BI$60=$B$9)*BI54+((BI$60-BI$52)/(BJ$52-BI$52)*BJ54+(BI$52-BH$60)/(BI$52-BH$52)*BI54)*(BI$60&gt;$B$10)+IF(BI$60=$B$10,SUM($F54:BH54)-SUM($F62:BH62)+BI54+(BI$60-BI$52)/(BJ$52-BI$52)*BJ54,0)</f>
        <v>0</v>
      </c>
      <c r="BJ62" s="510">
        <f ca="1">(BJ$60=$B$9)*BJ54+((BJ$60-BJ$52)/(BK$52-BJ$52)*BK54+(BJ$52-BI$60)/(BJ$52-BI$52)*BJ54)*(BJ$60&gt;$B$10)+IF(BJ$60=$B$10,SUM($F54:BI54)-SUM($F62:BI62)+BJ54+(BJ$60-BJ$52)/(BK$52-BJ$52)*BK54,0)</f>
        <v>0</v>
      </c>
      <c r="BK62" s="510">
        <f ca="1">(BK$60=$B$9)*BK54+((BK$60-BK$52)/(BL$52-BK$52)*BL54+(BK$52-BJ$60)/(BK$52-BJ$52)*BK54)*(BK$60&gt;$B$10)+IF(BK$60=$B$10,SUM($F54:BJ54)-SUM($F62:BJ62)+BK54+(BK$60-BK$52)/(BL$52-BK$52)*BL54,0)</f>
        <v>0</v>
      </c>
      <c r="BL62" s="510">
        <f ca="1">(BL$60=$B$9)*BL54+((BL$60-BL$52)/(BM$52-BL$52)*BM54+(BL$52-BK$60)/(BL$52-BK$52)*BL54)*(BL$60&gt;$B$10)+IF(BL$60=$B$10,SUM($F54:BK54)-SUM($F62:BK62)+BL54+(BL$60-BL$52)/(BM$52-BL$52)*BM54,0)</f>
        <v>0</v>
      </c>
      <c r="BM62" s="510">
        <f ca="1">(BM$60=$B$9)*BM54+((BM$60-BM$52)/(BN$52-BM$52)*BN54+(BM$52-BL$60)/(BM$52-BL$52)*BM54)*(BM$60&gt;$B$10)+IF(BM$60=$B$10,SUM($F54:BL54)-SUM($F62:BL62)+BM54+(BM$60-BM$52)/(BN$52-BM$52)*BN54,0)</f>
        <v>0</v>
      </c>
      <c r="BN62" s="510">
        <f ca="1">(BN$60=$B$9)*BN54+((BN$60-BN$52)/(BO$52-BN$52)*BO54+(BN$52-BM$60)/(BN$52-BM$52)*BN54)*(BN$60&gt;$B$10)+IF(BN$60=$B$10,SUM($F54:BM54)-SUM($F62:BM62)+BN54+(BN$60-BN$52)/(BO$52-BN$52)*BO54,0)</f>
        <v>0</v>
      </c>
      <c r="BO62" s="510">
        <f ca="1">(BO$60=$B$9)*BO54+((BO$60-BO$52)/(BP$52-BO$52)*BP54+(BO$52-BN$60)/(BO$52-BN$52)*BO54)*(BO$60&gt;$B$10)+IF(BO$60=$B$10,SUM($F54:BN54)-SUM($F62:BN62)+BO54+(BO$60-BO$52)/(BP$52-BO$52)*BP54,0)</f>
        <v>0</v>
      </c>
      <c r="BP62" s="510">
        <f ca="1">(BP$60=$B$9)*BP54+((BP$60-BP$52)/(BQ$52-BP$52)*BQ54+(BP$52-BO$60)/(BP$52-BO$52)*BP54)*(BP$60&gt;$B$10)+IF(BP$60=$B$10,SUM($F54:BO54)-SUM($F62:BO62)+BP54+(BP$60-BP$52)/(BQ$52-BP$52)*BQ54,0)</f>
        <v>0</v>
      </c>
      <c r="BQ62" s="510">
        <f ca="1">(BQ$60=$B$9)*BQ54+((BQ$60-BQ$52)/(BR$52-BQ$52)*BR54+(BQ$52-BP$60)/(BQ$52-BP$52)*BQ54)*(BQ$60&gt;$B$10)+IF(BQ$60=$B$10,SUM($F54:BP54)-SUM($F62:BP62)+BQ54+(BQ$60-BQ$52)/(BR$52-BQ$52)*BR54,0)</f>
        <v>0</v>
      </c>
      <c r="BR62" s="510">
        <f ca="1">(BR$60=$B$9)*BR54+((BR$60-BR$52)/(BS$52-BR$52)*BS54+(BR$52-BQ$60)/(BR$52-BQ$52)*BR54)*(BR$60&gt;$B$10)+IF(BR$60=$B$10,SUM($F54:BQ54)-SUM($F62:BQ62)+BR54+(BR$60-BR$52)/(BS$52-BR$52)*BS54,0)</f>
        <v>0</v>
      </c>
      <c r="BS62" s="510">
        <f ca="1">(BS$60=$B$9)*BS54+((BS$60-BS$52)/(BT$52-BS$52)*BT54+(BS$52-BR$60)/(BS$52-BR$52)*BS54)*(BS$60&gt;$B$10)+IF(BS$60=$B$10,SUM($F54:BR54)-SUM($F62:BR62)+BS54+(BS$60-BS$52)/(BT$52-BS$52)*BT54,0)</f>
        <v>0</v>
      </c>
      <c r="BT62" s="510">
        <f ca="1">(BT$60=$B$9)*BT54+((BT$60-BT$52)/(BU$52-BT$52)*BU54+(BT$52-BS$60)/(BT$52-BS$52)*BT54)*(BT$60&gt;$B$10)+IF(BT$60=$B$10,SUM($F54:BS54)-SUM($F62:BS62)+BT54+(BT$60-BT$52)/(BU$52-BT$52)*BU54,0)</f>
        <v>0</v>
      </c>
      <c r="BU62" s="510">
        <f ca="1">(BU$60=$B$9)*BU54+((BU$60-BU$52)/(BV$52-BU$52)*BV54+(BU$52-BT$60)/(BU$52-BT$52)*BU54)*(BU$60&gt;$B$10)+IF(BU$60=$B$10,SUM($F54:BT54)-SUM($F62:BT62)+BU54+(BU$60-BU$52)/(BV$52-BU$52)*BV54,0)</f>
        <v>0</v>
      </c>
      <c r="BV62" s="510">
        <f ca="1">(BV$60=$B$9)*BV54+((BV$60-BV$52)/(BW$52-BV$52)*BW54+(BV$52-BU$60)/(BV$52-BU$52)*BV54)*(BV$60&gt;$B$10)+IF(BV$60=$B$10,SUM($F54:BU54)-SUM($F62:BU62)+BV54+(BV$60-BV$52)/(BW$52-BV$52)*BW54,0)</f>
        <v>0</v>
      </c>
      <c r="BW62" s="510">
        <f ca="1">(BW$60=$B$9)*BW54+((BW$60-BW$52)/(BX$52-BW$52)*BX54+(BW$52-BV$60)/(BW$52-BV$52)*BW54)*(BW$60&gt;$B$10)+IF(BW$60=$B$10,SUM($F54:BV54)-SUM($F62:BV62)+BW54+(BW$60-BW$52)/(BX$52-BW$52)*BX54,0)</f>
        <v>0</v>
      </c>
      <c r="BX62" s="510">
        <f ca="1">(BX$60=$B$9)*BX54+((BX$60-BX$52)/(BY$52-BX$52)*BY54+(BX$52-BW$60)/(BX$52-BW$52)*BX54)*(BX$60&gt;$B$10)+IF(BX$60=$B$10,SUM($F54:BW54)-SUM($F62:BW62)+BX54+(BX$60-BX$52)/(BY$52-BX$52)*BY54,0)</f>
        <v>0</v>
      </c>
      <c r="BY62" s="510">
        <f ca="1">(BY$60=$B$9)*BY54+((BY$60-BY$52)/(BZ$52-BY$52)*BZ54+(BY$52-BX$60)/(BY$52-BX$52)*BY54)*(BY$60&gt;$B$10)+IF(BY$60=$B$10,SUM($F54:BX54)-SUM($F62:BX62)+BY54+(BY$60-BY$52)/(BZ$52-BY$52)*BZ54,0)</f>
        <v>0</v>
      </c>
      <c r="BZ62" s="510">
        <f ca="1">(BZ$60=$B$9)*BZ54+((BZ$60-BZ$52)/(CA$52-BZ$52)*CA54+(BZ$52-BY$60)/(BZ$52-BY$52)*BZ54)*(BZ$60&gt;$B$10)+IF(BZ$60=$B$10,SUM($F54:BY54)-SUM($F62:BY62)+BZ54+(BZ$60-BZ$52)/(CA$52-BZ$52)*CA54,0)</f>
        <v>0</v>
      </c>
      <c r="CA62" s="510">
        <f ca="1">(CA$60=$B$9)*CA54+((CA$60-CA$52)/(CB$52-CA$52)*CB54+(CA$52-BZ$60)/(CA$52-BZ$52)*CA54)*(CA$60&gt;$B$10)+IF(CA$60=$B$10,SUM($F54:BZ54)-SUM($F62:BZ62)+CA54+(CA$60-CA$52)/(CB$52-CA$52)*CB54,0)</f>
        <v>0</v>
      </c>
      <c r="CB62" s="510">
        <f ca="1">(CB$60=$B$9)*CB54+((CB$60-CB$52)/(CC$52-CB$52)*CC54+(CB$52-CA$60)/(CB$52-CA$52)*CB54)*(CB$60&gt;$B$10)+IF(CB$60=$B$10,SUM($F54:CA54)-SUM($F62:CA62)+CB54+(CB$60-CB$52)/(CC$52-CB$52)*CC54,0)</f>
        <v>0</v>
      </c>
      <c r="CC62" s="510">
        <f ca="1">(CC$60=$B$9)*CC54+((CC$60-CC$52)/(CD$52-CC$52)*CD54+(CC$52-CB$60)/(CC$52-CB$52)*CC54)*(CC$60&gt;$B$10)+IF(CC$60=$B$10,SUM($F54:CB54)-SUM($F62:CB62)+CC54+(CC$60-CC$52)/(CD$52-CC$52)*CD54,0)</f>
        <v>0</v>
      </c>
      <c r="CD62" s="510">
        <f ca="1">(CD$60=$B$9)*CD54+((CD$60-CD$52)/(CE$52-CD$52)*CE54+(CD$52-CC$60)/(CD$52-CC$52)*CD54)*(CD$60&gt;$B$10)+IF(CD$60=$B$10,SUM($F54:CC54)-SUM($F62:CC62)+CD54+(CD$60-CD$52)/(CE$52-CD$52)*CE54,0)</f>
        <v>0</v>
      </c>
      <c r="CE62" s="510">
        <f ca="1">(CE$60=$B$9)*CE54+((CE$60-CE$52)/(CF$52-CE$52)*CF54+(CE$52-CD$60)/(CE$52-CD$52)*CE54)*(CE$60&gt;$B$10)+IF(CE$60=$B$10,SUM($F54:CD54)-SUM($F62:CD62)+CE54+(CE$60-CE$52)/(CF$52-CE$52)*CF54,0)</f>
        <v>0</v>
      </c>
      <c r="CF62" s="510">
        <f ca="1">(CF$60=$B$9)*CF54+((CF$60-CF$52)/(CG$52-CF$52)*CG54+(CF$52-CE$60)/(CF$52-CE$52)*CF54)*(CF$60&gt;$B$10)+IF(CF$60=$B$10,SUM($F54:CE54)-SUM($F62:CE62)+CF54+(CF$60-CF$52)/(CG$52-CF$52)*CG54,0)</f>
        <v>0</v>
      </c>
      <c r="CG62" s="510">
        <f ca="1">(CG$60=$B$9)*CG54+((CG$60-CG$52)/(CH$52-CG$52)*CH54+(CG$52-CF$60)/(CG$52-CF$52)*CG54)*(CG$60&gt;$B$10)+IF(CG$60=$B$10,SUM($F54:CF54)-SUM($F62:CF62)+CG54+(CG$60-CG$52)/(CH$52-CG$52)*CH54,0)</f>
        <v>0</v>
      </c>
      <c r="CH62" s="510">
        <f ca="1">(CH$60=$B$9)*CH54+((CH$60-CH$52)/(CI$52-CH$52)*CI54+(CH$52-CG$60)/(CH$52-CG$52)*CH54)*(CH$60&gt;$B$10)+IF(CH$60=$B$10,SUM($F54:CG54)-SUM($F62:CG62)+CH54+(CH$60-CH$52)/(CI$52-CH$52)*CI54,0)</f>
        <v>0</v>
      </c>
      <c r="CI62" s="510">
        <f ca="1">(CI$60=$B$9)*CI54+((CI$60-CI$52)/(CJ$52-CI$52)*CJ54+(CI$52-CH$60)/(CI$52-CH$52)*CI54)*(CI$60&gt;$B$10)+IF(CI$60=$B$10,SUM($F54:CH54)-SUM($F62:CH62)+CI54+(CI$60-CI$52)/(CJ$52-CI$52)*CJ54,0)</f>
        <v>0</v>
      </c>
      <c r="CJ62" s="510">
        <f ca="1">(CJ$60=$B$9)*CJ54+((CJ$60-CJ$52)/(CK$52-CJ$52)*CK54+(CJ$52-CI$60)/(CJ$52-CI$52)*CJ54)*(CJ$60&gt;$B$10)+IF(CJ$60=$B$10,SUM($F54:CI54)-SUM($F62:CI62)+CJ54+(CJ$60-CJ$52)/(CK$52-CJ$52)*CK54,0)</f>
        <v>0</v>
      </c>
      <c r="CK62" s="510">
        <f ca="1">(CK$60=$B$9)*CK54+((CK$60-CK$52)/(CL$52-CK$52)*CL54+(CK$52-CJ$60)/(CK$52-CJ$52)*CK54)*(CK$60&gt;$B$10)+IF(CK$60=$B$10,SUM($F54:CJ54)-SUM($F62:CJ62)+CK54+(CK$60-CK$52)/(CL$52-CK$52)*CL54,0)</f>
        <v>0</v>
      </c>
      <c r="CL62" s="510">
        <f ca="1">(CL$60=$B$9)*CL54+((CL$60-CL$52)/(CM$52-CL$52)*CM54+(CL$52-CK$60)/(CL$52-CK$52)*CL54)*(CL$60&gt;$B$10)+IF(CL$60=$B$10,SUM($F54:CK54)-SUM($F62:CK62)+CL54+(CL$60-CL$52)/(CM$52-CL$52)*CM54,0)</f>
        <v>0</v>
      </c>
      <c r="CM62" s="510">
        <f ca="1">(CM$60=$B$9)*CM54+((CM$60-CM$52)/(CN$52-CM$52)*CN54+(CM$52-CL$60)/(CM$52-CL$52)*CM54)*(CM$60&gt;$B$10)+IF(CM$60=$B$10,SUM($F54:CL54)-SUM($F62:CL62)+CM54+(CM$60-CM$52)/(CN$52-CM$52)*CN54,0)</f>
        <v>0</v>
      </c>
      <c r="CN62" s="510">
        <f ca="1">(CN$60=$B$9)*CN54+((CN$60-CN$52)/(CO$52-CN$52)*CO54+(CN$52-CM$60)/(CN$52-CM$52)*CN54)*(CN$60&gt;$B$10)+IF(CN$60=$B$10,SUM($F54:CM54)-SUM($F62:CM62)+CN54+(CN$60-CN$52)/(CO$52-CN$52)*CO54,0)</f>
        <v>0</v>
      </c>
      <c r="CO62" s="510">
        <f ca="1">(CO$60=$B$9)*CO54+((CO$60-CO$52)/(CP$52-CO$52)*CP54+(CO$52-CN$60)/(CO$52-CN$52)*CO54)*(CO$60&gt;$B$10)+IF(CO$60=$B$10,SUM($F54:CN54)-SUM($F62:CN62)+CO54+(CO$60-CO$52)/(CP$52-CO$52)*CP54,0)</f>
        <v>0</v>
      </c>
      <c r="CP62" s="510">
        <f ca="1">(CP$60=$B$9)*CP54+((CP$60-CP$52)/(CQ$52-CP$52)*CQ54+(CP$52-CO$60)/(CP$52-CO$52)*CP54)*(CP$60&gt;$B$10)+IF(CP$60=$B$10,SUM($F54:CO54)-SUM($F62:CO62)+CP54+(CP$60-CP$52)/(CQ$52-CP$52)*CQ54,0)</f>
        <v>0</v>
      </c>
      <c r="CQ62" s="510">
        <f ca="1">(CQ$60=$B$9)*CQ54+((CQ$60-CQ$52)/(CR$52-CQ$52)*CR54+(CQ$52-CP$60)/(CQ$52-CP$52)*CQ54)*(CQ$60&gt;$B$10)+IF(CQ$60=$B$10,SUM($F54:CP54)-SUM($F62:CP62)+CQ54+(CQ$60-CQ$52)/(CR$52-CQ$52)*CR54,0)</f>
        <v>0</v>
      </c>
      <c r="CR62" s="510">
        <f ca="1">(CR$60=$B$9)*CR54+((CR$60-CR$52)/(CS$52-CR$52)*CS54+(CR$52-CQ$60)/(CR$52-CQ$52)*CR54)*(CR$60&gt;$B$10)+IF(CR$60=$B$10,SUM($F54:CQ54)-SUM($F62:CQ62)+CR54+(CR$60-CR$52)/(CS$52-CR$52)*CS54,0)</f>
        <v>0</v>
      </c>
      <c r="CS62" s="510">
        <f ca="1">(CS$60=$B$9)*CS54+((CS$60-CS$52)/(CT$52-CS$52)*CT54+(CS$52-CR$60)/(CS$52-CR$52)*CS54)*(CS$60&gt;$B$10)+IF(CS$60=$B$10,SUM($F54:CR54)-SUM($F62:CR62)+CS54+(CS$60-CS$52)/(CT$52-CS$52)*CT54,0)</f>
        <v>0</v>
      </c>
      <c r="CT62" s="510">
        <f ca="1">(CT$60=$B$9)*CT54+((CT$60-CT$52)/(CU$52-CT$52)*CU54+(CT$52-CS$60)/(CT$52-CS$52)*CT54)*(CT$60&gt;$B$10)+IF(CT$60=$B$10,SUM($F54:CS54)-SUM($F62:CS62)+CT54+(CT$60-CT$52)/(CU$52-CT$52)*CU54,0)</f>
        <v>0</v>
      </c>
      <c r="CU62" s="510">
        <f ca="1">(CU$60=$B$9)*CU54+((CU$60-CU$52)/(CV$52-CU$52)*CV54+(CU$52-CT$60)/(CU$52-CT$52)*CU54)*(CU$60&gt;$B$10)+IF(CU$60=$B$10,SUM($F54:CT54)-SUM($F62:CT62)+CU54+(CU$60-CU$52)/(CV$52-CU$52)*CV54,0)</f>
        <v>0</v>
      </c>
      <c r="CV62" s="510">
        <f ca="1">(CV$60=$B$9)*CV54+((CV$60-CV$52)/(CW$52-CV$52)*CW54+(CV$52-CU$60)/(CV$52-CU$52)*CV54)*(CV$60&gt;$B$10)+IF(CV$60=$B$10,SUM($F54:CU54)-SUM($F62:CU62)+CV54+(CV$60-CV$52)/(CW$52-CV$52)*CW54,0)</f>
        <v>0</v>
      </c>
      <c r="CW62" s="510">
        <f ca="1">(CW$60=$B$9)*CW54+((CW$60-CW$52)/(CX$52-CW$52)*CX54+(CW$52-CV$60)/(CW$52-CV$52)*CW54)*(CW$60&gt;$B$10)+IF(CW$60=$B$10,SUM($F54:CV54)-SUM($F62:CV62)+CW54+(CW$60-CW$52)/(CX$52-CW$52)*CX54,0)</f>
        <v>0</v>
      </c>
      <c r="CX62" s="510">
        <f ca="1">(CX$60=$B$9)*CX54+((CX$60-CX$52)/(CY$52-CX$52)*CY54+(CX$52-CW$60)/(CX$52-CW$52)*CX54)*(CX$60&gt;$B$10)+IF(CX$60=$B$10,SUM($F54:CW54)-SUM($F62:CW62)+CX54+(CX$60-CX$52)/(CY$52-CX$52)*CY54,0)</f>
        <v>0</v>
      </c>
      <c r="CY62" s="510">
        <f ca="1">(CY$60=$B$9)*CY54+((CY$60-CY$52)/(CZ$52-CY$52)*CZ54+(CY$52-CX$60)/(CY$52-CX$52)*CY54)*(CY$60&gt;$B$10)+IF(CY$60=$B$10,SUM($F54:CX54)-SUM($F62:CX62)+CY54+(CY$60-CY$52)/(CZ$52-CY$52)*CZ54,0)</f>
        <v>0</v>
      </c>
      <c r="CZ62" s="510">
        <f ca="1">(CZ$60=$B$9)*CZ54+((CZ$60-CZ$52)/(DA$52-CZ$52)*DA54+(CZ$52-CY$60)/(CZ$52-CY$52)*CZ54)*(CZ$60&gt;$B$10)+IF(CZ$60=$B$10,SUM($F54:CY54)-SUM($F62:CY62)+CZ54+(CZ$60-CZ$52)/(DA$52-CZ$52)*DA54,0)</f>
        <v>0</v>
      </c>
      <c r="DA62" s="510">
        <f ca="1">(DA$60=$B$9)*DA54+((DA$60-DA$52)/(DB$52-DA$52)*DB54+(DA$52-CZ$60)/(DA$52-CZ$52)*DA54)*(DA$60&gt;$B$10)+IF(DA$60=$B$10,SUM($F54:CZ54)-SUM($F62:CZ62)+DA54+(DA$60-DA$52)/(DB$52-DA$52)*DB54,0)</f>
        <v>0</v>
      </c>
      <c r="DB62" s="510">
        <f ca="1">(DB$60=$B$9)*DB54+((DB$60-DB$52)/(DC$52-DB$52)*DC54+(DB$52-DA$60)/(DB$52-DA$52)*DB54)*(DB$60&gt;$B$10)+IF(DB$60=$B$10,SUM($F54:DA54)-SUM($F62:DA62)+DB54+(DB$60-DB$52)/(DC$52-DB$52)*DC54,0)</f>
        <v>0</v>
      </c>
      <c r="DC62" s="510">
        <f ca="1">(DC$60=$B$9)*DC54+((DC$60-DC$52)/(DD$52-DC$52)*DD54+(DC$52-DB$60)/(DC$52-DB$52)*DC54)*(DC$60&gt;$B$10)+IF(DC$60=$B$10,SUM($F54:DB54)-SUM($F62:DB62)+DC54+(DC$60-DC$52)/(DD$52-DC$52)*DD54,0)</f>
        <v>0</v>
      </c>
      <c r="DD62" s="510">
        <f ca="1">(DD$60=$B$9)*DD54+((DD$60-DD$52)/(DE$52-DD$52)*DE54+(DD$52-DC$60)/(DD$52-DC$52)*DD54)*(DD$60&gt;$B$10)+IF(DD$60=$B$10,SUM($F54:DC54)-SUM($F62:DC62)+DD54+(DD$60-DD$52)/(DE$52-DD$52)*DE54,0)</f>
        <v>0</v>
      </c>
      <c r="DE62" s="510">
        <f ca="1">(DE$60=$B$9)*DE54+((DE$60-DE$52)/(DF$52-DE$52)*DF54+(DE$52-DD$60)/(DE$52-DD$52)*DE54)*(DE$60&gt;$B$10)+IF(DE$60=$B$10,SUM($F54:DD54)-SUM($F62:DD62)+DE54+(DE$60-DE$52)/(DF$52-DE$52)*DF54,0)</f>
        <v>0</v>
      </c>
      <c r="DF62" s="510">
        <f ca="1">(DF$60=$B$9)*DF54+((DF$60-DF$52)/(DG$52-DF$52)*DG54+(DF$52-DE$60)/(DF$52-DE$52)*DF54)*(DF$60&gt;$B$10)+IF(DF$60=$B$10,SUM($F54:DE54)-SUM($F62:DE62)+DF54+(DF$60-DF$52)/(DG$52-DF$52)*DG54,0)</f>
        <v>0</v>
      </c>
      <c r="DG62" s="510">
        <f ca="1">(DG$60=$B$9)*DG54+((DG$60-DG$52)/(DH$52-DG$52)*DH54+(DG$52-DF$60)/(DG$52-DF$52)*DG54)*(DG$60&gt;$B$10)+IF(DG$60=$B$10,SUM($F54:DF54)-SUM($F62:DF62)+DG54+(DG$60-DG$52)/(DH$52-DG$52)*DH54,0)</f>
        <v>0</v>
      </c>
      <c r="DH62" s="510">
        <f ca="1">(DH$60=$B$9)*DH54+((DH$60-DH$52)/(DI$52-DH$52)*DI54+(DH$52-DG$60)/(DH$52-DG$52)*DH54)*(DH$60&gt;$B$10)+IF(DH$60=$B$10,SUM($F54:DG54)-SUM($F62:DG62)+DH54+(DH$60-DH$52)/(DI$52-DH$52)*DI54,0)</f>
        <v>0</v>
      </c>
      <c r="DI62" s="510">
        <f ca="1">(DI$60=$B$9)*DI54+((DI$60-DI$52)/(DJ$52-DI$52)*DJ54+(DI$52-DH$60)/(DI$52-DH$52)*DI54)*(DI$60&gt;$B$10)+IF(DI$60=$B$10,SUM($F54:DH54)-SUM($F62:DH62)+DI54+(DI$60-DI$52)/(DJ$52-DI$52)*DJ54,0)</f>
        <v>0</v>
      </c>
      <c r="DJ62" s="510">
        <f ca="1">(DJ$60=$B$9)*DJ54+((DJ$60-DJ$52)/(DK$52-DJ$52)*DK54+(DJ$52-DI$60)/(DJ$52-DI$52)*DJ54)*(DJ$60&gt;$B$10)+IF(DJ$60=$B$10,SUM($F54:DI54)-SUM($F62:DI62)+DJ54+(DJ$60-DJ$52)/(DK$52-DJ$52)*DK54,0)</f>
        <v>0</v>
      </c>
      <c r="DK62" s="510">
        <f ca="1">(DK$60=$B$9)*DK54+((DK$60-DK$52)/(DL$52-DK$52)*DL54+(DK$52-DJ$60)/(DK$52-DJ$52)*DK54)*(DK$60&gt;$B$10)+IF(DK$60=$B$10,SUM($F54:DJ54)-SUM($F62:DJ62)+DK54+(DK$60-DK$52)/(DL$52-DK$52)*DL54,0)</f>
        <v>0</v>
      </c>
      <c r="DL62" s="510">
        <f ca="1">(DL$60=$B$9)*DL54+((DL$60-DL$52)/(DM$52-DL$52)*DM54+(DL$52-DK$60)/(DL$52-DK$52)*DL54)*(DL$60&gt;$B$10)+IF(DL$60=$B$10,SUM($F54:DK54)-SUM($F62:DK62)+DL54+(DL$60-DL$52)/(DM$52-DL$52)*DM54,0)</f>
        <v>0</v>
      </c>
      <c r="DM62" s="510">
        <f ca="1">(DM$60=$B$9)*DM54+((DM$60-DM$52)/(DN$52-DM$52)*DN54+(DM$52-DL$60)/(DM$52-DL$52)*DM54)*(DM$60&gt;$B$10)+IF(DM$60=$B$10,SUM($F54:DL54)-SUM($F62:DL62)+DM54+(DM$60-DM$52)/(DN$52-DM$52)*DN54,0)</f>
        <v>0</v>
      </c>
      <c r="DN62" s="510">
        <f ca="1">(DN$60=$B$9)*DN54+((DN$60-DN$52)/(DO$52-DN$52)*DO54+(DN$52-DM$60)/(DN$52-DM$52)*DN54)*(DN$60&gt;$B$10)+IF(DN$60=$B$10,SUM($F54:DM54)-SUM($F62:DM62)+DN54+(DN$60-DN$52)/(DO$52-DN$52)*DO54,0)</f>
        <v>0</v>
      </c>
      <c r="DO62" s="510">
        <f ca="1">(DO$60=$B$9)*DO54+((DO$60-DO$52)/(DP$52-DO$52)*DP54+(DO$52-DN$60)/(DO$52-DN$52)*DO54)*(DO$60&gt;$B$10)+IF(DO$60=$B$10,SUM($F54:DN54)-SUM($F62:DN62)+DO54+(DO$60-DO$52)/(DP$52-DO$52)*DP54,0)</f>
        <v>0</v>
      </c>
      <c r="DP62" s="510">
        <f ca="1">(DP$60=$B$9)*DP54+((DP$60-DP$52)/(DQ$52-DP$52)*DQ54+(DP$52-DO$60)/(DP$52-DO$52)*DP54)*(DP$60&gt;$B$10)+IF(DP$60=$B$10,SUM($F54:DO54)-SUM($F62:DO62)+DP54+(DP$60-DP$52)/(DQ$52-DP$52)*DQ54,0)</f>
        <v>0</v>
      </c>
      <c r="DQ62" s="510">
        <f ca="1">(DQ$60=$B$9)*DQ54+((DQ$60-DQ$52)/(DR$52-DQ$52)*DR54+(DQ$52-DP$60)/(DQ$52-DP$52)*DQ54)*(DQ$60&gt;$B$10)+IF(DQ$60=$B$10,SUM($F54:DP54)-SUM($F62:DP62)+DQ54+(DQ$60-DQ$52)/(DR$52-DQ$52)*DR54,0)</f>
        <v>0</v>
      </c>
      <c r="DR62" s="510">
        <f ca="1">(DR$60=$B$9)*DR54+((DR$60-DR$52)/(DS$52-DR$52)*DS54+(DR$52-DQ$60)/(DR$52-DQ$52)*DR54)*(DR$60&gt;$B$10)+IF(DR$60=$B$10,SUM($F54:DQ54)-SUM($F62:DQ62)+DR54+(DR$60-DR$52)/(DS$52-DR$52)*DS54,0)</f>
        <v>0</v>
      </c>
      <c r="DS62" s="510">
        <f ca="1">(DS$60=$B$9)*DS54+((DS$60-DS$52)/(DT$52-DS$52)*DT54+(DS$52-DR$60)/(DS$52-DR$52)*DS54)*(DS$60&gt;$B$10)+IF(DS$60=$B$10,SUM($F54:DR54)-SUM($F62:DR62)+DS54+(DS$60-DS$52)/(DT$52-DS$52)*DT54,0)</f>
        <v>0</v>
      </c>
      <c r="DT62" s="510">
        <f ca="1">(DT$60=$B$9)*DT54+((DT$60-DT$52)/(DU$52-DT$52)*DU54+(DT$52-DS$60)/(DT$52-DS$52)*DT54)*(DT$60&gt;$B$10)+IF(DT$60=$B$10,SUM($F54:DS54)-SUM($F62:DS62)+DT54+(DT$60-DT$52)/(DU$52-DT$52)*DU54,0)</f>
        <v>0</v>
      </c>
      <c r="DU62" s="510">
        <f ca="1">(DU$60=$B$9)*DU54+((DU$60-DU$52)/(DV$52-DU$52)*DV54+(DU$52-DT$60)/(DU$52-DT$52)*DU54)*(DU$60&gt;$B$10)+IF(DU$60=$B$10,SUM($F54:DT54)-SUM($F62:DT62)+DU54+(DU$60-DU$52)/(DV$52-DU$52)*DV54,0)</f>
        <v>0</v>
      </c>
      <c r="DV62" s="510">
        <f ca="1">(DV$60=$B$9)*DV54+((DV$60-DV$52)/(DW$52-DV$52)*DW54+(DV$52-DU$60)/(DV$52-DU$52)*DV54)*(DV$60&gt;$B$10)+IF(DV$60=$B$10,SUM($F54:DU54)-SUM($F62:DU62)+DV54+(DV$60-DV$52)/(DW$52-DV$52)*DW54,0)</f>
        <v>0</v>
      </c>
      <c r="DW62" s="510">
        <f ca="1">(DW$60=$B$9)*DW54+((DW$60-DW$52)/(DX$52-DW$52)*DX54+(DW$52-DV$60)/(DW$52-DV$52)*DW54)*(DW$60&gt;$B$10)+IF(DW$60=$B$10,SUM($F54:DV54)-SUM($F62:DV62)+DW54+(DW$60-DW$52)/(DX$52-DW$52)*DX54,0)</f>
        <v>0</v>
      </c>
    </row>
    <row r="63" spans="1:127">
      <c r="A63" s="1018" t="str">
        <f>A55</f>
        <v>SHL Net Interest</v>
      </c>
      <c r="B63" s="970"/>
      <c r="C63" s="970"/>
      <c r="D63" s="471"/>
      <c r="E63" s="471"/>
      <c r="F63" s="611"/>
      <c r="G63" s="510">
        <f ca="1">(G$60=$B$9)*G55+((G$60-G$52)/(H$52-G$52)*H55+(G$52-F$60)/(G$52-F$52)*G55)*(G$60&gt;$B$10)+IF(G$60=$B$10,SUM($F55:F55)-SUM($F63:F63)+G55+(G$60-G$52)/(H$52-G$52)*H55,0)</f>
        <v>0</v>
      </c>
      <c r="H63" s="510">
        <f ca="1">(H$60=$B$9)*H55+((H$60-H$52)/(I$52-H$52)*I55+(H$52-G$60)/(H$52-G$52)*H55)*(H$60&gt;$B$10)+IF(H$60=$B$10,SUM($F55:G55)-SUM($F63:G63)+H55+(H$60-H$52)/(I$52-H$52)*I55,0)</f>
        <v>0</v>
      </c>
      <c r="I63" s="510">
        <f ca="1">(I$60=$B$9)*I55+((I$60-I$52)/(J$52-I$52)*J55+(I$52-H$60)/(I$52-H$52)*I55)*(I$60&gt;$B$10)+IF(I$60=$B$10,SUM($F55:H55)-SUM($F63:H63)+I55+(I$60-I$52)/(J$52-I$52)*J55,0)</f>
        <v>0</v>
      </c>
      <c r="J63" s="510">
        <f ca="1">(J$60=$B$9)*J55+((J$60-J$52)/(K$52-J$52)*K55+(J$52-I$60)/(J$52-I$52)*J55)*(J$60&gt;$B$10)+IF(J$60=$B$10,SUM($F55:I55)-SUM($F63:I63)+J55+(J$60-J$52)/(K$52-J$52)*K55,0)</f>
        <v>0</v>
      </c>
      <c r="K63" s="510">
        <f ca="1">(K$60=$B$9)*K55+((K$60-K$52)/(L$52-K$52)*L55+(K$52-J$60)/(K$52-J$52)*K55)*(K$60&gt;$B$10)+IF(K$60=$B$10,SUM($F55:J55)-SUM($F63:J63)+K55+(K$60-K$52)/(L$52-K$52)*L55,0)</f>
        <v>0</v>
      </c>
      <c r="L63" s="510">
        <f ca="1">(L$60=$B$9)*L55+((L$60-L$52)/(M$52-L$52)*M55+(L$52-K$60)/(L$52-K$52)*L55)*(L$60&gt;$B$10)+IF(L$60=$B$10,SUM($F55:K55)-SUM($F63:K63)+L55+(L$60-L$52)/(M$52-L$52)*M55,0)</f>
        <v>0</v>
      </c>
      <c r="M63" s="510">
        <f ca="1">(M$60=$B$9)*M55+((M$60-M$52)/(N$52-M$52)*N55+(M$52-L$60)/(M$52-L$52)*M55)*(M$60&gt;$B$10)+IF(M$60=$B$10,SUM($F55:L55)-SUM($F63:L63)+M55+(M$60-M$52)/(N$52-M$52)*N55,0)</f>
        <v>0</v>
      </c>
      <c r="N63" s="510">
        <f ca="1">(N$60=$B$9)*N55+((N$60-N$52)/(O$52-N$52)*O55+(N$52-M$60)/(N$52-M$52)*N55)*(N$60&gt;$B$10)+IF(N$60=$B$10,SUM($F55:M55)-SUM($F63:M63)+N55+(N$60-N$52)/(O$52-N$52)*O55,0)</f>
        <v>0</v>
      </c>
      <c r="O63" s="510">
        <f ca="1">(O$60=$B$9)*O55+((O$60-O$52)/(P$52-O$52)*P55+(O$52-N$60)/(O$52-N$52)*O55)*(O$60&gt;$B$10)+IF(O$60=$B$10,SUM($F55:N55)-SUM($F63:N63)+O55+(O$60-O$52)/(P$52-O$52)*P55,0)</f>
        <v>0</v>
      </c>
      <c r="P63" s="510">
        <f ca="1">(P$60=$B$9)*P55+((P$60-P$52)/(Q$52-P$52)*Q55+(P$52-O$60)/(P$52-O$52)*P55)*(P$60&gt;$B$10)+IF(P$60=$B$10,SUM($F55:O55)-SUM($F63:O63)+P55+(P$60-P$52)/(Q$52-P$52)*Q55,0)</f>
        <v>0</v>
      </c>
      <c r="Q63" s="510">
        <f ca="1">(Q$60=$B$9)*Q55+((Q$60-Q$52)/(R$52-Q$52)*R55+(Q$52-P$60)/(Q$52-P$52)*Q55)*(Q$60&gt;$B$10)+IF(Q$60=$B$10,SUM($F55:P55)-SUM($F63:P63)+Q55+(Q$60-Q$52)/(R$52-Q$52)*R55,0)</f>
        <v>0</v>
      </c>
      <c r="R63" s="510">
        <f ca="1">(R$60=$B$9)*R55+((R$60-R$52)/(S$52-R$52)*S55+(R$52-Q$60)/(R$52-Q$52)*R55)*(R$60&gt;$B$10)+IF(R$60=$B$10,SUM($F55:Q55)-SUM($F63:Q63)+R55+(R$60-R$52)/(S$52-R$52)*S55,0)</f>
        <v>0</v>
      </c>
      <c r="S63" s="510">
        <f ca="1">(S$60=$B$9)*S55+((S$60-S$52)/(T$52-S$52)*T55+(S$52-R$60)/(S$52-R$52)*S55)*(S$60&gt;$B$10)+IF(S$60=$B$10,SUM($F55:R55)-SUM($F63:R63)+S55+(S$60-S$52)/(T$52-S$52)*T55,0)</f>
        <v>0</v>
      </c>
      <c r="T63" s="510">
        <f ca="1">(T$60=$B$9)*T55+((T$60-T$52)/(U$52-T$52)*U55+(T$52-S$60)/(T$52-S$52)*T55)*(T$60&gt;$B$10)+IF(T$60=$B$10,SUM($F55:S55)-SUM($F63:S63)+T55+(T$60-T$52)/(U$52-T$52)*U55,0)</f>
        <v>0</v>
      </c>
      <c r="U63" s="510">
        <f ca="1">(U$60=$B$9)*U55+((U$60-U$52)/(V$52-U$52)*V55+(U$52-T$60)/(U$52-T$52)*U55)*(U$60&gt;$B$10)+IF(U$60=$B$10,SUM($F55:T55)-SUM($F63:T63)+U55+(U$60-U$52)/(V$52-U$52)*V55,0)</f>
        <v>0</v>
      </c>
      <c r="V63" s="510">
        <f ca="1">(V$60=$B$9)*V55+((V$60-V$52)/(W$52-V$52)*W55+(V$52-U$60)/(V$52-U$52)*V55)*(V$60&gt;$B$10)+IF(V$60=$B$10,SUM($F55:U55)-SUM($F63:U63)+V55+(V$60-V$52)/(W$52-V$52)*W55,0)</f>
        <v>0</v>
      </c>
      <c r="W63" s="510">
        <f ca="1">(W$60=$B$9)*W55+((W$60-W$52)/(X$52-W$52)*X55+(W$52-V$60)/(W$52-V$52)*W55)*(W$60&gt;$B$10)+IF(W$60=$B$10,SUM($F55:V55)-SUM($F63:V63)+W55+(W$60-W$52)/(X$52-W$52)*X55,0)</f>
        <v>0</v>
      </c>
      <c r="X63" s="510">
        <f ca="1">(X$60=$B$9)*X55+((X$60-X$52)/(Y$52-X$52)*Y55+(X$52-W$60)/(X$52-W$52)*X55)*(X$60&gt;$B$10)+IF(X$60=$B$10,SUM($F55:W55)-SUM($F63:W63)+X55+(X$60-X$52)/(Y$52-X$52)*Y55,0)</f>
        <v>0</v>
      </c>
      <c r="Y63" s="510">
        <f ca="1">(Y$60=$B$9)*Y55+((Y$60-Y$52)/(Z$52-Y$52)*Z55+(Y$52-X$60)/(Y$52-X$52)*Y55)*(Y$60&gt;$B$10)+IF(Y$60=$B$10,SUM($F55:X55)-SUM($F63:X63)+Y55+(Y$60-Y$52)/(Z$52-Y$52)*Z55,0)</f>
        <v>0</v>
      </c>
      <c r="Z63" s="510">
        <f ca="1">(Z$60=$B$9)*Z55+((Z$60-Z$52)/(AA$52-Z$52)*AA55+(Z$52-Y$60)/(Z$52-Y$52)*Z55)*(Z$60&gt;$B$10)+IF(Z$60=$B$10,SUM($F55:Y55)-SUM($F63:Y63)+Z55+(Z$60-Z$52)/(AA$52-Z$52)*AA55,0)</f>
        <v>0</v>
      </c>
      <c r="AA63" s="510">
        <f ca="1">(AA$60=$B$9)*AA55+((AA$60-AA$52)/(AB$52-AA$52)*AB55+(AA$52-Z$60)/(AA$52-Z$52)*AA55)*(AA$60&gt;$B$10)+IF(AA$60=$B$10,SUM($F55:Z55)-SUM($F63:Z63)+AA55+(AA$60-AA$52)/(AB$52-AA$52)*AB55,0)</f>
        <v>0</v>
      </c>
      <c r="AB63" s="510">
        <f ca="1">(AB$60=$B$9)*AB55+((AB$60-AB$52)/(AC$52-AB$52)*AC55+(AB$52-AA$60)/(AB$52-AA$52)*AB55)*(AB$60&gt;$B$10)+IF(AB$60=$B$10,SUM($F55:AA55)-SUM($F63:AA63)+AB55+(AB$60-AB$52)/(AC$52-AB$52)*AC55,0)</f>
        <v>0</v>
      </c>
      <c r="AC63" s="510">
        <f ca="1">(AC$60=$B$9)*AC55+((AC$60-AC$52)/(AD$52-AC$52)*AD55+(AC$52-AB$60)/(AC$52-AB$52)*AC55)*(AC$60&gt;$B$10)+IF(AC$60=$B$10,SUM($F55:AB55)-SUM($F63:AB63)+AC55+(AC$60-AC$52)/(AD$52-AC$52)*AD55,0)</f>
        <v>0</v>
      </c>
      <c r="AD63" s="510">
        <f ca="1">(AD$60=$B$9)*AD55+((AD$60-AD$52)/(AE$52-AD$52)*AE55+(AD$52-AC$60)/(AD$52-AC$52)*AD55)*(AD$60&gt;$B$10)+IF(AD$60=$B$10,SUM($F55:AC55)-SUM($F63:AC63)+AD55+(AD$60-AD$52)/(AE$52-AD$52)*AE55,0)</f>
        <v>0</v>
      </c>
      <c r="AE63" s="510">
        <f ca="1">(AE$60=$B$9)*AE55+((AE$60-AE$52)/(AF$52-AE$52)*AF55+(AE$52-AD$60)/(AE$52-AD$52)*AE55)*(AE$60&gt;$B$10)+IF(AE$60=$B$10,SUM($F55:AD55)-SUM($F63:AD63)+AE55+(AE$60-AE$52)/(AF$52-AE$52)*AF55,0)</f>
        <v>0</v>
      </c>
      <c r="AF63" s="510">
        <f ca="1">(AF$60=$B$9)*AF55+((AF$60-AF$52)/(AG$52-AF$52)*AG55+(AF$52-AE$60)/(AF$52-AE$52)*AF55)*(AF$60&gt;$B$10)+IF(AF$60=$B$10,SUM($F55:AE55)-SUM($F63:AE63)+AF55+(AF$60-AF$52)/(AG$52-AF$52)*AG55,0)</f>
        <v>0</v>
      </c>
      <c r="AG63" s="510">
        <f ca="1">(AG$60=$B$9)*AG55+((AG$60-AG$52)/(AH$52-AG$52)*AH55+(AG$52-AF$60)/(AG$52-AF$52)*AG55)*(AG$60&gt;$B$10)+IF(AG$60=$B$10,SUM($F55:AF55)-SUM($F63:AF63)+AG55+(AG$60-AG$52)/(AH$52-AG$52)*AH55,0)</f>
        <v>0</v>
      </c>
      <c r="AH63" s="510">
        <f ca="1">(AH$60=$B$9)*AH55+((AH$60-AH$52)/(AI$52-AH$52)*AI55+(AH$52-AG$60)/(AH$52-AG$52)*AH55)*(AH$60&gt;$B$10)+IF(AH$60=$B$10,SUM($F55:AG55)-SUM($F63:AG63)+AH55+(AH$60-AH$52)/(AI$52-AH$52)*AI55,0)</f>
        <v>0</v>
      </c>
      <c r="AI63" s="510">
        <f ca="1">(AI$60=$B$9)*AI55+((AI$60-AI$52)/(AJ$52-AI$52)*AJ55+(AI$52-AH$60)/(AI$52-AH$52)*AI55)*(AI$60&gt;$B$10)+IF(AI$60=$B$10,SUM($F55:AH55)-SUM($F63:AH63)+AI55+(AI$60-AI$52)/(AJ$52-AI$52)*AJ55,0)</f>
        <v>0</v>
      </c>
      <c r="AJ63" s="510">
        <f ca="1">(AJ$60=$B$9)*AJ55+((AJ$60-AJ$52)/(AK$52-AJ$52)*AK55+(AJ$52-AI$60)/(AJ$52-AI$52)*AJ55)*(AJ$60&gt;$B$10)+IF(AJ$60=$B$10,SUM($F55:AI55)-SUM($F63:AI63)+AJ55+(AJ$60-AJ$52)/(AK$52-AJ$52)*AK55,0)</f>
        <v>0</v>
      </c>
      <c r="AK63" s="510">
        <f ca="1">(AK$60=$B$9)*AK55+((AK$60-AK$52)/(AL$52-AK$52)*AL55+(AK$52-AJ$60)/(AK$52-AJ$52)*AK55)*(AK$60&gt;$B$10)+IF(AK$60=$B$10,SUM($F55:AJ55)-SUM($F63:AJ63)+AK55+(AK$60-AK$52)/(AL$52-AK$52)*AL55,0)</f>
        <v>0</v>
      </c>
      <c r="AL63" s="510">
        <f ca="1">(AL$60=$B$9)*AL55+((AL$60-AL$52)/(AM$52-AL$52)*AM55+(AL$52-AK$60)/(AL$52-AK$52)*AL55)*(AL$60&gt;$B$10)+IF(AL$60=$B$10,SUM($F55:AK55)-SUM($F63:AK63)+AL55+(AL$60-AL$52)/(AM$52-AL$52)*AM55,0)</f>
        <v>0</v>
      </c>
      <c r="AM63" s="510">
        <f ca="1">(AM$60=$B$9)*AM55+((AM$60-AM$52)/(AN$52-AM$52)*AN55+(AM$52-AL$60)/(AM$52-AL$52)*AM55)*(AM$60&gt;$B$10)+IF(AM$60=$B$10,SUM($F55:AL55)-SUM($F63:AL63)+AM55+(AM$60-AM$52)/(AN$52-AM$52)*AN55,0)</f>
        <v>0</v>
      </c>
      <c r="AN63" s="510">
        <f ca="1">(AN$60=$B$9)*AN55+((AN$60-AN$52)/(AO$52-AN$52)*AO55+(AN$52-AM$60)/(AN$52-AM$52)*AN55)*(AN$60&gt;$B$10)+IF(AN$60=$B$10,SUM($F55:AM55)-SUM($F63:AM63)+AN55+(AN$60-AN$52)/(AO$52-AN$52)*AO55,0)</f>
        <v>0</v>
      </c>
      <c r="AO63" s="510">
        <f ca="1">(AO$60=$B$9)*AO55+((AO$60-AO$52)/(AP$52-AO$52)*AP55+(AO$52-AN$60)/(AO$52-AN$52)*AO55)*(AO$60&gt;$B$10)+IF(AO$60=$B$10,SUM($F55:AN55)-SUM($F63:AN63)+AO55+(AO$60-AO$52)/(AP$52-AO$52)*AP55,0)</f>
        <v>0</v>
      </c>
      <c r="AP63" s="510">
        <f ca="1">(AP$60=$B$9)*AP55+((AP$60-AP$52)/(AQ$52-AP$52)*AQ55+(AP$52-AO$60)/(AP$52-AO$52)*AP55)*(AP$60&gt;$B$10)+IF(AP$60=$B$10,SUM($F55:AO55)-SUM($F63:AO63)+AP55+(AP$60-AP$52)/(AQ$52-AP$52)*AQ55,0)</f>
        <v>0</v>
      </c>
      <c r="AQ63" s="510">
        <f ca="1">(AQ$60=$B$9)*AQ55+((AQ$60-AQ$52)/(AR$52-AQ$52)*AR55+(AQ$52-AP$60)/(AQ$52-AP$52)*AQ55)*(AQ$60&gt;$B$10)+IF(AQ$60=$B$10,SUM($F55:AP55)-SUM($F63:AP63)+AQ55+(AQ$60-AQ$52)/(AR$52-AQ$52)*AR55,0)</f>
        <v>0</v>
      </c>
      <c r="AR63" s="510">
        <f ca="1">(AR$60=$B$9)*AR55+((AR$60-AR$52)/(AS$52-AR$52)*AS55+(AR$52-AQ$60)/(AR$52-AQ$52)*AR55)*(AR$60&gt;$B$10)+IF(AR$60=$B$10,SUM($F55:AQ55)-SUM($F63:AQ63)+AR55+(AR$60-AR$52)/(AS$52-AR$52)*AS55,0)</f>
        <v>0</v>
      </c>
      <c r="AS63" s="510">
        <f ca="1">(AS$60=$B$9)*AS55+((AS$60-AS$52)/(AT$52-AS$52)*AT55+(AS$52-AR$60)/(AS$52-AR$52)*AS55)*(AS$60&gt;$B$10)+IF(AS$60=$B$10,SUM($F55:AR55)-SUM($F63:AR63)+AS55+(AS$60-AS$52)/(AT$52-AS$52)*AT55,0)</f>
        <v>0</v>
      </c>
      <c r="AT63" s="510">
        <f ca="1">(AT$60=$B$9)*AT55+((AT$60-AT$52)/(AU$52-AT$52)*AU55+(AT$52-AS$60)/(AT$52-AS$52)*AT55)*(AT$60&gt;$B$10)+IF(AT$60=$B$10,SUM($F55:AS55)-SUM($F63:AS63)+AT55+(AT$60-AT$52)/(AU$52-AT$52)*AU55,0)</f>
        <v>0</v>
      </c>
      <c r="AU63" s="510">
        <f ca="1">(AU$60=$B$9)*AU55+((AU$60-AU$52)/(AV$52-AU$52)*AV55+(AU$52-AT$60)/(AU$52-AT$52)*AU55)*(AU$60&gt;$B$10)+IF(AU$60=$B$10,SUM($F55:AT55)-SUM($F63:AT63)+AU55+(AU$60-AU$52)/(AV$52-AU$52)*AV55,0)</f>
        <v>0</v>
      </c>
      <c r="AV63" s="510">
        <f ca="1">(AV$60=$B$9)*AV55+((AV$60-AV$52)/(AW$52-AV$52)*AW55+(AV$52-AU$60)/(AV$52-AU$52)*AV55)*(AV$60&gt;$B$10)+IF(AV$60=$B$10,SUM($F55:AU55)-SUM($F63:AU63)+AV55+(AV$60-AV$52)/(AW$52-AV$52)*AW55,0)</f>
        <v>0</v>
      </c>
      <c r="AW63" s="510">
        <f ca="1">(AW$60=$B$9)*AW55+((AW$60-AW$52)/(AX$52-AW$52)*AX55+(AW$52-AV$60)/(AW$52-AV$52)*AW55)*(AW$60&gt;$B$10)+IF(AW$60=$B$10,SUM($F55:AV55)-SUM($F63:AV63)+AW55+(AW$60-AW$52)/(AX$52-AW$52)*AX55,0)</f>
        <v>0</v>
      </c>
      <c r="AX63" s="510">
        <f ca="1">(AX$60=$B$9)*AX55+((AX$60-AX$52)/(AY$52-AX$52)*AY55+(AX$52-AW$60)/(AX$52-AW$52)*AX55)*(AX$60&gt;$B$10)+IF(AX$60=$B$10,SUM($F55:AW55)-SUM($F63:AW63)+AX55+(AX$60-AX$52)/(AY$52-AX$52)*AY55,0)</f>
        <v>0</v>
      </c>
      <c r="AY63" s="510">
        <f ca="1">(AY$60=$B$9)*AY55+((AY$60-AY$52)/(AZ$52-AY$52)*AZ55+(AY$52-AX$60)/(AY$52-AX$52)*AY55)*(AY$60&gt;$B$10)+IF(AY$60=$B$10,SUM($F55:AX55)-SUM($F63:AX63)+AY55+(AY$60-AY$52)/(AZ$52-AY$52)*AZ55,0)</f>
        <v>0</v>
      </c>
      <c r="AZ63" s="510">
        <f ca="1">(AZ$60=$B$9)*AZ55+((AZ$60-AZ$52)/(BA$52-AZ$52)*BA55+(AZ$52-AY$60)/(AZ$52-AY$52)*AZ55)*(AZ$60&gt;$B$10)+IF(AZ$60=$B$10,SUM($F55:AY55)-SUM($F63:AY63)+AZ55+(AZ$60-AZ$52)/(BA$52-AZ$52)*BA55,0)</f>
        <v>0</v>
      </c>
      <c r="BA63" s="510">
        <f ca="1">(BA$60=$B$9)*BA55+((BA$60-BA$52)/(BB$52-BA$52)*BB55+(BA$52-AZ$60)/(BA$52-AZ$52)*BA55)*(BA$60&gt;$B$10)+IF(BA$60=$B$10,SUM($F55:AZ55)-SUM($F63:AZ63)+BA55+(BA$60-BA$52)/(BB$52-BA$52)*BB55,0)</f>
        <v>0</v>
      </c>
      <c r="BB63" s="510">
        <f ca="1">(BB$60=$B$9)*BB55+((BB$60-BB$52)/(BC$52-BB$52)*BC55+(BB$52-BA$60)/(BB$52-BA$52)*BB55)*(BB$60&gt;$B$10)+IF(BB$60=$B$10,SUM($F55:BA55)-SUM($F63:BA63)+BB55+(BB$60-BB$52)/(BC$52-BB$52)*BC55,0)</f>
        <v>0</v>
      </c>
      <c r="BC63" s="510">
        <f ca="1">(BC$60=$B$9)*BC55+((BC$60-BC$52)/(BD$52-BC$52)*BD55+(BC$52-BB$60)/(BC$52-BB$52)*BC55)*(BC$60&gt;$B$10)+IF(BC$60=$B$10,SUM($F55:BB55)-SUM($F63:BB63)+BC55+(BC$60-BC$52)/(BD$52-BC$52)*BD55,0)</f>
        <v>0</v>
      </c>
      <c r="BD63" s="510">
        <f ca="1">(BD$60=$B$9)*BD55+((BD$60-BD$52)/(BE$52-BD$52)*BE55+(BD$52-BC$60)/(BD$52-BC$52)*BD55)*(BD$60&gt;$B$10)+IF(BD$60=$B$10,SUM($F55:BC55)-SUM($F63:BC63)+BD55+(BD$60-BD$52)/(BE$52-BD$52)*BE55,0)</f>
        <v>0</v>
      </c>
      <c r="BE63" s="510">
        <f ca="1">(BE$60=$B$9)*BE55+((BE$60-BE$52)/(BF$52-BE$52)*BF55+(BE$52-BD$60)/(BE$52-BD$52)*BE55)*(BE$60&gt;$B$10)+IF(BE$60=$B$10,SUM($F55:BD55)-SUM($F63:BD63)+BE55+(BE$60-BE$52)/(BF$52-BE$52)*BF55,0)</f>
        <v>0</v>
      </c>
      <c r="BF63" s="510">
        <f ca="1">(BF$60=$B$9)*BF55+((BF$60-BF$52)/(BG$52-BF$52)*BG55+(BF$52-BE$60)/(BF$52-BE$52)*BF55)*(BF$60&gt;$B$10)+IF(BF$60=$B$10,SUM($F55:BE55)-SUM($F63:BE63)+BF55+(BF$60-BF$52)/(BG$52-BF$52)*BG55,0)</f>
        <v>0</v>
      </c>
      <c r="BG63" s="510">
        <f ca="1">(BG$60=$B$9)*BG55+((BG$60-BG$52)/(BH$52-BG$52)*BH55+(BG$52-BF$60)/(BG$52-BF$52)*BG55)*(BG$60&gt;$B$10)+IF(BG$60=$B$10,SUM($F55:BF55)-SUM($F63:BF63)+BG55+(BG$60-BG$52)/(BH$52-BG$52)*BH55,0)</f>
        <v>0</v>
      </c>
      <c r="BH63" s="510">
        <f ca="1">(BH$60=$B$9)*BH55+((BH$60-BH$52)/(BI$52-BH$52)*BI55+(BH$52-BG$60)/(BH$52-BG$52)*BH55)*(BH$60&gt;$B$10)+IF(BH$60=$B$10,SUM($F55:BG55)-SUM($F63:BG63)+BH55+(BH$60-BH$52)/(BI$52-BH$52)*BI55,0)</f>
        <v>0</v>
      </c>
      <c r="BI63" s="510">
        <f ca="1">(BI$60=$B$9)*BI55+((BI$60-BI$52)/(BJ$52-BI$52)*BJ55+(BI$52-BH$60)/(BI$52-BH$52)*BI55)*(BI$60&gt;$B$10)+IF(BI$60=$B$10,SUM($F55:BH55)-SUM($F63:BH63)+BI55+(BI$60-BI$52)/(BJ$52-BI$52)*BJ55,0)</f>
        <v>0</v>
      </c>
      <c r="BJ63" s="510">
        <f ca="1">(BJ$60=$B$9)*BJ55+((BJ$60-BJ$52)/(BK$52-BJ$52)*BK55+(BJ$52-BI$60)/(BJ$52-BI$52)*BJ55)*(BJ$60&gt;$B$10)+IF(BJ$60=$B$10,SUM($F55:BI55)-SUM($F63:BI63)+BJ55+(BJ$60-BJ$52)/(BK$52-BJ$52)*BK55,0)</f>
        <v>0</v>
      </c>
      <c r="BK63" s="510">
        <f ca="1">(BK$60=$B$9)*BK55+((BK$60-BK$52)/(BL$52-BK$52)*BL55+(BK$52-BJ$60)/(BK$52-BJ$52)*BK55)*(BK$60&gt;$B$10)+IF(BK$60=$B$10,SUM($F55:BJ55)-SUM($F63:BJ63)+BK55+(BK$60-BK$52)/(BL$52-BK$52)*BL55,0)</f>
        <v>0</v>
      </c>
      <c r="BL63" s="510">
        <f ca="1">(BL$60=$B$9)*BL55+((BL$60-BL$52)/(BM$52-BL$52)*BM55+(BL$52-BK$60)/(BL$52-BK$52)*BL55)*(BL$60&gt;$B$10)+IF(BL$60=$B$10,SUM($F55:BK55)-SUM($F63:BK63)+BL55+(BL$60-BL$52)/(BM$52-BL$52)*BM55,0)</f>
        <v>0</v>
      </c>
      <c r="BM63" s="510">
        <f ca="1">(BM$60=$B$9)*BM55+((BM$60-BM$52)/(BN$52-BM$52)*BN55+(BM$52-BL$60)/(BM$52-BL$52)*BM55)*(BM$60&gt;$B$10)+IF(BM$60=$B$10,SUM($F55:BL55)-SUM($F63:BL63)+BM55+(BM$60-BM$52)/(BN$52-BM$52)*BN55,0)</f>
        <v>0</v>
      </c>
      <c r="BN63" s="510">
        <f ca="1">(BN$60=$B$9)*BN55+((BN$60-BN$52)/(BO$52-BN$52)*BO55+(BN$52-BM$60)/(BN$52-BM$52)*BN55)*(BN$60&gt;$B$10)+IF(BN$60=$B$10,SUM($F55:BM55)-SUM($F63:BM63)+BN55+(BN$60-BN$52)/(BO$52-BN$52)*BO55,0)</f>
        <v>0</v>
      </c>
      <c r="BO63" s="510">
        <f ca="1">(BO$60=$B$9)*BO55+((BO$60-BO$52)/(BP$52-BO$52)*BP55+(BO$52-BN$60)/(BO$52-BN$52)*BO55)*(BO$60&gt;$B$10)+IF(BO$60=$B$10,SUM($F55:BN55)-SUM($F63:BN63)+BO55+(BO$60-BO$52)/(BP$52-BO$52)*BP55,0)</f>
        <v>0</v>
      </c>
      <c r="BP63" s="510">
        <f ca="1">(BP$60=$B$9)*BP55+((BP$60-BP$52)/(BQ$52-BP$52)*BQ55+(BP$52-BO$60)/(BP$52-BO$52)*BP55)*(BP$60&gt;$B$10)+IF(BP$60=$B$10,SUM($F55:BO55)-SUM($F63:BO63)+BP55+(BP$60-BP$52)/(BQ$52-BP$52)*BQ55,0)</f>
        <v>0</v>
      </c>
      <c r="BQ63" s="510">
        <f ca="1">(BQ$60=$B$9)*BQ55+((BQ$60-BQ$52)/(BR$52-BQ$52)*BR55+(BQ$52-BP$60)/(BQ$52-BP$52)*BQ55)*(BQ$60&gt;$B$10)+IF(BQ$60=$B$10,SUM($F55:BP55)-SUM($F63:BP63)+BQ55+(BQ$60-BQ$52)/(BR$52-BQ$52)*BR55,0)</f>
        <v>0</v>
      </c>
      <c r="BR63" s="510">
        <f ca="1">(BR$60=$B$9)*BR55+((BR$60-BR$52)/(BS$52-BR$52)*BS55+(BR$52-BQ$60)/(BR$52-BQ$52)*BR55)*(BR$60&gt;$B$10)+IF(BR$60=$B$10,SUM($F55:BQ55)-SUM($F63:BQ63)+BR55+(BR$60-BR$52)/(BS$52-BR$52)*BS55,0)</f>
        <v>0</v>
      </c>
      <c r="BS63" s="510">
        <f ca="1">(BS$60=$B$9)*BS55+((BS$60-BS$52)/(BT$52-BS$52)*BT55+(BS$52-BR$60)/(BS$52-BR$52)*BS55)*(BS$60&gt;$B$10)+IF(BS$60=$B$10,SUM($F55:BR55)-SUM($F63:BR63)+BS55+(BS$60-BS$52)/(BT$52-BS$52)*BT55,0)</f>
        <v>0</v>
      </c>
      <c r="BT63" s="510">
        <f ca="1">(BT$60=$B$9)*BT55+((BT$60-BT$52)/(BU$52-BT$52)*BU55+(BT$52-BS$60)/(BT$52-BS$52)*BT55)*(BT$60&gt;$B$10)+IF(BT$60=$B$10,SUM($F55:BS55)-SUM($F63:BS63)+BT55+(BT$60-BT$52)/(BU$52-BT$52)*BU55,0)</f>
        <v>0</v>
      </c>
      <c r="BU63" s="510">
        <f ca="1">(BU$60=$B$9)*BU55+((BU$60-BU$52)/(BV$52-BU$52)*BV55+(BU$52-BT$60)/(BU$52-BT$52)*BU55)*(BU$60&gt;$B$10)+IF(BU$60=$B$10,SUM($F55:BT55)-SUM($F63:BT63)+BU55+(BU$60-BU$52)/(BV$52-BU$52)*BV55,0)</f>
        <v>0</v>
      </c>
      <c r="BV63" s="510">
        <f ca="1">(BV$60=$B$9)*BV55+((BV$60-BV$52)/(BW$52-BV$52)*BW55+(BV$52-BU$60)/(BV$52-BU$52)*BV55)*(BV$60&gt;$B$10)+IF(BV$60=$B$10,SUM($F55:BU55)-SUM($F63:BU63)+BV55+(BV$60-BV$52)/(BW$52-BV$52)*BW55,0)</f>
        <v>0</v>
      </c>
      <c r="BW63" s="510">
        <f ca="1">(BW$60=$B$9)*BW55+((BW$60-BW$52)/(BX$52-BW$52)*BX55+(BW$52-BV$60)/(BW$52-BV$52)*BW55)*(BW$60&gt;$B$10)+IF(BW$60=$B$10,SUM($F55:BV55)-SUM($F63:BV63)+BW55+(BW$60-BW$52)/(BX$52-BW$52)*BX55,0)</f>
        <v>0</v>
      </c>
      <c r="BX63" s="510">
        <f ca="1">(BX$60=$B$9)*BX55+((BX$60-BX$52)/(BY$52-BX$52)*BY55+(BX$52-BW$60)/(BX$52-BW$52)*BX55)*(BX$60&gt;$B$10)+IF(BX$60=$B$10,SUM($F55:BW55)-SUM($F63:BW63)+BX55+(BX$60-BX$52)/(BY$52-BX$52)*BY55,0)</f>
        <v>0</v>
      </c>
      <c r="BY63" s="510">
        <f ca="1">(BY$60=$B$9)*BY55+((BY$60-BY$52)/(BZ$52-BY$52)*BZ55+(BY$52-BX$60)/(BY$52-BX$52)*BY55)*(BY$60&gt;$B$10)+IF(BY$60=$B$10,SUM($F55:BX55)-SUM($F63:BX63)+BY55+(BY$60-BY$52)/(BZ$52-BY$52)*BZ55,0)</f>
        <v>0</v>
      </c>
      <c r="BZ63" s="510">
        <f ca="1">(BZ$60=$B$9)*BZ55+((BZ$60-BZ$52)/(CA$52-BZ$52)*CA55+(BZ$52-BY$60)/(BZ$52-BY$52)*BZ55)*(BZ$60&gt;$B$10)+IF(BZ$60=$B$10,SUM($F55:BY55)-SUM($F63:BY63)+BZ55+(BZ$60-BZ$52)/(CA$52-BZ$52)*CA55,0)</f>
        <v>0</v>
      </c>
      <c r="CA63" s="510">
        <f ca="1">(CA$60=$B$9)*CA55+((CA$60-CA$52)/(CB$52-CA$52)*CB55+(CA$52-BZ$60)/(CA$52-BZ$52)*CA55)*(CA$60&gt;$B$10)+IF(CA$60=$B$10,SUM($F55:BZ55)-SUM($F63:BZ63)+CA55+(CA$60-CA$52)/(CB$52-CA$52)*CB55,0)</f>
        <v>0</v>
      </c>
      <c r="CB63" s="510">
        <f ca="1">(CB$60=$B$9)*CB55+((CB$60-CB$52)/(CC$52-CB$52)*CC55+(CB$52-CA$60)/(CB$52-CA$52)*CB55)*(CB$60&gt;$B$10)+IF(CB$60=$B$10,SUM($F55:CA55)-SUM($F63:CA63)+CB55+(CB$60-CB$52)/(CC$52-CB$52)*CC55,0)</f>
        <v>0</v>
      </c>
      <c r="CC63" s="510">
        <f ca="1">(CC$60=$B$9)*CC55+((CC$60-CC$52)/(CD$52-CC$52)*CD55+(CC$52-CB$60)/(CC$52-CB$52)*CC55)*(CC$60&gt;$B$10)+IF(CC$60=$B$10,SUM($F55:CB55)-SUM($F63:CB63)+CC55+(CC$60-CC$52)/(CD$52-CC$52)*CD55,0)</f>
        <v>0</v>
      </c>
      <c r="CD63" s="510">
        <f ca="1">(CD$60=$B$9)*CD55+((CD$60-CD$52)/(CE$52-CD$52)*CE55+(CD$52-CC$60)/(CD$52-CC$52)*CD55)*(CD$60&gt;$B$10)+IF(CD$60=$B$10,SUM($F55:CC55)-SUM($F63:CC63)+CD55+(CD$60-CD$52)/(CE$52-CD$52)*CE55,0)</f>
        <v>0</v>
      </c>
      <c r="CE63" s="510">
        <f ca="1">(CE$60=$B$9)*CE55+((CE$60-CE$52)/(CF$52-CE$52)*CF55+(CE$52-CD$60)/(CE$52-CD$52)*CE55)*(CE$60&gt;$B$10)+IF(CE$60=$B$10,SUM($F55:CD55)-SUM($F63:CD63)+CE55+(CE$60-CE$52)/(CF$52-CE$52)*CF55,0)</f>
        <v>0</v>
      </c>
      <c r="CF63" s="510">
        <f ca="1">(CF$60=$B$9)*CF55+((CF$60-CF$52)/(CG$52-CF$52)*CG55+(CF$52-CE$60)/(CF$52-CE$52)*CF55)*(CF$60&gt;$B$10)+IF(CF$60=$B$10,SUM($F55:CE55)-SUM($F63:CE63)+CF55+(CF$60-CF$52)/(CG$52-CF$52)*CG55,0)</f>
        <v>0</v>
      </c>
      <c r="CG63" s="510">
        <f ca="1">(CG$60=$B$9)*CG55+((CG$60-CG$52)/(CH$52-CG$52)*CH55+(CG$52-CF$60)/(CG$52-CF$52)*CG55)*(CG$60&gt;$B$10)+IF(CG$60=$B$10,SUM($F55:CF55)-SUM($F63:CF63)+CG55+(CG$60-CG$52)/(CH$52-CG$52)*CH55,0)</f>
        <v>0</v>
      </c>
      <c r="CH63" s="510">
        <f ca="1">(CH$60=$B$9)*CH55+((CH$60-CH$52)/(CI$52-CH$52)*CI55+(CH$52-CG$60)/(CH$52-CG$52)*CH55)*(CH$60&gt;$B$10)+IF(CH$60=$B$10,SUM($F55:CG55)-SUM($F63:CG63)+CH55+(CH$60-CH$52)/(CI$52-CH$52)*CI55,0)</f>
        <v>0</v>
      </c>
      <c r="CI63" s="510">
        <f ca="1">(CI$60=$B$9)*CI55+((CI$60-CI$52)/(CJ$52-CI$52)*CJ55+(CI$52-CH$60)/(CI$52-CH$52)*CI55)*(CI$60&gt;$B$10)+IF(CI$60=$B$10,SUM($F55:CH55)-SUM($F63:CH63)+CI55+(CI$60-CI$52)/(CJ$52-CI$52)*CJ55,0)</f>
        <v>0</v>
      </c>
      <c r="CJ63" s="510">
        <f ca="1">(CJ$60=$B$9)*CJ55+((CJ$60-CJ$52)/(CK$52-CJ$52)*CK55+(CJ$52-CI$60)/(CJ$52-CI$52)*CJ55)*(CJ$60&gt;$B$10)+IF(CJ$60=$B$10,SUM($F55:CI55)-SUM($F63:CI63)+CJ55+(CJ$60-CJ$52)/(CK$52-CJ$52)*CK55,0)</f>
        <v>0</v>
      </c>
      <c r="CK63" s="510">
        <f ca="1">(CK$60=$B$9)*CK55+((CK$60-CK$52)/(CL$52-CK$52)*CL55+(CK$52-CJ$60)/(CK$52-CJ$52)*CK55)*(CK$60&gt;$B$10)+IF(CK$60=$B$10,SUM($F55:CJ55)-SUM($F63:CJ63)+CK55+(CK$60-CK$52)/(CL$52-CK$52)*CL55,0)</f>
        <v>0</v>
      </c>
      <c r="CL63" s="510">
        <f ca="1">(CL$60=$B$9)*CL55+((CL$60-CL$52)/(CM$52-CL$52)*CM55+(CL$52-CK$60)/(CL$52-CK$52)*CL55)*(CL$60&gt;$B$10)+IF(CL$60=$B$10,SUM($F55:CK55)-SUM($F63:CK63)+CL55+(CL$60-CL$52)/(CM$52-CL$52)*CM55,0)</f>
        <v>0</v>
      </c>
      <c r="CM63" s="510">
        <f ca="1">(CM$60=$B$9)*CM55+((CM$60-CM$52)/(CN$52-CM$52)*CN55+(CM$52-CL$60)/(CM$52-CL$52)*CM55)*(CM$60&gt;$B$10)+IF(CM$60=$B$10,SUM($F55:CL55)-SUM($F63:CL63)+CM55+(CM$60-CM$52)/(CN$52-CM$52)*CN55,0)</f>
        <v>0</v>
      </c>
      <c r="CN63" s="510">
        <f ca="1">(CN$60=$B$9)*CN55+((CN$60-CN$52)/(CO$52-CN$52)*CO55+(CN$52-CM$60)/(CN$52-CM$52)*CN55)*(CN$60&gt;$B$10)+IF(CN$60=$B$10,SUM($F55:CM55)-SUM($F63:CM63)+CN55+(CN$60-CN$52)/(CO$52-CN$52)*CO55,0)</f>
        <v>0</v>
      </c>
      <c r="CO63" s="510">
        <f ca="1">(CO$60=$B$9)*CO55+((CO$60-CO$52)/(CP$52-CO$52)*CP55+(CO$52-CN$60)/(CO$52-CN$52)*CO55)*(CO$60&gt;$B$10)+IF(CO$60=$B$10,SUM($F55:CN55)-SUM($F63:CN63)+CO55+(CO$60-CO$52)/(CP$52-CO$52)*CP55,0)</f>
        <v>0</v>
      </c>
      <c r="CP63" s="510">
        <f ca="1">(CP$60=$B$9)*CP55+((CP$60-CP$52)/(CQ$52-CP$52)*CQ55+(CP$52-CO$60)/(CP$52-CO$52)*CP55)*(CP$60&gt;$B$10)+IF(CP$60=$B$10,SUM($F55:CO55)-SUM($F63:CO63)+CP55+(CP$60-CP$52)/(CQ$52-CP$52)*CQ55,0)</f>
        <v>0</v>
      </c>
      <c r="CQ63" s="510">
        <f ca="1">(CQ$60=$B$9)*CQ55+((CQ$60-CQ$52)/(CR$52-CQ$52)*CR55+(CQ$52-CP$60)/(CQ$52-CP$52)*CQ55)*(CQ$60&gt;$B$10)+IF(CQ$60=$B$10,SUM($F55:CP55)-SUM($F63:CP63)+CQ55+(CQ$60-CQ$52)/(CR$52-CQ$52)*CR55,0)</f>
        <v>0</v>
      </c>
      <c r="CR63" s="510">
        <f ca="1">(CR$60=$B$9)*CR55+((CR$60-CR$52)/(CS$52-CR$52)*CS55+(CR$52-CQ$60)/(CR$52-CQ$52)*CR55)*(CR$60&gt;$B$10)+IF(CR$60=$B$10,SUM($F55:CQ55)-SUM($F63:CQ63)+CR55+(CR$60-CR$52)/(CS$52-CR$52)*CS55,0)</f>
        <v>0</v>
      </c>
      <c r="CS63" s="510">
        <f ca="1">(CS$60=$B$9)*CS55+((CS$60-CS$52)/(CT$52-CS$52)*CT55+(CS$52-CR$60)/(CS$52-CR$52)*CS55)*(CS$60&gt;$B$10)+IF(CS$60=$B$10,SUM($F55:CR55)-SUM($F63:CR63)+CS55+(CS$60-CS$52)/(CT$52-CS$52)*CT55,0)</f>
        <v>0</v>
      </c>
      <c r="CT63" s="510">
        <f ca="1">(CT$60=$B$9)*CT55+((CT$60-CT$52)/(CU$52-CT$52)*CU55+(CT$52-CS$60)/(CT$52-CS$52)*CT55)*(CT$60&gt;$B$10)+IF(CT$60=$B$10,SUM($F55:CS55)-SUM($F63:CS63)+CT55+(CT$60-CT$52)/(CU$52-CT$52)*CU55,0)</f>
        <v>0</v>
      </c>
      <c r="CU63" s="510">
        <f ca="1">(CU$60=$B$9)*CU55+((CU$60-CU$52)/(CV$52-CU$52)*CV55+(CU$52-CT$60)/(CU$52-CT$52)*CU55)*(CU$60&gt;$B$10)+IF(CU$60=$B$10,SUM($F55:CT55)-SUM($F63:CT63)+CU55+(CU$60-CU$52)/(CV$52-CU$52)*CV55,0)</f>
        <v>0</v>
      </c>
      <c r="CV63" s="510">
        <f ca="1">(CV$60=$B$9)*CV55+((CV$60-CV$52)/(CW$52-CV$52)*CW55+(CV$52-CU$60)/(CV$52-CU$52)*CV55)*(CV$60&gt;$B$10)+IF(CV$60=$B$10,SUM($F55:CU55)-SUM($F63:CU63)+CV55+(CV$60-CV$52)/(CW$52-CV$52)*CW55,0)</f>
        <v>0</v>
      </c>
      <c r="CW63" s="510">
        <f ca="1">(CW$60=$B$9)*CW55+((CW$60-CW$52)/(CX$52-CW$52)*CX55+(CW$52-CV$60)/(CW$52-CV$52)*CW55)*(CW$60&gt;$B$10)+IF(CW$60=$B$10,SUM($F55:CV55)-SUM($F63:CV63)+CW55+(CW$60-CW$52)/(CX$52-CW$52)*CX55,0)</f>
        <v>0</v>
      </c>
      <c r="CX63" s="510">
        <f ca="1">(CX$60=$B$9)*CX55+((CX$60-CX$52)/(CY$52-CX$52)*CY55+(CX$52-CW$60)/(CX$52-CW$52)*CX55)*(CX$60&gt;$B$10)+IF(CX$60=$B$10,SUM($F55:CW55)-SUM($F63:CW63)+CX55+(CX$60-CX$52)/(CY$52-CX$52)*CY55,0)</f>
        <v>0</v>
      </c>
      <c r="CY63" s="510">
        <f ca="1">(CY$60=$B$9)*CY55+((CY$60-CY$52)/(CZ$52-CY$52)*CZ55+(CY$52-CX$60)/(CY$52-CX$52)*CY55)*(CY$60&gt;$B$10)+IF(CY$60=$B$10,SUM($F55:CX55)-SUM($F63:CX63)+CY55+(CY$60-CY$52)/(CZ$52-CY$52)*CZ55,0)</f>
        <v>0</v>
      </c>
      <c r="CZ63" s="510">
        <f ca="1">(CZ$60=$B$9)*CZ55+((CZ$60-CZ$52)/(DA$52-CZ$52)*DA55+(CZ$52-CY$60)/(CZ$52-CY$52)*CZ55)*(CZ$60&gt;$B$10)+IF(CZ$60=$B$10,SUM($F55:CY55)-SUM($F63:CY63)+CZ55+(CZ$60-CZ$52)/(DA$52-CZ$52)*DA55,0)</f>
        <v>0</v>
      </c>
      <c r="DA63" s="510">
        <f ca="1">(DA$60=$B$9)*DA55+((DA$60-DA$52)/(DB$52-DA$52)*DB55+(DA$52-CZ$60)/(DA$52-CZ$52)*DA55)*(DA$60&gt;$B$10)+IF(DA$60=$B$10,SUM($F55:CZ55)-SUM($F63:CZ63)+DA55+(DA$60-DA$52)/(DB$52-DA$52)*DB55,0)</f>
        <v>0</v>
      </c>
      <c r="DB63" s="510">
        <f ca="1">(DB$60=$B$9)*DB55+((DB$60-DB$52)/(DC$52-DB$52)*DC55+(DB$52-DA$60)/(DB$52-DA$52)*DB55)*(DB$60&gt;$B$10)+IF(DB$60=$B$10,SUM($F55:DA55)-SUM($F63:DA63)+DB55+(DB$60-DB$52)/(DC$52-DB$52)*DC55,0)</f>
        <v>0</v>
      </c>
      <c r="DC63" s="510">
        <f ca="1">(DC$60=$B$9)*DC55+((DC$60-DC$52)/(DD$52-DC$52)*DD55+(DC$52-DB$60)/(DC$52-DB$52)*DC55)*(DC$60&gt;$B$10)+IF(DC$60=$B$10,SUM($F55:DB55)-SUM($F63:DB63)+DC55+(DC$60-DC$52)/(DD$52-DC$52)*DD55,0)</f>
        <v>0</v>
      </c>
      <c r="DD63" s="510">
        <f ca="1">(DD$60=$B$9)*DD55+((DD$60-DD$52)/(DE$52-DD$52)*DE55+(DD$52-DC$60)/(DD$52-DC$52)*DD55)*(DD$60&gt;$B$10)+IF(DD$60=$B$10,SUM($F55:DC55)-SUM($F63:DC63)+DD55+(DD$60-DD$52)/(DE$52-DD$52)*DE55,0)</f>
        <v>0</v>
      </c>
      <c r="DE63" s="510">
        <f ca="1">(DE$60=$B$9)*DE55+((DE$60-DE$52)/(DF$52-DE$52)*DF55+(DE$52-DD$60)/(DE$52-DD$52)*DE55)*(DE$60&gt;$B$10)+IF(DE$60=$B$10,SUM($F55:DD55)-SUM($F63:DD63)+DE55+(DE$60-DE$52)/(DF$52-DE$52)*DF55,0)</f>
        <v>0</v>
      </c>
      <c r="DF63" s="510">
        <f ca="1">(DF$60=$B$9)*DF55+((DF$60-DF$52)/(DG$52-DF$52)*DG55+(DF$52-DE$60)/(DF$52-DE$52)*DF55)*(DF$60&gt;$B$10)+IF(DF$60=$B$10,SUM($F55:DE55)-SUM($F63:DE63)+DF55+(DF$60-DF$52)/(DG$52-DF$52)*DG55,0)</f>
        <v>0</v>
      </c>
      <c r="DG63" s="510">
        <f ca="1">(DG$60=$B$9)*DG55+((DG$60-DG$52)/(DH$52-DG$52)*DH55+(DG$52-DF$60)/(DG$52-DF$52)*DG55)*(DG$60&gt;$B$10)+IF(DG$60=$B$10,SUM($F55:DF55)-SUM($F63:DF63)+DG55+(DG$60-DG$52)/(DH$52-DG$52)*DH55,0)</f>
        <v>0</v>
      </c>
      <c r="DH63" s="510">
        <f ca="1">(DH$60=$B$9)*DH55+((DH$60-DH$52)/(DI$52-DH$52)*DI55+(DH$52-DG$60)/(DH$52-DG$52)*DH55)*(DH$60&gt;$B$10)+IF(DH$60=$B$10,SUM($F55:DG55)-SUM($F63:DG63)+DH55+(DH$60-DH$52)/(DI$52-DH$52)*DI55,0)</f>
        <v>0</v>
      </c>
      <c r="DI63" s="510">
        <f ca="1">(DI$60=$B$9)*DI55+((DI$60-DI$52)/(DJ$52-DI$52)*DJ55+(DI$52-DH$60)/(DI$52-DH$52)*DI55)*(DI$60&gt;$B$10)+IF(DI$60=$B$10,SUM($F55:DH55)-SUM($F63:DH63)+DI55+(DI$60-DI$52)/(DJ$52-DI$52)*DJ55,0)</f>
        <v>0</v>
      </c>
      <c r="DJ63" s="510">
        <f ca="1">(DJ$60=$B$9)*DJ55+((DJ$60-DJ$52)/(DK$52-DJ$52)*DK55+(DJ$52-DI$60)/(DJ$52-DI$52)*DJ55)*(DJ$60&gt;$B$10)+IF(DJ$60=$B$10,SUM($F55:DI55)-SUM($F63:DI63)+DJ55+(DJ$60-DJ$52)/(DK$52-DJ$52)*DK55,0)</f>
        <v>0</v>
      </c>
      <c r="DK63" s="510">
        <f ca="1">(DK$60=$B$9)*DK55+((DK$60-DK$52)/(DL$52-DK$52)*DL55+(DK$52-DJ$60)/(DK$52-DJ$52)*DK55)*(DK$60&gt;$B$10)+IF(DK$60=$B$10,SUM($F55:DJ55)-SUM($F63:DJ63)+DK55+(DK$60-DK$52)/(DL$52-DK$52)*DL55,0)</f>
        <v>0</v>
      </c>
      <c r="DL63" s="510">
        <f ca="1">(DL$60=$B$9)*DL55+((DL$60-DL$52)/(DM$52-DL$52)*DM55+(DL$52-DK$60)/(DL$52-DK$52)*DL55)*(DL$60&gt;$B$10)+IF(DL$60=$B$10,SUM($F55:DK55)-SUM($F63:DK63)+DL55+(DL$60-DL$52)/(DM$52-DL$52)*DM55,0)</f>
        <v>0</v>
      </c>
      <c r="DM63" s="510">
        <f ca="1">(DM$60=$B$9)*DM55+((DM$60-DM$52)/(DN$52-DM$52)*DN55+(DM$52-DL$60)/(DM$52-DL$52)*DM55)*(DM$60&gt;$B$10)+IF(DM$60=$B$10,SUM($F55:DL55)-SUM($F63:DL63)+DM55+(DM$60-DM$52)/(DN$52-DM$52)*DN55,0)</f>
        <v>0</v>
      </c>
      <c r="DN63" s="510">
        <f ca="1">(DN$60=$B$9)*DN55+((DN$60-DN$52)/(DO$52-DN$52)*DO55+(DN$52-DM$60)/(DN$52-DM$52)*DN55)*(DN$60&gt;$B$10)+IF(DN$60=$B$10,SUM($F55:DM55)-SUM($F63:DM63)+DN55+(DN$60-DN$52)/(DO$52-DN$52)*DO55,0)</f>
        <v>0</v>
      </c>
      <c r="DO63" s="510">
        <f ca="1">(DO$60=$B$9)*DO55+((DO$60-DO$52)/(DP$52-DO$52)*DP55+(DO$52-DN$60)/(DO$52-DN$52)*DO55)*(DO$60&gt;$B$10)+IF(DO$60=$B$10,SUM($F55:DN55)-SUM($F63:DN63)+DO55+(DO$60-DO$52)/(DP$52-DO$52)*DP55,0)</f>
        <v>0</v>
      </c>
      <c r="DP63" s="510">
        <f ca="1">(DP$60=$B$9)*DP55+((DP$60-DP$52)/(DQ$52-DP$52)*DQ55+(DP$52-DO$60)/(DP$52-DO$52)*DP55)*(DP$60&gt;$B$10)+IF(DP$60=$B$10,SUM($F55:DO55)-SUM($F63:DO63)+DP55+(DP$60-DP$52)/(DQ$52-DP$52)*DQ55,0)</f>
        <v>0</v>
      </c>
      <c r="DQ63" s="510">
        <f ca="1">(DQ$60=$B$9)*DQ55+((DQ$60-DQ$52)/(DR$52-DQ$52)*DR55+(DQ$52-DP$60)/(DQ$52-DP$52)*DQ55)*(DQ$60&gt;$B$10)+IF(DQ$60=$B$10,SUM($F55:DP55)-SUM($F63:DP63)+DQ55+(DQ$60-DQ$52)/(DR$52-DQ$52)*DR55,0)</f>
        <v>0</v>
      </c>
      <c r="DR63" s="510">
        <f ca="1">(DR$60=$B$9)*DR55+((DR$60-DR$52)/(DS$52-DR$52)*DS55+(DR$52-DQ$60)/(DR$52-DQ$52)*DR55)*(DR$60&gt;$B$10)+IF(DR$60=$B$10,SUM($F55:DQ55)-SUM($F63:DQ63)+DR55+(DR$60-DR$52)/(DS$52-DR$52)*DS55,0)</f>
        <v>0</v>
      </c>
      <c r="DS63" s="510">
        <f ca="1">(DS$60=$B$9)*DS55+((DS$60-DS$52)/(DT$52-DS$52)*DT55+(DS$52-DR$60)/(DS$52-DR$52)*DS55)*(DS$60&gt;$B$10)+IF(DS$60=$B$10,SUM($F55:DR55)-SUM($F63:DR63)+DS55+(DS$60-DS$52)/(DT$52-DS$52)*DT55,0)</f>
        <v>0</v>
      </c>
      <c r="DT63" s="510">
        <f ca="1">(DT$60=$B$9)*DT55+((DT$60-DT$52)/(DU$52-DT$52)*DU55+(DT$52-DS$60)/(DT$52-DS$52)*DT55)*(DT$60&gt;$B$10)+IF(DT$60=$B$10,SUM($F55:DS55)-SUM($F63:DS63)+DT55+(DT$60-DT$52)/(DU$52-DT$52)*DU55,0)</f>
        <v>0</v>
      </c>
      <c r="DU63" s="510">
        <f ca="1">(DU$60=$B$9)*DU55+((DU$60-DU$52)/(DV$52-DU$52)*DV55+(DU$52-DT$60)/(DU$52-DT$52)*DU55)*(DU$60&gt;$B$10)+IF(DU$60=$B$10,SUM($F55:DT55)-SUM($F63:DT63)+DU55+(DU$60-DU$52)/(DV$52-DU$52)*DV55,0)</f>
        <v>0</v>
      </c>
      <c r="DV63" s="510">
        <f ca="1">(DV$60=$B$9)*DV55+((DV$60-DV$52)/(DW$52-DV$52)*DW55+(DV$52-DU$60)/(DV$52-DU$52)*DV55)*(DV$60&gt;$B$10)+IF(DV$60=$B$10,SUM($F55:DU55)-SUM($F63:DU63)+DV55+(DV$60-DV$52)/(DW$52-DV$52)*DW55,0)</f>
        <v>0</v>
      </c>
      <c r="DW63" s="510">
        <f ca="1">(DW$60=$B$9)*DW55+((DW$60-DW$52)/(DX$52-DW$52)*DX55+(DW$52-DV$60)/(DW$52-DV$52)*DW55)*(DW$60&gt;$B$10)+IF(DW$60=$B$10,SUM($F55:DV55)-SUM($F63:DV63)+DW55+(DW$60-DW$52)/(DX$52-DW$52)*DX55,0)</f>
        <v>0</v>
      </c>
    </row>
    <row r="64" spans="1:127">
      <c r="A64" s="1017" t="str">
        <f>A56</f>
        <v>Gross Dividends</v>
      </c>
      <c r="B64" s="970"/>
      <c r="C64" s="970"/>
      <c r="D64" s="471"/>
      <c r="E64" s="471"/>
      <c r="F64" s="611"/>
      <c r="G64" s="510">
        <f ca="1">(G$60=$B$9)*G56+((G$60-G$52)/(H$52-G$52)*H56+(G$52-F$60)/(G$52-F$52)*G56)*(G$60&gt;$B$10)+IF(G$60=$B$10,SUM($F56:F56)-SUM($F64:F64)+G56+(G$60-G$52)/(H$52-G$52)*H56,0)</f>
        <v>0</v>
      </c>
      <c r="H64" s="510">
        <f ca="1">(H$60=$B$9)*H56+((H$60-H$52)/(I$52-H$52)*I56+(H$52-G$60)/(H$52-G$52)*H56)*(H$60&gt;$B$10)+IF(H$60=$B$10,SUM($F56:G56)-SUM($F64:G64)+H56+(H$60-H$52)/(I$52-H$52)*I56,0)</f>
        <v>0</v>
      </c>
      <c r="I64" s="510">
        <f ca="1">(I$60=$B$9)*I56+((I$60-I$52)/(J$52-I$52)*J56+(I$52-H$60)/(I$52-H$52)*I56)*(I$60&gt;$B$10)+IF(I$60=$B$10,SUM($F56:H56)-SUM($F64:H64)+I56+(I$60-I$52)/(J$52-I$52)*J56,0)</f>
        <v>0</v>
      </c>
      <c r="J64" s="510">
        <f ca="1">(J$60=$B$9)*J56+((J$60-J$52)/(K$52-J$52)*K56+(J$52-I$60)/(J$52-I$52)*J56)*(J$60&gt;$B$10)+IF(J$60=$B$10,SUM($F56:I56)-SUM($F64:I64)+J56+(J$60-J$52)/(K$52-J$52)*K56,0)</f>
        <v>0</v>
      </c>
      <c r="K64" s="510">
        <f ca="1">(K$60=$B$9)*K56+((K$60-K$52)/(L$52-K$52)*L56+(K$52-J$60)/(K$52-J$52)*K56)*(K$60&gt;$B$10)+IF(K$60=$B$10,SUM($F56:J56)-SUM($F64:J64)+K56+(K$60-K$52)/(L$52-K$52)*L56,0)</f>
        <v>0</v>
      </c>
      <c r="L64" s="510">
        <f ca="1">(L$60=$B$9)*L56+((L$60-L$52)/(M$52-L$52)*M56+(L$52-K$60)/(L$52-K$52)*L56)*(L$60&gt;$B$10)+IF(L$60=$B$10,SUM($F56:K56)-SUM($F64:K64)+L56+(L$60-L$52)/(M$52-L$52)*M56,0)</f>
        <v>0</v>
      </c>
      <c r="M64" s="510">
        <f ca="1">(M$60=$B$9)*M56+((M$60-M$52)/(N$52-M$52)*N56+(M$52-L$60)/(M$52-L$52)*M56)*(M$60&gt;$B$10)+IF(M$60=$B$10,SUM($F56:L56)-SUM($F64:L64)+M56+(M$60-M$52)/(N$52-M$52)*N56,0)</f>
        <v>0</v>
      </c>
      <c r="N64" s="510">
        <f ca="1">(N$60=$B$9)*N56+((N$60-N$52)/(O$52-N$52)*O56+(N$52-M$60)/(N$52-M$52)*N56)*(N$60&gt;$B$10)+IF(N$60=$B$10,SUM($F56:M56)-SUM($F64:M64)+N56+(N$60-N$52)/(O$52-N$52)*O56,0)</f>
        <v>0</v>
      </c>
      <c r="O64" s="510">
        <f ca="1">(O$60=$B$9)*O56+((O$60-O$52)/(P$52-O$52)*P56+(O$52-N$60)/(O$52-N$52)*O56)*(O$60&gt;$B$10)+IF(O$60=$B$10,SUM($F56:N56)-SUM($F64:N64)+O56+(O$60-O$52)/(P$52-O$52)*P56,0)</f>
        <v>0</v>
      </c>
      <c r="P64" s="510">
        <f ca="1">(P$60=$B$9)*P56+((P$60-P$52)/(Q$52-P$52)*Q56+(P$52-O$60)/(P$52-O$52)*P56)*(P$60&gt;$B$10)+IF(P$60=$B$10,SUM($F56:O56)-SUM($F64:O64)+P56+(P$60-P$52)/(Q$52-P$52)*Q56,0)</f>
        <v>0</v>
      </c>
      <c r="Q64" s="510">
        <f ca="1">(Q$60=$B$9)*Q56+((Q$60-Q$52)/(R$52-Q$52)*R56+(Q$52-P$60)/(Q$52-P$52)*Q56)*(Q$60&gt;$B$10)+IF(Q$60=$B$10,SUM($F56:P56)-SUM($F64:P64)+Q56+(Q$60-Q$52)/(R$52-Q$52)*R56,0)</f>
        <v>0</v>
      </c>
      <c r="R64" s="510">
        <f ca="1">(R$60=$B$9)*R56+((R$60-R$52)/(S$52-R$52)*S56+(R$52-Q$60)/(R$52-Q$52)*R56)*(R$60&gt;$B$10)+IF(R$60=$B$10,SUM($F56:Q56)-SUM($F64:Q64)+R56+(R$60-R$52)/(S$52-R$52)*S56,0)</f>
        <v>0</v>
      </c>
      <c r="S64" s="510">
        <f ca="1">(S$60=$B$9)*S56+((S$60-S$52)/(T$52-S$52)*T56+(S$52-R$60)/(S$52-R$52)*S56)*(S$60&gt;$B$10)+IF(S$60=$B$10,SUM($F56:R56)-SUM($F64:R64)+S56+(S$60-S$52)/(T$52-S$52)*T56,0)</f>
        <v>0</v>
      </c>
      <c r="T64" s="510">
        <f ca="1">(T$60=$B$9)*T56+((T$60-T$52)/(U$52-T$52)*U56+(T$52-S$60)/(T$52-S$52)*T56)*(T$60&gt;$B$10)+IF(T$60=$B$10,SUM($F56:S56)-SUM($F64:S64)+T56+(T$60-T$52)/(U$52-T$52)*U56,0)</f>
        <v>0</v>
      </c>
      <c r="U64" s="510">
        <f ca="1">(U$60=$B$9)*U56+((U$60-U$52)/(V$52-U$52)*V56+(U$52-T$60)/(U$52-T$52)*U56)*(U$60&gt;$B$10)+IF(U$60=$B$10,SUM($F56:T56)-SUM($F64:T64)+U56+(U$60-U$52)/(V$52-U$52)*V56,0)</f>
        <v>0</v>
      </c>
      <c r="V64" s="510">
        <f ca="1">(V$60=$B$9)*V56+((V$60-V$52)/(W$52-V$52)*W56+(V$52-U$60)/(V$52-U$52)*V56)*(V$60&gt;$B$10)+IF(V$60=$B$10,SUM($F56:U56)-SUM($F64:U64)+V56+(V$60-V$52)/(W$52-V$52)*W56,0)</f>
        <v>0</v>
      </c>
      <c r="W64" s="510">
        <f ca="1">(W$60=$B$9)*W56+((W$60-W$52)/(X$52-W$52)*X56+(W$52-V$60)/(W$52-V$52)*W56)*(W$60&gt;$B$10)+IF(W$60=$B$10,SUM($F56:V56)-SUM($F64:V64)+W56+(W$60-W$52)/(X$52-W$52)*X56,0)</f>
        <v>0</v>
      </c>
      <c r="X64" s="510">
        <f ca="1">(X$60=$B$9)*X56+((X$60-X$52)/(Y$52-X$52)*Y56+(X$52-W$60)/(X$52-W$52)*X56)*(X$60&gt;$B$10)+IF(X$60=$B$10,SUM($F56:W56)-SUM($F64:W64)+X56+(X$60-X$52)/(Y$52-X$52)*Y56,0)</f>
        <v>0</v>
      </c>
      <c r="Y64" s="510">
        <f ca="1">(Y$60=$B$9)*Y56+((Y$60-Y$52)/(Z$52-Y$52)*Z56+(Y$52-X$60)/(Y$52-X$52)*Y56)*(Y$60&gt;$B$10)+IF(Y$60=$B$10,SUM($F56:X56)-SUM($F64:X64)+Y56+(Y$60-Y$52)/(Z$52-Y$52)*Z56,0)</f>
        <v>0</v>
      </c>
      <c r="Z64" s="510">
        <f ca="1">(Z$60=$B$9)*Z56+((Z$60-Z$52)/(AA$52-Z$52)*AA56+(Z$52-Y$60)/(Z$52-Y$52)*Z56)*(Z$60&gt;$B$10)+IF(Z$60=$B$10,SUM($F56:Y56)-SUM($F64:Y64)+Z56+(Z$60-Z$52)/(AA$52-Z$52)*AA56,0)</f>
        <v>0</v>
      </c>
      <c r="AA64" s="510">
        <f ca="1">(AA$60=$B$9)*AA56+((AA$60-AA$52)/(AB$52-AA$52)*AB56+(AA$52-Z$60)/(AA$52-Z$52)*AA56)*(AA$60&gt;$B$10)+IF(AA$60=$B$10,SUM($F56:Z56)-SUM($F64:Z64)+AA56+(AA$60-AA$52)/(AB$52-AA$52)*AB56,0)</f>
        <v>0</v>
      </c>
      <c r="AB64" s="510">
        <f ca="1">(AB$60=$B$9)*AB56+((AB$60-AB$52)/(AC$52-AB$52)*AC56+(AB$52-AA$60)/(AB$52-AA$52)*AB56)*(AB$60&gt;$B$10)+IF(AB$60=$B$10,SUM($F56:AA56)-SUM($F64:AA64)+AB56+(AB$60-AB$52)/(AC$52-AB$52)*AC56,0)</f>
        <v>0</v>
      </c>
      <c r="AC64" s="510">
        <f ca="1">(AC$60=$B$9)*AC56+((AC$60-AC$52)/(AD$52-AC$52)*AD56+(AC$52-AB$60)/(AC$52-AB$52)*AC56)*(AC$60&gt;$B$10)+IF(AC$60=$B$10,SUM($F56:AB56)-SUM($F64:AB64)+AC56+(AC$60-AC$52)/(AD$52-AC$52)*AD56,0)</f>
        <v>0</v>
      </c>
      <c r="AD64" s="510">
        <f ca="1">(AD$60=$B$9)*AD56+((AD$60-AD$52)/(AE$52-AD$52)*AE56+(AD$52-AC$60)/(AD$52-AC$52)*AD56)*(AD$60&gt;$B$10)+IF(AD$60=$B$10,SUM($F56:AC56)-SUM($F64:AC64)+AD56+(AD$60-AD$52)/(AE$52-AD$52)*AE56,0)</f>
        <v>0</v>
      </c>
      <c r="AE64" s="510">
        <f ca="1">(AE$60=$B$9)*AE56+((AE$60-AE$52)/(AF$52-AE$52)*AF56+(AE$52-AD$60)/(AE$52-AD$52)*AE56)*(AE$60&gt;$B$10)+IF(AE$60=$B$10,SUM($F56:AD56)-SUM($F64:AD64)+AE56+(AE$60-AE$52)/(AF$52-AE$52)*AF56,0)</f>
        <v>0</v>
      </c>
      <c r="AF64" s="510">
        <f ca="1">(AF$60=$B$9)*AF56+((AF$60-AF$52)/(AG$52-AF$52)*AG56+(AF$52-AE$60)/(AF$52-AE$52)*AF56)*(AF$60&gt;$B$10)+IF(AF$60=$B$10,SUM($F56:AE56)-SUM($F64:AE64)+AF56+(AF$60-AF$52)/(AG$52-AF$52)*AG56,0)</f>
        <v>0</v>
      </c>
      <c r="AG64" s="510">
        <f ca="1">(AG$60=$B$9)*AG56+((AG$60-AG$52)/(AH$52-AG$52)*AH56+(AG$52-AF$60)/(AG$52-AF$52)*AG56)*(AG$60&gt;$B$10)+IF(AG$60=$B$10,SUM($F56:AF56)-SUM($F64:AF64)+AG56+(AG$60-AG$52)/(AH$52-AG$52)*AH56,0)</f>
        <v>0</v>
      </c>
      <c r="AH64" s="510">
        <f ca="1">(AH$60=$B$9)*AH56+((AH$60-AH$52)/(AI$52-AH$52)*AI56+(AH$52-AG$60)/(AH$52-AG$52)*AH56)*(AH$60&gt;$B$10)+IF(AH$60=$B$10,SUM($F56:AG56)-SUM($F64:AG64)+AH56+(AH$60-AH$52)/(AI$52-AH$52)*AI56,0)</f>
        <v>0</v>
      </c>
      <c r="AI64" s="510">
        <f ca="1">(AI$60=$B$9)*AI56+((AI$60-AI$52)/(AJ$52-AI$52)*AJ56+(AI$52-AH$60)/(AI$52-AH$52)*AI56)*(AI$60&gt;$B$10)+IF(AI$60=$B$10,SUM($F56:AH56)-SUM($F64:AH64)+AI56+(AI$60-AI$52)/(AJ$52-AI$52)*AJ56,0)</f>
        <v>0</v>
      </c>
      <c r="AJ64" s="510">
        <f ca="1">(AJ$60=$B$9)*AJ56+((AJ$60-AJ$52)/(AK$52-AJ$52)*AK56+(AJ$52-AI$60)/(AJ$52-AI$52)*AJ56)*(AJ$60&gt;$B$10)+IF(AJ$60=$B$10,SUM($F56:AI56)-SUM($F64:AI64)+AJ56+(AJ$60-AJ$52)/(AK$52-AJ$52)*AK56,0)</f>
        <v>0</v>
      </c>
      <c r="AK64" s="510">
        <f ca="1">(AK$60=$B$9)*AK56+((AK$60-AK$52)/(AL$52-AK$52)*AL56+(AK$52-AJ$60)/(AK$52-AJ$52)*AK56)*(AK$60&gt;$B$10)+IF(AK$60=$B$10,SUM($F56:AJ56)-SUM($F64:AJ64)+AK56+(AK$60-AK$52)/(AL$52-AK$52)*AL56,0)</f>
        <v>0</v>
      </c>
      <c r="AL64" s="510">
        <f ca="1">(AL$60=$B$9)*AL56+((AL$60-AL$52)/(AM$52-AL$52)*AM56+(AL$52-AK$60)/(AL$52-AK$52)*AL56)*(AL$60&gt;$B$10)+IF(AL$60=$B$10,SUM($F56:AK56)-SUM($F64:AK64)+AL56+(AL$60-AL$52)/(AM$52-AL$52)*AM56,0)</f>
        <v>0</v>
      </c>
      <c r="AM64" s="510">
        <f ca="1">(AM$60=$B$9)*AM56+((AM$60-AM$52)/(AN$52-AM$52)*AN56+(AM$52-AL$60)/(AM$52-AL$52)*AM56)*(AM$60&gt;$B$10)+IF(AM$60=$B$10,SUM($F56:AL56)-SUM($F64:AL64)+AM56+(AM$60-AM$52)/(AN$52-AM$52)*AN56,0)</f>
        <v>0</v>
      </c>
      <c r="AN64" s="510">
        <f ca="1">(AN$60=$B$9)*AN56+((AN$60-AN$52)/(AO$52-AN$52)*AO56+(AN$52-AM$60)/(AN$52-AM$52)*AN56)*(AN$60&gt;$B$10)+IF(AN$60=$B$10,SUM($F56:AM56)-SUM($F64:AM64)+AN56+(AN$60-AN$52)/(AO$52-AN$52)*AO56,0)</f>
        <v>0</v>
      </c>
      <c r="AO64" s="510">
        <f ca="1">(AO$60=$B$9)*AO56+((AO$60-AO$52)/(AP$52-AO$52)*AP56+(AO$52-AN$60)/(AO$52-AN$52)*AO56)*(AO$60&gt;$B$10)+IF(AO$60=$B$10,SUM($F56:AN56)-SUM($F64:AN64)+AO56+(AO$60-AO$52)/(AP$52-AO$52)*AP56,0)</f>
        <v>0</v>
      </c>
      <c r="AP64" s="510">
        <f ca="1">(AP$60=$B$9)*AP56+((AP$60-AP$52)/(AQ$52-AP$52)*AQ56+(AP$52-AO$60)/(AP$52-AO$52)*AP56)*(AP$60&gt;$B$10)+IF(AP$60=$B$10,SUM($F56:AO56)-SUM($F64:AO64)+AP56+(AP$60-AP$52)/(AQ$52-AP$52)*AQ56,0)</f>
        <v>0</v>
      </c>
      <c r="AQ64" s="510">
        <f ca="1">(AQ$60=$B$9)*AQ56+((AQ$60-AQ$52)/(AR$52-AQ$52)*AR56+(AQ$52-AP$60)/(AQ$52-AP$52)*AQ56)*(AQ$60&gt;$B$10)+IF(AQ$60=$B$10,SUM($F56:AP56)-SUM($F64:AP64)+AQ56+(AQ$60-AQ$52)/(AR$52-AQ$52)*AR56,0)</f>
        <v>0</v>
      </c>
      <c r="AR64" s="510">
        <f ca="1">(AR$60=$B$9)*AR56+((AR$60-AR$52)/(AS$52-AR$52)*AS56+(AR$52-AQ$60)/(AR$52-AQ$52)*AR56)*(AR$60&gt;$B$10)+IF(AR$60=$B$10,SUM($F56:AQ56)-SUM($F64:AQ64)+AR56+(AR$60-AR$52)/(AS$52-AR$52)*AS56,0)</f>
        <v>0</v>
      </c>
      <c r="AS64" s="510">
        <f ca="1">(AS$60=$B$9)*AS56+((AS$60-AS$52)/(AT$52-AS$52)*AT56+(AS$52-AR$60)/(AS$52-AR$52)*AS56)*(AS$60&gt;$B$10)+IF(AS$60=$B$10,SUM($F56:AR56)-SUM($F64:AR64)+AS56+(AS$60-AS$52)/(AT$52-AS$52)*AT56,0)</f>
        <v>0</v>
      </c>
      <c r="AT64" s="510">
        <f ca="1">(AT$60=$B$9)*AT56+((AT$60-AT$52)/(AU$52-AT$52)*AU56+(AT$52-AS$60)/(AT$52-AS$52)*AT56)*(AT$60&gt;$B$10)+IF(AT$60=$B$10,SUM($F56:AS56)-SUM($F64:AS64)+AT56+(AT$60-AT$52)/(AU$52-AT$52)*AU56,0)</f>
        <v>0</v>
      </c>
      <c r="AU64" s="510">
        <f ca="1">(AU$60=$B$9)*AU56+((AU$60-AU$52)/(AV$52-AU$52)*AV56+(AU$52-AT$60)/(AU$52-AT$52)*AU56)*(AU$60&gt;$B$10)+IF(AU$60=$B$10,SUM($F56:AT56)-SUM($F64:AT64)+AU56+(AU$60-AU$52)/(AV$52-AU$52)*AV56,0)</f>
        <v>0</v>
      </c>
      <c r="AV64" s="510">
        <f ca="1">(AV$60=$B$9)*AV56+((AV$60-AV$52)/(AW$52-AV$52)*AW56+(AV$52-AU$60)/(AV$52-AU$52)*AV56)*(AV$60&gt;$B$10)+IF(AV$60=$B$10,SUM($F56:AU56)-SUM($F64:AU64)+AV56+(AV$60-AV$52)/(AW$52-AV$52)*AW56,0)</f>
        <v>0</v>
      </c>
      <c r="AW64" s="510">
        <f ca="1">(AW$60=$B$9)*AW56+((AW$60-AW$52)/(AX$52-AW$52)*AX56+(AW$52-AV$60)/(AW$52-AV$52)*AW56)*(AW$60&gt;$B$10)+IF(AW$60=$B$10,SUM($F56:AV56)-SUM($F64:AV64)+AW56+(AW$60-AW$52)/(AX$52-AW$52)*AX56,0)</f>
        <v>0</v>
      </c>
      <c r="AX64" s="510">
        <f ca="1">(AX$60=$B$9)*AX56+((AX$60-AX$52)/(AY$52-AX$52)*AY56+(AX$52-AW$60)/(AX$52-AW$52)*AX56)*(AX$60&gt;$B$10)+IF(AX$60=$B$10,SUM($F56:AW56)-SUM($F64:AW64)+AX56+(AX$60-AX$52)/(AY$52-AX$52)*AY56,0)</f>
        <v>0</v>
      </c>
      <c r="AY64" s="510">
        <f ca="1">(AY$60=$B$9)*AY56+((AY$60-AY$52)/(AZ$52-AY$52)*AZ56+(AY$52-AX$60)/(AY$52-AX$52)*AY56)*(AY$60&gt;$B$10)+IF(AY$60=$B$10,SUM($F56:AX56)-SUM($F64:AX64)+AY56+(AY$60-AY$52)/(AZ$52-AY$52)*AZ56,0)</f>
        <v>0</v>
      </c>
      <c r="AZ64" s="510">
        <f ca="1">(AZ$60=$B$9)*AZ56+((AZ$60-AZ$52)/(BA$52-AZ$52)*BA56+(AZ$52-AY$60)/(AZ$52-AY$52)*AZ56)*(AZ$60&gt;$B$10)+IF(AZ$60=$B$10,SUM($F56:AY56)-SUM($F64:AY64)+AZ56+(AZ$60-AZ$52)/(BA$52-AZ$52)*BA56,0)</f>
        <v>0</v>
      </c>
      <c r="BA64" s="510">
        <f ca="1">(BA$60=$B$9)*BA56+((BA$60-BA$52)/(BB$52-BA$52)*BB56+(BA$52-AZ$60)/(BA$52-AZ$52)*BA56)*(BA$60&gt;$B$10)+IF(BA$60=$B$10,SUM($F56:AZ56)-SUM($F64:AZ64)+BA56+(BA$60-BA$52)/(BB$52-BA$52)*BB56,0)</f>
        <v>0</v>
      </c>
      <c r="BB64" s="510">
        <f ca="1">(BB$60=$B$9)*BB56+((BB$60-BB$52)/(BC$52-BB$52)*BC56+(BB$52-BA$60)/(BB$52-BA$52)*BB56)*(BB$60&gt;$B$10)+IF(BB$60=$B$10,SUM($F56:BA56)-SUM($F64:BA64)+BB56+(BB$60-BB$52)/(BC$52-BB$52)*BC56,0)</f>
        <v>0</v>
      </c>
      <c r="BC64" s="510">
        <f ca="1">(BC$60=$B$9)*BC56+((BC$60-BC$52)/(BD$52-BC$52)*BD56+(BC$52-BB$60)/(BC$52-BB$52)*BC56)*(BC$60&gt;$B$10)+IF(BC$60=$B$10,SUM($F56:BB56)-SUM($F64:BB64)+BC56+(BC$60-BC$52)/(BD$52-BC$52)*BD56,0)</f>
        <v>0</v>
      </c>
      <c r="BD64" s="510">
        <f ca="1">(BD$60=$B$9)*BD56+((BD$60-BD$52)/(BE$52-BD$52)*BE56+(BD$52-BC$60)/(BD$52-BC$52)*BD56)*(BD$60&gt;$B$10)+IF(BD$60=$B$10,SUM($F56:BC56)-SUM($F64:BC64)+BD56+(BD$60-BD$52)/(BE$52-BD$52)*BE56,0)</f>
        <v>0</v>
      </c>
      <c r="BE64" s="510">
        <f ca="1">(BE$60=$B$9)*BE56+((BE$60-BE$52)/(BF$52-BE$52)*BF56+(BE$52-BD$60)/(BE$52-BD$52)*BE56)*(BE$60&gt;$B$10)+IF(BE$60=$B$10,SUM($F56:BD56)-SUM($F64:BD64)+BE56+(BE$60-BE$52)/(BF$52-BE$52)*BF56,0)</f>
        <v>0</v>
      </c>
      <c r="BF64" s="510">
        <f ca="1">(BF$60=$B$9)*BF56+((BF$60-BF$52)/(BG$52-BF$52)*BG56+(BF$52-BE$60)/(BF$52-BE$52)*BF56)*(BF$60&gt;$B$10)+IF(BF$60=$B$10,SUM($F56:BE56)-SUM($F64:BE64)+BF56+(BF$60-BF$52)/(BG$52-BF$52)*BG56,0)</f>
        <v>0</v>
      </c>
      <c r="BG64" s="510">
        <f ca="1">(BG$60=$B$9)*BG56+((BG$60-BG$52)/(BH$52-BG$52)*BH56+(BG$52-BF$60)/(BG$52-BF$52)*BG56)*(BG$60&gt;$B$10)+IF(BG$60=$B$10,SUM($F56:BF56)-SUM($F64:BF64)+BG56+(BG$60-BG$52)/(BH$52-BG$52)*BH56,0)</f>
        <v>0</v>
      </c>
      <c r="BH64" s="510">
        <f ca="1">(BH$60=$B$9)*BH56+((BH$60-BH$52)/(BI$52-BH$52)*BI56+(BH$52-BG$60)/(BH$52-BG$52)*BH56)*(BH$60&gt;$B$10)+IF(BH$60=$B$10,SUM($F56:BG56)-SUM($F64:BG64)+BH56+(BH$60-BH$52)/(BI$52-BH$52)*BI56,0)</f>
        <v>0</v>
      </c>
      <c r="BI64" s="510">
        <f ca="1">(BI$60=$B$9)*BI56+((BI$60-BI$52)/(BJ$52-BI$52)*BJ56+(BI$52-BH$60)/(BI$52-BH$52)*BI56)*(BI$60&gt;$B$10)+IF(BI$60=$B$10,SUM($F56:BH56)-SUM($F64:BH64)+BI56+(BI$60-BI$52)/(BJ$52-BI$52)*BJ56,0)</f>
        <v>0</v>
      </c>
      <c r="BJ64" s="510">
        <f ca="1">(BJ$60=$B$9)*BJ56+((BJ$60-BJ$52)/(BK$52-BJ$52)*BK56+(BJ$52-BI$60)/(BJ$52-BI$52)*BJ56)*(BJ$60&gt;$B$10)+IF(BJ$60=$B$10,SUM($F56:BI56)-SUM($F64:BI64)+BJ56+(BJ$60-BJ$52)/(BK$52-BJ$52)*BK56,0)</f>
        <v>0</v>
      </c>
      <c r="BK64" s="510">
        <f ca="1">(BK$60=$B$9)*BK56+((BK$60-BK$52)/(BL$52-BK$52)*BL56+(BK$52-BJ$60)/(BK$52-BJ$52)*BK56)*(BK$60&gt;$B$10)+IF(BK$60=$B$10,SUM($F56:BJ56)-SUM($F64:BJ64)+BK56+(BK$60-BK$52)/(BL$52-BK$52)*BL56,0)</f>
        <v>0</v>
      </c>
      <c r="BL64" s="510">
        <f ca="1">(BL$60=$B$9)*BL56+((BL$60-BL$52)/(BM$52-BL$52)*BM56+(BL$52-BK$60)/(BL$52-BK$52)*BL56)*(BL$60&gt;$B$10)+IF(BL$60=$B$10,SUM($F56:BK56)-SUM($F64:BK64)+BL56+(BL$60-BL$52)/(BM$52-BL$52)*BM56,0)</f>
        <v>0</v>
      </c>
      <c r="BM64" s="510">
        <f ca="1">(BM$60=$B$9)*BM56+((BM$60-BM$52)/(BN$52-BM$52)*BN56+(BM$52-BL$60)/(BM$52-BL$52)*BM56)*(BM$60&gt;$B$10)+IF(BM$60=$B$10,SUM($F56:BL56)-SUM($F64:BL64)+BM56+(BM$60-BM$52)/(BN$52-BM$52)*BN56,0)</f>
        <v>0</v>
      </c>
      <c r="BN64" s="510">
        <f ca="1">(BN$60=$B$9)*BN56+((BN$60-BN$52)/(BO$52-BN$52)*BO56+(BN$52-BM$60)/(BN$52-BM$52)*BN56)*(BN$60&gt;$B$10)+IF(BN$60=$B$10,SUM($F56:BM56)-SUM($F64:BM64)+BN56+(BN$60-BN$52)/(BO$52-BN$52)*BO56,0)</f>
        <v>0</v>
      </c>
      <c r="BO64" s="510">
        <f ca="1">(BO$60=$B$9)*BO56+((BO$60-BO$52)/(BP$52-BO$52)*BP56+(BO$52-BN$60)/(BO$52-BN$52)*BO56)*(BO$60&gt;$B$10)+IF(BO$60=$B$10,SUM($F56:BN56)-SUM($F64:BN64)+BO56+(BO$60-BO$52)/(BP$52-BO$52)*BP56,0)</f>
        <v>0</v>
      </c>
      <c r="BP64" s="510">
        <f ca="1">(BP$60=$B$9)*BP56+((BP$60-BP$52)/(BQ$52-BP$52)*BQ56+(BP$52-BO$60)/(BP$52-BO$52)*BP56)*(BP$60&gt;$B$10)+IF(BP$60=$B$10,SUM($F56:BO56)-SUM($F64:BO64)+BP56+(BP$60-BP$52)/(BQ$52-BP$52)*BQ56,0)</f>
        <v>0</v>
      </c>
      <c r="BQ64" s="510">
        <f ca="1">(BQ$60=$B$9)*BQ56+((BQ$60-BQ$52)/(BR$52-BQ$52)*BR56+(BQ$52-BP$60)/(BQ$52-BP$52)*BQ56)*(BQ$60&gt;$B$10)+IF(BQ$60=$B$10,SUM($F56:BP56)-SUM($F64:BP64)+BQ56+(BQ$60-BQ$52)/(BR$52-BQ$52)*BR56,0)</f>
        <v>0</v>
      </c>
      <c r="BR64" s="510">
        <f ca="1">(BR$60=$B$9)*BR56+((BR$60-BR$52)/(BS$52-BR$52)*BS56+(BR$52-BQ$60)/(BR$52-BQ$52)*BR56)*(BR$60&gt;$B$10)+IF(BR$60=$B$10,SUM($F56:BQ56)-SUM($F64:BQ64)+BR56+(BR$60-BR$52)/(BS$52-BR$52)*BS56,0)</f>
        <v>0</v>
      </c>
      <c r="BS64" s="510">
        <f ca="1">(BS$60=$B$9)*BS56+((BS$60-BS$52)/(BT$52-BS$52)*BT56+(BS$52-BR$60)/(BS$52-BR$52)*BS56)*(BS$60&gt;$B$10)+IF(BS$60=$B$10,SUM($F56:BR56)-SUM($F64:BR64)+BS56+(BS$60-BS$52)/(BT$52-BS$52)*BT56,0)</f>
        <v>0</v>
      </c>
      <c r="BT64" s="510">
        <f ca="1">(BT$60=$B$9)*BT56+((BT$60-BT$52)/(BU$52-BT$52)*BU56+(BT$52-BS$60)/(BT$52-BS$52)*BT56)*(BT$60&gt;$B$10)+IF(BT$60=$B$10,SUM($F56:BS56)-SUM($F64:BS64)+BT56+(BT$60-BT$52)/(BU$52-BT$52)*BU56,0)</f>
        <v>0</v>
      </c>
      <c r="BU64" s="510">
        <f ca="1">(BU$60=$B$9)*BU56+((BU$60-BU$52)/(BV$52-BU$52)*BV56+(BU$52-BT$60)/(BU$52-BT$52)*BU56)*(BU$60&gt;$B$10)+IF(BU$60=$B$10,SUM($F56:BT56)-SUM($F64:BT64)+BU56+(BU$60-BU$52)/(BV$52-BU$52)*BV56,0)</f>
        <v>0</v>
      </c>
      <c r="BV64" s="510">
        <f ca="1">(BV$60=$B$9)*BV56+((BV$60-BV$52)/(BW$52-BV$52)*BW56+(BV$52-BU$60)/(BV$52-BU$52)*BV56)*(BV$60&gt;$B$10)+IF(BV$60=$B$10,SUM($F56:BU56)-SUM($F64:BU64)+BV56+(BV$60-BV$52)/(BW$52-BV$52)*BW56,0)</f>
        <v>0</v>
      </c>
      <c r="BW64" s="510">
        <f ca="1">(BW$60=$B$9)*BW56+((BW$60-BW$52)/(BX$52-BW$52)*BX56+(BW$52-BV$60)/(BW$52-BV$52)*BW56)*(BW$60&gt;$B$10)+IF(BW$60=$B$10,SUM($F56:BV56)-SUM($F64:BV64)+BW56+(BW$60-BW$52)/(BX$52-BW$52)*BX56,0)</f>
        <v>0</v>
      </c>
      <c r="BX64" s="510">
        <f ca="1">(BX$60=$B$9)*BX56+((BX$60-BX$52)/(BY$52-BX$52)*BY56+(BX$52-BW$60)/(BX$52-BW$52)*BX56)*(BX$60&gt;$B$10)+IF(BX$60=$B$10,SUM($F56:BW56)-SUM($F64:BW64)+BX56+(BX$60-BX$52)/(BY$52-BX$52)*BY56,0)</f>
        <v>0</v>
      </c>
      <c r="BY64" s="510">
        <f ca="1">(BY$60=$B$9)*BY56+((BY$60-BY$52)/(BZ$52-BY$52)*BZ56+(BY$52-BX$60)/(BY$52-BX$52)*BY56)*(BY$60&gt;$B$10)+IF(BY$60=$B$10,SUM($F56:BX56)-SUM($F64:BX64)+BY56+(BY$60-BY$52)/(BZ$52-BY$52)*BZ56,0)</f>
        <v>0</v>
      </c>
      <c r="BZ64" s="510">
        <f ca="1">(BZ$60=$B$9)*BZ56+((BZ$60-BZ$52)/(CA$52-BZ$52)*CA56+(BZ$52-BY$60)/(BZ$52-BY$52)*BZ56)*(BZ$60&gt;$B$10)+IF(BZ$60=$B$10,SUM($F56:BY56)-SUM($F64:BY64)+BZ56+(BZ$60-BZ$52)/(CA$52-BZ$52)*CA56,0)</f>
        <v>0</v>
      </c>
      <c r="CA64" s="510">
        <f ca="1">(CA$60=$B$9)*CA56+((CA$60-CA$52)/(CB$52-CA$52)*CB56+(CA$52-BZ$60)/(CA$52-BZ$52)*CA56)*(CA$60&gt;$B$10)+IF(CA$60=$B$10,SUM($F56:BZ56)-SUM($F64:BZ64)+CA56+(CA$60-CA$52)/(CB$52-CA$52)*CB56,0)</f>
        <v>0</v>
      </c>
      <c r="CB64" s="510">
        <f ca="1">(CB$60=$B$9)*CB56+((CB$60-CB$52)/(CC$52-CB$52)*CC56+(CB$52-CA$60)/(CB$52-CA$52)*CB56)*(CB$60&gt;$B$10)+IF(CB$60=$B$10,SUM($F56:CA56)-SUM($F64:CA64)+CB56+(CB$60-CB$52)/(CC$52-CB$52)*CC56,0)</f>
        <v>0</v>
      </c>
      <c r="CC64" s="510">
        <f ca="1">(CC$60=$B$9)*CC56+((CC$60-CC$52)/(CD$52-CC$52)*CD56+(CC$52-CB$60)/(CC$52-CB$52)*CC56)*(CC$60&gt;$B$10)+IF(CC$60=$B$10,SUM($F56:CB56)-SUM($F64:CB64)+CC56+(CC$60-CC$52)/(CD$52-CC$52)*CD56,0)</f>
        <v>0</v>
      </c>
      <c r="CD64" s="510">
        <f ca="1">(CD$60=$B$9)*CD56+((CD$60-CD$52)/(CE$52-CD$52)*CE56+(CD$52-CC$60)/(CD$52-CC$52)*CD56)*(CD$60&gt;$B$10)+IF(CD$60=$B$10,SUM($F56:CC56)-SUM($F64:CC64)+CD56+(CD$60-CD$52)/(CE$52-CD$52)*CE56,0)</f>
        <v>0</v>
      </c>
      <c r="CE64" s="510">
        <f ca="1">(CE$60=$B$9)*CE56+((CE$60-CE$52)/(CF$52-CE$52)*CF56+(CE$52-CD$60)/(CE$52-CD$52)*CE56)*(CE$60&gt;$B$10)+IF(CE$60=$B$10,SUM($F56:CD56)-SUM($F64:CD64)+CE56+(CE$60-CE$52)/(CF$52-CE$52)*CF56,0)</f>
        <v>0</v>
      </c>
      <c r="CF64" s="510">
        <f ca="1">(CF$60=$B$9)*CF56+((CF$60-CF$52)/(CG$52-CF$52)*CG56+(CF$52-CE$60)/(CF$52-CE$52)*CF56)*(CF$60&gt;$B$10)+IF(CF$60=$B$10,SUM($F56:CE56)-SUM($F64:CE64)+CF56+(CF$60-CF$52)/(CG$52-CF$52)*CG56,0)</f>
        <v>0</v>
      </c>
      <c r="CG64" s="510">
        <f ca="1">(CG$60=$B$9)*CG56+((CG$60-CG$52)/(CH$52-CG$52)*CH56+(CG$52-CF$60)/(CG$52-CF$52)*CG56)*(CG$60&gt;$B$10)+IF(CG$60=$B$10,SUM($F56:CF56)-SUM($F64:CF64)+CG56+(CG$60-CG$52)/(CH$52-CG$52)*CH56,0)</f>
        <v>0</v>
      </c>
      <c r="CH64" s="510">
        <f ca="1">(CH$60=$B$9)*CH56+((CH$60-CH$52)/(CI$52-CH$52)*CI56+(CH$52-CG$60)/(CH$52-CG$52)*CH56)*(CH$60&gt;$B$10)+IF(CH$60=$B$10,SUM($F56:CG56)-SUM($F64:CG64)+CH56+(CH$60-CH$52)/(CI$52-CH$52)*CI56,0)</f>
        <v>0</v>
      </c>
      <c r="CI64" s="510">
        <f ca="1">(CI$60=$B$9)*CI56+((CI$60-CI$52)/(CJ$52-CI$52)*CJ56+(CI$52-CH$60)/(CI$52-CH$52)*CI56)*(CI$60&gt;$B$10)+IF(CI$60=$B$10,SUM($F56:CH56)-SUM($F64:CH64)+CI56+(CI$60-CI$52)/(CJ$52-CI$52)*CJ56,0)</f>
        <v>0</v>
      </c>
      <c r="CJ64" s="510">
        <f ca="1">(CJ$60=$B$9)*CJ56+((CJ$60-CJ$52)/(CK$52-CJ$52)*CK56+(CJ$52-CI$60)/(CJ$52-CI$52)*CJ56)*(CJ$60&gt;$B$10)+IF(CJ$60=$B$10,SUM($F56:CI56)-SUM($F64:CI64)+CJ56+(CJ$60-CJ$52)/(CK$52-CJ$52)*CK56,0)</f>
        <v>0</v>
      </c>
      <c r="CK64" s="510">
        <f ca="1">(CK$60=$B$9)*CK56+((CK$60-CK$52)/(CL$52-CK$52)*CL56+(CK$52-CJ$60)/(CK$52-CJ$52)*CK56)*(CK$60&gt;$B$10)+IF(CK$60=$B$10,SUM($F56:CJ56)-SUM($F64:CJ64)+CK56+(CK$60-CK$52)/(CL$52-CK$52)*CL56,0)</f>
        <v>0</v>
      </c>
      <c r="CL64" s="510">
        <f ca="1">(CL$60=$B$9)*CL56+((CL$60-CL$52)/(CM$52-CL$52)*CM56+(CL$52-CK$60)/(CL$52-CK$52)*CL56)*(CL$60&gt;$B$10)+IF(CL$60=$B$10,SUM($F56:CK56)-SUM($F64:CK64)+CL56+(CL$60-CL$52)/(CM$52-CL$52)*CM56,0)</f>
        <v>0</v>
      </c>
      <c r="CM64" s="510">
        <f ca="1">(CM$60=$B$9)*CM56+((CM$60-CM$52)/(CN$52-CM$52)*CN56+(CM$52-CL$60)/(CM$52-CL$52)*CM56)*(CM$60&gt;$B$10)+IF(CM$60=$B$10,SUM($F56:CL56)-SUM($F64:CL64)+CM56+(CM$60-CM$52)/(CN$52-CM$52)*CN56,0)</f>
        <v>0</v>
      </c>
      <c r="CN64" s="510">
        <f ca="1">(CN$60=$B$9)*CN56+((CN$60-CN$52)/(CO$52-CN$52)*CO56+(CN$52-CM$60)/(CN$52-CM$52)*CN56)*(CN$60&gt;$B$10)+IF(CN$60=$B$10,SUM($F56:CM56)-SUM($F64:CM64)+CN56+(CN$60-CN$52)/(CO$52-CN$52)*CO56,0)</f>
        <v>0</v>
      </c>
      <c r="CO64" s="510">
        <f ca="1">(CO$60=$B$9)*CO56+((CO$60-CO$52)/(CP$52-CO$52)*CP56+(CO$52-CN$60)/(CO$52-CN$52)*CO56)*(CO$60&gt;$B$10)+IF(CO$60=$B$10,SUM($F56:CN56)-SUM($F64:CN64)+CO56+(CO$60-CO$52)/(CP$52-CO$52)*CP56,0)</f>
        <v>0</v>
      </c>
      <c r="CP64" s="510">
        <f ca="1">(CP$60=$B$9)*CP56+((CP$60-CP$52)/(CQ$52-CP$52)*CQ56+(CP$52-CO$60)/(CP$52-CO$52)*CP56)*(CP$60&gt;$B$10)+IF(CP$60=$B$10,SUM($F56:CO56)-SUM($F64:CO64)+CP56+(CP$60-CP$52)/(CQ$52-CP$52)*CQ56,0)</f>
        <v>0</v>
      </c>
      <c r="CQ64" s="510">
        <f ca="1">(CQ$60=$B$9)*CQ56+((CQ$60-CQ$52)/(CR$52-CQ$52)*CR56+(CQ$52-CP$60)/(CQ$52-CP$52)*CQ56)*(CQ$60&gt;$B$10)+IF(CQ$60=$B$10,SUM($F56:CP56)-SUM($F64:CP64)+CQ56+(CQ$60-CQ$52)/(CR$52-CQ$52)*CR56,0)</f>
        <v>0</v>
      </c>
      <c r="CR64" s="510">
        <f ca="1">(CR$60=$B$9)*CR56+((CR$60-CR$52)/(CS$52-CR$52)*CS56+(CR$52-CQ$60)/(CR$52-CQ$52)*CR56)*(CR$60&gt;$B$10)+IF(CR$60=$B$10,SUM($F56:CQ56)-SUM($F64:CQ64)+CR56+(CR$60-CR$52)/(CS$52-CR$52)*CS56,0)</f>
        <v>0</v>
      </c>
      <c r="CS64" s="510">
        <f ca="1">(CS$60=$B$9)*CS56+((CS$60-CS$52)/(CT$52-CS$52)*CT56+(CS$52-CR$60)/(CS$52-CR$52)*CS56)*(CS$60&gt;$B$10)+IF(CS$60=$B$10,SUM($F56:CR56)-SUM($F64:CR64)+CS56+(CS$60-CS$52)/(CT$52-CS$52)*CT56,0)</f>
        <v>0</v>
      </c>
      <c r="CT64" s="510">
        <f ca="1">(CT$60=$B$9)*CT56+((CT$60-CT$52)/(CU$52-CT$52)*CU56+(CT$52-CS$60)/(CT$52-CS$52)*CT56)*(CT$60&gt;$B$10)+IF(CT$60=$B$10,SUM($F56:CS56)-SUM($F64:CS64)+CT56+(CT$60-CT$52)/(CU$52-CT$52)*CU56,0)</f>
        <v>0</v>
      </c>
      <c r="CU64" s="510">
        <f ca="1">(CU$60=$B$9)*CU56+((CU$60-CU$52)/(CV$52-CU$52)*CV56+(CU$52-CT$60)/(CU$52-CT$52)*CU56)*(CU$60&gt;$B$10)+IF(CU$60=$B$10,SUM($F56:CT56)-SUM($F64:CT64)+CU56+(CU$60-CU$52)/(CV$52-CU$52)*CV56,0)</f>
        <v>0</v>
      </c>
      <c r="CV64" s="510">
        <f ca="1">(CV$60=$B$9)*CV56+((CV$60-CV$52)/(CW$52-CV$52)*CW56+(CV$52-CU$60)/(CV$52-CU$52)*CV56)*(CV$60&gt;$B$10)+IF(CV$60=$B$10,SUM($F56:CU56)-SUM($F64:CU64)+CV56+(CV$60-CV$52)/(CW$52-CV$52)*CW56,0)</f>
        <v>0</v>
      </c>
      <c r="CW64" s="510">
        <f ca="1">(CW$60=$B$9)*CW56+((CW$60-CW$52)/(CX$52-CW$52)*CX56+(CW$52-CV$60)/(CW$52-CV$52)*CW56)*(CW$60&gt;$B$10)+IF(CW$60=$B$10,SUM($F56:CV56)-SUM($F64:CV64)+CW56+(CW$60-CW$52)/(CX$52-CW$52)*CX56,0)</f>
        <v>0</v>
      </c>
      <c r="CX64" s="510">
        <f ca="1">(CX$60=$B$9)*CX56+((CX$60-CX$52)/(CY$52-CX$52)*CY56+(CX$52-CW$60)/(CX$52-CW$52)*CX56)*(CX$60&gt;$B$10)+IF(CX$60=$B$10,SUM($F56:CW56)-SUM($F64:CW64)+CX56+(CX$60-CX$52)/(CY$52-CX$52)*CY56,0)</f>
        <v>0</v>
      </c>
      <c r="CY64" s="510">
        <f ca="1">(CY$60=$B$9)*CY56+((CY$60-CY$52)/(CZ$52-CY$52)*CZ56+(CY$52-CX$60)/(CY$52-CX$52)*CY56)*(CY$60&gt;$B$10)+IF(CY$60=$B$10,SUM($F56:CX56)-SUM($F64:CX64)+CY56+(CY$60-CY$52)/(CZ$52-CY$52)*CZ56,0)</f>
        <v>0</v>
      </c>
      <c r="CZ64" s="510">
        <f ca="1">(CZ$60=$B$9)*CZ56+((CZ$60-CZ$52)/(DA$52-CZ$52)*DA56+(CZ$52-CY$60)/(CZ$52-CY$52)*CZ56)*(CZ$60&gt;$B$10)+IF(CZ$60=$B$10,SUM($F56:CY56)-SUM($F64:CY64)+CZ56+(CZ$60-CZ$52)/(DA$52-CZ$52)*DA56,0)</f>
        <v>0</v>
      </c>
      <c r="DA64" s="510">
        <f ca="1">(DA$60=$B$9)*DA56+((DA$60-DA$52)/(DB$52-DA$52)*DB56+(DA$52-CZ$60)/(DA$52-CZ$52)*DA56)*(DA$60&gt;$B$10)+IF(DA$60=$B$10,SUM($F56:CZ56)-SUM($F64:CZ64)+DA56+(DA$60-DA$52)/(DB$52-DA$52)*DB56,0)</f>
        <v>0</v>
      </c>
      <c r="DB64" s="510">
        <f ca="1">(DB$60=$B$9)*DB56+((DB$60-DB$52)/(DC$52-DB$52)*DC56+(DB$52-DA$60)/(DB$52-DA$52)*DB56)*(DB$60&gt;$B$10)+IF(DB$60=$B$10,SUM($F56:DA56)-SUM($F64:DA64)+DB56+(DB$60-DB$52)/(DC$52-DB$52)*DC56,0)</f>
        <v>0</v>
      </c>
      <c r="DC64" s="510">
        <f ca="1">(DC$60=$B$9)*DC56+((DC$60-DC$52)/(DD$52-DC$52)*DD56+(DC$52-DB$60)/(DC$52-DB$52)*DC56)*(DC$60&gt;$B$10)+IF(DC$60=$B$10,SUM($F56:DB56)-SUM($F64:DB64)+DC56+(DC$60-DC$52)/(DD$52-DC$52)*DD56,0)</f>
        <v>0</v>
      </c>
      <c r="DD64" s="510">
        <f ca="1">(DD$60=$B$9)*DD56+((DD$60-DD$52)/(DE$52-DD$52)*DE56+(DD$52-DC$60)/(DD$52-DC$52)*DD56)*(DD$60&gt;$B$10)+IF(DD$60=$B$10,SUM($F56:DC56)-SUM($F64:DC64)+DD56+(DD$60-DD$52)/(DE$52-DD$52)*DE56,0)</f>
        <v>0</v>
      </c>
      <c r="DE64" s="510">
        <f ca="1">(DE$60=$B$9)*DE56+((DE$60-DE$52)/(DF$52-DE$52)*DF56+(DE$52-DD$60)/(DE$52-DD$52)*DE56)*(DE$60&gt;$B$10)+IF(DE$60=$B$10,SUM($F56:DD56)-SUM($F64:DD64)+DE56+(DE$60-DE$52)/(DF$52-DE$52)*DF56,0)</f>
        <v>0</v>
      </c>
      <c r="DF64" s="510">
        <f ca="1">(DF$60=$B$9)*DF56+((DF$60-DF$52)/(DG$52-DF$52)*DG56+(DF$52-DE$60)/(DF$52-DE$52)*DF56)*(DF$60&gt;$B$10)+IF(DF$60=$B$10,SUM($F56:DE56)-SUM($F64:DE64)+DF56+(DF$60-DF$52)/(DG$52-DF$52)*DG56,0)</f>
        <v>0</v>
      </c>
      <c r="DG64" s="510">
        <f ca="1">(DG$60=$B$9)*DG56+((DG$60-DG$52)/(DH$52-DG$52)*DH56+(DG$52-DF$60)/(DG$52-DF$52)*DG56)*(DG$60&gt;$B$10)+IF(DG$60=$B$10,SUM($F56:DF56)-SUM($F64:DF64)+DG56+(DG$60-DG$52)/(DH$52-DG$52)*DH56,0)</f>
        <v>0</v>
      </c>
      <c r="DH64" s="510">
        <f ca="1">(DH$60=$B$9)*DH56+((DH$60-DH$52)/(DI$52-DH$52)*DI56+(DH$52-DG$60)/(DH$52-DG$52)*DH56)*(DH$60&gt;$B$10)+IF(DH$60=$B$10,SUM($F56:DG56)-SUM($F64:DG64)+DH56+(DH$60-DH$52)/(DI$52-DH$52)*DI56,0)</f>
        <v>0</v>
      </c>
      <c r="DI64" s="510">
        <f ca="1">(DI$60=$B$9)*DI56+((DI$60-DI$52)/(DJ$52-DI$52)*DJ56+(DI$52-DH$60)/(DI$52-DH$52)*DI56)*(DI$60&gt;$B$10)+IF(DI$60=$B$10,SUM($F56:DH56)-SUM($F64:DH64)+DI56+(DI$60-DI$52)/(DJ$52-DI$52)*DJ56,0)</f>
        <v>0</v>
      </c>
      <c r="DJ64" s="510">
        <f ca="1">(DJ$60=$B$9)*DJ56+((DJ$60-DJ$52)/(DK$52-DJ$52)*DK56+(DJ$52-DI$60)/(DJ$52-DI$52)*DJ56)*(DJ$60&gt;$B$10)+IF(DJ$60=$B$10,SUM($F56:DI56)-SUM($F64:DI64)+DJ56+(DJ$60-DJ$52)/(DK$52-DJ$52)*DK56,0)</f>
        <v>0</v>
      </c>
      <c r="DK64" s="510">
        <f ca="1">(DK$60=$B$9)*DK56+((DK$60-DK$52)/(DL$52-DK$52)*DL56+(DK$52-DJ$60)/(DK$52-DJ$52)*DK56)*(DK$60&gt;$B$10)+IF(DK$60=$B$10,SUM($F56:DJ56)-SUM($F64:DJ64)+DK56+(DK$60-DK$52)/(DL$52-DK$52)*DL56,0)</f>
        <v>0</v>
      </c>
      <c r="DL64" s="510">
        <f ca="1">(DL$60=$B$9)*DL56+((DL$60-DL$52)/(DM$52-DL$52)*DM56+(DL$52-DK$60)/(DL$52-DK$52)*DL56)*(DL$60&gt;$B$10)+IF(DL$60=$B$10,SUM($F56:DK56)-SUM($F64:DK64)+DL56+(DL$60-DL$52)/(DM$52-DL$52)*DM56,0)</f>
        <v>0</v>
      </c>
      <c r="DM64" s="510">
        <f ca="1">(DM$60=$B$9)*DM56+((DM$60-DM$52)/(DN$52-DM$52)*DN56+(DM$52-DL$60)/(DM$52-DL$52)*DM56)*(DM$60&gt;$B$10)+IF(DM$60=$B$10,SUM($F56:DL56)-SUM($F64:DL64)+DM56+(DM$60-DM$52)/(DN$52-DM$52)*DN56,0)</f>
        <v>0</v>
      </c>
      <c r="DN64" s="510">
        <f ca="1">(DN$60=$B$9)*DN56+((DN$60-DN$52)/(DO$52-DN$52)*DO56+(DN$52-DM$60)/(DN$52-DM$52)*DN56)*(DN$60&gt;$B$10)+IF(DN$60=$B$10,SUM($F56:DM56)-SUM($F64:DM64)+DN56+(DN$60-DN$52)/(DO$52-DN$52)*DO56,0)</f>
        <v>0</v>
      </c>
      <c r="DO64" s="510">
        <f ca="1">(DO$60=$B$9)*DO56+((DO$60-DO$52)/(DP$52-DO$52)*DP56+(DO$52-DN$60)/(DO$52-DN$52)*DO56)*(DO$60&gt;$B$10)+IF(DO$60=$B$10,SUM($F56:DN56)-SUM($F64:DN64)+DO56+(DO$60-DO$52)/(DP$52-DO$52)*DP56,0)</f>
        <v>0</v>
      </c>
      <c r="DP64" s="510">
        <f ca="1">(DP$60=$B$9)*DP56+((DP$60-DP$52)/(DQ$52-DP$52)*DQ56+(DP$52-DO$60)/(DP$52-DO$52)*DP56)*(DP$60&gt;$B$10)+IF(DP$60=$B$10,SUM($F56:DO56)-SUM($F64:DO64)+DP56+(DP$60-DP$52)/(DQ$52-DP$52)*DQ56,0)</f>
        <v>0</v>
      </c>
      <c r="DQ64" s="510">
        <f ca="1">(DQ$60=$B$9)*DQ56+((DQ$60-DQ$52)/(DR$52-DQ$52)*DR56+(DQ$52-DP$60)/(DQ$52-DP$52)*DQ56)*(DQ$60&gt;$B$10)+IF(DQ$60=$B$10,SUM($F56:DP56)-SUM($F64:DP64)+DQ56+(DQ$60-DQ$52)/(DR$52-DQ$52)*DR56,0)</f>
        <v>0</v>
      </c>
      <c r="DR64" s="510">
        <f ca="1">(DR$60=$B$9)*DR56+((DR$60-DR$52)/(DS$52-DR$52)*DS56+(DR$52-DQ$60)/(DR$52-DQ$52)*DR56)*(DR$60&gt;$B$10)+IF(DR$60=$B$10,SUM($F56:DQ56)-SUM($F64:DQ64)+DR56+(DR$60-DR$52)/(DS$52-DR$52)*DS56,0)</f>
        <v>0</v>
      </c>
      <c r="DS64" s="510">
        <f ca="1">(DS$60=$B$9)*DS56+((DS$60-DS$52)/(DT$52-DS$52)*DT56+(DS$52-DR$60)/(DS$52-DR$52)*DS56)*(DS$60&gt;$B$10)+IF(DS$60=$B$10,SUM($F56:DR56)-SUM($F64:DR64)+DS56+(DS$60-DS$52)/(DT$52-DS$52)*DT56,0)</f>
        <v>0</v>
      </c>
      <c r="DT64" s="510">
        <f ca="1">(DT$60=$B$9)*DT56+((DT$60-DT$52)/(DU$52-DT$52)*DU56+(DT$52-DS$60)/(DT$52-DS$52)*DT56)*(DT$60&gt;$B$10)+IF(DT$60=$B$10,SUM($F56:DS56)-SUM($F64:DS64)+DT56+(DT$60-DT$52)/(DU$52-DT$52)*DU56,0)</f>
        <v>0</v>
      </c>
      <c r="DU64" s="510">
        <f ca="1">(DU$60=$B$9)*DU56+((DU$60-DU$52)/(DV$52-DU$52)*DV56+(DU$52-DT$60)/(DU$52-DT$52)*DU56)*(DU$60&gt;$B$10)+IF(DU$60=$B$10,SUM($F56:DT56)-SUM($F64:DT64)+DU56+(DU$60-DU$52)/(DV$52-DU$52)*DV56,0)</f>
        <v>0</v>
      </c>
      <c r="DV64" s="510">
        <f ca="1">(DV$60=$B$9)*DV56+((DV$60-DV$52)/(DW$52-DV$52)*DW56+(DV$52-DU$60)/(DV$52-DU$52)*DV56)*(DV$60&gt;$B$10)+IF(DV$60=$B$10,SUM($F56:DU56)-SUM($F64:DU64)+DV56+(DV$60-DV$52)/(DW$52-DV$52)*DW56,0)</f>
        <v>0</v>
      </c>
      <c r="DW64" s="510">
        <f ca="1">(DW$60=$B$9)*DW56+((DW$60-DW$52)/(DX$52-DW$52)*DX56+(DW$52-DV$60)/(DW$52-DV$52)*DW56)*(DW$60&gt;$B$10)+IF(DW$60=$B$10,SUM($F56:DV56)-SUM($F64:DV64)+DW56+(DW$60-DW$52)/(DX$52-DW$52)*DX56,0)</f>
        <v>0</v>
      </c>
    </row>
    <row r="65" spans="1:127">
      <c r="A65" s="1018" t="str">
        <f>A57</f>
        <v>Net Dividends</v>
      </c>
      <c r="B65" s="970"/>
      <c r="C65" s="970"/>
      <c r="D65" s="471"/>
      <c r="E65" s="471"/>
      <c r="F65" s="611"/>
      <c r="G65" s="510">
        <f ca="1">(G$60=$B$9)*G57+((G$60-G$52)/(H$52-G$52)*H57+(G$52-F$60)/(G$52-F$52)*G57)*(G$60&gt;$B$10)+IF(G$60=$B$10,SUM($F57:F57)-SUM($F65:F65)+G57+(G$60-G$52)/(H$52-G$52)*H57,0)</f>
        <v>0</v>
      </c>
      <c r="H65" s="510">
        <f ca="1">(H$60=$B$9)*H57+((H$60-H$52)/(I$52-H$52)*I57+(H$52-G$60)/(H$52-G$52)*H57)*(H$60&gt;$B$10)+IF(H$60=$B$10,SUM($F57:G57)-SUM($F65:G65)+H57+(H$60-H$52)/(I$52-H$52)*I57,0)</f>
        <v>0</v>
      </c>
      <c r="I65" s="510">
        <f ca="1">(I$60=$B$9)*I57+((I$60-I$52)/(J$52-I$52)*J57+(I$52-H$60)/(I$52-H$52)*I57)*(I$60&gt;$B$10)+IF(I$60=$B$10,SUM($F57:H57)-SUM($F65:H65)+I57+(I$60-I$52)/(J$52-I$52)*J57,0)</f>
        <v>0</v>
      </c>
      <c r="J65" s="510">
        <f ca="1">(J$60=$B$9)*J57+((J$60-J$52)/(K$52-J$52)*K57+(J$52-I$60)/(J$52-I$52)*J57)*(J$60&gt;$B$10)+IF(J$60=$B$10,SUM($F57:I57)-SUM($F65:I65)+J57+(J$60-J$52)/(K$52-J$52)*K57,0)</f>
        <v>0</v>
      </c>
      <c r="K65" s="510">
        <f ca="1">(K$60=$B$9)*K57+((K$60-K$52)/(L$52-K$52)*L57+(K$52-J$60)/(K$52-J$52)*K57)*(K$60&gt;$B$10)+IF(K$60=$B$10,SUM($F57:J57)-SUM($F65:J65)+K57+(K$60-K$52)/(L$52-K$52)*L57,0)</f>
        <v>0</v>
      </c>
      <c r="L65" s="510">
        <f ca="1">(L$60=$B$9)*L57+((L$60-L$52)/(M$52-L$52)*M57+(L$52-K$60)/(L$52-K$52)*L57)*(L$60&gt;$B$10)+IF(L$60=$B$10,SUM($F57:K57)-SUM($F65:K65)+L57+(L$60-L$52)/(M$52-L$52)*M57,0)</f>
        <v>0</v>
      </c>
      <c r="M65" s="510">
        <f ca="1">(M$60=$B$9)*M57+((M$60-M$52)/(N$52-M$52)*N57+(M$52-L$60)/(M$52-L$52)*M57)*(M$60&gt;$B$10)+IF(M$60=$B$10,SUM($F57:L57)-SUM($F65:L65)+M57+(M$60-M$52)/(N$52-M$52)*N57,0)</f>
        <v>0</v>
      </c>
      <c r="N65" s="510">
        <f ca="1">(N$60=$B$9)*N57+((N$60-N$52)/(O$52-N$52)*O57+(N$52-M$60)/(N$52-M$52)*N57)*(N$60&gt;$B$10)+IF(N$60=$B$10,SUM($F57:M57)-SUM($F65:M65)+N57+(N$60-N$52)/(O$52-N$52)*O57,0)</f>
        <v>0</v>
      </c>
      <c r="O65" s="510">
        <f ca="1">(O$60=$B$9)*O57+((O$60-O$52)/(P$52-O$52)*P57+(O$52-N$60)/(O$52-N$52)*O57)*(O$60&gt;$B$10)+IF(O$60=$B$10,SUM($F57:N57)-SUM($F65:N65)+O57+(O$60-O$52)/(P$52-O$52)*P57,0)</f>
        <v>0</v>
      </c>
      <c r="P65" s="510">
        <f ca="1">(P$60=$B$9)*P57+((P$60-P$52)/(Q$52-P$52)*Q57+(P$52-O$60)/(P$52-O$52)*P57)*(P$60&gt;$B$10)+IF(P$60=$B$10,SUM($F57:O57)-SUM($F65:O65)+P57+(P$60-P$52)/(Q$52-P$52)*Q57,0)</f>
        <v>0</v>
      </c>
      <c r="Q65" s="510">
        <f ca="1">(Q$60=$B$9)*Q57+((Q$60-Q$52)/(R$52-Q$52)*R57+(Q$52-P$60)/(Q$52-P$52)*Q57)*(Q$60&gt;$B$10)+IF(Q$60=$B$10,SUM($F57:P57)-SUM($F65:P65)+Q57+(Q$60-Q$52)/(R$52-Q$52)*R57,0)</f>
        <v>0</v>
      </c>
      <c r="R65" s="510">
        <f ca="1">(R$60=$B$9)*R57+((R$60-R$52)/(S$52-R$52)*S57+(R$52-Q$60)/(R$52-Q$52)*R57)*(R$60&gt;$B$10)+IF(R$60=$B$10,SUM($F57:Q57)-SUM($F65:Q65)+R57+(R$60-R$52)/(S$52-R$52)*S57,0)</f>
        <v>0</v>
      </c>
      <c r="S65" s="510">
        <f ca="1">(S$60=$B$9)*S57+((S$60-S$52)/(T$52-S$52)*T57+(S$52-R$60)/(S$52-R$52)*S57)*(S$60&gt;$B$10)+IF(S$60=$B$10,SUM($F57:R57)-SUM($F65:R65)+S57+(S$60-S$52)/(T$52-S$52)*T57,0)</f>
        <v>0</v>
      </c>
      <c r="T65" s="510">
        <f ca="1">(T$60=$B$9)*T57+((T$60-T$52)/(U$52-T$52)*U57+(T$52-S$60)/(T$52-S$52)*T57)*(T$60&gt;$B$10)+IF(T$60=$B$10,SUM($F57:S57)-SUM($F65:S65)+T57+(T$60-T$52)/(U$52-T$52)*U57,0)</f>
        <v>0</v>
      </c>
      <c r="U65" s="510">
        <f ca="1">(U$60=$B$9)*U57+((U$60-U$52)/(V$52-U$52)*V57+(U$52-T$60)/(U$52-T$52)*U57)*(U$60&gt;$B$10)+IF(U$60=$B$10,SUM($F57:T57)-SUM($F65:T65)+U57+(U$60-U$52)/(V$52-U$52)*V57,0)</f>
        <v>0</v>
      </c>
      <c r="V65" s="510">
        <f ca="1">(V$60=$B$9)*V57+((V$60-V$52)/(W$52-V$52)*W57+(V$52-U$60)/(V$52-U$52)*V57)*(V$60&gt;$B$10)+IF(V$60=$B$10,SUM($F57:U57)-SUM($F65:U65)+V57+(V$60-V$52)/(W$52-V$52)*W57,0)</f>
        <v>0</v>
      </c>
      <c r="W65" s="510">
        <f ca="1">(W$60=$B$9)*W57+((W$60-W$52)/(X$52-W$52)*X57+(W$52-V$60)/(W$52-V$52)*W57)*(W$60&gt;$B$10)+IF(W$60=$B$10,SUM($F57:V57)-SUM($F65:V65)+W57+(W$60-W$52)/(X$52-W$52)*X57,0)</f>
        <v>0</v>
      </c>
      <c r="X65" s="510">
        <f ca="1">(X$60=$B$9)*X57+((X$60-X$52)/(Y$52-X$52)*Y57+(X$52-W$60)/(X$52-W$52)*X57)*(X$60&gt;$B$10)+IF(X$60=$B$10,SUM($F57:W57)-SUM($F65:W65)+X57+(X$60-X$52)/(Y$52-X$52)*Y57,0)</f>
        <v>0</v>
      </c>
      <c r="Y65" s="510">
        <f ca="1">(Y$60=$B$9)*Y57+((Y$60-Y$52)/(Z$52-Y$52)*Z57+(Y$52-X$60)/(Y$52-X$52)*Y57)*(Y$60&gt;$B$10)+IF(Y$60=$B$10,SUM($F57:X57)-SUM($F65:X65)+Y57+(Y$60-Y$52)/(Z$52-Y$52)*Z57,0)</f>
        <v>0</v>
      </c>
      <c r="Z65" s="510">
        <f ca="1">(Z$60=$B$9)*Z57+((Z$60-Z$52)/(AA$52-Z$52)*AA57+(Z$52-Y$60)/(Z$52-Y$52)*Z57)*(Z$60&gt;$B$10)+IF(Z$60=$B$10,SUM($F57:Y57)-SUM($F65:Y65)+Z57+(Z$60-Z$52)/(AA$52-Z$52)*AA57,0)</f>
        <v>0</v>
      </c>
      <c r="AA65" s="510">
        <f ca="1">(AA$60=$B$9)*AA57+((AA$60-AA$52)/(AB$52-AA$52)*AB57+(AA$52-Z$60)/(AA$52-Z$52)*AA57)*(AA$60&gt;$B$10)+IF(AA$60=$B$10,SUM($F57:Z57)-SUM($F65:Z65)+AA57+(AA$60-AA$52)/(AB$52-AA$52)*AB57,0)</f>
        <v>0</v>
      </c>
      <c r="AB65" s="510">
        <f ca="1">(AB$60=$B$9)*AB57+((AB$60-AB$52)/(AC$52-AB$52)*AC57+(AB$52-AA$60)/(AB$52-AA$52)*AB57)*(AB$60&gt;$B$10)+IF(AB$60=$B$10,SUM($F57:AA57)-SUM($F65:AA65)+AB57+(AB$60-AB$52)/(AC$52-AB$52)*AC57,0)</f>
        <v>0</v>
      </c>
      <c r="AC65" s="510">
        <f ca="1">(AC$60=$B$9)*AC57+((AC$60-AC$52)/(AD$52-AC$52)*AD57+(AC$52-AB$60)/(AC$52-AB$52)*AC57)*(AC$60&gt;$B$10)+IF(AC$60=$B$10,SUM($F57:AB57)-SUM($F65:AB65)+AC57+(AC$60-AC$52)/(AD$52-AC$52)*AD57,0)</f>
        <v>0</v>
      </c>
      <c r="AD65" s="510">
        <f ca="1">(AD$60=$B$9)*AD57+((AD$60-AD$52)/(AE$52-AD$52)*AE57+(AD$52-AC$60)/(AD$52-AC$52)*AD57)*(AD$60&gt;$B$10)+IF(AD$60=$B$10,SUM($F57:AC57)-SUM($F65:AC65)+AD57+(AD$60-AD$52)/(AE$52-AD$52)*AE57,0)</f>
        <v>0</v>
      </c>
      <c r="AE65" s="510">
        <f ca="1">(AE$60=$B$9)*AE57+((AE$60-AE$52)/(AF$52-AE$52)*AF57+(AE$52-AD$60)/(AE$52-AD$52)*AE57)*(AE$60&gt;$B$10)+IF(AE$60=$B$10,SUM($F57:AD57)-SUM($F65:AD65)+AE57+(AE$60-AE$52)/(AF$52-AE$52)*AF57,0)</f>
        <v>0</v>
      </c>
      <c r="AF65" s="510">
        <f ca="1">(AF$60=$B$9)*AF57+((AF$60-AF$52)/(AG$52-AF$52)*AG57+(AF$52-AE$60)/(AF$52-AE$52)*AF57)*(AF$60&gt;$B$10)+IF(AF$60=$B$10,SUM($F57:AE57)-SUM($F65:AE65)+AF57+(AF$60-AF$52)/(AG$52-AF$52)*AG57,0)</f>
        <v>0</v>
      </c>
      <c r="AG65" s="510">
        <f ca="1">(AG$60=$B$9)*AG57+((AG$60-AG$52)/(AH$52-AG$52)*AH57+(AG$52-AF$60)/(AG$52-AF$52)*AG57)*(AG$60&gt;$B$10)+IF(AG$60=$B$10,SUM($F57:AF57)-SUM($F65:AF65)+AG57+(AG$60-AG$52)/(AH$52-AG$52)*AH57,0)</f>
        <v>0</v>
      </c>
      <c r="AH65" s="510">
        <f ca="1">(AH$60=$B$9)*AH57+((AH$60-AH$52)/(AI$52-AH$52)*AI57+(AH$52-AG$60)/(AH$52-AG$52)*AH57)*(AH$60&gt;$B$10)+IF(AH$60=$B$10,SUM($F57:AG57)-SUM($F65:AG65)+AH57+(AH$60-AH$52)/(AI$52-AH$52)*AI57,0)</f>
        <v>0</v>
      </c>
      <c r="AI65" s="510">
        <f ca="1">(AI$60=$B$9)*AI57+((AI$60-AI$52)/(AJ$52-AI$52)*AJ57+(AI$52-AH$60)/(AI$52-AH$52)*AI57)*(AI$60&gt;$B$10)+IF(AI$60=$B$10,SUM($F57:AH57)-SUM($F65:AH65)+AI57+(AI$60-AI$52)/(AJ$52-AI$52)*AJ57,0)</f>
        <v>0</v>
      </c>
      <c r="AJ65" s="510">
        <f ca="1">(AJ$60=$B$9)*AJ57+((AJ$60-AJ$52)/(AK$52-AJ$52)*AK57+(AJ$52-AI$60)/(AJ$52-AI$52)*AJ57)*(AJ$60&gt;$B$10)+IF(AJ$60=$B$10,SUM($F57:AI57)-SUM($F65:AI65)+AJ57+(AJ$60-AJ$52)/(AK$52-AJ$52)*AK57,0)</f>
        <v>0</v>
      </c>
      <c r="AK65" s="510">
        <f ca="1">(AK$60=$B$9)*AK57+((AK$60-AK$52)/(AL$52-AK$52)*AL57+(AK$52-AJ$60)/(AK$52-AJ$52)*AK57)*(AK$60&gt;$B$10)+IF(AK$60=$B$10,SUM($F57:AJ57)-SUM($F65:AJ65)+AK57+(AK$60-AK$52)/(AL$52-AK$52)*AL57,0)</f>
        <v>0</v>
      </c>
      <c r="AL65" s="510">
        <f ca="1">(AL$60=$B$9)*AL57+((AL$60-AL$52)/(AM$52-AL$52)*AM57+(AL$52-AK$60)/(AL$52-AK$52)*AL57)*(AL$60&gt;$B$10)+IF(AL$60=$B$10,SUM($F57:AK57)-SUM($F65:AK65)+AL57+(AL$60-AL$52)/(AM$52-AL$52)*AM57,0)</f>
        <v>0</v>
      </c>
      <c r="AM65" s="510">
        <f ca="1">(AM$60=$B$9)*AM57+((AM$60-AM$52)/(AN$52-AM$52)*AN57+(AM$52-AL$60)/(AM$52-AL$52)*AM57)*(AM$60&gt;$B$10)+IF(AM$60=$B$10,SUM($F57:AL57)-SUM($F65:AL65)+AM57+(AM$60-AM$52)/(AN$52-AM$52)*AN57,0)</f>
        <v>0</v>
      </c>
      <c r="AN65" s="510">
        <f ca="1">(AN$60=$B$9)*AN57+((AN$60-AN$52)/(AO$52-AN$52)*AO57+(AN$52-AM$60)/(AN$52-AM$52)*AN57)*(AN$60&gt;$B$10)+IF(AN$60=$B$10,SUM($F57:AM57)-SUM($F65:AM65)+AN57+(AN$60-AN$52)/(AO$52-AN$52)*AO57,0)</f>
        <v>0</v>
      </c>
      <c r="AO65" s="510">
        <f ca="1">(AO$60=$B$9)*AO57+((AO$60-AO$52)/(AP$52-AO$52)*AP57+(AO$52-AN$60)/(AO$52-AN$52)*AO57)*(AO$60&gt;$B$10)+IF(AO$60=$B$10,SUM($F57:AN57)-SUM($F65:AN65)+AO57+(AO$60-AO$52)/(AP$52-AO$52)*AP57,0)</f>
        <v>0</v>
      </c>
      <c r="AP65" s="510">
        <f ca="1">(AP$60=$B$9)*AP57+((AP$60-AP$52)/(AQ$52-AP$52)*AQ57+(AP$52-AO$60)/(AP$52-AO$52)*AP57)*(AP$60&gt;$B$10)+IF(AP$60=$B$10,SUM($F57:AO57)-SUM($F65:AO65)+AP57+(AP$60-AP$52)/(AQ$52-AP$52)*AQ57,0)</f>
        <v>0</v>
      </c>
      <c r="AQ65" s="510">
        <f ca="1">(AQ$60=$B$9)*AQ57+((AQ$60-AQ$52)/(AR$52-AQ$52)*AR57+(AQ$52-AP$60)/(AQ$52-AP$52)*AQ57)*(AQ$60&gt;$B$10)+IF(AQ$60=$B$10,SUM($F57:AP57)-SUM($F65:AP65)+AQ57+(AQ$60-AQ$52)/(AR$52-AQ$52)*AR57,0)</f>
        <v>0</v>
      </c>
      <c r="AR65" s="510">
        <f ca="1">(AR$60=$B$9)*AR57+((AR$60-AR$52)/(AS$52-AR$52)*AS57+(AR$52-AQ$60)/(AR$52-AQ$52)*AR57)*(AR$60&gt;$B$10)+IF(AR$60=$B$10,SUM($F57:AQ57)-SUM($F65:AQ65)+AR57+(AR$60-AR$52)/(AS$52-AR$52)*AS57,0)</f>
        <v>0</v>
      </c>
      <c r="AS65" s="510">
        <f ca="1">(AS$60=$B$9)*AS57+((AS$60-AS$52)/(AT$52-AS$52)*AT57+(AS$52-AR$60)/(AS$52-AR$52)*AS57)*(AS$60&gt;$B$10)+IF(AS$60=$B$10,SUM($F57:AR57)-SUM($F65:AR65)+AS57+(AS$60-AS$52)/(AT$52-AS$52)*AT57,0)</f>
        <v>0</v>
      </c>
      <c r="AT65" s="510">
        <f ca="1">(AT$60=$B$9)*AT57+((AT$60-AT$52)/(AU$52-AT$52)*AU57+(AT$52-AS$60)/(AT$52-AS$52)*AT57)*(AT$60&gt;$B$10)+IF(AT$60=$B$10,SUM($F57:AS57)-SUM($F65:AS65)+AT57+(AT$60-AT$52)/(AU$52-AT$52)*AU57,0)</f>
        <v>0</v>
      </c>
      <c r="AU65" s="510">
        <f ca="1">(AU$60=$B$9)*AU57+((AU$60-AU$52)/(AV$52-AU$52)*AV57+(AU$52-AT$60)/(AU$52-AT$52)*AU57)*(AU$60&gt;$B$10)+IF(AU$60=$B$10,SUM($F57:AT57)-SUM($F65:AT65)+AU57+(AU$60-AU$52)/(AV$52-AU$52)*AV57,0)</f>
        <v>0</v>
      </c>
      <c r="AV65" s="510">
        <f ca="1">(AV$60=$B$9)*AV57+((AV$60-AV$52)/(AW$52-AV$52)*AW57+(AV$52-AU$60)/(AV$52-AU$52)*AV57)*(AV$60&gt;$B$10)+IF(AV$60=$B$10,SUM($F57:AU57)-SUM($F65:AU65)+AV57+(AV$60-AV$52)/(AW$52-AV$52)*AW57,0)</f>
        <v>0</v>
      </c>
      <c r="AW65" s="510">
        <f ca="1">(AW$60=$B$9)*AW57+((AW$60-AW$52)/(AX$52-AW$52)*AX57+(AW$52-AV$60)/(AW$52-AV$52)*AW57)*(AW$60&gt;$B$10)+IF(AW$60=$B$10,SUM($F57:AV57)-SUM($F65:AV65)+AW57+(AW$60-AW$52)/(AX$52-AW$52)*AX57,0)</f>
        <v>0</v>
      </c>
      <c r="AX65" s="510">
        <f ca="1">(AX$60=$B$9)*AX57+((AX$60-AX$52)/(AY$52-AX$52)*AY57+(AX$52-AW$60)/(AX$52-AW$52)*AX57)*(AX$60&gt;$B$10)+IF(AX$60=$B$10,SUM($F57:AW57)-SUM($F65:AW65)+AX57+(AX$60-AX$52)/(AY$52-AX$52)*AY57,0)</f>
        <v>0</v>
      </c>
      <c r="AY65" s="510">
        <f ca="1">(AY$60=$B$9)*AY57+((AY$60-AY$52)/(AZ$52-AY$52)*AZ57+(AY$52-AX$60)/(AY$52-AX$52)*AY57)*(AY$60&gt;$B$10)+IF(AY$60=$B$10,SUM($F57:AX57)-SUM($F65:AX65)+AY57+(AY$60-AY$52)/(AZ$52-AY$52)*AZ57,0)</f>
        <v>0</v>
      </c>
      <c r="AZ65" s="510">
        <f ca="1">(AZ$60=$B$9)*AZ57+((AZ$60-AZ$52)/(BA$52-AZ$52)*BA57+(AZ$52-AY$60)/(AZ$52-AY$52)*AZ57)*(AZ$60&gt;$B$10)+IF(AZ$60=$B$10,SUM($F57:AY57)-SUM($F65:AY65)+AZ57+(AZ$60-AZ$52)/(BA$52-AZ$52)*BA57,0)</f>
        <v>0</v>
      </c>
      <c r="BA65" s="510">
        <f ca="1">(BA$60=$B$9)*BA57+((BA$60-BA$52)/(BB$52-BA$52)*BB57+(BA$52-AZ$60)/(BA$52-AZ$52)*BA57)*(BA$60&gt;$B$10)+IF(BA$60=$B$10,SUM($F57:AZ57)-SUM($F65:AZ65)+BA57+(BA$60-BA$52)/(BB$52-BA$52)*BB57,0)</f>
        <v>0</v>
      </c>
      <c r="BB65" s="510">
        <f ca="1">(BB$60=$B$9)*BB57+((BB$60-BB$52)/(BC$52-BB$52)*BC57+(BB$52-BA$60)/(BB$52-BA$52)*BB57)*(BB$60&gt;$B$10)+IF(BB$60=$B$10,SUM($F57:BA57)-SUM($F65:BA65)+BB57+(BB$60-BB$52)/(BC$52-BB$52)*BC57,0)</f>
        <v>0</v>
      </c>
      <c r="BC65" s="510">
        <f ca="1">(BC$60=$B$9)*BC57+((BC$60-BC$52)/(BD$52-BC$52)*BD57+(BC$52-BB$60)/(BC$52-BB$52)*BC57)*(BC$60&gt;$B$10)+IF(BC$60=$B$10,SUM($F57:BB57)-SUM($F65:BB65)+BC57+(BC$60-BC$52)/(BD$52-BC$52)*BD57,0)</f>
        <v>0</v>
      </c>
      <c r="BD65" s="510">
        <f ca="1">(BD$60=$B$9)*BD57+((BD$60-BD$52)/(BE$52-BD$52)*BE57+(BD$52-BC$60)/(BD$52-BC$52)*BD57)*(BD$60&gt;$B$10)+IF(BD$60=$B$10,SUM($F57:BC57)-SUM($F65:BC65)+BD57+(BD$60-BD$52)/(BE$52-BD$52)*BE57,0)</f>
        <v>0</v>
      </c>
      <c r="BE65" s="510">
        <f ca="1">(BE$60=$B$9)*BE57+((BE$60-BE$52)/(BF$52-BE$52)*BF57+(BE$52-BD$60)/(BE$52-BD$52)*BE57)*(BE$60&gt;$B$10)+IF(BE$60=$B$10,SUM($F57:BD57)-SUM($F65:BD65)+BE57+(BE$60-BE$52)/(BF$52-BE$52)*BF57,0)</f>
        <v>0</v>
      </c>
      <c r="BF65" s="510">
        <f ca="1">(BF$60=$B$9)*BF57+((BF$60-BF$52)/(BG$52-BF$52)*BG57+(BF$52-BE$60)/(BF$52-BE$52)*BF57)*(BF$60&gt;$B$10)+IF(BF$60=$B$10,SUM($F57:BE57)-SUM($F65:BE65)+BF57+(BF$60-BF$52)/(BG$52-BF$52)*BG57,0)</f>
        <v>0</v>
      </c>
      <c r="BG65" s="510">
        <f ca="1">(BG$60=$B$9)*BG57+((BG$60-BG$52)/(BH$52-BG$52)*BH57+(BG$52-BF$60)/(BG$52-BF$52)*BG57)*(BG$60&gt;$B$10)+IF(BG$60=$B$10,SUM($F57:BF57)-SUM($F65:BF65)+BG57+(BG$60-BG$52)/(BH$52-BG$52)*BH57,0)</f>
        <v>0</v>
      </c>
      <c r="BH65" s="510">
        <f ca="1">(BH$60=$B$9)*BH57+((BH$60-BH$52)/(BI$52-BH$52)*BI57+(BH$52-BG$60)/(BH$52-BG$52)*BH57)*(BH$60&gt;$B$10)+IF(BH$60=$B$10,SUM($F57:BG57)-SUM($F65:BG65)+BH57+(BH$60-BH$52)/(BI$52-BH$52)*BI57,0)</f>
        <v>0</v>
      </c>
      <c r="BI65" s="510">
        <f ca="1">(BI$60=$B$9)*BI57+((BI$60-BI$52)/(BJ$52-BI$52)*BJ57+(BI$52-BH$60)/(BI$52-BH$52)*BI57)*(BI$60&gt;$B$10)+IF(BI$60=$B$10,SUM($F57:BH57)-SUM($F65:BH65)+BI57+(BI$60-BI$52)/(BJ$52-BI$52)*BJ57,0)</f>
        <v>0</v>
      </c>
      <c r="BJ65" s="510">
        <f ca="1">(BJ$60=$B$9)*BJ57+((BJ$60-BJ$52)/(BK$52-BJ$52)*BK57+(BJ$52-BI$60)/(BJ$52-BI$52)*BJ57)*(BJ$60&gt;$B$10)+IF(BJ$60=$B$10,SUM($F57:BI57)-SUM($F65:BI65)+BJ57+(BJ$60-BJ$52)/(BK$52-BJ$52)*BK57,0)</f>
        <v>0</v>
      </c>
      <c r="BK65" s="510">
        <f ca="1">(BK$60=$B$9)*BK57+((BK$60-BK$52)/(BL$52-BK$52)*BL57+(BK$52-BJ$60)/(BK$52-BJ$52)*BK57)*(BK$60&gt;$B$10)+IF(BK$60=$B$10,SUM($F57:BJ57)-SUM($F65:BJ65)+BK57+(BK$60-BK$52)/(BL$52-BK$52)*BL57,0)</f>
        <v>0</v>
      </c>
      <c r="BL65" s="510">
        <f ca="1">(BL$60=$B$9)*BL57+((BL$60-BL$52)/(BM$52-BL$52)*BM57+(BL$52-BK$60)/(BL$52-BK$52)*BL57)*(BL$60&gt;$B$10)+IF(BL$60=$B$10,SUM($F57:BK57)-SUM($F65:BK65)+BL57+(BL$60-BL$52)/(BM$52-BL$52)*BM57,0)</f>
        <v>0</v>
      </c>
      <c r="BM65" s="510">
        <f ca="1">(BM$60=$B$9)*BM57+((BM$60-BM$52)/(BN$52-BM$52)*BN57+(BM$52-BL$60)/(BM$52-BL$52)*BM57)*(BM$60&gt;$B$10)+IF(BM$60=$B$10,SUM($F57:BL57)-SUM($F65:BL65)+BM57+(BM$60-BM$52)/(BN$52-BM$52)*BN57,0)</f>
        <v>0</v>
      </c>
      <c r="BN65" s="510">
        <f ca="1">(BN$60=$B$9)*BN57+((BN$60-BN$52)/(BO$52-BN$52)*BO57+(BN$52-BM$60)/(BN$52-BM$52)*BN57)*(BN$60&gt;$B$10)+IF(BN$60=$B$10,SUM($F57:BM57)-SUM($F65:BM65)+BN57+(BN$60-BN$52)/(BO$52-BN$52)*BO57,0)</f>
        <v>0</v>
      </c>
      <c r="BO65" s="510">
        <f ca="1">(BO$60=$B$9)*BO57+((BO$60-BO$52)/(BP$52-BO$52)*BP57+(BO$52-BN$60)/(BO$52-BN$52)*BO57)*(BO$60&gt;$B$10)+IF(BO$60=$B$10,SUM($F57:BN57)-SUM($F65:BN65)+BO57+(BO$60-BO$52)/(BP$52-BO$52)*BP57,0)</f>
        <v>0</v>
      </c>
      <c r="BP65" s="510">
        <f ca="1">(BP$60=$B$9)*BP57+((BP$60-BP$52)/(BQ$52-BP$52)*BQ57+(BP$52-BO$60)/(BP$52-BO$52)*BP57)*(BP$60&gt;$B$10)+IF(BP$60=$B$10,SUM($F57:BO57)-SUM($F65:BO65)+BP57+(BP$60-BP$52)/(BQ$52-BP$52)*BQ57,0)</f>
        <v>0</v>
      </c>
      <c r="BQ65" s="510">
        <f ca="1">(BQ$60=$B$9)*BQ57+((BQ$60-BQ$52)/(BR$52-BQ$52)*BR57+(BQ$52-BP$60)/(BQ$52-BP$52)*BQ57)*(BQ$60&gt;$B$10)+IF(BQ$60=$B$10,SUM($F57:BP57)-SUM($F65:BP65)+BQ57+(BQ$60-BQ$52)/(BR$52-BQ$52)*BR57,0)</f>
        <v>0</v>
      </c>
      <c r="BR65" s="510">
        <f ca="1">(BR$60=$B$9)*BR57+((BR$60-BR$52)/(BS$52-BR$52)*BS57+(BR$52-BQ$60)/(BR$52-BQ$52)*BR57)*(BR$60&gt;$B$10)+IF(BR$60=$B$10,SUM($F57:BQ57)-SUM($F65:BQ65)+BR57+(BR$60-BR$52)/(BS$52-BR$52)*BS57,0)</f>
        <v>0</v>
      </c>
      <c r="BS65" s="510">
        <f ca="1">(BS$60=$B$9)*BS57+((BS$60-BS$52)/(BT$52-BS$52)*BT57+(BS$52-BR$60)/(BS$52-BR$52)*BS57)*(BS$60&gt;$B$10)+IF(BS$60=$B$10,SUM($F57:BR57)-SUM($F65:BR65)+BS57+(BS$60-BS$52)/(BT$52-BS$52)*BT57,0)</f>
        <v>0</v>
      </c>
      <c r="BT65" s="510">
        <f ca="1">(BT$60=$B$9)*BT57+((BT$60-BT$52)/(BU$52-BT$52)*BU57+(BT$52-BS$60)/(BT$52-BS$52)*BT57)*(BT$60&gt;$B$10)+IF(BT$60=$B$10,SUM($F57:BS57)-SUM($F65:BS65)+BT57+(BT$60-BT$52)/(BU$52-BT$52)*BU57,0)</f>
        <v>0</v>
      </c>
      <c r="BU65" s="510">
        <f ca="1">(BU$60=$B$9)*BU57+((BU$60-BU$52)/(BV$52-BU$52)*BV57+(BU$52-BT$60)/(BU$52-BT$52)*BU57)*(BU$60&gt;$B$10)+IF(BU$60=$B$10,SUM($F57:BT57)-SUM($F65:BT65)+BU57+(BU$60-BU$52)/(BV$52-BU$52)*BV57,0)</f>
        <v>0</v>
      </c>
      <c r="BV65" s="510">
        <f ca="1">(BV$60=$B$9)*BV57+((BV$60-BV$52)/(BW$52-BV$52)*BW57+(BV$52-BU$60)/(BV$52-BU$52)*BV57)*(BV$60&gt;$B$10)+IF(BV$60=$B$10,SUM($F57:BU57)-SUM($F65:BU65)+BV57+(BV$60-BV$52)/(BW$52-BV$52)*BW57,0)</f>
        <v>0</v>
      </c>
      <c r="BW65" s="510">
        <f ca="1">(BW$60=$B$9)*BW57+((BW$60-BW$52)/(BX$52-BW$52)*BX57+(BW$52-BV$60)/(BW$52-BV$52)*BW57)*(BW$60&gt;$B$10)+IF(BW$60=$B$10,SUM($F57:BV57)-SUM($F65:BV65)+BW57+(BW$60-BW$52)/(BX$52-BW$52)*BX57,0)</f>
        <v>0</v>
      </c>
      <c r="BX65" s="510">
        <f ca="1">(BX$60=$B$9)*BX57+((BX$60-BX$52)/(BY$52-BX$52)*BY57+(BX$52-BW$60)/(BX$52-BW$52)*BX57)*(BX$60&gt;$B$10)+IF(BX$60=$B$10,SUM($F57:BW57)-SUM($F65:BW65)+BX57+(BX$60-BX$52)/(BY$52-BX$52)*BY57,0)</f>
        <v>0</v>
      </c>
      <c r="BY65" s="510">
        <f ca="1">(BY$60=$B$9)*BY57+((BY$60-BY$52)/(BZ$52-BY$52)*BZ57+(BY$52-BX$60)/(BY$52-BX$52)*BY57)*(BY$60&gt;$B$10)+IF(BY$60=$B$10,SUM($F57:BX57)-SUM($F65:BX65)+BY57+(BY$60-BY$52)/(BZ$52-BY$52)*BZ57,0)</f>
        <v>0</v>
      </c>
      <c r="BZ65" s="510">
        <f ca="1">(BZ$60=$B$9)*BZ57+((BZ$60-BZ$52)/(CA$52-BZ$52)*CA57+(BZ$52-BY$60)/(BZ$52-BY$52)*BZ57)*(BZ$60&gt;$B$10)+IF(BZ$60=$B$10,SUM($F57:BY57)-SUM($F65:BY65)+BZ57+(BZ$60-BZ$52)/(CA$52-BZ$52)*CA57,0)</f>
        <v>0</v>
      </c>
      <c r="CA65" s="510">
        <f ca="1">(CA$60=$B$9)*CA57+((CA$60-CA$52)/(CB$52-CA$52)*CB57+(CA$52-BZ$60)/(CA$52-BZ$52)*CA57)*(CA$60&gt;$B$10)+IF(CA$60=$B$10,SUM($F57:BZ57)-SUM($F65:BZ65)+CA57+(CA$60-CA$52)/(CB$52-CA$52)*CB57,0)</f>
        <v>0</v>
      </c>
      <c r="CB65" s="510">
        <f ca="1">(CB$60=$B$9)*CB57+((CB$60-CB$52)/(CC$52-CB$52)*CC57+(CB$52-CA$60)/(CB$52-CA$52)*CB57)*(CB$60&gt;$B$10)+IF(CB$60=$B$10,SUM($F57:CA57)-SUM($F65:CA65)+CB57+(CB$60-CB$52)/(CC$52-CB$52)*CC57,0)</f>
        <v>0</v>
      </c>
      <c r="CC65" s="510">
        <f ca="1">(CC$60=$B$9)*CC57+((CC$60-CC$52)/(CD$52-CC$52)*CD57+(CC$52-CB$60)/(CC$52-CB$52)*CC57)*(CC$60&gt;$B$10)+IF(CC$60=$B$10,SUM($F57:CB57)-SUM($F65:CB65)+CC57+(CC$60-CC$52)/(CD$52-CC$52)*CD57,0)</f>
        <v>0</v>
      </c>
      <c r="CD65" s="510">
        <f ca="1">(CD$60=$B$9)*CD57+((CD$60-CD$52)/(CE$52-CD$52)*CE57+(CD$52-CC$60)/(CD$52-CC$52)*CD57)*(CD$60&gt;$B$10)+IF(CD$60=$B$10,SUM($F57:CC57)-SUM($F65:CC65)+CD57+(CD$60-CD$52)/(CE$52-CD$52)*CE57,0)</f>
        <v>0</v>
      </c>
      <c r="CE65" s="510">
        <f ca="1">(CE$60=$B$9)*CE57+((CE$60-CE$52)/(CF$52-CE$52)*CF57+(CE$52-CD$60)/(CE$52-CD$52)*CE57)*(CE$60&gt;$B$10)+IF(CE$60=$B$10,SUM($F57:CD57)-SUM($F65:CD65)+CE57+(CE$60-CE$52)/(CF$52-CE$52)*CF57,0)</f>
        <v>0</v>
      </c>
      <c r="CF65" s="510">
        <f ca="1">(CF$60=$B$9)*CF57+((CF$60-CF$52)/(CG$52-CF$52)*CG57+(CF$52-CE$60)/(CF$52-CE$52)*CF57)*(CF$60&gt;$B$10)+IF(CF$60=$B$10,SUM($F57:CE57)-SUM($F65:CE65)+CF57+(CF$60-CF$52)/(CG$52-CF$52)*CG57,0)</f>
        <v>0</v>
      </c>
      <c r="CG65" s="510">
        <f ca="1">(CG$60=$B$9)*CG57+((CG$60-CG$52)/(CH$52-CG$52)*CH57+(CG$52-CF$60)/(CG$52-CF$52)*CG57)*(CG$60&gt;$B$10)+IF(CG$60=$B$10,SUM($F57:CF57)-SUM($F65:CF65)+CG57+(CG$60-CG$52)/(CH$52-CG$52)*CH57,0)</f>
        <v>0</v>
      </c>
      <c r="CH65" s="510">
        <f ca="1">(CH$60=$B$9)*CH57+((CH$60-CH$52)/(CI$52-CH$52)*CI57+(CH$52-CG$60)/(CH$52-CG$52)*CH57)*(CH$60&gt;$B$10)+IF(CH$60=$B$10,SUM($F57:CG57)-SUM($F65:CG65)+CH57+(CH$60-CH$52)/(CI$52-CH$52)*CI57,0)</f>
        <v>0</v>
      </c>
      <c r="CI65" s="510">
        <f ca="1">(CI$60=$B$9)*CI57+((CI$60-CI$52)/(CJ$52-CI$52)*CJ57+(CI$52-CH$60)/(CI$52-CH$52)*CI57)*(CI$60&gt;$B$10)+IF(CI$60=$B$10,SUM($F57:CH57)-SUM($F65:CH65)+CI57+(CI$60-CI$52)/(CJ$52-CI$52)*CJ57,0)</f>
        <v>0</v>
      </c>
      <c r="CJ65" s="510">
        <f ca="1">(CJ$60=$B$9)*CJ57+((CJ$60-CJ$52)/(CK$52-CJ$52)*CK57+(CJ$52-CI$60)/(CJ$52-CI$52)*CJ57)*(CJ$60&gt;$B$10)+IF(CJ$60=$B$10,SUM($F57:CI57)-SUM($F65:CI65)+CJ57+(CJ$60-CJ$52)/(CK$52-CJ$52)*CK57,0)</f>
        <v>0</v>
      </c>
      <c r="CK65" s="510">
        <f ca="1">(CK$60=$B$9)*CK57+((CK$60-CK$52)/(CL$52-CK$52)*CL57+(CK$52-CJ$60)/(CK$52-CJ$52)*CK57)*(CK$60&gt;$B$10)+IF(CK$60=$B$10,SUM($F57:CJ57)-SUM($F65:CJ65)+CK57+(CK$60-CK$52)/(CL$52-CK$52)*CL57,0)</f>
        <v>0</v>
      </c>
      <c r="CL65" s="510">
        <f ca="1">(CL$60=$B$9)*CL57+((CL$60-CL$52)/(CM$52-CL$52)*CM57+(CL$52-CK$60)/(CL$52-CK$52)*CL57)*(CL$60&gt;$B$10)+IF(CL$60=$B$10,SUM($F57:CK57)-SUM($F65:CK65)+CL57+(CL$60-CL$52)/(CM$52-CL$52)*CM57,0)</f>
        <v>0</v>
      </c>
      <c r="CM65" s="510">
        <f ca="1">(CM$60=$B$9)*CM57+((CM$60-CM$52)/(CN$52-CM$52)*CN57+(CM$52-CL$60)/(CM$52-CL$52)*CM57)*(CM$60&gt;$B$10)+IF(CM$60=$B$10,SUM($F57:CL57)-SUM($F65:CL65)+CM57+(CM$60-CM$52)/(CN$52-CM$52)*CN57,0)</f>
        <v>0</v>
      </c>
      <c r="CN65" s="510">
        <f ca="1">(CN$60=$B$9)*CN57+((CN$60-CN$52)/(CO$52-CN$52)*CO57+(CN$52-CM$60)/(CN$52-CM$52)*CN57)*(CN$60&gt;$B$10)+IF(CN$60=$B$10,SUM($F57:CM57)-SUM($F65:CM65)+CN57+(CN$60-CN$52)/(CO$52-CN$52)*CO57,0)</f>
        <v>0</v>
      </c>
      <c r="CO65" s="510">
        <f ca="1">(CO$60=$B$9)*CO57+((CO$60-CO$52)/(CP$52-CO$52)*CP57+(CO$52-CN$60)/(CO$52-CN$52)*CO57)*(CO$60&gt;$B$10)+IF(CO$60=$B$10,SUM($F57:CN57)-SUM($F65:CN65)+CO57+(CO$60-CO$52)/(CP$52-CO$52)*CP57,0)</f>
        <v>0</v>
      </c>
      <c r="CP65" s="510">
        <f ca="1">(CP$60=$B$9)*CP57+((CP$60-CP$52)/(CQ$52-CP$52)*CQ57+(CP$52-CO$60)/(CP$52-CO$52)*CP57)*(CP$60&gt;$B$10)+IF(CP$60=$B$10,SUM($F57:CO57)-SUM($F65:CO65)+CP57+(CP$60-CP$52)/(CQ$52-CP$52)*CQ57,0)</f>
        <v>0</v>
      </c>
      <c r="CQ65" s="510">
        <f ca="1">(CQ$60=$B$9)*CQ57+((CQ$60-CQ$52)/(CR$52-CQ$52)*CR57+(CQ$52-CP$60)/(CQ$52-CP$52)*CQ57)*(CQ$60&gt;$B$10)+IF(CQ$60=$B$10,SUM($F57:CP57)-SUM($F65:CP65)+CQ57+(CQ$60-CQ$52)/(CR$52-CQ$52)*CR57,0)</f>
        <v>0</v>
      </c>
      <c r="CR65" s="510">
        <f ca="1">(CR$60=$B$9)*CR57+((CR$60-CR$52)/(CS$52-CR$52)*CS57+(CR$52-CQ$60)/(CR$52-CQ$52)*CR57)*(CR$60&gt;$B$10)+IF(CR$60=$B$10,SUM($F57:CQ57)-SUM($F65:CQ65)+CR57+(CR$60-CR$52)/(CS$52-CR$52)*CS57,0)</f>
        <v>0</v>
      </c>
      <c r="CS65" s="510">
        <f ca="1">(CS$60=$B$9)*CS57+((CS$60-CS$52)/(CT$52-CS$52)*CT57+(CS$52-CR$60)/(CS$52-CR$52)*CS57)*(CS$60&gt;$B$10)+IF(CS$60=$B$10,SUM($F57:CR57)-SUM($F65:CR65)+CS57+(CS$60-CS$52)/(CT$52-CS$52)*CT57,0)</f>
        <v>0</v>
      </c>
      <c r="CT65" s="510">
        <f ca="1">(CT$60=$B$9)*CT57+((CT$60-CT$52)/(CU$52-CT$52)*CU57+(CT$52-CS$60)/(CT$52-CS$52)*CT57)*(CT$60&gt;$B$10)+IF(CT$60=$B$10,SUM($F57:CS57)-SUM($F65:CS65)+CT57+(CT$60-CT$52)/(CU$52-CT$52)*CU57,0)</f>
        <v>0</v>
      </c>
      <c r="CU65" s="510">
        <f ca="1">(CU$60=$B$9)*CU57+((CU$60-CU$52)/(CV$52-CU$52)*CV57+(CU$52-CT$60)/(CU$52-CT$52)*CU57)*(CU$60&gt;$B$10)+IF(CU$60=$B$10,SUM($F57:CT57)-SUM($F65:CT65)+CU57+(CU$60-CU$52)/(CV$52-CU$52)*CV57,0)</f>
        <v>0</v>
      </c>
      <c r="CV65" s="510">
        <f ca="1">(CV$60=$B$9)*CV57+((CV$60-CV$52)/(CW$52-CV$52)*CW57+(CV$52-CU$60)/(CV$52-CU$52)*CV57)*(CV$60&gt;$B$10)+IF(CV$60=$B$10,SUM($F57:CU57)-SUM($F65:CU65)+CV57+(CV$60-CV$52)/(CW$52-CV$52)*CW57,0)</f>
        <v>0</v>
      </c>
      <c r="CW65" s="510">
        <f ca="1">(CW$60=$B$9)*CW57+((CW$60-CW$52)/(CX$52-CW$52)*CX57+(CW$52-CV$60)/(CW$52-CV$52)*CW57)*(CW$60&gt;$B$10)+IF(CW$60=$B$10,SUM($F57:CV57)-SUM($F65:CV65)+CW57+(CW$60-CW$52)/(CX$52-CW$52)*CX57,0)</f>
        <v>0</v>
      </c>
      <c r="CX65" s="510">
        <f ca="1">(CX$60=$B$9)*CX57+((CX$60-CX$52)/(CY$52-CX$52)*CY57+(CX$52-CW$60)/(CX$52-CW$52)*CX57)*(CX$60&gt;$B$10)+IF(CX$60=$B$10,SUM($F57:CW57)-SUM($F65:CW65)+CX57+(CX$60-CX$52)/(CY$52-CX$52)*CY57,0)</f>
        <v>0</v>
      </c>
      <c r="CY65" s="510">
        <f ca="1">(CY$60=$B$9)*CY57+((CY$60-CY$52)/(CZ$52-CY$52)*CZ57+(CY$52-CX$60)/(CY$52-CX$52)*CY57)*(CY$60&gt;$B$10)+IF(CY$60=$B$10,SUM($F57:CX57)-SUM($F65:CX65)+CY57+(CY$60-CY$52)/(CZ$52-CY$52)*CZ57,0)</f>
        <v>0</v>
      </c>
      <c r="CZ65" s="510">
        <f ca="1">(CZ$60=$B$9)*CZ57+((CZ$60-CZ$52)/(DA$52-CZ$52)*DA57+(CZ$52-CY$60)/(CZ$52-CY$52)*CZ57)*(CZ$60&gt;$B$10)+IF(CZ$60=$B$10,SUM($F57:CY57)-SUM($F65:CY65)+CZ57+(CZ$60-CZ$52)/(DA$52-CZ$52)*DA57,0)</f>
        <v>0</v>
      </c>
      <c r="DA65" s="510">
        <f ca="1">(DA$60=$B$9)*DA57+((DA$60-DA$52)/(DB$52-DA$52)*DB57+(DA$52-CZ$60)/(DA$52-CZ$52)*DA57)*(DA$60&gt;$B$10)+IF(DA$60=$B$10,SUM($F57:CZ57)-SUM($F65:CZ65)+DA57+(DA$60-DA$52)/(DB$52-DA$52)*DB57,0)</f>
        <v>0</v>
      </c>
      <c r="DB65" s="510">
        <f ca="1">(DB$60=$B$9)*DB57+((DB$60-DB$52)/(DC$52-DB$52)*DC57+(DB$52-DA$60)/(DB$52-DA$52)*DB57)*(DB$60&gt;$B$10)+IF(DB$60=$B$10,SUM($F57:DA57)-SUM($F65:DA65)+DB57+(DB$60-DB$52)/(DC$52-DB$52)*DC57,0)</f>
        <v>0</v>
      </c>
      <c r="DC65" s="510">
        <f ca="1">(DC$60=$B$9)*DC57+((DC$60-DC$52)/(DD$52-DC$52)*DD57+(DC$52-DB$60)/(DC$52-DB$52)*DC57)*(DC$60&gt;$B$10)+IF(DC$60=$B$10,SUM($F57:DB57)-SUM($F65:DB65)+DC57+(DC$60-DC$52)/(DD$52-DC$52)*DD57,0)</f>
        <v>0</v>
      </c>
      <c r="DD65" s="510">
        <f ca="1">(DD$60=$B$9)*DD57+((DD$60-DD$52)/(DE$52-DD$52)*DE57+(DD$52-DC$60)/(DD$52-DC$52)*DD57)*(DD$60&gt;$B$10)+IF(DD$60=$B$10,SUM($F57:DC57)-SUM($F65:DC65)+DD57+(DD$60-DD$52)/(DE$52-DD$52)*DE57,0)</f>
        <v>0</v>
      </c>
      <c r="DE65" s="510">
        <f ca="1">(DE$60=$B$9)*DE57+((DE$60-DE$52)/(DF$52-DE$52)*DF57+(DE$52-DD$60)/(DE$52-DD$52)*DE57)*(DE$60&gt;$B$10)+IF(DE$60=$B$10,SUM($F57:DD57)-SUM($F65:DD65)+DE57+(DE$60-DE$52)/(DF$52-DE$52)*DF57,0)</f>
        <v>0</v>
      </c>
      <c r="DF65" s="510">
        <f ca="1">(DF$60=$B$9)*DF57+((DF$60-DF$52)/(DG$52-DF$52)*DG57+(DF$52-DE$60)/(DF$52-DE$52)*DF57)*(DF$60&gt;$B$10)+IF(DF$60=$B$10,SUM($F57:DE57)-SUM($F65:DE65)+DF57+(DF$60-DF$52)/(DG$52-DF$52)*DG57,0)</f>
        <v>0</v>
      </c>
      <c r="DG65" s="510">
        <f ca="1">(DG$60=$B$9)*DG57+((DG$60-DG$52)/(DH$52-DG$52)*DH57+(DG$52-DF$60)/(DG$52-DF$52)*DG57)*(DG$60&gt;$B$10)+IF(DG$60=$B$10,SUM($F57:DF57)-SUM($F65:DF65)+DG57+(DG$60-DG$52)/(DH$52-DG$52)*DH57,0)</f>
        <v>0</v>
      </c>
      <c r="DH65" s="510">
        <f ca="1">(DH$60=$B$9)*DH57+((DH$60-DH$52)/(DI$52-DH$52)*DI57+(DH$52-DG$60)/(DH$52-DG$52)*DH57)*(DH$60&gt;$B$10)+IF(DH$60=$B$10,SUM($F57:DG57)-SUM($F65:DG65)+DH57+(DH$60-DH$52)/(DI$52-DH$52)*DI57,0)</f>
        <v>0</v>
      </c>
      <c r="DI65" s="510">
        <f ca="1">(DI$60=$B$9)*DI57+((DI$60-DI$52)/(DJ$52-DI$52)*DJ57+(DI$52-DH$60)/(DI$52-DH$52)*DI57)*(DI$60&gt;$B$10)+IF(DI$60=$B$10,SUM($F57:DH57)-SUM($F65:DH65)+DI57+(DI$60-DI$52)/(DJ$52-DI$52)*DJ57,0)</f>
        <v>0</v>
      </c>
      <c r="DJ65" s="510">
        <f ca="1">(DJ$60=$B$9)*DJ57+((DJ$60-DJ$52)/(DK$52-DJ$52)*DK57+(DJ$52-DI$60)/(DJ$52-DI$52)*DJ57)*(DJ$60&gt;$B$10)+IF(DJ$60=$B$10,SUM($F57:DI57)-SUM($F65:DI65)+DJ57+(DJ$60-DJ$52)/(DK$52-DJ$52)*DK57,0)</f>
        <v>0</v>
      </c>
      <c r="DK65" s="510">
        <f ca="1">(DK$60=$B$9)*DK57+((DK$60-DK$52)/(DL$52-DK$52)*DL57+(DK$52-DJ$60)/(DK$52-DJ$52)*DK57)*(DK$60&gt;$B$10)+IF(DK$60=$B$10,SUM($F57:DJ57)-SUM($F65:DJ65)+DK57+(DK$60-DK$52)/(DL$52-DK$52)*DL57,0)</f>
        <v>0</v>
      </c>
      <c r="DL65" s="510">
        <f ca="1">(DL$60=$B$9)*DL57+((DL$60-DL$52)/(DM$52-DL$52)*DM57+(DL$52-DK$60)/(DL$52-DK$52)*DL57)*(DL$60&gt;$B$10)+IF(DL$60=$B$10,SUM($F57:DK57)-SUM($F65:DK65)+DL57+(DL$60-DL$52)/(DM$52-DL$52)*DM57,0)</f>
        <v>0</v>
      </c>
      <c r="DM65" s="510">
        <f ca="1">(DM$60=$B$9)*DM57+((DM$60-DM$52)/(DN$52-DM$52)*DN57+(DM$52-DL$60)/(DM$52-DL$52)*DM57)*(DM$60&gt;$B$10)+IF(DM$60=$B$10,SUM($F57:DL57)-SUM($F65:DL65)+DM57+(DM$60-DM$52)/(DN$52-DM$52)*DN57,0)</f>
        <v>0</v>
      </c>
      <c r="DN65" s="510">
        <f ca="1">(DN$60=$B$9)*DN57+((DN$60-DN$52)/(DO$52-DN$52)*DO57+(DN$52-DM$60)/(DN$52-DM$52)*DN57)*(DN$60&gt;$B$10)+IF(DN$60=$B$10,SUM($F57:DM57)-SUM($F65:DM65)+DN57+(DN$60-DN$52)/(DO$52-DN$52)*DO57,0)</f>
        <v>0</v>
      </c>
      <c r="DO65" s="510">
        <f ca="1">(DO$60=$B$9)*DO57+((DO$60-DO$52)/(DP$52-DO$52)*DP57+(DO$52-DN$60)/(DO$52-DN$52)*DO57)*(DO$60&gt;$B$10)+IF(DO$60=$B$10,SUM($F57:DN57)-SUM($F65:DN65)+DO57+(DO$60-DO$52)/(DP$52-DO$52)*DP57,0)</f>
        <v>0</v>
      </c>
      <c r="DP65" s="510">
        <f ca="1">(DP$60=$B$9)*DP57+((DP$60-DP$52)/(DQ$52-DP$52)*DQ57+(DP$52-DO$60)/(DP$52-DO$52)*DP57)*(DP$60&gt;$B$10)+IF(DP$60=$B$10,SUM($F57:DO57)-SUM($F65:DO65)+DP57+(DP$60-DP$52)/(DQ$52-DP$52)*DQ57,0)</f>
        <v>0</v>
      </c>
      <c r="DQ65" s="510">
        <f ca="1">(DQ$60=$B$9)*DQ57+((DQ$60-DQ$52)/(DR$52-DQ$52)*DR57+(DQ$52-DP$60)/(DQ$52-DP$52)*DQ57)*(DQ$60&gt;$B$10)+IF(DQ$60=$B$10,SUM($F57:DP57)-SUM($F65:DP65)+DQ57+(DQ$60-DQ$52)/(DR$52-DQ$52)*DR57,0)</f>
        <v>0</v>
      </c>
      <c r="DR65" s="510">
        <f ca="1">(DR$60=$B$9)*DR57+((DR$60-DR$52)/(DS$52-DR$52)*DS57+(DR$52-DQ$60)/(DR$52-DQ$52)*DR57)*(DR$60&gt;$B$10)+IF(DR$60=$B$10,SUM($F57:DQ57)-SUM($F65:DQ65)+DR57+(DR$60-DR$52)/(DS$52-DR$52)*DS57,0)</f>
        <v>0</v>
      </c>
      <c r="DS65" s="510">
        <f ca="1">(DS$60=$B$9)*DS57+((DS$60-DS$52)/(DT$52-DS$52)*DT57+(DS$52-DR$60)/(DS$52-DR$52)*DS57)*(DS$60&gt;$B$10)+IF(DS$60=$B$10,SUM($F57:DR57)-SUM($F65:DR65)+DS57+(DS$60-DS$52)/(DT$52-DS$52)*DT57,0)</f>
        <v>0</v>
      </c>
      <c r="DT65" s="510">
        <f ca="1">(DT$60=$B$9)*DT57+((DT$60-DT$52)/(DU$52-DT$52)*DU57+(DT$52-DS$60)/(DT$52-DS$52)*DT57)*(DT$60&gt;$B$10)+IF(DT$60=$B$10,SUM($F57:DS57)-SUM($F65:DS65)+DT57+(DT$60-DT$52)/(DU$52-DT$52)*DU57,0)</f>
        <v>0</v>
      </c>
      <c r="DU65" s="510">
        <f ca="1">(DU$60=$B$9)*DU57+((DU$60-DU$52)/(DV$52-DU$52)*DV57+(DU$52-DT$60)/(DU$52-DT$52)*DU57)*(DU$60&gt;$B$10)+IF(DU$60=$B$10,SUM($F57:DT57)-SUM($F65:DT65)+DU57+(DU$60-DU$52)/(DV$52-DU$52)*DV57,0)</f>
        <v>0</v>
      </c>
      <c r="DV65" s="510">
        <f ca="1">(DV$60=$B$9)*DV57+((DV$60-DV$52)/(DW$52-DV$52)*DW57+(DV$52-DU$60)/(DV$52-DU$52)*DV57)*(DV$60&gt;$B$10)+IF(DV$60=$B$10,SUM($F57:DU57)-SUM($F65:DU65)+DV57+(DV$60-DV$52)/(DW$52-DV$52)*DW57,0)</f>
        <v>0</v>
      </c>
      <c r="DW65" s="510">
        <f ca="1">(DW$60=$B$9)*DW57+((DW$60-DW$52)/(DX$52-DW$52)*DX57+(DW$52-DV$60)/(DW$52-DV$52)*DW57)*(DW$60&gt;$B$10)+IF(DW$60=$B$10,SUM($F57:DV57)-SUM($F65:DV65)+DW57+(DW$60-DW$52)/(DX$52-DW$52)*DX57,0)</f>
        <v>0</v>
      </c>
    </row>
    <row r="66" spans="1:127">
      <c r="A66" s="343" t="str">
        <f>"Gross Total "&amp;Inputs!$A$301</f>
        <v>Gross Total Investor 2</v>
      </c>
      <c r="B66" s="970"/>
      <c r="C66" s="970"/>
      <c r="D66" s="476" t="str">
        <f ca="1">IF(SUM(G66:DW66)=0,"-",XIRR(G66:DW66,$G$60:$DW$60))</f>
        <v>-</v>
      </c>
      <c r="E66" s="476"/>
      <c r="F66" s="518"/>
      <c r="G66" s="513">
        <f t="shared" ref="G66:AL66" ca="1" si="42">G64+G62+G61</f>
        <v>0</v>
      </c>
      <c r="H66" s="513">
        <f t="shared" ca="1" si="42"/>
        <v>0</v>
      </c>
      <c r="I66" s="513">
        <f t="shared" ca="1" si="42"/>
        <v>0</v>
      </c>
      <c r="J66" s="513">
        <f t="shared" ca="1" si="42"/>
        <v>0</v>
      </c>
      <c r="K66" s="513">
        <f t="shared" ca="1" si="42"/>
        <v>0</v>
      </c>
      <c r="L66" s="513">
        <f t="shared" ca="1" si="42"/>
        <v>0</v>
      </c>
      <c r="M66" s="513">
        <f t="shared" ca="1" si="42"/>
        <v>0</v>
      </c>
      <c r="N66" s="513">
        <f t="shared" ca="1" si="42"/>
        <v>0</v>
      </c>
      <c r="O66" s="513">
        <f t="shared" ca="1" si="42"/>
        <v>0</v>
      </c>
      <c r="P66" s="513">
        <f t="shared" ca="1" si="42"/>
        <v>0</v>
      </c>
      <c r="Q66" s="513">
        <f t="shared" ca="1" si="42"/>
        <v>0</v>
      </c>
      <c r="R66" s="513">
        <f t="shared" ca="1" si="42"/>
        <v>0</v>
      </c>
      <c r="S66" s="513">
        <f t="shared" ca="1" si="42"/>
        <v>0</v>
      </c>
      <c r="T66" s="513">
        <f t="shared" ca="1" si="42"/>
        <v>0</v>
      </c>
      <c r="U66" s="513">
        <f t="shared" ca="1" si="42"/>
        <v>0</v>
      </c>
      <c r="V66" s="513">
        <f t="shared" ca="1" si="42"/>
        <v>0</v>
      </c>
      <c r="W66" s="513">
        <f t="shared" ca="1" si="42"/>
        <v>0</v>
      </c>
      <c r="X66" s="513">
        <f t="shared" ca="1" si="42"/>
        <v>0</v>
      </c>
      <c r="Y66" s="513">
        <f t="shared" ca="1" si="42"/>
        <v>0</v>
      </c>
      <c r="Z66" s="513">
        <f t="shared" ca="1" si="42"/>
        <v>0</v>
      </c>
      <c r="AA66" s="513">
        <f t="shared" ca="1" si="42"/>
        <v>0</v>
      </c>
      <c r="AB66" s="513">
        <f t="shared" ca="1" si="42"/>
        <v>0</v>
      </c>
      <c r="AC66" s="513">
        <f t="shared" ca="1" si="42"/>
        <v>0</v>
      </c>
      <c r="AD66" s="513">
        <f t="shared" ca="1" si="42"/>
        <v>0</v>
      </c>
      <c r="AE66" s="513">
        <f t="shared" ca="1" si="42"/>
        <v>0</v>
      </c>
      <c r="AF66" s="513">
        <f t="shared" ca="1" si="42"/>
        <v>0</v>
      </c>
      <c r="AG66" s="513">
        <f t="shared" ca="1" si="42"/>
        <v>0</v>
      </c>
      <c r="AH66" s="513">
        <f t="shared" ca="1" si="42"/>
        <v>0</v>
      </c>
      <c r="AI66" s="513">
        <f t="shared" ca="1" si="42"/>
        <v>0</v>
      </c>
      <c r="AJ66" s="513">
        <f t="shared" ca="1" si="42"/>
        <v>0</v>
      </c>
      <c r="AK66" s="513">
        <f t="shared" ca="1" si="42"/>
        <v>0</v>
      </c>
      <c r="AL66" s="513">
        <f t="shared" ca="1" si="42"/>
        <v>0</v>
      </c>
      <c r="AM66" s="513">
        <f t="shared" ref="AM66:BR66" ca="1" si="43">AM64+AM62+AM61</f>
        <v>0</v>
      </c>
      <c r="AN66" s="513">
        <f t="shared" ca="1" si="43"/>
        <v>0</v>
      </c>
      <c r="AO66" s="513">
        <f t="shared" ca="1" si="43"/>
        <v>0</v>
      </c>
      <c r="AP66" s="513">
        <f t="shared" ca="1" si="43"/>
        <v>0</v>
      </c>
      <c r="AQ66" s="513">
        <f t="shared" ca="1" si="43"/>
        <v>0</v>
      </c>
      <c r="AR66" s="513">
        <f t="shared" ca="1" si="43"/>
        <v>0</v>
      </c>
      <c r="AS66" s="513">
        <f t="shared" ca="1" si="43"/>
        <v>0</v>
      </c>
      <c r="AT66" s="513">
        <f t="shared" ca="1" si="43"/>
        <v>0</v>
      </c>
      <c r="AU66" s="513">
        <f t="shared" ca="1" si="43"/>
        <v>0</v>
      </c>
      <c r="AV66" s="513">
        <f t="shared" ca="1" si="43"/>
        <v>0</v>
      </c>
      <c r="AW66" s="513">
        <f t="shared" ca="1" si="43"/>
        <v>0</v>
      </c>
      <c r="AX66" s="513">
        <f t="shared" ca="1" si="43"/>
        <v>0</v>
      </c>
      <c r="AY66" s="513">
        <f t="shared" ca="1" si="43"/>
        <v>0</v>
      </c>
      <c r="AZ66" s="513">
        <f t="shared" ca="1" si="43"/>
        <v>0</v>
      </c>
      <c r="BA66" s="513">
        <f t="shared" ca="1" si="43"/>
        <v>0</v>
      </c>
      <c r="BB66" s="513">
        <f t="shared" ca="1" si="43"/>
        <v>0</v>
      </c>
      <c r="BC66" s="513">
        <f t="shared" ca="1" si="43"/>
        <v>0</v>
      </c>
      <c r="BD66" s="513">
        <f t="shared" ca="1" si="43"/>
        <v>0</v>
      </c>
      <c r="BE66" s="513">
        <f t="shared" ca="1" si="43"/>
        <v>0</v>
      </c>
      <c r="BF66" s="513">
        <f t="shared" ca="1" si="43"/>
        <v>0</v>
      </c>
      <c r="BG66" s="513">
        <f t="shared" ca="1" si="43"/>
        <v>0</v>
      </c>
      <c r="BH66" s="513">
        <f t="shared" ca="1" si="43"/>
        <v>0</v>
      </c>
      <c r="BI66" s="513">
        <f t="shared" ca="1" si="43"/>
        <v>0</v>
      </c>
      <c r="BJ66" s="513">
        <f t="shared" ca="1" si="43"/>
        <v>0</v>
      </c>
      <c r="BK66" s="513">
        <f t="shared" ca="1" si="43"/>
        <v>0</v>
      </c>
      <c r="BL66" s="513">
        <f t="shared" ca="1" si="43"/>
        <v>0</v>
      </c>
      <c r="BM66" s="513">
        <f t="shared" ca="1" si="43"/>
        <v>0</v>
      </c>
      <c r="BN66" s="513">
        <f t="shared" ca="1" si="43"/>
        <v>0</v>
      </c>
      <c r="BO66" s="513">
        <f t="shared" ca="1" si="43"/>
        <v>0</v>
      </c>
      <c r="BP66" s="513">
        <f t="shared" ca="1" si="43"/>
        <v>0</v>
      </c>
      <c r="BQ66" s="513">
        <f t="shared" ca="1" si="43"/>
        <v>0</v>
      </c>
      <c r="BR66" s="513">
        <f t="shared" ca="1" si="43"/>
        <v>0</v>
      </c>
      <c r="BS66" s="513">
        <f t="shared" ref="BS66:CX66" ca="1" si="44">BS64+BS62+BS61</f>
        <v>0</v>
      </c>
      <c r="BT66" s="513">
        <f t="shared" ca="1" si="44"/>
        <v>0</v>
      </c>
      <c r="BU66" s="513">
        <f t="shared" ca="1" si="44"/>
        <v>0</v>
      </c>
      <c r="BV66" s="513">
        <f t="shared" ca="1" si="44"/>
        <v>0</v>
      </c>
      <c r="BW66" s="513">
        <f t="shared" ca="1" si="44"/>
        <v>0</v>
      </c>
      <c r="BX66" s="513">
        <f t="shared" ca="1" si="44"/>
        <v>0</v>
      </c>
      <c r="BY66" s="513">
        <f t="shared" ca="1" si="44"/>
        <v>0</v>
      </c>
      <c r="BZ66" s="513">
        <f t="shared" ca="1" si="44"/>
        <v>0</v>
      </c>
      <c r="CA66" s="513">
        <f t="shared" ca="1" si="44"/>
        <v>0</v>
      </c>
      <c r="CB66" s="513">
        <f t="shared" ca="1" si="44"/>
        <v>0</v>
      </c>
      <c r="CC66" s="513">
        <f t="shared" ca="1" si="44"/>
        <v>0</v>
      </c>
      <c r="CD66" s="513">
        <f t="shared" ca="1" si="44"/>
        <v>0</v>
      </c>
      <c r="CE66" s="513">
        <f t="shared" ca="1" si="44"/>
        <v>0</v>
      </c>
      <c r="CF66" s="513">
        <f t="shared" ca="1" si="44"/>
        <v>0</v>
      </c>
      <c r="CG66" s="513">
        <f t="shared" ca="1" si="44"/>
        <v>0</v>
      </c>
      <c r="CH66" s="513">
        <f t="shared" ca="1" si="44"/>
        <v>0</v>
      </c>
      <c r="CI66" s="513">
        <f t="shared" ca="1" si="44"/>
        <v>0</v>
      </c>
      <c r="CJ66" s="513">
        <f t="shared" ca="1" si="44"/>
        <v>0</v>
      </c>
      <c r="CK66" s="513">
        <f t="shared" ca="1" si="44"/>
        <v>0</v>
      </c>
      <c r="CL66" s="513">
        <f t="shared" ca="1" si="44"/>
        <v>0</v>
      </c>
      <c r="CM66" s="513">
        <f t="shared" ca="1" si="44"/>
        <v>0</v>
      </c>
      <c r="CN66" s="513">
        <f t="shared" ca="1" si="44"/>
        <v>0</v>
      </c>
      <c r="CO66" s="513">
        <f t="shared" ca="1" si="44"/>
        <v>0</v>
      </c>
      <c r="CP66" s="513">
        <f t="shared" ca="1" si="44"/>
        <v>0</v>
      </c>
      <c r="CQ66" s="513">
        <f t="shared" ca="1" si="44"/>
        <v>0</v>
      </c>
      <c r="CR66" s="513">
        <f t="shared" ca="1" si="44"/>
        <v>0</v>
      </c>
      <c r="CS66" s="513">
        <f t="shared" ca="1" si="44"/>
        <v>0</v>
      </c>
      <c r="CT66" s="513">
        <f t="shared" ca="1" si="44"/>
        <v>0</v>
      </c>
      <c r="CU66" s="513">
        <f t="shared" ca="1" si="44"/>
        <v>0</v>
      </c>
      <c r="CV66" s="513">
        <f t="shared" ca="1" si="44"/>
        <v>0</v>
      </c>
      <c r="CW66" s="513">
        <f t="shared" ca="1" si="44"/>
        <v>0</v>
      </c>
      <c r="CX66" s="513">
        <f t="shared" ca="1" si="44"/>
        <v>0</v>
      </c>
      <c r="CY66" s="513">
        <f t="shared" ref="CY66:DW66" ca="1" si="45">CY64+CY62+CY61</f>
        <v>0</v>
      </c>
      <c r="CZ66" s="513">
        <f t="shared" ca="1" si="45"/>
        <v>0</v>
      </c>
      <c r="DA66" s="513">
        <f t="shared" ca="1" si="45"/>
        <v>0</v>
      </c>
      <c r="DB66" s="513">
        <f t="shared" ca="1" si="45"/>
        <v>0</v>
      </c>
      <c r="DC66" s="513">
        <f t="shared" ca="1" si="45"/>
        <v>0</v>
      </c>
      <c r="DD66" s="513">
        <f t="shared" ca="1" si="45"/>
        <v>0</v>
      </c>
      <c r="DE66" s="513">
        <f t="shared" ca="1" si="45"/>
        <v>0</v>
      </c>
      <c r="DF66" s="513">
        <f t="shared" ca="1" si="45"/>
        <v>0</v>
      </c>
      <c r="DG66" s="513">
        <f t="shared" ca="1" si="45"/>
        <v>0</v>
      </c>
      <c r="DH66" s="513">
        <f t="shared" ca="1" si="45"/>
        <v>0</v>
      </c>
      <c r="DI66" s="513">
        <f t="shared" ca="1" si="45"/>
        <v>0</v>
      </c>
      <c r="DJ66" s="513">
        <f t="shared" ca="1" si="45"/>
        <v>0</v>
      </c>
      <c r="DK66" s="513">
        <f t="shared" ca="1" si="45"/>
        <v>0</v>
      </c>
      <c r="DL66" s="513">
        <f t="shared" ca="1" si="45"/>
        <v>0</v>
      </c>
      <c r="DM66" s="513">
        <f t="shared" ca="1" si="45"/>
        <v>0</v>
      </c>
      <c r="DN66" s="513">
        <f t="shared" ca="1" si="45"/>
        <v>0</v>
      </c>
      <c r="DO66" s="513">
        <f t="shared" ca="1" si="45"/>
        <v>0</v>
      </c>
      <c r="DP66" s="513">
        <f t="shared" ca="1" si="45"/>
        <v>0</v>
      </c>
      <c r="DQ66" s="513">
        <f t="shared" ca="1" si="45"/>
        <v>0</v>
      </c>
      <c r="DR66" s="513">
        <f t="shared" ca="1" si="45"/>
        <v>0</v>
      </c>
      <c r="DS66" s="513">
        <f t="shared" ca="1" si="45"/>
        <v>0</v>
      </c>
      <c r="DT66" s="513">
        <f t="shared" ca="1" si="45"/>
        <v>0</v>
      </c>
      <c r="DU66" s="513">
        <f t="shared" ca="1" si="45"/>
        <v>0</v>
      </c>
      <c r="DV66" s="513">
        <f t="shared" ca="1" si="45"/>
        <v>0</v>
      </c>
      <c r="DW66" s="513">
        <f t="shared" ca="1" si="45"/>
        <v>0</v>
      </c>
    </row>
    <row r="67" spans="1:127">
      <c r="A67" s="343" t="str">
        <f>"Net Total "&amp;Inputs!$A$301</f>
        <v>Net Total Investor 2</v>
      </c>
      <c r="B67" s="970"/>
      <c r="C67" s="970"/>
      <c r="D67" s="476" t="str">
        <f ca="1">IF(SUM(G67:DW67)=0,"-",XIRR(G67:DW67,$G$60:$DW$60))</f>
        <v>-</v>
      </c>
      <c r="E67" s="476"/>
      <c r="F67" s="518"/>
      <c r="G67" s="513">
        <f ca="1">G65+G63+G61</f>
        <v>0</v>
      </c>
      <c r="H67" s="513">
        <f t="shared" ref="H67:BS67" ca="1" si="46">H65+H63+H61</f>
        <v>0</v>
      </c>
      <c r="I67" s="513">
        <f t="shared" ca="1" si="46"/>
        <v>0</v>
      </c>
      <c r="J67" s="513">
        <f t="shared" ca="1" si="46"/>
        <v>0</v>
      </c>
      <c r="K67" s="513">
        <f t="shared" ca="1" si="46"/>
        <v>0</v>
      </c>
      <c r="L67" s="513">
        <f t="shared" ca="1" si="46"/>
        <v>0</v>
      </c>
      <c r="M67" s="513">
        <f t="shared" ca="1" si="46"/>
        <v>0</v>
      </c>
      <c r="N67" s="513">
        <f t="shared" ca="1" si="46"/>
        <v>0</v>
      </c>
      <c r="O67" s="513">
        <f t="shared" ca="1" si="46"/>
        <v>0</v>
      </c>
      <c r="P67" s="513">
        <f t="shared" ca="1" si="46"/>
        <v>0</v>
      </c>
      <c r="Q67" s="513">
        <f t="shared" ca="1" si="46"/>
        <v>0</v>
      </c>
      <c r="R67" s="513">
        <f t="shared" ca="1" si="46"/>
        <v>0</v>
      </c>
      <c r="S67" s="513">
        <f t="shared" ca="1" si="46"/>
        <v>0</v>
      </c>
      <c r="T67" s="513">
        <f t="shared" ca="1" si="46"/>
        <v>0</v>
      </c>
      <c r="U67" s="513">
        <f t="shared" ca="1" si="46"/>
        <v>0</v>
      </c>
      <c r="V67" s="513">
        <f t="shared" ca="1" si="46"/>
        <v>0</v>
      </c>
      <c r="W67" s="513">
        <f t="shared" ca="1" si="46"/>
        <v>0</v>
      </c>
      <c r="X67" s="513">
        <f t="shared" ca="1" si="46"/>
        <v>0</v>
      </c>
      <c r="Y67" s="513">
        <f t="shared" ca="1" si="46"/>
        <v>0</v>
      </c>
      <c r="Z67" s="513">
        <f t="shared" ca="1" si="46"/>
        <v>0</v>
      </c>
      <c r="AA67" s="513">
        <f t="shared" ca="1" si="46"/>
        <v>0</v>
      </c>
      <c r="AB67" s="513">
        <f t="shared" ca="1" si="46"/>
        <v>0</v>
      </c>
      <c r="AC67" s="513">
        <f t="shared" ca="1" si="46"/>
        <v>0</v>
      </c>
      <c r="AD67" s="513">
        <f t="shared" ca="1" si="46"/>
        <v>0</v>
      </c>
      <c r="AE67" s="513">
        <f t="shared" ca="1" si="46"/>
        <v>0</v>
      </c>
      <c r="AF67" s="513">
        <f t="shared" ca="1" si="46"/>
        <v>0</v>
      </c>
      <c r="AG67" s="513">
        <f t="shared" ca="1" si="46"/>
        <v>0</v>
      </c>
      <c r="AH67" s="513">
        <f t="shared" ca="1" si="46"/>
        <v>0</v>
      </c>
      <c r="AI67" s="513">
        <f t="shared" ca="1" si="46"/>
        <v>0</v>
      </c>
      <c r="AJ67" s="513">
        <f t="shared" ca="1" si="46"/>
        <v>0</v>
      </c>
      <c r="AK67" s="513">
        <f t="shared" ca="1" si="46"/>
        <v>0</v>
      </c>
      <c r="AL67" s="513">
        <f t="shared" ca="1" si="46"/>
        <v>0</v>
      </c>
      <c r="AM67" s="513">
        <f t="shared" ca="1" si="46"/>
        <v>0</v>
      </c>
      <c r="AN67" s="513">
        <f t="shared" ca="1" si="46"/>
        <v>0</v>
      </c>
      <c r="AO67" s="513">
        <f t="shared" ca="1" si="46"/>
        <v>0</v>
      </c>
      <c r="AP67" s="513">
        <f t="shared" ca="1" si="46"/>
        <v>0</v>
      </c>
      <c r="AQ67" s="513">
        <f t="shared" ca="1" si="46"/>
        <v>0</v>
      </c>
      <c r="AR67" s="513">
        <f t="shared" ca="1" si="46"/>
        <v>0</v>
      </c>
      <c r="AS67" s="513">
        <f t="shared" ca="1" si="46"/>
        <v>0</v>
      </c>
      <c r="AT67" s="513">
        <f t="shared" ca="1" si="46"/>
        <v>0</v>
      </c>
      <c r="AU67" s="513">
        <f t="shared" ca="1" si="46"/>
        <v>0</v>
      </c>
      <c r="AV67" s="513">
        <f t="shared" ca="1" si="46"/>
        <v>0</v>
      </c>
      <c r="AW67" s="513">
        <f t="shared" ca="1" si="46"/>
        <v>0</v>
      </c>
      <c r="AX67" s="513">
        <f t="shared" ca="1" si="46"/>
        <v>0</v>
      </c>
      <c r="AY67" s="513">
        <f t="shared" ca="1" si="46"/>
        <v>0</v>
      </c>
      <c r="AZ67" s="513">
        <f t="shared" ca="1" si="46"/>
        <v>0</v>
      </c>
      <c r="BA67" s="513">
        <f t="shared" ca="1" si="46"/>
        <v>0</v>
      </c>
      <c r="BB67" s="513">
        <f t="shared" ca="1" si="46"/>
        <v>0</v>
      </c>
      <c r="BC67" s="513">
        <f t="shared" ca="1" si="46"/>
        <v>0</v>
      </c>
      <c r="BD67" s="513">
        <f t="shared" ca="1" si="46"/>
        <v>0</v>
      </c>
      <c r="BE67" s="513">
        <f t="shared" ca="1" si="46"/>
        <v>0</v>
      </c>
      <c r="BF67" s="513">
        <f t="shared" ca="1" si="46"/>
        <v>0</v>
      </c>
      <c r="BG67" s="513">
        <f t="shared" ca="1" si="46"/>
        <v>0</v>
      </c>
      <c r="BH67" s="513">
        <f t="shared" ca="1" si="46"/>
        <v>0</v>
      </c>
      <c r="BI67" s="513">
        <f t="shared" ca="1" si="46"/>
        <v>0</v>
      </c>
      <c r="BJ67" s="513">
        <f t="shared" ca="1" si="46"/>
        <v>0</v>
      </c>
      <c r="BK67" s="513">
        <f t="shared" ca="1" si="46"/>
        <v>0</v>
      </c>
      <c r="BL67" s="513">
        <f t="shared" ca="1" si="46"/>
        <v>0</v>
      </c>
      <c r="BM67" s="513">
        <f t="shared" ca="1" si="46"/>
        <v>0</v>
      </c>
      <c r="BN67" s="513">
        <f t="shared" ca="1" si="46"/>
        <v>0</v>
      </c>
      <c r="BO67" s="513">
        <f t="shared" ca="1" si="46"/>
        <v>0</v>
      </c>
      <c r="BP67" s="513">
        <f t="shared" ca="1" si="46"/>
        <v>0</v>
      </c>
      <c r="BQ67" s="513">
        <f t="shared" ca="1" si="46"/>
        <v>0</v>
      </c>
      <c r="BR67" s="513">
        <f t="shared" ca="1" si="46"/>
        <v>0</v>
      </c>
      <c r="BS67" s="513">
        <f t="shared" ca="1" si="46"/>
        <v>0</v>
      </c>
      <c r="BT67" s="513">
        <f t="shared" ref="BT67:DW67" ca="1" si="47">BT65+BT63+BT61</f>
        <v>0</v>
      </c>
      <c r="BU67" s="513">
        <f t="shared" ca="1" si="47"/>
        <v>0</v>
      </c>
      <c r="BV67" s="513">
        <f t="shared" ca="1" si="47"/>
        <v>0</v>
      </c>
      <c r="BW67" s="513">
        <f t="shared" ca="1" si="47"/>
        <v>0</v>
      </c>
      <c r="BX67" s="513">
        <f t="shared" ca="1" si="47"/>
        <v>0</v>
      </c>
      <c r="BY67" s="513">
        <f t="shared" ca="1" si="47"/>
        <v>0</v>
      </c>
      <c r="BZ67" s="513">
        <f t="shared" ca="1" si="47"/>
        <v>0</v>
      </c>
      <c r="CA67" s="513">
        <f t="shared" ca="1" si="47"/>
        <v>0</v>
      </c>
      <c r="CB67" s="513">
        <f t="shared" ca="1" si="47"/>
        <v>0</v>
      </c>
      <c r="CC67" s="513">
        <f t="shared" ca="1" si="47"/>
        <v>0</v>
      </c>
      <c r="CD67" s="513">
        <f t="shared" ca="1" si="47"/>
        <v>0</v>
      </c>
      <c r="CE67" s="513">
        <f t="shared" ca="1" si="47"/>
        <v>0</v>
      </c>
      <c r="CF67" s="513">
        <f t="shared" ca="1" si="47"/>
        <v>0</v>
      </c>
      <c r="CG67" s="513">
        <f t="shared" ca="1" si="47"/>
        <v>0</v>
      </c>
      <c r="CH67" s="513">
        <f t="shared" ca="1" si="47"/>
        <v>0</v>
      </c>
      <c r="CI67" s="513">
        <f t="shared" ca="1" si="47"/>
        <v>0</v>
      </c>
      <c r="CJ67" s="513">
        <f t="shared" ca="1" si="47"/>
        <v>0</v>
      </c>
      <c r="CK67" s="513">
        <f t="shared" ca="1" si="47"/>
        <v>0</v>
      </c>
      <c r="CL67" s="513">
        <f t="shared" ca="1" si="47"/>
        <v>0</v>
      </c>
      <c r="CM67" s="513">
        <f t="shared" ca="1" si="47"/>
        <v>0</v>
      </c>
      <c r="CN67" s="513">
        <f t="shared" ca="1" si="47"/>
        <v>0</v>
      </c>
      <c r="CO67" s="513">
        <f t="shared" ca="1" si="47"/>
        <v>0</v>
      </c>
      <c r="CP67" s="513">
        <f t="shared" ca="1" si="47"/>
        <v>0</v>
      </c>
      <c r="CQ67" s="513">
        <f t="shared" ca="1" si="47"/>
        <v>0</v>
      </c>
      <c r="CR67" s="513">
        <f t="shared" ca="1" si="47"/>
        <v>0</v>
      </c>
      <c r="CS67" s="513">
        <f t="shared" ca="1" si="47"/>
        <v>0</v>
      </c>
      <c r="CT67" s="513">
        <f t="shared" ca="1" si="47"/>
        <v>0</v>
      </c>
      <c r="CU67" s="513">
        <f t="shared" ca="1" si="47"/>
        <v>0</v>
      </c>
      <c r="CV67" s="513">
        <f t="shared" ca="1" si="47"/>
        <v>0</v>
      </c>
      <c r="CW67" s="513">
        <f t="shared" ca="1" si="47"/>
        <v>0</v>
      </c>
      <c r="CX67" s="513">
        <f t="shared" ca="1" si="47"/>
        <v>0</v>
      </c>
      <c r="CY67" s="513">
        <f t="shared" ca="1" si="47"/>
        <v>0</v>
      </c>
      <c r="CZ67" s="513">
        <f t="shared" ca="1" si="47"/>
        <v>0</v>
      </c>
      <c r="DA67" s="513">
        <f t="shared" ca="1" si="47"/>
        <v>0</v>
      </c>
      <c r="DB67" s="513">
        <f t="shared" ca="1" si="47"/>
        <v>0</v>
      </c>
      <c r="DC67" s="513">
        <f t="shared" ca="1" si="47"/>
        <v>0</v>
      </c>
      <c r="DD67" s="513">
        <f t="shared" ca="1" si="47"/>
        <v>0</v>
      </c>
      <c r="DE67" s="513">
        <f t="shared" ca="1" si="47"/>
        <v>0</v>
      </c>
      <c r="DF67" s="513">
        <f t="shared" ca="1" si="47"/>
        <v>0</v>
      </c>
      <c r="DG67" s="513">
        <f t="shared" ca="1" si="47"/>
        <v>0</v>
      </c>
      <c r="DH67" s="513">
        <f t="shared" ca="1" si="47"/>
        <v>0</v>
      </c>
      <c r="DI67" s="513">
        <f t="shared" ca="1" si="47"/>
        <v>0</v>
      </c>
      <c r="DJ67" s="513">
        <f t="shared" ca="1" si="47"/>
        <v>0</v>
      </c>
      <c r="DK67" s="513">
        <f t="shared" ca="1" si="47"/>
        <v>0</v>
      </c>
      <c r="DL67" s="513">
        <f t="shared" ca="1" si="47"/>
        <v>0</v>
      </c>
      <c r="DM67" s="513">
        <f t="shared" ca="1" si="47"/>
        <v>0</v>
      </c>
      <c r="DN67" s="513">
        <f t="shared" ca="1" si="47"/>
        <v>0</v>
      </c>
      <c r="DO67" s="513">
        <f t="shared" ca="1" si="47"/>
        <v>0</v>
      </c>
      <c r="DP67" s="513">
        <f t="shared" ca="1" si="47"/>
        <v>0</v>
      </c>
      <c r="DQ67" s="513">
        <f t="shared" ca="1" si="47"/>
        <v>0</v>
      </c>
      <c r="DR67" s="513">
        <f t="shared" ca="1" si="47"/>
        <v>0</v>
      </c>
      <c r="DS67" s="513">
        <f t="shared" ca="1" si="47"/>
        <v>0</v>
      </c>
      <c r="DT67" s="513">
        <f t="shared" ca="1" si="47"/>
        <v>0</v>
      </c>
      <c r="DU67" s="513">
        <f t="shared" ca="1" si="47"/>
        <v>0</v>
      </c>
      <c r="DV67" s="513">
        <f t="shared" ca="1" si="47"/>
        <v>0</v>
      </c>
      <c r="DW67" s="513">
        <f t="shared" ca="1" si="47"/>
        <v>0</v>
      </c>
    </row>
    <row r="68" spans="1:127">
      <c r="A68" s="343" t="s">
        <v>1196</v>
      </c>
      <c r="B68" s="970"/>
      <c r="C68" s="970"/>
      <c r="D68" s="541">
        <f ca="1">XNPV(Inputs!$D$453,G67:DW67,$G$60:$DW$60)</f>
        <v>0</v>
      </c>
      <c r="E68" s="471"/>
      <c r="G68" s="647"/>
      <c r="H68" s="648"/>
      <c r="I68" s="338"/>
      <c r="J68" s="338"/>
      <c r="K68" s="338"/>
      <c r="L68" s="338"/>
      <c r="M68" s="338"/>
      <c r="N68" s="338"/>
      <c r="O68" s="338"/>
      <c r="P68" s="338"/>
      <c r="Q68" s="338"/>
      <c r="R68" s="338"/>
      <c r="S68" s="338"/>
      <c r="T68" s="338"/>
      <c r="U68" s="338"/>
      <c r="V68" s="338"/>
      <c r="W68" s="338"/>
      <c r="X68" s="338"/>
      <c r="Y68" s="338"/>
      <c r="Z68" s="338"/>
      <c r="AA68" s="338"/>
      <c r="AB68" s="338"/>
      <c r="AC68" s="338"/>
      <c r="AD68" s="338"/>
      <c r="AE68" s="338"/>
      <c r="AF68" s="338"/>
      <c r="AG68" s="338"/>
      <c r="AH68" s="338"/>
      <c r="AI68" s="338"/>
      <c r="AJ68" s="338"/>
      <c r="AK68" s="338"/>
      <c r="AL68" s="338"/>
      <c r="AM68" s="338"/>
      <c r="AN68" s="338"/>
      <c r="AO68" s="338"/>
      <c r="AP68" s="338"/>
      <c r="AQ68" s="338"/>
      <c r="AR68" s="338"/>
      <c r="AS68" s="338"/>
      <c r="AT68" s="338"/>
      <c r="AU68" s="338"/>
      <c r="AV68" s="338"/>
      <c r="AW68" s="338"/>
      <c r="AX68" s="338"/>
      <c r="AY68" s="338"/>
      <c r="AZ68" s="338"/>
      <c r="BA68" s="338"/>
      <c r="BB68" s="338"/>
      <c r="BC68" s="338"/>
      <c r="BD68" s="338"/>
      <c r="BE68" s="338"/>
      <c r="BF68" s="338"/>
      <c r="BG68" s="338"/>
      <c r="BH68" s="338"/>
      <c r="BI68" s="338"/>
      <c r="BJ68" s="338"/>
      <c r="BK68" s="338"/>
      <c r="BL68" s="338"/>
      <c r="BM68" s="338"/>
      <c r="BN68" s="338"/>
      <c r="BO68" s="338"/>
      <c r="BP68" s="338"/>
      <c r="BQ68" s="338"/>
      <c r="BR68" s="338"/>
      <c r="BS68" s="338"/>
      <c r="BT68" s="338"/>
      <c r="BU68" s="338"/>
      <c r="BV68" s="338"/>
      <c r="BW68" s="338"/>
      <c r="BX68" s="338"/>
      <c r="BY68" s="338"/>
      <c r="BZ68" s="338"/>
      <c r="CA68" s="338"/>
      <c r="CB68" s="338"/>
      <c r="CC68" s="338"/>
      <c r="CD68" s="338"/>
      <c r="CE68" s="338"/>
      <c r="CF68" s="338"/>
      <c r="CG68" s="338"/>
      <c r="CH68" s="338"/>
      <c r="CI68" s="338"/>
      <c r="CJ68" s="338"/>
      <c r="CK68" s="338"/>
      <c r="CL68" s="338"/>
      <c r="CM68" s="338"/>
      <c r="CN68" s="338"/>
      <c r="CO68" s="338"/>
      <c r="CP68" s="338"/>
      <c r="CQ68" s="338"/>
      <c r="CR68" s="338"/>
      <c r="CS68" s="338"/>
      <c r="CT68" s="338"/>
      <c r="CU68" s="338"/>
      <c r="CV68" s="338"/>
      <c r="CW68" s="338"/>
      <c r="CX68" s="338"/>
      <c r="CY68" s="338"/>
      <c r="CZ68" s="338"/>
      <c r="DA68" s="338"/>
      <c r="DB68" s="338"/>
      <c r="DC68" s="338"/>
      <c r="DD68" s="338"/>
      <c r="DE68" s="338"/>
      <c r="DF68" s="338"/>
      <c r="DG68" s="338"/>
      <c r="DH68" s="338"/>
      <c r="DI68" s="338"/>
      <c r="DJ68" s="338"/>
      <c r="DK68" s="338"/>
      <c r="DL68" s="338"/>
      <c r="DM68" s="338"/>
      <c r="DN68" s="338"/>
      <c r="DO68" s="338"/>
      <c r="DP68" s="338"/>
      <c r="DQ68" s="338"/>
      <c r="DR68" s="338"/>
      <c r="DS68" s="338"/>
      <c r="DT68" s="338"/>
      <c r="DU68" s="338"/>
      <c r="DV68" s="338"/>
      <c r="DW68" s="338"/>
    </row>
    <row r="69" spans="1:127">
      <c r="A69" s="343"/>
      <c r="B69" s="970"/>
      <c r="C69" s="970"/>
      <c r="D69" s="476"/>
      <c r="E69" s="471"/>
      <c r="G69" s="647"/>
      <c r="H69" s="648"/>
      <c r="I69" s="338"/>
      <c r="J69" s="338"/>
      <c r="K69" s="338"/>
      <c r="L69" s="338"/>
      <c r="M69" s="338"/>
      <c r="N69" s="338"/>
      <c r="O69" s="338"/>
      <c r="P69" s="338"/>
      <c r="Q69" s="338"/>
      <c r="R69" s="338"/>
      <c r="S69" s="338"/>
      <c r="T69" s="338"/>
      <c r="U69" s="338"/>
      <c r="V69" s="338"/>
      <c r="W69" s="338"/>
      <c r="X69" s="338"/>
      <c r="Y69" s="338"/>
      <c r="Z69" s="338"/>
      <c r="AA69" s="338"/>
      <c r="AB69" s="338"/>
      <c r="AC69" s="338"/>
      <c r="AD69" s="338"/>
      <c r="AE69" s="338"/>
      <c r="AF69" s="338"/>
      <c r="AG69" s="338"/>
      <c r="AH69" s="338"/>
      <c r="AI69" s="338"/>
      <c r="AJ69" s="338"/>
      <c r="AK69" s="338"/>
      <c r="AL69" s="338"/>
      <c r="AM69" s="338"/>
      <c r="AN69" s="338"/>
      <c r="AO69" s="338"/>
      <c r="AP69" s="338"/>
      <c r="AQ69" s="338"/>
      <c r="AR69" s="338"/>
      <c r="AS69" s="338"/>
      <c r="AT69" s="338"/>
      <c r="AU69" s="338"/>
      <c r="AV69" s="338"/>
      <c r="AW69" s="338"/>
      <c r="AX69" s="338"/>
      <c r="AY69" s="338"/>
      <c r="AZ69" s="338"/>
      <c r="BA69" s="338"/>
      <c r="BB69" s="338"/>
      <c r="BC69" s="338"/>
      <c r="BD69" s="338"/>
      <c r="BE69" s="338"/>
      <c r="BF69" s="338"/>
      <c r="BG69" s="338"/>
      <c r="BH69" s="338"/>
      <c r="BI69" s="338"/>
      <c r="BJ69" s="338"/>
      <c r="BK69" s="338"/>
      <c r="BL69" s="338"/>
      <c r="BM69" s="338"/>
      <c r="BN69" s="338"/>
      <c r="BO69" s="338"/>
      <c r="BP69" s="338"/>
      <c r="BQ69" s="338"/>
      <c r="BR69" s="338"/>
      <c r="BS69" s="338"/>
      <c r="BT69" s="338"/>
      <c r="BU69" s="338"/>
      <c r="BV69" s="338"/>
      <c r="BW69" s="338"/>
      <c r="BX69" s="338"/>
      <c r="BY69" s="338"/>
      <c r="BZ69" s="338"/>
      <c r="CA69" s="338"/>
      <c r="CB69" s="338"/>
      <c r="CC69" s="338"/>
      <c r="CD69" s="338"/>
      <c r="CE69" s="338"/>
      <c r="CF69" s="338"/>
      <c r="CG69" s="338"/>
      <c r="CH69" s="338"/>
      <c r="CI69" s="338"/>
      <c r="CJ69" s="338"/>
      <c r="CK69" s="338"/>
      <c r="CL69" s="338"/>
      <c r="CM69" s="338"/>
      <c r="CN69" s="338"/>
      <c r="CO69" s="338"/>
      <c r="CP69" s="338"/>
      <c r="CQ69" s="338"/>
      <c r="CR69" s="338"/>
      <c r="CS69" s="338"/>
      <c r="CT69" s="338"/>
      <c r="CU69" s="338"/>
      <c r="CV69" s="338"/>
      <c r="CW69" s="338"/>
      <c r="CX69" s="338"/>
      <c r="CY69" s="338"/>
      <c r="CZ69" s="338"/>
      <c r="DA69" s="338"/>
      <c r="DB69" s="338"/>
      <c r="DC69" s="338"/>
      <c r="DD69" s="338"/>
      <c r="DE69" s="338"/>
      <c r="DF69" s="338"/>
      <c r="DG69" s="338"/>
      <c r="DH69" s="338"/>
      <c r="DI69" s="338"/>
      <c r="DJ69" s="338"/>
      <c r="DK69" s="338"/>
      <c r="DL69" s="338"/>
      <c r="DM69" s="338"/>
      <c r="DN69" s="338"/>
      <c r="DO69" s="338"/>
      <c r="DP69" s="338"/>
      <c r="DQ69" s="338"/>
      <c r="DR69" s="338"/>
      <c r="DS69" s="338"/>
      <c r="DT69" s="338"/>
      <c r="DU69" s="338"/>
      <c r="DV69" s="338"/>
      <c r="DW69" s="338"/>
    </row>
    <row r="70" spans="1:127">
      <c r="A70" s="860" t="str">
        <f>Inputs!$A$298&amp;" Operation Flows"</f>
        <v>Sponsor Operation Flows</v>
      </c>
      <c r="B70" s="1059">
        <f>Inputs!C298</f>
        <v>1</v>
      </c>
      <c r="C70" s="1016"/>
      <c r="D70" s="962"/>
      <c r="E70" s="863"/>
      <c r="F70" s="869"/>
      <c r="G70" s="638">
        <f>G$12</f>
        <v>46934</v>
      </c>
      <c r="H70" s="638">
        <f t="shared" ref="H70:BS70" si="48">H$12</f>
        <v>47664</v>
      </c>
      <c r="I70" s="638">
        <f t="shared" si="48"/>
        <v>47848</v>
      </c>
      <c r="J70" s="638">
        <f t="shared" si="48"/>
        <v>48029</v>
      </c>
      <c r="K70" s="638">
        <f t="shared" si="48"/>
        <v>48213</v>
      </c>
      <c r="L70" s="638">
        <f t="shared" si="48"/>
        <v>48395</v>
      </c>
      <c r="M70" s="638">
        <f t="shared" si="48"/>
        <v>48579</v>
      </c>
      <c r="N70" s="638">
        <f t="shared" si="48"/>
        <v>48760</v>
      </c>
      <c r="O70" s="638">
        <f t="shared" si="48"/>
        <v>48944</v>
      </c>
      <c r="P70" s="638">
        <f t="shared" si="48"/>
        <v>49125</v>
      </c>
      <c r="Q70" s="638">
        <f t="shared" si="48"/>
        <v>49309</v>
      </c>
      <c r="R70" s="638">
        <f t="shared" si="48"/>
        <v>49490</v>
      </c>
      <c r="S70" s="638">
        <f t="shared" si="48"/>
        <v>49674</v>
      </c>
      <c r="T70" s="638">
        <f t="shared" si="48"/>
        <v>49856</v>
      </c>
      <c r="U70" s="638">
        <f t="shared" si="48"/>
        <v>50040</v>
      </c>
      <c r="V70" s="638">
        <f t="shared" si="48"/>
        <v>50221</v>
      </c>
      <c r="W70" s="638">
        <f t="shared" si="48"/>
        <v>50405</v>
      </c>
      <c r="X70" s="638">
        <f t="shared" si="48"/>
        <v>50586</v>
      </c>
      <c r="Y70" s="638">
        <f t="shared" si="48"/>
        <v>50770</v>
      </c>
      <c r="Z70" s="638">
        <f t="shared" si="48"/>
        <v>50951</v>
      </c>
      <c r="AA70" s="638">
        <f t="shared" si="48"/>
        <v>51135</v>
      </c>
      <c r="AB70" s="638">
        <f t="shared" si="48"/>
        <v>51317</v>
      </c>
      <c r="AC70" s="638">
        <f t="shared" si="48"/>
        <v>51501</v>
      </c>
      <c r="AD70" s="638">
        <f t="shared" si="48"/>
        <v>51682</v>
      </c>
      <c r="AE70" s="638">
        <f t="shared" si="48"/>
        <v>51866</v>
      </c>
      <c r="AF70" s="638">
        <f t="shared" si="48"/>
        <v>52047</v>
      </c>
      <c r="AG70" s="638">
        <f t="shared" si="48"/>
        <v>52231</v>
      </c>
      <c r="AH70" s="638">
        <f t="shared" si="48"/>
        <v>52412</v>
      </c>
      <c r="AI70" s="638">
        <f t="shared" si="48"/>
        <v>52596</v>
      </c>
      <c r="AJ70" s="638">
        <f t="shared" si="48"/>
        <v>52778</v>
      </c>
      <c r="AK70" s="638">
        <f t="shared" si="48"/>
        <v>52962</v>
      </c>
      <c r="AL70" s="638">
        <f t="shared" si="48"/>
        <v>53143</v>
      </c>
      <c r="AM70" s="638">
        <f t="shared" si="48"/>
        <v>53327</v>
      </c>
      <c r="AN70" s="638">
        <f t="shared" si="48"/>
        <v>53508</v>
      </c>
      <c r="AO70" s="638">
        <f t="shared" si="48"/>
        <v>53692</v>
      </c>
      <c r="AP70" s="638">
        <f t="shared" si="48"/>
        <v>53873</v>
      </c>
      <c r="AQ70" s="638">
        <f t="shared" si="48"/>
        <v>54057</v>
      </c>
      <c r="AR70" s="638">
        <f t="shared" si="48"/>
        <v>54239</v>
      </c>
      <c r="AS70" s="638">
        <f t="shared" si="48"/>
        <v>54423</v>
      </c>
      <c r="AT70" s="638">
        <f t="shared" si="48"/>
        <v>54604</v>
      </c>
      <c r="AU70" s="638">
        <f t="shared" si="48"/>
        <v>54788</v>
      </c>
      <c r="AV70" s="638">
        <f t="shared" si="48"/>
        <v>54969</v>
      </c>
      <c r="AW70" s="638">
        <f t="shared" si="48"/>
        <v>55153</v>
      </c>
      <c r="AX70" s="638">
        <f t="shared" si="48"/>
        <v>55334</v>
      </c>
      <c r="AY70" s="638">
        <f t="shared" si="48"/>
        <v>55518</v>
      </c>
      <c r="AZ70" s="638">
        <f t="shared" si="48"/>
        <v>55700</v>
      </c>
      <c r="BA70" s="638">
        <f t="shared" si="48"/>
        <v>55884</v>
      </c>
      <c r="BB70" s="638">
        <f t="shared" si="48"/>
        <v>56065</v>
      </c>
      <c r="BC70" s="638">
        <f t="shared" si="48"/>
        <v>56249</v>
      </c>
      <c r="BD70" s="638">
        <f t="shared" si="48"/>
        <v>56430</v>
      </c>
      <c r="BE70" s="638">
        <f t="shared" si="48"/>
        <v>56614</v>
      </c>
      <c r="BF70" s="638">
        <f t="shared" si="48"/>
        <v>56795</v>
      </c>
      <c r="BG70" s="638">
        <f t="shared" si="48"/>
        <v>56979</v>
      </c>
      <c r="BH70" s="638">
        <f t="shared" si="48"/>
        <v>57161</v>
      </c>
      <c r="BI70" s="638">
        <f t="shared" si="48"/>
        <v>57345</v>
      </c>
      <c r="BJ70" s="638">
        <f t="shared" si="48"/>
        <v>57526</v>
      </c>
      <c r="BK70" s="638">
        <f t="shared" si="48"/>
        <v>57710</v>
      </c>
      <c r="BL70" s="638">
        <f t="shared" si="48"/>
        <v>57891</v>
      </c>
      <c r="BM70" s="638">
        <f t="shared" si="48"/>
        <v>58075</v>
      </c>
      <c r="BN70" s="638">
        <f t="shared" si="48"/>
        <v>58256</v>
      </c>
      <c r="BO70" s="638">
        <f t="shared" si="48"/>
        <v>58440</v>
      </c>
      <c r="BP70" s="638">
        <f t="shared" si="48"/>
        <v>58622</v>
      </c>
      <c r="BQ70" s="638">
        <f t="shared" si="48"/>
        <v>58806</v>
      </c>
      <c r="BR70" s="638">
        <f t="shared" si="48"/>
        <v>58987</v>
      </c>
      <c r="BS70" s="638">
        <f t="shared" si="48"/>
        <v>59171</v>
      </c>
      <c r="BT70" s="638">
        <f t="shared" ref="BT70:DW70" si="49">BT$12</f>
        <v>59352</v>
      </c>
      <c r="BU70" s="638">
        <f t="shared" si="49"/>
        <v>59536</v>
      </c>
      <c r="BV70" s="638">
        <f t="shared" si="49"/>
        <v>59717</v>
      </c>
      <c r="BW70" s="638">
        <f t="shared" si="49"/>
        <v>59901</v>
      </c>
      <c r="BX70" s="638">
        <f t="shared" si="49"/>
        <v>60083</v>
      </c>
      <c r="BY70" s="638">
        <f t="shared" si="49"/>
        <v>60267</v>
      </c>
      <c r="BZ70" s="638">
        <f t="shared" si="49"/>
        <v>60448</v>
      </c>
      <c r="CA70" s="638">
        <f t="shared" si="49"/>
        <v>60632</v>
      </c>
      <c r="CB70" s="638">
        <f t="shared" si="49"/>
        <v>60813</v>
      </c>
      <c r="CC70" s="638">
        <f t="shared" si="49"/>
        <v>60997</v>
      </c>
      <c r="CD70" s="638">
        <f t="shared" si="49"/>
        <v>61178</v>
      </c>
      <c r="CE70" s="638">
        <f t="shared" si="49"/>
        <v>61362</v>
      </c>
      <c r="CF70" s="638">
        <f t="shared" si="49"/>
        <v>61544</v>
      </c>
      <c r="CG70" s="638">
        <f t="shared" si="49"/>
        <v>61728</v>
      </c>
      <c r="CH70" s="638">
        <f t="shared" si="49"/>
        <v>61909</v>
      </c>
      <c r="CI70" s="638">
        <f t="shared" si="49"/>
        <v>62093</v>
      </c>
      <c r="CJ70" s="638">
        <f t="shared" si="49"/>
        <v>62274</v>
      </c>
      <c r="CK70" s="638">
        <f t="shared" si="49"/>
        <v>62458</v>
      </c>
      <c r="CL70" s="638">
        <f t="shared" si="49"/>
        <v>62639</v>
      </c>
      <c r="CM70" s="638">
        <f t="shared" si="49"/>
        <v>62823</v>
      </c>
      <c r="CN70" s="638">
        <f t="shared" si="49"/>
        <v>63005</v>
      </c>
      <c r="CO70" s="638">
        <f t="shared" si="49"/>
        <v>63189</v>
      </c>
      <c r="CP70" s="638">
        <f t="shared" si="49"/>
        <v>63370</v>
      </c>
      <c r="CQ70" s="638">
        <f t="shared" si="49"/>
        <v>63554</v>
      </c>
      <c r="CR70" s="638">
        <f t="shared" si="49"/>
        <v>63735</v>
      </c>
      <c r="CS70" s="638">
        <f t="shared" si="49"/>
        <v>63919</v>
      </c>
      <c r="CT70" s="638">
        <f t="shared" si="49"/>
        <v>64100</v>
      </c>
      <c r="CU70" s="638">
        <f t="shared" si="49"/>
        <v>64284</v>
      </c>
      <c r="CV70" s="638">
        <f t="shared" si="49"/>
        <v>64466</v>
      </c>
      <c r="CW70" s="638">
        <f t="shared" si="49"/>
        <v>64650</v>
      </c>
      <c r="CX70" s="638">
        <f t="shared" si="49"/>
        <v>64831</v>
      </c>
      <c r="CY70" s="638">
        <f t="shared" si="49"/>
        <v>65015</v>
      </c>
      <c r="CZ70" s="638">
        <f t="shared" si="49"/>
        <v>65196</v>
      </c>
      <c r="DA70" s="638">
        <f t="shared" si="49"/>
        <v>65380</v>
      </c>
      <c r="DB70" s="638">
        <f t="shared" si="49"/>
        <v>65561</v>
      </c>
      <c r="DC70" s="638">
        <f t="shared" si="49"/>
        <v>65745</v>
      </c>
      <c r="DD70" s="638">
        <f t="shared" si="49"/>
        <v>65927</v>
      </c>
      <c r="DE70" s="638">
        <f t="shared" si="49"/>
        <v>66111</v>
      </c>
      <c r="DF70" s="638">
        <f t="shared" si="49"/>
        <v>66292</v>
      </c>
      <c r="DG70" s="638">
        <f t="shared" si="49"/>
        <v>66476</v>
      </c>
      <c r="DH70" s="638">
        <f t="shared" si="49"/>
        <v>66657</v>
      </c>
      <c r="DI70" s="638">
        <f t="shared" si="49"/>
        <v>66841</v>
      </c>
      <c r="DJ70" s="638">
        <f t="shared" si="49"/>
        <v>67022</v>
      </c>
      <c r="DK70" s="638">
        <f t="shared" si="49"/>
        <v>67206</v>
      </c>
      <c r="DL70" s="638">
        <f t="shared" si="49"/>
        <v>67388</v>
      </c>
      <c r="DM70" s="638">
        <f t="shared" si="49"/>
        <v>67572</v>
      </c>
      <c r="DN70" s="638">
        <f t="shared" si="49"/>
        <v>67753</v>
      </c>
      <c r="DO70" s="638">
        <f t="shared" si="49"/>
        <v>67937</v>
      </c>
      <c r="DP70" s="638">
        <f t="shared" si="49"/>
        <v>68118</v>
      </c>
      <c r="DQ70" s="638">
        <f t="shared" si="49"/>
        <v>68302</v>
      </c>
      <c r="DR70" s="638">
        <f t="shared" si="49"/>
        <v>68483</v>
      </c>
      <c r="DS70" s="638">
        <f t="shared" si="49"/>
        <v>68667</v>
      </c>
      <c r="DT70" s="638">
        <f t="shared" si="49"/>
        <v>68849</v>
      </c>
      <c r="DU70" s="638">
        <f t="shared" si="49"/>
        <v>69033</v>
      </c>
      <c r="DV70" s="638">
        <f t="shared" si="49"/>
        <v>69214</v>
      </c>
      <c r="DW70" s="638">
        <f t="shared" si="49"/>
        <v>69398</v>
      </c>
    </row>
    <row r="71" spans="1:127">
      <c r="A71" s="1017" t="s">
        <v>1198</v>
      </c>
      <c r="B71" s="975">
        <f ca="1">Inputs!D311</f>
        <v>29135.176217946093</v>
      </c>
      <c r="C71" s="970"/>
      <c r="D71" s="471"/>
      <c r="E71" s="471"/>
      <c r="F71" s="611"/>
      <c r="G71" s="975">
        <f ca="1">IF(G$4=0,-$B$71,DS!G137*G7)</f>
        <v>-29135.176217946093</v>
      </c>
      <c r="H71" s="975">
        <f ca="1">IF(H$4=0,-$B$71,DS!H137*H7)</f>
        <v>0</v>
      </c>
      <c r="I71" s="975">
        <f ca="1">IF(I$4=0,-$B$71,DS!I137*I7)</f>
        <v>0</v>
      </c>
      <c r="J71" s="975">
        <f ca="1">IF(J$4=0,-$B$71,DS!J137*J7)</f>
        <v>0</v>
      </c>
      <c r="K71" s="975">
        <f ca="1">IF(K$4=0,-$B$71,DS!K137*K7)</f>
        <v>0</v>
      </c>
      <c r="L71" s="975">
        <f ca="1">IF(L$4=0,-$B$71,DS!L137*L7)</f>
        <v>0</v>
      </c>
      <c r="M71" s="975">
        <f ca="1">IF(M$4=0,-$B$71,DS!M137*M7)</f>
        <v>0</v>
      </c>
      <c r="N71" s="975">
        <f ca="1">IF(N$4=0,-$B$71,DS!N137*N7)</f>
        <v>0</v>
      </c>
      <c r="O71" s="975">
        <f ca="1">IF(O$4=0,-$B$71,DS!O137*O7)</f>
        <v>0</v>
      </c>
      <c r="P71" s="975">
        <f ca="1">IF(P$4=0,-$B$71,DS!P137*P7)</f>
        <v>0</v>
      </c>
      <c r="Q71" s="975">
        <f ca="1">IF(Q$4=0,-$B$71,DS!Q137*Q7)</f>
        <v>0</v>
      </c>
      <c r="R71" s="975">
        <f ca="1">IF(R$4=0,-$B$71,DS!R137*R7)</f>
        <v>0</v>
      </c>
      <c r="S71" s="975">
        <f ca="1">IF(S$4=0,-$B$71,DS!S137*S7)</f>
        <v>0</v>
      </c>
      <c r="T71" s="975">
        <f ca="1">IF(T$4=0,-$B$71,DS!T137*T7)</f>
        <v>0</v>
      </c>
      <c r="U71" s="975">
        <f ca="1">IF(U$4=0,-$B$71,DS!U137*U7)</f>
        <v>0</v>
      </c>
      <c r="V71" s="975">
        <f ca="1">IF(V$4=0,-$B$71,DS!V137*V7)</f>
        <v>0</v>
      </c>
      <c r="W71" s="975">
        <f ca="1">IF(W$4=0,-$B$71,DS!W137*W7)</f>
        <v>0</v>
      </c>
      <c r="X71" s="975">
        <f ca="1">IF(X$4=0,-$B$71,DS!X137*X7)</f>
        <v>0</v>
      </c>
      <c r="Y71" s="975">
        <f ca="1">IF(Y$4=0,-$B$71,DS!Y137*Y7)</f>
        <v>0</v>
      </c>
      <c r="Z71" s="975">
        <f ca="1">IF(Z$4=0,-$B$71,DS!Z137*Z7)</f>
        <v>0</v>
      </c>
      <c r="AA71" s="975">
        <f ca="1">IF(AA$4=0,-$B$71,DS!AA137*AA7)</f>
        <v>0</v>
      </c>
      <c r="AB71" s="975">
        <f ca="1">IF(AB$4=0,-$B$71,DS!AB137*AB7)</f>
        <v>0</v>
      </c>
      <c r="AC71" s="975">
        <f ca="1">IF(AC$4=0,-$B$71,DS!AC137*AC7)</f>
        <v>0</v>
      </c>
      <c r="AD71" s="975">
        <f ca="1">IF(AD$4=0,-$B$71,DS!AD137*AD7)</f>
        <v>0</v>
      </c>
      <c r="AE71" s="975">
        <f ca="1">IF(AE$4=0,-$B$71,DS!AE137*AE7)</f>
        <v>0</v>
      </c>
      <c r="AF71" s="975">
        <f ca="1">IF(AF$4=0,-$B$71,DS!AF137*AF7)</f>
        <v>1498.7820162964335</v>
      </c>
      <c r="AG71" s="975">
        <f ca="1">IF(AG$4=0,-$B$71,DS!AG137*AG7)</f>
        <v>1463.8787007018745</v>
      </c>
      <c r="AH71" s="975">
        <f ca="1">IF(AH$4=0,-$B$71,DS!AH137*AH7)</f>
        <v>1647.9459338231413</v>
      </c>
      <c r="AI71" s="975">
        <f ca="1">IF(AI$4=0,-$B$71,DS!AI137*AI7)</f>
        <v>817.91615853342319</v>
      </c>
      <c r="AJ71" s="975">
        <f ca="1">IF(AJ$4=0,-$B$71,DS!AJ137*AJ7)</f>
        <v>4663.9482555224231</v>
      </c>
      <c r="AK71" s="975">
        <f ca="1">IF(AK$4=0,-$B$71,DS!AK137*AK7)</f>
        <v>3818.7513949172253</v>
      </c>
      <c r="AL71" s="975">
        <f ca="1">IF(AL$4=0,-$B$71,DS!AL137*AL7)</f>
        <v>5029.3177669537363</v>
      </c>
      <c r="AM71" s="975">
        <f ca="1">IF(AM$4=0,-$B$71,DS!AM137*AM7)</f>
        <v>4090.9979789190752</v>
      </c>
      <c r="AN71" s="975">
        <f ca="1">IF(AN$4=0,-$B$71,DS!AN137*AN7)</f>
        <v>5601.1212087733547</v>
      </c>
      <c r="AO71" s="975">
        <f ca="1">IF(AO$4=0,-$B$71,DS!AO137*AO7)</f>
        <v>4483.6329587095761</v>
      </c>
      <c r="AP71" s="975">
        <f ca="1">IF(AP$4=0,-$B$71,DS!AP137*AP7)</f>
        <v>6164.8599041832022</v>
      </c>
      <c r="AQ71" s="975">
        <f ca="1">IF(AQ$4=0,-$B$71,DS!AQ137*AQ7)</f>
        <v>4449.5464599476836</v>
      </c>
      <c r="AR71" s="975">
        <f ca="1">IF(AR$4=0,-$B$71,DS!AR137*AR7)</f>
        <v>0</v>
      </c>
      <c r="AS71" s="975">
        <f ca="1">IF(AS$4=0,-$B$71,DS!AS137*AS7)</f>
        <v>0</v>
      </c>
      <c r="AT71" s="975">
        <f ca="1">IF(AT$4=0,-$B$71,DS!AT137*AT7)</f>
        <v>0</v>
      </c>
      <c r="AU71" s="975">
        <f ca="1">IF(AU$4=0,-$B$71,DS!AU137*AU7)</f>
        <v>0</v>
      </c>
      <c r="AV71" s="975">
        <f ca="1">IF(AV$4=0,-$B$71,DS!AV137*AV7)</f>
        <v>0</v>
      </c>
      <c r="AW71" s="975">
        <f ca="1">IF(AW$4=0,-$B$71,DS!AW137*AW7)</f>
        <v>0</v>
      </c>
      <c r="AX71" s="975">
        <f ca="1">IF(AX$4=0,-$B$71,DS!AX137*AX7)</f>
        <v>0</v>
      </c>
      <c r="AY71" s="975">
        <f ca="1">IF(AY$4=0,-$B$71,DS!AY137*AY7)</f>
        <v>0</v>
      </c>
      <c r="AZ71" s="975">
        <f ca="1">IF(AZ$4=0,-$B$71,DS!AZ137*AZ7)</f>
        <v>0</v>
      </c>
      <c r="BA71" s="975">
        <f ca="1">IF(BA$4=0,-$B$71,DS!BA137*BA7)</f>
        <v>0</v>
      </c>
      <c r="BB71" s="975">
        <f ca="1">IF(BB$4=0,-$B$71,DS!BB137*BB7)</f>
        <v>0</v>
      </c>
      <c r="BC71" s="975">
        <f ca="1">IF(BC$4=0,-$B$71,DS!BC137*BC7)</f>
        <v>0</v>
      </c>
      <c r="BD71" s="975">
        <f ca="1">IF(BD$4=0,-$B$71,DS!BD137*BD7)</f>
        <v>0</v>
      </c>
      <c r="BE71" s="975">
        <f ca="1">IF(BE$4=0,-$B$71,DS!BE137*BE7)</f>
        <v>0</v>
      </c>
      <c r="BF71" s="975">
        <f ca="1">IF(BF$4=0,-$B$71,DS!BF137*BF7)</f>
        <v>0</v>
      </c>
      <c r="BG71" s="975">
        <f ca="1">IF(BG$4=0,-$B$71,DS!BG137*BG7)</f>
        <v>0</v>
      </c>
      <c r="BH71" s="975">
        <f ca="1">IF(BH$4=0,-$B$71,DS!BH137*BH7)</f>
        <v>0</v>
      </c>
      <c r="BI71" s="975">
        <f ca="1">IF(BI$4=0,-$B$71,DS!BI137*BI7)</f>
        <v>0</v>
      </c>
      <c r="BJ71" s="975">
        <f ca="1">IF(BJ$4=0,-$B$71,DS!BJ137*BJ7)</f>
        <v>0</v>
      </c>
      <c r="BK71" s="975">
        <f ca="1">IF(BK$4=0,-$B$71,DS!BK137*BK7)</f>
        <v>0</v>
      </c>
      <c r="BL71" s="975">
        <f ca="1">IF(BL$4=0,-$B$71,DS!BL137*BL7)</f>
        <v>0</v>
      </c>
      <c r="BM71" s="975">
        <f ca="1">IF(BM$4=0,-$B$71,DS!BM137*BM7)</f>
        <v>0</v>
      </c>
      <c r="BN71" s="975">
        <f ca="1">IF(BN$4=0,-$B$71,DS!BN137*BN7)</f>
        <v>0</v>
      </c>
      <c r="BO71" s="975">
        <f ca="1">IF(BO$4=0,-$B$71,DS!BO137*BO7)</f>
        <v>0</v>
      </c>
      <c r="BP71" s="975">
        <f ca="1">IF(BP$4=0,-$B$71,DS!BP137*BP7)</f>
        <v>0</v>
      </c>
      <c r="BQ71" s="975">
        <f ca="1">IF(BQ$4=0,-$B$71,DS!BQ137*BQ7)</f>
        <v>0</v>
      </c>
      <c r="BR71" s="975">
        <f ca="1">IF(BR$4=0,-$B$71,DS!BR137*BR7)</f>
        <v>0</v>
      </c>
      <c r="BS71" s="975">
        <f ca="1">IF(BS$4=0,-$B$71,DS!BS137*BS7)</f>
        <v>0</v>
      </c>
      <c r="BT71" s="975">
        <f ca="1">IF(BT$4=0,-$B$71,DS!BT137*BT7)</f>
        <v>0</v>
      </c>
      <c r="BU71" s="975">
        <f ca="1">IF(BU$4=0,-$B$71,DS!BU137*BU7)</f>
        <v>0</v>
      </c>
      <c r="BV71" s="975">
        <f ca="1">IF(BV$4=0,-$B$71,DS!BV137*BV7)</f>
        <v>0</v>
      </c>
      <c r="BW71" s="975">
        <f ca="1">IF(BW$4=0,-$B$71,DS!BW137*BW7)</f>
        <v>0</v>
      </c>
      <c r="BX71" s="975">
        <f ca="1">IF(BX$4=0,-$B$71,DS!BX137*BX7)</f>
        <v>0</v>
      </c>
      <c r="BY71" s="975">
        <f ca="1">IF(BY$4=0,-$B$71,DS!BY137*BY7)</f>
        <v>0</v>
      </c>
      <c r="BZ71" s="975">
        <f ca="1">IF(BZ$4=0,-$B$71,DS!BZ137*BZ7)</f>
        <v>0</v>
      </c>
      <c r="CA71" s="975">
        <f ca="1">IF(CA$4=0,-$B$71,DS!CA137*CA7)</f>
        <v>0</v>
      </c>
      <c r="CB71" s="975">
        <f ca="1">IF(CB$4=0,-$B$71,DS!CB137*CB7)</f>
        <v>0</v>
      </c>
      <c r="CC71" s="975">
        <f ca="1">IF(CC$4=0,-$B$71,DS!CC137*CC7)</f>
        <v>0</v>
      </c>
      <c r="CD71" s="975">
        <f ca="1">IF(CD$4=0,-$B$71,DS!CD137*CD7)</f>
        <v>0</v>
      </c>
      <c r="CE71" s="975">
        <f ca="1">IF(CE$4=0,-$B$71,DS!CE137*CE7)</f>
        <v>0</v>
      </c>
      <c r="CF71" s="975">
        <f ca="1">IF(CF$4=0,-$B$71,DS!CF137*CF7)</f>
        <v>0</v>
      </c>
      <c r="CG71" s="975">
        <f ca="1">IF(CG$4=0,-$B$71,DS!CG137*CG7)</f>
        <v>0</v>
      </c>
      <c r="CH71" s="975">
        <f ca="1">IF(CH$4=0,-$B$71,DS!CH137*CH7)</f>
        <v>0</v>
      </c>
      <c r="CI71" s="975">
        <f ca="1">IF(CI$4=0,-$B$71,DS!CI137*CI7)</f>
        <v>0</v>
      </c>
      <c r="CJ71" s="975">
        <f ca="1">IF(CJ$4=0,-$B$71,DS!CJ137*CJ7)</f>
        <v>0</v>
      </c>
      <c r="CK71" s="975">
        <f ca="1">IF(CK$4=0,-$B$71,DS!CK137*CK7)</f>
        <v>0</v>
      </c>
      <c r="CL71" s="975">
        <f ca="1">IF(CL$4=0,-$B$71,DS!CL137*CL7)</f>
        <v>0</v>
      </c>
      <c r="CM71" s="975">
        <f ca="1">IF(CM$4=0,-$B$71,DS!CM137*CM7)</f>
        <v>0</v>
      </c>
      <c r="CN71" s="975">
        <f ca="1">IF(CN$4=0,-$B$71,DS!CN137*CN7)</f>
        <v>0</v>
      </c>
      <c r="CO71" s="975">
        <f ca="1">IF(CO$4=0,-$B$71,DS!CO137*CO7)</f>
        <v>0</v>
      </c>
      <c r="CP71" s="975">
        <f ca="1">IF(CP$4=0,-$B$71,DS!CP137*CP7)</f>
        <v>0</v>
      </c>
      <c r="CQ71" s="975">
        <f ca="1">IF(CQ$4=0,-$B$71,DS!CQ137*CQ7)</f>
        <v>0</v>
      </c>
      <c r="CR71" s="975">
        <f ca="1">IF(CR$4=0,-$B$71,DS!CR137*CR7)</f>
        <v>0</v>
      </c>
      <c r="CS71" s="975">
        <f ca="1">IF(CS$4=0,-$B$71,DS!CS137*CS7)</f>
        <v>0</v>
      </c>
      <c r="CT71" s="975">
        <f ca="1">IF(CT$4=0,-$B$71,DS!CT137*CT7)</f>
        <v>0</v>
      </c>
      <c r="CU71" s="975">
        <f ca="1">IF(CU$4=0,-$B$71,DS!CU137*CU7)</f>
        <v>0</v>
      </c>
      <c r="CV71" s="975">
        <f ca="1">IF(CV$4=0,-$B$71,DS!CV137*CV7)</f>
        <v>0</v>
      </c>
      <c r="CW71" s="975">
        <f ca="1">IF(CW$4=0,-$B$71,DS!CW137*CW7)</f>
        <v>0</v>
      </c>
      <c r="CX71" s="975">
        <f ca="1">IF(CX$4=0,-$B$71,DS!CX137*CX7)</f>
        <v>0</v>
      </c>
      <c r="CY71" s="975">
        <f ca="1">IF(CY$4=0,-$B$71,DS!CY137*CY7)</f>
        <v>0</v>
      </c>
      <c r="CZ71" s="975">
        <f ca="1">IF(CZ$4=0,-$B$71,DS!CZ137*CZ7)</f>
        <v>0</v>
      </c>
      <c r="DA71" s="975">
        <f ca="1">IF(DA$4=0,-$B$71,DS!DA137*DA7)</f>
        <v>0</v>
      </c>
      <c r="DB71" s="975">
        <f ca="1">IF(DB$4=0,-$B$71,DS!DB137*DB7)</f>
        <v>0</v>
      </c>
      <c r="DC71" s="975">
        <f ca="1">IF(DC$4=0,-$B$71,DS!DC137*DC7)</f>
        <v>0</v>
      </c>
      <c r="DD71" s="975">
        <f ca="1">IF(DD$4=0,-$B$71,DS!DD137*DD7)</f>
        <v>0</v>
      </c>
      <c r="DE71" s="975">
        <f ca="1">IF(DE$4=0,-$B$71,DS!DE137*DE7)</f>
        <v>0</v>
      </c>
      <c r="DF71" s="975">
        <f ca="1">IF(DF$4=0,-$B$71,DS!DF137*DF7)</f>
        <v>0</v>
      </c>
      <c r="DG71" s="975">
        <f ca="1">IF(DG$4=0,-$B$71,DS!DG137*DG7)</f>
        <v>0</v>
      </c>
      <c r="DH71" s="975">
        <f ca="1">IF(DH$4=0,-$B$71,DS!DH137*DH7)</f>
        <v>0</v>
      </c>
      <c r="DI71" s="975">
        <f ca="1">IF(DI$4=0,-$B$71,DS!DI137*DI7)</f>
        <v>0</v>
      </c>
      <c r="DJ71" s="975">
        <f ca="1">IF(DJ$4=0,-$B$71,DS!DJ137*DJ7)</f>
        <v>0</v>
      </c>
      <c r="DK71" s="975">
        <f ca="1">IF(DK$4=0,-$B$71,DS!DK137*DK7)</f>
        <v>0</v>
      </c>
      <c r="DL71" s="975">
        <f ca="1">IF(DL$4=0,-$B$71,DS!DL137*DL7)</f>
        <v>0</v>
      </c>
      <c r="DM71" s="975">
        <f ca="1">IF(DM$4=0,-$B$71,DS!DM137*DM7)</f>
        <v>0</v>
      </c>
      <c r="DN71" s="975">
        <f ca="1">IF(DN$4=0,-$B$71,DS!DN137*DN7)</f>
        <v>0</v>
      </c>
      <c r="DO71" s="975">
        <f ca="1">IF(DO$4=0,-$B$71,DS!DO137*DO7)</f>
        <v>0</v>
      </c>
      <c r="DP71" s="975">
        <f ca="1">IF(DP$4=0,-$B$71,DS!DP137*DP7)</f>
        <v>0</v>
      </c>
      <c r="DQ71" s="975">
        <f ca="1">IF(DQ$4=0,-$B$71,DS!DQ137*DQ7)</f>
        <v>0</v>
      </c>
      <c r="DR71" s="975">
        <f ca="1">IF(DR$4=0,-$B$71,DS!DR137*DR7)</f>
        <v>0</v>
      </c>
      <c r="DS71" s="975">
        <f ca="1">IF(DS$4=0,-$B$71,DS!DS137*DS7)</f>
        <v>0</v>
      </c>
      <c r="DT71" s="975">
        <f ca="1">IF(DT$4=0,-$B$71,DS!DT137*DT7)</f>
        <v>0</v>
      </c>
      <c r="DU71" s="975">
        <f ca="1">IF(DU$4=0,-$B$71,DS!DU137*DU7)</f>
        <v>0</v>
      </c>
      <c r="DV71" s="975">
        <f ca="1">IF(DV$4=0,-$B$71,DS!DV137*DV7)</f>
        <v>0</v>
      </c>
      <c r="DW71" s="975">
        <f ca="1">IF(DW$4=0,-$B$71,DS!DW137*DW7)</f>
        <v>0</v>
      </c>
    </row>
    <row r="72" spans="1:127">
      <c r="A72" s="1017" t="s">
        <v>1197</v>
      </c>
      <c r="B72" s="970"/>
      <c r="C72" s="970"/>
      <c r="D72" s="471"/>
      <c r="E72" s="471"/>
      <c r="F72" s="611"/>
      <c r="G72" s="975">
        <f ca="1">(DS!G135+DS!G136-DS!G138)*G7</f>
        <v>0</v>
      </c>
      <c r="H72" s="975">
        <f ca="1">(DS!H135+DS!H136-DS!H138)*H7</f>
        <v>953.81444327849204</v>
      </c>
      <c r="I72" s="975">
        <f ca="1">(DS!I135+DS!I136-DS!I138)*I7</f>
        <v>969.62352244885324</v>
      </c>
      <c r="J72" s="975">
        <f ca="1">(DS!J135+DS!J136-DS!J138)*J7</f>
        <v>966.95808683858422</v>
      </c>
      <c r="K72" s="975">
        <f ca="1">(DS!K135+DS!K136-DS!K138)*K7</f>
        <v>982.98501645469378</v>
      </c>
      <c r="L72" s="975">
        <f ca="1">(DS!L135+DS!L136-DS!L138)*L7</f>
        <v>976.22249685676752</v>
      </c>
      <c r="M72" s="975">
        <f ca="1">(DS!M135+DS!M136-DS!M138)*M7</f>
        <v>986.95021660244538</v>
      </c>
      <c r="N72" s="975">
        <f ca="1">(DS!N135+DS!N136-DS!N138)*N7</f>
        <v>987.52143024903262</v>
      </c>
      <c r="O72" s="975">
        <f ca="1">(DS!O135+DS!O136-DS!O138)*O7</f>
        <v>1003.8891887614459</v>
      </c>
      <c r="P72" s="975">
        <f ca="1">(DS!P135+DS!P136-DS!P138)*P7</f>
        <v>999.79754657168178</v>
      </c>
      <c r="Q72" s="975">
        <f ca="1">(DS!Q135+DS!Q136-DS!Q138)*Q7</f>
        <v>1016.3687766253565</v>
      </c>
      <c r="R72" s="975">
        <f ca="1">(DS!R135+DS!R136-DS!R138)*R7</f>
        <v>1010.105208854714</v>
      </c>
      <c r="S72" s="975">
        <f ca="1">(DS!S135+DS!S136-DS!S138)*S7</f>
        <v>1026.8472841395997</v>
      </c>
      <c r="T72" s="975">
        <f ca="1">(DS!T135+DS!T136-DS!T138)*T7</f>
        <v>1033.4633032954393</v>
      </c>
      <c r="U72" s="975">
        <f ca="1">(DS!U135+DS!U136-DS!U138)*U7</f>
        <v>1044.8200428920936</v>
      </c>
      <c r="V72" s="975">
        <f ca="1">(DS!V135+DS!V136-DS!V138)*V7</f>
        <v>1052.5616730953666</v>
      </c>
      <c r="W72" s="975">
        <f ca="1">(DS!W135+DS!W136-DS!W138)*W7</f>
        <v>1070.0074466825831</v>
      </c>
      <c r="X72" s="975">
        <f ca="1">(DS!X135+DS!X136-DS!X138)*X7</f>
        <v>1075.997273278736</v>
      </c>
      <c r="Y72" s="975">
        <f ca="1">(DS!Y135+DS!Y136-DS!Y138)*Y7</f>
        <v>1093.8314822281063</v>
      </c>
      <c r="Z72" s="975">
        <f ca="1">(DS!Z135+DS!Z136-DS!Z138)*Z7</f>
        <v>1098.9258334749043</v>
      </c>
      <c r="AA72" s="975">
        <f ca="1">(DS!AA135+DS!AA136-DS!AA138)*AA7</f>
        <v>1117.1400738087414</v>
      </c>
      <c r="AB72" s="975">
        <f ca="1">(DS!AB135+DS!AB136-DS!AB138)*AB7</f>
        <v>1120.9576994757822</v>
      </c>
      <c r="AC72" s="975">
        <f ca="1">(DS!AC135+DS!AC136-DS!AC138)*AC7</f>
        <v>1133.2759159535376</v>
      </c>
      <c r="AD72" s="975">
        <f ca="1">(DS!AD135+DS!AD136-DS!AD138)*AD7</f>
        <v>1141.7881577366957</v>
      </c>
      <c r="AE72" s="975">
        <f ca="1">(DS!AE135+DS!AE136-DS!AE138)*AE7</f>
        <v>1160.7128233345416</v>
      </c>
      <c r="AF72" s="975">
        <f ca="1">(DS!AF135+DS!AF136-DS!AF138)*AF7</f>
        <v>1734.8507334680303</v>
      </c>
      <c r="AG72" s="975">
        <f ca="1">(DS!AG135+DS!AG136-DS!AG138)*AG7</f>
        <v>1703.1611346106715</v>
      </c>
      <c r="AH72" s="975">
        <f ca="1">(DS!AH135+DS!AH136-DS!AH138)*AH7</f>
        <v>1617.3183302293028</v>
      </c>
      <c r="AI72" s="975">
        <f ca="1">(DS!AI135+DS!AI136-DS!AI138)*AI7</f>
        <v>1577.6650835964024</v>
      </c>
      <c r="AJ72" s="975">
        <f ca="1">(DS!AJ135+DS!AJ136-DS!AJ138)*AJ7</f>
        <v>1527.8895383852234</v>
      </c>
      <c r="AK72" s="975">
        <f ca="1">(DS!AK135+DS!AK136-DS!AK138)*AK7</f>
        <v>1356.5882502405063</v>
      </c>
      <c r="AL72" s="975">
        <f ca="1">(DS!AL135+DS!AL136-DS!AL138)*AL7</f>
        <v>1182.975387665771</v>
      </c>
      <c r="AM72" s="975">
        <f ca="1">(DS!AM135+DS!AM136-DS!AM138)*AM7</f>
        <v>999.75652952066901</v>
      </c>
      <c r="AN72" s="975">
        <f ca="1">(DS!AN135+DS!AN136-DS!AN138)*AN7</f>
        <v>821.16121780210426</v>
      </c>
      <c r="AO72" s="975">
        <f ca="1">(DS!AO135+DS!AO136-DS!AO138)*AO7</f>
        <v>608.88531186907289</v>
      </c>
      <c r="AP72" s="975">
        <f ca="1">(DS!AP135+DS!AP136-DS!AP138)*AP7</f>
        <v>421.08658671949382</v>
      </c>
      <c r="AQ72" s="975">
        <f ca="1">(DS!AQ135+DS!AQ136-DS!AQ138)*AQ7</f>
        <v>179.44472298747922</v>
      </c>
      <c r="AR72" s="975">
        <f ca="1">(DS!AR135+DS!AR136-DS!AR138)*AR7</f>
        <v>0</v>
      </c>
      <c r="AS72" s="975">
        <f ca="1">(DS!AS135+DS!AS136-DS!AS138)*AS7</f>
        <v>0</v>
      </c>
      <c r="AT72" s="975">
        <f ca="1">(DS!AT135+DS!AT136-DS!AT138)*AT7</f>
        <v>0</v>
      </c>
      <c r="AU72" s="975">
        <f ca="1">(DS!AU135+DS!AU136-DS!AU138)*AU7</f>
        <v>0</v>
      </c>
      <c r="AV72" s="975">
        <f ca="1">(DS!AV135+DS!AV136-DS!AV138)*AV7</f>
        <v>0</v>
      </c>
      <c r="AW72" s="975">
        <f ca="1">(DS!AW135+DS!AW136-DS!AW138)*AW7</f>
        <v>0</v>
      </c>
      <c r="AX72" s="975">
        <f ca="1">(DS!AX135+DS!AX136-DS!AX138)*AX7</f>
        <v>0</v>
      </c>
      <c r="AY72" s="975">
        <f ca="1">(DS!AY135+DS!AY136-DS!AY138)*AY7</f>
        <v>0</v>
      </c>
      <c r="AZ72" s="975">
        <f ca="1">(DS!AZ135+DS!AZ136-DS!AZ138)*AZ7</f>
        <v>0</v>
      </c>
      <c r="BA72" s="975">
        <f ca="1">(DS!BA135+DS!BA136-DS!BA138)*BA7</f>
        <v>0</v>
      </c>
      <c r="BB72" s="975">
        <f ca="1">(DS!BB135+DS!BB136-DS!BB138)*BB7</f>
        <v>0</v>
      </c>
      <c r="BC72" s="975">
        <f ca="1">(DS!BC135+DS!BC136-DS!BC138)*BC7</f>
        <v>0</v>
      </c>
      <c r="BD72" s="975">
        <f ca="1">(DS!BD135+DS!BD136-DS!BD138)*BD7</f>
        <v>0</v>
      </c>
      <c r="BE72" s="975">
        <f ca="1">(DS!BE135+DS!BE136-DS!BE138)*BE7</f>
        <v>0</v>
      </c>
      <c r="BF72" s="975">
        <f ca="1">(DS!BF135+DS!BF136-DS!BF138)*BF7</f>
        <v>0</v>
      </c>
      <c r="BG72" s="975">
        <f ca="1">(DS!BG135+DS!BG136-DS!BG138)*BG7</f>
        <v>0</v>
      </c>
      <c r="BH72" s="975">
        <f ca="1">(DS!BH135+DS!BH136-DS!BH138)*BH7</f>
        <v>0</v>
      </c>
      <c r="BI72" s="975">
        <f ca="1">(DS!BI135+DS!BI136-DS!BI138)*BI7</f>
        <v>0</v>
      </c>
      <c r="BJ72" s="975">
        <f ca="1">(DS!BJ135+DS!BJ136-DS!BJ138)*BJ7</f>
        <v>0</v>
      </c>
      <c r="BK72" s="975">
        <f ca="1">(DS!BK135+DS!BK136-DS!BK138)*BK7</f>
        <v>0</v>
      </c>
      <c r="BL72" s="975">
        <f ca="1">(DS!BL135+DS!BL136-DS!BL138)*BL7</f>
        <v>0</v>
      </c>
      <c r="BM72" s="975">
        <f ca="1">(DS!BM135+DS!BM136-DS!BM138)*BM7</f>
        <v>0</v>
      </c>
      <c r="BN72" s="975">
        <f ca="1">(DS!BN135+DS!BN136-DS!BN138)*BN7</f>
        <v>0</v>
      </c>
      <c r="BO72" s="975">
        <f ca="1">(DS!BO135+DS!BO136-DS!BO138)*BO7</f>
        <v>0</v>
      </c>
      <c r="BP72" s="975">
        <f ca="1">(DS!BP135+DS!BP136-DS!BP138)*BP7</f>
        <v>0</v>
      </c>
      <c r="BQ72" s="975">
        <f ca="1">(DS!BQ135+DS!BQ136-DS!BQ138)*BQ7</f>
        <v>0</v>
      </c>
      <c r="BR72" s="975">
        <f ca="1">(DS!BR135+DS!BR136-DS!BR138)*BR7</f>
        <v>0</v>
      </c>
      <c r="BS72" s="975">
        <f ca="1">(DS!BS135+DS!BS136-DS!BS138)*BS7</f>
        <v>0</v>
      </c>
      <c r="BT72" s="975">
        <f ca="1">(DS!BT135+DS!BT136-DS!BT138)*BT7</f>
        <v>0</v>
      </c>
      <c r="BU72" s="975">
        <f ca="1">(DS!BU135+DS!BU136-DS!BU138)*BU7</f>
        <v>0</v>
      </c>
      <c r="BV72" s="975">
        <f ca="1">(DS!BV135+DS!BV136-DS!BV138)*BV7</f>
        <v>0</v>
      </c>
      <c r="BW72" s="975">
        <f ca="1">(DS!BW135+DS!BW136-DS!BW138)*BW7</f>
        <v>0</v>
      </c>
      <c r="BX72" s="975">
        <f ca="1">(DS!BX135+DS!BX136-DS!BX138)*BX7</f>
        <v>0</v>
      </c>
      <c r="BY72" s="975">
        <f ca="1">(DS!BY135+DS!BY136-DS!BY138)*BY7</f>
        <v>0</v>
      </c>
      <c r="BZ72" s="975">
        <f ca="1">(DS!BZ135+DS!BZ136-DS!BZ138)*BZ7</f>
        <v>0</v>
      </c>
      <c r="CA72" s="975">
        <f ca="1">(DS!CA135+DS!CA136-DS!CA138)*CA7</f>
        <v>0</v>
      </c>
      <c r="CB72" s="975">
        <f ca="1">(DS!CB135+DS!CB136-DS!CB138)*CB7</f>
        <v>0</v>
      </c>
      <c r="CC72" s="975">
        <f ca="1">(DS!CC135+DS!CC136-DS!CC138)*CC7</f>
        <v>0</v>
      </c>
      <c r="CD72" s="975">
        <f ca="1">(DS!CD135+DS!CD136-DS!CD138)*CD7</f>
        <v>0</v>
      </c>
      <c r="CE72" s="975">
        <f ca="1">(DS!CE135+DS!CE136-DS!CE138)*CE7</f>
        <v>0</v>
      </c>
      <c r="CF72" s="975">
        <f ca="1">(DS!CF135+DS!CF136-DS!CF138)*CF7</f>
        <v>0</v>
      </c>
      <c r="CG72" s="975">
        <f ca="1">(DS!CG135+DS!CG136-DS!CG138)*CG7</f>
        <v>0</v>
      </c>
      <c r="CH72" s="975">
        <f ca="1">(DS!CH135+DS!CH136-DS!CH138)*CH7</f>
        <v>0</v>
      </c>
      <c r="CI72" s="975">
        <f ca="1">(DS!CI135+DS!CI136-DS!CI138)*CI7</f>
        <v>0</v>
      </c>
      <c r="CJ72" s="975">
        <f ca="1">(DS!CJ135+DS!CJ136-DS!CJ138)*CJ7</f>
        <v>0</v>
      </c>
      <c r="CK72" s="975">
        <f ca="1">(DS!CK135+DS!CK136-DS!CK138)*CK7</f>
        <v>0</v>
      </c>
      <c r="CL72" s="975">
        <f ca="1">(DS!CL135+DS!CL136-DS!CL138)*CL7</f>
        <v>0</v>
      </c>
      <c r="CM72" s="975">
        <f ca="1">(DS!CM135+DS!CM136-DS!CM138)*CM7</f>
        <v>0</v>
      </c>
      <c r="CN72" s="975">
        <f ca="1">(DS!CN135+DS!CN136-DS!CN138)*CN7</f>
        <v>0</v>
      </c>
      <c r="CO72" s="975">
        <f ca="1">(DS!CO135+DS!CO136-DS!CO138)*CO7</f>
        <v>0</v>
      </c>
      <c r="CP72" s="975">
        <f ca="1">(DS!CP135+DS!CP136-DS!CP138)*CP7</f>
        <v>0</v>
      </c>
      <c r="CQ72" s="975">
        <f ca="1">(DS!CQ135+DS!CQ136-DS!CQ138)*CQ7</f>
        <v>0</v>
      </c>
      <c r="CR72" s="975">
        <f ca="1">(DS!CR135+DS!CR136-DS!CR138)*CR7</f>
        <v>0</v>
      </c>
      <c r="CS72" s="975">
        <f ca="1">(DS!CS135+DS!CS136-DS!CS138)*CS7</f>
        <v>0</v>
      </c>
      <c r="CT72" s="975">
        <f ca="1">(DS!CT135+DS!CT136-DS!CT138)*CT7</f>
        <v>0</v>
      </c>
      <c r="CU72" s="975">
        <f ca="1">(DS!CU135+DS!CU136-DS!CU138)*CU7</f>
        <v>0</v>
      </c>
      <c r="CV72" s="975">
        <f ca="1">(DS!CV135+DS!CV136-DS!CV138)*CV7</f>
        <v>0</v>
      </c>
      <c r="CW72" s="975">
        <f ca="1">(DS!CW135+DS!CW136-DS!CW138)*CW7</f>
        <v>0</v>
      </c>
      <c r="CX72" s="975">
        <f ca="1">(DS!CX135+DS!CX136-DS!CX138)*CX7</f>
        <v>0</v>
      </c>
      <c r="CY72" s="975">
        <f ca="1">(DS!CY135+DS!CY136-DS!CY138)*CY7</f>
        <v>0</v>
      </c>
      <c r="CZ72" s="975">
        <f ca="1">(DS!CZ135+DS!CZ136-DS!CZ138)*CZ7</f>
        <v>0</v>
      </c>
      <c r="DA72" s="975">
        <f ca="1">(DS!DA135+DS!DA136-DS!DA138)*DA7</f>
        <v>0</v>
      </c>
      <c r="DB72" s="975">
        <f ca="1">(DS!DB135+DS!DB136-DS!DB138)*DB7</f>
        <v>0</v>
      </c>
      <c r="DC72" s="975">
        <f ca="1">(DS!DC135+DS!DC136-DS!DC138)*DC7</f>
        <v>0</v>
      </c>
      <c r="DD72" s="975">
        <f ca="1">(DS!DD135+DS!DD136-DS!DD138)*DD7</f>
        <v>0</v>
      </c>
      <c r="DE72" s="975">
        <f ca="1">(DS!DE135+DS!DE136-DS!DE138)*DE7</f>
        <v>0</v>
      </c>
      <c r="DF72" s="975">
        <f ca="1">(DS!DF135+DS!DF136-DS!DF138)*DF7</f>
        <v>0</v>
      </c>
      <c r="DG72" s="975">
        <f ca="1">(DS!DG135+DS!DG136-DS!DG138)*DG7</f>
        <v>0</v>
      </c>
      <c r="DH72" s="975">
        <f ca="1">(DS!DH135+DS!DH136-DS!DH138)*DH7</f>
        <v>0</v>
      </c>
      <c r="DI72" s="975">
        <f ca="1">(DS!DI135+DS!DI136-DS!DI138)*DI7</f>
        <v>0</v>
      </c>
      <c r="DJ72" s="975">
        <f ca="1">(DS!DJ135+DS!DJ136-DS!DJ138)*DJ7</f>
        <v>0</v>
      </c>
      <c r="DK72" s="975">
        <f ca="1">(DS!DK135+DS!DK136-DS!DK138)*DK7</f>
        <v>0</v>
      </c>
      <c r="DL72" s="975">
        <f ca="1">(DS!DL135+DS!DL136-DS!DL138)*DL7</f>
        <v>0</v>
      </c>
      <c r="DM72" s="975">
        <f ca="1">(DS!DM135+DS!DM136-DS!DM138)*DM7</f>
        <v>0</v>
      </c>
      <c r="DN72" s="975">
        <f ca="1">(DS!DN135+DS!DN136-DS!DN138)*DN7</f>
        <v>0</v>
      </c>
      <c r="DO72" s="975">
        <f ca="1">(DS!DO135+DS!DO136-DS!DO138)*DO7</f>
        <v>0</v>
      </c>
      <c r="DP72" s="975">
        <f ca="1">(DS!DP135+DS!DP136-DS!DP138)*DP7</f>
        <v>0</v>
      </c>
      <c r="DQ72" s="975">
        <f ca="1">(DS!DQ135+DS!DQ136-DS!DQ138)*DQ7</f>
        <v>0</v>
      </c>
      <c r="DR72" s="975">
        <f ca="1">(DS!DR135+DS!DR136-DS!DR138)*DR7</f>
        <v>0</v>
      </c>
      <c r="DS72" s="975">
        <f ca="1">(DS!DS135+DS!DS136-DS!DS138)*DS7</f>
        <v>0</v>
      </c>
      <c r="DT72" s="975">
        <f ca="1">(DS!DT135+DS!DT136-DS!DT138)*DT7</f>
        <v>0</v>
      </c>
      <c r="DU72" s="975">
        <f ca="1">(DS!DU135+DS!DU136-DS!DU138)*DU7</f>
        <v>0</v>
      </c>
      <c r="DV72" s="975">
        <f ca="1">(DS!DV135+DS!DV136-DS!DV138)*DV7</f>
        <v>0</v>
      </c>
      <c r="DW72" s="975">
        <f ca="1">(DS!DW135+DS!DW136-DS!DW138)*DW7</f>
        <v>0</v>
      </c>
    </row>
    <row r="73" spans="1:127">
      <c r="A73" s="1018" t="s">
        <v>1199</v>
      </c>
      <c r="B73" s="970"/>
      <c r="C73" s="970"/>
      <c r="D73" s="471"/>
      <c r="E73" s="471"/>
      <c r="F73" s="611"/>
      <c r="G73" s="975">
        <f ca="1">(DS!G135-DS!G138)*G7</f>
        <v>0</v>
      </c>
      <c r="H73" s="975">
        <f ca="1">(DS!H135-DS!H138)*H7</f>
        <v>953.81444327849204</v>
      </c>
      <c r="I73" s="975">
        <f ca="1">(DS!I135-DS!I138)*I7</f>
        <v>969.62352244885324</v>
      </c>
      <c r="J73" s="975">
        <f ca="1">(DS!J135-DS!J138)*J7</f>
        <v>966.95808683858422</v>
      </c>
      <c r="K73" s="975">
        <f ca="1">(DS!K135-DS!K138)*K7</f>
        <v>982.98501645469378</v>
      </c>
      <c r="L73" s="975">
        <f ca="1">(DS!L135-DS!L138)*L7</f>
        <v>976.22249685676752</v>
      </c>
      <c r="M73" s="975">
        <f ca="1">(DS!M135-DS!M138)*M7</f>
        <v>986.95021660244538</v>
      </c>
      <c r="N73" s="975">
        <f ca="1">(DS!N135-DS!N138)*N7</f>
        <v>987.52143024903262</v>
      </c>
      <c r="O73" s="975">
        <f ca="1">(DS!O135-DS!O138)*O7</f>
        <v>1003.8891887614459</v>
      </c>
      <c r="P73" s="975">
        <f ca="1">(DS!P135-DS!P138)*P7</f>
        <v>999.79754657168178</v>
      </c>
      <c r="Q73" s="975">
        <f ca="1">(DS!Q135-DS!Q138)*Q7</f>
        <v>1016.3687766253565</v>
      </c>
      <c r="R73" s="975">
        <f ca="1">(DS!R135-DS!R138)*R7</f>
        <v>1010.105208854714</v>
      </c>
      <c r="S73" s="975">
        <f ca="1">(DS!S135-DS!S138)*S7</f>
        <v>1026.8472841395997</v>
      </c>
      <c r="T73" s="975">
        <f ca="1">(DS!T135-DS!T138)*T7</f>
        <v>1033.4633032954393</v>
      </c>
      <c r="U73" s="975">
        <f ca="1">(DS!U135-DS!U138)*U7</f>
        <v>1044.8200428920936</v>
      </c>
      <c r="V73" s="975">
        <f ca="1">(DS!V135-DS!V138)*V7</f>
        <v>1052.5616730953666</v>
      </c>
      <c r="W73" s="975">
        <f ca="1">(DS!W135-DS!W138)*W7</f>
        <v>1070.0074466825831</v>
      </c>
      <c r="X73" s="975">
        <f ca="1">(DS!X135-DS!X138)*X7</f>
        <v>1075.997273278736</v>
      </c>
      <c r="Y73" s="975">
        <f ca="1">(DS!Y135-DS!Y138)*Y7</f>
        <v>1093.8314822281063</v>
      </c>
      <c r="Z73" s="975">
        <f ca="1">(DS!Z135-DS!Z138)*Z7</f>
        <v>1098.9258334749043</v>
      </c>
      <c r="AA73" s="975">
        <f ca="1">(DS!AA135-DS!AA138)*AA7</f>
        <v>1117.1400738087414</v>
      </c>
      <c r="AB73" s="975">
        <f ca="1">(DS!AB135-DS!AB138)*AB7</f>
        <v>1120.9576994757822</v>
      </c>
      <c r="AC73" s="975">
        <f ca="1">(DS!AC135-DS!AC138)*AC7</f>
        <v>1133.2759159535376</v>
      </c>
      <c r="AD73" s="975">
        <f ca="1">(DS!AD135-DS!AD138)*AD7</f>
        <v>1141.7881577366957</v>
      </c>
      <c r="AE73" s="975">
        <f ca="1">(DS!AE135-DS!AE138)*AE7</f>
        <v>1160.7128233345416</v>
      </c>
      <c r="AF73" s="975">
        <f ca="1">(DS!AF135-DS!AF138)*AF7</f>
        <v>1734.8507334680303</v>
      </c>
      <c r="AG73" s="975">
        <f ca="1">(DS!AG135-DS!AG138)*AG7</f>
        <v>1703.1611346106715</v>
      </c>
      <c r="AH73" s="975">
        <f ca="1">(DS!AH135-DS!AH138)*AH7</f>
        <v>1617.3183302293028</v>
      </c>
      <c r="AI73" s="975">
        <f ca="1">(DS!AI135-DS!AI138)*AI7</f>
        <v>1577.6650835964024</v>
      </c>
      <c r="AJ73" s="975">
        <f ca="1">(DS!AJ135-DS!AJ138)*AJ7</f>
        <v>1527.8895383852234</v>
      </c>
      <c r="AK73" s="975">
        <f ca="1">(DS!AK135-DS!AK138)*AK7</f>
        <v>1356.5882502405063</v>
      </c>
      <c r="AL73" s="975">
        <f ca="1">(DS!AL135-DS!AL138)*AL7</f>
        <v>1182.975387665771</v>
      </c>
      <c r="AM73" s="975">
        <f ca="1">(DS!AM135-DS!AM138)*AM7</f>
        <v>999.75652952066901</v>
      </c>
      <c r="AN73" s="975">
        <f ca="1">(DS!AN135-DS!AN138)*AN7</f>
        <v>821.16121780210426</v>
      </c>
      <c r="AO73" s="975">
        <f ca="1">(DS!AO135-DS!AO138)*AO7</f>
        <v>608.88531186907289</v>
      </c>
      <c r="AP73" s="975">
        <f ca="1">(DS!AP135-DS!AP138)*AP7</f>
        <v>421.08658671949382</v>
      </c>
      <c r="AQ73" s="975">
        <f ca="1">(DS!AQ135-DS!AQ138)*AQ7</f>
        <v>179.44472298747922</v>
      </c>
      <c r="AR73" s="975">
        <f ca="1">(DS!AR135-DS!AR138)*AR7</f>
        <v>0</v>
      </c>
      <c r="AS73" s="975">
        <f ca="1">(DS!AS135-DS!AS138)*AS7</f>
        <v>0</v>
      </c>
      <c r="AT73" s="975">
        <f ca="1">(DS!AT135-DS!AT138)*AT7</f>
        <v>0</v>
      </c>
      <c r="AU73" s="975">
        <f ca="1">(DS!AU135-DS!AU138)*AU7</f>
        <v>0</v>
      </c>
      <c r="AV73" s="975">
        <f ca="1">(DS!AV135-DS!AV138)*AV7</f>
        <v>0</v>
      </c>
      <c r="AW73" s="975">
        <f ca="1">(DS!AW135-DS!AW138)*AW7</f>
        <v>0</v>
      </c>
      <c r="AX73" s="975">
        <f ca="1">(DS!AX135-DS!AX138)*AX7</f>
        <v>0</v>
      </c>
      <c r="AY73" s="975">
        <f ca="1">(DS!AY135-DS!AY138)*AY7</f>
        <v>0</v>
      </c>
      <c r="AZ73" s="975">
        <f ca="1">(DS!AZ135-DS!AZ138)*AZ7</f>
        <v>0</v>
      </c>
      <c r="BA73" s="975">
        <f ca="1">(DS!BA135-DS!BA138)*BA7</f>
        <v>0</v>
      </c>
      <c r="BB73" s="975">
        <f ca="1">(DS!BB135-DS!BB138)*BB7</f>
        <v>0</v>
      </c>
      <c r="BC73" s="975">
        <f ca="1">(DS!BC135-DS!BC138)*BC7</f>
        <v>0</v>
      </c>
      <c r="BD73" s="975">
        <f ca="1">(DS!BD135-DS!BD138)*BD7</f>
        <v>0</v>
      </c>
      <c r="BE73" s="975">
        <f ca="1">(DS!BE135-DS!BE138)*BE7</f>
        <v>0</v>
      </c>
      <c r="BF73" s="975">
        <f ca="1">(DS!BF135-DS!BF138)*BF7</f>
        <v>0</v>
      </c>
      <c r="BG73" s="975">
        <f ca="1">(DS!BG135-DS!BG138)*BG7</f>
        <v>0</v>
      </c>
      <c r="BH73" s="975">
        <f ca="1">(DS!BH135-DS!BH138)*BH7</f>
        <v>0</v>
      </c>
      <c r="BI73" s="975">
        <f ca="1">(DS!BI135-DS!BI138)*BI7</f>
        <v>0</v>
      </c>
      <c r="BJ73" s="975">
        <f ca="1">(DS!BJ135-DS!BJ138)*BJ7</f>
        <v>0</v>
      </c>
      <c r="BK73" s="975">
        <f ca="1">(DS!BK135-DS!BK138)*BK7</f>
        <v>0</v>
      </c>
      <c r="BL73" s="975">
        <f ca="1">(DS!BL135-DS!BL138)*BL7</f>
        <v>0</v>
      </c>
      <c r="BM73" s="975">
        <f ca="1">(DS!BM135-DS!BM138)*BM7</f>
        <v>0</v>
      </c>
      <c r="BN73" s="975">
        <f ca="1">(DS!BN135-DS!BN138)*BN7</f>
        <v>0</v>
      </c>
      <c r="BO73" s="975">
        <f ca="1">(DS!BO135-DS!BO138)*BO7</f>
        <v>0</v>
      </c>
      <c r="BP73" s="975">
        <f ca="1">(DS!BP135-DS!BP138)*BP7</f>
        <v>0</v>
      </c>
      <c r="BQ73" s="975">
        <f ca="1">(DS!BQ135-DS!BQ138)*BQ7</f>
        <v>0</v>
      </c>
      <c r="BR73" s="975">
        <f ca="1">(DS!BR135-DS!BR138)*BR7</f>
        <v>0</v>
      </c>
      <c r="BS73" s="975">
        <f ca="1">(DS!BS135-DS!BS138)*BS7</f>
        <v>0</v>
      </c>
      <c r="BT73" s="975">
        <f ca="1">(DS!BT135-DS!BT138)*BT7</f>
        <v>0</v>
      </c>
      <c r="BU73" s="975">
        <f ca="1">(DS!BU135-DS!BU138)*BU7</f>
        <v>0</v>
      </c>
      <c r="BV73" s="975">
        <f ca="1">(DS!BV135-DS!BV138)*BV7</f>
        <v>0</v>
      </c>
      <c r="BW73" s="975">
        <f ca="1">(DS!BW135-DS!BW138)*BW7</f>
        <v>0</v>
      </c>
      <c r="BX73" s="975">
        <f ca="1">(DS!BX135-DS!BX138)*BX7</f>
        <v>0</v>
      </c>
      <c r="BY73" s="975">
        <f ca="1">(DS!BY135-DS!BY138)*BY7</f>
        <v>0</v>
      </c>
      <c r="BZ73" s="975">
        <f ca="1">(DS!BZ135-DS!BZ138)*BZ7</f>
        <v>0</v>
      </c>
      <c r="CA73" s="975">
        <f ca="1">(DS!CA135-DS!CA138)*CA7</f>
        <v>0</v>
      </c>
      <c r="CB73" s="975">
        <f ca="1">(DS!CB135-DS!CB138)*CB7</f>
        <v>0</v>
      </c>
      <c r="CC73" s="975">
        <f ca="1">(DS!CC135-DS!CC138)*CC7</f>
        <v>0</v>
      </c>
      <c r="CD73" s="975">
        <f ca="1">(DS!CD135-DS!CD138)*CD7</f>
        <v>0</v>
      </c>
      <c r="CE73" s="975">
        <f ca="1">(DS!CE135-DS!CE138)*CE7</f>
        <v>0</v>
      </c>
      <c r="CF73" s="975">
        <f ca="1">(DS!CF135-DS!CF138)*CF7</f>
        <v>0</v>
      </c>
      <c r="CG73" s="975">
        <f ca="1">(DS!CG135-DS!CG138)*CG7</f>
        <v>0</v>
      </c>
      <c r="CH73" s="975">
        <f ca="1">(DS!CH135-DS!CH138)*CH7</f>
        <v>0</v>
      </c>
      <c r="CI73" s="975">
        <f ca="1">(DS!CI135-DS!CI138)*CI7</f>
        <v>0</v>
      </c>
      <c r="CJ73" s="975">
        <f ca="1">(DS!CJ135-DS!CJ138)*CJ7</f>
        <v>0</v>
      </c>
      <c r="CK73" s="975">
        <f ca="1">(DS!CK135-DS!CK138)*CK7</f>
        <v>0</v>
      </c>
      <c r="CL73" s="975">
        <f ca="1">(DS!CL135-DS!CL138)*CL7</f>
        <v>0</v>
      </c>
      <c r="CM73" s="975">
        <f ca="1">(DS!CM135-DS!CM138)*CM7</f>
        <v>0</v>
      </c>
      <c r="CN73" s="975">
        <f ca="1">(DS!CN135-DS!CN138)*CN7</f>
        <v>0</v>
      </c>
      <c r="CO73" s="975">
        <f ca="1">(DS!CO135-DS!CO138)*CO7</f>
        <v>0</v>
      </c>
      <c r="CP73" s="975">
        <f ca="1">(DS!CP135-DS!CP138)*CP7</f>
        <v>0</v>
      </c>
      <c r="CQ73" s="975">
        <f ca="1">(DS!CQ135-DS!CQ138)*CQ7</f>
        <v>0</v>
      </c>
      <c r="CR73" s="975">
        <f ca="1">(DS!CR135-DS!CR138)*CR7</f>
        <v>0</v>
      </c>
      <c r="CS73" s="975">
        <f ca="1">(DS!CS135-DS!CS138)*CS7</f>
        <v>0</v>
      </c>
      <c r="CT73" s="975">
        <f ca="1">(DS!CT135-DS!CT138)*CT7</f>
        <v>0</v>
      </c>
      <c r="CU73" s="975">
        <f ca="1">(DS!CU135-DS!CU138)*CU7</f>
        <v>0</v>
      </c>
      <c r="CV73" s="975">
        <f ca="1">(DS!CV135-DS!CV138)*CV7</f>
        <v>0</v>
      </c>
      <c r="CW73" s="975">
        <f ca="1">(DS!CW135-DS!CW138)*CW7</f>
        <v>0</v>
      </c>
      <c r="CX73" s="975">
        <f ca="1">(DS!CX135-DS!CX138)*CX7</f>
        <v>0</v>
      </c>
      <c r="CY73" s="975">
        <f ca="1">(DS!CY135-DS!CY138)*CY7</f>
        <v>0</v>
      </c>
      <c r="CZ73" s="975">
        <f ca="1">(DS!CZ135-DS!CZ138)*CZ7</f>
        <v>0</v>
      </c>
      <c r="DA73" s="975">
        <f ca="1">(DS!DA135-DS!DA138)*DA7</f>
        <v>0</v>
      </c>
      <c r="DB73" s="975">
        <f ca="1">(DS!DB135-DS!DB138)*DB7</f>
        <v>0</v>
      </c>
      <c r="DC73" s="975">
        <f ca="1">(DS!DC135-DS!DC138)*DC7</f>
        <v>0</v>
      </c>
      <c r="DD73" s="975">
        <f ca="1">(DS!DD135-DS!DD138)*DD7</f>
        <v>0</v>
      </c>
      <c r="DE73" s="975">
        <f ca="1">(DS!DE135-DS!DE138)*DE7</f>
        <v>0</v>
      </c>
      <c r="DF73" s="975">
        <f ca="1">(DS!DF135-DS!DF138)*DF7</f>
        <v>0</v>
      </c>
      <c r="DG73" s="975">
        <f ca="1">(DS!DG135-DS!DG138)*DG7</f>
        <v>0</v>
      </c>
      <c r="DH73" s="975">
        <f ca="1">(DS!DH135-DS!DH138)*DH7</f>
        <v>0</v>
      </c>
      <c r="DI73" s="975">
        <f ca="1">(DS!DI135-DS!DI138)*DI7</f>
        <v>0</v>
      </c>
      <c r="DJ73" s="975">
        <f ca="1">(DS!DJ135-DS!DJ138)*DJ7</f>
        <v>0</v>
      </c>
      <c r="DK73" s="975">
        <f ca="1">(DS!DK135-DS!DK138)*DK7</f>
        <v>0</v>
      </c>
      <c r="DL73" s="975">
        <f ca="1">(DS!DL135-DS!DL138)*DL7</f>
        <v>0</v>
      </c>
      <c r="DM73" s="975">
        <f ca="1">(DS!DM135-DS!DM138)*DM7</f>
        <v>0</v>
      </c>
      <c r="DN73" s="975">
        <f ca="1">(DS!DN135-DS!DN138)*DN7</f>
        <v>0</v>
      </c>
      <c r="DO73" s="975">
        <f ca="1">(DS!DO135-DS!DO138)*DO7</f>
        <v>0</v>
      </c>
      <c r="DP73" s="975">
        <f ca="1">(DS!DP135-DS!DP138)*DP7</f>
        <v>0</v>
      </c>
      <c r="DQ73" s="975">
        <f ca="1">(DS!DQ135-DS!DQ138)*DQ7</f>
        <v>0</v>
      </c>
      <c r="DR73" s="975">
        <f ca="1">(DS!DR135-DS!DR138)*DR7</f>
        <v>0</v>
      </c>
      <c r="DS73" s="975">
        <f ca="1">(DS!DS135-DS!DS138)*DS7</f>
        <v>0</v>
      </c>
      <c r="DT73" s="975">
        <f ca="1">(DS!DT135-DS!DT138)*DT7</f>
        <v>0</v>
      </c>
      <c r="DU73" s="975">
        <f ca="1">(DS!DU135-DS!DU138)*DU7</f>
        <v>0</v>
      </c>
      <c r="DV73" s="975">
        <f ca="1">(DS!DV135-DS!DV138)*DV7</f>
        <v>0</v>
      </c>
      <c r="DW73" s="975">
        <f ca="1">(DS!DW135-DS!DW138)*DW7</f>
        <v>0</v>
      </c>
    </row>
    <row r="74" spans="1:127">
      <c r="A74" s="1017" t="s">
        <v>1100</v>
      </c>
      <c r="B74" s="975">
        <f>Inputs!D298</f>
        <v>500</v>
      </c>
      <c r="C74" s="970"/>
      <c r="D74" s="471"/>
      <c r="E74" s="471"/>
      <c r="F74" s="611"/>
      <c r="G74" s="510">
        <f ca="1">IF(G$3=0,-$B$74,G14*G7*$B$70)</f>
        <v>-500</v>
      </c>
      <c r="H74" s="510">
        <f t="shared" ref="H74:BS74" ca="1" si="50">IF(H$3=0,-$B$74,H14*H7*$B$70)</f>
        <v>0</v>
      </c>
      <c r="I74" s="510">
        <f t="shared" ca="1" si="50"/>
        <v>0</v>
      </c>
      <c r="J74" s="510">
        <f t="shared" ca="1" si="50"/>
        <v>0</v>
      </c>
      <c r="K74" s="510">
        <f t="shared" ca="1" si="50"/>
        <v>0</v>
      </c>
      <c r="L74" s="510">
        <f t="shared" ca="1" si="50"/>
        <v>0</v>
      </c>
      <c r="M74" s="510">
        <f t="shared" ca="1" si="50"/>
        <v>0</v>
      </c>
      <c r="N74" s="510">
        <f t="shared" ca="1" si="50"/>
        <v>0</v>
      </c>
      <c r="O74" s="510">
        <f t="shared" ca="1" si="50"/>
        <v>0</v>
      </c>
      <c r="P74" s="510">
        <f t="shared" ca="1" si="50"/>
        <v>0</v>
      </c>
      <c r="Q74" s="510">
        <f t="shared" ca="1" si="50"/>
        <v>0</v>
      </c>
      <c r="R74" s="510">
        <f t="shared" ca="1" si="50"/>
        <v>0</v>
      </c>
      <c r="S74" s="510">
        <f t="shared" ca="1" si="50"/>
        <v>0</v>
      </c>
      <c r="T74" s="510">
        <f t="shared" ca="1" si="50"/>
        <v>0</v>
      </c>
      <c r="U74" s="510">
        <f t="shared" ca="1" si="50"/>
        <v>0</v>
      </c>
      <c r="V74" s="510">
        <f t="shared" ca="1" si="50"/>
        <v>0</v>
      </c>
      <c r="W74" s="510">
        <f t="shared" ca="1" si="50"/>
        <v>0</v>
      </c>
      <c r="X74" s="510">
        <f t="shared" ca="1" si="50"/>
        <v>0</v>
      </c>
      <c r="Y74" s="510">
        <f t="shared" ca="1" si="50"/>
        <v>0</v>
      </c>
      <c r="Z74" s="510">
        <f t="shared" ca="1" si="50"/>
        <v>0</v>
      </c>
      <c r="AA74" s="510">
        <f t="shared" ca="1" si="50"/>
        <v>0</v>
      </c>
      <c r="AB74" s="510">
        <f t="shared" ca="1" si="50"/>
        <v>0</v>
      </c>
      <c r="AC74" s="510">
        <f t="shared" ca="1" si="50"/>
        <v>0</v>
      </c>
      <c r="AD74" s="510">
        <f t="shared" ca="1" si="50"/>
        <v>0</v>
      </c>
      <c r="AE74" s="510">
        <f t="shared" ca="1" si="50"/>
        <v>0</v>
      </c>
      <c r="AF74" s="510">
        <f t="shared" ca="1" si="50"/>
        <v>0</v>
      </c>
      <c r="AG74" s="510">
        <f t="shared" ca="1" si="50"/>
        <v>0</v>
      </c>
      <c r="AH74" s="510">
        <f t="shared" ca="1" si="50"/>
        <v>0</v>
      </c>
      <c r="AI74" s="510">
        <f t="shared" ca="1" si="50"/>
        <v>0</v>
      </c>
      <c r="AJ74" s="510">
        <f ca="1">IF(AJ$3=0,-$B$74,AJ14*AJ7*$B$70)</f>
        <v>0</v>
      </c>
      <c r="AK74" s="510">
        <f t="shared" ca="1" si="50"/>
        <v>0</v>
      </c>
      <c r="AL74" s="510">
        <f t="shared" ca="1" si="50"/>
        <v>0</v>
      </c>
      <c r="AM74" s="510">
        <f t="shared" ca="1" si="50"/>
        <v>0</v>
      </c>
      <c r="AN74" s="510">
        <f t="shared" ca="1" si="50"/>
        <v>0</v>
      </c>
      <c r="AO74" s="510">
        <f t="shared" ca="1" si="50"/>
        <v>0</v>
      </c>
      <c r="AP74" s="510">
        <f t="shared" ca="1" si="50"/>
        <v>0</v>
      </c>
      <c r="AQ74" s="510">
        <f t="shared" ca="1" si="50"/>
        <v>421.18373374004841</v>
      </c>
      <c r="AR74" s="510">
        <f t="shared" ca="1" si="50"/>
        <v>6765.0886972157923</v>
      </c>
      <c r="AS74" s="510">
        <f t="shared" ca="1" si="50"/>
        <v>5028.179778912564</v>
      </c>
      <c r="AT74" s="510">
        <f t="shared" ca="1" si="50"/>
        <v>6911.8477723177066</v>
      </c>
      <c r="AU74" s="510">
        <f t="shared" ca="1" si="50"/>
        <v>4605.0854775655007</v>
      </c>
      <c r="AV74" s="510">
        <f t="shared" ca="1" si="50"/>
        <v>7037.2442080905275</v>
      </c>
      <c r="AW74" s="510">
        <f t="shared" ca="1" si="50"/>
        <v>4599.4806067243626</v>
      </c>
      <c r="AX74" s="510">
        <f t="shared" ca="1" si="50"/>
        <v>7202.2921479137076</v>
      </c>
      <c r="AY74" s="510">
        <f t="shared" ca="1" si="50"/>
        <v>4707.3544812054788</v>
      </c>
      <c r="AZ74" s="510">
        <f t="shared" ca="1" si="50"/>
        <v>7426.0322840528779</v>
      </c>
      <c r="BA74" s="510">
        <f t="shared" ca="1" si="50"/>
        <v>4819.5765571006923</v>
      </c>
      <c r="BB74" s="510">
        <f t="shared" ca="1" si="50"/>
        <v>7552.4928393020573</v>
      </c>
      <c r="BC74" s="510">
        <f t="shared" ca="1" si="50"/>
        <v>4936.2425574001845</v>
      </c>
      <c r="BD74" s="510">
        <f t="shared" ca="1" si="50"/>
        <v>7701.5347465538525</v>
      </c>
      <c r="BE74" s="510">
        <f t="shared" ca="1" si="50"/>
        <v>5033.6550304824368</v>
      </c>
      <c r="BF74" s="510">
        <f t="shared" ca="1" si="50"/>
        <v>7870.6565164874501</v>
      </c>
      <c r="BG74" s="510">
        <f t="shared" ca="1" si="50"/>
        <v>5144.1915243119638</v>
      </c>
      <c r="BH74" s="510">
        <f t="shared" ca="1" si="50"/>
        <v>8037.566390943608</v>
      </c>
      <c r="BI74" s="510">
        <f t="shared" ca="1" si="50"/>
        <v>5216.4689126277972</v>
      </c>
      <c r="BJ74" s="510">
        <f t="shared" ca="1" si="50"/>
        <v>8123.1532287047658</v>
      </c>
      <c r="BK74" s="510">
        <f t="shared" ca="1" si="50"/>
        <v>5309.2211434020646</v>
      </c>
      <c r="BL74" s="510">
        <f t="shared" ca="1" si="50"/>
        <v>8221.4050286708589</v>
      </c>
      <c r="BM74" s="510">
        <f t="shared" ca="1" si="50"/>
        <v>5373.4376513357065</v>
      </c>
      <c r="BN74" s="510">
        <f t="shared" ca="1" si="50"/>
        <v>8264.4383934860307</v>
      </c>
      <c r="BO74" s="510">
        <f t="shared" ca="1" si="50"/>
        <v>5401.5638781734651</v>
      </c>
      <c r="BP74" s="510">
        <f t="shared" si="50"/>
        <v>0</v>
      </c>
      <c r="BQ74" s="510">
        <f t="shared" si="50"/>
        <v>0</v>
      </c>
      <c r="BR74" s="510">
        <f t="shared" si="50"/>
        <v>0</v>
      </c>
      <c r="BS74" s="510">
        <f t="shared" si="50"/>
        <v>0</v>
      </c>
      <c r="BT74" s="510">
        <f t="shared" ref="BT74:DW74" si="51">IF(BT$3=0,-$B$74,BT14*BT7*$B$70)</f>
        <v>0</v>
      </c>
      <c r="BU74" s="510">
        <f t="shared" si="51"/>
        <v>0</v>
      </c>
      <c r="BV74" s="510">
        <f t="shared" si="51"/>
        <v>0</v>
      </c>
      <c r="BW74" s="510">
        <f t="shared" si="51"/>
        <v>0</v>
      </c>
      <c r="BX74" s="510">
        <f t="shared" si="51"/>
        <v>0</v>
      </c>
      <c r="BY74" s="510">
        <f t="shared" si="51"/>
        <v>0</v>
      </c>
      <c r="BZ74" s="510">
        <f t="shared" si="51"/>
        <v>0</v>
      </c>
      <c r="CA74" s="510">
        <f t="shared" si="51"/>
        <v>0</v>
      </c>
      <c r="CB74" s="510">
        <f t="shared" si="51"/>
        <v>0</v>
      </c>
      <c r="CC74" s="510">
        <f t="shared" si="51"/>
        <v>0</v>
      </c>
      <c r="CD74" s="510">
        <f t="shared" si="51"/>
        <v>0</v>
      </c>
      <c r="CE74" s="510">
        <f t="shared" si="51"/>
        <v>0</v>
      </c>
      <c r="CF74" s="510">
        <f t="shared" si="51"/>
        <v>0</v>
      </c>
      <c r="CG74" s="510">
        <f t="shared" si="51"/>
        <v>0</v>
      </c>
      <c r="CH74" s="510">
        <f t="shared" si="51"/>
        <v>0</v>
      </c>
      <c r="CI74" s="510">
        <f t="shared" si="51"/>
        <v>0</v>
      </c>
      <c r="CJ74" s="510">
        <f t="shared" si="51"/>
        <v>0</v>
      </c>
      <c r="CK74" s="510">
        <f t="shared" si="51"/>
        <v>0</v>
      </c>
      <c r="CL74" s="510">
        <f t="shared" si="51"/>
        <v>0</v>
      </c>
      <c r="CM74" s="510">
        <f t="shared" si="51"/>
        <v>0</v>
      </c>
      <c r="CN74" s="510">
        <f t="shared" si="51"/>
        <v>0</v>
      </c>
      <c r="CO74" s="510">
        <f t="shared" si="51"/>
        <v>0</v>
      </c>
      <c r="CP74" s="510">
        <f t="shared" si="51"/>
        <v>0</v>
      </c>
      <c r="CQ74" s="510">
        <f t="shared" si="51"/>
        <v>0</v>
      </c>
      <c r="CR74" s="510">
        <f t="shared" si="51"/>
        <v>0</v>
      </c>
      <c r="CS74" s="510">
        <f t="shared" si="51"/>
        <v>0</v>
      </c>
      <c r="CT74" s="510">
        <f t="shared" si="51"/>
        <v>0</v>
      </c>
      <c r="CU74" s="510">
        <f t="shared" si="51"/>
        <v>0</v>
      </c>
      <c r="CV74" s="510">
        <f t="shared" si="51"/>
        <v>0</v>
      </c>
      <c r="CW74" s="510">
        <f t="shared" si="51"/>
        <v>0</v>
      </c>
      <c r="CX74" s="510">
        <f t="shared" si="51"/>
        <v>0</v>
      </c>
      <c r="CY74" s="510">
        <f t="shared" si="51"/>
        <v>0</v>
      </c>
      <c r="CZ74" s="510">
        <f t="shared" si="51"/>
        <v>0</v>
      </c>
      <c r="DA74" s="510">
        <f t="shared" si="51"/>
        <v>0</v>
      </c>
      <c r="DB74" s="510">
        <f t="shared" si="51"/>
        <v>0</v>
      </c>
      <c r="DC74" s="510">
        <f t="shared" si="51"/>
        <v>0</v>
      </c>
      <c r="DD74" s="510">
        <f t="shared" si="51"/>
        <v>0</v>
      </c>
      <c r="DE74" s="510">
        <f t="shared" si="51"/>
        <v>0</v>
      </c>
      <c r="DF74" s="510">
        <f t="shared" si="51"/>
        <v>0</v>
      </c>
      <c r="DG74" s="510">
        <f t="shared" si="51"/>
        <v>0</v>
      </c>
      <c r="DH74" s="510">
        <f t="shared" si="51"/>
        <v>0</v>
      </c>
      <c r="DI74" s="510">
        <f t="shared" si="51"/>
        <v>0</v>
      </c>
      <c r="DJ74" s="510">
        <f t="shared" si="51"/>
        <v>0</v>
      </c>
      <c r="DK74" s="510">
        <f t="shared" si="51"/>
        <v>0</v>
      </c>
      <c r="DL74" s="510">
        <f t="shared" si="51"/>
        <v>0</v>
      </c>
      <c r="DM74" s="510">
        <f t="shared" si="51"/>
        <v>0</v>
      </c>
      <c r="DN74" s="510">
        <f t="shared" si="51"/>
        <v>0</v>
      </c>
      <c r="DO74" s="510">
        <f t="shared" si="51"/>
        <v>0</v>
      </c>
      <c r="DP74" s="510">
        <f t="shared" si="51"/>
        <v>0</v>
      </c>
      <c r="DQ74" s="510">
        <f t="shared" si="51"/>
        <v>0</v>
      </c>
      <c r="DR74" s="510">
        <f t="shared" si="51"/>
        <v>0</v>
      </c>
      <c r="DS74" s="510">
        <f t="shared" si="51"/>
        <v>0</v>
      </c>
      <c r="DT74" s="510">
        <f t="shared" si="51"/>
        <v>0</v>
      </c>
      <c r="DU74" s="510">
        <f t="shared" si="51"/>
        <v>0</v>
      </c>
      <c r="DV74" s="510">
        <f t="shared" si="51"/>
        <v>0</v>
      </c>
      <c r="DW74" s="510">
        <f t="shared" si="51"/>
        <v>0</v>
      </c>
    </row>
    <row r="75" spans="1:127">
      <c r="A75" s="1018" t="s">
        <v>1099</v>
      </c>
      <c r="B75" s="1152">
        <f>Inputs!D409</f>
        <v>0</v>
      </c>
      <c r="C75" s="970"/>
      <c r="D75" s="471"/>
      <c r="E75" s="471"/>
      <c r="F75" s="611"/>
      <c r="G75" s="510">
        <f ca="1">IF(G$3=0,-$B$74,G14*G7*$B$70*(1-$B$75))</f>
        <v>-500</v>
      </c>
      <c r="H75" s="510">
        <f t="shared" ref="H75:BS75" ca="1" si="52">IF(H$3=0,-$B$74,H14*H7*$B$70*(1-$B$75))</f>
        <v>0</v>
      </c>
      <c r="I75" s="510">
        <f t="shared" ca="1" si="52"/>
        <v>0</v>
      </c>
      <c r="J75" s="510">
        <f t="shared" ca="1" si="52"/>
        <v>0</v>
      </c>
      <c r="K75" s="510">
        <f t="shared" ca="1" si="52"/>
        <v>0</v>
      </c>
      <c r="L75" s="510">
        <f t="shared" ca="1" si="52"/>
        <v>0</v>
      </c>
      <c r="M75" s="510">
        <f t="shared" ca="1" si="52"/>
        <v>0</v>
      </c>
      <c r="N75" s="510">
        <f t="shared" ca="1" si="52"/>
        <v>0</v>
      </c>
      <c r="O75" s="510">
        <f t="shared" ca="1" si="52"/>
        <v>0</v>
      </c>
      <c r="P75" s="510">
        <f t="shared" ca="1" si="52"/>
        <v>0</v>
      </c>
      <c r="Q75" s="510">
        <f t="shared" ca="1" si="52"/>
        <v>0</v>
      </c>
      <c r="R75" s="510">
        <f t="shared" ca="1" si="52"/>
        <v>0</v>
      </c>
      <c r="S75" s="510">
        <f t="shared" ca="1" si="52"/>
        <v>0</v>
      </c>
      <c r="T75" s="510">
        <f t="shared" ca="1" si="52"/>
        <v>0</v>
      </c>
      <c r="U75" s="510">
        <f t="shared" ca="1" si="52"/>
        <v>0</v>
      </c>
      <c r="V75" s="510">
        <f t="shared" ca="1" si="52"/>
        <v>0</v>
      </c>
      <c r="W75" s="510">
        <f t="shared" ca="1" si="52"/>
        <v>0</v>
      </c>
      <c r="X75" s="510">
        <f t="shared" ca="1" si="52"/>
        <v>0</v>
      </c>
      <c r="Y75" s="510">
        <f t="shared" ca="1" si="52"/>
        <v>0</v>
      </c>
      <c r="Z75" s="510">
        <f t="shared" ca="1" si="52"/>
        <v>0</v>
      </c>
      <c r="AA75" s="510">
        <f t="shared" ca="1" si="52"/>
        <v>0</v>
      </c>
      <c r="AB75" s="510">
        <f t="shared" ca="1" si="52"/>
        <v>0</v>
      </c>
      <c r="AC75" s="510">
        <f t="shared" ca="1" si="52"/>
        <v>0</v>
      </c>
      <c r="AD75" s="510">
        <f t="shared" ca="1" si="52"/>
        <v>0</v>
      </c>
      <c r="AE75" s="510">
        <f t="shared" ca="1" si="52"/>
        <v>0</v>
      </c>
      <c r="AF75" s="510">
        <f t="shared" ca="1" si="52"/>
        <v>0</v>
      </c>
      <c r="AG75" s="510">
        <f t="shared" ca="1" si="52"/>
        <v>0</v>
      </c>
      <c r="AH75" s="510">
        <f t="shared" ca="1" si="52"/>
        <v>0</v>
      </c>
      <c r="AI75" s="510">
        <f t="shared" ca="1" si="52"/>
        <v>0</v>
      </c>
      <c r="AJ75" s="510">
        <f t="shared" ca="1" si="52"/>
        <v>0</v>
      </c>
      <c r="AK75" s="510">
        <f t="shared" ca="1" si="52"/>
        <v>0</v>
      </c>
      <c r="AL75" s="510">
        <f t="shared" ca="1" si="52"/>
        <v>0</v>
      </c>
      <c r="AM75" s="510">
        <f t="shared" ca="1" si="52"/>
        <v>0</v>
      </c>
      <c r="AN75" s="510">
        <f t="shared" ca="1" si="52"/>
        <v>0</v>
      </c>
      <c r="AO75" s="510">
        <f t="shared" ca="1" si="52"/>
        <v>0</v>
      </c>
      <c r="AP75" s="510">
        <f t="shared" ca="1" si="52"/>
        <v>0</v>
      </c>
      <c r="AQ75" s="510">
        <f t="shared" ca="1" si="52"/>
        <v>421.18373374004841</v>
      </c>
      <c r="AR75" s="510">
        <f t="shared" ca="1" si="52"/>
        <v>6765.0886972157923</v>
      </c>
      <c r="AS75" s="510">
        <f t="shared" ca="1" si="52"/>
        <v>5028.179778912564</v>
      </c>
      <c r="AT75" s="510">
        <f t="shared" ca="1" si="52"/>
        <v>6911.8477723177066</v>
      </c>
      <c r="AU75" s="510">
        <f t="shared" ca="1" si="52"/>
        <v>4605.0854775655007</v>
      </c>
      <c r="AV75" s="510">
        <f t="shared" ca="1" si="52"/>
        <v>7037.2442080905275</v>
      </c>
      <c r="AW75" s="510">
        <f t="shared" ca="1" si="52"/>
        <v>4599.4806067243626</v>
      </c>
      <c r="AX75" s="510">
        <f t="shared" ca="1" si="52"/>
        <v>7202.2921479137076</v>
      </c>
      <c r="AY75" s="510">
        <f t="shared" ca="1" si="52"/>
        <v>4707.3544812054788</v>
      </c>
      <c r="AZ75" s="510">
        <f t="shared" ca="1" si="52"/>
        <v>7426.0322840528779</v>
      </c>
      <c r="BA75" s="510">
        <f t="shared" ca="1" si="52"/>
        <v>4819.5765571006923</v>
      </c>
      <c r="BB75" s="510">
        <f t="shared" ca="1" si="52"/>
        <v>7552.4928393020573</v>
      </c>
      <c r="BC75" s="510">
        <f t="shared" ca="1" si="52"/>
        <v>4936.2425574001845</v>
      </c>
      <c r="BD75" s="510">
        <f t="shared" ca="1" si="52"/>
        <v>7701.5347465538525</v>
      </c>
      <c r="BE75" s="510">
        <f t="shared" ca="1" si="52"/>
        <v>5033.6550304824368</v>
      </c>
      <c r="BF75" s="510">
        <f t="shared" ca="1" si="52"/>
        <v>7870.6565164874501</v>
      </c>
      <c r="BG75" s="510">
        <f t="shared" ca="1" si="52"/>
        <v>5144.1915243119638</v>
      </c>
      <c r="BH75" s="510">
        <f t="shared" ca="1" si="52"/>
        <v>8037.566390943608</v>
      </c>
      <c r="BI75" s="510">
        <f t="shared" ca="1" si="52"/>
        <v>5216.4689126277972</v>
      </c>
      <c r="BJ75" s="510">
        <f t="shared" ca="1" si="52"/>
        <v>8123.1532287047658</v>
      </c>
      <c r="BK75" s="510">
        <f t="shared" ca="1" si="52"/>
        <v>5309.2211434020646</v>
      </c>
      <c r="BL75" s="510">
        <f t="shared" ca="1" si="52"/>
        <v>8221.4050286708589</v>
      </c>
      <c r="BM75" s="510">
        <f t="shared" ca="1" si="52"/>
        <v>5373.4376513357065</v>
      </c>
      <c r="BN75" s="510">
        <f t="shared" ca="1" si="52"/>
        <v>8264.4383934860307</v>
      </c>
      <c r="BO75" s="510">
        <f t="shared" ca="1" si="52"/>
        <v>5401.5638781734651</v>
      </c>
      <c r="BP75" s="510">
        <f t="shared" si="52"/>
        <v>0</v>
      </c>
      <c r="BQ75" s="510">
        <f t="shared" si="52"/>
        <v>0</v>
      </c>
      <c r="BR75" s="510">
        <f t="shared" si="52"/>
        <v>0</v>
      </c>
      <c r="BS75" s="510">
        <f t="shared" si="52"/>
        <v>0</v>
      </c>
      <c r="BT75" s="510">
        <f t="shared" ref="BT75:DW75" si="53">IF(BT$3=0,-$B$74,BT14*BT7*$B$70*(1-$B$75))</f>
        <v>0</v>
      </c>
      <c r="BU75" s="510">
        <f t="shared" si="53"/>
        <v>0</v>
      </c>
      <c r="BV75" s="510">
        <f t="shared" si="53"/>
        <v>0</v>
      </c>
      <c r="BW75" s="510">
        <f t="shared" si="53"/>
        <v>0</v>
      </c>
      <c r="BX75" s="510">
        <f t="shared" si="53"/>
        <v>0</v>
      </c>
      <c r="BY75" s="510">
        <f t="shared" si="53"/>
        <v>0</v>
      </c>
      <c r="BZ75" s="510">
        <f t="shared" si="53"/>
        <v>0</v>
      </c>
      <c r="CA75" s="510">
        <f t="shared" si="53"/>
        <v>0</v>
      </c>
      <c r="CB75" s="510">
        <f t="shared" si="53"/>
        <v>0</v>
      </c>
      <c r="CC75" s="510">
        <f t="shared" si="53"/>
        <v>0</v>
      </c>
      <c r="CD75" s="510">
        <f t="shared" si="53"/>
        <v>0</v>
      </c>
      <c r="CE75" s="510">
        <f t="shared" si="53"/>
        <v>0</v>
      </c>
      <c r="CF75" s="510">
        <f t="shared" si="53"/>
        <v>0</v>
      </c>
      <c r="CG75" s="510">
        <f t="shared" si="53"/>
        <v>0</v>
      </c>
      <c r="CH75" s="510">
        <f t="shared" si="53"/>
        <v>0</v>
      </c>
      <c r="CI75" s="510">
        <f t="shared" si="53"/>
        <v>0</v>
      </c>
      <c r="CJ75" s="510">
        <f t="shared" si="53"/>
        <v>0</v>
      </c>
      <c r="CK75" s="510">
        <f t="shared" si="53"/>
        <v>0</v>
      </c>
      <c r="CL75" s="510">
        <f t="shared" si="53"/>
        <v>0</v>
      </c>
      <c r="CM75" s="510">
        <f t="shared" si="53"/>
        <v>0</v>
      </c>
      <c r="CN75" s="510">
        <f t="shared" si="53"/>
        <v>0</v>
      </c>
      <c r="CO75" s="510">
        <f t="shared" si="53"/>
        <v>0</v>
      </c>
      <c r="CP75" s="510">
        <f t="shared" si="53"/>
        <v>0</v>
      </c>
      <c r="CQ75" s="510">
        <f t="shared" si="53"/>
        <v>0</v>
      </c>
      <c r="CR75" s="510">
        <f t="shared" si="53"/>
        <v>0</v>
      </c>
      <c r="CS75" s="510">
        <f t="shared" si="53"/>
        <v>0</v>
      </c>
      <c r="CT75" s="510">
        <f t="shared" si="53"/>
        <v>0</v>
      </c>
      <c r="CU75" s="510">
        <f t="shared" si="53"/>
        <v>0</v>
      </c>
      <c r="CV75" s="510">
        <f t="shared" si="53"/>
        <v>0</v>
      </c>
      <c r="CW75" s="510">
        <f t="shared" si="53"/>
        <v>0</v>
      </c>
      <c r="CX75" s="510">
        <f t="shared" si="53"/>
        <v>0</v>
      </c>
      <c r="CY75" s="510">
        <f t="shared" si="53"/>
        <v>0</v>
      </c>
      <c r="CZ75" s="510">
        <f t="shared" si="53"/>
        <v>0</v>
      </c>
      <c r="DA75" s="510">
        <f t="shared" si="53"/>
        <v>0</v>
      </c>
      <c r="DB75" s="510">
        <f t="shared" si="53"/>
        <v>0</v>
      </c>
      <c r="DC75" s="510">
        <f t="shared" si="53"/>
        <v>0</v>
      </c>
      <c r="DD75" s="510">
        <f t="shared" si="53"/>
        <v>0</v>
      </c>
      <c r="DE75" s="510">
        <f t="shared" si="53"/>
        <v>0</v>
      </c>
      <c r="DF75" s="510">
        <f t="shared" si="53"/>
        <v>0</v>
      </c>
      <c r="DG75" s="510">
        <f t="shared" si="53"/>
        <v>0</v>
      </c>
      <c r="DH75" s="510">
        <f t="shared" si="53"/>
        <v>0</v>
      </c>
      <c r="DI75" s="510">
        <f t="shared" si="53"/>
        <v>0</v>
      </c>
      <c r="DJ75" s="510">
        <f t="shared" si="53"/>
        <v>0</v>
      </c>
      <c r="DK75" s="510">
        <f t="shared" si="53"/>
        <v>0</v>
      </c>
      <c r="DL75" s="510">
        <f t="shared" si="53"/>
        <v>0</v>
      </c>
      <c r="DM75" s="510">
        <f t="shared" si="53"/>
        <v>0</v>
      </c>
      <c r="DN75" s="510">
        <f t="shared" si="53"/>
        <v>0</v>
      </c>
      <c r="DO75" s="510">
        <f t="shared" si="53"/>
        <v>0</v>
      </c>
      <c r="DP75" s="510">
        <f t="shared" si="53"/>
        <v>0</v>
      </c>
      <c r="DQ75" s="510">
        <f t="shared" si="53"/>
        <v>0</v>
      </c>
      <c r="DR75" s="510">
        <f t="shared" si="53"/>
        <v>0</v>
      </c>
      <c r="DS75" s="510">
        <f t="shared" si="53"/>
        <v>0</v>
      </c>
      <c r="DT75" s="510">
        <f t="shared" si="53"/>
        <v>0</v>
      </c>
      <c r="DU75" s="510">
        <f t="shared" si="53"/>
        <v>0</v>
      </c>
      <c r="DV75" s="510">
        <f t="shared" si="53"/>
        <v>0</v>
      </c>
      <c r="DW75" s="510">
        <f t="shared" si="53"/>
        <v>0</v>
      </c>
    </row>
    <row r="76" spans="1:127">
      <c r="A76" s="343" t="str">
        <f>"Total "&amp;Inputs!$A$298</f>
        <v>Total Sponsor</v>
      </c>
      <c r="B76" s="970"/>
      <c r="C76" s="970"/>
      <c r="D76" s="541">
        <f ca="1">XNPV(Inputs!$D$453,G76:DW76,$G$70:$DW$70)</f>
        <v>5060.337119445614</v>
      </c>
      <c r="E76" s="541"/>
      <c r="F76" s="518"/>
      <c r="G76" s="513">
        <f ca="1">G71+G72+G74</f>
        <v>-29635.176217946093</v>
      </c>
      <c r="H76" s="513">
        <f ca="1">H71+H72+H74</f>
        <v>953.81444327849204</v>
      </c>
      <c r="I76" s="513">
        <f ca="1">I71+I72+I74</f>
        <v>969.62352244885324</v>
      </c>
      <c r="J76" s="513">
        <f ca="1">J71+J72+J74</f>
        <v>966.95808683858422</v>
      </c>
      <c r="K76" s="513">
        <f t="shared" ref="K76:BV76" ca="1" si="54">K71+K72+K74</f>
        <v>982.98501645469378</v>
      </c>
      <c r="L76" s="513">
        <f t="shared" ca="1" si="54"/>
        <v>976.22249685676752</v>
      </c>
      <c r="M76" s="513">
        <f t="shared" ca="1" si="54"/>
        <v>986.95021660244538</v>
      </c>
      <c r="N76" s="513">
        <f t="shared" ca="1" si="54"/>
        <v>987.52143024903262</v>
      </c>
      <c r="O76" s="513">
        <f t="shared" ca="1" si="54"/>
        <v>1003.8891887614459</v>
      </c>
      <c r="P76" s="513">
        <f t="shared" ca="1" si="54"/>
        <v>999.79754657168178</v>
      </c>
      <c r="Q76" s="513">
        <f t="shared" ca="1" si="54"/>
        <v>1016.3687766253565</v>
      </c>
      <c r="R76" s="513">
        <f t="shared" ca="1" si="54"/>
        <v>1010.105208854714</v>
      </c>
      <c r="S76" s="513">
        <f t="shared" ca="1" si="54"/>
        <v>1026.8472841395997</v>
      </c>
      <c r="T76" s="513">
        <f t="shared" ca="1" si="54"/>
        <v>1033.4633032954393</v>
      </c>
      <c r="U76" s="513">
        <f t="shared" ca="1" si="54"/>
        <v>1044.8200428920936</v>
      </c>
      <c r="V76" s="513">
        <f t="shared" ca="1" si="54"/>
        <v>1052.5616730953666</v>
      </c>
      <c r="W76" s="513">
        <f t="shared" ca="1" si="54"/>
        <v>1070.0074466825831</v>
      </c>
      <c r="X76" s="513">
        <f t="shared" ca="1" si="54"/>
        <v>1075.997273278736</v>
      </c>
      <c r="Y76" s="513">
        <f t="shared" ca="1" si="54"/>
        <v>1093.8314822281063</v>
      </c>
      <c r="Z76" s="513">
        <f t="shared" ca="1" si="54"/>
        <v>1098.9258334749043</v>
      </c>
      <c r="AA76" s="513">
        <f t="shared" ca="1" si="54"/>
        <v>1117.1400738087414</v>
      </c>
      <c r="AB76" s="513">
        <f t="shared" ca="1" si="54"/>
        <v>1120.9576994757822</v>
      </c>
      <c r="AC76" s="513">
        <f t="shared" ca="1" si="54"/>
        <v>1133.2759159535376</v>
      </c>
      <c r="AD76" s="513">
        <f t="shared" ca="1" si="54"/>
        <v>1141.7881577366957</v>
      </c>
      <c r="AE76" s="513">
        <f t="shared" ca="1" si="54"/>
        <v>1160.7128233345416</v>
      </c>
      <c r="AF76" s="513">
        <f t="shared" ca="1" si="54"/>
        <v>3233.6327497644638</v>
      </c>
      <c r="AG76" s="513">
        <f t="shared" ca="1" si="54"/>
        <v>3167.0398353125461</v>
      </c>
      <c r="AH76" s="513">
        <f t="shared" ca="1" si="54"/>
        <v>3265.2642640524441</v>
      </c>
      <c r="AI76" s="513">
        <f t="shared" ca="1" si="54"/>
        <v>2395.5812421298256</v>
      </c>
      <c r="AJ76" s="513">
        <f t="shared" ca="1" si="54"/>
        <v>6191.8377939076463</v>
      </c>
      <c r="AK76" s="513">
        <f t="shared" ca="1" si="54"/>
        <v>5175.3396451577319</v>
      </c>
      <c r="AL76" s="513">
        <f t="shared" ca="1" si="54"/>
        <v>6212.2931546195068</v>
      </c>
      <c r="AM76" s="513">
        <f t="shared" ca="1" si="54"/>
        <v>5090.7545084397443</v>
      </c>
      <c r="AN76" s="513">
        <f t="shared" ca="1" si="54"/>
        <v>6422.2824265754589</v>
      </c>
      <c r="AO76" s="513">
        <f t="shared" ca="1" si="54"/>
        <v>5092.5182705786492</v>
      </c>
      <c r="AP76" s="513">
        <f t="shared" ca="1" si="54"/>
        <v>6585.9464909026956</v>
      </c>
      <c r="AQ76" s="513">
        <f t="shared" ca="1" si="54"/>
        <v>5050.1749166752115</v>
      </c>
      <c r="AR76" s="513">
        <f t="shared" ca="1" si="54"/>
        <v>6765.0886972157923</v>
      </c>
      <c r="AS76" s="513">
        <f t="shared" ca="1" si="54"/>
        <v>5028.179778912564</v>
      </c>
      <c r="AT76" s="513">
        <f t="shared" ca="1" si="54"/>
        <v>6911.8477723177066</v>
      </c>
      <c r="AU76" s="513">
        <f t="shared" ca="1" si="54"/>
        <v>4605.0854775655007</v>
      </c>
      <c r="AV76" s="513">
        <f t="shared" ca="1" si="54"/>
        <v>7037.2442080905275</v>
      </c>
      <c r="AW76" s="513">
        <f t="shared" ca="1" si="54"/>
        <v>4599.4806067243626</v>
      </c>
      <c r="AX76" s="513">
        <f t="shared" ca="1" si="54"/>
        <v>7202.2921479137076</v>
      </c>
      <c r="AY76" s="513">
        <f t="shared" ca="1" si="54"/>
        <v>4707.3544812054788</v>
      </c>
      <c r="AZ76" s="513">
        <f t="shared" ca="1" si="54"/>
        <v>7426.0322840528779</v>
      </c>
      <c r="BA76" s="513">
        <f t="shared" ca="1" si="54"/>
        <v>4819.5765571006923</v>
      </c>
      <c r="BB76" s="513">
        <f t="shared" ca="1" si="54"/>
        <v>7552.4928393020573</v>
      </c>
      <c r="BC76" s="513">
        <f t="shared" ca="1" si="54"/>
        <v>4936.2425574001845</v>
      </c>
      <c r="BD76" s="513">
        <f t="shared" ca="1" si="54"/>
        <v>7701.5347465538525</v>
      </c>
      <c r="BE76" s="513">
        <f t="shared" ca="1" si="54"/>
        <v>5033.6550304824368</v>
      </c>
      <c r="BF76" s="513">
        <f t="shared" ca="1" si="54"/>
        <v>7870.6565164874501</v>
      </c>
      <c r="BG76" s="513">
        <f t="shared" ca="1" si="54"/>
        <v>5144.1915243119638</v>
      </c>
      <c r="BH76" s="513">
        <f t="shared" ca="1" si="54"/>
        <v>8037.566390943608</v>
      </c>
      <c r="BI76" s="513">
        <f t="shared" ca="1" si="54"/>
        <v>5216.4689126277972</v>
      </c>
      <c r="BJ76" s="513">
        <f t="shared" ca="1" si="54"/>
        <v>8123.1532287047658</v>
      </c>
      <c r="BK76" s="513">
        <f t="shared" ca="1" si="54"/>
        <v>5309.2211434020646</v>
      </c>
      <c r="BL76" s="513">
        <f t="shared" ca="1" si="54"/>
        <v>8221.4050286708589</v>
      </c>
      <c r="BM76" s="513">
        <f t="shared" ca="1" si="54"/>
        <v>5373.4376513357065</v>
      </c>
      <c r="BN76" s="513">
        <f t="shared" ca="1" si="54"/>
        <v>8264.4383934860307</v>
      </c>
      <c r="BO76" s="513">
        <f t="shared" ca="1" si="54"/>
        <v>5401.5638781734651</v>
      </c>
      <c r="BP76" s="513">
        <f t="shared" ca="1" si="54"/>
        <v>0</v>
      </c>
      <c r="BQ76" s="513">
        <f t="shared" ca="1" si="54"/>
        <v>0</v>
      </c>
      <c r="BR76" s="513">
        <f t="shared" ca="1" si="54"/>
        <v>0</v>
      </c>
      <c r="BS76" s="513">
        <f t="shared" ca="1" si="54"/>
        <v>0</v>
      </c>
      <c r="BT76" s="513">
        <f t="shared" ca="1" si="54"/>
        <v>0</v>
      </c>
      <c r="BU76" s="513">
        <f t="shared" ca="1" si="54"/>
        <v>0</v>
      </c>
      <c r="BV76" s="513">
        <f t="shared" ca="1" si="54"/>
        <v>0</v>
      </c>
      <c r="BW76" s="513">
        <f t="shared" ref="BW76:DW76" ca="1" si="55">BW71+BW72+BW74</f>
        <v>0</v>
      </c>
      <c r="BX76" s="513">
        <f t="shared" ca="1" si="55"/>
        <v>0</v>
      </c>
      <c r="BY76" s="513">
        <f t="shared" ca="1" si="55"/>
        <v>0</v>
      </c>
      <c r="BZ76" s="513">
        <f t="shared" ca="1" si="55"/>
        <v>0</v>
      </c>
      <c r="CA76" s="513">
        <f t="shared" ca="1" si="55"/>
        <v>0</v>
      </c>
      <c r="CB76" s="513">
        <f t="shared" ca="1" si="55"/>
        <v>0</v>
      </c>
      <c r="CC76" s="513">
        <f t="shared" ca="1" si="55"/>
        <v>0</v>
      </c>
      <c r="CD76" s="513">
        <f t="shared" ca="1" si="55"/>
        <v>0</v>
      </c>
      <c r="CE76" s="513">
        <f t="shared" ca="1" si="55"/>
        <v>0</v>
      </c>
      <c r="CF76" s="513">
        <f t="shared" ca="1" si="55"/>
        <v>0</v>
      </c>
      <c r="CG76" s="513">
        <f t="shared" ca="1" si="55"/>
        <v>0</v>
      </c>
      <c r="CH76" s="513">
        <f t="shared" ca="1" si="55"/>
        <v>0</v>
      </c>
      <c r="CI76" s="513">
        <f t="shared" ca="1" si="55"/>
        <v>0</v>
      </c>
      <c r="CJ76" s="513">
        <f t="shared" ca="1" si="55"/>
        <v>0</v>
      </c>
      <c r="CK76" s="513">
        <f t="shared" ca="1" si="55"/>
        <v>0</v>
      </c>
      <c r="CL76" s="513">
        <f t="shared" ca="1" si="55"/>
        <v>0</v>
      </c>
      <c r="CM76" s="513">
        <f t="shared" ca="1" si="55"/>
        <v>0</v>
      </c>
      <c r="CN76" s="513">
        <f t="shared" ca="1" si="55"/>
        <v>0</v>
      </c>
      <c r="CO76" s="513">
        <f t="shared" ca="1" si="55"/>
        <v>0</v>
      </c>
      <c r="CP76" s="513">
        <f t="shared" ca="1" si="55"/>
        <v>0</v>
      </c>
      <c r="CQ76" s="513">
        <f t="shared" ca="1" si="55"/>
        <v>0</v>
      </c>
      <c r="CR76" s="513">
        <f t="shared" ca="1" si="55"/>
        <v>0</v>
      </c>
      <c r="CS76" s="513">
        <f t="shared" ca="1" si="55"/>
        <v>0</v>
      </c>
      <c r="CT76" s="513">
        <f t="shared" ca="1" si="55"/>
        <v>0</v>
      </c>
      <c r="CU76" s="513">
        <f t="shared" ca="1" si="55"/>
        <v>0</v>
      </c>
      <c r="CV76" s="513">
        <f t="shared" ca="1" si="55"/>
        <v>0</v>
      </c>
      <c r="CW76" s="513">
        <f t="shared" ca="1" si="55"/>
        <v>0</v>
      </c>
      <c r="CX76" s="513">
        <f t="shared" ca="1" si="55"/>
        <v>0</v>
      </c>
      <c r="CY76" s="513">
        <f t="shared" ca="1" si="55"/>
        <v>0</v>
      </c>
      <c r="CZ76" s="513">
        <f t="shared" ca="1" si="55"/>
        <v>0</v>
      </c>
      <c r="DA76" s="513">
        <f t="shared" ca="1" si="55"/>
        <v>0</v>
      </c>
      <c r="DB76" s="513">
        <f t="shared" ca="1" si="55"/>
        <v>0</v>
      </c>
      <c r="DC76" s="513">
        <f t="shared" ca="1" si="55"/>
        <v>0</v>
      </c>
      <c r="DD76" s="513">
        <f t="shared" ca="1" si="55"/>
        <v>0</v>
      </c>
      <c r="DE76" s="513">
        <f t="shared" ca="1" si="55"/>
        <v>0</v>
      </c>
      <c r="DF76" s="513">
        <f t="shared" ca="1" si="55"/>
        <v>0</v>
      </c>
      <c r="DG76" s="513">
        <f t="shared" ca="1" si="55"/>
        <v>0</v>
      </c>
      <c r="DH76" s="513">
        <f t="shared" ca="1" si="55"/>
        <v>0</v>
      </c>
      <c r="DI76" s="513">
        <f t="shared" ca="1" si="55"/>
        <v>0</v>
      </c>
      <c r="DJ76" s="513">
        <f t="shared" ca="1" si="55"/>
        <v>0</v>
      </c>
      <c r="DK76" s="513">
        <f t="shared" ca="1" si="55"/>
        <v>0</v>
      </c>
      <c r="DL76" s="513">
        <f t="shared" ca="1" si="55"/>
        <v>0</v>
      </c>
      <c r="DM76" s="513">
        <f t="shared" ca="1" si="55"/>
        <v>0</v>
      </c>
      <c r="DN76" s="513">
        <f t="shared" ca="1" si="55"/>
        <v>0</v>
      </c>
      <c r="DO76" s="513">
        <f t="shared" ca="1" si="55"/>
        <v>0</v>
      </c>
      <c r="DP76" s="513">
        <f t="shared" ca="1" si="55"/>
        <v>0</v>
      </c>
      <c r="DQ76" s="513">
        <f t="shared" ca="1" si="55"/>
        <v>0</v>
      </c>
      <c r="DR76" s="513">
        <f t="shared" ca="1" si="55"/>
        <v>0</v>
      </c>
      <c r="DS76" s="513">
        <f t="shared" ca="1" si="55"/>
        <v>0</v>
      </c>
      <c r="DT76" s="513">
        <f t="shared" ca="1" si="55"/>
        <v>0</v>
      </c>
      <c r="DU76" s="513">
        <f t="shared" ca="1" si="55"/>
        <v>0</v>
      </c>
      <c r="DV76" s="513">
        <f t="shared" ca="1" si="55"/>
        <v>0</v>
      </c>
      <c r="DW76" s="513">
        <f t="shared" ca="1" si="55"/>
        <v>0</v>
      </c>
    </row>
    <row r="77" spans="1:127">
      <c r="B77" s="970"/>
      <c r="C77" s="970"/>
      <c r="D77" s="471"/>
      <c r="E77" s="471"/>
    </row>
    <row r="78" spans="1:127">
      <c r="A78" s="860" t="str">
        <f>Inputs!$A$298&amp;" Distribution Flows"</f>
        <v>Sponsor Distribution Flows</v>
      </c>
      <c r="B78" s="861"/>
      <c r="C78" s="861"/>
      <c r="D78" s="962"/>
      <c r="E78" s="863"/>
      <c r="F78" s="1127"/>
      <c r="G78" s="638">
        <f>G$23</f>
        <v>46934</v>
      </c>
      <c r="H78" s="638">
        <f t="shared" ref="H78:BS78" si="56">H$23</f>
        <v>47665</v>
      </c>
      <c r="I78" s="638">
        <f t="shared" si="56"/>
        <v>47849</v>
      </c>
      <c r="J78" s="638">
        <f t="shared" si="56"/>
        <v>48030</v>
      </c>
      <c r="K78" s="638">
        <f t="shared" si="56"/>
        <v>48214</v>
      </c>
      <c r="L78" s="638">
        <f t="shared" si="56"/>
        <v>48396</v>
      </c>
      <c r="M78" s="638">
        <f t="shared" si="56"/>
        <v>48580</v>
      </c>
      <c r="N78" s="638">
        <f t="shared" si="56"/>
        <v>48761</v>
      </c>
      <c r="O78" s="638">
        <f t="shared" si="56"/>
        <v>48945</v>
      </c>
      <c r="P78" s="638">
        <f t="shared" si="56"/>
        <v>49126</v>
      </c>
      <c r="Q78" s="638">
        <f t="shared" si="56"/>
        <v>49310</v>
      </c>
      <c r="R78" s="638">
        <f t="shared" si="56"/>
        <v>49491</v>
      </c>
      <c r="S78" s="638">
        <f t="shared" si="56"/>
        <v>49675</v>
      </c>
      <c r="T78" s="638">
        <f t="shared" si="56"/>
        <v>49857</v>
      </c>
      <c r="U78" s="638">
        <f t="shared" si="56"/>
        <v>50041</v>
      </c>
      <c r="V78" s="638">
        <f t="shared" si="56"/>
        <v>50222</v>
      </c>
      <c r="W78" s="638">
        <f t="shared" si="56"/>
        <v>50406</v>
      </c>
      <c r="X78" s="638">
        <f t="shared" si="56"/>
        <v>50587</v>
      </c>
      <c r="Y78" s="638">
        <f t="shared" si="56"/>
        <v>50771</v>
      </c>
      <c r="Z78" s="638">
        <f t="shared" si="56"/>
        <v>50952</v>
      </c>
      <c r="AA78" s="638">
        <f t="shared" si="56"/>
        <v>51136</v>
      </c>
      <c r="AB78" s="638">
        <f t="shared" si="56"/>
        <v>51318</v>
      </c>
      <c r="AC78" s="638">
        <f t="shared" si="56"/>
        <v>51502</v>
      </c>
      <c r="AD78" s="638">
        <f t="shared" si="56"/>
        <v>51683</v>
      </c>
      <c r="AE78" s="638">
        <f t="shared" si="56"/>
        <v>51867</v>
      </c>
      <c r="AF78" s="638">
        <f t="shared" si="56"/>
        <v>52048</v>
      </c>
      <c r="AG78" s="638">
        <f t="shared" si="56"/>
        <v>52232</v>
      </c>
      <c r="AH78" s="638">
        <f t="shared" si="56"/>
        <v>52413</v>
      </c>
      <c r="AI78" s="638">
        <f t="shared" si="56"/>
        <v>52597</v>
      </c>
      <c r="AJ78" s="638">
        <f t="shared" si="56"/>
        <v>52779</v>
      </c>
      <c r="AK78" s="638">
        <f t="shared" si="56"/>
        <v>52963</v>
      </c>
      <c r="AL78" s="638">
        <f t="shared" si="56"/>
        <v>53144</v>
      </c>
      <c r="AM78" s="638">
        <f t="shared" si="56"/>
        <v>53328</v>
      </c>
      <c r="AN78" s="638">
        <f t="shared" si="56"/>
        <v>53509</v>
      </c>
      <c r="AO78" s="638">
        <f t="shared" si="56"/>
        <v>53693</v>
      </c>
      <c r="AP78" s="638">
        <f t="shared" si="56"/>
        <v>53874</v>
      </c>
      <c r="AQ78" s="638">
        <f t="shared" si="56"/>
        <v>54058</v>
      </c>
      <c r="AR78" s="638">
        <f t="shared" si="56"/>
        <v>54240</v>
      </c>
      <c r="AS78" s="638">
        <f t="shared" si="56"/>
        <v>54424</v>
      </c>
      <c r="AT78" s="638">
        <f t="shared" si="56"/>
        <v>54605</v>
      </c>
      <c r="AU78" s="638">
        <f t="shared" si="56"/>
        <v>54789</v>
      </c>
      <c r="AV78" s="638">
        <f t="shared" si="56"/>
        <v>54970</v>
      </c>
      <c r="AW78" s="638">
        <f t="shared" si="56"/>
        <v>55154</v>
      </c>
      <c r="AX78" s="638">
        <f t="shared" si="56"/>
        <v>55335</v>
      </c>
      <c r="AY78" s="638">
        <f t="shared" si="56"/>
        <v>55519</v>
      </c>
      <c r="AZ78" s="638">
        <f t="shared" si="56"/>
        <v>55701</v>
      </c>
      <c r="BA78" s="638">
        <f t="shared" si="56"/>
        <v>55885</v>
      </c>
      <c r="BB78" s="638">
        <f t="shared" si="56"/>
        <v>56066</v>
      </c>
      <c r="BC78" s="638">
        <f t="shared" si="56"/>
        <v>56250</v>
      </c>
      <c r="BD78" s="638">
        <f t="shared" si="56"/>
        <v>56431</v>
      </c>
      <c r="BE78" s="638">
        <f t="shared" si="56"/>
        <v>56615</v>
      </c>
      <c r="BF78" s="638">
        <f t="shared" si="56"/>
        <v>56796</v>
      </c>
      <c r="BG78" s="638">
        <f t="shared" si="56"/>
        <v>56980</v>
      </c>
      <c r="BH78" s="638">
        <f t="shared" si="56"/>
        <v>57162</v>
      </c>
      <c r="BI78" s="638">
        <f t="shared" si="56"/>
        <v>57346</v>
      </c>
      <c r="BJ78" s="638">
        <f t="shared" si="56"/>
        <v>57527</v>
      </c>
      <c r="BK78" s="638">
        <f t="shared" si="56"/>
        <v>57711</v>
      </c>
      <c r="BL78" s="638">
        <f t="shared" si="56"/>
        <v>57892</v>
      </c>
      <c r="BM78" s="638">
        <f t="shared" si="56"/>
        <v>58076</v>
      </c>
      <c r="BN78" s="638">
        <f t="shared" si="56"/>
        <v>58257</v>
      </c>
      <c r="BO78" s="638">
        <f t="shared" si="56"/>
        <v>58441</v>
      </c>
      <c r="BP78" s="638">
        <f t="shared" si="56"/>
        <v>58623</v>
      </c>
      <c r="BQ78" s="638">
        <f t="shared" si="56"/>
        <v>58807</v>
      </c>
      <c r="BR78" s="638">
        <f t="shared" si="56"/>
        <v>58988</v>
      </c>
      <c r="BS78" s="638">
        <f t="shared" si="56"/>
        <v>59172</v>
      </c>
      <c r="BT78" s="638">
        <f t="shared" ref="BT78:DW78" si="57">BT$23</f>
        <v>59353</v>
      </c>
      <c r="BU78" s="638">
        <f t="shared" si="57"/>
        <v>59537</v>
      </c>
      <c r="BV78" s="638">
        <f t="shared" si="57"/>
        <v>59718</v>
      </c>
      <c r="BW78" s="638">
        <f t="shared" si="57"/>
        <v>59902</v>
      </c>
      <c r="BX78" s="638">
        <f t="shared" si="57"/>
        <v>60084</v>
      </c>
      <c r="BY78" s="638">
        <f t="shared" si="57"/>
        <v>60268</v>
      </c>
      <c r="BZ78" s="638">
        <f t="shared" si="57"/>
        <v>60449</v>
      </c>
      <c r="CA78" s="638">
        <f t="shared" si="57"/>
        <v>60633</v>
      </c>
      <c r="CB78" s="638">
        <f t="shared" si="57"/>
        <v>60814</v>
      </c>
      <c r="CC78" s="638">
        <f t="shared" si="57"/>
        <v>60998</v>
      </c>
      <c r="CD78" s="638">
        <f t="shared" si="57"/>
        <v>61179</v>
      </c>
      <c r="CE78" s="638">
        <f t="shared" si="57"/>
        <v>61363</v>
      </c>
      <c r="CF78" s="638">
        <f t="shared" si="57"/>
        <v>61545</v>
      </c>
      <c r="CG78" s="638">
        <f t="shared" si="57"/>
        <v>61729</v>
      </c>
      <c r="CH78" s="638">
        <f t="shared" si="57"/>
        <v>61910</v>
      </c>
      <c r="CI78" s="638">
        <f t="shared" si="57"/>
        <v>62094</v>
      </c>
      <c r="CJ78" s="638">
        <f t="shared" si="57"/>
        <v>62275</v>
      </c>
      <c r="CK78" s="638">
        <f t="shared" si="57"/>
        <v>62459</v>
      </c>
      <c r="CL78" s="638">
        <f t="shared" si="57"/>
        <v>62640</v>
      </c>
      <c r="CM78" s="638">
        <f t="shared" si="57"/>
        <v>62824</v>
      </c>
      <c r="CN78" s="638">
        <f t="shared" si="57"/>
        <v>63006</v>
      </c>
      <c r="CO78" s="638">
        <f t="shared" si="57"/>
        <v>63190</v>
      </c>
      <c r="CP78" s="638">
        <f t="shared" si="57"/>
        <v>63371</v>
      </c>
      <c r="CQ78" s="638">
        <f t="shared" si="57"/>
        <v>63555</v>
      </c>
      <c r="CR78" s="638">
        <f t="shared" si="57"/>
        <v>63736</v>
      </c>
      <c r="CS78" s="638">
        <f t="shared" si="57"/>
        <v>63920</v>
      </c>
      <c r="CT78" s="638">
        <f t="shared" si="57"/>
        <v>64101</v>
      </c>
      <c r="CU78" s="638">
        <f t="shared" si="57"/>
        <v>64285</v>
      </c>
      <c r="CV78" s="638">
        <f t="shared" si="57"/>
        <v>64467</v>
      </c>
      <c r="CW78" s="638">
        <f t="shared" si="57"/>
        <v>64651</v>
      </c>
      <c r="CX78" s="638">
        <f t="shared" si="57"/>
        <v>64832</v>
      </c>
      <c r="CY78" s="638">
        <f t="shared" si="57"/>
        <v>65016</v>
      </c>
      <c r="CZ78" s="638">
        <f t="shared" si="57"/>
        <v>65197</v>
      </c>
      <c r="DA78" s="638">
        <f t="shared" si="57"/>
        <v>65381</v>
      </c>
      <c r="DB78" s="638">
        <f t="shared" si="57"/>
        <v>65562</v>
      </c>
      <c r="DC78" s="638">
        <f t="shared" si="57"/>
        <v>65746</v>
      </c>
      <c r="DD78" s="638">
        <f t="shared" si="57"/>
        <v>65928</v>
      </c>
      <c r="DE78" s="638">
        <f t="shared" si="57"/>
        <v>66112</v>
      </c>
      <c r="DF78" s="638">
        <f t="shared" si="57"/>
        <v>66293</v>
      </c>
      <c r="DG78" s="638">
        <f t="shared" si="57"/>
        <v>66477</v>
      </c>
      <c r="DH78" s="638">
        <f t="shared" si="57"/>
        <v>66658</v>
      </c>
      <c r="DI78" s="638">
        <f t="shared" si="57"/>
        <v>66842</v>
      </c>
      <c r="DJ78" s="638">
        <f t="shared" si="57"/>
        <v>67023</v>
      </c>
      <c r="DK78" s="638">
        <f t="shared" si="57"/>
        <v>67207</v>
      </c>
      <c r="DL78" s="638">
        <f t="shared" si="57"/>
        <v>67389</v>
      </c>
      <c r="DM78" s="638">
        <f t="shared" si="57"/>
        <v>67573</v>
      </c>
      <c r="DN78" s="638">
        <f t="shared" si="57"/>
        <v>67754</v>
      </c>
      <c r="DO78" s="638">
        <f t="shared" si="57"/>
        <v>67938</v>
      </c>
      <c r="DP78" s="638">
        <f t="shared" si="57"/>
        <v>68119</v>
      </c>
      <c r="DQ78" s="638">
        <f t="shared" si="57"/>
        <v>68303</v>
      </c>
      <c r="DR78" s="638">
        <f t="shared" si="57"/>
        <v>68484</v>
      </c>
      <c r="DS78" s="638">
        <f t="shared" si="57"/>
        <v>68668</v>
      </c>
      <c r="DT78" s="638">
        <f t="shared" si="57"/>
        <v>68850</v>
      </c>
      <c r="DU78" s="638">
        <f t="shared" si="57"/>
        <v>69034</v>
      </c>
      <c r="DV78" s="638">
        <f t="shared" si="57"/>
        <v>69215</v>
      </c>
      <c r="DW78" s="638">
        <f t="shared" si="57"/>
        <v>69399</v>
      </c>
    </row>
    <row r="79" spans="1:127">
      <c r="A79" s="1017" t="str">
        <f>A71</f>
        <v>SHL Principal</v>
      </c>
      <c r="B79" s="970"/>
      <c r="C79" s="970"/>
      <c r="D79" s="471"/>
      <c r="E79" s="471"/>
      <c r="F79" s="518"/>
      <c r="G79" s="510">
        <f ca="1">(G$78=$B$9)*G71+((G$78-G$70)/(H$70-G$70)*H71+(G$70-F$78)/(G$70-F$70)*G71)*(G$78&gt;$B$10)+IF(G$78=$B$10,SUM($F71:F71)-SUM($F79:F79)+G71+(G$78-G$70)/(H$70-G$70)*H71,0)</f>
        <v>-29135.176217946093</v>
      </c>
      <c r="H79" s="510">
        <f ca="1">(H$78=$B$9)*H71+((H$78-H$70)/(I$70-H$70)*I71+(H$70-G$78)/(H$70-G$70)*H71)*(H$78&gt;$B$10)+IF(H$78=$B$10,SUM($F71:G71)-SUM($F79:G79)+H71+(H$78-H$70)/(I$70-H$70)*I71,0)</f>
        <v>0</v>
      </c>
      <c r="I79" s="510">
        <f ca="1">(I$78=$B$9)*I71+((I$78-I$70)/(J$70-I$70)*J71+(I$70-H$78)/(I$70-H$70)*I71)*(I$78&gt;$B$10)+IF(I$78=$B$10,SUM($F71:H71)-SUM($F79:H79)+I71+(I$78-I$70)/(J$70-I$70)*J71,0)</f>
        <v>0</v>
      </c>
      <c r="J79" s="510">
        <f ca="1">(J$78=$B$9)*J71+((J$78-J$70)/(K$70-J$70)*K71+(J$70-I$78)/(J$70-I$70)*J71)*(J$78&gt;$B$10)+IF(J$78=$B$10,SUM($F71:I71)-SUM($F79:I79)+J71+(J$78-J$70)/(K$70-J$70)*K71,0)</f>
        <v>0</v>
      </c>
      <c r="K79" s="510">
        <f ca="1">(K$78=$B$9)*K71+((K$78-K$70)/(L$70-K$70)*L71+(K$70-J$78)/(K$70-J$70)*K71)*(K$78&gt;$B$10)+IF(K$78=$B$10,SUM($F71:J71)-SUM($F79:J79)+K71+(K$78-K$70)/(L$70-K$70)*L71,0)</f>
        <v>0</v>
      </c>
      <c r="L79" s="510">
        <f ca="1">(L$78=$B$9)*L71+((L$78-L$70)/(M$70-L$70)*M71+(L$70-K$78)/(L$70-K$70)*L71)*(L$78&gt;$B$10)+IF(L$78=$B$10,SUM($F71:K71)-SUM($F79:K79)+L71+(L$78-L$70)/(M$70-L$70)*M71,0)</f>
        <v>0</v>
      </c>
      <c r="M79" s="510">
        <f ca="1">(M$78=$B$9)*M71+((M$78-M$70)/(N$70-M$70)*N71+(M$70-L$78)/(M$70-L$70)*M71)*(M$78&gt;$B$10)+IF(M$78=$B$10,SUM($F71:L71)-SUM($F79:L79)+M71+(M$78-M$70)/(N$70-M$70)*N71,0)</f>
        <v>0</v>
      </c>
      <c r="N79" s="510">
        <f ca="1">(N$78=$B$9)*N71+((N$78-N$70)/(O$70-N$70)*O71+(N$70-M$78)/(N$70-M$70)*N71)*(N$78&gt;$B$10)+IF(N$78=$B$10,SUM($F71:M71)-SUM($F79:M79)+N71+(N$78-N$70)/(O$70-N$70)*O71,0)</f>
        <v>0</v>
      </c>
      <c r="O79" s="510">
        <f ca="1">(O$78=$B$9)*O71+((O$78-O$70)/(P$70-O$70)*P71+(O$70-N$78)/(O$70-N$70)*O71)*(O$78&gt;$B$10)+IF(O$78=$B$10,SUM($F71:N71)-SUM($F79:N79)+O71+(O$78-O$70)/(P$70-O$70)*P71,0)</f>
        <v>0</v>
      </c>
      <c r="P79" s="510">
        <f ca="1">(P$78=$B$9)*P71+((P$78-P$70)/(Q$70-P$70)*Q71+(P$70-O$78)/(P$70-O$70)*P71)*(P$78&gt;$B$10)+IF(P$78=$B$10,SUM($F71:O71)-SUM($F79:O79)+P71+(P$78-P$70)/(Q$70-P$70)*Q71,0)</f>
        <v>0</v>
      </c>
      <c r="Q79" s="510">
        <f ca="1">(Q$78=$B$9)*Q71+((Q$78-Q$70)/(R$70-Q$70)*R71+(Q$70-P$78)/(Q$70-P$70)*Q71)*(Q$78&gt;$B$10)+IF(Q$78=$B$10,SUM($F71:P71)-SUM($F79:P79)+Q71+(Q$78-Q$70)/(R$70-Q$70)*R71,0)</f>
        <v>0</v>
      </c>
      <c r="R79" s="510">
        <f ca="1">(R$78=$B$9)*R71+((R$78-R$70)/(S$70-R$70)*S71+(R$70-Q$78)/(R$70-Q$70)*R71)*(R$78&gt;$B$10)+IF(R$78=$B$10,SUM($F71:Q71)-SUM($F79:Q79)+R71+(R$78-R$70)/(S$70-R$70)*S71,0)</f>
        <v>0</v>
      </c>
      <c r="S79" s="510">
        <f ca="1">(S$78=$B$9)*S71+((S$78-S$70)/(T$70-S$70)*T71+(S$70-R$78)/(S$70-R$70)*S71)*(S$78&gt;$B$10)+IF(S$78=$B$10,SUM($F71:R71)-SUM($F79:R79)+S71+(S$78-S$70)/(T$70-S$70)*T71,0)</f>
        <v>0</v>
      </c>
      <c r="T79" s="510">
        <f ca="1">(T$78=$B$9)*T71+((T$78-T$70)/(U$70-T$70)*U71+(T$70-S$78)/(T$70-S$70)*T71)*(T$78&gt;$B$10)+IF(T$78=$B$10,SUM($F71:S71)-SUM($F79:S79)+T71+(T$78-T$70)/(U$70-T$70)*U71,0)</f>
        <v>0</v>
      </c>
      <c r="U79" s="510">
        <f ca="1">(U$78=$B$9)*U71+((U$78-U$70)/(V$70-U$70)*V71+(U$70-T$78)/(U$70-T$70)*U71)*(U$78&gt;$B$10)+IF(U$78=$B$10,SUM($F71:T71)-SUM($F79:T79)+U71+(U$78-U$70)/(V$70-U$70)*V71,0)</f>
        <v>0</v>
      </c>
      <c r="V79" s="510">
        <f ca="1">(V$78=$B$9)*V71+((V$78-V$70)/(W$70-V$70)*W71+(V$70-U$78)/(V$70-U$70)*V71)*(V$78&gt;$B$10)+IF(V$78=$B$10,SUM($F71:U71)-SUM($F79:U79)+V71+(V$78-V$70)/(W$70-V$70)*W71,0)</f>
        <v>0</v>
      </c>
      <c r="W79" s="510">
        <f ca="1">(W$78=$B$9)*W71+((W$78-W$70)/(X$70-W$70)*X71+(W$70-V$78)/(W$70-V$70)*W71)*(W$78&gt;$B$10)+IF(W$78=$B$10,SUM($F71:V71)-SUM($F79:V79)+W71+(W$78-W$70)/(X$70-W$70)*X71,0)</f>
        <v>0</v>
      </c>
      <c r="X79" s="510">
        <f ca="1">(X$78=$B$9)*X71+((X$78-X$70)/(Y$70-X$70)*Y71+(X$70-W$78)/(X$70-W$70)*X71)*(X$78&gt;$B$10)+IF(X$78=$B$10,SUM($F71:W71)-SUM($F79:W79)+X71+(X$78-X$70)/(Y$70-X$70)*Y71,0)</f>
        <v>0</v>
      </c>
      <c r="Y79" s="510">
        <f ca="1">(Y$78=$B$9)*Y71+((Y$78-Y$70)/(Z$70-Y$70)*Z71+(Y$70-X$78)/(Y$70-X$70)*Y71)*(Y$78&gt;$B$10)+IF(Y$78=$B$10,SUM($F71:X71)-SUM($F79:X79)+Y71+(Y$78-Y$70)/(Z$70-Y$70)*Z71,0)</f>
        <v>0</v>
      </c>
      <c r="Z79" s="510">
        <f ca="1">(Z$78=$B$9)*Z71+((Z$78-Z$70)/(AA$70-Z$70)*AA71+(Z$70-Y$78)/(Z$70-Y$70)*Z71)*(Z$78&gt;$B$10)+IF(Z$78=$B$10,SUM($F71:Y71)-SUM($F79:Y79)+Z71+(Z$78-Z$70)/(AA$70-Z$70)*AA71,0)</f>
        <v>0</v>
      </c>
      <c r="AA79" s="510">
        <f ca="1">(AA$78=$B$9)*AA71+((AA$78-AA$70)/(AB$70-AA$70)*AB71+(AA$70-Z$78)/(AA$70-Z$70)*AA71)*(AA$78&gt;$B$10)+IF(AA$78=$B$10,SUM($F71:Z71)-SUM($F79:Z79)+AA71+(AA$78-AA$70)/(AB$70-AA$70)*AB71,0)</f>
        <v>0</v>
      </c>
      <c r="AB79" s="510">
        <f ca="1">(AB$78=$B$9)*AB71+((AB$78-AB$70)/(AC$70-AB$70)*AC71+(AB$70-AA$78)/(AB$70-AA$70)*AB71)*(AB$78&gt;$B$10)+IF(AB$78=$B$10,SUM($F71:AA71)-SUM($F79:AA79)+AB71+(AB$78-AB$70)/(AC$70-AB$70)*AC71,0)</f>
        <v>0</v>
      </c>
      <c r="AC79" s="510">
        <f ca="1">(AC$78=$B$9)*AC71+((AC$78-AC$70)/(AD$70-AC$70)*AD71+(AC$70-AB$78)/(AC$70-AB$70)*AC71)*(AC$78&gt;$B$10)+IF(AC$78=$B$10,SUM($F71:AB71)-SUM($F79:AB79)+AC71+(AC$78-AC$70)/(AD$70-AC$70)*AD71,0)</f>
        <v>0</v>
      </c>
      <c r="AD79" s="510">
        <f ca="1">(AD$78=$B$9)*AD71+((AD$78-AD$70)/(AE$70-AD$70)*AE71+(AD$70-AC$78)/(AD$70-AC$70)*AD71)*(AD$78&gt;$B$10)+IF(AD$78=$B$10,SUM($F71:AC71)-SUM($F79:AC79)+AD71+(AD$78-AD$70)/(AE$70-AD$70)*AE71,0)</f>
        <v>0</v>
      </c>
      <c r="AE79" s="510">
        <f ca="1">(AE$78=$B$9)*AE71+((AE$78-AE$70)/(AF$70-AE$70)*AF71+(AE$70-AD$78)/(AE$70-AD$70)*AE71)*(AE$78&gt;$B$10)+IF(AE$78=$B$10,SUM($F71:AD71)-SUM($F79:AD79)+AE71+(AE$78-AE$70)/(AF$70-AE$70)*AF71,0)</f>
        <v>8.2805636259471456</v>
      </c>
      <c r="AF79" s="510">
        <f ca="1">(AF$78=$B$9)*AF71+((AF$78-AF$70)/(AG$70-AF$70)*AG71+(AF$70-AE$78)/(AF$70-AE$70)*AF71)*(AF$78&gt;$B$10)+IF(AF$78=$B$10,SUM($F71:AE71)-SUM($F79:AE79)+AF71+(AF$78-AF$70)/(AG$70-AF$70)*AG71,0)</f>
        <v>1498.4573151743011</v>
      </c>
      <c r="AG79" s="510">
        <f ca="1">(AG$78=$B$9)*AG71+((AG$78-AG$70)/(AH$70-AG$70)*AH71+(AG$70-AF$78)/(AG$70-AF$70)*AG71)*(AG$78&gt;$B$10)+IF(AG$78=$B$10,SUM($F71:AF71)-SUM($F79:AF79)+AG71+(AG$78-AG$70)/(AH$70-AG$70)*AH71,0)</f>
        <v>1465.0275118655911</v>
      </c>
      <c r="AH79" s="510">
        <f ca="1">(AH$78=$B$9)*AH71+((AH$78-AH$70)/(AI$70-AH$70)*AI71+(AH$70-AG$78)/(AH$70-AG$70)*AH71)*(AH$78&gt;$B$10)+IF(AH$78=$B$10,SUM($F71:AG71)-SUM($F79:AG79)+AH71+(AH$78-AH$70)/(AI$70-AH$70)*AI71,0)</f>
        <v>1643.2864566693788</v>
      </c>
      <c r="AI79" s="510">
        <f ca="1">(AI$78=$B$9)*AI71+((AI$78-AI$70)/(AJ$70-AI$70)*AJ71+(AI$70-AH$78)/(AI$70-AH$70)*AI71)*(AI$78&gt;$B$10)+IF(AI$78=$B$10,SUM($F71:AH71)-SUM($F79:AH79)+AI71+(AI$78-AI$70)/(AJ$70-AI$70)*AJ71,0)</f>
        <v>839.09705133571174</v>
      </c>
      <c r="AJ79" s="510">
        <f ca="1">(AJ$78=$B$9)*AJ71+((AJ$78-AJ$70)/(AK$70-AJ$70)*AK71+(AJ$70-AI$78)/(AJ$70-AI$70)*AJ71)*(AJ$78&gt;$B$10)+IF(AJ$78=$B$10,SUM($F71:AI71)-SUM($F79:AI79)+AJ71+(AJ$78-AJ$70)/(AK$70-AJ$70)*AK71,0)</f>
        <v>4659.0762498743943</v>
      </c>
      <c r="AK79" s="510">
        <f ca="1">(AK$78=$B$9)*AK71+((AK$78-AK$70)/(AL$70-AK$70)*AL71+(AK$70-AJ$78)/(AK$70-AJ$70)*AK71)*(AK$78&gt;$B$10)+IF(AK$78=$B$10,SUM($F71:AJ71)-SUM($F79:AJ79)+AK71+(AK$78-AK$70)/(AL$70-AK$70)*AL71,0)</f>
        <v>3825.7835972544658</v>
      </c>
      <c r="AL79" s="510">
        <f ca="1">(AL$78=$B$9)*AL71+((AL$78-AL$70)/(AM$70-AL$70)*AM71+(AL$70-AK$78)/(AL$70-AK$70)*AL71)*(AL$78&gt;$B$10)+IF(AL$78=$B$10,SUM($F71:AK71)-SUM($F79:AK79)+AL71+(AL$78-AL$70)/(AM$70-AL$70)*AM71,0)</f>
        <v>5023.7651656165053</v>
      </c>
      <c r="AM79" s="510">
        <f ca="1">(AM$78=$B$9)*AM71+((AM$78-AM$70)/(AN$70-AM$70)*AN71+(AM$70-AL$78)/(AM$70-AL$70)*AM71)*(AM$78&gt;$B$10)+IF(AM$78=$B$10,SUM($F71:AL71)-SUM($F79:AL79)+AM71+(AM$78-AM$70)/(AN$70-AM$70)*AN71,0)</f>
        <v>4099.7097152939832</v>
      </c>
      <c r="AN79" s="510">
        <f ca="1">(AN$78=$B$9)*AN71+((AN$78-AN$70)/(AO$70-AN$70)*AO71+(AN$70-AM$78)/(AN$70-AM$70)*AN71)*(AN$78&gt;$B$10)+IF(AN$78=$B$10,SUM($F71:AM71)-SUM($F79:AM79)+AN71+(AN$78-AN$70)/(AO$70-AN$70)*AO71,0)</f>
        <v>5594.5433581581774</v>
      </c>
      <c r="AO79" s="510">
        <f ca="1">(AO$78=$B$9)*AO71+((AO$78-AO$70)/(AP$70-AO$70)*AP71+(AO$70-AN$78)/(AO$70-AN$70)*AO71)*(AO$78&gt;$B$10)+IF(AO$78=$B$10,SUM($F71:AN71)-SUM($F79:AN79)+AO71+(AO$78-AO$70)/(AP$70-AO$70)*AP71,0)</f>
        <v>4493.3253877524321</v>
      </c>
      <c r="AP79" s="510">
        <f ca="1">(AP$78=$B$9)*AP71+((AP$78-AP$70)/(AQ$70-AP$70)*AQ71+(AP$70-AO$78)/(AP$70-AO$70)*AP71)*(AP$78&gt;$B$10)+IF(AP$78=$B$10,SUM($F71:AO71)-SUM($F79:AO79)+AP71+(AP$78-AP$70)/(AQ$70-AP$70)*AQ71,0)</f>
        <v>6154.982222429684</v>
      </c>
      <c r="AQ79" s="510">
        <f ca="1">(AQ$78=$B$9)*AQ71+((AQ$78-AQ$70)/(AR$70-AQ$70)*AR71+(AQ$70-AP$78)/(AQ$70-AP$70)*AQ71)*(AQ$78&gt;$B$10)+IF(AQ$78=$B$10,SUM($F71:AP71)-SUM($F79:AP79)+AQ71+(AQ$78-AQ$70)/(AR$70-AQ$70)*AR71,0)</f>
        <v>4425.3641422305764</v>
      </c>
      <c r="AR79" s="510">
        <f ca="1">(AR$78=$B$9)*AR71+((AR$78-AR$70)/(AS$70-AR$70)*AS71+(AR$70-AQ$78)/(AR$70-AQ$70)*AR71)*(AR$78&gt;$B$10)+IF(AR$78=$B$10,SUM($F71:AQ71)-SUM($F79:AQ79)+AR71+(AR$78-AR$70)/(AS$70-AR$70)*AS71,0)</f>
        <v>0</v>
      </c>
      <c r="AS79" s="510">
        <f ca="1">(AS$78=$B$9)*AS71+((AS$78-AS$70)/(AT$70-AS$70)*AT71+(AS$70-AR$78)/(AS$70-AR$70)*AS71)*(AS$78&gt;$B$10)+IF(AS$78=$B$10,SUM($F71:AR71)-SUM($F79:AR79)+AS71+(AS$78-AS$70)/(AT$70-AS$70)*AT71,0)</f>
        <v>0</v>
      </c>
      <c r="AT79" s="510">
        <f ca="1">(AT$78=$B$9)*AT71+((AT$78-AT$70)/(AU$70-AT$70)*AU71+(AT$70-AS$78)/(AT$70-AS$70)*AT71)*(AT$78&gt;$B$10)+IF(AT$78=$B$10,SUM($F71:AS71)-SUM($F79:AS79)+AT71+(AT$78-AT$70)/(AU$70-AT$70)*AU71,0)</f>
        <v>0</v>
      </c>
      <c r="AU79" s="510">
        <f ca="1">(AU$78=$B$9)*AU71+((AU$78-AU$70)/(AV$70-AU$70)*AV71+(AU$70-AT$78)/(AU$70-AT$70)*AU71)*(AU$78&gt;$B$10)+IF(AU$78=$B$10,SUM($F71:AT71)-SUM($F79:AT79)+AU71+(AU$78-AU$70)/(AV$70-AU$70)*AV71,0)</f>
        <v>0</v>
      </c>
      <c r="AV79" s="510">
        <f ca="1">(AV$78=$B$9)*AV71+((AV$78-AV$70)/(AW$70-AV$70)*AW71+(AV$70-AU$78)/(AV$70-AU$70)*AV71)*(AV$78&gt;$B$10)+IF(AV$78=$B$10,SUM($F71:AU71)-SUM($F79:AU79)+AV71+(AV$78-AV$70)/(AW$70-AV$70)*AW71,0)</f>
        <v>0</v>
      </c>
      <c r="AW79" s="510">
        <f ca="1">(AW$78=$B$9)*AW71+((AW$78-AW$70)/(AX$70-AW$70)*AX71+(AW$70-AV$78)/(AW$70-AV$70)*AW71)*(AW$78&gt;$B$10)+IF(AW$78=$B$10,SUM($F71:AV71)-SUM($F79:AV79)+AW71+(AW$78-AW$70)/(AX$70-AW$70)*AX71,0)</f>
        <v>0</v>
      </c>
      <c r="AX79" s="510">
        <f ca="1">(AX$78=$B$9)*AX71+((AX$78-AX$70)/(AY$70-AX$70)*AY71+(AX$70-AW$78)/(AX$70-AW$70)*AX71)*(AX$78&gt;$B$10)+IF(AX$78=$B$10,SUM($F71:AW71)-SUM($F79:AW79)+AX71+(AX$78-AX$70)/(AY$70-AX$70)*AY71,0)</f>
        <v>0</v>
      </c>
      <c r="AY79" s="510">
        <f ca="1">(AY$78=$B$9)*AY71+((AY$78-AY$70)/(AZ$70-AY$70)*AZ71+(AY$70-AX$78)/(AY$70-AX$70)*AY71)*(AY$78&gt;$B$10)+IF(AY$78=$B$10,SUM($F71:AX71)-SUM($F79:AX79)+AY71+(AY$78-AY$70)/(AZ$70-AY$70)*AZ71,0)</f>
        <v>0</v>
      </c>
      <c r="AZ79" s="510">
        <f ca="1">(AZ$78=$B$9)*AZ71+((AZ$78-AZ$70)/(BA$70-AZ$70)*BA71+(AZ$70-AY$78)/(AZ$70-AY$70)*AZ71)*(AZ$78&gt;$B$10)+IF(AZ$78=$B$10,SUM($F71:AY71)-SUM($F79:AY79)+AZ71+(AZ$78-AZ$70)/(BA$70-AZ$70)*BA71,0)</f>
        <v>0</v>
      </c>
      <c r="BA79" s="510">
        <f ca="1">(BA$78=$B$9)*BA71+((BA$78-BA$70)/(BB$70-BA$70)*BB71+(BA$70-AZ$78)/(BA$70-AZ$70)*BA71)*(BA$78&gt;$B$10)+IF(BA$78=$B$10,SUM($F71:AZ71)-SUM($F79:AZ79)+BA71+(BA$78-BA$70)/(BB$70-BA$70)*BB71,0)</f>
        <v>0</v>
      </c>
      <c r="BB79" s="510">
        <f ca="1">(BB$78=$B$9)*BB71+((BB$78-BB$70)/(BC$70-BB$70)*BC71+(BB$70-BA$78)/(BB$70-BA$70)*BB71)*(BB$78&gt;$B$10)+IF(BB$78=$B$10,SUM($F71:BA71)-SUM($F79:BA79)+BB71+(BB$78-BB$70)/(BC$70-BB$70)*BC71,0)</f>
        <v>0</v>
      </c>
      <c r="BC79" s="510">
        <f ca="1">(BC$78=$B$9)*BC71+((BC$78-BC$70)/(BD$70-BC$70)*BD71+(BC$70-BB$78)/(BC$70-BB$70)*BC71)*(BC$78&gt;$B$10)+IF(BC$78=$B$10,SUM($F71:BB71)-SUM($F79:BB79)+BC71+(BC$78-BC$70)/(BD$70-BC$70)*BD71,0)</f>
        <v>0</v>
      </c>
      <c r="BD79" s="510">
        <f ca="1">(BD$78=$B$9)*BD71+((BD$78-BD$70)/(BE$70-BD$70)*BE71+(BD$70-BC$78)/(BD$70-BC$70)*BD71)*(BD$78&gt;$B$10)+IF(BD$78=$B$10,SUM($F71:BC71)-SUM($F79:BC79)+BD71+(BD$78-BD$70)/(BE$70-BD$70)*BE71,0)</f>
        <v>0</v>
      </c>
      <c r="BE79" s="510">
        <f ca="1">(BE$78=$B$9)*BE71+((BE$78-BE$70)/(BF$70-BE$70)*BF71+(BE$70-BD$78)/(BE$70-BD$70)*BE71)*(BE$78&gt;$B$10)+IF(BE$78=$B$10,SUM($F71:BD71)-SUM($F79:BD79)+BE71+(BE$78-BE$70)/(BF$70-BE$70)*BF71,0)</f>
        <v>0</v>
      </c>
      <c r="BF79" s="510">
        <f ca="1">(BF$78=$B$9)*BF71+((BF$78-BF$70)/(BG$70-BF$70)*BG71+(BF$70-BE$78)/(BF$70-BE$70)*BF71)*(BF$78&gt;$B$10)+IF(BF$78=$B$10,SUM($F71:BE71)-SUM($F79:BE79)+BF71+(BF$78-BF$70)/(BG$70-BF$70)*BG71,0)</f>
        <v>0</v>
      </c>
      <c r="BG79" s="510">
        <f ca="1">(BG$78=$B$9)*BG71+((BG$78-BG$70)/(BH$70-BG$70)*BH71+(BG$70-BF$78)/(BG$70-BF$70)*BG71)*(BG$78&gt;$B$10)+IF(BG$78=$B$10,SUM($F71:BF71)-SUM($F79:BF79)+BG71+(BG$78-BG$70)/(BH$70-BG$70)*BH71,0)</f>
        <v>0</v>
      </c>
      <c r="BH79" s="510">
        <f ca="1">(BH$78=$B$9)*BH71+((BH$78-BH$70)/(BI$70-BH$70)*BI71+(BH$70-BG$78)/(BH$70-BG$70)*BH71)*(BH$78&gt;$B$10)+IF(BH$78=$B$10,SUM($F71:BG71)-SUM($F79:BG79)+BH71+(BH$78-BH$70)/(BI$70-BH$70)*BI71,0)</f>
        <v>0</v>
      </c>
      <c r="BI79" s="510">
        <f ca="1">(BI$78=$B$9)*BI71+((BI$78-BI$70)/(BJ$70-BI$70)*BJ71+(BI$70-BH$78)/(BI$70-BH$70)*BI71)*(BI$78&gt;$B$10)+IF(BI$78=$B$10,SUM($F71:BH71)-SUM($F79:BH79)+BI71+(BI$78-BI$70)/(BJ$70-BI$70)*BJ71,0)</f>
        <v>0</v>
      </c>
      <c r="BJ79" s="510">
        <f ca="1">(BJ$78=$B$9)*BJ71+((BJ$78-BJ$70)/(BK$70-BJ$70)*BK71+(BJ$70-BI$78)/(BJ$70-BI$70)*BJ71)*(BJ$78&gt;$B$10)+IF(BJ$78=$B$10,SUM($F71:BI71)-SUM($F79:BI79)+BJ71+(BJ$78-BJ$70)/(BK$70-BJ$70)*BK71,0)</f>
        <v>0</v>
      </c>
      <c r="BK79" s="510">
        <f ca="1">(BK$78=$B$9)*BK71+((BK$78-BK$70)/(BL$70-BK$70)*BL71+(BK$70-BJ$78)/(BK$70-BJ$70)*BK71)*(BK$78&gt;$B$10)+IF(BK$78=$B$10,SUM($F71:BJ71)-SUM($F79:BJ79)+BK71+(BK$78-BK$70)/(BL$70-BK$70)*BL71,0)</f>
        <v>0</v>
      </c>
      <c r="BL79" s="510">
        <f ca="1">(BL$78=$B$9)*BL71+((BL$78-BL$70)/(BM$70-BL$70)*BM71+(BL$70-BK$78)/(BL$70-BK$70)*BL71)*(BL$78&gt;$B$10)+IF(BL$78=$B$10,SUM($F71:BK71)-SUM($F79:BK79)+BL71+(BL$78-BL$70)/(BM$70-BL$70)*BM71,0)</f>
        <v>0</v>
      </c>
      <c r="BM79" s="510">
        <f ca="1">(BM$78=$B$9)*BM71+((BM$78-BM$70)/(BN$70-BM$70)*BN71+(BM$70-BL$78)/(BM$70-BL$70)*BM71)*(BM$78&gt;$B$10)+IF(BM$78=$B$10,SUM($F71:BL71)-SUM($F79:BL79)+BM71+(BM$78-BM$70)/(BN$70-BM$70)*BN71,0)</f>
        <v>0</v>
      </c>
      <c r="BN79" s="510">
        <f ca="1">(BN$78=$B$9)*BN71+((BN$78-BN$70)/(BO$70-BN$70)*BO71+(BN$70-BM$78)/(BN$70-BM$70)*BN71)*(BN$78&gt;$B$10)+IF(BN$78=$B$10,SUM($F71:BM71)-SUM($F79:BM79)+BN71+(BN$78-BN$70)/(BO$70-BN$70)*BO71,0)</f>
        <v>0</v>
      </c>
      <c r="BO79" s="510">
        <f ca="1">(BO$78=$B$9)*BO71+((BO$78-BO$70)/(BP$70-BO$70)*BP71+(BO$70-BN$78)/(BO$70-BN$70)*BO71)*(BO$78&gt;$B$10)+IF(BO$78=$B$10,SUM($F71:BN71)-SUM($F79:BN79)+BO71+(BO$78-BO$70)/(BP$70-BO$70)*BP71,0)</f>
        <v>0</v>
      </c>
      <c r="BP79" s="510">
        <f ca="1">(BP$78=$B$9)*BP71+((BP$78-BP$70)/(BQ$70-BP$70)*BQ71+(BP$70-BO$78)/(BP$70-BO$70)*BP71)*(BP$78&gt;$B$10)+IF(BP$78=$B$10,SUM($F71:BO71)-SUM($F79:BO79)+BP71+(BP$78-BP$70)/(BQ$70-BP$70)*BQ71,0)</f>
        <v>0</v>
      </c>
      <c r="BQ79" s="510">
        <f ca="1">(BQ$78=$B$9)*BQ71+((BQ$78-BQ$70)/(BR$70-BQ$70)*BR71+(BQ$70-BP$78)/(BQ$70-BP$70)*BQ71)*(BQ$78&gt;$B$10)+IF(BQ$78=$B$10,SUM($F71:BP71)-SUM($F79:BP79)+BQ71+(BQ$78-BQ$70)/(BR$70-BQ$70)*BR71,0)</f>
        <v>0</v>
      </c>
      <c r="BR79" s="510">
        <f ca="1">(BR$78=$B$9)*BR71+((BR$78-BR$70)/(BS$70-BR$70)*BS71+(BR$70-BQ$78)/(BR$70-BQ$70)*BR71)*(BR$78&gt;$B$10)+IF(BR$78=$B$10,SUM($F71:BQ71)-SUM($F79:BQ79)+BR71+(BR$78-BR$70)/(BS$70-BR$70)*BS71,0)</f>
        <v>0</v>
      </c>
      <c r="BS79" s="510">
        <f ca="1">(BS$78=$B$9)*BS71+((BS$78-BS$70)/(BT$70-BS$70)*BT71+(BS$70-BR$78)/(BS$70-BR$70)*BS71)*(BS$78&gt;$B$10)+IF(BS$78=$B$10,SUM($F71:BR71)-SUM($F79:BR79)+BS71+(BS$78-BS$70)/(BT$70-BS$70)*BT71,0)</f>
        <v>0</v>
      </c>
      <c r="BT79" s="510">
        <f ca="1">(BT$78=$B$9)*BT71+((BT$78-BT$70)/(BU$70-BT$70)*BU71+(BT$70-BS$78)/(BT$70-BS$70)*BT71)*(BT$78&gt;$B$10)+IF(BT$78=$B$10,SUM($F71:BS71)-SUM($F79:BS79)+BT71+(BT$78-BT$70)/(BU$70-BT$70)*BU71,0)</f>
        <v>0</v>
      </c>
      <c r="BU79" s="510">
        <f ca="1">(BU$78=$B$9)*BU71+((BU$78-BU$70)/(BV$70-BU$70)*BV71+(BU$70-BT$78)/(BU$70-BT$70)*BU71)*(BU$78&gt;$B$10)+IF(BU$78=$B$10,SUM($F71:BT71)-SUM($F79:BT79)+BU71+(BU$78-BU$70)/(BV$70-BU$70)*BV71,0)</f>
        <v>0</v>
      </c>
      <c r="BV79" s="510">
        <f ca="1">(BV$78=$B$9)*BV71+((BV$78-BV$70)/(BW$70-BV$70)*BW71+(BV$70-BU$78)/(BV$70-BU$70)*BV71)*(BV$78&gt;$B$10)+IF(BV$78=$B$10,SUM($F71:BU71)-SUM($F79:BU79)+BV71+(BV$78-BV$70)/(BW$70-BV$70)*BW71,0)</f>
        <v>0</v>
      </c>
      <c r="BW79" s="510">
        <f ca="1">(BW$78=$B$9)*BW71+((BW$78-BW$70)/(BX$70-BW$70)*BX71+(BW$70-BV$78)/(BW$70-BV$70)*BW71)*(BW$78&gt;$B$10)+IF(BW$78=$B$10,SUM($F71:BV71)-SUM($F79:BV79)+BW71+(BW$78-BW$70)/(BX$70-BW$70)*BX71,0)</f>
        <v>0</v>
      </c>
      <c r="BX79" s="510">
        <f ca="1">(BX$78=$B$9)*BX71+((BX$78-BX$70)/(BY$70-BX$70)*BY71+(BX$70-BW$78)/(BX$70-BW$70)*BX71)*(BX$78&gt;$B$10)+IF(BX$78=$B$10,SUM($F71:BW71)-SUM($F79:BW79)+BX71+(BX$78-BX$70)/(BY$70-BX$70)*BY71,0)</f>
        <v>0</v>
      </c>
      <c r="BY79" s="510">
        <f ca="1">(BY$78=$B$9)*BY71+((BY$78-BY$70)/(BZ$70-BY$70)*BZ71+(BY$70-BX$78)/(BY$70-BX$70)*BY71)*(BY$78&gt;$B$10)+IF(BY$78=$B$10,SUM($F71:BX71)-SUM($F79:BX79)+BY71+(BY$78-BY$70)/(BZ$70-BY$70)*BZ71,0)</f>
        <v>0</v>
      </c>
      <c r="BZ79" s="510">
        <f ca="1">(BZ$78=$B$9)*BZ71+((BZ$78-BZ$70)/(CA$70-BZ$70)*CA71+(BZ$70-BY$78)/(BZ$70-BY$70)*BZ71)*(BZ$78&gt;$B$10)+IF(BZ$78=$B$10,SUM($F71:BY71)-SUM($F79:BY79)+BZ71+(BZ$78-BZ$70)/(CA$70-BZ$70)*CA71,0)</f>
        <v>0</v>
      </c>
      <c r="CA79" s="510">
        <f ca="1">(CA$78=$B$9)*CA71+((CA$78-CA$70)/(CB$70-CA$70)*CB71+(CA$70-BZ$78)/(CA$70-BZ$70)*CA71)*(CA$78&gt;$B$10)+IF(CA$78=$B$10,SUM($F71:BZ71)-SUM($F79:BZ79)+CA71+(CA$78-CA$70)/(CB$70-CA$70)*CB71,0)</f>
        <v>0</v>
      </c>
      <c r="CB79" s="510">
        <f ca="1">(CB$78=$B$9)*CB71+((CB$78-CB$70)/(CC$70-CB$70)*CC71+(CB$70-CA$78)/(CB$70-CA$70)*CB71)*(CB$78&gt;$B$10)+IF(CB$78=$B$10,SUM($F71:CA71)-SUM($F79:CA79)+CB71+(CB$78-CB$70)/(CC$70-CB$70)*CC71,0)</f>
        <v>0</v>
      </c>
      <c r="CC79" s="510">
        <f ca="1">(CC$78=$B$9)*CC71+((CC$78-CC$70)/(CD$70-CC$70)*CD71+(CC$70-CB$78)/(CC$70-CB$70)*CC71)*(CC$78&gt;$B$10)+IF(CC$78=$B$10,SUM($F71:CB71)-SUM($F79:CB79)+CC71+(CC$78-CC$70)/(CD$70-CC$70)*CD71,0)</f>
        <v>0</v>
      </c>
      <c r="CD79" s="510">
        <f ca="1">(CD$78=$B$9)*CD71+((CD$78-CD$70)/(CE$70-CD$70)*CE71+(CD$70-CC$78)/(CD$70-CC$70)*CD71)*(CD$78&gt;$B$10)+IF(CD$78=$B$10,SUM($F71:CC71)-SUM($F79:CC79)+CD71+(CD$78-CD$70)/(CE$70-CD$70)*CE71,0)</f>
        <v>0</v>
      </c>
      <c r="CE79" s="510">
        <f ca="1">(CE$78=$B$9)*CE71+((CE$78-CE$70)/(CF$70-CE$70)*CF71+(CE$70-CD$78)/(CE$70-CD$70)*CE71)*(CE$78&gt;$B$10)+IF(CE$78=$B$10,SUM($F71:CD71)-SUM($F79:CD79)+CE71+(CE$78-CE$70)/(CF$70-CE$70)*CF71,0)</f>
        <v>0</v>
      </c>
      <c r="CF79" s="510">
        <f ca="1">(CF$78=$B$9)*CF71+((CF$78-CF$70)/(CG$70-CF$70)*CG71+(CF$70-CE$78)/(CF$70-CE$70)*CF71)*(CF$78&gt;$B$10)+IF(CF$78=$B$10,SUM($F71:CE71)-SUM($F79:CE79)+CF71+(CF$78-CF$70)/(CG$70-CF$70)*CG71,0)</f>
        <v>0</v>
      </c>
      <c r="CG79" s="510">
        <f ca="1">(CG$78=$B$9)*CG71+((CG$78-CG$70)/(CH$70-CG$70)*CH71+(CG$70-CF$78)/(CG$70-CF$70)*CG71)*(CG$78&gt;$B$10)+IF(CG$78=$B$10,SUM($F71:CF71)-SUM($F79:CF79)+CG71+(CG$78-CG$70)/(CH$70-CG$70)*CH71,0)</f>
        <v>0</v>
      </c>
      <c r="CH79" s="510">
        <f ca="1">(CH$78=$B$9)*CH71+((CH$78-CH$70)/(CI$70-CH$70)*CI71+(CH$70-CG$78)/(CH$70-CG$70)*CH71)*(CH$78&gt;$B$10)+IF(CH$78=$B$10,SUM($F71:CG71)-SUM($F79:CG79)+CH71+(CH$78-CH$70)/(CI$70-CH$70)*CI71,0)</f>
        <v>0</v>
      </c>
      <c r="CI79" s="510">
        <f ca="1">(CI$78=$B$9)*CI71+((CI$78-CI$70)/(CJ$70-CI$70)*CJ71+(CI$70-CH$78)/(CI$70-CH$70)*CI71)*(CI$78&gt;$B$10)+IF(CI$78=$B$10,SUM($F71:CH71)-SUM($F79:CH79)+CI71+(CI$78-CI$70)/(CJ$70-CI$70)*CJ71,0)</f>
        <v>0</v>
      </c>
      <c r="CJ79" s="510">
        <f ca="1">(CJ$78=$B$9)*CJ71+((CJ$78-CJ$70)/(CK$70-CJ$70)*CK71+(CJ$70-CI$78)/(CJ$70-CI$70)*CJ71)*(CJ$78&gt;$B$10)+IF(CJ$78=$B$10,SUM($F71:CI71)-SUM($F79:CI79)+CJ71+(CJ$78-CJ$70)/(CK$70-CJ$70)*CK71,0)</f>
        <v>0</v>
      </c>
      <c r="CK79" s="510">
        <f ca="1">(CK$78=$B$9)*CK71+((CK$78-CK$70)/(CL$70-CK$70)*CL71+(CK$70-CJ$78)/(CK$70-CJ$70)*CK71)*(CK$78&gt;$B$10)+IF(CK$78=$B$10,SUM($F71:CJ71)-SUM($F79:CJ79)+CK71+(CK$78-CK$70)/(CL$70-CK$70)*CL71,0)</f>
        <v>0</v>
      </c>
      <c r="CL79" s="510">
        <f ca="1">(CL$78=$B$9)*CL71+((CL$78-CL$70)/(CM$70-CL$70)*CM71+(CL$70-CK$78)/(CL$70-CK$70)*CL71)*(CL$78&gt;$B$10)+IF(CL$78=$B$10,SUM($F71:CK71)-SUM($F79:CK79)+CL71+(CL$78-CL$70)/(CM$70-CL$70)*CM71,0)</f>
        <v>0</v>
      </c>
      <c r="CM79" s="510">
        <f ca="1">(CM$78=$B$9)*CM71+((CM$78-CM$70)/(CN$70-CM$70)*CN71+(CM$70-CL$78)/(CM$70-CL$70)*CM71)*(CM$78&gt;$B$10)+IF(CM$78=$B$10,SUM($F71:CL71)-SUM($F79:CL79)+CM71+(CM$78-CM$70)/(CN$70-CM$70)*CN71,0)</f>
        <v>0</v>
      </c>
      <c r="CN79" s="510">
        <f ca="1">(CN$78=$B$9)*CN71+((CN$78-CN$70)/(CO$70-CN$70)*CO71+(CN$70-CM$78)/(CN$70-CM$70)*CN71)*(CN$78&gt;$B$10)+IF(CN$78=$B$10,SUM($F71:CM71)-SUM($F79:CM79)+CN71+(CN$78-CN$70)/(CO$70-CN$70)*CO71,0)</f>
        <v>0</v>
      </c>
      <c r="CO79" s="510">
        <f ca="1">(CO$78=$B$9)*CO71+((CO$78-CO$70)/(CP$70-CO$70)*CP71+(CO$70-CN$78)/(CO$70-CN$70)*CO71)*(CO$78&gt;$B$10)+IF(CO$78=$B$10,SUM($F71:CN71)-SUM($F79:CN79)+CO71+(CO$78-CO$70)/(CP$70-CO$70)*CP71,0)</f>
        <v>0</v>
      </c>
      <c r="CP79" s="510">
        <f ca="1">(CP$78=$B$9)*CP71+((CP$78-CP$70)/(CQ$70-CP$70)*CQ71+(CP$70-CO$78)/(CP$70-CO$70)*CP71)*(CP$78&gt;$B$10)+IF(CP$78=$B$10,SUM($F71:CO71)-SUM($F79:CO79)+CP71+(CP$78-CP$70)/(CQ$70-CP$70)*CQ71,0)</f>
        <v>0</v>
      </c>
      <c r="CQ79" s="510">
        <f ca="1">(CQ$78=$B$9)*CQ71+((CQ$78-CQ$70)/(CR$70-CQ$70)*CR71+(CQ$70-CP$78)/(CQ$70-CP$70)*CQ71)*(CQ$78&gt;$B$10)+IF(CQ$78=$B$10,SUM($F71:CP71)-SUM($F79:CP79)+CQ71+(CQ$78-CQ$70)/(CR$70-CQ$70)*CR71,0)</f>
        <v>0</v>
      </c>
      <c r="CR79" s="510">
        <f ca="1">(CR$78=$B$9)*CR71+((CR$78-CR$70)/(CS$70-CR$70)*CS71+(CR$70-CQ$78)/(CR$70-CQ$70)*CR71)*(CR$78&gt;$B$10)+IF(CR$78=$B$10,SUM($F71:CQ71)-SUM($F79:CQ79)+CR71+(CR$78-CR$70)/(CS$70-CR$70)*CS71,0)</f>
        <v>0</v>
      </c>
      <c r="CS79" s="510">
        <f ca="1">(CS$78=$B$9)*CS71+((CS$78-CS$70)/(CT$70-CS$70)*CT71+(CS$70-CR$78)/(CS$70-CR$70)*CS71)*(CS$78&gt;$B$10)+IF(CS$78=$B$10,SUM($F71:CR71)-SUM($F79:CR79)+CS71+(CS$78-CS$70)/(CT$70-CS$70)*CT71,0)</f>
        <v>0</v>
      </c>
      <c r="CT79" s="510">
        <f ca="1">(CT$78=$B$9)*CT71+((CT$78-CT$70)/(CU$70-CT$70)*CU71+(CT$70-CS$78)/(CT$70-CS$70)*CT71)*(CT$78&gt;$B$10)+IF(CT$78=$B$10,SUM($F71:CS71)-SUM($F79:CS79)+CT71+(CT$78-CT$70)/(CU$70-CT$70)*CU71,0)</f>
        <v>0</v>
      </c>
      <c r="CU79" s="510">
        <f ca="1">(CU$78=$B$9)*CU71+((CU$78-CU$70)/(CV$70-CU$70)*CV71+(CU$70-CT$78)/(CU$70-CT$70)*CU71)*(CU$78&gt;$B$10)+IF(CU$78=$B$10,SUM($F71:CT71)-SUM($F79:CT79)+CU71+(CU$78-CU$70)/(CV$70-CU$70)*CV71,0)</f>
        <v>0</v>
      </c>
      <c r="CV79" s="510">
        <f ca="1">(CV$78=$B$9)*CV71+((CV$78-CV$70)/(CW$70-CV$70)*CW71+(CV$70-CU$78)/(CV$70-CU$70)*CV71)*(CV$78&gt;$B$10)+IF(CV$78=$B$10,SUM($F71:CU71)-SUM($F79:CU79)+CV71+(CV$78-CV$70)/(CW$70-CV$70)*CW71,0)</f>
        <v>0</v>
      </c>
      <c r="CW79" s="510">
        <f ca="1">(CW$78=$B$9)*CW71+((CW$78-CW$70)/(CX$70-CW$70)*CX71+(CW$70-CV$78)/(CW$70-CV$70)*CW71)*(CW$78&gt;$B$10)+IF(CW$78=$B$10,SUM($F71:CV71)-SUM($F79:CV79)+CW71+(CW$78-CW$70)/(CX$70-CW$70)*CX71,0)</f>
        <v>0</v>
      </c>
      <c r="CX79" s="510">
        <f ca="1">(CX$78=$B$9)*CX71+((CX$78-CX$70)/(CY$70-CX$70)*CY71+(CX$70-CW$78)/(CX$70-CW$70)*CX71)*(CX$78&gt;$B$10)+IF(CX$78=$B$10,SUM($F71:CW71)-SUM($F79:CW79)+CX71+(CX$78-CX$70)/(CY$70-CX$70)*CY71,0)</f>
        <v>0</v>
      </c>
      <c r="CY79" s="510">
        <f ca="1">(CY$78=$B$9)*CY71+((CY$78-CY$70)/(CZ$70-CY$70)*CZ71+(CY$70-CX$78)/(CY$70-CX$70)*CY71)*(CY$78&gt;$B$10)+IF(CY$78=$B$10,SUM($F71:CX71)-SUM($F79:CX79)+CY71+(CY$78-CY$70)/(CZ$70-CY$70)*CZ71,0)</f>
        <v>0</v>
      </c>
      <c r="CZ79" s="510">
        <f ca="1">(CZ$78=$B$9)*CZ71+((CZ$78-CZ$70)/(DA$70-CZ$70)*DA71+(CZ$70-CY$78)/(CZ$70-CY$70)*CZ71)*(CZ$78&gt;$B$10)+IF(CZ$78=$B$10,SUM($F71:CY71)-SUM($F79:CY79)+CZ71+(CZ$78-CZ$70)/(DA$70-CZ$70)*DA71,0)</f>
        <v>0</v>
      </c>
      <c r="DA79" s="510">
        <f ca="1">(DA$78=$B$9)*DA71+((DA$78-DA$70)/(DB$70-DA$70)*DB71+(DA$70-CZ$78)/(DA$70-CZ$70)*DA71)*(DA$78&gt;$B$10)+IF(DA$78=$B$10,SUM($F71:CZ71)-SUM($F79:CZ79)+DA71+(DA$78-DA$70)/(DB$70-DA$70)*DB71,0)</f>
        <v>0</v>
      </c>
      <c r="DB79" s="510">
        <f ca="1">(DB$78=$B$9)*DB71+((DB$78-DB$70)/(DC$70-DB$70)*DC71+(DB$70-DA$78)/(DB$70-DA$70)*DB71)*(DB$78&gt;$B$10)+IF(DB$78=$B$10,SUM($F71:DA71)-SUM($F79:DA79)+DB71+(DB$78-DB$70)/(DC$70-DB$70)*DC71,0)</f>
        <v>0</v>
      </c>
      <c r="DC79" s="510">
        <f ca="1">(DC$78=$B$9)*DC71+((DC$78-DC$70)/(DD$70-DC$70)*DD71+(DC$70-DB$78)/(DC$70-DB$70)*DC71)*(DC$78&gt;$B$10)+IF(DC$78=$B$10,SUM($F71:DB71)-SUM($F79:DB79)+DC71+(DC$78-DC$70)/(DD$70-DC$70)*DD71,0)</f>
        <v>0</v>
      </c>
      <c r="DD79" s="510">
        <f ca="1">(DD$78=$B$9)*DD71+((DD$78-DD$70)/(DE$70-DD$70)*DE71+(DD$70-DC$78)/(DD$70-DC$70)*DD71)*(DD$78&gt;$B$10)+IF(DD$78=$B$10,SUM($F71:DC71)-SUM($F79:DC79)+DD71+(DD$78-DD$70)/(DE$70-DD$70)*DE71,0)</f>
        <v>0</v>
      </c>
      <c r="DE79" s="510">
        <f ca="1">(DE$78=$B$9)*DE71+((DE$78-DE$70)/(DF$70-DE$70)*DF71+(DE$70-DD$78)/(DE$70-DD$70)*DE71)*(DE$78&gt;$B$10)+IF(DE$78=$B$10,SUM($F71:DD71)-SUM($F79:DD79)+DE71+(DE$78-DE$70)/(DF$70-DE$70)*DF71,0)</f>
        <v>0</v>
      </c>
      <c r="DF79" s="510">
        <f ca="1">(DF$78=$B$9)*DF71+((DF$78-DF$70)/(DG$70-DF$70)*DG71+(DF$70-DE$78)/(DF$70-DE$70)*DF71)*(DF$78&gt;$B$10)+IF(DF$78=$B$10,SUM($F71:DE71)-SUM($F79:DE79)+DF71+(DF$78-DF$70)/(DG$70-DF$70)*DG71,0)</f>
        <v>0</v>
      </c>
      <c r="DG79" s="510">
        <f ca="1">(DG$78=$B$9)*DG71+((DG$78-DG$70)/(DH$70-DG$70)*DH71+(DG$70-DF$78)/(DG$70-DF$70)*DG71)*(DG$78&gt;$B$10)+IF(DG$78=$B$10,SUM($F71:DF71)-SUM($F79:DF79)+DG71+(DG$78-DG$70)/(DH$70-DG$70)*DH71,0)</f>
        <v>0</v>
      </c>
      <c r="DH79" s="510">
        <f ca="1">(DH$78=$B$9)*DH71+((DH$78-DH$70)/(DI$70-DH$70)*DI71+(DH$70-DG$78)/(DH$70-DG$70)*DH71)*(DH$78&gt;$B$10)+IF(DH$78=$B$10,SUM($F71:DG71)-SUM($F79:DG79)+DH71+(DH$78-DH$70)/(DI$70-DH$70)*DI71,0)</f>
        <v>0</v>
      </c>
      <c r="DI79" s="510">
        <f ca="1">(DI$78=$B$9)*DI71+((DI$78-DI$70)/(DJ$70-DI$70)*DJ71+(DI$70-DH$78)/(DI$70-DH$70)*DI71)*(DI$78&gt;$B$10)+IF(DI$78=$B$10,SUM($F71:DH71)-SUM($F79:DH79)+DI71+(DI$78-DI$70)/(DJ$70-DI$70)*DJ71,0)</f>
        <v>0</v>
      </c>
      <c r="DJ79" s="510">
        <f ca="1">(DJ$78=$B$9)*DJ71+((DJ$78-DJ$70)/(DK$70-DJ$70)*DK71+(DJ$70-DI$78)/(DJ$70-DI$70)*DJ71)*(DJ$78&gt;$B$10)+IF(DJ$78=$B$10,SUM($F71:DI71)-SUM($F79:DI79)+DJ71+(DJ$78-DJ$70)/(DK$70-DJ$70)*DK71,0)</f>
        <v>0</v>
      </c>
      <c r="DK79" s="510">
        <f ca="1">(DK$78=$B$9)*DK71+((DK$78-DK$70)/(DL$70-DK$70)*DL71+(DK$70-DJ$78)/(DK$70-DJ$70)*DK71)*(DK$78&gt;$B$10)+IF(DK$78=$B$10,SUM($F71:DJ71)-SUM($F79:DJ79)+DK71+(DK$78-DK$70)/(DL$70-DK$70)*DL71,0)</f>
        <v>0</v>
      </c>
      <c r="DL79" s="510">
        <f ca="1">(DL$78=$B$9)*DL71+((DL$78-DL$70)/(DM$70-DL$70)*DM71+(DL$70-DK$78)/(DL$70-DK$70)*DL71)*(DL$78&gt;$B$10)+IF(DL$78=$B$10,SUM($F71:DK71)-SUM($F79:DK79)+DL71+(DL$78-DL$70)/(DM$70-DL$70)*DM71,0)</f>
        <v>0</v>
      </c>
      <c r="DM79" s="510">
        <f ca="1">(DM$78=$B$9)*DM71+((DM$78-DM$70)/(DN$70-DM$70)*DN71+(DM$70-DL$78)/(DM$70-DL$70)*DM71)*(DM$78&gt;$B$10)+IF(DM$78=$B$10,SUM($F71:DL71)-SUM($F79:DL79)+DM71+(DM$78-DM$70)/(DN$70-DM$70)*DN71,0)</f>
        <v>0</v>
      </c>
      <c r="DN79" s="510">
        <f ca="1">(DN$78=$B$9)*DN71+((DN$78-DN$70)/(DO$70-DN$70)*DO71+(DN$70-DM$78)/(DN$70-DM$70)*DN71)*(DN$78&gt;$B$10)+IF(DN$78=$B$10,SUM($F71:DM71)-SUM($F79:DM79)+DN71+(DN$78-DN$70)/(DO$70-DN$70)*DO71,0)</f>
        <v>0</v>
      </c>
      <c r="DO79" s="510">
        <f ca="1">(DO$78=$B$9)*DO71+((DO$78-DO$70)/(DP$70-DO$70)*DP71+(DO$70-DN$78)/(DO$70-DN$70)*DO71)*(DO$78&gt;$B$10)+IF(DO$78=$B$10,SUM($F71:DN71)-SUM($F79:DN79)+DO71+(DO$78-DO$70)/(DP$70-DO$70)*DP71,0)</f>
        <v>0</v>
      </c>
      <c r="DP79" s="510">
        <f ca="1">(DP$78=$B$9)*DP71+((DP$78-DP$70)/(DQ$70-DP$70)*DQ71+(DP$70-DO$78)/(DP$70-DO$70)*DP71)*(DP$78&gt;$B$10)+IF(DP$78=$B$10,SUM($F71:DO71)-SUM($F79:DO79)+DP71+(DP$78-DP$70)/(DQ$70-DP$70)*DQ71,0)</f>
        <v>0</v>
      </c>
      <c r="DQ79" s="510">
        <f ca="1">(DQ$78=$B$9)*DQ71+((DQ$78-DQ$70)/(DR$70-DQ$70)*DR71+(DQ$70-DP$78)/(DQ$70-DP$70)*DQ71)*(DQ$78&gt;$B$10)+IF(DQ$78=$B$10,SUM($F71:DP71)-SUM($F79:DP79)+DQ71+(DQ$78-DQ$70)/(DR$70-DQ$70)*DR71,0)</f>
        <v>0</v>
      </c>
      <c r="DR79" s="510">
        <f ca="1">(DR$78=$B$9)*DR71+((DR$78-DR$70)/(DS$70-DR$70)*DS71+(DR$70-DQ$78)/(DR$70-DQ$70)*DR71)*(DR$78&gt;$B$10)+IF(DR$78=$B$10,SUM($F71:DQ71)-SUM($F79:DQ79)+DR71+(DR$78-DR$70)/(DS$70-DR$70)*DS71,0)</f>
        <v>0</v>
      </c>
      <c r="DS79" s="510">
        <f ca="1">(DS$78=$B$9)*DS71+((DS$78-DS$70)/(DT$70-DS$70)*DT71+(DS$70-DR$78)/(DS$70-DR$70)*DS71)*(DS$78&gt;$B$10)+IF(DS$78=$B$10,SUM($F71:DR71)-SUM($F79:DR79)+DS71+(DS$78-DS$70)/(DT$70-DS$70)*DT71,0)</f>
        <v>0</v>
      </c>
      <c r="DT79" s="510">
        <f ca="1">(DT$78=$B$9)*DT71+((DT$78-DT$70)/(DU$70-DT$70)*DU71+(DT$70-DS$78)/(DT$70-DS$70)*DT71)*(DT$78&gt;$B$10)+IF(DT$78=$B$10,SUM($F71:DS71)-SUM($F79:DS79)+DT71+(DT$78-DT$70)/(DU$70-DT$70)*DU71,0)</f>
        <v>0</v>
      </c>
      <c r="DU79" s="510">
        <f ca="1">(DU$78=$B$9)*DU71+((DU$78-DU$70)/(DV$70-DU$70)*DV71+(DU$70-DT$78)/(DU$70-DT$70)*DU71)*(DU$78&gt;$B$10)+IF(DU$78=$B$10,SUM($F71:DT71)-SUM($F79:DT79)+DU71+(DU$78-DU$70)/(DV$70-DU$70)*DV71,0)</f>
        <v>0</v>
      </c>
      <c r="DV79" s="510">
        <f ca="1">(DV$78=$B$9)*DV71+((DV$78-DV$70)/(DW$70-DV$70)*DW71+(DV$70-DU$78)/(DV$70-DU$70)*DV71)*(DV$78&gt;$B$10)+IF(DV$78=$B$10,SUM($F71:DU71)-SUM($F79:DU79)+DV71+(DV$78-DV$70)/(DW$70-DV$70)*DW71,0)</f>
        <v>0</v>
      </c>
      <c r="DW79" s="510">
        <f ca="1">(DW$78=$B$9)*DW71+((DW$78-DW$70)/(DX$70-DW$70)*DX71+(DW$70-DV$78)/(DW$70-DV$70)*DW71)*(DW$78&gt;$B$10)+IF(DW$78=$B$10,SUM($F71:DV71)-SUM($F79:DV79)+DW71+(DW$78-DW$70)/(DX$70-DW$70)*DX71,0)</f>
        <v>0</v>
      </c>
    </row>
    <row r="80" spans="1:127">
      <c r="A80" s="1017" t="str">
        <f>A72</f>
        <v>SHL Gross Interests</v>
      </c>
      <c r="B80" s="970"/>
      <c r="C80" s="970"/>
      <c r="D80" s="471"/>
      <c r="E80" s="471"/>
      <c r="F80" s="518"/>
      <c r="G80" s="510">
        <f ca="1">(G$78=$B$9)*G72+((G$78-G$70)/(H$70-G$70)*H72+(G$70-F$78)/(G$70-F$70)*G72)*(G$78&gt;$B$10)+IF(G$78=$B$10,SUM($F72:F72)-SUM($F80:F80)+G72+(G$78-G$70)/(H$70-G$70)*H72,0)</f>
        <v>0</v>
      </c>
      <c r="H80" s="510">
        <f ca="1">(H$78=$B$9)*H72+((H$78-H$70)/(I$70-H$70)*I72+(H$70-G$78)/(H$70-G$70)*H72)*(H$78&gt;$B$10)+IF(H$78=$B$10,SUM($F72:G72)-SUM($F80:G80)+H72+(H$78-H$70)/(I$70-H$70)*I72,0)</f>
        <v>959.08413633527925</v>
      </c>
      <c r="I80" s="510">
        <f ca="1">(I$78=$B$9)*I72+((I$78-I$70)/(J$70-I$70)*J72+(I$70-H$78)/(I$70-H$70)*I72)*(I$78&gt;$B$10)+IF(I$78=$B$10,SUM($F72:H72)-SUM($F80:H80)+I72+(I$78-I$70)/(J$70-I$70)*J72,0)</f>
        <v>969.69613926410238</v>
      </c>
      <c r="J80" s="510">
        <f ca="1">(J$78=$B$9)*J72+((J$78-J$70)/(K$70-J$70)*K72+(J$70-I$78)/(J$70-I$70)*J72)*(J$78&gt;$B$10)+IF(J$78=$B$10,SUM($F72:I72)-SUM($F80:I80)+J72+(J$78-J$70)/(K$70-J$70)*K72,0)</f>
        <v>966.95808683858422</v>
      </c>
      <c r="K80" s="510">
        <f ca="1">(K$78=$B$9)*K72+((K$78-K$70)/(L$70-K$70)*L72+(K$70-J$78)/(K$70-J$70)*K72)*(K$78&gt;$B$10)+IF(K$78=$B$10,SUM($F72:J72)-SUM($F80:J80)+K72+(K$78-K$70)/(L$70-K$70)*L72,0)</f>
        <v>983.0065664554968</v>
      </c>
      <c r="L80" s="510">
        <f ca="1">(L$78=$B$9)*L72+((L$78-L$70)/(M$70-L$70)*M72+(L$70-K$78)/(L$70-K$70)*L72)*(L$78&gt;$B$10)+IF(L$78=$B$10,SUM($F72:K72)-SUM($F80:K80)+L72+(L$78-L$70)/(M$70-L$70)*M72,0)</f>
        <v>976.22249685676752</v>
      </c>
      <c r="M80" s="510">
        <f ca="1">(M$78=$B$9)*M72+((M$78-M$70)/(N$70-M$70)*N72+(M$70-L$78)/(M$70-L$70)*M72)*(M$78&gt;$B$10)+IF(M$78=$B$10,SUM($F72:L72)-SUM($F80:L80)+M72+(M$78-M$70)/(N$70-M$70)*N72,0)</f>
        <v>987.04227623374425</v>
      </c>
      <c r="N80" s="510">
        <f ca="1">(N$78=$B$9)*N72+((N$78-N$70)/(O$70-N$70)*O72+(N$70-M$78)/(N$70-M$70)*N72)*(N$78&gt;$B$10)+IF(N$78=$B$10,SUM($F72:M72)-SUM($F80:M80)+N72+(N$78-N$70)/(O$70-N$70)*O72,0)</f>
        <v>987.52143024903262</v>
      </c>
      <c r="O80" s="510">
        <f ca="1">(O$78=$B$9)*O72+((O$78-O$70)/(P$70-O$70)*P72+(O$70-N$78)/(O$70-N$70)*O72)*(O$78&gt;$B$10)+IF(O$78=$B$10,SUM($F72:N72)-SUM($F80:N80)+O72+(O$78-O$70)/(P$70-O$70)*P72,0)</f>
        <v>1003.9570126085323</v>
      </c>
      <c r="P80" s="510">
        <f ca="1">(P$78=$B$9)*P72+((P$78-P$70)/(Q$70-P$70)*Q72+(P$70-O$78)/(P$70-O$70)*P72)*(P$78&gt;$B$10)+IF(P$78=$B$10,SUM($F72:O72)-SUM($F80:O80)+P72+(P$78-P$70)/(Q$70-P$70)*Q72,0)</f>
        <v>999.79754657168178</v>
      </c>
      <c r="Q80" s="510">
        <f ca="1">(Q$78=$B$9)*Q72+((Q$78-Q$70)/(R$70-Q$70)*R72+(Q$70-P$78)/(Q$70-P$70)*Q72)*(Q$78&gt;$B$10)+IF(Q$78=$B$10,SUM($F72:P72)-SUM($F80:P80)+Q72+(Q$78-Q$70)/(R$70-Q$70)*R72,0)</f>
        <v>1016.42572503576</v>
      </c>
      <c r="R80" s="510">
        <f ca="1">(R$78=$B$9)*R72+((R$78-R$70)/(S$70-R$70)*S72+(R$70-Q$78)/(R$70-Q$70)*R72)*(R$78&gt;$B$10)+IF(R$78=$B$10,SUM($F72:Q72)-SUM($F80:Q80)+R72+(R$78-R$70)/(S$70-R$70)*S72,0)</f>
        <v>1010.105208854714</v>
      </c>
      <c r="S80" s="510">
        <f ca="1">(S$78=$B$9)*S72+((S$78-S$70)/(T$70-S$70)*T72+(S$70-R$78)/(S$70-R$70)*S72)*(S$78&gt;$B$10)+IF(S$78=$B$10,SUM($F72:R72)-SUM($F80:R80)+S72+(S$78-S$70)/(T$70-S$70)*T72,0)</f>
        <v>1026.9449621762981</v>
      </c>
      <c r="T80" s="510">
        <f ca="1">(T$78=$B$9)*T72+((T$78-T$70)/(U$70-T$70)*U72+(T$70-S$78)/(T$70-S$70)*T72)*(T$78&gt;$B$10)+IF(T$78=$B$10,SUM($F72:S72)-SUM($F80:S80)+T72+(T$78-T$70)/(U$70-T$70)*U72,0)</f>
        <v>1033.4633032954396</v>
      </c>
      <c r="U80" s="510">
        <f ca="1">(U$78=$B$9)*U72+((U$78-U$70)/(V$70-U$70)*V72+(U$70-T$78)/(U$70-T$70)*U72)*(U$78&gt;$B$10)+IF(U$78=$B$10,SUM($F72:T72)-SUM($F80:T80)+U72+(U$78-U$70)/(V$70-U$70)*V72,0)</f>
        <v>1044.9569309561723</v>
      </c>
      <c r="V80" s="510">
        <f ca="1">(V$78=$B$9)*V72+((V$78-V$70)/(W$70-V$70)*W72+(V$70-U$78)/(V$70-U$70)*V72)*(V$78&gt;$B$10)+IF(V$78=$B$10,SUM($F72:U72)-SUM($F80:U80)+V72+(V$78-V$70)/(W$70-V$70)*W72,0)</f>
        <v>1052.5616730953666</v>
      </c>
      <c r="W80" s="510">
        <f ca="1">(W$78=$B$9)*W72+((W$78-W$70)/(X$70-W$70)*X72+(W$70-V$78)/(W$70-V$70)*W72)*(W$78&gt;$B$10)+IF(W$78=$B$10,SUM($F72:V72)-SUM($F80:V80)+W72+(W$78-W$70)/(X$70-W$70)*X72,0)</f>
        <v>1070.1369251366348</v>
      </c>
      <c r="X80" s="510">
        <f ca="1">(X$78=$B$9)*X72+((X$78-X$70)/(Y$70-X$70)*Y72+(X$70-W$78)/(X$70-W$70)*X72)*(X$78&gt;$B$10)+IF(X$78=$B$10,SUM($F72:W72)-SUM($F80:W80)+X72+(X$78-X$70)/(Y$70-X$70)*Y72,0)</f>
        <v>1075.997273278736</v>
      </c>
      <c r="Y80" s="510">
        <f ca="1">(Y$78=$B$9)*Y72+((Y$78-Y$70)/(Z$70-Y$70)*Z72+(Y$70-X$78)/(Y$70-X$70)*Y72)*(Y$78&gt;$B$10)+IF(Y$78=$B$10,SUM($F72:X72)-SUM($F80:X80)+Y72+(Y$78-Y$70)/(Z$70-Y$70)*Z72,0)</f>
        <v>1093.9581593562618</v>
      </c>
      <c r="Z80" s="510">
        <f ca="1">(Z$78=$B$9)*Z72+((Z$78-Z$70)/(AA$70-Z$70)*AA72+(Z$70-Y$78)/(Z$70-Y$70)*Z72)*(Z$78&gt;$B$10)+IF(Z$78=$B$10,SUM($F72:Y72)-SUM($F80:Y80)+Z72+(Z$78-Z$70)/(AA$70-Z$70)*AA72,0)</f>
        <v>1098.9258334749043</v>
      </c>
      <c r="AA80" s="510">
        <f ca="1">(AA$78=$B$9)*AA72+((AA$78-AA$70)/(AB$70-AA$70)*AB72+(AA$70-Z$78)/(AA$70-Z$70)*AA72)*(AA$78&gt;$B$10)+IF(AA$78=$B$10,SUM($F72:Z72)-SUM($F80:Z80)+AA72+(AA$78-AA$70)/(AB$70-AA$70)*AB72,0)</f>
        <v>1117.2277686030066</v>
      </c>
      <c r="AB80" s="510">
        <f ca="1">(AB$78=$B$9)*AB72+((AB$78-AB$70)/(AC$70-AB$70)*AC72+(AB$70-AA$78)/(AB$70-AA$70)*AB72)*(AB$78&gt;$B$10)+IF(AB$78=$B$10,SUM($F72:AA72)-SUM($F80:AA80)+AB72+(AB$78-AB$70)/(AC$70-AB$70)*AC72,0)</f>
        <v>1120.9576994757822</v>
      </c>
      <c r="AC80" s="510">
        <f ca="1">(AC$78=$B$9)*AC72+((AC$78-AC$70)/(AD$70-AC$70)*AD72+(AC$70-AB$78)/(AC$70-AB$70)*AC72)*(AC$78&gt;$B$10)+IF(AC$78=$B$10,SUM($F72:AB72)-SUM($F80:AB80)+AC72+(AC$78-AC$70)/(AD$70-AC$70)*AD72,0)</f>
        <v>1133.4250295806082</v>
      </c>
      <c r="AD80" s="510">
        <f ca="1">(AD$78=$B$9)*AD72+((AD$78-AD$70)/(AE$70-AD$70)*AE72+(AD$70-AC$78)/(AD$70-AC$70)*AD72)*(AD$78&gt;$B$10)+IF(AD$78=$B$10,SUM($F72:AC72)-SUM($F80:AC80)+AD72+(AD$78-AD$70)/(AE$70-AD$70)*AE72,0)</f>
        <v>1141.7881577366957</v>
      </c>
      <c r="AE80" s="510">
        <f ca="1">(AE$78=$B$9)*AE72+((AE$78-AE$70)/(AF$70-AE$70)*AF72+(AE$70-AD$78)/(AE$70-AD$70)*AE72)*(AE$78&gt;$B$10)+IF(AE$78=$B$10,SUM($F72:AD72)-SUM($F80:AD80)+AE72+(AE$78-AE$70)/(AF$70-AE$70)*AF72,0)</f>
        <v>1163.9894121507368</v>
      </c>
      <c r="AF80" s="510">
        <f ca="1">(AF$78=$B$9)*AF72+((AF$78-AF$70)/(AG$70-AF$70)*AG72+(AF$70-AE$78)/(AF$70-AE$70)*AF72)*(AF$78&gt;$B$10)+IF(AF$78=$B$10,SUM($F72:AE72)-SUM($F80:AE80)+AF72+(AF$78-AF$70)/(AG$70-AF$70)*AG72,0)</f>
        <v>1734.522233300075</v>
      </c>
      <c r="AG80" s="510">
        <f ca="1">(AG$78=$B$9)*AG72+((AG$78-AG$70)/(AH$70-AG$70)*AH72+(AG$70-AF$78)/(AG$70-AF$70)*AG72)*(AG$78&gt;$B$10)+IF(AG$78=$B$10,SUM($F72:AF72)-SUM($F80:AF80)+AG72+(AG$78-AG$70)/(AH$70-AG$70)*AH72,0)</f>
        <v>1702.8402844844902</v>
      </c>
      <c r="AH80" s="510">
        <f ca="1">(AH$78=$B$9)*AH72+((AH$78-AH$70)/(AI$70-AH$70)*AI72+(AH$70-AG$78)/(AH$70-AG$70)*AH72)*(AH$78&gt;$B$10)+IF(AH$78=$B$10,SUM($F72:AG72)-SUM($F80:AG80)+AH72+(AH$78-AH$70)/(AI$70-AH$70)*AI72,0)</f>
        <v>1616.9571365999716</v>
      </c>
      <c r="AI80" s="510">
        <f ca="1">(AI$78=$B$9)*AI72+((AI$78-AI$70)/(AJ$70-AI$70)*AJ72+(AI$70-AH$78)/(AI$70-AH$70)*AI72)*(AI$78&gt;$B$10)+IF(AI$78=$B$10,SUM($F72:AH72)-SUM($F80:AH80)+AI72+(AI$78-AI$70)/(AJ$70-AI$70)*AJ72,0)</f>
        <v>1577.4858143013812</v>
      </c>
      <c r="AJ80" s="510">
        <f ca="1">(AJ$78=$B$9)*AJ72+((AJ$78-AJ$70)/(AK$70-AJ$70)*AK72+(AJ$70-AI$78)/(AJ$70-AI$70)*AJ72)*(AJ$78&gt;$B$10)+IF(AJ$78=$B$10,SUM($F72:AI72)-SUM($F80:AI80)+AJ72+(AJ$78-AJ$70)/(AK$70-AJ$70)*AK72,0)</f>
        <v>1526.8673031511364</v>
      </c>
      <c r="AK80" s="510">
        <f ca="1">(AK$78=$B$9)*AK72+((AK$78-AK$70)/(AL$70-AK$70)*AL72+(AK$70-AJ$78)/(AK$70-AJ$70)*AK72)*(AK$78&gt;$B$10)+IF(AK$78=$B$10,SUM($F72:AJ72)-SUM($F80:AJ80)+AK72+(AK$78-AK$70)/(AL$70-AK$70)*AL72,0)</f>
        <v>1355.7512636334011</v>
      </c>
      <c r="AL80" s="510">
        <f ca="1">(AL$78=$B$9)*AL72+((AL$78-AL$70)/(AM$70-AL$70)*AM72+(AL$70-AK$78)/(AL$70-AK$70)*AL72)*(AL$78&gt;$B$10)+IF(AL$78=$B$10,SUM($F72:AK72)-SUM($F80:AK80)+AL72+(AL$78-AL$70)/(AM$70-AL$70)*AM72,0)</f>
        <v>1181.8730714428771</v>
      </c>
      <c r="AM80" s="510">
        <f ca="1">(AM$78=$B$9)*AM72+((AM$78-AM$70)/(AN$70-AM$70)*AN72+(AM$70-AL$78)/(AM$70-AL$70)*AM72)*(AM$78&gt;$B$10)+IF(AM$78=$B$10,SUM($F72:AL72)-SUM($F80:AL80)+AM72+(AM$78-AM$70)/(AN$70-AM$70)*AN72,0)</f>
        <v>998.85987242939905</v>
      </c>
      <c r="AN80" s="510">
        <f ca="1">(AN$78=$B$9)*AN72+((AN$78-AN$70)/(AO$70-AN$70)*AO72+(AN$70-AM$78)/(AN$70-AM$70)*AN72)*(AN$78&gt;$B$10)+IF(AN$78=$B$10,SUM($F72:AM72)-SUM($F80:AM80)+AN72+(AN$78-AN$70)/(AO$70-AN$70)*AO72,0)</f>
        <v>819.93357479744168</v>
      </c>
      <c r="AO80" s="510">
        <f ca="1">(AO$78=$B$9)*AO72+((AO$78-AO$70)/(AP$70-AO$70)*AP72+(AO$70-AN$78)/(AO$70-AN$70)*AO72)*(AO$78&gt;$B$10)+IF(AO$78=$B$10,SUM($F72:AN72)-SUM($F80:AN80)+AO72+(AO$78-AO$70)/(AP$70-AO$70)*AP72,0)</f>
        <v>607.902597795931</v>
      </c>
      <c r="AP80" s="510">
        <f ca="1">(AP$78=$B$9)*AP72+((AP$78-AP$70)/(AQ$70-AP$70)*AQ72+(AP$70-AO$78)/(AP$70-AO$70)*AP72)*(AP$78&gt;$B$10)+IF(AP$78=$B$10,SUM($F72:AO72)-SUM($F80:AO80)+AP72+(AP$78-AP$70)/(AQ$70-AP$70)*AQ72,0)</f>
        <v>419.73538454871397</v>
      </c>
      <c r="AQ80" s="510">
        <f ca="1">(AQ$78=$B$9)*AQ72+((AQ$78-AQ$70)/(AR$70-AQ$70)*AR72+(AQ$70-AP$78)/(AQ$70-AP$70)*AQ72)*(AQ$78&gt;$B$10)+IF(AQ$78=$B$10,SUM($F72:AP72)-SUM($F80:AP80)+AQ72+(AQ$78-AQ$70)/(AR$70-AQ$70)*AR72,0)</f>
        <v>178.46947992776467</v>
      </c>
      <c r="AR80" s="510">
        <f ca="1">(AR$78=$B$9)*AR72+((AR$78-AR$70)/(AS$70-AR$70)*AS72+(AR$70-AQ$78)/(AR$70-AQ$70)*AR72)*(AR$78&gt;$B$10)+IF(AR$78=$B$10,SUM($F72:AQ72)-SUM($F80:AQ80)+AR72+(AR$78-AR$70)/(AS$70-AR$70)*AS72,0)</f>
        <v>0</v>
      </c>
      <c r="AS80" s="510">
        <f ca="1">(AS$78=$B$9)*AS72+((AS$78-AS$70)/(AT$70-AS$70)*AT72+(AS$70-AR$78)/(AS$70-AR$70)*AS72)*(AS$78&gt;$B$10)+IF(AS$78=$B$10,SUM($F72:AR72)-SUM($F80:AR80)+AS72+(AS$78-AS$70)/(AT$70-AS$70)*AT72,0)</f>
        <v>0</v>
      </c>
      <c r="AT80" s="510">
        <f ca="1">(AT$78=$B$9)*AT72+((AT$78-AT$70)/(AU$70-AT$70)*AU72+(AT$70-AS$78)/(AT$70-AS$70)*AT72)*(AT$78&gt;$B$10)+IF(AT$78=$B$10,SUM($F72:AS72)-SUM($F80:AS80)+AT72+(AT$78-AT$70)/(AU$70-AT$70)*AU72,0)</f>
        <v>0</v>
      </c>
      <c r="AU80" s="510">
        <f ca="1">(AU$78=$B$9)*AU72+((AU$78-AU$70)/(AV$70-AU$70)*AV72+(AU$70-AT$78)/(AU$70-AT$70)*AU72)*(AU$78&gt;$B$10)+IF(AU$78=$B$10,SUM($F72:AT72)-SUM($F80:AT80)+AU72+(AU$78-AU$70)/(AV$70-AU$70)*AV72,0)</f>
        <v>0</v>
      </c>
      <c r="AV80" s="510">
        <f ca="1">(AV$78=$B$9)*AV72+((AV$78-AV$70)/(AW$70-AV$70)*AW72+(AV$70-AU$78)/(AV$70-AU$70)*AV72)*(AV$78&gt;$B$10)+IF(AV$78=$B$10,SUM($F72:AU72)-SUM($F80:AU80)+AV72+(AV$78-AV$70)/(AW$70-AV$70)*AW72,0)</f>
        <v>0</v>
      </c>
      <c r="AW80" s="510">
        <f ca="1">(AW$78=$B$9)*AW72+((AW$78-AW$70)/(AX$70-AW$70)*AX72+(AW$70-AV$78)/(AW$70-AV$70)*AW72)*(AW$78&gt;$B$10)+IF(AW$78=$B$10,SUM($F72:AV72)-SUM($F80:AV80)+AW72+(AW$78-AW$70)/(AX$70-AW$70)*AX72,0)</f>
        <v>0</v>
      </c>
      <c r="AX80" s="510">
        <f ca="1">(AX$78=$B$9)*AX72+((AX$78-AX$70)/(AY$70-AX$70)*AY72+(AX$70-AW$78)/(AX$70-AW$70)*AX72)*(AX$78&gt;$B$10)+IF(AX$78=$B$10,SUM($F72:AW72)-SUM($F80:AW80)+AX72+(AX$78-AX$70)/(AY$70-AX$70)*AY72,0)</f>
        <v>0</v>
      </c>
      <c r="AY80" s="510">
        <f ca="1">(AY$78=$B$9)*AY72+((AY$78-AY$70)/(AZ$70-AY$70)*AZ72+(AY$70-AX$78)/(AY$70-AX$70)*AY72)*(AY$78&gt;$B$10)+IF(AY$78=$B$10,SUM($F72:AX72)-SUM($F80:AX80)+AY72+(AY$78-AY$70)/(AZ$70-AY$70)*AZ72,0)</f>
        <v>0</v>
      </c>
      <c r="AZ80" s="510">
        <f ca="1">(AZ$78=$B$9)*AZ72+((AZ$78-AZ$70)/(BA$70-AZ$70)*BA72+(AZ$70-AY$78)/(AZ$70-AY$70)*AZ72)*(AZ$78&gt;$B$10)+IF(AZ$78=$B$10,SUM($F72:AY72)-SUM($F80:AY80)+AZ72+(AZ$78-AZ$70)/(BA$70-AZ$70)*BA72,0)</f>
        <v>0</v>
      </c>
      <c r="BA80" s="510">
        <f ca="1">(BA$78=$B$9)*BA72+((BA$78-BA$70)/(BB$70-BA$70)*BB72+(BA$70-AZ$78)/(BA$70-AZ$70)*BA72)*(BA$78&gt;$B$10)+IF(BA$78=$B$10,SUM($F72:AZ72)-SUM($F80:AZ80)+BA72+(BA$78-BA$70)/(BB$70-BA$70)*BB72,0)</f>
        <v>0</v>
      </c>
      <c r="BB80" s="510">
        <f ca="1">(BB$78=$B$9)*BB72+((BB$78-BB$70)/(BC$70-BB$70)*BC72+(BB$70-BA$78)/(BB$70-BA$70)*BB72)*(BB$78&gt;$B$10)+IF(BB$78=$B$10,SUM($F72:BA72)-SUM($F80:BA80)+BB72+(BB$78-BB$70)/(BC$70-BB$70)*BC72,0)</f>
        <v>0</v>
      </c>
      <c r="BC80" s="510">
        <f ca="1">(BC$78=$B$9)*BC72+((BC$78-BC$70)/(BD$70-BC$70)*BD72+(BC$70-BB$78)/(BC$70-BB$70)*BC72)*(BC$78&gt;$B$10)+IF(BC$78=$B$10,SUM($F72:BB72)-SUM($F80:BB80)+BC72+(BC$78-BC$70)/(BD$70-BC$70)*BD72,0)</f>
        <v>0</v>
      </c>
      <c r="BD80" s="510">
        <f ca="1">(BD$78=$B$9)*BD72+((BD$78-BD$70)/(BE$70-BD$70)*BE72+(BD$70-BC$78)/(BD$70-BC$70)*BD72)*(BD$78&gt;$B$10)+IF(BD$78=$B$10,SUM($F72:BC72)-SUM($F80:BC80)+BD72+(BD$78-BD$70)/(BE$70-BD$70)*BE72,0)</f>
        <v>0</v>
      </c>
      <c r="BE80" s="510">
        <f ca="1">(BE$78=$B$9)*BE72+((BE$78-BE$70)/(BF$70-BE$70)*BF72+(BE$70-BD$78)/(BE$70-BD$70)*BE72)*(BE$78&gt;$B$10)+IF(BE$78=$B$10,SUM($F72:BD72)-SUM($F80:BD80)+BE72+(BE$78-BE$70)/(BF$70-BE$70)*BF72,0)</f>
        <v>0</v>
      </c>
      <c r="BF80" s="510">
        <f ca="1">(BF$78=$B$9)*BF72+((BF$78-BF$70)/(BG$70-BF$70)*BG72+(BF$70-BE$78)/(BF$70-BE$70)*BF72)*(BF$78&gt;$B$10)+IF(BF$78=$B$10,SUM($F72:BE72)-SUM($F80:BE80)+BF72+(BF$78-BF$70)/(BG$70-BF$70)*BG72,0)</f>
        <v>0</v>
      </c>
      <c r="BG80" s="510">
        <f ca="1">(BG$78=$B$9)*BG72+((BG$78-BG$70)/(BH$70-BG$70)*BH72+(BG$70-BF$78)/(BG$70-BF$70)*BG72)*(BG$78&gt;$B$10)+IF(BG$78=$B$10,SUM($F72:BF72)-SUM($F80:BF80)+BG72+(BG$78-BG$70)/(BH$70-BG$70)*BH72,0)</f>
        <v>0</v>
      </c>
      <c r="BH80" s="510">
        <f ca="1">(BH$78=$B$9)*BH72+((BH$78-BH$70)/(BI$70-BH$70)*BI72+(BH$70-BG$78)/(BH$70-BG$70)*BH72)*(BH$78&gt;$B$10)+IF(BH$78=$B$10,SUM($F72:BG72)-SUM($F80:BG80)+BH72+(BH$78-BH$70)/(BI$70-BH$70)*BI72,0)</f>
        <v>0</v>
      </c>
      <c r="BI80" s="510">
        <f ca="1">(BI$78=$B$9)*BI72+((BI$78-BI$70)/(BJ$70-BI$70)*BJ72+(BI$70-BH$78)/(BI$70-BH$70)*BI72)*(BI$78&gt;$B$10)+IF(BI$78=$B$10,SUM($F72:BH72)-SUM($F80:BH80)+BI72+(BI$78-BI$70)/(BJ$70-BI$70)*BJ72,0)</f>
        <v>0</v>
      </c>
      <c r="BJ80" s="510">
        <f ca="1">(BJ$78=$B$9)*BJ72+((BJ$78-BJ$70)/(BK$70-BJ$70)*BK72+(BJ$70-BI$78)/(BJ$70-BI$70)*BJ72)*(BJ$78&gt;$B$10)+IF(BJ$78=$B$10,SUM($F72:BI72)-SUM($F80:BI80)+BJ72+(BJ$78-BJ$70)/(BK$70-BJ$70)*BK72,0)</f>
        <v>0</v>
      </c>
      <c r="BK80" s="510">
        <f ca="1">(BK$78=$B$9)*BK72+((BK$78-BK$70)/(BL$70-BK$70)*BL72+(BK$70-BJ$78)/(BK$70-BJ$70)*BK72)*(BK$78&gt;$B$10)+IF(BK$78=$B$10,SUM($F72:BJ72)-SUM($F80:BJ80)+BK72+(BK$78-BK$70)/(BL$70-BK$70)*BL72,0)</f>
        <v>0</v>
      </c>
      <c r="BL80" s="510">
        <f ca="1">(BL$78=$B$9)*BL72+((BL$78-BL$70)/(BM$70-BL$70)*BM72+(BL$70-BK$78)/(BL$70-BK$70)*BL72)*(BL$78&gt;$B$10)+IF(BL$78=$B$10,SUM($F72:BK72)-SUM($F80:BK80)+BL72+(BL$78-BL$70)/(BM$70-BL$70)*BM72,0)</f>
        <v>0</v>
      </c>
      <c r="BM80" s="510">
        <f ca="1">(BM$78=$B$9)*BM72+((BM$78-BM$70)/(BN$70-BM$70)*BN72+(BM$70-BL$78)/(BM$70-BL$70)*BM72)*(BM$78&gt;$B$10)+IF(BM$78=$B$10,SUM($F72:BL72)-SUM($F80:BL80)+BM72+(BM$78-BM$70)/(BN$70-BM$70)*BN72,0)</f>
        <v>0</v>
      </c>
      <c r="BN80" s="510">
        <f ca="1">(BN$78=$B$9)*BN72+((BN$78-BN$70)/(BO$70-BN$70)*BO72+(BN$70-BM$78)/(BN$70-BM$70)*BN72)*(BN$78&gt;$B$10)+IF(BN$78=$B$10,SUM($F72:BM72)-SUM($F80:BM80)+BN72+(BN$78-BN$70)/(BO$70-BN$70)*BO72,0)</f>
        <v>0</v>
      </c>
      <c r="BO80" s="510">
        <f ca="1">(BO$78=$B$9)*BO72+((BO$78-BO$70)/(BP$70-BO$70)*BP72+(BO$70-BN$78)/(BO$70-BN$70)*BO72)*(BO$78&gt;$B$10)+IF(BO$78=$B$10,SUM($F72:BN72)-SUM($F80:BN80)+BO72+(BO$78-BO$70)/(BP$70-BO$70)*BP72,0)</f>
        <v>0</v>
      </c>
      <c r="BP80" s="510">
        <f ca="1">(BP$78=$B$9)*BP72+((BP$78-BP$70)/(BQ$70-BP$70)*BQ72+(BP$70-BO$78)/(BP$70-BO$70)*BP72)*(BP$78&gt;$B$10)+IF(BP$78=$B$10,SUM($F72:BO72)-SUM($F80:BO80)+BP72+(BP$78-BP$70)/(BQ$70-BP$70)*BQ72,0)</f>
        <v>0</v>
      </c>
      <c r="BQ80" s="510">
        <f ca="1">(BQ$78=$B$9)*BQ72+((BQ$78-BQ$70)/(BR$70-BQ$70)*BR72+(BQ$70-BP$78)/(BQ$70-BP$70)*BQ72)*(BQ$78&gt;$B$10)+IF(BQ$78=$B$10,SUM($F72:BP72)-SUM($F80:BP80)+BQ72+(BQ$78-BQ$70)/(BR$70-BQ$70)*BR72,0)</f>
        <v>0</v>
      </c>
      <c r="BR80" s="510">
        <f ca="1">(BR$78=$B$9)*BR72+((BR$78-BR$70)/(BS$70-BR$70)*BS72+(BR$70-BQ$78)/(BR$70-BQ$70)*BR72)*(BR$78&gt;$B$10)+IF(BR$78=$B$10,SUM($F72:BQ72)-SUM($F80:BQ80)+BR72+(BR$78-BR$70)/(BS$70-BR$70)*BS72,0)</f>
        <v>0</v>
      </c>
      <c r="BS80" s="510">
        <f ca="1">(BS$78=$B$9)*BS72+((BS$78-BS$70)/(BT$70-BS$70)*BT72+(BS$70-BR$78)/(BS$70-BR$70)*BS72)*(BS$78&gt;$B$10)+IF(BS$78=$B$10,SUM($F72:BR72)-SUM($F80:BR80)+BS72+(BS$78-BS$70)/(BT$70-BS$70)*BT72,0)</f>
        <v>0</v>
      </c>
      <c r="BT80" s="510">
        <f ca="1">(BT$78=$B$9)*BT72+((BT$78-BT$70)/(BU$70-BT$70)*BU72+(BT$70-BS$78)/(BT$70-BS$70)*BT72)*(BT$78&gt;$B$10)+IF(BT$78=$B$10,SUM($F72:BS72)-SUM($F80:BS80)+BT72+(BT$78-BT$70)/(BU$70-BT$70)*BU72,0)</f>
        <v>0</v>
      </c>
      <c r="BU80" s="510">
        <f ca="1">(BU$78=$B$9)*BU72+((BU$78-BU$70)/(BV$70-BU$70)*BV72+(BU$70-BT$78)/(BU$70-BT$70)*BU72)*(BU$78&gt;$B$10)+IF(BU$78=$B$10,SUM($F72:BT72)-SUM($F80:BT80)+BU72+(BU$78-BU$70)/(BV$70-BU$70)*BV72,0)</f>
        <v>0</v>
      </c>
      <c r="BV80" s="510">
        <f ca="1">(BV$78=$B$9)*BV72+((BV$78-BV$70)/(BW$70-BV$70)*BW72+(BV$70-BU$78)/(BV$70-BU$70)*BV72)*(BV$78&gt;$B$10)+IF(BV$78=$B$10,SUM($F72:BU72)-SUM($F80:BU80)+BV72+(BV$78-BV$70)/(BW$70-BV$70)*BW72,0)</f>
        <v>0</v>
      </c>
      <c r="BW80" s="510">
        <f ca="1">(BW$78=$B$9)*BW72+((BW$78-BW$70)/(BX$70-BW$70)*BX72+(BW$70-BV$78)/(BW$70-BV$70)*BW72)*(BW$78&gt;$B$10)+IF(BW$78=$B$10,SUM($F72:BV72)-SUM($F80:BV80)+BW72+(BW$78-BW$70)/(BX$70-BW$70)*BX72,0)</f>
        <v>0</v>
      </c>
      <c r="BX80" s="510">
        <f ca="1">(BX$78=$B$9)*BX72+((BX$78-BX$70)/(BY$70-BX$70)*BY72+(BX$70-BW$78)/(BX$70-BW$70)*BX72)*(BX$78&gt;$B$10)+IF(BX$78=$B$10,SUM($F72:BW72)-SUM($F80:BW80)+BX72+(BX$78-BX$70)/(BY$70-BX$70)*BY72,0)</f>
        <v>0</v>
      </c>
      <c r="BY80" s="510">
        <f ca="1">(BY$78=$B$9)*BY72+((BY$78-BY$70)/(BZ$70-BY$70)*BZ72+(BY$70-BX$78)/(BY$70-BX$70)*BY72)*(BY$78&gt;$B$10)+IF(BY$78=$B$10,SUM($F72:BX72)-SUM($F80:BX80)+BY72+(BY$78-BY$70)/(BZ$70-BY$70)*BZ72,0)</f>
        <v>0</v>
      </c>
      <c r="BZ80" s="510">
        <f ca="1">(BZ$78=$B$9)*BZ72+((BZ$78-BZ$70)/(CA$70-BZ$70)*CA72+(BZ$70-BY$78)/(BZ$70-BY$70)*BZ72)*(BZ$78&gt;$B$10)+IF(BZ$78=$B$10,SUM($F72:BY72)-SUM($F80:BY80)+BZ72+(BZ$78-BZ$70)/(CA$70-BZ$70)*CA72,0)</f>
        <v>0</v>
      </c>
      <c r="CA80" s="510">
        <f ca="1">(CA$78=$B$9)*CA72+((CA$78-CA$70)/(CB$70-CA$70)*CB72+(CA$70-BZ$78)/(CA$70-BZ$70)*CA72)*(CA$78&gt;$B$10)+IF(CA$78=$B$10,SUM($F72:BZ72)-SUM($F80:BZ80)+CA72+(CA$78-CA$70)/(CB$70-CA$70)*CB72,0)</f>
        <v>0</v>
      </c>
      <c r="CB80" s="510">
        <f ca="1">(CB$78=$B$9)*CB72+((CB$78-CB$70)/(CC$70-CB$70)*CC72+(CB$70-CA$78)/(CB$70-CA$70)*CB72)*(CB$78&gt;$B$10)+IF(CB$78=$B$10,SUM($F72:CA72)-SUM($F80:CA80)+CB72+(CB$78-CB$70)/(CC$70-CB$70)*CC72,0)</f>
        <v>0</v>
      </c>
      <c r="CC80" s="510">
        <f ca="1">(CC$78=$B$9)*CC72+((CC$78-CC$70)/(CD$70-CC$70)*CD72+(CC$70-CB$78)/(CC$70-CB$70)*CC72)*(CC$78&gt;$B$10)+IF(CC$78=$B$10,SUM($F72:CB72)-SUM($F80:CB80)+CC72+(CC$78-CC$70)/(CD$70-CC$70)*CD72,0)</f>
        <v>0</v>
      </c>
      <c r="CD80" s="510">
        <f ca="1">(CD$78=$B$9)*CD72+((CD$78-CD$70)/(CE$70-CD$70)*CE72+(CD$70-CC$78)/(CD$70-CC$70)*CD72)*(CD$78&gt;$B$10)+IF(CD$78=$B$10,SUM($F72:CC72)-SUM($F80:CC80)+CD72+(CD$78-CD$70)/(CE$70-CD$70)*CE72,0)</f>
        <v>0</v>
      </c>
      <c r="CE80" s="510">
        <f ca="1">(CE$78=$B$9)*CE72+((CE$78-CE$70)/(CF$70-CE$70)*CF72+(CE$70-CD$78)/(CE$70-CD$70)*CE72)*(CE$78&gt;$B$10)+IF(CE$78=$B$10,SUM($F72:CD72)-SUM($F80:CD80)+CE72+(CE$78-CE$70)/(CF$70-CE$70)*CF72,0)</f>
        <v>0</v>
      </c>
      <c r="CF80" s="510">
        <f ca="1">(CF$78=$B$9)*CF72+((CF$78-CF$70)/(CG$70-CF$70)*CG72+(CF$70-CE$78)/(CF$70-CE$70)*CF72)*(CF$78&gt;$B$10)+IF(CF$78=$B$10,SUM($F72:CE72)-SUM($F80:CE80)+CF72+(CF$78-CF$70)/(CG$70-CF$70)*CG72,0)</f>
        <v>0</v>
      </c>
      <c r="CG80" s="510">
        <f ca="1">(CG$78=$B$9)*CG72+((CG$78-CG$70)/(CH$70-CG$70)*CH72+(CG$70-CF$78)/(CG$70-CF$70)*CG72)*(CG$78&gt;$B$10)+IF(CG$78=$B$10,SUM($F72:CF72)-SUM($F80:CF80)+CG72+(CG$78-CG$70)/(CH$70-CG$70)*CH72,0)</f>
        <v>0</v>
      </c>
      <c r="CH80" s="510">
        <f ca="1">(CH$78=$B$9)*CH72+((CH$78-CH$70)/(CI$70-CH$70)*CI72+(CH$70-CG$78)/(CH$70-CG$70)*CH72)*(CH$78&gt;$B$10)+IF(CH$78=$B$10,SUM($F72:CG72)-SUM($F80:CG80)+CH72+(CH$78-CH$70)/(CI$70-CH$70)*CI72,0)</f>
        <v>0</v>
      </c>
      <c r="CI80" s="510">
        <f ca="1">(CI$78=$B$9)*CI72+((CI$78-CI$70)/(CJ$70-CI$70)*CJ72+(CI$70-CH$78)/(CI$70-CH$70)*CI72)*(CI$78&gt;$B$10)+IF(CI$78=$B$10,SUM($F72:CH72)-SUM($F80:CH80)+CI72+(CI$78-CI$70)/(CJ$70-CI$70)*CJ72,0)</f>
        <v>0</v>
      </c>
      <c r="CJ80" s="510">
        <f ca="1">(CJ$78=$B$9)*CJ72+((CJ$78-CJ$70)/(CK$70-CJ$70)*CK72+(CJ$70-CI$78)/(CJ$70-CI$70)*CJ72)*(CJ$78&gt;$B$10)+IF(CJ$78=$B$10,SUM($F72:CI72)-SUM($F80:CI80)+CJ72+(CJ$78-CJ$70)/(CK$70-CJ$70)*CK72,0)</f>
        <v>0</v>
      </c>
      <c r="CK80" s="510">
        <f ca="1">(CK$78=$B$9)*CK72+((CK$78-CK$70)/(CL$70-CK$70)*CL72+(CK$70-CJ$78)/(CK$70-CJ$70)*CK72)*(CK$78&gt;$B$10)+IF(CK$78=$B$10,SUM($F72:CJ72)-SUM($F80:CJ80)+CK72+(CK$78-CK$70)/(CL$70-CK$70)*CL72,0)</f>
        <v>0</v>
      </c>
      <c r="CL80" s="510">
        <f ca="1">(CL$78=$B$9)*CL72+((CL$78-CL$70)/(CM$70-CL$70)*CM72+(CL$70-CK$78)/(CL$70-CK$70)*CL72)*(CL$78&gt;$B$10)+IF(CL$78=$B$10,SUM($F72:CK72)-SUM($F80:CK80)+CL72+(CL$78-CL$70)/(CM$70-CL$70)*CM72,0)</f>
        <v>0</v>
      </c>
      <c r="CM80" s="510">
        <f ca="1">(CM$78=$B$9)*CM72+((CM$78-CM$70)/(CN$70-CM$70)*CN72+(CM$70-CL$78)/(CM$70-CL$70)*CM72)*(CM$78&gt;$B$10)+IF(CM$78=$B$10,SUM($F72:CL72)-SUM($F80:CL80)+CM72+(CM$78-CM$70)/(CN$70-CM$70)*CN72,0)</f>
        <v>0</v>
      </c>
      <c r="CN80" s="510">
        <f ca="1">(CN$78=$B$9)*CN72+((CN$78-CN$70)/(CO$70-CN$70)*CO72+(CN$70-CM$78)/(CN$70-CM$70)*CN72)*(CN$78&gt;$B$10)+IF(CN$78=$B$10,SUM($F72:CM72)-SUM($F80:CM80)+CN72+(CN$78-CN$70)/(CO$70-CN$70)*CO72,0)</f>
        <v>0</v>
      </c>
      <c r="CO80" s="510">
        <f ca="1">(CO$78=$B$9)*CO72+((CO$78-CO$70)/(CP$70-CO$70)*CP72+(CO$70-CN$78)/(CO$70-CN$70)*CO72)*(CO$78&gt;$B$10)+IF(CO$78=$B$10,SUM($F72:CN72)-SUM($F80:CN80)+CO72+(CO$78-CO$70)/(CP$70-CO$70)*CP72,0)</f>
        <v>0</v>
      </c>
      <c r="CP80" s="510">
        <f ca="1">(CP$78=$B$9)*CP72+((CP$78-CP$70)/(CQ$70-CP$70)*CQ72+(CP$70-CO$78)/(CP$70-CO$70)*CP72)*(CP$78&gt;$B$10)+IF(CP$78=$B$10,SUM($F72:CO72)-SUM($F80:CO80)+CP72+(CP$78-CP$70)/(CQ$70-CP$70)*CQ72,0)</f>
        <v>0</v>
      </c>
      <c r="CQ80" s="510">
        <f ca="1">(CQ$78=$B$9)*CQ72+((CQ$78-CQ$70)/(CR$70-CQ$70)*CR72+(CQ$70-CP$78)/(CQ$70-CP$70)*CQ72)*(CQ$78&gt;$B$10)+IF(CQ$78=$B$10,SUM($F72:CP72)-SUM($F80:CP80)+CQ72+(CQ$78-CQ$70)/(CR$70-CQ$70)*CR72,0)</f>
        <v>0</v>
      </c>
      <c r="CR80" s="510">
        <f ca="1">(CR$78=$B$9)*CR72+((CR$78-CR$70)/(CS$70-CR$70)*CS72+(CR$70-CQ$78)/(CR$70-CQ$70)*CR72)*(CR$78&gt;$B$10)+IF(CR$78=$B$10,SUM($F72:CQ72)-SUM($F80:CQ80)+CR72+(CR$78-CR$70)/(CS$70-CR$70)*CS72,0)</f>
        <v>0</v>
      </c>
      <c r="CS80" s="510">
        <f ca="1">(CS$78=$B$9)*CS72+((CS$78-CS$70)/(CT$70-CS$70)*CT72+(CS$70-CR$78)/(CS$70-CR$70)*CS72)*(CS$78&gt;$B$10)+IF(CS$78=$B$10,SUM($F72:CR72)-SUM($F80:CR80)+CS72+(CS$78-CS$70)/(CT$70-CS$70)*CT72,0)</f>
        <v>0</v>
      </c>
      <c r="CT80" s="510">
        <f ca="1">(CT$78=$B$9)*CT72+((CT$78-CT$70)/(CU$70-CT$70)*CU72+(CT$70-CS$78)/(CT$70-CS$70)*CT72)*(CT$78&gt;$B$10)+IF(CT$78=$B$10,SUM($F72:CS72)-SUM($F80:CS80)+CT72+(CT$78-CT$70)/(CU$70-CT$70)*CU72,0)</f>
        <v>0</v>
      </c>
      <c r="CU80" s="510">
        <f ca="1">(CU$78=$B$9)*CU72+((CU$78-CU$70)/(CV$70-CU$70)*CV72+(CU$70-CT$78)/(CU$70-CT$70)*CU72)*(CU$78&gt;$B$10)+IF(CU$78=$B$10,SUM($F72:CT72)-SUM($F80:CT80)+CU72+(CU$78-CU$70)/(CV$70-CU$70)*CV72,0)</f>
        <v>0</v>
      </c>
      <c r="CV80" s="510">
        <f ca="1">(CV$78=$B$9)*CV72+((CV$78-CV$70)/(CW$70-CV$70)*CW72+(CV$70-CU$78)/(CV$70-CU$70)*CV72)*(CV$78&gt;$B$10)+IF(CV$78=$B$10,SUM($F72:CU72)-SUM($F80:CU80)+CV72+(CV$78-CV$70)/(CW$70-CV$70)*CW72,0)</f>
        <v>0</v>
      </c>
      <c r="CW80" s="510">
        <f ca="1">(CW$78=$B$9)*CW72+((CW$78-CW$70)/(CX$70-CW$70)*CX72+(CW$70-CV$78)/(CW$70-CV$70)*CW72)*(CW$78&gt;$B$10)+IF(CW$78=$B$10,SUM($F72:CV72)-SUM($F80:CV80)+CW72+(CW$78-CW$70)/(CX$70-CW$70)*CX72,0)</f>
        <v>0</v>
      </c>
      <c r="CX80" s="510">
        <f ca="1">(CX$78=$B$9)*CX72+((CX$78-CX$70)/(CY$70-CX$70)*CY72+(CX$70-CW$78)/(CX$70-CW$70)*CX72)*(CX$78&gt;$B$10)+IF(CX$78=$B$10,SUM($F72:CW72)-SUM($F80:CW80)+CX72+(CX$78-CX$70)/(CY$70-CX$70)*CY72,0)</f>
        <v>0</v>
      </c>
      <c r="CY80" s="510">
        <f ca="1">(CY$78=$B$9)*CY72+((CY$78-CY$70)/(CZ$70-CY$70)*CZ72+(CY$70-CX$78)/(CY$70-CX$70)*CY72)*(CY$78&gt;$B$10)+IF(CY$78=$B$10,SUM($F72:CX72)-SUM($F80:CX80)+CY72+(CY$78-CY$70)/(CZ$70-CY$70)*CZ72,0)</f>
        <v>0</v>
      </c>
      <c r="CZ80" s="510">
        <f ca="1">(CZ$78=$B$9)*CZ72+((CZ$78-CZ$70)/(DA$70-CZ$70)*DA72+(CZ$70-CY$78)/(CZ$70-CY$70)*CZ72)*(CZ$78&gt;$B$10)+IF(CZ$78=$B$10,SUM($F72:CY72)-SUM($F80:CY80)+CZ72+(CZ$78-CZ$70)/(DA$70-CZ$70)*DA72,0)</f>
        <v>0</v>
      </c>
      <c r="DA80" s="510">
        <f ca="1">(DA$78=$B$9)*DA72+((DA$78-DA$70)/(DB$70-DA$70)*DB72+(DA$70-CZ$78)/(DA$70-CZ$70)*DA72)*(DA$78&gt;$B$10)+IF(DA$78=$B$10,SUM($F72:CZ72)-SUM($F80:CZ80)+DA72+(DA$78-DA$70)/(DB$70-DA$70)*DB72,0)</f>
        <v>0</v>
      </c>
      <c r="DB80" s="510">
        <f ca="1">(DB$78=$B$9)*DB72+((DB$78-DB$70)/(DC$70-DB$70)*DC72+(DB$70-DA$78)/(DB$70-DA$70)*DB72)*(DB$78&gt;$B$10)+IF(DB$78=$B$10,SUM($F72:DA72)-SUM($F80:DA80)+DB72+(DB$78-DB$70)/(DC$70-DB$70)*DC72,0)</f>
        <v>0</v>
      </c>
      <c r="DC80" s="510">
        <f ca="1">(DC$78=$B$9)*DC72+((DC$78-DC$70)/(DD$70-DC$70)*DD72+(DC$70-DB$78)/(DC$70-DB$70)*DC72)*(DC$78&gt;$B$10)+IF(DC$78=$B$10,SUM($F72:DB72)-SUM($F80:DB80)+DC72+(DC$78-DC$70)/(DD$70-DC$70)*DD72,0)</f>
        <v>0</v>
      </c>
      <c r="DD80" s="510">
        <f ca="1">(DD$78=$B$9)*DD72+((DD$78-DD$70)/(DE$70-DD$70)*DE72+(DD$70-DC$78)/(DD$70-DC$70)*DD72)*(DD$78&gt;$B$10)+IF(DD$78=$B$10,SUM($F72:DC72)-SUM($F80:DC80)+DD72+(DD$78-DD$70)/(DE$70-DD$70)*DE72,0)</f>
        <v>0</v>
      </c>
      <c r="DE80" s="510">
        <f ca="1">(DE$78=$B$9)*DE72+((DE$78-DE$70)/(DF$70-DE$70)*DF72+(DE$70-DD$78)/(DE$70-DD$70)*DE72)*(DE$78&gt;$B$10)+IF(DE$78=$B$10,SUM($F72:DD72)-SUM($F80:DD80)+DE72+(DE$78-DE$70)/(DF$70-DE$70)*DF72,0)</f>
        <v>0</v>
      </c>
      <c r="DF80" s="510">
        <f ca="1">(DF$78=$B$9)*DF72+((DF$78-DF$70)/(DG$70-DF$70)*DG72+(DF$70-DE$78)/(DF$70-DE$70)*DF72)*(DF$78&gt;$B$10)+IF(DF$78=$B$10,SUM($F72:DE72)-SUM($F80:DE80)+DF72+(DF$78-DF$70)/(DG$70-DF$70)*DG72,0)</f>
        <v>0</v>
      </c>
      <c r="DG80" s="510">
        <f ca="1">(DG$78=$B$9)*DG72+((DG$78-DG$70)/(DH$70-DG$70)*DH72+(DG$70-DF$78)/(DG$70-DF$70)*DG72)*(DG$78&gt;$B$10)+IF(DG$78=$B$10,SUM($F72:DF72)-SUM($F80:DF80)+DG72+(DG$78-DG$70)/(DH$70-DG$70)*DH72,0)</f>
        <v>0</v>
      </c>
      <c r="DH80" s="510">
        <f ca="1">(DH$78=$B$9)*DH72+((DH$78-DH$70)/(DI$70-DH$70)*DI72+(DH$70-DG$78)/(DH$70-DG$70)*DH72)*(DH$78&gt;$B$10)+IF(DH$78=$B$10,SUM($F72:DG72)-SUM($F80:DG80)+DH72+(DH$78-DH$70)/(DI$70-DH$70)*DI72,0)</f>
        <v>0</v>
      </c>
      <c r="DI80" s="510">
        <f ca="1">(DI$78=$B$9)*DI72+((DI$78-DI$70)/(DJ$70-DI$70)*DJ72+(DI$70-DH$78)/(DI$70-DH$70)*DI72)*(DI$78&gt;$B$10)+IF(DI$78=$B$10,SUM($F72:DH72)-SUM($F80:DH80)+DI72+(DI$78-DI$70)/(DJ$70-DI$70)*DJ72,0)</f>
        <v>0</v>
      </c>
      <c r="DJ80" s="510">
        <f ca="1">(DJ$78=$B$9)*DJ72+((DJ$78-DJ$70)/(DK$70-DJ$70)*DK72+(DJ$70-DI$78)/(DJ$70-DI$70)*DJ72)*(DJ$78&gt;$B$10)+IF(DJ$78=$B$10,SUM($F72:DI72)-SUM($F80:DI80)+DJ72+(DJ$78-DJ$70)/(DK$70-DJ$70)*DK72,0)</f>
        <v>0</v>
      </c>
      <c r="DK80" s="510">
        <f ca="1">(DK$78=$B$9)*DK72+((DK$78-DK$70)/(DL$70-DK$70)*DL72+(DK$70-DJ$78)/(DK$70-DJ$70)*DK72)*(DK$78&gt;$B$10)+IF(DK$78=$B$10,SUM($F72:DJ72)-SUM($F80:DJ80)+DK72+(DK$78-DK$70)/(DL$70-DK$70)*DL72,0)</f>
        <v>0</v>
      </c>
      <c r="DL80" s="510">
        <f ca="1">(DL$78=$B$9)*DL72+((DL$78-DL$70)/(DM$70-DL$70)*DM72+(DL$70-DK$78)/(DL$70-DK$70)*DL72)*(DL$78&gt;$B$10)+IF(DL$78=$B$10,SUM($F72:DK72)-SUM($F80:DK80)+DL72+(DL$78-DL$70)/(DM$70-DL$70)*DM72,0)</f>
        <v>0</v>
      </c>
      <c r="DM80" s="510">
        <f ca="1">(DM$78=$B$9)*DM72+((DM$78-DM$70)/(DN$70-DM$70)*DN72+(DM$70-DL$78)/(DM$70-DL$70)*DM72)*(DM$78&gt;$B$10)+IF(DM$78=$B$10,SUM($F72:DL72)-SUM($F80:DL80)+DM72+(DM$78-DM$70)/(DN$70-DM$70)*DN72,0)</f>
        <v>0</v>
      </c>
      <c r="DN80" s="510">
        <f ca="1">(DN$78=$B$9)*DN72+((DN$78-DN$70)/(DO$70-DN$70)*DO72+(DN$70-DM$78)/(DN$70-DM$70)*DN72)*(DN$78&gt;$B$10)+IF(DN$78=$B$10,SUM($F72:DM72)-SUM($F80:DM80)+DN72+(DN$78-DN$70)/(DO$70-DN$70)*DO72,0)</f>
        <v>0</v>
      </c>
      <c r="DO80" s="510">
        <f ca="1">(DO$78=$B$9)*DO72+((DO$78-DO$70)/(DP$70-DO$70)*DP72+(DO$70-DN$78)/(DO$70-DN$70)*DO72)*(DO$78&gt;$B$10)+IF(DO$78=$B$10,SUM($F72:DN72)-SUM($F80:DN80)+DO72+(DO$78-DO$70)/(DP$70-DO$70)*DP72,0)</f>
        <v>0</v>
      </c>
      <c r="DP80" s="510">
        <f ca="1">(DP$78=$B$9)*DP72+((DP$78-DP$70)/(DQ$70-DP$70)*DQ72+(DP$70-DO$78)/(DP$70-DO$70)*DP72)*(DP$78&gt;$B$10)+IF(DP$78=$B$10,SUM($F72:DO72)-SUM($F80:DO80)+DP72+(DP$78-DP$70)/(DQ$70-DP$70)*DQ72,0)</f>
        <v>0</v>
      </c>
      <c r="DQ80" s="510">
        <f ca="1">(DQ$78=$B$9)*DQ72+((DQ$78-DQ$70)/(DR$70-DQ$70)*DR72+(DQ$70-DP$78)/(DQ$70-DP$70)*DQ72)*(DQ$78&gt;$B$10)+IF(DQ$78=$B$10,SUM($F72:DP72)-SUM($F80:DP80)+DQ72+(DQ$78-DQ$70)/(DR$70-DQ$70)*DR72,0)</f>
        <v>0</v>
      </c>
      <c r="DR80" s="510">
        <f ca="1">(DR$78=$B$9)*DR72+((DR$78-DR$70)/(DS$70-DR$70)*DS72+(DR$70-DQ$78)/(DR$70-DQ$70)*DR72)*(DR$78&gt;$B$10)+IF(DR$78=$B$10,SUM($F72:DQ72)-SUM($F80:DQ80)+DR72+(DR$78-DR$70)/(DS$70-DR$70)*DS72,0)</f>
        <v>0</v>
      </c>
      <c r="DS80" s="510">
        <f ca="1">(DS$78=$B$9)*DS72+((DS$78-DS$70)/(DT$70-DS$70)*DT72+(DS$70-DR$78)/(DS$70-DR$70)*DS72)*(DS$78&gt;$B$10)+IF(DS$78=$B$10,SUM($F72:DR72)-SUM($F80:DR80)+DS72+(DS$78-DS$70)/(DT$70-DS$70)*DT72,0)</f>
        <v>0</v>
      </c>
      <c r="DT80" s="510">
        <f ca="1">(DT$78=$B$9)*DT72+((DT$78-DT$70)/(DU$70-DT$70)*DU72+(DT$70-DS$78)/(DT$70-DS$70)*DT72)*(DT$78&gt;$B$10)+IF(DT$78=$B$10,SUM($F72:DS72)-SUM($F80:DS80)+DT72+(DT$78-DT$70)/(DU$70-DT$70)*DU72,0)</f>
        <v>0</v>
      </c>
      <c r="DU80" s="510">
        <f ca="1">(DU$78=$B$9)*DU72+((DU$78-DU$70)/(DV$70-DU$70)*DV72+(DU$70-DT$78)/(DU$70-DT$70)*DU72)*(DU$78&gt;$B$10)+IF(DU$78=$B$10,SUM($F72:DT72)-SUM($F80:DT80)+DU72+(DU$78-DU$70)/(DV$70-DU$70)*DV72,0)</f>
        <v>0</v>
      </c>
      <c r="DV80" s="510">
        <f ca="1">(DV$78=$B$9)*DV72+((DV$78-DV$70)/(DW$70-DV$70)*DW72+(DV$70-DU$78)/(DV$70-DU$70)*DV72)*(DV$78&gt;$B$10)+IF(DV$78=$B$10,SUM($F72:DU72)-SUM($F80:DU80)+DV72+(DV$78-DV$70)/(DW$70-DV$70)*DW72,0)</f>
        <v>0</v>
      </c>
      <c r="DW80" s="510">
        <f ca="1">(DW$78=$B$9)*DW72+((DW$78-DW$70)/(DX$70-DW$70)*DX72+(DW$70-DV$78)/(DW$70-DV$70)*DW72)*(DW$78&gt;$B$10)+IF(DW$78=$B$10,SUM($F72:DV72)-SUM($F80:DV80)+DW72+(DW$78-DW$70)/(DX$70-DW$70)*DX72,0)</f>
        <v>0</v>
      </c>
    </row>
    <row r="81" spans="1:129">
      <c r="A81" s="1018" t="str">
        <f>A73</f>
        <v>SHL Net Interests</v>
      </c>
      <c r="B81" s="970"/>
      <c r="C81" s="970"/>
      <c r="D81" s="471"/>
      <c r="E81" s="471"/>
      <c r="F81" s="518"/>
      <c r="G81" s="510">
        <f ca="1">(G$78=$B$9)*G73+((G$78-G$70)/(H$70-G$70)*H73+(G$70-F$78)/(G$70-F$70)*G73)*(G$78&gt;$B$10)+IF(G$78=$B$10,SUM($F73:F73)-SUM($F81:F81)+G73+(G$78-G$70)/(H$70-G$70)*H73,0)</f>
        <v>0</v>
      </c>
      <c r="H81" s="510">
        <f ca="1">(H$78=$B$9)*H73+((H$78-H$70)/(I$70-H$70)*I73+(H$70-G$78)/(H$70-G$70)*H73)*(H$78&gt;$B$10)+IF(H$78=$B$10,SUM($F73:G73)-SUM($F81:G81)+H73+(H$78-H$70)/(I$70-H$70)*I73,0)</f>
        <v>959.08413633527925</v>
      </c>
      <c r="I81" s="510">
        <f ca="1">(I$78=$B$9)*I73+((I$78-I$70)/(J$70-I$70)*J73+(I$70-H$78)/(I$70-H$70)*I73)*(I$78&gt;$B$10)+IF(I$78=$B$10,SUM($F73:H73)-SUM($F81:H81)+I73+(I$78-I$70)/(J$70-I$70)*J73,0)</f>
        <v>969.69613926410238</v>
      </c>
      <c r="J81" s="510">
        <f ca="1">(J$78=$B$9)*J73+((J$78-J$70)/(K$70-J$70)*K73+(J$70-I$78)/(J$70-I$70)*J73)*(J$78&gt;$B$10)+IF(J$78=$B$10,SUM($F73:I73)-SUM($F81:I81)+J73+(J$78-J$70)/(K$70-J$70)*K73,0)</f>
        <v>966.95808683858422</v>
      </c>
      <c r="K81" s="510">
        <f ca="1">(K$78=$B$9)*K73+((K$78-K$70)/(L$70-K$70)*L73+(K$70-J$78)/(K$70-J$70)*K73)*(K$78&gt;$B$10)+IF(K$78=$B$10,SUM($F73:J73)-SUM($F81:J81)+K73+(K$78-K$70)/(L$70-K$70)*L73,0)</f>
        <v>983.0065664554968</v>
      </c>
      <c r="L81" s="510">
        <f ca="1">(L$78=$B$9)*L73+((L$78-L$70)/(M$70-L$70)*M73+(L$70-K$78)/(L$70-K$70)*L73)*(L$78&gt;$B$10)+IF(L$78=$B$10,SUM($F73:K73)-SUM($F81:K81)+L73+(L$78-L$70)/(M$70-L$70)*M73,0)</f>
        <v>976.22249685676752</v>
      </c>
      <c r="M81" s="510">
        <f ca="1">(M$78=$B$9)*M73+((M$78-M$70)/(N$70-M$70)*N73+(M$70-L$78)/(M$70-L$70)*M73)*(M$78&gt;$B$10)+IF(M$78=$B$10,SUM($F73:L73)-SUM($F81:L81)+M73+(M$78-M$70)/(N$70-M$70)*N73,0)</f>
        <v>987.04227623374425</v>
      </c>
      <c r="N81" s="510">
        <f ca="1">(N$78=$B$9)*N73+((N$78-N$70)/(O$70-N$70)*O73+(N$70-M$78)/(N$70-M$70)*N73)*(N$78&gt;$B$10)+IF(N$78=$B$10,SUM($F73:M73)-SUM($F81:M81)+N73+(N$78-N$70)/(O$70-N$70)*O73,0)</f>
        <v>987.52143024903262</v>
      </c>
      <c r="O81" s="510">
        <f ca="1">(O$78=$B$9)*O73+((O$78-O$70)/(P$70-O$70)*P73+(O$70-N$78)/(O$70-N$70)*O73)*(O$78&gt;$B$10)+IF(O$78=$B$10,SUM($F73:N73)-SUM($F81:N81)+O73+(O$78-O$70)/(P$70-O$70)*P73,0)</f>
        <v>1003.9570126085323</v>
      </c>
      <c r="P81" s="510">
        <f ca="1">(P$78=$B$9)*P73+((P$78-P$70)/(Q$70-P$70)*Q73+(P$70-O$78)/(P$70-O$70)*P73)*(P$78&gt;$B$10)+IF(P$78=$B$10,SUM($F73:O73)-SUM($F81:O81)+P73+(P$78-P$70)/(Q$70-P$70)*Q73,0)</f>
        <v>999.79754657168178</v>
      </c>
      <c r="Q81" s="510">
        <f ca="1">(Q$78=$B$9)*Q73+((Q$78-Q$70)/(R$70-Q$70)*R73+(Q$70-P$78)/(Q$70-P$70)*Q73)*(Q$78&gt;$B$10)+IF(Q$78=$B$10,SUM($F73:P73)-SUM($F81:P81)+Q73+(Q$78-Q$70)/(R$70-Q$70)*R73,0)</f>
        <v>1016.42572503576</v>
      </c>
      <c r="R81" s="510">
        <f ca="1">(R$78=$B$9)*R73+((R$78-R$70)/(S$70-R$70)*S73+(R$70-Q$78)/(R$70-Q$70)*R73)*(R$78&gt;$B$10)+IF(R$78=$B$10,SUM($F73:Q73)-SUM($F81:Q81)+R73+(R$78-R$70)/(S$70-R$70)*S73,0)</f>
        <v>1010.105208854714</v>
      </c>
      <c r="S81" s="510">
        <f ca="1">(S$78=$B$9)*S73+((S$78-S$70)/(T$70-S$70)*T73+(S$70-R$78)/(S$70-R$70)*S73)*(S$78&gt;$B$10)+IF(S$78=$B$10,SUM($F73:R73)-SUM($F81:R81)+S73+(S$78-S$70)/(T$70-S$70)*T73,0)</f>
        <v>1026.9449621762981</v>
      </c>
      <c r="T81" s="510">
        <f ca="1">(T$78=$B$9)*T73+((T$78-T$70)/(U$70-T$70)*U73+(T$70-S$78)/(T$70-S$70)*T73)*(T$78&gt;$B$10)+IF(T$78=$B$10,SUM($F73:S73)-SUM($F81:S81)+T73+(T$78-T$70)/(U$70-T$70)*U73,0)</f>
        <v>1033.4633032954396</v>
      </c>
      <c r="U81" s="510">
        <f ca="1">(U$78=$B$9)*U73+((U$78-U$70)/(V$70-U$70)*V73+(U$70-T$78)/(U$70-T$70)*U73)*(U$78&gt;$B$10)+IF(U$78=$B$10,SUM($F73:T73)-SUM($F81:T81)+U73+(U$78-U$70)/(V$70-U$70)*V73,0)</f>
        <v>1044.9569309561723</v>
      </c>
      <c r="V81" s="510">
        <f ca="1">(V$78=$B$9)*V73+((V$78-V$70)/(W$70-V$70)*W73+(V$70-U$78)/(V$70-U$70)*V73)*(V$78&gt;$B$10)+IF(V$78=$B$10,SUM($F73:U73)-SUM($F81:U81)+V73+(V$78-V$70)/(W$70-V$70)*W73,0)</f>
        <v>1052.5616730953666</v>
      </c>
      <c r="W81" s="510">
        <f ca="1">(W$78=$B$9)*W73+((W$78-W$70)/(X$70-W$70)*X73+(W$70-V$78)/(W$70-V$70)*W73)*(W$78&gt;$B$10)+IF(W$78=$B$10,SUM($F73:V73)-SUM($F81:V81)+W73+(W$78-W$70)/(X$70-W$70)*X73,0)</f>
        <v>1070.1369251366348</v>
      </c>
      <c r="X81" s="510">
        <f ca="1">(X$78=$B$9)*X73+((X$78-X$70)/(Y$70-X$70)*Y73+(X$70-W$78)/(X$70-W$70)*X73)*(X$78&gt;$B$10)+IF(X$78=$B$10,SUM($F73:W73)-SUM($F81:W81)+X73+(X$78-X$70)/(Y$70-X$70)*Y73,0)</f>
        <v>1075.997273278736</v>
      </c>
      <c r="Y81" s="510">
        <f ca="1">(Y$78=$B$9)*Y73+((Y$78-Y$70)/(Z$70-Y$70)*Z73+(Y$70-X$78)/(Y$70-X$70)*Y73)*(Y$78&gt;$B$10)+IF(Y$78=$B$10,SUM($F73:X73)-SUM($F81:X81)+Y73+(Y$78-Y$70)/(Z$70-Y$70)*Z73,0)</f>
        <v>1093.9581593562618</v>
      </c>
      <c r="Z81" s="510">
        <f ca="1">(Z$78=$B$9)*Z73+((Z$78-Z$70)/(AA$70-Z$70)*AA73+(Z$70-Y$78)/(Z$70-Y$70)*Z73)*(Z$78&gt;$B$10)+IF(Z$78=$B$10,SUM($F73:Y73)-SUM($F81:Y81)+Z73+(Z$78-Z$70)/(AA$70-Z$70)*AA73,0)</f>
        <v>1098.9258334749043</v>
      </c>
      <c r="AA81" s="510">
        <f ca="1">(AA$78=$B$9)*AA73+((AA$78-AA$70)/(AB$70-AA$70)*AB73+(AA$70-Z$78)/(AA$70-Z$70)*AA73)*(AA$78&gt;$B$10)+IF(AA$78=$B$10,SUM($F73:Z73)-SUM($F81:Z81)+AA73+(AA$78-AA$70)/(AB$70-AA$70)*AB73,0)</f>
        <v>1117.2277686030066</v>
      </c>
      <c r="AB81" s="510">
        <f ca="1">(AB$78=$B$9)*AB73+((AB$78-AB$70)/(AC$70-AB$70)*AC73+(AB$70-AA$78)/(AB$70-AA$70)*AB73)*(AB$78&gt;$B$10)+IF(AB$78=$B$10,SUM($F73:AA73)-SUM($F81:AA81)+AB73+(AB$78-AB$70)/(AC$70-AB$70)*AC73,0)</f>
        <v>1120.9576994757822</v>
      </c>
      <c r="AC81" s="510">
        <f ca="1">(AC$78=$B$9)*AC73+((AC$78-AC$70)/(AD$70-AC$70)*AD73+(AC$70-AB$78)/(AC$70-AB$70)*AC73)*(AC$78&gt;$B$10)+IF(AC$78=$B$10,SUM($F73:AB73)-SUM($F81:AB81)+AC73+(AC$78-AC$70)/(AD$70-AC$70)*AD73,0)</f>
        <v>1133.4250295806082</v>
      </c>
      <c r="AD81" s="510">
        <f ca="1">(AD$78=$B$9)*AD73+((AD$78-AD$70)/(AE$70-AD$70)*AE73+(AD$70-AC$78)/(AD$70-AC$70)*AD73)*(AD$78&gt;$B$10)+IF(AD$78=$B$10,SUM($F73:AC73)-SUM($F81:AC81)+AD73+(AD$78-AD$70)/(AE$70-AD$70)*AE73,0)</f>
        <v>1141.7881577366957</v>
      </c>
      <c r="AE81" s="510">
        <f ca="1">(AE$78=$B$9)*AE73+((AE$78-AE$70)/(AF$70-AE$70)*AF73+(AE$70-AD$78)/(AE$70-AD$70)*AE73)*(AE$78&gt;$B$10)+IF(AE$78=$B$10,SUM($F73:AD73)-SUM($F81:AD81)+AE73+(AE$78-AE$70)/(AF$70-AE$70)*AF73,0)</f>
        <v>1163.9894121507368</v>
      </c>
      <c r="AF81" s="510">
        <f ca="1">(AF$78=$B$9)*AF73+((AF$78-AF$70)/(AG$70-AF$70)*AG73+(AF$70-AE$78)/(AF$70-AE$70)*AF73)*(AF$78&gt;$B$10)+IF(AF$78=$B$10,SUM($F73:AE73)-SUM($F81:AE81)+AF73+(AF$78-AF$70)/(AG$70-AF$70)*AG73,0)</f>
        <v>1734.522233300075</v>
      </c>
      <c r="AG81" s="510">
        <f ca="1">(AG$78=$B$9)*AG73+((AG$78-AG$70)/(AH$70-AG$70)*AH73+(AG$70-AF$78)/(AG$70-AF$70)*AG73)*(AG$78&gt;$B$10)+IF(AG$78=$B$10,SUM($F73:AF73)-SUM($F81:AF81)+AG73+(AG$78-AG$70)/(AH$70-AG$70)*AH73,0)</f>
        <v>1702.8402844844902</v>
      </c>
      <c r="AH81" s="510">
        <f ca="1">(AH$78=$B$9)*AH73+((AH$78-AH$70)/(AI$70-AH$70)*AI73+(AH$70-AG$78)/(AH$70-AG$70)*AH73)*(AH$78&gt;$B$10)+IF(AH$78=$B$10,SUM($F73:AG73)-SUM($F81:AG81)+AH73+(AH$78-AH$70)/(AI$70-AH$70)*AI73,0)</f>
        <v>1616.9571365999716</v>
      </c>
      <c r="AI81" s="510">
        <f ca="1">(AI$78=$B$9)*AI73+((AI$78-AI$70)/(AJ$70-AI$70)*AJ73+(AI$70-AH$78)/(AI$70-AH$70)*AI73)*(AI$78&gt;$B$10)+IF(AI$78=$B$10,SUM($F73:AH73)-SUM($F81:AH81)+AI73+(AI$78-AI$70)/(AJ$70-AI$70)*AJ73,0)</f>
        <v>1577.4858143013812</v>
      </c>
      <c r="AJ81" s="510">
        <f ca="1">(AJ$78=$B$9)*AJ73+((AJ$78-AJ$70)/(AK$70-AJ$70)*AK73+(AJ$70-AI$78)/(AJ$70-AI$70)*AJ73)*(AJ$78&gt;$B$10)+IF(AJ$78=$B$10,SUM($F73:AI73)-SUM($F81:AI81)+AJ73+(AJ$78-AJ$70)/(AK$70-AJ$70)*AK73,0)</f>
        <v>1526.8673031511364</v>
      </c>
      <c r="AK81" s="510">
        <f ca="1">(AK$78=$B$9)*AK73+((AK$78-AK$70)/(AL$70-AK$70)*AL73+(AK$70-AJ$78)/(AK$70-AJ$70)*AK73)*(AK$78&gt;$B$10)+IF(AK$78=$B$10,SUM($F73:AJ73)-SUM($F81:AJ81)+AK73+(AK$78-AK$70)/(AL$70-AK$70)*AL73,0)</f>
        <v>1355.7512636334011</v>
      </c>
      <c r="AL81" s="510">
        <f ca="1">(AL$78=$B$9)*AL73+((AL$78-AL$70)/(AM$70-AL$70)*AM73+(AL$70-AK$78)/(AL$70-AK$70)*AL73)*(AL$78&gt;$B$10)+IF(AL$78=$B$10,SUM($F73:AK73)-SUM($F81:AK81)+AL73+(AL$78-AL$70)/(AM$70-AL$70)*AM73,0)</f>
        <v>1181.8730714428771</v>
      </c>
      <c r="AM81" s="510">
        <f ca="1">(AM$78=$B$9)*AM73+((AM$78-AM$70)/(AN$70-AM$70)*AN73+(AM$70-AL$78)/(AM$70-AL$70)*AM73)*(AM$78&gt;$B$10)+IF(AM$78=$B$10,SUM($F73:AL73)-SUM($F81:AL81)+AM73+(AM$78-AM$70)/(AN$70-AM$70)*AN73,0)</f>
        <v>998.85987242939905</v>
      </c>
      <c r="AN81" s="510">
        <f ca="1">(AN$78=$B$9)*AN73+((AN$78-AN$70)/(AO$70-AN$70)*AO73+(AN$70-AM$78)/(AN$70-AM$70)*AN73)*(AN$78&gt;$B$10)+IF(AN$78=$B$10,SUM($F73:AM73)-SUM($F81:AM81)+AN73+(AN$78-AN$70)/(AO$70-AN$70)*AO73,0)</f>
        <v>819.93357479744168</v>
      </c>
      <c r="AO81" s="510">
        <f ca="1">(AO$78=$B$9)*AO73+((AO$78-AO$70)/(AP$70-AO$70)*AP73+(AO$70-AN$78)/(AO$70-AN$70)*AO73)*(AO$78&gt;$B$10)+IF(AO$78=$B$10,SUM($F73:AN73)-SUM($F81:AN81)+AO73+(AO$78-AO$70)/(AP$70-AO$70)*AP73,0)</f>
        <v>607.902597795931</v>
      </c>
      <c r="AP81" s="510">
        <f ca="1">(AP$78=$B$9)*AP73+((AP$78-AP$70)/(AQ$70-AP$70)*AQ73+(AP$70-AO$78)/(AP$70-AO$70)*AP73)*(AP$78&gt;$B$10)+IF(AP$78=$B$10,SUM($F73:AO73)-SUM($F81:AO81)+AP73+(AP$78-AP$70)/(AQ$70-AP$70)*AQ73,0)</f>
        <v>419.73538454871397</v>
      </c>
      <c r="AQ81" s="510">
        <f ca="1">(AQ$78=$B$9)*AQ73+((AQ$78-AQ$70)/(AR$70-AQ$70)*AR73+(AQ$70-AP$78)/(AQ$70-AP$70)*AQ73)*(AQ$78&gt;$B$10)+IF(AQ$78=$B$10,SUM($F73:AP73)-SUM($F81:AP81)+AQ73+(AQ$78-AQ$70)/(AR$70-AQ$70)*AR73,0)</f>
        <v>178.46947992776467</v>
      </c>
      <c r="AR81" s="510">
        <f ca="1">(AR$78=$B$9)*AR73+((AR$78-AR$70)/(AS$70-AR$70)*AS73+(AR$70-AQ$78)/(AR$70-AQ$70)*AR73)*(AR$78&gt;$B$10)+IF(AR$78=$B$10,SUM($F73:AQ73)-SUM($F81:AQ81)+AR73+(AR$78-AR$70)/(AS$70-AR$70)*AS73,0)</f>
        <v>0</v>
      </c>
      <c r="AS81" s="510">
        <f ca="1">(AS$78=$B$9)*AS73+((AS$78-AS$70)/(AT$70-AS$70)*AT73+(AS$70-AR$78)/(AS$70-AR$70)*AS73)*(AS$78&gt;$B$10)+IF(AS$78=$B$10,SUM($F73:AR73)-SUM($F81:AR81)+AS73+(AS$78-AS$70)/(AT$70-AS$70)*AT73,0)</f>
        <v>0</v>
      </c>
      <c r="AT81" s="510">
        <f ca="1">(AT$78=$B$9)*AT73+((AT$78-AT$70)/(AU$70-AT$70)*AU73+(AT$70-AS$78)/(AT$70-AS$70)*AT73)*(AT$78&gt;$B$10)+IF(AT$78=$B$10,SUM($F73:AS73)-SUM($F81:AS81)+AT73+(AT$78-AT$70)/(AU$70-AT$70)*AU73,0)</f>
        <v>0</v>
      </c>
      <c r="AU81" s="510">
        <f ca="1">(AU$78=$B$9)*AU73+((AU$78-AU$70)/(AV$70-AU$70)*AV73+(AU$70-AT$78)/(AU$70-AT$70)*AU73)*(AU$78&gt;$B$10)+IF(AU$78=$B$10,SUM($F73:AT73)-SUM($F81:AT81)+AU73+(AU$78-AU$70)/(AV$70-AU$70)*AV73,0)</f>
        <v>0</v>
      </c>
      <c r="AV81" s="510">
        <f ca="1">(AV$78=$B$9)*AV73+((AV$78-AV$70)/(AW$70-AV$70)*AW73+(AV$70-AU$78)/(AV$70-AU$70)*AV73)*(AV$78&gt;$B$10)+IF(AV$78=$B$10,SUM($F73:AU73)-SUM($F81:AU81)+AV73+(AV$78-AV$70)/(AW$70-AV$70)*AW73,0)</f>
        <v>0</v>
      </c>
      <c r="AW81" s="510">
        <f ca="1">(AW$78=$B$9)*AW73+((AW$78-AW$70)/(AX$70-AW$70)*AX73+(AW$70-AV$78)/(AW$70-AV$70)*AW73)*(AW$78&gt;$B$10)+IF(AW$78=$B$10,SUM($F73:AV73)-SUM($F81:AV81)+AW73+(AW$78-AW$70)/(AX$70-AW$70)*AX73,0)</f>
        <v>0</v>
      </c>
      <c r="AX81" s="510">
        <f ca="1">(AX$78=$B$9)*AX73+((AX$78-AX$70)/(AY$70-AX$70)*AY73+(AX$70-AW$78)/(AX$70-AW$70)*AX73)*(AX$78&gt;$B$10)+IF(AX$78=$B$10,SUM($F73:AW73)-SUM($F81:AW81)+AX73+(AX$78-AX$70)/(AY$70-AX$70)*AY73,0)</f>
        <v>0</v>
      </c>
      <c r="AY81" s="510">
        <f ca="1">(AY$78=$B$9)*AY73+((AY$78-AY$70)/(AZ$70-AY$70)*AZ73+(AY$70-AX$78)/(AY$70-AX$70)*AY73)*(AY$78&gt;$B$10)+IF(AY$78=$B$10,SUM($F73:AX73)-SUM($F81:AX81)+AY73+(AY$78-AY$70)/(AZ$70-AY$70)*AZ73,0)</f>
        <v>0</v>
      </c>
      <c r="AZ81" s="510">
        <f ca="1">(AZ$78=$B$9)*AZ73+((AZ$78-AZ$70)/(BA$70-AZ$70)*BA73+(AZ$70-AY$78)/(AZ$70-AY$70)*AZ73)*(AZ$78&gt;$B$10)+IF(AZ$78=$B$10,SUM($F73:AY73)-SUM($F81:AY81)+AZ73+(AZ$78-AZ$70)/(BA$70-AZ$70)*BA73,0)</f>
        <v>0</v>
      </c>
      <c r="BA81" s="510">
        <f ca="1">(BA$78=$B$9)*BA73+((BA$78-BA$70)/(BB$70-BA$70)*BB73+(BA$70-AZ$78)/(BA$70-AZ$70)*BA73)*(BA$78&gt;$B$10)+IF(BA$78=$B$10,SUM($F73:AZ73)-SUM($F81:AZ81)+BA73+(BA$78-BA$70)/(BB$70-BA$70)*BB73,0)</f>
        <v>0</v>
      </c>
      <c r="BB81" s="510">
        <f ca="1">(BB$78=$B$9)*BB73+((BB$78-BB$70)/(BC$70-BB$70)*BC73+(BB$70-BA$78)/(BB$70-BA$70)*BB73)*(BB$78&gt;$B$10)+IF(BB$78=$B$10,SUM($F73:BA73)-SUM($F81:BA81)+BB73+(BB$78-BB$70)/(BC$70-BB$70)*BC73,0)</f>
        <v>0</v>
      </c>
      <c r="BC81" s="510">
        <f ca="1">(BC$78=$B$9)*BC73+((BC$78-BC$70)/(BD$70-BC$70)*BD73+(BC$70-BB$78)/(BC$70-BB$70)*BC73)*(BC$78&gt;$B$10)+IF(BC$78=$B$10,SUM($F73:BB73)-SUM($F81:BB81)+BC73+(BC$78-BC$70)/(BD$70-BC$70)*BD73,0)</f>
        <v>0</v>
      </c>
      <c r="BD81" s="510">
        <f ca="1">(BD$78=$B$9)*BD73+((BD$78-BD$70)/(BE$70-BD$70)*BE73+(BD$70-BC$78)/(BD$70-BC$70)*BD73)*(BD$78&gt;$B$10)+IF(BD$78=$B$10,SUM($F73:BC73)-SUM($F81:BC81)+BD73+(BD$78-BD$70)/(BE$70-BD$70)*BE73,0)</f>
        <v>0</v>
      </c>
      <c r="BE81" s="510">
        <f ca="1">(BE$78=$B$9)*BE73+((BE$78-BE$70)/(BF$70-BE$70)*BF73+(BE$70-BD$78)/(BE$70-BD$70)*BE73)*(BE$78&gt;$B$10)+IF(BE$78=$B$10,SUM($F73:BD73)-SUM($F81:BD81)+BE73+(BE$78-BE$70)/(BF$70-BE$70)*BF73,0)</f>
        <v>0</v>
      </c>
      <c r="BF81" s="510">
        <f ca="1">(BF$78=$B$9)*BF73+((BF$78-BF$70)/(BG$70-BF$70)*BG73+(BF$70-BE$78)/(BF$70-BE$70)*BF73)*(BF$78&gt;$B$10)+IF(BF$78=$B$10,SUM($F73:BE73)-SUM($F81:BE81)+BF73+(BF$78-BF$70)/(BG$70-BF$70)*BG73,0)</f>
        <v>0</v>
      </c>
      <c r="BG81" s="510">
        <f ca="1">(BG$78=$B$9)*BG73+((BG$78-BG$70)/(BH$70-BG$70)*BH73+(BG$70-BF$78)/(BG$70-BF$70)*BG73)*(BG$78&gt;$B$10)+IF(BG$78=$B$10,SUM($F73:BF73)-SUM($F81:BF81)+BG73+(BG$78-BG$70)/(BH$70-BG$70)*BH73,0)</f>
        <v>0</v>
      </c>
      <c r="BH81" s="510">
        <f ca="1">(BH$78=$B$9)*BH73+((BH$78-BH$70)/(BI$70-BH$70)*BI73+(BH$70-BG$78)/(BH$70-BG$70)*BH73)*(BH$78&gt;$B$10)+IF(BH$78=$B$10,SUM($F73:BG73)-SUM($F81:BG81)+BH73+(BH$78-BH$70)/(BI$70-BH$70)*BI73,0)</f>
        <v>0</v>
      </c>
      <c r="BI81" s="510">
        <f ca="1">(BI$78=$B$9)*BI73+((BI$78-BI$70)/(BJ$70-BI$70)*BJ73+(BI$70-BH$78)/(BI$70-BH$70)*BI73)*(BI$78&gt;$B$10)+IF(BI$78=$B$10,SUM($F73:BH73)-SUM($F81:BH81)+BI73+(BI$78-BI$70)/(BJ$70-BI$70)*BJ73,0)</f>
        <v>0</v>
      </c>
      <c r="BJ81" s="510">
        <f ca="1">(BJ$78=$B$9)*BJ73+((BJ$78-BJ$70)/(BK$70-BJ$70)*BK73+(BJ$70-BI$78)/(BJ$70-BI$70)*BJ73)*(BJ$78&gt;$B$10)+IF(BJ$78=$B$10,SUM($F73:BI73)-SUM($F81:BI81)+BJ73+(BJ$78-BJ$70)/(BK$70-BJ$70)*BK73,0)</f>
        <v>0</v>
      </c>
      <c r="BK81" s="510">
        <f ca="1">(BK$78=$B$9)*BK73+((BK$78-BK$70)/(BL$70-BK$70)*BL73+(BK$70-BJ$78)/(BK$70-BJ$70)*BK73)*(BK$78&gt;$B$10)+IF(BK$78=$B$10,SUM($F73:BJ73)-SUM($F81:BJ81)+BK73+(BK$78-BK$70)/(BL$70-BK$70)*BL73,0)</f>
        <v>0</v>
      </c>
      <c r="BL81" s="510">
        <f ca="1">(BL$78=$B$9)*BL73+((BL$78-BL$70)/(BM$70-BL$70)*BM73+(BL$70-BK$78)/(BL$70-BK$70)*BL73)*(BL$78&gt;$B$10)+IF(BL$78=$B$10,SUM($F73:BK73)-SUM($F81:BK81)+BL73+(BL$78-BL$70)/(BM$70-BL$70)*BM73,0)</f>
        <v>0</v>
      </c>
      <c r="BM81" s="510">
        <f ca="1">(BM$78=$B$9)*BM73+((BM$78-BM$70)/(BN$70-BM$70)*BN73+(BM$70-BL$78)/(BM$70-BL$70)*BM73)*(BM$78&gt;$B$10)+IF(BM$78=$B$10,SUM($F73:BL73)-SUM($F81:BL81)+BM73+(BM$78-BM$70)/(BN$70-BM$70)*BN73,0)</f>
        <v>0</v>
      </c>
      <c r="BN81" s="510">
        <f ca="1">(BN$78=$B$9)*BN73+((BN$78-BN$70)/(BO$70-BN$70)*BO73+(BN$70-BM$78)/(BN$70-BM$70)*BN73)*(BN$78&gt;$B$10)+IF(BN$78=$B$10,SUM($F73:BM73)-SUM($F81:BM81)+BN73+(BN$78-BN$70)/(BO$70-BN$70)*BO73,0)</f>
        <v>0</v>
      </c>
      <c r="BO81" s="510">
        <f ca="1">(BO$78=$B$9)*BO73+((BO$78-BO$70)/(BP$70-BO$70)*BP73+(BO$70-BN$78)/(BO$70-BN$70)*BO73)*(BO$78&gt;$B$10)+IF(BO$78=$B$10,SUM($F73:BN73)-SUM($F81:BN81)+BO73+(BO$78-BO$70)/(BP$70-BO$70)*BP73,0)</f>
        <v>0</v>
      </c>
      <c r="BP81" s="510">
        <f ca="1">(BP$78=$B$9)*BP73+((BP$78-BP$70)/(BQ$70-BP$70)*BQ73+(BP$70-BO$78)/(BP$70-BO$70)*BP73)*(BP$78&gt;$B$10)+IF(BP$78=$B$10,SUM($F73:BO73)-SUM($F81:BO81)+BP73+(BP$78-BP$70)/(BQ$70-BP$70)*BQ73,0)</f>
        <v>0</v>
      </c>
      <c r="BQ81" s="510">
        <f ca="1">(BQ$78=$B$9)*BQ73+((BQ$78-BQ$70)/(BR$70-BQ$70)*BR73+(BQ$70-BP$78)/(BQ$70-BP$70)*BQ73)*(BQ$78&gt;$B$10)+IF(BQ$78=$B$10,SUM($F73:BP73)-SUM($F81:BP81)+BQ73+(BQ$78-BQ$70)/(BR$70-BQ$70)*BR73,0)</f>
        <v>0</v>
      </c>
      <c r="BR81" s="510">
        <f ca="1">(BR$78=$B$9)*BR73+((BR$78-BR$70)/(BS$70-BR$70)*BS73+(BR$70-BQ$78)/(BR$70-BQ$70)*BR73)*(BR$78&gt;$B$10)+IF(BR$78=$B$10,SUM($F73:BQ73)-SUM($F81:BQ81)+BR73+(BR$78-BR$70)/(BS$70-BR$70)*BS73,0)</f>
        <v>0</v>
      </c>
      <c r="BS81" s="510">
        <f ca="1">(BS$78=$B$9)*BS73+((BS$78-BS$70)/(BT$70-BS$70)*BT73+(BS$70-BR$78)/(BS$70-BR$70)*BS73)*(BS$78&gt;$B$10)+IF(BS$78=$B$10,SUM($F73:BR73)-SUM($F81:BR81)+BS73+(BS$78-BS$70)/(BT$70-BS$70)*BT73,0)</f>
        <v>0</v>
      </c>
      <c r="BT81" s="510">
        <f ca="1">(BT$78=$B$9)*BT73+((BT$78-BT$70)/(BU$70-BT$70)*BU73+(BT$70-BS$78)/(BT$70-BS$70)*BT73)*(BT$78&gt;$B$10)+IF(BT$78=$B$10,SUM($F73:BS73)-SUM($F81:BS81)+BT73+(BT$78-BT$70)/(BU$70-BT$70)*BU73,0)</f>
        <v>0</v>
      </c>
      <c r="BU81" s="510">
        <f ca="1">(BU$78=$B$9)*BU73+((BU$78-BU$70)/(BV$70-BU$70)*BV73+(BU$70-BT$78)/(BU$70-BT$70)*BU73)*(BU$78&gt;$B$10)+IF(BU$78=$B$10,SUM($F73:BT73)-SUM($F81:BT81)+BU73+(BU$78-BU$70)/(BV$70-BU$70)*BV73,0)</f>
        <v>0</v>
      </c>
      <c r="BV81" s="510">
        <f ca="1">(BV$78=$B$9)*BV73+((BV$78-BV$70)/(BW$70-BV$70)*BW73+(BV$70-BU$78)/(BV$70-BU$70)*BV73)*(BV$78&gt;$B$10)+IF(BV$78=$B$10,SUM($F73:BU73)-SUM($F81:BU81)+BV73+(BV$78-BV$70)/(BW$70-BV$70)*BW73,0)</f>
        <v>0</v>
      </c>
      <c r="BW81" s="510">
        <f ca="1">(BW$78=$B$9)*BW73+((BW$78-BW$70)/(BX$70-BW$70)*BX73+(BW$70-BV$78)/(BW$70-BV$70)*BW73)*(BW$78&gt;$B$10)+IF(BW$78=$B$10,SUM($F73:BV73)-SUM($F81:BV81)+BW73+(BW$78-BW$70)/(BX$70-BW$70)*BX73,0)</f>
        <v>0</v>
      </c>
      <c r="BX81" s="510">
        <f ca="1">(BX$78=$B$9)*BX73+((BX$78-BX$70)/(BY$70-BX$70)*BY73+(BX$70-BW$78)/(BX$70-BW$70)*BX73)*(BX$78&gt;$B$10)+IF(BX$78=$B$10,SUM($F73:BW73)-SUM($F81:BW81)+BX73+(BX$78-BX$70)/(BY$70-BX$70)*BY73,0)</f>
        <v>0</v>
      </c>
      <c r="BY81" s="510">
        <f ca="1">(BY$78=$B$9)*BY73+((BY$78-BY$70)/(BZ$70-BY$70)*BZ73+(BY$70-BX$78)/(BY$70-BX$70)*BY73)*(BY$78&gt;$B$10)+IF(BY$78=$B$10,SUM($F73:BX73)-SUM($F81:BX81)+BY73+(BY$78-BY$70)/(BZ$70-BY$70)*BZ73,0)</f>
        <v>0</v>
      </c>
      <c r="BZ81" s="510">
        <f ca="1">(BZ$78=$B$9)*BZ73+((BZ$78-BZ$70)/(CA$70-BZ$70)*CA73+(BZ$70-BY$78)/(BZ$70-BY$70)*BZ73)*(BZ$78&gt;$B$10)+IF(BZ$78=$B$10,SUM($F73:BY73)-SUM($F81:BY81)+BZ73+(BZ$78-BZ$70)/(CA$70-BZ$70)*CA73,0)</f>
        <v>0</v>
      </c>
      <c r="CA81" s="510">
        <f ca="1">(CA$78=$B$9)*CA73+((CA$78-CA$70)/(CB$70-CA$70)*CB73+(CA$70-BZ$78)/(CA$70-BZ$70)*CA73)*(CA$78&gt;$B$10)+IF(CA$78=$B$10,SUM($F73:BZ73)-SUM($F81:BZ81)+CA73+(CA$78-CA$70)/(CB$70-CA$70)*CB73,0)</f>
        <v>0</v>
      </c>
      <c r="CB81" s="510">
        <f ca="1">(CB$78=$B$9)*CB73+((CB$78-CB$70)/(CC$70-CB$70)*CC73+(CB$70-CA$78)/(CB$70-CA$70)*CB73)*(CB$78&gt;$B$10)+IF(CB$78=$B$10,SUM($F73:CA73)-SUM($F81:CA81)+CB73+(CB$78-CB$70)/(CC$70-CB$70)*CC73,0)</f>
        <v>0</v>
      </c>
      <c r="CC81" s="510">
        <f ca="1">(CC$78=$B$9)*CC73+((CC$78-CC$70)/(CD$70-CC$70)*CD73+(CC$70-CB$78)/(CC$70-CB$70)*CC73)*(CC$78&gt;$B$10)+IF(CC$78=$B$10,SUM($F73:CB73)-SUM($F81:CB81)+CC73+(CC$78-CC$70)/(CD$70-CC$70)*CD73,0)</f>
        <v>0</v>
      </c>
      <c r="CD81" s="510">
        <f ca="1">(CD$78=$B$9)*CD73+((CD$78-CD$70)/(CE$70-CD$70)*CE73+(CD$70-CC$78)/(CD$70-CC$70)*CD73)*(CD$78&gt;$B$10)+IF(CD$78=$B$10,SUM($F73:CC73)-SUM($F81:CC81)+CD73+(CD$78-CD$70)/(CE$70-CD$70)*CE73,0)</f>
        <v>0</v>
      </c>
      <c r="CE81" s="510">
        <f ca="1">(CE$78=$B$9)*CE73+((CE$78-CE$70)/(CF$70-CE$70)*CF73+(CE$70-CD$78)/(CE$70-CD$70)*CE73)*(CE$78&gt;$B$10)+IF(CE$78=$B$10,SUM($F73:CD73)-SUM($F81:CD81)+CE73+(CE$78-CE$70)/(CF$70-CE$70)*CF73,0)</f>
        <v>0</v>
      </c>
      <c r="CF81" s="510">
        <f ca="1">(CF$78=$B$9)*CF73+((CF$78-CF$70)/(CG$70-CF$70)*CG73+(CF$70-CE$78)/(CF$70-CE$70)*CF73)*(CF$78&gt;$B$10)+IF(CF$78=$B$10,SUM($F73:CE73)-SUM($F81:CE81)+CF73+(CF$78-CF$70)/(CG$70-CF$70)*CG73,0)</f>
        <v>0</v>
      </c>
      <c r="CG81" s="510">
        <f ca="1">(CG$78=$B$9)*CG73+((CG$78-CG$70)/(CH$70-CG$70)*CH73+(CG$70-CF$78)/(CG$70-CF$70)*CG73)*(CG$78&gt;$B$10)+IF(CG$78=$B$10,SUM($F73:CF73)-SUM($F81:CF81)+CG73+(CG$78-CG$70)/(CH$70-CG$70)*CH73,0)</f>
        <v>0</v>
      </c>
      <c r="CH81" s="510">
        <f ca="1">(CH$78=$B$9)*CH73+((CH$78-CH$70)/(CI$70-CH$70)*CI73+(CH$70-CG$78)/(CH$70-CG$70)*CH73)*(CH$78&gt;$B$10)+IF(CH$78=$B$10,SUM($F73:CG73)-SUM($F81:CG81)+CH73+(CH$78-CH$70)/(CI$70-CH$70)*CI73,0)</f>
        <v>0</v>
      </c>
      <c r="CI81" s="510">
        <f ca="1">(CI$78=$B$9)*CI73+((CI$78-CI$70)/(CJ$70-CI$70)*CJ73+(CI$70-CH$78)/(CI$70-CH$70)*CI73)*(CI$78&gt;$B$10)+IF(CI$78=$B$10,SUM($F73:CH73)-SUM($F81:CH81)+CI73+(CI$78-CI$70)/(CJ$70-CI$70)*CJ73,0)</f>
        <v>0</v>
      </c>
      <c r="CJ81" s="510">
        <f ca="1">(CJ$78=$B$9)*CJ73+((CJ$78-CJ$70)/(CK$70-CJ$70)*CK73+(CJ$70-CI$78)/(CJ$70-CI$70)*CJ73)*(CJ$78&gt;$B$10)+IF(CJ$78=$B$10,SUM($F73:CI73)-SUM($F81:CI81)+CJ73+(CJ$78-CJ$70)/(CK$70-CJ$70)*CK73,0)</f>
        <v>0</v>
      </c>
      <c r="CK81" s="510">
        <f ca="1">(CK$78=$B$9)*CK73+((CK$78-CK$70)/(CL$70-CK$70)*CL73+(CK$70-CJ$78)/(CK$70-CJ$70)*CK73)*(CK$78&gt;$B$10)+IF(CK$78=$B$10,SUM($F73:CJ73)-SUM($F81:CJ81)+CK73+(CK$78-CK$70)/(CL$70-CK$70)*CL73,0)</f>
        <v>0</v>
      </c>
      <c r="CL81" s="510">
        <f ca="1">(CL$78=$B$9)*CL73+((CL$78-CL$70)/(CM$70-CL$70)*CM73+(CL$70-CK$78)/(CL$70-CK$70)*CL73)*(CL$78&gt;$B$10)+IF(CL$78=$B$10,SUM($F73:CK73)-SUM($F81:CK81)+CL73+(CL$78-CL$70)/(CM$70-CL$70)*CM73,0)</f>
        <v>0</v>
      </c>
      <c r="CM81" s="510">
        <f ca="1">(CM$78=$B$9)*CM73+((CM$78-CM$70)/(CN$70-CM$70)*CN73+(CM$70-CL$78)/(CM$70-CL$70)*CM73)*(CM$78&gt;$B$10)+IF(CM$78=$B$10,SUM($F73:CL73)-SUM($F81:CL81)+CM73+(CM$78-CM$70)/(CN$70-CM$70)*CN73,0)</f>
        <v>0</v>
      </c>
      <c r="CN81" s="510">
        <f ca="1">(CN$78=$B$9)*CN73+((CN$78-CN$70)/(CO$70-CN$70)*CO73+(CN$70-CM$78)/(CN$70-CM$70)*CN73)*(CN$78&gt;$B$10)+IF(CN$78=$B$10,SUM($F73:CM73)-SUM($F81:CM81)+CN73+(CN$78-CN$70)/(CO$70-CN$70)*CO73,0)</f>
        <v>0</v>
      </c>
      <c r="CO81" s="510">
        <f ca="1">(CO$78=$B$9)*CO73+((CO$78-CO$70)/(CP$70-CO$70)*CP73+(CO$70-CN$78)/(CO$70-CN$70)*CO73)*(CO$78&gt;$B$10)+IF(CO$78=$B$10,SUM($F73:CN73)-SUM($F81:CN81)+CO73+(CO$78-CO$70)/(CP$70-CO$70)*CP73,0)</f>
        <v>0</v>
      </c>
      <c r="CP81" s="510">
        <f ca="1">(CP$78=$B$9)*CP73+((CP$78-CP$70)/(CQ$70-CP$70)*CQ73+(CP$70-CO$78)/(CP$70-CO$70)*CP73)*(CP$78&gt;$B$10)+IF(CP$78=$B$10,SUM($F73:CO73)-SUM($F81:CO81)+CP73+(CP$78-CP$70)/(CQ$70-CP$70)*CQ73,0)</f>
        <v>0</v>
      </c>
      <c r="CQ81" s="510">
        <f ca="1">(CQ$78=$B$9)*CQ73+((CQ$78-CQ$70)/(CR$70-CQ$70)*CR73+(CQ$70-CP$78)/(CQ$70-CP$70)*CQ73)*(CQ$78&gt;$B$10)+IF(CQ$78=$B$10,SUM($F73:CP73)-SUM($F81:CP81)+CQ73+(CQ$78-CQ$70)/(CR$70-CQ$70)*CR73,0)</f>
        <v>0</v>
      </c>
      <c r="CR81" s="510">
        <f ca="1">(CR$78=$B$9)*CR73+((CR$78-CR$70)/(CS$70-CR$70)*CS73+(CR$70-CQ$78)/(CR$70-CQ$70)*CR73)*(CR$78&gt;$B$10)+IF(CR$78=$B$10,SUM($F73:CQ73)-SUM($F81:CQ81)+CR73+(CR$78-CR$70)/(CS$70-CR$70)*CS73,0)</f>
        <v>0</v>
      </c>
      <c r="CS81" s="510">
        <f ca="1">(CS$78=$B$9)*CS73+((CS$78-CS$70)/(CT$70-CS$70)*CT73+(CS$70-CR$78)/(CS$70-CR$70)*CS73)*(CS$78&gt;$B$10)+IF(CS$78=$B$10,SUM($F73:CR73)-SUM($F81:CR81)+CS73+(CS$78-CS$70)/(CT$70-CS$70)*CT73,0)</f>
        <v>0</v>
      </c>
      <c r="CT81" s="510">
        <f ca="1">(CT$78=$B$9)*CT73+((CT$78-CT$70)/(CU$70-CT$70)*CU73+(CT$70-CS$78)/(CT$70-CS$70)*CT73)*(CT$78&gt;$B$10)+IF(CT$78=$B$10,SUM($F73:CS73)-SUM($F81:CS81)+CT73+(CT$78-CT$70)/(CU$70-CT$70)*CU73,0)</f>
        <v>0</v>
      </c>
      <c r="CU81" s="510">
        <f ca="1">(CU$78=$B$9)*CU73+((CU$78-CU$70)/(CV$70-CU$70)*CV73+(CU$70-CT$78)/(CU$70-CT$70)*CU73)*(CU$78&gt;$B$10)+IF(CU$78=$B$10,SUM($F73:CT73)-SUM($F81:CT81)+CU73+(CU$78-CU$70)/(CV$70-CU$70)*CV73,0)</f>
        <v>0</v>
      </c>
      <c r="CV81" s="510">
        <f ca="1">(CV$78=$B$9)*CV73+((CV$78-CV$70)/(CW$70-CV$70)*CW73+(CV$70-CU$78)/(CV$70-CU$70)*CV73)*(CV$78&gt;$B$10)+IF(CV$78=$B$10,SUM($F73:CU73)-SUM($F81:CU81)+CV73+(CV$78-CV$70)/(CW$70-CV$70)*CW73,0)</f>
        <v>0</v>
      </c>
      <c r="CW81" s="510">
        <f ca="1">(CW$78=$B$9)*CW73+((CW$78-CW$70)/(CX$70-CW$70)*CX73+(CW$70-CV$78)/(CW$70-CV$70)*CW73)*(CW$78&gt;$B$10)+IF(CW$78=$B$10,SUM($F73:CV73)-SUM($F81:CV81)+CW73+(CW$78-CW$70)/(CX$70-CW$70)*CX73,0)</f>
        <v>0</v>
      </c>
      <c r="CX81" s="510">
        <f ca="1">(CX$78=$B$9)*CX73+((CX$78-CX$70)/(CY$70-CX$70)*CY73+(CX$70-CW$78)/(CX$70-CW$70)*CX73)*(CX$78&gt;$B$10)+IF(CX$78=$B$10,SUM($F73:CW73)-SUM($F81:CW81)+CX73+(CX$78-CX$70)/(CY$70-CX$70)*CY73,0)</f>
        <v>0</v>
      </c>
      <c r="CY81" s="510">
        <f ca="1">(CY$78=$B$9)*CY73+((CY$78-CY$70)/(CZ$70-CY$70)*CZ73+(CY$70-CX$78)/(CY$70-CX$70)*CY73)*(CY$78&gt;$B$10)+IF(CY$78=$B$10,SUM($F73:CX73)-SUM($F81:CX81)+CY73+(CY$78-CY$70)/(CZ$70-CY$70)*CZ73,0)</f>
        <v>0</v>
      </c>
      <c r="CZ81" s="510">
        <f ca="1">(CZ$78=$B$9)*CZ73+((CZ$78-CZ$70)/(DA$70-CZ$70)*DA73+(CZ$70-CY$78)/(CZ$70-CY$70)*CZ73)*(CZ$78&gt;$B$10)+IF(CZ$78=$B$10,SUM($F73:CY73)-SUM($F81:CY81)+CZ73+(CZ$78-CZ$70)/(DA$70-CZ$70)*DA73,0)</f>
        <v>0</v>
      </c>
      <c r="DA81" s="510">
        <f ca="1">(DA$78=$B$9)*DA73+((DA$78-DA$70)/(DB$70-DA$70)*DB73+(DA$70-CZ$78)/(DA$70-CZ$70)*DA73)*(DA$78&gt;$B$10)+IF(DA$78=$B$10,SUM($F73:CZ73)-SUM($F81:CZ81)+DA73+(DA$78-DA$70)/(DB$70-DA$70)*DB73,0)</f>
        <v>0</v>
      </c>
      <c r="DB81" s="510">
        <f ca="1">(DB$78=$B$9)*DB73+((DB$78-DB$70)/(DC$70-DB$70)*DC73+(DB$70-DA$78)/(DB$70-DA$70)*DB73)*(DB$78&gt;$B$10)+IF(DB$78=$B$10,SUM($F73:DA73)-SUM($F81:DA81)+DB73+(DB$78-DB$70)/(DC$70-DB$70)*DC73,0)</f>
        <v>0</v>
      </c>
      <c r="DC81" s="510">
        <f ca="1">(DC$78=$B$9)*DC73+((DC$78-DC$70)/(DD$70-DC$70)*DD73+(DC$70-DB$78)/(DC$70-DB$70)*DC73)*(DC$78&gt;$B$10)+IF(DC$78=$B$10,SUM($F73:DB73)-SUM($F81:DB81)+DC73+(DC$78-DC$70)/(DD$70-DC$70)*DD73,0)</f>
        <v>0</v>
      </c>
      <c r="DD81" s="510">
        <f ca="1">(DD$78=$B$9)*DD73+((DD$78-DD$70)/(DE$70-DD$70)*DE73+(DD$70-DC$78)/(DD$70-DC$70)*DD73)*(DD$78&gt;$B$10)+IF(DD$78=$B$10,SUM($F73:DC73)-SUM($F81:DC81)+DD73+(DD$78-DD$70)/(DE$70-DD$70)*DE73,0)</f>
        <v>0</v>
      </c>
      <c r="DE81" s="510">
        <f ca="1">(DE$78=$B$9)*DE73+((DE$78-DE$70)/(DF$70-DE$70)*DF73+(DE$70-DD$78)/(DE$70-DD$70)*DE73)*(DE$78&gt;$B$10)+IF(DE$78=$B$10,SUM($F73:DD73)-SUM($F81:DD81)+DE73+(DE$78-DE$70)/(DF$70-DE$70)*DF73,0)</f>
        <v>0</v>
      </c>
      <c r="DF81" s="510">
        <f ca="1">(DF$78=$B$9)*DF73+((DF$78-DF$70)/(DG$70-DF$70)*DG73+(DF$70-DE$78)/(DF$70-DE$70)*DF73)*(DF$78&gt;$B$10)+IF(DF$78=$B$10,SUM($F73:DE73)-SUM($F81:DE81)+DF73+(DF$78-DF$70)/(DG$70-DF$70)*DG73,0)</f>
        <v>0</v>
      </c>
      <c r="DG81" s="510">
        <f ca="1">(DG$78=$B$9)*DG73+((DG$78-DG$70)/(DH$70-DG$70)*DH73+(DG$70-DF$78)/(DG$70-DF$70)*DG73)*(DG$78&gt;$B$10)+IF(DG$78=$B$10,SUM($F73:DF73)-SUM($F81:DF81)+DG73+(DG$78-DG$70)/(DH$70-DG$70)*DH73,0)</f>
        <v>0</v>
      </c>
      <c r="DH81" s="510">
        <f ca="1">(DH$78=$B$9)*DH73+((DH$78-DH$70)/(DI$70-DH$70)*DI73+(DH$70-DG$78)/(DH$70-DG$70)*DH73)*(DH$78&gt;$B$10)+IF(DH$78=$B$10,SUM($F73:DG73)-SUM($F81:DG81)+DH73+(DH$78-DH$70)/(DI$70-DH$70)*DI73,0)</f>
        <v>0</v>
      </c>
      <c r="DI81" s="510">
        <f ca="1">(DI$78=$B$9)*DI73+((DI$78-DI$70)/(DJ$70-DI$70)*DJ73+(DI$70-DH$78)/(DI$70-DH$70)*DI73)*(DI$78&gt;$B$10)+IF(DI$78=$B$10,SUM($F73:DH73)-SUM($F81:DH81)+DI73+(DI$78-DI$70)/(DJ$70-DI$70)*DJ73,0)</f>
        <v>0</v>
      </c>
      <c r="DJ81" s="510">
        <f ca="1">(DJ$78=$B$9)*DJ73+((DJ$78-DJ$70)/(DK$70-DJ$70)*DK73+(DJ$70-DI$78)/(DJ$70-DI$70)*DJ73)*(DJ$78&gt;$B$10)+IF(DJ$78=$B$10,SUM($F73:DI73)-SUM($F81:DI81)+DJ73+(DJ$78-DJ$70)/(DK$70-DJ$70)*DK73,0)</f>
        <v>0</v>
      </c>
      <c r="DK81" s="510">
        <f ca="1">(DK$78=$B$9)*DK73+((DK$78-DK$70)/(DL$70-DK$70)*DL73+(DK$70-DJ$78)/(DK$70-DJ$70)*DK73)*(DK$78&gt;$B$10)+IF(DK$78=$B$10,SUM($F73:DJ73)-SUM($F81:DJ81)+DK73+(DK$78-DK$70)/(DL$70-DK$70)*DL73,0)</f>
        <v>0</v>
      </c>
      <c r="DL81" s="510">
        <f ca="1">(DL$78=$B$9)*DL73+((DL$78-DL$70)/(DM$70-DL$70)*DM73+(DL$70-DK$78)/(DL$70-DK$70)*DL73)*(DL$78&gt;$B$10)+IF(DL$78=$B$10,SUM($F73:DK73)-SUM($F81:DK81)+DL73+(DL$78-DL$70)/(DM$70-DL$70)*DM73,0)</f>
        <v>0</v>
      </c>
      <c r="DM81" s="510">
        <f ca="1">(DM$78=$B$9)*DM73+((DM$78-DM$70)/(DN$70-DM$70)*DN73+(DM$70-DL$78)/(DM$70-DL$70)*DM73)*(DM$78&gt;$B$10)+IF(DM$78=$B$10,SUM($F73:DL73)-SUM($F81:DL81)+DM73+(DM$78-DM$70)/(DN$70-DM$70)*DN73,0)</f>
        <v>0</v>
      </c>
      <c r="DN81" s="510">
        <f ca="1">(DN$78=$B$9)*DN73+((DN$78-DN$70)/(DO$70-DN$70)*DO73+(DN$70-DM$78)/(DN$70-DM$70)*DN73)*(DN$78&gt;$B$10)+IF(DN$78=$B$10,SUM($F73:DM73)-SUM($F81:DM81)+DN73+(DN$78-DN$70)/(DO$70-DN$70)*DO73,0)</f>
        <v>0</v>
      </c>
      <c r="DO81" s="510">
        <f ca="1">(DO$78=$B$9)*DO73+((DO$78-DO$70)/(DP$70-DO$70)*DP73+(DO$70-DN$78)/(DO$70-DN$70)*DO73)*(DO$78&gt;$B$10)+IF(DO$78=$B$10,SUM($F73:DN73)-SUM($F81:DN81)+DO73+(DO$78-DO$70)/(DP$70-DO$70)*DP73,0)</f>
        <v>0</v>
      </c>
      <c r="DP81" s="510">
        <f ca="1">(DP$78=$B$9)*DP73+((DP$78-DP$70)/(DQ$70-DP$70)*DQ73+(DP$70-DO$78)/(DP$70-DO$70)*DP73)*(DP$78&gt;$B$10)+IF(DP$78=$B$10,SUM($F73:DO73)-SUM($F81:DO81)+DP73+(DP$78-DP$70)/(DQ$70-DP$70)*DQ73,0)</f>
        <v>0</v>
      </c>
      <c r="DQ81" s="510">
        <f ca="1">(DQ$78=$B$9)*DQ73+((DQ$78-DQ$70)/(DR$70-DQ$70)*DR73+(DQ$70-DP$78)/(DQ$70-DP$70)*DQ73)*(DQ$78&gt;$B$10)+IF(DQ$78=$B$10,SUM($F73:DP73)-SUM($F81:DP81)+DQ73+(DQ$78-DQ$70)/(DR$70-DQ$70)*DR73,0)</f>
        <v>0</v>
      </c>
      <c r="DR81" s="510">
        <f ca="1">(DR$78=$B$9)*DR73+((DR$78-DR$70)/(DS$70-DR$70)*DS73+(DR$70-DQ$78)/(DR$70-DQ$70)*DR73)*(DR$78&gt;$B$10)+IF(DR$78=$B$10,SUM($F73:DQ73)-SUM($F81:DQ81)+DR73+(DR$78-DR$70)/(DS$70-DR$70)*DS73,0)</f>
        <v>0</v>
      </c>
      <c r="DS81" s="510">
        <f ca="1">(DS$78=$B$9)*DS73+((DS$78-DS$70)/(DT$70-DS$70)*DT73+(DS$70-DR$78)/(DS$70-DR$70)*DS73)*(DS$78&gt;$B$10)+IF(DS$78=$B$10,SUM($F73:DR73)-SUM($F81:DR81)+DS73+(DS$78-DS$70)/(DT$70-DS$70)*DT73,0)</f>
        <v>0</v>
      </c>
      <c r="DT81" s="510">
        <f ca="1">(DT$78=$B$9)*DT73+((DT$78-DT$70)/(DU$70-DT$70)*DU73+(DT$70-DS$78)/(DT$70-DS$70)*DT73)*(DT$78&gt;$B$10)+IF(DT$78=$B$10,SUM($F73:DS73)-SUM($F81:DS81)+DT73+(DT$78-DT$70)/(DU$70-DT$70)*DU73,0)</f>
        <v>0</v>
      </c>
      <c r="DU81" s="510">
        <f ca="1">(DU$78=$B$9)*DU73+((DU$78-DU$70)/(DV$70-DU$70)*DV73+(DU$70-DT$78)/(DU$70-DT$70)*DU73)*(DU$78&gt;$B$10)+IF(DU$78=$B$10,SUM($F73:DT73)-SUM($F81:DT81)+DU73+(DU$78-DU$70)/(DV$70-DU$70)*DV73,0)</f>
        <v>0</v>
      </c>
      <c r="DV81" s="510">
        <f ca="1">(DV$78=$B$9)*DV73+((DV$78-DV$70)/(DW$70-DV$70)*DW73+(DV$70-DU$78)/(DV$70-DU$70)*DV73)*(DV$78&gt;$B$10)+IF(DV$78=$B$10,SUM($F73:DU73)-SUM($F81:DU81)+DV73+(DV$78-DV$70)/(DW$70-DV$70)*DW73,0)</f>
        <v>0</v>
      </c>
      <c r="DW81" s="510">
        <f ca="1">(DW$78=$B$9)*DW73+((DW$78-DW$70)/(DX$70-DW$70)*DX73+(DW$70-DV$78)/(DW$70-DV$70)*DW73)*(DW$78&gt;$B$10)+IF(DW$78=$B$10,SUM($F73:DV73)-SUM($F81:DV81)+DW73+(DW$78-DW$70)/(DX$70-DW$70)*DX73,0)</f>
        <v>0</v>
      </c>
    </row>
    <row r="82" spans="1:129">
      <c r="A82" s="1017" t="str">
        <f>A74</f>
        <v>Gross Dividends</v>
      </c>
      <c r="B82" s="970"/>
      <c r="C82" s="970"/>
      <c r="D82" s="471"/>
      <c r="E82" s="471"/>
      <c r="F82" s="518"/>
      <c r="G82" s="510">
        <f ca="1">(G$78=$B$9)*G74+((G$78-G$70)/(H$70-G$70)*H74+(G$70-F$78)/(G$70-F$70)*G74)*(G$78&gt;$B$10)+IF(G$78=$B$10,SUM($F74:F74)-SUM($F82:F82)+G74+(G$78-G$70)/(H$70-G$70)*H74,0)</f>
        <v>-500</v>
      </c>
      <c r="H82" s="510">
        <f ca="1">(H$78=$B$9)*H74+((H$78-H$70)/(I$70-H$70)*I74+(H$70-G$78)/(H$70-G$70)*H74)*(H$78&gt;$B$10)+IF(H$78=$B$10,SUM($F74:G74)-SUM($F82:G82)+H74+(H$78-H$70)/(I$70-H$70)*I74,0)</f>
        <v>0</v>
      </c>
      <c r="I82" s="510">
        <f ca="1">(I$78=$B$9)*I74+((I$78-I$70)/(J$70-I$70)*J74+(I$70-H$78)/(I$70-H$70)*I74)*(I$78&gt;$B$10)+IF(I$78=$B$10,SUM($F74:H74)-SUM($F82:H82)+I74+(I$78-I$70)/(J$70-I$70)*J74,0)</f>
        <v>0</v>
      </c>
      <c r="J82" s="510">
        <f ca="1">(J$78=$B$9)*J74+((J$78-J$70)/(K$70-J$70)*K74+(J$70-I$78)/(J$70-I$70)*J74)*(J$78&gt;$B$10)+IF(J$78=$B$10,SUM($F74:I74)-SUM($F82:I82)+J74+(J$78-J$70)/(K$70-J$70)*K74,0)</f>
        <v>0</v>
      </c>
      <c r="K82" s="510">
        <f ca="1">(K$78=$B$9)*K74+((K$78-K$70)/(L$70-K$70)*L74+(K$70-J$78)/(K$70-J$70)*K74)*(K$78&gt;$B$10)+IF(K$78=$B$10,SUM($F74:J74)-SUM($F82:J82)+K74+(K$78-K$70)/(L$70-K$70)*L74,0)</f>
        <v>0</v>
      </c>
      <c r="L82" s="510">
        <f ca="1">(L$78=$B$9)*L74+((L$78-L$70)/(M$70-L$70)*M74+(L$70-K$78)/(L$70-K$70)*L74)*(L$78&gt;$B$10)+IF(L$78=$B$10,SUM($F74:K74)-SUM($F82:K82)+L74+(L$78-L$70)/(M$70-L$70)*M74,0)</f>
        <v>0</v>
      </c>
      <c r="M82" s="510">
        <f ca="1">(M$78=$B$9)*M74+((M$78-M$70)/(N$70-M$70)*N74+(M$70-L$78)/(M$70-L$70)*M74)*(M$78&gt;$B$10)+IF(M$78=$B$10,SUM($F74:L74)-SUM($F82:L82)+M74+(M$78-M$70)/(N$70-M$70)*N74,0)</f>
        <v>0</v>
      </c>
      <c r="N82" s="510">
        <f ca="1">(N$78=$B$9)*N74+((N$78-N$70)/(O$70-N$70)*O74+(N$70-M$78)/(N$70-M$70)*N74)*(N$78&gt;$B$10)+IF(N$78=$B$10,SUM($F74:M74)-SUM($F82:M82)+N74+(N$78-N$70)/(O$70-N$70)*O74,0)</f>
        <v>0</v>
      </c>
      <c r="O82" s="510">
        <f ca="1">(O$78=$B$9)*O74+((O$78-O$70)/(P$70-O$70)*P74+(O$70-N$78)/(O$70-N$70)*O74)*(O$78&gt;$B$10)+IF(O$78=$B$10,SUM($F74:N74)-SUM($F82:N82)+O74+(O$78-O$70)/(P$70-O$70)*P74,0)</f>
        <v>0</v>
      </c>
      <c r="P82" s="510">
        <f ca="1">(P$78=$B$9)*P74+((P$78-P$70)/(Q$70-P$70)*Q74+(P$70-O$78)/(P$70-O$70)*P74)*(P$78&gt;$B$10)+IF(P$78=$B$10,SUM($F74:O74)-SUM($F82:O82)+P74+(P$78-P$70)/(Q$70-P$70)*Q74,0)</f>
        <v>0</v>
      </c>
      <c r="Q82" s="510">
        <f ca="1">(Q$78=$B$9)*Q74+((Q$78-Q$70)/(R$70-Q$70)*R74+(Q$70-P$78)/(Q$70-P$70)*Q74)*(Q$78&gt;$B$10)+IF(Q$78=$B$10,SUM($F74:P74)-SUM($F82:P82)+Q74+(Q$78-Q$70)/(R$70-Q$70)*R74,0)</f>
        <v>0</v>
      </c>
      <c r="R82" s="510">
        <f ca="1">(R$78=$B$9)*R74+((R$78-R$70)/(S$70-R$70)*S74+(R$70-Q$78)/(R$70-Q$70)*R74)*(R$78&gt;$B$10)+IF(R$78=$B$10,SUM($F74:Q74)-SUM($F82:Q82)+R74+(R$78-R$70)/(S$70-R$70)*S74,0)</f>
        <v>0</v>
      </c>
      <c r="S82" s="510">
        <f ca="1">(S$78=$B$9)*S74+((S$78-S$70)/(T$70-S$70)*T74+(S$70-R$78)/(S$70-R$70)*S74)*(S$78&gt;$B$10)+IF(S$78=$B$10,SUM($F74:R74)-SUM($F82:R82)+S74+(S$78-S$70)/(T$70-S$70)*T74,0)</f>
        <v>0</v>
      </c>
      <c r="T82" s="510">
        <f ca="1">(T$78=$B$9)*T74+((T$78-T$70)/(U$70-T$70)*U74+(T$70-S$78)/(T$70-S$70)*T74)*(T$78&gt;$B$10)+IF(T$78=$B$10,SUM($F74:S74)-SUM($F82:S82)+T74+(T$78-T$70)/(U$70-T$70)*U74,0)</f>
        <v>0</v>
      </c>
      <c r="U82" s="510">
        <f ca="1">(U$78=$B$9)*U74+((U$78-U$70)/(V$70-U$70)*V74+(U$70-T$78)/(U$70-T$70)*U74)*(U$78&gt;$B$10)+IF(U$78=$B$10,SUM($F74:T74)-SUM($F82:T82)+U74+(U$78-U$70)/(V$70-U$70)*V74,0)</f>
        <v>0</v>
      </c>
      <c r="V82" s="510">
        <f ca="1">(V$78=$B$9)*V74+((V$78-V$70)/(W$70-V$70)*W74+(V$70-U$78)/(V$70-U$70)*V74)*(V$78&gt;$B$10)+IF(V$78=$B$10,SUM($F74:U74)-SUM($F82:U82)+V74+(V$78-V$70)/(W$70-V$70)*W74,0)</f>
        <v>0</v>
      </c>
      <c r="W82" s="510">
        <f ca="1">(W$78=$B$9)*W74+((W$78-W$70)/(X$70-W$70)*X74+(W$70-V$78)/(W$70-V$70)*W74)*(W$78&gt;$B$10)+IF(W$78=$B$10,SUM($F74:V74)-SUM($F82:V82)+W74+(W$78-W$70)/(X$70-W$70)*X74,0)</f>
        <v>0</v>
      </c>
      <c r="X82" s="510">
        <f ca="1">(X$78=$B$9)*X74+((X$78-X$70)/(Y$70-X$70)*Y74+(X$70-W$78)/(X$70-W$70)*X74)*(X$78&gt;$B$10)+IF(X$78=$B$10,SUM($F74:W74)-SUM($F82:W82)+X74+(X$78-X$70)/(Y$70-X$70)*Y74,0)</f>
        <v>0</v>
      </c>
      <c r="Y82" s="510">
        <f ca="1">(Y$78=$B$9)*Y74+((Y$78-Y$70)/(Z$70-Y$70)*Z74+(Y$70-X$78)/(Y$70-X$70)*Y74)*(Y$78&gt;$B$10)+IF(Y$78=$B$10,SUM($F74:X74)-SUM($F82:X82)+Y74+(Y$78-Y$70)/(Z$70-Y$70)*Z74,0)</f>
        <v>0</v>
      </c>
      <c r="Z82" s="510">
        <f ca="1">(Z$78=$B$9)*Z74+((Z$78-Z$70)/(AA$70-Z$70)*AA74+(Z$70-Y$78)/(Z$70-Y$70)*Z74)*(Z$78&gt;$B$10)+IF(Z$78=$B$10,SUM($F74:Y74)-SUM($F82:Y82)+Z74+(Z$78-Z$70)/(AA$70-Z$70)*AA74,0)</f>
        <v>0</v>
      </c>
      <c r="AA82" s="510">
        <f ca="1">(AA$78=$B$9)*AA74+((AA$78-AA$70)/(AB$70-AA$70)*AB74+(AA$70-Z$78)/(AA$70-Z$70)*AA74)*(AA$78&gt;$B$10)+IF(AA$78=$B$10,SUM($F74:Z74)-SUM($F82:Z82)+AA74+(AA$78-AA$70)/(AB$70-AA$70)*AB74,0)</f>
        <v>0</v>
      </c>
      <c r="AB82" s="510">
        <f ca="1">(AB$78=$B$9)*AB74+((AB$78-AB$70)/(AC$70-AB$70)*AC74+(AB$70-AA$78)/(AB$70-AA$70)*AB74)*(AB$78&gt;$B$10)+IF(AB$78=$B$10,SUM($F74:AA74)-SUM($F82:AA82)+AB74+(AB$78-AB$70)/(AC$70-AB$70)*AC74,0)</f>
        <v>0</v>
      </c>
      <c r="AC82" s="510">
        <f ca="1">(AC$78=$B$9)*AC74+((AC$78-AC$70)/(AD$70-AC$70)*AD74+(AC$70-AB$78)/(AC$70-AB$70)*AC74)*(AC$78&gt;$B$10)+IF(AC$78=$B$10,SUM($F74:AB74)-SUM($F82:AB82)+AC74+(AC$78-AC$70)/(AD$70-AC$70)*AD74,0)</f>
        <v>0</v>
      </c>
      <c r="AD82" s="510">
        <f ca="1">(AD$78=$B$9)*AD74+((AD$78-AD$70)/(AE$70-AD$70)*AE74+(AD$70-AC$78)/(AD$70-AC$70)*AD74)*(AD$78&gt;$B$10)+IF(AD$78=$B$10,SUM($F74:AC74)-SUM($F82:AC82)+AD74+(AD$78-AD$70)/(AE$70-AD$70)*AE74,0)</f>
        <v>0</v>
      </c>
      <c r="AE82" s="510">
        <f ca="1">(AE$78=$B$9)*AE74+((AE$78-AE$70)/(AF$70-AE$70)*AF74+(AE$70-AD$78)/(AE$70-AD$70)*AE74)*(AE$78&gt;$B$10)+IF(AE$78=$B$10,SUM($F74:AD74)-SUM($F82:AD82)+AE74+(AE$78-AE$70)/(AF$70-AE$70)*AF74,0)</f>
        <v>0</v>
      </c>
      <c r="AF82" s="510">
        <f ca="1">(AF$78=$B$9)*AF74+((AF$78-AF$70)/(AG$70-AF$70)*AG74+(AF$70-AE$78)/(AF$70-AE$70)*AF74)*(AF$78&gt;$B$10)+IF(AF$78=$B$10,SUM($F74:AE74)-SUM($F82:AE82)+AF74+(AF$78-AF$70)/(AG$70-AF$70)*AG74,0)</f>
        <v>0</v>
      </c>
      <c r="AG82" s="510">
        <f ca="1">(AG$78=$B$9)*AG74+((AG$78-AG$70)/(AH$70-AG$70)*AH74+(AG$70-AF$78)/(AG$70-AF$70)*AG74)*(AG$78&gt;$B$10)+IF(AG$78=$B$10,SUM($F74:AF74)-SUM($F82:AF82)+AG74+(AG$78-AG$70)/(AH$70-AG$70)*AH74,0)</f>
        <v>0</v>
      </c>
      <c r="AH82" s="510">
        <f ca="1">(AH$78=$B$9)*AH74+((AH$78-AH$70)/(AI$70-AH$70)*AI74+(AH$70-AG$78)/(AH$70-AG$70)*AH74)*(AH$78&gt;$B$10)+IF(AH$78=$B$10,SUM($F74:AG74)-SUM($F82:AG82)+AH74+(AH$78-AH$70)/(AI$70-AH$70)*AI74,0)</f>
        <v>0</v>
      </c>
      <c r="AI82" s="510">
        <f ca="1">(AI$78=$B$9)*AI74+((AI$78-AI$70)/(AJ$70-AI$70)*AJ74+(AI$70-AH$78)/(AI$70-AH$70)*AI74)*(AI$78&gt;$B$10)+IF(AI$78=$B$10,SUM($F74:AH74)-SUM($F82:AH82)+AI74+(AI$78-AI$70)/(AJ$70-AI$70)*AJ74,0)</f>
        <v>0</v>
      </c>
      <c r="AJ82" s="510">
        <f ca="1">(AJ$78=$B$9)*AJ74+((AJ$78-AJ$70)/(AK$70-AJ$70)*AK74+(AJ$70-AI$78)/(AJ$70-AI$70)*AJ74)*(AJ$78&gt;$B$10)+IF(AJ$78=$B$10,SUM($F74:AI74)-SUM($F82:AI82)+AJ74+(AJ$78-AJ$70)/(AK$70-AJ$70)*AK74,0)</f>
        <v>0</v>
      </c>
      <c r="AK82" s="510">
        <f ca="1">(AK$78=$B$9)*AK74+((AK$78-AK$70)/(AL$70-AK$70)*AL74+(AK$70-AJ$78)/(AK$70-AJ$70)*AK74)*(AK$78&gt;$B$10)+IF(AK$78=$B$10,SUM($F74:AJ74)-SUM($F82:AJ82)+AK74+(AK$78-AK$70)/(AL$70-AK$70)*AL74,0)</f>
        <v>0</v>
      </c>
      <c r="AL82" s="510">
        <f ca="1">(AL$78=$B$9)*AL74+((AL$78-AL$70)/(AM$70-AL$70)*AM74+(AL$70-AK$78)/(AL$70-AK$70)*AL74)*(AL$78&gt;$B$10)+IF(AL$78=$B$10,SUM($F74:AK74)-SUM($F82:AK82)+AL74+(AL$78-AL$70)/(AM$70-AL$70)*AM74,0)</f>
        <v>0</v>
      </c>
      <c r="AM82" s="510">
        <f ca="1">(AM$78=$B$9)*AM74+((AM$78-AM$70)/(AN$70-AM$70)*AN74+(AM$70-AL$78)/(AM$70-AL$70)*AM74)*(AM$78&gt;$B$10)+IF(AM$78=$B$10,SUM($F74:AL74)-SUM($F82:AL82)+AM74+(AM$78-AM$70)/(AN$70-AM$70)*AN74,0)</f>
        <v>0</v>
      </c>
      <c r="AN82" s="510">
        <f ca="1">(AN$78=$B$9)*AN74+((AN$78-AN$70)/(AO$70-AN$70)*AO74+(AN$70-AM$78)/(AN$70-AM$70)*AN74)*(AN$78&gt;$B$10)+IF(AN$78=$B$10,SUM($F74:AM74)-SUM($F82:AM82)+AN74+(AN$78-AN$70)/(AO$70-AN$70)*AO74,0)</f>
        <v>0</v>
      </c>
      <c r="AO82" s="510">
        <f ca="1">(AO$78=$B$9)*AO74+((AO$78-AO$70)/(AP$70-AO$70)*AP74+(AO$70-AN$78)/(AO$70-AN$70)*AO74)*(AO$78&gt;$B$10)+IF(AO$78=$B$10,SUM($F74:AN74)-SUM($F82:AN82)+AO74+(AO$78-AO$70)/(AP$70-AO$70)*AP74,0)</f>
        <v>0</v>
      </c>
      <c r="AP82" s="510">
        <f ca="1">(AP$78=$B$9)*AP74+((AP$78-AP$70)/(AQ$70-AP$70)*AQ74+(AP$70-AO$78)/(AP$70-AO$70)*AP74)*(AP$78&gt;$B$10)+IF(AP$78=$B$10,SUM($F74:AO74)-SUM($F82:AO82)+AP74+(AP$78-AP$70)/(AQ$70-AP$70)*AQ74,0)</f>
        <v>2.2890420311959154</v>
      </c>
      <c r="AQ82" s="510">
        <f ca="1">(AQ$78=$B$9)*AQ74+((AQ$78-AQ$70)/(AR$70-AQ$70)*AR74+(AQ$70-AP$78)/(AQ$70-AP$70)*AQ74)*(AQ$78&gt;$B$10)+IF(AQ$78=$B$10,SUM($F74:AP74)-SUM($F82:AP82)+AQ74+(AQ$78-AQ$70)/(AR$70-AQ$70)*AR74,0)</f>
        <v>456.06550872652167</v>
      </c>
      <c r="AR82" s="510">
        <f ca="1">(AR$78=$B$9)*AR74+((AR$78-AR$70)/(AS$70-AR$70)*AS74+(AR$70-AQ$78)/(AR$70-AQ$70)*AR74)*(AR$78&gt;$B$10)+IF(AR$78=$B$10,SUM($F74:AQ74)-SUM($F82:AQ82)+AR74+(AR$78-AR$70)/(AS$70-AR$70)*AS74,0)</f>
        <v>6755.2449442139523</v>
      </c>
      <c r="AS82" s="510">
        <f ca="1">(AS$78=$B$9)*AS74+((AS$78-AS$70)/(AT$70-AS$70)*AT74+(AS$70-AR$78)/(AS$70-AR$70)*AS74)*(AS$78&gt;$B$10)+IF(AS$78=$B$10,SUM($F74:AR74)-SUM($F82:AR82)+AS74+(AS$78-AS$70)/(AT$70-AS$70)*AT74,0)</f>
        <v>5039.0397191636839</v>
      </c>
      <c r="AT82" s="510">
        <f ca="1">(AT$78=$B$9)*AT74+((AT$78-AT$70)/(AU$70-AT$70)*AU74+(AT$70-AS$78)/(AT$70-AS$70)*AT74)*(AT$78&gt;$B$10)+IF(AT$78=$B$10,SUM($F74:AS74)-SUM($F82:AS82)+AT74+(AT$78-AT$70)/(AU$70-AT$70)*AU74,0)</f>
        <v>6898.6884065157874</v>
      </c>
      <c r="AU82" s="510">
        <f ca="1">(AU$78=$B$9)*AU74+((AU$78-AU$70)/(AV$70-AU$70)*AV74+(AU$70-AT$78)/(AU$70-AT$70)*AU74)*(AU$78&gt;$B$10)+IF(AU$78=$B$10,SUM($F74:AT74)-SUM($F82:AT82)+AU74+(AU$78-AU$70)/(AV$70-AU$70)*AV74,0)</f>
        <v>4618.9376413551145</v>
      </c>
      <c r="AV82" s="510">
        <f ca="1">(AV$78=$B$9)*AV74+((AV$78-AV$70)/(AW$70-AV$70)*AW74+(AV$70-AU$78)/(AV$70-AU$70)*AV74)*(AV$78&gt;$B$10)+IF(AV$78=$B$10,SUM($F74:AU74)-SUM($F82:AU82)+AV74+(AV$78-AV$70)/(AW$70-AV$70)*AW74,0)</f>
        <v>7023.3615830463423</v>
      </c>
      <c r="AW82" s="510">
        <f ca="1">(AW$78=$B$9)*AW74+((AW$78-AW$70)/(AX$70-AW$70)*AX74+(AW$70-AV$78)/(AW$70-AV$70)*AW74)*(AW$78&gt;$B$10)+IF(AW$78=$B$10,SUM($F74:AV74)-SUM($F82:AV82)+AW74+(AW$78-AW$70)/(AX$70-AW$70)*AX74,0)</f>
        <v>4614.2750988393946</v>
      </c>
      <c r="AX82" s="510">
        <f ca="1">(AX$78=$B$9)*AX74+((AX$78-AX$70)/(AY$70-AX$70)*AY74+(AX$70-AW$78)/(AX$70-AW$70)*AX74)*(AX$78&gt;$B$10)+IF(AX$78=$B$10,SUM($F74:AW74)-SUM($F82:AW82)+AX74+(AX$78-AX$70)/(AY$70-AX$70)*AY74,0)</f>
        <v>7188.0839268556383</v>
      </c>
      <c r="AY82" s="510">
        <f ca="1">(AY$78=$B$9)*AY74+((AY$78-AY$70)/(AZ$70-AY$70)*AZ74+(AY$70-AX$78)/(AY$70-AX$70)*AY74)*(AY$78&gt;$B$10)+IF(AY$78=$B$10,SUM($F74:AX74)-SUM($F82:AX82)+AY74+(AY$78-AY$70)/(AZ$70-AY$70)*AZ74,0)</f>
        <v>4722.5734081251612</v>
      </c>
      <c r="AZ82" s="510">
        <f ca="1">(AZ$78=$B$9)*AZ74+((AZ$78-AZ$70)/(BA$70-AZ$70)*BA74+(AZ$70-AY$78)/(AZ$70-AY$70)*AZ74)*(AZ$78&gt;$B$10)+IF(AZ$78=$B$10,SUM($F74:AY74)-SUM($F82:AY82)+AZ74+(AZ$78-AZ$70)/(BA$70-AZ$70)*BA74,0)</f>
        <v>7411.4232597195823</v>
      </c>
      <c r="BA82" s="510">
        <f ca="1">(BA$78=$B$9)*BA74+((BA$78-BA$70)/(BB$70-BA$70)*BB74+(BA$70-AZ$78)/(BA$70-AZ$70)*BA74)*(BA$78&gt;$B$10)+IF(BA$78=$B$10,SUM($F74:AZ74)-SUM($F82:AZ82)+BA74+(BA$78-BA$70)/(BB$70-BA$70)*BB74,0)</f>
        <v>4835.1096860220332</v>
      </c>
      <c r="BB82" s="510">
        <f ca="1">(BB$78=$B$9)*BB74+((BB$78-BB$70)/(BC$70-BB$70)*BC74+(BB$70-BA$78)/(BB$70-BA$70)*BB74)*(BB$78&gt;$B$10)+IF(BB$78=$B$10,SUM($F74:BA74)-SUM($F82:BA82)+BB74+(BB$78-BB$70)/(BC$70-BB$70)*BC74,0)</f>
        <v>7537.5937647301698</v>
      </c>
      <c r="BC82" s="510">
        <f ca="1">(BC$78=$B$9)*BC74+((BC$78-BC$70)/(BD$70-BC$70)*BD74+(BC$70-BB$78)/(BC$70-BB$70)*BC74)*(BC$78&gt;$B$10)+IF(BC$78=$B$10,SUM($F74:BB74)-SUM($F82:BB82)+BC74+(BC$78-BC$70)/(BD$70-BC$70)*BD74,0)</f>
        <v>4951.9650679237393</v>
      </c>
      <c r="BD82" s="510">
        <f ca="1">(BD$78=$B$9)*BD74+((BD$78-BD$70)/(BE$70-BD$70)*BE74+(BD$70-BC$78)/(BD$70-BC$70)*BD74)*(BD$78&gt;$B$10)+IF(BD$78=$B$10,SUM($F74:BC74)-SUM($F82:BC82)+BD74+(BD$78-BD$70)/(BE$70-BD$70)*BE74,0)</f>
        <v>7686.3416516448751</v>
      </c>
      <c r="BE82" s="510">
        <f ca="1">(BE$78=$B$9)*BE74+((BE$78-BE$70)/(BF$70-BE$70)*BF74+(BE$70-BD$78)/(BE$70-BD$70)*BE74)*(BE$78&gt;$B$10)+IF(BE$78=$B$10,SUM($F74:BD74)-SUM($F82:BD82)+BE74+(BE$78-BE$70)/(BF$70-BE$70)*BF74,0)</f>
        <v>5049.7824998109372</v>
      </c>
      <c r="BF82" s="510">
        <f ca="1">(BF$78=$B$9)*BF74+((BF$78-BF$70)/(BG$70-BF$70)*BG74+(BF$70-BE$78)/(BF$70-BE$70)*BF74)*(BF$78&gt;$B$10)+IF(BF$78=$B$10,SUM($F74:BE74)-SUM($F82:BE82)+BF74+(BF$78-BF$70)/(BG$70-BF$70)*BG74,0)</f>
        <v>7855.1297889732405</v>
      </c>
      <c r="BG82" s="510">
        <f ca="1">(BG$78=$B$9)*BG74+((BG$78-BG$70)/(BH$70-BG$70)*BH74+(BG$70-BF$78)/(BG$70-BF$70)*BG74)*(BG$78&gt;$B$10)+IF(BG$78=$B$10,SUM($F74:BF74)-SUM($F82:BF82)+BG74+(BG$78-BG$70)/(BH$70-BG$70)*BH74,0)</f>
        <v>5160.3964143773255</v>
      </c>
      <c r="BH82" s="510">
        <f ca="1">(BH$78=$B$9)*BH74+((BH$78-BH$70)/(BI$70-BH$70)*BI74+(BH$70-BG$78)/(BH$70-BG$70)*BH74)*(BH$78&gt;$B$10)+IF(BH$78=$B$10,SUM($F74:BG74)-SUM($F82:BG82)+BH74+(BH$78-BH$70)/(BI$70-BH$70)*BI74,0)</f>
        <v>8021.754312771267</v>
      </c>
      <c r="BI82" s="510">
        <f ca="1">(BI$78=$B$9)*BI74+((BI$78-BI$70)/(BJ$70-BI$70)*BJ74+(BI$70-BH$78)/(BI$70-BH$70)*BI74)*(BI$78&gt;$B$10)+IF(BI$78=$B$10,SUM($F74:BH74)-SUM($F82:BH82)+BI74+(BI$78-BI$70)/(BJ$70-BI$70)*BJ74,0)</f>
        <v>5232.99783770875</v>
      </c>
      <c r="BJ82" s="510">
        <f ca="1">(BJ$78=$B$9)*BJ74+((BJ$78-BJ$70)/(BK$70-BJ$70)*BK74+(BJ$70-BI$78)/(BJ$70-BI$70)*BJ74)*(BJ$78&gt;$B$10)+IF(BJ$78=$B$10,SUM($F74:BI74)-SUM($F82:BI82)+BJ74+(BJ$78-BJ$70)/(BK$70-BJ$70)*BK74,0)</f>
        <v>8107.1283918345425</v>
      </c>
      <c r="BK82" s="510">
        <f ca="1">(BK$78=$B$9)*BK74+((BK$78-BK$70)/(BL$70-BK$70)*BL74+(BK$70-BJ$78)/(BK$70-BJ$70)*BK74)*(BK$78&gt;$B$10)+IF(BK$78=$B$10,SUM($F74:BJ74)-SUM($F82:BJ82)+BK74+(BK$78-BK$70)/(BL$70-BK$70)*BL74,0)</f>
        <v>5325.7888078964097</v>
      </c>
      <c r="BL82" s="510">
        <f ca="1">(BL$78=$B$9)*BL74+((BL$78-BL$70)/(BM$70-BL$70)*BM74+(BL$70-BK$78)/(BL$70-BK$70)*BL74)*(BL$78&gt;$B$10)+IF(BL$78=$B$10,SUM($F74:BK74)-SUM($F82:BK82)+BL74+(BL$78-BL$70)/(BM$70-BL$70)*BM74,0)</f>
        <v>8205.1863669370232</v>
      </c>
      <c r="BM82" s="510">
        <f ca="1">(BM$78=$B$9)*BM74+((BM$78-BM$70)/(BN$70-BM$70)*BN74+(BM$70-BL$78)/(BM$70-BL$70)*BM74)*(BM$78&gt;$B$10)+IF(BM$78=$B$10,SUM($F74:BL74)-SUM($F82:BL82)+BM74+(BM$78-BM$70)/(BN$70-BM$70)*BN74,0)</f>
        <v>5389.8940664663114</v>
      </c>
      <c r="BN82" s="510">
        <f ca="1">(BN$78=$B$9)*BN74+((BN$78-BN$70)/(BO$70-BN$70)*BO74+(BN$70-BM$78)/(BN$70-BM$70)*BN74)*(BN$78&gt;$B$10)+IF(BN$78=$B$10,SUM($F74:BM74)-SUM($F82:BM82)+BN74+(BN$78-BN$70)/(BO$70-BN$70)*BO74,0)</f>
        <v>8248.1348382838933</v>
      </c>
      <c r="BO82" s="510">
        <f ca="1">(BO$78=$B$9)*BO74+((BO$78-BO$70)/(BP$70-BO$70)*BP74+(BO$70-BN$78)/(BO$70-BN$70)*BO74)*(BO$78&gt;$B$10)+IF(BO$78=$B$10,SUM($F74:BN74)-SUM($F82:BN82)+BO74+(BO$78-BO$70)/(BP$70-BO$70)*BP74,0)</f>
        <v>5372.2075527486095</v>
      </c>
      <c r="BP82" s="510">
        <f ca="1">(BP$78=$B$9)*BP74+((BP$78-BP$70)/(BQ$70-BP$70)*BQ74+(BP$70-BO$78)/(BP$70-BO$70)*BP74)*(BP$78&gt;$B$10)+IF(BP$78=$B$10,SUM($F74:BO74)-SUM($F82:BO82)+BP74+(BP$78-BP$70)/(BQ$70-BP$70)*BQ74,0)</f>
        <v>0</v>
      </c>
      <c r="BQ82" s="510">
        <f ca="1">(BQ$78=$B$9)*BQ74+((BQ$78-BQ$70)/(BR$70-BQ$70)*BR74+(BQ$70-BP$78)/(BQ$70-BP$70)*BQ74)*(BQ$78&gt;$B$10)+IF(BQ$78=$B$10,SUM($F74:BP74)-SUM($F82:BP82)+BQ74+(BQ$78-BQ$70)/(BR$70-BQ$70)*BR74,0)</f>
        <v>0</v>
      </c>
      <c r="BR82" s="510">
        <f ca="1">(BR$78=$B$9)*BR74+((BR$78-BR$70)/(BS$70-BR$70)*BS74+(BR$70-BQ$78)/(BR$70-BQ$70)*BR74)*(BR$78&gt;$B$10)+IF(BR$78=$B$10,SUM($F74:BQ74)-SUM($F82:BQ82)+BR74+(BR$78-BR$70)/(BS$70-BR$70)*BS74,0)</f>
        <v>0</v>
      </c>
      <c r="BS82" s="510">
        <f ca="1">(BS$78=$B$9)*BS74+((BS$78-BS$70)/(BT$70-BS$70)*BT74+(BS$70-BR$78)/(BS$70-BR$70)*BS74)*(BS$78&gt;$B$10)+IF(BS$78=$B$10,SUM($F74:BR74)-SUM($F82:BR82)+BS74+(BS$78-BS$70)/(BT$70-BS$70)*BT74,0)</f>
        <v>0</v>
      </c>
      <c r="BT82" s="510">
        <f ca="1">(BT$78=$B$9)*BT74+((BT$78-BT$70)/(BU$70-BT$70)*BU74+(BT$70-BS$78)/(BT$70-BS$70)*BT74)*(BT$78&gt;$B$10)+IF(BT$78=$B$10,SUM($F74:BS74)-SUM($F82:BS82)+BT74+(BT$78-BT$70)/(BU$70-BT$70)*BU74,0)</f>
        <v>0</v>
      </c>
      <c r="BU82" s="510">
        <f ca="1">(BU$78=$B$9)*BU74+((BU$78-BU$70)/(BV$70-BU$70)*BV74+(BU$70-BT$78)/(BU$70-BT$70)*BU74)*(BU$78&gt;$B$10)+IF(BU$78=$B$10,SUM($F74:BT74)-SUM($F82:BT82)+BU74+(BU$78-BU$70)/(BV$70-BU$70)*BV74,0)</f>
        <v>0</v>
      </c>
      <c r="BV82" s="510">
        <f ca="1">(BV$78=$B$9)*BV74+((BV$78-BV$70)/(BW$70-BV$70)*BW74+(BV$70-BU$78)/(BV$70-BU$70)*BV74)*(BV$78&gt;$B$10)+IF(BV$78=$B$10,SUM($F74:BU74)-SUM($F82:BU82)+BV74+(BV$78-BV$70)/(BW$70-BV$70)*BW74,0)</f>
        <v>0</v>
      </c>
      <c r="BW82" s="510">
        <f ca="1">(BW$78=$B$9)*BW74+((BW$78-BW$70)/(BX$70-BW$70)*BX74+(BW$70-BV$78)/(BW$70-BV$70)*BW74)*(BW$78&gt;$B$10)+IF(BW$78=$B$10,SUM($F74:BV74)-SUM($F82:BV82)+BW74+(BW$78-BW$70)/(BX$70-BW$70)*BX74,0)</f>
        <v>0</v>
      </c>
      <c r="BX82" s="510">
        <f ca="1">(BX$78=$B$9)*BX74+((BX$78-BX$70)/(BY$70-BX$70)*BY74+(BX$70-BW$78)/(BX$70-BW$70)*BX74)*(BX$78&gt;$B$10)+IF(BX$78=$B$10,SUM($F74:BW74)-SUM($F82:BW82)+BX74+(BX$78-BX$70)/(BY$70-BX$70)*BY74,0)</f>
        <v>0</v>
      </c>
      <c r="BY82" s="510">
        <f ca="1">(BY$78=$B$9)*BY74+((BY$78-BY$70)/(BZ$70-BY$70)*BZ74+(BY$70-BX$78)/(BY$70-BX$70)*BY74)*(BY$78&gt;$B$10)+IF(BY$78=$B$10,SUM($F74:BX74)-SUM($F82:BX82)+BY74+(BY$78-BY$70)/(BZ$70-BY$70)*BZ74,0)</f>
        <v>0</v>
      </c>
      <c r="BZ82" s="510">
        <f ca="1">(BZ$78=$B$9)*BZ74+((BZ$78-BZ$70)/(CA$70-BZ$70)*CA74+(BZ$70-BY$78)/(BZ$70-BY$70)*BZ74)*(BZ$78&gt;$B$10)+IF(BZ$78=$B$10,SUM($F74:BY74)-SUM($F82:BY82)+BZ74+(BZ$78-BZ$70)/(CA$70-BZ$70)*CA74,0)</f>
        <v>0</v>
      </c>
      <c r="CA82" s="510">
        <f ca="1">(CA$78=$B$9)*CA74+((CA$78-CA$70)/(CB$70-CA$70)*CB74+(CA$70-BZ$78)/(CA$70-BZ$70)*CA74)*(CA$78&gt;$B$10)+IF(CA$78=$B$10,SUM($F74:BZ74)-SUM($F82:BZ82)+CA74+(CA$78-CA$70)/(CB$70-CA$70)*CB74,0)</f>
        <v>0</v>
      </c>
      <c r="CB82" s="510">
        <f ca="1">(CB$78=$B$9)*CB74+((CB$78-CB$70)/(CC$70-CB$70)*CC74+(CB$70-CA$78)/(CB$70-CA$70)*CB74)*(CB$78&gt;$B$10)+IF(CB$78=$B$10,SUM($F74:CA74)-SUM($F82:CA82)+CB74+(CB$78-CB$70)/(CC$70-CB$70)*CC74,0)</f>
        <v>0</v>
      </c>
      <c r="CC82" s="510">
        <f ca="1">(CC$78=$B$9)*CC74+((CC$78-CC$70)/(CD$70-CC$70)*CD74+(CC$70-CB$78)/(CC$70-CB$70)*CC74)*(CC$78&gt;$B$10)+IF(CC$78=$B$10,SUM($F74:CB74)-SUM($F82:CB82)+CC74+(CC$78-CC$70)/(CD$70-CC$70)*CD74,0)</f>
        <v>0</v>
      </c>
      <c r="CD82" s="510">
        <f ca="1">(CD$78=$B$9)*CD74+((CD$78-CD$70)/(CE$70-CD$70)*CE74+(CD$70-CC$78)/(CD$70-CC$70)*CD74)*(CD$78&gt;$B$10)+IF(CD$78=$B$10,SUM($F74:CC74)-SUM($F82:CC82)+CD74+(CD$78-CD$70)/(CE$70-CD$70)*CE74,0)</f>
        <v>0</v>
      </c>
      <c r="CE82" s="510">
        <f ca="1">(CE$78=$B$9)*CE74+((CE$78-CE$70)/(CF$70-CE$70)*CF74+(CE$70-CD$78)/(CE$70-CD$70)*CE74)*(CE$78&gt;$B$10)+IF(CE$78=$B$10,SUM($F74:CD74)-SUM($F82:CD82)+CE74+(CE$78-CE$70)/(CF$70-CE$70)*CF74,0)</f>
        <v>0</v>
      </c>
      <c r="CF82" s="510">
        <f ca="1">(CF$78=$B$9)*CF74+((CF$78-CF$70)/(CG$70-CF$70)*CG74+(CF$70-CE$78)/(CF$70-CE$70)*CF74)*(CF$78&gt;$B$10)+IF(CF$78=$B$10,SUM($F74:CE74)-SUM($F82:CE82)+CF74+(CF$78-CF$70)/(CG$70-CF$70)*CG74,0)</f>
        <v>0</v>
      </c>
      <c r="CG82" s="510">
        <f ca="1">(CG$78=$B$9)*CG74+((CG$78-CG$70)/(CH$70-CG$70)*CH74+(CG$70-CF$78)/(CG$70-CF$70)*CG74)*(CG$78&gt;$B$10)+IF(CG$78=$B$10,SUM($F74:CF74)-SUM($F82:CF82)+CG74+(CG$78-CG$70)/(CH$70-CG$70)*CH74,0)</f>
        <v>0</v>
      </c>
      <c r="CH82" s="510">
        <f ca="1">(CH$78=$B$9)*CH74+((CH$78-CH$70)/(CI$70-CH$70)*CI74+(CH$70-CG$78)/(CH$70-CG$70)*CH74)*(CH$78&gt;$B$10)+IF(CH$78=$B$10,SUM($F74:CG74)-SUM($F82:CG82)+CH74+(CH$78-CH$70)/(CI$70-CH$70)*CI74,0)</f>
        <v>0</v>
      </c>
      <c r="CI82" s="510">
        <f ca="1">(CI$78=$B$9)*CI74+((CI$78-CI$70)/(CJ$70-CI$70)*CJ74+(CI$70-CH$78)/(CI$70-CH$70)*CI74)*(CI$78&gt;$B$10)+IF(CI$78=$B$10,SUM($F74:CH74)-SUM($F82:CH82)+CI74+(CI$78-CI$70)/(CJ$70-CI$70)*CJ74,0)</f>
        <v>0</v>
      </c>
      <c r="CJ82" s="510">
        <f ca="1">(CJ$78=$B$9)*CJ74+((CJ$78-CJ$70)/(CK$70-CJ$70)*CK74+(CJ$70-CI$78)/(CJ$70-CI$70)*CJ74)*(CJ$78&gt;$B$10)+IF(CJ$78=$B$10,SUM($F74:CI74)-SUM($F82:CI82)+CJ74+(CJ$78-CJ$70)/(CK$70-CJ$70)*CK74,0)</f>
        <v>0</v>
      </c>
      <c r="CK82" s="510">
        <f ca="1">(CK$78=$B$9)*CK74+((CK$78-CK$70)/(CL$70-CK$70)*CL74+(CK$70-CJ$78)/(CK$70-CJ$70)*CK74)*(CK$78&gt;$B$10)+IF(CK$78=$B$10,SUM($F74:CJ74)-SUM($F82:CJ82)+CK74+(CK$78-CK$70)/(CL$70-CK$70)*CL74,0)</f>
        <v>0</v>
      </c>
      <c r="CL82" s="510">
        <f ca="1">(CL$78=$B$9)*CL74+((CL$78-CL$70)/(CM$70-CL$70)*CM74+(CL$70-CK$78)/(CL$70-CK$70)*CL74)*(CL$78&gt;$B$10)+IF(CL$78=$B$10,SUM($F74:CK74)-SUM($F82:CK82)+CL74+(CL$78-CL$70)/(CM$70-CL$70)*CM74,0)</f>
        <v>0</v>
      </c>
      <c r="CM82" s="510">
        <f ca="1">(CM$78=$B$9)*CM74+((CM$78-CM$70)/(CN$70-CM$70)*CN74+(CM$70-CL$78)/(CM$70-CL$70)*CM74)*(CM$78&gt;$B$10)+IF(CM$78=$B$10,SUM($F74:CL74)-SUM($F82:CL82)+CM74+(CM$78-CM$70)/(CN$70-CM$70)*CN74,0)</f>
        <v>0</v>
      </c>
      <c r="CN82" s="510">
        <f ca="1">(CN$78=$B$9)*CN74+((CN$78-CN$70)/(CO$70-CN$70)*CO74+(CN$70-CM$78)/(CN$70-CM$70)*CN74)*(CN$78&gt;$B$10)+IF(CN$78=$B$10,SUM($F74:CM74)-SUM($F82:CM82)+CN74+(CN$78-CN$70)/(CO$70-CN$70)*CO74,0)</f>
        <v>0</v>
      </c>
      <c r="CO82" s="510">
        <f ca="1">(CO$78=$B$9)*CO74+((CO$78-CO$70)/(CP$70-CO$70)*CP74+(CO$70-CN$78)/(CO$70-CN$70)*CO74)*(CO$78&gt;$B$10)+IF(CO$78=$B$10,SUM($F74:CN74)-SUM($F82:CN82)+CO74+(CO$78-CO$70)/(CP$70-CO$70)*CP74,0)</f>
        <v>0</v>
      </c>
      <c r="CP82" s="510">
        <f ca="1">(CP$78=$B$9)*CP74+((CP$78-CP$70)/(CQ$70-CP$70)*CQ74+(CP$70-CO$78)/(CP$70-CO$70)*CP74)*(CP$78&gt;$B$10)+IF(CP$78=$B$10,SUM($F74:CO74)-SUM($F82:CO82)+CP74+(CP$78-CP$70)/(CQ$70-CP$70)*CQ74,0)</f>
        <v>0</v>
      </c>
      <c r="CQ82" s="510">
        <f ca="1">(CQ$78=$B$9)*CQ74+((CQ$78-CQ$70)/(CR$70-CQ$70)*CR74+(CQ$70-CP$78)/(CQ$70-CP$70)*CQ74)*(CQ$78&gt;$B$10)+IF(CQ$78=$B$10,SUM($F74:CP74)-SUM($F82:CP82)+CQ74+(CQ$78-CQ$70)/(CR$70-CQ$70)*CR74,0)</f>
        <v>0</v>
      </c>
      <c r="CR82" s="510">
        <f ca="1">(CR$78=$B$9)*CR74+((CR$78-CR$70)/(CS$70-CR$70)*CS74+(CR$70-CQ$78)/(CR$70-CQ$70)*CR74)*(CR$78&gt;$B$10)+IF(CR$78=$B$10,SUM($F74:CQ74)-SUM($F82:CQ82)+CR74+(CR$78-CR$70)/(CS$70-CR$70)*CS74,0)</f>
        <v>0</v>
      </c>
      <c r="CS82" s="510">
        <f ca="1">(CS$78=$B$9)*CS74+((CS$78-CS$70)/(CT$70-CS$70)*CT74+(CS$70-CR$78)/(CS$70-CR$70)*CS74)*(CS$78&gt;$B$10)+IF(CS$78=$B$10,SUM($F74:CR74)-SUM($F82:CR82)+CS74+(CS$78-CS$70)/(CT$70-CS$70)*CT74,0)</f>
        <v>0</v>
      </c>
      <c r="CT82" s="510">
        <f ca="1">(CT$78=$B$9)*CT74+((CT$78-CT$70)/(CU$70-CT$70)*CU74+(CT$70-CS$78)/(CT$70-CS$70)*CT74)*(CT$78&gt;$B$10)+IF(CT$78=$B$10,SUM($F74:CS74)-SUM($F82:CS82)+CT74+(CT$78-CT$70)/(CU$70-CT$70)*CU74,0)</f>
        <v>0</v>
      </c>
      <c r="CU82" s="510">
        <f ca="1">(CU$78=$B$9)*CU74+((CU$78-CU$70)/(CV$70-CU$70)*CV74+(CU$70-CT$78)/(CU$70-CT$70)*CU74)*(CU$78&gt;$B$10)+IF(CU$78=$B$10,SUM($F74:CT74)-SUM($F82:CT82)+CU74+(CU$78-CU$70)/(CV$70-CU$70)*CV74,0)</f>
        <v>0</v>
      </c>
      <c r="CV82" s="510">
        <f ca="1">(CV$78=$B$9)*CV74+((CV$78-CV$70)/(CW$70-CV$70)*CW74+(CV$70-CU$78)/(CV$70-CU$70)*CV74)*(CV$78&gt;$B$10)+IF(CV$78=$B$10,SUM($F74:CU74)-SUM($F82:CU82)+CV74+(CV$78-CV$70)/(CW$70-CV$70)*CW74,0)</f>
        <v>0</v>
      </c>
      <c r="CW82" s="510">
        <f ca="1">(CW$78=$B$9)*CW74+((CW$78-CW$70)/(CX$70-CW$70)*CX74+(CW$70-CV$78)/(CW$70-CV$70)*CW74)*(CW$78&gt;$B$10)+IF(CW$78=$B$10,SUM($F74:CV74)-SUM($F82:CV82)+CW74+(CW$78-CW$70)/(CX$70-CW$70)*CX74,0)</f>
        <v>0</v>
      </c>
      <c r="CX82" s="510">
        <f ca="1">(CX$78=$B$9)*CX74+((CX$78-CX$70)/(CY$70-CX$70)*CY74+(CX$70-CW$78)/(CX$70-CW$70)*CX74)*(CX$78&gt;$B$10)+IF(CX$78=$B$10,SUM($F74:CW74)-SUM($F82:CW82)+CX74+(CX$78-CX$70)/(CY$70-CX$70)*CY74,0)</f>
        <v>0</v>
      </c>
      <c r="CY82" s="510">
        <f ca="1">(CY$78=$B$9)*CY74+((CY$78-CY$70)/(CZ$70-CY$70)*CZ74+(CY$70-CX$78)/(CY$70-CX$70)*CY74)*(CY$78&gt;$B$10)+IF(CY$78=$B$10,SUM($F74:CX74)-SUM($F82:CX82)+CY74+(CY$78-CY$70)/(CZ$70-CY$70)*CZ74,0)</f>
        <v>0</v>
      </c>
      <c r="CZ82" s="510">
        <f ca="1">(CZ$78=$B$9)*CZ74+((CZ$78-CZ$70)/(DA$70-CZ$70)*DA74+(CZ$70-CY$78)/(CZ$70-CY$70)*CZ74)*(CZ$78&gt;$B$10)+IF(CZ$78=$B$10,SUM($F74:CY74)-SUM($F82:CY82)+CZ74+(CZ$78-CZ$70)/(DA$70-CZ$70)*DA74,0)</f>
        <v>0</v>
      </c>
      <c r="DA82" s="510">
        <f ca="1">(DA$78=$B$9)*DA74+((DA$78-DA$70)/(DB$70-DA$70)*DB74+(DA$70-CZ$78)/(DA$70-CZ$70)*DA74)*(DA$78&gt;$B$10)+IF(DA$78=$B$10,SUM($F74:CZ74)-SUM($F82:CZ82)+DA74+(DA$78-DA$70)/(DB$70-DA$70)*DB74,0)</f>
        <v>0</v>
      </c>
      <c r="DB82" s="510">
        <f ca="1">(DB$78=$B$9)*DB74+((DB$78-DB$70)/(DC$70-DB$70)*DC74+(DB$70-DA$78)/(DB$70-DA$70)*DB74)*(DB$78&gt;$B$10)+IF(DB$78=$B$10,SUM($F74:DA74)-SUM($F82:DA82)+DB74+(DB$78-DB$70)/(DC$70-DB$70)*DC74,0)</f>
        <v>0</v>
      </c>
      <c r="DC82" s="510">
        <f ca="1">(DC$78=$B$9)*DC74+((DC$78-DC$70)/(DD$70-DC$70)*DD74+(DC$70-DB$78)/(DC$70-DB$70)*DC74)*(DC$78&gt;$B$10)+IF(DC$78=$B$10,SUM($F74:DB74)-SUM($F82:DB82)+DC74+(DC$78-DC$70)/(DD$70-DC$70)*DD74,0)</f>
        <v>0</v>
      </c>
      <c r="DD82" s="510">
        <f ca="1">(DD$78=$B$9)*DD74+((DD$78-DD$70)/(DE$70-DD$70)*DE74+(DD$70-DC$78)/(DD$70-DC$70)*DD74)*(DD$78&gt;$B$10)+IF(DD$78=$B$10,SUM($F74:DC74)-SUM($F82:DC82)+DD74+(DD$78-DD$70)/(DE$70-DD$70)*DE74,0)</f>
        <v>0</v>
      </c>
      <c r="DE82" s="510">
        <f ca="1">(DE$78=$B$9)*DE74+((DE$78-DE$70)/(DF$70-DE$70)*DF74+(DE$70-DD$78)/(DE$70-DD$70)*DE74)*(DE$78&gt;$B$10)+IF(DE$78=$B$10,SUM($F74:DD74)-SUM($F82:DD82)+DE74+(DE$78-DE$70)/(DF$70-DE$70)*DF74,0)</f>
        <v>0</v>
      </c>
      <c r="DF82" s="510">
        <f ca="1">(DF$78=$B$9)*DF74+((DF$78-DF$70)/(DG$70-DF$70)*DG74+(DF$70-DE$78)/(DF$70-DE$70)*DF74)*(DF$78&gt;$B$10)+IF(DF$78=$B$10,SUM($F74:DE74)-SUM($F82:DE82)+DF74+(DF$78-DF$70)/(DG$70-DF$70)*DG74,0)</f>
        <v>0</v>
      </c>
      <c r="DG82" s="510">
        <f ca="1">(DG$78=$B$9)*DG74+((DG$78-DG$70)/(DH$70-DG$70)*DH74+(DG$70-DF$78)/(DG$70-DF$70)*DG74)*(DG$78&gt;$B$10)+IF(DG$78=$B$10,SUM($F74:DF74)-SUM($F82:DF82)+DG74+(DG$78-DG$70)/(DH$70-DG$70)*DH74,0)</f>
        <v>0</v>
      </c>
      <c r="DH82" s="510">
        <f ca="1">(DH$78=$B$9)*DH74+((DH$78-DH$70)/(DI$70-DH$70)*DI74+(DH$70-DG$78)/(DH$70-DG$70)*DH74)*(DH$78&gt;$B$10)+IF(DH$78=$B$10,SUM($F74:DG74)-SUM($F82:DG82)+DH74+(DH$78-DH$70)/(DI$70-DH$70)*DI74,0)</f>
        <v>0</v>
      </c>
      <c r="DI82" s="510">
        <f ca="1">(DI$78=$B$9)*DI74+((DI$78-DI$70)/(DJ$70-DI$70)*DJ74+(DI$70-DH$78)/(DI$70-DH$70)*DI74)*(DI$78&gt;$B$10)+IF(DI$78=$B$10,SUM($F74:DH74)-SUM($F82:DH82)+DI74+(DI$78-DI$70)/(DJ$70-DI$70)*DJ74,0)</f>
        <v>0</v>
      </c>
      <c r="DJ82" s="510">
        <f ca="1">(DJ$78=$B$9)*DJ74+((DJ$78-DJ$70)/(DK$70-DJ$70)*DK74+(DJ$70-DI$78)/(DJ$70-DI$70)*DJ74)*(DJ$78&gt;$B$10)+IF(DJ$78=$B$10,SUM($F74:DI74)-SUM($F82:DI82)+DJ74+(DJ$78-DJ$70)/(DK$70-DJ$70)*DK74,0)</f>
        <v>0</v>
      </c>
      <c r="DK82" s="510">
        <f ca="1">(DK$78=$B$9)*DK74+((DK$78-DK$70)/(DL$70-DK$70)*DL74+(DK$70-DJ$78)/(DK$70-DJ$70)*DK74)*(DK$78&gt;$B$10)+IF(DK$78=$B$10,SUM($F74:DJ74)-SUM($F82:DJ82)+DK74+(DK$78-DK$70)/(DL$70-DK$70)*DL74,0)</f>
        <v>0</v>
      </c>
      <c r="DL82" s="510">
        <f ca="1">(DL$78=$B$9)*DL74+((DL$78-DL$70)/(DM$70-DL$70)*DM74+(DL$70-DK$78)/(DL$70-DK$70)*DL74)*(DL$78&gt;$B$10)+IF(DL$78=$B$10,SUM($F74:DK74)-SUM($F82:DK82)+DL74+(DL$78-DL$70)/(DM$70-DL$70)*DM74,0)</f>
        <v>0</v>
      </c>
      <c r="DM82" s="510">
        <f ca="1">(DM$78=$B$9)*DM74+((DM$78-DM$70)/(DN$70-DM$70)*DN74+(DM$70-DL$78)/(DM$70-DL$70)*DM74)*(DM$78&gt;$B$10)+IF(DM$78=$B$10,SUM($F74:DL74)-SUM($F82:DL82)+DM74+(DM$78-DM$70)/(DN$70-DM$70)*DN74,0)</f>
        <v>0</v>
      </c>
      <c r="DN82" s="510">
        <f ca="1">(DN$78=$B$9)*DN74+((DN$78-DN$70)/(DO$70-DN$70)*DO74+(DN$70-DM$78)/(DN$70-DM$70)*DN74)*(DN$78&gt;$B$10)+IF(DN$78=$B$10,SUM($F74:DM74)-SUM($F82:DM82)+DN74+(DN$78-DN$70)/(DO$70-DN$70)*DO74,0)</f>
        <v>0</v>
      </c>
      <c r="DO82" s="510">
        <f ca="1">(DO$78=$B$9)*DO74+((DO$78-DO$70)/(DP$70-DO$70)*DP74+(DO$70-DN$78)/(DO$70-DN$70)*DO74)*(DO$78&gt;$B$10)+IF(DO$78=$B$10,SUM($F74:DN74)-SUM($F82:DN82)+DO74+(DO$78-DO$70)/(DP$70-DO$70)*DP74,0)</f>
        <v>0</v>
      </c>
      <c r="DP82" s="510">
        <f ca="1">(DP$78=$B$9)*DP74+((DP$78-DP$70)/(DQ$70-DP$70)*DQ74+(DP$70-DO$78)/(DP$70-DO$70)*DP74)*(DP$78&gt;$B$10)+IF(DP$78=$B$10,SUM($F74:DO74)-SUM($F82:DO82)+DP74+(DP$78-DP$70)/(DQ$70-DP$70)*DQ74,0)</f>
        <v>0</v>
      </c>
      <c r="DQ82" s="510">
        <f ca="1">(DQ$78=$B$9)*DQ74+((DQ$78-DQ$70)/(DR$70-DQ$70)*DR74+(DQ$70-DP$78)/(DQ$70-DP$70)*DQ74)*(DQ$78&gt;$B$10)+IF(DQ$78=$B$10,SUM($F74:DP74)-SUM($F82:DP82)+DQ74+(DQ$78-DQ$70)/(DR$70-DQ$70)*DR74,0)</f>
        <v>0</v>
      </c>
      <c r="DR82" s="510">
        <f ca="1">(DR$78=$B$9)*DR74+((DR$78-DR$70)/(DS$70-DR$70)*DS74+(DR$70-DQ$78)/(DR$70-DQ$70)*DR74)*(DR$78&gt;$B$10)+IF(DR$78=$B$10,SUM($F74:DQ74)-SUM($F82:DQ82)+DR74+(DR$78-DR$70)/(DS$70-DR$70)*DS74,0)</f>
        <v>0</v>
      </c>
      <c r="DS82" s="510">
        <f ca="1">(DS$78=$B$9)*DS74+((DS$78-DS$70)/(DT$70-DS$70)*DT74+(DS$70-DR$78)/(DS$70-DR$70)*DS74)*(DS$78&gt;$B$10)+IF(DS$78=$B$10,SUM($F74:DR74)-SUM($F82:DR82)+DS74+(DS$78-DS$70)/(DT$70-DS$70)*DT74,0)</f>
        <v>0</v>
      </c>
      <c r="DT82" s="510">
        <f ca="1">(DT$78=$B$9)*DT74+((DT$78-DT$70)/(DU$70-DT$70)*DU74+(DT$70-DS$78)/(DT$70-DS$70)*DT74)*(DT$78&gt;$B$10)+IF(DT$78=$B$10,SUM($F74:DS74)-SUM($F82:DS82)+DT74+(DT$78-DT$70)/(DU$70-DT$70)*DU74,0)</f>
        <v>0</v>
      </c>
      <c r="DU82" s="510">
        <f ca="1">(DU$78=$B$9)*DU74+((DU$78-DU$70)/(DV$70-DU$70)*DV74+(DU$70-DT$78)/(DU$70-DT$70)*DU74)*(DU$78&gt;$B$10)+IF(DU$78=$B$10,SUM($F74:DT74)-SUM($F82:DT82)+DU74+(DU$78-DU$70)/(DV$70-DU$70)*DV74,0)</f>
        <v>0</v>
      </c>
      <c r="DV82" s="510">
        <f ca="1">(DV$78=$B$9)*DV74+((DV$78-DV$70)/(DW$70-DV$70)*DW74+(DV$70-DU$78)/(DV$70-DU$70)*DV74)*(DV$78&gt;$B$10)+IF(DV$78=$B$10,SUM($F74:DU74)-SUM($F82:DU82)+DV74+(DV$78-DV$70)/(DW$70-DV$70)*DW74,0)</f>
        <v>0</v>
      </c>
      <c r="DW82" s="510">
        <f ca="1">(DW$78=$B$9)*DW74+((DW$78-DW$70)/(DX$70-DW$70)*DX74+(DW$70-DV$78)/(DW$70-DV$70)*DW74)*(DW$78&gt;$B$10)+IF(DW$78=$B$10,SUM($F74:DV74)-SUM($F82:DV82)+DW74+(DW$78-DW$70)/(DX$70-DW$70)*DX74,0)</f>
        <v>0</v>
      </c>
    </row>
    <row r="83" spans="1:129">
      <c r="A83" s="1018" t="str">
        <f>A75</f>
        <v>Net Dividends</v>
      </c>
      <c r="B83" s="970"/>
      <c r="C83" s="970"/>
      <c r="D83" s="471"/>
      <c r="E83" s="471"/>
      <c r="F83" s="518"/>
      <c r="G83" s="510">
        <f ca="1">(G$78=$B$9)*G75+((G$78-G$70)/(H$70-G$70)*H75+(G$70-F$78)/(G$70-F$70)*G75)*(G$78&gt;$B$10)+IF(G$78=$B$10,SUM($F75:F75)-SUM($F83:F83)+G75+(G$78-G$70)/(H$70-G$70)*H75,0)</f>
        <v>-500</v>
      </c>
      <c r="H83" s="510">
        <f ca="1">(H$78=$B$9)*H75+((H$78-H$70)/(I$70-H$70)*I75+(H$70-G$78)/(H$70-G$70)*H75)*(H$78&gt;$B$10)+IF(H$78=$B$10,SUM($F75:G75)-SUM($F83:G83)+H75+(H$78-H$70)/(I$70-H$70)*I75,0)</f>
        <v>0</v>
      </c>
      <c r="I83" s="510">
        <f ca="1">(I$78=$B$9)*I75+((I$78-I$70)/(J$70-I$70)*J75+(I$70-H$78)/(I$70-H$70)*I75)*(I$78&gt;$B$10)+IF(I$78=$B$10,SUM($F75:H75)-SUM($F83:H83)+I75+(I$78-I$70)/(J$70-I$70)*J75,0)</f>
        <v>0</v>
      </c>
      <c r="J83" s="510">
        <f ca="1">(J$78=$B$9)*J75+((J$78-J$70)/(K$70-J$70)*K75+(J$70-I$78)/(J$70-I$70)*J75)*(J$78&gt;$B$10)+IF(J$78=$B$10,SUM($F75:I75)-SUM($F83:I83)+J75+(J$78-J$70)/(K$70-J$70)*K75,0)</f>
        <v>0</v>
      </c>
      <c r="K83" s="510">
        <f ca="1">(K$78=$B$9)*K75+((K$78-K$70)/(L$70-K$70)*L75+(K$70-J$78)/(K$70-J$70)*K75)*(K$78&gt;$B$10)+IF(K$78=$B$10,SUM($F75:J75)-SUM($F83:J83)+K75+(K$78-K$70)/(L$70-K$70)*L75,0)</f>
        <v>0</v>
      </c>
      <c r="L83" s="510">
        <f ca="1">(L$78=$B$9)*L75+((L$78-L$70)/(M$70-L$70)*M75+(L$70-K$78)/(L$70-K$70)*L75)*(L$78&gt;$B$10)+IF(L$78=$B$10,SUM($F75:K75)-SUM($F83:K83)+L75+(L$78-L$70)/(M$70-L$70)*M75,0)</f>
        <v>0</v>
      </c>
      <c r="M83" s="510">
        <f ca="1">(M$78=$B$9)*M75+((M$78-M$70)/(N$70-M$70)*N75+(M$70-L$78)/(M$70-L$70)*M75)*(M$78&gt;$B$10)+IF(M$78=$B$10,SUM($F75:L75)-SUM($F83:L83)+M75+(M$78-M$70)/(N$70-M$70)*N75,0)</f>
        <v>0</v>
      </c>
      <c r="N83" s="510">
        <f ca="1">(N$78=$B$9)*N75+((N$78-N$70)/(O$70-N$70)*O75+(N$70-M$78)/(N$70-M$70)*N75)*(N$78&gt;$B$10)+IF(N$78=$B$10,SUM($F75:M75)-SUM($F83:M83)+N75+(N$78-N$70)/(O$70-N$70)*O75,0)</f>
        <v>0</v>
      </c>
      <c r="O83" s="510">
        <f ca="1">(O$78=$B$9)*O75+((O$78-O$70)/(P$70-O$70)*P75+(O$70-N$78)/(O$70-N$70)*O75)*(O$78&gt;$B$10)+IF(O$78=$B$10,SUM($F75:N75)-SUM($F83:N83)+O75+(O$78-O$70)/(P$70-O$70)*P75,0)</f>
        <v>0</v>
      </c>
      <c r="P83" s="510">
        <f ca="1">(P$78=$B$9)*P75+((P$78-P$70)/(Q$70-P$70)*Q75+(P$70-O$78)/(P$70-O$70)*P75)*(P$78&gt;$B$10)+IF(P$78=$B$10,SUM($F75:O75)-SUM($F83:O83)+P75+(P$78-P$70)/(Q$70-P$70)*Q75,0)</f>
        <v>0</v>
      </c>
      <c r="Q83" s="510">
        <f ca="1">(Q$78=$B$9)*Q75+((Q$78-Q$70)/(R$70-Q$70)*R75+(Q$70-P$78)/(Q$70-P$70)*Q75)*(Q$78&gt;$B$10)+IF(Q$78=$B$10,SUM($F75:P75)-SUM($F83:P83)+Q75+(Q$78-Q$70)/(R$70-Q$70)*R75,0)</f>
        <v>0</v>
      </c>
      <c r="R83" s="510">
        <f ca="1">(R$78=$B$9)*R75+((R$78-R$70)/(S$70-R$70)*S75+(R$70-Q$78)/(R$70-Q$70)*R75)*(R$78&gt;$B$10)+IF(R$78=$B$10,SUM($F75:Q75)-SUM($F83:Q83)+R75+(R$78-R$70)/(S$70-R$70)*S75,0)</f>
        <v>0</v>
      </c>
      <c r="S83" s="510">
        <f ca="1">(S$78=$B$9)*S75+((S$78-S$70)/(T$70-S$70)*T75+(S$70-R$78)/(S$70-R$70)*S75)*(S$78&gt;$B$10)+IF(S$78=$B$10,SUM($F75:R75)-SUM($F83:R83)+S75+(S$78-S$70)/(T$70-S$70)*T75,0)</f>
        <v>0</v>
      </c>
      <c r="T83" s="510">
        <f ca="1">(T$78=$B$9)*T75+((T$78-T$70)/(U$70-T$70)*U75+(T$70-S$78)/(T$70-S$70)*T75)*(T$78&gt;$B$10)+IF(T$78=$B$10,SUM($F75:S75)-SUM($F83:S83)+T75+(T$78-T$70)/(U$70-T$70)*U75,0)</f>
        <v>0</v>
      </c>
      <c r="U83" s="510">
        <f ca="1">(U$78=$B$9)*U75+((U$78-U$70)/(V$70-U$70)*V75+(U$70-T$78)/(U$70-T$70)*U75)*(U$78&gt;$B$10)+IF(U$78=$B$10,SUM($F75:T75)-SUM($F83:T83)+U75+(U$78-U$70)/(V$70-U$70)*V75,0)</f>
        <v>0</v>
      </c>
      <c r="V83" s="510">
        <f ca="1">(V$78=$B$9)*V75+((V$78-V$70)/(W$70-V$70)*W75+(V$70-U$78)/(V$70-U$70)*V75)*(V$78&gt;$B$10)+IF(V$78=$B$10,SUM($F75:U75)-SUM($F83:U83)+V75+(V$78-V$70)/(W$70-V$70)*W75,0)</f>
        <v>0</v>
      </c>
      <c r="W83" s="510">
        <f ca="1">(W$78=$B$9)*W75+((W$78-W$70)/(X$70-W$70)*X75+(W$70-V$78)/(W$70-V$70)*W75)*(W$78&gt;$B$10)+IF(W$78=$B$10,SUM($F75:V75)-SUM($F83:V83)+W75+(W$78-W$70)/(X$70-W$70)*X75,0)</f>
        <v>0</v>
      </c>
      <c r="X83" s="510">
        <f ca="1">(X$78=$B$9)*X75+((X$78-X$70)/(Y$70-X$70)*Y75+(X$70-W$78)/(X$70-W$70)*X75)*(X$78&gt;$B$10)+IF(X$78=$B$10,SUM($F75:W75)-SUM($F83:W83)+X75+(X$78-X$70)/(Y$70-X$70)*Y75,0)</f>
        <v>0</v>
      </c>
      <c r="Y83" s="510">
        <f ca="1">(Y$78=$B$9)*Y75+((Y$78-Y$70)/(Z$70-Y$70)*Z75+(Y$70-X$78)/(Y$70-X$70)*Y75)*(Y$78&gt;$B$10)+IF(Y$78=$B$10,SUM($F75:X75)-SUM($F83:X83)+Y75+(Y$78-Y$70)/(Z$70-Y$70)*Z75,0)</f>
        <v>0</v>
      </c>
      <c r="Z83" s="510">
        <f ca="1">(Z$78=$B$9)*Z75+((Z$78-Z$70)/(AA$70-Z$70)*AA75+(Z$70-Y$78)/(Z$70-Y$70)*Z75)*(Z$78&gt;$B$10)+IF(Z$78=$B$10,SUM($F75:Y75)-SUM($F83:Y83)+Z75+(Z$78-Z$70)/(AA$70-Z$70)*AA75,0)</f>
        <v>0</v>
      </c>
      <c r="AA83" s="510">
        <f ca="1">(AA$78=$B$9)*AA75+((AA$78-AA$70)/(AB$70-AA$70)*AB75+(AA$70-Z$78)/(AA$70-Z$70)*AA75)*(AA$78&gt;$B$10)+IF(AA$78=$B$10,SUM($F75:Z75)-SUM($F83:Z83)+AA75+(AA$78-AA$70)/(AB$70-AA$70)*AB75,0)</f>
        <v>0</v>
      </c>
      <c r="AB83" s="510">
        <f ca="1">(AB$78=$B$9)*AB75+((AB$78-AB$70)/(AC$70-AB$70)*AC75+(AB$70-AA$78)/(AB$70-AA$70)*AB75)*(AB$78&gt;$B$10)+IF(AB$78=$B$10,SUM($F75:AA75)-SUM($F83:AA83)+AB75+(AB$78-AB$70)/(AC$70-AB$70)*AC75,0)</f>
        <v>0</v>
      </c>
      <c r="AC83" s="510">
        <f ca="1">(AC$78=$B$9)*AC75+((AC$78-AC$70)/(AD$70-AC$70)*AD75+(AC$70-AB$78)/(AC$70-AB$70)*AC75)*(AC$78&gt;$B$10)+IF(AC$78=$B$10,SUM($F75:AB75)-SUM($F83:AB83)+AC75+(AC$78-AC$70)/(AD$70-AC$70)*AD75,0)</f>
        <v>0</v>
      </c>
      <c r="AD83" s="510">
        <f ca="1">(AD$78=$B$9)*AD75+((AD$78-AD$70)/(AE$70-AD$70)*AE75+(AD$70-AC$78)/(AD$70-AC$70)*AD75)*(AD$78&gt;$B$10)+IF(AD$78=$B$10,SUM($F75:AC75)-SUM($F83:AC83)+AD75+(AD$78-AD$70)/(AE$70-AD$70)*AE75,0)</f>
        <v>0</v>
      </c>
      <c r="AE83" s="510">
        <f ca="1">(AE$78=$B$9)*AE75+((AE$78-AE$70)/(AF$70-AE$70)*AF75+(AE$70-AD$78)/(AE$70-AD$70)*AE75)*(AE$78&gt;$B$10)+IF(AE$78=$B$10,SUM($F75:AD75)-SUM($F83:AD83)+AE75+(AE$78-AE$70)/(AF$70-AE$70)*AF75,0)</f>
        <v>0</v>
      </c>
      <c r="AF83" s="510">
        <f ca="1">(AF$78=$B$9)*AF75+((AF$78-AF$70)/(AG$70-AF$70)*AG75+(AF$70-AE$78)/(AF$70-AE$70)*AF75)*(AF$78&gt;$B$10)+IF(AF$78=$B$10,SUM($F75:AE75)-SUM($F83:AE83)+AF75+(AF$78-AF$70)/(AG$70-AF$70)*AG75,0)</f>
        <v>0</v>
      </c>
      <c r="AG83" s="510">
        <f ca="1">(AG$78=$B$9)*AG75+((AG$78-AG$70)/(AH$70-AG$70)*AH75+(AG$70-AF$78)/(AG$70-AF$70)*AG75)*(AG$78&gt;$B$10)+IF(AG$78=$B$10,SUM($F75:AF75)-SUM($F83:AF83)+AG75+(AG$78-AG$70)/(AH$70-AG$70)*AH75,0)</f>
        <v>0</v>
      </c>
      <c r="AH83" s="510">
        <f ca="1">(AH$78=$B$9)*AH75+((AH$78-AH$70)/(AI$70-AH$70)*AI75+(AH$70-AG$78)/(AH$70-AG$70)*AH75)*(AH$78&gt;$B$10)+IF(AH$78=$B$10,SUM($F75:AG75)-SUM($F83:AG83)+AH75+(AH$78-AH$70)/(AI$70-AH$70)*AI75,0)</f>
        <v>0</v>
      </c>
      <c r="AI83" s="510">
        <f ca="1">(AI$78=$B$9)*AI75+((AI$78-AI$70)/(AJ$70-AI$70)*AJ75+(AI$70-AH$78)/(AI$70-AH$70)*AI75)*(AI$78&gt;$B$10)+IF(AI$78=$B$10,SUM($F75:AH75)-SUM($F83:AH83)+AI75+(AI$78-AI$70)/(AJ$70-AI$70)*AJ75,0)</f>
        <v>0</v>
      </c>
      <c r="AJ83" s="510">
        <f ca="1">(AJ$78=$B$9)*AJ75+((AJ$78-AJ$70)/(AK$70-AJ$70)*AK75+(AJ$70-AI$78)/(AJ$70-AI$70)*AJ75)*(AJ$78&gt;$B$10)+IF(AJ$78=$B$10,SUM($F75:AI75)-SUM($F83:AI83)+AJ75+(AJ$78-AJ$70)/(AK$70-AJ$70)*AK75,0)</f>
        <v>0</v>
      </c>
      <c r="AK83" s="510">
        <f ca="1">(AK$78=$B$9)*AK75+((AK$78-AK$70)/(AL$70-AK$70)*AL75+(AK$70-AJ$78)/(AK$70-AJ$70)*AK75)*(AK$78&gt;$B$10)+IF(AK$78=$B$10,SUM($F75:AJ75)-SUM($F83:AJ83)+AK75+(AK$78-AK$70)/(AL$70-AK$70)*AL75,0)</f>
        <v>0</v>
      </c>
      <c r="AL83" s="510">
        <f ca="1">(AL$78=$B$9)*AL75+((AL$78-AL$70)/(AM$70-AL$70)*AM75+(AL$70-AK$78)/(AL$70-AK$70)*AL75)*(AL$78&gt;$B$10)+IF(AL$78=$B$10,SUM($F75:AK75)-SUM($F83:AK83)+AL75+(AL$78-AL$70)/(AM$70-AL$70)*AM75,0)</f>
        <v>0</v>
      </c>
      <c r="AM83" s="510">
        <f ca="1">(AM$78=$B$9)*AM75+((AM$78-AM$70)/(AN$70-AM$70)*AN75+(AM$70-AL$78)/(AM$70-AL$70)*AM75)*(AM$78&gt;$B$10)+IF(AM$78=$B$10,SUM($F75:AL75)-SUM($F83:AL83)+AM75+(AM$78-AM$70)/(AN$70-AM$70)*AN75,0)</f>
        <v>0</v>
      </c>
      <c r="AN83" s="510">
        <f ca="1">(AN$78=$B$9)*AN75+((AN$78-AN$70)/(AO$70-AN$70)*AO75+(AN$70-AM$78)/(AN$70-AM$70)*AN75)*(AN$78&gt;$B$10)+IF(AN$78=$B$10,SUM($F75:AM75)-SUM($F83:AM83)+AN75+(AN$78-AN$70)/(AO$70-AN$70)*AO75,0)</f>
        <v>0</v>
      </c>
      <c r="AO83" s="510">
        <f ca="1">(AO$78=$B$9)*AO75+((AO$78-AO$70)/(AP$70-AO$70)*AP75+(AO$70-AN$78)/(AO$70-AN$70)*AO75)*(AO$78&gt;$B$10)+IF(AO$78=$B$10,SUM($F75:AN75)-SUM($F83:AN83)+AO75+(AO$78-AO$70)/(AP$70-AO$70)*AP75,0)</f>
        <v>0</v>
      </c>
      <c r="AP83" s="510">
        <f ca="1">(AP$78=$B$9)*AP75+((AP$78-AP$70)/(AQ$70-AP$70)*AQ75+(AP$70-AO$78)/(AP$70-AO$70)*AP75)*(AP$78&gt;$B$10)+IF(AP$78=$B$10,SUM($F75:AO75)-SUM($F83:AO83)+AP75+(AP$78-AP$70)/(AQ$70-AP$70)*AQ75,0)</f>
        <v>2.2890420311959154</v>
      </c>
      <c r="AQ83" s="510">
        <f ca="1">(AQ$78=$B$9)*AQ75+((AQ$78-AQ$70)/(AR$70-AQ$70)*AR75+(AQ$70-AP$78)/(AQ$70-AP$70)*AQ75)*(AQ$78&gt;$B$10)+IF(AQ$78=$B$10,SUM($F75:AP75)-SUM($F83:AP83)+AQ75+(AQ$78-AQ$70)/(AR$70-AQ$70)*AR75,0)</f>
        <v>456.06550872652167</v>
      </c>
      <c r="AR83" s="510">
        <f ca="1">(AR$78=$B$9)*AR75+((AR$78-AR$70)/(AS$70-AR$70)*AS75+(AR$70-AQ$78)/(AR$70-AQ$70)*AR75)*(AR$78&gt;$B$10)+IF(AR$78=$B$10,SUM($F75:AQ75)-SUM($F83:AQ83)+AR75+(AR$78-AR$70)/(AS$70-AR$70)*AS75,0)</f>
        <v>6755.2449442139523</v>
      </c>
      <c r="AS83" s="510">
        <f ca="1">(AS$78=$B$9)*AS75+((AS$78-AS$70)/(AT$70-AS$70)*AT75+(AS$70-AR$78)/(AS$70-AR$70)*AS75)*(AS$78&gt;$B$10)+IF(AS$78=$B$10,SUM($F75:AR75)-SUM($F83:AR83)+AS75+(AS$78-AS$70)/(AT$70-AS$70)*AT75,0)</f>
        <v>5039.0397191636839</v>
      </c>
      <c r="AT83" s="510">
        <f ca="1">(AT$78=$B$9)*AT75+((AT$78-AT$70)/(AU$70-AT$70)*AU75+(AT$70-AS$78)/(AT$70-AS$70)*AT75)*(AT$78&gt;$B$10)+IF(AT$78=$B$10,SUM($F75:AS75)-SUM($F83:AS83)+AT75+(AT$78-AT$70)/(AU$70-AT$70)*AU75,0)</f>
        <v>6898.6884065157874</v>
      </c>
      <c r="AU83" s="510">
        <f ca="1">(AU$78=$B$9)*AU75+((AU$78-AU$70)/(AV$70-AU$70)*AV75+(AU$70-AT$78)/(AU$70-AT$70)*AU75)*(AU$78&gt;$B$10)+IF(AU$78=$B$10,SUM($F75:AT75)-SUM($F83:AT83)+AU75+(AU$78-AU$70)/(AV$70-AU$70)*AV75,0)</f>
        <v>4618.9376413551145</v>
      </c>
      <c r="AV83" s="510">
        <f ca="1">(AV$78=$B$9)*AV75+((AV$78-AV$70)/(AW$70-AV$70)*AW75+(AV$70-AU$78)/(AV$70-AU$70)*AV75)*(AV$78&gt;$B$10)+IF(AV$78=$B$10,SUM($F75:AU75)-SUM($F83:AU83)+AV75+(AV$78-AV$70)/(AW$70-AV$70)*AW75,0)</f>
        <v>7023.3615830463423</v>
      </c>
      <c r="AW83" s="510">
        <f ca="1">(AW$78=$B$9)*AW75+((AW$78-AW$70)/(AX$70-AW$70)*AX75+(AW$70-AV$78)/(AW$70-AV$70)*AW75)*(AW$78&gt;$B$10)+IF(AW$78=$B$10,SUM($F75:AV75)-SUM($F83:AV83)+AW75+(AW$78-AW$70)/(AX$70-AW$70)*AX75,0)</f>
        <v>4614.2750988393946</v>
      </c>
      <c r="AX83" s="510">
        <f ca="1">(AX$78=$B$9)*AX75+((AX$78-AX$70)/(AY$70-AX$70)*AY75+(AX$70-AW$78)/(AX$70-AW$70)*AX75)*(AX$78&gt;$B$10)+IF(AX$78=$B$10,SUM($F75:AW75)-SUM($F83:AW83)+AX75+(AX$78-AX$70)/(AY$70-AX$70)*AY75,0)</f>
        <v>7188.0839268556383</v>
      </c>
      <c r="AY83" s="510">
        <f ca="1">(AY$78=$B$9)*AY75+((AY$78-AY$70)/(AZ$70-AY$70)*AZ75+(AY$70-AX$78)/(AY$70-AX$70)*AY75)*(AY$78&gt;$B$10)+IF(AY$78=$B$10,SUM($F75:AX75)-SUM($F83:AX83)+AY75+(AY$78-AY$70)/(AZ$70-AY$70)*AZ75,0)</f>
        <v>4722.5734081251612</v>
      </c>
      <c r="AZ83" s="510">
        <f ca="1">(AZ$78=$B$9)*AZ75+((AZ$78-AZ$70)/(BA$70-AZ$70)*BA75+(AZ$70-AY$78)/(AZ$70-AY$70)*AZ75)*(AZ$78&gt;$B$10)+IF(AZ$78=$B$10,SUM($F75:AY75)-SUM($F83:AY83)+AZ75+(AZ$78-AZ$70)/(BA$70-AZ$70)*BA75,0)</f>
        <v>7411.4232597195823</v>
      </c>
      <c r="BA83" s="510">
        <f ca="1">(BA$78=$B$9)*BA75+((BA$78-BA$70)/(BB$70-BA$70)*BB75+(BA$70-AZ$78)/(BA$70-AZ$70)*BA75)*(BA$78&gt;$B$10)+IF(BA$78=$B$10,SUM($F75:AZ75)-SUM($F83:AZ83)+BA75+(BA$78-BA$70)/(BB$70-BA$70)*BB75,0)</f>
        <v>4835.1096860220332</v>
      </c>
      <c r="BB83" s="510">
        <f ca="1">(BB$78=$B$9)*BB75+((BB$78-BB$70)/(BC$70-BB$70)*BC75+(BB$70-BA$78)/(BB$70-BA$70)*BB75)*(BB$78&gt;$B$10)+IF(BB$78=$B$10,SUM($F75:BA75)-SUM($F83:BA83)+BB75+(BB$78-BB$70)/(BC$70-BB$70)*BC75,0)</f>
        <v>7537.5937647301698</v>
      </c>
      <c r="BC83" s="510">
        <f ca="1">(BC$78=$B$9)*BC75+((BC$78-BC$70)/(BD$70-BC$70)*BD75+(BC$70-BB$78)/(BC$70-BB$70)*BC75)*(BC$78&gt;$B$10)+IF(BC$78=$B$10,SUM($F75:BB75)-SUM($F83:BB83)+BC75+(BC$78-BC$70)/(BD$70-BC$70)*BD75,0)</f>
        <v>4951.9650679237393</v>
      </c>
      <c r="BD83" s="510">
        <f ca="1">(BD$78=$B$9)*BD75+((BD$78-BD$70)/(BE$70-BD$70)*BE75+(BD$70-BC$78)/(BD$70-BC$70)*BD75)*(BD$78&gt;$B$10)+IF(BD$78=$B$10,SUM($F75:BC75)-SUM($F83:BC83)+BD75+(BD$78-BD$70)/(BE$70-BD$70)*BE75,0)</f>
        <v>7686.3416516448751</v>
      </c>
      <c r="BE83" s="510">
        <f ca="1">(BE$78=$B$9)*BE75+((BE$78-BE$70)/(BF$70-BE$70)*BF75+(BE$70-BD$78)/(BE$70-BD$70)*BE75)*(BE$78&gt;$B$10)+IF(BE$78=$B$10,SUM($F75:BD75)-SUM($F83:BD83)+BE75+(BE$78-BE$70)/(BF$70-BE$70)*BF75,0)</f>
        <v>5049.7824998109372</v>
      </c>
      <c r="BF83" s="510">
        <f ca="1">(BF$78=$B$9)*BF75+((BF$78-BF$70)/(BG$70-BF$70)*BG75+(BF$70-BE$78)/(BF$70-BE$70)*BF75)*(BF$78&gt;$B$10)+IF(BF$78=$B$10,SUM($F75:BE75)-SUM($F83:BE83)+BF75+(BF$78-BF$70)/(BG$70-BF$70)*BG75,0)</f>
        <v>7855.1297889732405</v>
      </c>
      <c r="BG83" s="510">
        <f ca="1">(BG$78=$B$9)*BG75+((BG$78-BG$70)/(BH$70-BG$70)*BH75+(BG$70-BF$78)/(BG$70-BF$70)*BG75)*(BG$78&gt;$B$10)+IF(BG$78=$B$10,SUM($F75:BF75)-SUM($F83:BF83)+BG75+(BG$78-BG$70)/(BH$70-BG$70)*BH75,0)</f>
        <v>5160.3964143773255</v>
      </c>
      <c r="BH83" s="510">
        <f ca="1">(BH$78=$B$9)*BH75+((BH$78-BH$70)/(BI$70-BH$70)*BI75+(BH$70-BG$78)/(BH$70-BG$70)*BH75)*(BH$78&gt;$B$10)+IF(BH$78=$B$10,SUM($F75:BG75)-SUM($F83:BG83)+BH75+(BH$78-BH$70)/(BI$70-BH$70)*BI75,0)</f>
        <v>8021.754312771267</v>
      </c>
      <c r="BI83" s="510">
        <f ca="1">(BI$78=$B$9)*BI75+((BI$78-BI$70)/(BJ$70-BI$70)*BJ75+(BI$70-BH$78)/(BI$70-BH$70)*BI75)*(BI$78&gt;$B$10)+IF(BI$78=$B$10,SUM($F75:BH75)-SUM($F83:BH83)+BI75+(BI$78-BI$70)/(BJ$70-BI$70)*BJ75,0)</f>
        <v>5232.99783770875</v>
      </c>
      <c r="BJ83" s="510">
        <f ca="1">(BJ$78=$B$9)*BJ75+((BJ$78-BJ$70)/(BK$70-BJ$70)*BK75+(BJ$70-BI$78)/(BJ$70-BI$70)*BJ75)*(BJ$78&gt;$B$10)+IF(BJ$78=$B$10,SUM($F75:BI75)-SUM($F83:BI83)+BJ75+(BJ$78-BJ$70)/(BK$70-BJ$70)*BK75,0)</f>
        <v>8107.1283918345425</v>
      </c>
      <c r="BK83" s="510">
        <f ca="1">(BK$78=$B$9)*BK75+((BK$78-BK$70)/(BL$70-BK$70)*BL75+(BK$70-BJ$78)/(BK$70-BJ$70)*BK75)*(BK$78&gt;$B$10)+IF(BK$78=$B$10,SUM($F75:BJ75)-SUM($F83:BJ83)+BK75+(BK$78-BK$70)/(BL$70-BK$70)*BL75,0)</f>
        <v>5325.7888078964097</v>
      </c>
      <c r="BL83" s="510">
        <f ca="1">(BL$78=$B$9)*BL75+((BL$78-BL$70)/(BM$70-BL$70)*BM75+(BL$70-BK$78)/(BL$70-BK$70)*BL75)*(BL$78&gt;$B$10)+IF(BL$78=$B$10,SUM($F75:BK75)-SUM($F83:BK83)+BL75+(BL$78-BL$70)/(BM$70-BL$70)*BM75,0)</f>
        <v>8205.1863669370232</v>
      </c>
      <c r="BM83" s="510">
        <f ca="1">(BM$78=$B$9)*BM75+((BM$78-BM$70)/(BN$70-BM$70)*BN75+(BM$70-BL$78)/(BM$70-BL$70)*BM75)*(BM$78&gt;$B$10)+IF(BM$78=$B$10,SUM($F75:BL75)-SUM($F83:BL83)+BM75+(BM$78-BM$70)/(BN$70-BM$70)*BN75,0)</f>
        <v>5389.8940664663114</v>
      </c>
      <c r="BN83" s="510">
        <f ca="1">(BN$78=$B$9)*BN75+((BN$78-BN$70)/(BO$70-BN$70)*BO75+(BN$70-BM$78)/(BN$70-BM$70)*BN75)*(BN$78&gt;$B$10)+IF(BN$78=$B$10,SUM($F75:BM75)-SUM($F83:BM83)+BN75+(BN$78-BN$70)/(BO$70-BN$70)*BO75,0)</f>
        <v>8248.1348382838933</v>
      </c>
      <c r="BO83" s="510">
        <f ca="1">(BO$78=$B$9)*BO75+((BO$78-BO$70)/(BP$70-BO$70)*BP75+(BO$70-BN$78)/(BO$70-BN$70)*BO75)*(BO$78&gt;$B$10)+IF(BO$78=$B$10,SUM($F75:BN75)-SUM($F83:BN83)+BO75+(BO$78-BO$70)/(BP$70-BO$70)*BP75,0)</f>
        <v>5372.2075527486095</v>
      </c>
      <c r="BP83" s="510">
        <f ca="1">(BP$78=$B$9)*BP75+((BP$78-BP$70)/(BQ$70-BP$70)*BQ75+(BP$70-BO$78)/(BP$70-BO$70)*BP75)*(BP$78&gt;$B$10)+IF(BP$78=$B$10,SUM($F75:BO75)-SUM($F83:BO83)+BP75+(BP$78-BP$70)/(BQ$70-BP$70)*BQ75,0)</f>
        <v>0</v>
      </c>
      <c r="BQ83" s="510">
        <f ca="1">(BQ$78=$B$9)*BQ75+((BQ$78-BQ$70)/(BR$70-BQ$70)*BR75+(BQ$70-BP$78)/(BQ$70-BP$70)*BQ75)*(BQ$78&gt;$B$10)+IF(BQ$78=$B$10,SUM($F75:BP75)-SUM($F83:BP83)+BQ75+(BQ$78-BQ$70)/(BR$70-BQ$70)*BR75,0)</f>
        <v>0</v>
      </c>
      <c r="BR83" s="510">
        <f ca="1">(BR$78=$B$9)*BR75+((BR$78-BR$70)/(BS$70-BR$70)*BS75+(BR$70-BQ$78)/(BR$70-BQ$70)*BR75)*(BR$78&gt;$B$10)+IF(BR$78=$B$10,SUM($F75:BQ75)-SUM($F83:BQ83)+BR75+(BR$78-BR$70)/(BS$70-BR$70)*BS75,0)</f>
        <v>0</v>
      </c>
      <c r="BS83" s="510">
        <f ca="1">(BS$78=$B$9)*BS75+((BS$78-BS$70)/(BT$70-BS$70)*BT75+(BS$70-BR$78)/(BS$70-BR$70)*BS75)*(BS$78&gt;$B$10)+IF(BS$78=$B$10,SUM($F75:BR75)-SUM($F83:BR83)+BS75+(BS$78-BS$70)/(BT$70-BS$70)*BT75,0)</f>
        <v>0</v>
      </c>
      <c r="BT83" s="510">
        <f ca="1">(BT$78=$B$9)*BT75+((BT$78-BT$70)/(BU$70-BT$70)*BU75+(BT$70-BS$78)/(BT$70-BS$70)*BT75)*(BT$78&gt;$B$10)+IF(BT$78=$B$10,SUM($F75:BS75)-SUM($F83:BS83)+BT75+(BT$78-BT$70)/(BU$70-BT$70)*BU75,0)</f>
        <v>0</v>
      </c>
      <c r="BU83" s="510">
        <f ca="1">(BU$78=$B$9)*BU75+((BU$78-BU$70)/(BV$70-BU$70)*BV75+(BU$70-BT$78)/(BU$70-BT$70)*BU75)*(BU$78&gt;$B$10)+IF(BU$78=$B$10,SUM($F75:BT75)-SUM($F83:BT83)+BU75+(BU$78-BU$70)/(BV$70-BU$70)*BV75,0)</f>
        <v>0</v>
      </c>
      <c r="BV83" s="510">
        <f ca="1">(BV$78=$B$9)*BV75+((BV$78-BV$70)/(BW$70-BV$70)*BW75+(BV$70-BU$78)/(BV$70-BU$70)*BV75)*(BV$78&gt;$B$10)+IF(BV$78=$B$10,SUM($F75:BU75)-SUM($F83:BU83)+BV75+(BV$78-BV$70)/(BW$70-BV$70)*BW75,0)</f>
        <v>0</v>
      </c>
      <c r="BW83" s="510">
        <f ca="1">(BW$78=$B$9)*BW75+((BW$78-BW$70)/(BX$70-BW$70)*BX75+(BW$70-BV$78)/(BW$70-BV$70)*BW75)*(BW$78&gt;$B$10)+IF(BW$78=$B$10,SUM($F75:BV75)-SUM($F83:BV83)+BW75+(BW$78-BW$70)/(BX$70-BW$70)*BX75,0)</f>
        <v>0</v>
      </c>
      <c r="BX83" s="510">
        <f ca="1">(BX$78=$B$9)*BX75+((BX$78-BX$70)/(BY$70-BX$70)*BY75+(BX$70-BW$78)/(BX$70-BW$70)*BX75)*(BX$78&gt;$B$10)+IF(BX$78=$B$10,SUM($F75:BW75)-SUM($F83:BW83)+BX75+(BX$78-BX$70)/(BY$70-BX$70)*BY75,0)</f>
        <v>0</v>
      </c>
      <c r="BY83" s="510">
        <f ca="1">(BY$78=$B$9)*BY75+((BY$78-BY$70)/(BZ$70-BY$70)*BZ75+(BY$70-BX$78)/(BY$70-BX$70)*BY75)*(BY$78&gt;$B$10)+IF(BY$78=$B$10,SUM($F75:BX75)-SUM($F83:BX83)+BY75+(BY$78-BY$70)/(BZ$70-BY$70)*BZ75,0)</f>
        <v>0</v>
      </c>
      <c r="BZ83" s="510">
        <f ca="1">(BZ$78=$B$9)*BZ75+((BZ$78-BZ$70)/(CA$70-BZ$70)*CA75+(BZ$70-BY$78)/(BZ$70-BY$70)*BZ75)*(BZ$78&gt;$B$10)+IF(BZ$78=$B$10,SUM($F75:BY75)-SUM($F83:BY83)+BZ75+(BZ$78-BZ$70)/(CA$70-BZ$70)*CA75,0)</f>
        <v>0</v>
      </c>
      <c r="CA83" s="510">
        <f ca="1">(CA$78=$B$9)*CA75+((CA$78-CA$70)/(CB$70-CA$70)*CB75+(CA$70-BZ$78)/(CA$70-BZ$70)*CA75)*(CA$78&gt;$B$10)+IF(CA$78=$B$10,SUM($F75:BZ75)-SUM($F83:BZ83)+CA75+(CA$78-CA$70)/(CB$70-CA$70)*CB75,0)</f>
        <v>0</v>
      </c>
      <c r="CB83" s="510">
        <f ca="1">(CB$78=$B$9)*CB75+((CB$78-CB$70)/(CC$70-CB$70)*CC75+(CB$70-CA$78)/(CB$70-CA$70)*CB75)*(CB$78&gt;$B$10)+IF(CB$78=$B$10,SUM($F75:CA75)-SUM($F83:CA83)+CB75+(CB$78-CB$70)/(CC$70-CB$70)*CC75,0)</f>
        <v>0</v>
      </c>
      <c r="CC83" s="510">
        <f ca="1">(CC$78=$B$9)*CC75+((CC$78-CC$70)/(CD$70-CC$70)*CD75+(CC$70-CB$78)/(CC$70-CB$70)*CC75)*(CC$78&gt;$B$10)+IF(CC$78=$B$10,SUM($F75:CB75)-SUM($F83:CB83)+CC75+(CC$78-CC$70)/(CD$70-CC$70)*CD75,0)</f>
        <v>0</v>
      </c>
      <c r="CD83" s="510">
        <f ca="1">(CD$78=$B$9)*CD75+((CD$78-CD$70)/(CE$70-CD$70)*CE75+(CD$70-CC$78)/(CD$70-CC$70)*CD75)*(CD$78&gt;$B$10)+IF(CD$78=$B$10,SUM($F75:CC75)-SUM($F83:CC83)+CD75+(CD$78-CD$70)/(CE$70-CD$70)*CE75,0)</f>
        <v>0</v>
      </c>
      <c r="CE83" s="510">
        <f ca="1">(CE$78=$B$9)*CE75+((CE$78-CE$70)/(CF$70-CE$70)*CF75+(CE$70-CD$78)/(CE$70-CD$70)*CE75)*(CE$78&gt;$B$10)+IF(CE$78=$B$10,SUM($F75:CD75)-SUM($F83:CD83)+CE75+(CE$78-CE$70)/(CF$70-CE$70)*CF75,0)</f>
        <v>0</v>
      </c>
      <c r="CF83" s="510">
        <f ca="1">(CF$78=$B$9)*CF75+((CF$78-CF$70)/(CG$70-CF$70)*CG75+(CF$70-CE$78)/(CF$70-CE$70)*CF75)*(CF$78&gt;$B$10)+IF(CF$78=$B$10,SUM($F75:CE75)-SUM($F83:CE83)+CF75+(CF$78-CF$70)/(CG$70-CF$70)*CG75,0)</f>
        <v>0</v>
      </c>
      <c r="CG83" s="510">
        <f ca="1">(CG$78=$B$9)*CG75+((CG$78-CG$70)/(CH$70-CG$70)*CH75+(CG$70-CF$78)/(CG$70-CF$70)*CG75)*(CG$78&gt;$B$10)+IF(CG$78=$B$10,SUM($F75:CF75)-SUM($F83:CF83)+CG75+(CG$78-CG$70)/(CH$70-CG$70)*CH75,0)</f>
        <v>0</v>
      </c>
      <c r="CH83" s="510">
        <f ca="1">(CH$78=$B$9)*CH75+((CH$78-CH$70)/(CI$70-CH$70)*CI75+(CH$70-CG$78)/(CH$70-CG$70)*CH75)*(CH$78&gt;$B$10)+IF(CH$78=$B$10,SUM($F75:CG75)-SUM($F83:CG83)+CH75+(CH$78-CH$70)/(CI$70-CH$70)*CI75,0)</f>
        <v>0</v>
      </c>
      <c r="CI83" s="510">
        <f ca="1">(CI$78=$B$9)*CI75+((CI$78-CI$70)/(CJ$70-CI$70)*CJ75+(CI$70-CH$78)/(CI$70-CH$70)*CI75)*(CI$78&gt;$B$10)+IF(CI$78=$B$10,SUM($F75:CH75)-SUM($F83:CH83)+CI75+(CI$78-CI$70)/(CJ$70-CI$70)*CJ75,0)</f>
        <v>0</v>
      </c>
      <c r="CJ83" s="510">
        <f ca="1">(CJ$78=$B$9)*CJ75+((CJ$78-CJ$70)/(CK$70-CJ$70)*CK75+(CJ$70-CI$78)/(CJ$70-CI$70)*CJ75)*(CJ$78&gt;$B$10)+IF(CJ$78=$B$10,SUM($F75:CI75)-SUM($F83:CI83)+CJ75+(CJ$78-CJ$70)/(CK$70-CJ$70)*CK75,0)</f>
        <v>0</v>
      </c>
      <c r="CK83" s="510">
        <f ca="1">(CK$78=$B$9)*CK75+((CK$78-CK$70)/(CL$70-CK$70)*CL75+(CK$70-CJ$78)/(CK$70-CJ$70)*CK75)*(CK$78&gt;$B$10)+IF(CK$78=$B$10,SUM($F75:CJ75)-SUM($F83:CJ83)+CK75+(CK$78-CK$70)/(CL$70-CK$70)*CL75,0)</f>
        <v>0</v>
      </c>
      <c r="CL83" s="510">
        <f ca="1">(CL$78=$B$9)*CL75+((CL$78-CL$70)/(CM$70-CL$70)*CM75+(CL$70-CK$78)/(CL$70-CK$70)*CL75)*(CL$78&gt;$B$10)+IF(CL$78=$B$10,SUM($F75:CK75)-SUM($F83:CK83)+CL75+(CL$78-CL$70)/(CM$70-CL$70)*CM75,0)</f>
        <v>0</v>
      </c>
      <c r="CM83" s="510">
        <f ca="1">(CM$78=$B$9)*CM75+((CM$78-CM$70)/(CN$70-CM$70)*CN75+(CM$70-CL$78)/(CM$70-CL$70)*CM75)*(CM$78&gt;$B$10)+IF(CM$78=$B$10,SUM($F75:CL75)-SUM($F83:CL83)+CM75+(CM$78-CM$70)/(CN$70-CM$70)*CN75,0)</f>
        <v>0</v>
      </c>
      <c r="CN83" s="510">
        <f ca="1">(CN$78=$B$9)*CN75+((CN$78-CN$70)/(CO$70-CN$70)*CO75+(CN$70-CM$78)/(CN$70-CM$70)*CN75)*(CN$78&gt;$B$10)+IF(CN$78=$B$10,SUM($F75:CM75)-SUM($F83:CM83)+CN75+(CN$78-CN$70)/(CO$70-CN$70)*CO75,0)</f>
        <v>0</v>
      </c>
      <c r="CO83" s="510">
        <f ca="1">(CO$78=$B$9)*CO75+((CO$78-CO$70)/(CP$70-CO$70)*CP75+(CO$70-CN$78)/(CO$70-CN$70)*CO75)*(CO$78&gt;$B$10)+IF(CO$78=$B$10,SUM($F75:CN75)-SUM($F83:CN83)+CO75+(CO$78-CO$70)/(CP$70-CO$70)*CP75,0)</f>
        <v>0</v>
      </c>
      <c r="CP83" s="510">
        <f ca="1">(CP$78=$B$9)*CP75+((CP$78-CP$70)/(CQ$70-CP$70)*CQ75+(CP$70-CO$78)/(CP$70-CO$70)*CP75)*(CP$78&gt;$B$10)+IF(CP$78=$B$10,SUM($F75:CO75)-SUM($F83:CO83)+CP75+(CP$78-CP$70)/(CQ$70-CP$70)*CQ75,0)</f>
        <v>0</v>
      </c>
      <c r="CQ83" s="510">
        <f ca="1">(CQ$78=$B$9)*CQ75+((CQ$78-CQ$70)/(CR$70-CQ$70)*CR75+(CQ$70-CP$78)/(CQ$70-CP$70)*CQ75)*(CQ$78&gt;$B$10)+IF(CQ$78=$B$10,SUM($F75:CP75)-SUM($F83:CP83)+CQ75+(CQ$78-CQ$70)/(CR$70-CQ$70)*CR75,0)</f>
        <v>0</v>
      </c>
      <c r="CR83" s="510">
        <f ca="1">(CR$78=$B$9)*CR75+((CR$78-CR$70)/(CS$70-CR$70)*CS75+(CR$70-CQ$78)/(CR$70-CQ$70)*CR75)*(CR$78&gt;$B$10)+IF(CR$78=$B$10,SUM($F75:CQ75)-SUM($F83:CQ83)+CR75+(CR$78-CR$70)/(CS$70-CR$70)*CS75,0)</f>
        <v>0</v>
      </c>
      <c r="CS83" s="510">
        <f ca="1">(CS$78=$B$9)*CS75+((CS$78-CS$70)/(CT$70-CS$70)*CT75+(CS$70-CR$78)/(CS$70-CR$70)*CS75)*(CS$78&gt;$B$10)+IF(CS$78=$B$10,SUM($F75:CR75)-SUM($F83:CR83)+CS75+(CS$78-CS$70)/(CT$70-CS$70)*CT75,0)</f>
        <v>0</v>
      </c>
      <c r="CT83" s="510">
        <f ca="1">(CT$78=$B$9)*CT75+((CT$78-CT$70)/(CU$70-CT$70)*CU75+(CT$70-CS$78)/(CT$70-CS$70)*CT75)*(CT$78&gt;$B$10)+IF(CT$78=$B$10,SUM($F75:CS75)-SUM($F83:CS83)+CT75+(CT$78-CT$70)/(CU$70-CT$70)*CU75,0)</f>
        <v>0</v>
      </c>
      <c r="CU83" s="510">
        <f ca="1">(CU$78=$B$9)*CU75+((CU$78-CU$70)/(CV$70-CU$70)*CV75+(CU$70-CT$78)/(CU$70-CT$70)*CU75)*(CU$78&gt;$B$10)+IF(CU$78=$B$10,SUM($F75:CT75)-SUM($F83:CT83)+CU75+(CU$78-CU$70)/(CV$70-CU$70)*CV75,0)</f>
        <v>0</v>
      </c>
      <c r="CV83" s="510">
        <f ca="1">(CV$78=$B$9)*CV75+((CV$78-CV$70)/(CW$70-CV$70)*CW75+(CV$70-CU$78)/(CV$70-CU$70)*CV75)*(CV$78&gt;$B$10)+IF(CV$78=$B$10,SUM($F75:CU75)-SUM($F83:CU83)+CV75+(CV$78-CV$70)/(CW$70-CV$70)*CW75,0)</f>
        <v>0</v>
      </c>
      <c r="CW83" s="510">
        <f ca="1">(CW$78=$B$9)*CW75+((CW$78-CW$70)/(CX$70-CW$70)*CX75+(CW$70-CV$78)/(CW$70-CV$70)*CW75)*(CW$78&gt;$B$10)+IF(CW$78=$B$10,SUM($F75:CV75)-SUM($F83:CV83)+CW75+(CW$78-CW$70)/(CX$70-CW$70)*CX75,0)</f>
        <v>0</v>
      </c>
      <c r="CX83" s="510">
        <f ca="1">(CX$78=$B$9)*CX75+((CX$78-CX$70)/(CY$70-CX$70)*CY75+(CX$70-CW$78)/(CX$70-CW$70)*CX75)*(CX$78&gt;$B$10)+IF(CX$78=$B$10,SUM($F75:CW75)-SUM($F83:CW83)+CX75+(CX$78-CX$70)/(CY$70-CX$70)*CY75,0)</f>
        <v>0</v>
      </c>
      <c r="CY83" s="510">
        <f ca="1">(CY$78=$B$9)*CY75+((CY$78-CY$70)/(CZ$70-CY$70)*CZ75+(CY$70-CX$78)/(CY$70-CX$70)*CY75)*(CY$78&gt;$B$10)+IF(CY$78=$B$10,SUM($F75:CX75)-SUM($F83:CX83)+CY75+(CY$78-CY$70)/(CZ$70-CY$70)*CZ75,0)</f>
        <v>0</v>
      </c>
      <c r="CZ83" s="510">
        <f ca="1">(CZ$78=$B$9)*CZ75+((CZ$78-CZ$70)/(DA$70-CZ$70)*DA75+(CZ$70-CY$78)/(CZ$70-CY$70)*CZ75)*(CZ$78&gt;$B$10)+IF(CZ$78=$B$10,SUM($F75:CY75)-SUM($F83:CY83)+CZ75+(CZ$78-CZ$70)/(DA$70-CZ$70)*DA75,0)</f>
        <v>0</v>
      </c>
      <c r="DA83" s="510">
        <f ca="1">(DA$78=$B$9)*DA75+((DA$78-DA$70)/(DB$70-DA$70)*DB75+(DA$70-CZ$78)/(DA$70-CZ$70)*DA75)*(DA$78&gt;$B$10)+IF(DA$78=$B$10,SUM($F75:CZ75)-SUM($F83:CZ83)+DA75+(DA$78-DA$70)/(DB$70-DA$70)*DB75,0)</f>
        <v>0</v>
      </c>
      <c r="DB83" s="510">
        <f ca="1">(DB$78=$B$9)*DB75+((DB$78-DB$70)/(DC$70-DB$70)*DC75+(DB$70-DA$78)/(DB$70-DA$70)*DB75)*(DB$78&gt;$B$10)+IF(DB$78=$B$10,SUM($F75:DA75)-SUM($F83:DA83)+DB75+(DB$78-DB$70)/(DC$70-DB$70)*DC75,0)</f>
        <v>0</v>
      </c>
      <c r="DC83" s="510">
        <f ca="1">(DC$78=$B$9)*DC75+((DC$78-DC$70)/(DD$70-DC$70)*DD75+(DC$70-DB$78)/(DC$70-DB$70)*DC75)*(DC$78&gt;$B$10)+IF(DC$78=$B$10,SUM($F75:DB75)-SUM($F83:DB83)+DC75+(DC$78-DC$70)/(DD$70-DC$70)*DD75,0)</f>
        <v>0</v>
      </c>
      <c r="DD83" s="510">
        <f ca="1">(DD$78=$B$9)*DD75+((DD$78-DD$70)/(DE$70-DD$70)*DE75+(DD$70-DC$78)/(DD$70-DC$70)*DD75)*(DD$78&gt;$B$10)+IF(DD$78=$B$10,SUM($F75:DC75)-SUM($F83:DC83)+DD75+(DD$78-DD$70)/(DE$70-DD$70)*DE75,0)</f>
        <v>0</v>
      </c>
      <c r="DE83" s="510">
        <f ca="1">(DE$78=$B$9)*DE75+((DE$78-DE$70)/(DF$70-DE$70)*DF75+(DE$70-DD$78)/(DE$70-DD$70)*DE75)*(DE$78&gt;$B$10)+IF(DE$78=$B$10,SUM($F75:DD75)-SUM($F83:DD83)+DE75+(DE$78-DE$70)/(DF$70-DE$70)*DF75,0)</f>
        <v>0</v>
      </c>
      <c r="DF83" s="510">
        <f ca="1">(DF$78=$B$9)*DF75+((DF$78-DF$70)/(DG$70-DF$70)*DG75+(DF$70-DE$78)/(DF$70-DE$70)*DF75)*(DF$78&gt;$B$10)+IF(DF$78=$B$10,SUM($F75:DE75)-SUM($F83:DE83)+DF75+(DF$78-DF$70)/(DG$70-DF$70)*DG75,0)</f>
        <v>0</v>
      </c>
      <c r="DG83" s="510">
        <f ca="1">(DG$78=$B$9)*DG75+((DG$78-DG$70)/(DH$70-DG$70)*DH75+(DG$70-DF$78)/(DG$70-DF$70)*DG75)*(DG$78&gt;$B$10)+IF(DG$78=$B$10,SUM($F75:DF75)-SUM($F83:DF83)+DG75+(DG$78-DG$70)/(DH$70-DG$70)*DH75,0)</f>
        <v>0</v>
      </c>
      <c r="DH83" s="510">
        <f ca="1">(DH$78=$B$9)*DH75+((DH$78-DH$70)/(DI$70-DH$70)*DI75+(DH$70-DG$78)/(DH$70-DG$70)*DH75)*(DH$78&gt;$B$10)+IF(DH$78=$B$10,SUM($F75:DG75)-SUM($F83:DG83)+DH75+(DH$78-DH$70)/(DI$70-DH$70)*DI75,0)</f>
        <v>0</v>
      </c>
      <c r="DI83" s="510">
        <f ca="1">(DI$78=$B$9)*DI75+((DI$78-DI$70)/(DJ$70-DI$70)*DJ75+(DI$70-DH$78)/(DI$70-DH$70)*DI75)*(DI$78&gt;$B$10)+IF(DI$78=$B$10,SUM($F75:DH75)-SUM($F83:DH83)+DI75+(DI$78-DI$70)/(DJ$70-DI$70)*DJ75,0)</f>
        <v>0</v>
      </c>
      <c r="DJ83" s="510">
        <f ca="1">(DJ$78=$B$9)*DJ75+((DJ$78-DJ$70)/(DK$70-DJ$70)*DK75+(DJ$70-DI$78)/(DJ$70-DI$70)*DJ75)*(DJ$78&gt;$B$10)+IF(DJ$78=$B$10,SUM($F75:DI75)-SUM($F83:DI83)+DJ75+(DJ$78-DJ$70)/(DK$70-DJ$70)*DK75,0)</f>
        <v>0</v>
      </c>
      <c r="DK83" s="510">
        <f ca="1">(DK$78=$B$9)*DK75+((DK$78-DK$70)/(DL$70-DK$70)*DL75+(DK$70-DJ$78)/(DK$70-DJ$70)*DK75)*(DK$78&gt;$B$10)+IF(DK$78=$B$10,SUM($F75:DJ75)-SUM($F83:DJ83)+DK75+(DK$78-DK$70)/(DL$70-DK$70)*DL75,0)</f>
        <v>0</v>
      </c>
      <c r="DL83" s="510">
        <f ca="1">(DL$78=$B$9)*DL75+((DL$78-DL$70)/(DM$70-DL$70)*DM75+(DL$70-DK$78)/(DL$70-DK$70)*DL75)*(DL$78&gt;$B$10)+IF(DL$78=$B$10,SUM($F75:DK75)-SUM($F83:DK83)+DL75+(DL$78-DL$70)/(DM$70-DL$70)*DM75,0)</f>
        <v>0</v>
      </c>
      <c r="DM83" s="510">
        <f ca="1">(DM$78=$B$9)*DM75+((DM$78-DM$70)/(DN$70-DM$70)*DN75+(DM$70-DL$78)/(DM$70-DL$70)*DM75)*(DM$78&gt;$B$10)+IF(DM$78=$B$10,SUM($F75:DL75)-SUM($F83:DL83)+DM75+(DM$78-DM$70)/(DN$70-DM$70)*DN75,0)</f>
        <v>0</v>
      </c>
      <c r="DN83" s="510">
        <f ca="1">(DN$78=$B$9)*DN75+((DN$78-DN$70)/(DO$70-DN$70)*DO75+(DN$70-DM$78)/(DN$70-DM$70)*DN75)*(DN$78&gt;$B$10)+IF(DN$78=$B$10,SUM($F75:DM75)-SUM($F83:DM83)+DN75+(DN$78-DN$70)/(DO$70-DN$70)*DO75,0)</f>
        <v>0</v>
      </c>
      <c r="DO83" s="510">
        <f ca="1">(DO$78=$B$9)*DO75+((DO$78-DO$70)/(DP$70-DO$70)*DP75+(DO$70-DN$78)/(DO$70-DN$70)*DO75)*(DO$78&gt;$B$10)+IF(DO$78=$B$10,SUM($F75:DN75)-SUM($F83:DN83)+DO75+(DO$78-DO$70)/(DP$70-DO$70)*DP75,0)</f>
        <v>0</v>
      </c>
      <c r="DP83" s="510">
        <f ca="1">(DP$78=$B$9)*DP75+((DP$78-DP$70)/(DQ$70-DP$70)*DQ75+(DP$70-DO$78)/(DP$70-DO$70)*DP75)*(DP$78&gt;$B$10)+IF(DP$78=$B$10,SUM($F75:DO75)-SUM($F83:DO83)+DP75+(DP$78-DP$70)/(DQ$70-DP$70)*DQ75,0)</f>
        <v>0</v>
      </c>
      <c r="DQ83" s="510">
        <f ca="1">(DQ$78=$B$9)*DQ75+((DQ$78-DQ$70)/(DR$70-DQ$70)*DR75+(DQ$70-DP$78)/(DQ$70-DP$70)*DQ75)*(DQ$78&gt;$B$10)+IF(DQ$78=$B$10,SUM($F75:DP75)-SUM($F83:DP83)+DQ75+(DQ$78-DQ$70)/(DR$70-DQ$70)*DR75,0)</f>
        <v>0</v>
      </c>
      <c r="DR83" s="510">
        <f ca="1">(DR$78=$B$9)*DR75+((DR$78-DR$70)/(DS$70-DR$70)*DS75+(DR$70-DQ$78)/(DR$70-DQ$70)*DR75)*(DR$78&gt;$B$10)+IF(DR$78=$B$10,SUM($F75:DQ75)-SUM($F83:DQ83)+DR75+(DR$78-DR$70)/(DS$70-DR$70)*DS75,0)</f>
        <v>0</v>
      </c>
      <c r="DS83" s="510">
        <f ca="1">(DS$78=$B$9)*DS75+((DS$78-DS$70)/(DT$70-DS$70)*DT75+(DS$70-DR$78)/(DS$70-DR$70)*DS75)*(DS$78&gt;$B$10)+IF(DS$78=$B$10,SUM($F75:DR75)-SUM($F83:DR83)+DS75+(DS$78-DS$70)/(DT$70-DS$70)*DT75,0)</f>
        <v>0</v>
      </c>
      <c r="DT83" s="510">
        <f ca="1">(DT$78=$B$9)*DT75+((DT$78-DT$70)/(DU$70-DT$70)*DU75+(DT$70-DS$78)/(DT$70-DS$70)*DT75)*(DT$78&gt;$B$10)+IF(DT$78=$B$10,SUM($F75:DS75)-SUM($F83:DS83)+DT75+(DT$78-DT$70)/(DU$70-DT$70)*DU75,0)</f>
        <v>0</v>
      </c>
      <c r="DU83" s="510">
        <f ca="1">(DU$78=$B$9)*DU75+((DU$78-DU$70)/(DV$70-DU$70)*DV75+(DU$70-DT$78)/(DU$70-DT$70)*DU75)*(DU$78&gt;$B$10)+IF(DU$78=$B$10,SUM($F75:DT75)-SUM($F83:DT83)+DU75+(DU$78-DU$70)/(DV$70-DU$70)*DV75,0)</f>
        <v>0</v>
      </c>
      <c r="DV83" s="510">
        <f ca="1">(DV$78=$B$9)*DV75+((DV$78-DV$70)/(DW$70-DV$70)*DW75+(DV$70-DU$78)/(DV$70-DU$70)*DV75)*(DV$78&gt;$B$10)+IF(DV$78=$B$10,SUM($F75:DU75)-SUM($F83:DU83)+DV75+(DV$78-DV$70)/(DW$70-DV$70)*DW75,0)</f>
        <v>0</v>
      </c>
      <c r="DW83" s="510">
        <f ca="1">(DW$78=$B$9)*DW75+((DW$78-DW$70)/(DX$70-DW$70)*DX75+(DW$70-DV$78)/(DW$70-DV$70)*DW75)*(DW$78&gt;$B$10)+IF(DW$78=$B$10,SUM($F75:DV75)-SUM($F83:DV83)+DW75+(DW$78-DW$70)/(DX$70-DW$70)*DX75,0)</f>
        <v>0</v>
      </c>
    </row>
    <row r="84" spans="1:129">
      <c r="A84" s="343" t="str">
        <f>"Gross Total "&amp;Inputs!$A$298</f>
        <v>Gross Total Sponsor</v>
      </c>
      <c r="B84" s="970"/>
      <c r="C84" s="970"/>
      <c r="D84" s="476"/>
      <c r="E84" s="476"/>
      <c r="F84" s="518"/>
      <c r="G84" s="513">
        <f ca="1">G82+G80+G79</f>
        <v>-29635.176217946093</v>
      </c>
      <c r="H84" s="513">
        <f ca="1">H82+H80+H79</f>
        <v>959.08413633527925</v>
      </c>
      <c r="I84" s="513">
        <f ca="1">I82+I80+I79</f>
        <v>969.69613926410238</v>
      </c>
      <c r="J84" s="513">
        <f ca="1">J82+J80+J79</f>
        <v>966.95808683858422</v>
      </c>
      <c r="K84" s="513">
        <f t="shared" ref="K84:BV84" ca="1" si="58">K82+K80+K79</f>
        <v>983.0065664554968</v>
      </c>
      <c r="L84" s="513">
        <f t="shared" ca="1" si="58"/>
        <v>976.22249685676752</v>
      </c>
      <c r="M84" s="513">
        <f t="shared" ca="1" si="58"/>
        <v>987.04227623374425</v>
      </c>
      <c r="N84" s="513">
        <f t="shared" ca="1" si="58"/>
        <v>987.52143024903262</v>
      </c>
      <c r="O84" s="513">
        <f t="shared" ca="1" si="58"/>
        <v>1003.9570126085323</v>
      </c>
      <c r="P84" s="513">
        <f t="shared" ca="1" si="58"/>
        <v>999.79754657168178</v>
      </c>
      <c r="Q84" s="513">
        <f t="shared" ca="1" si="58"/>
        <v>1016.42572503576</v>
      </c>
      <c r="R84" s="513">
        <f t="shared" ca="1" si="58"/>
        <v>1010.105208854714</v>
      </c>
      <c r="S84" s="513">
        <f t="shared" ca="1" si="58"/>
        <v>1026.9449621762981</v>
      </c>
      <c r="T84" s="513">
        <f t="shared" ca="1" si="58"/>
        <v>1033.4633032954396</v>
      </c>
      <c r="U84" s="513">
        <f t="shared" ca="1" si="58"/>
        <v>1044.9569309561723</v>
      </c>
      <c r="V84" s="513">
        <f t="shared" ca="1" si="58"/>
        <v>1052.5616730953666</v>
      </c>
      <c r="W84" s="513">
        <f t="shared" ca="1" si="58"/>
        <v>1070.1369251366348</v>
      </c>
      <c r="X84" s="513">
        <f t="shared" ca="1" si="58"/>
        <v>1075.997273278736</v>
      </c>
      <c r="Y84" s="513">
        <f t="shared" ca="1" si="58"/>
        <v>1093.9581593562618</v>
      </c>
      <c r="Z84" s="513">
        <f t="shared" ca="1" si="58"/>
        <v>1098.9258334749043</v>
      </c>
      <c r="AA84" s="513">
        <f t="shared" ca="1" si="58"/>
        <v>1117.2277686030066</v>
      </c>
      <c r="AB84" s="513">
        <f t="shared" ca="1" si="58"/>
        <v>1120.9576994757822</v>
      </c>
      <c r="AC84" s="513">
        <f t="shared" ca="1" si="58"/>
        <v>1133.4250295806082</v>
      </c>
      <c r="AD84" s="513">
        <f t="shared" ca="1" si="58"/>
        <v>1141.7881577366957</v>
      </c>
      <c r="AE84" s="513">
        <f t="shared" ca="1" si="58"/>
        <v>1172.2699757766841</v>
      </c>
      <c r="AF84" s="513">
        <f t="shared" ca="1" si="58"/>
        <v>3232.9795484743763</v>
      </c>
      <c r="AG84" s="513">
        <f t="shared" ca="1" si="58"/>
        <v>3167.8677963500813</v>
      </c>
      <c r="AH84" s="513">
        <f t="shared" ca="1" si="58"/>
        <v>3260.2435932693506</v>
      </c>
      <c r="AI84" s="513">
        <f t="shared" ca="1" si="58"/>
        <v>2416.5828656370932</v>
      </c>
      <c r="AJ84" s="513">
        <f ca="1">AJ82+AJ80+AJ79</f>
        <v>6185.9435530255305</v>
      </c>
      <c r="AK84" s="513">
        <f t="shared" ca="1" si="58"/>
        <v>5181.5348608878667</v>
      </c>
      <c r="AL84" s="513">
        <f t="shared" ca="1" si="58"/>
        <v>6205.6382370593819</v>
      </c>
      <c r="AM84" s="513">
        <f t="shared" ca="1" si="58"/>
        <v>5098.569587723382</v>
      </c>
      <c r="AN84" s="513">
        <f t="shared" ca="1" si="58"/>
        <v>6414.4769329556193</v>
      </c>
      <c r="AO84" s="513">
        <f t="shared" ca="1" si="58"/>
        <v>5101.227985548363</v>
      </c>
      <c r="AP84" s="513">
        <f t="shared" ca="1" si="58"/>
        <v>6577.0066490095942</v>
      </c>
      <c r="AQ84" s="513">
        <f t="shared" ca="1" si="58"/>
        <v>5059.8991308848626</v>
      </c>
      <c r="AR84" s="513">
        <f t="shared" ca="1" si="58"/>
        <v>6755.2449442139523</v>
      </c>
      <c r="AS84" s="513">
        <f t="shared" ca="1" si="58"/>
        <v>5039.0397191636839</v>
      </c>
      <c r="AT84" s="513">
        <f t="shared" ca="1" si="58"/>
        <v>6898.6884065157874</v>
      </c>
      <c r="AU84" s="513">
        <f t="shared" ca="1" si="58"/>
        <v>4618.9376413551145</v>
      </c>
      <c r="AV84" s="513">
        <f t="shared" ca="1" si="58"/>
        <v>7023.3615830463423</v>
      </c>
      <c r="AW84" s="513">
        <f t="shared" ca="1" si="58"/>
        <v>4614.2750988393946</v>
      </c>
      <c r="AX84" s="513">
        <f t="shared" ca="1" si="58"/>
        <v>7188.0839268556383</v>
      </c>
      <c r="AY84" s="513">
        <f t="shared" ca="1" si="58"/>
        <v>4722.5734081251612</v>
      </c>
      <c r="AZ84" s="513">
        <f t="shared" ca="1" si="58"/>
        <v>7411.4232597195823</v>
      </c>
      <c r="BA84" s="513">
        <f t="shared" ca="1" si="58"/>
        <v>4835.1096860220332</v>
      </c>
      <c r="BB84" s="513">
        <f t="shared" ca="1" si="58"/>
        <v>7537.5937647301698</v>
      </c>
      <c r="BC84" s="513">
        <f t="shared" ca="1" si="58"/>
        <v>4951.9650679237393</v>
      </c>
      <c r="BD84" s="513">
        <f t="shared" ca="1" si="58"/>
        <v>7686.3416516448751</v>
      </c>
      <c r="BE84" s="513">
        <f t="shared" ca="1" si="58"/>
        <v>5049.7824998109372</v>
      </c>
      <c r="BF84" s="513">
        <f t="shared" ca="1" si="58"/>
        <v>7855.1297889732405</v>
      </c>
      <c r="BG84" s="513">
        <f t="shared" ca="1" si="58"/>
        <v>5160.3964143773255</v>
      </c>
      <c r="BH84" s="513">
        <f t="shared" ca="1" si="58"/>
        <v>8021.754312771267</v>
      </c>
      <c r="BI84" s="513">
        <f t="shared" ca="1" si="58"/>
        <v>5232.99783770875</v>
      </c>
      <c r="BJ84" s="513">
        <f t="shared" ca="1" si="58"/>
        <v>8107.1283918345425</v>
      </c>
      <c r="BK84" s="513">
        <f t="shared" ca="1" si="58"/>
        <v>5325.7888078964097</v>
      </c>
      <c r="BL84" s="513">
        <f t="shared" ca="1" si="58"/>
        <v>8205.1863669370232</v>
      </c>
      <c r="BM84" s="513">
        <f t="shared" ca="1" si="58"/>
        <v>5389.8940664663114</v>
      </c>
      <c r="BN84" s="513">
        <f t="shared" ca="1" si="58"/>
        <v>8248.1348382838933</v>
      </c>
      <c r="BO84" s="513">
        <f t="shared" ca="1" si="58"/>
        <v>5372.2075527486095</v>
      </c>
      <c r="BP84" s="513">
        <f t="shared" ca="1" si="58"/>
        <v>0</v>
      </c>
      <c r="BQ84" s="513">
        <f t="shared" ca="1" si="58"/>
        <v>0</v>
      </c>
      <c r="BR84" s="513">
        <f t="shared" ca="1" si="58"/>
        <v>0</v>
      </c>
      <c r="BS84" s="513">
        <f t="shared" ca="1" si="58"/>
        <v>0</v>
      </c>
      <c r="BT84" s="513">
        <f t="shared" ca="1" si="58"/>
        <v>0</v>
      </c>
      <c r="BU84" s="513">
        <f t="shared" ca="1" si="58"/>
        <v>0</v>
      </c>
      <c r="BV84" s="513">
        <f t="shared" ca="1" si="58"/>
        <v>0</v>
      </c>
      <c r="BW84" s="513">
        <f t="shared" ref="BW84:DW84" ca="1" si="59">BW82+BW80+BW79</f>
        <v>0</v>
      </c>
      <c r="BX84" s="513">
        <f t="shared" ca="1" si="59"/>
        <v>0</v>
      </c>
      <c r="BY84" s="513">
        <f t="shared" ca="1" si="59"/>
        <v>0</v>
      </c>
      <c r="BZ84" s="513">
        <f t="shared" ca="1" si="59"/>
        <v>0</v>
      </c>
      <c r="CA84" s="513">
        <f t="shared" ca="1" si="59"/>
        <v>0</v>
      </c>
      <c r="CB84" s="513">
        <f t="shared" ca="1" si="59"/>
        <v>0</v>
      </c>
      <c r="CC84" s="513">
        <f t="shared" ca="1" si="59"/>
        <v>0</v>
      </c>
      <c r="CD84" s="513">
        <f t="shared" ca="1" si="59"/>
        <v>0</v>
      </c>
      <c r="CE84" s="513">
        <f t="shared" ca="1" si="59"/>
        <v>0</v>
      </c>
      <c r="CF84" s="513">
        <f t="shared" ca="1" si="59"/>
        <v>0</v>
      </c>
      <c r="CG84" s="513">
        <f t="shared" ca="1" si="59"/>
        <v>0</v>
      </c>
      <c r="CH84" s="513">
        <f t="shared" ca="1" si="59"/>
        <v>0</v>
      </c>
      <c r="CI84" s="513">
        <f t="shared" ca="1" si="59"/>
        <v>0</v>
      </c>
      <c r="CJ84" s="513">
        <f t="shared" ca="1" si="59"/>
        <v>0</v>
      </c>
      <c r="CK84" s="513">
        <f t="shared" ca="1" si="59"/>
        <v>0</v>
      </c>
      <c r="CL84" s="513">
        <f t="shared" ca="1" si="59"/>
        <v>0</v>
      </c>
      <c r="CM84" s="513">
        <f t="shared" ca="1" si="59"/>
        <v>0</v>
      </c>
      <c r="CN84" s="513">
        <f t="shared" ca="1" si="59"/>
        <v>0</v>
      </c>
      <c r="CO84" s="513">
        <f t="shared" ca="1" si="59"/>
        <v>0</v>
      </c>
      <c r="CP84" s="513">
        <f t="shared" ca="1" si="59"/>
        <v>0</v>
      </c>
      <c r="CQ84" s="513">
        <f t="shared" ca="1" si="59"/>
        <v>0</v>
      </c>
      <c r="CR84" s="513">
        <f t="shared" ca="1" si="59"/>
        <v>0</v>
      </c>
      <c r="CS84" s="513">
        <f t="shared" ca="1" si="59"/>
        <v>0</v>
      </c>
      <c r="CT84" s="513">
        <f t="shared" ca="1" si="59"/>
        <v>0</v>
      </c>
      <c r="CU84" s="513">
        <f t="shared" ca="1" si="59"/>
        <v>0</v>
      </c>
      <c r="CV84" s="513">
        <f t="shared" ca="1" si="59"/>
        <v>0</v>
      </c>
      <c r="CW84" s="513">
        <f t="shared" ca="1" si="59"/>
        <v>0</v>
      </c>
      <c r="CX84" s="513">
        <f t="shared" ca="1" si="59"/>
        <v>0</v>
      </c>
      <c r="CY84" s="513">
        <f t="shared" ca="1" si="59"/>
        <v>0</v>
      </c>
      <c r="CZ84" s="513">
        <f t="shared" ca="1" si="59"/>
        <v>0</v>
      </c>
      <c r="DA84" s="513">
        <f t="shared" ca="1" si="59"/>
        <v>0</v>
      </c>
      <c r="DB84" s="513">
        <f t="shared" ca="1" si="59"/>
        <v>0</v>
      </c>
      <c r="DC84" s="513">
        <f t="shared" ca="1" si="59"/>
        <v>0</v>
      </c>
      <c r="DD84" s="513">
        <f t="shared" ca="1" si="59"/>
        <v>0</v>
      </c>
      <c r="DE84" s="513">
        <f t="shared" ca="1" si="59"/>
        <v>0</v>
      </c>
      <c r="DF84" s="513">
        <f t="shared" ca="1" si="59"/>
        <v>0</v>
      </c>
      <c r="DG84" s="513">
        <f t="shared" ca="1" si="59"/>
        <v>0</v>
      </c>
      <c r="DH84" s="513">
        <f t="shared" ca="1" si="59"/>
        <v>0</v>
      </c>
      <c r="DI84" s="513">
        <f t="shared" ca="1" si="59"/>
        <v>0</v>
      </c>
      <c r="DJ84" s="513">
        <f t="shared" ca="1" si="59"/>
        <v>0</v>
      </c>
      <c r="DK84" s="513">
        <f t="shared" ca="1" si="59"/>
        <v>0</v>
      </c>
      <c r="DL84" s="513">
        <f t="shared" ca="1" si="59"/>
        <v>0</v>
      </c>
      <c r="DM84" s="513">
        <f t="shared" ca="1" si="59"/>
        <v>0</v>
      </c>
      <c r="DN84" s="513">
        <f t="shared" ca="1" si="59"/>
        <v>0</v>
      </c>
      <c r="DO84" s="513">
        <f t="shared" ca="1" si="59"/>
        <v>0</v>
      </c>
      <c r="DP84" s="513">
        <f t="shared" ca="1" si="59"/>
        <v>0</v>
      </c>
      <c r="DQ84" s="513">
        <f t="shared" ca="1" si="59"/>
        <v>0</v>
      </c>
      <c r="DR84" s="513">
        <f t="shared" ca="1" si="59"/>
        <v>0</v>
      </c>
      <c r="DS84" s="513">
        <f t="shared" ca="1" si="59"/>
        <v>0</v>
      </c>
      <c r="DT84" s="513">
        <f t="shared" ca="1" si="59"/>
        <v>0</v>
      </c>
      <c r="DU84" s="513">
        <f t="shared" ca="1" si="59"/>
        <v>0</v>
      </c>
      <c r="DV84" s="513">
        <f t="shared" ca="1" si="59"/>
        <v>0</v>
      </c>
      <c r="DW84" s="513">
        <f t="shared" ca="1" si="59"/>
        <v>0</v>
      </c>
    </row>
    <row r="85" spans="1:129">
      <c r="A85" s="343" t="str">
        <f>"Net Total "&amp;Inputs!$A$298</f>
        <v>Net Total Sponsor</v>
      </c>
      <c r="B85" s="970"/>
      <c r="C85" s="970"/>
      <c r="D85" s="476">
        <f ca="1">XIRR(G85:BE85,$G$78:$BE$78)</f>
        <v>0.10855571627616883</v>
      </c>
      <c r="E85" s="476"/>
      <c r="F85" s="518"/>
      <c r="G85" s="513">
        <f ca="1">G79+G81+G83</f>
        <v>-29635.176217946093</v>
      </c>
      <c r="H85" s="513">
        <f ca="1">H79+H81+H83</f>
        <v>959.08413633527925</v>
      </c>
      <c r="I85" s="513">
        <f ca="1">I79+I81+I83</f>
        <v>969.69613926410238</v>
      </c>
      <c r="J85" s="513">
        <f ca="1">J79+J81+J83</f>
        <v>966.95808683858422</v>
      </c>
      <c r="K85" s="513">
        <f t="shared" ref="K85:BV85" ca="1" si="60">K79+K81+K83</f>
        <v>983.0065664554968</v>
      </c>
      <c r="L85" s="513">
        <f t="shared" ca="1" si="60"/>
        <v>976.22249685676752</v>
      </c>
      <c r="M85" s="513">
        <f t="shared" ca="1" si="60"/>
        <v>987.04227623374425</v>
      </c>
      <c r="N85" s="513">
        <f t="shared" ca="1" si="60"/>
        <v>987.52143024903262</v>
      </c>
      <c r="O85" s="513">
        <f t="shared" ca="1" si="60"/>
        <v>1003.9570126085323</v>
      </c>
      <c r="P85" s="513">
        <f t="shared" ca="1" si="60"/>
        <v>999.79754657168178</v>
      </c>
      <c r="Q85" s="513">
        <f t="shared" ca="1" si="60"/>
        <v>1016.42572503576</v>
      </c>
      <c r="R85" s="513">
        <f t="shared" ca="1" si="60"/>
        <v>1010.105208854714</v>
      </c>
      <c r="S85" s="513">
        <f t="shared" ca="1" si="60"/>
        <v>1026.9449621762981</v>
      </c>
      <c r="T85" s="513">
        <f t="shared" ca="1" si="60"/>
        <v>1033.4633032954396</v>
      </c>
      <c r="U85" s="513">
        <f t="shared" ca="1" si="60"/>
        <v>1044.9569309561723</v>
      </c>
      <c r="V85" s="513">
        <f t="shared" ca="1" si="60"/>
        <v>1052.5616730953666</v>
      </c>
      <c r="W85" s="513">
        <f t="shared" ca="1" si="60"/>
        <v>1070.1369251366348</v>
      </c>
      <c r="X85" s="513">
        <f t="shared" ca="1" si="60"/>
        <v>1075.997273278736</v>
      </c>
      <c r="Y85" s="513">
        <f t="shared" ca="1" si="60"/>
        <v>1093.9581593562618</v>
      </c>
      <c r="Z85" s="513">
        <f t="shared" ca="1" si="60"/>
        <v>1098.9258334749043</v>
      </c>
      <c r="AA85" s="513">
        <f t="shared" ca="1" si="60"/>
        <v>1117.2277686030066</v>
      </c>
      <c r="AB85" s="513">
        <f t="shared" ca="1" si="60"/>
        <v>1120.9576994757822</v>
      </c>
      <c r="AC85" s="513">
        <f t="shared" ca="1" si="60"/>
        <v>1133.4250295806082</v>
      </c>
      <c r="AD85" s="513">
        <f t="shared" ca="1" si="60"/>
        <v>1141.7881577366957</v>
      </c>
      <c r="AE85" s="513">
        <f t="shared" ca="1" si="60"/>
        <v>1172.2699757766841</v>
      </c>
      <c r="AF85" s="513">
        <f t="shared" ca="1" si="60"/>
        <v>3232.9795484743763</v>
      </c>
      <c r="AG85" s="513">
        <f t="shared" ca="1" si="60"/>
        <v>3167.8677963500813</v>
      </c>
      <c r="AH85" s="513">
        <f t="shared" ca="1" si="60"/>
        <v>3260.2435932693506</v>
      </c>
      <c r="AI85" s="513">
        <f t="shared" ca="1" si="60"/>
        <v>2416.5828656370932</v>
      </c>
      <c r="AJ85" s="513">
        <f t="shared" ca="1" si="60"/>
        <v>6185.9435530255305</v>
      </c>
      <c r="AK85" s="513">
        <f t="shared" ca="1" si="60"/>
        <v>5181.5348608878667</v>
      </c>
      <c r="AL85" s="513">
        <f t="shared" ca="1" si="60"/>
        <v>6205.6382370593819</v>
      </c>
      <c r="AM85" s="513">
        <f t="shared" ca="1" si="60"/>
        <v>5098.569587723382</v>
      </c>
      <c r="AN85" s="513">
        <f t="shared" ca="1" si="60"/>
        <v>6414.4769329556193</v>
      </c>
      <c r="AO85" s="513">
        <f t="shared" ca="1" si="60"/>
        <v>5101.227985548363</v>
      </c>
      <c r="AP85" s="513">
        <f t="shared" ca="1" si="60"/>
        <v>6577.0066490095942</v>
      </c>
      <c r="AQ85" s="513">
        <f t="shared" ca="1" si="60"/>
        <v>5059.8991308848626</v>
      </c>
      <c r="AR85" s="513">
        <f t="shared" ca="1" si="60"/>
        <v>6755.2449442139523</v>
      </c>
      <c r="AS85" s="513">
        <f t="shared" ca="1" si="60"/>
        <v>5039.0397191636839</v>
      </c>
      <c r="AT85" s="513">
        <f t="shared" ca="1" si="60"/>
        <v>6898.6884065157874</v>
      </c>
      <c r="AU85" s="513">
        <f t="shared" ca="1" si="60"/>
        <v>4618.9376413551145</v>
      </c>
      <c r="AV85" s="513">
        <f t="shared" ca="1" si="60"/>
        <v>7023.3615830463423</v>
      </c>
      <c r="AW85" s="513">
        <f t="shared" ca="1" si="60"/>
        <v>4614.2750988393946</v>
      </c>
      <c r="AX85" s="513">
        <f t="shared" ca="1" si="60"/>
        <v>7188.0839268556383</v>
      </c>
      <c r="AY85" s="513">
        <f t="shared" ca="1" si="60"/>
        <v>4722.5734081251612</v>
      </c>
      <c r="AZ85" s="513">
        <f t="shared" ca="1" si="60"/>
        <v>7411.4232597195823</v>
      </c>
      <c r="BA85" s="513">
        <f t="shared" ca="1" si="60"/>
        <v>4835.1096860220332</v>
      </c>
      <c r="BB85" s="513">
        <f t="shared" ca="1" si="60"/>
        <v>7537.5937647301698</v>
      </c>
      <c r="BC85" s="513">
        <f t="shared" ca="1" si="60"/>
        <v>4951.9650679237393</v>
      </c>
      <c r="BD85" s="513">
        <f t="shared" ca="1" si="60"/>
        <v>7686.3416516448751</v>
      </c>
      <c r="BE85" s="513">
        <f t="shared" ca="1" si="60"/>
        <v>5049.7824998109372</v>
      </c>
      <c r="BF85" s="513">
        <f t="shared" ca="1" si="60"/>
        <v>7855.1297889732405</v>
      </c>
      <c r="BG85" s="513">
        <f t="shared" ca="1" si="60"/>
        <v>5160.3964143773255</v>
      </c>
      <c r="BH85" s="513">
        <f t="shared" ca="1" si="60"/>
        <v>8021.754312771267</v>
      </c>
      <c r="BI85" s="513">
        <f t="shared" ca="1" si="60"/>
        <v>5232.99783770875</v>
      </c>
      <c r="BJ85" s="513">
        <f t="shared" ca="1" si="60"/>
        <v>8107.1283918345425</v>
      </c>
      <c r="BK85" s="513">
        <f t="shared" ca="1" si="60"/>
        <v>5325.7888078964097</v>
      </c>
      <c r="BL85" s="513">
        <f t="shared" ca="1" si="60"/>
        <v>8205.1863669370232</v>
      </c>
      <c r="BM85" s="513">
        <f t="shared" ca="1" si="60"/>
        <v>5389.8940664663114</v>
      </c>
      <c r="BN85" s="513">
        <f t="shared" ca="1" si="60"/>
        <v>8248.1348382838933</v>
      </c>
      <c r="BO85" s="513">
        <f t="shared" ca="1" si="60"/>
        <v>5372.2075527486095</v>
      </c>
      <c r="BP85" s="513">
        <f t="shared" ca="1" si="60"/>
        <v>0</v>
      </c>
      <c r="BQ85" s="513">
        <f t="shared" ca="1" si="60"/>
        <v>0</v>
      </c>
      <c r="BR85" s="513">
        <f t="shared" ca="1" si="60"/>
        <v>0</v>
      </c>
      <c r="BS85" s="513">
        <f t="shared" ca="1" si="60"/>
        <v>0</v>
      </c>
      <c r="BT85" s="513">
        <f t="shared" ca="1" si="60"/>
        <v>0</v>
      </c>
      <c r="BU85" s="513">
        <f t="shared" ca="1" si="60"/>
        <v>0</v>
      </c>
      <c r="BV85" s="513">
        <f t="shared" ca="1" si="60"/>
        <v>0</v>
      </c>
      <c r="BW85" s="513">
        <f t="shared" ref="BW85:DW85" ca="1" si="61">BW79+BW81+BW83</f>
        <v>0</v>
      </c>
      <c r="BX85" s="513">
        <f t="shared" ca="1" si="61"/>
        <v>0</v>
      </c>
      <c r="BY85" s="513">
        <f t="shared" ca="1" si="61"/>
        <v>0</v>
      </c>
      <c r="BZ85" s="513">
        <f t="shared" ca="1" si="61"/>
        <v>0</v>
      </c>
      <c r="CA85" s="513">
        <f t="shared" ca="1" si="61"/>
        <v>0</v>
      </c>
      <c r="CB85" s="513">
        <f t="shared" ca="1" si="61"/>
        <v>0</v>
      </c>
      <c r="CC85" s="513">
        <f t="shared" ca="1" si="61"/>
        <v>0</v>
      </c>
      <c r="CD85" s="513">
        <f t="shared" ca="1" si="61"/>
        <v>0</v>
      </c>
      <c r="CE85" s="513">
        <f t="shared" ca="1" si="61"/>
        <v>0</v>
      </c>
      <c r="CF85" s="513">
        <f t="shared" ca="1" si="61"/>
        <v>0</v>
      </c>
      <c r="CG85" s="513">
        <f t="shared" ca="1" si="61"/>
        <v>0</v>
      </c>
      <c r="CH85" s="513">
        <f t="shared" ca="1" si="61"/>
        <v>0</v>
      </c>
      <c r="CI85" s="513">
        <f t="shared" ca="1" si="61"/>
        <v>0</v>
      </c>
      <c r="CJ85" s="513">
        <f t="shared" ca="1" si="61"/>
        <v>0</v>
      </c>
      <c r="CK85" s="513">
        <f t="shared" ca="1" si="61"/>
        <v>0</v>
      </c>
      <c r="CL85" s="513">
        <f t="shared" ca="1" si="61"/>
        <v>0</v>
      </c>
      <c r="CM85" s="513">
        <f t="shared" ca="1" si="61"/>
        <v>0</v>
      </c>
      <c r="CN85" s="513">
        <f t="shared" ca="1" si="61"/>
        <v>0</v>
      </c>
      <c r="CO85" s="513">
        <f t="shared" ca="1" si="61"/>
        <v>0</v>
      </c>
      <c r="CP85" s="513">
        <f t="shared" ca="1" si="61"/>
        <v>0</v>
      </c>
      <c r="CQ85" s="513">
        <f t="shared" ca="1" si="61"/>
        <v>0</v>
      </c>
      <c r="CR85" s="513">
        <f t="shared" ca="1" si="61"/>
        <v>0</v>
      </c>
      <c r="CS85" s="513">
        <f t="shared" ca="1" si="61"/>
        <v>0</v>
      </c>
      <c r="CT85" s="513">
        <f t="shared" ca="1" si="61"/>
        <v>0</v>
      </c>
      <c r="CU85" s="513">
        <f t="shared" ca="1" si="61"/>
        <v>0</v>
      </c>
      <c r="CV85" s="513">
        <f t="shared" ca="1" si="61"/>
        <v>0</v>
      </c>
      <c r="CW85" s="513">
        <f t="shared" ca="1" si="61"/>
        <v>0</v>
      </c>
      <c r="CX85" s="513">
        <f t="shared" ca="1" si="61"/>
        <v>0</v>
      </c>
      <c r="CY85" s="513">
        <f t="shared" ca="1" si="61"/>
        <v>0</v>
      </c>
      <c r="CZ85" s="513">
        <f t="shared" ca="1" si="61"/>
        <v>0</v>
      </c>
      <c r="DA85" s="513">
        <f t="shared" ca="1" si="61"/>
        <v>0</v>
      </c>
      <c r="DB85" s="513">
        <f t="shared" ca="1" si="61"/>
        <v>0</v>
      </c>
      <c r="DC85" s="513">
        <f t="shared" ca="1" si="61"/>
        <v>0</v>
      </c>
      <c r="DD85" s="513">
        <f t="shared" ca="1" si="61"/>
        <v>0</v>
      </c>
      <c r="DE85" s="513">
        <f t="shared" ca="1" si="61"/>
        <v>0</v>
      </c>
      <c r="DF85" s="513">
        <f t="shared" ca="1" si="61"/>
        <v>0</v>
      </c>
      <c r="DG85" s="513">
        <f t="shared" ca="1" si="61"/>
        <v>0</v>
      </c>
      <c r="DH85" s="513">
        <f t="shared" ca="1" si="61"/>
        <v>0</v>
      </c>
      <c r="DI85" s="513">
        <f t="shared" ca="1" si="61"/>
        <v>0</v>
      </c>
      <c r="DJ85" s="513">
        <f t="shared" ca="1" si="61"/>
        <v>0</v>
      </c>
      <c r="DK85" s="513">
        <f t="shared" ca="1" si="61"/>
        <v>0</v>
      </c>
      <c r="DL85" s="513">
        <f t="shared" ca="1" si="61"/>
        <v>0</v>
      </c>
      <c r="DM85" s="513">
        <f t="shared" ca="1" si="61"/>
        <v>0</v>
      </c>
      <c r="DN85" s="513">
        <f t="shared" ca="1" si="61"/>
        <v>0</v>
      </c>
      <c r="DO85" s="513">
        <f t="shared" ca="1" si="61"/>
        <v>0</v>
      </c>
      <c r="DP85" s="513">
        <f t="shared" ca="1" si="61"/>
        <v>0</v>
      </c>
      <c r="DQ85" s="513">
        <f t="shared" ca="1" si="61"/>
        <v>0</v>
      </c>
      <c r="DR85" s="513">
        <f t="shared" ca="1" si="61"/>
        <v>0</v>
      </c>
      <c r="DS85" s="513">
        <f t="shared" ca="1" si="61"/>
        <v>0</v>
      </c>
      <c r="DT85" s="513">
        <f t="shared" ca="1" si="61"/>
        <v>0</v>
      </c>
      <c r="DU85" s="513">
        <f t="shared" ca="1" si="61"/>
        <v>0</v>
      </c>
      <c r="DV85" s="513">
        <f t="shared" ca="1" si="61"/>
        <v>0</v>
      </c>
      <c r="DW85" s="513">
        <f t="shared" ca="1" si="61"/>
        <v>0</v>
      </c>
    </row>
    <row r="86" spans="1:129">
      <c r="A86" s="343" t="s">
        <v>1200</v>
      </c>
      <c r="B86" s="969">
        <f>Inputs!$D$453</f>
        <v>0.105</v>
      </c>
      <c r="C86" s="969"/>
      <c r="D86" s="513">
        <f ca="1">IF(SUM(G85:DW85)=0,"",XNPV(Inputs!D451,G85:DW85,G$78:DW$78))</f>
        <v>16565.743579943461</v>
      </c>
      <c r="E86" s="513"/>
      <c r="F86" s="518"/>
      <c r="G86" s="513"/>
      <c r="H86" s="513"/>
      <c r="I86" s="513"/>
      <c r="J86" s="513"/>
      <c r="K86" s="513"/>
      <c r="L86" s="513"/>
      <c r="M86" s="513"/>
      <c r="N86" s="513"/>
      <c r="O86" s="513"/>
      <c r="P86" s="513"/>
      <c r="Q86" s="513"/>
      <c r="R86" s="513"/>
      <c r="S86" s="513"/>
      <c r="T86" s="513"/>
      <c r="U86" s="513"/>
      <c r="V86" s="513"/>
      <c r="W86" s="513"/>
      <c r="X86" s="513"/>
      <c r="Y86" s="513"/>
      <c r="Z86" s="513"/>
      <c r="AA86" s="513"/>
      <c r="AB86" s="513"/>
      <c r="AC86" s="513"/>
      <c r="AD86" s="513"/>
      <c r="AE86" s="513"/>
      <c r="AF86" s="513"/>
      <c r="AG86" s="513"/>
      <c r="AH86" s="513"/>
      <c r="AI86" s="513"/>
      <c r="AJ86" s="513"/>
      <c r="AK86" s="513"/>
      <c r="AL86" s="513"/>
      <c r="AM86" s="513"/>
      <c r="AN86" s="513"/>
      <c r="AO86" s="513"/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</row>
    <row r="87" spans="1:129">
      <c r="A87" s="343"/>
      <c r="B87" s="730"/>
      <c r="C87" s="730"/>
      <c r="D87" s="471"/>
      <c r="E87" s="471"/>
      <c r="G87" s="309"/>
      <c r="H87" s="309"/>
      <c r="I87" s="309"/>
      <c r="J87" s="309"/>
      <c r="K87" s="309"/>
      <c r="L87" s="309"/>
      <c r="M87" s="309"/>
    </row>
    <row r="89" spans="1:129" s="510" customFormat="1">
      <c r="A89" s="303" t="s">
        <v>239</v>
      </c>
      <c r="B89" s="729"/>
      <c r="C89" s="303" t="s">
        <v>1201</v>
      </c>
      <c r="D89" s="510">
        <f>XNPV(Inputs!D445,H89:BO89,H2:BO2)</f>
        <v>35436.595497453694</v>
      </c>
      <c r="E89" s="303"/>
      <c r="F89" s="303"/>
      <c r="G89" s="510">
        <f>-CF!G38</f>
        <v>0</v>
      </c>
      <c r="H89" s="510">
        <f>-CF!H38</f>
        <v>990.81234794520526</v>
      </c>
      <c r="I89" s="510">
        <f>-CF!I38</f>
        <v>1007.2346520547948</v>
      </c>
      <c r="J89" s="510">
        <f>-CF!J38</f>
        <v>1006.5748296438359</v>
      </c>
      <c r="K89" s="510">
        <f>-CF!K38</f>
        <v>1023.2583903561645</v>
      </c>
      <c r="L89" s="510">
        <f>-CF!L38</f>
        <v>1067.6613112590164</v>
      </c>
      <c r="M89" s="510">
        <f>-CF!M38</f>
        <v>1079.3938531409835</v>
      </c>
      <c r="N89" s="510">
        <f>-CF!N38</f>
        <v>1081.103353785008</v>
      </c>
      <c r="O89" s="510">
        <f>-CF!O38</f>
        <v>1099.0221939029916</v>
      </c>
      <c r="P89" s="510">
        <f>-CF!P38</f>
        <v>1097.8306254634479</v>
      </c>
      <c r="Q89" s="510">
        <f>-CF!Q38</f>
        <v>1116.0267131783121</v>
      </c>
      <c r="R89" s="510">
        <f>-CF!R38</f>
        <v>1179.2312480549087</v>
      </c>
      <c r="S89" s="510">
        <f>-CF!S38</f>
        <v>1198.7765173596867</v>
      </c>
      <c r="T89" s="510">
        <f>-CF!T38</f>
        <v>1199.9579846217634</v>
      </c>
      <c r="U89" s="510">
        <f>-CF!U38</f>
        <v>1213.1443361011238</v>
      </c>
      <c r="V89" s="510">
        <f>-CF!V38</f>
        <v>1214.3854160324913</v>
      </c>
      <c r="W89" s="510">
        <f>-CF!W38</f>
        <v>1234.513351104853</v>
      </c>
      <c r="X89" s="510">
        <f>-CF!X38</f>
        <v>1232.4915528462921</v>
      </c>
      <c r="Y89" s="510">
        <f>-CF!Y38</f>
        <v>1252.9195896337999</v>
      </c>
      <c r="Z89" s="510">
        <f>-CF!Z38</f>
        <v>1250.9598123963683</v>
      </c>
      <c r="AA89" s="510">
        <f>-CF!AA38</f>
        <v>1271.6939529333249</v>
      </c>
      <c r="AB89" s="510">
        <f>-CF!AB38</f>
        <v>1294.4084857808857</v>
      </c>
      <c r="AC89" s="510">
        <f>-CF!AC38</f>
        <v>1308.6327548554013</v>
      </c>
      <c r="AD89" s="510">
        <f>-CF!AD38</f>
        <v>1310.0375677980037</v>
      </c>
      <c r="AE89" s="510">
        <f>-CF!AE38</f>
        <v>1331.7508976510089</v>
      </c>
      <c r="AF89" s="510">
        <f>-CF!AF38</f>
        <v>1329.6362325786215</v>
      </c>
      <c r="AG89" s="510">
        <f>-CF!AG38</f>
        <v>1351.674402179372</v>
      </c>
      <c r="AH89" s="510">
        <f>-CF!AH38</f>
        <v>1349.6268706548512</v>
      </c>
      <c r="AI89" s="510">
        <f>-CF!AI38</f>
        <v>1371.996376798302</v>
      </c>
      <c r="AJ89" s="510">
        <f>-CF!AJ38</f>
        <v>1359.9125344202232</v>
      </c>
      <c r="AK89" s="510">
        <f>-CF!AK38</f>
        <v>1374.8566282050606</v>
      </c>
      <c r="AL89" s="510">
        <f>-CF!AL38</f>
        <v>1401.8975375448761</v>
      </c>
      <c r="AM89" s="510">
        <f>-CF!AM38</f>
        <v>1425.1334083329129</v>
      </c>
      <c r="AN89" s="510">
        <f>-CF!AN38</f>
        <v>1422.8287836382392</v>
      </c>
      <c r="AO89" s="510">
        <f>-CF!AO38</f>
        <v>1446.4115811571055</v>
      </c>
      <c r="AP89" s="510">
        <f>-CF!AP38</f>
        <v>1444.1786546534702</v>
      </c>
      <c r="AQ89" s="510">
        <f>-CF!AQ38</f>
        <v>1468.1153174377819</v>
      </c>
      <c r="AR89" s="510">
        <f>-CF!AR38</f>
        <v>1470.0272529481419</v>
      </c>
      <c r="AS89" s="510">
        <f>-CF!AS38</f>
        <v>1486.1813985849349</v>
      </c>
      <c r="AT89" s="510">
        <f>-CF!AT38</f>
        <v>1488.167928893251</v>
      </c>
      <c r="AU89" s="510">
        <f>-CF!AU38</f>
        <v>1512.8336956704873</v>
      </c>
      <c r="AV89" s="510">
        <f>-CF!AV38</f>
        <v>1552.8760896628971</v>
      </c>
      <c r="AW89" s="510">
        <f>-CF!AW38</f>
        <v>1578.6143673921163</v>
      </c>
      <c r="AX89" s="510">
        <f>-CF!AX38</f>
        <v>1575.9858766616342</v>
      </c>
      <c r="AY89" s="510">
        <f>-CF!AY38</f>
        <v>1602.1071895344792</v>
      </c>
      <c r="AZ89" s="510">
        <f>-CF!AZ38</f>
        <v>1604.0006732476677</v>
      </c>
      <c r="BA89" s="510">
        <f>-CF!BA38</f>
        <v>1621.6270542723676</v>
      </c>
      <c r="BB89" s="510">
        <f>-CF!BB38</f>
        <v>1623.6012817938324</v>
      </c>
      <c r="BC89" s="510">
        <f>-CF!BC38</f>
        <v>1650.5118002766035</v>
      </c>
      <c r="BD89" s="510">
        <f>-CF!BD38</f>
        <v>1648.1255726351885</v>
      </c>
      <c r="BE89" s="510">
        <f>-CF!BE38</f>
        <v>1675.4425710766559</v>
      </c>
      <c r="BF89" s="510">
        <f>-CF!BF38</f>
        <v>1710.9867054577555</v>
      </c>
      <c r="BG89" s="510">
        <f>-CF!BG38</f>
        <v>1739.3456011283263</v>
      </c>
      <c r="BH89" s="510">
        <f>-CF!BH38</f>
        <v>1741.324956815957</v>
      </c>
      <c r="BI89" s="510">
        <f>-CF!BI38</f>
        <v>1760.4603959018466</v>
      </c>
      <c r="BJ89" s="510">
        <f>-CF!BJ38</f>
        <v>1762.5271512842764</v>
      </c>
      <c r="BK89" s="510">
        <f>-CF!BK38</f>
        <v>1791.7403084878827</v>
      </c>
      <c r="BL89" s="510">
        <f>-CF!BL38</f>
        <v>1789.0730323921537</v>
      </c>
      <c r="BM89" s="510">
        <f>-CF!BM38</f>
        <v>1818.7261765754492</v>
      </c>
      <c r="BN89" s="510">
        <f>-CF!BN38</f>
        <v>1816.1498311221885</v>
      </c>
      <c r="BO89" s="510">
        <f>-CF!BO38</f>
        <v>1846.2517620247663</v>
      </c>
    </row>
    <row r="90" spans="1:129">
      <c r="A90" s="303" t="s">
        <v>1202</v>
      </c>
      <c r="C90" s="303" t="s">
        <v>1203</v>
      </c>
      <c r="D90" s="510">
        <f>XNPV(Inputs!D445,H90:BO90,H2:BO2)/1000</f>
        <v>2003.826806356421</v>
      </c>
      <c r="G90" s="510">
        <f>CF!G18</f>
        <v>0</v>
      </c>
      <c r="H90" s="510">
        <f>CF!H18</f>
        <v>72271.068493150684</v>
      </c>
      <c r="I90" s="510">
        <f>CF!I18</f>
        <v>73468.931506849316</v>
      </c>
      <c r="J90" s="510">
        <f>CF!J18</f>
        <v>72271.068493150684</v>
      </c>
      <c r="K90" s="510">
        <f>CF!K18</f>
        <v>73468.931506849316</v>
      </c>
      <c r="L90" s="510">
        <f>CF!L18</f>
        <v>72471.803278688531</v>
      </c>
      <c r="M90" s="510">
        <f>CF!M18</f>
        <v>73268.196721311469</v>
      </c>
      <c r="N90" s="510">
        <f>CF!N18</f>
        <v>72271.068493150684</v>
      </c>
      <c r="O90" s="510">
        <f>CF!O18</f>
        <v>73468.931506849316</v>
      </c>
      <c r="P90" s="510">
        <f>CF!P18</f>
        <v>72271.068493150684</v>
      </c>
      <c r="Q90" s="510">
        <f>CF!Q18</f>
        <v>73468.931506849316</v>
      </c>
      <c r="R90" s="510">
        <f>CF!R18</f>
        <v>72271.068493150684</v>
      </c>
      <c r="S90" s="510">
        <f>CF!S18</f>
        <v>73468.931506849316</v>
      </c>
      <c r="T90" s="510">
        <f>CF!T18</f>
        <v>72471.803278688531</v>
      </c>
      <c r="U90" s="510">
        <f>CF!U18</f>
        <v>73268.196721311469</v>
      </c>
      <c r="V90" s="510">
        <f>CF!V18</f>
        <v>72271.068493150684</v>
      </c>
      <c r="W90" s="510">
        <f>CF!W18</f>
        <v>73468.931506849316</v>
      </c>
      <c r="X90" s="510">
        <f>CF!X18</f>
        <v>72271.068493150684</v>
      </c>
      <c r="Y90" s="510">
        <f>CF!Y18</f>
        <v>73468.931506849316</v>
      </c>
      <c r="Z90" s="510">
        <f>CF!Z18</f>
        <v>72271.068493150684</v>
      </c>
      <c r="AA90" s="510">
        <f>CF!AA18</f>
        <v>73468.931506849316</v>
      </c>
      <c r="AB90" s="510">
        <f>CF!AB18</f>
        <v>72471.803278688531</v>
      </c>
      <c r="AC90" s="510">
        <f>CF!AC18</f>
        <v>73268.196721311469</v>
      </c>
      <c r="AD90" s="510">
        <f>CF!AD18</f>
        <v>72271.068493150684</v>
      </c>
      <c r="AE90" s="510">
        <f>CF!AE18</f>
        <v>73468.931506849316</v>
      </c>
      <c r="AF90" s="510">
        <f>CF!AF18</f>
        <v>72271.068493150684</v>
      </c>
      <c r="AG90" s="510">
        <f>CF!AG18</f>
        <v>73468.931506849316</v>
      </c>
      <c r="AH90" s="510">
        <f>CF!AH18</f>
        <v>72271.068493150684</v>
      </c>
      <c r="AI90" s="510">
        <f>CF!AI18</f>
        <v>73468.931506849316</v>
      </c>
      <c r="AJ90" s="510">
        <f>CF!AJ18</f>
        <v>72471.803278688531</v>
      </c>
      <c r="AK90" s="510">
        <f>CF!AK18</f>
        <v>73268.196721311469</v>
      </c>
      <c r="AL90" s="510">
        <f>CF!AL18</f>
        <v>72271.068493150684</v>
      </c>
      <c r="AM90" s="510">
        <f>CF!AM18</f>
        <v>73468.931506849316</v>
      </c>
      <c r="AN90" s="510">
        <f>CF!AN18</f>
        <v>72271.068493150684</v>
      </c>
      <c r="AO90" s="510">
        <f>CF!AO18</f>
        <v>73468.931506849316</v>
      </c>
      <c r="AP90" s="510">
        <f>CF!AP18</f>
        <v>72271.068493150684</v>
      </c>
      <c r="AQ90" s="510">
        <f>CF!AQ18</f>
        <v>73468.931506849316</v>
      </c>
      <c r="AR90" s="510">
        <f>CF!AR18</f>
        <v>72471.803278688531</v>
      </c>
      <c r="AS90" s="510">
        <f>CF!AS18</f>
        <v>73268.196721311469</v>
      </c>
      <c r="AT90" s="510">
        <f>CF!AT18</f>
        <v>72271.068493150684</v>
      </c>
      <c r="AU90" s="510">
        <f>CF!AU18</f>
        <v>73468.931506849316</v>
      </c>
      <c r="AV90" s="510">
        <f>CF!AV18</f>
        <v>72271.068493150684</v>
      </c>
      <c r="AW90" s="510">
        <f>CF!AW18</f>
        <v>73468.931506849316</v>
      </c>
      <c r="AX90" s="510">
        <f>CF!AX18</f>
        <v>72271.068493150684</v>
      </c>
      <c r="AY90" s="510">
        <f>CF!AY18</f>
        <v>73468.931506849316</v>
      </c>
      <c r="AZ90" s="510">
        <f>CF!AZ18</f>
        <v>72471.803278688531</v>
      </c>
      <c r="BA90" s="510">
        <f>CF!BA18</f>
        <v>73268.196721311469</v>
      </c>
      <c r="BB90" s="510">
        <f>CF!BB18</f>
        <v>72271.068493150684</v>
      </c>
      <c r="BC90" s="510">
        <f>CF!BC18</f>
        <v>73468.931506849316</v>
      </c>
      <c r="BD90" s="510">
        <f>CF!BD18</f>
        <v>72271.068493150684</v>
      </c>
      <c r="BE90" s="510">
        <f>CF!BE18</f>
        <v>73468.931506849316</v>
      </c>
      <c r="BF90" s="510">
        <f>CF!BF18</f>
        <v>72271.068493150684</v>
      </c>
      <c r="BG90" s="510">
        <f>CF!BG18</f>
        <v>73468.931506849316</v>
      </c>
      <c r="BH90" s="510">
        <f>CF!BH18</f>
        <v>72471.803278688531</v>
      </c>
      <c r="BI90" s="510">
        <f>CF!BI18</f>
        <v>73268.196721311469</v>
      </c>
      <c r="BJ90" s="510">
        <f>CF!BJ18</f>
        <v>72271.068493150684</v>
      </c>
      <c r="BK90" s="510">
        <f>CF!BK18</f>
        <v>73468.931506849316</v>
      </c>
      <c r="BL90" s="510">
        <f>CF!BL18</f>
        <v>72271.068493150684</v>
      </c>
      <c r="BM90" s="510">
        <f>CF!BM18</f>
        <v>73468.931506849316</v>
      </c>
      <c r="BN90" s="510">
        <f>CF!BN18</f>
        <v>72271.068493150684</v>
      </c>
      <c r="BO90" s="510">
        <f>CF!BO18</f>
        <v>73468.931506849316</v>
      </c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</row>
    <row r="91" spans="1:129">
      <c r="A91" s="303" t="s">
        <v>1204</v>
      </c>
      <c r="C91" s="303"/>
      <c r="D91" s="510">
        <f>CF!B126</f>
        <v>70271.539444444439</v>
      </c>
      <c r="G91" s="510"/>
      <c r="H91" s="510"/>
      <c r="I91" s="510"/>
      <c r="J91" s="510"/>
      <c r="K91" s="510"/>
      <c r="L91" s="510"/>
      <c r="M91" s="510"/>
      <c r="N91" s="510"/>
      <c r="O91" s="510"/>
      <c r="P91" s="510"/>
      <c r="Q91" s="510"/>
      <c r="R91" s="510"/>
      <c r="S91" s="510"/>
      <c r="T91" s="510"/>
      <c r="U91" s="510"/>
      <c r="V91" s="510"/>
      <c r="W91" s="510"/>
      <c r="X91" s="510"/>
      <c r="Y91" s="510"/>
      <c r="Z91" s="510"/>
      <c r="AA91" s="510"/>
      <c r="AB91" s="510"/>
      <c r="AC91" s="510"/>
      <c r="AD91" s="510"/>
      <c r="AE91" s="510"/>
      <c r="AF91" s="510"/>
      <c r="AG91" s="510"/>
      <c r="AH91" s="510"/>
      <c r="AI91" s="510"/>
      <c r="AJ91" s="510"/>
      <c r="AK91" s="510"/>
      <c r="AL91" s="510"/>
      <c r="AM91" s="510"/>
      <c r="AN91" s="510"/>
      <c r="AO91" s="510"/>
      <c r="AP91" s="510"/>
      <c r="AQ91" s="510"/>
      <c r="AR91" s="510"/>
      <c r="AS91" s="510"/>
      <c r="AT91" s="510"/>
      <c r="AU91" s="510"/>
      <c r="AV91" s="510"/>
      <c r="AW91" s="510"/>
      <c r="AX91" s="510"/>
      <c r="AY91" s="510"/>
      <c r="AZ91" s="510"/>
      <c r="BA91" s="510"/>
      <c r="BB91" s="510"/>
      <c r="BC91" s="510"/>
      <c r="BD91" s="510"/>
      <c r="BE91" s="510"/>
      <c r="BF91" s="510"/>
      <c r="BG91" s="510"/>
      <c r="BH91" s="510"/>
      <c r="BI91" s="510"/>
      <c r="BJ91" s="510"/>
      <c r="BK91" s="510"/>
      <c r="BL91" s="510"/>
      <c r="BM91" s="510"/>
      <c r="BN91" s="510"/>
      <c r="BO91" s="510"/>
      <c r="BP91" s="510"/>
      <c r="BQ91" s="510"/>
      <c r="BR91" s="510"/>
      <c r="BS91" s="510"/>
      <c r="BT91" s="510"/>
      <c r="BU91" s="510"/>
      <c r="BV91" s="510"/>
      <c r="BW91" s="510"/>
      <c r="BX91" s="510"/>
      <c r="BY91" s="510"/>
      <c r="BZ91" s="510"/>
      <c r="CA91" s="510"/>
      <c r="CB91" s="510"/>
      <c r="CC91" s="510"/>
      <c r="CD91" s="510"/>
      <c r="CE91" s="510"/>
      <c r="CF91" s="510"/>
      <c r="CG91" s="510"/>
      <c r="CH91" s="510"/>
      <c r="CI91" s="510"/>
      <c r="CJ91" s="510"/>
      <c r="CK91" s="510"/>
      <c r="CL91" s="510"/>
      <c r="CM91" s="510"/>
      <c r="CN91" s="510"/>
      <c r="CO91" s="510"/>
      <c r="CP91" s="510"/>
      <c r="CQ91" s="510"/>
      <c r="CR91" s="510"/>
      <c r="CS91" s="510"/>
      <c r="CT91" s="510"/>
      <c r="CU91" s="510"/>
      <c r="CV91" s="510"/>
      <c r="CW91" s="510"/>
      <c r="CX91" s="510"/>
      <c r="CY91" s="510"/>
      <c r="CZ91" s="510"/>
      <c r="DA91" s="510"/>
      <c r="DB91" s="510"/>
      <c r="DC91" s="510"/>
      <c r="DD91" s="510"/>
      <c r="DE91" s="510"/>
      <c r="DF91" s="510"/>
      <c r="DG91" s="510"/>
      <c r="DH91" s="510"/>
      <c r="DI91" s="510"/>
      <c r="DJ91" s="510"/>
      <c r="DK91" s="510"/>
      <c r="DL91" s="510"/>
      <c r="DM91" s="510"/>
      <c r="DN91" s="510"/>
      <c r="DO91" s="510"/>
      <c r="DP91" s="510"/>
      <c r="DQ91" s="510"/>
      <c r="DR91" s="510"/>
      <c r="DS91" s="510"/>
      <c r="DT91" s="510"/>
      <c r="DU91" s="510"/>
      <c r="DV91" s="510"/>
      <c r="DW91" s="510"/>
      <c r="DX91" s="510"/>
      <c r="DY91" s="510"/>
    </row>
    <row r="92" spans="1:129">
      <c r="A92" s="303" t="s">
        <v>603</v>
      </c>
      <c r="D92" s="1983">
        <f>(D89+D91)/D90</f>
        <v>52.753129465369483</v>
      </c>
      <c r="G92" s="510"/>
      <c r="H92" s="510"/>
      <c r="I92" s="510"/>
      <c r="J92" s="510"/>
      <c r="K92" s="510"/>
      <c r="L92" s="510"/>
      <c r="M92" s="510"/>
      <c r="N92" s="510"/>
      <c r="O92" s="510"/>
      <c r="P92" s="510"/>
      <c r="Q92" s="510"/>
      <c r="R92" s="510"/>
      <c r="S92" s="510"/>
      <c r="T92" s="510"/>
      <c r="U92" s="510"/>
      <c r="V92" s="510"/>
      <c r="W92" s="510"/>
      <c r="X92" s="510"/>
      <c r="Y92" s="510"/>
      <c r="Z92" s="510"/>
      <c r="AA92" s="510"/>
      <c r="AB92" s="510"/>
      <c r="AC92" s="510"/>
      <c r="AD92" s="510"/>
      <c r="AE92" s="510"/>
      <c r="AF92" s="510"/>
      <c r="AG92" s="510"/>
      <c r="AH92" s="510"/>
      <c r="AI92" s="510"/>
      <c r="AJ92" s="510"/>
      <c r="AK92" s="510"/>
      <c r="AL92" s="510"/>
      <c r="AM92" s="510"/>
      <c r="AN92" s="510"/>
      <c r="AO92" s="510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</row>
  </sheetData>
  <pageMargins left="0.7" right="0.7" top="0.75" bottom="0.75" header="0.3" footer="0.3"/>
  <pageSetup paperSize="9" scale="11" orientation="portrait" verticalDpi="196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53D77CF9-78FE-4590-9103-40C48A44BAF5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</xm:sqref>
        </x14:conditionalFormatting>
        <x14:conditionalFormatting xmlns:xm="http://schemas.microsoft.com/office/excel/2006/main">
          <x14:cfRule type="iconSet" priority="2164" id="{4A7B4656-BF1E-4804-8618-70501DB96ECC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E31:E32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_macro">
    <tabColor theme="2" tint="-9.9978637043366805E-2"/>
  </sheetPr>
  <dimension ref="A1:DW57"/>
  <sheetViews>
    <sheetView showGridLines="0" workbookViewId="0">
      <pane xSplit="6" ySplit="2" topLeftCell="G9" activePane="bottomRight" state="frozen"/>
      <selection pane="bottomRight" activeCell="G13" sqref="G13"/>
      <selection pane="bottomLeft" activeCell="A3" sqref="A3"/>
      <selection pane="topRight" activeCell="G1" sqref="G1"/>
    </sheetView>
  </sheetViews>
  <sheetFormatPr defaultColWidth="8.85546875" defaultRowHeight="10.5"/>
  <cols>
    <col min="1" max="1" width="14.85546875" style="138" bestFit="1" customWidth="1"/>
    <col min="2" max="2" width="9.85546875" style="138" bestFit="1" customWidth="1"/>
    <col min="3" max="4" width="7.85546875" style="138" customWidth="1"/>
    <col min="5" max="6" width="2.5703125" style="138" customWidth="1"/>
    <col min="7" max="127" width="9.5703125" style="138" customWidth="1"/>
    <col min="128" max="128" width="2.5703125" style="138" customWidth="1"/>
    <col min="129" max="16384" width="8.85546875" style="138"/>
  </cols>
  <sheetData>
    <row r="1" spans="1:127">
      <c r="E1" s="893">
        <f ca="1">Outputs!$D$46</f>
        <v>11028.671357008972</v>
      </c>
    </row>
    <row r="2" spans="1:127">
      <c r="A2" s="860" t="s">
        <v>848</v>
      </c>
      <c r="B2" s="863"/>
      <c r="C2" s="863"/>
      <c r="D2" s="863"/>
      <c r="E2" s="863"/>
      <c r="F2" s="862"/>
      <c r="G2" s="1066"/>
      <c r="H2" s="650"/>
      <c r="I2" s="650"/>
      <c r="J2" s="650"/>
      <c r="K2" s="650"/>
      <c r="L2" s="650"/>
      <c r="M2" s="650"/>
      <c r="N2" s="650"/>
      <c r="O2" s="650"/>
      <c r="P2" s="650"/>
      <c r="Q2" s="650"/>
      <c r="R2" s="650"/>
      <c r="S2" s="650"/>
      <c r="T2" s="650"/>
      <c r="U2" s="650"/>
      <c r="V2" s="650"/>
      <c r="W2" s="650"/>
      <c r="X2" s="650"/>
      <c r="Y2" s="650"/>
      <c r="Z2" s="650"/>
      <c r="AA2" s="650"/>
      <c r="AB2" s="650"/>
      <c r="AC2" s="650"/>
      <c r="AD2" s="650"/>
      <c r="AE2" s="650"/>
      <c r="AF2" s="650"/>
      <c r="AG2" s="650"/>
      <c r="AH2" s="650"/>
      <c r="AI2" s="650"/>
      <c r="AJ2" s="650"/>
    </row>
    <row r="3" spans="1:127">
      <c r="E3" s="893"/>
    </row>
    <row r="4" spans="1:127">
      <c r="A4" s="860" t="s">
        <v>1205</v>
      </c>
      <c r="B4" s="863"/>
      <c r="C4" s="863"/>
      <c r="D4" s="863"/>
      <c r="E4" s="863"/>
      <c r="F4" s="862"/>
    </row>
    <row r="5" spans="1:127">
      <c r="A5" s="995" t="str">
        <f>Flags!A37</f>
        <v>Beginning of Period</v>
      </c>
      <c r="E5" s="97"/>
      <c r="G5" s="1065">
        <f>Flags!G37</f>
        <v>46934</v>
      </c>
      <c r="H5" s="1065">
        <f>Flags!H37</f>
        <v>46935</v>
      </c>
      <c r="I5" s="1065">
        <f>Flags!I37</f>
        <v>46966</v>
      </c>
      <c r="J5" s="1065">
        <f>Flags!J37</f>
        <v>46997</v>
      </c>
      <c r="K5" s="1065">
        <f>Flags!K37</f>
        <v>47027</v>
      </c>
      <c r="L5" s="1065">
        <f>Flags!L37</f>
        <v>47058</v>
      </c>
      <c r="M5" s="1065">
        <f>Flags!M37</f>
        <v>47088</v>
      </c>
      <c r="N5" s="1065">
        <f>Flags!N37</f>
        <v>47119</v>
      </c>
      <c r="O5" s="1065">
        <f>Flags!O37</f>
        <v>47150</v>
      </c>
      <c r="P5" s="1065">
        <f>Flags!P37</f>
        <v>47178</v>
      </c>
      <c r="Q5" s="1065">
        <f>Flags!Q37</f>
        <v>47209</v>
      </c>
      <c r="R5" s="1065">
        <f>Flags!R37</f>
        <v>47239</v>
      </c>
      <c r="S5" s="1065">
        <f>Flags!S37</f>
        <v>47270</v>
      </c>
      <c r="T5" s="1065">
        <f>Flags!T37</f>
        <v>47300</v>
      </c>
      <c r="U5" s="1065">
        <f>Flags!U37</f>
        <v>47331</v>
      </c>
      <c r="V5" s="1065">
        <f>Flags!V37</f>
        <v>47362</v>
      </c>
      <c r="W5" s="1065">
        <f>Flags!W37</f>
        <v>47392</v>
      </c>
      <c r="X5" s="1065">
        <f>Flags!X37</f>
        <v>47423</v>
      </c>
      <c r="Y5" s="1065">
        <f>Flags!Y37</f>
        <v>47453</v>
      </c>
      <c r="Z5" s="1065">
        <f>Flags!Z37</f>
        <v>47484</v>
      </c>
      <c r="AA5" s="1065">
        <f>Flags!AA37</f>
        <v>47515</v>
      </c>
      <c r="AB5" s="1065">
        <f>Flags!AB37</f>
        <v>47543</v>
      </c>
      <c r="AC5" s="1065">
        <f>Flags!AC37</f>
        <v>47574</v>
      </c>
      <c r="AD5" s="1065">
        <f>Flags!AD37</f>
        <v>47604</v>
      </c>
      <c r="AE5" s="1065">
        <f>Flags!AE37</f>
        <v>47635</v>
      </c>
      <c r="AF5" s="1065">
        <f>Flags!AF37</f>
        <v>47665</v>
      </c>
      <c r="AG5" s="1065">
        <f>Flags!AG37</f>
        <v>47696</v>
      </c>
      <c r="AH5" s="1065">
        <f>Flags!AH37</f>
        <v>47727</v>
      </c>
      <c r="AI5" s="1065">
        <f>Flags!AI37</f>
        <v>47757</v>
      </c>
      <c r="AJ5" s="1065">
        <f>Flags!AJ37</f>
        <v>47788</v>
      </c>
      <c r="AK5" s="995"/>
      <c r="AL5" s="971"/>
      <c r="AM5" s="971"/>
      <c r="AN5" s="971"/>
      <c r="AO5" s="971"/>
      <c r="AP5" s="971"/>
      <c r="AQ5" s="971"/>
      <c r="AR5" s="971"/>
      <c r="AS5" s="971"/>
      <c r="AT5" s="971"/>
      <c r="AU5" s="971"/>
      <c r="AV5" s="971"/>
      <c r="AW5" s="971"/>
      <c r="AX5" s="971"/>
      <c r="AY5" s="971"/>
      <c r="AZ5" s="971"/>
      <c r="BA5" s="971"/>
      <c r="BB5" s="971"/>
      <c r="BC5" s="971"/>
      <c r="BD5" s="971"/>
      <c r="BE5" s="971"/>
      <c r="BF5" s="971"/>
      <c r="BG5" s="971"/>
      <c r="BH5" s="971"/>
      <c r="BI5" s="971"/>
      <c r="BJ5" s="971"/>
      <c r="BK5" s="971"/>
      <c r="BL5" s="971"/>
      <c r="BM5" s="971"/>
      <c r="BN5" s="971"/>
      <c r="BO5" s="971"/>
      <c r="BP5" s="971"/>
      <c r="BQ5" s="971"/>
      <c r="BR5" s="971"/>
      <c r="BS5" s="971"/>
      <c r="BT5" s="971"/>
      <c r="BU5" s="971"/>
      <c r="BV5" s="971"/>
      <c r="BW5" s="971"/>
      <c r="BX5" s="971"/>
      <c r="BY5" s="971"/>
      <c r="BZ5" s="971"/>
      <c r="CA5" s="971"/>
      <c r="CB5" s="971"/>
      <c r="CC5" s="971"/>
      <c r="CD5" s="971"/>
      <c r="CE5" s="971"/>
      <c r="CF5" s="971"/>
      <c r="CG5" s="971"/>
      <c r="CH5" s="971"/>
      <c r="CI5" s="971"/>
      <c r="CJ5" s="971"/>
      <c r="CK5" s="971"/>
      <c r="CL5" s="971"/>
      <c r="CM5" s="971"/>
      <c r="CN5" s="971"/>
      <c r="CO5" s="971"/>
      <c r="CP5" s="971"/>
      <c r="CQ5" s="971"/>
      <c r="CR5" s="971"/>
      <c r="CS5" s="971"/>
      <c r="CT5" s="971"/>
      <c r="CU5" s="971"/>
      <c r="CV5" s="971"/>
      <c r="CW5" s="971"/>
      <c r="CX5" s="971"/>
      <c r="CY5" s="971"/>
      <c r="CZ5" s="971"/>
      <c r="DA5" s="971"/>
      <c r="DB5" s="971"/>
      <c r="DC5" s="971"/>
      <c r="DD5" s="971"/>
      <c r="DE5" s="971"/>
      <c r="DF5" s="971"/>
      <c r="DG5" s="971"/>
      <c r="DH5" s="971"/>
      <c r="DI5" s="971"/>
      <c r="DJ5" s="971"/>
      <c r="DK5" s="971"/>
      <c r="DL5" s="971"/>
      <c r="DM5" s="971"/>
      <c r="DN5" s="971"/>
      <c r="DO5" s="971"/>
      <c r="DP5" s="971"/>
      <c r="DQ5" s="971"/>
      <c r="DR5" s="971"/>
      <c r="DS5" s="971"/>
      <c r="DT5" s="971"/>
      <c r="DU5" s="971"/>
      <c r="DV5" s="971"/>
      <c r="DW5" s="971"/>
    </row>
    <row r="6" spans="1:127">
      <c r="A6" s="995" t="str">
        <f>Flags!A38</f>
        <v>End of Period</v>
      </c>
      <c r="E6" s="97"/>
      <c r="G6" s="971">
        <f>Flags!G38</f>
        <v>46934</v>
      </c>
      <c r="H6" s="971">
        <f>Flags!H38</f>
        <v>46965</v>
      </c>
      <c r="I6" s="971">
        <f>Flags!I38</f>
        <v>46996</v>
      </c>
      <c r="J6" s="971">
        <f>Flags!J38</f>
        <v>47026</v>
      </c>
      <c r="K6" s="971">
        <f>Flags!K38</f>
        <v>47057</v>
      </c>
      <c r="L6" s="971">
        <f>Flags!L38</f>
        <v>47087</v>
      </c>
      <c r="M6" s="971">
        <f>Flags!M38</f>
        <v>47118</v>
      </c>
      <c r="N6" s="971">
        <f>Flags!N38</f>
        <v>47149</v>
      </c>
      <c r="O6" s="971">
        <f>Flags!O38</f>
        <v>47177</v>
      </c>
      <c r="P6" s="971">
        <f>Flags!P38</f>
        <v>47208</v>
      </c>
      <c r="Q6" s="971">
        <f>Flags!Q38</f>
        <v>47238</v>
      </c>
      <c r="R6" s="971">
        <f>Flags!R38</f>
        <v>47269</v>
      </c>
      <c r="S6" s="971">
        <f>Flags!S38</f>
        <v>47299</v>
      </c>
      <c r="T6" s="971">
        <f>Flags!T38</f>
        <v>47330</v>
      </c>
      <c r="U6" s="971">
        <f>Flags!U38</f>
        <v>47361</v>
      </c>
      <c r="V6" s="971">
        <f>Flags!V38</f>
        <v>47391</v>
      </c>
      <c r="W6" s="971">
        <f>Flags!W38</f>
        <v>47422</v>
      </c>
      <c r="X6" s="971">
        <f>Flags!X38</f>
        <v>47452</v>
      </c>
      <c r="Y6" s="971">
        <f>Flags!Y38</f>
        <v>47483</v>
      </c>
      <c r="Z6" s="971">
        <f>Flags!Z38</f>
        <v>47514</v>
      </c>
      <c r="AA6" s="971">
        <f>Flags!AA38</f>
        <v>47542</v>
      </c>
      <c r="AB6" s="971">
        <f>Flags!AB38</f>
        <v>47573</v>
      </c>
      <c r="AC6" s="971">
        <f>Flags!AC38</f>
        <v>47603</v>
      </c>
      <c r="AD6" s="971">
        <f>Flags!AD38</f>
        <v>47634</v>
      </c>
      <c r="AE6" s="971">
        <f>Flags!AE38</f>
        <v>47664</v>
      </c>
      <c r="AF6" s="971">
        <f>Flags!AF38</f>
        <v>47695</v>
      </c>
      <c r="AG6" s="971">
        <f>Flags!AG38</f>
        <v>47726</v>
      </c>
      <c r="AH6" s="971">
        <f>Flags!AH38</f>
        <v>47756</v>
      </c>
      <c r="AI6" s="971">
        <f>Flags!AI38</f>
        <v>47787</v>
      </c>
      <c r="AJ6" s="971">
        <f>Flags!AJ38</f>
        <v>47817</v>
      </c>
      <c r="AK6" s="995"/>
      <c r="AL6" s="971"/>
      <c r="AM6" s="971"/>
      <c r="AN6" s="971"/>
      <c r="AO6" s="971"/>
      <c r="AP6" s="971"/>
      <c r="AQ6" s="971"/>
      <c r="AR6" s="971"/>
      <c r="AS6" s="971"/>
      <c r="AT6" s="971"/>
      <c r="AU6" s="971"/>
      <c r="AV6" s="971"/>
      <c r="AW6" s="971"/>
      <c r="AX6" s="971"/>
      <c r="AY6" s="971"/>
      <c r="AZ6" s="971"/>
      <c r="BA6" s="971"/>
      <c r="BB6" s="971"/>
      <c r="BC6" s="971"/>
      <c r="BD6" s="971"/>
      <c r="BE6" s="971"/>
      <c r="BF6" s="971"/>
      <c r="BG6" s="971"/>
      <c r="BH6" s="971"/>
      <c r="BI6" s="971"/>
      <c r="BJ6" s="971"/>
      <c r="BK6" s="971"/>
      <c r="BL6" s="971"/>
      <c r="BM6" s="971"/>
      <c r="BN6" s="971"/>
      <c r="BO6" s="971"/>
      <c r="BP6" s="971"/>
      <c r="BQ6" s="971"/>
      <c r="BR6" s="971"/>
      <c r="BS6" s="971"/>
      <c r="BT6" s="971"/>
      <c r="BU6" s="971"/>
      <c r="BV6" s="971"/>
      <c r="BW6" s="971"/>
      <c r="BX6" s="971"/>
      <c r="BY6" s="971"/>
      <c r="BZ6" s="971"/>
      <c r="CA6" s="971"/>
      <c r="CB6" s="971"/>
      <c r="CC6" s="971"/>
      <c r="CD6" s="971"/>
      <c r="CE6" s="971"/>
      <c r="CF6" s="971"/>
      <c r="CG6" s="971"/>
      <c r="CH6" s="971"/>
      <c r="CI6" s="971"/>
      <c r="CJ6" s="971"/>
      <c r="CK6" s="971"/>
      <c r="CL6" s="971"/>
      <c r="CM6" s="971"/>
      <c r="CN6" s="971"/>
      <c r="CO6" s="971"/>
      <c r="CP6" s="971"/>
      <c r="CQ6" s="971"/>
      <c r="CR6" s="971"/>
      <c r="CS6" s="971"/>
      <c r="CT6" s="971"/>
      <c r="CU6" s="971"/>
      <c r="CV6" s="971"/>
      <c r="CW6" s="971"/>
      <c r="CX6" s="971"/>
      <c r="CY6" s="971"/>
      <c r="CZ6" s="971"/>
      <c r="DA6" s="971"/>
      <c r="DB6" s="971"/>
      <c r="DC6" s="971"/>
      <c r="DD6" s="971"/>
      <c r="DE6" s="971"/>
      <c r="DF6" s="971"/>
      <c r="DG6" s="971"/>
      <c r="DH6" s="971"/>
      <c r="DI6" s="971"/>
      <c r="DJ6" s="971"/>
      <c r="DK6" s="971"/>
      <c r="DL6" s="971"/>
      <c r="DM6" s="971"/>
      <c r="DN6" s="971"/>
      <c r="DO6" s="971"/>
      <c r="DP6" s="971"/>
      <c r="DQ6" s="971"/>
      <c r="DR6" s="971"/>
      <c r="DS6" s="971"/>
      <c r="DT6" s="971"/>
      <c r="DU6" s="971"/>
      <c r="DV6" s="971"/>
      <c r="DW6" s="971"/>
    </row>
    <row r="7" spans="1:127">
      <c r="A7" s="995" t="str">
        <f>Flags!A39</f>
        <v>Month of Year</v>
      </c>
      <c r="E7" s="97"/>
      <c r="G7" s="972">
        <f>Flags!G39</f>
        <v>6</v>
      </c>
      <c r="H7" s="972">
        <f>Flags!H39</f>
        <v>7</v>
      </c>
      <c r="I7" s="972">
        <f>Flags!I39</f>
        <v>8</v>
      </c>
      <c r="J7" s="972">
        <f>Flags!J39</f>
        <v>9</v>
      </c>
      <c r="K7" s="972">
        <f>Flags!K39</f>
        <v>10</v>
      </c>
      <c r="L7" s="972">
        <f>Flags!L39</f>
        <v>11</v>
      </c>
      <c r="M7" s="972">
        <f>Flags!M39</f>
        <v>12</v>
      </c>
      <c r="N7" s="972">
        <f>Flags!N39</f>
        <v>1</v>
      </c>
      <c r="O7" s="972">
        <f>Flags!O39</f>
        <v>2</v>
      </c>
      <c r="P7" s="972">
        <f>Flags!P39</f>
        <v>3</v>
      </c>
      <c r="Q7" s="972">
        <f>Flags!Q39</f>
        <v>4</v>
      </c>
      <c r="R7" s="972">
        <f>Flags!R39</f>
        <v>5</v>
      </c>
      <c r="S7" s="972">
        <f>Flags!S39</f>
        <v>6</v>
      </c>
      <c r="T7" s="972">
        <f>Flags!T39</f>
        <v>7</v>
      </c>
      <c r="U7" s="972">
        <f>Flags!U39</f>
        <v>8</v>
      </c>
      <c r="V7" s="972">
        <f>Flags!V39</f>
        <v>9</v>
      </c>
      <c r="W7" s="972">
        <f>Flags!W39</f>
        <v>10</v>
      </c>
      <c r="X7" s="972">
        <f>Flags!X39</f>
        <v>11</v>
      </c>
      <c r="Y7" s="972">
        <f>Flags!Y39</f>
        <v>12</v>
      </c>
      <c r="Z7" s="972">
        <f>Flags!Z39</f>
        <v>1</v>
      </c>
      <c r="AA7" s="972">
        <f>Flags!AA39</f>
        <v>2</v>
      </c>
      <c r="AB7" s="972">
        <f>Flags!AB39</f>
        <v>3</v>
      </c>
      <c r="AC7" s="972">
        <f>Flags!AC39</f>
        <v>4</v>
      </c>
      <c r="AD7" s="972">
        <f>Flags!AD39</f>
        <v>5</v>
      </c>
      <c r="AE7" s="972">
        <f>Flags!AE39</f>
        <v>6</v>
      </c>
      <c r="AF7" s="972">
        <f>Flags!AF39</f>
        <v>7</v>
      </c>
      <c r="AG7" s="972">
        <f>Flags!AG39</f>
        <v>8</v>
      </c>
      <c r="AH7" s="972">
        <f>Flags!AH39</f>
        <v>9</v>
      </c>
      <c r="AI7" s="972">
        <f>Flags!AI39</f>
        <v>10</v>
      </c>
      <c r="AJ7" s="972">
        <f>Flags!AJ39</f>
        <v>11</v>
      </c>
      <c r="AK7" s="995"/>
      <c r="AL7" s="1000"/>
      <c r="AM7" s="1000"/>
      <c r="AN7" s="1000"/>
      <c r="AO7" s="1000"/>
      <c r="AP7" s="1000"/>
      <c r="AQ7" s="1000"/>
      <c r="AR7" s="1000"/>
      <c r="AS7" s="1000"/>
      <c r="AT7" s="1000"/>
      <c r="AU7" s="1000"/>
      <c r="AV7" s="1000"/>
      <c r="AW7" s="1000"/>
      <c r="AX7" s="1000"/>
      <c r="AY7" s="1000"/>
      <c r="AZ7" s="1000"/>
      <c r="BA7" s="1000"/>
      <c r="BB7" s="1000"/>
      <c r="BC7" s="1000"/>
      <c r="BD7" s="1000"/>
      <c r="BE7" s="1000"/>
      <c r="BF7" s="1000"/>
      <c r="BG7" s="1000"/>
      <c r="BH7" s="1000"/>
      <c r="BI7" s="1000"/>
      <c r="BJ7" s="1000"/>
      <c r="BK7" s="1000"/>
      <c r="BL7" s="1000"/>
      <c r="BM7" s="1000"/>
      <c r="BN7" s="1000"/>
      <c r="BO7" s="1000"/>
      <c r="BP7" s="1000"/>
      <c r="BQ7" s="1000"/>
      <c r="BR7" s="1000"/>
      <c r="BS7" s="1000"/>
      <c r="BT7" s="1000"/>
      <c r="BU7" s="1000"/>
      <c r="BV7" s="1000"/>
      <c r="BW7" s="1000"/>
      <c r="BX7" s="1000"/>
      <c r="BY7" s="1000"/>
      <c r="BZ7" s="1000"/>
      <c r="CA7" s="1000"/>
      <c r="CB7" s="1000"/>
      <c r="CC7" s="1000"/>
      <c r="CD7" s="1000"/>
      <c r="CE7" s="1000"/>
      <c r="CF7" s="1000"/>
      <c r="CG7" s="1000"/>
      <c r="CH7" s="1000"/>
      <c r="CI7" s="1000"/>
      <c r="CJ7" s="1000"/>
      <c r="CK7" s="1000"/>
      <c r="CL7" s="1000"/>
      <c r="CM7" s="1000"/>
      <c r="CN7" s="1000"/>
      <c r="CO7" s="1000"/>
      <c r="CP7" s="1000"/>
      <c r="CQ7" s="1000"/>
      <c r="CR7" s="1000"/>
      <c r="CS7" s="1000"/>
      <c r="CT7" s="1000"/>
      <c r="CU7" s="1000"/>
      <c r="CV7" s="1000"/>
      <c r="CW7" s="1000"/>
      <c r="CX7" s="1000"/>
      <c r="CY7" s="1000"/>
      <c r="CZ7" s="1000"/>
      <c r="DA7" s="1000"/>
      <c r="DB7" s="1000"/>
      <c r="DC7" s="1000"/>
      <c r="DD7" s="1000"/>
      <c r="DE7" s="1000"/>
      <c r="DF7" s="1000"/>
      <c r="DG7" s="1000"/>
      <c r="DH7" s="1000"/>
      <c r="DI7" s="1000"/>
      <c r="DJ7" s="1000"/>
      <c r="DK7" s="1000"/>
      <c r="DL7" s="1000"/>
      <c r="DM7" s="1000"/>
      <c r="DN7" s="1000"/>
      <c r="DO7" s="1000"/>
      <c r="DP7" s="1000"/>
      <c r="DQ7" s="1000"/>
      <c r="DR7" s="1000"/>
      <c r="DS7" s="1000"/>
      <c r="DT7" s="1000"/>
      <c r="DU7" s="1000"/>
      <c r="DV7" s="1000"/>
      <c r="DW7" s="1000"/>
    </row>
    <row r="8" spans="1:127">
      <c r="A8" s="995" t="str">
        <f>Flags!A40</f>
        <v>Month of Construction</v>
      </c>
      <c r="E8" s="97"/>
      <c r="G8" s="1077">
        <f>Flags!G40</f>
        <v>1</v>
      </c>
      <c r="H8" s="1077">
        <f>Flags!H40</f>
        <v>2</v>
      </c>
      <c r="I8" s="1077">
        <f>Flags!I40</f>
        <v>3</v>
      </c>
      <c r="J8" s="1077">
        <f>Flags!J40</f>
        <v>4</v>
      </c>
      <c r="K8" s="1077">
        <f>Flags!K40</f>
        <v>5</v>
      </c>
      <c r="L8" s="1077">
        <f>Flags!L40</f>
        <v>6</v>
      </c>
      <c r="M8" s="1077">
        <f>Flags!M40</f>
        <v>7</v>
      </c>
      <c r="N8" s="1077">
        <f>Flags!N40</f>
        <v>8</v>
      </c>
      <c r="O8" s="1077">
        <f>Flags!O40</f>
        <v>9</v>
      </c>
      <c r="P8" s="1077">
        <f>Flags!P40</f>
        <v>10</v>
      </c>
      <c r="Q8" s="1077">
        <f>Flags!Q40</f>
        <v>11</v>
      </c>
      <c r="R8" s="1077">
        <f>Flags!R40</f>
        <v>12</v>
      </c>
      <c r="S8" s="1077">
        <f>Flags!S40</f>
        <v>13</v>
      </c>
      <c r="T8" s="1077">
        <f>Flags!T40</f>
        <v>14</v>
      </c>
      <c r="U8" s="1077">
        <f>Flags!U40</f>
        <v>15</v>
      </c>
      <c r="V8" s="1077">
        <f>Flags!V40</f>
        <v>16</v>
      </c>
      <c r="W8" s="1077">
        <f>Flags!W40</f>
        <v>17</v>
      </c>
      <c r="X8" s="1077">
        <f>Flags!X40</f>
        <v>18</v>
      </c>
      <c r="Y8" s="1077">
        <f>Flags!Y40</f>
        <v>19</v>
      </c>
      <c r="Z8" s="1077">
        <f>Flags!Z40</f>
        <v>20</v>
      </c>
      <c r="AA8" s="1077">
        <f>Flags!AA40</f>
        <v>21</v>
      </c>
      <c r="AB8" s="1077">
        <f>Flags!AB40</f>
        <v>22</v>
      </c>
      <c r="AC8" s="1077">
        <f>Flags!AC40</f>
        <v>23</v>
      </c>
      <c r="AD8" s="1077">
        <f>Flags!AD40</f>
        <v>24</v>
      </c>
      <c r="AE8" s="1077">
        <f>Flags!AE40</f>
        <v>25</v>
      </c>
      <c r="AF8" s="1077">
        <f>Flags!AF40</f>
        <v>26</v>
      </c>
      <c r="AG8" s="1077">
        <f>Flags!AG40</f>
        <v>27</v>
      </c>
      <c r="AH8" s="1077">
        <f>Flags!AH40</f>
        <v>28</v>
      </c>
      <c r="AI8" s="1077">
        <f>Flags!AI40</f>
        <v>29</v>
      </c>
      <c r="AJ8" s="1077">
        <f>Flags!AJ40</f>
        <v>30</v>
      </c>
      <c r="AK8" s="995"/>
      <c r="AL8" s="1001"/>
      <c r="AM8" s="1001"/>
      <c r="AN8" s="1001"/>
      <c r="AO8" s="1001"/>
      <c r="AP8" s="1001"/>
      <c r="AQ8" s="1001"/>
      <c r="AR8" s="1001"/>
      <c r="AS8" s="1001"/>
      <c r="AT8" s="1001"/>
      <c r="AU8" s="1001"/>
      <c r="AV8" s="1001"/>
      <c r="AW8" s="1001"/>
      <c r="AX8" s="1001"/>
      <c r="AY8" s="1001"/>
      <c r="AZ8" s="1001"/>
      <c r="BA8" s="1001"/>
      <c r="BB8" s="1001"/>
      <c r="BC8" s="1001"/>
      <c r="BD8" s="1001"/>
      <c r="BE8" s="1001"/>
      <c r="BF8" s="1001"/>
      <c r="BG8" s="1001"/>
      <c r="BH8" s="1001"/>
      <c r="BI8" s="1001"/>
      <c r="BJ8" s="1001"/>
      <c r="BK8" s="1001"/>
      <c r="BL8" s="1001"/>
      <c r="BM8" s="1001"/>
      <c r="BN8" s="1001"/>
      <c r="BO8" s="1001"/>
      <c r="BP8" s="1001"/>
      <c r="BQ8" s="1001"/>
      <c r="BR8" s="1001"/>
      <c r="BS8" s="1001"/>
      <c r="BT8" s="1001"/>
      <c r="BU8" s="1001"/>
      <c r="BV8" s="1001"/>
      <c r="BW8" s="1001"/>
      <c r="BX8" s="1001"/>
      <c r="BY8" s="1001"/>
      <c r="BZ8" s="1001"/>
      <c r="CA8" s="1001"/>
      <c r="CB8" s="1001"/>
      <c r="CC8" s="1001"/>
      <c r="CD8" s="1001"/>
      <c r="CE8" s="1001"/>
      <c r="CF8" s="1001"/>
      <c r="CG8" s="1001"/>
      <c r="CH8" s="1001"/>
      <c r="CI8" s="1001"/>
      <c r="CJ8" s="1001"/>
      <c r="CK8" s="1001"/>
      <c r="CL8" s="1001"/>
      <c r="CM8" s="1001"/>
      <c r="CN8" s="1001"/>
      <c r="CO8" s="1001"/>
      <c r="CP8" s="1001"/>
      <c r="CQ8" s="1001"/>
      <c r="CR8" s="1001"/>
      <c r="CS8" s="1001"/>
      <c r="CT8" s="1001"/>
      <c r="CU8" s="1001"/>
      <c r="CV8" s="1001"/>
      <c r="CW8" s="1001"/>
      <c r="CX8" s="1001"/>
      <c r="CY8" s="1001"/>
      <c r="CZ8" s="1001"/>
      <c r="DA8" s="1001"/>
      <c r="DB8" s="1001"/>
      <c r="DC8" s="1001"/>
      <c r="DD8" s="1001"/>
      <c r="DE8" s="1001"/>
      <c r="DF8" s="1001"/>
      <c r="DG8" s="1001"/>
      <c r="DH8" s="1001"/>
      <c r="DI8" s="1001"/>
      <c r="DJ8" s="1001"/>
      <c r="DK8" s="1001"/>
      <c r="DL8" s="1001"/>
      <c r="DM8" s="1001"/>
      <c r="DN8" s="1001"/>
      <c r="DO8" s="1001"/>
      <c r="DP8" s="1001"/>
      <c r="DQ8" s="1001"/>
      <c r="DR8" s="1001"/>
      <c r="DS8" s="1001"/>
      <c r="DT8" s="1001"/>
      <c r="DU8" s="1001"/>
      <c r="DV8" s="1001"/>
      <c r="DW8" s="1001"/>
    </row>
    <row r="10" spans="1:127">
      <c r="A10" s="649" t="s">
        <v>1206</v>
      </c>
      <c r="B10" s="650"/>
      <c r="C10" s="650"/>
      <c r="D10" s="650"/>
      <c r="E10" s="651">
        <f ca="1">ABS(H11-G11)+ABS(H12-G12)+ABS(D18-D17)+ABS(H13-G13)+ABS(H14-G14)</f>
        <v>0.74321410503307561</v>
      </c>
      <c r="F10" s="650"/>
      <c r="G10" s="650"/>
      <c r="H10" s="650"/>
    </row>
    <row r="11" spans="1:127">
      <c r="A11" s="303" t="str">
        <f>IDC!A55</f>
        <v>Akuo Carbon Fund IDCs</v>
      </c>
      <c r="F11" s="303"/>
      <c r="G11" s="811">
        <f ca="1">SUM(IDC!H55:AD55)</f>
        <v>0</v>
      </c>
      <c r="H11" s="270">
        <v>0</v>
      </c>
    </row>
    <row r="12" spans="1:127">
      <c r="A12" s="303" t="str">
        <f>IDC!A56</f>
        <v>Akuo Carbon Fund Commitment Fees</v>
      </c>
      <c r="F12" s="303"/>
      <c r="G12" s="811">
        <f ca="1">SUM(IDC!H56:AD56)</f>
        <v>0</v>
      </c>
      <c r="H12" s="270">
        <v>0</v>
      </c>
    </row>
    <row r="13" spans="1:127">
      <c r="A13" s="303" t="str">
        <f>IDC!A57</f>
        <v>Senior Debt IDCs</v>
      </c>
      <c r="F13" s="303"/>
      <c r="G13" s="811">
        <f ca="1">SUM(IDC!H57:AD57)</f>
        <v>1520.3051321075397</v>
      </c>
      <c r="H13" s="270">
        <v>1519.5639355026769</v>
      </c>
    </row>
    <row r="14" spans="1:127">
      <c r="A14" s="303" t="str">
        <f>IDC!A58</f>
        <v>Senior Debt Commitment Fees</v>
      </c>
      <c r="F14" s="303"/>
      <c r="G14" s="811">
        <f ca="1">SUM(IDC!H58:AD58)</f>
        <v>166.71995298457077</v>
      </c>
      <c r="H14" s="270">
        <v>166.7179354844005</v>
      </c>
    </row>
    <row r="15" spans="1:127">
      <c r="A15" s="303"/>
    </row>
    <row r="16" spans="1:127">
      <c r="A16" s="649" t="s">
        <v>427</v>
      </c>
      <c r="B16" s="650"/>
      <c r="C16" s="650"/>
      <c r="D16" s="650"/>
      <c r="E16" s="650"/>
      <c r="F16" s="650"/>
      <c r="G16" s="650"/>
      <c r="H16" s="650"/>
      <c r="I16" s="650"/>
      <c r="J16" s="650"/>
      <c r="K16" s="650"/>
      <c r="L16" s="650"/>
      <c r="M16" s="650"/>
      <c r="N16" s="650"/>
      <c r="O16" s="650"/>
      <c r="P16" s="650"/>
      <c r="Q16" s="650"/>
      <c r="R16" s="650"/>
      <c r="S16" s="650"/>
      <c r="T16" s="650"/>
      <c r="U16" s="650"/>
      <c r="V16" s="650"/>
      <c r="W16" s="650"/>
      <c r="X16" s="650"/>
      <c r="Y16" s="650"/>
      <c r="Z16" s="650"/>
      <c r="AA16" s="650"/>
      <c r="AB16" s="650"/>
      <c r="AC16" s="650"/>
      <c r="AD16" s="650"/>
      <c r="AE16" s="650"/>
      <c r="AF16" s="650"/>
      <c r="AG16" s="650"/>
      <c r="AH16" s="650"/>
      <c r="AI16" s="650"/>
      <c r="AJ16" s="650"/>
    </row>
    <row r="17" spans="1:127">
      <c r="A17" s="303" t="s">
        <v>1207</v>
      </c>
      <c r="D17" s="459">
        <f ca="1">SUM(G17:AK17)</f>
        <v>0</v>
      </c>
      <c r="E17" s="459"/>
      <c r="G17" s="989">
        <f ca="1">SUM(IDC!G72:G73)</f>
        <v>0</v>
      </c>
      <c r="H17" s="989">
        <f ca="1">SUM(IDC!H72:H73)</f>
        <v>0</v>
      </c>
      <c r="I17" s="989">
        <f ca="1">SUM(IDC!I72:I73)</f>
        <v>0</v>
      </c>
      <c r="J17" s="989">
        <f ca="1">SUM(IDC!J72:J73)</f>
        <v>0</v>
      </c>
      <c r="K17" s="989">
        <f ca="1">SUM(IDC!K72:K73)</f>
        <v>0</v>
      </c>
      <c r="L17" s="989">
        <f ca="1">SUM(IDC!L72:L73)</f>
        <v>0</v>
      </c>
      <c r="M17" s="989">
        <f ca="1">SUM(IDC!M72:M73)</f>
        <v>0</v>
      </c>
      <c r="N17" s="989">
        <f ca="1">SUM(IDC!N72:N73)</f>
        <v>0</v>
      </c>
      <c r="O17" s="989">
        <f ca="1">SUM(IDC!O72:O73)</f>
        <v>0</v>
      </c>
      <c r="P17" s="989">
        <f ca="1">SUM(IDC!P72:P73)</f>
        <v>0</v>
      </c>
      <c r="Q17" s="989">
        <f ca="1">SUM(IDC!Q72:Q73)</f>
        <v>0</v>
      </c>
      <c r="R17" s="989">
        <f ca="1">SUM(IDC!R72:R73)</f>
        <v>0</v>
      </c>
      <c r="S17" s="989">
        <f ca="1">SUM(IDC!S72:S73)</f>
        <v>0</v>
      </c>
      <c r="T17" s="989">
        <f ca="1">SUM(IDC!T72:T73)</f>
        <v>0</v>
      </c>
      <c r="U17" s="989">
        <f ca="1">SUM(IDC!U72:U73)</f>
        <v>0</v>
      </c>
      <c r="V17" s="989">
        <f ca="1">SUM(IDC!V72:V73)</f>
        <v>0</v>
      </c>
      <c r="W17" s="989">
        <f ca="1">SUM(IDC!W72:W73)</f>
        <v>0</v>
      </c>
      <c r="X17" s="989">
        <f ca="1">SUM(IDC!X72:X73)</f>
        <v>0</v>
      </c>
      <c r="Y17" s="989">
        <f ca="1">SUM(IDC!Y72:Y73)</f>
        <v>0</v>
      </c>
      <c r="Z17" s="989">
        <f ca="1">SUM(IDC!Z72:Z73)</f>
        <v>0</v>
      </c>
      <c r="AA17" s="989">
        <f ca="1">SUM(IDC!AA72:AA73)</f>
        <v>0</v>
      </c>
      <c r="AB17" s="989">
        <f ca="1">SUM(IDC!AB72:AB73)</f>
        <v>0</v>
      </c>
      <c r="AC17" s="989">
        <f ca="1">SUM(IDC!AC72:AC73)</f>
        <v>0</v>
      </c>
      <c r="AD17" s="989">
        <f ca="1">SUM(IDC!AD72:AD73)</f>
        <v>0</v>
      </c>
      <c r="AE17" s="989">
        <f ca="1">SUM(IDC!AE72:AE73)</f>
        <v>0</v>
      </c>
      <c r="AF17" s="989">
        <f ca="1">SUM(IDC!AF72:AF73)</f>
        <v>0</v>
      </c>
      <c r="AG17" s="989">
        <f ca="1">SUM(IDC!AG72:AG73)</f>
        <v>0</v>
      </c>
      <c r="AH17" s="989">
        <f ca="1">SUM(IDC!AH72:AH73)</f>
        <v>0</v>
      </c>
      <c r="AI17" s="989">
        <f ca="1">SUM(IDC!AI72:AI73)</f>
        <v>0</v>
      </c>
      <c r="AJ17" s="989">
        <f ca="1">SUM(IDC!AJ72:AJ73)</f>
        <v>0</v>
      </c>
      <c r="AK17" s="810"/>
      <c r="AL17" s="547"/>
      <c r="AM17" s="547"/>
      <c r="AN17" s="547"/>
      <c r="AO17" s="547"/>
      <c r="AP17" s="547"/>
      <c r="AQ17" s="547"/>
      <c r="AR17" s="547"/>
      <c r="AS17" s="547"/>
      <c r="AT17" s="547"/>
      <c r="AU17" s="547"/>
      <c r="AV17" s="547"/>
      <c r="AW17" s="547"/>
      <c r="AX17" s="547"/>
      <c r="AY17" s="547"/>
      <c r="AZ17" s="547"/>
      <c r="BA17" s="547"/>
      <c r="BB17" s="547"/>
      <c r="BC17" s="547"/>
      <c r="BD17" s="547"/>
      <c r="BE17" s="547"/>
      <c r="BF17" s="547"/>
      <c r="BG17" s="547"/>
      <c r="BH17" s="547"/>
      <c r="BI17" s="547"/>
      <c r="BJ17" s="547"/>
      <c r="BK17" s="547"/>
      <c r="BL17" s="547"/>
      <c r="BM17" s="547"/>
      <c r="BN17" s="547"/>
      <c r="BO17" s="547"/>
      <c r="BP17" s="547"/>
      <c r="BQ17" s="547"/>
      <c r="BR17" s="547"/>
      <c r="BS17" s="547"/>
      <c r="BT17" s="547"/>
      <c r="BU17" s="547"/>
      <c r="BV17" s="547"/>
      <c r="BW17" s="547"/>
      <c r="BX17" s="547"/>
      <c r="BY17" s="547"/>
      <c r="BZ17" s="547"/>
      <c r="CA17" s="547"/>
      <c r="CB17" s="547"/>
      <c r="CC17" s="547"/>
      <c r="CD17" s="547"/>
      <c r="CE17" s="547"/>
      <c r="CF17" s="547"/>
      <c r="CG17" s="547"/>
      <c r="CH17" s="547"/>
      <c r="CI17" s="547"/>
      <c r="CJ17" s="547"/>
      <c r="CK17" s="547"/>
      <c r="CL17" s="547"/>
      <c r="CM17" s="547"/>
      <c r="CN17" s="547"/>
      <c r="CO17" s="547"/>
      <c r="CP17" s="547"/>
      <c r="CQ17" s="547"/>
      <c r="CR17" s="547"/>
      <c r="CS17" s="547"/>
      <c r="CT17" s="547"/>
      <c r="CU17" s="547"/>
      <c r="CV17" s="547"/>
      <c r="CW17" s="547"/>
      <c r="CX17" s="547"/>
      <c r="CY17" s="547"/>
      <c r="CZ17" s="547"/>
      <c r="DA17" s="547"/>
      <c r="DB17" s="547"/>
      <c r="DC17" s="547"/>
      <c r="DD17" s="547"/>
      <c r="DE17" s="547"/>
      <c r="DF17" s="547"/>
      <c r="DG17" s="547"/>
      <c r="DH17" s="547"/>
      <c r="DI17" s="547"/>
      <c r="DJ17" s="547"/>
      <c r="DK17" s="547"/>
      <c r="DL17" s="547"/>
      <c r="DM17" s="547"/>
      <c r="DN17" s="547"/>
      <c r="DO17" s="547"/>
      <c r="DP17" s="547"/>
      <c r="DQ17" s="547"/>
      <c r="DR17" s="547"/>
      <c r="DS17" s="547"/>
      <c r="DT17" s="547"/>
      <c r="DU17" s="547"/>
      <c r="DV17" s="547"/>
      <c r="DW17" s="547"/>
    </row>
    <row r="18" spans="1:127">
      <c r="A18" s="303" t="s">
        <v>1208</v>
      </c>
      <c r="D18" s="459">
        <f>SUM(G18:AK18)</f>
        <v>0</v>
      </c>
      <c r="E18" s="459"/>
      <c r="G18" s="270">
        <v>0</v>
      </c>
      <c r="H18" s="270">
        <v>0</v>
      </c>
      <c r="I18" s="270">
        <v>0</v>
      </c>
      <c r="J18" s="270">
        <v>0</v>
      </c>
      <c r="K18" s="270">
        <v>0</v>
      </c>
      <c r="L18" s="270">
        <v>0</v>
      </c>
      <c r="M18" s="270">
        <v>0</v>
      </c>
      <c r="N18" s="270">
        <v>0</v>
      </c>
      <c r="O18" s="270">
        <v>0</v>
      </c>
      <c r="P18" s="270">
        <v>0</v>
      </c>
      <c r="Q18" s="270">
        <v>0</v>
      </c>
      <c r="R18" s="270">
        <v>0</v>
      </c>
      <c r="S18" s="270">
        <v>0</v>
      </c>
      <c r="T18" s="270">
        <v>0</v>
      </c>
      <c r="U18" s="270">
        <v>0</v>
      </c>
      <c r="V18" s="270">
        <v>0</v>
      </c>
      <c r="W18" s="270">
        <v>0</v>
      </c>
      <c r="X18" s="270">
        <v>0</v>
      </c>
      <c r="Y18" s="270">
        <v>0</v>
      </c>
      <c r="Z18" s="270">
        <v>0</v>
      </c>
      <c r="AA18" s="270">
        <v>0</v>
      </c>
      <c r="AB18" s="270">
        <v>0</v>
      </c>
      <c r="AC18" s="270">
        <v>0</v>
      </c>
      <c r="AD18" s="270">
        <v>0</v>
      </c>
      <c r="AE18" s="270">
        <v>0</v>
      </c>
      <c r="AF18" s="270">
        <v>0</v>
      </c>
      <c r="AG18" s="270">
        <v>0</v>
      </c>
      <c r="AH18" s="270">
        <v>0</v>
      </c>
      <c r="AI18" s="270">
        <v>0</v>
      </c>
      <c r="AJ18" s="270">
        <v>0</v>
      </c>
      <c r="AK18" s="919"/>
      <c r="AL18" s="919"/>
      <c r="AM18" s="919"/>
      <c r="AN18" s="919"/>
      <c r="AO18" s="919"/>
      <c r="AP18" s="919"/>
      <c r="AQ18" s="919"/>
      <c r="AR18" s="919"/>
      <c r="AS18" s="919"/>
      <c r="AT18" s="919"/>
      <c r="AU18" s="919"/>
      <c r="AV18" s="919"/>
      <c r="AW18" s="919"/>
      <c r="AX18" s="919"/>
      <c r="AY18" s="919"/>
      <c r="AZ18" s="919"/>
      <c r="BA18" s="919"/>
      <c r="BB18" s="919"/>
      <c r="BC18" s="919"/>
      <c r="BD18" s="919"/>
      <c r="BE18" s="919"/>
      <c r="BF18" s="919"/>
      <c r="BG18" s="919"/>
      <c r="BH18" s="919"/>
      <c r="BI18" s="919"/>
      <c r="BJ18" s="919"/>
      <c r="BK18" s="919"/>
      <c r="BL18" s="919"/>
      <c r="BM18" s="919"/>
      <c r="BN18" s="919"/>
      <c r="BO18" s="919"/>
      <c r="BP18" s="919"/>
      <c r="BQ18" s="919"/>
      <c r="BR18" s="919"/>
      <c r="BS18" s="919"/>
      <c r="BT18" s="919"/>
      <c r="BU18" s="919"/>
      <c r="BV18" s="919"/>
      <c r="BW18" s="919"/>
      <c r="BX18" s="919"/>
      <c r="BY18" s="919"/>
      <c r="BZ18" s="919"/>
      <c r="CA18" s="919"/>
      <c r="CB18" s="919"/>
      <c r="CC18" s="919"/>
      <c r="CD18" s="919"/>
      <c r="CE18" s="919"/>
      <c r="CF18" s="919"/>
      <c r="CG18" s="919"/>
      <c r="CH18" s="919"/>
      <c r="CI18" s="919"/>
      <c r="CJ18" s="919"/>
      <c r="CK18" s="919"/>
      <c r="CL18" s="919"/>
      <c r="CM18" s="919"/>
      <c r="CN18" s="919"/>
      <c r="CO18" s="919"/>
      <c r="CP18" s="919"/>
      <c r="CQ18" s="919"/>
      <c r="CR18" s="919"/>
      <c r="CS18" s="919"/>
      <c r="CT18" s="919"/>
      <c r="CU18" s="919"/>
      <c r="CV18" s="919"/>
      <c r="CW18" s="919"/>
      <c r="CX18" s="919"/>
      <c r="CY18" s="919"/>
      <c r="CZ18" s="919"/>
      <c r="DA18" s="919"/>
      <c r="DB18" s="919"/>
      <c r="DC18" s="919"/>
      <c r="DD18" s="919"/>
      <c r="DE18" s="919"/>
      <c r="DF18" s="919"/>
      <c r="DG18" s="919"/>
      <c r="DH18" s="919"/>
      <c r="DI18" s="919"/>
      <c r="DJ18" s="919"/>
      <c r="DK18" s="919"/>
      <c r="DL18" s="919"/>
      <c r="DM18" s="919"/>
      <c r="DN18" s="919"/>
      <c r="DO18" s="919"/>
      <c r="DP18" s="919"/>
      <c r="DQ18" s="919"/>
      <c r="DR18" s="919"/>
      <c r="DS18" s="919"/>
      <c r="DT18" s="919"/>
      <c r="DU18" s="919"/>
      <c r="DV18" s="919"/>
      <c r="DW18" s="919"/>
    </row>
    <row r="20" spans="1:127">
      <c r="A20" s="649" t="s">
        <v>1209</v>
      </c>
      <c r="B20" s="650"/>
      <c r="C20" s="650"/>
      <c r="D20" s="650"/>
      <c r="E20" s="650"/>
      <c r="F20" s="650"/>
      <c r="G20" s="650"/>
      <c r="H20" s="650"/>
    </row>
    <row r="21" spans="1:127">
      <c r="A21" s="652" t="str">
        <f>Inputs!A199</f>
        <v>Senior Front End Fee</v>
      </c>
      <c r="E21" s="920">
        <f ca="1">ABS(G21-H21)+ABS(G22-H22)</f>
        <v>9.4679159485224318E-2</v>
      </c>
      <c r="G21" s="1063">
        <f ca="1">Inputs!D200*Inputs!D171</f>
        <v>467.2003958478254</v>
      </c>
      <c r="H21" s="270">
        <v>467.10571668834018</v>
      </c>
      <c r="I21" s="138">
        <f ca="1">SHL_out-SHL_in</f>
        <v>-9.4679159485240234</v>
      </c>
    </row>
    <row r="22" spans="1:127">
      <c r="A22" s="652"/>
      <c r="E22" s="920"/>
      <c r="G22" s="1063">
        <f ca="1">Inputs!D201*Inputs!D171</f>
        <v>0</v>
      </c>
      <c r="H22" s="270">
        <v>0</v>
      </c>
    </row>
    <row r="23" spans="1:127">
      <c r="A23" s="652" t="str">
        <f>Inputs!A249</f>
        <v>Junior Front End Fee</v>
      </c>
      <c r="E23" s="920">
        <f ca="1">ABS(G23-H23)</f>
        <v>0</v>
      </c>
      <c r="G23" s="1064">
        <f ca="1">Inputs!C249*Inputs!D238</f>
        <v>0</v>
      </c>
      <c r="H23" s="270">
        <v>0</v>
      </c>
    </row>
    <row r="24" spans="1:127">
      <c r="A24" s="652" t="str">
        <f>Inputs!A327</f>
        <v>DSRA</v>
      </c>
      <c r="E24" s="97">
        <f ca="1">ABS(H24-G24)</f>
        <v>0</v>
      </c>
      <c r="G24" s="1063">
        <f ca="1">LOOKUP(Inputs!I330,Inputs!A329:A332,Inputs!D329:D332)</f>
        <v>0</v>
      </c>
      <c r="H24" s="270">
        <v>0</v>
      </c>
    </row>
    <row r="25" spans="1:127">
      <c r="A25" s="652" t="str">
        <f>Inputs!A334</f>
        <v>J-DSRA</v>
      </c>
      <c r="E25" s="97">
        <f ca="1">ABS(H25-G25)</f>
        <v>0</v>
      </c>
      <c r="G25" s="1063">
        <f ca="1">IFERROR(LOOKUP(Inputs!I337,Inputs!A336:A339,Inputs!D336:D339),0)</f>
        <v>0</v>
      </c>
      <c r="H25" s="270">
        <v>0</v>
      </c>
    </row>
    <row r="26" spans="1:127">
      <c r="E26" s="921"/>
    </row>
    <row r="27" spans="1:127">
      <c r="A27" s="652" t="s">
        <v>1210</v>
      </c>
      <c r="E27" s="97">
        <f ca="1">ABS(H27-G27)</f>
        <v>0</v>
      </c>
      <c r="G27" s="1063">
        <f ca="1">Inputs!D233*Inputs!D221</f>
        <v>0</v>
      </c>
      <c r="H27" s="270">
        <v>0</v>
      </c>
    </row>
    <row r="28" spans="1:127">
      <c r="A28" s="652" t="s">
        <v>1211</v>
      </c>
      <c r="E28" s="97">
        <f ca="1">ABS(H28-G28)</f>
        <v>9.4679159485240234</v>
      </c>
      <c r="G28" s="1063">
        <f ca="1">Inputs!D308</f>
        <v>29135.176217946093</v>
      </c>
      <c r="H28" s="270">
        <v>29144.644133894617</v>
      </c>
      <c r="I28" s="138">
        <f ca="1">SHL_out-SHL_in</f>
        <v>-9.4679159485240234</v>
      </c>
    </row>
    <row r="29" spans="1:127">
      <c r="A29" s="997"/>
      <c r="E29" s="97"/>
      <c r="G29" s="1001"/>
      <c r="H29" s="1001"/>
      <c r="I29" s="1001"/>
      <c r="J29" s="1001"/>
      <c r="K29" s="1001"/>
      <c r="L29" s="1001"/>
      <c r="M29" s="1001"/>
      <c r="N29" s="1001"/>
      <c r="O29" s="1001"/>
      <c r="P29" s="1001"/>
      <c r="Q29" s="1001"/>
      <c r="R29" s="1001"/>
      <c r="S29" s="1001"/>
      <c r="T29" s="1001"/>
      <c r="U29" s="1001"/>
      <c r="V29" s="1001"/>
      <c r="W29" s="1001"/>
      <c r="X29" s="1001"/>
      <c r="Y29" s="1001"/>
      <c r="Z29" s="1001"/>
      <c r="AA29" s="1001"/>
      <c r="AB29" s="1001"/>
      <c r="AC29" s="1001"/>
      <c r="AD29" s="1001"/>
      <c r="AE29" s="1001"/>
      <c r="AF29" s="1001"/>
      <c r="AG29" s="1001"/>
      <c r="AH29" s="1001"/>
      <c r="AI29" s="1001"/>
      <c r="AJ29" s="1001"/>
      <c r="AK29" s="1001"/>
      <c r="AL29" s="1001"/>
      <c r="AM29" s="1001"/>
      <c r="AN29" s="1001"/>
      <c r="AO29" s="1001"/>
      <c r="AP29" s="1001"/>
      <c r="AQ29" s="1001"/>
      <c r="AR29" s="1001"/>
      <c r="AS29" s="1001"/>
      <c r="AT29" s="1001"/>
      <c r="AU29" s="1001"/>
      <c r="AV29" s="1001"/>
      <c r="AW29" s="1001"/>
      <c r="AX29" s="1001"/>
      <c r="AY29" s="1001"/>
      <c r="AZ29" s="1001"/>
      <c r="BA29" s="1001"/>
      <c r="BB29" s="1001"/>
      <c r="BC29" s="1001"/>
      <c r="BD29" s="1001"/>
      <c r="BE29" s="1001"/>
      <c r="BF29" s="1001"/>
      <c r="BG29" s="1001"/>
      <c r="BH29" s="1001"/>
      <c r="BI29" s="1001"/>
      <c r="BJ29" s="1001"/>
      <c r="BK29" s="1001"/>
      <c r="BL29" s="1001"/>
      <c r="BM29" s="1001"/>
      <c r="BN29" s="1001"/>
      <c r="BO29" s="1001"/>
      <c r="BP29" s="1001"/>
      <c r="BQ29" s="1001"/>
      <c r="BR29" s="1001"/>
      <c r="BS29" s="1001"/>
      <c r="BT29" s="1001"/>
      <c r="BU29" s="1001"/>
      <c r="BV29" s="1001"/>
      <c r="BW29" s="1001"/>
      <c r="BX29" s="1001"/>
      <c r="BY29" s="1001"/>
      <c r="BZ29" s="1001"/>
      <c r="CA29" s="1001"/>
      <c r="CB29" s="1001"/>
      <c r="CC29" s="1001"/>
      <c r="CD29" s="1001"/>
      <c r="CE29" s="1001"/>
      <c r="CF29" s="1001"/>
      <c r="CG29" s="1001"/>
      <c r="CH29" s="1001"/>
      <c r="CI29" s="1001"/>
      <c r="CJ29" s="1001"/>
      <c r="CK29" s="1001"/>
      <c r="CL29" s="1001"/>
      <c r="CM29" s="1001"/>
      <c r="CN29" s="1001"/>
      <c r="CO29" s="1001"/>
      <c r="CP29" s="1001"/>
      <c r="CQ29" s="1001"/>
      <c r="CR29" s="1001"/>
      <c r="CS29" s="1001"/>
      <c r="CT29" s="1001"/>
      <c r="CU29" s="1001"/>
      <c r="CV29" s="1001"/>
      <c r="CW29" s="1001"/>
      <c r="CX29" s="1001"/>
      <c r="CY29" s="1001"/>
      <c r="CZ29" s="1001"/>
      <c r="DA29" s="1001"/>
      <c r="DB29" s="1001"/>
      <c r="DC29" s="1001"/>
      <c r="DD29" s="1001"/>
      <c r="DE29" s="1001"/>
      <c r="DF29" s="1001"/>
      <c r="DG29" s="1001"/>
      <c r="DH29" s="1001"/>
      <c r="DI29" s="1001"/>
      <c r="DJ29" s="1001"/>
      <c r="DK29" s="1001"/>
      <c r="DL29" s="1001"/>
      <c r="DM29" s="1001"/>
      <c r="DN29" s="1001"/>
      <c r="DO29" s="1001"/>
      <c r="DP29" s="1001"/>
      <c r="DQ29" s="1001"/>
      <c r="DR29" s="1001"/>
      <c r="DS29" s="1001"/>
      <c r="DT29" s="1001"/>
      <c r="DU29" s="1001"/>
      <c r="DV29" s="1001"/>
      <c r="DW29" s="1001"/>
    </row>
    <row r="30" spans="1:127">
      <c r="A30" s="860" t="s">
        <v>1212</v>
      </c>
      <c r="B30" s="863"/>
      <c r="C30" s="863"/>
      <c r="D30" s="863"/>
      <c r="E30" s="863"/>
      <c r="F30" s="862"/>
    </row>
    <row r="31" spans="1:127">
      <c r="A31" s="995" t="s">
        <v>1048</v>
      </c>
      <c r="E31" s="97"/>
      <c r="G31" s="1065">
        <f>Flags!G5</f>
        <v>46934</v>
      </c>
      <c r="H31" s="1065">
        <f>Flags!H5</f>
        <v>47484</v>
      </c>
      <c r="I31" s="1065">
        <f>Flags!I5</f>
        <v>47665</v>
      </c>
      <c r="J31" s="1065">
        <f>Flags!J5</f>
        <v>47849</v>
      </c>
      <c r="K31" s="1065">
        <f>Flags!K5</f>
        <v>48030</v>
      </c>
      <c r="L31" s="1065">
        <f>Flags!L5</f>
        <v>48214</v>
      </c>
      <c r="M31" s="1065">
        <f>Flags!M5</f>
        <v>48396</v>
      </c>
      <c r="N31" s="1065">
        <f>Flags!N5</f>
        <v>48580</v>
      </c>
      <c r="O31" s="1065">
        <f>Flags!O5</f>
        <v>48761</v>
      </c>
      <c r="P31" s="1065">
        <f>Flags!P5</f>
        <v>48945</v>
      </c>
      <c r="Q31" s="1065">
        <f>Flags!Q5</f>
        <v>49126</v>
      </c>
      <c r="R31" s="1065">
        <f>Flags!R5</f>
        <v>49310</v>
      </c>
      <c r="S31" s="1065">
        <f>Flags!S5</f>
        <v>49491</v>
      </c>
      <c r="T31" s="1065">
        <f>Flags!T5</f>
        <v>49675</v>
      </c>
      <c r="U31" s="1065">
        <f>Flags!U5</f>
        <v>49857</v>
      </c>
      <c r="V31" s="1065">
        <f>Flags!V5</f>
        <v>50041</v>
      </c>
      <c r="W31" s="1065">
        <f>Flags!W5</f>
        <v>50222</v>
      </c>
      <c r="X31" s="1065">
        <f>Flags!X5</f>
        <v>50406</v>
      </c>
      <c r="Y31" s="1065">
        <f>Flags!Y5</f>
        <v>50587</v>
      </c>
      <c r="Z31" s="1065">
        <f>Flags!Z5</f>
        <v>50771</v>
      </c>
      <c r="AA31" s="1065">
        <f>Flags!AA5</f>
        <v>50952</v>
      </c>
      <c r="AB31" s="1065">
        <f>Flags!AB5</f>
        <v>51136</v>
      </c>
      <c r="AC31" s="1065">
        <f>Flags!AC5</f>
        <v>51318</v>
      </c>
      <c r="AD31" s="1065">
        <f>Flags!AD5</f>
        <v>51502</v>
      </c>
      <c r="AE31" s="1065">
        <f>Flags!AE5</f>
        <v>51683</v>
      </c>
      <c r="AF31" s="1065">
        <f>Flags!AF5</f>
        <v>51867</v>
      </c>
      <c r="AG31" s="1065">
        <f>Flags!AG5</f>
        <v>52048</v>
      </c>
      <c r="AH31" s="1065">
        <f>Flags!AH5</f>
        <v>52232</v>
      </c>
      <c r="AI31" s="1065">
        <f>Flags!AI5</f>
        <v>52413</v>
      </c>
      <c r="AJ31" s="1065">
        <f>Flags!AJ5</f>
        <v>52597</v>
      </c>
      <c r="AK31" s="1065">
        <f>Flags!AK5</f>
        <v>52779</v>
      </c>
      <c r="AL31" s="1065">
        <f>Flags!AL5</f>
        <v>52963</v>
      </c>
      <c r="AM31" s="1065">
        <f>Flags!AM5</f>
        <v>53144</v>
      </c>
      <c r="AN31" s="1065">
        <f>Flags!AN5</f>
        <v>53328</v>
      </c>
      <c r="AO31" s="1065">
        <f>Flags!AO5</f>
        <v>53509</v>
      </c>
      <c r="AP31" s="1065">
        <f>Flags!AP5</f>
        <v>53693</v>
      </c>
      <c r="AQ31" s="1065">
        <f>Flags!AQ5</f>
        <v>53874</v>
      </c>
      <c r="AR31" s="1065">
        <f>Flags!AR5</f>
        <v>54058</v>
      </c>
      <c r="AS31" s="1065">
        <f>Flags!AS5</f>
        <v>54240</v>
      </c>
      <c r="AT31" s="1065">
        <f>Flags!AT5</f>
        <v>54424</v>
      </c>
      <c r="AU31" s="1065">
        <f>Flags!AU5</f>
        <v>54605</v>
      </c>
      <c r="AV31" s="1065">
        <f>Flags!AV5</f>
        <v>54789</v>
      </c>
      <c r="AW31" s="1065">
        <f>Flags!AW5</f>
        <v>54970</v>
      </c>
      <c r="AX31" s="1065">
        <f>Flags!AX5</f>
        <v>55154</v>
      </c>
      <c r="AY31" s="1065">
        <f>Flags!AY5</f>
        <v>55335</v>
      </c>
      <c r="AZ31" s="1065">
        <f>Flags!AZ5</f>
        <v>55519</v>
      </c>
      <c r="BA31" s="1065">
        <f>Flags!BA5</f>
        <v>55701</v>
      </c>
      <c r="BB31" s="1065">
        <f>Flags!BB5</f>
        <v>55885</v>
      </c>
      <c r="BC31" s="1065">
        <f>Flags!BC5</f>
        <v>56066</v>
      </c>
      <c r="BD31" s="1065">
        <f>Flags!BD5</f>
        <v>56250</v>
      </c>
      <c r="BE31" s="1065">
        <f>Flags!BE5</f>
        <v>56431</v>
      </c>
      <c r="BF31" s="1065">
        <f>Flags!BF5</f>
        <v>56615</v>
      </c>
      <c r="BG31" s="1065">
        <f>Flags!BG5</f>
        <v>56796</v>
      </c>
      <c r="BH31" s="1065">
        <f>Flags!BH5</f>
        <v>56980</v>
      </c>
      <c r="BI31" s="1065">
        <f>Flags!BI5</f>
        <v>57162</v>
      </c>
      <c r="BJ31" s="1065">
        <f>Flags!BJ5</f>
        <v>57346</v>
      </c>
      <c r="BK31" s="1065">
        <f>Flags!BK5</f>
        <v>57527</v>
      </c>
      <c r="BL31" s="1065">
        <f>Flags!BL5</f>
        <v>57711</v>
      </c>
      <c r="BM31" s="1065">
        <f>Flags!BM5</f>
        <v>57892</v>
      </c>
      <c r="BN31" s="1065">
        <f>Flags!BN5</f>
        <v>58076</v>
      </c>
      <c r="BO31" s="1065">
        <f>Flags!BO5</f>
        <v>58257</v>
      </c>
      <c r="BP31" s="1065">
        <f>Flags!BP5</f>
        <v>58441</v>
      </c>
      <c r="BQ31" s="1065">
        <f>Flags!BQ5</f>
        <v>58623</v>
      </c>
      <c r="BR31" s="1065">
        <f>Flags!BR5</f>
        <v>58807</v>
      </c>
      <c r="BS31" s="1065">
        <f>Flags!BS5</f>
        <v>58988</v>
      </c>
      <c r="BT31" s="1065">
        <f>Flags!BT5</f>
        <v>59172</v>
      </c>
      <c r="BU31" s="1065">
        <f>Flags!BU5</f>
        <v>59353</v>
      </c>
      <c r="BV31" s="1065">
        <f>Flags!BV5</f>
        <v>59537</v>
      </c>
      <c r="BW31" s="1065">
        <f>Flags!BW5</f>
        <v>59718</v>
      </c>
      <c r="BX31" s="1065">
        <f>Flags!BX5</f>
        <v>59902</v>
      </c>
      <c r="BY31" s="1065">
        <f>Flags!BY5</f>
        <v>60084</v>
      </c>
      <c r="BZ31" s="1065">
        <f>Flags!BZ5</f>
        <v>60268</v>
      </c>
      <c r="CA31" s="1065">
        <f>Flags!CA5</f>
        <v>60449</v>
      </c>
      <c r="CB31" s="1065">
        <f>Flags!CB5</f>
        <v>60633</v>
      </c>
      <c r="CC31" s="1065">
        <f>Flags!CC5</f>
        <v>60814</v>
      </c>
      <c r="CD31" s="1065">
        <f>Flags!CD5</f>
        <v>60998</v>
      </c>
      <c r="CE31" s="1065">
        <f>Flags!CE5</f>
        <v>61179</v>
      </c>
      <c r="CF31" s="1065">
        <f>Flags!CF5</f>
        <v>61363</v>
      </c>
      <c r="CG31" s="1065">
        <f>Flags!CG5</f>
        <v>61545</v>
      </c>
      <c r="CH31" s="1065">
        <f>Flags!CH5</f>
        <v>61729</v>
      </c>
      <c r="CI31" s="1065">
        <f>Flags!CI5</f>
        <v>61910</v>
      </c>
      <c r="CJ31" s="1065">
        <f>Flags!CJ5</f>
        <v>62094</v>
      </c>
      <c r="CK31" s="1065">
        <f>Flags!CK5</f>
        <v>62275</v>
      </c>
      <c r="CL31" s="1065">
        <f>Flags!CL5</f>
        <v>62459</v>
      </c>
      <c r="CM31" s="1065">
        <f>Flags!CM5</f>
        <v>62640</v>
      </c>
      <c r="CN31" s="1065">
        <f>Flags!CN5</f>
        <v>62824</v>
      </c>
      <c r="CO31" s="1065">
        <f>Flags!CO5</f>
        <v>63006</v>
      </c>
      <c r="CP31" s="1065">
        <f>Flags!CP5</f>
        <v>63190</v>
      </c>
      <c r="CQ31" s="1065">
        <f>Flags!CQ5</f>
        <v>63371</v>
      </c>
      <c r="CR31" s="1065">
        <f>Flags!CR5</f>
        <v>63555</v>
      </c>
      <c r="CS31" s="1065">
        <f>Flags!CS5</f>
        <v>63736</v>
      </c>
      <c r="CT31" s="1065">
        <f>Flags!CT5</f>
        <v>63920</v>
      </c>
      <c r="CU31" s="1065">
        <f>Flags!CU5</f>
        <v>64101</v>
      </c>
      <c r="CV31" s="1065">
        <f>Flags!CV5</f>
        <v>64285</v>
      </c>
      <c r="CW31" s="1065">
        <f>Flags!CW5</f>
        <v>64467</v>
      </c>
      <c r="CX31" s="1065">
        <f>Flags!CX5</f>
        <v>64651</v>
      </c>
      <c r="CY31" s="1065">
        <f>Flags!CY5</f>
        <v>64832</v>
      </c>
      <c r="CZ31" s="1065">
        <f>Flags!CZ5</f>
        <v>65016</v>
      </c>
      <c r="DA31" s="1065">
        <f>Flags!DA5</f>
        <v>65197</v>
      </c>
      <c r="DB31" s="1065">
        <f>Flags!DB5</f>
        <v>65381</v>
      </c>
      <c r="DC31" s="1065">
        <f>Flags!DC5</f>
        <v>65562</v>
      </c>
      <c r="DD31" s="1065">
        <f>Flags!DD5</f>
        <v>65746</v>
      </c>
      <c r="DE31" s="1065">
        <f>Flags!DE5</f>
        <v>65928</v>
      </c>
      <c r="DF31" s="1065">
        <f>Flags!DF5</f>
        <v>66112</v>
      </c>
      <c r="DG31" s="1065">
        <f>Flags!DG5</f>
        <v>66293</v>
      </c>
      <c r="DH31" s="1065">
        <f>Flags!DH5</f>
        <v>66477</v>
      </c>
      <c r="DI31" s="1065">
        <f>Flags!DI5</f>
        <v>66658</v>
      </c>
      <c r="DJ31" s="1065">
        <f>Flags!DJ5</f>
        <v>66842</v>
      </c>
      <c r="DK31" s="1065">
        <f>Flags!DK5</f>
        <v>67023</v>
      </c>
      <c r="DL31" s="1065">
        <f>Flags!DL5</f>
        <v>67207</v>
      </c>
      <c r="DM31" s="1065">
        <f>Flags!DM5</f>
        <v>67389</v>
      </c>
      <c r="DN31" s="1065">
        <f>Flags!DN5</f>
        <v>67573</v>
      </c>
      <c r="DO31" s="1065">
        <f>Flags!DO5</f>
        <v>67754</v>
      </c>
      <c r="DP31" s="1065">
        <f>Flags!DP5</f>
        <v>67938</v>
      </c>
      <c r="DQ31" s="1065">
        <f>Flags!DQ5</f>
        <v>68119</v>
      </c>
      <c r="DR31" s="1065">
        <f>Flags!DR5</f>
        <v>68303</v>
      </c>
      <c r="DS31" s="1065">
        <f>Flags!DS5</f>
        <v>68484</v>
      </c>
      <c r="DT31" s="1065">
        <f>Flags!DT5</f>
        <v>68668</v>
      </c>
      <c r="DU31" s="1065">
        <f>Flags!DU5</f>
        <v>68850</v>
      </c>
      <c r="DV31" s="1065">
        <f>Flags!DV5</f>
        <v>69034</v>
      </c>
      <c r="DW31" s="1065">
        <f>Flags!DW5</f>
        <v>69215</v>
      </c>
    </row>
    <row r="32" spans="1:127">
      <c r="A32" s="995" t="s">
        <v>1049</v>
      </c>
      <c r="E32" s="97"/>
      <c r="G32" s="971">
        <f>Flags!G6</f>
        <v>47483</v>
      </c>
      <c r="H32" s="971">
        <f>Flags!H6</f>
        <v>47664</v>
      </c>
      <c r="I32" s="971">
        <f>Flags!I6</f>
        <v>47848</v>
      </c>
      <c r="J32" s="971">
        <f>Flags!J6</f>
        <v>48029</v>
      </c>
      <c r="K32" s="971">
        <f>Flags!K6</f>
        <v>48213</v>
      </c>
      <c r="L32" s="971">
        <f>Flags!L6</f>
        <v>48395</v>
      </c>
      <c r="M32" s="971">
        <f>Flags!M6</f>
        <v>48579</v>
      </c>
      <c r="N32" s="971">
        <f>Flags!N6</f>
        <v>48760</v>
      </c>
      <c r="O32" s="971">
        <f>Flags!O6</f>
        <v>48944</v>
      </c>
      <c r="P32" s="971">
        <f>Flags!P6</f>
        <v>49125</v>
      </c>
      <c r="Q32" s="971">
        <f>Flags!Q6</f>
        <v>49309</v>
      </c>
      <c r="R32" s="971">
        <f>Flags!R6</f>
        <v>49490</v>
      </c>
      <c r="S32" s="971">
        <f>Flags!S6</f>
        <v>49674</v>
      </c>
      <c r="T32" s="971">
        <f>Flags!T6</f>
        <v>49856</v>
      </c>
      <c r="U32" s="971">
        <f>Flags!U6</f>
        <v>50040</v>
      </c>
      <c r="V32" s="971">
        <f>Flags!V6</f>
        <v>50221</v>
      </c>
      <c r="W32" s="971">
        <f>Flags!W6</f>
        <v>50405</v>
      </c>
      <c r="X32" s="971">
        <f>Flags!X6</f>
        <v>50586</v>
      </c>
      <c r="Y32" s="971">
        <f>Flags!Y6</f>
        <v>50770</v>
      </c>
      <c r="Z32" s="971">
        <f>Flags!Z6</f>
        <v>50951</v>
      </c>
      <c r="AA32" s="971">
        <f>Flags!AA6</f>
        <v>51135</v>
      </c>
      <c r="AB32" s="971">
        <f>Flags!AB6</f>
        <v>51317</v>
      </c>
      <c r="AC32" s="971">
        <f>Flags!AC6</f>
        <v>51501</v>
      </c>
      <c r="AD32" s="971">
        <f>Flags!AD6</f>
        <v>51682</v>
      </c>
      <c r="AE32" s="971">
        <f>Flags!AE6</f>
        <v>51866</v>
      </c>
      <c r="AF32" s="971">
        <f>Flags!AF6</f>
        <v>52047</v>
      </c>
      <c r="AG32" s="971">
        <f>Flags!AG6</f>
        <v>52231</v>
      </c>
      <c r="AH32" s="971">
        <f>Flags!AH6</f>
        <v>52412</v>
      </c>
      <c r="AI32" s="971">
        <f>Flags!AI6</f>
        <v>52596</v>
      </c>
      <c r="AJ32" s="971">
        <f>Flags!AJ6</f>
        <v>52778</v>
      </c>
      <c r="AK32" s="971">
        <f>Flags!AK6</f>
        <v>52962</v>
      </c>
      <c r="AL32" s="971">
        <f>Flags!AL6</f>
        <v>53143</v>
      </c>
      <c r="AM32" s="971">
        <f>Flags!AM6</f>
        <v>53327</v>
      </c>
      <c r="AN32" s="971">
        <f>Flags!AN6</f>
        <v>53508</v>
      </c>
      <c r="AO32" s="971">
        <f>Flags!AO6</f>
        <v>53692</v>
      </c>
      <c r="AP32" s="971">
        <f>Flags!AP6</f>
        <v>53873</v>
      </c>
      <c r="AQ32" s="971">
        <f>Flags!AQ6</f>
        <v>54057</v>
      </c>
      <c r="AR32" s="971">
        <f>Flags!AR6</f>
        <v>54239</v>
      </c>
      <c r="AS32" s="971">
        <f>Flags!AS6</f>
        <v>54423</v>
      </c>
      <c r="AT32" s="971">
        <f>Flags!AT6</f>
        <v>54604</v>
      </c>
      <c r="AU32" s="971">
        <f>Flags!AU6</f>
        <v>54788</v>
      </c>
      <c r="AV32" s="971">
        <f>Flags!AV6</f>
        <v>54969</v>
      </c>
      <c r="AW32" s="971">
        <f>Flags!AW6</f>
        <v>55153</v>
      </c>
      <c r="AX32" s="971">
        <f>Flags!AX6</f>
        <v>55334</v>
      </c>
      <c r="AY32" s="971">
        <f>Flags!AY6</f>
        <v>55518</v>
      </c>
      <c r="AZ32" s="971">
        <f>Flags!AZ6</f>
        <v>55700</v>
      </c>
      <c r="BA32" s="971">
        <f>Flags!BA6</f>
        <v>55884</v>
      </c>
      <c r="BB32" s="971">
        <f>Flags!BB6</f>
        <v>56065</v>
      </c>
      <c r="BC32" s="971">
        <f>Flags!BC6</f>
        <v>56249</v>
      </c>
      <c r="BD32" s="971">
        <f>Flags!BD6</f>
        <v>56430</v>
      </c>
      <c r="BE32" s="971">
        <f>Flags!BE6</f>
        <v>56614</v>
      </c>
      <c r="BF32" s="971">
        <f>Flags!BF6</f>
        <v>56795</v>
      </c>
      <c r="BG32" s="971">
        <f>Flags!BG6</f>
        <v>56979</v>
      </c>
      <c r="BH32" s="971">
        <f>Flags!BH6</f>
        <v>57161</v>
      </c>
      <c r="BI32" s="971">
        <f>Flags!BI6</f>
        <v>57345</v>
      </c>
      <c r="BJ32" s="971">
        <f>Flags!BJ6</f>
        <v>57526</v>
      </c>
      <c r="BK32" s="971">
        <f>Flags!BK6</f>
        <v>57710</v>
      </c>
      <c r="BL32" s="971">
        <f>Flags!BL6</f>
        <v>57891</v>
      </c>
      <c r="BM32" s="971">
        <f>Flags!BM6</f>
        <v>58075</v>
      </c>
      <c r="BN32" s="971">
        <f>Flags!BN6</f>
        <v>58256</v>
      </c>
      <c r="BO32" s="971">
        <f>Flags!BO6</f>
        <v>58440</v>
      </c>
      <c r="BP32" s="971">
        <f>Flags!BP6</f>
        <v>58622</v>
      </c>
      <c r="BQ32" s="971">
        <f>Flags!BQ6</f>
        <v>58806</v>
      </c>
      <c r="BR32" s="971">
        <f>Flags!BR6</f>
        <v>58987</v>
      </c>
      <c r="BS32" s="971">
        <f>Flags!BS6</f>
        <v>59171</v>
      </c>
      <c r="BT32" s="971">
        <f>Flags!BT6</f>
        <v>59352</v>
      </c>
      <c r="BU32" s="971">
        <f>Flags!BU6</f>
        <v>59536</v>
      </c>
      <c r="BV32" s="971">
        <f>Flags!BV6</f>
        <v>59717</v>
      </c>
      <c r="BW32" s="971">
        <f>Flags!BW6</f>
        <v>59901</v>
      </c>
      <c r="BX32" s="971">
        <f>Flags!BX6</f>
        <v>60083</v>
      </c>
      <c r="BY32" s="971">
        <f>Flags!BY6</f>
        <v>60267</v>
      </c>
      <c r="BZ32" s="971">
        <f>Flags!BZ6</f>
        <v>60448</v>
      </c>
      <c r="CA32" s="971">
        <f>Flags!CA6</f>
        <v>60632</v>
      </c>
      <c r="CB32" s="971">
        <f>Flags!CB6</f>
        <v>60813</v>
      </c>
      <c r="CC32" s="971">
        <f>Flags!CC6</f>
        <v>60997</v>
      </c>
      <c r="CD32" s="971">
        <f>Flags!CD6</f>
        <v>61178</v>
      </c>
      <c r="CE32" s="971">
        <f>Flags!CE6</f>
        <v>61362</v>
      </c>
      <c r="CF32" s="971">
        <f>Flags!CF6</f>
        <v>61544</v>
      </c>
      <c r="CG32" s="971">
        <f>Flags!CG6</f>
        <v>61728</v>
      </c>
      <c r="CH32" s="971">
        <f>Flags!CH6</f>
        <v>61909</v>
      </c>
      <c r="CI32" s="971">
        <f>Flags!CI6</f>
        <v>62093</v>
      </c>
      <c r="CJ32" s="971">
        <f>Flags!CJ6</f>
        <v>62274</v>
      </c>
      <c r="CK32" s="971">
        <f>Flags!CK6</f>
        <v>62458</v>
      </c>
      <c r="CL32" s="971">
        <f>Flags!CL6</f>
        <v>62639</v>
      </c>
      <c r="CM32" s="971">
        <f>Flags!CM6</f>
        <v>62823</v>
      </c>
      <c r="CN32" s="971">
        <f>Flags!CN6</f>
        <v>63005</v>
      </c>
      <c r="CO32" s="971">
        <f>Flags!CO6</f>
        <v>63189</v>
      </c>
      <c r="CP32" s="971">
        <f>Flags!CP6</f>
        <v>63370</v>
      </c>
      <c r="CQ32" s="971">
        <f>Flags!CQ6</f>
        <v>63554</v>
      </c>
      <c r="CR32" s="971">
        <f>Flags!CR6</f>
        <v>63735</v>
      </c>
      <c r="CS32" s="971">
        <f>Flags!CS6</f>
        <v>63919</v>
      </c>
      <c r="CT32" s="971">
        <f>Flags!CT6</f>
        <v>64100</v>
      </c>
      <c r="CU32" s="971">
        <f>Flags!CU6</f>
        <v>64284</v>
      </c>
      <c r="CV32" s="971">
        <f>Flags!CV6</f>
        <v>64466</v>
      </c>
      <c r="CW32" s="971">
        <f>Flags!CW6</f>
        <v>64650</v>
      </c>
      <c r="CX32" s="971">
        <f>Flags!CX6</f>
        <v>64831</v>
      </c>
      <c r="CY32" s="971">
        <f>Flags!CY6</f>
        <v>65015</v>
      </c>
      <c r="CZ32" s="971">
        <f>Flags!CZ6</f>
        <v>65196</v>
      </c>
      <c r="DA32" s="971">
        <f>Flags!DA6</f>
        <v>65380</v>
      </c>
      <c r="DB32" s="971">
        <f>Flags!DB6</f>
        <v>65561</v>
      </c>
      <c r="DC32" s="971">
        <f>Flags!DC6</f>
        <v>65745</v>
      </c>
      <c r="DD32" s="971">
        <f>Flags!DD6</f>
        <v>65927</v>
      </c>
      <c r="DE32" s="971">
        <f>Flags!DE6</f>
        <v>66111</v>
      </c>
      <c r="DF32" s="971">
        <f>Flags!DF6</f>
        <v>66292</v>
      </c>
      <c r="DG32" s="971">
        <f>Flags!DG6</f>
        <v>66476</v>
      </c>
      <c r="DH32" s="971">
        <f>Flags!DH6</f>
        <v>66657</v>
      </c>
      <c r="DI32" s="971">
        <f>Flags!DI6</f>
        <v>66841</v>
      </c>
      <c r="DJ32" s="971">
        <f>Flags!DJ6</f>
        <v>67022</v>
      </c>
      <c r="DK32" s="971">
        <f>Flags!DK6</f>
        <v>67206</v>
      </c>
      <c r="DL32" s="971">
        <f>Flags!DL6</f>
        <v>67388</v>
      </c>
      <c r="DM32" s="971">
        <f>Flags!DM6</f>
        <v>67572</v>
      </c>
      <c r="DN32" s="971">
        <f>Flags!DN6</f>
        <v>67753</v>
      </c>
      <c r="DO32" s="971">
        <f>Flags!DO6</f>
        <v>67937</v>
      </c>
      <c r="DP32" s="971">
        <f>Flags!DP6</f>
        <v>68118</v>
      </c>
      <c r="DQ32" s="971">
        <f>Flags!DQ6</f>
        <v>68302</v>
      </c>
      <c r="DR32" s="971">
        <f>Flags!DR6</f>
        <v>68483</v>
      </c>
      <c r="DS32" s="971">
        <f>Flags!DS6</f>
        <v>68667</v>
      </c>
      <c r="DT32" s="971">
        <f>Flags!DT6</f>
        <v>68849</v>
      </c>
      <c r="DU32" s="971">
        <f>Flags!DU6</f>
        <v>69033</v>
      </c>
      <c r="DV32" s="971">
        <f>Flags!DV6</f>
        <v>69214</v>
      </c>
      <c r="DW32" s="971">
        <f>Flags!DW6</f>
        <v>69398</v>
      </c>
    </row>
    <row r="33" spans="1:127">
      <c r="A33" s="997" t="str">
        <f>Flags!A7</f>
        <v>Year</v>
      </c>
      <c r="E33" s="97"/>
      <c r="G33" s="1000">
        <f>Flags!G7</f>
        <v>0</v>
      </c>
      <c r="H33" s="1000">
        <f>Flags!H7</f>
        <v>1</v>
      </c>
      <c r="I33" s="1000">
        <f>Flags!I7</f>
        <v>1</v>
      </c>
      <c r="J33" s="1000">
        <f>Flags!J7</f>
        <v>2</v>
      </c>
      <c r="K33" s="1000">
        <f>Flags!K7</f>
        <v>2</v>
      </c>
      <c r="L33" s="1000">
        <f>Flags!L7</f>
        <v>3</v>
      </c>
      <c r="M33" s="1000">
        <f>Flags!M7</f>
        <v>3</v>
      </c>
      <c r="N33" s="1000">
        <f>Flags!N7</f>
        <v>4</v>
      </c>
      <c r="O33" s="1000">
        <f>Flags!O7</f>
        <v>4</v>
      </c>
      <c r="P33" s="1000">
        <f>Flags!P7</f>
        <v>5</v>
      </c>
      <c r="Q33" s="1000">
        <f>Flags!Q7</f>
        <v>5</v>
      </c>
      <c r="R33" s="1000">
        <f>Flags!R7</f>
        <v>6</v>
      </c>
      <c r="S33" s="1000">
        <f>Flags!S7</f>
        <v>6</v>
      </c>
      <c r="T33" s="1000">
        <f>Flags!T7</f>
        <v>7</v>
      </c>
      <c r="U33" s="1000">
        <f>Flags!U7</f>
        <v>7</v>
      </c>
      <c r="V33" s="1000">
        <f>Flags!V7</f>
        <v>8</v>
      </c>
      <c r="W33" s="1000">
        <f>Flags!W7</f>
        <v>8</v>
      </c>
      <c r="X33" s="1000">
        <f>Flags!X7</f>
        <v>9</v>
      </c>
      <c r="Y33" s="1000">
        <f>Flags!Y7</f>
        <v>9</v>
      </c>
      <c r="Z33" s="1000">
        <f>Flags!Z7</f>
        <v>10</v>
      </c>
      <c r="AA33" s="1000">
        <f>Flags!AA7</f>
        <v>10</v>
      </c>
      <c r="AB33" s="1000">
        <f>Flags!AB7</f>
        <v>11</v>
      </c>
      <c r="AC33" s="1000">
        <f>Flags!AC7</f>
        <v>11</v>
      </c>
      <c r="AD33" s="1000">
        <f>Flags!AD7</f>
        <v>12</v>
      </c>
      <c r="AE33" s="1000">
        <f>Flags!AE7</f>
        <v>12</v>
      </c>
      <c r="AF33" s="1000">
        <f>Flags!AF7</f>
        <v>13</v>
      </c>
      <c r="AG33" s="1000">
        <f>Flags!AG7</f>
        <v>13</v>
      </c>
      <c r="AH33" s="1000">
        <f>Flags!AH7</f>
        <v>14</v>
      </c>
      <c r="AI33" s="1000">
        <f>Flags!AI7</f>
        <v>14</v>
      </c>
      <c r="AJ33" s="1000">
        <f>Flags!AJ7</f>
        <v>15</v>
      </c>
      <c r="AK33" s="1000">
        <f>Flags!AK7</f>
        <v>15</v>
      </c>
      <c r="AL33" s="1000">
        <f>Flags!AL7</f>
        <v>16</v>
      </c>
      <c r="AM33" s="1000">
        <f>Flags!AM7</f>
        <v>16</v>
      </c>
      <c r="AN33" s="1000">
        <f>Flags!AN7</f>
        <v>17</v>
      </c>
      <c r="AO33" s="1000">
        <f>Flags!AO7</f>
        <v>17</v>
      </c>
      <c r="AP33" s="1000">
        <f>Flags!AP7</f>
        <v>18</v>
      </c>
      <c r="AQ33" s="1000">
        <f>Flags!AQ7</f>
        <v>18</v>
      </c>
      <c r="AR33" s="1000">
        <f>Flags!AR7</f>
        <v>19</v>
      </c>
      <c r="AS33" s="1000">
        <f>Flags!AS7</f>
        <v>19</v>
      </c>
      <c r="AT33" s="1000">
        <f>Flags!AT7</f>
        <v>20</v>
      </c>
      <c r="AU33" s="1000">
        <f>Flags!AU7</f>
        <v>20</v>
      </c>
      <c r="AV33" s="1000">
        <f>Flags!AV7</f>
        <v>21</v>
      </c>
      <c r="AW33" s="1000">
        <f>Flags!AW7</f>
        <v>21</v>
      </c>
      <c r="AX33" s="1000">
        <f>Flags!AX7</f>
        <v>22</v>
      </c>
      <c r="AY33" s="1000">
        <f>Flags!AY7</f>
        <v>22</v>
      </c>
      <c r="AZ33" s="1000">
        <f>Flags!AZ7</f>
        <v>23</v>
      </c>
      <c r="BA33" s="1000">
        <f>Flags!BA7</f>
        <v>23</v>
      </c>
      <c r="BB33" s="1000">
        <f>Flags!BB7</f>
        <v>24</v>
      </c>
      <c r="BC33" s="1000">
        <f>Flags!BC7</f>
        <v>24</v>
      </c>
      <c r="BD33" s="1000">
        <f>Flags!BD7</f>
        <v>25</v>
      </c>
      <c r="BE33" s="1000">
        <f>Flags!BE7</f>
        <v>25</v>
      </c>
      <c r="BF33" s="1000">
        <f>Flags!BF7</f>
        <v>26</v>
      </c>
      <c r="BG33" s="1000">
        <f>Flags!BG7</f>
        <v>26</v>
      </c>
      <c r="BH33" s="1000">
        <f>Flags!BH7</f>
        <v>27</v>
      </c>
      <c r="BI33" s="1000">
        <f>Flags!BI7</f>
        <v>27</v>
      </c>
      <c r="BJ33" s="1000">
        <f>Flags!BJ7</f>
        <v>28</v>
      </c>
      <c r="BK33" s="1000">
        <f>Flags!BK7</f>
        <v>28</v>
      </c>
      <c r="BL33" s="1000">
        <f>Flags!BL7</f>
        <v>29</v>
      </c>
      <c r="BM33" s="1000">
        <f>Flags!BM7</f>
        <v>29</v>
      </c>
      <c r="BN33" s="1000">
        <f>Flags!BN7</f>
        <v>30</v>
      </c>
      <c r="BO33" s="1000">
        <f>Flags!BO7</f>
        <v>30</v>
      </c>
      <c r="BP33" s="1000">
        <f>Flags!BP7</f>
        <v>31</v>
      </c>
      <c r="BQ33" s="1000">
        <f>Flags!BQ7</f>
        <v>31</v>
      </c>
      <c r="BR33" s="1000">
        <f>Flags!BR7</f>
        <v>32</v>
      </c>
      <c r="BS33" s="1000">
        <f>Flags!BS7</f>
        <v>32</v>
      </c>
      <c r="BT33" s="1000">
        <f>Flags!BT7</f>
        <v>33</v>
      </c>
      <c r="BU33" s="1000">
        <f>Flags!BU7</f>
        <v>33</v>
      </c>
      <c r="BV33" s="1000">
        <f>Flags!BV7</f>
        <v>34</v>
      </c>
      <c r="BW33" s="1000">
        <f>Flags!BW7</f>
        <v>34</v>
      </c>
      <c r="BX33" s="1000">
        <f>Flags!BX7</f>
        <v>35</v>
      </c>
      <c r="BY33" s="1000">
        <f>Flags!BY7</f>
        <v>35</v>
      </c>
      <c r="BZ33" s="1000">
        <f>Flags!BZ7</f>
        <v>36</v>
      </c>
      <c r="CA33" s="1000">
        <f>Flags!CA7</f>
        <v>36</v>
      </c>
      <c r="CB33" s="1000">
        <f>Flags!CB7</f>
        <v>37</v>
      </c>
      <c r="CC33" s="1000">
        <f>Flags!CC7</f>
        <v>37</v>
      </c>
      <c r="CD33" s="1000">
        <f>Flags!CD7</f>
        <v>38</v>
      </c>
      <c r="CE33" s="1000">
        <f>Flags!CE7</f>
        <v>38</v>
      </c>
      <c r="CF33" s="1000">
        <f>Flags!CF7</f>
        <v>39</v>
      </c>
      <c r="CG33" s="1000">
        <f>Flags!CG7</f>
        <v>39</v>
      </c>
      <c r="CH33" s="1000">
        <f>Flags!CH7</f>
        <v>40</v>
      </c>
      <c r="CI33" s="1000">
        <f>Flags!CI7</f>
        <v>40</v>
      </c>
      <c r="CJ33" s="1000">
        <f>Flags!CJ7</f>
        <v>41</v>
      </c>
      <c r="CK33" s="1000">
        <f>Flags!CK7</f>
        <v>41</v>
      </c>
      <c r="CL33" s="1000">
        <f>Flags!CL7</f>
        <v>42</v>
      </c>
      <c r="CM33" s="1000">
        <f>Flags!CM7</f>
        <v>42</v>
      </c>
      <c r="CN33" s="1000">
        <f>Flags!CN7</f>
        <v>43</v>
      </c>
      <c r="CO33" s="1000">
        <f>Flags!CO7</f>
        <v>43</v>
      </c>
      <c r="CP33" s="1000">
        <f>Flags!CP7</f>
        <v>44</v>
      </c>
      <c r="CQ33" s="1000">
        <f>Flags!CQ7</f>
        <v>44</v>
      </c>
      <c r="CR33" s="1000">
        <f>Flags!CR7</f>
        <v>45</v>
      </c>
      <c r="CS33" s="1000">
        <f>Flags!CS7</f>
        <v>45</v>
      </c>
      <c r="CT33" s="1000">
        <f>Flags!CT7</f>
        <v>46</v>
      </c>
      <c r="CU33" s="1000">
        <f>Flags!CU7</f>
        <v>46</v>
      </c>
      <c r="CV33" s="1000">
        <f>Flags!CV7</f>
        <v>47</v>
      </c>
      <c r="CW33" s="1000">
        <f>Flags!CW7</f>
        <v>47</v>
      </c>
      <c r="CX33" s="1000">
        <f>Flags!CX7</f>
        <v>48</v>
      </c>
      <c r="CY33" s="1000">
        <f>Flags!CY7</f>
        <v>48</v>
      </c>
      <c r="CZ33" s="1000">
        <f>Flags!CZ7</f>
        <v>49</v>
      </c>
      <c r="DA33" s="1000">
        <f>Flags!DA7</f>
        <v>49</v>
      </c>
      <c r="DB33" s="1000">
        <f>Flags!DB7</f>
        <v>50</v>
      </c>
      <c r="DC33" s="1000">
        <f>Flags!DC7</f>
        <v>50</v>
      </c>
      <c r="DD33" s="1000">
        <f>Flags!DD7</f>
        <v>51</v>
      </c>
      <c r="DE33" s="1000">
        <f>Flags!DE7</f>
        <v>51</v>
      </c>
      <c r="DF33" s="1000">
        <f>Flags!DF7</f>
        <v>52</v>
      </c>
      <c r="DG33" s="1000">
        <f>Flags!DG7</f>
        <v>52</v>
      </c>
      <c r="DH33" s="1000">
        <f>Flags!DH7</f>
        <v>53</v>
      </c>
      <c r="DI33" s="1000">
        <f>Flags!DI7</f>
        <v>53</v>
      </c>
      <c r="DJ33" s="1000">
        <f>Flags!DJ7</f>
        <v>54</v>
      </c>
      <c r="DK33" s="1000">
        <f>Flags!DK7</f>
        <v>54</v>
      </c>
      <c r="DL33" s="1000">
        <f>Flags!DL7</f>
        <v>55</v>
      </c>
      <c r="DM33" s="1000">
        <f>Flags!DM7</f>
        <v>55</v>
      </c>
      <c r="DN33" s="1000">
        <f>Flags!DN7</f>
        <v>56</v>
      </c>
      <c r="DO33" s="1000">
        <f>Flags!DO7</f>
        <v>56</v>
      </c>
      <c r="DP33" s="1000">
        <f>Flags!DP7</f>
        <v>57</v>
      </c>
      <c r="DQ33" s="1000">
        <f>Flags!DQ7</f>
        <v>57</v>
      </c>
      <c r="DR33" s="1000">
        <f>Flags!DR7</f>
        <v>58</v>
      </c>
      <c r="DS33" s="1000">
        <f>Flags!DS7</f>
        <v>58</v>
      </c>
      <c r="DT33" s="1000">
        <f>Flags!DT7</f>
        <v>59</v>
      </c>
      <c r="DU33" s="1000">
        <f>Flags!DU7</f>
        <v>59</v>
      </c>
      <c r="DV33" s="1000">
        <f>Flags!DV7</f>
        <v>60</v>
      </c>
      <c r="DW33" s="1000">
        <f>Flags!DW7</f>
        <v>60</v>
      </c>
    </row>
    <row r="34" spans="1:127">
      <c r="A34" s="997" t="str">
        <f>Flags!A8</f>
        <v xml:space="preserve">Period </v>
      </c>
      <c r="E34" s="97"/>
      <c r="G34" s="1075">
        <f>Flags!G8</f>
        <v>0</v>
      </c>
      <c r="H34" s="1075">
        <f>Flags!H8</f>
        <v>1</v>
      </c>
      <c r="I34" s="1075">
        <f>Flags!I8</f>
        <v>2</v>
      </c>
      <c r="J34" s="1075">
        <f>Flags!J8</f>
        <v>3</v>
      </c>
      <c r="K34" s="1075">
        <f>Flags!K8</f>
        <v>4</v>
      </c>
      <c r="L34" s="1075">
        <f>Flags!L8</f>
        <v>5</v>
      </c>
      <c r="M34" s="1075">
        <f>Flags!M8</f>
        <v>6</v>
      </c>
      <c r="N34" s="1075">
        <f>Flags!N8</f>
        <v>7</v>
      </c>
      <c r="O34" s="1075">
        <f>Flags!O8</f>
        <v>8</v>
      </c>
      <c r="P34" s="1075">
        <f>Flags!P8</f>
        <v>9</v>
      </c>
      <c r="Q34" s="1075">
        <f>Flags!Q8</f>
        <v>10</v>
      </c>
      <c r="R34" s="1075">
        <f>Flags!R8</f>
        <v>11</v>
      </c>
      <c r="S34" s="1075">
        <f>Flags!S8</f>
        <v>12</v>
      </c>
      <c r="T34" s="1075">
        <f>Flags!T8</f>
        <v>13</v>
      </c>
      <c r="U34" s="1075">
        <f>Flags!U8</f>
        <v>14</v>
      </c>
      <c r="V34" s="1075">
        <f>Flags!V8</f>
        <v>15</v>
      </c>
      <c r="W34" s="1075">
        <f>Flags!W8</f>
        <v>16</v>
      </c>
      <c r="X34" s="1075">
        <f>Flags!X8</f>
        <v>17</v>
      </c>
      <c r="Y34" s="1075">
        <f>Flags!Y8</f>
        <v>18</v>
      </c>
      <c r="Z34" s="1075">
        <f>Flags!Z8</f>
        <v>19</v>
      </c>
      <c r="AA34" s="1075">
        <f>Flags!AA8</f>
        <v>20</v>
      </c>
      <c r="AB34" s="1075">
        <f>Flags!AB8</f>
        <v>21</v>
      </c>
      <c r="AC34" s="1075">
        <f>Flags!AC8</f>
        <v>22</v>
      </c>
      <c r="AD34" s="1075">
        <f>Flags!AD8</f>
        <v>23</v>
      </c>
      <c r="AE34" s="1075">
        <f>Flags!AE8</f>
        <v>24</v>
      </c>
      <c r="AF34" s="1075">
        <f>Flags!AF8</f>
        <v>25</v>
      </c>
      <c r="AG34" s="1075">
        <f>Flags!AG8</f>
        <v>26</v>
      </c>
      <c r="AH34" s="1075">
        <f>Flags!AH8</f>
        <v>27</v>
      </c>
      <c r="AI34" s="1075">
        <f>Flags!AI8</f>
        <v>28</v>
      </c>
      <c r="AJ34" s="1075">
        <f>Flags!AJ8</f>
        <v>29</v>
      </c>
      <c r="AK34" s="1075">
        <f>Flags!AK8</f>
        <v>30</v>
      </c>
      <c r="AL34" s="1075">
        <f>Flags!AL8</f>
        <v>31</v>
      </c>
      <c r="AM34" s="1075">
        <f>Flags!AM8</f>
        <v>32</v>
      </c>
      <c r="AN34" s="1075">
        <f>Flags!AN8</f>
        <v>33</v>
      </c>
      <c r="AO34" s="1075">
        <f>Flags!AO8</f>
        <v>34</v>
      </c>
      <c r="AP34" s="1075">
        <f>Flags!AP8</f>
        <v>35</v>
      </c>
      <c r="AQ34" s="1075">
        <f>Flags!AQ8</f>
        <v>36</v>
      </c>
      <c r="AR34" s="1075">
        <f>Flags!AR8</f>
        <v>37</v>
      </c>
      <c r="AS34" s="1075">
        <f>Flags!AS8</f>
        <v>38</v>
      </c>
      <c r="AT34" s="1075">
        <f>Flags!AT8</f>
        <v>39</v>
      </c>
      <c r="AU34" s="1075">
        <f>Flags!AU8</f>
        <v>40</v>
      </c>
      <c r="AV34" s="1075">
        <f>Flags!AV8</f>
        <v>41</v>
      </c>
      <c r="AW34" s="1075">
        <f>Flags!AW8</f>
        <v>42</v>
      </c>
      <c r="AX34" s="1075">
        <f>Flags!AX8</f>
        <v>43</v>
      </c>
      <c r="AY34" s="1075">
        <f>Flags!AY8</f>
        <v>44</v>
      </c>
      <c r="AZ34" s="1075">
        <f>Flags!AZ8</f>
        <v>45</v>
      </c>
      <c r="BA34" s="1075">
        <f>Flags!BA8</f>
        <v>46</v>
      </c>
      <c r="BB34" s="1075">
        <f>Flags!BB8</f>
        <v>47</v>
      </c>
      <c r="BC34" s="1075">
        <f>Flags!BC8</f>
        <v>48</v>
      </c>
      <c r="BD34" s="1075">
        <f>Flags!BD8</f>
        <v>49</v>
      </c>
      <c r="BE34" s="1075">
        <f>Flags!BE8</f>
        <v>50</v>
      </c>
      <c r="BF34" s="1075">
        <f>Flags!BF8</f>
        <v>51</v>
      </c>
      <c r="BG34" s="1075">
        <f>Flags!BG8</f>
        <v>52</v>
      </c>
      <c r="BH34" s="1075">
        <f>Flags!BH8</f>
        <v>53</v>
      </c>
      <c r="BI34" s="1075">
        <f>Flags!BI8</f>
        <v>54</v>
      </c>
      <c r="BJ34" s="1075">
        <f>Flags!BJ8</f>
        <v>55</v>
      </c>
      <c r="BK34" s="1075">
        <f>Flags!BK8</f>
        <v>56</v>
      </c>
      <c r="BL34" s="1075">
        <f>Flags!BL8</f>
        <v>57</v>
      </c>
      <c r="BM34" s="1075">
        <f>Flags!BM8</f>
        <v>58</v>
      </c>
      <c r="BN34" s="1075">
        <f>Flags!BN8</f>
        <v>59</v>
      </c>
      <c r="BO34" s="1075">
        <f>Flags!BO8</f>
        <v>60</v>
      </c>
      <c r="BP34" s="1075">
        <f>Flags!BP8</f>
        <v>61</v>
      </c>
      <c r="BQ34" s="1075">
        <f>Flags!BQ8</f>
        <v>62</v>
      </c>
      <c r="BR34" s="1075">
        <f>Flags!BR8</f>
        <v>63</v>
      </c>
      <c r="BS34" s="1075">
        <f>Flags!BS8</f>
        <v>64</v>
      </c>
      <c r="BT34" s="1075">
        <f>Flags!BT8</f>
        <v>65</v>
      </c>
      <c r="BU34" s="1075">
        <f>Flags!BU8</f>
        <v>66</v>
      </c>
      <c r="BV34" s="1075">
        <f>Flags!BV8</f>
        <v>67</v>
      </c>
      <c r="BW34" s="1075">
        <f>Flags!BW8</f>
        <v>68</v>
      </c>
      <c r="BX34" s="1075">
        <f>Flags!BX8</f>
        <v>69</v>
      </c>
      <c r="BY34" s="1075">
        <f>Flags!BY8</f>
        <v>70</v>
      </c>
      <c r="BZ34" s="1075">
        <f>Flags!BZ8</f>
        <v>71</v>
      </c>
      <c r="CA34" s="1075">
        <f>Flags!CA8</f>
        <v>72</v>
      </c>
      <c r="CB34" s="1075">
        <f>Flags!CB8</f>
        <v>73</v>
      </c>
      <c r="CC34" s="1075">
        <f>Flags!CC8</f>
        <v>74</v>
      </c>
      <c r="CD34" s="1075">
        <f>Flags!CD8</f>
        <v>75</v>
      </c>
      <c r="CE34" s="1075">
        <f>Flags!CE8</f>
        <v>76</v>
      </c>
      <c r="CF34" s="1075">
        <f>Flags!CF8</f>
        <v>77</v>
      </c>
      <c r="CG34" s="1075">
        <f>Flags!CG8</f>
        <v>78</v>
      </c>
      <c r="CH34" s="1075">
        <f>Flags!CH8</f>
        <v>79</v>
      </c>
      <c r="CI34" s="1075">
        <f>Flags!CI8</f>
        <v>80</v>
      </c>
      <c r="CJ34" s="1075">
        <f>Flags!CJ8</f>
        <v>81</v>
      </c>
      <c r="CK34" s="1075">
        <f>Flags!CK8</f>
        <v>82</v>
      </c>
      <c r="CL34" s="1075">
        <f>Flags!CL8</f>
        <v>83</v>
      </c>
      <c r="CM34" s="1075">
        <f>Flags!CM8</f>
        <v>84</v>
      </c>
      <c r="CN34" s="1075">
        <f>Flags!CN8</f>
        <v>85</v>
      </c>
      <c r="CO34" s="1075">
        <f>Flags!CO8</f>
        <v>86</v>
      </c>
      <c r="CP34" s="1075">
        <f>Flags!CP8</f>
        <v>87</v>
      </c>
      <c r="CQ34" s="1075">
        <f>Flags!CQ8</f>
        <v>88</v>
      </c>
      <c r="CR34" s="1075">
        <f>Flags!CR8</f>
        <v>89</v>
      </c>
      <c r="CS34" s="1075">
        <f>Flags!CS8</f>
        <v>90</v>
      </c>
      <c r="CT34" s="1075">
        <f>Flags!CT8</f>
        <v>91</v>
      </c>
      <c r="CU34" s="1075">
        <f>Flags!CU8</f>
        <v>92</v>
      </c>
      <c r="CV34" s="1075">
        <f>Flags!CV8</f>
        <v>93</v>
      </c>
      <c r="CW34" s="1075">
        <f>Flags!CW8</f>
        <v>94</v>
      </c>
      <c r="CX34" s="1075">
        <f>Flags!CX8</f>
        <v>95</v>
      </c>
      <c r="CY34" s="1075">
        <f>Flags!CY8</f>
        <v>96</v>
      </c>
      <c r="CZ34" s="1075">
        <f>Flags!CZ8</f>
        <v>97</v>
      </c>
      <c r="DA34" s="1075">
        <f>Flags!DA8</f>
        <v>98</v>
      </c>
      <c r="DB34" s="1075">
        <f>Flags!DB8</f>
        <v>99</v>
      </c>
      <c r="DC34" s="1075">
        <f>Flags!DC8</f>
        <v>100</v>
      </c>
      <c r="DD34" s="1075">
        <f>Flags!DD8</f>
        <v>101</v>
      </c>
      <c r="DE34" s="1075">
        <f>Flags!DE8</f>
        <v>102</v>
      </c>
      <c r="DF34" s="1075">
        <f>Flags!DF8</f>
        <v>103</v>
      </c>
      <c r="DG34" s="1075">
        <f>Flags!DG8</f>
        <v>104</v>
      </c>
      <c r="DH34" s="1075">
        <f>Flags!DH8</f>
        <v>105</v>
      </c>
      <c r="DI34" s="1075">
        <f>Flags!DI8</f>
        <v>106</v>
      </c>
      <c r="DJ34" s="1075">
        <f>Flags!DJ8</f>
        <v>107</v>
      </c>
      <c r="DK34" s="1075">
        <f>Flags!DK8</f>
        <v>108</v>
      </c>
      <c r="DL34" s="1075">
        <f>Flags!DL8</f>
        <v>109</v>
      </c>
      <c r="DM34" s="1075">
        <f>Flags!DM8</f>
        <v>110</v>
      </c>
      <c r="DN34" s="1075">
        <f>Flags!DN8</f>
        <v>111</v>
      </c>
      <c r="DO34" s="1075">
        <f>Flags!DO8</f>
        <v>112</v>
      </c>
      <c r="DP34" s="1075">
        <f>Flags!DP8</f>
        <v>113</v>
      </c>
      <c r="DQ34" s="1075">
        <f>Flags!DQ8</f>
        <v>114</v>
      </c>
      <c r="DR34" s="1075">
        <f>Flags!DR8</f>
        <v>115</v>
      </c>
      <c r="DS34" s="1075">
        <f>Flags!DS8</f>
        <v>116</v>
      </c>
      <c r="DT34" s="1075">
        <f>Flags!DT8</f>
        <v>117</v>
      </c>
      <c r="DU34" s="1075">
        <f>Flags!DU8</f>
        <v>118</v>
      </c>
      <c r="DV34" s="1075">
        <f>Flags!DV8</f>
        <v>119</v>
      </c>
      <c r="DW34" s="1075">
        <f>Flags!DW8</f>
        <v>120</v>
      </c>
    </row>
    <row r="36" spans="1:127">
      <c r="A36" s="649" t="str">
        <f>Inputs!A384</f>
        <v>Corporate Income Tax</v>
      </c>
      <c r="B36" s="650"/>
      <c r="C36" s="650"/>
      <c r="D36" s="650"/>
      <c r="E36" s="399">
        <f ca="1">ABS(SUM(IF(Inputs!$D$53=Inputs!$D$163,G38:DW38,G39:DW39))-SUM(G37:DW37))</f>
        <v>0</v>
      </c>
      <c r="F36" s="650"/>
    </row>
    <row r="37" spans="1:127" s="303" customFormat="1">
      <c r="A37" s="303" t="s">
        <v>1207</v>
      </c>
      <c r="B37" s="653"/>
      <c r="C37" s="653"/>
      <c r="D37" s="653"/>
      <c r="E37" s="653"/>
      <c r="F37" s="576"/>
      <c r="G37" s="1062">
        <f ca="1">'P&amp;L'!G43</f>
        <v>0</v>
      </c>
      <c r="H37" s="1062">
        <f ca="1">'P&amp;L'!H43</f>
        <v>0</v>
      </c>
      <c r="I37" s="1062">
        <f ca="1">'P&amp;L'!I43</f>
        <v>0</v>
      </c>
      <c r="J37" s="1062">
        <f ca="1">'P&amp;L'!J43</f>
        <v>0</v>
      </c>
      <c r="K37" s="1062">
        <f ca="1">'P&amp;L'!K43</f>
        <v>0</v>
      </c>
      <c r="L37" s="1062">
        <f ca="1">'P&amp;L'!L43</f>
        <v>0</v>
      </c>
      <c r="M37" s="1062">
        <f ca="1">'P&amp;L'!M43</f>
        <v>0</v>
      </c>
      <c r="N37" s="1062">
        <f ca="1">'P&amp;L'!N43</f>
        <v>0</v>
      </c>
      <c r="O37" s="1062">
        <f ca="1">'P&amp;L'!O43</f>
        <v>0</v>
      </c>
      <c r="P37" s="1062">
        <f ca="1">'P&amp;L'!P43</f>
        <v>0</v>
      </c>
      <c r="Q37" s="1062">
        <f ca="1">'P&amp;L'!Q43</f>
        <v>0</v>
      </c>
      <c r="R37" s="1062">
        <f ca="1">'P&amp;L'!R43</f>
        <v>0</v>
      </c>
      <c r="S37" s="1062">
        <f ca="1">'P&amp;L'!S43</f>
        <v>0</v>
      </c>
      <c r="T37" s="1062">
        <f ca="1">'P&amp;L'!T43</f>
        <v>0</v>
      </c>
      <c r="U37" s="1062">
        <f ca="1">'P&amp;L'!U43</f>
        <v>0</v>
      </c>
      <c r="V37" s="1062">
        <f ca="1">'P&amp;L'!V43</f>
        <v>0</v>
      </c>
      <c r="W37" s="1062">
        <f ca="1">'P&amp;L'!W43</f>
        <v>0</v>
      </c>
      <c r="X37" s="1062">
        <f ca="1">'P&amp;L'!X43</f>
        <v>0</v>
      </c>
      <c r="Y37" s="1062">
        <f ca="1">'P&amp;L'!Y43</f>
        <v>0</v>
      </c>
      <c r="Z37" s="1062">
        <f ca="1">'P&amp;L'!Z43</f>
        <v>0</v>
      </c>
      <c r="AA37" s="1062">
        <f ca="1">'P&amp;L'!AA43</f>
        <v>0</v>
      </c>
      <c r="AB37" s="1062">
        <f ca="1">'P&amp;L'!AB43</f>
        <v>0</v>
      </c>
      <c r="AC37" s="1062">
        <f ca="1">'P&amp;L'!AC43</f>
        <v>0</v>
      </c>
      <c r="AD37" s="1062">
        <f ca="1">'P&amp;L'!AD43</f>
        <v>0</v>
      </c>
      <c r="AE37" s="1062">
        <f ca="1">'P&amp;L'!AE43</f>
        <v>0</v>
      </c>
      <c r="AF37" s="1062">
        <f ca="1">'P&amp;L'!AF43</f>
        <v>0</v>
      </c>
      <c r="AG37" s="1062">
        <f ca="1">'P&amp;L'!AG43</f>
        <v>120.18903737619021</v>
      </c>
      <c r="AH37" s="1062">
        <f ca="1">'P&amp;L'!AH43</f>
        <v>0</v>
      </c>
      <c r="AI37" s="1062">
        <f ca="1">'P&amp;L'!AI43</f>
        <v>955.23760410781665</v>
      </c>
      <c r="AJ37" s="1062">
        <f ca="1">'P&amp;L'!AJ43</f>
        <v>0</v>
      </c>
      <c r="AK37" s="1062">
        <f ca="1">'P&amp;L'!AK43</f>
        <v>1084.5403223093383</v>
      </c>
      <c r="AL37" s="1062">
        <f ca="1">'P&amp;L'!AL43</f>
        <v>0</v>
      </c>
      <c r="AM37" s="1062">
        <f ca="1">'P&amp;L'!AM43</f>
        <v>1224.5048310629597</v>
      </c>
      <c r="AN37" s="1062">
        <f ca="1">'P&amp;L'!AN43</f>
        <v>0</v>
      </c>
      <c r="AO37" s="1062">
        <f ca="1">'P&amp;L'!AO43</f>
        <v>1436.2108260505472</v>
      </c>
      <c r="AP37" s="1062">
        <f ca="1">'P&amp;L'!AP43</f>
        <v>0</v>
      </c>
      <c r="AQ37" s="1062">
        <f ca="1">'P&amp;L'!AQ43</f>
        <v>1644.9309083308406</v>
      </c>
      <c r="AR37" s="1062">
        <f ca="1">'P&amp;L'!AR43</f>
        <v>0</v>
      </c>
      <c r="AS37" s="1062">
        <f ca="1">'P&amp;L'!AS43</f>
        <v>1811.2505523385669</v>
      </c>
      <c r="AT37" s="1062">
        <f ca="1">'P&amp;L'!AT43</f>
        <v>0</v>
      </c>
      <c r="AU37" s="1062">
        <f ca="1">'P&amp;L'!AU43</f>
        <v>1871.3233075530482</v>
      </c>
      <c r="AV37" s="1062">
        <f ca="1">'P&amp;L'!AV43</f>
        <v>0</v>
      </c>
      <c r="AW37" s="1062">
        <f ca="1">'P&amp;L'!AW43</f>
        <v>2554.4030081300975</v>
      </c>
      <c r="AX37" s="1062">
        <f ca="1">'P&amp;L'!AX43</f>
        <v>0</v>
      </c>
      <c r="AY37" s="1062">
        <f ca="1">'P&amp;L'!AY43</f>
        <v>2614.3126746846992</v>
      </c>
      <c r="AZ37" s="1062">
        <f ca="1">'P&amp;L'!AZ43</f>
        <v>0</v>
      </c>
      <c r="BA37" s="1062">
        <f ca="1">'P&amp;L'!BA43</f>
        <v>2688.0604773263935</v>
      </c>
      <c r="BB37" s="1062">
        <f ca="1">'P&amp;L'!BB43</f>
        <v>0</v>
      </c>
      <c r="BC37" s="1062">
        <f ca="1">'P&amp;L'!BC43</f>
        <v>2741.4297212273209</v>
      </c>
      <c r="BD37" s="1062">
        <f ca="1">'P&amp;L'!BD43</f>
        <v>0</v>
      </c>
      <c r="BE37" s="1062">
        <f ca="1">'P&amp;L'!BE43</f>
        <v>2795.529463251868</v>
      </c>
      <c r="BF37" s="1062">
        <f ca="1">'P&amp;L'!BF43</f>
        <v>0</v>
      </c>
      <c r="BG37" s="1062">
        <f ca="1">'P&amp;L'!BG43</f>
        <v>2856.9178626145049</v>
      </c>
      <c r="BH37" s="1062">
        <f ca="1">'P&amp;L'!BH43</f>
        <v>0</v>
      </c>
      <c r="BI37" s="1062">
        <f ca="1">'P&amp;L'!BI43</f>
        <v>2909.4223837107957</v>
      </c>
      <c r="BJ37" s="1062">
        <f ca="1">'P&amp;L'!BJ43</f>
        <v>0</v>
      </c>
      <c r="BK37" s="1062">
        <f ca="1">'P&amp;L'!BK43</f>
        <v>2948.5699841210117</v>
      </c>
      <c r="BL37" s="1062">
        <f ca="1">'P&amp;L'!BL43</f>
        <v>0</v>
      </c>
      <c r="BM37" s="1062">
        <f ca="1">'P&amp;L'!BM43</f>
        <v>2984.2337590258312</v>
      </c>
      <c r="BN37" s="1062">
        <f ca="1">'P&amp;L'!BN43</f>
        <v>0</v>
      </c>
      <c r="BO37" s="1062">
        <f ca="1">'P&amp;L'!BO43</f>
        <v>2999.8541571935475</v>
      </c>
      <c r="BP37" s="1062">
        <f>'P&amp;L'!BP43</f>
        <v>0</v>
      </c>
      <c r="BQ37" s="1062">
        <f>'P&amp;L'!BQ43</f>
        <v>0</v>
      </c>
      <c r="BR37" s="1062">
        <f>'P&amp;L'!BR43</f>
        <v>0</v>
      </c>
      <c r="BS37" s="1062">
        <f>'P&amp;L'!BS43</f>
        <v>0</v>
      </c>
      <c r="BT37" s="1062">
        <f>'P&amp;L'!BT43</f>
        <v>0</v>
      </c>
      <c r="BU37" s="1062">
        <f>'P&amp;L'!BU43</f>
        <v>0</v>
      </c>
      <c r="BV37" s="1062">
        <f>'P&amp;L'!BV43</f>
        <v>0</v>
      </c>
      <c r="BW37" s="1062">
        <f>'P&amp;L'!BW43</f>
        <v>0</v>
      </c>
      <c r="BX37" s="1062">
        <f>'P&amp;L'!BX43</f>
        <v>0</v>
      </c>
      <c r="BY37" s="1062">
        <f>'P&amp;L'!BY43</f>
        <v>0</v>
      </c>
      <c r="BZ37" s="1062">
        <f>'P&amp;L'!BZ43</f>
        <v>0</v>
      </c>
      <c r="CA37" s="1062">
        <f>'P&amp;L'!CA43</f>
        <v>0</v>
      </c>
      <c r="CB37" s="1062">
        <f>'P&amp;L'!CB43</f>
        <v>0</v>
      </c>
      <c r="CC37" s="1062">
        <f>'P&amp;L'!CC43</f>
        <v>0</v>
      </c>
      <c r="CD37" s="1062">
        <f>'P&amp;L'!CD43</f>
        <v>0</v>
      </c>
      <c r="CE37" s="1062">
        <f>'P&amp;L'!CE43</f>
        <v>0</v>
      </c>
      <c r="CF37" s="1062">
        <f>'P&amp;L'!CF43</f>
        <v>0</v>
      </c>
      <c r="CG37" s="1062">
        <f>'P&amp;L'!CG43</f>
        <v>0</v>
      </c>
      <c r="CH37" s="1062">
        <f>'P&amp;L'!CH43</f>
        <v>0</v>
      </c>
      <c r="CI37" s="1062">
        <f>'P&amp;L'!CI43</f>
        <v>0</v>
      </c>
      <c r="CJ37" s="1062">
        <f>'P&amp;L'!CJ43</f>
        <v>0</v>
      </c>
      <c r="CK37" s="1062">
        <f>'P&amp;L'!CK43</f>
        <v>0</v>
      </c>
      <c r="CL37" s="1062">
        <f>'P&amp;L'!CL43</f>
        <v>0</v>
      </c>
      <c r="CM37" s="1062">
        <f>'P&amp;L'!CM43</f>
        <v>0</v>
      </c>
      <c r="CN37" s="1062">
        <f>'P&amp;L'!CN43</f>
        <v>0</v>
      </c>
      <c r="CO37" s="1062">
        <f>'P&amp;L'!CO43</f>
        <v>0</v>
      </c>
      <c r="CP37" s="1062">
        <f>'P&amp;L'!CP43</f>
        <v>0</v>
      </c>
      <c r="CQ37" s="1062">
        <f>'P&amp;L'!CQ43</f>
        <v>0</v>
      </c>
      <c r="CR37" s="1062">
        <f>'P&amp;L'!CR43</f>
        <v>0</v>
      </c>
      <c r="CS37" s="1062">
        <f>'P&amp;L'!CS43</f>
        <v>0</v>
      </c>
      <c r="CT37" s="1062">
        <f>'P&amp;L'!CT43</f>
        <v>0</v>
      </c>
      <c r="CU37" s="1062">
        <f>'P&amp;L'!CU43</f>
        <v>0</v>
      </c>
      <c r="CV37" s="1062">
        <f>'P&amp;L'!CV43</f>
        <v>0</v>
      </c>
      <c r="CW37" s="1062">
        <f>'P&amp;L'!CW43</f>
        <v>0</v>
      </c>
      <c r="CX37" s="1062">
        <f>'P&amp;L'!CX43</f>
        <v>0</v>
      </c>
      <c r="CY37" s="1062">
        <f>'P&amp;L'!CY43</f>
        <v>0</v>
      </c>
      <c r="CZ37" s="1062">
        <f>'P&amp;L'!CZ43</f>
        <v>0</v>
      </c>
      <c r="DA37" s="1062">
        <f>'P&amp;L'!DA43</f>
        <v>0</v>
      </c>
      <c r="DB37" s="1062">
        <f>'P&amp;L'!DB43</f>
        <v>0</v>
      </c>
      <c r="DC37" s="1062">
        <f>'P&amp;L'!DC43</f>
        <v>0</v>
      </c>
      <c r="DD37" s="1062">
        <f>'P&amp;L'!DD43</f>
        <v>0</v>
      </c>
      <c r="DE37" s="1062">
        <f>'P&amp;L'!DE43</f>
        <v>0</v>
      </c>
      <c r="DF37" s="1062">
        <f>'P&amp;L'!DF43</f>
        <v>0</v>
      </c>
      <c r="DG37" s="1062">
        <f>'P&amp;L'!DG43</f>
        <v>0</v>
      </c>
      <c r="DH37" s="1062">
        <f>'P&amp;L'!DH43</f>
        <v>0</v>
      </c>
      <c r="DI37" s="1062">
        <f>'P&amp;L'!DI43</f>
        <v>0</v>
      </c>
      <c r="DJ37" s="1062">
        <f>'P&amp;L'!DJ43</f>
        <v>0</v>
      </c>
      <c r="DK37" s="1062">
        <f>'P&amp;L'!DK43</f>
        <v>0</v>
      </c>
      <c r="DL37" s="1062">
        <f>'P&amp;L'!DL43</f>
        <v>0</v>
      </c>
      <c r="DM37" s="1062">
        <f>'P&amp;L'!DM43</f>
        <v>0</v>
      </c>
      <c r="DN37" s="1062">
        <f>'P&amp;L'!DN43</f>
        <v>0</v>
      </c>
      <c r="DO37" s="1062">
        <f>'P&amp;L'!DO43</f>
        <v>0</v>
      </c>
      <c r="DP37" s="1062">
        <f>'P&amp;L'!DP43</f>
        <v>0</v>
      </c>
      <c r="DQ37" s="1062">
        <f>'P&amp;L'!DQ43</f>
        <v>0</v>
      </c>
      <c r="DR37" s="1062">
        <f>'P&amp;L'!DR43</f>
        <v>0</v>
      </c>
      <c r="DS37" s="1062">
        <f>'P&amp;L'!DS43</f>
        <v>0</v>
      </c>
      <c r="DT37" s="1062">
        <f>'P&amp;L'!DT43</f>
        <v>0</v>
      </c>
      <c r="DU37" s="1062">
        <f>'P&amp;L'!DU43</f>
        <v>0</v>
      </c>
      <c r="DV37" s="1062">
        <f>'P&amp;L'!DV43</f>
        <v>0</v>
      </c>
      <c r="DW37" s="1062">
        <f>'P&amp;L'!DW43</f>
        <v>0</v>
      </c>
    </row>
    <row r="38" spans="1:127" s="303" customFormat="1">
      <c r="A38" s="654" t="s">
        <v>1213</v>
      </c>
      <c r="B38" s="654"/>
      <c r="C38" s="654"/>
      <c r="G38" s="270">
        <v>0</v>
      </c>
      <c r="H38" s="270">
        <v>0</v>
      </c>
      <c r="I38" s="270">
        <v>0</v>
      </c>
      <c r="J38" s="270">
        <v>0</v>
      </c>
      <c r="K38" s="270">
        <v>0</v>
      </c>
      <c r="L38" s="270">
        <v>0</v>
      </c>
      <c r="M38" s="270">
        <v>0</v>
      </c>
      <c r="N38" s="270">
        <v>0</v>
      </c>
      <c r="O38" s="270">
        <v>0</v>
      </c>
      <c r="P38" s="270">
        <v>0</v>
      </c>
      <c r="Q38" s="270">
        <v>0</v>
      </c>
      <c r="R38" s="270">
        <v>0</v>
      </c>
      <c r="S38" s="270">
        <v>0</v>
      </c>
      <c r="T38" s="270">
        <v>0</v>
      </c>
      <c r="U38" s="270">
        <v>0</v>
      </c>
      <c r="V38" s="270">
        <v>0</v>
      </c>
      <c r="W38" s="270">
        <v>0</v>
      </c>
      <c r="X38" s="270">
        <v>0</v>
      </c>
      <c r="Y38" s="270">
        <v>0</v>
      </c>
      <c r="Z38" s="270">
        <v>0</v>
      </c>
      <c r="AA38" s="270">
        <v>0</v>
      </c>
      <c r="AB38" s="270">
        <v>0</v>
      </c>
      <c r="AC38" s="270">
        <v>0</v>
      </c>
      <c r="AD38" s="270">
        <v>0</v>
      </c>
      <c r="AE38" s="270">
        <v>0</v>
      </c>
      <c r="AF38" s="270">
        <v>0</v>
      </c>
      <c r="AG38" s="270">
        <v>120.18903737619021</v>
      </c>
      <c r="AH38" s="270">
        <v>0</v>
      </c>
      <c r="AI38" s="270">
        <v>955.23760410781665</v>
      </c>
      <c r="AJ38" s="270">
        <v>0</v>
      </c>
      <c r="AK38" s="270">
        <v>1084.5403223093383</v>
      </c>
      <c r="AL38" s="270">
        <v>0</v>
      </c>
      <c r="AM38" s="270">
        <v>1224.5048310629597</v>
      </c>
      <c r="AN38" s="270">
        <v>0</v>
      </c>
      <c r="AO38" s="270">
        <v>1436.2108260505472</v>
      </c>
      <c r="AP38" s="270">
        <v>0</v>
      </c>
      <c r="AQ38" s="270">
        <v>1644.9309083308406</v>
      </c>
      <c r="AR38" s="270">
        <v>0</v>
      </c>
      <c r="AS38" s="270">
        <v>1811.2505523385669</v>
      </c>
      <c r="AT38" s="270">
        <v>0</v>
      </c>
      <c r="AU38" s="270">
        <v>1871.3233075530482</v>
      </c>
      <c r="AV38" s="270">
        <v>0</v>
      </c>
      <c r="AW38" s="270">
        <v>2554.4030081300975</v>
      </c>
      <c r="AX38" s="270">
        <v>0</v>
      </c>
      <c r="AY38" s="270">
        <v>2614.3126746846992</v>
      </c>
      <c r="AZ38" s="270">
        <v>0</v>
      </c>
      <c r="BA38" s="270">
        <v>2688.0604773263935</v>
      </c>
      <c r="BB38" s="270">
        <v>0</v>
      </c>
      <c r="BC38" s="270">
        <v>2741.4297212273209</v>
      </c>
      <c r="BD38" s="270">
        <v>0</v>
      </c>
      <c r="BE38" s="270">
        <v>2795.529463251868</v>
      </c>
      <c r="BF38" s="270">
        <v>0</v>
      </c>
      <c r="BG38" s="270">
        <v>2856.9178626145049</v>
      </c>
      <c r="BH38" s="270">
        <v>0</v>
      </c>
      <c r="BI38" s="270">
        <v>2909.4223837107957</v>
      </c>
      <c r="BJ38" s="270">
        <v>0</v>
      </c>
      <c r="BK38" s="270">
        <v>2948.5699841210117</v>
      </c>
      <c r="BL38" s="270">
        <v>0</v>
      </c>
      <c r="BM38" s="270">
        <v>2984.2337590258312</v>
      </c>
      <c r="BN38" s="270">
        <v>0</v>
      </c>
      <c r="BO38" s="270">
        <v>2999.8541571935475</v>
      </c>
      <c r="BP38" s="270">
        <v>0</v>
      </c>
      <c r="BQ38" s="270">
        <v>0</v>
      </c>
      <c r="BR38" s="270">
        <v>0</v>
      </c>
      <c r="BS38" s="270">
        <v>0</v>
      </c>
      <c r="BT38" s="270">
        <v>0</v>
      </c>
      <c r="BU38" s="270">
        <v>0</v>
      </c>
      <c r="BV38" s="270">
        <v>0</v>
      </c>
      <c r="BW38" s="270">
        <v>0</v>
      </c>
      <c r="BX38" s="270">
        <v>0</v>
      </c>
      <c r="BY38" s="270">
        <v>0</v>
      </c>
      <c r="BZ38" s="270">
        <v>0</v>
      </c>
      <c r="CA38" s="270">
        <v>0</v>
      </c>
      <c r="CB38" s="270">
        <v>0</v>
      </c>
      <c r="CC38" s="270">
        <v>0</v>
      </c>
      <c r="CD38" s="270">
        <v>0</v>
      </c>
      <c r="CE38" s="270">
        <v>0</v>
      </c>
      <c r="CF38" s="270">
        <v>0</v>
      </c>
      <c r="CG38" s="270">
        <v>0</v>
      </c>
      <c r="CH38" s="270">
        <v>0</v>
      </c>
      <c r="CI38" s="270">
        <v>0</v>
      </c>
      <c r="CJ38" s="270">
        <v>0</v>
      </c>
      <c r="CK38" s="270">
        <v>0</v>
      </c>
      <c r="CL38" s="270">
        <v>0</v>
      </c>
      <c r="CM38" s="270">
        <v>0</v>
      </c>
      <c r="CN38" s="270">
        <v>0</v>
      </c>
      <c r="CO38" s="270">
        <v>0</v>
      </c>
      <c r="CP38" s="270">
        <v>0</v>
      </c>
      <c r="CQ38" s="270">
        <v>0</v>
      </c>
      <c r="CR38" s="270">
        <v>0</v>
      </c>
      <c r="CS38" s="270">
        <v>0</v>
      </c>
      <c r="CT38" s="270">
        <v>0</v>
      </c>
      <c r="CU38" s="270">
        <v>0</v>
      </c>
      <c r="CV38" s="270">
        <v>0</v>
      </c>
      <c r="CW38" s="270">
        <v>0</v>
      </c>
      <c r="CX38" s="270">
        <v>0</v>
      </c>
      <c r="CY38" s="270">
        <v>0</v>
      </c>
      <c r="CZ38" s="270">
        <v>0</v>
      </c>
      <c r="DA38" s="270">
        <v>0</v>
      </c>
      <c r="DB38" s="270">
        <v>0</v>
      </c>
      <c r="DC38" s="270">
        <v>0</v>
      </c>
      <c r="DD38" s="270">
        <v>0</v>
      </c>
      <c r="DE38" s="270">
        <v>0</v>
      </c>
      <c r="DF38" s="270">
        <v>0</v>
      </c>
      <c r="DG38" s="270">
        <v>0</v>
      </c>
      <c r="DH38" s="270">
        <v>0</v>
      </c>
      <c r="DI38" s="270">
        <v>0</v>
      </c>
      <c r="DJ38" s="270">
        <v>0</v>
      </c>
      <c r="DK38" s="270">
        <v>0</v>
      </c>
      <c r="DL38" s="270">
        <v>0</v>
      </c>
      <c r="DM38" s="270">
        <v>0</v>
      </c>
      <c r="DN38" s="270">
        <v>0</v>
      </c>
      <c r="DO38" s="270">
        <v>0</v>
      </c>
      <c r="DP38" s="270">
        <v>0</v>
      </c>
      <c r="DQ38" s="270">
        <v>0</v>
      </c>
      <c r="DR38" s="270">
        <v>0</v>
      </c>
      <c r="DS38" s="270">
        <v>0</v>
      </c>
      <c r="DT38" s="270">
        <v>0</v>
      </c>
      <c r="DU38" s="270">
        <v>0</v>
      </c>
      <c r="DV38" s="270">
        <v>0</v>
      </c>
      <c r="DW38" s="270">
        <v>0</v>
      </c>
    </row>
    <row r="39" spans="1:127" s="303" customFormat="1">
      <c r="A39" s="654" t="s">
        <v>1214</v>
      </c>
      <c r="B39" s="654"/>
      <c r="C39" s="654"/>
      <c r="D39" s="654"/>
      <c r="E39" s="654"/>
      <c r="F39" s="395"/>
      <c r="G39" s="270">
        <v>0</v>
      </c>
      <c r="H39" s="270">
        <v>0</v>
      </c>
      <c r="I39" s="270">
        <v>0</v>
      </c>
      <c r="J39" s="270">
        <v>0</v>
      </c>
      <c r="K39" s="270">
        <v>0</v>
      </c>
      <c r="L39" s="270">
        <v>0</v>
      </c>
      <c r="M39" s="270">
        <v>0</v>
      </c>
      <c r="N39" s="270">
        <v>0</v>
      </c>
      <c r="O39" s="270">
        <v>0</v>
      </c>
      <c r="P39" s="270">
        <v>0</v>
      </c>
      <c r="Q39" s="270">
        <v>0</v>
      </c>
      <c r="R39" s="270">
        <v>0</v>
      </c>
      <c r="S39" s="270">
        <v>0</v>
      </c>
      <c r="T39" s="270">
        <v>0</v>
      </c>
      <c r="U39" s="270">
        <v>0</v>
      </c>
      <c r="V39" s="270">
        <v>0</v>
      </c>
      <c r="W39" s="270">
        <v>0</v>
      </c>
      <c r="X39" s="270">
        <v>0</v>
      </c>
      <c r="Y39" s="270">
        <v>0</v>
      </c>
      <c r="Z39" s="270">
        <v>0</v>
      </c>
      <c r="AA39" s="270">
        <v>0</v>
      </c>
      <c r="AB39" s="270">
        <v>0</v>
      </c>
      <c r="AC39" s="270">
        <v>0</v>
      </c>
      <c r="AD39" s="270">
        <v>0</v>
      </c>
      <c r="AE39" s="270">
        <v>0</v>
      </c>
      <c r="AF39" s="270">
        <v>0</v>
      </c>
      <c r="AG39" s="270">
        <v>0</v>
      </c>
      <c r="AH39" s="270">
        <v>0</v>
      </c>
      <c r="AI39" s="270">
        <v>0</v>
      </c>
      <c r="AJ39" s="270">
        <v>0</v>
      </c>
      <c r="AK39" s="270">
        <v>0</v>
      </c>
      <c r="AL39" s="270">
        <v>0</v>
      </c>
      <c r="AM39" s="270">
        <v>0</v>
      </c>
      <c r="AN39" s="270">
        <v>0</v>
      </c>
      <c r="AO39" s="270">
        <v>0</v>
      </c>
      <c r="AP39" s="270">
        <v>0</v>
      </c>
      <c r="AQ39" s="270">
        <v>0</v>
      </c>
      <c r="AR39" s="270">
        <v>0</v>
      </c>
      <c r="AS39" s="270">
        <v>0</v>
      </c>
      <c r="AT39" s="270">
        <v>0</v>
      </c>
      <c r="AU39" s="270">
        <v>0</v>
      </c>
      <c r="AV39" s="270">
        <v>0</v>
      </c>
      <c r="AW39" s="270">
        <v>0</v>
      </c>
      <c r="AX39" s="270">
        <v>0</v>
      </c>
      <c r="AY39" s="270">
        <v>656.2555828888427</v>
      </c>
      <c r="AZ39" s="270">
        <v>0</v>
      </c>
      <c r="BA39" s="270">
        <v>774.37305125217313</v>
      </c>
      <c r="BB39" s="270">
        <v>0</v>
      </c>
      <c r="BC39" s="270">
        <v>845.25309851040561</v>
      </c>
      <c r="BD39" s="270">
        <v>0</v>
      </c>
      <c r="BE39" s="270">
        <v>919.30527317400083</v>
      </c>
      <c r="BF39" s="270">
        <v>0</v>
      </c>
      <c r="BG39" s="270">
        <v>997.13595355493999</v>
      </c>
      <c r="BH39" s="270">
        <v>0</v>
      </c>
      <c r="BI39" s="270">
        <v>1077.1344645932036</v>
      </c>
      <c r="BJ39" s="270">
        <v>0</v>
      </c>
      <c r="BK39" s="270">
        <v>1171.8012458161879</v>
      </c>
      <c r="BL39" s="270">
        <v>0</v>
      </c>
      <c r="BM39" s="270">
        <v>1268.8437854345138</v>
      </c>
      <c r="BN39" s="270">
        <v>0</v>
      </c>
      <c r="BO39" s="270">
        <v>1359.7262176881256</v>
      </c>
      <c r="BP39" s="270">
        <v>0</v>
      </c>
      <c r="BQ39" s="270">
        <v>0</v>
      </c>
      <c r="BR39" s="270">
        <v>0</v>
      </c>
      <c r="BS39" s="270">
        <v>0</v>
      </c>
      <c r="BT39" s="270">
        <v>0</v>
      </c>
      <c r="BU39" s="270">
        <v>0</v>
      </c>
      <c r="BV39" s="270">
        <v>0</v>
      </c>
      <c r="BW39" s="270">
        <v>0</v>
      </c>
      <c r="BX39" s="270">
        <v>0</v>
      </c>
      <c r="BY39" s="270">
        <v>0</v>
      </c>
      <c r="BZ39" s="270">
        <v>0</v>
      </c>
      <c r="CA39" s="270">
        <v>0</v>
      </c>
      <c r="CB39" s="270">
        <v>0</v>
      </c>
      <c r="CC39" s="270">
        <v>0</v>
      </c>
      <c r="CD39" s="270">
        <v>0</v>
      </c>
      <c r="CE39" s="270">
        <v>0</v>
      </c>
      <c r="CF39" s="270">
        <v>0</v>
      </c>
      <c r="CG39" s="270">
        <v>0</v>
      </c>
      <c r="CH39" s="270">
        <v>0</v>
      </c>
      <c r="CI39" s="270">
        <v>0</v>
      </c>
      <c r="CJ39" s="270">
        <v>0</v>
      </c>
      <c r="CK39" s="270">
        <v>0</v>
      </c>
      <c r="CL39" s="270">
        <v>0</v>
      </c>
      <c r="CM39" s="270">
        <v>0</v>
      </c>
      <c r="CN39" s="270">
        <v>0</v>
      </c>
      <c r="CO39" s="270">
        <v>0</v>
      </c>
      <c r="CP39" s="270">
        <v>0</v>
      </c>
      <c r="CQ39" s="270">
        <v>0</v>
      </c>
      <c r="CR39" s="270">
        <v>0</v>
      </c>
      <c r="CS39" s="270">
        <v>0</v>
      </c>
      <c r="CT39" s="270">
        <v>0</v>
      </c>
      <c r="CU39" s="270">
        <v>0</v>
      </c>
      <c r="CV39" s="270">
        <v>0</v>
      </c>
      <c r="CW39" s="270">
        <v>0</v>
      </c>
      <c r="CX39" s="270">
        <v>0</v>
      </c>
      <c r="CY39" s="270">
        <v>0</v>
      </c>
      <c r="CZ39" s="270">
        <v>0</v>
      </c>
      <c r="DA39" s="270">
        <v>0</v>
      </c>
      <c r="DB39" s="270">
        <v>0</v>
      </c>
      <c r="DC39" s="270">
        <v>0</v>
      </c>
      <c r="DD39" s="270">
        <v>0</v>
      </c>
      <c r="DE39" s="270">
        <v>0</v>
      </c>
      <c r="DF39" s="270">
        <v>0</v>
      </c>
      <c r="DG39" s="270">
        <v>0</v>
      </c>
      <c r="DH39" s="270">
        <v>0</v>
      </c>
      <c r="DI39" s="270">
        <v>0</v>
      </c>
      <c r="DJ39" s="270">
        <v>0</v>
      </c>
      <c r="DK39" s="270">
        <v>0</v>
      </c>
      <c r="DL39" s="270">
        <v>0</v>
      </c>
      <c r="DM39" s="270">
        <v>0</v>
      </c>
      <c r="DN39" s="270">
        <v>0</v>
      </c>
      <c r="DO39" s="270">
        <v>0</v>
      </c>
      <c r="DP39" s="270">
        <v>0</v>
      </c>
      <c r="DQ39" s="270">
        <v>0</v>
      </c>
      <c r="DR39" s="270">
        <v>0</v>
      </c>
      <c r="DS39" s="270">
        <v>0</v>
      </c>
      <c r="DT39" s="270">
        <v>0</v>
      </c>
      <c r="DU39" s="270">
        <v>0</v>
      </c>
      <c r="DV39" s="270">
        <v>0</v>
      </c>
      <c r="DW39" s="270">
        <v>0</v>
      </c>
    </row>
    <row r="40" spans="1:127">
      <c r="A40" s="303" t="s">
        <v>1208</v>
      </c>
      <c r="G40" s="459">
        <f t="shared" ref="G40:AL40" si="0">IF(Production_Scenario=base_scenario,G38,G39)</f>
        <v>0</v>
      </c>
      <c r="H40" s="459">
        <f t="shared" si="0"/>
        <v>0</v>
      </c>
      <c r="I40" s="459">
        <f t="shared" si="0"/>
        <v>0</v>
      </c>
      <c r="J40" s="459">
        <f t="shared" si="0"/>
        <v>0</v>
      </c>
      <c r="K40" s="459">
        <f t="shared" si="0"/>
        <v>0</v>
      </c>
      <c r="L40" s="459">
        <f t="shared" si="0"/>
        <v>0</v>
      </c>
      <c r="M40" s="459">
        <f t="shared" si="0"/>
        <v>0</v>
      </c>
      <c r="N40" s="459">
        <f t="shared" si="0"/>
        <v>0</v>
      </c>
      <c r="O40" s="459">
        <f t="shared" si="0"/>
        <v>0</v>
      </c>
      <c r="P40" s="459">
        <f t="shared" si="0"/>
        <v>0</v>
      </c>
      <c r="Q40" s="459">
        <f t="shared" si="0"/>
        <v>0</v>
      </c>
      <c r="R40" s="459">
        <f t="shared" si="0"/>
        <v>0</v>
      </c>
      <c r="S40" s="459">
        <f t="shared" si="0"/>
        <v>0</v>
      </c>
      <c r="T40" s="459">
        <f t="shared" si="0"/>
        <v>0</v>
      </c>
      <c r="U40" s="459">
        <f t="shared" si="0"/>
        <v>0</v>
      </c>
      <c r="V40" s="459">
        <f t="shared" si="0"/>
        <v>0</v>
      </c>
      <c r="W40" s="459">
        <f t="shared" si="0"/>
        <v>0</v>
      </c>
      <c r="X40" s="459">
        <f t="shared" si="0"/>
        <v>0</v>
      </c>
      <c r="Y40" s="459">
        <f t="shared" si="0"/>
        <v>0</v>
      </c>
      <c r="Z40" s="459">
        <f t="shared" si="0"/>
        <v>0</v>
      </c>
      <c r="AA40" s="459">
        <f t="shared" si="0"/>
        <v>0</v>
      </c>
      <c r="AB40" s="459">
        <f t="shared" si="0"/>
        <v>0</v>
      </c>
      <c r="AC40" s="459">
        <f t="shared" si="0"/>
        <v>0</v>
      </c>
      <c r="AD40" s="459">
        <f t="shared" si="0"/>
        <v>0</v>
      </c>
      <c r="AE40" s="459">
        <f t="shared" si="0"/>
        <v>0</v>
      </c>
      <c r="AF40" s="459">
        <f t="shared" si="0"/>
        <v>0</v>
      </c>
      <c r="AG40" s="459">
        <f t="shared" si="0"/>
        <v>120.18903737619021</v>
      </c>
      <c r="AH40" s="459">
        <f t="shared" si="0"/>
        <v>0</v>
      </c>
      <c r="AI40" s="459">
        <f t="shared" si="0"/>
        <v>955.23760410781665</v>
      </c>
      <c r="AJ40" s="459">
        <f t="shared" si="0"/>
        <v>0</v>
      </c>
      <c r="AK40" s="459">
        <f t="shared" si="0"/>
        <v>1084.5403223093383</v>
      </c>
      <c r="AL40" s="459">
        <f t="shared" si="0"/>
        <v>0</v>
      </c>
      <c r="AM40" s="459">
        <f t="shared" ref="AM40:BR40" si="1">IF(Production_Scenario=base_scenario,AM38,AM39)</f>
        <v>1224.5048310629597</v>
      </c>
      <c r="AN40" s="459">
        <f t="shared" si="1"/>
        <v>0</v>
      </c>
      <c r="AO40" s="459">
        <f t="shared" si="1"/>
        <v>1436.2108260505472</v>
      </c>
      <c r="AP40" s="459">
        <f t="shared" si="1"/>
        <v>0</v>
      </c>
      <c r="AQ40" s="459">
        <f t="shared" si="1"/>
        <v>1644.9309083308406</v>
      </c>
      <c r="AR40" s="459">
        <f t="shared" si="1"/>
        <v>0</v>
      </c>
      <c r="AS40" s="459">
        <f t="shared" si="1"/>
        <v>1811.2505523385669</v>
      </c>
      <c r="AT40" s="459">
        <f t="shared" si="1"/>
        <v>0</v>
      </c>
      <c r="AU40" s="459">
        <f t="shared" si="1"/>
        <v>1871.3233075530482</v>
      </c>
      <c r="AV40" s="459">
        <f t="shared" si="1"/>
        <v>0</v>
      </c>
      <c r="AW40" s="459">
        <f t="shared" si="1"/>
        <v>2554.4030081300975</v>
      </c>
      <c r="AX40" s="459">
        <f t="shared" si="1"/>
        <v>0</v>
      </c>
      <c r="AY40" s="459">
        <f t="shared" si="1"/>
        <v>2614.3126746846992</v>
      </c>
      <c r="AZ40" s="459">
        <f t="shared" si="1"/>
        <v>0</v>
      </c>
      <c r="BA40" s="459">
        <f t="shared" si="1"/>
        <v>2688.0604773263935</v>
      </c>
      <c r="BB40" s="459">
        <f t="shared" si="1"/>
        <v>0</v>
      </c>
      <c r="BC40" s="459">
        <f t="shared" si="1"/>
        <v>2741.4297212273209</v>
      </c>
      <c r="BD40" s="459">
        <f t="shared" si="1"/>
        <v>0</v>
      </c>
      <c r="BE40" s="459">
        <f t="shared" si="1"/>
        <v>2795.529463251868</v>
      </c>
      <c r="BF40" s="459">
        <f t="shared" si="1"/>
        <v>0</v>
      </c>
      <c r="BG40" s="459">
        <f t="shared" si="1"/>
        <v>2856.9178626145049</v>
      </c>
      <c r="BH40" s="459">
        <f t="shared" si="1"/>
        <v>0</v>
      </c>
      <c r="BI40" s="459">
        <f t="shared" si="1"/>
        <v>2909.4223837107957</v>
      </c>
      <c r="BJ40" s="459">
        <f t="shared" si="1"/>
        <v>0</v>
      </c>
      <c r="BK40" s="459">
        <f t="shared" si="1"/>
        <v>2948.5699841210117</v>
      </c>
      <c r="BL40" s="459">
        <f t="shared" si="1"/>
        <v>0</v>
      </c>
      <c r="BM40" s="459">
        <f t="shared" si="1"/>
        <v>2984.2337590258312</v>
      </c>
      <c r="BN40" s="459">
        <f t="shared" si="1"/>
        <v>0</v>
      </c>
      <c r="BO40" s="459">
        <f t="shared" si="1"/>
        <v>2999.8541571935475</v>
      </c>
      <c r="BP40" s="459">
        <f t="shared" si="1"/>
        <v>0</v>
      </c>
      <c r="BQ40" s="459">
        <f t="shared" si="1"/>
        <v>0</v>
      </c>
      <c r="BR40" s="459">
        <f t="shared" si="1"/>
        <v>0</v>
      </c>
      <c r="BS40" s="459">
        <f t="shared" ref="BS40:CX40" si="2">IF(Production_Scenario=base_scenario,BS38,BS39)</f>
        <v>0</v>
      </c>
      <c r="BT40" s="459">
        <f t="shared" si="2"/>
        <v>0</v>
      </c>
      <c r="BU40" s="459">
        <f t="shared" si="2"/>
        <v>0</v>
      </c>
      <c r="BV40" s="459">
        <f t="shared" si="2"/>
        <v>0</v>
      </c>
      <c r="BW40" s="459">
        <f t="shared" si="2"/>
        <v>0</v>
      </c>
      <c r="BX40" s="459">
        <f t="shared" si="2"/>
        <v>0</v>
      </c>
      <c r="BY40" s="459">
        <f t="shared" si="2"/>
        <v>0</v>
      </c>
      <c r="BZ40" s="459">
        <f t="shared" si="2"/>
        <v>0</v>
      </c>
      <c r="CA40" s="459">
        <f t="shared" si="2"/>
        <v>0</v>
      </c>
      <c r="CB40" s="459">
        <f t="shared" si="2"/>
        <v>0</v>
      </c>
      <c r="CC40" s="459">
        <f t="shared" si="2"/>
        <v>0</v>
      </c>
      <c r="CD40" s="459">
        <f t="shared" si="2"/>
        <v>0</v>
      </c>
      <c r="CE40" s="459">
        <f t="shared" si="2"/>
        <v>0</v>
      </c>
      <c r="CF40" s="459">
        <f t="shared" si="2"/>
        <v>0</v>
      </c>
      <c r="CG40" s="459">
        <f t="shared" si="2"/>
        <v>0</v>
      </c>
      <c r="CH40" s="459">
        <f t="shared" si="2"/>
        <v>0</v>
      </c>
      <c r="CI40" s="459">
        <f t="shared" si="2"/>
        <v>0</v>
      </c>
      <c r="CJ40" s="459">
        <f t="shared" si="2"/>
        <v>0</v>
      </c>
      <c r="CK40" s="459">
        <f t="shared" si="2"/>
        <v>0</v>
      </c>
      <c r="CL40" s="459">
        <f t="shared" si="2"/>
        <v>0</v>
      </c>
      <c r="CM40" s="459">
        <f t="shared" si="2"/>
        <v>0</v>
      </c>
      <c r="CN40" s="459">
        <f t="shared" si="2"/>
        <v>0</v>
      </c>
      <c r="CO40" s="459">
        <f t="shared" si="2"/>
        <v>0</v>
      </c>
      <c r="CP40" s="459">
        <f t="shared" si="2"/>
        <v>0</v>
      </c>
      <c r="CQ40" s="459">
        <f t="shared" si="2"/>
        <v>0</v>
      </c>
      <c r="CR40" s="459">
        <f t="shared" si="2"/>
        <v>0</v>
      </c>
      <c r="CS40" s="459">
        <f t="shared" si="2"/>
        <v>0</v>
      </c>
      <c r="CT40" s="459">
        <f t="shared" si="2"/>
        <v>0</v>
      </c>
      <c r="CU40" s="459">
        <f t="shared" si="2"/>
        <v>0</v>
      </c>
      <c r="CV40" s="459">
        <f t="shared" si="2"/>
        <v>0</v>
      </c>
      <c r="CW40" s="459">
        <f t="shared" si="2"/>
        <v>0</v>
      </c>
      <c r="CX40" s="459">
        <f t="shared" si="2"/>
        <v>0</v>
      </c>
      <c r="CY40" s="459">
        <f t="shared" ref="CY40:DW40" si="3">IF(Production_Scenario=base_scenario,CY38,CY39)</f>
        <v>0</v>
      </c>
      <c r="CZ40" s="459">
        <f t="shared" si="3"/>
        <v>0</v>
      </c>
      <c r="DA40" s="459">
        <f t="shared" si="3"/>
        <v>0</v>
      </c>
      <c r="DB40" s="459">
        <f t="shared" si="3"/>
        <v>0</v>
      </c>
      <c r="DC40" s="459">
        <f t="shared" si="3"/>
        <v>0</v>
      </c>
      <c r="DD40" s="459">
        <f t="shared" si="3"/>
        <v>0</v>
      </c>
      <c r="DE40" s="459">
        <f t="shared" si="3"/>
        <v>0</v>
      </c>
      <c r="DF40" s="459">
        <f t="shared" si="3"/>
        <v>0</v>
      </c>
      <c r="DG40" s="459">
        <f t="shared" si="3"/>
        <v>0</v>
      </c>
      <c r="DH40" s="459">
        <f t="shared" si="3"/>
        <v>0</v>
      </c>
      <c r="DI40" s="459">
        <f t="shared" si="3"/>
        <v>0</v>
      </c>
      <c r="DJ40" s="459">
        <f t="shared" si="3"/>
        <v>0</v>
      </c>
      <c r="DK40" s="459">
        <f t="shared" si="3"/>
        <v>0</v>
      </c>
      <c r="DL40" s="459">
        <f t="shared" si="3"/>
        <v>0</v>
      </c>
      <c r="DM40" s="459">
        <f t="shared" si="3"/>
        <v>0</v>
      </c>
      <c r="DN40" s="459">
        <f t="shared" si="3"/>
        <v>0</v>
      </c>
      <c r="DO40" s="459">
        <f t="shared" si="3"/>
        <v>0</v>
      </c>
      <c r="DP40" s="459">
        <f t="shared" si="3"/>
        <v>0</v>
      </c>
      <c r="DQ40" s="459">
        <f t="shared" si="3"/>
        <v>0</v>
      </c>
      <c r="DR40" s="459">
        <f t="shared" si="3"/>
        <v>0</v>
      </c>
      <c r="DS40" s="459">
        <f t="shared" si="3"/>
        <v>0</v>
      </c>
      <c r="DT40" s="459">
        <f t="shared" si="3"/>
        <v>0</v>
      </c>
      <c r="DU40" s="459">
        <f t="shared" si="3"/>
        <v>0</v>
      </c>
      <c r="DV40" s="459">
        <f t="shared" si="3"/>
        <v>0</v>
      </c>
      <c r="DW40" s="459">
        <f t="shared" si="3"/>
        <v>0</v>
      </c>
    </row>
    <row r="42" spans="1:127">
      <c r="A42" s="649" t="s">
        <v>1215</v>
      </c>
      <c r="B42" s="650"/>
      <c r="C42" s="650"/>
      <c r="D42" s="650"/>
      <c r="E42" s="399">
        <f>ABS(SUM(IF(Production_Scenario=base_scenario,localtax_in,localtax_sizing_in))-SUM(localtax_out))</f>
        <v>0</v>
      </c>
      <c r="F42" s="650"/>
    </row>
    <row r="43" spans="1:127" s="303" customFormat="1">
      <c r="A43" s="303" t="s">
        <v>1207</v>
      </c>
      <c r="B43" s="310"/>
      <c r="C43" s="310"/>
      <c r="D43" s="310"/>
      <c r="E43" s="310"/>
      <c r="F43" s="310"/>
      <c r="G43" s="944">
        <f>SUM(CF!G64:G64)</f>
        <v>0</v>
      </c>
      <c r="H43" s="944">
        <f>SUM(CF!H64:H64)</f>
        <v>0</v>
      </c>
      <c r="I43" s="944">
        <f>SUM(CF!I64:I64)</f>
        <v>0</v>
      </c>
      <c r="J43" s="944">
        <f>SUM(CF!J64:J64)</f>
        <v>0</v>
      </c>
      <c r="K43" s="944">
        <f>SUM(CF!K64:K64)</f>
        <v>0</v>
      </c>
      <c r="L43" s="944">
        <f>SUM(CF!L64:L64)</f>
        <v>0</v>
      </c>
      <c r="M43" s="944">
        <f>SUM(CF!M64:M64)</f>
        <v>0</v>
      </c>
      <c r="N43" s="944">
        <f>SUM(CF!N64:N64)</f>
        <v>0</v>
      </c>
      <c r="O43" s="944">
        <f>SUM(CF!O64:O64)</f>
        <v>0</v>
      </c>
      <c r="P43" s="944">
        <f>SUM(CF!P64:P64)</f>
        <v>0</v>
      </c>
      <c r="Q43" s="944">
        <f>SUM(CF!Q64:Q64)</f>
        <v>0</v>
      </c>
      <c r="R43" s="944">
        <f>SUM(CF!R64:R64)</f>
        <v>0</v>
      </c>
      <c r="S43" s="944">
        <f>SUM(CF!S64:S64)</f>
        <v>0</v>
      </c>
      <c r="T43" s="944">
        <f>SUM(CF!T64:T64)</f>
        <v>0</v>
      </c>
      <c r="U43" s="944">
        <f>SUM(CF!U64:U64)</f>
        <v>0</v>
      </c>
      <c r="V43" s="944">
        <f>SUM(CF!V64:V64)</f>
        <v>0</v>
      </c>
      <c r="W43" s="944">
        <f>SUM(CF!W64:W64)</f>
        <v>0</v>
      </c>
      <c r="X43" s="944">
        <f>SUM(CF!X64:X64)</f>
        <v>0</v>
      </c>
      <c r="Y43" s="944">
        <f>SUM(CF!Y64:Y64)</f>
        <v>0</v>
      </c>
      <c r="Z43" s="944">
        <f>SUM(CF!Z64:Z64)</f>
        <v>0</v>
      </c>
      <c r="AA43" s="944">
        <f>SUM(CF!AA64:AA64)</f>
        <v>0</v>
      </c>
      <c r="AB43" s="944">
        <f>SUM(CF!AB64:AB64)</f>
        <v>0</v>
      </c>
      <c r="AC43" s="944">
        <f>SUM(CF!AC64:AC64)</f>
        <v>0</v>
      </c>
      <c r="AD43" s="944">
        <f>SUM(CF!AD64:AD64)</f>
        <v>0</v>
      </c>
      <c r="AE43" s="944">
        <f>SUM(CF!AE64:AE64)</f>
        <v>0</v>
      </c>
      <c r="AF43" s="944">
        <f>SUM(CF!AF64:AF64)</f>
        <v>0</v>
      </c>
      <c r="AG43" s="944">
        <f>SUM(CF!AG64:AG64)</f>
        <v>0</v>
      </c>
      <c r="AH43" s="944">
        <f>SUM(CF!AH64:AH64)</f>
        <v>0</v>
      </c>
      <c r="AI43" s="944">
        <f>SUM(CF!AI64:AI64)</f>
        <v>0</v>
      </c>
      <c r="AJ43" s="944">
        <f>SUM(CF!AJ64:AJ64)</f>
        <v>0</v>
      </c>
      <c r="AK43" s="944">
        <f>SUM(CF!AK64:AK64)</f>
        <v>0</v>
      </c>
      <c r="AL43" s="944">
        <f>SUM(CF!AL64:AL64)</f>
        <v>0</v>
      </c>
      <c r="AM43" s="944">
        <f>SUM(CF!AM64:AM64)</f>
        <v>0</v>
      </c>
      <c r="AN43" s="944">
        <f>SUM(CF!AN64:AN64)</f>
        <v>0</v>
      </c>
      <c r="AO43" s="944">
        <f>SUM(CF!AO64:AO64)</f>
        <v>0</v>
      </c>
      <c r="AP43" s="944">
        <f>SUM(CF!AP64:AP64)</f>
        <v>0</v>
      </c>
      <c r="AQ43" s="944">
        <f>SUM(CF!AQ64:AQ64)</f>
        <v>0</v>
      </c>
      <c r="AR43" s="944">
        <f>SUM(CF!AR64:AR64)</f>
        <v>0</v>
      </c>
      <c r="AS43" s="944">
        <f>SUM(CF!AS64:AS64)</f>
        <v>0</v>
      </c>
      <c r="AT43" s="944">
        <f>SUM(CF!AT64:AT64)</f>
        <v>0</v>
      </c>
      <c r="AU43" s="944">
        <f>SUM(CF!AU64:AU64)</f>
        <v>0</v>
      </c>
      <c r="AV43" s="944">
        <f>SUM(CF!AV64:AV64)</f>
        <v>0</v>
      </c>
      <c r="AW43" s="944">
        <f>SUM(CF!AW64:AW64)</f>
        <v>0</v>
      </c>
      <c r="AX43" s="944">
        <f>SUM(CF!AX64:AX64)</f>
        <v>0</v>
      </c>
      <c r="AY43" s="944">
        <f>SUM(CF!AY64:AY64)</f>
        <v>0</v>
      </c>
      <c r="AZ43" s="944">
        <f>SUM(CF!AZ64:AZ64)</f>
        <v>0</v>
      </c>
      <c r="BA43" s="944">
        <f>SUM(CF!BA64:BA64)</f>
        <v>0</v>
      </c>
      <c r="BB43" s="944">
        <f>SUM(CF!BB64:BB64)</f>
        <v>0</v>
      </c>
      <c r="BC43" s="944">
        <f>SUM(CF!BC64:BC64)</f>
        <v>0</v>
      </c>
      <c r="BD43" s="944">
        <f>SUM(CF!BD64:BD64)</f>
        <v>0</v>
      </c>
      <c r="BE43" s="944">
        <f>SUM(CF!BE64:BE64)</f>
        <v>0</v>
      </c>
      <c r="BF43" s="944">
        <f>SUM(CF!BF64:BF64)</f>
        <v>0</v>
      </c>
      <c r="BG43" s="944">
        <f>SUM(CF!BG64:BG64)</f>
        <v>0</v>
      </c>
      <c r="BH43" s="944">
        <f>SUM(CF!BH64:BH64)</f>
        <v>0</v>
      </c>
      <c r="BI43" s="944">
        <f>SUM(CF!BI64:BI64)</f>
        <v>0</v>
      </c>
      <c r="BJ43" s="944">
        <f>SUM(CF!BJ64:BJ64)</f>
        <v>0</v>
      </c>
      <c r="BK43" s="944">
        <f>SUM(CF!BK64:BK64)</f>
        <v>0</v>
      </c>
      <c r="BL43" s="944">
        <f>SUM(CF!BL64:BL64)</f>
        <v>0</v>
      </c>
      <c r="BM43" s="944">
        <f>SUM(CF!BM64:BM64)</f>
        <v>0</v>
      </c>
      <c r="BN43" s="944">
        <f>SUM(CF!BN64:BN64)</f>
        <v>0</v>
      </c>
      <c r="BO43" s="944">
        <f>SUM(CF!BO64:BO64)</f>
        <v>0</v>
      </c>
      <c r="BP43" s="944">
        <f>SUM(CF!BP64:BP64)</f>
        <v>0</v>
      </c>
      <c r="BQ43" s="944">
        <f>SUM(CF!BQ64:BQ64)</f>
        <v>0</v>
      </c>
      <c r="BR43" s="944">
        <f>SUM(CF!BR64:BR64)</f>
        <v>0</v>
      </c>
      <c r="BS43" s="944">
        <f>SUM(CF!BS64:BS64)</f>
        <v>0</v>
      </c>
      <c r="BT43" s="944">
        <f>SUM(CF!BT64:BT64)</f>
        <v>0</v>
      </c>
      <c r="BU43" s="944">
        <f>SUM(CF!BU64:BU64)</f>
        <v>0</v>
      </c>
      <c r="BV43" s="944">
        <f>SUM(CF!BV64:BV64)</f>
        <v>0</v>
      </c>
      <c r="BW43" s="944">
        <f>SUM(CF!BW64:BW64)</f>
        <v>0</v>
      </c>
      <c r="BX43" s="944">
        <f>SUM(CF!BX64:BX64)</f>
        <v>0</v>
      </c>
      <c r="BY43" s="944">
        <f>SUM(CF!BY64:BY64)</f>
        <v>0</v>
      </c>
      <c r="BZ43" s="944">
        <f>SUM(CF!BZ64:BZ64)</f>
        <v>0</v>
      </c>
      <c r="CA43" s="944">
        <f>SUM(CF!CA64:CA64)</f>
        <v>0</v>
      </c>
      <c r="CB43" s="944">
        <f>SUM(CF!CB64:CB64)</f>
        <v>0</v>
      </c>
      <c r="CC43" s="944">
        <f>SUM(CF!CC64:CC64)</f>
        <v>0</v>
      </c>
      <c r="CD43" s="944">
        <f>SUM(CF!CD64:CD64)</f>
        <v>0</v>
      </c>
      <c r="CE43" s="944">
        <f>SUM(CF!CE64:CE64)</f>
        <v>0</v>
      </c>
      <c r="CF43" s="944">
        <f>SUM(CF!CF64:CF64)</f>
        <v>0</v>
      </c>
      <c r="CG43" s="944">
        <f>SUM(CF!CG64:CG64)</f>
        <v>0</v>
      </c>
      <c r="CH43" s="944">
        <f>SUM(CF!CH64:CH64)</f>
        <v>0</v>
      </c>
      <c r="CI43" s="944">
        <f>SUM(CF!CI64:CI64)</f>
        <v>0</v>
      </c>
      <c r="CJ43" s="944">
        <f>SUM(CF!CJ64:CJ64)</f>
        <v>0</v>
      </c>
      <c r="CK43" s="944">
        <f>SUM(CF!CK64:CK64)</f>
        <v>0</v>
      </c>
      <c r="CL43" s="944">
        <f>SUM(CF!CL64:CL64)</f>
        <v>0</v>
      </c>
      <c r="CM43" s="944">
        <f>SUM(CF!CM64:CM64)</f>
        <v>0</v>
      </c>
      <c r="CN43" s="944">
        <f>SUM(CF!CN64:CN64)</f>
        <v>0</v>
      </c>
      <c r="CO43" s="944">
        <f>SUM(CF!CO64:CO64)</f>
        <v>0</v>
      </c>
      <c r="CP43" s="944">
        <f>SUM(CF!CP64:CP64)</f>
        <v>0</v>
      </c>
      <c r="CQ43" s="944">
        <f>SUM(CF!CQ64:CQ64)</f>
        <v>0</v>
      </c>
      <c r="CR43" s="944">
        <f>SUM(CF!CR64:CR64)</f>
        <v>0</v>
      </c>
      <c r="CS43" s="944">
        <f>SUM(CF!CS64:CS64)</f>
        <v>0</v>
      </c>
      <c r="CT43" s="944">
        <f>SUM(CF!CT64:CT64)</f>
        <v>0</v>
      </c>
      <c r="CU43" s="944">
        <f>SUM(CF!CU64:CU64)</f>
        <v>0</v>
      </c>
      <c r="CV43" s="944">
        <f>SUM(CF!CV64:CV64)</f>
        <v>0</v>
      </c>
      <c r="CW43" s="944">
        <f>SUM(CF!CW64:CW64)</f>
        <v>0</v>
      </c>
      <c r="CX43" s="944">
        <f>SUM(CF!CX64:CX64)</f>
        <v>0</v>
      </c>
      <c r="CY43" s="944">
        <f>SUM(CF!CY64:CY64)</f>
        <v>0</v>
      </c>
      <c r="CZ43" s="944">
        <f>SUM(CF!CZ64:CZ64)</f>
        <v>0</v>
      </c>
      <c r="DA43" s="944">
        <f>SUM(CF!DA64:DA64)</f>
        <v>0</v>
      </c>
      <c r="DB43" s="944">
        <f>SUM(CF!DB64:DB64)</f>
        <v>0</v>
      </c>
      <c r="DC43" s="944">
        <f>SUM(CF!DC64:DC64)</f>
        <v>0</v>
      </c>
      <c r="DD43" s="944">
        <f>SUM(CF!DD64:DD64)</f>
        <v>0</v>
      </c>
      <c r="DE43" s="944">
        <f>SUM(CF!DE64:DE64)</f>
        <v>0</v>
      </c>
      <c r="DF43" s="944">
        <f>SUM(CF!DF64:DF64)</f>
        <v>0</v>
      </c>
      <c r="DG43" s="944">
        <f>SUM(CF!DG64:DG64)</f>
        <v>0</v>
      </c>
      <c r="DH43" s="944">
        <f>SUM(CF!DH64:DH64)</f>
        <v>0</v>
      </c>
      <c r="DI43" s="944">
        <f>SUM(CF!DI64:DI64)</f>
        <v>0</v>
      </c>
      <c r="DJ43" s="944">
        <f>SUM(CF!DJ64:DJ64)</f>
        <v>0</v>
      </c>
      <c r="DK43" s="944">
        <f>SUM(CF!DK64:DK64)</f>
        <v>0</v>
      </c>
      <c r="DL43" s="944">
        <f>SUM(CF!DL64:DL64)</f>
        <v>0</v>
      </c>
      <c r="DM43" s="944">
        <f>SUM(CF!DM64:DM64)</f>
        <v>0</v>
      </c>
      <c r="DN43" s="944">
        <f>SUM(CF!DN64:DN64)</f>
        <v>0</v>
      </c>
      <c r="DO43" s="944">
        <f>SUM(CF!DO64:DO64)</f>
        <v>0</v>
      </c>
      <c r="DP43" s="944">
        <f>SUM(CF!DP64:DP64)</f>
        <v>0</v>
      </c>
      <c r="DQ43" s="944">
        <f>SUM(CF!DQ64:DQ64)</f>
        <v>0</v>
      </c>
      <c r="DR43" s="944">
        <f>SUM(CF!DR64:DR64)</f>
        <v>0</v>
      </c>
      <c r="DS43" s="944">
        <f>SUM(CF!DS64:DS64)</f>
        <v>0</v>
      </c>
      <c r="DT43" s="944">
        <f>SUM(CF!DT64:DT64)</f>
        <v>0</v>
      </c>
      <c r="DU43" s="944">
        <f>SUM(CF!DU64:DU64)</f>
        <v>0</v>
      </c>
      <c r="DV43" s="944">
        <f>SUM(CF!DV64:DV64)</f>
        <v>0</v>
      </c>
      <c r="DW43" s="944">
        <f>SUM(CF!DW64:DW64)</f>
        <v>0</v>
      </c>
    </row>
    <row r="44" spans="1:127" s="303" customFormat="1">
      <c r="A44" s="654" t="s">
        <v>1216</v>
      </c>
      <c r="F44" s="493"/>
      <c r="G44" s="270">
        <v>0</v>
      </c>
      <c r="H44" s="270">
        <v>0</v>
      </c>
      <c r="I44" s="270">
        <v>0</v>
      </c>
      <c r="J44" s="270">
        <v>0</v>
      </c>
      <c r="K44" s="270">
        <v>0</v>
      </c>
      <c r="L44" s="270">
        <v>0</v>
      </c>
      <c r="M44" s="270">
        <v>0</v>
      </c>
      <c r="N44" s="270">
        <v>0</v>
      </c>
      <c r="O44" s="270">
        <v>0</v>
      </c>
      <c r="P44" s="270">
        <v>0</v>
      </c>
      <c r="Q44" s="270">
        <v>0</v>
      </c>
      <c r="R44" s="270">
        <v>0</v>
      </c>
      <c r="S44" s="270">
        <v>0</v>
      </c>
      <c r="T44" s="270">
        <v>0</v>
      </c>
      <c r="U44" s="270">
        <v>0</v>
      </c>
      <c r="V44" s="270">
        <v>0</v>
      </c>
      <c r="W44" s="270">
        <v>0</v>
      </c>
      <c r="X44" s="270">
        <v>0</v>
      </c>
      <c r="Y44" s="270">
        <v>0</v>
      </c>
      <c r="Z44" s="270">
        <v>0</v>
      </c>
      <c r="AA44" s="270">
        <v>0</v>
      </c>
      <c r="AB44" s="270">
        <v>0</v>
      </c>
      <c r="AC44" s="270">
        <v>0</v>
      </c>
      <c r="AD44" s="270">
        <v>0</v>
      </c>
      <c r="AE44" s="270">
        <v>0</v>
      </c>
      <c r="AF44" s="270">
        <v>0</v>
      </c>
      <c r="AG44" s="270">
        <v>0</v>
      </c>
      <c r="AH44" s="270">
        <v>0</v>
      </c>
      <c r="AI44" s="270">
        <v>0</v>
      </c>
      <c r="AJ44" s="270">
        <v>0</v>
      </c>
      <c r="AK44" s="270">
        <v>0</v>
      </c>
      <c r="AL44" s="270">
        <v>0</v>
      </c>
      <c r="AM44" s="270">
        <v>0</v>
      </c>
      <c r="AN44" s="270">
        <v>0</v>
      </c>
      <c r="AO44" s="270">
        <v>0</v>
      </c>
      <c r="AP44" s="270">
        <v>0</v>
      </c>
      <c r="AQ44" s="270">
        <v>0</v>
      </c>
      <c r="AR44" s="270">
        <v>0</v>
      </c>
      <c r="AS44" s="270">
        <v>0</v>
      </c>
      <c r="AT44" s="270">
        <v>0</v>
      </c>
      <c r="AU44" s="270">
        <v>0</v>
      </c>
      <c r="AV44" s="270">
        <v>0</v>
      </c>
      <c r="AW44" s="270">
        <v>0</v>
      </c>
      <c r="AX44" s="270">
        <v>0</v>
      </c>
      <c r="AY44" s="270">
        <v>0</v>
      </c>
      <c r="AZ44" s="270">
        <v>0</v>
      </c>
      <c r="BA44" s="270">
        <v>0</v>
      </c>
      <c r="BB44" s="270">
        <v>0</v>
      </c>
      <c r="BC44" s="270">
        <v>0</v>
      </c>
      <c r="BD44" s="270">
        <v>0</v>
      </c>
      <c r="BE44" s="270">
        <v>0</v>
      </c>
      <c r="BF44" s="270">
        <v>0</v>
      </c>
      <c r="BG44" s="270">
        <v>0</v>
      </c>
      <c r="BH44" s="270">
        <v>0</v>
      </c>
      <c r="BI44" s="270">
        <v>0</v>
      </c>
      <c r="BJ44" s="270">
        <v>0</v>
      </c>
      <c r="BK44" s="270">
        <v>0</v>
      </c>
      <c r="BL44" s="270">
        <v>0</v>
      </c>
      <c r="BM44" s="270">
        <v>0</v>
      </c>
      <c r="BN44" s="270">
        <v>0</v>
      </c>
      <c r="BO44" s="270">
        <v>0</v>
      </c>
      <c r="BP44" s="270">
        <v>0</v>
      </c>
      <c r="BQ44" s="270">
        <v>0</v>
      </c>
      <c r="BR44" s="270">
        <v>0</v>
      </c>
      <c r="BS44" s="270">
        <v>0</v>
      </c>
      <c r="BT44" s="270">
        <v>0</v>
      </c>
      <c r="BU44" s="270">
        <v>0</v>
      </c>
      <c r="BV44" s="270">
        <v>0</v>
      </c>
      <c r="BW44" s="270">
        <v>0</v>
      </c>
      <c r="BX44" s="270">
        <v>0</v>
      </c>
      <c r="BY44" s="270">
        <v>0</v>
      </c>
      <c r="BZ44" s="270">
        <v>0</v>
      </c>
      <c r="CA44" s="270">
        <v>0</v>
      </c>
      <c r="CB44" s="270">
        <v>0</v>
      </c>
      <c r="CC44" s="270">
        <v>0</v>
      </c>
      <c r="CD44" s="270">
        <v>0</v>
      </c>
      <c r="CE44" s="270">
        <v>0</v>
      </c>
      <c r="CF44" s="270">
        <v>0</v>
      </c>
      <c r="CG44" s="270">
        <v>0</v>
      </c>
      <c r="CH44" s="270">
        <v>0</v>
      </c>
      <c r="CI44" s="270">
        <v>0</v>
      </c>
      <c r="CJ44" s="270">
        <v>0</v>
      </c>
      <c r="CK44" s="270">
        <v>0</v>
      </c>
      <c r="CL44" s="270">
        <v>0</v>
      </c>
      <c r="CM44" s="270">
        <v>0</v>
      </c>
      <c r="CN44" s="270">
        <v>0</v>
      </c>
      <c r="CO44" s="270">
        <v>0</v>
      </c>
      <c r="CP44" s="270">
        <v>0</v>
      </c>
      <c r="CQ44" s="270">
        <v>0</v>
      </c>
      <c r="CR44" s="270">
        <v>0</v>
      </c>
      <c r="CS44" s="270">
        <v>0</v>
      </c>
      <c r="CT44" s="270">
        <v>0</v>
      </c>
      <c r="CU44" s="270">
        <v>0</v>
      </c>
      <c r="CV44" s="270">
        <v>0</v>
      </c>
      <c r="CW44" s="270">
        <v>0</v>
      </c>
      <c r="CX44" s="270">
        <v>0</v>
      </c>
      <c r="CY44" s="270">
        <v>0</v>
      </c>
      <c r="CZ44" s="270">
        <v>0</v>
      </c>
      <c r="DA44" s="270">
        <v>0</v>
      </c>
      <c r="DB44" s="270">
        <v>0</v>
      </c>
      <c r="DC44" s="270">
        <v>0</v>
      </c>
      <c r="DD44" s="270">
        <v>0</v>
      </c>
      <c r="DE44" s="270">
        <v>0</v>
      </c>
      <c r="DF44" s="270">
        <v>0</v>
      </c>
      <c r="DG44" s="270">
        <v>0</v>
      </c>
      <c r="DH44" s="270">
        <v>0</v>
      </c>
      <c r="DI44" s="270">
        <v>0</v>
      </c>
      <c r="DJ44" s="270">
        <v>0</v>
      </c>
      <c r="DK44" s="270">
        <v>0</v>
      </c>
      <c r="DL44" s="270">
        <v>0</v>
      </c>
      <c r="DM44" s="270">
        <v>0</v>
      </c>
      <c r="DN44" s="270">
        <v>0</v>
      </c>
      <c r="DO44" s="270">
        <v>0</v>
      </c>
      <c r="DP44" s="270">
        <v>0</v>
      </c>
      <c r="DQ44" s="270">
        <v>0</v>
      </c>
      <c r="DR44" s="270">
        <v>0</v>
      </c>
      <c r="DS44" s="270">
        <v>0</v>
      </c>
      <c r="DT44" s="270">
        <v>0</v>
      </c>
      <c r="DU44" s="270">
        <v>0</v>
      </c>
      <c r="DV44" s="270">
        <v>0</v>
      </c>
      <c r="DW44" s="270">
        <v>0</v>
      </c>
    </row>
    <row r="45" spans="1:127" s="303" customFormat="1">
      <c r="A45" s="654" t="s">
        <v>1217</v>
      </c>
      <c r="B45" s="395"/>
      <c r="C45" s="395"/>
      <c r="D45" s="395"/>
      <c r="E45" s="395"/>
      <c r="F45" s="493"/>
      <c r="G45" s="270">
        <v>0</v>
      </c>
      <c r="H45" s="270">
        <v>0</v>
      </c>
      <c r="I45" s="270">
        <v>0</v>
      </c>
      <c r="J45" s="270">
        <v>0</v>
      </c>
      <c r="K45" s="270">
        <v>0</v>
      </c>
      <c r="L45" s="270">
        <v>0</v>
      </c>
      <c r="M45" s="270">
        <v>0</v>
      </c>
      <c r="N45" s="270">
        <v>0</v>
      </c>
      <c r="O45" s="270">
        <v>0</v>
      </c>
      <c r="P45" s="270">
        <v>0</v>
      </c>
      <c r="Q45" s="270">
        <v>0</v>
      </c>
      <c r="R45" s="270">
        <v>0</v>
      </c>
      <c r="S45" s="270">
        <v>0</v>
      </c>
      <c r="T45" s="270">
        <v>0</v>
      </c>
      <c r="U45" s="270">
        <v>0</v>
      </c>
      <c r="V45" s="270">
        <v>0</v>
      </c>
      <c r="W45" s="270">
        <v>0</v>
      </c>
      <c r="X45" s="270">
        <v>0</v>
      </c>
      <c r="Y45" s="270">
        <v>0</v>
      </c>
      <c r="Z45" s="270">
        <v>0</v>
      </c>
      <c r="AA45" s="270">
        <v>0</v>
      </c>
      <c r="AB45" s="270">
        <v>0</v>
      </c>
      <c r="AC45" s="270">
        <v>0</v>
      </c>
      <c r="AD45" s="270">
        <v>0</v>
      </c>
      <c r="AE45" s="270">
        <v>0</v>
      </c>
      <c r="AF45" s="270">
        <v>0</v>
      </c>
      <c r="AG45" s="270">
        <v>0</v>
      </c>
      <c r="AH45" s="270">
        <v>0</v>
      </c>
      <c r="AI45" s="270">
        <v>0</v>
      </c>
      <c r="AJ45" s="270">
        <v>0</v>
      </c>
      <c r="AK45" s="270">
        <v>0</v>
      </c>
      <c r="AL45" s="270">
        <v>0</v>
      </c>
      <c r="AM45" s="270">
        <v>0</v>
      </c>
      <c r="AN45" s="270">
        <v>0</v>
      </c>
      <c r="AO45" s="270">
        <v>0</v>
      </c>
      <c r="AP45" s="270">
        <v>0</v>
      </c>
      <c r="AQ45" s="270">
        <v>0</v>
      </c>
      <c r="AR45" s="270">
        <v>0</v>
      </c>
      <c r="AS45" s="270">
        <v>0</v>
      </c>
      <c r="AT45" s="270">
        <v>0</v>
      </c>
      <c r="AU45" s="270">
        <v>0</v>
      </c>
      <c r="AV45" s="270">
        <v>0</v>
      </c>
      <c r="AW45" s="270">
        <v>0</v>
      </c>
      <c r="AX45" s="270">
        <v>0</v>
      </c>
      <c r="AY45" s="270">
        <v>0</v>
      </c>
      <c r="AZ45" s="270">
        <v>0</v>
      </c>
      <c r="BA45" s="270">
        <v>0</v>
      </c>
      <c r="BB45" s="270">
        <v>0</v>
      </c>
      <c r="BC45" s="270">
        <v>0</v>
      </c>
      <c r="BD45" s="270">
        <v>0</v>
      </c>
      <c r="BE45" s="270">
        <v>0</v>
      </c>
      <c r="BF45" s="270">
        <v>0</v>
      </c>
      <c r="BG45" s="270">
        <v>0</v>
      </c>
      <c r="BH45" s="270">
        <v>0</v>
      </c>
      <c r="BI45" s="270">
        <v>0</v>
      </c>
      <c r="BJ45" s="270">
        <v>0</v>
      </c>
      <c r="BK45" s="270">
        <v>0</v>
      </c>
      <c r="BL45" s="270">
        <v>0</v>
      </c>
      <c r="BM45" s="270">
        <v>0</v>
      </c>
      <c r="BN45" s="270">
        <v>0</v>
      </c>
      <c r="BO45" s="270">
        <v>0</v>
      </c>
      <c r="BP45" s="270">
        <v>0</v>
      </c>
      <c r="BQ45" s="270">
        <v>0</v>
      </c>
      <c r="BR45" s="270">
        <v>0</v>
      </c>
      <c r="BS45" s="270">
        <v>0</v>
      </c>
      <c r="BT45" s="270">
        <v>0</v>
      </c>
      <c r="BU45" s="270">
        <v>0</v>
      </c>
      <c r="BV45" s="270">
        <v>0</v>
      </c>
      <c r="BW45" s="270">
        <v>0</v>
      </c>
      <c r="BX45" s="270">
        <v>0</v>
      </c>
      <c r="BY45" s="270">
        <v>0</v>
      </c>
      <c r="BZ45" s="270">
        <v>0</v>
      </c>
      <c r="CA45" s="270">
        <v>0</v>
      </c>
      <c r="CB45" s="270">
        <v>0</v>
      </c>
      <c r="CC45" s="270">
        <v>0</v>
      </c>
      <c r="CD45" s="270">
        <v>0</v>
      </c>
      <c r="CE45" s="270">
        <v>0</v>
      </c>
      <c r="CF45" s="270">
        <v>0</v>
      </c>
      <c r="CG45" s="270">
        <v>0</v>
      </c>
      <c r="CH45" s="270">
        <v>0</v>
      </c>
      <c r="CI45" s="270">
        <v>0</v>
      </c>
      <c r="CJ45" s="270">
        <v>0</v>
      </c>
      <c r="CK45" s="270">
        <v>0</v>
      </c>
      <c r="CL45" s="270">
        <v>0</v>
      </c>
      <c r="CM45" s="270">
        <v>0</v>
      </c>
      <c r="CN45" s="270">
        <v>0</v>
      </c>
      <c r="CO45" s="270">
        <v>0</v>
      </c>
      <c r="CP45" s="270">
        <v>0</v>
      </c>
      <c r="CQ45" s="270">
        <v>0</v>
      </c>
      <c r="CR45" s="270">
        <v>0</v>
      </c>
      <c r="CS45" s="270">
        <v>0</v>
      </c>
      <c r="CT45" s="270">
        <v>0</v>
      </c>
      <c r="CU45" s="270">
        <v>0</v>
      </c>
      <c r="CV45" s="270">
        <v>0</v>
      </c>
      <c r="CW45" s="270">
        <v>0</v>
      </c>
      <c r="CX45" s="270">
        <v>0</v>
      </c>
      <c r="CY45" s="270">
        <v>0</v>
      </c>
      <c r="CZ45" s="270">
        <v>0</v>
      </c>
      <c r="DA45" s="270">
        <v>0</v>
      </c>
      <c r="DB45" s="270">
        <v>0</v>
      </c>
      <c r="DC45" s="270">
        <v>0</v>
      </c>
      <c r="DD45" s="270">
        <v>0</v>
      </c>
      <c r="DE45" s="270">
        <v>0</v>
      </c>
      <c r="DF45" s="270">
        <v>0</v>
      </c>
      <c r="DG45" s="270">
        <v>0</v>
      </c>
      <c r="DH45" s="270">
        <v>0</v>
      </c>
      <c r="DI45" s="270">
        <v>0</v>
      </c>
      <c r="DJ45" s="270">
        <v>0</v>
      </c>
      <c r="DK45" s="270">
        <v>0</v>
      </c>
      <c r="DL45" s="270">
        <v>0</v>
      </c>
      <c r="DM45" s="270">
        <v>0</v>
      </c>
      <c r="DN45" s="270">
        <v>0</v>
      </c>
      <c r="DO45" s="270">
        <v>0</v>
      </c>
      <c r="DP45" s="270">
        <v>0</v>
      </c>
      <c r="DQ45" s="270">
        <v>0</v>
      </c>
      <c r="DR45" s="270">
        <v>0</v>
      </c>
      <c r="DS45" s="270">
        <v>0</v>
      </c>
      <c r="DT45" s="270">
        <v>0</v>
      </c>
      <c r="DU45" s="270">
        <v>0</v>
      </c>
      <c r="DV45" s="270">
        <v>0</v>
      </c>
      <c r="DW45" s="270">
        <v>0</v>
      </c>
    </row>
    <row r="46" spans="1:127">
      <c r="A46" s="303" t="s">
        <v>1208</v>
      </c>
      <c r="G46" s="459">
        <f>+IF(Production_Scenario=base_scenario,G44,G45)</f>
        <v>0</v>
      </c>
      <c r="H46" s="459">
        <f>+IF(Inputs!$D$53=Inputs!$D$163,H44,H45)</f>
        <v>0</v>
      </c>
      <c r="I46" s="459">
        <f>+IF(Inputs!$D$53=Inputs!$D$163,I44,I45)</f>
        <v>0</v>
      </c>
      <c r="J46" s="459">
        <f>+IF(Inputs!$D$53=Inputs!$D$163,J44,J45)</f>
        <v>0</v>
      </c>
      <c r="K46" s="459">
        <f>+IF(Inputs!$D$53=Inputs!$D$163,K44,K45)</f>
        <v>0</v>
      </c>
      <c r="L46" s="459">
        <f>+IF(Inputs!$D$53=Inputs!$D$163,L44,L45)</f>
        <v>0</v>
      </c>
      <c r="M46" s="459">
        <f>+IF(Inputs!$D$53=Inputs!$D$163,M44,M45)</f>
        <v>0</v>
      </c>
      <c r="N46" s="459">
        <f>+IF(Inputs!$D$53=Inputs!$D$163,N44,N45)</f>
        <v>0</v>
      </c>
      <c r="O46" s="459">
        <f>+IF(Inputs!$D$53=Inputs!$D$163,O44,O45)</f>
        <v>0</v>
      </c>
      <c r="P46" s="459">
        <f>+IF(Inputs!$D$53=Inputs!$D$163,P44,P45)</f>
        <v>0</v>
      </c>
      <c r="Q46" s="459">
        <f>+IF(Inputs!$D$53=Inputs!$D$163,Q44,Q45)</f>
        <v>0</v>
      </c>
      <c r="R46" s="459">
        <f>+IF(Inputs!$D$53=Inputs!$D$163,R44,R45)</f>
        <v>0</v>
      </c>
      <c r="S46" s="459">
        <f>+IF(Inputs!$D$53=Inputs!$D$163,S44,S45)</f>
        <v>0</v>
      </c>
      <c r="T46" s="459">
        <f>+IF(Inputs!$D$53=Inputs!$D$163,T44,T45)</f>
        <v>0</v>
      </c>
      <c r="U46" s="459">
        <f>+IF(Inputs!$D$53=Inputs!$D$163,U44,U45)</f>
        <v>0</v>
      </c>
      <c r="V46" s="459">
        <f>+IF(Inputs!$D$53=Inputs!$D$163,V44,V45)</f>
        <v>0</v>
      </c>
      <c r="W46" s="459">
        <f>+IF(Inputs!$D$53=Inputs!$D$163,W44,W45)</f>
        <v>0</v>
      </c>
      <c r="X46" s="459">
        <f>+IF(Inputs!$D$53=Inputs!$D$163,X44,X45)</f>
        <v>0</v>
      </c>
      <c r="Y46" s="459">
        <f>+IF(Inputs!$D$53=Inputs!$D$163,Y44,Y45)</f>
        <v>0</v>
      </c>
      <c r="Z46" s="459">
        <f>+IF(Inputs!$D$53=Inputs!$D$163,Z44,Z45)</f>
        <v>0</v>
      </c>
      <c r="AA46" s="459">
        <f>+IF(Inputs!$D$53=Inputs!$D$163,AA44,AA45)</f>
        <v>0</v>
      </c>
      <c r="AB46" s="459">
        <f>+IF(Inputs!$D$53=Inputs!$D$163,AB44,AB45)</f>
        <v>0</v>
      </c>
      <c r="AC46" s="459">
        <f>+IF(Inputs!$D$53=Inputs!$D$163,AC44,AC45)</f>
        <v>0</v>
      </c>
      <c r="AD46" s="459">
        <f>+IF(Inputs!$D$53=Inputs!$D$163,AD44,AD45)</f>
        <v>0</v>
      </c>
      <c r="AE46" s="459">
        <f>+IF(Inputs!$D$53=Inputs!$D$163,AE44,AE45)</f>
        <v>0</v>
      </c>
      <c r="AF46" s="459">
        <f>+IF(Inputs!$D$53=Inputs!$D$163,AF44,AF45)</f>
        <v>0</v>
      </c>
      <c r="AG46" s="459">
        <f>+IF(Inputs!$D$53=Inputs!$D$163,AG44,AG45)</f>
        <v>0</v>
      </c>
      <c r="AH46" s="459">
        <f>+IF(Inputs!$D$53=Inputs!$D$163,AH44,AH45)</f>
        <v>0</v>
      </c>
      <c r="AI46" s="459">
        <f>+IF(Inputs!$D$53=Inputs!$D$163,AI44,AI45)</f>
        <v>0</v>
      </c>
      <c r="AJ46" s="459">
        <f>+IF(Inputs!$D$53=Inputs!$D$163,AJ44,AJ45)</f>
        <v>0</v>
      </c>
      <c r="AK46" s="459">
        <f>+IF(Inputs!$D$53=Inputs!$D$163,AK44,AK45)</f>
        <v>0</v>
      </c>
      <c r="AL46" s="459">
        <f>+IF(Inputs!$D$53=Inputs!$D$163,AL44,AL45)</f>
        <v>0</v>
      </c>
      <c r="AM46" s="459">
        <f>+IF(Inputs!$D$53=Inputs!$D$163,AM44,AM45)</f>
        <v>0</v>
      </c>
      <c r="AN46" s="459">
        <f>+IF(Inputs!$D$53=Inputs!$D$163,AN44,AN45)</f>
        <v>0</v>
      </c>
      <c r="AO46" s="459">
        <f>+IF(Inputs!$D$53=Inputs!$D$163,AO44,AO45)</f>
        <v>0</v>
      </c>
      <c r="AP46" s="459">
        <f>+IF(Inputs!$D$53=Inputs!$D$163,AP44,AP45)</f>
        <v>0</v>
      </c>
      <c r="AQ46" s="459">
        <f>+IF(Inputs!$D$53=Inputs!$D$163,AQ44,AQ45)</f>
        <v>0</v>
      </c>
      <c r="AR46" s="459">
        <f>+IF(Inputs!$D$53=Inputs!$D$163,AR44,AR45)</f>
        <v>0</v>
      </c>
      <c r="AS46" s="459">
        <f>+IF(Inputs!$D$53=Inputs!$D$163,AS44,AS45)</f>
        <v>0</v>
      </c>
      <c r="AT46" s="459">
        <f>+IF(Inputs!$D$53=Inputs!$D$163,AT44,AT45)</f>
        <v>0</v>
      </c>
      <c r="AU46" s="459">
        <f>+IF(Inputs!$D$53=Inputs!$D$163,AU44,AU45)</f>
        <v>0</v>
      </c>
      <c r="AV46" s="459">
        <f>+IF(Inputs!$D$53=Inputs!$D$163,AV44,AV45)</f>
        <v>0</v>
      </c>
      <c r="AW46" s="459">
        <f>+IF(Inputs!$D$53=Inputs!$D$163,AW44,AW45)</f>
        <v>0</v>
      </c>
      <c r="AX46" s="459">
        <f>+IF(Inputs!$D$53=Inputs!$D$163,AX44,AX45)</f>
        <v>0</v>
      </c>
      <c r="AY46" s="459">
        <f>+IF(Inputs!$D$53=Inputs!$D$163,AY44,AY45)</f>
        <v>0</v>
      </c>
      <c r="AZ46" s="459">
        <f>+IF(Inputs!$D$53=Inputs!$D$163,AZ44,AZ45)</f>
        <v>0</v>
      </c>
      <c r="BA46" s="459">
        <f>+IF(Inputs!$D$53=Inputs!$D$163,BA44,BA45)</f>
        <v>0</v>
      </c>
      <c r="BB46" s="459">
        <f>+IF(Inputs!$D$53=Inputs!$D$163,BB44,BB45)</f>
        <v>0</v>
      </c>
      <c r="BC46" s="459">
        <f>+IF(Inputs!$D$53=Inputs!$D$163,BC44,BC45)</f>
        <v>0</v>
      </c>
      <c r="BD46" s="459">
        <f>+IF(Inputs!$D$53=Inputs!$D$163,BD44,BD45)</f>
        <v>0</v>
      </c>
      <c r="BE46" s="459">
        <f>+IF(Inputs!$D$53=Inputs!$D$163,BE44,BE45)</f>
        <v>0</v>
      </c>
      <c r="BF46" s="459">
        <f>+IF(Inputs!$D$53=Inputs!$D$163,BF44,BF45)</f>
        <v>0</v>
      </c>
      <c r="BG46" s="459">
        <f>+IF(Inputs!$D$53=Inputs!$D$163,BG44,BG45)</f>
        <v>0</v>
      </c>
      <c r="BH46" s="459">
        <f>+IF(Inputs!$D$53=Inputs!$D$163,BH44,BH45)</f>
        <v>0</v>
      </c>
      <c r="BI46" s="459">
        <f>+IF(Inputs!$D$53=Inputs!$D$163,BI44,BI45)</f>
        <v>0</v>
      </c>
      <c r="BJ46" s="459">
        <f>+IF(Inputs!$D$53=Inputs!$D$163,BJ44,BJ45)</f>
        <v>0</v>
      </c>
      <c r="BK46" s="459">
        <f>+IF(Inputs!$D$53=Inputs!$D$163,BK44,BK45)</f>
        <v>0</v>
      </c>
      <c r="BL46" s="459">
        <f>+IF(Inputs!$D$53=Inputs!$D$163,BL44,BL45)</f>
        <v>0</v>
      </c>
      <c r="BM46" s="459">
        <f>+IF(Inputs!$D$53=Inputs!$D$163,BM44,BM45)</f>
        <v>0</v>
      </c>
      <c r="BN46" s="459">
        <f>+IF(Inputs!$D$53=Inputs!$D$163,BN44,BN45)</f>
        <v>0</v>
      </c>
      <c r="BO46" s="459">
        <f>+IF(Inputs!$D$53=Inputs!$D$163,BO44,BO45)</f>
        <v>0</v>
      </c>
      <c r="BP46" s="459">
        <f>+IF(Inputs!$D$53=Inputs!$D$163,BP44,BP45)</f>
        <v>0</v>
      </c>
      <c r="BQ46" s="459">
        <f>+IF(Inputs!$D$53=Inputs!$D$163,BQ44,BQ45)</f>
        <v>0</v>
      </c>
      <c r="BR46" s="459">
        <f>+IF(Inputs!$D$53=Inputs!$D$163,BR44,BR45)</f>
        <v>0</v>
      </c>
      <c r="BS46" s="459">
        <f>+IF(Inputs!$D$53=Inputs!$D$163,BS44,BS45)</f>
        <v>0</v>
      </c>
      <c r="BT46" s="459">
        <f>+IF(Inputs!$D$53=Inputs!$D$163,BT44,BT45)</f>
        <v>0</v>
      </c>
      <c r="BU46" s="459">
        <f>+IF(Inputs!$D$53=Inputs!$D$163,BU44,BU45)</f>
        <v>0</v>
      </c>
      <c r="BV46" s="459">
        <f>+IF(Inputs!$D$53=Inputs!$D$163,BV44,BV45)</f>
        <v>0</v>
      </c>
      <c r="BW46" s="459">
        <f>+IF(Inputs!$D$53=Inputs!$D$163,BW44,BW45)</f>
        <v>0</v>
      </c>
      <c r="BX46" s="459">
        <f>+IF(Inputs!$D$53=Inputs!$D$163,BX44,BX45)</f>
        <v>0</v>
      </c>
      <c r="BY46" s="459">
        <f>+IF(Inputs!$D$53=Inputs!$D$163,BY44,BY45)</f>
        <v>0</v>
      </c>
      <c r="BZ46" s="459">
        <f>+IF(Inputs!$D$53=Inputs!$D$163,BZ44,BZ45)</f>
        <v>0</v>
      </c>
      <c r="CA46" s="459">
        <f>+IF(Inputs!$D$53=Inputs!$D$163,CA44,CA45)</f>
        <v>0</v>
      </c>
      <c r="CB46" s="459">
        <f>+IF(Inputs!$D$53=Inputs!$D$163,CB44,CB45)</f>
        <v>0</v>
      </c>
      <c r="CC46" s="459">
        <f>+IF(Inputs!$D$53=Inputs!$D$163,CC44,CC45)</f>
        <v>0</v>
      </c>
      <c r="CD46" s="459">
        <f>+IF(Inputs!$D$53=Inputs!$D$163,CD44,CD45)</f>
        <v>0</v>
      </c>
      <c r="CE46" s="459">
        <f>+IF(Inputs!$D$53=Inputs!$D$163,CE44,CE45)</f>
        <v>0</v>
      </c>
      <c r="CF46" s="459">
        <f>+IF(Inputs!$D$53=Inputs!$D$163,CF44,CF45)</f>
        <v>0</v>
      </c>
      <c r="CG46" s="459">
        <f>+IF(Inputs!$D$53=Inputs!$D$163,CG44,CG45)</f>
        <v>0</v>
      </c>
      <c r="CH46" s="459">
        <f>+IF(Inputs!$D$53=Inputs!$D$163,CH44,CH45)</f>
        <v>0</v>
      </c>
      <c r="CI46" s="459">
        <f>+IF(Inputs!$D$53=Inputs!$D$163,CI44,CI45)</f>
        <v>0</v>
      </c>
      <c r="CJ46" s="459">
        <f>+IF(Inputs!$D$53=Inputs!$D$163,CJ44,CJ45)</f>
        <v>0</v>
      </c>
      <c r="CK46" s="459">
        <f>+IF(Inputs!$D$53=Inputs!$D$163,CK44,CK45)</f>
        <v>0</v>
      </c>
      <c r="CL46" s="459">
        <f>+IF(Inputs!$D$53=Inputs!$D$163,CL44,CL45)</f>
        <v>0</v>
      </c>
      <c r="CM46" s="459">
        <f>+IF(Inputs!$D$53=Inputs!$D$163,CM44,CM45)</f>
        <v>0</v>
      </c>
      <c r="CN46" s="459">
        <f>+IF(Inputs!$D$53=Inputs!$D$163,CN44,CN45)</f>
        <v>0</v>
      </c>
      <c r="CO46" s="459">
        <f>+IF(Inputs!$D$53=Inputs!$D$163,CO44,CO45)</f>
        <v>0</v>
      </c>
      <c r="CP46" s="459">
        <f>+IF(Inputs!$D$53=Inputs!$D$163,CP44,CP45)</f>
        <v>0</v>
      </c>
      <c r="CQ46" s="459">
        <f>+IF(Inputs!$D$53=Inputs!$D$163,CQ44,CQ45)</f>
        <v>0</v>
      </c>
      <c r="CR46" s="459">
        <f>+IF(Inputs!$D$53=Inputs!$D$163,CR44,CR45)</f>
        <v>0</v>
      </c>
      <c r="CS46" s="459">
        <f>+IF(Inputs!$D$53=Inputs!$D$163,CS44,CS45)</f>
        <v>0</v>
      </c>
      <c r="CT46" s="459">
        <f>+IF(Inputs!$D$53=Inputs!$D$163,CT44,CT45)</f>
        <v>0</v>
      </c>
      <c r="CU46" s="459">
        <f>+IF(Inputs!$D$53=Inputs!$D$163,CU44,CU45)</f>
        <v>0</v>
      </c>
      <c r="CV46" s="459">
        <f>+IF(Inputs!$D$53=Inputs!$D$163,CV44,CV45)</f>
        <v>0</v>
      </c>
      <c r="CW46" s="459">
        <f>+IF(Inputs!$D$53=Inputs!$D$163,CW44,CW45)</f>
        <v>0</v>
      </c>
      <c r="CX46" s="459">
        <f>+IF(Inputs!$D$53=Inputs!$D$163,CX44,CX45)</f>
        <v>0</v>
      </c>
      <c r="CY46" s="459">
        <f>+IF(Inputs!$D$53=Inputs!$D$163,CY44,CY45)</f>
        <v>0</v>
      </c>
      <c r="CZ46" s="459">
        <f>+IF(Inputs!$D$53=Inputs!$D$163,CZ44,CZ45)</f>
        <v>0</v>
      </c>
      <c r="DA46" s="459">
        <f>+IF(Inputs!$D$53=Inputs!$D$163,DA44,DA45)</f>
        <v>0</v>
      </c>
      <c r="DB46" s="459">
        <f>+IF(Inputs!$D$53=Inputs!$D$163,DB44,DB45)</f>
        <v>0</v>
      </c>
      <c r="DC46" s="459">
        <f>+IF(Inputs!$D$53=Inputs!$D$163,DC44,DC45)</f>
        <v>0</v>
      </c>
      <c r="DD46" s="459">
        <f>+IF(Inputs!$D$53=Inputs!$D$163,DD44,DD45)</f>
        <v>0</v>
      </c>
      <c r="DE46" s="459">
        <f>+IF(Inputs!$D$53=Inputs!$D$163,DE44,DE45)</f>
        <v>0</v>
      </c>
      <c r="DF46" s="459">
        <f>+IF(Inputs!$D$53=Inputs!$D$163,DF44,DF45)</f>
        <v>0</v>
      </c>
      <c r="DG46" s="459">
        <f>+IF(Inputs!$D$53=Inputs!$D$163,DG44,DG45)</f>
        <v>0</v>
      </c>
      <c r="DH46" s="459">
        <f>+IF(Inputs!$D$53=Inputs!$D$163,DH44,DH45)</f>
        <v>0</v>
      </c>
      <c r="DI46" s="459">
        <f>+IF(Inputs!$D$53=Inputs!$D$163,DI44,DI45)</f>
        <v>0</v>
      </c>
      <c r="DJ46" s="459">
        <f>+IF(Inputs!$D$53=Inputs!$D$163,DJ44,DJ45)</f>
        <v>0</v>
      </c>
      <c r="DK46" s="459">
        <f>+IF(Inputs!$D$53=Inputs!$D$163,DK44,DK45)</f>
        <v>0</v>
      </c>
      <c r="DL46" s="459">
        <f>+IF(Inputs!$D$53=Inputs!$D$163,DL44,DL45)</f>
        <v>0</v>
      </c>
      <c r="DM46" s="459">
        <f>+IF(Inputs!$D$53=Inputs!$D$163,DM44,DM45)</f>
        <v>0</v>
      </c>
      <c r="DN46" s="459">
        <f>+IF(Inputs!$D$53=Inputs!$D$163,DN44,DN45)</f>
        <v>0</v>
      </c>
      <c r="DO46" s="459">
        <f>+IF(Inputs!$D$53=Inputs!$D$163,DO44,DO45)</f>
        <v>0</v>
      </c>
      <c r="DP46" s="459">
        <f>+IF(Inputs!$D$53=Inputs!$D$163,DP44,DP45)</f>
        <v>0</v>
      </c>
      <c r="DQ46" s="459">
        <f>+IF(Inputs!$D$53=Inputs!$D$163,DQ44,DQ45)</f>
        <v>0</v>
      </c>
      <c r="DR46" s="459">
        <f>+IF(Inputs!$D$53=Inputs!$D$163,DR44,DR45)</f>
        <v>0</v>
      </c>
      <c r="DS46" s="459">
        <f>+IF(Inputs!$D$53=Inputs!$D$163,DS44,DS45)</f>
        <v>0</v>
      </c>
      <c r="DT46" s="459">
        <f>+IF(Inputs!$D$53=Inputs!$D$163,DT44,DT45)</f>
        <v>0</v>
      </c>
      <c r="DU46" s="459">
        <f>+IF(Inputs!$D$53=Inputs!$D$163,DU44,DU45)</f>
        <v>0</v>
      </c>
      <c r="DV46" s="459">
        <f>+IF(Inputs!$D$53=Inputs!$D$163,DV44,DV45)</f>
        <v>0</v>
      </c>
      <c r="DW46" s="459">
        <f>+IF(Inputs!$D$53=Inputs!$D$163,DW44,DW45)</f>
        <v>0</v>
      </c>
    </row>
    <row r="48" spans="1:127">
      <c r="A48" s="649" t="s">
        <v>1218</v>
      </c>
      <c r="B48" s="650"/>
      <c r="C48" s="650"/>
      <c r="D48" s="650"/>
      <c r="E48" s="655">
        <f ca="1">IF(Inputs!$D$53=Inputs!$A$160,ABS(ROUND(SUM(G50:DW50)-SUM(G49:DW49),5)),0)</f>
        <v>0</v>
      </c>
      <c r="F48" s="650"/>
    </row>
    <row r="49" spans="1:127">
      <c r="A49" s="652" t="s">
        <v>1207</v>
      </c>
      <c r="G49" s="1062">
        <f>CF!G69</f>
        <v>0</v>
      </c>
      <c r="H49" s="1062">
        <f ca="1">CF!H69</f>
        <v>3070.1758373705552</v>
      </c>
      <c r="I49" s="1062">
        <f ca="1">CF!I69</f>
        <v>3121.0627297026626</v>
      </c>
      <c r="J49" s="1062">
        <f ca="1">CF!J69</f>
        <v>3111.6498118744885</v>
      </c>
      <c r="K49" s="1062">
        <f ca="1">CF!K69</f>
        <v>3163.2241181486525</v>
      </c>
      <c r="L49" s="1062">
        <f ca="1">CF!L69</f>
        <v>3121.1365622958965</v>
      </c>
      <c r="M49" s="1062">
        <f ca="1">CF!M69</f>
        <v>3155.4347662771693</v>
      </c>
      <c r="N49" s="1062">
        <f ca="1">CF!N69</f>
        <v>3156.8324071828301</v>
      </c>
      <c r="O49" s="1062">
        <f ca="1">CF!O69</f>
        <v>3209.1555962521579</v>
      </c>
      <c r="P49" s="1062">
        <f ca="1">CF!P69</f>
        <v>3194.7766708725076</v>
      </c>
      <c r="Q49" s="1062">
        <f ca="1">CF!Q69</f>
        <v>3247.7287703897309</v>
      </c>
      <c r="R49" s="1062">
        <f ca="1">CF!R69</f>
        <v>3200.0231759611916</v>
      </c>
      <c r="S49" s="1062">
        <f ca="1">CF!S69</f>
        <v>3253.0622341262938</v>
      </c>
      <c r="T49" s="1062">
        <f ca="1">CF!T69</f>
        <v>3276.6068348869971</v>
      </c>
      <c r="U49" s="1062">
        <f ca="1">CF!U69</f>
        <v>3312.6135034022386</v>
      </c>
      <c r="V49" s="1062">
        <f ca="1">CF!V69</f>
        <v>3340.2197136848176</v>
      </c>
      <c r="W49" s="1062">
        <f ca="1">CF!W69</f>
        <v>3395.5824713702009</v>
      </c>
      <c r="X49" s="1062">
        <f ca="1">CF!X69</f>
        <v>3418.1201121228983</v>
      </c>
      <c r="Y49" s="1062">
        <f ca="1">CF!Y69</f>
        <v>3474.7740366332218</v>
      </c>
      <c r="Z49" s="1062">
        <f ca="1">CF!Z69</f>
        <v>3494.0372361735749</v>
      </c>
      <c r="AA49" s="1062">
        <f ca="1">CF!AA69</f>
        <v>3551.9494555576666</v>
      </c>
      <c r="AB49" s="1062">
        <f ca="1">CF!AB69</f>
        <v>3556.8297621119882</v>
      </c>
      <c r="AC49" s="1062">
        <f ca="1">CF!AC69</f>
        <v>3595.9158034538773</v>
      </c>
      <c r="AD49" s="1062">
        <f ca="1">CF!AD69</f>
        <v>3626.2540889719712</v>
      </c>
      <c r="AE49" s="1062">
        <f ca="1">CF!AE69</f>
        <v>3686.3577479052092</v>
      </c>
      <c r="AF49" s="1062">
        <f ca="1">CF!AF69</f>
        <v>6108.9357631474068</v>
      </c>
      <c r="AG49" s="1062">
        <f ca="1">CF!AG69</f>
        <v>6089.9998047184117</v>
      </c>
      <c r="AH49" s="1062">
        <f ca="1">CF!AH69</f>
        <v>6094.5967226273406</v>
      </c>
      <c r="AI49" s="1062">
        <f ca="1">CF!AI69</f>
        <v>5240.3745338116896</v>
      </c>
      <c r="AJ49" s="1062">
        <f ca="1">CF!AJ69</f>
        <v>6191.8377939076463</v>
      </c>
      <c r="AK49" s="1062">
        <f ca="1">CF!AK69</f>
        <v>5175.3396451577319</v>
      </c>
      <c r="AL49" s="1062">
        <f ca="1">CF!AL69</f>
        <v>6212.2931546195068</v>
      </c>
      <c r="AM49" s="1062">
        <f ca="1">CF!AM69</f>
        <v>5090.7545084397443</v>
      </c>
      <c r="AN49" s="1062">
        <f ca="1">CF!AN69</f>
        <v>6422.2824265754589</v>
      </c>
      <c r="AO49" s="1062">
        <f ca="1">CF!AO69</f>
        <v>5092.5182705786492</v>
      </c>
      <c r="AP49" s="1062">
        <f ca="1">CF!AP69</f>
        <v>6585.9464909026956</v>
      </c>
      <c r="AQ49" s="1062">
        <f ca="1">CF!AQ69</f>
        <v>5050.1749166752115</v>
      </c>
      <c r="AR49" s="1062">
        <f ca="1">CF!AR69</f>
        <v>6765.0886972157923</v>
      </c>
      <c r="AS49" s="1062">
        <f ca="1">CF!AS69</f>
        <v>5028.179778912564</v>
      </c>
      <c r="AT49" s="1062">
        <f ca="1">CF!AT69</f>
        <v>6911.8477723177066</v>
      </c>
      <c r="AU49" s="1062">
        <f ca="1">CF!AU69</f>
        <v>5155.0854775655071</v>
      </c>
      <c r="AV49" s="1062">
        <f ca="1">CF!AV69</f>
        <v>7037.2442080905275</v>
      </c>
      <c r="AW49" s="1062">
        <f ca="1">CF!AW69</f>
        <v>4599.4806067243626</v>
      </c>
      <c r="AX49" s="1062">
        <f ca="1">CF!AX69</f>
        <v>7202.2921479137076</v>
      </c>
      <c r="AY49" s="1062">
        <f ca="1">CF!AY69</f>
        <v>4707.3544812054788</v>
      </c>
      <c r="AZ49" s="1062">
        <f ca="1">CF!AZ69</f>
        <v>7426.0322840528779</v>
      </c>
      <c r="BA49" s="1062">
        <f ca="1">CF!BA69</f>
        <v>4819.5765571006923</v>
      </c>
      <c r="BB49" s="1062">
        <f ca="1">CF!BB69</f>
        <v>7552.4928393020573</v>
      </c>
      <c r="BC49" s="1062">
        <f ca="1">CF!BC69</f>
        <v>4936.2425574001845</v>
      </c>
      <c r="BD49" s="1062">
        <f ca="1">CF!BD69</f>
        <v>7701.5347465538525</v>
      </c>
      <c r="BE49" s="1062">
        <f ca="1">CF!BE69</f>
        <v>5033.6550304824368</v>
      </c>
      <c r="BF49" s="1062">
        <f ca="1">CF!BF69</f>
        <v>7870.6565164874501</v>
      </c>
      <c r="BG49" s="1062">
        <f ca="1">CF!BG69</f>
        <v>5144.1915243119638</v>
      </c>
      <c r="BH49" s="1062">
        <f ca="1">CF!BH69</f>
        <v>8037.566390943608</v>
      </c>
      <c r="BI49" s="1062">
        <f ca="1">CF!BI69</f>
        <v>5216.4689126277972</v>
      </c>
      <c r="BJ49" s="1062">
        <f ca="1">CF!BJ69</f>
        <v>8123.1532287047658</v>
      </c>
      <c r="BK49" s="1062">
        <f ca="1">CF!BK69</f>
        <v>5309.2211434020646</v>
      </c>
      <c r="BL49" s="1062">
        <f ca="1">CF!BL69</f>
        <v>8221.4050286708589</v>
      </c>
      <c r="BM49" s="1062">
        <f ca="1">CF!BM69</f>
        <v>5373.4376513357065</v>
      </c>
      <c r="BN49" s="1062">
        <f ca="1">CF!BN69</f>
        <v>8264.4383934860307</v>
      </c>
      <c r="BO49" s="1062">
        <f ca="1">CF!BO69</f>
        <v>5401.5638781734651</v>
      </c>
      <c r="BP49" s="1062">
        <f>CF!BP69</f>
        <v>0</v>
      </c>
      <c r="BQ49" s="1062">
        <f>CF!BQ69</f>
        <v>0</v>
      </c>
      <c r="BR49" s="1062">
        <f>CF!BR69</f>
        <v>0</v>
      </c>
      <c r="BS49" s="1062">
        <f>CF!BS69</f>
        <v>0</v>
      </c>
      <c r="BT49" s="1062">
        <f>CF!BT69</f>
        <v>0</v>
      </c>
      <c r="BU49" s="1062">
        <f>CF!BU69</f>
        <v>0</v>
      </c>
      <c r="BV49" s="1062">
        <f>CF!BV69</f>
        <v>0</v>
      </c>
      <c r="BW49" s="1062">
        <f>CF!BW69</f>
        <v>0</v>
      </c>
      <c r="BX49" s="1062">
        <f>CF!BX69</f>
        <v>0</v>
      </c>
      <c r="BY49" s="1062">
        <f>CF!BY69</f>
        <v>0</v>
      </c>
      <c r="BZ49" s="1062">
        <f>CF!BZ69</f>
        <v>0</v>
      </c>
      <c r="CA49" s="1062">
        <f>CF!CA69</f>
        <v>0</v>
      </c>
      <c r="CB49" s="1062">
        <f>CF!CB69</f>
        <v>0</v>
      </c>
      <c r="CC49" s="1062">
        <f>CF!CC69</f>
        <v>0</v>
      </c>
      <c r="CD49" s="1062">
        <f>CF!CD69</f>
        <v>0</v>
      </c>
      <c r="CE49" s="1062">
        <f>CF!CE69</f>
        <v>0</v>
      </c>
      <c r="CF49" s="1062">
        <f>CF!CF69</f>
        <v>0</v>
      </c>
      <c r="CG49" s="1062">
        <f>CF!CG69</f>
        <v>0</v>
      </c>
      <c r="CH49" s="1062">
        <f>CF!CH69</f>
        <v>0</v>
      </c>
      <c r="CI49" s="1062">
        <f>CF!CI69</f>
        <v>0</v>
      </c>
      <c r="CJ49" s="1062">
        <f>CF!CJ69</f>
        <v>0</v>
      </c>
      <c r="CK49" s="1062">
        <f>CF!CK69</f>
        <v>0</v>
      </c>
      <c r="CL49" s="1062">
        <f>CF!CL69</f>
        <v>0</v>
      </c>
      <c r="CM49" s="1062">
        <f>CF!CM69</f>
        <v>0</v>
      </c>
      <c r="CN49" s="1062">
        <f>CF!CN69</f>
        <v>0</v>
      </c>
      <c r="CO49" s="1062">
        <f>CF!CO69</f>
        <v>0</v>
      </c>
      <c r="CP49" s="1062">
        <f>CF!CP69</f>
        <v>0</v>
      </c>
      <c r="CQ49" s="1062">
        <f>CF!CQ69</f>
        <v>0</v>
      </c>
      <c r="CR49" s="1062">
        <f>CF!CR69</f>
        <v>0</v>
      </c>
      <c r="CS49" s="1062">
        <f>CF!CS69</f>
        <v>0</v>
      </c>
      <c r="CT49" s="1062">
        <f>CF!CT69</f>
        <v>0</v>
      </c>
      <c r="CU49" s="1062">
        <f>CF!CU69</f>
        <v>0</v>
      </c>
      <c r="CV49" s="1062">
        <f>CF!CV69</f>
        <v>0</v>
      </c>
      <c r="CW49" s="1062">
        <f>CF!CW69</f>
        <v>0</v>
      </c>
      <c r="CX49" s="1062">
        <f>CF!CX69</f>
        <v>0</v>
      </c>
      <c r="CY49" s="1062">
        <f>CF!CY69</f>
        <v>0</v>
      </c>
      <c r="CZ49" s="1062">
        <f>CF!CZ69</f>
        <v>0</v>
      </c>
      <c r="DA49" s="1062">
        <f>CF!DA69</f>
        <v>0</v>
      </c>
      <c r="DB49" s="1062">
        <f>CF!DB69</f>
        <v>0</v>
      </c>
      <c r="DC49" s="1062">
        <f>CF!DC69</f>
        <v>0</v>
      </c>
      <c r="DD49" s="1062">
        <f>CF!DD69</f>
        <v>0</v>
      </c>
      <c r="DE49" s="1062">
        <f>CF!DE69</f>
        <v>0</v>
      </c>
      <c r="DF49" s="1062">
        <f>CF!DF69</f>
        <v>0</v>
      </c>
      <c r="DG49" s="1062">
        <f>CF!DG69</f>
        <v>0</v>
      </c>
      <c r="DH49" s="1062">
        <f>CF!DH69</f>
        <v>0</v>
      </c>
      <c r="DI49" s="1062">
        <f>CF!DI69</f>
        <v>0</v>
      </c>
      <c r="DJ49" s="1062">
        <f>CF!DJ69</f>
        <v>0</v>
      </c>
      <c r="DK49" s="1062">
        <f>CF!DK69</f>
        <v>0</v>
      </c>
      <c r="DL49" s="1062">
        <f>CF!DL69</f>
        <v>0</v>
      </c>
      <c r="DM49" s="1062">
        <f>CF!DM69</f>
        <v>0</v>
      </c>
      <c r="DN49" s="1062">
        <f>CF!DN69</f>
        <v>0</v>
      </c>
      <c r="DO49" s="1062">
        <f>CF!DO69</f>
        <v>0</v>
      </c>
      <c r="DP49" s="1062">
        <f>CF!DP69</f>
        <v>0</v>
      </c>
      <c r="DQ49" s="1062">
        <f>CF!DQ69</f>
        <v>0</v>
      </c>
      <c r="DR49" s="1062">
        <f>CF!DR69</f>
        <v>0</v>
      </c>
      <c r="DS49" s="1062">
        <f>CF!DS69</f>
        <v>0</v>
      </c>
      <c r="DT49" s="1062">
        <f>CF!DT69</f>
        <v>0</v>
      </c>
      <c r="DU49" s="1062">
        <f>CF!DU69</f>
        <v>0</v>
      </c>
      <c r="DV49" s="1062">
        <f>CF!DV69</f>
        <v>0</v>
      </c>
      <c r="DW49" s="1062">
        <f>CF!DW69</f>
        <v>0</v>
      </c>
    </row>
    <row r="50" spans="1:127">
      <c r="A50" s="652" t="s">
        <v>1208</v>
      </c>
      <c r="G50" s="270">
        <v>0</v>
      </c>
      <c r="H50" s="270">
        <v>2539.6336729104755</v>
      </c>
      <c r="I50" s="270">
        <v>2581.7270487045712</v>
      </c>
      <c r="J50" s="270">
        <v>2573.6300700430847</v>
      </c>
      <c r="K50" s="270">
        <v>2616.2869220327502</v>
      </c>
      <c r="L50" s="270">
        <v>2573.8968785269544</v>
      </c>
      <c r="M50" s="270">
        <v>2602.1814596096683</v>
      </c>
      <c r="N50" s="270">
        <v>2603.1731723205571</v>
      </c>
      <c r="O50" s="270">
        <v>2646.3196889888541</v>
      </c>
      <c r="P50" s="270">
        <v>2633.9749491609909</v>
      </c>
      <c r="Q50" s="270">
        <v>2677.6319925172493</v>
      </c>
      <c r="R50" s="270">
        <v>2627.9015605277727</v>
      </c>
      <c r="S50" s="270">
        <v>2671.4579399840327</v>
      </c>
      <c r="T50" s="270">
        <v>2691.7722379098691</v>
      </c>
      <c r="U50" s="270">
        <v>2721.352152612174</v>
      </c>
      <c r="V50" s="270">
        <v>2745.1896487073409</v>
      </c>
      <c r="W50" s="270">
        <v>2790.6900296251411</v>
      </c>
      <c r="X50" s="270">
        <v>2810.5474066129946</v>
      </c>
      <c r="Y50" s="270">
        <v>2857.1310652861384</v>
      </c>
      <c r="Z50" s="270">
        <v>2874.1336832384045</v>
      </c>
      <c r="AA50" s="270">
        <v>2921.7712580987099</v>
      </c>
      <c r="AB50" s="270">
        <v>2923.0464751634472</v>
      </c>
      <c r="AC50" s="270">
        <v>2955.1678650004073</v>
      </c>
      <c r="AD50" s="270">
        <v>2981.3591174823305</v>
      </c>
      <c r="AE50" s="270">
        <v>3030.7739094848012</v>
      </c>
      <c r="AF50" s="270">
        <v>4061.1818296131596</v>
      </c>
      <c r="AG50" s="270">
        <v>4128.4942356288484</v>
      </c>
      <c r="AH50" s="270">
        <v>3996.7740072492566</v>
      </c>
      <c r="AI50" s="270">
        <v>4063.0188802975881</v>
      </c>
      <c r="AJ50" s="270">
        <v>3934.3933975469899</v>
      </c>
      <c r="AK50" s="270">
        <v>3977.6284898277263</v>
      </c>
      <c r="AL50" s="270">
        <v>3747.6088327975895</v>
      </c>
      <c r="AM50" s="270">
        <v>3809.7238963246209</v>
      </c>
      <c r="AN50" s="270">
        <v>3619.9148730740894</v>
      </c>
      <c r="AO50" s="270">
        <v>3679.9134621305666</v>
      </c>
      <c r="AP50" s="270">
        <v>3720.0580486068029</v>
      </c>
      <c r="AQ50" s="270">
        <v>3781.7164693019445</v>
      </c>
      <c r="AR50" s="270">
        <v>3828.2668211502187</v>
      </c>
      <c r="AS50" s="270">
        <v>3870.335687316704</v>
      </c>
      <c r="AT50" s="270">
        <v>3918.5396670793507</v>
      </c>
      <c r="AU50" s="270">
        <v>3983.4878383569103</v>
      </c>
      <c r="AV50" s="270">
        <v>3977.4858812960074</v>
      </c>
      <c r="AW50" s="270">
        <v>4043.4110616489806</v>
      </c>
      <c r="AX50" s="270">
        <v>4078.0838742013784</v>
      </c>
      <c r="AY50" s="270">
        <v>3489.4209368294796</v>
      </c>
      <c r="AZ50" s="270">
        <v>4174.3321453315675</v>
      </c>
      <c r="BA50" s="270">
        <v>3445.8309212454687</v>
      </c>
      <c r="BB50" s="270">
        <v>4208.7183773842498</v>
      </c>
      <c r="BC50" s="270">
        <v>3433.223100278954</v>
      </c>
      <c r="BD50" s="270">
        <v>4255.9702960771401</v>
      </c>
      <c r="BE50" s="270">
        <v>3407.2060420047237</v>
      </c>
      <c r="BF50" s="270">
        <v>4300.0446575011492</v>
      </c>
      <c r="BG50" s="270">
        <v>3374.1802588510845</v>
      </c>
      <c r="BH50" s="270">
        <v>4351.7119683206538</v>
      </c>
      <c r="BI50" s="270">
        <v>3322.398638601067</v>
      </c>
      <c r="BJ50" s="270">
        <v>4396.9321855924363</v>
      </c>
      <c r="BK50" s="270">
        <v>3298.0084268954515</v>
      </c>
      <c r="BL50" s="270">
        <v>4447.2642544023674</v>
      </c>
      <c r="BM50" s="270">
        <v>3252.1327276477296</v>
      </c>
      <c r="BN50" s="270">
        <v>4463.4203073709614</v>
      </c>
      <c r="BO50" s="270">
        <v>3177.6747612549334</v>
      </c>
      <c r="BP50" s="270">
        <v>0</v>
      </c>
      <c r="BQ50" s="270">
        <v>0</v>
      </c>
      <c r="BR50" s="270">
        <v>0</v>
      </c>
      <c r="BS50" s="270">
        <v>0</v>
      </c>
      <c r="BT50" s="270">
        <v>0</v>
      </c>
      <c r="BU50" s="270">
        <v>0</v>
      </c>
      <c r="BV50" s="270">
        <v>0</v>
      </c>
      <c r="BW50" s="270">
        <v>0</v>
      </c>
      <c r="BX50" s="270">
        <v>0</v>
      </c>
      <c r="BY50" s="270">
        <v>0</v>
      </c>
      <c r="BZ50" s="270">
        <v>0</v>
      </c>
      <c r="CA50" s="270">
        <v>0</v>
      </c>
      <c r="CB50" s="270">
        <v>0</v>
      </c>
      <c r="CC50" s="270">
        <v>0</v>
      </c>
      <c r="CD50" s="270">
        <v>0</v>
      </c>
      <c r="CE50" s="270">
        <v>0</v>
      </c>
      <c r="CF50" s="270">
        <v>0</v>
      </c>
      <c r="CG50" s="270">
        <v>0</v>
      </c>
      <c r="CH50" s="270">
        <v>0</v>
      </c>
      <c r="CI50" s="270">
        <v>0</v>
      </c>
      <c r="CJ50" s="270">
        <v>0</v>
      </c>
      <c r="CK50" s="270">
        <v>0</v>
      </c>
      <c r="CL50" s="270">
        <v>0</v>
      </c>
      <c r="CM50" s="270">
        <v>0</v>
      </c>
      <c r="CN50" s="270">
        <v>0</v>
      </c>
      <c r="CO50" s="270">
        <v>0</v>
      </c>
      <c r="CP50" s="270">
        <v>0</v>
      </c>
      <c r="CQ50" s="270">
        <v>0</v>
      </c>
      <c r="CR50" s="270">
        <v>0</v>
      </c>
      <c r="CS50" s="270">
        <v>0</v>
      </c>
      <c r="CT50" s="270">
        <v>0</v>
      </c>
      <c r="CU50" s="270">
        <v>0</v>
      </c>
      <c r="CV50" s="270">
        <v>0</v>
      </c>
      <c r="CW50" s="270">
        <v>0</v>
      </c>
      <c r="CX50" s="270">
        <v>0</v>
      </c>
      <c r="CY50" s="270">
        <v>0</v>
      </c>
      <c r="CZ50" s="270">
        <v>0</v>
      </c>
      <c r="DA50" s="270">
        <v>0</v>
      </c>
      <c r="DB50" s="270">
        <v>0</v>
      </c>
      <c r="DC50" s="270">
        <v>0</v>
      </c>
      <c r="DD50" s="270">
        <v>0</v>
      </c>
      <c r="DE50" s="270">
        <v>0</v>
      </c>
      <c r="DF50" s="270">
        <v>0</v>
      </c>
      <c r="DG50" s="270">
        <v>0</v>
      </c>
      <c r="DH50" s="270">
        <v>0</v>
      </c>
      <c r="DI50" s="270">
        <v>0</v>
      </c>
      <c r="DJ50" s="270">
        <v>0</v>
      </c>
      <c r="DK50" s="270">
        <v>0</v>
      </c>
      <c r="DL50" s="270">
        <v>0</v>
      </c>
      <c r="DM50" s="270">
        <v>0</v>
      </c>
      <c r="DN50" s="270">
        <v>0</v>
      </c>
      <c r="DO50" s="270">
        <v>0</v>
      </c>
      <c r="DP50" s="270">
        <v>0</v>
      </c>
      <c r="DQ50" s="270">
        <v>0</v>
      </c>
      <c r="DR50" s="270">
        <v>0</v>
      </c>
      <c r="DS50" s="270">
        <v>0</v>
      </c>
      <c r="DT50" s="270">
        <v>0</v>
      </c>
      <c r="DU50" s="270">
        <v>0</v>
      </c>
      <c r="DV50" s="270">
        <v>0</v>
      </c>
      <c r="DW50" s="270">
        <v>0</v>
      </c>
    </row>
    <row r="51" spans="1:127" s="1166" customFormat="1">
      <c r="A51" s="1165"/>
      <c r="G51" s="1167"/>
      <c r="H51" s="1167"/>
      <c r="I51" s="1167"/>
      <c r="J51" s="1167"/>
      <c r="K51" s="1167"/>
      <c r="L51" s="1167"/>
      <c r="M51" s="1167"/>
      <c r="N51" s="1167"/>
      <c r="O51" s="1167"/>
      <c r="P51" s="1167"/>
      <c r="Q51" s="1167"/>
      <c r="R51" s="1167"/>
      <c r="S51" s="1167"/>
      <c r="T51" s="1167"/>
      <c r="U51" s="1167"/>
      <c r="V51" s="1167"/>
      <c r="W51" s="1167"/>
      <c r="X51" s="1167"/>
      <c r="Y51" s="1167"/>
      <c r="Z51" s="1167"/>
      <c r="AA51" s="1167"/>
      <c r="AB51" s="1167"/>
      <c r="AC51" s="1167"/>
      <c r="AD51" s="1167"/>
      <c r="AE51" s="1167"/>
      <c r="AF51" s="1167"/>
      <c r="AG51" s="1167"/>
      <c r="AH51" s="1167"/>
      <c r="AI51" s="1167"/>
      <c r="AJ51" s="1167"/>
      <c r="AK51" s="1167"/>
      <c r="AL51" s="1167"/>
      <c r="AM51" s="1167"/>
      <c r="AN51" s="1167"/>
      <c r="AO51" s="1167"/>
      <c r="AP51" s="1167"/>
      <c r="AQ51" s="1167"/>
      <c r="AR51" s="1167"/>
      <c r="AS51" s="1167"/>
      <c r="AT51" s="1167"/>
      <c r="AU51" s="1167"/>
      <c r="AV51" s="1167"/>
      <c r="AW51" s="1167"/>
      <c r="AX51" s="1167"/>
      <c r="AY51" s="1167"/>
      <c r="AZ51" s="1167"/>
      <c r="BA51" s="1167"/>
      <c r="BB51" s="1167"/>
      <c r="BC51" s="1167"/>
      <c r="BD51" s="1167"/>
      <c r="BE51" s="1167"/>
      <c r="BF51" s="1167"/>
      <c r="BG51" s="1167"/>
      <c r="BH51" s="1167"/>
      <c r="BI51" s="1167"/>
      <c r="BJ51" s="1167"/>
      <c r="BK51" s="1167"/>
      <c r="BL51" s="1167"/>
      <c r="BM51" s="1167"/>
      <c r="BN51" s="1167"/>
      <c r="BO51" s="1167"/>
      <c r="BP51" s="1167"/>
      <c r="BQ51" s="1167"/>
      <c r="BR51" s="1167"/>
      <c r="BS51" s="1167"/>
      <c r="BT51" s="1167"/>
      <c r="BU51" s="1167"/>
      <c r="BV51" s="1167"/>
      <c r="BW51" s="1167"/>
      <c r="BX51" s="1167"/>
      <c r="BY51" s="1167"/>
      <c r="BZ51" s="1167"/>
      <c r="CA51" s="1167"/>
      <c r="CB51" s="1167"/>
      <c r="CC51" s="1167"/>
      <c r="CD51" s="1167"/>
      <c r="CE51" s="1167"/>
      <c r="CF51" s="1167"/>
      <c r="CG51" s="1167"/>
      <c r="CH51" s="1167"/>
      <c r="CI51" s="1167"/>
      <c r="CJ51" s="1167"/>
      <c r="CK51" s="1167"/>
      <c r="CL51" s="1167"/>
      <c r="CM51" s="1167"/>
      <c r="CN51" s="1167"/>
      <c r="CO51" s="1167"/>
      <c r="CP51" s="1167"/>
      <c r="CQ51" s="1167"/>
      <c r="CR51" s="1167"/>
      <c r="CS51" s="1167"/>
      <c r="CT51" s="1167"/>
      <c r="CU51" s="1167"/>
      <c r="CV51" s="1167"/>
      <c r="CW51" s="1167"/>
      <c r="CX51" s="1167"/>
      <c r="CY51" s="1167"/>
      <c r="CZ51" s="1167"/>
      <c r="DA51" s="1167"/>
      <c r="DB51" s="1167"/>
      <c r="DC51" s="1167"/>
      <c r="DD51" s="1167"/>
      <c r="DE51" s="1167"/>
      <c r="DF51" s="1167"/>
      <c r="DG51" s="1167"/>
      <c r="DH51" s="1167"/>
      <c r="DI51" s="1167"/>
      <c r="DJ51" s="1167"/>
      <c r="DK51" s="1167"/>
      <c r="DL51" s="1167"/>
      <c r="DM51" s="1167"/>
      <c r="DN51" s="1167"/>
      <c r="DO51" s="1167"/>
      <c r="DP51" s="1167"/>
      <c r="DQ51" s="1167"/>
      <c r="DR51" s="1167"/>
      <c r="DS51" s="1167"/>
      <c r="DT51" s="1167"/>
      <c r="DU51" s="1167"/>
      <c r="DV51" s="1167"/>
      <c r="DW51" s="1167"/>
    </row>
    <row r="52" spans="1:127" s="1166" customFormat="1">
      <c r="A52" s="1194"/>
      <c r="B52" s="1194"/>
      <c r="C52" s="1194"/>
      <c r="D52" s="1194"/>
      <c r="E52" s="1194"/>
      <c r="F52" s="1194"/>
    </row>
    <row r="53" spans="1:127" s="1166" customFormat="1"/>
    <row r="54" spans="1:127">
      <c r="A54" s="1126"/>
      <c r="B54" s="1056"/>
    </row>
    <row r="55" spans="1:127">
      <c r="A55" s="1192"/>
      <c r="B55" s="1193"/>
    </row>
    <row r="56" spans="1:127">
      <c r="A56" s="1192"/>
      <c r="B56" s="1193"/>
    </row>
    <row r="57" spans="1:127">
      <c r="A57" s="1166"/>
      <c r="B57" s="1166"/>
    </row>
  </sheetData>
  <conditionalFormatting sqref="AL5:DW8">
    <cfRule type="expression" dxfId="51" priority="11">
      <formula>AL$33&gt;30</formula>
    </cfRule>
  </conditionalFormatting>
  <conditionalFormatting sqref="G5:AJ8">
    <cfRule type="expression" dxfId="50" priority="9">
      <formula>G$9&gt;30</formula>
    </cfRule>
  </conditionalFormatting>
  <conditionalFormatting sqref="G2:DW2">
    <cfRule type="expression" dxfId="49" priority="8">
      <formula>G$33&gt;30</formula>
    </cfRule>
  </conditionalFormatting>
  <hyperlinks>
    <hyperlink ref="E1" location="Sensitivity!D43" display="Sensitivity!D43" xr:uid="{00000000-0004-0000-0C00-000000000000}"/>
  </hyperlinks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33" id="{00000000-000E-0000-0B00-0000420A0000}">
            <xm:f>G$33&gt;Inputs!$D$16</xm:f>
            <x14:dxf>
              <font>
                <color theme="0" tint="-0.14996795556505021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G4:DW4 I28:DW28 G29:DW51 G9:DW27</xm:sqref>
        </x14:conditionalFormatting>
        <x14:conditionalFormatting xmlns:xm="http://schemas.microsoft.com/office/excel/2006/main">
          <x14:cfRule type="iconSet" priority="28" id="{23FE1CB7-F4F7-4696-AE0B-D62302FF7A82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F39</xm:sqref>
        </x14:conditionalFormatting>
        <x14:conditionalFormatting xmlns:xm="http://schemas.microsoft.com/office/excel/2006/main">
          <x14:cfRule type="iconSet" priority="25" id="{853C15FB-6AC0-42DC-A153-FA61665383D5}">
            <x14:iconSet showValue="0" custom="1">
              <x14:cfvo type="percent">
                <xm:f>0</xm:f>
              </x14:cfvo>
              <x14:cfvo type="num">
                <xm:f>-0.1</xm:f>
              </x14:cfvo>
              <x14:cfvo type="num" gte="0">
                <xm:f>0.1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E42 B45:E45</xm:sqref>
        </x14:conditionalFormatting>
        <x14:conditionalFormatting xmlns:xm="http://schemas.microsoft.com/office/excel/2006/main">
          <x14:cfRule type="iconSet" priority="453" id="{8F529412-BD89-47C1-9079-63B7DFA338FA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E36</xm:sqref>
        </x14:conditionalFormatting>
        <x14:conditionalFormatting xmlns:xm="http://schemas.microsoft.com/office/excel/2006/main">
          <x14:cfRule type="iconSet" priority="454" id="{47C2A3A2-D33C-411F-B361-715DDD503032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E48</xm:sqref>
        </x14:conditionalFormatting>
        <x14:conditionalFormatting xmlns:xm="http://schemas.microsoft.com/office/excel/2006/main">
          <x14:cfRule type="iconSet" priority="456" id="{CDBA310B-8305-471B-9241-A0FB29FD8361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E10</xm:sqref>
        </x14:conditionalFormatting>
        <x14:conditionalFormatting xmlns:xm="http://schemas.microsoft.com/office/excel/2006/main">
          <x14:cfRule type="iconSet" priority="457" id="{E4A8ADD3-F83F-4012-A40C-0D29C799C982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E23</xm:sqref>
        </x14:conditionalFormatting>
        <x14:conditionalFormatting xmlns:xm="http://schemas.microsoft.com/office/excel/2006/main">
          <x14:cfRule type="iconSet" priority="458" id="{ED82F637-5115-49EE-9347-CEC5B6A24DAC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E21</xm:sqref>
        </x14:conditionalFormatting>
        <x14:conditionalFormatting xmlns:xm="http://schemas.microsoft.com/office/excel/2006/main">
          <x14:cfRule type="iconSet" priority="459" id="{7055C9FE-99CE-4321-9E0C-89A6B6A21E45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E24:E25</xm:sqref>
        </x14:conditionalFormatting>
        <x14:conditionalFormatting xmlns:xm="http://schemas.microsoft.com/office/excel/2006/main">
          <x14:cfRule type="iconSet" priority="16" id="{9C85DC50-FD6E-4B5D-9E8E-1386AE3364BD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 E3</xm:sqref>
        </x14:conditionalFormatting>
        <x14:conditionalFormatting xmlns:xm="http://schemas.microsoft.com/office/excel/2006/main">
          <x14:cfRule type="iconSet" priority="2625" id="{1833C909-42ED-4FE4-9B98-BD0C07666B70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E31:E34 E27 E29</xm:sqref>
        </x14:conditionalFormatting>
        <x14:conditionalFormatting xmlns:xm="http://schemas.microsoft.com/office/excel/2006/main">
          <x14:cfRule type="iconSet" priority="10" id="{6BE39179-A517-47E6-8F94-405FF7A9C9EF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E5:E8</xm:sqref>
        </x14:conditionalFormatting>
        <x14:conditionalFormatting xmlns:xm="http://schemas.microsoft.com/office/excel/2006/main">
          <x14:cfRule type="expression" priority="2" id="{25DF5E01-D40E-48C7-98FD-9E7AAF8C78BE}">
            <xm:f>G$33&gt;Inputs!$D$16</xm:f>
            <x14:dxf>
              <font>
                <color theme="0" tint="-0.14996795556505021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G28:H28</xm:sqref>
        </x14:conditionalFormatting>
        <x14:conditionalFormatting xmlns:xm="http://schemas.microsoft.com/office/excel/2006/main">
          <x14:cfRule type="iconSet" priority="1" id="{61E1D9BF-5A8C-4B3B-9A06-1359EE46C0CD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E28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"/>
  <dimension ref="A1:EI92"/>
  <sheetViews>
    <sheetView showGridLines="0" workbookViewId="0">
      <pane xSplit="6" ySplit="2" topLeftCell="G3" activePane="bottomRight" state="frozen"/>
      <selection pane="bottomRight" activeCell="B6" sqref="B6"/>
      <selection pane="bottomLeft" activeCell="A3" sqref="A3"/>
      <selection pane="topRight" activeCell="F1" sqref="F1"/>
    </sheetView>
  </sheetViews>
  <sheetFormatPr defaultColWidth="11.42578125" defaultRowHeight="10.5"/>
  <cols>
    <col min="1" max="1" width="38.5703125" style="303" customWidth="1"/>
    <col min="2" max="2" width="7.85546875" style="673" bestFit="1" customWidth="1"/>
    <col min="3" max="3" width="7.85546875" style="673" customWidth="1"/>
    <col min="4" max="4" width="7.85546875" style="303" customWidth="1"/>
    <col min="5" max="6" width="2.5703125" style="303" customWidth="1"/>
    <col min="7" max="127" width="9.5703125" style="303" customWidth="1"/>
    <col min="128" max="128" width="2.5703125" style="303" customWidth="1"/>
    <col min="129" max="16384" width="11.42578125" style="303"/>
  </cols>
  <sheetData>
    <row r="1" spans="1:139">
      <c r="E1" s="893">
        <f ca="1">test_out</f>
        <v>11028.671357008972</v>
      </c>
    </row>
    <row r="2" spans="1:139">
      <c r="A2" s="914" t="s">
        <v>1219</v>
      </c>
      <c r="B2" s="980"/>
      <c r="C2" s="980"/>
      <c r="D2" s="914"/>
      <c r="E2" s="914"/>
      <c r="F2" s="914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8"/>
      <c r="X2" s="378"/>
      <c r="Y2" s="378"/>
      <c r="Z2" s="378"/>
      <c r="AA2" s="378"/>
      <c r="AB2" s="378"/>
      <c r="AC2" s="378"/>
      <c r="AD2" s="378"/>
      <c r="AE2" s="378"/>
      <c r="AF2" s="378"/>
      <c r="AG2" s="378"/>
      <c r="AH2" s="378"/>
      <c r="AI2" s="378"/>
      <c r="AJ2" s="378"/>
      <c r="AK2" s="378"/>
      <c r="AL2" s="378"/>
      <c r="AM2" s="378"/>
      <c r="AN2" s="378"/>
      <c r="AO2" s="378"/>
      <c r="AP2" s="378"/>
      <c r="AQ2" s="378"/>
      <c r="AR2" s="378"/>
      <c r="AS2" s="378"/>
      <c r="AT2" s="378"/>
      <c r="AU2" s="378"/>
      <c r="AV2" s="378"/>
      <c r="AW2" s="378"/>
      <c r="AX2" s="378"/>
      <c r="AY2" s="378"/>
      <c r="AZ2" s="378"/>
      <c r="BA2" s="378"/>
      <c r="BB2" s="378"/>
      <c r="BC2" s="378"/>
      <c r="BD2" s="378"/>
      <c r="BE2" s="378"/>
      <c r="BF2" s="378"/>
      <c r="BG2" s="378"/>
      <c r="BH2" s="378"/>
      <c r="BI2" s="378"/>
      <c r="BJ2" s="378"/>
      <c r="BK2" s="378"/>
      <c r="BL2" s="378"/>
      <c r="BM2" s="378"/>
      <c r="BN2" s="378"/>
      <c r="BO2" s="378"/>
      <c r="BP2" s="378"/>
      <c r="BQ2" s="378"/>
      <c r="BR2" s="378"/>
      <c r="BS2" s="378"/>
      <c r="BT2" s="378"/>
      <c r="BU2" s="378"/>
      <c r="BV2" s="378"/>
      <c r="BW2" s="378"/>
      <c r="BX2" s="378"/>
      <c r="BY2" s="378"/>
      <c r="BZ2" s="378"/>
      <c r="CA2" s="378"/>
      <c r="CB2" s="378"/>
      <c r="CC2" s="378"/>
      <c r="CD2" s="378"/>
      <c r="CE2" s="378"/>
      <c r="CF2" s="378"/>
      <c r="CG2" s="378"/>
      <c r="CH2" s="378"/>
      <c r="CI2" s="378"/>
      <c r="CJ2" s="378"/>
      <c r="CK2" s="378"/>
      <c r="CL2" s="378"/>
      <c r="CM2" s="378"/>
      <c r="CN2" s="378"/>
      <c r="CO2" s="378"/>
      <c r="CP2" s="378"/>
      <c r="CQ2" s="378"/>
      <c r="CR2" s="378"/>
      <c r="CS2" s="378"/>
      <c r="CT2" s="378"/>
      <c r="CU2" s="378"/>
      <c r="CV2" s="378"/>
      <c r="CW2" s="378"/>
      <c r="CX2" s="378"/>
      <c r="CY2" s="378"/>
      <c r="CZ2" s="378"/>
      <c r="DA2" s="378"/>
      <c r="DB2" s="378"/>
      <c r="DC2" s="378"/>
      <c r="DD2" s="378"/>
      <c r="DE2" s="378"/>
      <c r="DF2" s="378"/>
      <c r="DG2" s="378"/>
      <c r="DH2" s="378"/>
      <c r="DI2" s="378"/>
      <c r="DJ2" s="378"/>
      <c r="DK2" s="378"/>
      <c r="DL2" s="378"/>
      <c r="DM2" s="378"/>
      <c r="DN2" s="378"/>
      <c r="DO2" s="378"/>
      <c r="DP2" s="378"/>
      <c r="DQ2" s="378"/>
      <c r="DR2" s="378"/>
      <c r="DS2" s="378"/>
      <c r="DT2" s="378"/>
      <c r="DU2" s="378"/>
      <c r="DV2" s="378"/>
      <c r="DW2" s="378"/>
    </row>
    <row r="3" spans="1:139">
      <c r="A3" s="728"/>
    </row>
    <row r="4" spans="1:139">
      <c r="A4" s="914" t="s">
        <v>1220</v>
      </c>
      <c r="B4" s="980"/>
      <c r="C4" s="980"/>
      <c r="D4" s="914"/>
      <c r="E4" s="914"/>
      <c r="F4" s="914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  <c r="R4" s="378"/>
      <c r="S4" s="378"/>
      <c r="T4" s="378"/>
      <c r="U4" s="378"/>
      <c r="V4" s="378"/>
      <c r="W4" s="378"/>
      <c r="X4" s="378"/>
      <c r="Y4" s="378"/>
      <c r="Z4" s="378"/>
      <c r="AA4" s="378"/>
      <c r="AB4" s="378"/>
      <c r="AC4" s="378"/>
      <c r="AD4" s="378"/>
      <c r="AE4" s="378"/>
      <c r="AF4" s="378"/>
      <c r="AG4" s="378"/>
      <c r="AH4" s="378"/>
      <c r="AI4" s="378"/>
      <c r="AJ4" s="378"/>
      <c r="AK4" s="378"/>
      <c r="AL4" s="378"/>
      <c r="AM4" s="378"/>
      <c r="AN4" s="378"/>
      <c r="AO4" s="378"/>
      <c r="AP4" s="378"/>
      <c r="AQ4" s="378"/>
      <c r="AR4" s="378"/>
      <c r="AS4" s="378"/>
      <c r="AT4" s="378"/>
      <c r="AU4" s="378"/>
      <c r="AV4" s="378"/>
      <c r="AW4" s="378"/>
      <c r="AX4" s="378"/>
      <c r="AY4" s="378"/>
      <c r="AZ4" s="378"/>
      <c r="BA4" s="378"/>
      <c r="BB4" s="378"/>
      <c r="BC4" s="378"/>
      <c r="BD4" s="378"/>
      <c r="BE4" s="378"/>
      <c r="BF4" s="378"/>
      <c r="BG4" s="378"/>
      <c r="BH4" s="378"/>
      <c r="BI4" s="378"/>
      <c r="BJ4" s="378"/>
      <c r="BK4" s="378"/>
      <c r="BL4" s="378"/>
      <c r="BM4" s="378"/>
      <c r="BN4" s="378"/>
      <c r="BO4" s="378"/>
      <c r="BP4" s="378"/>
      <c r="BQ4" s="378"/>
      <c r="BR4" s="378"/>
      <c r="BS4" s="378"/>
      <c r="BT4" s="378"/>
      <c r="BU4" s="378"/>
      <c r="BV4" s="378"/>
      <c r="BW4" s="378"/>
      <c r="BX4" s="378"/>
      <c r="BY4" s="378"/>
      <c r="BZ4" s="378"/>
      <c r="CA4" s="378"/>
      <c r="CB4" s="378"/>
      <c r="CC4" s="378"/>
      <c r="CD4" s="378"/>
      <c r="CE4" s="378"/>
      <c r="CF4" s="378"/>
      <c r="CG4" s="378"/>
      <c r="CH4" s="378"/>
      <c r="CI4" s="378"/>
      <c r="CJ4" s="378"/>
      <c r="CK4" s="378"/>
      <c r="CL4" s="378"/>
      <c r="CM4" s="378"/>
      <c r="CN4" s="378"/>
      <c r="CO4" s="378"/>
      <c r="CP4" s="378"/>
      <c r="CQ4" s="378"/>
      <c r="CR4" s="378"/>
      <c r="CS4" s="378"/>
      <c r="CT4" s="378"/>
      <c r="CU4" s="378"/>
      <c r="CV4" s="378"/>
      <c r="CW4" s="378"/>
      <c r="CX4" s="378"/>
      <c r="CY4" s="378"/>
      <c r="CZ4" s="378"/>
      <c r="DA4" s="378"/>
      <c r="DB4" s="378"/>
      <c r="DC4" s="378"/>
      <c r="DD4" s="378"/>
      <c r="DE4" s="378"/>
      <c r="DF4" s="378"/>
      <c r="DG4" s="378"/>
      <c r="DH4" s="378"/>
      <c r="DI4" s="378"/>
      <c r="DJ4" s="378"/>
      <c r="DK4" s="378"/>
      <c r="DL4" s="378"/>
      <c r="DM4" s="378"/>
      <c r="DN4" s="378"/>
      <c r="DO4" s="378"/>
      <c r="DP4" s="378"/>
      <c r="DQ4" s="378"/>
      <c r="DR4" s="378"/>
      <c r="DS4" s="378"/>
      <c r="DT4" s="378"/>
      <c r="DU4" s="378"/>
      <c r="DV4" s="378"/>
      <c r="DW4" s="378"/>
    </row>
    <row r="5" spans="1:139">
      <c r="A5" s="728" t="s">
        <v>1221</v>
      </c>
      <c r="B5" s="982">
        <f>Inputs!$D$9</f>
        <v>46934</v>
      </c>
      <c r="C5" s="982"/>
      <c r="D5" s="486"/>
      <c r="E5" s="486"/>
      <c r="G5" s="971">
        <f>IF(MAX($G$7:G7)=0,$B$5,F6+1)</f>
        <v>46934</v>
      </c>
      <c r="H5" s="971">
        <f>IF(MAX($G$7:H7)=0,$B$5,G6+1)</f>
        <v>47484</v>
      </c>
      <c r="I5" s="971">
        <f>IF(MAX($G$7:I7)=0,$B$5,H6+1)</f>
        <v>47665</v>
      </c>
      <c r="J5" s="971">
        <f>IF(MAX($G$7:J7)=0,$B$5,I6+1)</f>
        <v>47849</v>
      </c>
      <c r="K5" s="971">
        <f>IF(MAX($G$7:K7)=0,$B$5,J6+1)</f>
        <v>48030</v>
      </c>
      <c r="L5" s="971">
        <f>IF(MAX($G$7:L7)=0,$B$5,K6+1)</f>
        <v>48214</v>
      </c>
      <c r="M5" s="971">
        <f>IF(MAX($G$7:M7)=0,$B$5,L6+1)</f>
        <v>48396</v>
      </c>
      <c r="N5" s="971">
        <f>IF(MAX($G$7:N7)=0,$B$5,M6+1)</f>
        <v>48580</v>
      </c>
      <c r="O5" s="971">
        <f>IF(MAX($G$7:O7)=0,$B$5,N6+1)</f>
        <v>48761</v>
      </c>
      <c r="P5" s="971">
        <f>IF(MAX($G$7:P7)=0,$B$5,O6+1)</f>
        <v>48945</v>
      </c>
      <c r="Q5" s="971">
        <f>IF(MAX($G$7:Q7)=0,$B$5,P6+1)</f>
        <v>49126</v>
      </c>
      <c r="R5" s="971">
        <f>IF(MAX($G$7:R7)=0,$B$5,Q6+1)</f>
        <v>49310</v>
      </c>
      <c r="S5" s="971">
        <f>IF(MAX($G$7:S7)=0,$B$5,R6+1)</f>
        <v>49491</v>
      </c>
      <c r="T5" s="971">
        <f>IF(MAX($G$7:T7)=0,$B$5,S6+1)</f>
        <v>49675</v>
      </c>
      <c r="U5" s="971">
        <f>IF(MAX($G$7:U7)=0,$B$5,T6+1)</f>
        <v>49857</v>
      </c>
      <c r="V5" s="971">
        <f>IF(MAX($G$7:V7)=0,$B$5,U6+1)</f>
        <v>50041</v>
      </c>
      <c r="W5" s="971">
        <f>IF(MAX($G$7:W7)=0,$B$5,V6+1)</f>
        <v>50222</v>
      </c>
      <c r="X5" s="971">
        <f>IF(MAX($G$7:X7)=0,$B$5,W6+1)</f>
        <v>50406</v>
      </c>
      <c r="Y5" s="971">
        <f>IF(MAX($G$7:Y7)=0,$B$5,X6+1)</f>
        <v>50587</v>
      </c>
      <c r="Z5" s="971">
        <f>IF(MAX($G$7:Z7)=0,$B$5,Y6+1)</f>
        <v>50771</v>
      </c>
      <c r="AA5" s="971">
        <f>IF(MAX($G$7:AA7)=0,$B$5,Z6+1)</f>
        <v>50952</v>
      </c>
      <c r="AB5" s="971">
        <f>IF(MAX($G$7:AB7)=0,$B$5,AA6+1)</f>
        <v>51136</v>
      </c>
      <c r="AC5" s="971">
        <f>IF(MAX($G$7:AC7)=0,$B$5,AB6+1)</f>
        <v>51318</v>
      </c>
      <c r="AD5" s="971">
        <f>IF(MAX($G$7:AD7)=0,$B$5,AC6+1)</f>
        <v>51502</v>
      </c>
      <c r="AE5" s="971">
        <f>IF(MAX($G$7:AE7)=0,$B$5,AD6+1)</f>
        <v>51683</v>
      </c>
      <c r="AF5" s="971">
        <f>IF(MAX($G$7:AF7)=0,$B$5,AE6+1)</f>
        <v>51867</v>
      </c>
      <c r="AG5" s="971">
        <f>IF(MAX($G$7:AG7)=0,$B$5,AF6+1)</f>
        <v>52048</v>
      </c>
      <c r="AH5" s="971">
        <f>IF(MAX($G$7:AH7)=0,$B$5,AG6+1)</f>
        <v>52232</v>
      </c>
      <c r="AI5" s="971">
        <f>IF(MAX($G$7:AI7)=0,$B$5,AH6+1)</f>
        <v>52413</v>
      </c>
      <c r="AJ5" s="971">
        <f>IF(MAX($G$7:AJ7)=0,$B$5,AI6+1)</f>
        <v>52597</v>
      </c>
      <c r="AK5" s="971">
        <f>IF(MAX($G$7:AK7)=0,$B$5,AJ6+1)</f>
        <v>52779</v>
      </c>
      <c r="AL5" s="971">
        <f>IF(MAX($G$7:AL7)=0,$B$5,AK6+1)</f>
        <v>52963</v>
      </c>
      <c r="AM5" s="971">
        <f>IF(MAX($G$7:AM7)=0,$B$5,AL6+1)</f>
        <v>53144</v>
      </c>
      <c r="AN5" s="971">
        <f>IF(MAX($G$7:AN7)=0,$B$5,AM6+1)</f>
        <v>53328</v>
      </c>
      <c r="AO5" s="971">
        <f>IF(MAX($G$7:AO7)=0,$B$5,AN6+1)</f>
        <v>53509</v>
      </c>
      <c r="AP5" s="971">
        <f>IF(MAX($G$7:AP7)=0,$B$5,AO6+1)</f>
        <v>53693</v>
      </c>
      <c r="AQ5" s="971">
        <f>IF(MAX($G$7:AQ7)=0,$B$5,AP6+1)</f>
        <v>53874</v>
      </c>
      <c r="AR5" s="971">
        <f>IF(MAX($G$7:AR7)=0,$B$5,AQ6+1)</f>
        <v>54058</v>
      </c>
      <c r="AS5" s="971">
        <f>IF(MAX($G$7:AS7)=0,$B$5,AR6+1)</f>
        <v>54240</v>
      </c>
      <c r="AT5" s="971">
        <f>IF(MAX($G$7:AT7)=0,$B$5,AS6+1)</f>
        <v>54424</v>
      </c>
      <c r="AU5" s="971">
        <f>IF(MAX($G$7:AU7)=0,$B$5,AT6+1)</f>
        <v>54605</v>
      </c>
      <c r="AV5" s="971">
        <f>IF(MAX($G$7:AV7)=0,$B$5,AU6+1)</f>
        <v>54789</v>
      </c>
      <c r="AW5" s="971">
        <f>IF(MAX($G$7:AW7)=0,$B$5,AV6+1)</f>
        <v>54970</v>
      </c>
      <c r="AX5" s="971">
        <f>IF(MAX($G$7:AX7)=0,$B$5,AW6+1)</f>
        <v>55154</v>
      </c>
      <c r="AY5" s="971">
        <f>IF(MAX($G$7:AY7)=0,$B$5,AX6+1)</f>
        <v>55335</v>
      </c>
      <c r="AZ5" s="971">
        <f>IF(MAX($G$7:AZ7)=0,$B$5,AY6+1)</f>
        <v>55519</v>
      </c>
      <c r="BA5" s="971">
        <f>IF(MAX($G$7:BA7)=0,$B$5,AZ6+1)</f>
        <v>55701</v>
      </c>
      <c r="BB5" s="971">
        <f>IF(MAX($G$7:BB7)=0,$B$5,BA6+1)</f>
        <v>55885</v>
      </c>
      <c r="BC5" s="971">
        <f>IF(MAX($G$7:BC7)=0,$B$5,BB6+1)</f>
        <v>56066</v>
      </c>
      <c r="BD5" s="971">
        <f>IF(MAX($G$7:BD7)=0,$B$5,BC6+1)</f>
        <v>56250</v>
      </c>
      <c r="BE5" s="971">
        <f>IF(MAX($G$7:BE7)=0,$B$5,BD6+1)</f>
        <v>56431</v>
      </c>
      <c r="BF5" s="971">
        <f>IF(MAX($G$7:BF7)=0,$B$5,BE6+1)</f>
        <v>56615</v>
      </c>
      <c r="BG5" s="971">
        <f>IF(MAX($G$7:BG7)=0,$B$5,BF6+1)</f>
        <v>56796</v>
      </c>
      <c r="BH5" s="971">
        <f>IF(MAX($G$7:BH7)=0,$B$5,BG6+1)</f>
        <v>56980</v>
      </c>
      <c r="BI5" s="971">
        <f>IF(MAX($G$7:BI7)=0,$B$5,BH6+1)</f>
        <v>57162</v>
      </c>
      <c r="BJ5" s="971">
        <f>IF(MAX($G$7:BJ7)=0,$B$5,BI6+1)</f>
        <v>57346</v>
      </c>
      <c r="BK5" s="971">
        <f>IF(MAX($G$7:BK7)=0,$B$5,BJ6+1)</f>
        <v>57527</v>
      </c>
      <c r="BL5" s="971">
        <f>IF(MAX($G$7:BL7)=0,$B$5,BK6+1)</f>
        <v>57711</v>
      </c>
      <c r="BM5" s="971">
        <f>IF(MAX($G$7:BM7)=0,$B$5,BL6+1)</f>
        <v>57892</v>
      </c>
      <c r="BN5" s="971">
        <f>IF(MAX($G$7:BN7)=0,$B$5,BM6+1)</f>
        <v>58076</v>
      </c>
      <c r="BO5" s="971">
        <f>IF(MAX($G$7:BO7)=0,$B$5,BN6+1)</f>
        <v>58257</v>
      </c>
      <c r="BP5" s="971">
        <f>IF(MAX($G$7:BP7)=0,$B$5,BO6+1)</f>
        <v>58441</v>
      </c>
      <c r="BQ5" s="971">
        <f>IF(MAX($G$7:BQ7)=0,$B$5,BP6+1)</f>
        <v>58623</v>
      </c>
      <c r="BR5" s="971">
        <f>IF(MAX($G$7:BR7)=0,$B$5,BQ6+1)</f>
        <v>58807</v>
      </c>
      <c r="BS5" s="971">
        <f>IF(MAX($G$7:BS7)=0,$B$5,BR6+1)</f>
        <v>58988</v>
      </c>
      <c r="BT5" s="971">
        <f>IF(MAX($G$7:BT7)=0,$B$5,BS6+1)</f>
        <v>59172</v>
      </c>
      <c r="BU5" s="971">
        <f>IF(MAX($G$7:BU7)=0,$B$5,BT6+1)</f>
        <v>59353</v>
      </c>
      <c r="BV5" s="971">
        <f>IF(MAX($G$7:BV7)=0,$B$5,BU6+1)</f>
        <v>59537</v>
      </c>
      <c r="BW5" s="971">
        <f>IF(MAX($G$7:BW7)=0,$B$5,BV6+1)</f>
        <v>59718</v>
      </c>
      <c r="BX5" s="971">
        <f>IF(MAX($G$7:BX7)=0,$B$5,BW6+1)</f>
        <v>59902</v>
      </c>
      <c r="BY5" s="971">
        <f>IF(MAX($G$7:BY7)=0,$B$5,BX6+1)</f>
        <v>60084</v>
      </c>
      <c r="BZ5" s="971">
        <f>IF(MAX($G$7:BZ7)=0,$B$5,BY6+1)</f>
        <v>60268</v>
      </c>
      <c r="CA5" s="971">
        <f>IF(MAX($G$7:CA7)=0,$B$5,BZ6+1)</f>
        <v>60449</v>
      </c>
      <c r="CB5" s="971">
        <f>IF(MAX($G$7:CB7)=0,$B$5,CA6+1)</f>
        <v>60633</v>
      </c>
      <c r="CC5" s="971">
        <f>IF(MAX($G$7:CC7)=0,$B$5,CB6+1)</f>
        <v>60814</v>
      </c>
      <c r="CD5" s="971">
        <f>IF(MAX($G$7:CD7)=0,$B$5,CC6+1)</f>
        <v>60998</v>
      </c>
      <c r="CE5" s="971">
        <f>IF(MAX($G$7:CE7)=0,$B$5,CD6+1)</f>
        <v>61179</v>
      </c>
      <c r="CF5" s="971">
        <f>IF(MAX($G$7:CF7)=0,$B$5,CE6+1)</f>
        <v>61363</v>
      </c>
      <c r="CG5" s="971">
        <f>IF(MAX($G$7:CG7)=0,$B$5,CF6+1)</f>
        <v>61545</v>
      </c>
      <c r="CH5" s="971">
        <f>IF(MAX($G$7:CH7)=0,$B$5,CG6+1)</f>
        <v>61729</v>
      </c>
      <c r="CI5" s="971">
        <f>IF(MAX($G$7:CI7)=0,$B$5,CH6+1)</f>
        <v>61910</v>
      </c>
      <c r="CJ5" s="971">
        <f>IF(MAX($G$7:CJ7)=0,$B$5,CI6+1)</f>
        <v>62094</v>
      </c>
      <c r="CK5" s="971">
        <f>IF(MAX($G$7:CK7)=0,$B$5,CJ6+1)</f>
        <v>62275</v>
      </c>
      <c r="CL5" s="971">
        <f>IF(MAX($G$7:CL7)=0,$B$5,CK6+1)</f>
        <v>62459</v>
      </c>
      <c r="CM5" s="971">
        <f>IF(MAX($G$7:CM7)=0,$B$5,CL6+1)</f>
        <v>62640</v>
      </c>
      <c r="CN5" s="971">
        <f>IF(MAX($G$7:CN7)=0,$B$5,CM6+1)</f>
        <v>62824</v>
      </c>
      <c r="CO5" s="971">
        <f>IF(MAX($G$7:CO7)=0,$B$5,CN6+1)</f>
        <v>63006</v>
      </c>
      <c r="CP5" s="971">
        <f>IF(MAX($G$7:CP7)=0,$B$5,CO6+1)</f>
        <v>63190</v>
      </c>
      <c r="CQ5" s="971">
        <f>IF(MAX($G$7:CQ7)=0,$B$5,CP6+1)</f>
        <v>63371</v>
      </c>
      <c r="CR5" s="971">
        <f>IF(MAX($G$7:CR7)=0,$B$5,CQ6+1)</f>
        <v>63555</v>
      </c>
      <c r="CS5" s="971">
        <f>IF(MAX($G$7:CS7)=0,$B$5,CR6+1)</f>
        <v>63736</v>
      </c>
      <c r="CT5" s="971">
        <f>IF(MAX($G$7:CT7)=0,$B$5,CS6+1)</f>
        <v>63920</v>
      </c>
      <c r="CU5" s="971">
        <f>IF(MAX($G$7:CU7)=0,$B$5,CT6+1)</f>
        <v>64101</v>
      </c>
      <c r="CV5" s="971">
        <f>IF(MAX($G$7:CV7)=0,$B$5,CU6+1)</f>
        <v>64285</v>
      </c>
      <c r="CW5" s="971">
        <f>IF(MAX($G$7:CW7)=0,$B$5,CV6+1)</f>
        <v>64467</v>
      </c>
      <c r="CX5" s="971">
        <f>IF(MAX($G$7:CX7)=0,$B$5,CW6+1)</f>
        <v>64651</v>
      </c>
      <c r="CY5" s="971">
        <f>IF(MAX($G$7:CY7)=0,$B$5,CX6+1)</f>
        <v>64832</v>
      </c>
      <c r="CZ5" s="971">
        <f>IF(MAX($G$7:CZ7)=0,$B$5,CY6+1)</f>
        <v>65016</v>
      </c>
      <c r="DA5" s="971">
        <f>IF(MAX($G$7:DA7)=0,$B$5,CZ6+1)</f>
        <v>65197</v>
      </c>
      <c r="DB5" s="971">
        <f>IF(MAX($G$7:DB7)=0,$B$5,DA6+1)</f>
        <v>65381</v>
      </c>
      <c r="DC5" s="971">
        <f>IF(MAX($G$7:DC7)=0,$B$5,DB6+1)</f>
        <v>65562</v>
      </c>
      <c r="DD5" s="971">
        <f>IF(MAX($G$7:DD7)=0,$B$5,DC6+1)</f>
        <v>65746</v>
      </c>
      <c r="DE5" s="971">
        <f>IF(MAX($G$7:DE7)=0,$B$5,DD6+1)</f>
        <v>65928</v>
      </c>
      <c r="DF5" s="971">
        <f>IF(MAX($G$7:DF7)=0,$B$5,DE6+1)</f>
        <v>66112</v>
      </c>
      <c r="DG5" s="971">
        <f>IF(MAX($G$7:DG7)=0,$B$5,DF6+1)</f>
        <v>66293</v>
      </c>
      <c r="DH5" s="971">
        <f>IF(MAX($G$7:DH7)=0,$B$5,DG6+1)</f>
        <v>66477</v>
      </c>
      <c r="DI5" s="971">
        <f>IF(MAX($G$7:DI7)=0,$B$5,DH6+1)</f>
        <v>66658</v>
      </c>
      <c r="DJ5" s="971">
        <f>IF(MAX($G$7:DJ7)=0,$B$5,DI6+1)</f>
        <v>66842</v>
      </c>
      <c r="DK5" s="971">
        <f>IF(MAX($G$7:DK7)=0,$B$5,DJ6+1)</f>
        <v>67023</v>
      </c>
      <c r="DL5" s="971">
        <f>IF(MAX($G$7:DL7)=0,$B$5,DK6+1)</f>
        <v>67207</v>
      </c>
      <c r="DM5" s="971">
        <f>IF(MAX($G$7:DM7)=0,$B$5,DL6+1)</f>
        <v>67389</v>
      </c>
      <c r="DN5" s="971">
        <f>IF(MAX($G$7:DN7)=0,$B$5,DM6+1)</f>
        <v>67573</v>
      </c>
      <c r="DO5" s="971">
        <f>IF(MAX($G$7:DO7)=0,$B$5,DN6+1)</f>
        <v>67754</v>
      </c>
      <c r="DP5" s="971">
        <f>IF(MAX($G$7:DP7)=0,$B$5,DO6+1)</f>
        <v>67938</v>
      </c>
      <c r="DQ5" s="971">
        <f>IF(MAX($G$7:DQ7)=0,$B$5,DP6+1)</f>
        <v>68119</v>
      </c>
      <c r="DR5" s="971">
        <f>IF(MAX($G$7:DR7)=0,$B$5,DQ6+1)</f>
        <v>68303</v>
      </c>
      <c r="DS5" s="971">
        <f>IF(MAX($G$7:DS7)=0,$B$5,DR6+1)</f>
        <v>68484</v>
      </c>
      <c r="DT5" s="971">
        <f>IF(MAX($G$7:DT7)=0,$B$5,DS6+1)</f>
        <v>68668</v>
      </c>
      <c r="DU5" s="971">
        <f>IF(MAX($G$7:DU7)=0,$B$5,DT6+1)</f>
        <v>68850</v>
      </c>
      <c r="DV5" s="971">
        <f>IF(MAX($G$7:DV7)=0,$B$5,DU6+1)</f>
        <v>69034</v>
      </c>
      <c r="DW5" s="971">
        <f>IF(MAX($G$7:DW7)=0,$B$5,DV6+1)</f>
        <v>69215</v>
      </c>
      <c r="DX5" s="579"/>
      <c r="DY5" s="579"/>
      <c r="DZ5" s="579"/>
      <c r="EA5" s="579"/>
      <c r="EB5" s="579"/>
      <c r="EC5" s="579"/>
      <c r="ED5" s="579"/>
      <c r="EE5" s="579"/>
      <c r="EF5" s="579"/>
      <c r="EG5" s="579"/>
      <c r="EH5" s="579"/>
      <c r="EI5" s="579"/>
    </row>
    <row r="6" spans="1:139">
      <c r="A6" s="303" t="s">
        <v>1222</v>
      </c>
      <c r="B6" s="982">
        <f>Inputs!$D$11+1</f>
        <v>47483</v>
      </c>
      <c r="C6" s="982"/>
      <c r="D6" s="486"/>
      <c r="E6" s="486"/>
      <c r="G6" s="971">
        <f t="shared" ref="G6:AL6" si="0">IF(G7=0,$B6,DATE(YEAR(G5),MONTH(G5)+monthsinyear/$B$7,DAY(G5)-1))</f>
        <v>47483</v>
      </c>
      <c r="H6" s="971">
        <f t="shared" si="0"/>
        <v>47664</v>
      </c>
      <c r="I6" s="971">
        <f t="shared" si="0"/>
        <v>47848</v>
      </c>
      <c r="J6" s="971">
        <f t="shared" si="0"/>
        <v>48029</v>
      </c>
      <c r="K6" s="971">
        <f t="shared" si="0"/>
        <v>48213</v>
      </c>
      <c r="L6" s="971">
        <f t="shared" si="0"/>
        <v>48395</v>
      </c>
      <c r="M6" s="971">
        <f t="shared" si="0"/>
        <v>48579</v>
      </c>
      <c r="N6" s="971">
        <f t="shared" si="0"/>
        <v>48760</v>
      </c>
      <c r="O6" s="971">
        <f t="shared" si="0"/>
        <v>48944</v>
      </c>
      <c r="P6" s="971">
        <f t="shared" si="0"/>
        <v>49125</v>
      </c>
      <c r="Q6" s="971">
        <f t="shared" si="0"/>
        <v>49309</v>
      </c>
      <c r="R6" s="971">
        <f t="shared" si="0"/>
        <v>49490</v>
      </c>
      <c r="S6" s="971">
        <f t="shared" si="0"/>
        <v>49674</v>
      </c>
      <c r="T6" s="971">
        <f t="shared" si="0"/>
        <v>49856</v>
      </c>
      <c r="U6" s="971">
        <f t="shared" si="0"/>
        <v>50040</v>
      </c>
      <c r="V6" s="971">
        <f t="shared" si="0"/>
        <v>50221</v>
      </c>
      <c r="W6" s="971">
        <f t="shared" si="0"/>
        <v>50405</v>
      </c>
      <c r="X6" s="971">
        <f t="shared" si="0"/>
        <v>50586</v>
      </c>
      <c r="Y6" s="971">
        <f t="shared" si="0"/>
        <v>50770</v>
      </c>
      <c r="Z6" s="971">
        <f t="shared" si="0"/>
        <v>50951</v>
      </c>
      <c r="AA6" s="971">
        <f t="shared" si="0"/>
        <v>51135</v>
      </c>
      <c r="AB6" s="971">
        <f t="shared" si="0"/>
        <v>51317</v>
      </c>
      <c r="AC6" s="971">
        <f t="shared" si="0"/>
        <v>51501</v>
      </c>
      <c r="AD6" s="971">
        <f t="shared" si="0"/>
        <v>51682</v>
      </c>
      <c r="AE6" s="971">
        <f t="shared" si="0"/>
        <v>51866</v>
      </c>
      <c r="AF6" s="971">
        <f t="shared" si="0"/>
        <v>52047</v>
      </c>
      <c r="AG6" s="971">
        <f t="shared" si="0"/>
        <v>52231</v>
      </c>
      <c r="AH6" s="971">
        <f t="shared" si="0"/>
        <v>52412</v>
      </c>
      <c r="AI6" s="971">
        <f t="shared" si="0"/>
        <v>52596</v>
      </c>
      <c r="AJ6" s="971">
        <f t="shared" si="0"/>
        <v>52778</v>
      </c>
      <c r="AK6" s="971">
        <f t="shared" si="0"/>
        <v>52962</v>
      </c>
      <c r="AL6" s="971">
        <f t="shared" si="0"/>
        <v>53143</v>
      </c>
      <c r="AM6" s="971">
        <f t="shared" ref="AM6:BR6" si="1">IF(AM7=0,$B6,DATE(YEAR(AM5),MONTH(AM5)+monthsinyear/$B$7,DAY(AM5)-1))</f>
        <v>53327</v>
      </c>
      <c r="AN6" s="971">
        <f t="shared" si="1"/>
        <v>53508</v>
      </c>
      <c r="AO6" s="971">
        <f t="shared" si="1"/>
        <v>53692</v>
      </c>
      <c r="AP6" s="971">
        <f t="shared" si="1"/>
        <v>53873</v>
      </c>
      <c r="AQ6" s="971">
        <f t="shared" si="1"/>
        <v>54057</v>
      </c>
      <c r="AR6" s="971">
        <f t="shared" si="1"/>
        <v>54239</v>
      </c>
      <c r="AS6" s="971">
        <f t="shared" si="1"/>
        <v>54423</v>
      </c>
      <c r="AT6" s="971">
        <f t="shared" si="1"/>
        <v>54604</v>
      </c>
      <c r="AU6" s="971">
        <f t="shared" si="1"/>
        <v>54788</v>
      </c>
      <c r="AV6" s="971">
        <f t="shared" si="1"/>
        <v>54969</v>
      </c>
      <c r="AW6" s="971">
        <f t="shared" si="1"/>
        <v>55153</v>
      </c>
      <c r="AX6" s="971">
        <f t="shared" si="1"/>
        <v>55334</v>
      </c>
      <c r="AY6" s="971">
        <f t="shared" si="1"/>
        <v>55518</v>
      </c>
      <c r="AZ6" s="971">
        <f t="shared" si="1"/>
        <v>55700</v>
      </c>
      <c r="BA6" s="971">
        <f t="shared" si="1"/>
        <v>55884</v>
      </c>
      <c r="BB6" s="971">
        <f t="shared" si="1"/>
        <v>56065</v>
      </c>
      <c r="BC6" s="971">
        <f t="shared" si="1"/>
        <v>56249</v>
      </c>
      <c r="BD6" s="971">
        <f t="shared" si="1"/>
        <v>56430</v>
      </c>
      <c r="BE6" s="971">
        <f t="shared" si="1"/>
        <v>56614</v>
      </c>
      <c r="BF6" s="971">
        <f t="shared" si="1"/>
        <v>56795</v>
      </c>
      <c r="BG6" s="971">
        <f t="shared" si="1"/>
        <v>56979</v>
      </c>
      <c r="BH6" s="971">
        <f t="shared" si="1"/>
        <v>57161</v>
      </c>
      <c r="BI6" s="971">
        <f t="shared" si="1"/>
        <v>57345</v>
      </c>
      <c r="BJ6" s="971">
        <f t="shared" si="1"/>
        <v>57526</v>
      </c>
      <c r="BK6" s="971">
        <f t="shared" si="1"/>
        <v>57710</v>
      </c>
      <c r="BL6" s="971">
        <f t="shared" si="1"/>
        <v>57891</v>
      </c>
      <c r="BM6" s="971">
        <f t="shared" si="1"/>
        <v>58075</v>
      </c>
      <c r="BN6" s="971">
        <f t="shared" si="1"/>
        <v>58256</v>
      </c>
      <c r="BO6" s="971">
        <f t="shared" si="1"/>
        <v>58440</v>
      </c>
      <c r="BP6" s="971">
        <f t="shared" si="1"/>
        <v>58622</v>
      </c>
      <c r="BQ6" s="971">
        <f t="shared" si="1"/>
        <v>58806</v>
      </c>
      <c r="BR6" s="971">
        <f t="shared" si="1"/>
        <v>58987</v>
      </c>
      <c r="BS6" s="971">
        <f t="shared" ref="BS6:CX6" si="2">IF(BS7=0,$B6,DATE(YEAR(BS5),MONTH(BS5)+monthsinyear/$B$7,DAY(BS5)-1))</f>
        <v>59171</v>
      </c>
      <c r="BT6" s="971">
        <f t="shared" si="2"/>
        <v>59352</v>
      </c>
      <c r="BU6" s="971">
        <f t="shared" si="2"/>
        <v>59536</v>
      </c>
      <c r="BV6" s="971">
        <f t="shared" si="2"/>
        <v>59717</v>
      </c>
      <c r="BW6" s="971">
        <f t="shared" si="2"/>
        <v>59901</v>
      </c>
      <c r="BX6" s="971">
        <f t="shared" si="2"/>
        <v>60083</v>
      </c>
      <c r="BY6" s="971">
        <f t="shared" si="2"/>
        <v>60267</v>
      </c>
      <c r="BZ6" s="971">
        <f t="shared" si="2"/>
        <v>60448</v>
      </c>
      <c r="CA6" s="971">
        <f t="shared" si="2"/>
        <v>60632</v>
      </c>
      <c r="CB6" s="971">
        <f t="shared" si="2"/>
        <v>60813</v>
      </c>
      <c r="CC6" s="971">
        <f t="shared" si="2"/>
        <v>60997</v>
      </c>
      <c r="CD6" s="971">
        <f t="shared" si="2"/>
        <v>61178</v>
      </c>
      <c r="CE6" s="971">
        <f t="shared" si="2"/>
        <v>61362</v>
      </c>
      <c r="CF6" s="971">
        <f t="shared" si="2"/>
        <v>61544</v>
      </c>
      <c r="CG6" s="971">
        <f t="shared" si="2"/>
        <v>61728</v>
      </c>
      <c r="CH6" s="971">
        <f t="shared" si="2"/>
        <v>61909</v>
      </c>
      <c r="CI6" s="971">
        <f t="shared" si="2"/>
        <v>62093</v>
      </c>
      <c r="CJ6" s="971">
        <f t="shared" si="2"/>
        <v>62274</v>
      </c>
      <c r="CK6" s="971">
        <f t="shared" si="2"/>
        <v>62458</v>
      </c>
      <c r="CL6" s="971">
        <f t="shared" si="2"/>
        <v>62639</v>
      </c>
      <c r="CM6" s="971">
        <f t="shared" si="2"/>
        <v>62823</v>
      </c>
      <c r="CN6" s="971">
        <f t="shared" si="2"/>
        <v>63005</v>
      </c>
      <c r="CO6" s="971">
        <f t="shared" si="2"/>
        <v>63189</v>
      </c>
      <c r="CP6" s="971">
        <f t="shared" si="2"/>
        <v>63370</v>
      </c>
      <c r="CQ6" s="971">
        <f t="shared" si="2"/>
        <v>63554</v>
      </c>
      <c r="CR6" s="971">
        <f t="shared" si="2"/>
        <v>63735</v>
      </c>
      <c r="CS6" s="971">
        <f t="shared" si="2"/>
        <v>63919</v>
      </c>
      <c r="CT6" s="971">
        <f t="shared" si="2"/>
        <v>64100</v>
      </c>
      <c r="CU6" s="971">
        <f t="shared" si="2"/>
        <v>64284</v>
      </c>
      <c r="CV6" s="971">
        <f t="shared" si="2"/>
        <v>64466</v>
      </c>
      <c r="CW6" s="971">
        <f t="shared" si="2"/>
        <v>64650</v>
      </c>
      <c r="CX6" s="971">
        <f t="shared" si="2"/>
        <v>64831</v>
      </c>
      <c r="CY6" s="971">
        <f t="shared" ref="CY6:DW6" si="3">IF(CY7=0,$B6,DATE(YEAR(CY5),MONTH(CY5)+monthsinyear/$B$7,DAY(CY5)-1))</f>
        <v>65015</v>
      </c>
      <c r="CZ6" s="971">
        <f t="shared" si="3"/>
        <v>65196</v>
      </c>
      <c r="DA6" s="971">
        <f t="shared" si="3"/>
        <v>65380</v>
      </c>
      <c r="DB6" s="971">
        <f t="shared" si="3"/>
        <v>65561</v>
      </c>
      <c r="DC6" s="971">
        <f t="shared" si="3"/>
        <v>65745</v>
      </c>
      <c r="DD6" s="971">
        <f t="shared" si="3"/>
        <v>65927</v>
      </c>
      <c r="DE6" s="971">
        <f t="shared" si="3"/>
        <v>66111</v>
      </c>
      <c r="DF6" s="971">
        <f t="shared" si="3"/>
        <v>66292</v>
      </c>
      <c r="DG6" s="971">
        <f t="shared" si="3"/>
        <v>66476</v>
      </c>
      <c r="DH6" s="971">
        <f t="shared" si="3"/>
        <v>66657</v>
      </c>
      <c r="DI6" s="971">
        <f t="shared" si="3"/>
        <v>66841</v>
      </c>
      <c r="DJ6" s="971">
        <f t="shared" si="3"/>
        <v>67022</v>
      </c>
      <c r="DK6" s="971">
        <f t="shared" si="3"/>
        <v>67206</v>
      </c>
      <c r="DL6" s="971">
        <f t="shared" si="3"/>
        <v>67388</v>
      </c>
      <c r="DM6" s="971">
        <f t="shared" si="3"/>
        <v>67572</v>
      </c>
      <c r="DN6" s="971">
        <f t="shared" si="3"/>
        <v>67753</v>
      </c>
      <c r="DO6" s="971">
        <f t="shared" si="3"/>
        <v>67937</v>
      </c>
      <c r="DP6" s="971">
        <f t="shared" si="3"/>
        <v>68118</v>
      </c>
      <c r="DQ6" s="971">
        <f t="shared" si="3"/>
        <v>68302</v>
      </c>
      <c r="DR6" s="971">
        <f t="shared" si="3"/>
        <v>68483</v>
      </c>
      <c r="DS6" s="971">
        <f t="shared" si="3"/>
        <v>68667</v>
      </c>
      <c r="DT6" s="971">
        <f t="shared" si="3"/>
        <v>68849</v>
      </c>
      <c r="DU6" s="971">
        <f t="shared" si="3"/>
        <v>69033</v>
      </c>
      <c r="DV6" s="971">
        <f t="shared" si="3"/>
        <v>69214</v>
      </c>
      <c r="DW6" s="971">
        <f t="shared" si="3"/>
        <v>69398</v>
      </c>
      <c r="DX6" s="579"/>
      <c r="DY6" s="579"/>
      <c r="DZ6" s="579"/>
      <c r="EA6" s="579"/>
      <c r="EB6" s="579"/>
      <c r="EC6" s="579"/>
      <c r="ED6" s="579"/>
      <c r="EE6" s="579"/>
      <c r="EF6" s="579"/>
      <c r="EG6" s="579"/>
      <c r="EH6" s="579"/>
      <c r="EI6" s="579"/>
    </row>
    <row r="7" spans="1:139">
      <c r="A7" s="303" t="s">
        <v>108</v>
      </c>
      <c r="B7" s="926">
        <f>VLOOKUP(Inputs!$D$18,Inputs!$B$465:$C$467,2)</f>
        <v>2</v>
      </c>
      <c r="D7" s="486"/>
      <c r="E7" s="486"/>
      <c r="G7" s="1000">
        <f t="shared" ref="G7:AL7" si="4">INT((G8-1)/$B$7)+1</f>
        <v>0</v>
      </c>
      <c r="H7" s="1000">
        <f>INT((H8-1)/$B$7)+1</f>
        <v>1</v>
      </c>
      <c r="I7" s="1000">
        <f t="shared" si="4"/>
        <v>1</v>
      </c>
      <c r="J7" s="1000">
        <f t="shared" si="4"/>
        <v>2</v>
      </c>
      <c r="K7" s="1000">
        <f t="shared" si="4"/>
        <v>2</v>
      </c>
      <c r="L7" s="1000">
        <f t="shared" si="4"/>
        <v>3</v>
      </c>
      <c r="M7" s="1000">
        <f t="shared" si="4"/>
        <v>3</v>
      </c>
      <c r="N7" s="1000">
        <f t="shared" si="4"/>
        <v>4</v>
      </c>
      <c r="O7" s="1000">
        <f t="shared" si="4"/>
        <v>4</v>
      </c>
      <c r="P7" s="1000">
        <f t="shared" si="4"/>
        <v>5</v>
      </c>
      <c r="Q7" s="1000">
        <f t="shared" si="4"/>
        <v>5</v>
      </c>
      <c r="R7" s="1000">
        <f t="shared" si="4"/>
        <v>6</v>
      </c>
      <c r="S7" s="1000">
        <f t="shared" si="4"/>
        <v>6</v>
      </c>
      <c r="T7" s="1000">
        <f t="shared" si="4"/>
        <v>7</v>
      </c>
      <c r="U7" s="1000">
        <f t="shared" si="4"/>
        <v>7</v>
      </c>
      <c r="V7" s="1000">
        <f t="shared" si="4"/>
        <v>8</v>
      </c>
      <c r="W7" s="1000">
        <f t="shared" si="4"/>
        <v>8</v>
      </c>
      <c r="X7" s="1000">
        <f t="shared" si="4"/>
        <v>9</v>
      </c>
      <c r="Y7" s="1000">
        <f t="shared" si="4"/>
        <v>9</v>
      </c>
      <c r="Z7" s="1000">
        <f t="shared" si="4"/>
        <v>10</v>
      </c>
      <c r="AA7" s="1000">
        <f t="shared" si="4"/>
        <v>10</v>
      </c>
      <c r="AB7" s="1000">
        <f t="shared" si="4"/>
        <v>11</v>
      </c>
      <c r="AC7" s="1000">
        <f t="shared" si="4"/>
        <v>11</v>
      </c>
      <c r="AD7" s="1000">
        <f t="shared" si="4"/>
        <v>12</v>
      </c>
      <c r="AE7" s="1000">
        <f t="shared" si="4"/>
        <v>12</v>
      </c>
      <c r="AF7" s="1000">
        <f t="shared" si="4"/>
        <v>13</v>
      </c>
      <c r="AG7" s="1000">
        <f t="shared" si="4"/>
        <v>13</v>
      </c>
      <c r="AH7" s="1000">
        <f t="shared" si="4"/>
        <v>14</v>
      </c>
      <c r="AI7" s="1000">
        <f t="shared" si="4"/>
        <v>14</v>
      </c>
      <c r="AJ7" s="1000">
        <f t="shared" si="4"/>
        <v>15</v>
      </c>
      <c r="AK7" s="1000">
        <f t="shared" si="4"/>
        <v>15</v>
      </c>
      <c r="AL7" s="1000">
        <f t="shared" si="4"/>
        <v>16</v>
      </c>
      <c r="AM7" s="1000">
        <f t="shared" ref="AM7:BR7" si="5">INT((AM8-1)/$B$7)+1</f>
        <v>16</v>
      </c>
      <c r="AN7" s="1000">
        <f t="shared" si="5"/>
        <v>17</v>
      </c>
      <c r="AO7" s="1000">
        <f t="shared" si="5"/>
        <v>17</v>
      </c>
      <c r="AP7" s="1000">
        <f t="shared" si="5"/>
        <v>18</v>
      </c>
      <c r="AQ7" s="1000">
        <f t="shared" si="5"/>
        <v>18</v>
      </c>
      <c r="AR7" s="1000">
        <f t="shared" si="5"/>
        <v>19</v>
      </c>
      <c r="AS7" s="1000">
        <f t="shared" si="5"/>
        <v>19</v>
      </c>
      <c r="AT7" s="1000">
        <f t="shared" si="5"/>
        <v>20</v>
      </c>
      <c r="AU7" s="1000">
        <f t="shared" si="5"/>
        <v>20</v>
      </c>
      <c r="AV7" s="1000">
        <f t="shared" si="5"/>
        <v>21</v>
      </c>
      <c r="AW7" s="1000">
        <f t="shared" si="5"/>
        <v>21</v>
      </c>
      <c r="AX7" s="1000">
        <f t="shared" si="5"/>
        <v>22</v>
      </c>
      <c r="AY7" s="1000">
        <f t="shared" si="5"/>
        <v>22</v>
      </c>
      <c r="AZ7" s="1000">
        <f t="shared" si="5"/>
        <v>23</v>
      </c>
      <c r="BA7" s="1000">
        <f t="shared" si="5"/>
        <v>23</v>
      </c>
      <c r="BB7" s="1000">
        <f t="shared" si="5"/>
        <v>24</v>
      </c>
      <c r="BC7" s="1000">
        <f t="shared" si="5"/>
        <v>24</v>
      </c>
      <c r="BD7" s="1000">
        <f t="shared" si="5"/>
        <v>25</v>
      </c>
      <c r="BE7" s="1000">
        <f t="shared" si="5"/>
        <v>25</v>
      </c>
      <c r="BF7" s="1000">
        <f t="shared" si="5"/>
        <v>26</v>
      </c>
      <c r="BG7" s="1000">
        <f t="shared" si="5"/>
        <v>26</v>
      </c>
      <c r="BH7" s="1000">
        <f t="shared" si="5"/>
        <v>27</v>
      </c>
      <c r="BI7" s="1000">
        <f t="shared" si="5"/>
        <v>27</v>
      </c>
      <c r="BJ7" s="1000">
        <f t="shared" si="5"/>
        <v>28</v>
      </c>
      <c r="BK7" s="1000">
        <f t="shared" si="5"/>
        <v>28</v>
      </c>
      <c r="BL7" s="1000">
        <f t="shared" si="5"/>
        <v>29</v>
      </c>
      <c r="BM7" s="1000">
        <f t="shared" si="5"/>
        <v>29</v>
      </c>
      <c r="BN7" s="1000">
        <f t="shared" si="5"/>
        <v>30</v>
      </c>
      <c r="BO7" s="1000">
        <f t="shared" si="5"/>
        <v>30</v>
      </c>
      <c r="BP7" s="1000">
        <f t="shared" si="5"/>
        <v>31</v>
      </c>
      <c r="BQ7" s="1000">
        <f t="shared" si="5"/>
        <v>31</v>
      </c>
      <c r="BR7" s="1000">
        <f t="shared" si="5"/>
        <v>32</v>
      </c>
      <c r="BS7" s="1000">
        <f t="shared" ref="BS7:CX7" si="6">INT((BS8-1)/$B$7)+1</f>
        <v>32</v>
      </c>
      <c r="BT7" s="1000">
        <f t="shared" si="6"/>
        <v>33</v>
      </c>
      <c r="BU7" s="1000">
        <f t="shared" si="6"/>
        <v>33</v>
      </c>
      <c r="BV7" s="1000">
        <f t="shared" si="6"/>
        <v>34</v>
      </c>
      <c r="BW7" s="1000">
        <f t="shared" si="6"/>
        <v>34</v>
      </c>
      <c r="BX7" s="1000">
        <f t="shared" si="6"/>
        <v>35</v>
      </c>
      <c r="BY7" s="1000">
        <f t="shared" si="6"/>
        <v>35</v>
      </c>
      <c r="BZ7" s="1000">
        <f t="shared" si="6"/>
        <v>36</v>
      </c>
      <c r="CA7" s="1000">
        <f t="shared" si="6"/>
        <v>36</v>
      </c>
      <c r="CB7" s="1000">
        <f t="shared" si="6"/>
        <v>37</v>
      </c>
      <c r="CC7" s="1000">
        <f t="shared" si="6"/>
        <v>37</v>
      </c>
      <c r="CD7" s="1000">
        <f t="shared" si="6"/>
        <v>38</v>
      </c>
      <c r="CE7" s="1000">
        <f t="shared" si="6"/>
        <v>38</v>
      </c>
      <c r="CF7" s="1000">
        <f t="shared" si="6"/>
        <v>39</v>
      </c>
      <c r="CG7" s="1000">
        <f t="shared" si="6"/>
        <v>39</v>
      </c>
      <c r="CH7" s="1000">
        <f t="shared" si="6"/>
        <v>40</v>
      </c>
      <c r="CI7" s="1000">
        <f t="shared" si="6"/>
        <v>40</v>
      </c>
      <c r="CJ7" s="1000">
        <f t="shared" si="6"/>
        <v>41</v>
      </c>
      <c r="CK7" s="1000">
        <f t="shared" si="6"/>
        <v>41</v>
      </c>
      <c r="CL7" s="1000">
        <f t="shared" si="6"/>
        <v>42</v>
      </c>
      <c r="CM7" s="1000">
        <f t="shared" si="6"/>
        <v>42</v>
      </c>
      <c r="CN7" s="1000">
        <f t="shared" si="6"/>
        <v>43</v>
      </c>
      <c r="CO7" s="1000">
        <f t="shared" si="6"/>
        <v>43</v>
      </c>
      <c r="CP7" s="1000">
        <f t="shared" si="6"/>
        <v>44</v>
      </c>
      <c r="CQ7" s="1000">
        <f t="shared" si="6"/>
        <v>44</v>
      </c>
      <c r="CR7" s="1000">
        <f t="shared" si="6"/>
        <v>45</v>
      </c>
      <c r="CS7" s="1000">
        <f t="shared" si="6"/>
        <v>45</v>
      </c>
      <c r="CT7" s="1000">
        <f t="shared" si="6"/>
        <v>46</v>
      </c>
      <c r="CU7" s="1000">
        <f t="shared" si="6"/>
        <v>46</v>
      </c>
      <c r="CV7" s="1000">
        <f t="shared" si="6"/>
        <v>47</v>
      </c>
      <c r="CW7" s="1000">
        <f t="shared" si="6"/>
        <v>47</v>
      </c>
      <c r="CX7" s="1000">
        <f t="shared" si="6"/>
        <v>48</v>
      </c>
      <c r="CY7" s="1000">
        <f t="shared" ref="CY7:DW7" si="7">INT((CY8-1)/$B$7)+1</f>
        <v>48</v>
      </c>
      <c r="CZ7" s="1000">
        <f t="shared" si="7"/>
        <v>49</v>
      </c>
      <c r="DA7" s="1000">
        <f t="shared" si="7"/>
        <v>49</v>
      </c>
      <c r="DB7" s="1000">
        <f t="shared" si="7"/>
        <v>50</v>
      </c>
      <c r="DC7" s="1000">
        <f t="shared" si="7"/>
        <v>50</v>
      </c>
      <c r="DD7" s="1000">
        <f t="shared" si="7"/>
        <v>51</v>
      </c>
      <c r="DE7" s="1000">
        <f t="shared" si="7"/>
        <v>51</v>
      </c>
      <c r="DF7" s="1000">
        <f t="shared" si="7"/>
        <v>52</v>
      </c>
      <c r="DG7" s="1000">
        <f t="shared" si="7"/>
        <v>52</v>
      </c>
      <c r="DH7" s="1000">
        <f t="shared" si="7"/>
        <v>53</v>
      </c>
      <c r="DI7" s="1000">
        <f t="shared" si="7"/>
        <v>53</v>
      </c>
      <c r="DJ7" s="1000">
        <f t="shared" si="7"/>
        <v>54</v>
      </c>
      <c r="DK7" s="1000">
        <f t="shared" si="7"/>
        <v>54</v>
      </c>
      <c r="DL7" s="1000">
        <f t="shared" si="7"/>
        <v>55</v>
      </c>
      <c r="DM7" s="1000">
        <f t="shared" si="7"/>
        <v>55</v>
      </c>
      <c r="DN7" s="1000">
        <f t="shared" si="7"/>
        <v>56</v>
      </c>
      <c r="DO7" s="1000">
        <f t="shared" si="7"/>
        <v>56</v>
      </c>
      <c r="DP7" s="1000">
        <f t="shared" si="7"/>
        <v>57</v>
      </c>
      <c r="DQ7" s="1000">
        <f t="shared" si="7"/>
        <v>57</v>
      </c>
      <c r="DR7" s="1000">
        <f t="shared" si="7"/>
        <v>58</v>
      </c>
      <c r="DS7" s="1000">
        <f t="shared" si="7"/>
        <v>58</v>
      </c>
      <c r="DT7" s="1000">
        <f t="shared" si="7"/>
        <v>59</v>
      </c>
      <c r="DU7" s="1000">
        <f t="shared" si="7"/>
        <v>59</v>
      </c>
      <c r="DV7" s="1000">
        <f t="shared" si="7"/>
        <v>60</v>
      </c>
      <c r="DW7" s="1000">
        <f t="shared" si="7"/>
        <v>60</v>
      </c>
      <c r="DX7" s="579"/>
      <c r="DY7" s="579"/>
      <c r="DZ7" s="579"/>
      <c r="EA7" s="579"/>
      <c r="EB7" s="579"/>
      <c r="EC7" s="579"/>
      <c r="ED7" s="579"/>
      <c r="EE7" s="579"/>
      <c r="EF7" s="579"/>
      <c r="EG7" s="579"/>
      <c r="EH7" s="579"/>
      <c r="EI7" s="579"/>
    </row>
    <row r="8" spans="1:139">
      <c r="A8" s="303" t="s">
        <v>1223</v>
      </c>
      <c r="C8" s="926"/>
      <c r="D8" s="486"/>
      <c r="E8" s="486"/>
      <c r="G8" s="1075">
        <f>F8</f>
        <v>0</v>
      </c>
      <c r="H8" s="1075">
        <f>G8+1</f>
        <v>1</v>
      </c>
      <c r="I8" s="1075">
        <f t="shared" ref="I8:BT8" si="8">H8+1</f>
        <v>2</v>
      </c>
      <c r="J8" s="1075">
        <f t="shared" si="8"/>
        <v>3</v>
      </c>
      <c r="K8" s="1075">
        <f t="shared" si="8"/>
        <v>4</v>
      </c>
      <c r="L8" s="1075">
        <f t="shared" si="8"/>
        <v>5</v>
      </c>
      <c r="M8" s="1075">
        <f t="shared" si="8"/>
        <v>6</v>
      </c>
      <c r="N8" s="1075">
        <f t="shared" si="8"/>
        <v>7</v>
      </c>
      <c r="O8" s="1075">
        <f t="shared" si="8"/>
        <v>8</v>
      </c>
      <c r="P8" s="1075">
        <f t="shared" si="8"/>
        <v>9</v>
      </c>
      <c r="Q8" s="1075">
        <f t="shared" si="8"/>
        <v>10</v>
      </c>
      <c r="R8" s="1075">
        <f t="shared" si="8"/>
        <v>11</v>
      </c>
      <c r="S8" s="1075">
        <f t="shared" si="8"/>
        <v>12</v>
      </c>
      <c r="T8" s="1075">
        <f t="shared" si="8"/>
        <v>13</v>
      </c>
      <c r="U8" s="1075">
        <f t="shared" si="8"/>
        <v>14</v>
      </c>
      <c r="V8" s="1075">
        <f t="shared" si="8"/>
        <v>15</v>
      </c>
      <c r="W8" s="1075">
        <f t="shared" si="8"/>
        <v>16</v>
      </c>
      <c r="X8" s="1075">
        <f t="shared" si="8"/>
        <v>17</v>
      </c>
      <c r="Y8" s="1075">
        <f t="shared" si="8"/>
        <v>18</v>
      </c>
      <c r="Z8" s="1075">
        <f t="shared" si="8"/>
        <v>19</v>
      </c>
      <c r="AA8" s="1075">
        <f t="shared" si="8"/>
        <v>20</v>
      </c>
      <c r="AB8" s="1075">
        <f t="shared" si="8"/>
        <v>21</v>
      </c>
      <c r="AC8" s="1075">
        <f t="shared" si="8"/>
        <v>22</v>
      </c>
      <c r="AD8" s="1075">
        <f t="shared" si="8"/>
        <v>23</v>
      </c>
      <c r="AE8" s="1075">
        <f t="shared" si="8"/>
        <v>24</v>
      </c>
      <c r="AF8" s="1075">
        <f t="shared" si="8"/>
        <v>25</v>
      </c>
      <c r="AG8" s="1075">
        <f t="shared" si="8"/>
        <v>26</v>
      </c>
      <c r="AH8" s="1075">
        <f t="shared" si="8"/>
        <v>27</v>
      </c>
      <c r="AI8" s="1075">
        <f t="shared" si="8"/>
        <v>28</v>
      </c>
      <c r="AJ8" s="1075">
        <f t="shared" si="8"/>
        <v>29</v>
      </c>
      <c r="AK8" s="1075">
        <f t="shared" si="8"/>
        <v>30</v>
      </c>
      <c r="AL8" s="1075">
        <f t="shared" si="8"/>
        <v>31</v>
      </c>
      <c r="AM8" s="1075">
        <f t="shared" si="8"/>
        <v>32</v>
      </c>
      <c r="AN8" s="1075">
        <f t="shared" si="8"/>
        <v>33</v>
      </c>
      <c r="AO8" s="1075">
        <f t="shared" si="8"/>
        <v>34</v>
      </c>
      <c r="AP8" s="1075">
        <f t="shared" si="8"/>
        <v>35</v>
      </c>
      <c r="AQ8" s="1075">
        <f t="shared" si="8"/>
        <v>36</v>
      </c>
      <c r="AR8" s="1075">
        <f t="shared" si="8"/>
        <v>37</v>
      </c>
      <c r="AS8" s="1075">
        <f t="shared" si="8"/>
        <v>38</v>
      </c>
      <c r="AT8" s="1075">
        <f t="shared" si="8"/>
        <v>39</v>
      </c>
      <c r="AU8" s="1075">
        <f t="shared" si="8"/>
        <v>40</v>
      </c>
      <c r="AV8" s="1075">
        <f t="shared" si="8"/>
        <v>41</v>
      </c>
      <c r="AW8" s="1075">
        <f t="shared" si="8"/>
        <v>42</v>
      </c>
      <c r="AX8" s="1075">
        <f t="shared" si="8"/>
        <v>43</v>
      </c>
      <c r="AY8" s="1075">
        <f t="shared" si="8"/>
        <v>44</v>
      </c>
      <c r="AZ8" s="1075">
        <f t="shared" si="8"/>
        <v>45</v>
      </c>
      <c r="BA8" s="1075">
        <f t="shared" si="8"/>
        <v>46</v>
      </c>
      <c r="BB8" s="1075">
        <f t="shared" si="8"/>
        <v>47</v>
      </c>
      <c r="BC8" s="1075">
        <f t="shared" si="8"/>
        <v>48</v>
      </c>
      <c r="BD8" s="1075">
        <f t="shared" si="8"/>
        <v>49</v>
      </c>
      <c r="BE8" s="1075">
        <f t="shared" si="8"/>
        <v>50</v>
      </c>
      <c r="BF8" s="1075">
        <f t="shared" si="8"/>
        <v>51</v>
      </c>
      <c r="BG8" s="1075">
        <f t="shared" si="8"/>
        <v>52</v>
      </c>
      <c r="BH8" s="1075">
        <f t="shared" si="8"/>
        <v>53</v>
      </c>
      <c r="BI8" s="1075">
        <f t="shared" si="8"/>
        <v>54</v>
      </c>
      <c r="BJ8" s="1075">
        <f t="shared" si="8"/>
        <v>55</v>
      </c>
      <c r="BK8" s="1075">
        <f t="shared" si="8"/>
        <v>56</v>
      </c>
      <c r="BL8" s="1075">
        <f t="shared" si="8"/>
        <v>57</v>
      </c>
      <c r="BM8" s="1075">
        <f t="shared" si="8"/>
        <v>58</v>
      </c>
      <c r="BN8" s="1075">
        <f t="shared" si="8"/>
        <v>59</v>
      </c>
      <c r="BO8" s="1075">
        <f t="shared" si="8"/>
        <v>60</v>
      </c>
      <c r="BP8" s="1075">
        <f t="shared" si="8"/>
        <v>61</v>
      </c>
      <c r="BQ8" s="1075">
        <f t="shared" si="8"/>
        <v>62</v>
      </c>
      <c r="BR8" s="1075">
        <f t="shared" si="8"/>
        <v>63</v>
      </c>
      <c r="BS8" s="1075">
        <f t="shared" si="8"/>
        <v>64</v>
      </c>
      <c r="BT8" s="1075">
        <f t="shared" si="8"/>
        <v>65</v>
      </c>
      <c r="BU8" s="1075">
        <f t="shared" ref="BU8:DW8" si="9">BT8+1</f>
        <v>66</v>
      </c>
      <c r="BV8" s="1075">
        <f t="shared" si="9"/>
        <v>67</v>
      </c>
      <c r="BW8" s="1075">
        <f t="shared" si="9"/>
        <v>68</v>
      </c>
      <c r="BX8" s="1075">
        <f t="shared" si="9"/>
        <v>69</v>
      </c>
      <c r="BY8" s="1075">
        <f t="shared" si="9"/>
        <v>70</v>
      </c>
      <c r="BZ8" s="1075">
        <f t="shared" si="9"/>
        <v>71</v>
      </c>
      <c r="CA8" s="1075">
        <f t="shared" si="9"/>
        <v>72</v>
      </c>
      <c r="CB8" s="1075">
        <f t="shared" si="9"/>
        <v>73</v>
      </c>
      <c r="CC8" s="1075">
        <f t="shared" si="9"/>
        <v>74</v>
      </c>
      <c r="CD8" s="1075">
        <f t="shared" si="9"/>
        <v>75</v>
      </c>
      <c r="CE8" s="1075">
        <f t="shared" si="9"/>
        <v>76</v>
      </c>
      <c r="CF8" s="1075">
        <f t="shared" si="9"/>
        <v>77</v>
      </c>
      <c r="CG8" s="1075">
        <f t="shared" si="9"/>
        <v>78</v>
      </c>
      <c r="CH8" s="1075">
        <f t="shared" si="9"/>
        <v>79</v>
      </c>
      <c r="CI8" s="1075">
        <f t="shared" si="9"/>
        <v>80</v>
      </c>
      <c r="CJ8" s="1075">
        <f t="shared" si="9"/>
        <v>81</v>
      </c>
      <c r="CK8" s="1075">
        <f t="shared" si="9"/>
        <v>82</v>
      </c>
      <c r="CL8" s="1075">
        <f t="shared" si="9"/>
        <v>83</v>
      </c>
      <c r="CM8" s="1075">
        <f t="shared" si="9"/>
        <v>84</v>
      </c>
      <c r="CN8" s="1075">
        <f t="shared" si="9"/>
        <v>85</v>
      </c>
      <c r="CO8" s="1075">
        <f t="shared" si="9"/>
        <v>86</v>
      </c>
      <c r="CP8" s="1075">
        <f t="shared" si="9"/>
        <v>87</v>
      </c>
      <c r="CQ8" s="1075">
        <f t="shared" si="9"/>
        <v>88</v>
      </c>
      <c r="CR8" s="1075">
        <f t="shared" si="9"/>
        <v>89</v>
      </c>
      <c r="CS8" s="1075">
        <f t="shared" si="9"/>
        <v>90</v>
      </c>
      <c r="CT8" s="1075">
        <f t="shared" si="9"/>
        <v>91</v>
      </c>
      <c r="CU8" s="1075">
        <f t="shared" si="9"/>
        <v>92</v>
      </c>
      <c r="CV8" s="1075">
        <f t="shared" si="9"/>
        <v>93</v>
      </c>
      <c r="CW8" s="1075">
        <f t="shared" si="9"/>
        <v>94</v>
      </c>
      <c r="CX8" s="1075">
        <f t="shared" si="9"/>
        <v>95</v>
      </c>
      <c r="CY8" s="1075">
        <f t="shared" si="9"/>
        <v>96</v>
      </c>
      <c r="CZ8" s="1075">
        <f t="shared" si="9"/>
        <v>97</v>
      </c>
      <c r="DA8" s="1075">
        <f t="shared" si="9"/>
        <v>98</v>
      </c>
      <c r="DB8" s="1075">
        <f t="shared" si="9"/>
        <v>99</v>
      </c>
      <c r="DC8" s="1075">
        <f t="shared" si="9"/>
        <v>100</v>
      </c>
      <c r="DD8" s="1075">
        <f t="shared" si="9"/>
        <v>101</v>
      </c>
      <c r="DE8" s="1075">
        <f t="shared" si="9"/>
        <v>102</v>
      </c>
      <c r="DF8" s="1075">
        <f t="shared" si="9"/>
        <v>103</v>
      </c>
      <c r="DG8" s="1075">
        <f t="shared" si="9"/>
        <v>104</v>
      </c>
      <c r="DH8" s="1075">
        <f t="shared" si="9"/>
        <v>105</v>
      </c>
      <c r="DI8" s="1075">
        <f t="shared" si="9"/>
        <v>106</v>
      </c>
      <c r="DJ8" s="1075">
        <f t="shared" si="9"/>
        <v>107</v>
      </c>
      <c r="DK8" s="1075">
        <f t="shared" si="9"/>
        <v>108</v>
      </c>
      <c r="DL8" s="1075">
        <f t="shared" si="9"/>
        <v>109</v>
      </c>
      <c r="DM8" s="1075">
        <f t="shared" si="9"/>
        <v>110</v>
      </c>
      <c r="DN8" s="1075">
        <f t="shared" si="9"/>
        <v>111</v>
      </c>
      <c r="DO8" s="1075">
        <f t="shared" si="9"/>
        <v>112</v>
      </c>
      <c r="DP8" s="1075">
        <f t="shared" si="9"/>
        <v>113</v>
      </c>
      <c r="DQ8" s="1075">
        <f t="shared" si="9"/>
        <v>114</v>
      </c>
      <c r="DR8" s="1075">
        <f t="shared" si="9"/>
        <v>115</v>
      </c>
      <c r="DS8" s="1075">
        <f t="shared" si="9"/>
        <v>116</v>
      </c>
      <c r="DT8" s="1075">
        <f t="shared" si="9"/>
        <v>117</v>
      </c>
      <c r="DU8" s="1075">
        <f t="shared" si="9"/>
        <v>118</v>
      </c>
      <c r="DV8" s="1075">
        <f t="shared" si="9"/>
        <v>119</v>
      </c>
      <c r="DW8" s="1075">
        <f t="shared" si="9"/>
        <v>120</v>
      </c>
      <c r="DX8" s="579"/>
      <c r="DY8" s="579"/>
      <c r="DZ8" s="579"/>
      <c r="EA8" s="579"/>
      <c r="EB8" s="579"/>
      <c r="EC8" s="579"/>
      <c r="ED8" s="579"/>
      <c r="EE8" s="579"/>
      <c r="EF8" s="579"/>
      <c r="EG8" s="579"/>
      <c r="EH8" s="579"/>
      <c r="EI8" s="579"/>
    </row>
    <row r="9" spans="1:139">
      <c r="A9" s="303" t="s">
        <v>1224</v>
      </c>
      <c r="B9" s="926"/>
      <c r="C9" s="926"/>
      <c r="D9" s="486"/>
      <c r="E9" s="486"/>
      <c r="G9" s="1001" t="b">
        <f t="shared" ref="G9:X9" si="10">IF(OR(AND(MOD(YEAR(G6),4)=0,MONTH(G6)&gt;2,OR(AND(MOD(YEAR(G5),4)=0,MONTH(G5)&lt;=2),MOD(YEAR(G5),4)&lt;&gt;0)),AND(MOD(YEAR(G6),4)=0,MONTH(G6)=2,DAY(G6)=29)),TRUE,FALSE)</f>
        <v>0</v>
      </c>
      <c r="H9" s="1001" t="b">
        <f t="shared" si="10"/>
        <v>0</v>
      </c>
      <c r="I9" s="1001" t="b">
        <f t="shared" si="10"/>
        <v>0</v>
      </c>
      <c r="J9" s="1001" t="b">
        <f t="shared" si="10"/>
        <v>0</v>
      </c>
      <c r="K9" s="1001" t="b">
        <f t="shared" si="10"/>
        <v>0</v>
      </c>
      <c r="L9" s="1001" t="b">
        <f t="shared" si="10"/>
        <v>1</v>
      </c>
      <c r="M9" s="1001" t="b">
        <f t="shared" si="10"/>
        <v>0</v>
      </c>
      <c r="N9" s="1001" t="b">
        <f t="shared" si="10"/>
        <v>0</v>
      </c>
      <c r="O9" s="1001" t="b">
        <f t="shared" si="10"/>
        <v>0</v>
      </c>
      <c r="P9" s="1001" t="b">
        <f t="shared" si="10"/>
        <v>0</v>
      </c>
      <c r="Q9" s="1001" t="b">
        <f t="shared" si="10"/>
        <v>0</v>
      </c>
      <c r="R9" s="1001" t="b">
        <f>IF(OR(AND(MOD(YEAR(R6),4)=0,MONTH(R6)&gt;2,OR(AND(MOD(YEAR(R5),4)=0,MONTH(R5)&lt;=2),MOD(YEAR(R5),4)&lt;&gt;0)),AND(MOD(YEAR(R6),4)=0,MONTH(R6)=2,DAY(R6)=29)),TRUE,FALSE)</f>
        <v>0</v>
      </c>
      <c r="S9" s="1001" t="b">
        <f t="shared" si="10"/>
        <v>0</v>
      </c>
      <c r="T9" s="1001" t="b">
        <f t="shared" si="10"/>
        <v>1</v>
      </c>
      <c r="U9" s="1001" t="b">
        <f t="shared" si="10"/>
        <v>0</v>
      </c>
      <c r="V9" s="1001" t="b">
        <f t="shared" si="10"/>
        <v>0</v>
      </c>
      <c r="W9" s="1001" t="b">
        <f t="shared" si="10"/>
        <v>0</v>
      </c>
      <c r="X9" s="1001" t="b">
        <f t="shared" si="10"/>
        <v>0</v>
      </c>
      <c r="Y9" s="1001" t="b">
        <f t="shared" ref="Y9:CB9" si="11">IF(OR(AND(MOD(YEAR(Y6),4)=0,MONTH(Y6)&gt;2,OR(AND(MOD(YEAR(Y5),4)=0,MONTH(Y5)&lt;=2),MOD(YEAR(Y5),4)&lt;&gt;0)),AND(MOD(YEAR(Y6),4)=0,MONTH(Y6)=2,DAY(Y6)=29)),TRUE,FALSE)</f>
        <v>0</v>
      </c>
      <c r="Z9" s="1001" t="b">
        <f t="shared" si="11"/>
        <v>0</v>
      </c>
      <c r="AA9" s="1001" t="b">
        <f t="shared" si="11"/>
        <v>0</v>
      </c>
      <c r="AB9" s="1001" t="b">
        <f t="shared" si="11"/>
        <v>1</v>
      </c>
      <c r="AC9" s="1001" t="b">
        <f t="shared" si="11"/>
        <v>0</v>
      </c>
      <c r="AD9" s="1001" t="b">
        <f t="shared" si="11"/>
        <v>0</v>
      </c>
      <c r="AE9" s="1001" t="b">
        <f t="shared" si="11"/>
        <v>0</v>
      </c>
      <c r="AF9" s="1001" t="b">
        <f t="shared" si="11"/>
        <v>0</v>
      </c>
      <c r="AG9" s="1001" t="b">
        <f t="shared" si="11"/>
        <v>0</v>
      </c>
      <c r="AH9" s="1001" t="b">
        <f t="shared" si="11"/>
        <v>0</v>
      </c>
      <c r="AI9" s="1001" t="b">
        <f t="shared" si="11"/>
        <v>0</v>
      </c>
      <c r="AJ9" s="1001" t="b">
        <f t="shared" si="11"/>
        <v>1</v>
      </c>
      <c r="AK9" s="1001" t="b">
        <f t="shared" si="11"/>
        <v>0</v>
      </c>
      <c r="AL9" s="1001" t="b">
        <f t="shared" si="11"/>
        <v>0</v>
      </c>
      <c r="AM9" s="1001" t="b">
        <f t="shared" si="11"/>
        <v>0</v>
      </c>
      <c r="AN9" s="1001" t="b">
        <f t="shared" si="11"/>
        <v>0</v>
      </c>
      <c r="AO9" s="1001" t="b">
        <f t="shared" si="11"/>
        <v>0</v>
      </c>
      <c r="AP9" s="1001" t="b">
        <f t="shared" si="11"/>
        <v>0</v>
      </c>
      <c r="AQ9" s="1001" t="b">
        <f t="shared" si="11"/>
        <v>0</v>
      </c>
      <c r="AR9" s="1001" t="b">
        <f t="shared" si="11"/>
        <v>1</v>
      </c>
      <c r="AS9" s="1001" t="b">
        <f t="shared" si="11"/>
        <v>0</v>
      </c>
      <c r="AT9" s="1001" t="b">
        <f t="shared" si="11"/>
        <v>0</v>
      </c>
      <c r="AU9" s="1001" t="b">
        <f t="shared" si="11"/>
        <v>0</v>
      </c>
      <c r="AV9" s="1001" t="b">
        <f t="shared" si="11"/>
        <v>0</v>
      </c>
      <c r="AW9" s="1001" t="b">
        <f t="shared" si="11"/>
        <v>0</v>
      </c>
      <c r="AX9" s="1001" t="b">
        <f t="shared" si="11"/>
        <v>0</v>
      </c>
      <c r="AY9" s="1001" t="b">
        <f t="shared" si="11"/>
        <v>0</v>
      </c>
      <c r="AZ9" s="1001" t="b">
        <f t="shared" si="11"/>
        <v>1</v>
      </c>
      <c r="BA9" s="1001" t="b">
        <f t="shared" si="11"/>
        <v>0</v>
      </c>
      <c r="BB9" s="1001" t="b">
        <f t="shared" si="11"/>
        <v>0</v>
      </c>
      <c r="BC9" s="1001" t="b">
        <f t="shared" si="11"/>
        <v>0</v>
      </c>
      <c r="BD9" s="1001" t="b">
        <f t="shared" si="11"/>
        <v>0</v>
      </c>
      <c r="BE9" s="1001" t="b">
        <f t="shared" si="11"/>
        <v>0</v>
      </c>
      <c r="BF9" s="1001" t="b">
        <f t="shared" si="11"/>
        <v>0</v>
      </c>
      <c r="BG9" s="1001" t="b">
        <f t="shared" si="11"/>
        <v>0</v>
      </c>
      <c r="BH9" s="1001" t="b">
        <f t="shared" si="11"/>
        <v>1</v>
      </c>
      <c r="BI9" s="1001" t="b">
        <f t="shared" si="11"/>
        <v>0</v>
      </c>
      <c r="BJ9" s="1001" t="b">
        <f t="shared" si="11"/>
        <v>0</v>
      </c>
      <c r="BK9" s="1001" t="b">
        <f t="shared" si="11"/>
        <v>0</v>
      </c>
      <c r="BL9" s="1001" t="b">
        <f t="shared" si="11"/>
        <v>0</v>
      </c>
      <c r="BM9" s="1001" t="b">
        <f t="shared" si="11"/>
        <v>0</v>
      </c>
      <c r="BN9" s="1001" t="b">
        <f t="shared" si="11"/>
        <v>0</v>
      </c>
      <c r="BO9" s="1001" t="b">
        <f t="shared" si="11"/>
        <v>0</v>
      </c>
      <c r="BP9" s="1001" t="b">
        <f t="shared" si="11"/>
        <v>1</v>
      </c>
      <c r="BQ9" s="1001" t="b">
        <f t="shared" si="11"/>
        <v>0</v>
      </c>
      <c r="BR9" s="1001" t="b">
        <f t="shared" si="11"/>
        <v>0</v>
      </c>
      <c r="BS9" s="1001" t="b">
        <f t="shared" si="11"/>
        <v>0</v>
      </c>
      <c r="BT9" s="1001" t="b">
        <f t="shared" si="11"/>
        <v>0</v>
      </c>
      <c r="BU9" s="1001" t="b">
        <f t="shared" si="11"/>
        <v>0</v>
      </c>
      <c r="BV9" s="1001" t="b">
        <f t="shared" si="11"/>
        <v>0</v>
      </c>
      <c r="BW9" s="1001" t="b">
        <f t="shared" si="11"/>
        <v>0</v>
      </c>
      <c r="BX9" s="1001" t="b">
        <f t="shared" si="11"/>
        <v>1</v>
      </c>
      <c r="BY9" s="1001" t="b">
        <f t="shared" si="11"/>
        <v>0</v>
      </c>
      <c r="BZ9" s="1001" t="b">
        <f t="shared" si="11"/>
        <v>0</v>
      </c>
      <c r="CA9" s="1001" t="b">
        <f t="shared" si="11"/>
        <v>0</v>
      </c>
      <c r="CB9" s="1001" t="b">
        <f t="shared" si="11"/>
        <v>0</v>
      </c>
      <c r="CC9" s="1001" t="b">
        <f t="shared" ref="CC9:DW9" si="12">IF(OR(AND(MOD(YEAR(CC6),4)=0,MONTH(CC6)&gt;2,OR(AND(MOD(YEAR(CC5),4)=0,MONTH(CC5)&lt;=2),MOD(YEAR(CC5),4)&lt;&gt;0)),AND(MOD(YEAR(CC6),4)=0,MONTH(CC6)=2,DAY(CC6)=29)),TRUE,FALSE)</f>
        <v>0</v>
      </c>
      <c r="CD9" s="1001" t="b">
        <f t="shared" si="12"/>
        <v>0</v>
      </c>
      <c r="CE9" s="1001" t="b">
        <f t="shared" si="12"/>
        <v>0</v>
      </c>
      <c r="CF9" s="1001" t="b">
        <f t="shared" si="12"/>
        <v>1</v>
      </c>
      <c r="CG9" s="1001" t="b">
        <f t="shared" si="12"/>
        <v>0</v>
      </c>
      <c r="CH9" s="1001" t="b">
        <f t="shared" si="12"/>
        <v>0</v>
      </c>
      <c r="CI9" s="1001" t="b">
        <f t="shared" si="12"/>
        <v>0</v>
      </c>
      <c r="CJ9" s="1001" t="b">
        <f t="shared" si="12"/>
        <v>0</v>
      </c>
      <c r="CK9" s="1001" t="b">
        <f t="shared" si="12"/>
        <v>0</v>
      </c>
      <c r="CL9" s="1001" t="b">
        <f t="shared" si="12"/>
        <v>0</v>
      </c>
      <c r="CM9" s="1001" t="b">
        <f t="shared" si="12"/>
        <v>0</v>
      </c>
      <c r="CN9" s="1001" t="b">
        <f t="shared" si="12"/>
        <v>1</v>
      </c>
      <c r="CO9" s="1001" t="b">
        <f t="shared" si="12"/>
        <v>0</v>
      </c>
      <c r="CP9" s="1001" t="b">
        <f t="shared" si="12"/>
        <v>0</v>
      </c>
      <c r="CQ9" s="1001" t="b">
        <f t="shared" si="12"/>
        <v>0</v>
      </c>
      <c r="CR9" s="1001" t="b">
        <f t="shared" si="12"/>
        <v>0</v>
      </c>
      <c r="CS9" s="1001" t="b">
        <f t="shared" si="12"/>
        <v>0</v>
      </c>
      <c r="CT9" s="1001" t="b">
        <f t="shared" si="12"/>
        <v>0</v>
      </c>
      <c r="CU9" s="1001" t="b">
        <f t="shared" si="12"/>
        <v>0</v>
      </c>
      <c r="CV9" s="1001" t="b">
        <f t="shared" si="12"/>
        <v>1</v>
      </c>
      <c r="CW9" s="1001" t="b">
        <f t="shared" si="12"/>
        <v>0</v>
      </c>
      <c r="CX9" s="1001" t="b">
        <f t="shared" si="12"/>
        <v>0</v>
      </c>
      <c r="CY9" s="1001" t="b">
        <f t="shared" si="12"/>
        <v>0</v>
      </c>
      <c r="CZ9" s="1001" t="b">
        <f t="shared" si="12"/>
        <v>0</v>
      </c>
      <c r="DA9" s="1001" t="b">
        <f t="shared" si="12"/>
        <v>0</v>
      </c>
      <c r="DB9" s="1001" t="b">
        <f t="shared" si="12"/>
        <v>0</v>
      </c>
      <c r="DC9" s="1001" t="b">
        <f t="shared" si="12"/>
        <v>0</v>
      </c>
      <c r="DD9" s="1001" t="b">
        <f t="shared" si="12"/>
        <v>1</v>
      </c>
      <c r="DE9" s="1001" t="b">
        <f t="shared" si="12"/>
        <v>0</v>
      </c>
      <c r="DF9" s="1001" t="b">
        <f t="shared" si="12"/>
        <v>0</v>
      </c>
      <c r="DG9" s="1001" t="b">
        <f t="shared" si="12"/>
        <v>0</v>
      </c>
      <c r="DH9" s="1001" t="b">
        <f t="shared" si="12"/>
        <v>0</v>
      </c>
      <c r="DI9" s="1001" t="b">
        <f t="shared" si="12"/>
        <v>0</v>
      </c>
      <c r="DJ9" s="1001" t="b">
        <f t="shared" si="12"/>
        <v>0</v>
      </c>
      <c r="DK9" s="1001" t="b">
        <f t="shared" si="12"/>
        <v>0</v>
      </c>
      <c r="DL9" s="1001" t="b">
        <f t="shared" si="12"/>
        <v>1</v>
      </c>
      <c r="DM9" s="1001" t="b">
        <f t="shared" si="12"/>
        <v>0</v>
      </c>
      <c r="DN9" s="1001" t="b">
        <f t="shared" si="12"/>
        <v>0</v>
      </c>
      <c r="DO9" s="1001" t="b">
        <f t="shared" si="12"/>
        <v>0</v>
      </c>
      <c r="DP9" s="1001" t="b">
        <f t="shared" si="12"/>
        <v>0</v>
      </c>
      <c r="DQ9" s="1001" t="b">
        <f t="shared" si="12"/>
        <v>0</v>
      </c>
      <c r="DR9" s="1001" t="b">
        <f t="shared" si="12"/>
        <v>0</v>
      </c>
      <c r="DS9" s="1001" t="b">
        <f t="shared" si="12"/>
        <v>0</v>
      </c>
      <c r="DT9" s="1001" t="b">
        <f t="shared" si="12"/>
        <v>1</v>
      </c>
      <c r="DU9" s="1001" t="b">
        <f t="shared" si="12"/>
        <v>0</v>
      </c>
      <c r="DV9" s="1001" t="b">
        <f t="shared" si="12"/>
        <v>0</v>
      </c>
      <c r="DW9" s="1001" t="b">
        <f t="shared" si="12"/>
        <v>0</v>
      </c>
      <c r="DX9" s="579"/>
      <c r="DY9" s="579"/>
      <c r="DZ9" s="579"/>
      <c r="EA9" s="579"/>
      <c r="EB9" s="579"/>
      <c r="EC9" s="579"/>
      <c r="ED9" s="579"/>
      <c r="EE9" s="579"/>
      <c r="EF9" s="579"/>
      <c r="EG9" s="579"/>
      <c r="EH9" s="579"/>
      <c r="EI9" s="579"/>
    </row>
    <row r="10" spans="1:139">
      <c r="A10" s="303" t="s">
        <v>1225</v>
      </c>
      <c r="B10" s="926"/>
      <c r="C10" s="926"/>
      <c r="D10" s="1228">
        <f>test_opperiod</f>
        <v>0</v>
      </c>
      <c r="E10" s="486"/>
      <c r="G10" s="1001" t="b">
        <f>IF(SUMIFS($G$7:$DW$7,$G$7:$DW$7,G7,$G$9:$DW$9,TRUE)&gt;0,TRUE,FALSE)</f>
        <v>0</v>
      </c>
      <c r="H10" s="1001" t="b">
        <f t="shared" ref="H10:BS10" si="13">IF(SUMIFS($G$7:$DW$7,$G$7:$DW$7,H7,$G$9:$DW$9,TRUE)&gt;0,TRUE,FALSE)</f>
        <v>0</v>
      </c>
      <c r="I10" s="1001" t="b">
        <f t="shared" si="13"/>
        <v>0</v>
      </c>
      <c r="J10" s="1001" t="b">
        <f t="shared" si="13"/>
        <v>0</v>
      </c>
      <c r="K10" s="1001" t="b">
        <f t="shared" si="13"/>
        <v>0</v>
      </c>
      <c r="L10" s="1001" t="b">
        <f t="shared" si="13"/>
        <v>1</v>
      </c>
      <c r="M10" s="1001" t="b">
        <f t="shared" si="13"/>
        <v>1</v>
      </c>
      <c r="N10" s="1001" t="b">
        <f t="shared" si="13"/>
        <v>0</v>
      </c>
      <c r="O10" s="1001" t="b">
        <f t="shared" si="13"/>
        <v>0</v>
      </c>
      <c r="P10" s="1001" t="b">
        <f>IF(SUMIFS($G$7:$DW$7,$G$7:$DW$7,P7,$G$9:$DW$9,TRUE)&gt;0,TRUE,FALSE)</f>
        <v>0</v>
      </c>
      <c r="Q10" s="1001" t="b">
        <f>IF(SUMIFS($G$7:$DW$7,$G$7:$DW$7,Q7,$G$9:$DW$9,TRUE)&gt;0,TRUE,FALSE)</f>
        <v>0</v>
      </c>
      <c r="R10" s="1001" t="b">
        <f t="shared" si="13"/>
        <v>0</v>
      </c>
      <c r="S10" s="1001" t="b">
        <f t="shared" si="13"/>
        <v>0</v>
      </c>
      <c r="T10" s="1001" t="b">
        <f t="shared" si="13"/>
        <v>1</v>
      </c>
      <c r="U10" s="1001" t="b">
        <f t="shared" si="13"/>
        <v>1</v>
      </c>
      <c r="V10" s="1001" t="b">
        <f t="shared" si="13"/>
        <v>0</v>
      </c>
      <c r="W10" s="1001" t="b">
        <f t="shared" si="13"/>
        <v>0</v>
      </c>
      <c r="X10" s="1001" t="b">
        <f t="shared" si="13"/>
        <v>0</v>
      </c>
      <c r="Y10" s="1001" t="b">
        <f t="shared" si="13"/>
        <v>0</v>
      </c>
      <c r="Z10" s="1001" t="b">
        <f t="shared" si="13"/>
        <v>0</v>
      </c>
      <c r="AA10" s="1001" t="b">
        <f t="shared" si="13"/>
        <v>0</v>
      </c>
      <c r="AB10" s="1001" t="b">
        <f t="shared" si="13"/>
        <v>1</v>
      </c>
      <c r="AC10" s="1001" t="b">
        <f t="shared" si="13"/>
        <v>1</v>
      </c>
      <c r="AD10" s="1001" t="b">
        <f t="shared" si="13"/>
        <v>0</v>
      </c>
      <c r="AE10" s="1001" t="b">
        <f t="shared" si="13"/>
        <v>0</v>
      </c>
      <c r="AF10" s="1001" t="b">
        <f t="shared" si="13"/>
        <v>0</v>
      </c>
      <c r="AG10" s="1001" t="b">
        <f t="shared" si="13"/>
        <v>0</v>
      </c>
      <c r="AH10" s="1001" t="b">
        <f t="shared" si="13"/>
        <v>0</v>
      </c>
      <c r="AI10" s="1001" t="b">
        <f t="shared" si="13"/>
        <v>0</v>
      </c>
      <c r="AJ10" s="1001" t="b">
        <f t="shared" si="13"/>
        <v>1</v>
      </c>
      <c r="AK10" s="1001" t="b">
        <f t="shared" si="13"/>
        <v>1</v>
      </c>
      <c r="AL10" s="1001" t="b">
        <f t="shared" si="13"/>
        <v>0</v>
      </c>
      <c r="AM10" s="1001" t="b">
        <f t="shared" si="13"/>
        <v>0</v>
      </c>
      <c r="AN10" s="1001" t="b">
        <f t="shared" si="13"/>
        <v>0</v>
      </c>
      <c r="AO10" s="1001" t="b">
        <f t="shared" si="13"/>
        <v>0</v>
      </c>
      <c r="AP10" s="1001" t="b">
        <f t="shared" si="13"/>
        <v>0</v>
      </c>
      <c r="AQ10" s="1001" t="b">
        <f t="shared" si="13"/>
        <v>0</v>
      </c>
      <c r="AR10" s="1001" t="b">
        <f t="shared" si="13"/>
        <v>1</v>
      </c>
      <c r="AS10" s="1001" t="b">
        <f t="shared" si="13"/>
        <v>1</v>
      </c>
      <c r="AT10" s="1001" t="b">
        <f t="shared" si="13"/>
        <v>0</v>
      </c>
      <c r="AU10" s="1001" t="b">
        <f t="shared" si="13"/>
        <v>0</v>
      </c>
      <c r="AV10" s="1001" t="b">
        <f t="shared" si="13"/>
        <v>0</v>
      </c>
      <c r="AW10" s="1001" t="b">
        <f t="shared" si="13"/>
        <v>0</v>
      </c>
      <c r="AX10" s="1001" t="b">
        <f t="shared" si="13"/>
        <v>0</v>
      </c>
      <c r="AY10" s="1001" t="b">
        <f t="shared" si="13"/>
        <v>0</v>
      </c>
      <c r="AZ10" s="1001" t="b">
        <f t="shared" si="13"/>
        <v>1</v>
      </c>
      <c r="BA10" s="1001" t="b">
        <f t="shared" si="13"/>
        <v>1</v>
      </c>
      <c r="BB10" s="1001" t="b">
        <f t="shared" si="13"/>
        <v>0</v>
      </c>
      <c r="BC10" s="1001" t="b">
        <f t="shared" si="13"/>
        <v>0</v>
      </c>
      <c r="BD10" s="1001" t="b">
        <f t="shared" si="13"/>
        <v>0</v>
      </c>
      <c r="BE10" s="1001" t="b">
        <f t="shared" si="13"/>
        <v>0</v>
      </c>
      <c r="BF10" s="1001" t="b">
        <f t="shared" si="13"/>
        <v>0</v>
      </c>
      <c r="BG10" s="1001" t="b">
        <f t="shared" si="13"/>
        <v>0</v>
      </c>
      <c r="BH10" s="1001" t="b">
        <f t="shared" si="13"/>
        <v>1</v>
      </c>
      <c r="BI10" s="1001" t="b">
        <f t="shared" si="13"/>
        <v>1</v>
      </c>
      <c r="BJ10" s="1001" t="b">
        <f t="shared" si="13"/>
        <v>0</v>
      </c>
      <c r="BK10" s="1001" t="b">
        <f t="shared" si="13"/>
        <v>0</v>
      </c>
      <c r="BL10" s="1001" t="b">
        <f t="shared" si="13"/>
        <v>0</v>
      </c>
      <c r="BM10" s="1001" t="b">
        <f t="shared" si="13"/>
        <v>0</v>
      </c>
      <c r="BN10" s="1001" t="b">
        <f t="shared" si="13"/>
        <v>0</v>
      </c>
      <c r="BO10" s="1001" t="b">
        <f t="shared" si="13"/>
        <v>0</v>
      </c>
      <c r="BP10" s="1001" t="b">
        <f t="shared" si="13"/>
        <v>1</v>
      </c>
      <c r="BQ10" s="1001" t="b">
        <f t="shared" si="13"/>
        <v>1</v>
      </c>
      <c r="BR10" s="1001" t="b">
        <f t="shared" si="13"/>
        <v>0</v>
      </c>
      <c r="BS10" s="1001" t="b">
        <f t="shared" si="13"/>
        <v>0</v>
      </c>
      <c r="BT10" s="1001" t="b">
        <f t="shared" ref="BT10:DW10" si="14">IF(SUMIFS($G$7:$DW$7,$G$7:$DW$7,BT7,$G$9:$DW$9,TRUE)&gt;0,TRUE,FALSE)</f>
        <v>0</v>
      </c>
      <c r="BU10" s="1001" t="b">
        <f t="shared" si="14"/>
        <v>0</v>
      </c>
      <c r="BV10" s="1001" t="b">
        <f t="shared" si="14"/>
        <v>0</v>
      </c>
      <c r="BW10" s="1001" t="b">
        <f t="shared" si="14"/>
        <v>0</v>
      </c>
      <c r="BX10" s="1001" t="b">
        <f t="shared" si="14"/>
        <v>1</v>
      </c>
      <c r="BY10" s="1001" t="b">
        <f t="shared" si="14"/>
        <v>1</v>
      </c>
      <c r="BZ10" s="1001" t="b">
        <f t="shared" si="14"/>
        <v>0</v>
      </c>
      <c r="CA10" s="1001" t="b">
        <f t="shared" si="14"/>
        <v>0</v>
      </c>
      <c r="CB10" s="1001" t="b">
        <f t="shared" si="14"/>
        <v>0</v>
      </c>
      <c r="CC10" s="1001" t="b">
        <f t="shared" si="14"/>
        <v>0</v>
      </c>
      <c r="CD10" s="1001" t="b">
        <f t="shared" si="14"/>
        <v>0</v>
      </c>
      <c r="CE10" s="1001" t="b">
        <f t="shared" si="14"/>
        <v>0</v>
      </c>
      <c r="CF10" s="1001" t="b">
        <f t="shared" si="14"/>
        <v>1</v>
      </c>
      <c r="CG10" s="1001" t="b">
        <f t="shared" si="14"/>
        <v>1</v>
      </c>
      <c r="CH10" s="1001" t="b">
        <f t="shared" si="14"/>
        <v>0</v>
      </c>
      <c r="CI10" s="1001" t="b">
        <f t="shared" si="14"/>
        <v>0</v>
      </c>
      <c r="CJ10" s="1001" t="b">
        <f t="shared" si="14"/>
        <v>0</v>
      </c>
      <c r="CK10" s="1001" t="b">
        <f t="shared" si="14"/>
        <v>0</v>
      </c>
      <c r="CL10" s="1001" t="b">
        <f t="shared" si="14"/>
        <v>0</v>
      </c>
      <c r="CM10" s="1001" t="b">
        <f t="shared" si="14"/>
        <v>0</v>
      </c>
      <c r="CN10" s="1001" t="b">
        <f t="shared" si="14"/>
        <v>1</v>
      </c>
      <c r="CO10" s="1001" t="b">
        <f t="shared" si="14"/>
        <v>1</v>
      </c>
      <c r="CP10" s="1001" t="b">
        <f t="shared" si="14"/>
        <v>0</v>
      </c>
      <c r="CQ10" s="1001" t="b">
        <f t="shared" si="14"/>
        <v>0</v>
      </c>
      <c r="CR10" s="1001" t="b">
        <f t="shared" si="14"/>
        <v>0</v>
      </c>
      <c r="CS10" s="1001" t="b">
        <f t="shared" si="14"/>
        <v>0</v>
      </c>
      <c r="CT10" s="1001" t="b">
        <f t="shared" si="14"/>
        <v>0</v>
      </c>
      <c r="CU10" s="1001" t="b">
        <f t="shared" si="14"/>
        <v>0</v>
      </c>
      <c r="CV10" s="1001" t="b">
        <f t="shared" si="14"/>
        <v>1</v>
      </c>
      <c r="CW10" s="1001" t="b">
        <f t="shared" si="14"/>
        <v>1</v>
      </c>
      <c r="CX10" s="1001" t="b">
        <f t="shared" si="14"/>
        <v>0</v>
      </c>
      <c r="CY10" s="1001" t="b">
        <f t="shared" si="14"/>
        <v>0</v>
      </c>
      <c r="CZ10" s="1001" t="b">
        <f t="shared" si="14"/>
        <v>0</v>
      </c>
      <c r="DA10" s="1001" t="b">
        <f t="shared" si="14"/>
        <v>0</v>
      </c>
      <c r="DB10" s="1001" t="b">
        <f t="shared" si="14"/>
        <v>0</v>
      </c>
      <c r="DC10" s="1001" t="b">
        <f t="shared" si="14"/>
        <v>0</v>
      </c>
      <c r="DD10" s="1001" t="b">
        <f t="shared" si="14"/>
        <v>1</v>
      </c>
      <c r="DE10" s="1001" t="b">
        <f t="shared" si="14"/>
        <v>1</v>
      </c>
      <c r="DF10" s="1001" t="b">
        <f t="shared" si="14"/>
        <v>0</v>
      </c>
      <c r="DG10" s="1001" t="b">
        <f t="shared" si="14"/>
        <v>0</v>
      </c>
      <c r="DH10" s="1001" t="b">
        <f t="shared" si="14"/>
        <v>0</v>
      </c>
      <c r="DI10" s="1001" t="b">
        <f t="shared" si="14"/>
        <v>0</v>
      </c>
      <c r="DJ10" s="1001" t="b">
        <f t="shared" si="14"/>
        <v>0</v>
      </c>
      <c r="DK10" s="1001" t="b">
        <f t="shared" si="14"/>
        <v>0</v>
      </c>
      <c r="DL10" s="1001" t="b">
        <f t="shared" si="14"/>
        <v>1</v>
      </c>
      <c r="DM10" s="1001" t="b">
        <f t="shared" si="14"/>
        <v>1</v>
      </c>
      <c r="DN10" s="1001" t="b">
        <f t="shared" si="14"/>
        <v>0</v>
      </c>
      <c r="DO10" s="1001" t="b">
        <f t="shared" si="14"/>
        <v>0</v>
      </c>
      <c r="DP10" s="1001" t="b">
        <f t="shared" si="14"/>
        <v>0</v>
      </c>
      <c r="DQ10" s="1001" t="b">
        <f t="shared" si="14"/>
        <v>0</v>
      </c>
      <c r="DR10" s="1001" t="b">
        <f t="shared" si="14"/>
        <v>0</v>
      </c>
      <c r="DS10" s="1001" t="b">
        <f t="shared" si="14"/>
        <v>0</v>
      </c>
      <c r="DT10" s="1001" t="b">
        <f t="shared" si="14"/>
        <v>1</v>
      </c>
      <c r="DU10" s="1001" t="b">
        <f t="shared" si="14"/>
        <v>1</v>
      </c>
      <c r="DV10" s="1001" t="b">
        <f t="shared" si="14"/>
        <v>0</v>
      </c>
      <c r="DW10" s="1001" t="b">
        <f t="shared" si="14"/>
        <v>0</v>
      </c>
      <c r="DX10" s="579"/>
      <c r="DY10" s="579"/>
      <c r="DZ10" s="579"/>
      <c r="EA10" s="579"/>
      <c r="EB10" s="579"/>
      <c r="EC10" s="579"/>
      <c r="ED10" s="579"/>
      <c r="EE10" s="579"/>
      <c r="EF10" s="579"/>
      <c r="EG10" s="579"/>
      <c r="EH10" s="579"/>
      <c r="EI10" s="579"/>
    </row>
    <row r="11" spans="1:139">
      <c r="B11" s="926"/>
      <c r="C11" s="926"/>
      <c r="D11" s="486"/>
      <c r="E11" s="486"/>
      <c r="G11" s="1002"/>
      <c r="H11" s="1002"/>
      <c r="I11" s="1002"/>
      <c r="J11" s="1002"/>
      <c r="K11" s="1002"/>
      <c r="L11" s="1002"/>
      <c r="M11" s="1002"/>
      <c r="N11" s="1002"/>
      <c r="O11" s="1002"/>
      <c r="P11" s="1002"/>
      <c r="Q11" s="1002"/>
      <c r="R11" s="1002"/>
      <c r="S11" s="1002"/>
      <c r="T11" s="1002"/>
      <c r="U11" s="1002"/>
      <c r="V11" s="1002"/>
      <c r="W11" s="1002"/>
      <c r="X11" s="1002"/>
      <c r="Y11" s="1002"/>
      <c r="Z11" s="1002"/>
      <c r="AA11" s="1002"/>
      <c r="AB11" s="1002"/>
      <c r="AC11" s="1002"/>
      <c r="AD11" s="1002"/>
      <c r="AE11" s="1002"/>
      <c r="AF11" s="1002"/>
      <c r="AG11" s="1002"/>
      <c r="AH11" s="1002"/>
      <c r="AI11" s="1002"/>
      <c r="AJ11" s="1002"/>
      <c r="AK11" s="1002"/>
      <c r="AL11" s="1002"/>
      <c r="AM11" s="1002"/>
      <c r="AN11" s="1002"/>
      <c r="AO11" s="1002"/>
      <c r="AP11" s="1002"/>
      <c r="AQ11" s="1002"/>
      <c r="AR11" s="1002"/>
      <c r="AS11" s="1002"/>
      <c r="AT11" s="1002"/>
      <c r="AU11" s="1002"/>
      <c r="AV11" s="1002"/>
      <c r="AW11" s="1002"/>
      <c r="AX11" s="1002"/>
      <c r="AY11" s="1002"/>
      <c r="AZ11" s="1002"/>
      <c r="BA11" s="1002"/>
      <c r="BB11" s="1002"/>
      <c r="BC11" s="1002"/>
      <c r="BD11" s="1002"/>
      <c r="BE11" s="1002"/>
      <c r="BF11" s="1002"/>
      <c r="BG11" s="1002"/>
      <c r="BH11" s="1002"/>
      <c r="BI11" s="1002"/>
      <c r="BJ11" s="1002"/>
      <c r="BK11" s="1002"/>
      <c r="BL11" s="1002"/>
      <c r="BM11" s="1002"/>
      <c r="BN11" s="1002"/>
      <c r="BO11" s="1002"/>
      <c r="BP11" s="1002"/>
      <c r="BQ11" s="1002"/>
      <c r="BR11" s="1002"/>
      <c r="BS11" s="1002"/>
      <c r="BT11" s="1002"/>
      <c r="BU11" s="1002"/>
      <c r="BV11" s="1002"/>
      <c r="BW11" s="1002"/>
      <c r="BX11" s="1002"/>
      <c r="BY11" s="1002"/>
      <c r="BZ11" s="1002"/>
      <c r="CA11" s="1002"/>
      <c r="CB11" s="1002"/>
      <c r="CC11" s="1002"/>
      <c r="CD11" s="1002"/>
      <c r="CE11" s="1002"/>
      <c r="CF11" s="1002"/>
      <c r="CG11" s="1002"/>
      <c r="CH11" s="1002"/>
      <c r="CI11" s="1002"/>
      <c r="CJ11" s="1002"/>
      <c r="CK11" s="1002"/>
      <c r="CL11" s="1002"/>
      <c r="CM11" s="1002"/>
      <c r="CN11" s="1002"/>
      <c r="CO11" s="1002"/>
      <c r="CP11" s="1002"/>
      <c r="CQ11" s="1002"/>
      <c r="CR11" s="1002"/>
      <c r="CS11" s="1002"/>
      <c r="CT11" s="1002"/>
      <c r="CU11" s="1002"/>
      <c r="CV11" s="1002"/>
      <c r="CW11" s="1002"/>
      <c r="CX11" s="1002"/>
      <c r="CY11" s="1002"/>
      <c r="CZ11" s="1002"/>
      <c r="DA11" s="1002"/>
      <c r="DB11" s="1002"/>
      <c r="DC11" s="1002"/>
      <c r="DD11" s="1002"/>
      <c r="DE11" s="1002"/>
      <c r="DF11" s="1002"/>
      <c r="DG11" s="1002"/>
      <c r="DH11" s="1002"/>
      <c r="DI11" s="1002"/>
      <c r="DJ11" s="1002"/>
      <c r="DK11" s="1002"/>
      <c r="DL11" s="1002"/>
      <c r="DM11" s="1002"/>
      <c r="DN11" s="1002"/>
      <c r="DO11" s="1002"/>
      <c r="DP11" s="1002"/>
      <c r="DQ11" s="1002"/>
      <c r="DR11" s="1002"/>
      <c r="DS11" s="1002"/>
      <c r="DT11" s="1002"/>
      <c r="DU11" s="1002"/>
      <c r="DV11" s="1002"/>
      <c r="DW11" s="1002"/>
      <c r="DX11" s="579"/>
      <c r="DY11" s="579"/>
      <c r="DZ11" s="579"/>
      <c r="EA11" s="579"/>
      <c r="EB11" s="579"/>
      <c r="EC11" s="579"/>
      <c r="ED11" s="579"/>
      <c r="EE11" s="579"/>
      <c r="EF11" s="579"/>
      <c r="EG11" s="579"/>
      <c r="EH11" s="579"/>
      <c r="EI11" s="579"/>
    </row>
    <row r="12" spans="1:139">
      <c r="A12" s="303" t="s">
        <v>770</v>
      </c>
      <c r="B12" s="926">
        <f>Inputs!D15</f>
        <v>30</v>
      </c>
      <c r="C12" s="926"/>
      <c r="D12" s="486"/>
      <c r="E12" s="486"/>
      <c r="G12" s="1001" t="b">
        <f>IF(AND(G$7&lt;=$B12,G$7&gt;0),TRUE,FALSE)</f>
        <v>0</v>
      </c>
      <c r="H12" s="1001" t="b">
        <f t="shared" ref="H12:W12" si="15">IF(AND(H$7&lt;=$B12,H$7&gt;0),TRUE,FALSE)</f>
        <v>1</v>
      </c>
      <c r="I12" s="1001" t="b">
        <f t="shared" si="15"/>
        <v>1</v>
      </c>
      <c r="J12" s="1001" t="b">
        <f t="shared" si="15"/>
        <v>1</v>
      </c>
      <c r="K12" s="1001" t="b">
        <f t="shared" si="15"/>
        <v>1</v>
      </c>
      <c r="L12" s="1001" t="b">
        <f t="shared" si="15"/>
        <v>1</v>
      </c>
      <c r="M12" s="1001" t="b">
        <f t="shared" si="15"/>
        <v>1</v>
      </c>
      <c r="N12" s="1001" t="b">
        <f t="shared" si="15"/>
        <v>1</v>
      </c>
      <c r="O12" s="1001" t="b">
        <f t="shared" si="15"/>
        <v>1</v>
      </c>
      <c r="P12" s="1001" t="b">
        <f t="shared" si="15"/>
        <v>1</v>
      </c>
      <c r="Q12" s="1001" t="b">
        <f t="shared" si="15"/>
        <v>1</v>
      </c>
      <c r="R12" s="1001" t="b">
        <f t="shared" si="15"/>
        <v>1</v>
      </c>
      <c r="S12" s="1001" t="b">
        <f t="shared" si="15"/>
        <v>1</v>
      </c>
      <c r="T12" s="1001" t="b">
        <f t="shared" si="15"/>
        <v>1</v>
      </c>
      <c r="U12" s="1001" t="b">
        <f t="shared" si="15"/>
        <v>1</v>
      </c>
      <c r="V12" s="1001" t="b">
        <f t="shared" si="15"/>
        <v>1</v>
      </c>
      <c r="W12" s="1001" t="b">
        <f t="shared" si="15"/>
        <v>1</v>
      </c>
      <c r="X12" s="1001" t="b">
        <f t="shared" ref="X12:BS12" si="16">IF(AND(X$7&lt;=$B12,X$7&gt;0),TRUE,FALSE)</f>
        <v>1</v>
      </c>
      <c r="Y12" s="1001" t="b">
        <f t="shared" si="16"/>
        <v>1</v>
      </c>
      <c r="Z12" s="1001" t="b">
        <f t="shared" si="16"/>
        <v>1</v>
      </c>
      <c r="AA12" s="1001" t="b">
        <f t="shared" si="16"/>
        <v>1</v>
      </c>
      <c r="AB12" s="1001" t="b">
        <f t="shared" si="16"/>
        <v>1</v>
      </c>
      <c r="AC12" s="1001" t="b">
        <f t="shared" si="16"/>
        <v>1</v>
      </c>
      <c r="AD12" s="1001" t="b">
        <f t="shared" si="16"/>
        <v>1</v>
      </c>
      <c r="AE12" s="1001" t="b">
        <f t="shared" si="16"/>
        <v>1</v>
      </c>
      <c r="AF12" s="1001" t="b">
        <f t="shared" si="16"/>
        <v>1</v>
      </c>
      <c r="AG12" s="1001" t="b">
        <f t="shared" si="16"/>
        <v>1</v>
      </c>
      <c r="AH12" s="1001" t="b">
        <f t="shared" si="16"/>
        <v>1</v>
      </c>
      <c r="AI12" s="1001" t="b">
        <f t="shared" si="16"/>
        <v>1</v>
      </c>
      <c r="AJ12" s="1001" t="b">
        <f t="shared" si="16"/>
        <v>1</v>
      </c>
      <c r="AK12" s="1001" t="b">
        <f t="shared" si="16"/>
        <v>1</v>
      </c>
      <c r="AL12" s="1001" t="b">
        <f t="shared" si="16"/>
        <v>1</v>
      </c>
      <c r="AM12" s="1001" t="b">
        <f t="shared" si="16"/>
        <v>1</v>
      </c>
      <c r="AN12" s="1001" t="b">
        <f t="shared" si="16"/>
        <v>1</v>
      </c>
      <c r="AO12" s="1001" t="b">
        <f t="shared" si="16"/>
        <v>1</v>
      </c>
      <c r="AP12" s="1001" t="b">
        <f t="shared" si="16"/>
        <v>1</v>
      </c>
      <c r="AQ12" s="1001" t="b">
        <f t="shared" si="16"/>
        <v>1</v>
      </c>
      <c r="AR12" s="1001" t="b">
        <f t="shared" si="16"/>
        <v>1</v>
      </c>
      <c r="AS12" s="1001" t="b">
        <f t="shared" si="16"/>
        <v>1</v>
      </c>
      <c r="AT12" s="1001" t="b">
        <f t="shared" si="16"/>
        <v>1</v>
      </c>
      <c r="AU12" s="1001" t="b">
        <f t="shared" si="16"/>
        <v>1</v>
      </c>
      <c r="AV12" s="1001" t="b">
        <f t="shared" si="16"/>
        <v>1</v>
      </c>
      <c r="AW12" s="1001" t="b">
        <f t="shared" si="16"/>
        <v>1</v>
      </c>
      <c r="AX12" s="1001" t="b">
        <f t="shared" si="16"/>
        <v>1</v>
      </c>
      <c r="AY12" s="1001" t="b">
        <f t="shared" si="16"/>
        <v>1</v>
      </c>
      <c r="AZ12" s="1001" t="b">
        <f t="shared" si="16"/>
        <v>1</v>
      </c>
      <c r="BA12" s="1001" t="b">
        <f t="shared" si="16"/>
        <v>1</v>
      </c>
      <c r="BB12" s="1001" t="b">
        <f t="shared" si="16"/>
        <v>1</v>
      </c>
      <c r="BC12" s="1001" t="b">
        <f t="shared" si="16"/>
        <v>1</v>
      </c>
      <c r="BD12" s="1001" t="b">
        <f t="shared" si="16"/>
        <v>1</v>
      </c>
      <c r="BE12" s="1001" t="b">
        <f t="shared" si="16"/>
        <v>1</v>
      </c>
      <c r="BF12" s="1001" t="b">
        <f t="shared" si="16"/>
        <v>1</v>
      </c>
      <c r="BG12" s="1001" t="b">
        <f t="shared" si="16"/>
        <v>1</v>
      </c>
      <c r="BH12" s="1001" t="b">
        <f t="shared" si="16"/>
        <v>1</v>
      </c>
      <c r="BI12" s="1001" t="b">
        <f t="shared" si="16"/>
        <v>1</v>
      </c>
      <c r="BJ12" s="1001" t="b">
        <f t="shared" si="16"/>
        <v>1</v>
      </c>
      <c r="BK12" s="1001" t="b">
        <f t="shared" si="16"/>
        <v>1</v>
      </c>
      <c r="BL12" s="1001" t="b">
        <f t="shared" si="16"/>
        <v>1</v>
      </c>
      <c r="BM12" s="1001" t="b">
        <f t="shared" si="16"/>
        <v>1</v>
      </c>
      <c r="BN12" s="1001" t="b">
        <f t="shared" si="16"/>
        <v>1</v>
      </c>
      <c r="BO12" s="1001" t="b">
        <f t="shared" si="16"/>
        <v>1</v>
      </c>
      <c r="BP12" s="1001" t="b">
        <f t="shared" si="16"/>
        <v>0</v>
      </c>
      <c r="BQ12" s="1001" t="b">
        <f t="shared" si="16"/>
        <v>0</v>
      </c>
      <c r="BR12" s="1001" t="b">
        <f t="shared" si="16"/>
        <v>0</v>
      </c>
      <c r="BS12" s="1001" t="b">
        <f t="shared" si="16"/>
        <v>0</v>
      </c>
      <c r="BT12" s="1001" t="b">
        <f t="shared" ref="BT12:DW12" si="17">IF(AND(BT$7&lt;=$B12,BT$7&gt;0),TRUE,FALSE)</f>
        <v>0</v>
      </c>
      <c r="BU12" s="1001" t="b">
        <f t="shared" si="17"/>
        <v>0</v>
      </c>
      <c r="BV12" s="1001" t="b">
        <f t="shared" si="17"/>
        <v>0</v>
      </c>
      <c r="BW12" s="1001" t="b">
        <f t="shared" si="17"/>
        <v>0</v>
      </c>
      <c r="BX12" s="1001" t="b">
        <f t="shared" si="17"/>
        <v>0</v>
      </c>
      <c r="BY12" s="1001" t="b">
        <f t="shared" si="17"/>
        <v>0</v>
      </c>
      <c r="BZ12" s="1001" t="b">
        <f t="shared" si="17"/>
        <v>0</v>
      </c>
      <c r="CA12" s="1001" t="b">
        <f t="shared" si="17"/>
        <v>0</v>
      </c>
      <c r="CB12" s="1001" t="b">
        <f t="shared" si="17"/>
        <v>0</v>
      </c>
      <c r="CC12" s="1001" t="b">
        <f t="shared" si="17"/>
        <v>0</v>
      </c>
      <c r="CD12" s="1001" t="b">
        <f t="shared" si="17"/>
        <v>0</v>
      </c>
      <c r="CE12" s="1001" t="b">
        <f t="shared" si="17"/>
        <v>0</v>
      </c>
      <c r="CF12" s="1001" t="b">
        <f t="shared" si="17"/>
        <v>0</v>
      </c>
      <c r="CG12" s="1001" t="b">
        <f t="shared" si="17"/>
        <v>0</v>
      </c>
      <c r="CH12" s="1001" t="b">
        <f t="shared" si="17"/>
        <v>0</v>
      </c>
      <c r="CI12" s="1001" t="b">
        <f t="shared" si="17"/>
        <v>0</v>
      </c>
      <c r="CJ12" s="1001" t="b">
        <f t="shared" si="17"/>
        <v>0</v>
      </c>
      <c r="CK12" s="1001" t="b">
        <f t="shared" si="17"/>
        <v>0</v>
      </c>
      <c r="CL12" s="1001" t="b">
        <f t="shared" si="17"/>
        <v>0</v>
      </c>
      <c r="CM12" s="1001" t="b">
        <f t="shared" si="17"/>
        <v>0</v>
      </c>
      <c r="CN12" s="1001" t="b">
        <f t="shared" si="17"/>
        <v>0</v>
      </c>
      <c r="CO12" s="1001" t="b">
        <f t="shared" si="17"/>
        <v>0</v>
      </c>
      <c r="CP12" s="1001" t="b">
        <f t="shared" si="17"/>
        <v>0</v>
      </c>
      <c r="CQ12" s="1001" t="b">
        <f t="shared" si="17"/>
        <v>0</v>
      </c>
      <c r="CR12" s="1001" t="b">
        <f t="shared" si="17"/>
        <v>0</v>
      </c>
      <c r="CS12" s="1001" t="b">
        <f t="shared" si="17"/>
        <v>0</v>
      </c>
      <c r="CT12" s="1001" t="b">
        <f t="shared" si="17"/>
        <v>0</v>
      </c>
      <c r="CU12" s="1001" t="b">
        <f t="shared" si="17"/>
        <v>0</v>
      </c>
      <c r="CV12" s="1001" t="b">
        <f t="shared" si="17"/>
        <v>0</v>
      </c>
      <c r="CW12" s="1001" t="b">
        <f t="shared" si="17"/>
        <v>0</v>
      </c>
      <c r="CX12" s="1001" t="b">
        <f t="shared" si="17"/>
        <v>0</v>
      </c>
      <c r="CY12" s="1001" t="b">
        <f t="shared" si="17"/>
        <v>0</v>
      </c>
      <c r="CZ12" s="1001" t="b">
        <f t="shared" si="17"/>
        <v>0</v>
      </c>
      <c r="DA12" s="1001" t="b">
        <f t="shared" si="17"/>
        <v>0</v>
      </c>
      <c r="DB12" s="1001" t="b">
        <f t="shared" si="17"/>
        <v>0</v>
      </c>
      <c r="DC12" s="1001" t="b">
        <f t="shared" si="17"/>
        <v>0</v>
      </c>
      <c r="DD12" s="1001" t="b">
        <f t="shared" si="17"/>
        <v>0</v>
      </c>
      <c r="DE12" s="1001" t="b">
        <f t="shared" si="17"/>
        <v>0</v>
      </c>
      <c r="DF12" s="1001" t="b">
        <f t="shared" si="17"/>
        <v>0</v>
      </c>
      <c r="DG12" s="1001" t="b">
        <f t="shared" si="17"/>
        <v>0</v>
      </c>
      <c r="DH12" s="1001" t="b">
        <f t="shared" si="17"/>
        <v>0</v>
      </c>
      <c r="DI12" s="1001" t="b">
        <f t="shared" si="17"/>
        <v>0</v>
      </c>
      <c r="DJ12" s="1001" t="b">
        <f t="shared" si="17"/>
        <v>0</v>
      </c>
      <c r="DK12" s="1001" t="b">
        <f t="shared" si="17"/>
        <v>0</v>
      </c>
      <c r="DL12" s="1001" t="b">
        <f t="shared" si="17"/>
        <v>0</v>
      </c>
      <c r="DM12" s="1001" t="b">
        <f t="shared" si="17"/>
        <v>0</v>
      </c>
      <c r="DN12" s="1001" t="b">
        <f t="shared" si="17"/>
        <v>0</v>
      </c>
      <c r="DO12" s="1001" t="b">
        <f t="shared" si="17"/>
        <v>0</v>
      </c>
      <c r="DP12" s="1001" t="b">
        <f t="shared" si="17"/>
        <v>0</v>
      </c>
      <c r="DQ12" s="1001" t="b">
        <f t="shared" si="17"/>
        <v>0</v>
      </c>
      <c r="DR12" s="1001" t="b">
        <f t="shared" si="17"/>
        <v>0</v>
      </c>
      <c r="DS12" s="1001" t="b">
        <f t="shared" si="17"/>
        <v>0</v>
      </c>
      <c r="DT12" s="1001" t="b">
        <f t="shared" si="17"/>
        <v>0</v>
      </c>
      <c r="DU12" s="1001" t="b">
        <f t="shared" si="17"/>
        <v>0</v>
      </c>
      <c r="DV12" s="1001" t="b">
        <f t="shared" si="17"/>
        <v>0</v>
      </c>
      <c r="DW12" s="1001" t="b">
        <f t="shared" si="17"/>
        <v>0</v>
      </c>
      <c r="DX12" s="904"/>
      <c r="DY12" s="579"/>
      <c r="DZ12" s="579"/>
      <c r="EA12" s="579"/>
      <c r="EB12" s="579"/>
      <c r="EC12" s="579"/>
      <c r="ED12" s="579"/>
      <c r="EE12" s="579"/>
      <c r="EF12" s="579"/>
      <c r="EG12" s="579"/>
      <c r="EH12" s="579"/>
      <c r="EI12" s="579"/>
    </row>
    <row r="13" spans="1:139">
      <c r="A13" s="303" t="s">
        <v>1226</v>
      </c>
      <c r="B13" s="926"/>
      <c r="C13" s="926"/>
      <c r="D13" s="486"/>
      <c r="E13" s="395">
        <f>(INT(SUM($G$13:$DW$13))-SUM($G$13:$DW$13))</f>
        <v>0</v>
      </c>
      <c r="G13" s="1233">
        <f t="shared" ref="G13:AL13" si="18">IF(G12,(G6-G5+1)/(equity_year+IF(G10,1,0)),0)</f>
        <v>0</v>
      </c>
      <c r="H13" s="1233">
        <f t="shared" si="18"/>
        <v>0.49589041095890413</v>
      </c>
      <c r="I13" s="1233">
        <f t="shared" si="18"/>
        <v>0.50410958904109593</v>
      </c>
      <c r="J13" s="1233">
        <f t="shared" si="18"/>
        <v>0.49589041095890413</v>
      </c>
      <c r="K13" s="1233">
        <f t="shared" si="18"/>
        <v>0.50410958904109593</v>
      </c>
      <c r="L13" s="1233">
        <f t="shared" si="18"/>
        <v>0.49726775956284153</v>
      </c>
      <c r="M13" s="1233">
        <f t="shared" si="18"/>
        <v>0.50273224043715847</v>
      </c>
      <c r="N13" s="1233">
        <f t="shared" si="18"/>
        <v>0.49589041095890413</v>
      </c>
      <c r="O13" s="1233">
        <f t="shared" si="18"/>
        <v>0.50410958904109593</v>
      </c>
      <c r="P13" s="1233">
        <f t="shared" si="18"/>
        <v>0.49589041095890413</v>
      </c>
      <c r="Q13" s="1233">
        <f t="shared" si="18"/>
        <v>0.50410958904109593</v>
      </c>
      <c r="R13" s="1233">
        <f t="shared" si="18"/>
        <v>0.49589041095890413</v>
      </c>
      <c r="S13" s="1233">
        <f t="shared" si="18"/>
        <v>0.50410958904109593</v>
      </c>
      <c r="T13" s="1233">
        <f t="shared" si="18"/>
        <v>0.49726775956284153</v>
      </c>
      <c r="U13" s="1233">
        <f t="shared" si="18"/>
        <v>0.50273224043715847</v>
      </c>
      <c r="V13" s="1233">
        <f t="shared" si="18"/>
        <v>0.49589041095890413</v>
      </c>
      <c r="W13" s="1233">
        <f t="shared" si="18"/>
        <v>0.50410958904109593</v>
      </c>
      <c r="X13" s="1233">
        <f t="shared" si="18"/>
        <v>0.49589041095890413</v>
      </c>
      <c r="Y13" s="1233">
        <f t="shared" si="18"/>
        <v>0.50410958904109593</v>
      </c>
      <c r="Z13" s="1233">
        <f t="shared" si="18"/>
        <v>0.49589041095890413</v>
      </c>
      <c r="AA13" s="1233">
        <f t="shared" si="18"/>
        <v>0.50410958904109593</v>
      </c>
      <c r="AB13" s="1233">
        <f t="shared" si="18"/>
        <v>0.49726775956284153</v>
      </c>
      <c r="AC13" s="1233">
        <f t="shared" si="18"/>
        <v>0.50273224043715847</v>
      </c>
      <c r="AD13" s="1233">
        <f t="shared" si="18"/>
        <v>0.49589041095890413</v>
      </c>
      <c r="AE13" s="1233">
        <f t="shared" si="18"/>
        <v>0.50410958904109593</v>
      </c>
      <c r="AF13" s="1233">
        <f t="shared" si="18"/>
        <v>0.49589041095890413</v>
      </c>
      <c r="AG13" s="1233">
        <f t="shared" si="18"/>
        <v>0.50410958904109593</v>
      </c>
      <c r="AH13" s="1233">
        <f t="shared" si="18"/>
        <v>0.49589041095890413</v>
      </c>
      <c r="AI13" s="1233">
        <f t="shared" si="18"/>
        <v>0.50410958904109593</v>
      </c>
      <c r="AJ13" s="1233">
        <f t="shared" si="18"/>
        <v>0.49726775956284153</v>
      </c>
      <c r="AK13" s="1233">
        <f t="shared" si="18"/>
        <v>0.50273224043715847</v>
      </c>
      <c r="AL13" s="1231">
        <f t="shared" si="18"/>
        <v>0.49589041095890413</v>
      </c>
      <c r="AM13" s="1231">
        <f t="shared" ref="AM13:BR13" si="19">IF(AM12,(AM6-AM5+1)/(equity_year+IF(AM10,1,0)),0)</f>
        <v>0.50410958904109593</v>
      </c>
      <c r="AN13" s="1231">
        <f t="shared" si="19"/>
        <v>0.49589041095890413</v>
      </c>
      <c r="AO13" s="1231">
        <f t="shared" si="19"/>
        <v>0.50410958904109593</v>
      </c>
      <c r="AP13" s="1231">
        <f t="shared" si="19"/>
        <v>0.49589041095890413</v>
      </c>
      <c r="AQ13" s="1231">
        <f t="shared" si="19"/>
        <v>0.50410958904109593</v>
      </c>
      <c r="AR13" s="1231">
        <f t="shared" si="19"/>
        <v>0.49726775956284153</v>
      </c>
      <c r="AS13" s="1231">
        <f t="shared" si="19"/>
        <v>0.50273224043715847</v>
      </c>
      <c r="AT13" s="1231">
        <f t="shared" si="19"/>
        <v>0.49589041095890413</v>
      </c>
      <c r="AU13" s="1231">
        <f t="shared" si="19"/>
        <v>0.50410958904109593</v>
      </c>
      <c r="AV13" s="1231">
        <f t="shared" si="19"/>
        <v>0.49589041095890413</v>
      </c>
      <c r="AW13" s="1231">
        <f t="shared" si="19"/>
        <v>0.50410958904109593</v>
      </c>
      <c r="AX13" s="1231">
        <f t="shared" si="19"/>
        <v>0.49589041095890413</v>
      </c>
      <c r="AY13" s="1231">
        <f t="shared" si="19"/>
        <v>0.50410958904109593</v>
      </c>
      <c r="AZ13" s="1231">
        <f t="shared" si="19"/>
        <v>0.49726775956284153</v>
      </c>
      <c r="BA13" s="1231">
        <f t="shared" si="19"/>
        <v>0.50273224043715847</v>
      </c>
      <c r="BB13" s="1231">
        <f t="shared" si="19"/>
        <v>0.49589041095890413</v>
      </c>
      <c r="BC13" s="1231">
        <f t="shared" si="19"/>
        <v>0.50410958904109593</v>
      </c>
      <c r="BD13" s="1231">
        <f t="shared" si="19"/>
        <v>0.49589041095890413</v>
      </c>
      <c r="BE13" s="1231">
        <f t="shared" si="19"/>
        <v>0.50410958904109593</v>
      </c>
      <c r="BF13" s="1231">
        <f t="shared" si="19"/>
        <v>0.49589041095890413</v>
      </c>
      <c r="BG13" s="1231">
        <f t="shared" si="19"/>
        <v>0.50410958904109593</v>
      </c>
      <c r="BH13" s="1231">
        <f t="shared" si="19"/>
        <v>0.49726775956284153</v>
      </c>
      <c r="BI13" s="1231">
        <f t="shared" si="19"/>
        <v>0.50273224043715847</v>
      </c>
      <c r="BJ13" s="1231">
        <f t="shared" si="19"/>
        <v>0.49589041095890413</v>
      </c>
      <c r="BK13" s="1231">
        <f t="shared" si="19"/>
        <v>0.50410958904109593</v>
      </c>
      <c r="BL13" s="1231">
        <f t="shared" si="19"/>
        <v>0.49589041095890413</v>
      </c>
      <c r="BM13" s="1231">
        <f t="shared" si="19"/>
        <v>0.50410958904109593</v>
      </c>
      <c r="BN13" s="1231">
        <f t="shared" si="19"/>
        <v>0.49589041095890413</v>
      </c>
      <c r="BO13" s="1231">
        <f t="shared" si="19"/>
        <v>0.50410958904109593</v>
      </c>
      <c r="BP13" s="1231">
        <f t="shared" si="19"/>
        <v>0</v>
      </c>
      <c r="BQ13" s="1231">
        <f t="shared" si="19"/>
        <v>0</v>
      </c>
      <c r="BR13" s="1231">
        <f t="shared" si="19"/>
        <v>0</v>
      </c>
      <c r="BS13" s="1231">
        <f t="shared" ref="BS13:CX13" si="20">IF(BS12,(BS6-BS5+1)/(equity_year+IF(BS10,1,0)),0)</f>
        <v>0</v>
      </c>
      <c r="BT13" s="1231">
        <f t="shared" si="20"/>
        <v>0</v>
      </c>
      <c r="BU13" s="1231">
        <f t="shared" si="20"/>
        <v>0</v>
      </c>
      <c r="BV13" s="1231">
        <f t="shared" si="20"/>
        <v>0</v>
      </c>
      <c r="BW13" s="1231">
        <f t="shared" si="20"/>
        <v>0</v>
      </c>
      <c r="BX13" s="1231">
        <f t="shared" si="20"/>
        <v>0</v>
      </c>
      <c r="BY13" s="1231">
        <f t="shared" si="20"/>
        <v>0</v>
      </c>
      <c r="BZ13" s="1231">
        <f t="shared" si="20"/>
        <v>0</v>
      </c>
      <c r="CA13" s="1231">
        <f t="shared" si="20"/>
        <v>0</v>
      </c>
      <c r="CB13" s="1231">
        <f t="shared" si="20"/>
        <v>0</v>
      </c>
      <c r="CC13" s="1231">
        <f t="shared" si="20"/>
        <v>0</v>
      </c>
      <c r="CD13" s="1231">
        <f t="shared" si="20"/>
        <v>0</v>
      </c>
      <c r="CE13" s="1231">
        <f t="shared" si="20"/>
        <v>0</v>
      </c>
      <c r="CF13" s="1231">
        <f t="shared" si="20"/>
        <v>0</v>
      </c>
      <c r="CG13" s="1231">
        <f t="shared" si="20"/>
        <v>0</v>
      </c>
      <c r="CH13" s="1231">
        <f t="shared" si="20"/>
        <v>0</v>
      </c>
      <c r="CI13" s="1231">
        <f t="shared" si="20"/>
        <v>0</v>
      </c>
      <c r="CJ13" s="1231">
        <f t="shared" si="20"/>
        <v>0</v>
      </c>
      <c r="CK13" s="1231">
        <f t="shared" si="20"/>
        <v>0</v>
      </c>
      <c r="CL13" s="1231">
        <f t="shared" si="20"/>
        <v>0</v>
      </c>
      <c r="CM13" s="1231">
        <f t="shared" si="20"/>
        <v>0</v>
      </c>
      <c r="CN13" s="1231">
        <f t="shared" si="20"/>
        <v>0</v>
      </c>
      <c r="CO13" s="1231">
        <f t="shared" si="20"/>
        <v>0</v>
      </c>
      <c r="CP13" s="1231">
        <f t="shared" si="20"/>
        <v>0</v>
      </c>
      <c r="CQ13" s="1231">
        <f t="shared" si="20"/>
        <v>0</v>
      </c>
      <c r="CR13" s="1231">
        <f t="shared" si="20"/>
        <v>0</v>
      </c>
      <c r="CS13" s="1231">
        <f t="shared" si="20"/>
        <v>0</v>
      </c>
      <c r="CT13" s="1231">
        <f t="shared" si="20"/>
        <v>0</v>
      </c>
      <c r="CU13" s="1231">
        <f t="shared" si="20"/>
        <v>0</v>
      </c>
      <c r="CV13" s="1231">
        <f t="shared" si="20"/>
        <v>0</v>
      </c>
      <c r="CW13" s="1231">
        <f t="shared" si="20"/>
        <v>0</v>
      </c>
      <c r="CX13" s="1231">
        <f t="shared" si="20"/>
        <v>0</v>
      </c>
      <c r="CY13" s="1231">
        <f t="shared" ref="CY13:DW13" si="21">IF(CY12,(CY6-CY5+1)/(equity_year+IF(CY10,1,0)),0)</f>
        <v>0</v>
      </c>
      <c r="CZ13" s="1231">
        <f t="shared" si="21"/>
        <v>0</v>
      </c>
      <c r="DA13" s="1231">
        <f t="shared" si="21"/>
        <v>0</v>
      </c>
      <c r="DB13" s="1231">
        <f t="shared" si="21"/>
        <v>0</v>
      </c>
      <c r="DC13" s="1231">
        <f t="shared" si="21"/>
        <v>0</v>
      </c>
      <c r="DD13" s="1231">
        <f t="shared" si="21"/>
        <v>0</v>
      </c>
      <c r="DE13" s="1231">
        <f t="shared" si="21"/>
        <v>0</v>
      </c>
      <c r="DF13" s="1231">
        <f t="shared" si="21"/>
        <v>0</v>
      </c>
      <c r="DG13" s="1231">
        <f t="shared" si="21"/>
        <v>0</v>
      </c>
      <c r="DH13" s="1231">
        <f t="shared" si="21"/>
        <v>0</v>
      </c>
      <c r="DI13" s="1231">
        <f t="shared" si="21"/>
        <v>0</v>
      </c>
      <c r="DJ13" s="1231">
        <f t="shared" si="21"/>
        <v>0</v>
      </c>
      <c r="DK13" s="1231">
        <f t="shared" si="21"/>
        <v>0</v>
      </c>
      <c r="DL13" s="1231">
        <f t="shared" si="21"/>
        <v>0</v>
      </c>
      <c r="DM13" s="1231">
        <f t="shared" si="21"/>
        <v>0</v>
      </c>
      <c r="DN13" s="1231">
        <f t="shared" si="21"/>
        <v>0</v>
      </c>
      <c r="DO13" s="1231">
        <f t="shared" si="21"/>
        <v>0</v>
      </c>
      <c r="DP13" s="1231">
        <f t="shared" si="21"/>
        <v>0</v>
      </c>
      <c r="DQ13" s="1231">
        <f t="shared" si="21"/>
        <v>0</v>
      </c>
      <c r="DR13" s="1231">
        <f t="shared" si="21"/>
        <v>0</v>
      </c>
      <c r="DS13" s="1231">
        <f t="shared" si="21"/>
        <v>0</v>
      </c>
      <c r="DT13" s="1231">
        <f t="shared" si="21"/>
        <v>0</v>
      </c>
      <c r="DU13" s="1231">
        <f t="shared" si="21"/>
        <v>0</v>
      </c>
      <c r="DV13" s="1231">
        <f t="shared" si="21"/>
        <v>0</v>
      </c>
      <c r="DW13" s="1231">
        <f t="shared" si="21"/>
        <v>0</v>
      </c>
      <c r="DX13" s="579"/>
      <c r="DY13" s="579"/>
      <c r="DZ13" s="579"/>
      <c r="EA13" s="579"/>
      <c r="EB13" s="579"/>
      <c r="EC13" s="579"/>
      <c r="ED13" s="579"/>
      <c r="EE13" s="579"/>
      <c r="EF13" s="579"/>
      <c r="EG13" s="579"/>
      <c r="EH13" s="579"/>
      <c r="EI13" s="579"/>
    </row>
    <row r="14" spans="1:139">
      <c r="A14" s="303" t="s">
        <v>1227</v>
      </c>
      <c r="B14" s="926"/>
      <c r="C14" s="1163"/>
      <c r="D14" s="486"/>
      <c r="E14" s="395"/>
      <c r="G14" s="1002"/>
      <c r="H14" s="1002"/>
      <c r="I14" s="1002"/>
      <c r="J14" s="1002"/>
      <c r="K14" s="1002"/>
      <c r="L14" s="1002"/>
      <c r="M14" s="1002"/>
      <c r="N14" s="1002"/>
      <c r="O14" s="1002"/>
      <c r="P14" s="1002"/>
      <c r="Q14" s="1002"/>
      <c r="R14" s="1002"/>
      <c r="S14" s="1002"/>
      <c r="T14" s="1002"/>
      <c r="U14" s="1002"/>
      <c r="V14" s="1002"/>
      <c r="W14" s="1002"/>
      <c r="X14" s="1002"/>
      <c r="Y14" s="1002"/>
      <c r="Z14" s="1002"/>
      <c r="AA14" s="1002"/>
      <c r="AB14" s="1002"/>
      <c r="AC14" s="1002"/>
      <c r="AD14" s="1002"/>
      <c r="AE14" s="1002"/>
      <c r="AF14" s="1002"/>
      <c r="AG14" s="1002"/>
      <c r="AH14" s="1002"/>
      <c r="AI14" s="1002"/>
      <c r="AJ14" s="1002"/>
      <c r="AK14" s="1002"/>
      <c r="AL14" s="1002"/>
      <c r="AM14" s="1002"/>
      <c r="AN14" s="1002"/>
      <c r="AO14" s="1002"/>
      <c r="AP14" s="1002"/>
      <c r="AQ14" s="1002"/>
      <c r="AR14" s="1002"/>
      <c r="AS14" s="1002"/>
      <c r="AT14" s="1002"/>
      <c r="AU14" s="1002"/>
      <c r="AV14" s="1002"/>
      <c r="AW14" s="1002"/>
      <c r="AX14" s="1002"/>
      <c r="AY14" s="1002"/>
      <c r="AZ14" s="1002"/>
      <c r="BA14" s="1002"/>
      <c r="BB14" s="1002"/>
      <c r="BC14" s="1002"/>
      <c r="BD14" s="1002"/>
      <c r="BE14" s="1002"/>
      <c r="BF14" s="1002"/>
      <c r="BG14" s="1002"/>
      <c r="BH14" s="1002"/>
      <c r="BI14" s="1002"/>
      <c r="BJ14" s="1002"/>
      <c r="BK14" s="1002"/>
      <c r="BL14" s="1002"/>
      <c r="BM14" s="1002"/>
      <c r="BN14" s="1002"/>
      <c r="BO14" s="1002"/>
      <c r="BP14" s="1002"/>
      <c r="BQ14" s="1002"/>
      <c r="BR14" s="1002"/>
      <c r="BS14" s="1002"/>
      <c r="BT14" s="1002"/>
      <c r="BU14" s="1002"/>
      <c r="BV14" s="1002"/>
      <c r="BW14" s="1002"/>
      <c r="BX14" s="1002"/>
      <c r="BY14" s="1002"/>
      <c r="BZ14" s="1002"/>
      <c r="CA14" s="1002"/>
      <c r="CB14" s="1002"/>
      <c r="CC14" s="1002"/>
      <c r="CD14" s="1002"/>
      <c r="CE14" s="1002"/>
      <c r="CF14" s="1002"/>
      <c r="CG14" s="1002"/>
      <c r="CH14" s="1002"/>
      <c r="CI14" s="1002"/>
      <c r="CJ14" s="1002"/>
      <c r="CK14" s="1002"/>
      <c r="CL14" s="1002"/>
      <c r="CM14" s="1002"/>
      <c r="CN14" s="1002"/>
      <c r="CO14" s="1002"/>
      <c r="CP14" s="1002"/>
      <c r="CQ14" s="1002"/>
      <c r="CR14" s="1002"/>
      <c r="CS14" s="1002"/>
      <c r="CT14" s="1002"/>
      <c r="CU14" s="1002"/>
      <c r="CV14" s="1002"/>
      <c r="CW14" s="1002"/>
      <c r="CX14" s="1002"/>
      <c r="CY14" s="1002"/>
      <c r="CZ14" s="1002"/>
      <c r="DA14" s="1002"/>
      <c r="DB14" s="1002"/>
      <c r="DC14" s="1002"/>
      <c r="DD14" s="1002"/>
      <c r="DE14" s="1002"/>
      <c r="DF14" s="1002"/>
      <c r="DG14" s="1002"/>
      <c r="DH14" s="1002"/>
      <c r="DI14" s="1002"/>
      <c r="DJ14" s="1002"/>
      <c r="DK14" s="1002"/>
      <c r="DL14" s="1002"/>
      <c r="DM14" s="1002"/>
      <c r="DN14" s="1002"/>
      <c r="DO14" s="1002"/>
      <c r="DP14" s="1002"/>
      <c r="DQ14" s="1002"/>
      <c r="DR14" s="1002"/>
      <c r="DS14" s="1002"/>
      <c r="DT14" s="1002"/>
      <c r="DU14" s="1002"/>
      <c r="DV14" s="1002"/>
      <c r="DW14" s="1002"/>
      <c r="DX14" s="579"/>
      <c r="DY14" s="579"/>
      <c r="DZ14" s="579"/>
      <c r="EA14" s="579"/>
      <c r="EB14" s="579"/>
      <c r="EC14" s="579"/>
      <c r="ED14" s="579"/>
      <c r="EE14" s="579"/>
      <c r="EF14" s="579"/>
      <c r="EG14" s="579"/>
      <c r="EH14" s="579"/>
      <c r="EI14" s="579"/>
    </row>
    <row r="15" spans="1:139">
      <c r="A15" s="303" t="s">
        <v>1228</v>
      </c>
      <c r="B15" s="926"/>
      <c r="C15" s="1163"/>
      <c r="D15" s="486"/>
      <c r="E15" s="395"/>
      <c r="G15" s="1002">
        <f t="shared" ref="G15:AL15" si="22">IF(G7&lt;&gt;0,(G6-G5+1)/(equity_year+IF(G10,1,0)),0)</f>
        <v>0</v>
      </c>
      <c r="H15" s="1002">
        <f t="shared" si="22"/>
        <v>0.49589041095890413</v>
      </c>
      <c r="I15" s="1002">
        <f t="shared" si="22"/>
        <v>0.50410958904109593</v>
      </c>
      <c r="J15" s="1002">
        <f t="shared" si="22"/>
        <v>0.49589041095890413</v>
      </c>
      <c r="K15" s="1002">
        <f t="shared" si="22"/>
        <v>0.50410958904109593</v>
      </c>
      <c r="L15" s="1002">
        <f t="shared" si="22"/>
        <v>0.49726775956284153</v>
      </c>
      <c r="M15" s="1002">
        <f t="shared" si="22"/>
        <v>0.50273224043715847</v>
      </c>
      <c r="N15" s="1002">
        <f t="shared" si="22"/>
        <v>0.49589041095890413</v>
      </c>
      <c r="O15" s="1002">
        <f t="shared" si="22"/>
        <v>0.50410958904109593</v>
      </c>
      <c r="P15" s="1002">
        <f t="shared" si="22"/>
        <v>0.49589041095890413</v>
      </c>
      <c r="Q15" s="1002">
        <f t="shared" si="22"/>
        <v>0.50410958904109593</v>
      </c>
      <c r="R15" s="1002">
        <f t="shared" si="22"/>
        <v>0.49589041095890413</v>
      </c>
      <c r="S15" s="1002">
        <f t="shared" si="22"/>
        <v>0.50410958904109593</v>
      </c>
      <c r="T15" s="1002">
        <f t="shared" si="22"/>
        <v>0.49726775956284153</v>
      </c>
      <c r="U15" s="1002">
        <f t="shared" si="22"/>
        <v>0.50273224043715847</v>
      </c>
      <c r="V15" s="1002">
        <f t="shared" si="22"/>
        <v>0.49589041095890413</v>
      </c>
      <c r="W15" s="1002">
        <f t="shared" si="22"/>
        <v>0.50410958904109593</v>
      </c>
      <c r="X15" s="1002">
        <f t="shared" si="22"/>
        <v>0.49589041095890413</v>
      </c>
      <c r="Y15" s="1002">
        <f t="shared" si="22"/>
        <v>0.50410958904109593</v>
      </c>
      <c r="Z15" s="1002">
        <f t="shared" si="22"/>
        <v>0.49589041095890413</v>
      </c>
      <c r="AA15" s="1002">
        <f t="shared" si="22"/>
        <v>0.50410958904109593</v>
      </c>
      <c r="AB15" s="1002">
        <f t="shared" si="22"/>
        <v>0.49726775956284153</v>
      </c>
      <c r="AC15" s="1002">
        <f t="shared" si="22"/>
        <v>0.50273224043715847</v>
      </c>
      <c r="AD15" s="1002">
        <f t="shared" si="22"/>
        <v>0.49589041095890413</v>
      </c>
      <c r="AE15" s="1002">
        <f t="shared" si="22"/>
        <v>0.50410958904109593</v>
      </c>
      <c r="AF15" s="1002">
        <f t="shared" si="22"/>
        <v>0.49589041095890413</v>
      </c>
      <c r="AG15" s="1002">
        <f t="shared" si="22"/>
        <v>0.50410958904109593</v>
      </c>
      <c r="AH15" s="1002">
        <f t="shared" si="22"/>
        <v>0.49589041095890413</v>
      </c>
      <c r="AI15" s="1002">
        <f t="shared" si="22"/>
        <v>0.50410958904109593</v>
      </c>
      <c r="AJ15" s="1002">
        <f t="shared" si="22"/>
        <v>0.49726775956284153</v>
      </c>
      <c r="AK15" s="1002">
        <f t="shared" si="22"/>
        <v>0.50273224043715847</v>
      </c>
      <c r="AL15" s="1002">
        <f t="shared" si="22"/>
        <v>0.49589041095890413</v>
      </c>
      <c r="AM15" s="1002">
        <f t="shared" ref="AM15:BR15" si="23">IF(AM7&lt;&gt;0,(AM6-AM5+1)/(equity_year+IF(AM10,1,0)),0)</f>
        <v>0.50410958904109593</v>
      </c>
      <c r="AN15" s="1002">
        <f t="shared" si="23"/>
        <v>0.49589041095890413</v>
      </c>
      <c r="AO15" s="1002">
        <f t="shared" si="23"/>
        <v>0.50410958904109593</v>
      </c>
      <c r="AP15" s="1002">
        <f t="shared" si="23"/>
        <v>0.49589041095890413</v>
      </c>
      <c r="AQ15" s="1002">
        <f t="shared" si="23"/>
        <v>0.50410958904109593</v>
      </c>
      <c r="AR15" s="1002">
        <f t="shared" si="23"/>
        <v>0.49726775956284153</v>
      </c>
      <c r="AS15" s="1002">
        <f t="shared" si="23"/>
        <v>0.50273224043715847</v>
      </c>
      <c r="AT15" s="1002">
        <f t="shared" si="23"/>
        <v>0.49589041095890413</v>
      </c>
      <c r="AU15" s="1002">
        <f t="shared" si="23"/>
        <v>0.50410958904109593</v>
      </c>
      <c r="AV15" s="1002">
        <f t="shared" si="23"/>
        <v>0.49589041095890413</v>
      </c>
      <c r="AW15" s="1002">
        <f t="shared" si="23"/>
        <v>0.50410958904109593</v>
      </c>
      <c r="AX15" s="1002">
        <f t="shared" si="23"/>
        <v>0.49589041095890413</v>
      </c>
      <c r="AY15" s="1002">
        <f t="shared" si="23"/>
        <v>0.50410958904109593</v>
      </c>
      <c r="AZ15" s="1002">
        <f t="shared" si="23"/>
        <v>0.49726775956284153</v>
      </c>
      <c r="BA15" s="1002">
        <f t="shared" si="23"/>
        <v>0.50273224043715847</v>
      </c>
      <c r="BB15" s="1002">
        <f t="shared" si="23"/>
        <v>0.49589041095890413</v>
      </c>
      <c r="BC15" s="1002">
        <f t="shared" si="23"/>
        <v>0.50410958904109593</v>
      </c>
      <c r="BD15" s="1002">
        <f t="shared" si="23"/>
        <v>0.49589041095890413</v>
      </c>
      <c r="BE15" s="1002">
        <f t="shared" si="23"/>
        <v>0.50410958904109593</v>
      </c>
      <c r="BF15" s="1002">
        <f t="shared" si="23"/>
        <v>0.49589041095890413</v>
      </c>
      <c r="BG15" s="1002">
        <f t="shared" si="23"/>
        <v>0.50410958904109593</v>
      </c>
      <c r="BH15" s="1002">
        <f t="shared" si="23"/>
        <v>0.49726775956284153</v>
      </c>
      <c r="BI15" s="1002">
        <f t="shared" si="23"/>
        <v>0.50273224043715847</v>
      </c>
      <c r="BJ15" s="1002">
        <f t="shared" si="23"/>
        <v>0.49589041095890413</v>
      </c>
      <c r="BK15" s="1002">
        <f t="shared" si="23"/>
        <v>0.50410958904109593</v>
      </c>
      <c r="BL15" s="1002">
        <f t="shared" si="23"/>
        <v>0.49589041095890413</v>
      </c>
      <c r="BM15" s="1002">
        <f t="shared" si="23"/>
        <v>0.50410958904109593</v>
      </c>
      <c r="BN15" s="1002">
        <f t="shared" si="23"/>
        <v>0.49589041095890413</v>
      </c>
      <c r="BO15" s="1002">
        <f t="shared" si="23"/>
        <v>0.50410958904109593</v>
      </c>
      <c r="BP15" s="1002">
        <f t="shared" si="23"/>
        <v>0.49726775956284153</v>
      </c>
      <c r="BQ15" s="1002">
        <f t="shared" si="23"/>
        <v>0.50273224043715847</v>
      </c>
      <c r="BR15" s="1002">
        <f t="shared" si="23"/>
        <v>0.49589041095890413</v>
      </c>
      <c r="BS15" s="1002">
        <f t="shared" ref="BS15:CX15" si="24">IF(BS7&lt;&gt;0,(BS6-BS5+1)/(equity_year+IF(BS10,1,0)),0)</f>
        <v>0.50410958904109593</v>
      </c>
      <c r="BT15" s="1002">
        <f t="shared" si="24"/>
        <v>0.49589041095890413</v>
      </c>
      <c r="BU15" s="1002">
        <f t="shared" si="24"/>
        <v>0.50410958904109593</v>
      </c>
      <c r="BV15" s="1002">
        <f t="shared" si="24"/>
        <v>0.49589041095890413</v>
      </c>
      <c r="BW15" s="1002">
        <f t="shared" si="24"/>
        <v>0.50410958904109593</v>
      </c>
      <c r="BX15" s="1002">
        <f t="shared" si="24"/>
        <v>0.49726775956284153</v>
      </c>
      <c r="BY15" s="1002">
        <f t="shared" si="24"/>
        <v>0.50273224043715847</v>
      </c>
      <c r="BZ15" s="1002">
        <f t="shared" si="24"/>
        <v>0.49589041095890413</v>
      </c>
      <c r="CA15" s="1002">
        <f t="shared" si="24"/>
        <v>0.50410958904109593</v>
      </c>
      <c r="CB15" s="1002">
        <f t="shared" si="24"/>
        <v>0.49589041095890413</v>
      </c>
      <c r="CC15" s="1002">
        <f t="shared" si="24"/>
        <v>0.50410958904109593</v>
      </c>
      <c r="CD15" s="1002">
        <f t="shared" si="24"/>
        <v>0.49589041095890413</v>
      </c>
      <c r="CE15" s="1002">
        <f t="shared" si="24"/>
        <v>0.50410958904109593</v>
      </c>
      <c r="CF15" s="1002">
        <f t="shared" si="24"/>
        <v>0.49726775956284153</v>
      </c>
      <c r="CG15" s="1002">
        <f t="shared" si="24"/>
        <v>0.50273224043715847</v>
      </c>
      <c r="CH15" s="1002">
        <f t="shared" si="24"/>
        <v>0.49589041095890413</v>
      </c>
      <c r="CI15" s="1002">
        <f t="shared" si="24"/>
        <v>0.50410958904109593</v>
      </c>
      <c r="CJ15" s="1002">
        <f t="shared" si="24"/>
        <v>0.49589041095890413</v>
      </c>
      <c r="CK15" s="1002">
        <f t="shared" si="24"/>
        <v>0.50410958904109593</v>
      </c>
      <c r="CL15" s="1002">
        <f t="shared" si="24"/>
        <v>0.49589041095890413</v>
      </c>
      <c r="CM15" s="1002">
        <f t="shared" si="24"/>
        <v>0.50410958904109593</v>
      </c>
      <c r="CN15" s="1002">
        <f t="shared" si="24"/>
        <v>0.49726775956284153</v>
      </c>
      <c r="CO15" s="1002">
        <f t="shared" si="24"/>
        <v>0.50273224043715847</v>
      </c>
      <c r="CP15" s="1002">
        <f t="shared" si="24"/>
        <v>0.49589041095890413</v>
      </c>
      <c r="CQ15" s="1002">
        <f t="shared" si="24"/>
        <v>0.50410958904109593</v>
      </c>
      <c r="CR15" s="1002">
        <f t="shared" si="24"/>
        <v>0.49589041095890413</v>
      </c>
      <c r="CS15" s="1002">
        <f t="shared" si="24"/>
        <v>0.50410958904109593</v>
      </c>
      <c r="CT15" s="1002">
        <f t="shared" si="24"/>
        <v>0.49589041095890413</v>
      </c>
      <c r="CU15" s="1002">
        <f t="shared" si="24"/>
        <v>0.50410958904109593</v>
      </c>
      <c r="CV15" s="1002">
        <f t="shared" si="24"/>
        <v>0.49726775956284153</v>
      </c>
      <c r="CW15" s="1002">
        <f t="shared" si="24"/>
        <v>0.50273224043715847</v>
      </c>
      <c r="CX15" s="1002">
        <f t="shared" si="24"/>
        <v>0.49589041095890413</v>
      </c>
      <c r="CY15" s="1002">
        <f t="shared" ref="CY15:DW15" si="25">IF(CY7&lt;&gt;0,(CY6-CY5+1)/(equity_year+IF(CY10,1,0)),0)</f>
        <v>0.50410958904109593</v>
      </c>
      <c r="CZ15" s="1002">
        <f t="shared" si="25"/>
        <v>0.49589041095890413</v>
      </c>
      <c r="DA15" s="1002">
        <f t="shared" si="25"/>
        <v>0.50410958904109593</v>
      </c>
      <c r="DB15" s="1002">
        <f t="shared" si="25"/>
        <v>0.49589041095890413</v>
      </c>
      <c r="DC15" s="1002">
        <f t="shared" si="25"/>
        <v>0.50410958904109593</v>
      </c>
      <c r="DD15" s="1002">
        <f t="shared" si="25"/>
        <v>0.49726775956284153</v>
      </c>
      <c r="DE15" s="1002">
        <f t="shared" si="25"/>
        <v>0.50273224043715847</v>
      </c>
      <c r="DF15" s="1002">
        <f t="shared" si="25"/>
        <v>0.49589041095890413</v>
      </c>
      <c r="DG15" s="1002">
        <f t="shared" si="25"/>
        <v>0.50410958904109593</v>
      </c>
      <c r="DH15" s="1002">
        <f t="shared" si="25"/>
        <v>0.49589041095890413</v>
      </c>
      <c r="DI15" s="1002">
        <f t="shared" si="25"/>
        <v>0.50410958904109593</v>
      </c>
      <c r="DJ15" s="1002">
        <f t="shared" si="25"/>
        <v>0.49589041095890413</v>
      </c>
      <c r="DK15" s="1002">
        <f t="shared" si="25"/>
        <v>0.50410958904109593</v>
      </c>
      <c r="DL15" s="1002">
        <f t="shared" si="25"/>
        <v>0.49726775956284153</v>
      </c>
      <c r="DM15" s="1002">
        <f t="shared" si="25"/>
        <v>0.50273224043715847</v>
      </c>
      <c r="DN15" s="1002">
        <f t="shared" si="25"/>
        <v>0.49589041095890413</v>
      </c>
      <c r="DO15" s="1002">
        <f t="shared" si="25"/>
        <v>0.50410958904109593</v>
      </c>
      <c r="DP15" s="1002">
        <f t="shared" si="25"/>
        <v>0.49589041095890413</v>
      </c>
      <c r="DQ15" s="1002">
        <f t="shared" si="25"/>
        <v>0.50410958904109593</v>
      </c>
      <c r="DR15" s="1002">
        <f t="shared" si="25"/>
        <v>0.49589041095890413</v>
      </c>
      <c r="DS15" s="1002">
        <f t="shared" si="25"/>
        <v>0.50410958904109593</v>
      </c>
      <c r="DT15" s="1002">
        <f t="shared" si="25"/>
        <v>0.49726775956284153</v>
      </c>
      <c r="DU15" s="1002">
        <f t="shared" si="25"/>
        <v>0.50273224043715847</v>
      </c>
      <c r="DV15" s="1002">
        <f t="shared" si="25"/>
        <v>0.49589041095890413</v>
      </c>
      <c r="DW15" s="1002">
        <f t="shared" si="25"/>
        <v>0.50410958904109593</v>
      </c>
      <c r="DX15" s="579"/>
      <c r="DY15" s="579"/>
      <c r="DZ15" s="579"/>
      <c r="EA15" s="579"/>
      <c r="EB15" s="579"/>
      <c r="EC15" s="579"/>
      <c r="ED15" s="579"/>
      <c r="EE15" s="579"/>
      <c r="EF15" s="579"/>
      <c r="EG15" s="579"/>
      <c r="EH15" s="579"/>
      <c r="EI15" s="579"/>
    </row>
    <row r="16" spans="1:139">
      <c r="A16" s="303" t="s">
        <v>769</v>
      </c>
      <c r="B16" s="926">
        <f>Inputs!D14</f>
        <v>30</v>
      </c>
      <c r="C16" s="926"/>
      <c r="D16" s="486"/>
      <c r="E16" s="486"/>
      <c r="G16" s="1001" t="b">
        <f>IF(G$7&lt;=$B16,TRUE,FALSE)</f>
        <v>1</v>
      </c>
      <c r="H16" s="1001" t="b">
        <f t="shared" ref="H16:BS16" si="26">IF(H$7&lt;=$B16,TRUE,FALSE)</f>
        <v>1</v>
      </c>
      <c r="I16" s="1001" t="b">
        <f t="shared" si="26"/>
        <v>1</v>
      </c>
      <c r="J16" s="1001" t="b">
        <f t="shared" si="26"/>
        <v>1</v>
      </c>
      <c r="K16" s="1001" t="b">
        <f t="shared" si="26"/>
        <v>1</v>
      </c>
      <c r="L16" s="1001" t="b">
        <f t="shared" si="26"/>
        <v>1</v>
      </c>
      <c r="M16" s="1001" t="b">
        <f t="shared" si="26"/>
        <v>1</v>
      </c>
      <c r="N16" s="1001" t="b">
        <f t="shared" si="26"/>
        <v>1</v>
      </c>
      <c r="O16" s="1001" t="b">
        <f t="shared" si="26"/>
        <v>1</v>
      </c>
      <c r="P16" s="1001" t="b">
        <f t="shared" si="26"/>
        <v>1</v>
      </c>
      <c r="Q16" s="1001" t="b">
        <f t="shared" si="26"/>
        <v>1</v>
      </c>
      <c r="R16" s="1001" t="b">
        <f t="shared" si="26"/>
        <v>1</v>
      </c>
      <c r="S16" s="1001" t="b">
        <f t="shared" si="26"/>
        <v>1</v>
      </c>
      <c r="T16" s="1001" t="b">
        <f t="shared" si="26"/>
        <v>1</v>
      </c>
      <c r="U16" s="1001" t="b">
        <f t="shared" si="26"/>
        <v>1</v>
      </c>
      <c r="V16" s="1001" t="b">
        <f t="shared" si="26"/>
        <v>1</v>
      </c>
      <c r="W16" s="1001" t="b">
        <f t="shared" si="26"/>
        <v>1</v>
      </c>
      <c r="X16" s="1001" t="b">
        <f t="shared" si="26"/>
        <v>1</v>
      </c>
      <c r="Y16" s="1001" t="b">
        <f t="shared" si="26"/>
        <v>1</v>
      </c>
      <c r="Z16" s="1001" t="b">
        <f t="shared" si="26"/>
        <v>1</v>
      </c>
      <c r="AA16" s="1001" t="b">
        <f t="shared" si="26"/>
        <v>1</v>
      </c>
      <c r="AB16" s="1001" t="b">
        <f t="shared" si="26"/>
        <v>1</v>
      </c>
      <c r="AC16" s="1001" t="b">
        <f t="shared" si="26"/>
        <v>1</v>
      </c>
      <c r="AD16" s="1001" t="b">
        <f t="shared" si="26"/>
        <v>1</v>
      </c>
      <c r="AE16" s="1001" t="b">
        <f t="shared" si="26"/>
        <v>1</v>
      </c>
      <c r="AF16" s="1001" t="b">
        <f t="shared" si="26"/>
        <v>1</v>
      </c>
      <c r="AG16" s="1001" t="b">
        <f t="shared" si="26"/>
        <v>1</v>
      </c>
      <c r="AH16" s="1001" t="b">
        <f t="shared" si="26"/>
        <v>1</v>
      </c>
      <c r="AI16" s="1001" t="b">
        <f t="shared" si="26"/>
        <v>1</v>
      </c>
      <c r="AJ16" s="1001" t="b">
        <f t="shared" si="26"/>
        <v>1</v>
      </c>
      <c r="AK16" s="1001" t="b">
        <f t="shared" si="26"/>
        <v>1</v>
      </c>
      <c r="AL16" s="1001" t="b">
        <f t="shared" si="26"/>
        <v>1</v>
      </c>
      <c r="AM16" s="1001" t="b">
        <f t="shared" si="26"/>
        <v>1</v>
      </c>
      <c r="AN16" s="1001" t="b">
        <f t="shared" si="26"/>
        <v>1</v>
      </c>
      <c r="AO16" s="1001" t="b">
        <f t="shared" si="26"/>
        <v>1</v>
      </c>
      <c r="AP16" s="1001" t="b">
        <f t="shared" si="26"/>
        <v>1</v>
      </c>
      <c r="AQ16" s="1001" t="b">
        <f t="shared" si="26"/>
        <v>1</v>
      </c>
      <c r="AR16" s="1001" t="b">
        <f t="shared" si="26"/>
        <v>1</v>
      </c>
      <c r="AS16" s="1001" t="b">
        <f t="shared" si="26"/>
        <v>1</v>
      </c>
      <c r="AT16" s="1001" t="b">
        <f t="shared" si="26"/>
        <v>1</v>
      </c>
      <c r="AU16" s="1001" t="b">
        <f t="shared" si="26"/>
        <v>1</v>
      </c>
      <c r="AV16" s="1001" t="b">
        <f t="shared" si="26"/>
        <v>1</v>
      </c>
      <c r="AW16" s="1001" t="b">
        <f t="shared" si="26"/>
        <v>1</v>
      </c>
      <c r="AX16" s="1001" t="b">
        <f t="shared" si="26"/>
        <v>1</v>
      </c>
      <c r="AY16" s="1001" t="b">
        <f t="shared" si="26"/>
        <v>1</v>
      </c>
      <c r="AZ16" s="1001" t="b">
        <f t="shared" si="26"/>
        <v>1</v>
      </c>
      <c r="BA16" s="1001" t="b">
        <f t="shared" si="26"/>
        <v>1</v>
      </c>
      <c r="BB16" s="1001" t="b">
        <f t="shared" si="26"/>
        <v>1</v>
      </c>
      <c r="BC16" s="1001" t="b">
        <f t="shared" si="26"/>
        <v>1</v>
      </c>
      <c r="BD16" s="1001" t="b">
        <f t="shared" si="26"/>
        <v>1</v>
      </c>
      <c r="BE16" s="1001" t="b">
        <f t="shared" si="26"/>
        <v>1</v>
      </c>
      <c r="BF16" s="1001" t="b">
        <f t="shared" si="26"/>
        <v>1</v>
      </c>
      <c r="BG16" s="1001" t="b">
        <f t="shared" si="26"/>
        <v>1</v>
      </c>
      <c r="BH16" s="1001" t="b">
        <f t="shared" si="26"/>
        <v>1</v>
      </c>
      <c r="BI16" s="1001" t="b">
        <f t="shared" si="26"/>
        <v>1</v>
      </c>
      <c r="BJ16" s="1001" t="b">
        <f t="shared" si="26"/>
        <v>1</v>
      </c>
      <c r="BK16" s="1001" t="b">
        <f t="shared" si="26"/>
        <v>1</v>
      </c>
      <c r="BL16" s="1001" t="b">
        <f t="shared" si="26"/>
        <v>1</v>
      </c>
      <c r="BM16" s="1001" t="b">
        <f t="shared" si="26"/>
        <v>1</v>
      </c>
      <c r="BN16" s="1001" t="b">
        <f t="shared" si="26"/>
        <v>1</v>
      </c>
      <c r="BO16" s="1001" t="b">
        <f t="shared" si="26"/>
        <v>1</v>
      </c>
      <c r="BP16" s="1001" t="b">
        <f t="shared" si="26"/>
        <v>0</v>
      </c>
      <c r="BQ16" s="1001" t="b">
        <f t="shared" si="26"/>
        <v>0</v>
      </c>
      <c r="BR16" s="1001" t="b">
        <f t="shared" si="26"/>
        <v>0</v>
      </c>
      <c r="BS16" s="1001" t="b">
        <f t="shared" si="26"/>
        <v>0</v>
      </c>
      <c r="BT16" s="1001" t="b">
        <f t="shared" ref="BT16:DW16" si="27">IF(BT$7&lt;=$B16,TRUE,FALSE)</f>
        <v>0</v>
      </c>
      <c r="BU16" s="1001" t="b">
        <f t="shared" si="27"/>
        <v>0</v>
      </c>
      <c r="BV16" s="1001" t="b">
        <f t="shared" si="27"/>
        <v>0</v>
      </c>
      <c r="BW16" s="1001" t="b">
        <f t="shared" si="27"/>
        <v>0</v>
      </c>
      <c r="BX16" s="1001" t="b">
        <f t="shared" si="27"/>
        <v>0</v>
      </c>
      <c r="BY16" s="1001" t="b">
        <f t="shared" si="27"/>
        <v>0</v>
      </c>
      <c r="BZ16" s="1001" t="b">
        <f t="shared" si="27"/>
        <v>0</v>
      </c>
      <c r="CA16" s="1001" t="b">
        <f t="shared" si="27"/>
        <v>0</v>
      </c>
      <c r="CB16" s="1001" t="b">
        <f t="shared" si="27"/>
        <v>0</v>
      </c>
      <c r="CC16" s="1001" t="b">
        <f t="shared" si="27"/>
        <v>0</v>
      </c>
      <c r="CD16" s="1001" t="b">
        <f t="shared" si="27"/>
        <v>0</v>
      </c>
      <c r="CE16" s="1001" t="b">
        <f t="shared" si="27"/>
        <v>0</v>
      </c>
      <c r="CF16" s="1001" t="b">
        <f t="shared" si="27"/>
        <v>0</v>
      </c>
      <c r="CG16" s="1001" t="b">
        <f t="shared" si="27"/>
        <v>0</v>
      </c>
      <c r="CH16" s="1001" t="b">
        <f t="shared" si="27"/>
        <v>0</v>
      </c>
      <c r="CI16" s="1001" t="b">
        <f t="shared" si="27"/>
        <v>0</v>
      </c>
      <c r="CJ16" s="1001" t="b">
        <f t="shared" si="27"/>
        <v>0</v>
      </c>
      <c r="CK16" s="1001" t="b">
        <f t="shared" si="27"/>
        <v>0</v>
      </c>
      <c r="CL16" s="1001" t="b">
        <f t="shared" si="27"/>
        <v>0</v>
      </c>
      <c r="CM16" s="1001" t="b">
        <f t="shared" si="27"/>
        <v>0</v>
      </c>
      <c r="CN16" s="1001" t="b">
        <f t="shared" si="27"/>
        <v>0</v>
      </c>
      <c r="CO16" s="1001" t="b">
        <f t="shared" si="27"/>
        <v>0</v>
      </c>
      <c r="CP16" s="1001" t="b">
        <f t="shared" si="27"/>
        <v>0</v>
      </c>
      <c r="CQ16" s="1001" t="b">
        <f t="shared" si="27"/>
        <v>0</v>
      </c>
      <c r="CR16" s="1001" t="b">
        <f t="shared" si="27"/>
        <v>0</v>
      </c>
      <c r="CS16" s="1001" t="b">
        <f t="shared" si="27"/>
        <v>0</v>
      </c>
      <c r="CT16" s="1001" t="b">
        <f t="shared" si="27"/>
        <v>0</v>
      </c>
      <c r="CU16" s="1001" t="b">
        <f t="shared" si="27"/>
        <v>0</v>
      </c>
      <c r="CV16" s="1001" t="b">
        <f t="shared" si="27"/>
        <v>0</v>
      </c>
      <c r="CW16" s="1001" t="b">
        <f t="shared" si="27"/>
        <v>0</v>
      </c>
      <c r="CX16" s="1001" t="b">
        <f t="shared" si="27"/>
        <v>0</v>
      </c>
      <c r="CY16" s="1001" t="b">
        <f t="shared" si="27"/>
        <v>0</v>
      </c>
      <c r="CZ16" s="1001" t="b">
        <f t="shared" si="27"/>
        <v>0</v>
      </c>
      <c r="DA16" s="1001" t="b">
        <f t="shared" si="27"/>
        <v>0</v>
      </c>
      <c r="DB16" s="1001" t="b">
        <f t="shared" si="27"/>
        <v>0</v>
      </c>
      <c r="DC16" s="1001" t="b">
        <f t="shared" si="27"/>
        <v>0</v>
      </c>
      <c r="DD16" s="1001" t="b">
        <f t="shared" si="27"/>
        <v>0</v>
      </c>
      <c r="DE16" s="1001" t="b">
        <f t="shared" si="27"/>
        <v>0</v>
      </c>
      <c r="DF16" s="1001" t="b">
        <f t="shared" si="27"/>
        <v>0</v>
      </c>
      <c r="DG16" s="1001" t="b">
        <f t="shared" si="27"/>
        <v>0</v>
      </c>
      <c r="DH16" s="1001" t="b">
        <f t="shared" si="27"/>
        <v>0</v>
      </c>
      <c r="DI16" s="1001" t="b">
        <f t="shared" si="27"/>
        <v>0</v>
      </c>
      <c r="DJ16" s="1001" t="b">
        <f t="shared" si="27"/>
        <v>0</v>
      </c>
      <c r="DK16" s="1001" t="b">
        <f t="shared" si="27"/>
        <v>0</v>
      </c>
      <c r="DL16" s="1001" t="b">
        <f t="shared" si="27"/>
        <v>0</v>
      </c>
      <c r="DM16" s="1001" t="b">
        <f t="shared" si="27"/>
        <v>0</v>
      </c>
      <c r="DN16" s="1001" t="b">
        <f t="shared" si="27"/>
        <v>0</v>
      </c>
      <c r="DO16" s="1001" t="b">
        <f t="shared" si="27"/>
        <v>0</v>
      </c>
      <c r="DP16" s="1001" t="b">
        <f t="shared" si="27"/>
        <v>0</v>
      </c>
      <c r="DQ16" s="1001" t="b">
        <f t="shared" si="27"/>
        <v>0</v>
      </c>
      <c r="DR16" s="1001" t="b">
        <f t="shared" si="27"/>
        <v>0</v>
      </c>
      <c r="DS16" s="1001" t="b">
        <f t="shared" si="27"/>
        <v>0</v>
      </c>
      <c r="DT16" s="1001" t="b">
        <f t="shared" si="27"/>
        <v>0</v>
      </c>
      <c r="DU16" s="1001" t="b">
        <f t="shared" si="27"/>
        <v>0</v>
      </c>
      <c r="DV16" s="1001" t="b">
        <f t="shared" si="27"/>
        <v>0</v>
      </c>
      <c r="DW16" s="1001" t="b">
        <f t="shared" si="27"/>
        <v>0</v>
      </c>
      <c r="DX16" s="579"/>
      <c r="DY16" s="579"/>
      <c r="DZ16" s="579"/>
      <c r="EA16" s="579"/>
      <c r="EB16" s="579"/>
      <c r="EC16" s="579"/>
      <c r="ED16" s="579"/>
      <c r="EE16" s="579"/>
      <c r="EF16" s="579"/>
      <c r="EG16" s="579"/>
      <c r="EH16" s="579"/>
      <c r="EI16" s="579"/>
    </row>
    <row r="17" spans="1:139">
      <c r="A17" s="303" t="s">
        <v>1007</v>
      </c>
      <c r="B17" s="926">
        <f>Inputs!$D$84</f>
        <v>12</v>
      </c>
      <c r="C17" s="926"/>
      <c r="D17" s="486"/>
      <c r="E17" s="486"/>
      <c r="G17" s="1001" t="b">
        <f>IF(AND(G$7&lt;=$B17,G$7&gt;0),TRUE,FALSE)</f>
        <v>0</v>
      </c>
      <c r="H17" s="1001" t="b">
        <f t="shared" ref="H17:BS17" si="28">IF(AND(H$7&lt;=$B17,H$7&gt;0),TRUE,FALSE)</f>
        <v>1</v>
      </c>
      <c r="I17" s="1001" t="b">
        <f t="shared" si="28"/>
        <v>1</v>
      </c>
      <c r="J17" s="1001" t="b">
        <f t="shared" si="28"/>
        <v>1</v>
      </c>
      <c r="K17" s="1001" t="b">
        <f t="shared" si="28"/>
        <v>1</v>
      </c>
      <c r="L17" s="1001" t="b">
        <f t="shared" si="28"/>
        <v>1</v>
      </c>
      <c r="M17" s="1001" t="b">
        <f t="shared" si="28"/>
        <v>1</v>
      </c>
      <c r="N17" s="1001" t="b">
        <f t="shared" si="28"/>
        <v>1</v>
      </c>
      <c r="O17" s="1001" t="b">
        <f t="shared" si="28"/>
        <v>1</v>
      </c>
      <c r="P17" s="1001" t="b">
        <f t="shared" si="28"/>
        <v>1</v>
      </c>
      <c r="Q17" s="1001" t="b">
        <f t="shared" si="28"/>
        <v>1</v>
      </c>
      <c r="R17" s="1001" t="b">
        <f t="shared" si="28"/>
        <v>1</v>
      </c>
      <c r="S17" s="1001" t="b">
        <f t="shared" si="28"/>
        <v>1</v>
      </c>
      <c r="T17" s="1001" t="b">
        <f t="shared" si="28"/>
        <v>1</v>
      </c>
      <c r="U17" s="1001" t="b">
        <f t="shared" si="28"/>
        <v>1</v>
      </c>
      <c r="V17" s="1001" t="b">
        <f t="shared" si="28"/>
        <v>1</v>
      </c>
      <c r="W17" s="1001" t="b">
        <f t="shared" si="28"/>
        <v>1</v>
      </c>
      <c r="X17" s="1001" t="b">
        <f t="shared" si="28"/>
        <v>1</v>
      </c>
      <c r="Y17" s="1001" t="b">
        <f t="shared" si="28"/>
        <v>1</v>
      </c>
      <c r="Z17" s="1001" t="b">
        <f t="shared" si="28"/>
        <v>1</v>
      </c>
      <c r="AA17" s="1001" t="b">
        <f t="shared" si="28"/>
        <v>1</v>
      </c>
      <c r="AB17" s="1001" t="b">
        <f t="shared" si="28"/>
        <v>1</v>
      </c>
      <c r="AC17" s="1001" t="b">
        <f t="shared" si="28"/>
        <v>1</v>
      </c>
      <c r="AD17" s="1001" t="b">
        <f t="shared" si="28"/>
        <v>1</v>
      </c>
      <c r="AE17" s="1001" t="b">
        <f t="shared" si="28"/>
        <v>1</v>
      </c>
      <c r="AF17" s="1001" t="b">
        <f t="shared" si="28"/>
        <v>0</v>
      </c>
      <c r="AG17" s="1001" t="b">
        <f t="shared" si="28"/>
        <v>0</v>
      </c>
      <c r="AH17" s="1001" t="b">
        <f t="shared" si="28"/>
        <v>0</v>
      </c>
      <c r="AI17" s="1001" t="b">
        <f t="shared" si="28"/>
        <v>0</v>
      </c>
      <c r="AJ17" s="1001" t="b">
        <f t="shared" si="28"/>
        <v>0</v>
      </c>
      <c r="AK17" s="1001" t="b">
        <f t="shared" si="28"/>
        <v>0</v>
      </c>
      <c r="AL17" s="1001" t="b">
        <f t="shared" si="28"/>
        <v>0</v>
      </c>
      <c r="AM17" s="1001" t="b">
        <f t="shared" si="28"/>
        <v>0</v>
      </c>
      <c r="AN17" s="1001" t="b">
        <f t="shared" si="28"/>
        <v>0</v>
      </c>
      <c r="AO17" s="1001" t="b">
        <f t="shared" si="28"/>
        <v>0</v>
      </c>
      <c r="AP17" s="1001" t="b">
        <f t="shared" si="28"/>
        <v>0</v>
      </c>
      <c r="AQ17" s="1001" t="b">
        <f t="shared" si="28"/>
        <v>0</v>
      </c>
      <c r="AR17" s="1001" t="b">
        <f t="shared" si="28"/>
        <v>0</v>
      </c>
      <c r="AS17" s="1001" t="b">
        <f t="shared" si="28"/>
        <v>0</v>
      </c>
      <c r="AT17" s="1001" t="b">
        <f t="shared" si="28"/>
        <v>0</v>
      </c>
      <c r="AU17" s="1001" t="b">
        <f t="shared" si="28"/>
        <v>0</v>
      </c>
      <c r="AV17" s="1001" t="b">
        <f t="shared" si="28"/>
        <v>0</v>
      </c>
      <c r="AW17" s="1001" t="b">
        <f t="shared" si="28"/>
        <v>0</v>
      </c>
      <c r="AX17" s="1001" t="b">
        <f t="shared" si="28"/>
        <v>0</v>
      </c>
      <c r="AY17" s="1001" t="b">
        <f t="shared" si="28"/>
        <v>0</v>
      </c>
      <c r="AZ17" s="1001" t="b">
        <f t="shared" si="28"/>
        <v>0</v>
      </c>
      <c r="BA17" s="1001" t="b">
        <f t="shared" si="28"/>
        <v>0</v>
      </c>
      <c r="BB17" s="1001" t="b">
        <f t="shared" si="28"/>
        <v>0</v>
      </c>
      <c r="BC17" s="1001" t="b">
        <f t="shared" si="28"/>
        <v>0</v>
      </c>
      <c r="BD17" s="1001" t="b">
        <f t="shared" si="28"/>
        <v>0</v>
      </c>
      <c r="BE17" s="1001" t="b">
        <f t="shared" si="28"/>
        <v>0</v>
      </c>
      <c r="BF17" s="1001" t="b">
        <f t="shared" si="28"/>
        <v>0</v>
      </c>
      <c r="BG17" s="1001" t="b">
        <f t="shared" si="28"/>
        <v>0</v>
      </c>
      <c r="BH17" s="1001" t="b">
        <f t="shared" si="28"/>
        <v>0</v>
      </c>
      <c r="BI17" s="1001" t="b">
        <f t="shared" si="28"/>
        <v>0</v>
      </c>
      <c r="BJ17" s="1001" t="b">
        <f t="shared" si="28"/>
        <v>0</v>
      </c>
      <c r="BK17" s="1001" t="b">
        <f t="shared" si="28"/>
        <v>0</v>
      </c>
      <c r="BL17" s="1001" t="b">
        <f t="shared" si="28"/>
        <v>0</v>
      </c>
      <c r="BM17" s="1001" t="b">
        <f t="shared" si="28"/>
        <v>0</v>
      </c>
      <c r="BN17" s="1001" t="b">
        <f t="shared" si="28"/>
        <v>0</v>
      </c>
      <c r="BO17" s="1001" t="b">
        <f t="shared" si="28"/>
        <v>0</v>
      </c>
      <c r="BP17" s="1001" t="b">
        <f t="shared" si="28"/>
        <v>0</v>
      </c>
      <c r="BQ17" s="1001" t="b">
        <f t="shared" si="28"/>
        <v>0</v>
      </c>
      <c r="BR17" s="1001" t="b">
        <f t="shared" si="28"/>
        <v>0</v>
      </c>
      <c r="BS17" s="1001" t="b">
        <f t="shared" si="28"/>
        <v>0</v>
      </c>
      <c r="BT17" s="1001" t="b">
        <f t="shared" ref="BT17:DW17" si="29">IF(AND(BT$7&lt;=$B17,BT$7&gt;0),TRUE,FALSE)</f>
        <v>0</v>
      </c>
      <c r="BU17" s="1001" t="b">
        <f t="shared" si="29"/>
        <v>0</v>
      </c>
      <c r="BV17" s="1001" t="b">
        <f t="shared" si="29"/>
        <v>0</v>
      </c>
      <c r="BW17" s="1001" t="b">
        <f t="shared" si="29"/>
        <v>0</v>
      </c>
      <c r="BX17" s="1001" t="b">
        <f t="shared" si="29"/>
        <v>0</v>
      </c>
      <c r="BY17" s="1001" t="b">
        <f t="shared" si="29"/>
        <v>0</v>
      </c>
      <c r="BZ17" s="1001" t="b">
        <f t="shared" si="29"/>
        <v>0</v>
      </c>
      <c r="CA17" s="1001" t="b">
        <f t="shared" si="29"/>
        <v>0</v>
      </c>
      <c r="CB17" s="1001" t="b">
        <f t="shared" si="29"/>
        <v>0</v>
      </c>
      <c r="CC17" s="1001" t="b">
        <f t="shared" si="29"/>
        <v>0</v>
      </c>
      <c r="CD17" s="1001" t="b">
        <f t="shared" si="29"/>
        <v>0</v>
      </c>
      <c r="CE17" s="1001" t="b">
        <f t="shared" si="29"/>
        <v>0</v>
      </c>
      <c r="CF17" s="1001" t="b">
        <f t="shared" si="29"/>
        <v>0</v>
      </c>
      <c r="CG17" s="1001" t="b">
        <f t="shared" si="29"/>
        <v>0</v>
      </c>
      <c r="CH17" s="1001" t="b">
        <f t="shared" si="29"/>
        <v>0</v>
      </c>
      <c r="CI17" s="1001" t="b">
        <f t="shared" si="29"/>
        <v>0</v>
      </c>
      <c r="CJ17" s="1001" t="b">
        <f t="shared" si="29"/>
        <v>0</v>
      </c>
      <c r="CK17" s="1001" t="b">
        <f t="shared" si="29"/>
        <v>0</v>
      </c>
      <c r="CL17" s="1001" t="b">
        <f t="shared" si="29"/>
        <v>0</v>
      </c>
      <c r="CM17" s="1001" t="b">
        <f t="shared" si="29"/>
        <v>0</v>
      </c>
      <c r="CN17" s="1001" t="b">
        <f t="shared" si="29"/>
        <v>0</v>
      </c>
      <c r="CO17" s="1001" t="b">
        <f t="shared" si="29"/>
        <v>0</v>
      </c>
      <c r="CP17" s="1001" t="b">
        <f t="shared" si="29"/>
        <v>0</v>
      </c>
      <c r="CQ17" s="1001" t="b">
        <f t="shared" si="29"/>
        <v>0</v>
      </c>
      <c r="CR17" s="1001" t="b">
        <f t="shared" si="29"/>
        <v>0</v>
      </c>
      <c r="CS17" s="1001" t="b">
        <f t="shared" si="29"/>
        <v>0</v>
      </c>
      <c r="CT17" s="1001" t="b">
        <f t="shared" si="29"/>
        <v>0</v>
      </c>
      <c r="CU17" s="1001" t="b">
        <f t="shared" si="29"/>
        <v>0</v>
      </c>
      <c r="CV17" s="1001" t="b">
        <f t="shared" si="29"/>
        <v>0</v>
      </c>
      <c r="CW17" s="1001" t="b">
        <f t="shared" si="29"/>
        <v>0</v>
      </c>
      <c r="CX17" s="1001" t="b">
        <f t="shared" si="29"/>
        <v>0</v>
      </c>
      <c r="CY17" s="1001" t="b">
        <f t="shared" si="29"/>
        <v>0</v>
      </c>
      <c r="CZ17" s="1001" t="b">
        <f t="shared" si="29"/>
        <v>0</v>
      </c>
      <c r="DA17" s="1001" t="b">
        <f t="shared" si="29"/>
        <v>0</v>
      </c>
      <c r="DB17" s="1001" t="b">
        <f t="shared" si="29"/>
        <v>0</v>
      </c>
      <c r="DC17" s="1001" t="b">
        <f t="shared" si="29"/>
        <v>0</v>
      </c>
      <c r="DD17" s="1001" t="b">
        <f t="shared" si="29"/>
        <v>0</v>
      </c>
      <c r="DE17" s="1001" t="b">
        <f t="shared" si="29"/>
        <v>0</v>
      </c>
      <c r="DF17" s="1001" t="b">
        <f t="shared" si="29"/>
        <v>0</v>
      </c>
      <c r="DG17" s="1001" t="b">
        <f t="shared" si="29"/>
        <v>0</v>
      </c>
      <c r="DH17" s="1001" t="b">
        <f t="shared" si="29"/>
        <v>0</v>
      </c>
      <c r="DI17" s="1001" t="b">
        <f t="shared" si="29"/>
        <v>0</v>
      </c>
      <c r="DJ17" s="1001" t="b">
        <f t="shared" si="29"/>
        <v>0</v>
      </c>
      <c r="DK17" s="1001" t="b">
        <f t="shared" si="29"/>
        <v>0</v>
      </c>
      <c r="DL17" s="1001" t="b">
        <f t="shared" si="29"/>
        <v>0</v>
      </c>
      <c r="DM17" s="1001" t="b">
        <f t="shared" si="29"/>
        <v>0</v>
      </c>
      <c r="DN17" s="1001" t="b">
        <f t="shared" si="29"/>
        <v>0</v>
      </c>
      <c r="DO17" s="1001" t="b">
        <f t="shared" si="29"/>
        <v>0</v>
      </c>
      <c r="DP17" s="1001" t="b">
        <f t="shared" si="29"/>
        <v>0</v>
      </c>
      <c r="DQ17" s="1001" t="b">
        <f t="shared" si="29"/>
        <v>0</v>
      </c>
      <c r="DR17" s="1001" t="b">
        <f t="shared" si="29"/>
        <v>0</v>
      </c>
      <c r="DS17" s="1001" t="b">
        <f t="shared" si="29"/>
        <v>0</v>
      </c>
      <c r="DT17" s="1001" t="b">
        <f t="shared" si="29"/>
        <v>0</v>
      </c>
      <c r="DU17" s="1001" t="b">
        <f t="shared" si="29"/>
        <v>0</v>
      </c>
      <c r="DV17" s="1001" t="b">
        <f t="shared" si="29"/>
        <v>0</v>
      </c>
      <c r="DW17" s="1001" t="b">
        <f t="shared" si="29"/>
        <v>0</v>
      </c>
      <c r="DX17" s="904"/>
      <c r="DY17" s="579"/>
      <c r="DZ17" s="579"/>
      <c r="EA17" s="579"/>
      <c r="EB17" s="579"/>
      <c r="EC17" s="579"/>
      <c r="ED17" s="579"/>
      <c r="EE17" s="579"/>
      <c r="EF17" s="579"/>
      <c r="EG17" s="579"/>
      <c r="EH17" s="579"/>
      <c r="EI17" s="579"/>
    </row>
    <row r="18" spans="1:139">
      <c r="B18" s="926"/>
      <c r="C18" s="926"/>
      <c r="D18" s="486"/>
      <c r="E18" s="486"/>
      <c r="G18" s="1019"/>
      <c r="H18" s="1019"/>
      <c r="I18" s="1019"/>
      <c r="J18" s="1019"/>
      <c r="K18" s="1019"/>
      <c r="L18" s="1019"/>
      <c r="M18" s="1019"/>
      <c r="N18" s="1019"/>
      <c r="O18" s="1019"/>
      <c r="P18" s="1019"/>
      <c r="Q18" s="1019"/>
      <c r="R18" s="1019"/>
      <c r="S18" s="1019"/>
      <c r="T18" s="1019"/>
      <c r="U18" s="1019"/>
      <c r="V18" s="1019"/>
      <c r="W18" s="1019"/>
      <c r="X18" s="1019"/>
      <c r="Y18" s="1019"/>
      <c r="Z18" s="1019"/>
      <c r="AA18" s="1019"/>
      <c r="AB18" s="1019"/>
      <c r="AC18" s="1019"/>
      <c r="AD18" s="1019"/>
      <c r="AE18" s="1019"/>
      <c r="AF18" s="1019"/>
      <c r="AG18" s="1019"/>
      <c r="AH18" s="1019"/>
      <c r="AI18" s="1019"/>
      <c r="AJ18" s="1019"/>
      <c r="AK18" s="1019"/>
      <c r="AL18" s="1019"/>
      <c r="AM18" s="1019"/>
      <c r="AN18" s="1019"/>
      <c r="AO18" s="1019"/>
      <c r="AP18" s="1019"/>
      <c r="AQ18" s="1019"/>
      <c r="AR18" s="1019"/>
      <c r="AS18" s="1019"/>
      <c r="AT18" s="1019"/>
      <c r="AU18" s="1019"/>
      <c r="AV18" s="1019"/>
      <c r="AW18" s="1019"/>
      <c r="AX18" s="1019"/>
      <c r="AY18" s="1019"/>
      <c r="AZ18" s="1019"/>
      <c r="BA18" s="1019"/>
      <c r="BB18" s="1019"/>
      <c r="BC18" s="1019"/>
      <c r="BD18" s="1019"/>
      <c r="BE18" s="1019"/>
      <c r="BF18" s="1019"/>
      <c r="BG18" s="1019"/>
      <c r="BH18" s="1019"/>
      <c r="BI18" s="1019"/>
      <c r="BJ18" s="1019"/>
      <c r="BK18" s="1019"/>
      <c r="BL18" s="1019"/>
      <c r="BM18" s="1019"/>
      <c r="BN18" s="1019"/>
      <c r="BO18" s="1019"/>
      <c r="BP18" s="1019"/>
      <c r="BQ18" s="1019"/>
      <c r="BR18" s="1019"/>
      <c r="BS18" s="1019"/>
      <c r="BT18" s="1019"/>
      <c r="BU18" s="1019"/>
      <c r="BV18" s="1019"/>
      <c r="BW18" s="1019"/>
      <c r="BX18" s="1019"/>
      <c r="BY18" s="1019"/>
      <c r="BZ18" s="1019"/>
      <c r="CA18" s="1019"/>
      <c r="CB18" s="1019"/>
      <c r="CC18" s="1019"/>
      <c r="CD18" s="1019"/>
      <c r="CE18" s="1019"/>
      <c r="CF18" s="1019"/>
      <c r="CG18" s="1019"/>
      <c r="CH18" s="1019"/>
      <c r="CI18" s="1019"/>
      <c r="CJ18" s="1019"/>
      <c r="CK18" s="1019"/>
      <c r="CL18" s="1019"/>
      <c r="CM18" s="1019"/>
      <c r="CN18" s="1019"/>
      <c r="CO18" s="1019"/>
      <c r="CP18" s="1019"/>
      <c r="CQ18" s="1019"/>
      <c r="CR18" s="1019"/>
      <c r="CS18" s="1019"/>
      <c r="CT18" s="1019"/>
      <c r="CU18" s="1019"/>
      <c r="CV18" s="1019"/>
      <c r="CW18" s="1019"/>
      <c r="CX18" s="1019"/>
      <c r="CY18" s="1019"/>
      <c r="CZ18" s="1019"/>
      <c r="DA18" s="1019"/>
      <c r="DB18" s="1019"/>
      <c r="DC18" s="1019"/>
      <c r="DD18" s="1019"/>
      <c r="DE18" s="1019"/>
      <c r="DF18" s="1019"/>
      <c r="DG18" s="1019"/>
      <c r="DH18" s="1019"/>
      <c r="DI18" s="1019"/>
      <c r="DJ18" s="1019"/>
      <c r="DK18" s="1019"/>
      <c r="DL18" s="1019"/>
      <c r="DM18" s="1019"/>
      <c r="DN18" s="1019"/>
      <c r="DO18" s="1019"/>
      <c r="DP18" s="1019"/>
      <c r="DQ18" s="1019"/>
      <c r="DR18" s="1019"/>
      <c r="DS18" s="1019"/>
      <c r="DT18" s="1019"/>
      <c r="DU18" s="1019"/>
      <c r="DV18" s="1019"/>
      <c r="DW18" s="1019"/>
      <c r="DX18" s="904"/>
      <c r="DY18" s="579"/>
      <c r="DZ18" s="579"/>
      <c r="EA18" s="579"/>
      <c r="EB18" s="579"/>
      <c r="EC18" s="579"/>
      <c r="ED18" s="579"/>
      <c r="EE18" s="579"/>
      <c r="EF18" s="579"/>
      <c r="EG18" s="579"/>
      <c r="EH18" s="579"/>
      <c r="EI18" s="579"/>
    </row>
    <row r="19" spans="1:139">
      <c r="A19" s="303" t="s">
        <v>1229</v>
      </c>
      <c r="B19" s="926">
        <f>Inputs!$D$179</f>
        <v>14</v>
      </c>
      <c r="C19" s="926"/>
      <c r="D19" s="637"/>
      <c r="E19" s="637"/>
      <c r="F19" s="637"/>
      <c r="G19" s="1001" t="b">
        <f>IF(AND(G8&gt;0,G8&lt;=$B$19*$B$7),TRUE,FALSE)</f>
        <v>0</v>
      </c>
      <c r="H19" s="1001" t="b">
        <f t="shared" ref="H19:AL19" si="30">IF(AND(H8&gt;0,H8&lt;=$B$19*$B$7),TRUE,FALSE)</f>
        <v>1</v>
      </c>
      <c r="I19" s="1001" t="b">
        <f t="shared" si="30"/>
        <v>1</v>
      </c>
      <c r="J19" s="1001" t="b">
        <f t="shared" si="30"/>
        <v>1</v>
      </c>
      <c r="K19" s="1001" t="b">
        <f t="shared" si="30"/>
        <v>1</v>
      </c>
      <c r="L19" s="1001" t="b">
        <f t="shared" si="30"/>
        <v>1</v>
      </c>
      <c r="M19" s="1001" t="b">
        <f t="shared" si="30"/>
        <v>1</v>
      </c>
      <c r="N19" s="1001" t="b">
        <f t="shared" si="30"/>
        <v>1</v>
      </c>
      <c r="O19" s="1001" t="b">
        <f t="shared" si="30"/>
        <v>1</v>
      </c>
      <c r="P19" s="1001" t="b">
        <f t="shared" si="30"/>
        <v>1</v>
      </c>
      <c r="Q19" s="1001" t="b">
        <f t="shared" si="30"/>
        <v>1</v>
      </c>
      <c r="R19" s="1001" t="b">
        <f t="shared" si="30"/>
        <v>1</v>
      </c>
      <c r="S19" s="1001" t="b">
        <f t="shared" si="30"/>
        <v>1</v>
      </c>
      <c r="T19" s="1001" t="b">
        <f t="shared" si="30"/>
        <v>1</v>
      </c>
      <c r="U19" s="1001" t="b">
        <f t="shared" si="30"/>
        <v>1</v>
      </c>
      <c r="V19" s="1001" t="b">
        <f t="shared" si="30"/>
        <v>1</v>
      </c>
      <c r="W19" s="1001" t="b">
        <f t="shared" si="30"/>
        <v>1</v>
      </c>
      <c r="X19" s="1001" t="b">
        <f t="shared" si="30"/>
        <v>1</v>
      </c>
      <c r="Y19" s="1001" t="b">
        <f t="shared" si="30"/>
        <v>1</v>
      </c>
      <c r="Z19" s="1001" t="b">
        <f t="shared" si="30"/>
        <v>1</v>
      </c>
      <c r="AA19" s="1001" t="b">
        <f t="shared" si="30"/>
        <v>1</v>
      </c>
      <c r="AB19" s="1001" t="b">
        <f t="shared" si="30"/>
        <v>1</v>
      </c>
      <c r="AC19" s="1001" t="b">
        <f t="shared" si="30"/>
        <v>1</v>
      </c>
      <c r="AD19" s="1001" t="b">
        <f t="shared" si="30"/>
        <v>1</v>
      </c>
      <c r="AE19" s="1001" t="b">
        <f t="shared" si="30"/>
        <v>1</v>
      </c>
      <c r="AF19" s="1001" t="b">
        <f t="shared" si="30"/>
        <v>1</v>
      </c>
      <c r="AG19" s="1001" t="b">
        <f t="shared" si="30"/>
        <v>1</v>
      </c>
      <c r="AH19" s="1001" t="b">
        <f t="shared" si="30"/>
        <v>1</v>
      </c>
      <c r="AI19" s="1001" t="b">
        <f t="shared" si="30"/>
        <v>1</v>
      </c>
      <c r="AJ19" s="1001" t="b">
        <f t="shared" si="30"/>
        <v>0</v>
      </c>
      <c r="AK19" s="1001" t="b">
        <f t="shared" si="30"/>
        <v>0</v>
      </c>
      <c r="AL19" s="1001" t="b">
        <f t="shared" si="30"/>
        <v>0</v>
      </c>
      <c r="AM19" s="1001" t="b">
        <f t="shared" ref="AM19:BR19" si="31">IF(AND(AM8&gt;0,AM8&lt;=$B$19*$B$7),TRUE,FALSE)</f>
        <v>0</v>
      </c>
      <c r="AN19" s="1001" t="b">
        <f t="shared" si="31"/>
        <v>0</v>
      </c>
      <c r="AO19" s="1001" t="b">
        <f t="shared" si="31"/>
        <v>0</v>
      </c>
      <c r="AP19" s="1001" t="b">
        <f t="shared" si="31"/>
        <v>0</v>
      </c>
      <c r="AQ19" s="1001" t="b">
        <f t="shared" si="31"/>
        <v>0</v>
      </c>
      <c r="AR19" s="1001" t="b">
        <f t="shared" si="31"/>
        <v>0</v>
      </c>
      <c r="AS19" s="1001" t="b">
        <f t="shared" si="31"/>
        <v>0</v>
      </c>
      <c r="AT19" s="1001" t="b">
        <f t="shared" si="31"/>
        <v>0</v>
      </c>
      <c r="AU19" s="1001" t="b">
        <f t="shared" si="31"/>
        <v>0</v>
      </c>
      <c r="AV19" s="1001" t="b">
        <f t="shared" si="31"/>
        <v>0</v>
      </c>
      <c r="AW19" s="1001" t="b">
        <f t="shared" si="31"/>
        <v>0</v>
      </c>
      <c r="AX19" s="1001" t="b">
        <f t="shared" si="31"/>
        <v>0</v>
      </c>
      <c r="AY19" s="1001" t="b">
        <f t="shared" si="31"/>
        <v>0</v>
      </c>
      <c r="AZ19" s="1001" t="b">
        <f t="shared" si="31"/>
        <v>0</v>
      </c>
      <c r="BA19" s="1001" t="b">
        <f t="shared" si="31"/>
        <v>0</v>
      </c>
      <c r="BB19" s="1001" t="b">
        <f t="shared" si="31"/>
        <v>0</v>
      </c>
      <c r="BC19" s="1001" t="b">
        <f t="shared" si="31"/>
        <v>0</v>
      </c>
      <c r="BD19" s="1001" t="b">
        <f t="shared" si="31"/>
        <v>0</v>
      </c>
      <c r="BE19" s="1001" t="b">
        <f t="shared" si="31"/>
        <v>0</v>
      </c>
      <c r="BF19" s="1001" t="b">
        <f t="shared" si="31"/>
        <v>0</v>
      </c>
      <c r="BG19" s="1001" t="b">
        <f t="shared" si="31"/>
        <v>0</v>
      </c>
      <c r="BH19" s="1001" t="b">
        <f t="shared" si="31"/>
        <v>0</v>
      </c>
      <c r="BI19" s="1001" t="b">
        <f t="shared" si="31"/>
        <v>0</v>
      </c>
      <c r="BJ19" s="1001" t="b">
        <f t="shared" si="31"/>
        <v>0</v>
      </c>
      <c r="BK19" s="1001" t="b">
        <f t="shared" si="31"/>
        <v>0</v>
      </c>
      <c r="BL19" s="1001" t="b">
        <f t="shared" si="31"/>
        <v>0</v>
      </c>
      <c r="BM19" s="1001" t="b">
        <f t="shared" si="31"/>
        <v>0</v>
      </c>
      <c r="BN19" s="1001" t="b">
        <f t="shared" si="31"/>
        <v>0</v>
      </c>
      <c r="BO19" s="1001" t="b">
        <f t="shared" si="31"/>
        <v>0</v>
      </c>
      <c r="BP19" s="1001" t="b">
        <f t="shared" si="31"/>
        <v>0</v>
      </c>
      <c r="BQ19" s="1001" t="b">
        <f t="shared" si="31"/>
        <v>0</v>
      </c>
      <c r="BR19" s="1001" t="b">
        <f t="shared" si="31"/>
        <v>0</v>
      </c>
      <c r="BS19" s="1001" t="b">
        <f t="shared" ref="BS19:CX19" si="32">IF(AND(BS8&gt;0,BS8&lt;=$B$19*$B$7),TRUE,FALSE)</f>
        <v>0</v>
      </c>
      <c r="BT19" s="1001" t="b">
        <f t="shared" si="32"/>
        <v>0</v>
      </c>
      <c r="BU19" s="1001" t="b">
        <f t="shared" si="32"/>
        <v>0</v>
      </c>
      <c r="BV19" s="1001" t="b">
        <f t="shared" si="32"/>
        <v>0</v>
      </c>
      <c r="BW19" s="1001" t="b">
        <f t="shared" si="32"/>
        <v>0</v>
      </c>
      <c r="BX19" s="1001" t="b">
        <f t="shared" si="32"/>
        <v>0</v>
      </c>
      <c r="BY19" s="1001" t="b">
        <f t="shared" si="32"/>
        <v>0</v>
      </c>
      <c r="BZ19" s="1001" t="b">
        <f t="shared" si="32"/>
        <v>0</v>
      </c>
      <c r="CA19" s="1001" t="b">
        <f t="shared" si="32"/>
        <v>0</v>
      </c>
      <c r="CB19" s="1001" t="b">
        <f t="shared" si="32"/>
        <v>0</v>
      </c>
      <c r="CC19" s="1001" t="b">
        <f t="shared" si="32"/>
        <v>0</v>
      </c>
      <c r="CD19" s="1001" t="b">
        <f t="shared" si="32"/>
        <v>0</v>
      </c>
      <c r="CE19" s="1001" t="b">
        <f t="shared" si="32"/>
        <v>0</v>
      </c>
      <c r="CF19" s="1001" t="b">
        <f t="shared" si="32"/>
        <v>0</v>
      </c>
      <c r="CG19" s="1001" t="b">
        <f t="shared" si="32"/>
        <v>0</v>
      </c>
      <c r="CH19" s="1001" t="b">
        <f t="shared" si="32"/>
        <v>0</v>
      </c>
      <c r="CI19" s="1001" t="b">
        <f t="shared" si="32"/>
        <v>0</v>
      </c>
      <c r="CJ19" s="1001" t="b">
        <f t="shared" si="32"/>
        <v>0</v>
      </c>
      <c r="CK19" s="1001" t="b">
        <f t="shared" si="32"/>
        <v>0</v>
      </c>
      <c r="CL19" s="1001" t="b">
        <f t="shared" si="32"/>
        <v>0</v>
      </c>
      <c r="CM19" s="1001" t="b">
        <f t="shared" si="32"/>
        <v>0</v>
      </c>
      <c r="CN19" s="1001" t="b">
        <f t="shared" si="32"/>
        <v>0</v>
      </c>
      <c r="CO19" s="1001" t="b">
        <f t="shared" si="32"/>
        <v>0</v>
      </c>
      <c r="CP19" s="1001" t="b">
        <f t="shared" si="32"/>
        <v>0</v>
      </c>
      <c r="CQ19" s="1001" t="b">
        <f t="shared" si="32"/>
        <v>0</v>
      </c>
      <c r="CR19" s="1001" t="b">
        <f t="shared" si="32"/>
        <v>0</v>
      </c>
      <c r="CS19" s="1001" t="b">
        <f t="shared" si="32"/>
        <v>0</v>
      </c>
      <c r="CT19" s="1001" t="b">
        <f t="shared" si="32"/>
        <v>0</v>
      </c>
      <c r="CU19" s="1001" t="b">
        <f t="shared" si="32"/>
        <v>0</v>
      </c>
      <c r="CV19" s="1001" t="b">
        <f t="shared" si="32"/>
        <v>0</v>
      </c>
      <c r="CW19" s="1001" t="b">
        <f t="shared" si="32"/>
        <v>0</v>
      </c>
      <c r="CX19" s="1001" t="b">
        <f t="shared" si="32"/>
        <v>0</v>
      </c>
      <c r="CY19" s="1001" t="b">
        <f t="shared" ref="CY19:DW19" si="33">IF(AND(CY8&gt;0,CY8&lt;=$B$19*$B$7),TRUE,FALSE)</f>
        <v>0</v>
      </c>
      <c r="CZ19" s="1001" t="b">
        <f t="shared" si="33"/>
        <v>0</v>
      </c>
      <c r="DA19" s="1001" t="b">
        <f t="shared" si="33"/>
        <v>0</v>
      </c>
      <c r="DB19" s="1001" t="b">
        <f t="shared" si="33"/>
        <v>0</v>
      </c>
      <c r="DC19" s="1001" t="b">
        <f t="shared" si="33"/>
        <v>0</v>
      </c>
      <c r="DD19" s="1001" t="b">
        <f t="shared" si="33"/>
        <v>0</v>
      </c>
      <c r="DE19" s="1001" t="b">
        <f t="shared" si="33"/>
        <v>0</v>
      </c>
      <c r="DF19" s="1001" t="b">
        <f t="shared" si="33"/>
        <v>0</v>
      </c>
      <c r="DG19" s="1001" t="b">
        <f t="shared" si="33"/>
        <v>0</v>
      </c>
      <c r="DH19" s="1001" t="b">
        <f t="shared" si="33"/>
        <v>0</v>
      </c>
      <c r="DI19" s="1001" t="b">
        <f t="shared" si="33"/>
        <v>0</v>
      </c>
      <c r="DJ19" s="1001" t="b">
        <f t="shared" si="33"/>
        <v>0</v>
      </c>
      <c r="DK19" s="1001" t="b">
        <f t="shared" si="33"/>
        <v>0</v>
      </c>
      <c r="DL19" s="1001" t="b">
        <f t="shared" si="33"/>
        <v>0</v>
      </c>
      <c r="DM19" s="1001" t="b">
        <f t="shared" si="33"/>
        <v>0</v>
      </c>
      <c r="DN19" s="1001" t="b">
        <f t="shared" si="33"/>
        <v>0</v>
      </c>
      <c r="DO19" s="1001" t="b">
        <f t="shared" si="33"/>
        <v>0</v>
      </c>
      <c r="DP19" s="1001" t="b">
        <f t="shared" si="33"/>
        <v>0</v>
      </c>
      <c r="DQ19" s="1001" t="b">
        <f t="shared" si="33"/>
        <v>0</v>
      </c>
      <c r="DR19" s="1001" t="b">
        <f t="shared" si="33"/>
        <v>0</v>
      </c>
      <c r="DS19" s="1001" t="b">
        <f t="shared" si="33"/>
        <v>0</v>
      </c>
      <c r="DT19" s="1001" t="b">
        <f t="shared" si="33"/>
        <v>0</v>
      </c>
      <c r="DU19" s="1001" t="b">
        <f t="shared" si="33"/>
        <v>0</v>
      </c>
      <c r="DV19" s="1001" t="b">
        <f t="shared" si="33"/>
        <v>0</v>
      </c>
      <c r="DW19" s="1001" t="b">
        <f t="shared" si="33"/>
        <v>0</v>
      </c>
      <c r="DX19" s="579"/>
    </row>
    <row r="20" spans="1:139">
      <c r="A20" s="303" t="s">
        <v>1230</v>
      </c>
      <c r="B20" s="926">
        <f>Inputs!D224</f>
        <v>14</v>
      </c>
      <c r="C20" s="926"/>
      <c r="D20" s="637"/>
      <c r="E20" s="637"/>
      <c r="F20" s="637"/>
      <c r="G20" s="1001" t="b">
        <f>IF(AND(G19,(($B$22*Inputs!$C$467)/IF($B$7=Inputs!$C$465,Inputs!$C$467,IF($B$7=Inputs!$C$467,Inputs!$C$465,Inputs!$C$466))+1)&lt;=G8,G7&lt;=$B$20,Inputs!$C$221),TRUE,FALSE)</f>
        <v>0</v>
      </c>
      <c r="H20" s="1001" t="b">
        <f>IF(AND(H19,(($B$22*Inputs!$C$467)/IF($B$7=Inputs!$C$465,Inputs!$C$467,IF($B$7=Inputs!$C$467,Inputs!$C$465,Inputs!$C$466))+1)&lt;=H8,H7&lt;=$B$20,Inputs!$C$221),TRUE,FALSE)</f>
        <v>0</v>
      </c>
      <c r="I20" s="1001" t="b">
        <f>IF(AND(I19,(($B$22*Inputs!$C$467)/IF($B$7=Inputs!$C$465,Inputs!$C$467,IF($B$7=Inputs!$C$467,Inputs!$C$465,Inputs!$C$466))+1)&lt;=I8,I7&lt;=$B$20,Inputs!$C$221),TRUE,FALSE)</f>
        <v>0</v>
      </c>
      <c r="J20" s="1001" t="b">
        <f>IF(AND(J19,(($B$22*Inputs!$C$467)/IF($B$7=Inputs!$C$465,Inputs!$C$467,IF($B$7=Inputs!$C$467,Inputs!$C$465,Inputs!$C$466))+1)&lt;=J8,J7&lt;=$B$20,Inputs!$C$221),TRUE,FALSE)</f>
        <v>0</v>
      </c>
      <c r="K20" s="1001" t="b">
        <f>IF(AND(K19,(($B$22*Inputs!$C$467)/IF($B$7=Inputs!$C$465,Inputs!$C$467,IF($B$7=Inputs!$C$467,Inputs!$C$465,Inputs!$C$466))+1)&lt;=K8,K7&lt;=$B$20,Inputs!$C$221),TRUE,FALSE)</f>
        <v>0</v>
      </c>
      <c r="L20" s="1001" t="b">
        <f>IF(AND(L19,(($B$22*Inputs!$C$467)/IF($B$7=Inputs!$C$465,Inputs!$C$467,IF($B$7=Inputs!$C$467,Inputs!$C$465,Inputs!$C$466))+1)&lt;=L8,L7&lt;=$B$20,Inputs!$C$221),TRUE,FALSE)</f>
        <v>0</v>
      </c>
      <c r="M20" s="1001" t="b">
        <f>IF(AND(M19,(($B$22*Inputs!$C$467)/IF($B$7=Inputs!$C$465,Inputs!$C$467,IF($B$7=Inputs!$C$467,Inputs!$C$465,Inputs!$C$466))+1)&lt;=M8,M7&lt;=$B$20,Inputs!$C$221),TRUE,FALSE)</f>
        <v>0</v>
      </c>
      <c r="N20" s="1001" t="b">
        <f>IF(AND(N19,(($B$22*Inputs!$C$467)/IF($B$7=Inputs!$C$465,Inputs!$C$467,IF($B$7=Inputs!$C$467,Inputs!$C$465,Inputs!$C$466))+1)&lt;=N8,N7&lt;=$B$20,Inputs!$C$221),TRUE,FALSE)</f>
        <v>0</v>
      </c>
      <c r="O20" s="1001" t="b">
        <f>IF(AND(O19,(($B$22*Inputs!$C$467)/IF($B$7=Inputs!$C$465,Inputs!$C$467,IF($B$7=Inputs!$C$467,Inputs!$C$465,Inputs!$C$466))+1)&lt;=O8,O7&lt;=$B$20,Inputs!$C$221),TRUE,FALSE)</f>
        <v>0</v>
      </c>
      <c r="P20" s="1001" t="b">
        <f>IF(AND(P19,(($B$22*Inputs!$C$467)/IF($B$7=Inputs!$C$465,Inputs!$C$467,IF($B$7=Inputs!$C$467,Inputs!$C$465,Inputs!$C$466))+1)&lt;=P8,P7&lt;=$B$20,Inputs!$C$221),TRUE,FALSE)</f>
        <v>0</v>
      </c>
      <c r="Q20" s="1001" t="b">
        <f>IF(AND(Q19,(($B$22*Inputs!$C$467)/IF($B$7=Inputs!$C$465,Inputs!$C$467,IF($B$7=Inputs!$C$467,Inputs!$C$465,Inputs!$C$466))+1)&lt;=Q8,Q7&lt;=$B$20,Inputs!$C$221),TRUE,FALSE)</f>
        <v>0</v>
      </c>
      <c r="R20" s="1001" t="b">
        <f>IF(AND(R19,(($B$22*Inputs!$C$467)/IF($B$7=Inputs!$C$465,Inputs!$C$467,IF($B$7=Inputs!$C$467,Inputs!$C$465,Inputs!$C$466))+1)&lt;=R8,R7&lt;=$B$20,Inputs!$C$221),TRUE,FALSE)</f>
        <v>0</v>
      </c>
      <c r="S20" s="1001" t="b">
        <f>IF(AND(S19,(($B$22*Inputs!$C$467)/IF($B$7=Inputs!$C$465,Inputs!$C$467,IF($B$7=Inputs!$C$467,Inputs!$C$465,Inputs!$C$466))+1)&lt;=S8,S7&lt;=$B$20,Inputs!$C$221),TRUE,FALSE)</f>
        <v>0</v>
      </c>
      <c r="T20" s="1001" t="b">
        <f>IF(AND(T19,(($B$22*Inputs!$C$467)/IF($B$7=Inputs!$C$465,Inputs!$C$467,IF($B$7=Inputs!$C$467,Inputs!$C$465,Inputs!$C$466))+1)&lt;=T8,T7&lt;=$B$20,Inputs!$C$221),TRUE,FALSE)</f>
        <v>0</v>
      </c>
      <c r="U20" s="1001" t="b">
        <f>IF(AND(U19,(($B$22*Inputs!$C$467)/IF($B$7=Inputs!$C$465,Inputs!$C$467,IF($B$7=Inputs!$C$467,Inputs!$C$465,Inputs!$C$466))+1)&lt;=U8,U7&lt;=$B$20,Inputs!$C$221),TRUE,FALSE)</f>
        <v>0</v>
      </c>
      <c r="V20" s="1001" t="b">
        <f>IF(AND(V19,(($B$22*Inputs!$C$467)/IF($B$7=Inputs!$C$465,Inputs!$C$467,IF($B$7=Inputs!$C$467,Inputs!$C$465,Inputs!$C$466))+1)&lt;=V8,V7&lt;=$B$20,Inputs!$C$221),TRUE,FALSE)</f>
        <v>0</v>
      </c>
      <c r="W20" s="1001" t="b">
        <f>IF(AND(W19,(($B$22*Inputs!$C$467)/IF($B$7=Inputs!$C$465,Inputs!$C$467,IF($B$7=Inputs!$C$467,Inputs!$C$465,Inputs!$C$466))+1)&lt;=W8,W7&lt;=$B$20,Inputs!$C$221),TRUE,FALSE)</f>
        <v>0</v>
      </c>
      <c r="X20" s="1001" t="b">
        <f>IF(AND(X19,(($B$22*Inputs!$C$467)/IF($B$7=Inputs!$C$465,Inputs!$C$467,IF($B$7=Inputs!$C$467,Inputs!$C$465,Inputs!$C$466))+1)&lt;=X8,X7&lt;=$B$20,Inputs!$C$221),TRUE,FALSE)</f>
        <v>0</v>
      </c>
      <c r="Y20" s="1001" t="b">
        <f>IF(AND(Y19,(($B$22*Inputs!$C$467)/IF($B$7=Inputs!$C$465,Inputs!$C$467,IF($B$7=Inputs!$C$467,Inputs!$C$465,Inputs!$C$466))+1)&lt;=Y8,Y7&lt;=$B$20,Inputs!$C$221),TRUE,FALSE)</f>
        <v>0</v>
      </c>
      <c r="Z20" s="1001" t="b">
        <f>IF(AND(Z19,(($B$22*Inputs!$C$467)/IF($B$7=Inputs!$C$465,Inputs!$C$467,IF($B$7=Inputs!$C$467,Inputs!$C$465,Inputs!$C$466))+1)&lt;=Z8,Z7&lt;=$B$20,Inputs!$C$221),TRUE,FALSE)</f>
        <v>0</v>
      </c>
      <c r="AA20" s="1001" t="b">
        <f>IF(AND(AA19,(($B$22*Inputs!$C$467)/IF($B$7=Inputs!$C$465,Inputs!$C$467,IF($B$7=Inputs!$C$467,Inputs!$C$465,Inputs!$C$466))+1)&lt;=AA8,AA7&lt;=$B$20,Inputs!$C$221),TRUE,FALSE)</f>
        <v>0</v>
      </c>
      <c r="AB20" s="1001" t="b">
        <f>IF(AND(AB19,(($B$22*Inputs!$C$467)/IF($B$7=Inputs!$C$465,Inputs!$C$467,IF($B$7=Inputs!$C$467,Inputs!$C$465,Inputs!$C$466))+1)&lt;=AB8,AB7&lt;=$B$20,Inputs!$C$221),TRUE,FALSE)</f>
        <v>0</v>
      </c>
      <c r="AC20" s="1001" t="b">
        <f>IF(AND(AC19,(($B$22*Inputs!$C$467)/IF($B$7=Inputs!$C$465,Inputs!$C$467,IF($B$7=Inputs!$C$467,Inputs!$C$465,Inputs!$C$466))+1)&lt;=AC8,AC7&lt;=$B$20,Inputs!$C$221),TRUE,FALSE)</f>
        <v>0</v>
      </c>
      <c r="AD20" s="1001" t="b">
        <f>IF(AND(AD19,(($B$22*Inputs!$C$467)/IF($B$7=Inputs!$C$465,Inputs!$C$467,IF($B$7=Inputs!$C$467,Inputs!$C$465,Inputs!$C$466))+1)&lt;=AD8,AD7&lt;=$B$20,Inputs!$C$221),TRUE,FALSE)</f>
        <v>0</v>
      </c>
      <c r="AE20" s="1001" t="b">
        <f>IF(AND(AE19,(($B$22*Inputs!$C$467)/IF($B$7=Inputs!$C$465,Inputs!$C$467,IF($B$7=Inputs!$C$467,Inputs!$C$465,Inputs!$C$466))+1)&lt;=AE8,AE7&lt;=$B$20,Inputs!$C$221),TRUE,FALSE)</f>
        <v>0</v>
      </c>
      <c r="AF20" s="1001" t="b">
        <f>IF(AND(AF19,(($B$22*Inputs!$C$467)/IF($B$7=Inputs!$C$465,Inputs!$C$467,IF($B$7=Inputs!$C$467,Inputs!$C$465,Inputs!$C$466))+1)&lt;=AF8,AF7&lt;=$B$20,Inputs!$C$221),TRUE,FALSE)</f>
        <v>0</v>
      </c>
      <c r="AG20" s="1001" t="b">
        <f>IF(AND(AG19,(($B$22*Inputs!$C$467)/IF($B$7=Inputs!$C$465,Inputs!$C$467,IF($B$7=Inputs!$C$467,Inputs!$C$465,Inputs!$C$466))+1)&lt;=AG8,AG7&lt;=$B$20,Inputs!$C$221),TRUE,FALSE)</f>
        <v>0</v>
      </c>
      <c r="AH20" s="1001" t="b">
        <f>IF(AND(AH19,(($B$22*Inputs!$C$467)/IF($B$7=Inputs!$C$465,Inputs!$C$467,IF($B$7=Inputs!$C$467,Inputs!$C$465,Inputs!$C$466))+1)&lt;=AH8,AH7&lt;=$B$20,Inputs!$C$221),TRUE,FALSE)</f>
        <v>0</v>
      </c>
      <c r="AI20" s="1001" t="b">
        <f>IF(AND(AI19,(($B$22*Inputs!$C$467)/IF($B$7=Inputs!$C$465,Inputs!$C$467,IF($B$7=Inputs!$C$467,Inputs!$C$465,Inputs!$C$466))+1)&lt;=AI8,AI7&lt;=$B$20,Inputs!$C$221),TRUE,FALSE)</f>
        <v>0</v>
      </c>
      <c r="AJ20" s="1001" t="b">
        <f>IF(AND(AJ19,(($B$22*Inputs!$C$467)/IF($B$7=Inputs!$C$465,Inputs!$C$467,IF($B$7=Inputs!$C$467,Inputs!$C$465,Inputs!$C$466))+1)&lt;=AJ8,AJ7&lt;=$B$20,Inputs!$C$221),TRUE,FALSE)</f>
        <v>0</v>
      </c>
      <c r="AK20" s="1001" t="b">
        <f>IF(AND(AK19,(($B$22*Inputs!$C$467)/IF($B$7=Inputs!$C$465,Inputs!$C$467,IF($B$7=Inputs!$C$467,Inputs!$C$465,Inputs!$C$466))+1)&lt;=AK8,AK7&lt;=$B$20,Inputs!$C$221),TRUE,FALSE)</f>
        <v>0</v>
      </c>
      <c r="AL20" s="1001" t="b">
        <f>IF(AND(AL19,(($B$22*Inputs!$C$467)/IF($B$7=Inputs!$C$465,Inputs!$C$467,IF($B$7=Inputs!$C$467,Inputs!$C$465,Inputs!$C$466))+1)&lt;=AL8,AL7&lt;=$B$20,Inputs!$C$221),TRUE,FALSE)</f>
        <v>0</v>
      </c>
      <c r="AM20" s="1001" t="b">
        <f>IF(AND(AM19,(($B$22*Inputs!$C$467)/IF($B$7=Inputs!$C$465,Inputs!$C$467,IF($B$7=Inputs!$C$467,Inputs!$C$465,Inputs!$C$466))+1)&lt;=AM8,AM7&lt;=$B$20,Inputs!$C$221),TRUE,FALSE)</f>
        <v>0</v>
      </c>
      <c r="AN20" s="1001" t="b">
        <f>IF(AND(AN19,(($B$22*Inputs!$C$467)/IF($B$7=Inputs!$C$465,Inputs!$C$467,IF($B$7=Inputs!$C$467,Inputs!$C$465,Inputs!$C$466))+1)&lt;=AN8,AN7&lt;=$B$20,Inputs!$C$221),TRUE,FALSE)</f>
        <v>0</v>
      </c>
      <c r="AO20" s="1001" t="b">
        <f>IF(AND(AO19,(($B$22*Inputs!$C$467)/IF($B$7=Inputs!$C$465,Inputs!$C$467,IF($B$7=Inputs!$C$467,Inputs!$C$465,Inputs!$C$466))+1)&lt;=AO8,AO7&lt;=$B$20,Inputs!$C$221),TRUE,FALSE)</f>
        <v>0</v>
      </c>
      <c r="AP20" s="1001" t="b">
        <f>IF(AND(AP19,(($B$22*Inputs!$C$467)/IF($B$7=Inputs!$C$465,Inputs!$C$467,IF($B$7=Inputs!$C$467,Inputs!$C$465,Inputs!$C$466))+1)&lt;=AP8,AP7&lt;=$B$20,Inputs!$C$221),TRUE,FALSE)</f>
        <v>0</v>
      </c>
      <c r="AQ20" s="1001" t="b">
        <f>IF(AND(AQ19,(($B$22*Inputs!$C$467)/IF($B$7=Inputs!$C$465,Inputs!$C$467,IF($B$7=Inputs!$C$467,Inputs!$C$465,Inputs!$C$466))+1)&lt;=AQ8,AQ7&lt;=$B$20,Inputs!$C$221),TRUE,FALSE)</f>
        <v>0</v>
      </c>
      <c r="AR20" s="1001" t="b">
        <f>IF(AND(AR19,(($B$22*Inputs!$C$467)/IF($B$7=Inputs!$C$465,Inputs!$C$467,IF($B$7=Inputs!$C$467,Inputs!$C$465,Inputs!$C$466))+1)&lt;=AR8,AR7&lt;=$B$20,Inputs!$C$221),TRUE,FALSE)</f>
        <v>0</v>
      </c>
      <c r="AS20" s="1001" t="b">
        <f>IF(AND(AS19,(($B$22*Inputs!$C$467)/IF($B$7=Inputs!$C$465,Inputs!$C$467,IF($B$7=Inputs!$C$467,Inputs!$C$465,Inputs!$C$466))+1)&lt;=AS8,AS7&lt;=$B$20,Inputs!$C$221),TRUE,FALSE)</f>
        <v>0</v>
      </c>
      <c r="AT20" s="1001" t="b">
        <f>IF(AND(AT19,(($B$22*Inputs!$C$467)/IF($B$7=Inputs!$C$465,Inputs!$C$467,IF($B$7=Inputs!$C$467,Inputs!$C$465,Inputs!$C$466))+1)&lt;=AT8,AT7&lt;=$B$20,Inputs!$C$221),TRUE,FALSE)</f>
        <v>0</v>
      </c>
      <c r="AU20" s="1001" t="b">
        <f>IF(AND(AU19,(($B$22*Inputs!$C$467)/IF($B$7=Inputs!$C$465,Inputs!$C$467,IF($B$7=Inputs!$C$467,Inputs!$C$465,Inputs!$C$466))+1)&lt;=AU8,AU7&lt;=$B$20,Inputs!$C$221),TRUE,FALSE)</f>
        <v>0</v>
      </c>
      <c r="AV20" s="1001" t="b">
        <f>IF(AND(AV19,(($B$22*Inputs!$C$467)/IF($B$7=Inputs!$C$465,Inputs!$C$467,IF($B$7=Inputs!$C$467,Inputs!$C$465,Inputs!$C$466))+1)&lt;=AV8,AV7&lt;=$B$20,Inputs!$C$221),TRUE,FALSE)</f>
        <v>0</v>
      </c>
      <c r="AW20" s="1001" t="b">
        <f>IF(AND(AW19,(($B$22*Inputs!$C$467)/IF($B$7=Inputs!$C$465,Inputs!$C$467,IF($B$7=Inputs!$C$467,Inputs!$C$465,Inputs!$C$466))+1)&lt;=AW8,AW7&lt;=$B$20,Inputs!$C$221),TRUE,FALSE)</f>
        <v>0</v>
      </c>
      <c r="AX20" s="1001" t="b">
        <f>IF(AND(AX19,(($B$22*Inputs!$C$467)/IF($B$7=Inputs!$C$465,Inputs!$C$467,IF($B$7=Inputs!$C$467,Inputs!$C$465,Inputs!$C$466))+1)&lt;=AX8,AX7&lt;=$B$20,Inputs!$C$221),TRUE,FALSE)</f>
        <v>0</v>
      </c>
      <c r="AY20" s="1001" t="b">
        <f>IF(AND(AY19,(($B$22*Inputs!$C$467)/IF($B$7=Inputs!$C$465,Inputs!$C$467,IF($B$7=Inputs!$C$467,Inputs!$C$465,Inputs!$C$466))+1)&lt;=AY8,AY7&lt;=$B$20,Inputs!$C$221),TRUE,FALSE)</f>
        <v>0</v>
      </c>
      <c r="AZ20" s="1001" t="b">
        <f>IF(AND(AZ19,(($B$22*Inputs!$C$467)/IF($B$7=Inputs!$C$465,Inputs!$C$467,IF($B$7=Inputs!$C$467,Inputs!$C$465,Inputs!$C$466))+1)&lt;=AZ8,AZ7&lt;=$B$20,Inputs!$C$221),TRUE,FALSE)</f>
        <v>0</v>
      </c>
      <c r="BA20" s="1001" t="b">
        <f>IF(AND(BA19,(($B$22*Inputs!$C$467)/IF($B$7=Inputs!$C$465,Inputs!$C$467,IF($B$7=Inputs!$C$467,Inputs!$C$465,Inputs!$C$466))+1)&lt;=BA8,BA7&lt;=$B$20,Inputs!$C$221),TRUE,FALSE)</f>
        <v>0</v>
      </c>
      <c r="BB20" s="1001" t="b">
        <f>IF(AND(BB19,(($B$22*Inputs!$C$467)/IF($B$7=Inputs!$C$465,Inputs!$C$467,IF($B$7=Inputs!$C$467,Inputs!$C$465,Inputs!$C$466))+1)&lt;=BB8,BB7&lt;=$B$20,Inputs!$C$221),TRUE,FALSE)</f>
        <v>0</v>
      </c>
      <c r="BC20" s="1001" t="b">
        <f>IF(AND(BC19,(($B$22*Inputs!$C$467)/IF($B$7=Inputs!$C$465,Inputs!$C$467,IF($B$7=Inputs!$C$467,Inputs!$C$465,Inputs!$C$466))+1)&lt;=BC8,BC7&lt;=$B$20,Inputs!$C$221),TRUE,FALSE)</f>
        <v>0</v>
      </c>
      <c r="BD20" s="1001" t="b">
        <f>IF(AND(BD19,(($B$22*Inputs!$C$467)/IF($B$7=Inputs!$C$465,Inputs!$C$467,IF($B$7=Inputs!$C$467,Inputs!$C$465,Inputs!$C$466))+1)&lt;=BD8,BD7&lt;=$B$20,Inputs!$C$221),TRUE,FALSE)</f>
        <v>0</v>
      </c>
      <c r="BE20" s="1001" t="b">
        <f>IF(AND(BE19,(($B$22*Inputs!$C$467)/IF($B$7=Inputs!$C$465,Inputs!$C$467,IF($B$7=Inputs!$C$467,Inputs!$C$465,Inputs!$C$466))+1)&lt;=BE8,BE7&lt;=$B$20,Inputs!$C$221),TRUE,FALSE)</f>
        <v>0</v>
      </c>
      <c r="BF20" s="1001" t="b">
        <f>IF(AND(BF19,(($B$22*Inputs!$C$467)/IF($B$7=Inputs!$C$465,Inputs!$C$467,IF($B$7=Inputs!$C$467,Inputs!$C$465,Inputs!$C$466))+1)&lt;=BF8,BF7&lt;=$B$20,Inputs!$C$221),TRUE,FALSE)</f>
        <v>0</v>
      </c>
      <c r="BG20" s="1001" t="b">
        <f>IF(AND(BG19,(($B$22*Inputs!$C$467)/IF($B$7=Inputs!$C$465,Inputs!$C$467,IF($B$7=Inputs!$C$467,Inputs!$C$465,Inputs!$C$466))+1)&lt;=BG8,BG7&lt;=$B$20,Inputs!$C$221),TRUE,FALSE)</f>
        <v>0</v>
      </c>
      <c r="BH20" s="1001" t="b">
        <f>IF(AND(BH19,(($B$22*Inputs!$C$467)/IF($B$7=Inputs!$C$465,Inputs!$C$467,IF($B$7=Inputs!$C$467,Inputs!$C$465,Inputs!$C$466))+1)&lt;=BH8,BH7&lt;=$B$20,Inputs!$C$221),TRUE,FALSE)</f>
        <v>0</v>
      </c>
      <c r="BI20" s="1001" t="b">
        <f>IF(AND(BI19,(($B$22*Inputs!$C$467)/IF($B$7=Inputs!$C$465,Inputs!$C$467,IF($B$7=Inputs!$C$467,Inputs!$C$465,Inputs!$C$466))+1)&lt;=BI8,BI7&lt;=$B$20,Inputs!$C$221),TRUE,FALSE)</f>
        <v>0</v>
      </c>
      <c r="BJ20" s="1001" t="b">
        <f>IF(AND(BJ19,(($B$22*Inputs!$C$467)/IF($B$7=Inputs!$C$465,Inputs!$C$467,IF($B$7=Inputs!$C$467,Inputs!$C$465,Inputs!$C$466))+1)&lt;=BJ8,BJ7&lt;=$B$20,Inputs!$C$221),TRUE,FALSE)</f>
        <v>0</v>
      </c>
      <c r="BK20" s="1001" t="b">
        <f>IF(AND(BK19,(($B$22*Inputs!$C$467)/IF($B$7=Inputs!$C$465,Inputs!$C$467,IF($B$7=Inputs!$C$467,Inputs!$C$465,Inputs!$C$466))+1)&lt;=BK8,BK7&lt;=$B$20,Inputs!$C$221),TRUE,FALSE)</f>
        <v>0</v>
      </c>
      <c r="BL20" s="1001" t="b">
        <f>IF(AND(BL19,(($B$22*Inputs!$C$467)/IF($B$7=Inputs!$C$465,Inputs!$C$467,IF($B$7=Inputs!$C$467,Inputs!$C$465,Inputs!$C$466))+1)&lt;=BL8,BL7&lt;=$B$20,Inputs!$C$221),TRUE,FALSE)</f>
        <v>0</v>
      </c>
      <c r="BM20" s="1001" t="b">
        <f>IF(AND(BM19,(($B$22*Inputs!$C$467)/IF($B$7=Inputs!$C$465,Inputs!$C$467,IF($B$7=Inputs!$C$467,Inputs!$C$465,Inputs!$C$466))+1)&lt;=BM8,BM7&lt;=$B$20,Inputs!$C$221),TRUE,FALSE)</f>
        <v>0</v>
      </c>
      <c r="BN20" s="1001" t="b">
        <f>IF(AND(BN19,(($B$22*Inputs!$C$467)/IF($B$7=Inputs!$C$465,Inputs!$C$467,IF($B$7=Inputs!$C$467,Inputs!$C$465,Inputs!$C$466))+1)&lt;=BN8,BN7&lt;=$B$20,Inputs!$C$221),TRUE,FALSE)</f>
        <v>0</v>
      </c>
      <c r="BO20" s="1001" t="b">
        <f>IF(AND(BO19,(($B$22*Inputs!$C$467)/IF($B$7=Inputs!$C$465,Inputs!$C$467,IF($B$7=Inputs!$C$467,Inputs!$C$465,Inputs!$C$466))+1)&lt;=BO8,BO7&lt;=$B$20,Inputs!$C$221),TRUE,FALSE)</f>
        <v>0</v>
      </c>
      <c r="BP20" s="1001" t="b">
        <f>IF(AND(BP19,(($B$22*Inputs!$C$467)/IF($B$7=Inputs!$C$465,Inputs!$C$467,IF($B$7=Inputs!$C$467,Inputs!$C$465,Inputs!$C$466))+1)&lt;=BP8,BP7&lt;=$B$20,Inputs!$C$221),TRUE,FALSE)</f>
        <v>0</v>
      </c>
      <c r="BQ20" s="1001" t="b">
        <f>IF(AND(BQ19,(($B$22*Inputs!$C$467)/IF($B$7=Inputs!$C$465,Inputs!$C$467,IF($B$7=Inputs!$C$467,Inputs!$C$465,Inputs!$C$466))+1)&lt;=BQ8,BQ7&lt;=$B$20,Inputs!$C$221),TRUE,FALSE)</f>
        <v>0</v>
      </c>
      <c r="BR20" s="1001" t="b">
        <f>IF(AND(BR19,(($B$22*Inputs!$C$467)/IF($B$7=Inputs!$C$465,Inputs!$C$467,IF($B$7=Inputs!$C$467,Inputs!$C$465,Inputs!$C$466))+1)&lt;=BR8,BR7&lt;=$B$20,Inputs!$C$221),TRUE,FALSE)</f>
        <v>0</v>
      </c>
      <c r="BS20" s="1001" t="b">
        <f>IF(AND(BS19,(($B$22*Inputs!$C$467)/IF($B$7=Inputs!$C$465,Inputs!$C$467,IF($B$7=Inputs!$C$467,Inputs!$C$465,Inputs!$C$466))+1)&lt;=BS8,BS7&lt;=$B$20,Inputs!$C$221),TRUE,FALSE)</f>
        <v>0</v>
      </c>
      <c r="BT20" s="1001" t="b">
        <f>IF(AND(BT19,(($B$22*Inputs!$C$467)/IF($B$7=Inputs!$C$465,Inputs!$C$467,IF($B$7=Inputs!$C$467,Inputs!$C$465,Inputs!$C$466))+1)&lt;=BT8,BT7&lt;=$B$20,Inputs!$C$221),TRUE,FALSE)</f>
        <v>0</v>
      </c>
      <c r="BU20" s="1001" t="b">
        <f>IF(AND(BU19,(($B$22*Inputs!$C$467)/IF($B$7=Inputs!$C$465,Inputs!$C$467,IF($B$7=Inputs!$C$467,Inputs!$C$465,Inputs!$C$466))+1)&lt;=BU8,BU7&lt;=$B$20,Inputs!$C$221),TRUE,FALSE)</f>
        <v>0</v>
      </c>
      <c r="BV20" s="1001" t="b">
        <f>IF(AND(BV19,(($B$22*Inputs!$C$467)/IF($B$7=Inputs!$C$465,Inputs!$C$467,IF($B$7=Inputs!$C$467,Inputs!$C$465,Inputs!$C$466))+1)&lt;=BV8,BV7&lt;=$B$20,Inputs!$C$221),TRUE,FALSE)</f>
        <v>0</v>
      </c>
      <c r="BW20" s="1001" t="b">
        <f>IF(AND(BW19,(($B$22*Inputs!$C$467)/IF($B$7=Inputs!$C$465,Inputs!$C$467,IF($B$7=Inputs!$C$467,Inputs!$C$465,Inputs!$C$466))+1)&lt;=BW8,BW7&lt;=$B$20,Inputs!$C$221),TRUE,FALSE)</f>
        <v>0</v>
      </c>
      <c r="BX20" s="1001" t="b">
        <f>IF(AND(BX19,(($B$22*Inputs!$C$467)/IF($B$7=Inputs!$C$465,Inputs!$C$467,IF($B$7=Inputs!$C$467,Inputs!$C$465,Inputs!$C$466))+1)&lt;=BX8,BX7&lt;=$B$20,Inputs!$C$221),TRUE,FALSE)</f>
        <v>0</v>
      </c>
      <c r="BY20" s="1001" t="b">
        <f>IF(AND(BY19,(($B$22*Inputs!$C$467)/IF($B$7=Inputs!$C$465,Inputs!$C$467,IF($B$7=Inputs!$C$467,Inputs!$C$465,Inputs!$C$466))+1)&lt;=BY8,BY7&lt;=$B$20,Inputs!$C$221),TRUE,FALSE)</f>
        <v>0</v>
      </c>
      <c r="BZ20" s="1001" t="b">
        <f>IF(AND(BZ19,(($B$22*Inputs!$C$467)/IF($B$7=Inputs!$C$465,Inputs!$C$467,IF($B$7=Inputs!$C$467,Inputs!$C$465,Inputs!$C$466))+1)&lt;=BZ8,BZ7&lt;=$B$20,Inputs!$C$221),TRUE,FALSE)</f>
        <v>0</v>
      </c>
      <c r="CA20" s="1001" t="b">
        <f>IF(AND(CA19,(($B$22*Inputs!$C$467)/IF($B$7=Inputs!$C$465,Inputs!$C$467,IF($B$7=Inputs!$C$467,Inputs!$C$465,Inputs!$C$466))+1)&lt;=CA8,CA7&lt;=$B$20,Inputs!$C$221),TRUE,FALSE)</f>
        <v>0</v>
      </c>
      <c r="CB20" s="1001" t="b">
        <f>IF(AND(CB19,(($B$22*Inputs!$C$467)/IF($B$7=Inputs!$C$465,Inputs!$C$467,IF($B$7=Inputs!$C$467,Inputs!$C$465,Inputs!$C$466))+1)&lt;=CB8,CB7&lt;=$B$20,Inputs!$C$221),TRUE,FALSE)</f>
        <v>0</v>
      </c>
      <c r="CC20" s="1001" t="b">
        <f>IF(AND(CC19,(($B$22*Inputs!$C$467)/IF($B$7=Inputs!$C$465,Inputs!$C$467,IF($B$7=Inputs!$C$467,Inputs!$C$465,Inputs!$C$466))+1)&lt;=CC8,CC7&lt;=$B$20,Inputs!$C$221),TRUE,FALSE)</f>
        <v>0</v>
      </c>
      <c r="CD20" s="1001" t="b">
        <f>IF(AND(CD19,(($B$22*Inputs!$C$467)/IF($B$7=Inputs!$C$465,Inputs!$C$467,IF($B$7=Inputs!$C$467,Inputs!$C$465,Inputs!$C$466))+1)&lt;=CD8,CD7&lt;=$B$20,Inputs!$C$221),TRUE,FALSE)</f>
        <v>0</v>
      </c>
      <c r="CE20" s="1001" t="b">
        <f>IF(AND(CE19,(($B$22*Inputs!$C$467)/IF($B$7=Inputs!$C$465,Inputs!$C$467,IF($B$7=Inputs!$C$467,Inputs!$C$465,Inputs!$C$466))+1)&lt;=CE8,CE7&lt;=$B$20,Inputs!$C$221),TRUE,FALSE)</f>
        <v>0</v>
      </c>
      <c r="CF20" s="1001" t="b">
        <f>IF(AND(CF19,(($B$22*Inputs!$C$467)/IF($B$7=Inputs!$C$465,Inputs!$C$467,IF($B$7=Inputs!$C$467,Inputs!$C$465,Inputs!$C$466))+1)&lt;=CF8,CF7&lt;=$B$20,Inputs!$C$221),TRUE,FALSE)</f>
        <v>0</v>
      </c>
      <c r="CG20" s="1001" t="b">
        <f>IF(AND(CG19,(($B$22*Inputs!$C$467)/IF($B$7=Inputs!$C$465,Inputs!$C$467,IF($B$7=Inputs!$C$467,Inputs!$C$465,Inputs!$C$466))+1)&lt;=CG8,CG7&lt;=$B$20,Inputs!$C$221),TRUE,FALSE)</f>
        <v>0</v>
      </c>
      <c r="CH20" s="1001" t="b">
        <f>IF(AND(CH19,(($B$22*Inputs!$C$467)/IF($B$7=Inputs!$C$465,Inputs!$C$467,IF($B$7=Inputs!$C$467,Inputs!$C$465,Inputs!$C$466))+1)&lt;=CH8,CH7&lt;=$B$20,Inputs!$C$221),TRUE,FALSE)</f>
        <v>0</v>
      </c>
      <c r="CI20" s="1001" t="b">
        <f>IF(AND(CI19,(($B$22*Inputs!$C$467)/IF($B$7=Inputs!$C$465,Inputs!$C$467,IF($B$7=Inputs!$C$467,Inputs!$C$465,Inputs!$C$466))+1)&lt;=CI8,CI7&lt;=$B$20,Inputs!$C$221),TRUE,FALSE)</f>
        <v>0</v>
      </c>
      <c r="CJ20" s="1001" t="b">
        <f>IF(AND(CJ19,(($B$22*Inputs!$C$467)/IF($B$7=Inputs!$C$465,Inputs!$C$467,IF($B$7=Inputs!$C$467,Inputs!$C$465,Inputs!$C$466))+1)&lt;=CJ8,CJ7&lt;=$B$20,Inputs!$C$221),TRUE,FALSE)</f>
        <v>0</v>
      </c>
      <c r="CK20" s="1001" t="b">
        <f>IF(AND(CK19,(($B$22*Inputs!$C$467)/IF($B$7=Inputs!$C$465,Inputs!$C$467,IF($B$7=Inputs!$C$467,Inputs!$C$465,Inputs!$C$466))+1)&lt;=CK8,CK7&lt;=$B$20,Inputs!$C$221),TRUE,FALSE)</f>
        <v>0</v>
      </c>
      <c r="CL20" s="1001" t="b">
        <f>IF(AND(CL19,(($B$22*Inputs!$C$467)/IF($B$7=Inputs!$C$465,Inputs!$C$467,IF($B$7=Inputs!$C$467,Inputs!$C$465,Inputs!$C$466))+1)&lt;=CL8,CL7&lt;=$B$20,Inputs!$C$221),TRUE,FALSE)</f>
        <v>0</v>
      </c>
      <c r="CM20" s="1001" t="b">
        <f>IF(AND(CM19,(($B$22*Inputs!$C$467)/IF($B$7=Inputs!$C$465,Inputs!$C$467,IF($B$7=Inputs!$C$467,Inputs!$C$465,Inputs!$C$466))+1)&lt;=CM8,CM7&lt;=$B$20,Inputs!$C$221),TRUE,FALSE)</f>
        <v>0</v>
      </c>
      <c r="CN20" s="1001" t="b">
        <f>IF(AND(CN19,(($B$22*Inputs!$C$467)/IF($B$7=Inputs!$C$465,Inputs!$C$467,IF($B$7=Inputs!$C$467,Inputs!$C$465,Inputs!$C$466))+1)&lt;=CN8,CN7&lt;=$B$20,Inputs!$C$221),TRUE,FALSE)</f>
        <v>0</v>
      </c>
      <c r="CO20" s="1001" t="b">
        <f>IF(AND(CO19,(($B$22*Inputs!$C$467)/IF($B$7=Inputs!$C$465,Inputs!$C$467,IF($B$7=Inputs!$C$467,Inputs!$C$465,Inputs!$C$466))+1)&lt;=CO8,CO7&lt;=$B$20,Inputs!$C$221),TRUE,FALSE)</f>
        <v>0</v>
      </c>
      <c r="CP20" s="1001" t="b">
        <f>IF(AND(CP19,(($B$22*Inputs!$C$467)/IF($B$7=Inputs!$C$465,Inputs!$C$467,IF($B$7=Inputs!$C$467,Inputs!$C$465,Inputs!$C$466))+1)&lt;=CP8,CP7&lt;=$B$20,Inputs!$C$221),TRUE,FALSE)</f>
        <v>0</v>
      </c>
      <c r="CQ20" s="1001" t="b">
        <f>IF(AND(CQ19,(($B$22*Inputs!$C$467)/IF($B$7=Inputs!$C$465,Inputs!$C$467,IF($B$7=Inputs!$C$467,Inputs!$C$465,Inputs!$C$466))+1)&lt;=CQ8,CQ7&lt;=$B$20,Inputs!$C$221),TRUE,FALSE)</f>
        <v>0</v>
      </c>
      <c r="CR20" s="1001" t="b">
        <f>IF(AND(CR19,(($B$22*Inputs!$C$467)/IF($B$7=Inputs!$C$465,Inputs!$C$467,IF($B$7=Inputs!$C$467,Inputs!$C$465,Inputs!$C$466))+1)&lt;=CR8,CR7&lt;=$B$20,Inputs!$C$221),TRUE,FALSE)</f>
        <v>0</v>
      </c>
      <c r="CS20" s="1001" t="b">
        <f>IF(AND(CS19,(($B$22*Inputs!$C$467)/IF($B$7=Inputs!$C$465,Inputs!$C$467,IF($B$7=Inputs!$C$467,Inputs!$C$465,Inputs!$C$466))+1)&lt;=CS8,CS7&lt;=$B$20,Inputs!$C$221),TRUE,FALSE)</f>
        <v>0</v>
      </c>
      <c r="CT20" s="1001" t="b">
        <f>IF(AND(CT19,(($B$22*Inputs!$C$467)/IF($B$7=Inputs!$C$465,Inputs!$C$467,IF($B$7=Inputs!$C$467,Inputs!$C$465,Inputs!$C$466))+1)&lt;=CT8,CT7&lt;=$B$20,Inputs!$C$221),TRUE,FALSE)</f>
        <v>0</v>
      </c>
      <c r="CU20" s="1001" t="b">
        <f>IF(AND(CU19,(($B$22*Inputs!$C$467)/IF($B$7=Inputs!$C$465,Inputs!$C$467,IF($B$7=Inputs!$C$467,Inputs!$C$465,Inputs!$C$466))+1)&lt;=CU8,CU7&lt;=$B$20,Inputs!$C$221),TRUE,FALSE)</f>
        <v>0</v>
      </c>
      <c r="CV20" s="1001" t="b">
        <f>IF(AND(CV19,(($B$22*Inputs!$C$467)/IF($B$7=Inputs!$C$465,Inputs!$C$467,IF($B$7=Inputs!$C$467,Inputs!$C$465,Inputs!$C$466))+1)&lt;=CV8,CV7&lt;=$B$20,Inputs!$C$221),TRUE,FALSE)</f>
        <v>0</v>
      </c>
      <c r="CW20" s="1001" t="b">
        <f>IF(AND(CW19,(($B$22*Inputs!$C$467)/IF($B$7=Inputs!$C$465,Inputs!$C$467,IF($B$7=Inputs!$C$467,Inputs!$C$465,Inputs!$C$466))+1)&lt;=CW8,CW7&lt;=$B$20,Inputs!$C$221),TRUE,FALSE)</f>
        <v>0</v>
      </c>
      <c r="CX20" s="1001" t="b">
        <f>IF(AND(CX19,(($B$22*Inputs!$C$467)/IF($B$7=Inputs!$C$465,Inputs!$C$467,IF($B$7=Inputs!$C$467,Inputs!$C$465,Inputs!$C$466))+1)&lt;=CX8,CX7&lt;=$B$20,Inputs!$C$221),TRUE,FALSE)</f>
        <v>0</v>
      </c>
      <c r="CY20" s="1001" t="b">
        <f>IF(AND(CY19,(($B$22*Inputs!$C$467)/IF($B$7=Inputs!$C$465,Inputs!$C$467,IF($B$7=Inputs!$C$467,Inputs!$C$465,Inputs!$C$466))+1)&lt;=CY8,CY7&lt;=$B$20,Inputs!$C$221),TRUE,FALSE)</f>
        <v>0</v>
      </c>
      <c r="CZ20" s="1001" t="b">
        <f>IF(AND(CZ19,(($B$22*Inputs!$C$467)/IF($B$7=Inputs!$C$465,Inputs!$C$467,IF($B$7=Inputs!$C$467,Inputs!$C$465,Inputs!$C$466))+1)&lt;=CZ8,CZ7&lt;=$B$20,Inputs!$C$221),TRUE,FALSE)</f>
        <v>0</v>
      </c>
      <c r="DA20" s="1001" t="b">
        <f>IF(AND(DA19,(($B$22*Inputs!$C$467)/IF($B$7=Inputs!$C$465,Inputs!$C$467,IF($B$7=Inputs!$C$467,Inputs!$C$465,Inputs!$C$466))+1)&lt;=DA8,DA7&lt;=$B$20,Inputs!$C$221),TRUE,FALSE)</f>
        <v>0</v>
      </c>
      <c r="DB20" s="1001" t="b">
        <f>IF(AND(DB19,(($B$22*Inputs!$C$467)/IF($B$7=Inputs!$C$465,Inputs!$C$467,IF($B$7=Inputs!$C$467,Inputs!$C$465,Inputs!$C$466))+1)&lt;=DB8,DB7&lt;=$B$20,Inputs!$C$221),TRUE,FALSE)</f>
        <v>0</v>
      </c>
      <c r="DC20" s="1001" t="b">
        <f>IF(AND(DC19,(($B$22*Inputs!$C$467)/IF($B$7=Inputs!$C$465,Inputs!$C$467,IF($B$7=Inputs!$C$467,Inputs!$C$465,Inputs!$C$466))+1)&lt;=DC8,DC7&lt;=$B$20,Inputs!$C$221),TRUE,FALSE)</f>
        <v>0</v>
      </c>
      <c r="DD20" s="1001" t="b">
        <f>IF(AND(DD19,(($B$22*Inputs!$C$467)/IF($B$7=Inputs!$C$465,Inputs!$C$467,IF($B$7=Inputs!$C$467,Inputs!$C$465,Inputs!$C$466))+1)&lt;=DD8,DD7&lt;=$B$20,Inputs!$C$221),TRUE,FALSE)</f>
        <v>0</v>
      </c>
      <c r="DE20" s="1001" t="b">
        <f>IF(AND(DE19,(($B$22*Inputs!$C$467)/IF($B$7=Inputs!$C$465,Inputs!$C$467,IF($B$7=Inputs!$C$467,Inputs!$C$465,Inputs!$C$466))+1)&lt;=DE8,DE7&lt;=$B$20,Inputs!$C$221),TRUE,FALSE)</f>
        <v>0</v>
      </c>
      <c r="DF20" s="1001" t="b">
        <f>IF(AND(DF19,(($B$22*Inputs!$C$467)/IF($B$7=Inputs!$C$465,Inputs!$C$467,IF($B$7=Inputs!$C$467,Inputs!$C$465,Inputs!$C$466))+1)&lt;=DF8,DF7&lt;=$B$20,Inputs!$C$221),TRUE,FALSE)</f>
        <v>0</v>
      </c>
      <c r="DG20" s="1001" t="b">
        <f>IF(AND(DG19,(($B$22*Inputs!$C$467)/IF($B$7=Inputs!$C$465,Inputs!$C$467,IF($B$7=Inputs!$C$467,Inputs!$C$465,Inputs!$C$466))+1)&lt;=DG8,DG7&lt;=$B$20,Inputs!$C$221),TRUE,FALSE)</f>
        <v>0</v>
      </c>
      <c r="DH20" s="1001" t="b">
        <f>IF(AND(DH19,(($B$22*Inputs!$C$467)/IF($B$7=Inputs!$C$465,Inputs!$C$467,IF($B$7=Inputs!$C$467,Inputs!$C$465,Inputs!$C$466))+1)&lt;=DH8,DH7&lt;=$B$20,Inputs!$C$221),TRUE,FALSE)</f>
        <v>0</v>
      </c>
      <c r="DI20" s="1001" t="b">
        <f>IF(AND(DI19,(($B$22*Inputs!$C$467)/IF($B$7=Inputs!$C$465,Inputs!$C$467,IF($B$7=Inputs!$C$467,Inputs!$C$465,Inputs!$C$466))+1)&lt;=DI8,DI7&lt;=$B$20,Inputs!$C$221),TRUE,FALSE)</f>
        <v>0</v>
      </c>
      <c r="DJ20" s="1001" t="b">
        <f>IF(AND(DJ19,(($B$22*Inputs!$C$467)/IF($B$7=Inputs!$C$465,Inputs!$C$467,IF($B$7=Inputs!$C$467,Inputs!$C$465,Inputs!$C$466))+1)&lt;=DJ8,DJ7&lt;=$B$20,Inputs!$C$221),TRUE,FALSE)</f>
        <v>0</v>
      </c>
      <c r="DK20" s="1001" t="b">
        <f>IF(AND(DK19,(($B$22*Inputs!$C$467)/IF($B$7=Inputs!$C$465,Inputs!$C$467,IF($B$7=Inputs!$C$467,Inputs!$C$465,Inputs!$C$466))+1)&lt;=DK8,DK7&lt;=$B$20,Inputs!$C$221),TRUE,FALSE)</f>
        <v>0</v>
      </c>
      <c r="DL20" s="1001" t="b">
        <f>IF(AND(DL19,(($B$22*Inputs!$C$467)/IF($B$7=Inputs!$C$465,Inputs!$C$467,IF($B$7=Inputs!$C$467,Inputs!$C$465,Inputs!$C$466))+1)&lt;=DL8,DL7&lt;=$B$20,Inputs!$C$221),TRUE,FALSE)</f>
        <v>0</v>
      </c>
      <c r="DM20" s="1001" t="b">
        <f>IF(AND(DM19,(($B$22*Inputs!$C$467)/IF($B$7=Inputs!$C$465,Inputs!$C$467,IF($B$7=Inputs!$C$467,Inputs!$C$465,Inputs!$C$466))+1)&lt;=DM8,DM7&lt;=$B$20,Inputs!$C$221),TRUE,FALSE)</f>
        <v>0</v>
      </c>
      <c r="DN20" s="1001" t="b">
        <f>IF(AND(DN19,(($B$22*Inputs!$C$467)/IF($B$7=Inputs!$C$465,Inputs!$C$467,IF($B$7=Inputs!$C$467,Inputs!$C$465,Inputs!$C$466))+1)&lt;=DN8,DN7&lt;=$B$20,Inputs!$C$221),TRUE,FALSE)</f>
        <v>0</v>
      </c>
      <c r="DO20" s="1001" t="b">
        <f>IF(AND(DO19,(($B$22*Inputs!$C$467)/IF($B$7=Inputs!$C$465,Inputs!$C$467,IF($B$7=Inputs!$C$467,Inputs!$C$465,Inputs!$C$466))+1)&lt;=DO8,DO7&lt;=$B$20,Inputs!$C$221),TRUE,FALSE)</f>
        <v>0</v>
      </c>
      <c r="DP20" s="1001" t="b">
        <f>IF(AND(DP19,(($B$22*Inputs!$C$467)/IF($B$7=Inputs!$C$465,Inputs!$C$467,IF($B$7=Inputs!$C$467,Inputs!$C$465,Inputs!$C$466))+1)&lt;=DP8,DP7&lt;=$B$20,Inputs!$C$221),TRUE,FALSE)</f>
        <v>0</v>
      </c>
      <c r="DQ20" s="1001" t="b">
        <f>IF(AND(DQ19,(($B$22*Inputs!$C$467)/IF($B$7=Inputs!$C$465,Inputs!$C$467,IF($B$7=Inputs!$C$467,Inputs!$C$465,Inputs!$C$466))+1)&lt;=DQ8,DQ7&lt;=$B$20,Inputs!$C$221),TRUE,FALSE)</f>
        <v>0</v>
      </c>
      <c r="DR20" s="1001" t="b">
        <f>IF(AND(DR19,(($B$22*Inputs!$C$467)/IF($B$7=Inputs!$C$465,Inputs!$C$467,IF($B$7=Inputs!$C$467,Inputs!$C$465,Inputs!$C$466))+1)&lt;=DR8,DR7&lt;=$B$20,Inputs!$C$221),TRUE,FALSE)</f>
        <v>0</v>
      </c>
      <c r="DS20" s="1001" t="b">
        <f>IF(AND(DS19,(($B$22*Inputs!$C$467)/IF($B$7=Inputs!$C$465,Inputs!$C$467,IF($B$7=Inputs!$C$467,Inputs!$C$465,Inputs!$C$466))+1)&lt;=DS8,DS7&lt;=$B$20,Inputs!$C$221),TRUE,FALSE)</f>
        <v>0</v>
      </c>
      <c r="DT20" s="1001" t="b">
        <f>IF(AND(DT19,(($B$22*Inputs!$C$467)/IF($B$7=Inputs!$C$465,Inputs!$C$467,IF($B$7=Inputs!$C$467,Inputs!$C$465,Inputs!$C$466))+1)&lt;=DT8,DT7&lt;=$B$20,Inputs!$C$221),TRUE,FALSE)</f>
        <v>0</v>
      </c>
      <c r="DU20" s="1001" t="b">
        <f>IF(AND(DU19,(($B$22*Inputs!$C$467)/IF($B$7=Inputs!$C$465,Inputs!$C$467,IF($B$7=Inputs!$C$467,Inputs!$C$465,Inputs!$C$466))+1)&lt;=DU8,DU7&lt;=$B$20,Inputs!$C$221),TRUE,FALSE)</f>
        <v>0</v>
      </c>
      <c r="DV20" s="1001" t="b">
        <f>IF(AND(DV19,(($B$22*Inputs!$C$467)/IF($B$7=Inputs!$C$465,Inputs!$C$467,IF($B$7=Inputs!$C$467,Inputs!$C$465,Inputs!$C$466))+1)&lt;=DV8,DV7&lt;=$B$20,Inputs!$C$221),TRUE,FALSE)</f>
        <v>0</v>
      </c>
      <c r="DW20" s="1001" t="b">
        <f>IF(AND(DW19,(($B$22*Inputs!$C$467)/IF($B$7=Inputs!$C$465,Inputs!$C$467,IF($B$7=Inputs!$C$467,Inputs!$C$465,Inputs!$C$466))+1)&lt;=DW8,DW7&lt;=$B$20,Inputs!$C$221),TRUE,FALSE)</f>
        <v>0</v>
      </c>
      <c r="DX20" s="579"/>
    </row>
    <row r="21" spans="1:139">
      <c r="A21" s="303" t="s">
        <v>1231</v>
      </c>
      <c r="B21" s="926">
        <f>Inputs!$D$214</f>
        <v>14</v>
      </c>
      <c r="C21" s="926"/>
      <c r="D21" s="637"/>
      <c r="E21" s="637"/>
      <c r="F21" s="637"/>
      <c r="G21" s="1001" t="b">
        <f t="shared" ref="G21:AL21" si="34">IF(AND(G8&gt;0,G8&lt;=$B$21*$B$7),TRUE,FALSE)</f>
        <v>0</v>
      </c>
      <c r="H21" s="1001" t="b">
        <f t="shared" si="34"/>
        <v>1</v>
      </c>
      <c r="I21" s="1001" t="b">
        <f t="shared" si="34"/>
        <v>1</v>
      </c>
      <c r="J21" s="1001" t="b">
        <f t="shared" si="34"/>
        <v>1</v>
      </c>
      <c r="K21" s="1001" t="b">
        <f t="shared" si="34"/>
        <v>1</v>
      </c>
      <c r="L21" s="1001" t="b">
        <f t="shared" si="34"/>
        <v>1</v>
      </c>
      <c r="M21" s="1001" t="b">
        <f t="shared" si="34"/>
        <v>1</v>
      </c>
      <c r="N21" s="1001" t="b">
        <f t="shared" si="34"/>
        <v>1</v>
      </c>
      <c r="O21" s="1001" t="b">
        <f t="shared" si="34"/>
        <v>1</v>
      </c>
      <c r="P21" s="1001" t="b">
        <f t="shared" si="34"/>
        <v>1</v>
      </c>
      <c r="Q21" s="1001" t="b">
        <f t="shared" si="34"/>
        <v>1</v>
      </c>
      <c r="R21" s="1001" t="b">
        <f t="shared" si="34"/>
        <v>1</v>
      </c>
      <c r="S21" s="1001" t="b">
        <f t="shared" si="34"/>
        <v>1</v>
      </c>
      <c r="T21" s="1001" t="b">
        <f t="shared" si="34"/>
        <v>1</v>
      </c>
      <c r="U21" s="1001" t="b">
        <f t="shared" si="34"/>
        <v>1</v>
      </c>
      <c r="V21" s="1001" t="b">
        <f t="shared" si="34"/>
        <v>1</v>
      </c>
      <c r="W21" s="1001" t="b">
        <f t="shared" si="34"/>
        <v>1</v>
      </c>
      <c r="X21" s="1001" t="b">
        <f t="shared" si="34"/>
        <v>1</v>
      </c>
      <c r="Y21" s="1001" t="b">
        <f t="shared" si="34"/>
        <v>1</v>
      </c>
      <c r="Z21" s="1001" t="b">
        <f t="shared" si="34"/>
        <v>1</v>
      </c>
      <c r="AA21" s="1001" t="b">
        <f t="shared" si="34"/>
        <v>1</v>
      </c>
      <c r="AB21" s="1001" t="b">
        <f t="shared" si="34"/>
        <v>1</v>
      </c>
      <c r="AC21" s="1001" t="b">
        <f t="shared" si="34"/>
        <v>1</v>
      </c>
      <c r="AD21" s="1001" t="b">
        <f t="shared" si="34"/>
        <v>1</v>
      </c>
      <c r="AE21" s="1001" t="b">
        <f t="shared" si="34"/>
        <v>1</v>
      </c>
      <c r="AF21" s="1001" t="b">
        <f t="shared" si="34"/>
        <v>1</v>
      </c>
      <c r="AG21" s="1001" t="b">
        <f t="shared" si="34"/>
        <v>1</v>
      </c>
      <c r="AH21" s="1001" t="b">
        <f t="shared" si="34"/>
        <v>1</v>
      </c>
      <c r="AI21" s="1001" t="b">
        <f t="shared" si="34"/>
        <v>1</v>
      </c>
      <c r="AJ21" s="1001" t="b">
        <f t="shared" si="34"/>
        <v>0</v>
      </c>
      <c r="AK21" s="1001" t="b">
        <f t="shared" si="34"/>
        <v>0</v>
      </c>
      <c r="AL21" s="1001" t="b">
        <f t="shared" si="34"/>
        <v>0</v>
      </c>
      <c r="AM21" s="1001" t="b">
        <f t="shared" ref="AM21:BR21" si="35">IF(AND(AM8&gt;0,AM8&lt;=$B$21*$B$7),TRUE,FALSE)</f>
        <v>0</v>
      </c>
      <c r="AN21" s="1001" t="b">
        <f t="shared" si="35"/>
        <v>0</v>
      </c>
      <c r="AO21" s="1001" t="b">
        <f t="shared" si="35"/>
        <v>0</v>
      </c>
      <c r="AP21" s="1001" t="b">
        <f t="shared" si="35"/>
        <v>0</v>
      </c>
      <c r="AQ21" s="1001" t="b">
        <f t="shared" si="35"/>
        <v>0</v>
      </c>
      <c r="AR21" s="1001" t="b">
        <f t="shared" si="35"/>
        <v>0</v>
      </c>
      <c r="AS21" s="1001" t="b">
        <f t="shared" si="35"/>
        <v>0</v>
      </c>
      <c r="AT21" s="1001" t="b">
        <f t="shared" si="35"/>
        <v>0</v>
      </c>
      <c r="AU21" s="1001" t="b">
        <f t="shared" si="35"/>
        <v>0</v>
      </c>
      <c r="AV21" s="1001" t="b">
        <f t="shared" si="35"/>
        <v>0</v>
      </c>
      <c r="AW21" s="1001" t="b">
        <f t="shared" si="35"/>
        <v>0</v>
      </c>
      <c r="AX21" s="1001" t="b">
        <f t="shared" si="35"/>
        <v>0</v>
      </c>
      <c r="AY21" s="1001" t="b">
        <f t="shared" si="35"/>
        <v>0</v>
      </c>
      <c r="AZ21" s="1001" t="b">
        <f t="shared" si="35"/>
        <v>0</v>
      </c>
      <c r="BA21" s="1001" t="b">
        <f t="shared" si="35"/>
        <v>0</v>
      </c>
      <c r="BB21" s="1001" t="b">
        <f t="shared" si="35"/>
        <v>0</v>
      </c>
      <c r="BC21" s="1001" t="b">
        <f t="shared" si="35"/>
        <v>0</v>
      </c>
      <c r="BD21" s="1001" t="b">
        <f t="shared" si="35"/>
        <v>0</v>
      </c>
      <c r="BE21" s="1001" t="b">
        <f t="shared" si="35"/>
        <v>0</v>
      </c>
      <c r="BF21" s="1001" t="b">
        <f t="shared" si="35"/>
        <v>0</v>
      </c>
      <c r="BG21" s="1001" t="b">
        <f t="shared" si="35"/>
        <v>0</v>
      </c>
      <c r="BH21" s="1001" t="b">
        <f t="shared" si="35"/>
        <v>0</v>
      </c>
      <c r="BI21" s="1001" t="b">
        <f t="shared" si="35"/>
        <v>0</v>
      </c>
      <c r="BJ21" s="1001" t="b">
        <f t="shared" si="35"/>
        <v>0</v>
      </c>
      <c r="BK21" s="1001" t="b">
        <f t="shared" si="35"/>
        <v>0</v>
      </c>
      <c r="BL21" s="1001" t="b">
        <f t="shared" si="35"/>
        <v>0</v>
      </c>
      <c r="BM21" s="1001" t="b">
        <f t="shared" si="35"/>
        <v>0</v>
      </c>
      <c r="BN21" s="1001" t="b">
        <f t="shared" si="35"/>
        <v>0</v>
      </c>
      <c r="BO21" s="1001" t="b">
        <f t="shared" si="35"/>
        <v>0</v>
      </c>
      <c r="BP21" s="1001" t="b">
        <f t="shared" si="35"/>
        <v>0</v>
      </c>
      <c r="BQ21" s="1001" t="b">
        <f t="shared" si="35"/>
        <v>0</v>
      </c>
      <c r="BR21" s="1001" t="b">
        <f t="shared" si="35"/>
        <v>0</v>
      </c>
      <c r="BS21" s="1001" t="b">
        <f t="shared" ref="BS21:CX21" si="36">IF(AND(BS8&gt;0,BS8&lt;=$B$21*$B$7),TRUE,FALSE)</f>
        <v>0</v>
      </c>
      <c r="BT21" s="1001" t="b">
        <f t="shared" si="36"/>
        <v>0</v>
      </c>
      <c r="BU21" s="1001" t="b">
        <f t="shared" si="36"/>
        <v>0</v>
      </c>
      <c r="BV21" s="1001" t="b">
        <f t="shared" si="36"/>
        <v>0</v>
      </c>
      <c r="BW21" s="1001" t="b">
        <f t="shared" si="36"/>
        <v>0</v>
      </c>
      <c r="BX21" s="1001" t="b">
        <f t="shared" si="36"/>
        <v>0</v>
      </c>
      <c r="BY21" s="1001" t="b">
        <f t="shared" si="36"/>
        <v>0</v>
      </c>
      <c r="BZ21" s="1001" t="b">
        <f t="shared" si="36"/>
        <v>0</v>
      </c>
      <c r="CA21" s="1001" t="b">
        <f t="shared" si="36"/>
        <v>0</v>
      </c>
      <c r="CB21" s="1001" t="b">
        <f t="shared" si="36"/>
        <v>0</v>
      </c>
      <c r="CC21" s="1001" t="b">
        <f t="shared" si="36"/>
        <v>0</v>
      </c>
      <c r="CD21" s="1001" t="b">
        <f t="shared" si="36"/>
        <v>0</v>
      </c>
      <c r="CE21" s="1001" t="b">
        <f t="shared" si="36"/>
        <v>0</v>
      </c>
      <c r="CF21" s="1001" t="b">
        <f t="shared" si="36"/>
        <v>0</v>
      </c>
      <c r="CG21" s="1001" t="b">
        <f t="shared" si="36"/>
        <v>0</v>
      </c>
      <c r="CH21" s="1001" t="b">
        <f t="shared" si="36"/>
        <v>0</v>
      </c>
      <c r="CI21" s="1001" t="b">
        <f t="shared" si="36"/>
        <v>0</v>
      </c>
      <c r="CJ21" s="1001" t="b">
        <f t="shared" si="36"/>
        <v>0</v>
      </c>
      <c r="CK21" s="1001" t="b">
        <f t="shared" si="36"/>
        <v>0</v>
      </c>
      <c r="CL21" s="1001" t="b">
        <f t="shared" si="36"/>
        <v>0</v>
      </c>
      <c r="CM21" s="1001" t="b">
        <f t="shared" si="36"/>
        <v>0</v>
      </c>
      <c r="CN21" s="1001" t="b">
        <f t="shared" si="36"/>
        <v>0</v>
      </c>
      <c r="CO21" s="1001" t="b">
        <f t="shared" si="36"/>
        <v>0</v>
      </c>
      <c r="CP21" s="1001" t="b">
        <f t="shared" si="36"/>
        <v>0</v>
      </c>
      <c r="CQ21" s="1001" t="b">
        <f t="shared" si="36"/>
        <v>0</v>
      </c>
      <c r="CR21" s="1001" t="b">
        <f t="shared" si="36"/>
        <v>0</v>
      </c>
      <c r="CS21" s="1001" t="b">
        <f t="shared" si="36"/>
        <v>0</v>
      </c>
      <c r="CT21" s="1001" t="b">
        <f t="shared" si="36"/>
        <v>0</v>
      </c>
      <c r="CU21" s="1001" t="b">
        <f t="shared" si="36"/>
        <v>0</v>
      </c>
      <c r="CV21" s="1001" t="b">
        <f t="shared" si="36"/>
        <v>0</v>
      </c>
      <c r="CW21" s="1001" t="b">
        <f t="shared" si="36"/>
        <v>0</v>
      </c>
      <c r="CX21" s="1001" t="b">
        <f t="shared" si="36"/>
        <v>0</v>
      </c>
      <c r="CY21" s="1001" t="b">
        <f t="shared" ref="CY21:DW21" si="37">IF(AND(CY8&gt;0,CY8&lt;=$B$21*$B$7),TRUE,FALSE)</f>
        <v>0</v>
      </c>
      <c r="CZ21" s="1001" t="b">
        <f t="shared" si="37"/>
        <v>0</v>
      </c>
      <c r="DA21" s="1001" t="b">
        <f t="shared" si="37"/>
        <v>0</v>
      </c>
      <c r="DB21" s="1001" t="b">
        <f t="shared" si="37"/>
        <v>0</v>
      </c>
      <c r="DC21" s="1001" t="b">
        <f t="shared" si="37"/>
        <v>0</v>
      </c>
      <c r="DD21" s="1001" t="b">
        <f t="shared" si="37"/>
        <v>0</v>
      </c>
      <c r="DE21" s="1001" t="b">
        <f t="shared" si="37"/>
        <v>0</v>
      </c>
      <c r="DF21" s="1001" t="b">
        <f t="shared" si="37"/>
        <v>0</v>
      </c>
      <c r="DG21" s="1001" t="b">
        <f t="shared" si="37"/>
        <v>0</v>
      </c>
      <c r="DH21" s="1001" t="b">
        <f t="shared" si="37"/>
        <v>0</v>
      </c>
      <c r="DI21" s="1001" t="b">
        <f t="shared" si="37"/>
        <v>0</v>
      </c>
      <c r="DJ21" s="1001" t="b">
        <f t="shared" si="37"/>
        <v>0</v>
      </c>
      <c r="DK21" s="1001" t="b">
        <f t="shared" si="37"/>
        <v>0</v>
      </c>
      <c r="DL21" s="1001" t="b">
        <f t="shared" si="37"/>
        <v>0</v>
      </c>
      <c r="DM21" s="1001" t="b">
        <f t="shared" si="37"/>
        <v>0</v>
      </c>
      <c r="DN21" s="1001" t="b">
        <f t="shared" si="37"/>
        <v>0</v>
      </c>
      <c r="DO21" s="1001" t="b">
        <f t="shared" si="37"/>
        <v>0</v>
      </c>
      <c r="DP21" s="1001" t="b">
        <f t="shared" si="37"/>
        <v>0</v>
      </c>
      <c r="DQ21" s="1001" t="b">
        <f t="shared" si="37"/>
        <v>0</v>
      </c>
      <c r="DR21" s="1001" t="b">
        <f t="shared" si="37"/>
        <v>0</v>
      </c>
      <c r="DS21" s="1001" t="b">
        <f t="shared" si="37"/>
        <v>0</v>
      </c>
      <c r="DT21" s="1001" t="b">
        <f t="shared" si="37"/>
        <v>0</v>
      </c>
      <c r="DU21" s="1001" t="b">
        <f t="shared" si="37"/>
        <v>0</v>
      </c>
      <c r="DV21" s="1001" t="b">
        <f t="shared" si="37"/>
        <v>0</v>
      </c>
      <c r="DW21" s="1001" t="b">
        <f t="shared" si="37"/>
        <v>0</v>
      </c>
      <c r="DX21" s="579"/>
    </row>
    <row r="22" spans="1:139">
      <c r="A22" s="303" t="s">
        <v>1232</v>
      </c>
      <c r="B22" s="926">
        <f>Inputs!D222</f>
        <v>2</v>
      </c>
      <c r="C22" s="926"/>
      <c r="D22" s="637"/>
      <c r="E22" s="637"/>
      <c r="F22" s="637"/>
      <c r="G22" s="1001" t="b">
        <f>IF(AND(G19,(($B$22*Inputs!$C$467)/IF($B$7=Inputs!$C$465,Inputs!$C$467,IF($B$7=Inputs!$C$467,Inputs!$C$465,Inputs!$C$466))+1)=G8,Inputs!$C$221),TRUE,FALSE)</f>
        <v>0</v>
      </c>
      <c r="H22" s="1001" t="b">
        <f>IF(AND(H19,(($B$22*Inputs!$C$467)/IF($B$7=Inputs!$C$465,Inputs!$C$467,IF($B$7=Inputs!$C$467,Inputs!$C$465,Inputs!$C$466))+1)=H8,Inputs!$C$221),TRUE,FALSE)</f>
        <v>0</v>
      </c>
      <c r="I22" s="1001" t="b">
        <f>IF(AND(I19,(($B$22*Inputs!$C$467)/IF($B$7=Inputs!$C$465,Inputs!$C$467,IF($B$7=Inputs!$C$467,Inputs!$C$465,Inputs!$C$466))+1)=I8,Inputs!$C$221),TRUE,FALSE)</f>
        <v>0</v>
      </c>
      <c r="J22" s="1001" t="b">
        <f>IF(AND(J19,(($B$22*Inputs!$C$467)/IF($B$7=Inputs!$C$465,Inputs!$C$467,IF($B$7=Inputs!$C$467,Inputs!$C$465,Inputs!$C$466))+1)=J8,Inputs!$C$221),TRUE,FALSE)</f>
        <v>0</v>
      </c>
      <c r="K22" s="1001" t="b">
        <f>IF(AND(K19,(($B$22*Inputs!$C$467)/IF($B$7=Inputs!$C$465,Inputs!$C$467,IF($B$7=Inputs!$C$467,Inputs!$C$465,Inputs!$C$466))+1)=K8,Inputs!$C$221),TRUE,FALSE)</f>
        <v>0</v>
      </c>
      <c r="L22" s="1001" t="b">
        <f>IF(AND(L19,(($B$22*Inputs!$C$467)/IF($B$7=Inputs!$C$465,Inputs!$C$467,IF($B$7=Inputs!$C$467,Inputs!$C$465,Inputs!$C$466))+1)=L8,Inputs!$C$221),TRUE,FALSE)</f>
        <v>0</v>
      </c>
      <c r="M22" s="1001" t="b">
        <f>IF(AND(M19,(($B$22*Inputs!$C$467)/IF($B$7=Inputs!$C$465,Inputs!$C$467,IF($B$7=Inputs!$C$467,Inputs!$C$465,Inputs!$C$466))+1)=M8,Inputs!$C$221),TRUE,FALSE)</f>
        <v>0</v>
      </c>
      <c r="N22" s="1001" t="b">
        <f>IF(AND(N19,(($B$22*Inputs!$C$467)/IF($B$7=Inputs!$C$465,Inputs!$C$467,IF($B$7=Inputs!$C$467,Inputs!$C$465,Inputs!$C$466))+1)=N8,Inputs!$C$221),TRUE,FALSE)</f>
        <v>0</v>
      </c>
      <c r="O22" s="1001" t="b">
        <f>IF(AND(O19,(($B$22*Inputs!$C$467)/IF($B$7=Inputs!$C$465,Inputs!$C$467,IF($B$7=Inputs!$C$467,Inputs!$C$465,Inputs!$C$466))+1)=O8,Inputs!$C$221),TRUE,FALSE)</f>
        <v>0</v>
      </c>
      <c r="P22" s="1001" t="b">
        <f>IF(AND(P19,(($B$22*Inputs!$C$467)/IF($B$7=Inputs!$C$465,Inputs!$C$467,IF($B$7=Inputs!$C$467,Inputs!$C$465,Inputs!$C$466))+1)=P8,Inputs!$C$221),TRUE,FALSE)</f>
        <v>0</v>
      </c>
      <c r="Q22" s="1001" t="b">
        <f>IF(AND(Q19,(($B$22*Inputs!$C$467)/IF($B$7=Inputs!$C$465,Inputs!$C$467,IF($B$7=Inputs!$C$467,Inputs!$C$465,Inputs!$C$466))+1)=Q8,Inputs!$C$221),TRUE,FALSE)</f>
        <v>0</v>
      </c>
      <c r="R22" s="1001" t="b">
        <f>IF(AND(R19,(($B$22*Inputs!$C$467)/IF($B$7=Inputs!$C$465,Inputs!$C$467,IF($B$7=Inputs!$C$467,Inputs!$C$465,Inputs!$C$466))+1)=R8,Inputs!$C$221),TRUE,FALSE)</f>
        <v>0</v>
      </c>
      <c r="S22" s="1001" t="b">
        <f>IF(AND(S19,(($B$22*Inputs!$C$467)/IF($B$7=Inputs!$C$465,Inputs!$C$467,IF($B$7=Inputs!$C$467,Inputs!$C$465,Inputs!$C$466))+1)=S8,Inputs!$C$221),TRUE,FALSE)</f>
        <v>0</v>
      </c>
      <c r="T22" s="1001" t="b">
        <f>IF(AND(T19,(($B$22*Inputs!$C$467)/IF($B$7=Inputs!$C$465,Inputs!$C$467,IF($B$7=Inputs!$C$467,Inputs!$C$465,Inputs!$C$466))+1)=T8,Inputs!$C$221),TRUE,FALSE)</f>
        <v>0</v>
      </c>
      <c r="U22" s="1001" t="b">
        <f>IF(AND(U19,(($B$22*Inputs!$C$467)/IF($B$7=Inputs!$C$465,Inputs!$C$467,IF($B$7=Inputs!$C$467,Inputs!$C$465,Inputs!$C$466))+1)=U8,Inputs!$C$221),TRUE,FALSE)</f>
        <v>0</v>
      </c>
      <c r="V22" s="1001" t="b">
        <f>IF(AND(V19,(($B$22*Inputs!$C$467)/IF($B$7=Inputs!$C$465,Inputs!$C$467,IF($B$7=Inputs!$C$467,Inputs!$C$465,Inputs!$C$466))+1)=V8,Inputs!$C$221),TRUE,FALSE)</f>
        <v>0</v>
      </c>
      <c r="W22" s="1001" t="b">
        <f>IF(AND(W19,(($B$22*Inputs!$C$467)/IF($B$7=Inputs!$C$465,Inputs!$C$467,IF($B$7=Inputs!$C$467,Inputs!$C$465,Inputs!$C$466))+1)=W8,Inputs!$C$221),TRUE,FALSE)</f>
        <v>0</v>
      </c>
      <c r="X22" s="1001" t="b">
        <f>IF(AND(X19,(($B$22*Inputs!$C$467)/IF($B$7=Inputs!$C$465,Inputs!$C$467,IF($B$7=Inputs!$C$467,Inputs!$C$465,Inputs!$C$466))+1)=X8,Inputs!$C$221),TRUE,FALSE)</f>
        <v>0</v>
      </c>
      <c r="Y22" s="1001" t="b">
        <f>IF(AND(Y19,(($B$22*Inputs!$C$467)/IF($B$7=Inputs!$C$465,Inputs!$C$467,IF($B$7=Inputs!$C$467,Inputs!$C$465,Inputs!$C$466))+1)=Y8,Inputs!$C$221),TRUE,FALSE)</f>
        <v>0</v>
      </c>
      <c r="Z22" s="1001" t="b">
        <f>IF(AND(Z19,(($B$22*Inputs!$C$467)/IF($B$7=Inputs!$C$465,Inputs!$C$467,IF($B$7=Inputs!$C$467,Inputs!$C$465,Inputs!$C$466))+1)=Z8,Inputs!$C$221),TRUE,FALSE)</f>
        <v>0</v>
      </c>
      <c r="AA22" s="1001" t="b">
        <f>IF(AND(AA19,(($B$22*Inputs!$C$467)/IF($B$7=Inputs!$C$465,Inputs!$C$467,IF($B$7=Inputs!$C$467,Inputs!$C$465,Inputs!$C$466))+1)=AA8,Inputs!$C$221),TRUE,FALSE)</f>
        <v>0</v>
      </c>
      <c r="AB22" s="1001" t="b">
        <f>IF(AND(AB19,(($B$22*Inputs!$C$467)/IF($B$7=Inputs!$C$465,Inputs!$C$467,IF($B$7=Inputs!$C$467,Inputs!$C$465,Inputs!$C$466))+1)=AB8,Inputs!$C$221),TRUE,FALSE)</f>
        <v>0</v>
      </c>
      <c r="AC22" s="1001" t="b">
        <f>IF(AND(AC19,(($B$22*Inputs!$C$467)/IF($B$7=Inputs!$C$465,Inputs!$C$467,IF($B$7=Inputs!$C$467,Inputs!$C$465,Inputs!$C$466))+1)=AC8,Inputs!$C$221),TRUE,FALSE)</f>
        <v>0</v>
      </c>
      <c r="AD22" s="1001" t="b">
        <f>IF(AND(AD19,(($B$22*Inputs!$C$467)/IF($B$7=Inputs!$C$465,Inputs!$C$467,IF($B$7=Inputs!$C$467,Inputs!$C$465,Inputs!$C$466))+1)=AD8,Inputs!$C$221),TRUE,FALSE)</f>
        <v>0</v>
      </c>
      <c r="AE22" s="1001" t="b">
        <f>IF(AND(AE19,(($B$22*Inputs!$C$467)/IF($B$7=Inputs!$C$465,Inputs!$C$467,IF($B$7=Inputs!$C$467,Inputs!$C$465,Inputs!$C$466))+1)=AE8,Inputs!$C$221),TRUE,FALSE)</f>
        <v>0</v>
      </c>
      <c r="AF22" s="1001" t="b">
        <f>IF(AND(AF19,(($B$22*Inputs!$C$467)/IF($B$7=Inputs!$C$465,Inputs!$C$467,IF($B$7=Inputs!$C$467,Inputs!$C$465,Inputs!$C$466))+1)=AF8,Inputs!$C$221),TRUE,FALSE)</f>
        <v>0</v>
      </c>
      <c r="AG22" s="1001" t="b">
        <f>IF(AND(AG19,(($B$22*Inputs!$C$467)/IF($B$7=Inputs!$C$465,Inputs!$C$467,IF($B$7=Inputs!$C$467,Inputs!$C$465,Inputs!$C$466))+1)=AG8,Inputs!$C$221),TRUE,FALSE)</f>
        <v>0</v>
      </c>
      <c r="AH22" s="1001" t="b">
        <f>IF(AND(AH19,(($B$22*Inputs!$C$467)/IF($B$7=Inputs!$C$465,Inputs!$C$467,IF($B$7=Inputs!$C$467,Inputs!$C$465,Inputs!$C$466))+1)=AH8,Inputs!$C$221),TRUE,FALSE)</f>
        <v>0</v>
      </c>
      <c r="AI22" s="1001" t="b">
        <f>IF(AND(AI19,(($B$22*Inputs!$C$467)/IF($B$7=Inputs!$C$465,Inputs!$C$467,IF($B$7=Inputs!$C$467,Inputs!$C$465,Inputs!$C$466))+1)=AI8,Inputs!$C$221),TRUE,FALSE)</f>
        <v>0</v>
      </c>
      <c r="AJ22" s="1001" t="b">
        <f>IF(AND(AJ19,(($B$22*Inputs!$C$467)/IF($B$7=Inputs!$C$465,Inputs!$C$467,IF($B$7=Inputs!$C$467,Inputs!$C$465,Inputs!$C$466))+1)=AJ8,Inputs!$C$221),TRUE,FALSE)</f>
        <v>0</v>
      </c>
      <c r="AK22" s="1001" t="b">
        <f>IF(AND(AK19,(($B$22*Inputs!$C$467)/IF($B$7=Inputs!$C$465,Inputs!$C$467,IF($B$7=Inputs!$C$467,Inputs!$C$465,Inputs!$C$466))+1)=AK8,Inputs!$C$221),TRUE,FALSE)</f>
        <v>0</v>
      </c>
      <c r="AL22" s="1001" t="b">
        <f>IF(AND(AL19,(($B$22*Inputs!$C$467)/IF($B$7=Inputs!$C$465,Inputs!$C$467,IF($B$7=Inputs!$C$467,Inputs!$C$465,Inputs!$C$466))+1)=AL8,Inputs!$C$221),TRUE,FALSE)</f>
        <v>0</v>
      </c>
      <c r="AM22" s="1001" t="b">
        <f>IF(AND(AM19,(($B$22*Inputs!$C$467)/IF($B$7=Inputs!$C$465,Inputs!$C$467,IF($B$7=Inputs!$C$467,Inputs!$C$465,Inputs!$C$466))+1)=AM8,Inputs!$C$221),TRUE,FALSE)</f>
        <v>0</v>
      </c>
      <c r="AN22" s="1001" t="b">
        <f>IF(AND(AN19,(($B$22*Inputs!$C$467)/IF($B$7=Inputs!$C$465,Inputs!$C$467,IF($B$7=Inputs!$C$467,Inputs!$C$465,Inputs!$C$466))+1)=AN8,Inputs!$C$221),TRUE,FALSE)</f>
        <v>0</v>
      </c>
      <c r="AO22" s="1001" t="b">
        <f>IF(AND(AO19,(($B$22*Inputs!$C$467)/IF($B$7=Inputs!$C$465,Inputs!$C$467,IF($B$7=Inputs!$C$467,Inputs!$C$465,Inputs!$C$466))+1)=AO8,Inputs!$C$221),TRUE,FALSE)</f>
        <v>0</v>
      </c>
      <c r="AP22" s="1001" t="b">
        <f>IF(AND(AP19,(($B$22*Inputs!$C$467)/IF($B$7=Inputs!$C$465,Inputs!$C$467,IF($B$7=Inputs!$C$467,Inputs!$C$465,Inputs!$C$466))+1)=AP8,Inputs!$C$221),TRUE,FALSE)</f>
        <v>0</v>
      </c>
      <c r="AQ22" s="1001" t="b">
        <f>IF(AND(AQ19,(($B$22*Inputs!$C$467)/IF($B$7=Inputs!$C$465,Inputs!$C$467,IF($B$7=Inputs!$C$467,Inputs!$C$465,Inputs!$C$466))+1)=AQ8,Inputs!$C$221),TRUE,FALSE)</f>
        <v>0</v>
      </c>
      <c r="AR22" s="1001" t="b">
        <f>IF(AND(AR19,(($B$22*Inputs!$C$467)/IF($B$7=Inputs!$C$465,Inputs!$C$467,IF($B$7=Inputs!$C$467,Inputs!$C$465,Inputs!$C$466))+1)=AR8,Inputs!$C$221),TRUE,FALSE)</f>
        <v>0</v>
      </c>
      <c r="AS22" s="1001" t="b">
        <f>IF(AND(AS19,(($B$22*Inputs!$C$467)/IF($B$7=Inputs!$C$465,Inputs!$C$467,IF($B$7=Inputs!$C$467,Inputs!$C$465,Inputs!$C$466))+1)=AS8,Inputs!$C$221),TRUE,FALSE)</f>
        <v>0</v>
      </c>
      <c r="AT22" s="1001" t="b">
        <f>IF(AND(AT19,(($B$22*Inputs!$C$467)/IF($B$7=Inputs!$C$465,Inputs!$C$467,IF($B$7=Inputs!$C$467,Inputs!$C$465,Inputs!$C$466))+1)=AT8,Inputs!$C$221),TRUE,FALSE)</f>
        <v>0</v>
      </c>
      <c r="AU22" s="1001" t="b">
        <f>IF(AND(AU19,(($B$22*Inputs!$C$467)/IF($B$7=Inputs!$C$465,Inputs!$C$467,IF($B$7=Inputs!$C$467,Inputs!$C$465,Inputs!$C$466))+1)=AU8,Inputs!$C$221),TRUE,FALSE)</f>
        <v>0</v>
      </c>
      <c r="AV22" s="1001" t="b">
        <f>IF(AND(AV19,(($B$22*Inputs!$C$467)/IF($B$7=Inputs!$C$465,Inputs!$C$467,IF($B$7=Inputs!$C$467,Inputs!$C$465,Inputs!$C$466))+1)=AV8,Inputs!$C$221),TRUE,FALSE)</f>
        <v>0</v>
      </c>
      <c r="AW22" s="1001" t="b">
        <f>IF(AND(AW19,(($B$22*Inputs!$C$467)/IF($B$7=Inputs!$C$465,Inputs!$C$467,IF($B$7=Inputs!$C$467,Inputs!$C$465,Inputs!$C$466))+1)=AW8,Inputs!$C$221),TRUE,FALSE)</f>
        <v>0</v>
      </c>
      <c r="AX22" s="1001" t="b">
        <f>IF(AND(AX19,(($B$22*Inputs!$C$467)/IF($B$7=Inputs!$C$465,Inputs!$C$467,IF($B$7=Inputs!$C$467,Inputs!$C$465,Inputs!$C$466))+1)=AX8,Inputs!$C$221),TRUE,FALSE)</f>
        <v>0</v>
      </c>
      <c r="AY22" s="1001" t="b">
        <f>IF(AND(AY19,(($B$22*Inputs!$C$467)/IF($B$7=Inputs!$C$465,Inputs!$C$467,IF($B$7=Inputs!$C$467,Inputs!$C$465,Inputs!$C$466))+1)=AY8,Inputs!$C$221),TRUE,FALSE)</f>
        <v>0</v>
      </c>
      <c r="AZ22" s="1001" t="b">
        <f>IF(AND(AZ19,(($B$22*Inputs!$C$467)/IF($B$7=Inputs!$C$465,Inputs!$C$467,IF($B$7=Inputs!$C$467,Inputs!$C$465,Inputs!$C$466))+1)=AZ8,Inputs!$C$221),TRUE,FALSE)</f>
        <v>0</v>
      </c>
      <c r="BA22" s="1001" t="b">
        <f>IF(AND(BA19,(($B$22*Inputs!$C$467)/IF($B$7=Inputs!$C$465,Inputs!$C$467,IF($B$7=Inputs!$C$467,Inputs!$C$465,Inputs!$C$466))+1)=BA8,Inputs!$C$221),TRUE,FALSE)</f>
        <v>0</v>
      </c>
      <c r="BB22" s="1001" t="b">
        <f>IF(AND(BB19,(($B$22*Inputs!$C$467)/IF($B$7=Inputs!$C$465,Inputs!$C$467,IF($B$7=Inputs!$C$467,Inputs!$C$465,Inputs!$C$466))+1)=BB8,Inputs!$C$221),TRUE,FALSE)</f>
        <v>0</v>
      </c>
      <c r="BC22" s="1001" t="b">
        <f>IF(AND(BC19,(($B$22*Inputs!$C$467)/IF($B$7=Inputs!$C$465,Inputs!$C$467,IF($B$7=Inputs!$C$467,Inputs!$C$465,Inputs!$C$466))+1)=BC8,Inputs!$C$221),TRUE,FALSE)</f>
        <v>0</v>
      </c>
      <c r="BD22" s="1001" t="b">
        <f>IF(AND(BD19,(($B$22*Inputs!$C$467)/IF($B$7=Inputs!$C$465,Inputs!$C$467,IF($B$7=Inputs!$C$467,Inputs!$C$465,Inputs!$C$466))+1)=BD8,Inputs!$C$221),TRUE,FALSE)</f>
        <v>0</v>
      </c>
      <c r="BE22" s="1001" t="b">
        <f>IF(AND(BE19,(($B$22*Inputs!$C$467)/IF($B$7=Inputs!$C$465,Inputs!$C$467,IF($B$7=Inputs!$C$467,Inputs!$C$465,Inputs!$C$466))+1)=BE8,Inputs!$C$221),TRUE,FALSE)</f>
        <v>0</v>
      </c>
      <c r="BF22" s="1001" t="b">
        <f>IF(AND(BF19,(($B$22*Inputs!$C$467)/IF($B$7=Inputs!$C$465,Inputs!$C$467,IF($B$7=Inputs!$C$467,Inputs!$C$465,Inputs!$C$466))+1)=BF8,Inputs!$C$221),TRUE,FALSE)</f>
        <v>0</v>
      </c>
      <c r="BG22" s="1001" t="b">
        <f>IF(AND(BG19,(($B$22*Inputs!$C$467)/IF($B$7=Inputs!$C$465,Inputs!$C$467,IF($B$7=Inputs!$C$467,Inputs!$C$465,Inputs!$C$466))+1)=BG8,Inputs!$C$221),TRUE,FALSE)</f>
        <v>0</v>
      </c>
      <c r="BH22" s="1001" t="b">
        <f>IF(AND(BH19,(($B$22*Inputs!$C$467)/IF($B$7=Inputs!$C$465,Inputs!$C$467,IF($B$7=Inputs!$C$467,Inputs!$C$465,Inputs!$C$466))+1)=BH8,Inputs!$C$221),TRUE,FALSE)</f>
        <v>0</v>
      </c>
      <c r="BI22" s="1001" t="b">
        <f>IF(AND(BI19,(($B$22*Inputs!$C$467)/IF($B$7=Inputs!$C$465,Inputs!$C$467,IF($B$7=Inputs!$C$467,Inputs!$C$465,Inputs!$C$466))+1)=BI8,Inputs!$C$221),TRUE,FALSE)</f>
        <v>0</v>
      </c>
      <c r="BJ22" s="1001" t="b">
        <f>IF(AND(BJ19,(($B$22*Inputs!$C$467)/IF($B$7=Inputs!$C$465,Inputs!$C$467,IF($B$7=Inputs!$C$467,Inputs!$C$465,Inputs!$C$466))+1)=BJ8,Inputs!$C$221),TRUE,FALSE)</f>
        <v>0</v>
      </c>
      <c r="BK22" s="1001" t="b">
        <f>IF(AND(BK19,(($B$22*Inputs!$C$467)/IF($B$7=Inputs!$C$465,Inputs!$C$467,IF($B$7=Inputs!$C$467,Inputs!$C$465,Inputs!$C$466))+1)=BK8,Inputs!$C$221),TRUE,FALSE)</f>
        <v>0</v>
      </c>
      <c r="BL22" s="1001" t="b">
        <f>IF(AND(BL19,(($B$22*Inputs!$C$467)/IF($B$7=Inputs!$C$465,Inputs!$C$467,IF($B$7=Inputs!$C$467,Inputs!$C$465,Inputs!$C$466))+1)=BL8,Inputs!$C$221),TRUE,FALSE)</f>
        <v>0</v>
      </c>
      <c r="BM22" s="1001" t="b">
        <f>IF(AND(BM19,(($B$22*Inputs!$C$467)/IF($B$7=Inputs!$C$465,Inputs!$C$467,IF($B$7=Inputs!$C$467,Inputs!$C$465,Inputs!$C$466))+1)=BM8,Inputs!$C$221),TRUE,FALSE)</f>
        <v>0</v>
      </c>
      <c r="BN22" s="1001" t="b">
        <f>IF(AND(BN19,(($B$22*Inputs!$C$467)/IF($B$7=Inputs!$C$465,Inputs!$C$467,IF($B$7=Inputs!$C$467,Inputs!$C$465,Inputs!$C$466))+1)=BN8,Inputs!$C$221),TRUE,FALSE)</f>
        <v>0</v>
      </c>
      <c r="BO22" s="1001" t="b">
        <f>IF(AND(BO19,(($B$22*Inputs!$C$467)/IF($B$7=Inputs!$C$465,Inputs!$C$467,IF($B$7=Inputs!$C$467,Inputs!$C$465,Inputs!$C$466))+1)=BO8,Inputs!$C$221),TRUE,FALSE)</f>
        <v>0</v>
      </c>
      <c r="BP22" s="1001" t="b">
        <f>IF(AND(BP19,(($B$22*Inputs!$C$467)/IF($B$7=Inputs!$C$465,Inputs!$C$467,IF($B$7=Inputs!$C$467,Inputs!$C$465,Inputs!$C$466))+1)=BP8,Inputs!$C$221),TRUE,FALSE)</f>
        <v>0</v>
      </c>
      <c r="BQ22" s="1001" t="b">
        <f>IF(AND(BQ19,(($B$22*Inputs!$C$467)/IF($B$7=Inputs!$C$465,Inputs!$C$467,IF($B$7=Inputs!$C$467,Inputs!$C$465,Inputs!$C$466))+1)=BQ8,Inputs!$C$221),TRUE,FALSE)</f>
        <v>0</v>
      </c>
      <c r="BR22" s="1001" t="b">
        <f>IF(AND(BR19,(($B$22*Inputs!$C$467)/IF($B$7=Inputs!$C$465,Inputs!$C$467,IF($B$7=Inputs!$C$467,Inputs!$C$465,Inputs!$C$466))+1)=BR8,Inputs!$C$221),TRUE,FALSE)</f>
        <v>0</v>
      </c>
      <c r="BS22" s="1001" t="b">
        <f>IF(AND(BS19,(($B$22*Inputs!$C$467)/IF($B$7=Inputs!$C$465,Inputs!$C$467,IF($B$7=Inputs!$C$467,Inputs!$C$465,Inputs!$C$466))+1)=BS8,Inputs!$C$221),TRUE,FALSE)</f>
        <v>0</v>
      </c>
      <c r="BT22" s="1001" t="b">
        <f>IF(AND(BT19,(($B$22*Inputs!$C$467)/IF($B$7=Inputs!$C$465,Inputs!$C$467,IF($B$7=Inputs!$C$467,Inputs!$C$465,Inputs!$C$466))+1)=BT8,Inputs!$C$221),TRUE,FALSE)</f>
        <v>0</v>
      </c>
      <c r="BU22" s="1001" t="b">
        <f>IF(AND(BU19,(($B$22*Inputs!$C$467)/IF($B$7=Inputs!$C$465,Inputs!$C$467,IF($B$7=Inputs!$C$467,Inputs!$C$465,Inputs!$C$466))+1)=BU8,Inputs!$C$221),TRUE,FALSE)</f>
        <v>0</v>
      </c>
      <c r="BV22" s="1001" t="b">
        <f>IF(AND(BV19,(($B$22*Inputs!$C$467)/IF($B$7=Inputs!$C$465,Inputs!$C$467,IF($B$7=Inputs!$C$467,Inputs!$C$465,Inputs!$C$466))+1)=BV8,Inputs!$C$221),TRUE,FALSE)</f>
        <v>0</v>
      </c>
      <c r="BW22" s="1001" t="b">
        <f>IF(AND(BW19,(($B$22*Inputs!$C$467)/IF($B$7=Inputs!$C$465,Inputs!$C$467,IF($B$7=Inputs!$C$467,Inputs!$C$465,Inputs!$C$466))+1)=BW8,Inputs!$C$221),TRUE,FALSE)</f>
        <v>0</v>
      </c>
      <c r="BX22" s="1001" t="b">
        <f>IF(AND(BX19,(($B$22*Inputs!$C$467)/IF($B$7=Inputs!$C$465,Inputs!$C$467,IF($B$7=Inputs!$C$467,Inputs!$C$465,Inputs!$C$466))+1)=BX8,Inputs!$C$221),TRUE,FALSE)</f>
        <v>0</v>
      </c>
      <c r="BY22" s="1001" t="b">
        <f>IF(AND(BY19,(($B$22*Inputs!$C$467)/IF($B$7=Inputs!$C$465,Inputs!$C$467,IF($B$7=Inputs!$C$467,Inputs!$C$465,Inputs!$C$466))+1)=BY8,Inputs!$C$221),TRUE,FALSE)</f>
        <v>0</v>
      </c>
      <c r="BZ22" s="1001" t="b">
        <f>IF(AND(BZ19,(($B$22*Inputs!$C$467)/IF($B$7=Inputs!$C$465,Inputs!$C$467,IF($B$7=Inputs!$C$467,Inputs!$C$465,Inputs!$C$466))+1)=BZ8,Inputs!$C$221),TRUE,FALSE)</f>
        <v>0</v>
      </c>
      <c r="CA22" s="1001" t="b">
        <f>IF(AND(CA19,(($B$22*Inputs!$C$467)/IF($B$7=Inputs!$C$465,Inputs!$C$467,IF($B$7=Inputs!$C$467,Inputs!$C$465,Inputs!$C$466))+1)=CA8,Inputs!$C$221),TRUE,FALSE)</f>
        <v>0</v>
      </c>
      <c r="CB22" s="1001" t="b">
        <f>IF(AND(CB19,(($B$22*Inputs!$C$467)/IF($B$7=Inputs!$C$465,Inputs!$C$467,IF($B$7=Inputs!$C$467,Inputs!$C$465,Inputs!$C$466))+1)=CB8,Inputs!$C$221),TRUE,FALSE)</f>
        <v>0</v>
      </c>
      <c r="CC22" s="1001" t="b">
        <f>IF(AND(CC19,(($B$22*Inputs!$C$467)/IF($B$7=Inputs!$C$465,Inputs!$C$467,IF($B$7=Inputs!$C$467,Inputs!$C$465,Inputs!$C$466))+1)=CC8,Inputs!$C$221),TRUE,FALSE)</f>
        <v>0</v>
      </c>
      <c r="CD22" s="1001" t="b">
        <f>IF(AND(CD19,(($B$22*Inputs!$C$467)/IF($B$7=Inputs!$C$465,Inputs!$C$467,IF($B$7=Inputs!$C$467,Inputs!$C$465,Inputs!$C$466))+1)=CD8,Inputs!$C$221),TRUE,FALSE)</f>
        <v>0</v>
      </c>
      <c r="CE22" s="1001" t="b">
        <f>IF(AND(CE19,(($B$22*Inputs!$C$467)/IF($B$7=Inputs!$C$465,Inputs!$C$467,IF($B$7=Inputs!$C$467,Inputs!$C$465,Inputs!$C$466))+1)=CE8,Inputs!$C$221),TRUE,FALSE)</f>
        <v>0</v>
      </c>
      <c r="CF22" s="1001" t="b">
        <f>IF(AND(CF19,(($B$22*Inputs!$C$467)/IF($B$7=Inputs!$C$465,Inputs!$C$467,IF($B$7=Inputs!$C$467,Inputs!$C$465,Inputs!$C$466))+1)=CF8,Inputs!$C$221),TRUE,FALSE)</f>
        <v>0</v>
      </c>
      <c r="CG22" s="1001" t="b">
        <f>IF(AND(CG19,(($B$22*Inputs!$C$467)/IF($B$7=Inputs!$C$465,Inputs!$C$467,IF($B$7=Inputs!$C$467,Inputs!$C$465,Inputs!$C$466))+1)=CG8,Inputs!$C$221),TRUE,FALSE)</f>
        <v>0</v>
      </c>
      <c r="CH22" s="1001" t="b">
        <f>IF(AND(CH19,(($B$22*Inputs!$C$467)/IF($B$7=Inputs!$C$465,Inputs!$C$467,IF($B$7=Inputs!$C$467,Inputs!$C$465,Inputs!$C$466))+1)=CH8,Inputs!$C$221),TRUE,FALSE)</f>
        <v>0</v>
      </c>
      <c r="CI22" s="1001" t="b">
        <f>IF(AND(CI19,(($B$22*Inputs!$C$467)/IF($B$7=Inputs!$C$465,Inputs!$C$467,IF($B$7=Inputs!$C$467,Inputs!$C$465,Inputs!$C$466))+1)=CI8,Inputs!$C$221),TRUE,FALSE)</f>
        <v>0</v>
      </c>
      <c r="CJ22" s="1001" t="b">
        <f>IF(AND(CJ19,(($B$22*Inputs!$C$467)/IF($B$7=Inputs!$C$465,Inputs!$C$467,IF($B$7=Inputs!$C$467,Inputs!$C$465,Inputs!$C$466))+1)=CJ8,Inputs!$C$221),TRUE,FALSE)</f>
        <v>0</v>
      </c>
      <c r="CK22" s="1001" t="b">
        <f>IF(AND(CK19,(($B$22*Inputs!$C$467)/IF($B$7=Inputs!$C$465,Inputs!$C$467,IF($B$7=Inputs!$C$467,Inputs!$C$465,Inputs!$C$466))+1)=CK8,Inputs!$C$221),TRUE,FALSE)</f>
        <v>0</v>
      </c>
      <c r="CL22" s="1001" t="b">
        <f>IF(AND(CL19,(($B$22*Inputs!$C$467)/IF($B$7=Inputs!$C$465,Inputs!$C$467,IF($B$7=Inputs!$C$467,Inputs!$C$465,Inputs!$C$466))+1)=CL8,Inputs!$C$221),TRUE,FALSE)</f>
        <v>0</v>
      </c>
      <c r="CM22" s="1001" t="b">
        <f>IF(AND(CM19,(($B$22*Inputs!$C$467)/IF($B$7=Inputs!$C$465,Inputs!$C$467,IF($B$7=Inputs!$C$467,Inputs!$C$465,Inputs!$C$466))+1)=CM8,Inputs!$C$221),TRUE,FALSE)</f>
        <v>0</v>
      </c>
      <c r="CN22" s="1001" t="b">
        <f>IF(AND(CN19,(($B$22*Inputs!$C$467)/IF($B$7=Inputs!$C$465,Inputs!$C$467,IF($B$7=Inputs!$C$467,Inputs!$C$465,Inputs!$C$466))+1)=CN8,Inputs!$C$221),TRUE,FALSE)</f>
        <v>0</v>
      </c>
      <c r="CO22" s="1001" t="b">
        <f>IF(AND(CO19,(($B$22*Inputs!$C$467)/IF($B$7=Inputs!$C$465,Inputs!$C$467,IF($B$7=Inputs!$C$467,Inputs!$C$465,Inputs!$C$466))+1)=CO8,Inputs!$C$221),TRUE,FALSE)</f>
        <v>0</v>
      </c>
      <c r="CP22" s="1001" t="b">
        <f>IF(AND(CP19,(($B$22*Inputs!$C$467)/IF($B$7=Inputs!$C$465,Inputs!$C$467,IF($B$7=Inputs!$C$467,Inputs!$C$465,Inputs!$C$466))+1)=CP8,Inputs!$C$221),TRUE,FALSE)</f>
        <v>0</v>
      </c>
      <c r="CQ22" s="1001" t="b">
        <f>IF(AND(CQ19,(($B$22*Inputs!$C$467)/IF($B$7=Inputs!$C$465,Inputs!$C$467,IF($B$7=Inputs!$C$467,Inputs!$C$465,Inputs!$C$466))+1)=CQ8,Inputs!$C$221),TRUE,FALSE)</f>
        <v>0</v>
      </c>
      <c r="CR22" s="1001" t="b">
        <f>IF(AND(CR19,(($B$22*Inputs!$C$467)/IF($B$7=Inputs!$C$465,Inputs!$C$467,IF($B$7=Inputs!$C$467,Inputs!$C$465,Inputs!$C$466))+1)=CR8,Inputs!$C$221),TRUE,FALSE)</f>
        <v>0</v>
      </c>
      <c r="CS22" s="1001" t="b">
        <f>IF(AND(CS19,(($B$22*Inputs!$C$467)/IF($B$7=Inputs!$C$465,Inputs!$C$467,IF($B$7=Inputs!$C$467,Inputs!$C$465,Inputs!$C$466))+1)=CS8,Inputs!$C$221),TRUE,FALSE)</f>
        <v>0</v>
      </c>
      <c r="CT22" s="1001" t="b">
        <f>IF(AND(CT19,(($B$22*Inputs!$C$467)/IF($B$7=Inputs!$C$465,Inputs!$C$467,IF($B$7=Inputs!$C$467,Inputs!$C$465,Inputs!$C$466))+1)=CT8,Inputs!$C$221),TRUE,FALSE)</f>
        <v>0</v>
      </c>
      <c r="CU22" s="1001" t="b">
        <f>IF(AND(CU19,(($B$22*Inputs!$C$467)/IF($B$7=Inputs!$C$465,Inputs!$C$467,IF($B$7=Inputs!$C$467,Inputs!$C$465,Inputs!$C$466))+1)=CU8,Inputs!$C$221),TRUE,FALSE)</f>
        <v>0</v>
      </c>
      <c r="CV22" s="1001" t="b">
        <f>IF(AND(CV19,(($B$22*Inputs!$C$467)/IF($B$7=Inputs!$C$465,Inputs!$C$467,IF($B$7=Inputs!$C$467,Inputs!$C$465,Inputs!$C$466))+1)=CV8,Inputs!$C$221),TRUE,FALSE)</f>
        <v>0</v>
      </c>
      <c r="CW22" s="1001" t="b">
        <f>IF(AND(CW19,(($B$22*Inputs!$C$467)/IF($B$7=Inputs!$C$465,Inputs!$C$467,IF($B$7=Inputs!$C$467,Inputs!$C$465,Inputs!$C$466))+1)=CW8,Inputs!$C$221),TRUE,FALSE)</f>
        <v>0</v>
      </c>
      <c r="CX22" s="1001" t="b">
        <f>IF(AND(CX19,(($B$22*Inputs!$C$467)/IF($B$7=Inputs!$C$465,Inputs!$C$467,IF($B$7=Inputs!$C$467,Inputs!$C$465,Inputs!$C$466))+1)=CX8,Inputs!$C$221),TRUE,FALSE)</f>
        <v>0</v>
      </c>
      <c r="CY22" s="1001" t="b">
        <f>IF(AND(CY19,(($B$22*Inputs!$C$467)/IF($B$7=Inputs!$C$465,Inputs!$C$467,IF($B$7=Inputs!$C$467,Inputs!$C$465,Inputs!$C$466))+1)=CY8,Inputs!$C$221),TRUE,FALSE)</f>
        <v>0</v>
      </c>
      <c r="CZ22" s="1001" t="b">
        <f>IF(AND(CZ19,(($B$22*Inputs!$C$467)/IF($B$7=Inputs!$C$465,Inputs!$C$467,IF($B$7=Inputs!$C$467,Inputs!$C$465,Inputs!$C$466))+1)=CZ8,Inputs!$C$221),TRUE,FALSE)</f>
        <v>0</v>
      </c>
      <c r="DA22" s="1001" t="b">
        <f>IF(AND(DA19,(($B$22*Inputs!$C$467)/IF($B$7=Inputs!$C$465,Inputs!$C$467,IF($B$7=Inputs!$C$467,Inputs!$C$465,Inputs!$C$466))+1)=DA8,Inputs!$C$221),TRUE,FALSE)</f>
        <v>0</v>
      </c>
      <c r="DB22" s="1001" t="b">
        <f>IF(AND(DB19,(($B$22*Inputs!$C$467)/IF($B$7=Inputs!$C$465,Inputs!$C$467,IF($B$7=Inputs!$C$467,Inputs!$C$465,Inputs!$C$466))+1)=DB8,Inputs!$C$221),TRUE,FALSE)</f>
        <v>0</v>
      </c>
      <c r="DC22" s="1001" t="b">
        <f>IF(AND(DC19,(($B$22*Inputs!$C$467)/IF($B$7=Inputs!$C$465,Inputs!$C$467,IF($B$7=Inputs!$C$467,Inputs!$C$465,Inputs!$C$466))+1)=DC8,Inputs!$C$221),TRUE,FALSE)</f>
        <v>0</v>
      </c>
      <c r="DD22" s="1001" t="b">
        <f>IF(AND(DD19,(($B$22*Inputs!$C$467)/IF($B$7=Inputs!$C$465,Inputs!$C$467,IF($B$7=Inputs!$C$467,Inputs!$C$465,Inputs!$C$466))+1)=DD8,Inputs!$C$221),TRUE,FALSE)</f>
        <v>0</v>
      </c>
      <c r="DE22" s="1001" t="b">
        <f>IF(AND(DE19,(($B$22*Inputs!$C$467)/IF($B$7=Inputs!$C$465,Inputs!$C$467,IF($B$7=Inputs!$C$467,Inputs!$C$465,Inputs!$C$466))+1)=DE8,Inputs!$C$221),TRUE,FALSE)</f>
        <v>0</v>
      </c>
      <c r="DF22" s="1001" t="b">
        <f>IF(AND(DF19,(($B$22*Inputs!$C$467)/IF($B$7=Inputs!$C$465,Inputs!$C$467,IF($B$7=Inputs!$C$467,Inputs!$C$465,Inputs!$C$466))+1)=DF8,Inputs!$C$221),TRUE,FALSE)</f>
        <v>0</v>
      </c>
      <c r="DG22" s="1001" t="b">
        <f>IF(AND(DG19,(($B$22*Inputs!$C$467)/IF($B$7=Inputs!$C$465,Inputs!$C$467,IF($B$7=Inputs!$C$467,Inputs!$C$465,Inputs!$C$466))+1)=DG8,Inputs!$C$221),TRUE,FALSE)</f>
        <v>0</v>
      </c>
      <c r="DH22" s="1001" t="b">
        <f>IF(AND(DH19,(($B$22*Inputs!$C$467)/IF($B$7=Inputs!$C$465,Inputs!$C$467,IF($B$7=Inputs!$C$467,Inputs!$C$465,Inputs!$C$466))+1)=DH8,Inputs!$C$221),TRUE,FALSE)</f>
        <v>0</v>
      </c>
      <c r="DI22" s="1001" t="b">
        <f>IF(AND(DI19,(($B$22*Inputs!$C$467)/IF($B$7=Inputs!$C$465,Inputs!$C$467,IF($B$7=Inputs!$C$467,Inputs!$C$465,Inputs!$C$466))+1)=DI8,Inputs!$C$221),TRUE,FALSE)</f>
        <v>0</v>
      </c>
      <c r="DJ22" s="1001" t="b">
        <f>IF(AND(DJ19,(($B$22*Inputs!$C$467)/IF($B$7=Inputs!$C$465,Inputs!$C$467,IF($B$7=Inputs!$C$467,Inputs!$C$465,Inputs!$C$466))+1)=DJ8,Inputs!$C$221),TRUE,FALSE)</f>
        <v>0</v>
      </c>
      <c r="DK22" s="1001" t="b">
        <f>IF(AND(DK19,(($B$22*Inputs!$C$467)/IF($B$7=Inputs!$C$465,Inputs!$C$467,IF($B$7=Inputs!$C$467,Inputs!$C$465,Inputs!$C$466))+1)=DK8,Inputs!$C$221),TRUE,FALSE)</f>
        <v>0</v>
      </c>
      <c r="DL22" s="1001" t="b">
        <f>IF(AND(DL19,(($B$22*Inputs!$C$467)/IF($B$7=Inputs!$C$465,Inputs!$C$467,IF($B$7=Inputs!$C$467,Inputs!$C$465,Inputs!$C$466))+1)=DL8,Inputs!$C$221),TRUE,FALSE)</f>
        <v>0</v>
      </c>
      <c r="DM22" s="1001" t="b">
        <f>IF(AND(DM19,(($B$22*Inputs!$C$467)/IF($B$7=Inputs!$C$465,Inputs!$C$467,IF($B$7=Inputs!$C$467,Inputs!$C$465,Inputs!$C$466))+1)=DM8,Inputs!$C$221),TRUE,FALSE)</f>
        <v>0</v>
      </c>
      <c r="DN22" s="1001" t="b">
        <f>IF(AND(DN19,(($B$22*Inputs!$C$467)/IF($B$7=Inputs!$C$465,Inputs!$C$467,IF($B$7=Inputs!$C$467,Inputs!$C$465,Inputs!$C$466))+1)=DN8,Inputs!$C$221),TRUE,FALSE)</f>
        <v>0</v>
      </c>
      <c r="DO22" s="1001" t="b">
        <f>IF(AND(DO19,(($B$22*Inputs!$C$467)/IF($B$7=Inputs!$C$465,Inputs!$C$467,IF($B$7=Inputs!$C$467,Inputs!$C$465,Inputs!$C$466))+1)=DO8,Inputs!$C$221),TRUE,FALSE)</f>
        <v>0</v>
      </c>
      <c r="DP22" s="1001" t="b">
        <f>IF(AND(DP19,(($B$22*Inputs!$C$467)/IF($B$7=Inputs!$C$465,Inputs!$C$467,IF($B$7=Inputs!$C$467,Inputs!$C$465,Inputs!$C$466))+1)=DP8,Inputs!$C$221),TRUE,FALSE)</f>
        <v>0</v>
      </c>
      <c r="DQ22" s="1001" t="b">
        <f>IF(AND(DQ19,(($B$22*Inputs!$C$467)/IF($B$7=Inputs!$C$465,Inputs!$C$467,IF($B$7=Inputs!$C$467,Inputs!$C$465,Inputs!$C$466))+1)=DQ8,Inputs!$C$221),TRUE,FALSE)</f>
        <v>0</v>
      </c>
      <c r="DR22" s="1001" t="b">
        <f>IF(AND(DR19,(($B$22*Inputs!$C$467)/IF($B$7=Inputs!$C$465,Inputs!$C$467,IF($B$7=Inputs!$C$467,Inputs!$C$465,Inputs!$C$466))+1)=DR8,Inputs!$C$221),TRUE,FALSE)</f>
        <v>0</v>
      </c>
      <c r="DS22" s="1001" t="b">
        <f>IF(AND(DS19,(($B$22*Inputs!$C$467)/IF($B$7=Inputs!$C$465,Inputs!$C$467,IF($B$7=Inputs!$C$467,Inputs!$C$465,Inputs!$C$466))+1)=DS8,Inputs!$C$221),TRUE,FALSE)</f>
        <v>0</v>
      </c>
      <c r="DT22" s="1001" t="b">
        <f>IF(AND(DT19,(($B$22*Inputs!$C$467)/IF($B$7=Inputs!$C$465,Inputs!$C$467,IF($B$7=Inputs!$C$467,Inputs!$C$465,Inputs!$C$466))+1)=DT8,Inputs!$C$221),TRUE,FALSE)</f>
        <v>0</v>
      </c>
      <c r="DU22" s="1001" t="b">
        <f>IF(AND(DU19,(($B$22*Inputs!$C$467)/IF($B$7=Inputs!$C$465,Inputs!$C$467,IF($B$7=Inputs!$C$467,Inputs!$C$465,Inputs!$C$466))+1)=DU8,Inputs!$C$221),TRUE,FALSE)</f>
        <v>0</v>
      </c>
      <c r="DV22" s="1001" t="b">
        <f>IF(AND(DV19,(($B$22*Inputs!$C$467)/IF($B$7=Inputs!$C$465,Inputs!$C$467,IF($B$7=Inputs!$C$467,Inputs!$C$465,Inputs!$C$466))+1)=DV8,Inputs!$C$221),TRUE,FALSE)</f>
        <v>0</v>
      </c>
      <c r="DW22" s="1001" t="b">
        <f>IF(AND(DW19,(($B$22*Inputs!$C$467)/IF($B$7=Inputs!$C$465,Inputs!$C$467,IF($B$7=Inputs!$C$467,Inputs!$C$465,Inputs!$C$466))+1)=DW8,Inputs!$C$221),TRUE,FALSE)</f>
        <v>0</v>
      </c>
      <c r="DX22" s="579"/>
    </row>
    <row r="23" spans="1:139" s="309" customFormat="1">
      <c r="A23" s="303" t="s">
        <v>1163</v>
      </c>
      <c r="B23" s="982">
        <f>Inputs!$D$180</f>
        <v>52594</v>
      </c>
      <c r="C23" s="982"/>
      <c r="D23" s="581"/>
      <c r="E23" s="581"/>
      <c r="F23" s="328"/>
      <c r="G23" s="1004">
        <f t="shared" ref="G23:AL23" si="38">(G$6-G$5+1)/bank_year</f>
        <v>1.5277777777777777</v>
      </c>
      <c r="H23" s="1004">
        <f t="shared" si="38"/>
        <v>0.50277777777777777</v>
      </c>
      <c r="I23" s="1004">
        <f t="shared" si="38"/>
        <v>0.51111111111111107</v>
      </c>
      <c r="J23" s="1004">
        <f t="shared" si="38"/>
        <v>0.50277777777777777</v>
      </c>
      <c r="K23" s="1004">
        <f t="shared" si="38"/>
        <v>0.51111111111111107</v>
      </c>
      <c r="L23" s="1004">
        <f t="shared" si="38"/>
        <v>0.50555555555555554</v>
      </c>
      <c r="M23" s="1004">
        <f t="shared" si="38"/>
        <v>0.51111111111111107</v>
      </c>
      <c r="N23" s="1004">
        <f t="shared" si="38"/>
        <v>0.50277777777777777</v>
      </c>
      <c r="O23" s="1004">
        <f t="shared" si="38"/>
        <v>0.51111111111111107</v>
      </c>
      <c r="P23" s="1004">
        <f t="shared" si="38"/>
        <v>0.50277777777777777</v>
      </c>
      <c r="Q23" s="1004">
        <f t="shared" si="38"/>
        <v>0.51111111111111107</v>
      </c>
      <c r="R23" s="1004">
        <f t="shared" si="38"/>
        <v>0.50277777777777777</v>
      </c>
      <c r="S23" s="1004">
        <f t="shared" si="38"/>
        <v>0.51111111111111107</v>
      </c>
      <c r="T23" s="1004">
        <f t="shared" si="38"/>
        <v>0.50555555555555554</v>
      </c>
      <c r="U23" s="1004">
        <f t="shared" si="38"/>
        <v>0.51111111111111107</v>
      </c>
      <c r="V23" s="1004">
        <f t="shared" si="38"/>
        <v>0.50277777777777777</v>
      </c>
      <c r="W23" s="1004">
        <f t="shared" si="38"/>
        <v>0.51111111111111107</v>
      </c>
      <c r="X23" s="1004">
        <f t="shared" si="38"/>
        <v>0.50277777777777777</v>
      </c>
      <c r="Y23" s="1004">
        <f t="shared" si="38"/>
        <v>0.51111111111111107</v>
      </c>
      <c r="Z23" s="1004">
        <f t="shared" si="38"/>
        <v>0.50277777777777777</v>
      </c>
      <c r="AA23" s="1004">
        <f t="shared" si="38"/>
        <v>0.51111111111111107</v>
      </c>
      <c r="AB23" s="1004">
        <f t="shared" si="38"/>
        <v>0.50555555555555554</v>
      </c>
      <c r="AC23" s="1004">
        <f t="shared" si="38"/>
        <v>0.51111111111111107</v>
      </c>
      <c r="AD23" s="1004">
        <f t="shared" si="38"/>
        <v>0.50277777777777777</v>
      </c>
      <c r="AE23" s="1004">
        <f t="shared" si="38"/>
        <v>0.51111111111111107</v>
      </c>
      <c r="AF23" s="1004">
        <f t="shared" si="38"/>
        <v>0.50277777777777777</v>
      </c>
      <c r="AG23" s="1004">
        <f t="shared" si="38"/>
        <v>0.51111111111111107</v>
      </c>
      <c r="AH23" s="1004">
        <f t="shared" si="38"/>
        <v>0.50277777777777777</v>
      </c>
      <c r="AI23" s="1004">
        <f t="shared" si="38"/>
        <v>0.51111111111111107</v>
      </c>
      <c r="AJ23" s="1004">
        <f t="shared" si="38"/>
        <v>0.50555555555555554</v>
      </c>
      <c r="AK23" s="1004">
        <f t="shared" si="38"/>
        <v>0.51111111111111107</v>
      </c>
      <c r="AL23" s="1004">
        <f t="shared" si="38"/>
        <v>0.50277777777777777</v>
      </c>
      <c r="AM23" s="1004">
        <f t="shared" ref="AM23:BR23" si="39">(AM$6-AM$5+1)/bank_year</f>
        <v>0.51111111111111107</v>
      </c>
      <c r="AN23" s="1004">
        <f t="shared" si="39"/>
        <v>0.50277777777777777</v>
      </c>
      <c r="AO23" s="1004">
        <f t="shared" si="39"/>
        <v>0.51111111111111107</v>
      </c>
      <c r="AP23" s="1004">
        <f t="shared" si="39"/>
        <v>0.50277777777777777</v>
      </c>
      <c r="AQ23" s="1004">
        <f t="shared" si="39"/>
        <v>0.51111111111111107</v>
      </c>
      <c r="AR23" s="1004">
        <f t="shared" si="39"/>
        <v>0.50555555555555554</v>
      </c>
      <c r="AS23" s="1004">
        <f t="shared" si="39"/>
        <v>0.51111111111111107</v>
      </c>
      <c r="AT23" s="1004">
        <f t="shared" si="39"/>
        <v>0.50277777777777777</v>
      </c>
      <c r="AU23" s="1004">
        <f t="shared" si="39"/>
        <v>0.51111111111111107</v>
      </c>
      <c r="AV23" s="1004">
        <f t="shared" si="39"/>
        <v>0.50277777777777777</v>
      </c>
      <c r="AW23" s="1004">
        <f t="shared" si="39"/>
        <v>0.51111111111111107</v>
      </c>
      <c r="AX23" s="1004">
        <f t="shared" si="39"/>
        <v>0.50277777777777777</v>
      </c>
      <c r="AY23" s="1004">
        <f t="shared" si="39"/>
        <v>0.51111111111111107</v>
      </c>
      <c r="AZ23" s="1004">
        <f t="shared" si="39"/>
        <v>0.50555555555555554</v>
      </c>
      <c r="BA23" s="1004">
        <f t="shared" si="39"/>
        <v>0.51111111111111107</v>
      </c>
      <c r="BB23" s="1004">
        <f t="shared" si="39"/>
        <v>0.50277777777777777</v>
      </c>
      <c r="BC23" s="1004">
        <f t="shared" si="39"/>
        <v>0.51111111111111107</v>
      </c>
      <c r="BD23" s="1004">
        <f t="shared" si="39"/>
        <v>0.50277777777777777</v>
      </c>
      <c r="BE23" s="1004">
        <f t="shared" si="39"/>
        <v>0.51111111111111107</v>
      </c>
      <c r="BF23" s="1004">
        <f t="shared" si="39"/>
        <v>0.50277777777777777</v>
      </c>
      <c r="BG23" s="1004">
        <f t="shared" si="39"/>
        <v>0.51111111111111107</v>
      </c>
      <c r="BH23" s="1004">
        <f t="shared" si="39"/>
        <v>0.50555555555555554</v>
      </c>
      <c r="BI23" s="1004">
        <f t="shared" si="39"/>
        <v>0.51111111111111107</v>
      </c>
      <c r="BJ23" s="1004">
        <f t="shared" si="39"/>
        <v>0.50277777777777777</v>
      </c>
      <c r="BK23" s="1004">
        <f t="shared" si="39"/>
        <v>0.51111111111111107</v>
      </c>
      <c r="BL23" s="1004">
        <f t="shared" si="39"/>
        <v>0.50277777777777777</v>
      </c>
      <c r="BM23" s="1004">
        <f t="shared" si="39"/>
        <v>0.51111111111111107</v>
      </c>
      <c r="BN23" s="1004">
        <f t="shared" si="39"/>
        <v>0.50277777777777777</v>
      </c>
      <c r="BO23" s="1004">
        <f t="shared" si="39"/>
        <v>0.51111111111111107</v>
      </c>
      <c r="BP23" s="1004">
        <f t="shared" si="39"/>
        <v>0.50555555555555554</v>
      </c>
      <c r="BQ23" s="1004">
        <f t="shared" si="39"/>
        <v>0.51111111111111107</v>
      </c>
      <c r="BR23" s="1004">
        <f t="shared" si="39"/>
        <v>0.50277777777777777</v>
      </c>
      <c r="BS23" s="1004">
        <f t="shared" ref="BS23:CX23" si="40">(BS$6-BS$5+1)/bank_year</f>
        <v>0.51111111111111107</v>
      </c>
      <c r="BT23" s="1004">
        <f t="shared" si="40"/>
        <v>0.50277777777777777</v>
      </c>
      <c r="BU23" s="1004">
        <f t="shared" si="40"/>
        <v>0.51111111111111107</v>
      </c>
      <c r="BV23" s="1004">
        <f t="shared" si="40"/>
        <v>0.50277777777777777</v>
      </c>
      <c r="BW23" s="1004">
        <f t="shared" si="40"/>
        <v>0.51111111111111107</v>
      </c>
      <c r="BX23" s="1004">
        <f t="shared" si="40"/>
        <v>0.50555555555555554</v>
      </c>
      <c r="BY23" s="1004">
        <f t="shared" si="40"/>
        <v>0.51111111111111107</v>
      </c>
      <c r="BZ23" s="1004">
        <f t="shared" si="40"/>
        <v>0.50277777777777777</v>
      </c>
      <c r="CA23" s="1004">
        <f t="shared" si="40"/>
        <v>0.51111111111111107</v>
      </c>
      <c r="CB23" s="1004">
        <f t="shared" si="40"/>
        <v>0.50277777777777777</v>
      </c>
      <c r="CC23" s="1004">
        <f t="shared" si="40"/>
        <v>0.51111111111111107</v>
      </c>
      <c r="CD23" s="1004">
        <f t="shared" si="40"/>
        <v>0.50277777777777777</v>
      </c>
      <c r="CE23" s="1004">
        <f t="shared" si="40"/>
        <v>0.51111111111111107</v>
      </c>
      <c r="CF23" s="1004">
        <f t="shared" si="40"/>
        <v>0.50555555555555554</v>
      </c>
      <c r="CG23" s="1004">
        <f t="shared" si="40"/>
        <v>0.51111111111111107</v>
      </c>
      <c r="CH23" s="1004">
        <f t="shared" si="40"/>
        <v>0.50277777777777777</v>
      </c>
      <c r="CI23" s="1004">
        <f t="shared" si="40"/>
        <v>0.51111111111111107</v>
      </c>
      <c r="CJ23" s="1004">
        <f t="shared" si="40"/>
        <v>0.50277777777777777</v>
      </c>
      <c r="CK23" s="1004">
        <f t="shared" si="40"/>
        <v>0.51111111111111107</v>
      </c>
      <c r="CL23" s="1004">
        <f t="shared" si="40"/>
        <v>0.50277777777777777</v>
      </c>
      <c r="CM23" s="1004">
        <f t="shared" si="40"/>
        <v>0.51111111111111107</v>
      </c>
      <c r="CN23" s="1004">
        <f t="shared" si="40"/>
        <v>0.50555555555555554</v>
      </c>
      <c r="CO23" s="1004">
        <f t="shared" si="40"/>
        <v>0.51111111111111107</v>
      </c>
      <c r="CP23" s="1004">
        <f t="shared" si="40"/>
        <v>0.50277777777777777</v>
      </c>
      <c r="CQ23" s="1004">
        <f t="shared" si="40"/>
        <v>0.51111111111111107</v>
      </c>
      <c r="CR23" s="1004">
        <f t="shared" si="40"/>
        <v>0.50277777777777777</v>
      </c>
      <c r="CS23" s="1004">
        <f t="shared" si="40"/>
        <v>0.51111111111111107</v>
      </c>
      <c r="CT23" s="1004">
        <f t="shared" si="40"/>
        <v>0.50277777777777777</v>
      </c>
      <c r="CU23" s="1004">
        <f t="shared" si="40"/>
        <v>0.51111111111111107</v>
      </c>
      <c r="CV23" s="1004">
        <f t="shared" si="40"/>
        <v>0.50555555555555554</v>
      </c>
      <c r="CW23" s="1004">
        <f t="shared" si="40"/>
        <v>0.51111111111111107</v>
      </c>
      <c r="CX23" s="1004">
        <f t="shared" si="40"/>
        <v>0.50277777777777777</v>
      </c>
      <c r="CY23" s="1004">
        <f t="shared" ref="CY23:DW23" si="41">(CY$6-CY$5+1)/bank_year</f>
        <v>0.51111111111111107</v>
      </c>
      <c r="CZ23" s="1004">
        <f t="shared" si="41"/>
        <v>0.50277777777777777</v>
      </c>
      <c r="DA23" s="1004">
        <f t="shared" si="41"/>
        <v>0.51111111111111107</v>
      </c>
      <c r="DB23" s="1004">
        <f t="shared" si="41"/>
        <v>0.50277777777777777</v>
      </c>
      <c r="DC23" s="1004">
        <f t="shared" si="41"/>
        <v>0.51111111111111107</v>
      </c>
      <c r="DD23" s="1004">
        <f t="shared" si="41"/>
        <v>0.50555555555555554</v>
      </c>
      <c r="DE23" s="1004">
        <f t="shared" si="41"/>
        <v>0.51111111111111107</v>
      </c>
      <c r="DF23" s="1004">
        <f t="shared" si="41"/>
        <v>0.50277777777777777</v>
      </c>
      <c r="DG23" s="1004">
        <f t="shared" si="41"/>
        <v>0.51111111111111107</v>
      </c>
      <c r="DH23" s="1004">
        <f t="shared" si="41"/>
        <v>0.50277777777777777</v>
      </c>
      <c r="DI23" s="1004">
        <f t="shared" si="41"/>
        <v>0.51111111111111107</v>
      </c>
      <c r="DJ23" s="1004">
        <f t="shared" si="41"/>
        <v>0.50277777777777777</v>
      </c>
      <c r="DK23" s="1004">
        <f t="shared" si="41"/>
        <v>0.51111111111111107</v>
      </c>
      <c r="DL23" s="1004">
        <f t="shared" si="41"/>
        <v>0.50555555555555554</v>
      </c>
      <c r="DM23" s="1004">
        <f t="shared" si="41"/>
        <v>0.51111111111111107</v>
      </c>
      <c r="DN23" s="1004">
        <f t="shared" si="41"/>
        <v>0.50277777777777777</v>
      </c>
      <c r="DO23" s="1004">
        <f t="shared" si="41"/>
        <v>0.51111111111111107</v>
      </c>
      <c r="DP23" s="1004">
        <f t="shared" si="41"/>
        <v>0.50277777777777777</v>
      </c>
      <c r="DQ23" s="1004">
        <f t="shared" si="41"/>
        <v>0.51111111111111107</v>
      </c>
      <c r="DR23" s="1004">
        <f t="shared" si="41"/>
        <v>0.50277777777777777</v>
      </c>
      <c r="DS23" s="1004">
        <f t="shared" si="41"/>
        <v>0.51111111111111107</v>
      </c>
      <c r="DT23" s="1004">
        <f t="shared" si="41"/>
        <v>0.50555555555555554</v>
      </c>
      <c r="DU23" s="1004">
        <f t="shared" si="41"/>
        <v>0.51111111111111107</v>
      </c>
      <c r="DV23" s="1004">
        <f t="shared" si="41"/>
        <v>0.50277777777777777</v>
      </c>
      <c r="DW23" s="1004">
        <f t="shared" si="41"/>
        <v>0.51111111111111107</v>
      </c>
      <c r="DX23" s="579"/>
    </row>
    <row r="24" spans="1:139" s="309" customFormat="1">
      <c r="A24" s="303" t="s">
        <v>1233</v>
      </c>
      <c r="B24" s="982"/>
      <c r="C24" s="982"/>
      <c r="D24" s="581"/>
      <c r="E24" s="581"/>
      <c r="F24" s="328"/>
      <c r="G24" s="1020">
        <f t="shared" ref="G24:AL24" si="42">IF(AND(G$6&gt;=$B23,G$5&lt;$B23),($B23-G$5)/(G$6-G$5),1)*(G$7&gt;0)*(G$7&lt;$B19+(0.6/$B$7))</f>
        <v>0</v>
      </c>
      <c r="H24" s="1020">
        <f t="shared" si="42"/>
        <v>1</v>
      </c>
      <c r="I24" s="1020">
        <f t="shared" si="42"/>
        <v>1</v>
      </c>
      <c r="J24" s="1020">
        <f t="shared" si="42"/>
        <v>1</v>
      </c>
      <c r="K24" s="1020">
        <f t="shared" si="42"/>
        <v>1</v>
      </c>
      <c r="L24" s="1020">
        <f t="shared" si="42"/>
        <v>1</v>
      </c>
      <c r="M24" s="1020">
        <f t="shared" si="42"/>
        <v>1</v>
      </c>
      <c r="N24" s="1020">
        <f t="shared" si="42"/>
        <v>1</v>
      </c>
      <c r="O24" s="1020">
        <f t="shared" si="42"/>
        <v>1</v>
      </c>
      <c r="P24" s="1020">
        <f t="shared" si="42"/>
        <v>1</v>
      </c>
      <c r="Q24" s="1020">
        <f t="shared" si="42"/>
        <v>1</v>
      </c>
      <c r="R24" s="1020">
        <f t="shared" si="42"/>
        <v>1</v>
      </c>
      <c r="S24" s="1020">
        <f t="shared" si="42"/>
        <v>1</v>
      </c>
      <c r="T24" s="1020">
        <f t="shared" si="42"/>
        <v>1</v>
      </c>
      <c r="U24" s="1020">
        <f t="shared" si="42"/>
        <v>1</v>
      </c>
      <c r="V24" s="1020">
        <f t="shared" si="42"/>
        <v>1</v>
      </c>
      <c r="W24" s="1020">
        <f t="shared" si="42"/>
        <v>1</v>
      </c>
      <c r="X24" s="1020">
        <f t="shared" si="42"/>
        <v>1</v>
      </c>
      <c r="Y24" s="1020">
        <f t="shared" si="42"/>
        <v>1</v>
      </c>
      <c r="Z24" s="1020">
        <f t="shared" si="42"/>
        <v>1</v>
      </c>
      <c r="AA24" s="1020">
        <f t="shared" si="42"/>
        <v>1</v>
      </c>
      <c r="AB24" s="1020">
        <f t="shared" si="42"/>
        <v>1</v>
      </c>
      <c r="AC24" s="1020">
        <f t="shared" si="42"/>
        <v>1</v>
      </c>
      <c r="AD24" s="1020">
        <f t="shared" si="42"/>
        <v>1</v>
      </c>
      <c r="AE24" s="1020">
        <f t="shared" si="42"/>
        <v>1</v>
      </c>
      <c r="AF24" s="1020">
        <f t="shared" si="42"/>
        <v>1</v>
      </c>
      <c r="AG24" s="1020">
        <f t="shared" si="42"/>
        <v>1</v>
      </c>
      <c r="AH24" s="1020">
        <f t="shared" si="42"/>
        <v>1</v>
      </c>
      <c r="AI24" s="1020">
        <f t="shared" si="42"/>
        <v>0.98907103825136611</v>
      </c>
      <c r="AJ24" s="1020">
        <f t="shared" si="42"/>
        <v>0</v>
      </c>
      <c r="AK24" s="1020">
        <f t="shared" si="42"/>
        <v>0</v>
      </c>
      <c r="AL24" s="1020">
        <f t="shared" si="42"/>
        <v>0</v>
      </c>
      <c r="AM24" s="1020">
        <f t="shared" ref="AM24:BR24" si="43">IF(AND(AM$6&gt;=$B23,AM$5&lt;$B23),($B23-AM$5)/(AM$6-AM$5),1)*(AM$7&gt;0)*(AM$7&lt;$B19+(0.6/$B$7))</f>
        <v>0</v>
      </c>
      <c r="AN24" s="1020">
        <f t="shared" si="43"/>
        <v>0</v>
      </c>
      <c r="AO24" s="1020">
        <f t="shared" si="43"/>
        <v>0</v>
      </c>
      <c r="AP24" s="1020">
        <f t="shared" si="43"/>
        <v>0</v>
      </c>
      <c r="AQ24" s="1020">
        <f t="shared" si="43"/>
        <v>0</v>
      </c>
      <c r="AR24" s="1020">
        <f t="shared" si="43"/>
        <v>0</v>
      </c>
      <c r="AS24" s="1020">
        <f t="shared" si="43"/>
        <v>0</v>
      </c>
      <c r="AT24" s="1020">
        <f t="shared" si="43"/>
        <v>0</v>
      </c>
      <c r="AU24" s="1020">
        <f t="shared" si="43"/>
        <v>0</v>
      </c>
      <c r="AV24" s="1020">
        <f t="shared" si="43"/>
        <v>0</v>
      </c>
      <c r="AW24" s="1020">
        <f t="shared" si="43"/>
        <v>0</v>
      </c>
      <c r="AX24" s="1020">
        <f t="shared" si="43"/>
        <v>0</v>
      </c>
      <c r="AY24" s="1020">
        <f t="shared" si="43"/>
        <v>0</v>
      </c>
      <c r="AZ24" s="1020">
        <f t="shared" si="43"/>
        <v>0</v>
      </c>
      <c r="BA24" s="1020">
        <f t="shared" si="43"/>
        <v>0</v>
      </c>
      <c r="BB24" s="1020">
        <f t="shared" si="43"/>
        <v>0</v>
      </c>
      <c r="BC24" s="1020">
        <f t="shared" si="43"/>
        <v>0</v>
      </c>
      <c r="BD24" s="1020">
        <f t="shared" si="43"/>
        <v>0</v>
      </c>
      <c r="BE24" s="1020">
        <f t="shared" si="43"/>
        <v>0</v>
      </c>
      <c r="BF24" s="1020">
        <f t="shared" si="43"/>
        <v>0</v>
      </c>
      <c r="BG24" s="1020">
        <f t="shared" si="43"/>
        <v>0</v>
      </c>
      <c r="BH24" s="1020">
        <f t="shared" si="43"/>
        <v>0</v>
      </c>
      <c r="BI24" s="1020">
        <f t="shared" si="43"/>
        <v>0</v>
      </c>
      <c r="BJ24" s="1020">
        <f t="shared" si="43"/>
        <v>0</v>
      </c>
      <c r="BK24" s="1020">
        <f t="shared" si="43"/>
        <v>0</v>
      </c>
      <c r="BL24" s="1020">
        <f t="shared" si="43"/>
        <v>0</v>
      </c>
      <c r="BM24" s="1020">
        <f t="shared" si="43"/>
        <v>0</v>
      </c>
      <c r="BN24" s="1020">
        <f t="shared" si="43"/>
        <v>0</v>
      </c>
      <c r="BO24" s="1020">
        <f t="shared" si="43"/>
        <v>0</v>
      </c>
      <c r="BP24" s="1020">
        <f t="shared" si="43"/>
        <v>0</v>
      </c>
      <c r="BQ24" s="1020">
        <f t="shared" si="43"/>
        <v>0</v>
      </c>
      <c r="BR24" s="1020">
        <f t="shared" si="43"/>
        <v>0</v>
      </c>
      <c r="BS24" s="1020">
        <f t="shared" ref="BS24:CX24" si="44">IF(AND(BS$6&gt;=$B23,BS$5&lt;$B23),($B23-BS$5)/(BS$6-BS$5),1)*(BS$7&gt;0)*(BS$7&lt;$B19+(0.6/$B$7))</f>
        <v>0</v>
      </c>
      <c r="BT24" s="1020">
        <f t="shared" si="44"/>
        <v>0</v>
      </c>
      <c r="BU24" s="1020">
        <f t="shared" si="44"/>
        <v>0</v>
      </c>
      <c r="BV24" s="1020">
        <f t="shared" si="44"/>
        <v>0</v>
      </c>
      <c r="BW24" s="1020">
        <f t="shared" si="44"/>
        <v>0</v>
      </c>
      <c r="BX24" s="1020">
        <f t="shared" si="44"/>
        <v>0</v>
      </c>
      <c r="BY24" s="1020">
        <f t="shared" si="44"/>
        <v>0</v>
      </c>
      <c r="BZ24" s="1020">
        <f t="shared" si="44"/>
        <v>0</v>
      </c>
      <c r="CA24" s="1020">
        <f t="shared" si="44"/>
        <v>0</v>
      </c>
      <c r="CB24" s="1020">
        <f t="shared" si="44"/>
        <v>0</v>
      </c>
      <c r="CC24" s="1020">
        <f t="shared" si="44"/>
        <v>0</v>
      </c>
      <c r="CD24" s="1020">
        <f t="shared" si="44"/>
        <v>0</v>
      </c>
      <c r="CE24" s="1020">
        <f t="shared" si="44"/>
        <v>0</v>
      </c>
      <c r="CF24" s="1020">
        <f t="shared" si="44"/>
        <v>0</v>
      </c>
      <c r="CG24" s="1020">
        <f t="shared" si="44"/>
        <v>0</v>
      </c>
      <c r="CH24" s="1020">
        <f t="shared" si="44"/>
        <v>0</v>
      </c>
      <c r="CI24" s="1020">
        <f t="shared" si="44"/>
        <v>0</v>
      </c>
      <c r="CJ24" s="1020">
        <f t="shared" si="44"/>
        <v>0</v>
      </c>
      <c r="CK24" s="1020">
        <f t="shared" si="44"/>
        <v>0</v>
      </c>
      <c r="CL24" s="1020">
        <f t="shared" si="44"/>
        <v>0</v>
      </c>
      <c r="CM24" s="1020">
        <f t="shared" si="44"/>
        <v>0</v>
      </c>
      <c r="CN24" s="1020">
        <f t="shared" si="44"/>
        <v>0</v>
      </c>
      <c r="CO24" s="1020">
        <f t="shared" si="44"/>
        <v>0</v>
      </c>
      <c r="CP24" s="1020">
        <f t="shared" si="44"/>
        <v>0</v>
      </c>
      <c r="CQ24" s="1020">
        <f t="shared" si="44"/>
        <v>0</v>
      </c>
      <c r="CR24" s="1020">
        <f t="shared" si="44"/>
        <v>0</v>
      </c>
      <c r="CS24" s="1020">
        <f t="shared" si="44"/>
        <v>0</v>
      </c>
      <c r="CT24" s="1020">
        <f t="shared" si="44"/>
        <v>0</v>
      </c>
      <c r="CU24" s="1020">
        <f t="shared" si="44"/>
        <v>0</v>
      </c>
      <c r="CV24" s="1020">
        <f t="shared" si="44"/>
        <v>0</v>
      </c>
      <c r="CW24" s="1020">
        <f t="shared" si="44"/>
        <v>0</v>
      </c>
      <c r="CX24" s="1020">
        <f t="shared" si="44"/>
        <v>0</v>
      </c>
      <c r="CY24" s="1020">
        <f t="shared" ref="CY24:DW24" si="45">IF(AND(CY$6&gt;=$B23,CY$5&lt;$B23),($B23-CY$5)/(CY$6-CY$5),1)*(CY$7&gt;0)*(CY$7&lt;$B19+(0.6/$B$7))</f>
        <v>0</v>
      </c>
      <c r="CZ24" s="1020">
        <f t="shared" si="45"/>
        <v>0</v>
      </c>
      <c r="DA24" s="1020">
        <f t="shared" si="45"/>
        <v>0</v>
      </c>
      <c r="DB24" s="1020">
        <f t="shared" si="45"/>
        <v>0</v>
      </c>
      <c r="DC24" s="1020">
        <f t="shared" si="45"/>
        <v>0</v>
      </c>
      <c r="DD24" s="1020">
        <f t="shared" si="45"/>
        <v>0</v>
      </c>
      <c r="DE24" s="1020">
        <f t="shared" si="45"/>
        <v>0</v>
      </c>
      <c r="DF24" s="1020">
        <f t="shared" si="45"/>
        <v>0</v>
      </c>
      <c r="DG24" s="1020">
        <f t="shared" si="45"/>
        <v>0</v>
      </c>
      <c r="DH24" s="1020">
        <f t="shared" si="45"/>
        <v>0</v>
      </c>
      <c r="DI24" s="1020">
        <f t="shared" si="45"/>
        <v>0</v>
      </c>
      <c r="DJ24" s="1020">
        <f t="shared" si="45"/>
        <v>0</v>
      </c>
      <c r="DK24" s="1020">
        <f t="shared" si="45"/>
        <v>0</v>
      </c>
      <c r="DL24" s="1020">
        <f t="shared" si="45"/>
        <v>0</v>
      </c>
      <c r="DM24" s="1020">
        <f t="shared" si="45"/>
        <v>0</v>
      </c>
      <c r="DN24" s="1020">
        <f t="shared" si="45"/>
        <v>0</v>
      </c>
      <c r="DO24" s="1020">
        <f t="shared" si="45"/>
        <v>0</v>
      </c>
      <c r="DP24" s="1020">
        <f t="shared" si="45"/>
        <v>0</v>
      </c>
      <c r="DQ24" s="1020">
        <f t="shared" si="45"/>
        <v>0</v>
      </c>
      <c r="DR24" s="1020">
        <f t="shared" si="45"/>
        <v>0</v>
      </c>
      <c r="DS24" s="1020">
        <f t="shared" si="45"/>
        <v>0</v>
      </c>
      <c r="DT24" s="1020">
        <f t="shared" si="45"/>
        <v>0</v>
      </c>
      <c r="DU24" s="1020">
        <f t="shared" si="45"/>
        <v>0</v>
      </c>
      <c r="DV24" s="1020">
        <f t="shared" si="45"/>
        <v>0</v>
      </c>
      <c r="DW24" s="1020">
        <f t="shared" si="45"/>
        <v>0</v>
      </c>
      <c r="DX24" s="579"/>
    </row>
    <row r="25" spans="1:139">
      <c r="B25" s="926"/>
      <c r="C25" s="926"/>
      <c r="D25" s="584"/>
      <c r="E25" s="584"/>
      <c r="F25" s="585"/>
      <c r="G25" s="972"/>
      <c r="H25" s="972"/>
      <c r="I25" s="972"/>
      <c r="J25" s="972"/>
      <c r="K25" s="972"/>
      <c r="L25" s="972"/>
      <c r="M25" s="972"/>
      <c r="N25" s="972"/>
      <c r="O25" s="972"/>
      <c r="P25" s="972"/>
      <c r="Q25" s="972"/>
      <c r="R25" s="972"/>
      <c r="S25" s="972"/>
      <c r="T25" s="972"/>
      <c r="U25" s="972"/>
      <c r="V25" s="972"/>
      <c r="W25" s="972"/>
      <c r="X25" s="972"/>
      <c r="Y25" s="972"/>
      <c r="Z25" s="972"/>
      <c r="AA25" s="972"/>
      <c r="AB25" s="972"/>
      <c r="AC25" s="972"/>
      <c r="AD25" s="972"/>
      <c r="AE25" s="972"/>
      <c r="AF25" s="972"/>
      <c r="AG25" s="972"/>
      <c r="AH25" s="972"/>
      <c r="AI25" s="972"/>
      <c r="AJ25" s="972"/>
      <c r="AK25" s="972"/>
      <c r="AL25" s="972"/>
      <c r="AM25" s="972"/>
      <c r="AN25" s="972"/>
      <c r="AO25" s="972"/>
      <c r="AP25" s="972"/>
      <c r="AQ25" s="972"/>
      <c r="AR25" s="972"/>
      <c r="AS25" s="972"/>
      <c r="AT25" s="972"/>
      <c r="AU25" s="972"/>
      <c r="AV25" s="972"/>
      <c r="AW25" s="972"/>
      <c r="AX25" s="972"/>
      <c r="AY25" s="972"/>
      <c r="AZ25" s="972"/>
      <c r="BA25" s="972"/>
      <c r="BB25" s="972"/>
      <c r="BC25" s="972"/>
      <c r="BD25" s="972"/>
      <c r="BE25" s="972"/>
      <c r="BF25" s="972"/>
      <c r="BG25" s="972"/>
      <c r="BH25" s="972"/>
      <c r="BI25" s="972"/>
      <c r="BJ25" s="972"/>
      <c r="BK25" s="972"/>
      <c r="BL25" s="972"/>
      <c r="BM25" s="972"/>
      <c r="BN25" s="972"/>
      <c r="BO25" s="972"/>
      <c r="BP25" s="972"/>
      <c r="BQ25" s="972"/>
      <c r="BR25" s="972"/>
      <c r="BS25" s="972"/>
      <c r="BT25" s="972"/>
      <c r="BU25" s="972"/>
      <c r="BV25" s="972"/>
      <c r="BW25" s="972"/>
      <c r="BX25" s="972"/>
      <c r="BY25" s="972"/>
      <c r="BZ25" s="972"/>
      <c r="CA25" s="972"/>
      <c r="CB25" s="972"/>
      <c r="CC25" s="972"/>
      <c r="CD25" s="972"/>
      <c r="CE25" s="972"/>
      <c r="CF25" s="972"/>
      <c r="CG25" s="972"/>
      <c r="CH25" s="972"/>
      <c r="CI25" s="972"/>
      <c r="CJ25" s="972"/>
      <c r="CK25" s="972"/>
      <c r="CL25" s="972"/>
      <c r="CM25" s="972"/>
      <c r="CN25" s="972"/>
      <c r="CO25" s="972"/>
      <c r="CP25" s="972"/>
      <c r="CQ25" s="972"/>
      <c r="CR25" s="972"/>
      <c r="CS25" s="972"/>
      <c r="CT25" s="972"/>
      <c r="CU25" s="972"/>
      <c r="CV25" s="972"/>
      <c r="CW25" s="972"/>
      <c r="CX25" s="972"/>
      <c r="CY25" s="972"/>
      <c r="CZ25" s="972"/>
      <c r="DA25" s="972"/>
      <c r="DB25" s="972"/>
      <c r="DC25" s="972"/>
      <c r="DD25" s="972"/>
      <c r="DE25" s="972"/>
      <c r="DF25" s="972"/>
      <c r="DG25" s="972"/>
      <c r="DH25" s="972"/>
      <c r="DI25" s="972"/>
      <c r="DJ25" s="972"/>
      <c r="DK25" s="972"/>
      <c r="DL25" s="972"/>
      <c r="DM25" s="972"/>
      <c r="DN25" s="972"/>
      <c r="DO25" s="972"/>
      <c r="DP25" s="972"/>
      <c r="DQ25" s="972"/>
      <c r="DR25" s="972"/>
      <c r="DS25" s="972"/>
      <c r="DT25" s="972"/>
      <c r="DU25" s="972"/>
      <c r="DV25" s="972"/>
      <c r="DW25" s="972"/>
      <c r="DX25" s="579"/>
    </row>
    <row r="26" spans="1:139">
      <c r="A26" s="303" t="s">
        <v>1234</v>
      </c>
      <c r="B26" s="926">
        <f>Inputs!D242</f>
        <v>7</v>
      </c>
      <c r="C26" s="926"/>
      <c r="D26" s="588"/>
      <c r="E26" s="588"/>
      <c r="F26" s="905"/>
      <c r="G26" s="1001" t="b">
        <f t="shared" ref="G26:AL26" si="46">IF(AND(G8&gt;0,G8&lt;=$B$26*$B$7),TRUE,FALSE)</f>
        <v>0</v>
      </c>
      <c r="H26" s="1001" t="b">
        <f t="shared" si="46"/>
        <v>1</v>
      </c>
      <c r="I26" s="1001" t="b">
        <f t="shared" si="46"/>
        <v>1</v>
      </c>
      <c r="J26" s="1001" t="b">
        <f t="shared" si="46"/>
        <v>1</v>
      </c>
      <c r="K26" s="1001" t="b">
        <f t="shared" si="46"/>
        <v>1</v>
      </c>
      <c r="L26" s="1001" t="b">
        <f t="shared" si="46"/>
        <v>1</v>
      </c>
      <c r="M26" s="1001" t="b">
        <f t="shared" si="46"/>
        <v>1</v>
      </c>
      <c r="N26" s="1001" t="b">
        <f t="shared" si="46"/>
        <v>1</v>
      </c>
      <c r="O26" s="1001" t="b">
        <f t="shared" si="46"/>
        <v>1</v>
      </c>
      <c r="P26" s="1001" t="b">
        <f t="shared" si="46"/>
        <v>1</v>
      </c>
      <c r="Q26" s="1001" t="b">
        <f t="shared" si="46"/>
        <v>1</v>
      </c>
      <c r="R26" s="1001" t="b">
        <f t="shared" si="46"/>
        <v>1</v>
      </c>
      <c r="S26" s="1001" t="b">
        <f t="shared" si="46"/>
        <v>1</v>
      </c>
      <c r="T26" s="1001" t="b">
        <f t="shared" si="46"/>
        <v>1</v>
      </c>
      <c r="U26" s="1001" t="b">
        <f t="shared" si="46"/>
        <v>1</v>
      </c>
      <c r="V26" s="1001" t="b">
        <f t="shared" si="46"/>
        <v>0</v>
      </c>
      <c r="W26" s="1001" t="b">
        <f t="shared" si="46"/>
        <v>0</v>
      </c>
      <c r="X26" s="1001" t="b">
        <f t="shared" si="46"/>
        <v>0</v>
      </c>
      <c r="Y26" s="1001" t="b">
        <f t="shared" si="46"/>
        <v>0</v>
      </c>
      <c r="Z26" s="1001" t="b">
        <f t="shared" si="46"/>
        <v>0</v>
      </c>
      <c r="AA26" s="1001" t="b">
        <f t="shared" si="46"/>
        <v>0</v>
      </c>
      <c r="AB26" s="1001" t="b">
        <f t="shared" si="46"/>
        <v>0</v>
      </c>
      <c r="AC26" s="1001" t="b">
        <f t="shared" si="46"/>
        <v>0</v>
      </c>
      <c r="AD26" s="1001" t="b">
        <f t="shared" si="46"/>
        <v>0</v>
      </c>
      <c r="AE26" s="1001" t="b">
        <f t="shared" si="46"/>
        <v>0</v>
      </c>
      <c r="AF26" s="1001" t="b">
        <f t="shared" si="46"/>
        <v>0</v>
      </c>
      <c r="AG26" s="1001" t="b">
        <f t="shared" si="46"/>
        <v>0</v>
      </c>
      <c r="AH26" s="1001" t="b">
        <f t="shared" si="46"/>
        <v>0</v>
      </c>
      <c r="AI26" s="1001" t="b">
        <f t="shared" si="46"/>
        <v>0</v>
      </c>
      <c r="AJ26" s="1001" t="b">
        <f t="shared" si="46"/>
        <v>0</v>
      </c>
      <c r="AK26" s="1001" t="b">
        <f t="shared" si="46"/>
        <v>0</v>
      </c>
      <c r="AL26" s="1001" t="b">
        <f t="shared" si="46"/>
        <v>0</v>
      </c>
      <c r="AM26" s="1001" t="b">
        <f t="shared" ref="AM26:BR26" si="47">IF(AND(AM8&gt;0,AM8&lt;=$B$26*$B$7),TRUE,FALSE)</f>
        <v>0</v>
      </c>
      <c r="AN26" s="1001" t="b">
        <f t="shared" si="47"/>
        <v>0</v>
      </c>
      <c r="AO26" s="1001" t="b">
        <f t="shared" si="47"/>
        <v>0</v>
      </c>
      <c r="AP26" s="1001" t="b">
        <f t="shared" si="47"/>
        <v>0</v>
      </c>
      <c r="AQ26" s="1001" t="b">
        <f t="shared" si="47"/>
        <v>0</v>
      </c>
      <c r="AR26" s="1001" t="b">
        <f t="shared" si="47"/>
        <v>0</v>
      </c>
      <c r="AS26" s="1001" t="b">
        <f t="shared" si="47"/>
        <v>0</v>
      </c>
      <c r="AT26" s="1001" t="b">
        <f t="shared" si="47"/>
        <v>0</v>
      </c>
      <c r="AU26" s="1001" t="b">
        <f t="shared" si="47"/>
        <v>0</v>
      </c>
      <c r="AV26" s="1001" t="b">
        <f t="shared" si="47"/>
        <v>0</v>
      </c>
      <c r="AW26" s="1001" t="b">
        <f t="shared" si="47"/>
        <v>0</v>
      </c>
      <c r="AX26" s="1001" t="b">
        <f t="shared" si="47"/>
        <v>0</v>
      </c>
      <c r="AY26" s="1001" t="b">
        <f t="shared" si="47"/>
        <v>0</v>
      </c>
      <c r="AZ26" s="1001" t="b">
        <f t="shared" si="47"/>
        <v>0</v>
      </c>
      <c r="BA26" s="1001" t="b">
        <f t="shared" si="47"/>
        <v>0</v>
      </c>
      <c r="BB26" s="1001" t="b">
        <f t="shared" si="47"/>
        <v>0</v>
      </c>
      <c r="BC26" s="1001" t="b">
        <f t="shared" si="47"/>
        <v>0</v>
      </c>
      <c r="BD26" s="1001" t="b">
        <f t="shared" si="47"/>
        <v>0</v>
      </c>
      <c r="BE26" s="1001" t="b">
        <f t="shared" si="47"/>
        <v>0</v>
      </c>
      <c r="BF26" s="1001" t="b">
        <f t="shared" si="47"/>
        <v>0</v>
      </c>
      <c r="BG26" s="1001" t="b">
        <f t="shared" si="47"/>
        <v>0</v>
      </c>
      <c r="BH26" s="1001" t="b">
        <f t="shared" si="47"/>
        <v>0</v>
      </c>
      <c r="BI26" s="1001" t="b">
        <f t="shared" si="47"/>
        <v>0</v>
      </c>
      <c r="BJ26" s="1001" t="b">
        <f t="shared" si="47"/>
        <v>0</v>
      </c>
      <c r="BK26" s="1001" t="b">
        <f t="shared" si="47"/>
        <v>0</v>
      </c>
      <c r="BL26" s="1001" t="b">
        <f t="shared" si="47"/>
        <v>0</v>
      </c>
      <c r="BM26" s="1001" t="b">
        <f t="shared" si="47"/>
        <v>0</v>
      </c>
      <c r="BN26" s="1001" t="b">
        <f t="shared" si="47"/>
        <v>0</v>
      </c>
      <c r="BO26" s="1001" t="b">
        <f t="shared" si="47"/>
        <v>0</v>
      </c>
      <c r="BP26" s="1001" t="b">
        <f t="shared" si="47"/>
        <v>0</v>
      </c>
      <c r="BQ26" s="1001" t="b">
        <f t="shared" si="47"/>
        <v>0</v>
      </c>
      <c r="BR26" s="1001" t="b">
        <f t="shared" si="47"/>
        <v>0</v>
      </c>
      <c r="BS26" s="1001" t="b">
        <f t="shared" ref="BS26:CX26" si="48">IF(AND(BS8&gt;0,BS8&lt;=$B$26*$B$7),TRUE,FALSE)</f>
        <v>0</v>
      </c>
      <c r="BT26" s="1001" t="b">
        <f t="shared" si="48"/>
        <v>0</v>
      </c>
      <c r="BU26" s="1001" t="b">
        <f t="shared" si="48"/>
        <v>0</v>
      </c>
      <c r="BV26" s="1001" t="b">
        <f t="shared" si="48"/>
        <v>0</v>
      </c>
      <c r="BW26" s="1001" t="b">
        <f t="shared" si="48"/>
        <v>0</v>
      </c>
      <c r="BX26" s="1001" t="b">
        <f t="shared" si="48"/>
        <v>0</v>
      </c>
      <c r="BY26" s="1001" t="b">
        <f t="shared" si="48"/>
        <v>0</v>
      </c>
      <c r="BZ26" s="1001" t="b">
        <f t="shared" si="48"/>
        <v>0</v>
      </c>
      <c r="CA26" s="1001" t="b">
        <f t="shared" si="48"/>
        <v>0</v>
      </c>
      <c r="CB26" s="1001" t="b">
        <f t="shared" si="48"/>
        <v>0</v>
      </c>
      <c r="CC26" s="1001" t="b">
        <f t="shared" si="48"/>
        <v>0</v>
      </c>
      <c r="CD26" s="1001" t="b">
        <f t="shared" si="48"/>
        <v>0</v>
      </c>
      <c r="CE26" s="1001" t="b">
        <f t="shared" si="48"/>
        <v>0</v>
      </c>
      <c r="CF26" s="1001" t="b">
        <f t="shared" si="48"/>
        <v>0</v>
      </c>
      <c r="CG26" s="1001" t="b">
        <f t="shared" si="48"/>
        <v>0</v>
      </c>
      <c r="CH26" s="1001" t="b">
        <f t="shared" si="48"/>
        <v>0</v>
      </c>
      <c r="CI26" s="1001" t="b">
        <f t="shared" si="48"/>
        <v>0</v>
      </c>
      <c r="CJ26" s="1001" t="b">
        <f t="shared" si="48"/>
        <v>0</v>
      </c>
      <c r="CK26" s="1001" t="b">
        <f t="shared" si="48"/>
        <v>0</v>
      </c>
      <c r="CL26" s="1001" t="b">
        <f t="shared" si="48"/>
        <v>0</v>
      </c>
      <c r="CM26" s="1001" t="b">
        <f t="shared" si="48"/>
        <v>0</v>
      </c>
      <c r="CN26" s="1001" t="b">
        <f t="shared" si="48"/>
        <v>0</v>
      </c>
      <c r="CO26" s="1001" t="b">
        <f t="shared" si="48"/>
        <v>0</v>
      </c>
      <c r="CP26" s="1001" t="b">
        <f t="shared" si="48"/>
        <v>0</v>
      </c>
      <c r="CQ26" s="1001" t="b">
        <f t="shared" si="48"/>
        <v>0</v>
      </c>
      <c r="CR26" s="1001" t="b">
        <f t="shared" si="48"/>
        <v>0</v>
      </c>
      <c r="CS26" s="1001" t="b">
        <f t="shared" si="48"/>
        <v>0</v>
      </c>
      <c r="CT26" s="1001" t="b">
        <f t="shared" si="48"/>
        <v>0</v>
      </c>
      <c r="CU26" s="1001" t="b">
        <f t="shared" si="48"/>
        <v>0</v>
      </c>
      <c r="CV26" s="1001" t="b">
        <f t="shared" si="48"/>
        <v>0</v>
      </c>
      <c r="CW26" s="1001" t="b">
        <f t="shared" si="48"/>
        <v>0</v>
      </c>
      <c r="CX26" s="1001" t="b">
        <f t="shared" si="48"/>
        <v>0</v>
      </c>
      <c r="CY26" s="1001" t="b">
        <f t="shared" ref="CY26:DW26" si="49">IF(AND(CY8&gt;0,CY8&lt;=$B$26*$B$7),TRUE,FALSE)</f>
        <v>0</v>
      </c>
      <c r="CZ26" s="1001" t="b">
        <f t="shared" si="49"/>
        <v>0</v>
      </c>
      <c r="DA26" s="1001" t="b">
        <f t="shared" si="49"/>
        <v>0</v>
      </c>
      <c r="DB26" s="1001" t="b">
        <f t="shared" si="49"/>
        <v>0</v>
      </c>
      <c r="DC26" s="1001" t="b">
        <f t="shared" si="49"/>
        <v>0</v>
      </c>
      <c r="DD26" s="1001" t="b">
        <f t="shared" si="49"/>
        <v>0</v>
      </c>
      <c r="DE26" s="1001" t="b">
        <f t="shared" si="49"/>
        <v>0</v>
      </c>
      <c r="DF26" s="1001" t="b">
        <f t="shared" si="49"/>
        <v>0</v>
      </c>
      <c r="DG26" s="1001" t="b">
        <f t="shared" si="49"/>
        <v>0</v>
      </c>
      <c r="DH26" s="1001" t="b">
        <f t="shared" si="49"/>
        <v>0</v>
      </c>
      <c r="DI26" s="1001" t="b">
        <f t="shared" si="49"/>
        <v>0</v>
      </c>
      <c r="DJ26" s="1001" t="b">
        <f t="shared" si="49"/>
        <v>0</v>
      </c>
      <c r="DK26" s="1001" t="b">
        <f t="shared" si="49"/>
        <v>0</v>
      </c>
      <c r="DL26" s="1001" t="b">
        <f t="shared" si="49"/>
        <v>0</v>
      </c>
      <c r="DM26" s="1001" t="b">
        <f t="shared" si="49"/>
        <v>0</v>
      </c>
      <c r="DN26" s="1001" t="b">
        <f t="shared" si="49"/>
        <v>0</v>
      </c>
      <c r="DO26" s="1001" t="b">
        <f t="shared" si="49"/>
        <v>0</v>
      </c>
      <c r="DP26" s="1001" t="b">
        <f t="shared" si="49"/>
        <v>0</v>
      </c>
      <c r="DQ26" s="1001" t="b">
        <f t="shared" si="49"/>
        <v>0</v>
      </c>
      <c r="DR26" s="1001" t="b">
        <f t="shared" si="49"/>
        <v>0</v>
      </c>
      <c r="DS26" s="1001" t="b">
        <f t="shared" si="49"/>
        <v>0</v>
      </c>
      <c r="DT26" s="1001" t="b">
        <f t="shared" si="49"/>
        <v>0</v>
      </c>
      <c r="DU26" s="1001" t="b">
        <f t="shared" si="49"/>
        <v>0</v>
      </c>
      <c r="DV26" s="1001" t="b">
        <f t="shared" si="49"/>
        <v>0</v>
      </c>
      <c r="DW26" s="1001" t="b">
        <f t="shared" si="49"/>
        <v>0</v>
      </c>
      <c r="DX26" s="918"/>
    </row>
    <row r="27" spans="1:139" s="309" customFormat="1">
      <c r="A27" s="303" t="s">
        <v>1235</v>
      </c>
      <c r="B27" s="982">
        <f>Inputs!$D$243</f>
        <v>50038</v>
      </c>
      <c r="C27" s="982"/>
      <c r="D27" s="581"/>
      <c r="E27" s="581"/>
      <c r="F27" s="583"/>
      <c r="G27" s="1004">
        <f t="shared" ref="G27:AL27" si="50">(G$6-G$5+1)/bank_year</f>
        <v>1.5277777777777777</v>
      </c>
      <c r="H27" s="1004">
        <f t="shared" si="50"/>
        <v>0.50277777777777777</v>
      </c>
      <c r="I27" s="1004">
        <f t="shared" si="50"/>
        <v>0.51111111111111107</v>
      </c>
      <c r="J27" s="1004">
        <f t="shared" si="50"/>
        <v>0.50277777777777777</v>
      </c>
      <c r="K27" s="1004">
        <f t="shared" si="50"/>
        <v>0.51111111111111107</v>
      </c>
      <c r="L27" s="1004">
        <f t="shared" si="50"/>
        <v>0.50555555555555554</v>
      </c>
      <c r="M27" s="1004">
        <f t="shared" si="50"/>
        <v>0.51111111111111107</v>
      </c>
      <c r="N27" s="1004">
        <f t="shared" si="50"/>
        <v>0.50277777777777777</v>
      </c>
      <c r="O27" s="1004">
        <f t="shared" si="50"/>
        <v>0.51111111111111107</v>
      </c>
      <c r="P27" s="1004">
        <f t="shared" si="50"/>
        <v>0.50277777777777777</v>
      </c>
      <c r="Q27" s="1004">
        <f t="shared" si="50"/>
        <v>0.51111111111111107</v>
      </c>
      <c r="R27" s="1004">
        <f t="shared" si="50"/>
        <v>0.50277777777777777</v>
      </c>
      <c r="S27" s="1004">
        <f t="shared" si="50"/>
        <v>0.51111111111111107</v>
      </c>
      <c r="T27" s="1004">
        <f t="shared" si="50"/>
        <v>0.50555555555555554</v>
      </c>
      <c r="U27" s="1004">
        <f t="shared" si="50"/>
        <v>0.51111111111111107</v>
      </c>
      <c r="V27" s="1004">
        <f t="shared" si="50"/>
        <v>0.50277777777777777</v>
      </c>
      <c r="W27" s="1004">
        <f t="shared" si="50"/>
        <v>0.51111111111111107</v>
      </c>
      <c r="X27" s="1004">
        <f t="shared" si="50"/>
        <v>0.50277777777777777</v>
      </c>
      <c r="Y27" s="1004">
        <f t="shared" si="50"/>
        <v>0.51111111111111107</v>
      </c>
      <c r="Z27" s="1004">
        <f t="shared" si="50"/>
        <v>0.50277777777777777</v>
      </c>
      <c r="AA27" s="1004">
        <f t="shared" si="50"/>
        <v>0.51111111111111107</v>
      </c>
      <c r="AB27" s="1004">
        <f t="shared" si="50"/>
        <v>0.50555555555555554</v>
      </c>
      <c r="AC27" s="1004">
        <f t="shared" si="50"/>
        <v>0.51111111111111107</v>
      </c>
      <c r="AD27" s="1004">
        <f t="shared" si="50"/>
        <v>0.50277777777777777</v>
      </c>
      <c r="AE27" s="1004">
        <f t="shared" si="50"/>
        <v>0.51111111111111107</v>
      </c>
      <c r="AF27" s="1004">
        <f t="shared" si="50"/>
        <v>0.50277777777777777</v>
      </c>
      <c r="AG27" s="1004">
        <f t="shared" si="50"/>
        <v>0.51111111111111107</v>
      </c>
      <c r="AH27" s="1004">
        <f t="shared" si="50"/>
        <v>0.50277777777777777</v>
      </c>
      <c r="AI27" s="1004">
        <f t="shared" si="50"/>
        <v>0.51111111111111107</v>
      </c>
      <c r="AJ27" s="1004">
        <f t="shared" si="50"/>
        <v>0.50555555555555554</v>
      </c>
      <c r="AK27" s="1004">
        <f t="shared" si="50"/>
        <v>0.51111111111111107</v>
      </c>
      <c r="AL27" s="1004">
        <f t="shared" si="50"/>
        <v>0.50277777777777777</v>
      </c>
      <c r="AM27" s="1004">
        <f t="shared" ref="AM27:BR27" si="51">(AM$6-AM$5+1)/bank_year</f>
        <v>0.51111111111111107</v>
      </c>
      <c r="AN27" s="1004">
        <f t="shared" si="51"/>
        <v>0.50277777777777777</v>
      </c>
      <c r="AO27" s="1004">
        <f t="shared" si="51"/>
        <v>0.51111111111111107</v>
      </c>
      <c r="AP27" s="1004">
        <f t="shared" si="51"/>
        <v>0.50277777777777777</v>
      </c>
      <c r="AQ27" s="1004">
        <f t="shared" si="51"/>
        <v>0.51111111111111107</v>
      </c>
      <c r="AR27" s="1004">
        <f t="shared" si="51"/>
        <v>0.50555555555555554</v>
      </c>
      <c r="AS27" s="1004">
        <f t="shared" si="51"/>
        <v>0.51111111111111107</v>
      </c>
      <c r="AT27" s="1004">
        <f t="shared" si="51"/>
        <v>0.50277777777777777</v>
      </c>
      <c r="AU27" s="1004">
        <f t="shared" si="51"/>
        <v>0.51111111111111107</v>
      </c>
      <c r="AV27" s="1004">
        <f t="shared" si="51"/>
        <v>0.50277777777777777</v>
      </c>
      <c r="AW27" s="1004">
        <f t="shared" si="51"/>
        <v>0.51111111111111107</v>
      </c>
      <c r="AX27" s="1004">
        <f t="shared" si="51"/>
        <v>0.50277777777777777</v>
      </c>
      <c r="AY27" s="1004">
        <f t="shared" si="51"/>
        <v>0.51111111111111107</v>
      </c>
      <c r="AZ27" s="1004">
        <f t="shared" si="51"/>
        <v>0.50555555555555554</v>
      </c>
      <c r="BA27" s="1004">
        <f t="shared" si="51"/>
        <v>0.51111111111111107</v>
      </c>
      <c r="BB27" s="1004">
        <f t="shared" si="51"/>
        <v>0.50277777777777777</v>
      </c>
      <c r="BC27" s="1004">
        <f t="shared" si="51"/>
        <v>0.51111111111111107</v>
      </c>
      <c r="BD27" s="1004">
        <f t="shared" si="51"/>
        <v>0.50277777777777777</v>
      </c>
      <c r="BE27" s="1004">
        <f t="shared" si="51"/>
        <v>0.51111111111111107</v>
      </c>
      <c r="BF27" s="1004">
        <f t="shared" si="51"/>
        <v>0.50277777777777777</v>
      </c>
      <c r="BG27" s="1004">
        <f t="shared" si="51"/>
        <v>0.51111111111111107</v>
      </c>
      <c r="BH27" s="1004">
        <f t="shared" si="51"/>
        <v>0.50555555555555554</v>
      </c>
      <c r="BI27" s="1004">
        <f t="shared" si="51"/>
        <v>0.51111111111111107</v>
      </c>
      <c r="BJ27" s="1004">
        <f t="shared" si="51"/>
        <v>0.50277777777777777</v>
      </c>
      <c r="BK27" s="1004">
        <f t="shared" si="51"/>
        <v>0.51111111111111107</v>
      </c>
      <c r="BL27" s="1004">
        <f t="shared" si="51"/>
        <v>0.50277777777777777</v>
      </c>
      <c r="BM27" s="1004">
        <f t="shared" si="51"/>
        <v>0.51111111111111107</v>
      </c>
      <c r="BN27" s="1004">
        <f t="shared" si="51"/>
        <v>0.50277777777777777</v>
      </c>
      <c r="BO27" s="1004">
        <f t="shared" si="51"/>
        <v>0.51111111111111107</v>
      </c>
      <c r="BP27" s="1004">
        <f t="shared" si="51"/>
        <v>0.50555555555555554</v>
      </c>
      <c r="BQ27" s="1004">
        <f t="shared" si="51"/>
        <v>0.51111111111111107</v>
      </c>
      <c r="BR27" s="1004">
        <f t="shared" si="51"/>
        <v>0.50277777777777777</v>
      </c>
      <c r="BS27" s="1004">
        <f t="shared" ref="BS27:CX27" si="52">(BS$6-BS$5+1)/bank_year</f>
        <v>0.51111111111111107</v>
      </c>
      <c r="BT27" s="1004">
        <f t="shared" si="52"/>
        <v>0.50277777777777777</v>
      </c>
      <c r="BU27" s="1004">
        <f t="shared" si="52"/>
        <v>0.51111111111111107</v>
      </c>
      <c r="BV27" s="1004">
        <f t="shared" si="52"/>
        <v>0.50277777777777777</v>
      </c>
      <c r="BW27" s="1004">
        <f t="shared" si="52"/>
        <v>0.51111111111111107</v>
      </c>
      <c r="BX27" s="1004">
        <f t="shared" si="52"/>
        <v>0.50555555555555554</v>
      </c>
      <c r="BY27" s="1004">
        <f t="shared" si="52"/>
        <v>0.51111111111111107</v>
      </c>
      <c r="BZ27" s="1004">
        <f t="shared" si="52"/>
        <v>0.50277777777777777</v>
      </c>
      <c r="CA27" s="1004">
        <f t="shared" si="52"/>
        <v>0.51111111111111107</v>
      </c>
      <c r="CB27" s="1004">
        <f t="shared" si="52"/>
        <v>0.50277777777777777</v>
      </c>
      <c r="CC27" s="1004">
        <f t="shared" si="52"/>
        <v>0.51111111111111107</v>
      </c>
      <c r="CD27" s="1004">
        <f t="shared" si="52"/>
        <v>0.50277777777777777</v>
      </c>
      <c r="CE27" s="1004">
        <f t="shared" si="52"/>
        <v>0.51111111111111107</v>
      </c>
      <c r="CF27" s="1004">
        <f t="shared" si="52"/>
        <v>0.50555555555555554</v>
      </c>
      <c r="CG27" s="1004">
        <f t="shared" si="52"/>
        <v>0.51111111111111107</v>
      </c>
      <c r="CH27" s="1004">
        <f t="shared" si="52"/>
        <v>0.50277777777777777</v>
      </c>
      <c r="CI27" s="1004">
        <f t="shared" si="52"/>
        <v>0.51111111111111107</v>
      </c>
      <c r="CJ27" s="1004">
        <f t="shared" si="52"/>
        <v>0.50277777777777777</v>
      </c>
      <c r="CK27" s="1004">
        <f t="shared" si="52"/>
        <v>0.51111111111111107</v>
      </c>
      <c r="CL27" s="1004">
        <f t="shared" si="52"/>
        <v>0.50277777777777777</v>
      </c>
      <c r="CM27" s="1004">
        <f t="shared" si="52"/>
        <v>0.51111111111111107</v>
      </c>
      <c r="CN27" s="1004">
        <f t="shared" si="52"/>
        <v>0.50555555555555554</v>
      </c>
      <c r="CO27" s="1004">
        <f t="shared" si="52"/>
        <v>0.51111111111111107</v>
      </c>
      <c r="CP27" s="1004">
        <f t="shared" si="52"/>
        <v>0.50277777777777777</v>
      </c>
      <c r="CQ27" s="1004">
        <f t="shared" si="52"/>
        <v>0.51111111111111107</v>
      </c>
      <c r="CR27" s="1004">
        <f t="shared" si="52"/>
        <v>0.50277777777777777</v>
      </c>
      <c r="CS27" s="1004">
        <f t="shared" si="52"/>
        <v>0.51111111111111107</v>
      </c>
      <c r="CT27" s="1004">
        <f t="shared" si="52"/>
        <v>0.50277777777777777</v>
      </c>
      <c r="CU27" s="1004">
        <f t="shared" si="52"/>
        <v>0.51111111111111107</v>
      </c>
      <c r="CV27" s="1004">
        <f t="shared" si="52"/>
        <v>0.50555555555555554</v>
      </c>
      <c r="CW27" s="1004">
        <f t="shared" si="52"/>
        <v>0.51111111111111107</v>
      </c>
      <c r="CX27" s="1004">
        <f t="shared" si="52"/>
        <v>0.50277777777777777</v>
      </c>
      <c r="CY27" s="1004">
        <f t="shared" ref="CY27:DW27" si="53">(CY$6-CY$5+1)/bank_year</f>
        <v>0.51111111111111107</v>
      </c>
      <c r="CZ27" s="1004">
        <f t="shared" si="53"/>
        <v>0.50277777777777777</v>
      </c>
      <c r="DA27" s="1004">
        <f t="shared" si="53"/>
        <v>0.51111111111111107</v>
      </c>
      <c r="DB27" s="1004">
        <f t="shared" si="53"/>
        <v>0.50277777777777777</v>
      </c>
      <c r="DC27" s="1004">
        <f t="shared" si="53"/>
        <v>0.51111111111111107</v>
      </c>
      <c r="DD27" s="1004">
        <f t="shared" si="53"/>
        <v>0.50555555555555554</v>
      </c>
      <c r="DE27" s="1004">
        <f t="shared" si="53"/>
        <v>0.51111111111111107</v>
      </c>
      <c r="DF27" s="1004">
        <f t="shared" si="53"/>
        <v>0.50277777777777777</v>
      </c>
      <c r="DG27" s="1004">
        <f t="shared" si="53"/>
        <v>0.51111111111111107</v>
      </c>
      <c r="DH27" s="1004">
        <f t="shared" si="53"/>
        <v>0.50277777777777777</v>
      </c>
      <c r="DI27" s="1004">
        <f t="shared" si="53"/>
        <v>0.51111111111111107</v>
      </c>
      <c r="DJ27" s="1004">
        <f t="shared" si="53"/>
        <v>0.50277777777777777</v>
      </c>
      <c r="DK27" s="1004">
        <f t="shared" si="53"/>
        <v>0.51111111111111107</v>
      </c>
      <c r="DL27" s="1004">
        <f t="shared" si="53"/>
        <v>0.50555555555555554</v>
      </c>
      <c r="DM27" s="1004">
        <f t="shared" si="53"/>
        <v>0.51111111111111107</v>
      </c>
      <c r="DN27" s="1004">
        <f t="shared" si="53"/>
        <v>0.50277777777777777</v>
      </c>
      <c r="DO27" s="1004">
        <f t="shared" si="53"/>
        <v>0.51111111111111107</v>
      </c>
      <c r="DP27" s="1004">
        <f t="shared" si="53"/>
        <v>0.50277777777777777</v>
      </c>
      <c r="DQ27" s="1004">
        <f t="shared" si="53"/>
        <v>0.51111111111111107</v>
      </c>
      <c r="DR27" s="1004">
        <f t="shared" si="53"/>
        <v>0.50277777777777777</v>
      </c>
      <c r="DS27" s="1004">
        <f t="shared" si="53"/>
        <v>0.51111111111111107</v>
      </c>
      <c r="DT27" s="1004">
        <f t="shared" si="53"/>
        <v>0.50555555555555554</v>
      </c>
      <c r="DU27" s="1004">
        <f t="shared" si="53"/>
        <v>0.51111111111111107</v>
      </c>
      <c r="DV27" s="1004">
        <f t="shared" si="53"/>
        <v>0.50277777777777777</v>
      </c>
      <c r="DW27" s="1004">
        <f t="shared" si="53"/>
        <v>0.51111111111111107</v>
      </c>
      <c r="DX27" s="579"/>
    </row>
    <row r="28" spans="1:139" s="309" customFormat="1">
      <c r="A28" s="303" t="s">
        <v>1236</v>
      </c>
      <c r="B28" s="982"/>
      <c r="C28" s="982"/>
      <c r="D28" s="581"/>
      <c r="E28" s="581"/>
      <c r="F28" s="583"/>
      <c r="G28" s="1020">
        <f t="shared" ref="G28:AL28" si="54">IF(AND(G$6&gt;=$B27,G$5&lt;$B27),($B27-G$5)/(G$6-G$5),1)*(G$7&gt;0)*(G$7&lt;$B26+(0.6/$B$7))</f>
        <v>0</v>
      </c>
      <c r="H28" s="1020">
        <f t="shared" si="54"/>
        <v>1</v>
      </c>
      <c r="I28" s="1020">
        <f t="shared" si="54"/>
        <v>1</v>
      </c>
      <c r="J28" s="1020">
        <f t="shared" si="54"/>
        <v>1</v>
      </c>
      <c r="K28" s="1020">
        <f t="shared" si="54"/>
        <v>1</v>
      </c>
      <c r="L28" s="1020">
        <f t="shared" si="54"/>
        <v>1</v>
      </c>
      <c r="M28" s="1020">
        <f t="shared" si="54"/>
        <v>1</v>
      </c>
      <c r="N28" s="1020">
        <f t="shared" si="54"/>
        <v>1</v>
      </c>
      <c r="O28" s="1020">
        <f t="shared" si="54"/>
        <v>1</v>
      </c>
      <c r="P28" s="1020">
        <f t="shared" si="54"/>
        <v>1</v>
      </c>
      <c r="Q28" s="1020">
        <f t="shared" si="54"/>
        <v>1</v>
      </c>
      <c r="R28" s="1020">
        <f t="shared" si="54"/>
        <v>1</v>
      </c>
      <c r="S28" s="1020">
        <f t="shared" si="54"/>
        <v>1</v>
      </c>
      <c r="T28" s="1020">
        <f t="shared" si="54"/>
        <v>1</v>
      </c>
      <c r="U28" s="1020">
        <f t="shared" si="54"/>
        <v>0.98907103825136611</v>
      </c>
      <c r="V28" s="1020">
        <f t="shared" si="54"/>
        <v>0</v>
      </c>
      <c r="W28" s="1020">
        <f t="shared" si="54"/>
        <v>0</v>
      </c>
      <c r="X28" s="1020">
        <f t="shared" si="54"/>
        <v>0</v>
      </c>
      <c r="Y28" s="1020">
        <f t="shared" si="54"/>
        <v>0</v>
      </c>
      <c r="Z28" s="1020">
        <f t="shared" si="54"/>
        <v>0</v>
      </c>
      <c r="AA28" s="1020">
        <f t="shared" si="54"/>
        <v>0</v>
      </c>
      <c r="AB28" s="1020">
        <f t="shared" si="54"/>
        <v>0</v>
      </c>
      <c r="AC28" s="1020">
        <f t="shared" si="54"/>
        <v>0</v>
      </c>
      <c r="AD28" s="1020">
        <f t="shared" si="54"/>
        <v>0</v>
      </c>
      <c r="AE28" s="1020">
        <f t="shared" si="54"/>
        <v>0</v>
      </c>
      <c r="AF28" s="1020">
        <f t="shared" si="54"/>
        <v>0</v>
      </c>
      <c r="AG28" s="1020">
        <f t="shared" si="54"/>
        <v>0</v>
      </c>
      <c r="AH28" s="1020">
        <f t="shared" si="54"/>
        <v>0</v>
      </c>
      <c r="AI28" s="1020">
        <f t="shared" si="54"/>
        <v>0</v>
      </c>
      <c r="AJ28" s="1020">
        <f t="shared" si="54"/>
        <v>0</v>
      </c>
      <c r="AK28" s="1020">
        <f t="shared" si="54"/>
        <v>0</v>
      </c>
      <c r="AL28" s="1020">
        <f t="shared" si="54"/>
        <v>0</v>
      </c>
      <c r="AM28" s="1020">
        <f t="shared" ref="AM28:BR28" si="55">IF(AND(AM$6&gt;=$B27,AM$5&lt;$B27),($B27-AM$5)/(AM$6-AM$5),1)*(AM$7&gt;0)*(AM$7&lt;$B26+(0.6/$B$7))</f>
        <v>0</v>
      </c>
      <c r="AN28" s="1020">
        <f t="shared" si="55"/>
        <v>0</v>
      </c>
      <c r="AO28" s="1020">
        <f t="shared" si="55"/>
        <v>0</v>
      </c>
      <c r="AP28" s="1020">
        <f t="shared" si="55"/>
        <v>0</v>
      </c>
      <c r="AQ28" s="1020">
        <f t="shared" si="55"/>
        <v>0</v>
      </c>
      <c r="AR28" s="1020">
        <f t="shared" si="55"/>
        <v>0</v>
      </c>
      <c r="AS28" s="1020">
        <f t="shared" si="55"/>
        <v>0</v>
      </c>
      <c r="AT28" s="1020">
        <f t="shared" si="55"/>
        <v>0</v>
      </c>
      <c r="AU28" s="1020">
        <f t="shared" si="55"/>
        <v>0</v>
      </c>
      <c r="AV28" s="1020">
        <f t="shared" si="55"/>
        <v>0</v>
      </c>
      <c r="AW28" s="1020">
        <f t="shared" si="55"/>
        <v>0</v>
      </c>
      <c r="AX28" s="1020">
        <f t="shared" si="55"/>
        <v>0</v>
      </c>
      <c r="AY28" s="1020">
        <f t="shared" si="55"/>
        <v>0</v>
      </c>
      <c r="AZ28" s="1020">
        <f t="shared" si="55"/>
        <v>0</v>
      </c>
      <c r="BA28" s="1020">
        <f t="shared" si="55"/>
        <v>0</v>
      </c>
      <c r="BB28" s="1020">
        <f t="shared" si="55"/>
        <v>0</v>
      </c>
      <c r="BC28" s="1020">
        <f t="shared" si="55"/>
        <v>0</v>
      </c>
      <c r="BD28" s="1020">
        <f t="shared" si="55"/>
        <v>0</v>
      </c>
      <c r="BE28" s="1020">
        <f t="shared" si="55"/>
        <v>0</v>
      </c>
      <c r="BF28" s="1020">
        <f t="shared" si="55"/>
        <v>0</v>
      </c>
      <c r="BG28" s="1020">
        <f t="shared" si="55"/>
        <v>0</v>
      </c>
      <c r="BH28" s="1020">
        <f t="shared" si="55"/>
        <v>0</v>
      </c>
      <c r="BI28" s="1020">
        <f t="shared" si="55"/>
        <v>0</v>
      </c>
      <c r="BJ28" s="1020">
        <f t="shared" si="55"/>
        <v>0</v>
      </c>
      <c r="BK28" s="1020">
        <f t="shared" si="55"/>
        <v>0</v>
      </c>
      <c r="BL28" s="1020">
        <f t="shared" si="55"/>
        <v>0</v>
      </c>
      <c r="BM28" s="1020">
        <f t="shared" si="55"/>
        <v>0</v>
      </c>
      <c r="BN28" s="1020">
        <f t="shared" si="55"/>
        <v>0</v>
      </c>
      <c r="BO28" s="1020">
        <f t="shared" si="55"/>
        <v>0</v>
      </c>
      <c r="BP28" s="1020">
        <f t="shared" si="55"/>
        <v>0</v>
      </c>
      <c r="BQ28" s="1020">
        <f t="shared" si="55"/>
        <v>0</v>
      </c>
      <c r="BR28" s="1020">
        <f t="shared" si="55"/>
        <v>0</v>
      </c>
      <c r="BS28" s="1020">
        <f t="shared" ref="BS28:CX28" si="56">IF(AND(BS$6&gt;=$B27,BS$5&lt;$B27),($B27-BS$5)/(BS$6-BS$5),1)*(BS$7&gt;0)*(BS$7&lt;$B26+(0.6/$B$7))</f>
        <v>0</v>
      </c>
      <c r="BT28" s="1020">
        <f t="shared" si="56"/>
        <v>0</v>
      </c>
      <c r="BU28" s="1020">
        <f t="shared" si="56"/>
        <v>0</v>
      </c>
      <c r="BV28" s="1020">
        <f t="shared" si="56"/>
        <v>0</v>
      </c>
      <c r="BW28" s="1020">
        <f t="shared" si="56"/>
        <v>0</v>
      </c>
      <c r="BX28" s="1020">
        <f t="shared" si="56"/>
        <v>0</v>
      </c>
      <c r="BY28" s="1020">
        <f t="shared" si="56"/>
        <v>0</v>
      </c>
      <c r="BZ28" s="1020">
        <f t="shared" si="56"/>
        <v>0</v>
      </c>
      <c r="CA28" s="1020">
        <f t="shared" si="56"/>
        <v>0</v>
      </c>
      <c r="CB28" s="1020">
        <f t="shared" si="56"/>
        <v>0</v>
      </c>
      <c r="CC28" s="1020">
        <f t="shared" si="56"/>
        <v>0</v>
      </c>
      <c r="CD28" s="1020">
        <f t="shared" si="56"/>
        <v>0</v>
      </c>
      <c r="CE28" s="1020">
        <f t="shared" si="56"/>
        <v>0</v>
      </c>
      <c r="CF28" s="1020">
        <f t="shared" si="56"/>
        <v>0</v>
      </c>
      <c r="CG28" s="1020">
        <f t="shared" si="56"/>
        <v>0</v>
      </c>
      <c r="CH28" s="1020">
        <f t="shared" si="56"/>
        <v>0</v>
      </c>
      <c r="CI28" s="1020">
        <f t="shared" si="56"/>
        <v>0</v>
      </c>
      <c r="CJ28" s="1020">
        <f t="shared" si="56"/>
        <v>0</v>
      </c>
      <c r="CK28" s="1020">
        <f t="shared" si="56"/>
        <v>0</v>
      </c>
      <c r="CL28" s="1020">
        <f t="shared" si="56"/>
        <v>0</v>
      </c>
      <c r="CM28" s="1020">
        <f t="shared" si="56"/>
        <v>0</v>
      </c>
      <c r="CN28" s="1020">
        <f t="shared" si="56"/>
        <v>0</v>
      </c>
      <c r="CO28" s="1020">
        <f t="shared" si="56"/>
        <v>0</v>
      </c>
      <c r="CP28" s="1020">
        <f t="shared" si="56"/>
        <v>0</v>
      </c>
      <c r="CQ28" s="1020">
        <f t="shared" si="56"/>
        <v>0</v>
      </c>
      <c r="CR28" s="1020">
        <f t="shared" si="56"/>
        <v>0</v>
      </c>
      <c r="CS28" s="1020">
        <f t="shared" si="56"/>
        <v>0</v>
      </c>
      <c r="CT28" s="1020">
        <f t="shared" si="56"/>
        <v>0</v>
      </c>
      <c r="CU28" s="1020">
        <f t="shared" si="56"/>
        <v>0</v>
      </c>
      <c r="CV28" s="1020">
        <f t="shared" si="56"/>
        <v>0</v>
      </c>
      <c r="CW28" s="1020">
        <f t="shared" si="56"/>
        <v>0</v>
      </c>
      <c r="CX28" s="1020">
        <f t="shared" si="56"/>
        <v>0</v>
      </c>
      <c r="CY28" s="1020">
        <f t="shared" ref="CY28:DW28" si="57">IF(AND(CY$6&gt;=$B27,CY$5&lt;$B27),($B27-CY$5)/(CY$6-CY$5),1)*(CY$7&gt;0)*(CY$7&lt;$B26+(0.6/$B$7))</f>
        <v>0</v>
      </c>
      <c r="CZ28" s="1020">
        <f t="shared" si="57"/>
        <v>0</v>
      </c>
      <c r="DA28" s="1020">
        <f t="shared" si="57"/>
        <v>0</v>
      </c>
      <c r="DB28" s="1020">
        <f t="shared" si="57"/>
        <v>0</v>
      </c>
      <c r="DC28" s="1020">
        <f t="shared" si="57"/>
        <v>0</v>
      </c>
      <c r="DD28" s="1020">
        <f t="shared" si="57"/>
        <v>0</v>
      </c>
      <c r="DE28" s="1020">
        <f t="shared" si="57"/>
        <v>0</v>
      </c>
      <c r="DF28" s="1020">
        <f t="shared" si="57"/>
        <v>0</v>
      </c>
      <c r="DG28" s="1020">
        <f t="shared" si="57"/>
        <v>0</v>
      </c>
      <c r="DH28" s="1020">
        <f t="shared" si="57"/>
        <v>0</v>
      </c>
      <c r="DI28" s="1020">
        <f t="shared" si="57"/>
        <v>0</v>
      </c>
      <c r="DJ28" s="1020">
        <f t="shared" si="57"/>
        <v>0</v>
      </c>
      <c r="DK28" s="1020">
        <f t="shared" si="57"/>
        <v>0</v>
      </c>
      <c r="DL28" s="1020">
        <f t="shared" si="57"/>
        <v>0</v>
      </c>
      <c r="DM28" s="1020">
        <f t="shared" si="57"/>
        <v>0</v>
      </c>
      <c r="DN28" s="1020">
        <f t="shared" si="57"/>
        <v>0</v>
      </c>
      <c r="DO28" s="1020">
        <f t="shared" si="57"/>
        <v>0</v>
      </c>
      <c r="DP28" s="1020">
        <f t="shared" si="57"/>
        <v>0</v>
      </c>
      <c r="DQ28" s="1020">
        <f t="shared" si="57"/>
        <v>0</v>
      </c>
      <c r="DR28" s="1020">
        <f t="shared" si="57"/>
        <v>0</v>
      </c>
      <c r="DS28" s="1020">
        <f t="shared" si="57"/>
        <v>0</v>
      </c>
      <c r="DT28" s="1020">
        <f t="shared" si="57"/>
        <v>0</v>
      </c>
      <c r="DU28" s="1020">
        <f t="shared" si="57"/>
        <v>0</v>
      </c>
      <c r="DV28" s="1020">
        <f t="shared" si="57"/>
        <v>0</v>
      </c>
      <c r="DW28" s="1020">
        <f t="shared" si="57"/>
        <v>0</v>
      </c>
      <c r="DX28" s="579"/>
    </row>
    <row r="29" spans="1:139" s="309" customFormat="1">
      <c r="A29" s="303"/>
      <c r="B29" s="982"/>
      <c r="C29" s="982"/>
      <c r="D29" s="581"/>
      <c r="E29" s="581"/>
      <c r="F29" s="583"/>
      <c r="G29" s="1004"/>
      <c r="H29" s="1004"/>
      <c r="I29" s="1004"/>
      <c r="J29" s="1004"/>
      <c r="K29" s="1004"/>
      <c r="L29" s="1004"/>
      <c r="M29" s="1004"/>
      <c r="N29" s="1004"/>
      <c r="O29" s="1004"/>
      <c r="P29" s="1004"/>
      <c r="Q29" s="1004"/>
      <c r="R29" s="1004"/>
      <c r="S29" s="1004"/>
      <c r="T29" s="1004"/>
      <c r="U29" s="1004"/>
      <c r="V29" s="1004"/>
      <c r="W29" s="1004"/>
      <c r="X29" s="1004"/>
      <c r="Y29" s="1004"/>
      <c r="Z29" s="1004"/>
      <c r="AA29" s="1004"/>
      <c r="AB29" s="1004"/>
      <c r="AC29" s="1004"/>
      <c r="AD29" s="1004"/>
      <c r="AE29" s="1004"/>
      <c r="AF29" s="1004"/>
      <c r="AG29" s="1004"/>
      <c r="AH29" s="1004"/>
      <c r="AI29" s="1004"/>
      <c r="AJ29" s="1004"/>
      <c r="AK29" s="1004"/>
      <c r="AL29" s="1004"/>
      <c r="AM29" s="1004"/>
      <c r="AN29" s="1004"/>
      <c r="AO29" s="1004"/>
      <c r="AP29" s="1004"/>
      <c r="AQ29" s="1004"/>
      <c r="AR29" s="1004"/>
      <c r="AS29" s="1004"/>
      <c r="AT29" s="1004"/>
      <c r="AU29" s="1004"/>
      <c r="AV29" s="1004"/>
      <c r="AW29" s="1004"/>
      <c r="AX29" s="1004"/>
      <c r="AY29" s="1004"/>
      <c r="AZ29" s="1004"/>
      <c r="BA29" s="1004"/>
      <c r="BB29" s="1004"/>
      <c r="BC29" s="1004"/>
      <c r="BD29" s="1004"/>
      <c r="BE29" s="1004"/>
      <c r="BF29" s="1004"/>
      <c r="BG29" s="1004"/>
      <c r="BH29" s="1004"/>
      <c r="BI29" s="1004"/>
      <c r="BJ29" s="1004"/>
      <c r="BK29" s="1004"/>
      <c r="BL29" s="1004"/>
      <c r="BM29" s="1004"/>
      <c r="BN29" s="1004"/>
      <c r="BO29" s="1004"/>
      <c r="BP29" s="1004"/>
      <c r="BQ29" s="1004"/>
      <c r="BR29" s="1004"/>
      <c r="BS29" s="1004"/>
      <c r="BT29" s="1004"/>
      <c r="BU29" s="1004"/>
      <c r="BV29" s="1004"/>
      <c r="BW29" s="1004"/>
      <c r="BX29" s="1004"/>
      <c r="BY29" s="1004"/>
      <c r="BZ29" s="1004"/>
      <c r="CA29" s="1004"/>
      <c r="CB29" s="1004"/>
      <c r="CC29" s="1004"/>
      <c r="CD29" s="1004"/>
      <c r="CE29" s="1004"/>
      <c r="CF29" s="1004"/>
      <c r="CG29" s="1004"/>
      <c r="CH29" s="1004"/>
      <c r="CI29" s="1004"/>
      <c r="CJ29" s="1004"/>
      <c r="CK29" s="1004"/>
      <c r="CL29" s="1004"/>
      <c r="CM29" s="1004"/>
      <c r="CN29" s="1004"/>
      <c r="CO29" s="1004"/>
      <c r="CP29" s="1004"/>
      <c r="CQ29" s="1004"/>
      <c r="CR29" s="1004"/>
      <c r="CS29" s="1004"/>
      <c r="CT29" s="1004"/>
      <c r="CU29" s="1004"/>
      <c r="CV29" s="1004"/>
      <c r="CW29" s="1004"/>
      <c r="CX29" s="1004"/>
      <c r="CY29" s="1004"/>
      <c r="CZ29" s="1004"/>
      <c r="DA29" s="1004"/>
      <c r="DB29" s="1004"/>
      <c r="DC29" s="1004"/>
      <c r="DD29" s="1004"/>
      <c r="DE29" s="1004"/>
      <c r="DF29" s="1004"/>
      <c r="DG29" s="1004"/>
      <c r="DH29" s="1004"/>
      <c r="DI29" s="1004"/>
      <c r="DJ29" s="1004"/>
      <c r="DK29" s="1004"/>
      <c r="DL29" s="1004"/>
      <c r="DM29" s="1004"/>
      <c r="DN29" s="1004"/>
      <c r="DO29" s="1004"/>
      <c r="DP29" s="1004"/>
      <c r="DQ29" s="1004"/>
      <c r="DR29" s="1004"/>
      <c r="DS29" s="1004"/>
      <c r="DT29" s="1004"/>
      <c r="DU29" s="1004"/>
      <c r="DV29" s="1004"/>
      <c r="DW29" s="1004"/>
      <c r="DX29" s="579"/>
    </row>
    <row r="30" spans="1:139" s="309" customFormat="1">
      <c r="A30" s="303" t="s">
        <v>1237</v>
      </c>
      <c r="B30" s="982"/>
      <c r="C30" s="982"/>
      <c r="D30" s="581"/>
      <c r="E30" s="581"/>
      <c r="F30" s="583"/>
      <c r="G30" s="1004">
        <f>(G6-G5+1)/(equity_year)</f>
        <v>1.5068493150684932</v>
      </c>
      <c r="H30" s="1004">
        <f t="shared" ref="H30:AL30" si="58">(H6-H5+1)/(equity_year)</f>
        <v>0.49589041095890413</v>
      </c>
      <c r="I30" s="1004">
        <f t="shared" si="58"/>
        <v>0.50410958904109593</v>
      </c>
      <c r="J30" s="1004">
        <f t="shared" si="58"/>
        <v>0.49589041095890413</v>
      </c>
      <c r="K30" s="1004">
        <f t="shared" si="58"/>
        <v>0.50410958904109593</v>
      </c>
      <c r="L30" s="1004">
        <f t="shared" si="58"/>
        <v>0.49863013698630138</v>
      </c>
      <c r="M30" s="1004">
        <f t="shared" si="58"/>
        <v>0.50410958904109593</v>
      </c>
      <c r="N30" s="1004">
        <f t="shared" si="58"/>
        <v>0.49589041095890413</v>
      </c>
      <c r="O30" s="1004">
        <f t="shared" si="58"/>
        <v>0.50410958904109593</v>
      </c>
      <c r="P30" s="1004">
        <f t="shared" si="58"/>
        <v>0.49589041095890413</v>
      </c>
      <c r="Q30" s="1004">
        <f t="shared" si="58"/>
        <v>0.50410958904109593</v>
      </c>
      <c r="R30" s="1004">
        <f t="shared" si="58"/>
        <v>0.49589041095890413</v>
      </c>
      <c r="S30" s="1004">
        <f t="shared" si="58"/>
        <v>0.50410958904109593</v>
      </c>
      <c r="T30" s="1004">
        <f t="shared" si="58"/>
        <v>0.49863013698630138</v>
      </c>
      <c r="U30" s="1004">
        <f t="shared" si="58"/>
        <v>0.50410958904109593</v>
      </c>
      <c r="V30" s="1004">
        <f t="shared" si="58"/>
        <v>0.49589041095890413</v>
      </c>
      <c r="W30" s="1004">
        <f t="shared" si="58"/>
        <v>0.50410958904109593</v>
      </c>
      <c r="X30" s="1004">
        <f t="shared" si="58"/>
        <v>0.49589041095890413</v>
      </c>
      <c r="Y30" s="1004">
        <f t="shared" si="58"/>
        <v>0.50410958904109593</v>
      </c>
      <c r="Z30" s="1004">
        <f t="shared" si="58"/>
        <v>0.49589041095890413</v>
      </c>
      <c r="AA30" s="1004">
        <f t="shared" si="58"/>
        <v>0.50410958904109593</v>
      </c>
      <c r="AB30" s="1004">
        <f t="shared" si="58"/>
        <v>0.49863013698630138</v>
      </c>
      <c r="AC30" s="1004">
        <f t="shared" si="58"/>
        <v>0.50410958904109593</v>
      </c>
      <c r="AD30" s="1004">
        <f t="shared" si="58"/>
        <v>0.49589041095890413</v>
      </c>
      <c r="AE30" s="1004">
        <f t="shared" si="58"/>
        <v>0.50410958904109593</v>
      </c>
      <c r="AF30" s="1004">
        <f t="shared" si="58"/>
        <v>0.49589041095890413</v>
      </c>
      <c r="AG30" s="1004">
        <f t="shared" si="58"/>
        <v>0.50410958904109593</v>
      </c>
      <c r="AH30" s="1004">
        <f t="shared" si="58"/>
        <v>0.49589041095890413</v>
      </c>
      <c r="AI30" s="1004">
        <f t="shared" si="58"/>
        <v>0.50410958904109593</v>
      </c>
      <c r="AJ30" s="1004">
        <f t="shared" si="58"/>
        <v>0.49863013698630138</v>
      </c>
      <c r="AK30" s="1004">
        <f t="shared" si="58"/>
        <v>0.50410958904109593</v>
      </c>
      <c r="AL30" s="1004">
        <f t="shared" si="58"/>
        <v>0.49589041095890413</v>
      </c>
      <c r="AM30" s="1004">
        <f t="shared" ref="AM30:BR30" si="59">(AM6-AM5+1)/(equity_year)</f>
        <v>0.50410958904109593</v>
      </c>
      <c r="AN30" s="1004">
        <f t="shared" si="59"/>
        <v>0.49589041095890413</v>
      </c>
      <c r="AO30" s="1004">
        <f t="shared" si="59"/>
        <v>0.50410958904109593</v>
      </c>
      <c r="AP30" s="1004">
        <f t="shared" si="59"/>
        <v>0.49589041095890413</v>
      </c>
      <c r="AQ30" s="1004">
        <f t="shared" si="59"/>
        <v>0.50410958904109593</v>
      </c>
      <c r="AR30" s="1004">
        <f t="shared" si="59"/>
        <v>0.49863013698630138</v>
      </c>
      <c r="AS30" s="1004">
        <f t="shared" si="59"/>
        <v>0.50410958904109593</v>
      </c>
      <c r="AT30" s="1004">
        <f t="shared" si="59"/>
        <v>0.49589041095890413</v>
      </c>
      <c r="AU30" s="1004">
        <f t="shared" si="59"/>
        <v>0.50410958904109593</v>
      </c>
      <c r="AV30" s="1004">
        <f t="shared" si="59"/>
        <v>0.49589041095890413</v>
      </c>
      <c r="AW30" s="1004">
        <f t="shared" si="59"/>
        <v>0.50410958904109593</v>
      </c>
      <c r="AX30" s="1004">
        <f t="shared" si="59"/>
        <v>0.49589041095890413</v>
      </c>
      <c r="AY30" s="1004">
        <f t="shared" si="59"/>
        <v>0.50410958904109593</v>
      </c>
      <c r="AZ30" s="1004">
        <f t="shared" si="59"/>
        <v>0.49863013698630138</v>
      </c>
      <c r="BA30" s="1004">
        <f t="shared" si="59"/>
        <v>0.50410958904109593</v>
      </c>
      <c r="BB30" s="1004">
        <f t="shared" si="59"/>
        <v>0.49589041095890413</v>
      </c>
      <c r="BC30" s="1004">
        <f t="shared" si="59"/>
        <v>0.50410958904109593</v>
      </c>
      <c r="BD30" s="1004">
        <f t="shared" si="59"/>
        <v>0.49589041095890413</v>
      </c>
      <c r="BE30" s="1004">
        <f t="shared" si="59"/>
        <v>0.50410958904109593</v>
      </c>
      <c r="BF30" s="1004">
        <f t="shared" si="59"/>
        <v>0.49589041095890413</v>
      </c>
      <c r="BG30" s="1004">
        <f t="shared" si="59"/>
        <v>0.50410958904109593</v>
      </c>
      <c r="BH30" s="1004">
        <f t="shared" si="59"/>
        <v>0.49863013698630138</v>
      </c>
      <c r="BI30" s="1004">
        <f t="shared" si="59"/>
        <v>0.50410958904109593</v>
      </c>
      <c r="BJ30" s="1004">
        <f t="shared" si="59"/>
        <v>0.49589041095890413</v>
      </c>
      <c r="BK30" s="1004">
        <f t="shared" si="59"/>
        <v>0.50410958904109593</v>
      </c>
      <c r="BL30" s="1004">
        <f t="shared" si="59"/>
        <v>0.49589041095890413</v>
      </c>
      <c r="BM30" s="1004">
        <f t="shared" si="59"/>
        <v>0.50410958904109593</v>
      </c>
      <c r="BN30" s="1004">
        <f t="shared" si="59"/>
        <v>0.49589041095890413</v>
      </c>
      <c r="BO30" s="1004">
        <f t="shared" si="59"/>
        <v>0.50410958904109593</v>
      </c>
      <c r="BP30" s="1004">
        <f t="shared" si="59"/>
        <v>0.49863013698630138</v>
      </c>
      <c r="BQ30" s="1004">
        <f t="shared" si="59"/>
        <v>0.50410958904109593</v>
      </c>
      <c r="BR30" s="1004">
        <f t="shared" si="59"/>
        <v>0.49589041095890413</v>
      </c>
      <c r="BS30" s="1004">
        <f t="shared" ref="BS30:CX30" si="60">(BS6-BS5+1)/(equity_year)</f>
        <v>0.50410958904109593</v>
      </c>
      <c r="BT30" s="1004">
        <f t="shared" si="60"/>
        <v>0.49589041095890413</v>
      </c>
      <c r="BU30" s="1004">
        <f t="shared" si="60"/>
        <v>0.50410958904109593</v>
      </c>
      <c r="BV30" s="1004">
        <f t="shared" si="60"/>
        <v>0.49589041095890413</v>
      </c>
      <c r="BW30" s="1004">
        <f t="shared" si="60"/>
        <v>0.50410958904109593</v>
      </c>
      <c r="BX30" s="1004">
        <f t="shared" si="60"/>
        <v>0.49863013698630138</v>
      </c>
      <c r="BY30" s="1004">
        <f t="shared" si="60"/>
        <v>0.50410958904109593</v>
      </c>
      <c r="BZ30" s="1004">
        <f t="shared" si="60"/>
        <v>0.49589041095890413</v>
      </c>
      <c r="CA30" s="1004">
        <f t="shared" si="60"/>
        <v>0.50410958904109593</v>
      </c>
      <c r="CB30" s="1004">
        <f t="shared" si="60"/>
        <v>0.49589041095890413</v>
      </c>
      <c r="CC30" s="1004">
        <f t="shared" si="60"/>
        <v>0.50410958904109593</v>
      </c>
      <c r="CD30" s="1004">
        <f t="shared" si="60"/>
        <v>0.49589041095890413</v>
      </c>
      <c r="CE30" s="1004">
        <f t="shared" si="60"/>
        <v>0.50410958904109593</v>
      </c>
      <c r="CF30" s="1004">
        <f t="shared" si="60"/>
        <v>0.49863013698630138</v>
      </c>
      <c r="CG30" s="1004">
        <f t="shared" si="60"/>
        <v>0.50410958904109593</v>
      </c>
      <c r="CH30" s="1004">
        <f t="shared" si="60"/>
        <v>0.49589041095890413</v>
      </c>
      <c r="CI30" s="1004">
        <f t="shared" si="60"/>
        <v>0.50410958904109593</v>
      </c>
      <c r="CJ30" s="1004">
        <f t="shared" si="60"/>
        <v>0.49589041095890413</v>
      </c>
      <c r="CK30" s="1004">
        <f t="shared" si="60"/>
        <v>0.50410958904109593</v>
      </c>
      <c r="CL30" s="1004">
        <f t="shared" si="60"/>
        <v>0.49589041095890413</v>
      </c>
      <c r="CM30" s="1004">
        <f t="shared" si="60"/>
        <v>0.50410958904109593</v>
      </c>
      <c r="CN30" s="1004">
        <f t="shared" si="60"/>
        <v>0.49863013698630138</v>
      </c>
      <c r="CO30" s="1004">
        <f t="shared" si="60"/>
        <v>0.50410958904109593</v>
      </c>
      <c r="CP30" s="1004">
        <f t="shared" si="60"/>
        <v>0.49589041095890413</v>
      </c>
      <c r="CQ30" s="1004">
        <f t="shared" si="60"/>
        <v>0.50410958904109593</v>
      </c>
      <c r="CR30" s="1004">
        <f t="shared" si="60"/>
        <v>0.49589041095890413</v>
      </c>
      <c r="CS30" s="1004">
        <f t="shared" si="60"/>
        <v>0.50410958904109593</v>
      </c>
      <c r="CT30" s="1004">
        <f t="shared" si="60"/>
        <v>0.49589041095890413</v>
      </c>
      <c r="CU30" s="1004">
        <f t="shared" si="60"/>
        <v>0.50410958904109593</v>
      </c>
      <c r="CV30" s="1004">
        <f t="shared" si="60"/>
        <v>0.49863013698630138</v>
      </c>
      <c r="CW30" s="1004">
        <f t="shared" si="60"/>
        <v>0.50410958904109593</v>
      </c>
      <c r="CX30" s="1004">
        <f t="shared" si="60"/>
        <v>0.49589041095890413</v>
      </c>
      <c r="CY30" s="1004">
        <f t="shared" ref="CY30:DW30" si="61">(CY6-CY5+1)/(equity_year)</f>
        <v>0.50410958904109593</v>
      </c>
      <c r="CZ30" s="1004">
        <f t="shared" si="61"/>
        <v>0.49589041095890413</v>
      </c>
      <c r="DA30" s="1004">
        <f t="shared" si="61"/>
        <v>0.50410958904109593</v>
      </c>
      <c r="DB30" s="1004">
        <f t="shared" si="61"/>
        <v>0.49589041095890413</v>
      </c>
      <c r="DC30" s="1004">
        <f t="shared" si="61"/>
        <v>0.50410958904109593</v>
      </c>
      <c r="DD30" s="1004">
        <f t="shared" si="61"/>
        <v>0.49863013698630138</v>
      </c>
      <c r="DE30" s="1004">
        <f t="shared" si="61"/>
        <v>0.50410958904109593</v>
      </c>
      <c r="DF30" s="1004">
        <f t="shared" si="61"/>
        <v>0.49589041095890413</v>
      </c>
      <c r="DG30" s="1004">
        <f t="shared" si="61"/>
        <v>0.50410958904109593</v>
      </c>
      <c r="DH30" s="1004">
        <f t="shared" si="61"/>
        <v>0.49589041095890413</v>
      </c>
      <c r="DI30" s="1004">
        <f t="shared" si="61"/>
        <v>0.50410958904109593</v>
      </c>
      <c r="DJ30" s="1004">
        <f t="shared" si="61"/>
        <v>0.49589041095890413</v>
      </c>
      <c r="DK30" s="1004">
        <f t="shared" si="61"/>
        <v>0.50410958904109593</v>
      </c>
      <c r="DL30" s="1004">
        <f t="shared" si="61"/>
        <v>0.49863013698630138</v>
      </c>
      <c r="DM30" s="1004">
        <f t="shared" si="61"/>
        <v>0.50410958904109593</v>
      </c>
      <c r="DN30" s="1004">
        <f t="shared" si="61"/>
        <v>0.49589041095890413</v>
      </c>
      <c r="DO30" s="1004">
        <f t="shared" si="61"/>
        <v>0.50410958904109593</v>
      </c>
      <c r="DP30" s="1004">
        <f t="shared" si="61"/>
        <v>0.49589041095890413</v>
      </c>
      <c r="DQ30" s="1004">
        <f t="shared" si="61"/>
        <v>0.50410958904109593</v>
      </c>
      <c r="DR30" s="1004">
        <f t="shared" si="61"/>
        <v>0.49589041095890413</v>
      </c>
      <c r="DS30" s="1004">
        <f t="shared" si="61"/>
        <v>0.50410958904109593</v>
      </c>
      <c r="DT30" s="1004">
        <f t="shared" si="61"/>
        <v>0.49863013698630138</v>
      </c>
      <c r="DU30" s="1004">
        <f t="shared" si="61"/>
        <v>0.50410958904109593</v>
      </c>
      <c r="DV30" s="1004">
        <f t="shared" si="61"/>
        <v>0.49589041095890413</v>
      </c>
      <c r="DW30" s="1004">
        <f t="shared" si="61"/>
        <v>0.50410958904109593</v>
      </c>
      <c r="DX30" s="916"/>
    </row>
    <row r="31" spans="1:139" s="309" customFormat="1">
      <c r="A31" s="303" t="s">
        <v>1238</v>
      </c>
      <c r="B31" s="982"/>
      <c r="C31" s="982"/>
      <c r="D31" s="581"/>
      <c r="E31" s="581"/>
      <c r="F31" s="583"/>
      <c r="G31" s="971">
        <f>IF(G7=0,G5,G6)</f>
        <v>46934</v>
      </c>
      <c r="H31" s="971">
        <f t="shared" ref="H31:BS31" si="62">IF(H7=0,H5,H6)</f>
        <v>47664</v>
      </c>
      <c r="I31" s="971">
        <f t="shared" si="62"/>
        <v>47848</v>
      </c>
      <c r="J31" s="971">
        <f t="shared" si="62"/>
        <v>48029</v>
      </c>
      <c r="K31" s="971">
        <f t="shared" si="62"/>
        <v>48213</v>
      </c>
      <c r="L31" s="971">
        <f t="shared" si="62"/>
        <v>48395</v>
      </c>
      <c r="M31" s="971">
        <f t="shared" si="62"/>
        <v>48579</v>
      </c>
      <c r="N31" s="971">
        <f t="shared" si="62"/>
        <v>48760</v>
      </c>
      <c r="O31" s="971">
        <f t="shared" si="62"/>
        <v>48944</v>
      </c>
      <c r="P31" s="971">
        <f t="shared" si="62"/>
        <v>49125</v>
      </c>
      <c r="Q31" s="971">
        <f t="shared" si="62"/>
        <v>49309</v>
      </c>
      <c r="R31" s="971">
        <f t="shared" si="62"/>
        <v>49490</v>
      </c>
      <c r="S31" s="971">
        <f t="shared" si="62"/>
        <v>49674</v>
      </c>
      <c r="T31" s="971">
        <f t="shared" si="62"/>
        <v>49856</v>
      </c>
      <c r="U31" s="971">
        <f t="shared" si="62"/>
        <v>50040</v>
      </c>
      <c r="V31" s="971">
        <f t="shared" si="62"/>
        <v>50221</v>
      </c>
      <c r="W31" s="971">
        <f t="shared" si="62"/>
        <v>50405</v>
      </c>
      <c r="X31" s="971">
        <f t="shared" si="62"/>
        <v>50586</v>
      </c>
      <c r="Y31" s="971">
        <f t="shared" si="62"/>
        <v>50770</v>
      </c>
      <c r="Z31" s="971">
        <f t="shared" si="62"/>
        <v>50951</v>
      </c>
      <c r="AA31" s="971">
        <f t="shared" si="62"/>
        <v>51135</v>
      </c>
      <c r="AB31" s="971">
        <f t="shared" si="62"/>
        <v>51317</v>
      </c>
      <c r="AC31" s="971">
        <f t="shared" si="62"/>
        <v>51501</v>
      </c>
      <c r="AD31" s="971">
        <f t="shared" si="62"/>
        <v>51682</v>
      </c>
      <c r="AE31" s="971">
        <f t="shared" si="62"/>
        <v>51866</v>
      </c>
      <c r="AF31" s="971">
        <f t="shared" si="62"/>
        <v>52047</v>
      </c>
      <c r="AG31" s="971">
        <f t="shared" si="62"/>
        <v>52231</v>
      </c>
      <c r="AH31" s="971">
        <f t="shared" si="62"/>
        <v>52412</v>
      </c>
      <c r="AI31" s="971">
        <f t="shared" si="62"/>
        <v>52596</v>
      </c>
      <c r="AJ31" s="971">
        <f t="shared" si="62"/>
        <v>52778</v>
      </c>
      <c r="AK31" s="971">
        <f t="shared" si="62"/>
        <v>52962</v>
      </c>
      <c r="AL31" s="971">
        <f t="shared" si="62"/>
        <v>53143</v>
      </c>
      <c r="AM31" s="971">
        <f t="shared" si="62"/>
        <v>53327</v>
      </c>
      <c r="AN31" s="971">
        <f t="shared" si="62"/>
        <v>53508</v>
      </c>
      <c r="AO31" s="971">
        <f t="shared" si="62"/>
        <v>53692</v>
      </c>
      <c r="AP31" s="971">
        <f t="shared" si="62"/>
        <v>53873</v>
      </c>
      <c r="AQ31" s="971">
        <f t="shared" si="62"/>
        <v>54057</v>
      </c>
      <c r="AR31" s="971">
        <f t="shared" si="62"/>
        <v>54239</v>
      </c>
      <c r="AS31" s="971">
        <f t="shared" si="62"/>
        <v>54423</v>
      </c>
      <c r="AT31" s="971">
        <f t="shared" si="62"/>
        <v>54604</v>
      </c>
      <c r="AU31" s="971">
        <f t="shared" si="62"/>
        <v>54788</v>
      </c>
      <c r="AV31" s="971">
        <f t="shared" si="62"/>
        <v>54969</v>
      </c>
      <c r="AW31" s="971">
        <f t="shared" si="62"/>
        <v>55153</v>
      </c>
      <c r="AX31" s="971">
        <f t="shared" si="62"/>
        <v>55334</v>
      </c>
      <c r="AY31" s="971">
        <f t="shared" si="62"/>
        <v>55518</v>
      </c>
      <c r="AZ31" s="971">
        <f t="shared" si="62"/>
        <v>55700</v>
      </c>
      <c r="BA31" s="971">
        <f t="shared" si="62"/>
        <v>55884</v>
      </c>
      <c r="BB31" s="971">
        <f t="shared" si="62"/>
        <v>56065</v>
      </c>
      <c r="BC31" s="971">
        <f t="shared" si="62"/>
        <v>56249</v>
      </c>
      <c r="BD31" s="971">
        <f t="shared" si="62"/>
        <v>56430</v>
      </c>
      <c r="BE31" s="971">
        <f t="shared" si="62"/>
        <v>56614</v>
      </c>
      <c r="BF31" s="971">
        <f t="shared" si="62"/>
        <v>56795</v>
      </c>
      <c r="BG31" s="971">
        <f t="shared" si="62"/>
        <v>56979</v>
      </c>
      <c r="BH31" s="971">
        <f t="shared" si="62"/>
        <v>57161</v>
      </c>
      <c r="BI31" s="971">
        <f t="shared" si="62"/>
        <v>57345</v>
      </c>
      <c r="BJ31" s="971">
        <f t="shared" si="62"/>
        <v>57526</v>
      </c>
      <c r="BK31" s="971">
        <f t="shared" si="62"/>
        <v>57710</v>
      </c>
      <c r="BL31" s="971">
        <f t="shared" si="62"/>
        <v>57891</v>
      </c>
      <c r="BM31" s="971">
        <f t="shared" si="62"/>
        <v>58075</v>
      </c>
      <c r="BN31" s="971">
        <f t="shared" si="62"/>
        <v>58256</v>
      </c>
      <c r="BO31" s="971">
        <f t="shared" si="62"/>
        <v>58440</v>
      </c>
      <c r="BP31" s="971">
        <f t="shared" si="62"/>
        <v>58622</v>
      </c>
      <c r="BQ31" s="971">
        <f t="shared" si="62"/>
        <v>58806</v>
      </c>
      <c r="BR31" s="971">
        <f t="shared" si="62"/>
        <v>58987</v>
      </c>
      <c r="BS31" s="971">
        <f t="shared" si="62"/>
        <v>59171</v>
      </c>
      <c r="BT31" s="971">
        <f t="shared" ref="BT31:DW31" si="63">IF(BT7=0,BT5,BT6)</f>
        <v>59352</v>
      </c>
      <c r="BU31" s="971">
        <f t="shared" si="63"/>
        <v>59536</v>
      </c>
      <c r="BV31" s="971">
        <f t="shared" si="63"/>
        <v>59717</v>
      </c>
      <c r="BW31" s="971">
        <f t="shared" si="63"/>
        <v>59901</v>
      </c>
      <c r="BX31" s="971">
        <f t="shared" si="63"/>
        <v>60083</v>
      </c>
      <c r="BY31" s="971">
        <f t="shared" si="63"/>
        <v>60267</v>
      </c>
      <c r="BZ31" s="971">
        <f t="shared" si="63"/>
        <v>60448</v>
      </c>
      <c r="CA31" s="971">
        <f t="shared" si="63"/>
        <v>60632</v>
      </c>
      <c r="CB31" s="971">
        <f t="shared" si="63"/>
        <v>60813</v>
      </c>
      <c r="CC31" s="971">
        <f t="shared" si="63"/>
        <v>60997</v>
      </c>
      <c r="CD31" s="971">
        <f t="shared" si="63"/>
        <v>61178</v>
      </c>
      <c r="CE31" s="971">
        <f t="shared" si="63"/>
        <v>61362</v>
      </c>
      <c r="CF31" s="971">
        <f t="shared" si="63"/>
        <v>61544</v>
      </c>
      <c r="CG31" s="971">
        <f t="shared" si="63"/>
        <v>61728</v>
      </c>
      <c r="CH31" s="971">
        <f t="shared" si="63"/>
        <v>61909</v>
      </c>
      <c r="CI31" s="971">
        <f t="shared" si="63"/>
        <v>62093</v>
      </c>
      <c r="CJ31" s="971">
        <f t="shared" si="63"/>
        <v>62274</v>
      </c>
      <c r="CK31" s="971">
        <f t="shared" si="63"/>
        <v>62458</v>
      </c>
      <c r="CL31" s="971">
        <f t="shared" si="63"/>
        <v>62639</v>
      </c>
      <c r="CM31" s="971">
        <f t="shared" si="63"/>
        <v>62823</v>
      </c>
      <c r="CN31" s="971">
        <f t="shared" si="63"/>
        <v>63005</v>
      </c>
      <c r="CO31" s="971">
        <f t="shared" si="63"/>
        <v>63189</v>
      </c>
      <c r="CP31" s="971">
        <f t="shared" si="63"/>
        <v>63370</v>
      </c>
      <c r="CQ31" s="971">
        <f t="shared" si="63"/>
        <v>63554</v>
      </c>
      <c r="CR31" s="971">
        <f t="shared" si="63"/>
        <v>63735</v>
      </c>
      <c r="CS31" s="971">
        <f t="shared" si="63"/>
        <v>63919</v>
      </c>
      <c r="CT31" s="971">
        <f t="shared" si="63"/>
        <v>64100</v>
      </c>
      <c r="CU31" s="971">
        <f t="shared" si="63"/>
        <v>64284</v>
      </c>
      <c r="CV31" s="971">
        <f t="shared" si="63"/>
        <v>64466</v>
      </c>
      <c r="CW31" s="971">
        <f t="shared" si="63"/>
        <v>64650</v>
      </c>
      <c r="CX31" s="971">
        <f t="shared" si="63"/>
        <v>64831</v>
      </c>
      <c r="CY31" s="971">
        <f t="shared" si="63"/>
        <v>65015</v>
      </c>
      <c r="CZ31" s="971">
        <f t="shared" si="63"/>
        <v>65196</v>
      </c>
      <c r="DA31" s="971">
        <f t="shared" si="63"/>
        <v>65380</v>
      </c>
      <c r="DB31" s="971">
        <f t="shared" si="63"/>
        <v>65561</v>
      </c>
      <c r="DC31" s="971">
        <f t="shared" si="63"/>
        <v>65745</v>
      </c>
      <c r="DD31" s="971">
        <f t="shared" si="63"/>
        <v>65927</v>
      </c>
      <c r="DE31" s="971">
        <f t="shared" si="63"/>
        <v>66111</v>
      </c>
      <c r="DF31" s="971">
        <f t="shared" si="63"/>
        <v>66292</v>
      </c>
      <c r="DG31" s="971">
        <f t="shared" si="63"/>
        <v>66476</v>
      </c>
      <c r="DH31" s="971">
        <f t="shared" si="63"/>
        <v>66657</v>
      </c>
      <c r="DI31" s="971">
        <f t="shared" si="63"/>
        <v>66841</v>
      </c>
      <c r="DJ31" s="971">
        <f t="shared" si="63"/>
        <v>67022</v>
      </c>
      <c r="DK31" s="971">
        <f t="shared" si="63"/>
        <v>67206</v>
      </c>
      <c r="DL31" s="971">
        <f t="shared" si="63"/>
        <v>67388</v>
      </c>
      <c r="DM31" s="971">
        <f t="shared" si="63"/>
        <v>67572</v>
      </c>
      <c r="DN31" s="971">
        <f t="shared" si="63"/>
        <v>67753</v>
      </c>
      <c r="DO31" s="971">
        <f t="shared" si="63"/>
        <v>67937</v>
      </c>
      <c r="DP31" s="971">
        <f t="shared" si="63"/>
        <v>68118</v>
      </c>
      <c r="DQ31" s="971">
        <f t="shared" si="63"/>
        <v>68302</v>
      </c>
      <c r="DR31" s="971">
        <f t="shared" si="63"/>
        <v>68483</v>
      </c>
      <c r="DS31" s="971">
        <f t="shared" si="63"/>
        <v>68667</v>
      </c>
      <c r="DT31" s="971">
        <f t="shared" si="63"/>
        <v>68849</v>
      </c>
      <c r="DU31" s="971">
        <f t="shared" si="63"/>
        <v>69033</v>
      </c>
      <c r="DV31" s="971">
        <f t="shared" si="63"/>
        <v>69214</v>
      </c>
      <c r="DW31" s="971">
        <f t="shared" si="63"/>
        <v>69398</v>
      </c>
      <c r="DX31" s="916"/>
    </row>
    <row r="32" spans="1:139" s="309" customFormat="1">
      <c r="A32" s="303" t="s">
        <v>1239</v>
      </c>
      <c r="B32" s="926">
        <f>Inputs!$D$319</f>
        <v>1</v>
      </c>
      <c r="C32" s="926"/>
      <c r="D32" s="581"/>
      <c r="E32" s="581"/>
      <c r="F32" s="583"/>
      <c r="G32" s="971">
        <f>IF(G7=0,G5,DATE(YEAR(G31),MONTH(G31),DAY(G31)+$B$32))</f>
        <v>46934</v>
      </c>
      <c r="H32" s="971">
        <f t="shared" ref="H32:BS32" si="64">IF(H7=0,H5,DATE(YEAR(H31),MONTH(H31),DAY(H31)+$B$32))</f>
        <v>47665</v>
      </c>
      <c r="I32" s="971">
        <f t="shared" si="64"/>
        <v>47849</v>
      </c>
      <c r="J32" s="971">
        <f t="shared" si="64"/>
        <v>48030</v>
      </c>
      <c r="K32" s="971">
        <f t="shared" si="64"/>
        <v>48214</v>
      </c>
      <c r="L32" s="971">
        <f t="shared" si="64"/>
        <v>48396</v>
      </c>
      <c r="M32" s="971">
        <f t="shared" si="64"/>
        <v>48580</v>
      </c>
      <c r="N32" s="971">
        <f t="shared" si="64"/>
        <v>48761</v>
      </c>
      <c r="O32" s="971">
        <f t="shared" si="64"/>
        <v>48945</v>
      </c>
      <c r="P32" s="971">
        <f t="shared" si="64"/>
        <v>49126</v>
      </c>
      <c r="Q32" s="971">
        <f t="shared" si="64"/>
        <v>49310</v>
      </c>
      <c r="R32" s="971">
        <f t="shared" si="64"/>
        <v>49491</v>
      </c>
      <c r="S32" s="971">
        <f t="shared" si="64"/>
        <v>49675</v>
      </c>
      <c r="T32" s="971">
        <f t="shared" si="64"/>
        <v>49857</v>
      </c>
      <c r="U32" s="971">
        <f t="shared" si="64"/>
        <v>50041</v>
      </c>
      <c r="V32" s="971">
        <f t="shared" si="64"/>
        <v>50222</v>
      </c>
      <c r="W32" s="971">
        <f t="shared" si="64"/>
        <v>50406</v>
      </c>
      <c r="X32" s="971">
        <f t="shared" si="64"/>
        <v>50587</v>
      </c>
      <c r="Y32" s="971">
        <f t="shared" si="64"/>
        <v>50771</v>
      </c>
      <c r="Z32" s="971">
        <f t="shared" si="64"/>
        <v>50952</v>
      </c>
      <c r="AA32" s="971">
        <f t="shared" si="64"/>
        <v>51136</v>
      </c>
      <c r="AB32" s="971">
        <f t="shared" si="64"/>
        <v>51318</v>
      </c>
      <c r="AC32" s="971">
        <f t="shared" si="64"/>
        <v>51502</v>
      </c>
      <c r="AD32" s="971">
        <f t="shared" si="64"/>
        <v>51683</v>
      </c>
      <c r="AE32" s="971">
        <f t="shared" si="64"/>
        <v>51867</v>
      </c>
      <c r="AF32" s="971">
        <f t="shared" si="64"/>
        <v>52048</v>
      </c>
      <c r="AG32" s="971">
        <f t="shared" si="64"/>
        <v>52232</v>
      </c>
      <c r="AH32" s="971">
        <f t="shared" si="64"/>
        <v>52413</v>
      </c>
      <c r="AI32" s="971">
        <f t="shared" si="64"/>
        <v>52597</v>
      </c>
      <c r="AJ32" s="971">
        <f t="shared" si="64"/>
        <v>52779</v>
      </c>
      <c r="AK32" s="971">
        <f t="shared" si="64"/>
        <v>52963</v>
      </c>
      <c r="AL32" s="971">
        <f t="shared" si="64"/>
        <v>53144</v>
      </c>
      <c r="AM32" s="971">
        <f t="shared" si="64"/>
        <v>53328</v>
      </c>
      <c r="AN32" s="971">
        <f t="shared" si="64"/>
        <v>53509</v>
      </c>
      <c r="AO32" s="971">
        <f t="shared" si="64"/>
        <v>53693</v>
      </c>
      <c r="AP32" s="971">
        <f t="shared" si="64"/>
        <v>53874</v>
      </c>
      <c r="AQ32" s="971">
        <f t="shared" si="64"/>
        <v>54058</v>
      </c>
      <c r="AR32" s="971">
        <f t="shared" si="64"/>
        <v>54240</v>
      </c>
      <c r="AS32" s="971">
        <f t="shared" si="64"/>
        <v>54424</v>
      </c>
      <c r="AT32" s="971">
        <f t="shared" si="64"/>
        <v>54605</v>
      </c>
      <c r="AU32" s="971">
        <f t="shared" si="64"/>
        <v>54789</v>
      </c>
      <c r="AV32" s="971">
        <f t="shared" si="64"/>
        <v>54970</v>
      </c>
      <c r="AW32" s="971">
        <f t="shared" si="64"/>
        <v>55154</v>
      </c>
      <c r="AX32" s="971">
        <f t="shared" si="64"/>
        <v>55335</v>
      </c>
      <c r="AY32" s="971">
        <f t="shared" si="64"/>
        <v>55519</v>
      </c>
      <c r="AZ32" s="971">
        <f t="shared" si="64"/>
        <v>55701</v>
      </c>
      <c r="BA32" s="971">
        <f t="shared" si="64"/>
        <v>55885</v>
      </c>
      <c r="BB32" s="971">
        <f t="shared" si="64"/>
        <v>56066</v>
      </c>
      <c r="BC32" s="971">
        <f t="shared" si="64"/>
        <v>56250</v>
      </c>
      <c r="BD32" s="971">
        <f t="shared" si="64"/>
        <v>56431</v>
      </c>
      <c r="BE32" s="971">
        <f t="shared" si="64"/>
        <v>56615</v>
      </c>
      <c r="BF32" s="971">
        <f t="shared" si="64"/>
        <v>56796</v>
      </c>
      <c r="BG32" s="971">
        <f t="shared" si="64"/>
        <v>56980</v>
      </c>
      <c r="BH32" s="971">
        <f t="shared" si="64"/>
        <v>57162</v>
      </c>
      <c r="BI32" s="971">
        <f t="shared" si="64"/>
        <v>57346</v>
      </c>
      <c r="BJ32" s="971">
        <f t="shared" si="64"/>
        <v>57527</v>
      </c>
      <c r="BK32" s="971">
        <f t="shared" si="64"/>
        <v>57711</v>
      </c>
      <c r="BL32" s="971">
        <f t="shared" si="64"/>
        <v>57892</v>
      </c>
      <c r="BM32" s="971">
        <f t="shared" si="64"/>
        <v>58076</v>
      </c>
      <c r="BN32" s="971">
        <f t="shared" si="64"/>
        <v>58257</v>
      </c>
      <c r="BO32" s="971">
        <f t="shared" si="64"/>
        <v>58441</v>
      </c>
      <c r="BP32" s="971">
        <f t="shared" si="64"/>
        <v>58623</v>
      </c>
      <c r="BQ32" s="971">
        <f t="shared" si="64"/>
        <v>58807</v>
      </c>
      <c r="BR32" s="971">
        <f t="shared" si="64"/>
        <v>58988</v>
      </c>
      <c r="BS32" s="971">
        <f t="shared" si="64"/>
        <v>59172</v>
      </c>
      <c r="BT32" s="971">
        <f t="shared" ref="BT32:DW32" si="65">IF(BT7=0,BT5,DATE(YEAR(BT31),MONTH(BT31),DAY(BT31)+$B$32))</f>
        <v>59353</v>
      </c>
      <c r="BU32" s="971">
        <f t="shared" si="65"/>
        <v>59537</v>
      </c>
      <c r="BV32" s="971">
        <f t="shared" si="65"/>
        <v>59718</v>
      </c>
      <c r="BW32" s="971">
        <f t="shared" si="65"/>
        <v>59902</v>
      </c>
      <c r="BX32" s="971">
        <f t="shared" si="65"/>
        <v>60084</v>
      </c>
      <c r="BY32" s="971">
        <f t="shared" si="65"/>
        <v>60268</v>
      </c>
      <c r="BZ32" s="971">
        <f t="shared" si="65"/>
        <v>60449</v>
      </c>
      <c r="CA32" s="971">
        <f t="shared" si="65"/>
        <v>60633</v>
      </c>
      <c r="CB32" s="971">
        <f t="shared" si="65"/>
        <v>60814</v>
      </c>
      <c r="CC32" s="971">
        <f t="shared" si="65"/>
        <v>60998</v>
      </c>
      <c r="CD32" s="971">
        <f t="shared" si="65"/>
        <v>61179</v>
      </c>
      <c r="CE32" s="971">
        <f t="shared" si="65"/>
        <v>61363</v>
      </c>
      <c r="CF32" s="971">
        <f t="shared" si="65"/>
        <v>61545</v>
      </c>
      <c r="CG32" s="971">
        <f t="shared" si="65"/>
        <v>61729</v>
      </c>
      <c r="CH32" s="971">
        <f t="shared" si="65"/>
        <v>61910</v>
      </c>
      <c r="CI32" s="971">
        <f t="shared" si="65"/>
        <v>62094</v>
      </c>
      <c r="CJ32" s="971">
        <f t="shared" si="65"/>
        <v>62275</v>
      </c>
      <c r="CK32" s="971">
        <f t="shared" si="65"/>
        <v>62459</v>
      </c>
      <c r="CL32" s="971">
        <f t="shared" si="65"/>
        <v>62640</v>
      </c>
      <c r="CM32" s="971">
        <f t="shared" si="65"/>
        <v>62824</v>
      </c>
      <c r="CN32" s="971">
        <f t="shared" si="65"/>
        <v>63006</v>
      </c>
      <c r="CO32" s="971">
        <f t="shared" si="65"/>
        <v>63190</v>
      </c>
      <c r="CP32" s="971">
        <f t="shared" si="65"/>
        <v>63371</v>
      </c>
      <c r="CQ32" s="971">
        <f t="shared" si="65"/>
        <v>63555</v>
      </c>
      <c r="CR32" s="971">
        <f t="shared" si="65"/>
        <v>63736</v>
      </c>
      <c r="CS32" s="971">
        <f t="shared" si="65"/>
        <v>63920</v>
      </c>
      <c r="CT32" s="971">
        <f t="shared" si="65"/>
        <v>64101</v>
      </c>
      <c r="CU32" s="971">
        <f t="shared" si="65"/>
        <v>64285</v>
      </c>
      <c r="CV32" s="971">
        <f t="shared" si="65"/>
        <v>64467</v>
      </c>
      <c r="CW32" s="971">
        <f t="shared" si="65"/>
        <v>64651</v>
      </c>
      <c r="CX32" s="971">
        <f t="shared" si="65"/>
        <v>64832</v>
      </c>
      <c r="CY32" s="971">
        <f t="shared" si="65"/>
        <v>65016</v>
      </c>
      <c r="CZ32" s="971">
        <f t="shared" si="65"/>
        <v>65197</v>
      </c>
      <c r="DA32" s="971">
        <f t="shared" si="65"/>
        <v>65381</v>
      </c>
      <c r="DB32" s="971">
        <f t="shared" si="65"/>
        <v>65562</v>
      </c>
      <c r="DC32" s="971">
        <f t="shared" si="65"/>
        <v>65746</v>
      </c>
      <c r="DD32" s="971">
        <f t="shared" si="65"/>
        <v>65928</v>
      </c>
      <c r="DE32" s="971">
        <f t="shared" si="65"/>
        <v>66112</v>
      </c>
      <c r="DF32" s="971">
        <f t="shared" si="65"/>
        <v>66293</v>
      </c>
      <c r="DG32" s="971">
        <f t="shared" si="65"/>
        <v>66477</v>
      </c>
      <c r="DH32" s="971">
        <f t="shared" si="65"/>
        <v>66658</v>
      </c>
      <c r="DI32" s="971">
        <f t="shared" si="65"/>
        <v>66842</v>
      </c>
      <c r="DJ32" s="971">
        <f t="shared" si="65"/>
        <v>67023</v>
      </c>
      <c r="DK32" s="971">
        <f t="shared" si="65"/>
        <v>67207</v>
      </c>
      <c r="DL32" s="971">
        <f t="shared" si="65"/>
        <v>67389</v>
      </c>
      <c r="DM32" s="971">
        <f t="shared" si="65"/>
        <v>67573</v>
      </c>
      <c r="DN32" s="971">
        <f t="shared" si="65"/>
        <v>67754</v>
      </c>
      <c r="DO32" s="971">
        <f t="shared" si="65"/>
        <v>67938</v>
      </c>
      <c r="DP32" s="971">
        <f t="shared" si="65"/>
        <v>68119</v>
      </c>
      <c r="DQ32" s="971">
        <f t="shared" si="65"/>
        <v>68303</v>
      </c>
      <c r="DR32" s="971">
        <f t="shared" si="65"/>
        <v>68484</v>
      </c>
      <c r="DS32" s="971">
        <f t="shared" si="65"/>
        <v>68668</v>
      </c>
      <c r="DT32" s="971">
        <f t="shared" si="65"/>
        <v>68850</v>
      </c>
      <c r="DU32" s="971">
        <f t="shared" si="65"/>
        <v>69034</v>
      </c>
      <c r="DV32" s="971">
        <f t="shared" si="65"/>
        <v>69215</v>
      </c>
      <c r="DW32" s="971">
        <f t="shared" si="65"/>
        <v>69399</v>
      </c>
      <c r="DX32" s="916"/>
    </row>
    <row r="33" spans="1:128">
      <c r="B33" s="693"/>
      <c r="C33" s="693"/>
      <c r="D33" s="584"/>
      <c r="E33" s="584"/>
      <c r="F33" s="587"/>
      <c r="G33" s="1021"/>
      <c r="H33" s="1021"/>
      <c r="I33" s="1021"/>
      <c r="J33" s="1021"/>
      <c r="K33" s="1021"/>
      <c r="L33" s="1021"/>
      <c r="M33" s="1021"/>
      <c r="N33" s="1021"/>
      <c r="O33" s="1021"/>
      <c r="P33" s="1021"/>
      <c r="Q33" s="1021"/>
      <c r="R33" s="1021"/>
      <c r="S33" s="1021"/>
      <c r="T33" s="1021"/>
      <c r="U33" s="1021"/>
      <c r="V33" s="1021"/>
      <c r="W33" s="1021"/>
      <c r="X33" s="1021"/>
      <c r="Y33" s="1021"/>
      <c r="Z33" s="1021"/>
      <c r="AA33" s="1021"/>
      <c r="AB33" s="1021"/>
      <c r="AC33" s="1021"/>
      <c r="AD33" s="1021"/>
      <c r="AE33" s="1021"/>
      <c r="AF33" s="1021"/>
      <c r="AG33" s="1021"/>
      <c r="AH33" s="1021"/>
      <c r="AI33" s="1021"/>
      <c r="AJ33" s="1021"/>
      <c r="AK33" s="1021"/>
      <c r="AL33" s="1021"/>
      <c r="AM33" s="1021"/>
      <c r="AN33" s="1021"/>
      <c r="AO33" s="1021"/>
      <c r="AP33" s="1021"/>
      <c r="AQ33" s="1021"/>
      <c r="AR33" s="1021"/>
      <c r="AS33" s="1021"/>
      <c r="AT33" s="1021"/>
      <c r="AU33" s="1021"/>
      <c r="AV33" s="1021"/>
      <c r="AW33" s="1021"/>
      <c r="AX33" s="1021"/>
      <c r="AY33" s="1021"/>
      <c r="AZ33" s="1021"/>
      <c r="BA33" s="1021"/>
      <c r="BB33" s="1021"/>
      <c r="BC33" s="1021"/>
      <c r="BD33" s="1021"/>
      <c r="BE33" s="1021"/>
      <c r="BF33" s="1021"/>
      <c r="BG33" s="1021"/>
      <c r="BH33" s="1021"/>
      <c r="BI33" s="1021"/>
      <c r="BJ33" s="1021"/>
      <c r="BK33" s="1021"/>
      <c r="BL33" s="1021"/>
      <c r="BM33" s="1021"/>
      <c r="BN33" s="1021"/>
      <c r="BO33" s="1021"/>
      <c r="BP33" s="1021"/>
      <c r="BQ33" s="1021"/>
      <c r="BR33" s="1021"/>
      <c r="BS33" s="1021"/>
      <c r="BT33" s="1021"/>
      <c r="BU33" s="1021"/>
      <c r="BV33" s="1021"/>
      <c r="BW33" s="1021"/>
      <c r="BX33" s="1021"/>
      <c r="BY33" s="1021"/>
      <c r="BZ33" s="1021"/>
      <c r="CA33" s="1021"/>
      <c r="CB33" s="1021"/>
      <c r="CC33" s="1021"/>
      <c r="CD33" s="1021"/>
      <c r="CE33" s="1021"/>
      <c r="CF33" s="1021"/>
      <c r="CG33" s="1021"/>
      <c r="CH33" s="1021"/>
      <c r="CI33" s="1021"/>
      <c r="CJ33" s="1021"/>
      <c r="CK33" s="1021"/>
      <c r="CL33" s="1021"/>
      <c r="CM33" s="1021"/>
      <c r="CN33" s="1021"/>
      <c r="CO33" s="1021"/>
      <c r="CP33" s="1021"/>
      <c r="CQ33" s="1021"/>
      <c r="CR33" s="1021"/>
      <c r="CS33" s="1021"/>
      <c r="CT33" s="1021"/>
      <c r="CU33" s="1021"/>
      <c r="CV33" s="1021"/>
      <c r="CW33" s="1021"/>
      <c r="CX33" s="1021"/>
      <c r="CY33" s="1021"/>
      <c r="CZ33" s="1021"/>
      <c r="DA33" s="1021"/>
      <c r="DB33" s="1021"/>
      <c r="DC33" s="1021"/>
      <c r="DD33" s="1021"/>
      <c r="DE33" s="1021"/>
      <c r="DF33" s="1021"/>
      <c r="DG33" s="1021"/>
      <c r="DH33" s="1021"/>
      <c r="DI33" s="1021"/>
      <c r="DJ33" s="1021"/>
      <c r="DK33" s="1021"/>
      <c r="DL33" s="1021"/>
      <c r="DM33" s="1021"/>
      <c r="DN33" s="1021"/>
      <c r="DO33" s="1021"/>
      <c r="DP33" s="1021"/>
      <c r="DQ33" s="1021"/>
      <c r="DR33" s="1021"/>
      <c r="DS33" s="1021"/>
      <c r="DT33" s="1021"/>
      <c r="DU33" s="1021"/>
      <c r="DV33" s="1021"/>
      <c r="DW33" s="1021"/>
      <c r="DX33" s="579"/>
    </row>
    <row r="34" spans="1:128">
      <c r="A34" s="303" t="s">
        <v>1240</v>
      </c>
      <c r="B34" s="693"/>
      <c r="C34" s="693"/>
      <c r="D34" s="584"/>
      <c r="E34" s="584"/>
      <c r="F34" s="587"/>
      <c r="G34" s="972" t="b">
        <f t="shared" ref="G34:AL34" si="66">IF(AND(OR(MONTH(G$6)=12,AND(AND(MONTH(G$5)&lt;12,MONTH(G$6)&lt;12),YEAR(G$5)&lt;YEAR(G$6)),MONTH(G$5)=12),G$12),TRUE,FALSE)</f>
        <v>0</v>
      </c>
      <c r="H34" s="972" t="b">
        <f t="shared" si="66"/>
        <v>0</v>
      </c>
      <c r="I34" s="972" t="b">
        <f t="shared" si="66"/>
        <v>1</v>
      </c>
      <c r="J34" s="972" t="b">
        <f t="shared" si="66"/>
        <v>0</v>
      </c>
      <c r="K34" s="972" t="b">
        <f t="shared" si="66"/>
        <v>1</v>
      </c>
      <c r="L34" s="972" t="b">
        <f t="shared" si="66"/>
        <v>0</v>
      </c>
      <c r="M34" s="972" t="b">
        <f t="shared" si="66"/>
        <v>1</v>
      </c>
      <c r="N34" s="972" t="b">
        <f t="shared" si="66"/>
        <v>0</v>
      </c>
      <c r="O34" s="972" t="b">
        <f t="shared" si="66"/>
        <v>1</v>
      </c>
      <c r="P34" s="972" t="b">
        <f t="shared" si="66"/>
        <v>0</v>
      </c>
      <c r="Q34" s="972" t="b">
        <f t="shared" si="66"/>
        <v>1</v>
      </c>
      <c r="R34" s="972" t="b">
        <f t="shared" si="66"/>
        <v>0</v>
      </c>
      <c r="S34" s="972" t="b">
        <f t="shared" si="66"/>
        <v>1</v>
      </c>
      <c r="T34" s="972" t="b">
        <f t="shared" si="66"/>
        <v>0</v>
      </c>
      <c r="U34" s="972" t="b">
        <f t="shared" si="66"/>
        <v>1</v>
      </c>
      <c r="V34" s="972" t="b">
        <f t="shared" si="66"/>
        <v>0</v>
      </c>
      <c r="W34" s="972" t="b">
        <f t="shared" si="66"/>
        <v>1</v>
      </c>
      <c r="X34" s="972" t="b">
        <f t="shared" si="66"/>
        <v>0</v>
      </c>
      <c r="Y34" s="972" t="b">
        <f t="shared" si="66"/>
        <v>1</v>
      </c>
      <c r="Z34" s="972" t="b">
        <f t="shared" si="66"/>
        <v>0</v>
      </c>
      <c r="AA34" s="972" t="b">
        <f t="shared" si="66"/>
        <v>1</v>
      </c>
      <c r="AB34" s="972" t="b">
        <f t="shared" si="66"/>
        <v>0</v>
      </c>
      <c r="AC34" s="972" t="b">
        <f t="shared" si="66"/>
        <v>1</v>
      </c>
      <c r="AD34" s="972" t="b">
        <f t="shared" si="66"/>
        <v>0</v>
      </c>
      <c r="AE34" s="972" t="b">
        <f t="shared" si="66"/>
        <v>1</v>
      </c>
      <c r="AF34" s="972" t="b">
        <f t="shared" si="66"/>
        <v>0</v>
      </c>
      <c r="AG34" s="972" t="b">
        <f t="shared" si="66"/>
        <v>1</v>
      </c>
      <c r="AH34" s="972" t="b">
        <f t="shared" si="66"/>
        <v>0</v>
      </c>
      <c r="AI34" s="972" t="b">
        <f t="shared" si="66"/>
        <v>1</v>
      </c>
      <c r="AJ34" s="972" t="b">
        <f t="shared" si="66"/>
        <v>0</v>
      </c>
      <c r="AK34" s="972" t="b">
        <f t="shared" si="66"/>
        <v>1</v>
      </c>
      <c r="AL34" s="972" t="b">
        <f t="shared" si="66"/>
        <v>0</v>
      </c>
      <c r="AM34" s="972" t="b">
        <f t="shared" ref="AM34:BR34" si="67">IF(AND(OR(MONTH(AM$6)=12,AND(AND(MONTH(AM$5)&lt;12,MONTH(AM$6)&lt;12),YEAR(AM$5)&lt;YEAR(AM$6)),MONTH(AM$5)=12),AM$12),TRUE,FALSE)</f>
        <v>1</v>
      </c>
      <c r="AN34" s="972" t="b">
        <f t="shared" si="67"/>
        <v>0</v>
      </c>
      <c r="AO34" s="972" t="b">
        <f t="shared" si="67"/>
        <v>1</v>
      </c>
      <c r="AP34" s="972" t="b">
        <f t="shared" si="67"/>
        <v>0</v>
      </c>
      <c r="AQ34" s="972" t="b">
        <f t="shared" si="67"/>
        <v>1</v>
      </c>
      <c r="AR34" s="972" t="b">
        <f t="shared" si="67"/>
        <v>0</v>
      </c>
      <c r="AS34" s="972" t="b">
        <f t="shared" si="67"/>
        <v>1</v>
      </c>
      <c r="AT34" s="972" t="b">
        <f t="shared" si="67"/>
        <v>0</v>
      </c>
      <c r="AU34" s="972" t="b">
        <f t="shared" si="67"/>
        <v>1</v>
      </c>
      <c r="AV34" s="972" t="b">
        <f t="shared" si="67"/>
        <v>0</v>
      </c>
      <c r="AW34" s="972" t="b">
        <f t="shared" si="67"/>
        <v>1</v>
      </c>
      <c r="AX34" s="972" t="b">
        <f t="shared" si="67"/>
        <v>0</v>
      </c>
      <c r="AY34" s="972" t="b">
        <f t="shared" si="67"/>
        <v>1</v>
      </c>
      <c r="AZ34" s="972" t="b">
        <f t="shared" si="67"/>
        <v>0</v>
      </c>
      <c r="BA34" s="972" t="b">
        <f t="shared" si="67"/>
        <v>1</v>
      </c>
      <c r="BB34" s="972" t="b">
        <f t="shared" si="67"/>
        <v>0</v>
      </c>
      <c r="BC34" s="972" t="b">
        <f t="shared" si="67"/>
        <v>1</v>
      </c>
      <c r="BD34" s="972" t="b">
        <f t="shared" si="67"/>
        <v>0</v>
      </c>
      <c r="BE34" s="972" t="b">
        <f t="shared" si="67"/>
        <v>1</v>
      </c>
      <c r="BF34" s="972" t="b">
        <f t="shared" si="67"/>
        <v>0</v>
      </c>
      <c r="BG34" s="972" t="b">
        <f t="shared" si="67"/>
        <v>1</v>
      </c>
      <c r="BH34" s="972" t="b">
        <f t="shared" si="67"/>
        <v>0</v>
      </c>
      <c r="BI34" s="972" t="b">
        <f t="shared" si="67"/>
        <v>1</v>
      </c>
      <c r="BJ34" s="972" t="b">
        <f t="shared" si="67"/>
        <v>0</v>
      </c>
      <c r="BK34" s="972" t="b">
        <f t="shared" si="67"/>
        <v>1</v>
      </c>
      <c r="BL34" s="972" t="b">
        <f t="shared" si="67"/>
        <v>0</v>
      </c>
      <c r="BM34" s="972" t="b">
        <f t="shared" si="67"/>
        <v>1</v>
      </c>
      <c r="BN34" s="972" t="b">
        <f t="shared" si="67"/>
        <v>0</v>
      </c>
      <c r="BO34" s="972" t="b">
        <f t="shared" si="67"/>
        <v>1</v>
      </c>
      <c r="BP34" s="972" t="b">
        <f t="shared" si="67"/>
        <v>0</v>
      </c>
      <c r="BQ34" s="972" t="b">
        <f t="shared" si="67"/>
        <v>0</v>
      </c>
      <c r="BR34" s="972" t="b">
        <f t="shared" si="67"/>
        <v>0</v>
      </c>
      <c r="BS34" s="972" t="b">
        <f t="shared" ref="BS34:CX34" si="68">IF(AND(OR(MONTH(BS$6)=12,AND(AND(MONTH(BS$5)&lt;12,MONTH(BS$6)&lt;12),YEAR(BS$5)&lt;YEAR(BS$6)),MONTH(BS$5)=12),BS$12),TRUE,FALSE)</f>
        <v>0</v>
      </c>
      <c r="BT34" s="972" t="b">
        <f t="shared" si="68"/>
        <v>0</v>
      </c>
      <c r="BU34" s="972" t="b">
        <f t="shared" si="68"/>
        <v>0</v>
      </c>
      <c r="BV34" s="972" t="b">
        <f t="shared" si="68"/>
        <v>0</v>
      </c>
      <c r="BW34" s="972" t="b">
        <f t="shared" si="68"/>
        <v>0</v>
      </c>
      <c r="BX34" s="972" t="b">
        <f t="shared" si="68"/>
        <v>0</v>
      </c>
      <c r="BY34" s="972" t="b">
        <f t="shared" si="68"/>
        <v>0</v>
      </c>
      <c r="BZ34" s="972" t="b">
        <f t="shared" si="68"/>
        <v>0</v>
      </c>
      <c r="CA34" s="972" t="b">
        <f t="shared" si="68"/>
        <v>0</v>
      </c>
      <c r="CB34" s="972" t="b">
        <f t="shared" si="68"/>
        <v>0</v>
      </c>
      <c r="CC34" s="972" t="b">
        <f t="shared" si="68"/>
        <v>0</v>
      </c>
      <c r="CD34" s="972" t="b">
        <f t="shared" si="68"/>
        <v>0</v>
      </c>
      <c r="CE34" s="972" t="b">
        <f t="shared" si="68"/>
        <v>0</v>
      </c>
      <c r="CF34" s="972" t="b">
        <f t="shared" si="68"/>
        <v>0</v>
      </c>
      <c r="CG34" s="972" t="b">
        <f t="shared" si="68"/>
        <v>0</v>
      </c>
      <c r="CH34" s="972" t="b">
        <f t="shared" si="68"/>
        <v>0</v>
      </c>
      <c r="CI34" s="972" t="b">
        <f t="shared" si="68"/>
        <v>0</v>
      </c>
      <c r="CJ34" s="972" t="b">
        <f t="shared" si="68"/>
        <v>0</v>
      </c>
      <c r="CK34" s="972" t="b">
        <f t="shared" si="68"/>
        <v>0</v>
      </c>
      <c r="CL34" s="972" t="b">
        <f t="shared" si="68"/>
        <v>0</v>
      </c>
      <c r="CM34" s="972" t="b">
        <f t="shared" si="68"/>
        <v>0</v>
      </c>
      <c r="CN34" s="972" t="b">
        <f t="shared" si="68"/>
        <v>0</v>
      </c>
      <c r="CO34" s="972" t="b">
        <f t="shared" si="68"/>
        <v>0</v>
      </c>
      <c r="CP34" s="972" t="b">
        <f t="shared" si="68"/>
        <v>0</v>
      </c>
      <c r="CQ34" s="972" t="b">
        <f t="shared" si="68"/>
        <v>0</v>
      </c>
      <c r="CR34" s="972" t="b">
        <f t="shared" si="68"/>
        <v>0</v>
      </c>
      <c r="CS34" s="972" t="b">
        <f t="shared" si="68"/>
        <v>0</v>
      </c>
      <c r="CT34" s="972" t="b">
        <f t="shared" si="68"/>
        <v>0</v>
      </c>
      <c r="CU34" s="972" t="b">
        <f t="shared" si="68"/>
        <v>0</v>
      </c>
      <c r="CV34" s="972" t="b">
        <f t="shared" si="68"/>
        <v>0</v>
      </c>
      <c r="CW34" s="972" t="b">
        <f t="shared" si="68"/>
        <v>0</v>
      </c>
      <c r="CX34" s="972" t="b">
        <f t="shared" si="68"/>
        <v>0</v>
      </c>
      <c r="CY34" s="972" t="b">
        <f t="shared" ref="CY34:DW34" si="69">IF(AND(OR(MONTH(CY$6)=12,AND(AND(MONTH(CY$5)&lt;12,MONTH(CY$6)&lt;12),YEAR(CY$5)&lt;YEAR(CY$6)),MONTH(CY$5)=12),CY$12),TRUE,FALSE)</f>
        <v>0</v>
      </c>
      <c r="CZ34" s="972" t="b">
        <f t="shared" si="69"/>
        <v>0</v>
      </c>
      <c r="DA34" s="972" t="b">
        <f t="shared" si="69"/>
        <v>0</v>
      </c>
      <c r="DB34" s="972" t="b">
        <f t="shared" si="69"/>
        <v>0</v>
      </c>
      <c r="DC34" s="972" t="b">
        <f t="shared" si="69"/>
        <v>0</v>
      </c>
      <c r="DD34" s="972" t="b">
        <f t="shared" si="69"/>
        <v>0</v>
      </c>
      <c r="DE34" s="972" t="b">
        <f t="shared" si="69"/>
        <v>0</v>
      </c>
      <c r="DF34" s="972" t="b">
        <f t="shared" si="69"/>
        <v>0</v>
      </c>
      <c r="DG34" s="972" t="b">
        <f t="shared" si="69"/>
        <v>0</v>
      </c>
      <c r="DH34" s="972" t="b">
        <f t="shared" si="69"/>
        <v>0</v>
      </c>
      <c r="DI34" s="972" t="b">
        <f t="shared" si="69"/>
        <v>0</v>
      </c>
      <c r="DJ34" s="972" t="b">
        <f t="shared" si="69"/>
        <v>0</v>
      </c>
      <c r="DK34" s="972" t="b">
        <f t="shared" si="69"/>
        <v>0</v>
      </c>
      <c r="DL34" s="972" t="b">
        <f t="shared" si="69"/>
        <v>0</v>
      </c>
      <c r="DM34" s="972" t="b">
        <f t="shared" si="69"/>
        <v>0</v>
      </c>
      <c r="DN34" s="972" t="b">
        <f t="shared" si="69"/>
        <v>0</v>
      </c>
      <c r="DO34" s="972" t="b">
        <f t="shared" si="69"/>
        <v>0</v>
      </c>
      <c r="DP34" s="972" t="b">
        <f t="shared" si="69"/>
        <v>0</v>
      </c>
      <c r="DQ34" s="972" t="b">
        <f t="shared" si="69"/>
        <v>0</v>
      </c>
      <c r="DR34" s="972" t="b">
        <f t="shared" si="69"/>
        <v>0</v>
      </c>
      <c r="DS34" s="972" t="b">
        <f t="shared" si="69"/>
        <v>0</v>
      </c>
      <c r="DT34" s="972" t="b">
        <f t="shared" si="69"/>
        <v>0</v>
      </c>
      <c r="DU34" s="972" t="b">
        <f t="shared" si="69"/>
        <v>0</v>
      </c>
      <c r="DV34" s="972" t="b">
        <f t="shared" si="69"/>
        <v>0</v>
      </c>
      <c r="DW34" s="972" t="b">
        <f t="shared" si="69"/>
        <v>0</v>
      </c>
      <c r="DX34" s="579"/>
    </row>
    <row r="35" spans="1:128">
      <c r="B35" s="693"/>
      <c r="C35" s="693"/>
      <c r="D35" s="584"/>
      <c r="E35" s="584"/>
      <c r="F35" s="587"/>
      <c r="G35" s="1021"/>
      <c r="H35" s="1021"/>
      <c r="I35" s="1021"/>
      <c r="J35" s="1021"/>
      <c r="K35" s="1021"/>
      <c r="L35" s="1021"/>
      <c r="M35" s="1021"/>
      <c r="N35" s="1021"/>
      <c r="O35" s="1021"/>
      <c r="P35" s="1021"/>
      <c r="Q35" s="1021"/>
      <c r="R35" s="1021"/>
      <c r="S35" s="1021"/>
      <c r="T35" s="1021"/>
      <c r="U35" s="1021"/>
      <c r="V35" s="1021"/>
      <c r="W35" s="1021"/>
      <c r="X35" s="1021"/>
      <c r="Y35" s="1021"/>
      <c r="Z35" s="1021"/>
      <c r="AA35" s="1021"/>
      <c r="AB35" s="1021"/>
      <c r="AC35" s="1021"/>
      <c r="AD35" s="1021"/>
      <c r="AE35" s="1021"/>
      <c r="AF35" s="1021"/>
      <c r="AG35" s="1021"/>
      <c r="AH35" s="1021"/>
      <c r="AI35" s="1021"/>
      <c r="AJ35" s="1021"/>
      <c r="AK35" s="1021"/>
      <c r="AL35" s="1021"/>
      <c r="AM35" s="1021"/>
      <c r="AN35" s="1021"/>
      <c r="AO35" s="1021"/>
      <c r="AP35" s="1021"/>
      <c r="AQ35" s="1021"/>
      <c r="AR35" s="1021"/>
      <c r="AS35" s="1021"/>
      <c r="AT35" s="1021"/>
      <c r="AU35" s="1021"/>
      <c r="AV35" s="1021"/>
      <c r="AW35" s="1021"/>
      <c r="AX35" s="1021"/>
      <c r="AY35" s="1021"/>
      <c r="AZ35" s="1021"/>
      <c r="BA35" s="1021"/>
      <c r="BB35" s="1021"/>
      <c r="BC35" s="1021"/>
      <c r="BD35" s="1021"/>
      <c r="BE35" s="1021"/>
      <c r="BF35" s="1021"/>
      <c r="BG35" s="1021"/>
      <c r="BH35" s="1021"/>
      <c r="BI35" s="1021"/>
      <c r="BJ35" s="1021"/>
      <c r="BK35" s="1021"/>
      <c r="BL35" s="1021"/>
      <c r="BM35" s="1021"/>
      <c r="BN35" s="1021"/>
      <c r="BO35" s="1021"/>
      <c r="BP35" s="1021"/>
      <c r="BQ35" s="1021"/>
      <c r="BR35" s="1021"/>
      <c r="BS35" s="1021"/>
      <c r="BT35" s="1021"/>
      <c r="BU35" s="1021"/>
      <c r="BV35" s="1021"/>
      <c r="BW35" s="1021"/>
      <c r="BX35" s="1021"/>
      <c r="BY35" s="1021"/>
      <c r="BZ35" s="1021"/>
      <c r="CA35" s="1021"/>
      <c r="CB35" s="1021"/>
      <c r="CC35" s="1021"/>
      <c r="CD35" s="1021"/>
      <c r="CE35" s="1021"/>
      <c r="CF35" s="1021"/>
      <c r="CG35" s="1021"/>
      <c r="CH35" s="1021"/>
      <c r="CI35" s="1021"/>
      <c r="CJ35" s="1021"/>
      <c r="CK35" s="1021"/>
      <c r="CL35" s="1021"/>
      <c r="CM35" s="1021"/>
      <c r="CN35" s="1021"/>
      <c r="CO35" s="1021"/>
      <c r="CP35" s="1021"/>
      <c r="CQ35" s="1021"/>
      <c r="CR35" s="1021"/>
      <c r="CS35" s="1021"/>
      <c r="CT35" s="1021"/>
      <c r="CU35" s="1021"/>
      <c r="CV35" s="1021"/>
      <c r="CW35" s="1021"/>
      <c r="CX35" s="1021"/>
      <c r="CY35" s="1021"/>
      <c r="CZ35" s="1021"/>
      <c r="DA35" s="1021"/>
      <c r="DB35" s="1021"/>
      <c r="DC35" s="1021"/>
      <c r="DD35" s="1021"/>
      <c r="DE35" s="1021"/>
      <c r="DF35" s="1021"/>
      <c r="DG35" s="1021"/>
      <c r="DH35" s="1021"/>
      <c r="DI35" s="1021"/>
      <c r="DJ35" s="1021"/>
      <c r="DK35" s="1021"/>
      <c r="DL35" s="1021"/>
      <c r="DM35" s="1021"/>
      <c r="DN35" s="1021"/>
      <c r="DO35" s="1021"/>
      <c r="DP35" s="1021"/>
      <c r="DQ35" s="1021"/>
      <c r="DR35" s="1021"/>
      <c r="DS35" s="1021"/>
      <c r="DT35" s="1021"/>
      <c r="DU35" s="1021"/>
      <c r="DV35" s="1021"/>
      <c r="DW35" s="1021"/>
      <c r="DX35" s="579"/>
    </row>
    <row r="36" spans="1:128">
      <c r="A36" s="914" t="s">
        <v>1241</v>
      </c>
      <c r="B36" s="980"/>
      <c r="C36" s="980"/>
      <c r="D36" s="914"/>
      <c r="E36" s="914"/>
      <c r="F36" s="914"/>
      <c r="G36" s="1022"/>
      <c r="H36" s="1022"/>
      <c r="I36" s="1022"/>
      <c r="J36" s="1022"/>
      <c r="K36" s="1022"/>
      <c r="L36" s="1022"/>
      <c r="M36" s="1022"/>
      <c r="N36" s="1022"/>
      <c r="O36" s="1022"/>
      <c r="P36" s="1022"/>
      <c r="Q36" s="1022"/>
      <c r="R36" s="1022"/>
      <c r="S36" s="1022"/>
      <c r="T36" s="1022"/>
      <c r="U36" s="1022"/>
      <c r="V36" s="1022"/>
      <c r="W36" s="1022"/>
      <c r="X36" s="1022"/>
      <c r="Y36" s="1022"/>
      <c r="Z36" s="1022"/>
      <c r="AA36" s="1022"/>
      <c r="AB36" s="1022"/>
      <c r="AC36" s="1022"/>
      <c r="AD36" s="1022"/>
      <c r="AE36" s="1022"/>
      <c r="AF36" s="1022"/>
      <c r="AG36" s="1022"/>
      <c r="AH36" s="1022"/>
      <c r="AI36" s="1022"/>
      <c r="AJ36" s="1022"/>
      <c r="AK36" s="397"/>
      <c r="AL36" s="397"/>
      <c r="AM36" s="397"/>
      <c r="AN36" s="397"/>
      <c r="AO36" s="397"/>
      <c r="AP36" s="397"/>
      <c r="AQ36" s="397"/>
      <c r="AR36" s="397"/>
      <c r="AS36" s="397"/>
      <c r="AT36" s="397"/>
      <c r="AU36" s="397"/>
      <c r="AV36" s="397"/>
      <c r="AW36" s="397"/>
      <c r="AX36" s="397"/>
      <c r="AY36" s="397"/>
      <c r="AZ36" s="397"/>
      <c r="BA36" s="397"/>
      <c r="BB36" s="397"/>
      <c r="BC36" s="397"/>
      <c r="BD36" s="397"/>
      <c r="BE36" s="397"/>
      <c r="BF36" s="397"/>
      <c r="BG36" s="397"/>
      <c r="BH36" s="397"/>
      <c r="BI36" s="397"/>
      <c r="BJ36" s="397"/>
      <c r="BK36" s="397"/>
      <c r="BL36" s="397"/>
      <c r="BM36" s="397"/>
      <c r="BN36" s="397"/>
      <c r="BO36" s="397"/>
      <c r="BP36" s="397"/>
      <c r="BQ36" s="397"/>
      <c r="BR36" s="397"/>
      <c r="BS36" s="397"/>
      <c r="BT36" s="397"/>
      <c r="BU36" s="397"/>
      <c r="BV36" s="397"/>
      <c r="BW36" s="397"/>
      <c r="BX36" s="397"/>
      <c r="BY36" s="397"/>
      <c r="BZ36" s="397"/>
      <c r="CA36" s="397"/>
      <c r="CB36" s="397"/>
      <c r="CC36" s="397"/>
      <c r="CD36" s="397"/>
      <c r="CE36" s="397"/>
      <c r="CF36" s="397"/>
      <c r="CG36" s="397"/>
      <c r="CH36" s="397"/>
      <c r="CI36" s="397"/>
      <c r="CJ36" s="397"/>
      <c r="CK36" s="397"/>
      <c r="CL36" s="397"/>
      <c r="CM36" s="397"/>
      <c r="CN36" s="397"/>
      <c r="CO36" s="397"/>
      <c r="CP36" s="397"/>
      <c r="CQ36" s="397"/>
      <c r="CR36" s="397"/>
      <c r="CS36" s="397"/>
      <c r="CT36" s="397"/>
      <c r="CU36" s="397"/>
      <c r="CV36" s="397"/>
      <c r="CW36" s="397"/>
      <c r="CX36" s="397"/>
      <c r="CY36" s="397"/>
      <c r="CZ36" s="397"/>
      <c r="DA36" s="397"/>
      <c r="DB36" s="397"/>
      <c r="DC36" s="397"/>
      <c r="DD36" s="397"/>
      <c r="DE36" s="397"/>
      <c r="DF36" s="397"/>
      <c r="DG36" s="397"/>
      <c r="DH36" s="397"/>
      <c r="DI36" s="397"/>
      <c r="DJ36" s="397"/>
      <c r="DK36" s="397"/>
      <c r="DL36" s="397"/>
      <c r="DM36" s="397"/>
      <c r="DN36" s="397"/>
      <c r="DO36" s="397"/>
      <c r="DP36" s="397"/>
      <c r="DQ36" s="397"/>
      <c r="DR36" s="397"/>
      <c r="DS36" s="397"/>
      <c r="DT36" s="397"/>
      <c r="DU36" s="397"/>
      <c r="DV36" s="397"/>
      <c r="DW36" s="397"/>
    </row>
    <row r="37" spans="1:128">
      <c r="A37" s="303" t="s">
        <v>1221</v>
      </c>
      <c r="B37" s="982">
        <f>Inputs!D9</f>
        <v>46934</v>
      </c>
      <c r="C37" s="982"/>
      <c r="D37" s="584"/>
      <c r="E37" s="584"/>
      <c r="F37" s="587"/>
      <c r="G37" s="971">
        <f>IF(G40=1,$B$37,F38+1)</f>
        <v>46934</v>
      </c>
      <c r="H37" s="971">
        <f t="shared" ref="H37:AJ37" si="70">IF(H40=1,$B$37,G38+1)</f>
        <v>46935</v>
      </c>
      <c r="I37" s="971">
        <f t="shared" si="70"/>
        <v>46966</v>
      </c>
      <c r="J37" s="971">
        <f t="shared" si="70"/>
        <v>46997</v>
      </c>
      <c r="K37" s="971">
        <f t="shared" si="70"/>
        <v>47027</v>
      </c>
      <c r="L37" s="971">
        <f t="shared" si="70"/>
        <v>47058</v>
      </c>
      <c r="M37" s="971">
        <f t="shared" si="70"/>
        <v>47088</v>
      </c>
      <c r="N37" s="971">
        <f t="shared" si="70"/>
        <v>47119</v>
      </c>
      <c r="O37" s="971">
        <f t="shared" si="70"/>
        <v>47150</v>
      </c>
      <c r="P37" s="971">
        <f t="shared" si="70"/>
        <v>47178</v>
      </c>
      <c r="Q37" s="971">
        <f t="shared" si="70"/>
        <v>47209</v>
      </c>
      <c r="R37" s="971">
        <f t="shared" si="70"/>
        <v>47239</v>
      </c>
      <c r="S37" s="971">
        <f t="shared" si="70"/>
        <v>47270</v>
      </c>
      <c r="T37" s="971">
        <f t="shared" si="70"/>
        <v>47300</v>
      </c>
      <c r="U37" s="971">
        <f t="shared" si="70"/>
        <v>47331</v>
      </c>
      <c r="V37" s="971">
        <f t="shared" si="70"/>
        <v>47362</v>
      </c>
      <c r="W37" s="971">
        <f t="shared" si="70"/>
        <v>47392</v>
      </c>
      <c r="X37" s="971">
        <f t="shared" si="70"/>
        <v>47423</v>
      </c>
      <c r="Y37" s="971">
        <f t="shared" si="70"/>
        <v>47453</v>
      </c>
      <c r="Z37" s="971">
        <f t="shared" si="70"/>
        <v>47484</v>
      </c>
      <c r="AA37" s="971">
        <f t="shared" si="70"/>
        <v>47515</v>
      </c>
      <c r="AB37" s="971">
        <f t="shared" si="70"/>
        <v>47543</v>
      </c>
      <c r="AC37" s="971">
        <f t="shared" si="70"/>
        <v>47574</v>
      </c>
      <c r="AD37" s="971">
        <f t="shared" si="70"/>
        <v>47604</v>
      </c>
      <c r="AE37" s="971">
        <f t="shared" si="70"/>
        <v>47635</v>
      </c>
      <c r="AF37" s="971">
        <f t="shared" si="70"/>
        <v>47665</v>
      </c>
      <c r="AG37" s="971">
        <f t="shared" si="70"/>
        <v>47696</v>
      </c>
      <c r="AH37" s="971">
        <f t="shared" si="70"/>
        <v>47727</v>
      </c>
      <c r="AI37" s="971">
        <f t="shared" si="70"/>
        <v>47757</v>
      </c>
      <c r="AJ37" s="971">
        <f t="shared" si="70"/>
        <v>47788</v>
      </c>
      <c r="AK37" s="1021"/>
      <c r="AL37" s="1021"/>
      <c r="AM37" s="1021"/>
      <c r="AN37" s="1021"/>
      <c r="AO37" s="1021"/>
      <c r="AP37" s="1021"/>
      <c r="AQ37" s="1021"/>
      <c r="AR37" s="1021"/>
      <c r="AS37" s="1021"/>
      <c r="AT37" s="1021"/>
      <c r="AU37" s="1021"/>
      <c r="AV37" s="1021"/>
      <c r="AW37" s="1021"/>
      <c r="AX37" s="1021"/>
      <c r="AY37" s="1021"/>
      <c r="AZ37" s="1021"/>
      <c r="BA37" s="1021"/>
      <c r="BB37" s="1021"/>
      <c r="BC37" s="1021"/>
      <c r="BD37" s="1021"/>
      <c r="BE37" s="1021"/>
      <c r="BF37" s="1021"/>
      <c r="BG37" s="1021"/>
      <c r="BH37" s="1021"/>
      <c r="BI37" s="1021"/>
      <c r="BJ37" s="1021"/>
      <c r="BK37" s="1021"/>
      <c r="BL37" s="1021"/>
      <c r="BM37" s="1021"/>
      <c r="BN37" s="1021"/>
      <c r="BO37" s="1021"/>
      <c r="BP37" s="1021"/>
      <c r="BQ37" s="1021"/>
      <c r="BR37" s="1021"/>
      <c r="BS37" s="1021"/>
      <c r="BT37" s="1021"/>
      <c r="BU37" s="1021"/>
      <c r="BV37" s="1021"/>
      <c r="BW37" s="1021"/>
      <c r="BX37" s="1021"/>
      <c r="BY37" s="1021"/>
      <c r="BZ37" s="1021"/>
      <c r="CA37" s="1021"/>
      <c r="CB37" s="1021"/>
      <c r="CC37" s="1021"/>
      <c r="CD37" s="1021"/>
      <c r="CE37" s="1021"/>
      <c r="CF37" s="1021"/>
      <c r="CG37" s="1021"/>
      <c r="CH37" s="1021"/>
      <c r="CI37" s="1021"/>
      <c r="CJ37" s="1021"/>
      <c r="CK37" s="1021"/>
      <c r="CL37" s="1021"/>
      <c r="CM37" s="1021"/>
      <c r="CN37" s="1021"/>
      <c r="CO37" s="1021"/>
      <c r="CP37" s="1021"/>
      <c r="CQ37" s="1021"/>
      <c r="CR37" s="1021"/>
      <c r="CS37" s="1021"/>
      <c r="CT37" s="1021"/>
      <c r="CU37" s="1021"/>
      <c r="CV37" s="1021"/>
      <c r="CW37" s="1021"/>
      <c r="CX37" s="1021"/>
      <c r="CY37" s="1021"/>
      <c r="CZ37" s="1021"/>
      <c r="DA37" s="1021"/>
      <c r="DB37" s="1021"/>
      <c r="DC37" s="1021"/>
      <c r="DD37" s="1021"/>
      <c r="DE37" s="1021"/>
      <c r="DF37" s="1021"/>
      <c r="DG37" s="1021"/>
      <c r="DH37" s="1021"/>
      <c r="DI37" s="1021"/>
      <c r="DJ37" s="1021"/>
      <c r="DK37" s="1021"/>
      <c r="DL37" s="1021"/>
      <c r="DM37" s="1021"/>
      <c r="DN37" s="1021"/>
      <c r="DO37" s="1021"/>
      <c r="DP37" s="1021"/>
      <c r="DQ37" s="1021"/>
      <c r="DR37" s="1021"/>
      <c r="DS37" s="1021"/>
      <c r="DT37" s="1021"/>
      <c r="DU37" s="1021"/>
      <c r="DV37" s="1021"/>
      <c r="DW37" s="1021"/>
      <c r="DX37" s="579"/>
    </row>
    <row r="38" spans="1:128">
      <c r="A38" s="303" t="s">
        <v>1222</v>
      </c>
      <c r="B38" s="691"/>
      <c r="C38" s="691"/>
      <c r="D38" s="591"/>
      <c r="E38" s="591"/>
      <c r="F38" s="302"/>
      <c r="G38" s="971">
        <f>DATE(YEAR(G37),MONTH(G37)+1,0)</f>
        <v>46934</v>
      </c>
      <c r="H38" s="971">
        <f t="shared" ref="H38:AJ38" si="71">DATE(YEAR(H37),MONTH(H37)+1,0)</f>
        <v>46965</v>
      </c>
      <c r="I38" s="971">
        <f t="shared" si="71"/>
        <v>46996</v>
      </c>
      <c r="J38" s="971">
        <f t="shared" si="71"/>
        <v>47026</v>
      </c>
      <c r="K38" s="971">
        <f t="shared" si="71"/>
        <v>47057</v>
      </c>
      <c r="L38" s="971">
        <f t="shared" si="71"/>
        <v>47087</v>
      </c>
      <c r="M38" s="971">
        <f t="shared" si="71"/>
        <v>47118</v>
      </c>
      <c r="N38" s="971">
        <f t="shared" si="71"/>
        <v>47149</v>
      </c>
      <c r="O38" s="971">
        <f t="shared" si="71"/>
        <v>47177</v>
      </c>
      <c r="P38" s="971">
        <f t="shared" si="71"/>
        <v>47208</v>
      </c>
      <c r="Q38" s="971">
        <f t="shared" si="71"/>
        <v>47238</v>
      </c>
      <c r="R38" s="971">
        <f t="shared" si="71"/>
        <v>47269</v>
      </c>
      <c r="S38" s="971">
        <f t="shared" si="71"/>
        <v>47299</v>
      </c>
      <c r="T38" s="971">
        <f t="shared" si="71"/>
        <v>47330</v>
      </c>
      <c r="U38" s="971">
        <f t="shared" si="71"/>
        <v>47361</v>
      </c>
      <c r="V38" s="971">
        <f t="shared" si="71"/>
        <v>47391</v>
      </c>
      <c r="W38" s="971">
        <f t="shared" si="71"/>
        <v>47422</v>
      </c>
      <c r="X38" s="971">
        <f t="shared" si="71"/>
        <v>47452</v>
      </c>
      <c r="Y38" s="971">
        <f t="shared" si="71"/>
        <v>47483</v>
      </c>
      <c r="Z38" s="971">
        <f t="shared" si="71"/>
        <v>47514</v>
      </c>
      <c r="AA38" s="971">
        <f t="shared" si="71"/>
        <v>47542</v>
      </c>
      <c r="AB38" s="971">
        <f t="shared" si="71"/>
        <v>47573</v>
      </c>
      <c r="AC38" s="971">
        <f t="shared" si="71"/>
        <v>47603</v>
      </c>
      <c r="AD38" s="971">
        <f t="shared" si="71"/>
        <v>47634</v>
      </c>
      <c r="AE38" s="971">
        <f t="shared" si="71"/>
        <v>47664</v>
      </c>
      <c r="AF38" s="971">
        <f t="shared" si="71"/>
        <v>47695</v>
      </c>
      <c r="AG38" s="971">
        <f t="shared" si="71"/>
        <v>47726</v>
      </c>
      <c r="AH38" s="971">
        <f t="shared" si="71"/>
        <v>47756</v>
      </c>
      <c r="AI38" s="971">
        <f t="shared" si="71"/>
        <v>47787</v>
      </c>
      <c r="AJ38" s="971">
        <f t="shared" si="71"/>
        <v>47817</v>
      </c>
      <c r="AK38" s="972"/>
      <c r="AL38" s="972"/>
      <c r="AM38" s="972"/>
      <c r="AN38" s="972"/>
      <c r="AO38" s="972"/>
      <c r="AP38" s="972"/>
      <c r="AQ38" s="972"/>
      <c r="AR38" s="972"/>
      <c r="AS38" s="972"/>
      <c r="AT38" s="972"/>
      <c r="AU38" s="972"/>
      <c r="AV38" s="972"/>
      <c r="AW38" s="972"/>
      <c r="AX38" s="972"/>
      <c r="AY38" s="972"/>
      <c r="AZ38" s="972"/>
      <c r="BA38" s="972"/>
      <c r="BB38" s="972"/>
      <c r="BC38" s="972"/>
      <c r="BD38" s="972"/>
      <c r="BE38" s="972"/>
      <c r="BF38" s="972"/>
      <c r="BG38" s="972"/>
      <c r="BH38" s="972"/>
      <c r="BI38" s="972"/>
      <c r="BJ38" s="972"/>
      <c r="BK38" s="972"/>
      <c r="BL38" s="972"/>
      <c r="BM38" s="972"/>
      <c r="BN38" s="972"/>
      <c r="BO38" s="972"/>
      <c r="BP38" s="972"/>
      <c r="BQ38" s="972"/>
      <c r="BR38" s="972"/>
      <c r="BS38" s="972"/>
      <c r="BT38" s="972"/>
      <c r="BU38" s="972"/>
      <c r="BV38" s="972"/>
      <c r="BW38" s="972"/>
      <c r="BX38" s="972"/>
      <c r="BY38" s="972"/>
      <c r="BZ38" s="972"/>
      <c r="CA38" s="972"/>
      <c r="CB38" s="972"/>
      <c r="CC38" s="972"/>
      <c r="CD38" s="972"/>
      <c r="CE38" s="972"/>
      <c r="CF38" s="972"/>
      <c r="CG38" s="972"/>
      <c r="CH38" s="972"/>
      <c r="CI38" s="972"/>
      <c r="CJ38" s="972"/>
      <c r="CK38" s="972"/>
      <c r="CL38" s="972"/>
      <c r="CM38" s="972"/>
      <c r="CN38" s="972"/>
      <c r="CO38" s="972"/>
      <c r="CP38" s="972"/>
      <c r="CQ38" s="972"/>
      <c r="CR38" s="972"/>
      <c r="CS38" s="972"/>
      <c r="CT38" s="972"/>
      <c r="CU38" s="972"/>
      <c r="CV38" s="972"/>
      <c r="CW38" s="972"/>
      <c r="CX38" s="972"/>
      <c r="CY38" s="972"/>
      <c r="CZ38" s="972"/>
      <c r="DA38" s="972"/>
      <c r="DB38" s="972"/>
      <c r="DC38" s="972"/>
      <c r="DD38" s="972"/>
      <c r="DE38" s="972"/>
      <c r="DF38" s="972"/>
      <c r="DG38" s="972"/>
      <c r="DH38" s="972"/>
      <c r="DI38" s="972"/>
      <c r="DJ38" s="972"/>
      <c r="DK38" s="972"/>
      <c r="DL38" s="972"/>
      <c r="DM38" s="972"/>
      <c r="DN38" s="972"/>
      <c r="DO38" s="972"/>
      <c r="DP38" s="972"/>
      <c r="DQ38" s="972"/>
      <c r="DR38" s="972"/>
      <c r="DS38" s="972"/>
      <c r="DT38" s="972"/>
      <c r="DU38" s="972"/>
      <c r="DV38" s="972"/>
      <c r="DW38" s="972"/>
      <c r="DX38" s="579"/>
    </row>
    <row r="39" spans="1:128">
      <c r="A39" s="303" t="s">
        <v>1242</v>
      </c>
      <c r="B39" s="691"/>
      <c r="C39" s="691"/>
      <c r="D39" s="591"/>
      <c r="E39" s="591"/>
      <c r="F39" s="585"/>
      <c r="G39" s="972">
        <f>MONTH(G38)*(G38&lt;&gt;0)</f>
        <v>6</v>
      </c>
      <c r="H39" s="972">
        <f t="shared" ref="H39:AJ39" si="72">MONTH(H38)*(H38&lt;&gt;0)</f>
        <v>7</v>
      </c>
      <c r="I39" s="972">
        <f t="shared" si="72"/>
        <v>8</v>
      </c>
      <c r="J39" s="972">
        <f t="shared" si="72"/>
        <v>9</v>
      </c>
      <c r="K39" s="972">
        <f t="shared" si="72"/>
        <v>10</v>
      </c>
      <c r="L39" s="972">
        <f t="shared" si="72"/>
        <v>11</v>
      </c>
      <c r="M39" s="972">
        <f t="shared" si="72"/>
        <v>12</v>
      </c>
      <c r="N39" s="972">
        <f t="shared" si="72"/>
        <v>1</v>
      </c>
      <c r="O39" s="972">
        <f t="shared" si="72"/>
        <v>2</v>
      </c>
      <c r="P39" s="972">
        <f t="shared" si="72"/>
        <v>3</v>
      </c>
      <c r="Q39" s="972">
        <f t="shared" si="72"/>
        <v>4</v>
      </c>
      <c r="R39" s="972">
        <f t="shared" si="72"/>
        <v>5</v>
      </c>
      <c r="S39" s="972">
        <f t="shared" si="72"/>
        <v>6</v>
      </c>
      <c r="T39" s="972">
        <f t="shared" si="72"/>
        <v>7</v>
      </c>
      <c r="U39" s="972">
        <f t="shared" si="72"/>
        <v>8</v>
      </c>
      <c r="V39" s="972">
        <f t="shared" si="72"/>
        <v>9</v>
      </c>
      <c r="W39" s="972">
        <f t="shared" si="72"/>
        <v>10</v>
      </c>
      <c r="X39" s="972">
        <f t="shared" si="72"/>
        <v>11</v>
      </c>
      <c r="Y39" s="972">
        <f t="shared" si="72"/>
        <v>12</v>
      </c>
      <c r="Z39" s="972">
        <f t="shared" si="72"/>
        <v>1</v>
      </c>
      <c r="AA39" s="972">
        <f t="shared" si="72"/>
        <v>2</v>
      </c>
      <c r="AB39" s="972">
        <f t="shared" si="72"/>
        <v>3</v>
      </c>
      <c r="AC39" s="972">
        <f t="shared" si="72"/>
        <v>4</v>
      </c>
      <c r="AD39" s="972">
        <f t="shared" si="72"/>
        <v>5</v>
      </c>
      <c r="AE39" s="972">
        <f t="shared" si="72"/>
        <v>6</v>
      </c>
      <c r="AF39" s="972">
        <f t="shared" si="72"/>
        <v>7</v>
      </c>
      <c r="AG39" s="972">
        <f t="shared" si="72"/>
        <v>8</v>
      </c>
      <c r="AH39" s="972">
        <f t="shared" si="72"/>
        <v>9</v>
      </c>
      <c r="AI39" s="972">
        <f t="shared" si="72"/>
        <v>10</v>
      </c>
      <c r="AJ39" s="972">
        <f t="shared" si="72"/>
        <v>11</v>
      </c>
      <c r="AK39" s="972"/>
      <c r="AL39" s="972"/>
      <c r="AM39" s="972"/>
      <c r="AN39" s="972"/>
      <c r="AO39" s="972"/>
      <c r="AP39" s="972"/>
      <c r="AQ39" s="972"/>
      <c r="AR39" s="972"/>
      <c r="AS39" s="972"/>
      <c r="AT39" s="972"/>
      <c r="AU39" s="972"/>
      <c r="AV39" s="972"/>
      <c r="AW39" s="972"/>
      <c r="AX39" s="972"/>
      <c r="AY39" s="972"/>
      <c r="AZ39" s="972"/>
      <c r="BA39" s="972"/>
      <c r="BB39" s="972"/>
      <c r="BC39" s="972"/>
      <c r="BD39" s="972"/>
      <c r="BE39" s="972"/>
      <c r="BF39" s="972"/>
      <c r="BG39" s="972"/>
      <c r="BH39" s="972"/>
      <c r="BI39" s="972"/>
      <c r="BJ39" s="972"/>
      <c r="BK39" s="972"/>
      <c r="BL39" s="972"/>
      <c r="BM39" s="972"/>
      <c r="BN39" s="972"/>
      <c r="BO39" s="972"/>
      <c r="BP39" s="972"/>
      <c r="BQ39" s="972"/>
      <c r="BR39" s="972"/>
      <c r="BS39" s="972"/>
      <c r="BT39" s="972"/>
      <c r="BU39" s="972"/>
      <c r="BV39" s="972"/>
      <c r="BW39" s="972"/>
      <c r="BX39" s="972"/>
      <c r="BY39" s="972"/>
      <c r="BZ39" s="972"/>
      <c r="CA39" s="972"/>
      <c r="CB39" s="972"/>
      <c r="CC39" s="972"/>
      <c r="CD39" s="972"/>
      <c r="CE39" s="972"/>
      <c r="CF39" s="972"/>
      <c r="CG39" s="972"/>
      <c r="CH39" s="972"/>
      <c r="CI39" s="972"/>
      <c r="CJ39" s="972"/>
      <c r="CK39" s="972"/>
      <c r="CL39" s="972"/>
      <c r="CM39" s="972"/>
      <c r="CN39" s="972"/>
      <c r="CO39" s="972"/>
      <c r="CP39" s="972"/>
      <c r="CQ39" s="972"/>
      <c r="CR39" s="972"/>
      <c r="CS39" s="972"/>
      <c r="CT39" s="972"/>
      <c r="CU39" s="972"/>
      <c r="CV39" s="972"/>
      <c r="CW39" s="972"/>
      <c r="CX39" s="972"/>
      <c r="CY39" s="972"/>
      <c r="CZ39" s="972"/>
      <c r="DA39" s="972"/>
      <c r="DB39" s="972"/>
      <c r="DC39" s="972"/>
      <c r="DD39" s="972"/>
      <c r="DE39" s="972"/>
      <c r="DF39" s="972"/>
      <c r="DG39" s="972"/>
      <c r="DH39" s="972"/>
      <c r="DI39" s="972"/>
      <c r="DJ39" s="972"/>
      <c r="DK39" s="972"/>
      <c r="DL39" s="972"/>
      <c r="DM39" s="972"/>
      <c r="DN39" s="972"/>
      <c r="DO39" s="972"/>
      <c r="DP39" s="972"/>
      <c r="DQ39" s="972"/>
      <c r="DR39" s="972"/>
      <c r="DS39" s="972"/>
      <c r="DT39" s="972"/>
      <c r="DU39" s="972"/>
      <c r="DV39" s="972"/>
      <c r="DW39" s="972"/>
      <c r="DX39" s="579"/>
    </row>
    <row r="40" spans="1:128">
      <c r="A40" s="303" t="s">
        <v>1243</v>
      </c>
      <c r="B40" s="981"/>
      <c r="C40" s="981"/>
      <c r="D40" s="592"/>
      <c r="E40" s="592"/>
      <c r="F40" s="593"/>
      <c r="G40" s="1077">
        <f>F40+1</f>
        <v>1</v>
      </c>
      <c r="H40" s="1077">
        <f t="shared" ref="H40:AJ40" si="73">G40+1</f>
        <v>2</v>
      </c>
      <c r="I40" s="1077">
        <f t="shared" si="73"/>
        <v>3</v>
      </c>
      <c r="J40" s="1077">
        <f t="shared" si="73"/>
        <v>4</v>
      </c>
      <c r="K40" s="1077">
        <f t="shared" si="73"/>
        <v>5</v>
      </c>
      <c r="L40" s="1077">
        <f t="shared" si="73"/>
        <v>6</v>
      </c>
      <c r="M40" s="1077">
        <f t="shared" si="73"/>
        <v>7</v>
      </c>
      <c r="N40" s="1077">
        <f t="shared" si="73"/>
        <v>8</v>
      </c>
      <c r="O40" s="1077">
        <f t="shared" si="73"/>
        <v>9</v>
      </c>
      <c r="P40" s="1077">
        <f t="shared" si="73"/>
        <v>10</v>
      </c>
      <c r="Q40" s="1077">
        <f t="shared" si="73"/>
        <v>11</v>
      </c>
      <c r="R40" s="1077">
        <f t="shared" si="73"/>
        <v>12</v>
      </c>
      <c r="S40" s="1077">
        <f t="shared" si="73"/>
        <v>13</v>
      </c>
      <c r="T40" s="1077">
        <f t="shared" si="73"/>
        <v>14</v>
      </c>
      <c r="U40" s="1077">
        <f t="shared" si="73"/>
        <v>15</v>
      </c>
      <c r="V40" s="1077">
        <f t="shared" si="73"/>
        <v>16</v>
      </c>
      <c r="W40" s="1077">
        <f t="shared" si="73"/>
        <v>17</v>
      </c>
      <c r="X40" s="1077">
        <f t="shared" si="73"/>
        <v>18</v>
      </c>
      <c r="Y40" s="1077">
        <f t="shared" si="73"/>
        <v>19</v>
      </c>
      <c r="Z40" s="1077">
        <f t="shared" si="73"/>
        <v>20</v>
      </c>
      <c r="AA40" s="1077">
        <f t="shared" si="73"/>
        <v>21</v>
      </c>
      <c r="AB40" s="1077">
        <f t="shared" si="73"/>
        <v>22</v>
      </c>
      <c r="AC40" s="1077">
        <f t="shared" si="73"/>
        <v>23</v>
      </c>
      <c r="AD40" s="1077">
        <f t="shared" si="73"/>
        <v>24</v>
      </c>
      <c r="AE40" s="1077">
        <f t="shared" si="73"/>
        <v>25</v>
      </c>
      <c r="AF40" s="1077">
        <f t="shared" si="73"/>
        <v>26</v>
      </c>
      <c r="AG40" s="1077">
        <f t="shared" si="73"/>
        <v>27</v>
      </c>
      <c r="AH40" s="1077">
        <f t="shared" si="73"/>
        <v>28</v>
      </c>
      <c r="AI40" s="1077">
        <f t="shared" si="73"/>
        <v>29</v>
      </c>
      <c r="AJ40" s="1077">
        <f t="shared" si="73"/>
        <v>30</v>
      </c>
      <c r="AK40" s="1023"/>
      <c r="AL40" s="1023"/>
      <c r="AM40" s="1023"/>
      <c r="AN40" s="1023"/>
      <c r="AO40" s="1023"/>
      <c r="AP40" s="1023"/>
      <c r="AQ40" s="1023"/>
      <c r="AR40" s="1023"/>
      <c r="AS40" s="1023"/>
      <c r="AT40" s="1023"/>
      <c r="AU40" s="1023"/>
      <c r="AV40" s="1023"/>
      <c r="AW40" s="1023"/>
      <c r="AX40" s="1023"/>
      <c r="AY40" s="1023"/>
      <c r="AZ40" s="1023"/>
      <c r="BA40" s="1023"/>
      <c r="BB40" s="1023"/>
      <c r="BC40" s="1023"/>
      <c r="BD40" s="1023"/>
      <c r="BE40" s="1023"/>
      <c r="BF40" s="1023"/>
      <c r="BG40" s="1023"/>
      <c r="BH40" s="1023"/>
      <c r="BI40" s="1023"/>
      <c r="BJ40" s="1023"/>
      <c r="BK40" s="1023"/>
      <c r="BL40" s="1023"/>
      <c r="BM40" s="1023"/>
      <c r="BN40" s="1023"/>
      <c r="BO40" s="1023"/>
      <c r="BP40" s="1023"/>
      <c r="BQ40" s="1023"/>
      <c r="BR40" s="1023"/>
      <c r="BS40" s="1023"/>
      <c r="BT40" s="1023"/>
      <c r="BU40" s="1023"/>
      <c r="BV40" s="1023"/>
      <c r="BW40" s="1023"/>
      <c r="BX40" s="1023"/>
      <c r="BY40" s="1023"/>
      <c r="BZ40" s="1023"/>
      <c r="CA40" s="1023"/>
      <c r="CB40" s="1023"/>
      <c r="CC40" s="1023"/>
      <c r="CD40" s="1023"/>
      <c r="CE40" s="1023"/>
      <c r="CF40" s="1023"/>
      <c r="CG40" s="1023"/>
      <c r="CH40" s="1023"/>
      <c r="CI40" s="1023"/>
      <c r="CJ40" s="1023"/>
      <c r="CK40" s="1023"/>
      <c r="CL40" s="1023"/>
      <c r="CM40" s="1023"/>
      <c r="CN40" s="1023"/>
      <c r="CO40" s="1023"/>
      <c r="CP40" s="1023"/>
      <c r="CQ40" s="1023"/>
      <c r="CR40" s="1023"/>
      <c r="CS40" s="1023"/>
      <c r="CT40" s="1023"/>
      <c r="CU40" s="1023"/>
      <c r="CV40" s="1023"/>
      <c r="CW40" s="1023"/>
      <c r="CX40" s="1023"/>
      <c r="CY40" s="1023"/>
      <c r="CZ40" s="1023"/>
      <c r="DA40" s="1023"/>
      <c r="DB40" s="1023"/>
      <c r="DC40" s="1023"/>
      <c r="DD40" s="1023"/>
      <c r="DE40" s="1023"/>
      <c r="DF40" s="1023"/>
      <c r="DG40" s="1023"/>
      <c r="DH40" s="1023"/>
      <c r="DI40" s="1023"/>
      <c r="DJ40" s="1023"/>
      <c r="DK40" s="1023"/>
      <c r="DL40" s="1023"/>
      <c r="DM40" s="1023"/>
      <c r="DN40" s="1023"/>
      <c r="DO40" s="1023"/>
      <c r="DP40" s="1023"/>
      <c r="DQ40" s="1023"/>
      <c r="DR40" s="1023"/>
      <c r="DS40" s="1023"/>
      <c r="DT40" s="1023"/>
      <c r="DU40" s="1023"/>
      <c r="DV40" s="1023"/>
      <c r="DW40" s="1023"/>
      <c r="DX40" s="579"/>
    </row>
    <row r="41" spans="1:128">
      <c r="B41" s="981"/>
      <c r="C41" s="981"/>
      <c r="D41" s="592"/>
      <c r="E41" s="592"/>
      <c r="F41" s="593"/>
      <c r="G41" s="1023"/>
      <c r="H41" s="1023"/>
      <c r="I41" s="1023"/>
      <c r="J41" s="1023"/>
      <c r="K41" s="1023"/>
      <c r="L41" s="1023"/>
      <c r="M41" s="1023"/>
      <c r="N41" s="1023"/>
      <c r="O41" s="1023"/>
      <c r="P41" s="1023"/>
      <c r="Q41" s="1023"/>
      <c r="R41" s="1023"/>
      <c r="S41" s="1023"/>
      <c r="T41" s="1023"/>
      <c r="U41" s="1023"/>
      <c r="V41" s="1023"/>
      <c r="W41" s="1023"/>
      <c r="X41" s="1023"/>
      <c r="Y41" s="1023"/>
      <c r="Z41" s="1023"/>
      <c r="AA41" s="1023"/>
      <c r="AB41" s="1023"/>
      <c r="AC41" s="1023"/>
      <c r="AD41" s="1023"/>
      <c r="AE41" s="1023"/>
      <c r="AF41" s="1023"/>
      <c r="AG41" s="1023"/>
      <c r="AH41" s="1023"/>
      <c r="AI41" s="1023"/>
      <c r="AJ41" s="1023"/>
      <c r="AK41" s="1023"/>
      <c r="AL41" s="1023"/>
      <c r="AM41" s="1023"/>
      <c r="AN41" s="1023"/>
      <c r="AO41" s="1023"/>
      <c r="AP41" s="1023"/>
      <c r="AQ41" s="1023"/>
      <c r="AR41" s="1023"/>
      <c r="AS41" s="1023"/>
      <c r="AT41" s="1023"/>
      <c r="AU41" s="1023"/>
      <c r="AV41" s="1023"/>
      <c r="AW41" s="1023"/>
      <c r="AX41" s="1023"/>
      <c r="AY41" s="1023"/>
      <c r="AZ41" s="1023"/>
      <c r="BA41" s="1023"/>
      <c r="BB41" s="1023"/>
      <c r="BC41" s="1023"/>
      <c r="BD41" s="1023"/>
      <c r="BE41" s="1023"/>
      <c r="BF41" s="1023"/>
      <c r="BG41" s="1023"/>
      <c r="BH41" s="1023"/>
      <c r="BI41" s="1023"/>
      <c r="BJ41" s="1023"/>
      <c r="BK41" s="1023"/>
      <c r="BL41" s="1023"/>
      <c r="BM41" s="1023"/>
      <c r="BN41" s="1023"/>
      <c r="BO41" s="1023"/>
      <c r="BP41" s="1023"/>
      <c r="BQ41" s="1023"/>
      <c r="BR41" s="1023"/>
      <c r="BS41" s="1023"/>
      <c r="BT41" s="1023"/>
      <c r="BU41" s="1023"/>
      <c r="BV41" s="1023"/>
      <c r="BW41" s="1023"/>
      <c r="BX41" s="1023"/>
      <c r="BY41" s="1023"/>
      <c r="BZ41" s="1023"/>
      <c r="CA41" s="1023"/>
      <c r="CB41" s="1023"/>
      <c r="CC41" s="1023"/>
      <c r="CD41" s="1023"/>
      <c r="CE41" s="1023"/>
      <c r="CF41" s="1023"/>
      <c r="CG41" s="1023"/>
      <c r="CH41" s="1023"/>
      <c r="CI41" s="1023"/>
      <c r="CJ41" s="1023"/>
      <c r="CK41" s="1023"/>
      <c r="CL41" s="1023"/>
      <c r="CM41" s="1023"/>
      <c r="CN41" s="1023"/>
      <c r="CO41" s="1023"/>
      <c r="CP41" s="1023"/>
      <c r="CQ41" s="1023"/>
      <c r="CR41" s="1023"/>
      <c r="CS41" s="1023"/>
      <c r="CT41" s="1023"/>
      <c r="CU41" s="1023"/>
      <c r="CV41" s="1023"/>
      <c r="CW41" s="1023"/>
      <c r="CX41" s="1023"/>
      <c r="CY41" s="1023"/>
      <c r="CZ41" s="1023"/>
      <c r="DA41" s="1023"/>
      <c r="DB41" s="1023"/>
      <c r="DC41" s="1023"/>
      <c r="DD41" s="1023"/>
      <c r="DE41" s="1023"/>
      <c r="DF41" s="1023"/>
      <c r="DG41" s="1023"/>
      <c r="DH41" s="1023"/>
      <c r="DI41" s="1023"/>
      <c r="DJ41" s="1023"/>
      <c r="DK41" s="1023"/>
      <c r="DL41" s="1023"/>
      <c r="DM41" s="1023"/>
      <c r="DN41" s="1023"/>
      <c r="DO41" s="1023"/>
      <c r="DP41" s="1023"/>
      <c r="DQ41" s="1023"/>
      <c r="DR41" s="1023"/>
      <c r="DS41" s="1023"/>
      <c r="DT41" s="1023"/>
      <c r="DU41" s="1023"/>
      <c r="DV41" s="1023"/>
      <c r="DW41" s="1023"/>
      <c r="DX41" s="579"/>
    </row>
    <row r="42" spans="1:128">
      <c r="A42" s="303" t="s">
        <v>1244</v>
      </c>
      <c r="B42" s="926">
        <f>Inputs!D10</f>
        <v>18</v>
      </c>
      <c r="C42" s="926"/>
      <c r="D42" s="592"/>
      <c r="E42" s="592"/>
      <c r="F42" s="593"/>
      <c r="G42" s="972" t="b">
        <f>AND(G40&gt;=0,G40&lt;=$B$42)</f>
        <v>1</v>
      </c>
      <c r="H42" s="972" t="b">
        <f t="shared" ref="H42:AJ42" si="74">AND(H40&gt;=0,H40&lt;=$B$42)</f>
        <v>1</v>
      </c>
      <c r="I42" s="972" t="b">
        <f t="shared" si="74"/>
        <v>1</v>
      </c>
      <c r="J42" s="972" t="b">
        <f t="shared" si="74"/>
        <v>1</v>
      </c>
      <c r="K42" s="972" t="b">
        <f t="shared" si="74"/>
        <v>1</v>
      </c>
      <c r="L42" s="972" t="b">
        <f t="shared" si="74"/>
        <v>1</v>
      </c>
      <c r="M42" s="972" t="b">
        <f t="shared" si="74"/>
        <v>1</v>
      </c>
      <c r="N42" s="972" t="b">
        <f t="shared" si="74"/>
        <v>1</v>
      </c>
      <c r="O42" s="972" t="b">
        <f t="shared" si="74"/>
        <v>1</v>
      </c>
      <c r="P42" s="972" t="b">
        <f t="shared" si="74"/>
        <v>1</v>
      </c>
      <c r="Q42" s="972" t="b">
        <f t="shared" si="74"/>
        <v>1</v>
      </c>
      <c r="R42" s="972" t="b">
        <f t="shared" si="74"/>
        <v>1</v>
      </c>
      <c r="S42" s="972" t="b">
        <f t="shared" si="74"/>
        <v>1</v>
      </c>
      <c r="T42" s="972" t="b">
        <f t="shared" si="74"/>
        <v>1</v>
      </c>
      <c r="U42" s="972" t="b">
        <f t="shared" si="74"/>
        <v>1</v>
      </c>
      <c r="V42" s="972" t="b">
        <f t="shared" si="74"/>
        <v>1</v>
      </c>
      <c r="W42" s="972" t="b">
        <f t="shared" si="74"/>
        <v>1</v>
      </c>
      <c r="X42" s="972" t="b">
        <f t="shared" si="74"/>
        <v>1</v>
      </c>
      <c r="Y42" s="972" t="b">
        <f t="shared" si="74"/>
        <v>0</v>
      </c>
      <c r="Z42" s="972" t="b">
        <f t="shared" si="74"/>
        <v>0</v>
      </c>
      <c r="AA42" s="972" t="b">
        <f t="shared" si="74"/>
        <v>0</v>
      </c>
      <c r="AB42" s="972" t="b">
        <f t="shared" si="74"/>
        <v>0</v>
      </c>
      <c r="AC42" s="972" t="b">
        <f t="shared" si="74"/>
        <v>0</v>
      </c>
      <c r="AD42" s="972" t="b">
        <f t="shared" si="74"/>
        <v>0</v>
      </c>
      <c r="AE42" s="972" t="b">
        <f t="shared" si="74"/>
        <v>0</v>
      </c>
      <c r="AF42" s="972" t="b">
        <f t="shared" si="74"/>
        <v>0</v>
      </c>
      <c r="AG42" s="972" t="b">
        <f t="shared" si="74"/>
        <v>0</v>
      </c>
      <c r="AH42" s="972" t="b">
        <f t="shared" si="74"/>
        <v>0</v>
      </c>
      <c r="AI42" s="972" t="b">
        <f t="shared" si="74"/>
        <v>0</v>
      </c>
      <c r="AJ42" s="972" t="b">
        <f t="shared" si="74"/>
        <v>0</v>
      </c>
      <c r="AK42" s="1023"/>
      <c r="AL42" s="1023"/>
      <c r="AM42" s="1023"/>
      <c r="AN42" s="1023"/>
      <c r="AO42" s="1023"/>
      <c r="AP42" s="1023"/>
      <c r="AQ42" s="1023"/>
      <c r="AR42" s="1023"/>
      <c r="AS42" s="1023"/>
      <c r="AT42" s="1023"/>
      <c r="AU42" s="1023"/>
      <c r="AV42" s="1023"/>
      <c r="AW42" s="1023"/>
      <c r="AX42" s="1023"/>
      <c r="AY42" s="1023"/>
      <c r="AZ42" s="1023"/>
      <c r="BA42" s="1023"/>
      <c r="BB42" s="1023"/>
      <c r="BC42" s="1023"/>
      <c r="BD42" s="1023"/>
      <c r="BE42" s="1023"/>
      <c r="BF42" s="1023"/>
      <c r="BG42" s="1023"/>
      <c r="BH42" s="1023"/>
      <c r="BI42" s="1023"/>
      <c r="BJ42" s="1023"/>
      <c r="BK42" s="1023"/>
      <c r="BL42" s="1023"/>
      <c r="BM42" s="1023"/>
      <c r="BN42" s="1023"/>
      <c r="BO42" s="1023"/>
      <c r="BP42" s="1023"/>
      <c r="BQ42" s="1023"/>
      <c r="BR42" s="1023"/>
      <c r="BS42" s="1023"/>
      <c r="BT42" s="1023"/>
      <c r="BU42" s="1023"/>
      <c r="BV42" s="1023"/>
      <c r="BW42" s="1023"/>
      <c r="BX42" s="1023"/>
      <c r="BY42" s="1023"/>
      <c r="BZ42" s="1023"/>
      <c r="CA42" s="1023"/>
      <c r="CB42" s="1023"/>
      <c r="CC42" s="1023"/>
      <c r="CD42" s="1023"/>
      <c r="CE42" s="1023"/>
      <c r="CF42" s="1023"/>
      <c r="CG42" s="1023"/>
      <c r="CH42" s="1023"/>
      <c r="CI42" s="1023"/>
      <c r="CJ42" s="1023"/>
      <c r="CK42" s="1023"/>
      <c r="CL42" s="1023"/>
      <c r="CM42" s="1023"/>
      <c r="CN42" s="1023"/>
      <c r="CO42" s="1023"/>
      <c r="CP42" s="1023"/>
      <c r="CQ42" s="1023"/>
      <c r="CR42" s="1023"/>
      <c r="CS42" s="1023"/>
      <c r="CT42" s="1023"/>
      <c r="CU42" s="1023"/>
      <c r="CV42" s="1023"/>
      <c r="CW42" s="1023"/>
      <c r="CX42" s="1023"/>
      <c r="CY42" s="1023"/>
      <c r="CZ42" s="1023"/>
      <c r="DA42" s="1023"/>
      <c r="DB42" s="1023"/>
      <c r="DC42" s="1023"/>
      <c r="DD42" s="1023"/>
      <c r="DE42" s="1023"/>
      <c r="DF42" s="1023"/>
      <c r="DG42" s="1023"/>
      <c r="DH42" s="1023"/>
      <c r="DI42" s="1023"/>
      <c r="DJ42" s="1023"/>
      <c r="DK42" s="1023"/>
      <c r="DL42" s="1023"/>
      <c r="DM42" s="1023"/>
      <c r="DN42" s="1023"/>
      <c r="DO42" s="1023"/>
      <c r="DP42" s="1023"/>
      <c r="DQ42" s="1023"/>
      <c r="DR42" s="1023"/>
      <c r="DS42" s="1023"/>
      <c r="DT42" s="1023"/>
      <c r="DU42" s="1023"/>
      <c r="DV42" s="1023"/>
      <c r="DW42" s="1023"/>
      <c r="DX42" s="579"/>
    </row>
    <row r="43" spans="1:128" s="309" customFormat="1">
      <c r="A43" s="303"/>
      <c r="B43" s="691"/>
      <c r="C43" s="691"/>
      <c r="D43" s="581"/>
      <c r="E43" s="581"/>
      <c r="F43" s="583"/>
      <c r="G43" s="1024"/>
      <c r="H43" s="1024"/>
      <c r="I43" s="1024"/>
      <c r="J43" s="1024"/>
      <c r="K43" s="1024"/>
      <c r="L43" s="1024"/>
      <c r="M43" s="1024"/>
      <c r="N43" s="1024"/>
      <c r="O43" s="1024"/>
      <c r="P43" s="1024"/>
      <c r="Q43" s="1024"/>
      <c r="R43" s="1024"/>
      <c r="S43" s="1024"/>
      <c r="T43" s="1024"/>
      <c r="U43" s="1024"/>
      <c r="V43" s="1024"/>
      <c r="W43" s="1024"/>
      <c r="X43" s="1024"/>
      <c r="Y43" s="1024"/>
      <c r="Z43" s="1024"/>
      <c r="AA43" s="1024"/>
      <c r="AB43" s="1024"/>
      <c r="AC43" s="1024"/>
      <c r="AD43" s="1024"/>
      <c r="AE43" s="1024"/>
      <c r="AF43" s="1024"/>
      <c r="AG43" s="1024"/>
      <c r="AH43" s="1024"/>
      <c r="AI43" s="1024"/>
      <c r="AJ43" s="1024"/>
      <c r="AK43" s="1024"/>
      <c r="AL43" s="1024"/>
      <c r="AM43" s="1024"/>
      <c r="AN43" s="1024"/>
      <c r="AO43" s="1024"/>
      <c r="AP43" s="1024"/>
      <c r="AQ43" s="1024"/>
      <c r="AR43" s="1024"/>
      <c r="AS43" s="1024"/>
      <c r="AT43" s="1024"/>
      <c r="AU43" s="1024"/>
      <c r="AV43" s="1024"/>
      <c r="AW43" s="1024"/>
      <c r="AX43" s="1024"/>
      <c r="AY43" s="1024"/>
      <c r="AZ43" s="1024"/>
      <c r="BA43" s="1024"/>
      <c r="BB43" s="1024"/>
      <c r="BC43" s="1024"/>
      <c r="BD43" s="1024"/>
      <c r="BE43" s="1024"/>
      <c r="BF43" s="1024"/>
      <c r="BG43" s="1024"/>
      <c r="BH43" s="1024"/>
      <c r="BI43" s="1024"/>
      <c r="BJ43" s="1024"/>
      <c r="BK43" s="1024"/>
      <c r="BL43" s="1024"/>
      <c r="BM43" s="1024"/>
      <c r="BN43" s="1024"/>
      <c r="BO43" s="1024"/>
      <c r="BP43" s="1024"/>
      <c r="BQ43" s="1024"/>
      <c r="BR43" s="1024"/>
      <c r="BS43" s="1024"/>
      <c r="BT43" s="1024"/>
      <c r="BU43" s="1024"/>
      <c r="BV43" s="1024"/>
      <c r="BW43" s="1024"/>
      <c r="BX43" s="1024"/>
      <c r="BY43" s="1024"/>
      <c r="BZ43" s="1024"/>
      <c r="CA43" s="1024"/>
      <c r="CB43" s="1024"/>
      <c r="CC43" s="1024"/>
      <c r="CD43" s="1024"/>
      <c r="CE43" s="1024"/>
      <c r="CF43" s="1024"/>
      <c r="CG43" s="1024"/>
      <c r="CH43" s="1024"/>
      <c r="CI43" s="1024"/>
      <c r="CJ43" s="1024"/>
      <c r="CK43" s="1024"/>
      <c r="CL43" s="1024"/>
      <c r="CM43" s="1024"/>
      <c r="CN43" s="1024"/>
      <c r="CO43" s="1024"/>
      <c r="CP43" s="1024"/>
      <c r="CQ43" s="1024"/>
      <c r="CR43" s="1024"/>
      <c r="CS43" s="1024"/>
      <c r="CT43" s="1024"/>
      <c r="CU43" s="1024"/>
      <c r="CV43" s="1024"/>
      <c r="CW43" s="1024"/>
      <c r="CX43" s="1024"/>
      <c r="CY43" s="1024"/>
      <c r="CZ43" s="1024"/>
      <c r="DA43" s="1024"/>
      <c r="DB43" s="1024"/>
      <c r="DC43" s="1024"/>
      <c r="DD43" s="1024"/>
      <c r="DE43" s="1024"/>
      <c r="DF43" s="1024"/>
      <c r="DG43" s="1024"/>
      <c r="DH43" s="1024"/>
      <c r="DI43" s="1024"/>
      <c r="DJ43" s="1024"/>
      <c r="DK43" s="1024"/>
      <c r="DL43" s="1024"/>
      <c r="DM43" s="1024"/>
      <c r="DN43" s="1024"/>
      <c r="DO43" s="1024"/>
      <c r="DP43" s="1024"/>
      <c r="DQ43" s="1024"/>
      <c r="DR43" s="1024"/>
      <c r="DS43" s="1024"/>
      <c r="DT43" s="1024"/>
      <c r="DU43" s="1024"/>
      <c r="DV43" s="1024"/>
      <c r="DW43" s="1024"/>
      <c r="DX43" s="579"/>
    </row>
    <row r="44" spans="1:128">
      <c r="A44" s="303" t="s">
        <v>1245</v>
      </c>
      <c r="B44" s="708"/>
      <c r="C44" s="708"/>
      <c r="D44" s="637"/>
      <c r="E44" s="637"/>
      <c r="F44" s="637"/>
      <c r="G44" s="1025">
        <f t="shared" ref="G44:AJ44" si="75">(G38-G37+1)/bank_year</f>
        <v>2.7777777777777779E-3</v>
      </c>
      <c r="H44" s="1025">
        <f t="shared" si="75"/>
        <v>8.611111111111111E-2</v>
      </c>
      <c r="I44" s="1025">
        <f t="shared" si="75"/>
        <v>8.611111111111111E-2</v>
      </c>
      <c r="J44" s="1025">
        <f t="shared" si="75"/>
        <v>8.3333333333333329E-2</v>
      </c>
      <c r="K44" s="1025">
        <f t="shared" si="75"/>
        <v>8.611111111111111E-2</v>
      </c>
      <c r="L44" s="1025">
        <f t="shared" si="75"/>
        <v>8.3333333333333329E-2</v>
      </c>
      <c r="M44" s="1025">
        <f t="shared" si="75"/>
        <v>8.611111111111111E-2</v>
      </c>
      <c r="N44" s="1025">
        <f t="shared" si="75"/>
        <v>8.611111111111111E-2</v>
      </c>
      <c r="O44" s="1025">
        <f t="shared" si="75"/>
        <v>7.7777777777777779E-2</v>
      </c>
      <c r="P44" s="1025">
        <f t="shared" si="75"/>
        <v>8.611111111111111E-2</v>
      </c>
      <c r="Q44" s="1025">
        <f t="shared" si="75"/>
        <v>8.3333333333333329E-2</v>
      </c>
      <c r="R44" s="1025">
        <f t="shared" si="75"/>
        <v>8.611111111111111E-2</v>
      </c>
      <c r="S44" s="1025">
        <f t="shared" si="75"/>
        <v>8.3333333333333329E-2</v>
      </c>
      <c r="T44" s="1025">
        <f t="shared" si="75"/>
        <v>8.611111111111111E-2</v>
      </c>
      <c r="U44" s="1025">
        <f t="shared" si="75"/>
        <v>8.611111111111111E-2</v>
      </c>
      <c r="V44" s="1025">
        <f t="shared" si="75"/>
        <v>8.3333333333333329E-2</v>
      </c>
      <c r="W44" s="1025">
        <f t="shared" si="75"/>
        <v>8.611111111111111E-2</v>
      </c>
      <c r="X44" s="1025">
        <f t="shared" si="75"/>
        <v>8.3333333333333329E-2</v>
      </c>
      <c r="Y44" s="1025">
        <f t="shared" si="75"/>
        <v>8.611111111111111E-2</v>
      </c>
      <c r="Z44" s="1025">
        <f t="shared" si="75"/>
        <v>8.611111111111111E-2</v>
      </c>
      <c r="AA44" s="1025">
        <f t="shared" si="75"/>
        <v>7.7777777777777779E-2</v>
      </c>
      <c r="AB44" s="1025">
        <f t="shared" si="75"/>
        <v>8.611111111111111E-2</v>
      </c>
      <c r="AC44" s="1025">
        <f t="shared" si="75"/>
        <v>8.3333333333333329E-2</v>
      </c>
      <c r="AD44" s="1025">
        <f t="shared" si="75"/>
        <v>8.611111111111111E-2</v>
      </c>
      <c r="AE44" s="1025">
        <f t="shared" si="75"/>
        <v>8.3333333333333329E-2</v>
      </c>
      <c r="AF44" s="1025">
        <f t="shared" si="75"/>
        <v>8.611111111111111E-2</v>
      </c>
      <c r="AG44" s="1025">
        <f t="shared" si="75"/>
        <v>8.611111111111111E-2</v>
      </c>
      <c r="AH44" s="1025">
        <f t="shared" si="75"/>
        <v>8.3333333333333329E-2</v>
      </c>
      <c r="AI44" s="1025">
        <f t="shared" si="75"/>
        <v>8.611111111111111E-2</v>
      </c>
      <c r="AJ44" s="1025">
        <f t="shared" si="75"/>
        <v>8.3333333333333329E-2</v>
      </c>
      <c r="AK44" s="1026"/>
      <c r="AL44" s="1026"/>
      <c r="AM44" s="1026"/>
      <c r="AN44" s="1026"/>
      <c r="AO44" s="1026"/>
      <c r="AP44" s="1026"/>
      <c r="AQ44" s="1026"/>
      <c r="AR44" s="1026"/>
      <c r="AS44" s="1026"/>
      <c r="AT44" s="1026"/>
      <c r="AU44" s="1026"/>
      <c r="AV44" s="1026"/>
      <c r="AW44" s="1026"/>
      <c r="AX44" s="1026"/>
      <c r="AY44" s="1026"/>
      <c r="AZ44" s="1026"/>
      <c r="BA44" s="1026"/>
      <c r="BB44" s="1026"/>
      <c r="BC44" s="1026"/>
      <c r="BD44" s="1026"/>
      <c r="BE44" s="1026"/>
      <c r="BF44" s="1026"/>
      <c r="BG44" s="1026"/>
      <c r="BH44" s="1026"/>
      <c r="BI44" s="1026"/>
      <c r="BJ44" s="1026"/>
      <c r="BK44" s="1026"/>
      <c r="BL44" s="1026"/>
      <c r="BM44" s="1026"/>
      <c r="BN44" s="1026"/>
      <c r="BO44" s="1026"/>
      <c r="BP44" s="1026"/>
      <c r="BQ44" s="1026"/>
      <c r="BR44" s="1026"/>
      <c r="BS44" s="1026"/>
      <c r="BT44" s="1026"/>
      <c r="BU44" s="1026"/>
      <c r="BV44" s="1026"/>
      <c r="BW44" s="1026"/>
      <c r="BX44" s="1026"/>
      <c r="BY44" s="1026"/>
      <c r="BZ44" s="1026"/>
      <c r="CA44" s="1026"/>
      <c r="CB44" s="1026"/>
      <c r="CC44" s="1026"/>
      <c r="CD44" s="1026"/>
      <c r="CE44" s="1026"/>
      <c r="CF44" s="1026"/>
      <c r="CG44" s="1026"/>
      <c r="CH44" s="1026"/>
      <c r="CI44" s="1026"/>
      <c r="CJ44" s="1026"/>
      <c r="CK44" s="1026"/>
      <c r="CL44" s="1026"/>
      <c r="CM44" s="1026"/>
      <c r="CN44" s="1026"/>
      <c r="CO44" s="1026"/>
      <c r="CP44" s="1026"/>
      <c r="CQ44" s="1026"/>
      <c r="CR44" s="1026"/>
      <c r="CS44" s="1026"/>
      <c r="CT44" s="1026"/>
      <c r="CU44" s="1026"/>
      <c r="CV44" s="1026"/>
      <c r="CW44" s="1026"/>
      <c r="CX44" s="1026"/>
      <c r="CY44" s="1026"/>
      <c r="CZ44" s="1026"/>
      <c r="DA44" s="1026"/>
      <c r="DB44" s="1026"/>
      <c r="DC44" s="1026"/>
      <c r="DD44" s="1026"/>
      <c r="DE44" s="1026"/>
      <c r="DF44" s="1026"/>
      <c r="DG44" s="1026"/>
      <c r="DH44" s="1026"/>
      <c r="DI44" s="1026"/>
      <c r="DJ44" s="1026"/>
      <c r="DK44" s="1026"/>
      <c r="DL44" s="1026"/>
      <c r="DM44" s="1026"/>
      <c r="DN44" s="1026"/>
      <c r="DO44" s="1026"/>
      <c r="DP44" s="1026"/>
      <c r="DQ44" s="1026"/>
      <c r="DR44" s="1026"/>
      <c r="DS44" s="1026"/>
      <c r="DT44" s="1026"/>
      <c r="DU44" s="1026"/>
      <c r="DV44" s="1026"/>
      <c r="DW44" s="1026"/>
      <c r="DX44" s="579"/>
    </row>
    <row r="45" spans="1:128" s="309" customFormat="1">
      <c r="A45" s="303"/>
      <c r="B45" s="915"/>
      <c r="C45" s="915"/>
      <c r="D45" s="590"/>
      <c r="E45" s="581"/>
      <c r="G45" s="590"/>
      <c r="L45" s="586"/>
      <c r="M45" s="590"/>
      <c r="N45" s="590"/>
      <c r="O45" s="590"/>
      <c r="P45" s="590"/>
      <c r="Q45" s="590"/>
      <c r="R45" s="590"/>
      <c r="S45" s="590"/>
      <c r="T45" s="590"/>
      <c r="U45" s="590"/>
      <c r="V45" s="590"/>
      <c r="W45" s="590"/>
      <c r="X45" s="590"/>
      <c r="Y45" s="590"/>
      <c r="Z45" s="590"/>
      <c r="AA45" s="590"/>
      <c r="AB45" s="590"/>
      <c r="AC45" s="590"/>
      <c r="AD45" s="590"/>
      <c r="AE45" s="590"/>
      <c r="AF45" s="590"/>
      <c r="AG45" s="590"/>
      <c r="AH45" s="590"/>
      <c r="AI45" s="590"/>
      <c r="AJ45" s="590"/>
      <c r="AK45" s="590"/>
      <c r="AL45" s="590"/>
      <c r="AM45" s="590"/>
      <c r="AN45" s="590"/>
      <c r="AO45" s="590"/>
      <c r="AP45" s="590"/>
      <c r="AQ45" s="590"/>
      <c r="AR45" s="590"/>
      <c r="AS45" s="590"/>
      <c r="AT45" s="590"/>
      <c r="AU45" s="590"/>
      <c r="AV45" s="590"/>
      <c r="AW45" s="590"/>
      <c r="AX45" s="590"/>
      <c r="AY45" s="590"/>
      <c r="AZ45" s="590"/>
      <c r="BA45" s="590"/>
      <c r="BB45" s="590"/>
      <c r="BC45" s="590"/>
      <c r="BD45" s="590"/>
      <c r="BE45" s="590"/>
      <c r="BF45" s="590"/>
      <c r="BG45" s="590"/>
      <c r="BH45" s="590"/>
      <c r="BI45" s="590"/>
      <c r="BJ45" s="590"/>
      <c r="BK45" s="590"/>
      <c r="BL45" s="590"/>
      <c r="BM45" s="590"/>
      <c r="BN45" s="590"/>
      <c r="BO45" s="590"/>
      <c r="BP45" s="590"/>
      <c r="BQ45" s="590"/>
      <c r="BR45" s="590"/>
      <c r="BS45" s="590"/>
      <c r="BT45" s="590"/>
      <c r="BU45" s="590"/>
      <c r="BV45" s="590"/>
      <c r="BW45" s="590"/>
      <c r="BX45" s="590"/>
      <c r="BY45" s="590"/>
      <c r="BZ45" s="590"/>
      <c r="CA45" s="590"/>
      <c r="CB45" s="590"/>
      <c r="CC45" s="590"/>
      <c r="CD45" s="590"/>
      <c r="CE45" s="590"/>
      <c r="CF45" s="590"/>
      <c r="CG45" s="590"/>
      <c r="CH45" s="590"/>
      <c r="CI45" s="590"/>
      <c r="CJ45" s="590"/>
      <c r="CK45" s="590"/>
      <c r="CL45" s="590"/>
      <c r="CM45" s="590"/>
      <c r="CN45" s="590"/>
      <c r="CO45" s="590"/>
      <c r="CP45" s="590"/>
      <c r="CQ45" s="590"/>
      <c r="CR45" s="590"/>
      <c r="CS45" s="590"/>
      <c r="CT45" s="590"/>
      <c r="CU45" s="590"/>
      <c r="CV45" s="590"/>
      <c r="CW45" s="590"/>
      <c r="CX45" s="590"/>
      <c r="CY45" s="590"/>
      <c r="CZ45" s="590"/>
      <c r="DA45" s="590"/>
      <c r="DB45" s="590"/>
      <c r="DC45" s="590"/>
      <c r="DD45" s="590"/>
      <c r="DE45" s="590"/>
      <c r="DF45" s="590"/>
      <c r="DG45" s="590"/>
      <c r="DH45" s="590"/>
      <c r="DI45" s="590"/>
      <c r="DJ45" s="590"/>
      <c r="DK45" s="590"/>
      <c r="DL45" s="590"/>
      <c r="DM45" s="590"/>
      <c r="DN45" s="590"/>
      <c r="DO45" s="590"/>
      <c r="DP45" s="590"/>
      <c r="DQ45" s="590"/>
      <c r="DR45" s="590"/>
      <c r="DS45" s="590"/>
      <c r="DT45" s="590"/>
      <c r="DU45" s="590"/>
      <c r="DV45" s="590"/>
      <c r="DW45" s="590"/>
      <c r="DX45" s="579"/>
    </row>
    <row r="46" spans="1:128">
      <c r="B46" s="839"/>
      <c r="C46" s="839"/>
      <c r="D46" s="588"/>
      <c r="E46" s="588"/>
      <c r="F46" s="593"/>
      <c r="G46" s="586"/>
      <c r="H46" s="586"/>
      <c r="I46" s="586"/>
      <c r="J46" s="586"/>
      <c r="K46" s="586"/>
      <c r="L46" s="586"/>
      <c r="M46" s="586"/>
      <c r="N46" s="586"/>
      <c r="O46" s="586"/>
      <c r="P46" s="586"/>
      <c r="Q46" s="586"/>
      <c r="R46" s="586"/>
      <c r="S46" s="586"/>
      <c r="T46" s="586"/>
      <c r="U46" s="586"/>
      <c r="V46" s="586"/>
      <c r="W46" s="586"/>
      <c r="X46" s="586"/>
      <c r="Y46" s="586"/>
      <c r="Z46" s="586"/>
      <c r="AA46" s="586"/>
      <c r="AB46" s="586"/>
      <c r="AC46" s="586"/>
      <c r="AD46" s="586"/>
      <c r="AE46" s="586"/>
      <c r="AF46" s="586"/>
      <c r="AG46" s="586"/>
      <c r="AH46" s="586"/>
      <c r="AI46" s="586"/>
      <c r="AJ46" s="586"/>
      <c r="AK46" s="586"/>
      <c r="AL46" s="586"/>
      <c r="AM46" s="586"/>
      <c r="AN46" s="586"/>
      <c r="AO46" s="586"/>
      <c r="AP46" s="586"/>
      <c r="AQ46" s="586"/>
      <c r="AR46" s="586"/>
      <c r="AS46" s="586"/>
      <c r="AT46" s="586"/>
      <c r="AU46" s="586"/>
      <c r="AV46" s="586"/>
      <c r="AW46" s="586"/>
      <c r="AX46" s="586"/>
      <c r="AY46" s="586"/>
      <c r="AZ46" s="586"/>
      <c r="BA46" s="586"/>
      <c r="BB46" s="586"/>
      <c r="BC46" s="586"/>
      <c r="BD46" s="586"/>
      <c r="BE46" s="586"/>
      <c r="BF46" s="586"/>
      <c r="BG46" s="586"/>
      <c r="BH46" s="586"/>
      <c r="BI46" s="586"/>
      <c r="BJ46" s="586"/>
      <c r="BK46" s="586"/>
      <c r="BL46" s="586"/>
      <c r="BM46" s="586"/>
      <c r="BN46" s="586"/>
      <c r="BO46" s="586"/>
      <c r="BP46" s="586"/>
      <c r="BQ46" s="586"/>
      <c r="BR46" s="586"/>
      <c r="BS46" s="586"/>
      <c r="BT46" s="586"/>
      <c r="BU46" s="586"/>
      <c r="BV46" s="586"/>
      <c r="BW46" s="586"/>
      <c r="BX46" s="586"/>
      <c r="BY46" s="586"/>
      <c r="BZ46" s="586"/>
      <c r="CA46" s="586"/>
      <c r="CB46" s="586"/>
      <c r="CC46" s="586"/>
      <c r="CD46" s="586"/>
      <c r="CE46" s="586"/>
      <c r="CF46" s="586"/>
      <c r="CG46" s="586"/>
      <c r="CH46" s="586"/>
      <c r="CI46" s="586"/>
      <c r="CJ46" s="586"/>
      <c r="CK46" s="586"/>
      <c r="CL46" s="586"/>
      <c r="CM46" s="586"/>
      <c r="CN46" s="586"/>
      <c r="CO46" s="586"/>
      <c r="CP46" s="586"/>
      <c r="CQ46" s="586"/>
      <c r="CR46" s="586"/>
      <c r="CS46" s="586"/>
      <c r="CT46" s="586"/>
      <c r="CU46" s="586"/>
      <c r="CV46" s="586"/>
      <c r="CW46" s="586"/>
      <c r="CX46" s="586"/>
      <c r="CY46" s="586"/>
      <c r="CZ46" s="586"/>
      <c r="DA46" s="586"/>
      <c r="DB46" s="586"/>
      <c r="DC46" s="586"/>
      <c r="DD46" s="586"/>
      <c r="DE46" s="586"/>
      <c r="DF46" s="586"/>
      <c r="DG46" s="586"/>
      <c r="DH46" s="586"/>
      <c r="DI46" s="586"/>
      <c r="DJ46" s="586"/>
      <c r="DK46" s="586"/>
      <c r="DL46" s="586"/>
      <c r="DM46" s="586"/>
      <c r="DN46" s="586"/>
      <c r="DO46" s="586"/>
      <c r="DP46" s="586"/>
      <c r="DQ46" s="586"/>
      <c r="DR46" s="586"/>
      <c r="DS46" s="586"/>
      <c r="DT46" s="586"/>
      <c r="DU46" s="586"/>
      <c r="DV46" s="586"/>
      <c r="DW46" s="586"/>
      <c r="DX46" s="579"/>
    </row>
    <row r="47" spans="1:128">
      <c r="B47" s="584"/>
      <c r="C47" s="584"/>
      <c r="D47" s="584"/>
      <c r="E47" s="584"/>
      <c r="F47" s="587"/>
      <c r="G47" s="586"/>
      <c r="H47" s="586"/>
      <c r="I47" s="586"/>
      <c r="J47" s="586"/>
      <c r="K47" s="586"/>
      <c r="L47" s="954"/>
      <c r="M47" s="586"/>
      <c r="N47" s="586"/>
      <c r="O47" s="586"/>
      <c r="P47" s="586"/>
      <c r="Q47" s="586"/>
      <c r="R47" s="586"/>
      <c r="S47" s="586"/>
      <c r="T47" s="953"/>
      <c r="U47" s="586"/>
      <c r="V47" s="586"/>
      <c r="W47" s="586"/>
      <c r="X47" s="586"/>
      <c r="Y47" s="586"/>
      <c r="Z47" s="586"/>
      <c r="AA47" s="586"/>
      <c r="AB47" s="586"/>
      <c r="AC47" s="586"/>
      <c r="AD47" s="586"/>
      <c r="AE47" s="586"/>
      <c r="AF47" s="586"/>
      <c r="AG47" s="586"/>
      <c r="AH47" s="586"/>
      <c r="AI47" s="586"/>
      <c r="AJ47" s="586"/>
      <c r="AK47" s="586"/>
      <c r="AL47" s="586"/>
      <c r="AM47" s="586"/>
      <c r="AN47" s="586"/>
      <c r="AO47" s="586"/>
      <c r="AP47" s="586"/>
      <c r="AQ47" s="586"/>
      <c r="AR47" s="586"/>
      <c r="AS47" s="586"/>
      <c r="AT47" s="586"/>
      <c r="AU47" s="586"/>
      <c r="AV47" s="586"/>
      <c r="AW47" s="586"/>
      <c r="AX47" s="586"/>
      <c r="AY47" s="586"/>
      <c r="AZ47" s="586"/>
      <c r="BA47" s="586"/>
      <c r="BB47" s="586"/>
      <c r="BC47" s="586"/>
      <c r="BD47" s="586"/>
      <c r="BE47" s="586"/>
      <c r="BF47" s="586"/>
      <c r="BG47" s="586"/>
      <c r="BH47" s="586"/>
      <c r="BI47" s="586"/>
      <c r="BJ47" s="586"/>
      <c r="BK47" s="586"/>
      <c r="BL47" s="586"/>
      <c r="BM47" s="586"/>
      <c r="BN47" s="586"/>
      <c r="BO47" s="586"/>
      <c r="BP47" s="586"/>
      <c r="BQ47" s="586"/>
      <c r="BR47" s="586"/>
      <c r="BS47" s="586"/>
      <c r="BT47" s="586"/>
      <c r="BU47" s="586"/>
      <c r="BV47" s="586"/>
      <c r="BW47" s="586"/>
      <c r="BX47" s="586"/>
      <c r="BY47" s="586"/>
      <c r="BZ47" s="586"/>
      <c r="CA47" s="586"/>
      <c r="CB47" s="586"/>
      <c r="CC47" s="586"/>
      <c r="CD47" s="586"/>
      <c r="CE47" s="586"/>
      <c r="CF47" s="586"/>
      <c r="CG47" s="586"/>
      <c r="CH47" s="586"/>
      <c r="CI47" s="586"/>
      <c r="CJ47" s="586"/>
      <c r="CK47" s="586"/>
      <c r="CL47" s="586"/>
      <c r="CM47" s="586"/>
      <c r="CN47" s="586"/>
      <c r="CO47" s="586"/>
      <c r="CP47" s="586"/>
      <c r="CQ47" s="586"/>
      <c r="CR47" s="586"/>
      <c r="CS47" s="586"/>
      <c r="CT47" s="586"/>
      <c r="CU47" s="586"/>
      <c r="CV47" s="586"/>
      <c r="CW47" s="586"/>
      <c r="CX47" s="586"/>
      <c r="CY47" s="586"/>
      <c r="CZ47" s="586"/>
      <c r="DA47" s="586"/>
      <c r="DB47" s="586"/>
      <c r="DC47" s="586"/>
      <c r="DD47" s="586"/>
      <c r="DE47" s="586"/>
      <c r="DF47" s="586"/>
      <c r="DG47" s="586"/>
      <c r="DH47" s="586"/>
      <c r="DI47" s="586"/>
      <c r="DJ47" s="586"/>
      <c r="DK47" s="586"/>
      <c r="DL47" s="586"/>
      <c r="DM47" s="586"/>
      <c r="DN47" s="586"/>
      <c r="DO47" s="586"/>
      <c r="DP47" s="586"/>
      <c r="DQ47" s="586"/>
      <c r="DR47" s="586"/>
      <c r="DS47" s="586"/>
      <c r="DT47" s="586"/>
      <c r="DU47" s="586"/>
      <c r="DV47" s="586"/>
      <c r="DW47" s="586"/>
      <c r="DX47" s="579"/>
    </row>
    <row r="48" spans="1:128">
      <c r="B48" s="695"/>
      <c r="C48" s="695"/>
      <c r="D48" s="595"/>
      <c r="E48" s="595"/>
      <c r="F48" s="587"/>
      <c r="G48" s="724"/>
      <c r="H48" s="724"/>
      <c r="I48" s="724"/>
      <c r="J48" s="724"/>
      <c r="K48" s="724"/>
      <c r="L48" s="586"/>
      <c r="M48" s="724"/>
      <c r="N48" s="724"/>
      <c r="O48" s="724"/>
      <c r="P48" s="724"/>
      <c r="Q48" s="724"/>
      <c r="R48" s="724"/>
      <c r="S48" s="724"/>
      <c r="T48" s="724"/>
      <c r="U48" s="724"/>
      <c r="V48" s="724"/>
      <c r="W48" s="724"/>
      <c r="X48" s="724"/>
      <c r="Y48" s="724"/>
      <c r="Z48" s="724"/>
      <c r="AA48" s="724"/>
      <c r="AB48" s="724"/>
      <c r="AC48" s="724"/>
      <c r="AD48" s="724"/>
      <c r="AE48" s="724"/>
      <c r="AF48" s="724"/>
      <c r="AG48" s="724"/>
      <c r="AH48" s="724"/>
      <c r="AI48" s="724"/>
      <c r="AJ48" s="724"/>
      <c r="AK48" s="724"/>
      <c r="AL48" s="724"/>
      <c r="AM48" s="724"/>
      <c r="AN48" s="724"/>
      <c r="AO48" s="724"/>
      <c r="AP48" s="724"/>
      <c r="AQ48" s="724"/>
      <c r="AR48" s="724"/>
      <c r="AS48" s="724"/>
      <c r="AT48" s="724"/>
      <c r="AU48" s="724"/>
      <c r="AV48" s="724"/>
      <c r="AW48" s="724"/>
      <c r="AX48" s="724"/>
      <c r="AY48" s="724"/>
      <c r="AZ48" s="724"/>
      <c r="BA48" s="724"/>
      <c r="BB48" s="724"/>
      <c r="BC48" s="724"/>
      <c r="BD48" s="724"/>
      <c r="BE48" s="724"/>
      <c r="BF48" s="724"/>
      <c r="BG48" s="724"/>
      <c r="BH48" s="724"/>
      <c r="BI48" s="724"/>
      <c r="BJ48" s="724"/>
      <c r="BK48" s="724"/>
      <c r="BL48" s="724"/>
      <c r="BM48" s="724"/>
      <c r="BN48" s="724"/>
      <c r="BO48" s="724"/>
      <c r="BP48" s="724"/>
      <c r="BQ48" s="724"/>
      <c r="BR48" s="724"/>
      <c r="BS48" s="724"/>
      <c r="BT48" s="724"/>
      <c r="BU48" s="724"/>
      <c r="BV48" s="724"/>
      <c r="BW48" s="724"/>
      <c r="BX48" s="724"/>
      <c r="BY48" s="724"/>
      <c r="BZ48" s="724"/>
      <c r="CA48" s="724"/>
      <c r="CB48" s="724"/>
      <c r="CC48" s="724"/>
      <c r="CD48" s="724"/>
      <c r="CE48" s="724"/>
      <c r="CF48" s="724"/>
      <c r="CG48" s="724"/>
      <c r="CH48" s="724"/>
      <c r="CI48" s="724"/>
      <c r="CJ48" s="724"/>
      <c r="CK48" s="724"/>
      <c r="CL48" s="724"/>
      <c r="CM48" s="724"/>
      <c r="CN48" s="724"/>
      <c r="CO48" s="724"/>
      <c r="CP48" s="724"/>
      <c r="CQ48" s="724"/>
      <c r="CR48" s="724"/>
      <c r="CS48" s="724"/>
      <c r="CT48" s="724"/>
      <c r="CU48" s="724"/>
      <c r="CV48" s="724"/>
      <c r="CW48" s="724"/>
      <c r="CX48" s="724"/>
      <c r="CY48" s="724"/>
      <c r="CZ48" s="724"/>
      <c r="DA48" s="724"/>
      <c r="DB48" s="724"/>
      <c r="DC48" s="724"/>
      <c r="DD48" s="724"/>
      <c r="DE48" s="724"/>
      <c r="DF48" s="724"/>
      <c r="DG48" s="724"/>
      <c r="DH48" s="724"/>
      <c r="DI48" s="724"/>
      <c r="DJ48" s="724"/>
      <c r="DK48" s="724"/>
      <c r="DL48" s="724"/>
      <c r="DM48" s="724"/>
      <c r="DN48" s="724"/>
      <c r="DO48" s="724"/>
      <c r="DP48" s="724"/>
      <c r="DQ48" s="724"/>
      <c r="DR48" s="724"/>
      <c r="DS48" s="724"/>
      <c r="DT48" s="724"/>
      <c r="DU48" s="724"/>
      <c r="DV48" s="724"/>
      <c r="DW48" s="724"/>
      <c r="DX48" s="579"/>
    </row>
    <row r="49" spans="1:128" s="481" customFormat="1">
      <c r="A49" s="303"/>
      <c r="B49" s="696"/>
      <c r="C49" s="696"/>
      <c r="D49" s="596"/>
      <c r="E49" s="596"/>
      <c r="F49" s="597"/>
      <c r="G49" s="907"/>
      <c r="H49" s="907"/>
      <c r="I49" s="907"/>
      <c r="J49" s="907"/>
      <c r="K49" s="907"/>
      <c r="L49" s="547"/>
      <c r="M49" s="907"/>
      <c r="N49" s="907"/>
      <c r="O49" s="907"/>
      <c r="P49" s="907"/>
      <c r="Q49" s="907"/>
      <c r="R49" s="907"/>
      <c r="S49" s="907"/>
      <c r="T49" s="907"/>
      <c r="U49" s="907"/>
      <c r="V49" s="907"/>
      <c r="W49" s="907"/>
      <c r="X49" s="907"/>
      <c r="Y49" s="907"/>
      <c r="Z49" s="907"/>
      <c r="AA49" s="907"/>
      <c r="AB49" s="907"/>
      <c r="AC49" s="907"/>
      <c r="AD49" s="907"/>
      <c r="AE49" s="907"/>
      <c r="AF49" s="907"/>
      <c r="AG49" s="907"/>
      <c r="AH49" s="907"/>
      <c r="AI49" s="907"/>
      <c r="AJ49" s="907"/>
      <c r="AK49" s="907"/>
      <c r="AL49" s="907"/>
      <c r="AM49" s="907"/>
      <c r="AN49" s="907"/>
      <c r="AO49" s="907"/>
      <c r="AP49" s="907"/>
      <c r="AQ49" s="907"/>
      <c r="AR49" s="907"/>
      <c r="AS49" s="907"/>
      <c r="AT49" s="907"/>
      <c r="AU49" s="907"/>
      <c r="AV49" s="907"/>
      <c r="AW49" s="907"/>
      <c r="AX49" s="907"/>
      <c r="AY49" s="907"/>
      <c r="AZ49" s="907"/>
      <c r="BA49" s="907"/>
      <c r="BB49" s="907"/>
      <c r="BC49" s="907"/>
      <c r="BD49" s="907"/>
      <c r="BE49" s="907"/>
      <c r="BF49" s="907"/>
      <c r="BG49" s="907"/>
      <c r="BH49" s="907"/>
      <c r="BI49" s="907"/>
      <c r="BJ49" s="907"/>
      <c r="BK49" s="907"/>
      <c r="BL49" s="907"/>
      <c r="BM49" s="907"/>
      <c r="BN49" s="907"/>
      <c r="BO49" s="907"/>
      <c r="BP49" s="907"/>
      <c r="BQ49" s="907"/>
      <c r="BR49" s="907"/>
      <c r="BS49" s="907"/>
      <c r="BT49" s="907"/>
      <c r="BU49" s="907"/>
      <c r="BV49" s="907"/>
      <c r="BW49" s="907"/>
      <c r="BX49" s="907"/>
      <c r="BY49" s="907"/>
      <c r="BZ49" s="907"/>
      <c r="CA49" s="907"/>
      <c r="CB49" s="907"/>
      <c r="CC49" s="907"/>
      <c r="CD49" s="907"/>
      <c r="CE49" s="907"/>
      <c r="CF49" s="907"/>
      <c r="CG49" s="907"/>
      <c r="CH49" s="907"/>
      <c r="CI49" s="907"/>
      <c r="CJ49" s="907"/>
      <c r="CK49" s="907"/>
      <c r="CL49" s="907"/>
      <c r="CM49" s="907"/>
      <c r="CN49" s="907"/>
      <c r="CO49" s="907"/>
      <c r="CP49" s="907"/>
      <c r="CQ49" s="907"/>
      <c r="CR49" s="907"/>
      <c r="CS49" s="907"/>
      <c r="CT49" s="907"/>
      <c r="CU49" s="907"/>
      <c r="CV49" s="907"/>
      <c r="CW49" s="907"/>
      <c r="CX49" s="907"/>
      <c r="CY49" s="907"/>
      <c r="CZ49" s="907"/>
      <c r="DA49" s="907"/>
      <c r="DB49" s="907"/>
      <c r="DC49" s="907"/>
      <c r="DD49" s="907"/>
      <c r="DE49" s="907"/>
      <c r="DF49" s="907"/>
      <c r="DG49" s="907"/>
      <c r="DH49" s="907"/>
      <c r="DI49" s="907"/>
      <c r="DJ49" s="907"/>
      <c r="DK49" s="907"/>
      <c r="DL49" s="907"/>
      <c r="DM49" s="907"/>
      <c r="DN49" s="907"/>
      <c r="DO49" s="907"/>
      <c r="DP49" s="907"/>
      <c r="DQ49" s="907"/>
      <c r="DR49" s="907"/>
      <c r="DS49" s="907"/>
      <c r="DT49" s="907"/>
      <c r="DU49" s="907"/>
      <c r="DV49" s="907"/>
      <c r="DW49" s="907"/>
      <c r="DX49" s="579"/>
    </row>
    <row r="50" spans="1:128">
      <c r="B50" s="693"/>
      <c r="C50" s="693"/>
      <c r="D50" s="584"/>
      <c r="E50" s="584"/>
      <c r="F50" s="585"/>
      <c r="G50" s="908"/>
      <c r="H50" s="908"/>
      <c r="I50" s="908"/>
      <c r="J50" s="908"/>
      <c r="K50" s="908"/>
      <c r="L50" s="459"/>
      <c r="M50" s="908"/>
      <c r="N50" s="908"/>
      <c r="O50" s="908"/>
      <c r="P50" s="908"/>
      <c r="Q50" s="908"/>
      <c r="R50" s="908"/>
      <c r="S50" s="908"/>
      <c r="T50" s="908"/>
      <c r="U50" s="908"/>
      <c r="V50" s="908"/>
      <c r="W50" s="908"/>
      <c r="X50" s="908"/>
      <c r="Y50" s="908"/>
      <c r="Z50" s="908"/>
      <c r="AA50" s="908"/>
      <c r="AB50" s="908"/>
      <c r="AC50" s="908"/>
      <c r="AD50" s="908"/>
      <c r="AE50" s="908"/>
      <c r="AF50" s="908"/>
      <c r="AG50" s="908"/>
      <c r="AH50" s="908"/>
      <c r="AI50" s="908"/>
      <c r="AJ50" s="908"/>
      <c r="AK50" s="908"/>
      <c r="AL50" s="908"/>
      <c r="AM50" s="908"/>
      <c r="AN50" s="908"/>
      <c r="AO50" s="908"/>
      <c r="AP50" s="908"/>
      <c r="AQ50" s="908"/>
      <c r="AR50" s="908"/>
      <c r="AS50" s="908"/>
      <c r="AT50" s="908"/>
      <c r="AU50" s="908"/>
      <c r="AV50" s="908"/>
      <c r="AW50" s="908"/>
      <c r="AX50" s="908"/>
      <c r="AY50" s="908"/>
      <c r="AZ50" s="908"/>
      <c r="BA50" s="908"/>
      <c r="BB50" s="908"/>
      <c r="BC50" s="908"/>
      <c r="BD50" s="908"/>
      <c r="BE50" s="908"/>
      <c r="BF50" s="908"/>
      <c r="BG50" s="908"/>
      <c r="BH50" s="908"/>
      <c r="BI50" s="908"/>
      <c r="BJ50" s="908"/>
      <c r="BK50" s="908"/>
      <c r="BL50" s="908"/>
      <c r="BM50" s="908"/>
      <c r="BN50" s="908"/>
      <c r="BO50" s="908"/>
      <c r="BP50" s="908"/>
      <c r="BQ50" s="908"/>
      <c r="BR50" s="908"/>
      <c r="BS50" s="908"/>
      <c r="BT50" s="908"/>
      <c r="BU50" s="908"/>
      <c r="BV50" s="908"/>
      <c r="BW50" s="908"/>
      <c r="BX50" s="908"/>
      <c r="BY50" s="908"/>
      <c r="BZ50" s="908"/>
      <c r="CA50" s="908"/>
      <c r="CB50" s="908"/>
      <c r="CC50" s="908"/>
      <c r="CD50" s="908"/>
      <c r="CE50" s="908"/>
      <c r="CF50" s="908"/>
      <c r="CG50" s="908"/>
      <c r="CH50" s="908"/>
      <c r="CI50" s="908"/>
      <c r="CJ50" s="908"/>
      <c r="CK50" s="908"/>
      <c r="CL50" s="908"/>
      <c r="CM50" s="908"/>
      <c r="CN50" s="908"/>
      <c r="CO50" s="908"/>
      <c r="CP50" s="908"/>
      <c r="CQ50" s="908"/>
      <c r="CR50" s="908"/>
      <c r="CS50" s="908"/>
      <c r="CT50" s="908"/>
      <c r="CU50" s="908"/>
      <c r="CV50" s="908"/>
      <c r="CW50" s="908"/>
      <c r="CX50" s="908"/>
      <c r="CY50" s="908"/>
      <c r="CZ50" s="908"/>
      <c r="DA50" s="908"/>
      <c r="DB50" s="908"/>
      <c r="DC50" s="908"/>
      <c r="DD50" s="908"/>
      <c r="DE50" s="908"/>
      <c r="DF50" s="908"/>
      <c r="DG50" s="908"/>
      <c r="DH50" s="908"/>
      <c r="DI50" s="908"/>
      <c r="DJ50" s="908"/>
      <c r="DK50" s="908"/>
      <c r="DL50" s="908"/>
      <c r="DM50" s="908"/>
      <c r="DN50" s="908"/>
      <c r="DO50" s="908"/>
      <c r="DP50" s="908"/>
      <c r="DQ50" s="908"/>
      <c r="DR50" s="908"/>
      <c r="DS50" s="908"/>
      <c r="DT50" s="908"/>
      <c r="DU50" s="908"/>
      <c r="DV50" s="908"/>
      <c r="DW50" s="908"/>
      <c r="DX50" s="579"/>
    </row>
    <row r="51" spans="1:128">
      <c r="B51" s="692"/>
      <c r="C51" s="692"/>
      <c r="D51" s="588"/>
      <c r="E51" s="588"/>
      <c r="F51" s="593"/>
      <c r="G51" s="908"/>
      <c r="H51" s="908"/>
      <c r="I51" s="908"/>
      <c r="J51" s="908"/>
      <c r="K51" s="908"/>
      <c r="L51" s="908"/>
      <c r="M51" s="908"/>
      <c r="N51" s="908"/>
      <c r="O51" s="908"/>
      <c r="P51" s="908"/>
      <c r="Q51" s="908"/>
      <c r="R51" s="908"/>
      <c r="S51" s="908"/>
      <c r="T51" s="908"/>
      <c r="U51" s="908"/>
      <c r="V51" s="908"/>
      <c r="W51" s="908"/>
      <c r="X51" s="908"/>
      <c r="Y51" s="908"/>
      <c r="Z51" s="908"/>
      <c r="AA51" s="908"/>
      <c r="AB51" s="908"/>
      <c r="AC51" s="908"/>
      <c r="AD51" s="908"/>
      <c r="AE51" s="908"/>
      <c r="AF51" s="908"/>
      <c r="AG51" s="908"/>
      <c r="AH51" s="908"/>
      <c r="AI51" s="908"/>
      <c r="AJ51" s="908"/>
      <c r="AK51" s="908"/>
      <c r="AL51" s="908"/>
      <c r="AM51" s="908"/>
      <c r="AN51" s="908"/>
      <c r="AO51" s="908"/>
      <c r="AP51" s="908"/>
      <c r="AQ51" s="908"/>
      <c r="AR51" s="908"/>
      <c r="AS51" s="908"/>
      <c r="AT51" s="908"/>
      <c r="AU51" s="908"/>
      <c r="AV51" s="908"/>
      <c r="AW51" s="908"/>
      <c r="AX51" s="908"/>
      <c r="AY51" s="908"/>
      <c r="AZ51" s="908"/>
      <c r="BA51" s="908"/>
      <c r="BB51" s="908"/>
      <c r="BC51" s="908"/>
      <c r="BD51" s="908"/>
      <c r="BE51" s="908"/>
      <c r="BF51" s="908"/>
      <c r="BG51" s="908"/>
      <c r="BH51" s="908"/>
      <c r="BI51" s="908"/>
      <c r="BJ51" s="908"/>
      <c r="BK51" s="908"/>
      <c r="BL51" s="908"/>
      <c r="BM51" s="908"/>
      <c r="BN51" s="908"/>
      <c r="BO51" s="908"/>
      <c r="BP51" s="908"/>
      <c r="BQ51" s="908"/>
      <c r="BR51" s="908"/>
      <c r="BS51" s="908"/>
      <c r="BT51" s="908"/>
      <c r="BU51" s="908"/>
      <c r="BV51" s="908"/>
      <c r="BW51" s="908"/>
      <c r="BX51" s="908"/>
      <c r="BY51" s="908"/>
      <c r="BZ51" s="908"/>
      <c r="CA51" s="908"/>
      <c r="CB51" s="908"/>
      <c r="CC51" s="908"/>
      <c r="CD51" s="908"/>
      <c r="CE51" s="908"/>
      <c r="CF51" s="908"/>
      <c r="CG51" s="908"/>
      <c r="CH51" s="908"/>
      <c r="CI51" s="908"/>
      <c r="CJ51" s="908"/>
      <c r="CK51" s="908"/>
      <c r="CL51" s="908"/>
      <c r="CM51" s="908"/>
      <c r="CN51" s="908"/>
      <c r="CO51" s="908"/>
      <c r="CP51" s="908"/>
      <c r="CQ51" s="908"/>
      <c r="CR51" s="908"/>
      <c r="CS51" s="908"/>
      <c r="CT51" s="908"/>
      <c r="CU51" s="908"/>
      <c r="CV51" s="908"/>
      <c r="CW51" s="908"/>
      <c r="CX51" s="908"/>
      <c r="CY51" s="908"/>
      <c r="CZ51" s="908"/>
      <c r="DA51" s="908"/>
      <c r="DB51" s="908"/>
      <c r="DC51" s="908"/>
      <c r="DD51" s="908"/>
      <c r="DE51" s="908"/>
      <c r="DF51" s="908"/>
      <c r="DG51" s="908"/>
      <c r="DH51" s="908"/>
      <c r="DI51" s="908"/>
      <c r="DJ51" s="908"/>
      <c r="DK51" s="908"/>
      <c r="DL51" s="908"/>
      <c r="DM51" s="908"/>
      <c r="DN51" s="908"/>
      <c r="DO51" s="908"/>
      <c r="DP51" s="908"/>
      <c r="DQ51" s="908"/>
      <c r="DR51" s="908"/>
      <c r="DS51" s="908"/>
      <c r="DT51" s="908"/>
      <c r="DU51" s="908"/>
      <c r="DV51" s="908"/>
      <c r="DW51" s="908"/>
      <c r="DX51" s="579"/>
    </row>
    <row r="52" spans="1:128">
      <c r="B52" s="692"/>
      <c r="C52" s="692"/>
      <c r="D52" s="588"/>
      <c r="E52" s="588"/>
      <c r="F52" s="593"/>
      <c r="G52" s="908"/>
      <c r="H52" s="908"/>
      <c r="I52" s="908"/>
      <c r="J52" s="908"/>
      <c r="K52" s="908"/>
      <c r="L52" s="908"/>
      <c r="M52" s="908"/>
      <c r="N52" s="908"/>
      <c r="O52" s="908"/>
      <c r="P52" s="908"/>
      <c r="Q52" s="908"/>
      <c r="R52" s="908"/>
      <c r="S52" s="908"/>
      <c r="T52" s="908"/>
      <c r="U52" s="908"/>
      <c r="V52" s="908"/>
      <c r="W52" s="908"/>
      <c r="X52" s="908"/>
      <c r="Y52" s="908"/>
      <c r="Z52" s="908"/>
      <c r="AA52" s="908"/>
      <c r="AB52" s="908"/>
      <c r="AC52" s="908"/>
      <c r="AD52" s="908"/>
      <c r="AE52" s="908"/>
      <c r="AF52" s="908"/>
      <c r="AG52" s="908"/>
      <c r="AH52" s="908"/>
      <c r="AI52" s="908"/>
      <c r="AJ52" s="908"/>
      <c r="AK52" s="908"/>
      <c r="AL52" s="908"/>
      <c r="AM52" s="908"/>
      <c r="AN52" s="908"/>
      <c r="AO52" s="908"/>
      <c r="AP52" s="908"/>
      <c r="AQ52" s="908"/>
      <c r="AR52" s="908"/>
      <c r="AS52" s="908"/>
      <c r="AT52" s="908"/>
      <c r="AU52" s="908"/>
      <c r="AV52" s="908"/>
      <c r="AW52" s="908"/>
      <c r="AX52" s="908"/>
      <c r="AY52" s="908"/>
      <c r="AZ52" s="908"/>
      <c r="BA52" s="908"/>
      <c r="BB52" s="908"/>
      <c r="BC52" s="908"/>
      <c r="BD52" s="908"/>
      <c r="BE52" s="908"/>
      <c r="BF52" s="908"/>
      <c r="BG52" s="908"/>
      <c r="BH52" s="908"/>
      <c r="BI52" s="908"/>
      <c r="BJ52" s="908"/>
      <c r="BK52" s="908"/>
      <c r="BL52" s="908"/>
      <c r="BM52" s="908"/>
      <c r="BN52" s="908"/>
      <c r="BO52" s="908"/>
      <c r="BP52" s="908"/>
      <c r="BQ52" s="908"/>
      <c r="BR52" s="908"/>
      <c r="BS52" s="908"/>
      <c r="BT52" s="908"/>
      <c r="BU52" s="908"/>
      <c r="BV52" s="908"/>
      <c r="BW52" s="908"/>
      <c r="BX52" s="908"/>
      <c r="BY52" s="908"/>
      <c r="BZ52" s="908"/>
      <c r="CA52" s="908"/>
      <c r="CB52" s="908"/>
      <c r="CC52" s="908"/>
      <c r="CD52" s="908"/>
      <c r="CE52" s="908"/>
      <c r="CF52" s="908"/>
      <c r="CG52" s="908"/>
      <c r="CH52" s="908"/>
      <c r="CI52" s="908"/>
      <c r="CJ52" s="908"/>
      <c r="CK52" s="908"/>
      <c r="CL52" s="908"/>
      <c r="CM52" s="908"/>
      <c r="CN52" s="908"/>
      <c r="CO52" s="908"/>
      <c r="CP52" s="908"/>
      <c r="CQ52" s="908"/>
      <c r="CR52" s="908"/>
      <c r="CS52" s="908"/>
      <c r="CT52" s="908"/>
      <c r="CU52" s="908"/>
      <c r="CV52" s="908"/>
      <c r="CW52" s="908"/>
      <c r="CX52" s="908"/>
      <c r="CY52" s="908"/>
      <c r="CZ52" s="908"/>
      <c r="DA52" s="908"/>
      <c r="DB52" s="908"/>
      <c r="DC52" s="908"/>
      <c r="DD52" s="908"/>
      <c r="DE52" s="908"/>
      <c r="DF52" s="908"/>
      <c r="DG52" s="908"/>
      <c r="DH52" s="908"/>
      <c r="DI52" s="908"/>
      <c r="DJ52" s="908"/>
      <c r="DK52" s="908"/>
      <c r="DL52" s="908"/>
      <c r="DM52" s="908"/>
      <c r="DN52" s="908"/>
      <c r="DO52" s="908"/>
      <c r="DP52" s="908"/>
      <c r="DQ52" s="908"/>
      <c r="DR52" s="908"/>
      <c r="DS52" s="908"/>
      <c r="DT52" s="908"/>
      <c r="DU52" s="908"/>
      <c r="DV52" s="908"/>
      <c r="DW52" s="908"/>
      <c r="DX52" s="579"/>
    </row>
    <row r="53" spans="1:128">
      <c r="B53" s="693"/>
      <c r="C53" s="693"/>
      <c r="D53" s="584"/>
      <c r="E53" s="584"/>
      <c r="F53" s="593"/>
      <c r="G53" s="586"/>
      <c r="H53" s="586"/>
      <c r="I53" s="586"/>
      <c r="J53" s="586"/>
      <c r="K53" s="586"/>
      <c r="L53" s="586"/>
      <c r="M53" s="586"/>
      <c r="N53" s="586"/>
      <c r="O53" s="586"/>
      <c r="P53" s="586"/>
      <c r="Q53" s="586"/>
      <c r="R53" s="586"/>
      <c r="S53" s="586"/>
      <c r="T53" s="586"/>
      <c r="U53" s="586"/>
      <c r="V53" s="586"/>
      <c r="W53" s="586"/>
      <c r="X53" s="586"/>
      <c r="Y53" s="586"/>
      <c r="Z53" s="586"/>
      <c r="AA53" s="586"/>
      <c r="AB53" s="586"/>
      <c r="AC53" s="586"/>
      <c r="AD53" s="586"/>
      <c r="AE53" s="586"/>
      <c r="AF53" s="586"/>
      <c r="AG53" s="586"/>
      <c r="AH53" s="586"/>
      <c r="AI53" s="586"/>
      <c r="AJ53" s="586"/>
      <c r="AK53" s="586"/>
      <c r="AL53" s="586"/>
      <c r="AM53" s="586"/>
      <c r="AN53" s="586"/>
      <c r="AO53" s="586"/>
      <c r="AP53" s="586"/>
      <c r="AQ53" s="586"/>
      <c r="AR53" s="586"/>
      <c r="AS53" s="586"/>
      <c r="AT53" s="586"/>
      <c r="AU53" s="586"/>
      <c r="AV53" s="586"/>
      <c r="AW53" s="586"/>
      <c r="AX53" s="586"/>
      <c r="AY53" s="586"/>
      <c r="AZ53" s="586"/>
      <c r="BA53" s="586"/>
      <c r="BB53" s="586"/>
      <c r="BC53" s="586"/>
      <c r="BD53" s="586"/>
      <c r="BE53" s="586"/>
      <c r="BF53" s="586"/>
      <c r="BG53" s="586"/>
      <c r="BH53" s="586"/>
      <c r="BI53" s="586"/>
      <c r="BJ53" s="586"/>
      <c r="BK53" s="586"/>
      <c r="BL53" s="586"/>
      <c r="BM53" s="586"/>
      <c r="BN53" s="586"/>
      <c r="BO53" s="586"/>
      <c r="BP53" s="586"/>
      <c r="BQ53" s="586"/>
      <c r="BR53" s="586"/>
      <c r="BS53" s="586"/>
      <c r="BT53" s="586"/>
      <c r="BU53" s="586"/>
      <c r="BV53" s="586"/>
      <c r="BW53" s="586"/>
      <c r="BX53" s="586"/>
      <c r="BY53" s="586"/>
      <c r="BZ53" s="586"/>
      <c r="CA53" s="586"/>
      <c r="CB53" s="586"/>
      <c r="CC53" s="586"/>
      <c r="CD53" s="586"/>
      <c r="CE53" s="586"/>
      <c r="CF53" s="586"/>
      <c r="CG53" s="586"/>
      <c r="CH53" s="586"/>
      <c r="CI53" s="586"/>
      <c r="CJ53" s="586"/>
      <c r="CK53" s="586"/>
      <c r="CL53" s="586"/>
      <c r="CM53" s="586"/>
      <c r="CN53" s="586"/>
      <c r="CO53" s="586"/>
      <c r="CP53" s="586"/>
      <c r="CQ53" s="586"/>
      <c r="CR53" s="586"/>
      <c r="CS53" s="586"/>
      <c r="CT53" s="586"/>
      <c r="CU53" s="586"/>
      <c r="CV53" s="586"/>
      <c r="CW53" s="586"/>
      <c r="CX53" s="586"/>
      <c r="CY53" s="586"/>
      <c r="CZ53" s="586"/>
      <c r="DA53" s="586"/>
      <c r="DB53" s="586"/>
      <c r="DC53" s="586"/>
      <c r="DD53" s="586"/>
      <c r="DE53" s="586"/>
      <c r="DF53" s="586"/>
      <c r="DG53" s="586"/>
      <c r="DH53" s="586"/>
      <c r="DI53" s="586"/>
      <c r="DJ53" s="586"/>
      <c r="DK53" s="586"/>
      <c r="DL53" s="586"/>
      <c r="DM53" s="586"/>
      <c r="DN53" s="586"/>
      <c r="DO53" s="586"/>
      <c r="DP53" s="586"/>
      <c r="DQ53" s="586"/>
      <c r="DR53" s="586"/>
      <c r="DS53" s="586"/>
      <c r="DT53" s="586"/>
      <c r="DU53" s="586"/>
      <c r="DV53" s="586"/>
      <c r="DW53" s="586"/>
      <c r="DX53" s="579"/>
    </row>
    <row r="54" spans="1:128">
      <c r="B54" s="693"/>
      <c r="C54" s="693"/>
      <c r="D54" s="584"/>
      <c r="E54" s="584"/>
      <c r="F54" s="585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724"/>
      <c r="AB54" s="724"/>
      <c r="AC54" s="724"/>
      <c r="AD54" s="724"/>
      <c r="AE54" s="724"/>
      <c r="AF54" s="724"/>
      <c r="AG54" s="724"/>
      <c r="AH54" s="724"/>
      <c r="AI54" s="724"/>
      <c r="AJ54" s="724"/>
      <c r="AK54" s="724"/>
      <c r="AL54" s="724"/>
      <c r="AM54" s="724"/>
      <c r="AN54" s="724"/>
      <c r="AO54" s="724"/>
      <c r="AP54" s="724"/>
      <c r="AQ54" s="724"/>
      <c r="AR54" s="724"/>
      <c r="AS54" s="724"/>
      <c r="AT54" s="724"/>
      <c r="AU54" s="724"/>
      <c r="AV54" s="724"/>
      <c r="AW54" s="724"/>
      <c r="AX54" s="724"/>
      <c r="AY54" s="724"/>
      <c r="AZ54" s="724"/>
      <c r="BA54" s="724"/>
      <c r="BB54" s="724"/>
      <c r="BC54" s="724"/>
      <c r="BD54" s="724"/>
      <c r="BE54" s="724"/>
      <c r="BF54" s="724"/>
      <c r="BG54" s="724"/>
      <c r="BH54" s="724"/>
      <c r="BI54" s="724"/>
      <c r="BJ54" s="724"/>
      <c r="BK54" s="724"/>
      <c r="BL54" s="724"/>
      <c r="BM54" s="724"/>
      <c r="BN54" s="724"/>
      <c r="BO54" s="724"/>
      <c r="BP54" s="724"/>
      <c r="BQ54" s="724"/>
      <c r="BR54" s="724"/>
      <c r="BS54" s="724"/>
      <c r="BT54" s="724"/>
      <c r="BU54" s="724"/>
      <c r="BV54" s="724"/>
      <c r="BW54" s="724"/>
      <c r="BX54" s="724"/>
      <c r="BY54" s="724"/>
      <c r="BZ54" s="724"/>
      <c r="CA54" s="724"/>
      <c r="CB54" s="724"/>
      <c r="CC54" s="724"/>
      <c r="CD54" s="724"/>
      <c r="CE54" s="724"/>
      <c r="CF54" s="724"/>
      <c r="CG54" s="724"/>
      <c r="CH54" s="724"/>
      <c r="CI54" s="724"/>
      <c r="CJ54" s="724"/>
      <c r="CK54" s="724"/>
      <c r="CL54" s="724"/>
      <c r="CM54" s="724"/>
      <c r="CN54" s="724"/>
      <c r="CO54" s="724"/>
      <c r="CP54" s="724"/>
      <c r="CQ54" s="724"/>
      <c r="CR54" s="724"/>
      <c r="CS54" s="724"/>
      <c r="CT54" s="724"/>
      <c r="CU54" s="724"/>
      <c r="CV54" s="724"/>
      <c r="CW54" s="724"/>
      <c r="CX54" s="724"/>
      <c r="CY54" s="724"/>
      <c r="CZ54" s="724"/>
      <c r="DA54" s="724"/>
      <c r="DB54" s="724"/>
      <c r="DC54" s="724"/>
      <c r="DD54" s="724"/>
      <c r="DE54" s="724"/>
      <c r="DF54" s="724"/>
      <c r="DG54" s="724"/>
      <c r="DH54" s="724"/>
      <c r="DI54" s="724"/>
      <c r="DJ54" s="724"/>
      <c r="DK54" s="724"/>
      <c r="DL54" s="724"/>
      <c r="DM54" s="724"/>
      <c r="DN54" s="724"/>
      <c r="DO54" s="724"/>
      <c r="DP54" s="724"/>
      <c r="DQ54" s="724"/>
      <c r="DR54" s="724"/>
      <c r="DS54" s="724"/>
      <c r="DT54" s="724"/>
      <c r="DU54" s="724"/>
      <c r="DV54" s="724"/>
      <c r="DW54" s="724"/>
      <c r="DX54" s="579"/>
    </row>
    <row r="55" spans="1:128" s="309" customFormat="1">
      <c r="A55" s="303"/>
      <c r="B55" s="691"/>
      <c r="C55" s="691"/>
      <c r="D55" s="581"/>
      <c r="E55" s="581"/>
      <c r="F55" s="583"/>
      <c r="G55" s="590"/>
      <c r="H55" s="590"/>
      <c r="I55" s="590"/>
      <c r="J55" s="590"/>
      <c r="K55" s="590"/>
      <c r="L55" s="590"/>
      <c r="M55" s="590"/>
      <c r="N55" s="590"/>
      <c r="O55" s="590"/>
      <c r="P55" s="590"/>
      <c r="Q55" s="590"/>
      <c r="R55" s="590"/>
      <c r="S55" s="590"/>
      <c r="T55" s="590"/>
      <c r="U55" s="590"/>
      <c r="V55" s="590"/>
      <c r="W55" s="590"/>
      <c r="X55" s="590"/>
      <c r="Y55" s="590"/>
      <c r="Z55" s="590"/>
      <c r="AA55" s="590"/>
      <c r="AB55" s="590"/>
      <c r="AC55" s="590"/>
      <c r="AD55" s="590"/>
      <c r="AE55" s="590"/>
      <c r="AF55" s="590"/>
      <c r="AG55" s="590"/>
      <c r="AH55" s="590"/>
      <c r="AI55" s="590"/>
      <c r="AJ55" s="590"/>
      <c r="AK55" s="590"/>
      <c r="AL55" s="590"/>
      <c r="AM55" s="590"/>
      <c r="AN55" s="590"/>
      <c r="AO55" s="590"/>
      <c r="AP55" s="590"/>
      <c r="AQ55" s="590"/>
      <c r="AR55" s="590"/>
      <c r="AS55" s="590"/>
      <c r="AT55" s="590"/>
      <c r="AU55" s="590"/>
      <c r="AV55" s="590"/>
      <c r="AW55" s="590"/>
      <c r="AX55" s="590"/>
      <c r="AY55" s="590"/>
      <c r="AZ55" s="590"/>
      <c r="BA55" s="590"/>
      <c r="BB55" s="590"/>
      <c r="BC55" s="590"/>
      <c r="BD55" s="590"/>
      <c r="BE55" s="590"/>
      <c r="BF55" s="590"/>
      <c r="BG55" s="590"/>
      <c r="BH55" s="590"/>
      <c r="BI55" s="590"/>
      <c r="BJ55" s="590"/>
      <c r="BK55" s="590"/>
      <c r="BL55" s="590"/>
      <c r="BM55" s="590"/>
      <c r="BN55" s="590"/>
      <c r="BO55" s="590"/>
      <c r="BP55" s="590"/>
      <c r="BQ55" s="590"/>
      <c r="BR55" s="590"/>
      <c r="BS55" s="590"/>
      <c r="BT55" s="590"/>
      <c r="BU55" s="590"/>
      <c r="BV55" s="590"/>
      <c r="BW55" s="590"/>
      <c r="BX55" s="590"/>
      <c r="BY55" s="590"/>
      <c r="BZ55" s="590"/>
      <c r="CA55" s="590"/>
      <c r="CB55" s="590"/>
      <c r="CC55" s="590"/>
      <c r="CD55" s="590"/>
      <c r="CE55" s="590"/>
      <c r="CF55" s="590"/>
      <c r="CG55" s="590"/>
      <c r="CH55" s="590"/>
      <c r="CI55" s="590"/>
      <c r="CJ55" s="590"/>
      <c r="CK55" s="590"/>
      <c r="CL55" s="590"/>
      <c r="CM55" s="590"/>
      <c r="CN55" s="590"/>
      <c r="CO55" s="590"/>
      <c r="CP55" s="590"/>
      <c r="CQ55" s="590"/>
      <c r="CR55" s="590"/>
      <c r="CS55" s="590"/>
      <c r="CT55" s="590"/>
      <c r="CU55" s="590"/>
      <c r="CV55" s="590"/>
      <c r="CW55" s="590"/>
      <c r="CX55" s="590"/>
      <c r="CY55" s="590"/>
      <c r="CZ55" s="590"/>
      <c r="DA55" s="590"/>
      <c r="DB55" s="590"/>
      <c r="DC55" s="590"/>
      <c r="DD55" s="590"/>
      <c r="DE55" s="590"/>
      <c r="DF55" s="590"/>
      <c r="DG55" s="590"/>
      <c r="DH55" s="590"/>
      <c r="DI55" s="590"/>
      <c r="DJ55" s="590"/>
      <c r="DK55" s="590"/>
      <c r="DL55" s="590"/>
      <c r="DM55" s="590"/>
      <c r="DN55" s="590"/>
      <c r="DO55" s="590"/>
      <c r="DP55" s="590"/>
      <c r="DQ55" s="590"/>
      <c r="DR55" s="590"/>
      <c r="DS55" s="590"/>
      <c r="DT55" s="590"/>
      <c r="DU55" s="590"/>
      <c r="DV55" s="590"/>
      <c r="DW55" s="590"/>
      <c r="DX55" s="579"/>
    </row>
    <row r="56" spans="1:128">
      <c r="B56" s="694"/>
      <c r="C56" s="694"/>
      <c r="D56" s="592"/>
      <c r="E56" s="592"/>
      <c r="F56" s="598"/>
      <c r="G56" s="589"/>
      <c r="H56" s="589"/>
      <c r="I56" s="589"/>
      <c r="J56" s="589"/>
      <c r="K56" s="589"/>
      <c r="L56" s="589"/>
      <c r="M56" s="589"/>
      <c r="N56" s="589"/>
      <c r="O56" s="589"/>
      <c r="P56" s="589"/>
      <c r="Q56" s="589"/>
      <c r="R56" s="589"/>
      <c r="S56" s="589"/>
      <c r="T56" s="589"/>
      <c r="U56" s="589"/>
      <c r="V56" s="589"/>
      <c r="W56" s="589"/>
      <c r="X56" s="589"/>
      <c r="Y56" s="589"/>
      <c r="Z56" s="589"/>
      <c r="AA56" s="589"/>
      <c r="AB56" s="589"/>
      <c r="AC56" s="589"/>
      <c r="AD56" s="589"/>
      <c r="AE56" s="589"/>
      <c r="AF56" s="589"/>
      <c r="AG56" s="589"/>
      <c r="AH56" s="589"/>
      <c r="AI56" s="589"/>
      <c r="AJ56" s="589"/>
      <c r="AK56" s="589"/>
      <c r="AL56" s="589"/>
      <c r="AM56" s="589"/>
      <c r="AN56" s="589"/>
      <c r="AO56" s="589"/>
      <c r="AP56" s="589"/>
      <c r="AQ56" s="589"/>
      <c r="AR56" s="589"/>
      <c r="AS56" s="589"/>
      <c r="AT56" s="589"/>
      <c r="AU56" s="589"/>
      <c r="AV56" s="589"/>
      <c r="AW56" s="589"/>
      <c r="AX56" s="589"/>
      <c r="AY56" s="589"/>
      <c r="AZ56" s="589"/>
      <c r="BA56" s="589"/>
      <c r="BB56" s="589"/>
      <c r="BC56" s="589"/>
      <c r="BD56" s="589"/>
      <c r="BE56" s="589"/>
      <c r="BF56" s="589"/>
      <c r="BG56" s="589"/>
      <c r="BH56" s="589"/>
      <c r="BI56" s="589"/>
      <c r="BJ56" s="589"/>
      <c r="BK56" s="589"/>
      <c r="BL56" s="589"/>
      <c r="BM56" s="589"/>
      <c r="BN56" s="589"/>
      <c r="BO56" s="589"/>
      <c r="BP56" s="589"/>
      <c r="BQ56" s="589"/>
      <c r="BR56" s="589"/>
      <c r="BS56" s="589"/>
      <c r="BT56" s="589"/>
      <c r="BU56" s="589"/>
      <c r="BV56" s="589"/>
      <c r="BW56" s="589"/>
      <c r="BX56" s="589"/>
      <c r="BY56" s="589"/>
      <c r="BZ56" s="589"/>
      <c r="CA56" s="589"/>
      <c r="CB56" s="589"/>
      <c r="CC56" s="589"/>
      <c r="CD56" s="589"/>
      <c r="CE56" s="589"/>
      <c r="CF56" s="589"/>
      <c r="CG56" s="589"/>
      <c r="CH56" s="589"/>
      <c r="CI56" s="589"/>
      <c r="CJ56" s="589"/>
      <c r="CK56" s="589"/>
      <c r="CL56" s="589"/>
      <c r="CM56" s="589"/>
      <c r="CN56" s="589"/>
      <c r="CO56" s="589"/>
      <c r="CP56" s="589"/>
      <c r="CQ56" s="589"/>
      <c r="CR56" s="589"/>
      <c r="CS56" s="589"/>
      <c r="CT56" s="589"/>
      <c r="CU56" s="589"/>
      <c r="CV56" s="589"/>
      <c r="CW56" s="589"/>
      <c r="CX56" s="589"/>
      <c r="CY56" s="589"/>
      <c r="CZ56" s="589"/>
      <c r="DA56" s="589"/>
      <c r="DB56" s="589"/>
      <c r="DC56" s="589"/>
      <c r="DD56" s="589"/>
      <c r="DE56" s="589"/>
      <c r="DF56" s="589"/>
      <c r="DG56" s="589"/>
      <c r="DH56" s="589"/>
      <c r="DI56" s="589"/>
      <c r="DJ56" s="589"/>
      <c r="DK56" s="589"/>
      <c r="DL56" s="589"/>
      <c r="DM56" s="589"/>
      <c r="DN56" s="589"/>
      <c r="DO56" s="589"/>
      <c r="DP56" s="589"/>
      <c r="DQ56" s="589"/>
      <c r="DR56" s="589"/>
      <c r="DS56" s="589"/>
      <c r="DT56" s="589"/>
      <c r="DU56" s="589"/>
      <c r="DV56" s="589"/>
      <c r="DW56" s="589"/>
      <c r="DX56" s="579"/>
    </row>
    <row r="57" spans="1:128" s="309" customFormat="1">
      <c r="A57" s="599"/>
      <c r="B57" s="697"/>
      <c r="C57" s="697"/>
      <c r="D57" s="599"/>
      <c r="E57" s="599"/>
      <c r="F57" s="600"/>
      <c r="G57" s="600"/>
      <c r="H57" s="600"/>
      <c r="I57" s="600"/>
      <c r="J57" s="600"/>
      <c r="K57" s="600"/>
      <c r="L57" s="600"/>
      <c r="M57" s="600"/>
      <c r="N57" s="600"/>
      <c r="O57" s="600"/>
      <c r="P57" s="600"/>
      <c r="Q57" s="600"/>
      <c r="R57" s="600"/>
      <c r="S57" s="600"/>
      <c r="T57" s="600"/>
      <c r="U57" s="600"/>
      <c r="V57" s="600"/>
      <c r="W57" s="600"/>
      <c r="X57" s="600"/>
      <c r="Y57" s="600"/>
      <c r="Z57" s="600"/>
      <c r="AA57" s="600"/>
      <c r="AB57" s="600"/>
      <c r="AC57" s="600"/>
      <c r="AD57" s="600"/>
      <c r="AE57" s="600"/>
      <c r="AF57" s="600"/>
      <c r="AG57" s="600"/>
      <c r="AH57" s="600"/>
      <c r="AI57" s="600"/>
      <c r="AJ57" s="600"/>
      <c r="AK57" s="600"/>
      <c r="AL57" s="600"/>
      <c r="AM57" s="600"/>
      <c r="AN57" s="600"/>
      <c r="AO57" s="600"/>
      <c r="AP57" s="600"/>
      <c r="AQ57" s="600"/>
      <c r="AR57" s="600"/>
      <c r="AS57" s="600"/>
      <c r="AT57" s="600"/>
      <c r="AU57" s="600"/>
      <c r="AV57" s="600"/>
      <c r="AW57" s="600"/>
      <c r="AX57" s="600"/>
      <c r="AY57" s="600"/>
      <c r="AZ57" s="600"/>
      <c r="BA57" s="600"/>
      <c r="BB57" s="600"/>
      <c r="BC57" s="600"/>
      <c r="BD57" s="600"/>
      <c r="BE57" s="600"/>
      <c r="BF57" s="600"/>
      <c r="BG57" s="600"/>
      <c r="BH57" s="600"/>
      <c r="BI57" s="600"/>
      <c r="BJ57" s="600"/>
      <c r="BK57" s="600"/>
      <c r="BL57" s="600"/>
      <c r="BM57" s="600"/>
      <c r="BN57" s="600"/>
      <c r="BO57" s="600"/>
      <c r="BP57" s="600"/>
      <c r="BQ57" s="600"/>
      <c r="BR57" s="600"/>
      <c r="BS57" s="600"/>
      <c r="BT57" s="600"/>
      <c r="BU57" s="600"/>
      <c r="BV57" s="600"/>
      <c r="BW57" s="600"/>
      <c r="BX57" s="600"/>
      <c r="BY57" s="600"/>
      <c r="BZ57" s="600"/>
      <c r="CA57" s="600"/>
      <c r="CB57" s="600"/>
      <c r="CC57" s="600"/>
      <c r="CD57" s="600"/>
      <c r="CE57" s="600"/>
      <c r="CF57" s="600"/>
      <c r="CG57" s="600"/>
      <c r="CH57" s="600"/>
      <c r="CI57" s="600"/>
      <c r="CJ57" s="600"/>
      <c r="CK57" s="600"/>
      <c r="CL57" s="600"/>
      <c r="CM57" s="600"/>
      <c r="CN57" s="600"/>
      <c r="CO57" s="600"/>
      <c r="CP57" s="600"/>
      <c r="CQ57" s="600"/>
      <c r="CR57" s="600"/>
      <c r="CS57" s="600"/>
      <c r="CT57" s="600"/>
      <c r="CU57" s="600"/>
      <c r="CV57" s="600"/>
      <c r="CW57" s="600"/>
      <c r="CX57" s="600"/>
      <c r="CY57" s="600"/>
      <c r="CZ57" s="600"/>
      <c r="DA57" s="600"/>
      <c r="DB57" s="600"/>
      <c r="DC57" s="600"/>
      <c r="DD57" s="600"/>
      <c r="DE57" s="600"/>
      <c r="DF57" s="600"/>
      <c r="DG57" s="600"/>
      <c r="DH57" s="600"/>
      <c r="DI57" s="600"/>
      <c r="DJ57" s="600"/>
      <c r="DK57" s="600"/>
      <c r="DL57" s="600"/>
      <c r="DM57" s="600"/>
      <c r="DN57" s="600"/>
      <c r="DO57" s="600"/>
      <c r="DP57" s="600"/>
      <c r="DQ57" s="600"/>
      <c r="DR57" s="600"/>
      <c r="DS57" s="600"/>
      <c r="DT57" s="600"/>
      <c r="DU57" s="600"/>
      <c r="DV57" s="600"/>
      <c r="DW57" s="600"/>
      <c r="DX57" s="579"/>
    </row>
    <row r="58" spans="1:128" s="481" customFormat="1">
      <c r="A58" s="570"/>
      <c r="B58" s="698"/>
      <c r="C58" s="698"/>
      <c r="D58" s="395"/>
      <c r="E58" s="395"/>
      <c r="G58" s="601"/>
      <c r="H58" s="601"/>
      <c r="I58" s="601"/>
      <c r="J58" s="601"/>
      <c r="K58" s="601"/>
      <c r="L58" s="601"/>
      <c r="M58" s="601"/>
      <c r="N58" s="601"/>
      <c r="O58" s="601"/>
      <c r="P58" s="601"/>
      <c r="Q58" s="601"/>
      <c r="R58" s="601"/>
      <c r="S58" s="601"/>
      <c r="T58" s="601"/>
      <c r="U58" s="601"/>
      <c r="V58" s="601"/>
      <c r="W58" s="601"/>
      <c r="X58" s="601"/>
      <c r="Y58" s="601"/>
      <c r="Z58" s="601"/>
      <c r="AA58" s="601"/>
      <c r="AB58" s="601"/>
      <c r="AC58" s="601"/>
      <c r="AD58" s="601"/>
      <c r="AE58" s="601"/>
      <c r="AF58" s="601"/>
      <c r="AG58" s="601"/>
      <c r="AH58" s="601"/>
      <c r="AI58" s="601"/>
      <c r="AJ58" s="601"/>
      <c r="AK58" s="601"/>
      <c r="AL58" s="601"/>
      <c r="AM58" s="601"/>
      <c r="AN58" s="601"/>
      <c r="AO58" s="601"/>
      <c r="AP58" s="601"/>
      <c r="AQ58" s="601"/>
      <c r="AR58" s="601"/>
      <c r="AS58" s="601"/>
      <c r="AT58" s="601"/>
      <c r="AU58" s="601"/>
      <c r="AV58" s="601"/>
      <c r="AW58" s="601"/>
      <c r="AX58" s="601"/>
      <c r="AY58" s="601"/>
      <c r="AZ58" s="601"/>
      <c r="BA58" s="601"/>
      <c r="BB58" s="601"/>
      <c r="BC58" s="601"/>
      <c r="BD58" s="601"/>
      <c r="BE58" s="601"/>
      <c r="BF58" s="601"/>
      <c r="BG58" s="601"/>
      <c r="BH58" s="601"/>
      <c r="BI58" s="601"/>
      <c r="BJ58" s="601"/>
      <c r="BK58" s="601"/>
      <c r="BL58" s="601"/>
      <c r="BM58" s="601"/>
      <c r="BN58" s="601"/>
      <c r="BO58" s="601"/>
      <c r="BP58" s="601"/>
      <c r="BQ58" s="601"/>
      <c r="BR58" s="601"/>
      <c r="BS58" s="601"/>
      <c r="BT58" s="601"/>
      <c r="BU58" s="601"/>
      <c r="BV58" s="601"/>
      <c r="BW58" s="601"/>
      <c r="BX58" s="601"/>
      <c r="BY58" s="601"/>
      <c r="BZ58" s="601"/>
      <c r="CA58" s="601"/>
      <c r="CB58" s="601"/>
      <c r="CC58" s="601"/>
      <c r="CD58" s="601"/>
      <c r="CE58" s="601"/>
      <c r="CF58" s="601"/>
      <c r="CG58" s="601"/>
      <c r="CH58" s="601"/>
      <c r="CI58" s="601"/>
      <c r="CJ58" s="601"/>
      <c r="CK58" s="601"/>
      <c r="CL58" s="601"/>
      <c r="CM58" s="601"/>
      <c r="CN58" s="601"/>
      <c r="CO58" s="601"/>
      <c r="CP58" s="601"/>
      <c r="CQ58" s="601"/>
      <c r="CR58" s="601"/>
      <c r="CS58" s="601"/>
      <c r="CT58" s="601"/>
      <c r="CU58" s="601"/>
      <c r="CV58" s="601"/>
      <c r="CW58" s="601"/>
      <c r="CX58" s="601"/>
      <c r="CY58" s="601"/>
      <c r="CZ58" s="601"/>
      <c r="DA58" s="601"/>
      <c r="DB58" s="601"/>
      <c r="DC58" s="601"/>
      <c r="DD58" s="601"/>
      <c r="DE58" s="601"/>
      <c r="DF58" s="601"/>
      <c r="DG58" s="601"/>
      <c r="DH58" s="601"/>
      <c r="DI58" s="601"/>
      <c r="DJ58" s="601"/>
      <c r="DK58" s="601"/>
      <c r="DL58" s="601"/>
      <c r="DM58" s="601"/>
      <c r="DN58" s="601"/>
      <c r="DO58" s="601"/>
      <c r="DP58" s="601"/>
      <c r="DQ58" s="601"/>
      <c r="DR58" s="601"/>
      <c r="DS58" s="601"/>
      <c r="DT58" s="601"/>
      <c r="DU58" s="601"/>
      <c r="DV58" s="601"/>
      <c r="DW58" s="601"/>
      <c r="DX58" s="579"/>
    </row>
    <row r="59" spans="1:128" s="309" customFormat="1">
      <c r="A59" s="570"/>
      <c r="B59" s="698"/>
      <c r="C59" s="698"/>
      <c r="D59" s="395"/>
      <c r="E59" s="395"/>
      <c r="G59" s="602"/>
      <c r="H59" s="583"/>
      <c r="I59" s="583"/>
      <c r="J59" s="583"/>
      <c r="K59" s="583"/>
      <c r="L59" s="583"/>
      <c r="M59" s="583"/>
      <c r="N59" s="583"/>
      <c r="O59" s="583"/>
      <c r="P59" s="583"/>
      <c r="Q59" s="583"/>
      <c r="R59" s="583"/>
      <c r="S59" s="583"/>
      <c r="T59" s="583"/>
      <c r="U59" s="583"/>
      <c r="V59" s="583"/>
      <c r="W59" s="583"/>
      <c r="X59" s="583"/>
      <c r="Y59" s="583"/>
      <c r="Z59" s="583"/>
      <c r="AA59" s="583"/>
      <c r="AB59" s="583"/>
      <c r="AC59" s="583"/>
      <c r="AD59" s="583"/>
      <c r="AE59" s="583"/>
      <c r="AF59" s="583"/>
      <c r="AG59" s="583"/>
      <c r="AH59" s="583"/>
      <c r="AI59" s="583"/>
      <c r="AJ59" s="583"/>
      <c r="AK59" s="583"/>
      <c r="AL59" s="583"/>
      <c r="AM59" s="583"/>
      <c r="AN59" s="583"/>
      <c r="AO59" s="583"/>
      <c r="AP59" s="583"/>
      <c r="AQ59" s="583"/>
      <c r="AR59" s="583"/>
      <c r="AS59" s="583"/>
      <c r="AT59" s="583"/>
      <c r="AU59" s="583"/>
      <c r="AV59" s="583"/>
      <c r="AW59" s="583"/>
      <c r="AX59" s="583"/>
      <c r="AY59" s="583"/>
      <c r="AZ59" s="583"/>
      <c r="BA59" s="583"/>
      <c r="BB59" s="583"/>
      <c r="BC59" s="583"/>
      <c r="BD59" s="583"/>
      <c r="BE59" s="583"/>
      <c r="BF59" s="583"/>
      <c r="BG59" s="583"/>
      <c r="BH59" s="583"/>
      <c r="BI59" s="583"/>
      <c r="BJ59" s="583"/>
      <c r="BK59" s="583"/>
      <c r="BL59" s="583"/>
      <c r="BM59" s="583"/>
      <c r="BN59" s="583"/>
      <c r="BO59" s="583"/>
      <c r="BP59" s="583"/>
      <c r="BQ59" s="583"/>
      <c r="BR59" s="583"/>
      <c r="BS59" s="583"/>
      <c r="BT59" s="583"/>
      <c r="BU59" s="583"/>
      <c r="BV59" s="583"/>
      <c r="BW59" s="583"/>
      <c r="BX59" s="583"/>
      <c r="BY59" s="583"/>
      <c r="BZ59" s="583"/>
      <c r="CA59" s="583"/>
      <c r="CB59" s="583"/>
      <c r="CC59" s="583"/>
      <c r="CD59" s="583"/>
      <c r="CE59" s="583"/>
      <c r="CF59" s="583"/>
      <c r="CG59" s="583"/>
      <c r="CH59" s="583"/>
      <c r="CI59" s="583"/>
      <c r="CJ59" s="583"/>
      <c r="CK59" s="583"/>
      <c r="CL59" s="583"/>
      <c r="CM59" s="583"/>
      <c r="CN59" s="583"/>
      <c r="CO59" s="583"/>
      <c r="CP59" s="583"/>
      <c r="CQ59" s="583"/>
      <c r="CR59" s="583"/>
      <c r="CS59" s="583"/>
      <c r="CT59" s="583"/>
      <c r="CU59" s="583"/>
      <c r="CV59" s="583"/>
      <c r="CW59" s="583"/>
      <c r="CX59" s="583"/>
      <c r="CY59" s="583"/>
      <c r="CZ59" s="583"/>
      <c r="DA59" s="583"/>
      <c r="DB59" s="583"/>
      <c r="DC59" s="583"/>
      <c r="DD59" s="583"/>
      <c r="DE59" s="583"/>
      <c r="DF59" s="583"/>
      <c r="DG59" s="583"/>
      <c r="DH59" s="583"/>
      <c r="DI59" s="583"/>
      <c r="DJ59" s="583"/>
      <c r="DK59" s="583"/>
      <c r="DL59" s="583"/>
      <c r="DM59" s="583"/>
      <c r="DN59" s="583"/>
      <c r="DO59" s="583"/>
      <c r="DP59" s="583"/>
      <c r="DQ59" s="583"/>
      <c r="DR59" s="583"/>
      <c r="DS59" s="583"/>
      <c r="DT59" s="583"/>
      <c r="DU59" s="583"/>
      <c r="DV59" s="583"/>
      <c r="DW59" s="583"/>
    </row>
    <row r="60" spans="1:128">
      <c r="A60" s="481"/>
      <c r="B60" s="687"/>
      <c r="C60" s="687"/>
      <c r="D60" s="343"/>
      <c r="E60" s="343"/>
      <c r="G60" s="577"/>
      <c r="H60" s="577"/>
      <c r="I60" s="577"/>
      <c r="J60" s="577"/>
      <c r="K60" s="577"/>
      <c r="L60" s="577"/>
      <c r="M60" s="577"/>
      <c r="N60" s="577"/>
      <c r="O60" s="577"/>
      <c r="P60" s="577"/>
      <c r="Q60" s="577"/>
      <c r="R60" s="577"/>
      <c r="S60" s="577"/>
      <c r="T60" s="577"/>
      <c r="U60" s="577"/>
      <c r="V60" s="577"/>
      <c r="W60" s="577"/>
      <c r="X60" s="577"/>
      <c r="Y60" s="577"/>
      <c r="Z60" s="577"/>
      <c r="AA60" s="577"/>
      <c r="AB60" s="577"/>
      <c r="AC60" s="577"/>
      <c r="AD60" s="577"/>
      <c r="AE60" s="577"/>
      <c r="AF60" s="577"/>
      <c r="AG60" s="577"/>
      <c r="AH60" s="577"/>
      <c r="AI60" s="577"/>
      <c r="AJ60" s="577"/>
      <c r="AK60" s="577"/>
      <c r="AL60" s="577"/>
      <c r="AM60" s="577"/>
      <c r="AN60" s="577"/>
      <c r="AO60" s="577"/>
      <c r="AP60" s="577"/>
      <c r="AQ60" s="577"/>
      <c r="AR60" s="577"/>
      <c r="AS60" s="577"/>
      <c r="AT60" s="577"/>
      <c r="AU60" s="577"/>
      <c r="AV60" s="577"/>
      <c r="AW60" s="577"/>
      <c r="AX60" s="577"/>
      <c r="AY60" s="577"/>
      <c r="AZ60" s="577"/>
      <c r="BA60" s="577"/>
      <c r="BB60" s="577"/>
      <c r="BC60" s="577"/>
      <c r="BD60" s="577"/>
      <c r="BE60" s="577"/>
      <c r="BF60" s="577"/>
      <c r="BG60" s="577"/>
      <c r="BH60" s="577"/>
      <c r="BI60" s="577"/>
      <c r="BJ60" s="577"/>
      <c r="BK60" s="577"/>
      <c r="BL60" s="577"/>
      <c r="BM60" s="577"/>
      <c r="BN60" s="577"/>
      <c r="BO60" s="577"/>
      <c r="BP60" s="577"/>
      <c r="BQ60" s="577"/>
      <c r="BR60" s="577"/>
      <c r="BS60" s="577"/>
      <c r="BT60" s="577"/>
      <c r="BU60" s="577"/>
      <c r="BV60" s="577"/>
      <c r="BW60" s="577"/>
      <c r="BX60" s="577"/>
      <c r="BY60" s="577"/>
      <c r="BZ60" s="577"/>
      <c r="CA60" s="577"/>
      <c r="CB60" s="577"/>
      <c r="CC60" s="577"/>
      <c r="CD60" s="577"/>
      <c r="CE60" s="577"/>
      <c r="CF60" s="577"/>
      <c r="CG60" s="577"/>
      <c r="CH60" s="577"/>
      <c r="CI60" s="577"/>
      <c r="CJ60" s="577"/>
      <c r="CK60" s="577"/>
      <c r="CL60" s="577"/>
      <c r="CM60" s="577"/>
      <c r="CN60" s="577"/>
      <c r="CO60" s="577"/>
      <c r="CP60" s="577"/>
      <c r="CQ60" s="577"/>
      <c r="CR60" s="577"/>
      <c r="CS60" s="577"/>
      <c r="CT60" s="577"/>
      <c r="CU60" s="577"/>
      <c r="CV60" s="577"/>
      <c r="CW60" s="577"/>
      <c r="CX60" s="577"/>
      <c r="CY60" s="577"/>
      <c r="CZ60" s="577"/>
      <c r="DA60" s="577"/>
      <c r="DB60" s="577"/>
      <c r="DC60" s="577"/>
      <c r="DD60" s="577"/>
      <c r="DE60" s="577"/>
      <c r="DF60" s="577"/>
      <c r="DG60" s="577"/>
      <c r="DH60" s="577"/>
      <c r="DI60" s="577"/>
      <c r="DJ60" s="577"/>
      <c r="DK60" s="577"/>
      <c r="DL60" s="577"/>
      <c r="DM60" s="577"/>
      <c r="DN60" s="577"/>
      <c r="DO60" s="577"/>
      <c r="DP60" s="577"/>
      <c r="DQ60" s="577"/>
      <c r="DR60" s="577"/>
      <c r="DS60" s="577"/>
      <c r="DT60" s="577"/>
      <c r="DU60" s="577"/>
      <c r="DV60" s="577"/>
      <c r="DW60" s="577"/>
    </row>
    <row r="61" spans="1:128">
      <c r="A61" s="481"/>
      <c r="B61" s="906"/>
      <c r="C61" s="906"/>
      <c r="D61" s="343"/>
      <c r="E61" s="343"/>
      <c r="G61" s="725"/>
      <c r="H61" s="725"/>
      <c r="I61" s="725"/>
      <c r="J61" s="725"/>
      <c r="K61" s="725"/>
      <c r="L61" s="725"/>
      <c r="M61" s="725"/>
      <c r="N61" s="725"/>
      <c r="O61" s="725"/>
      <c r="P61" s="725"/>
      <c r="Q61" s="725"/>
      <c r="R61" s="725"/>
      <c r="S61" s="725"/>
      <c r="T61" s="725"/>
      <c r="U61" s="725"/>
      <c r="V61" s="725"/>
      <c r="W61" s="725"/>
      <c r="X61" s="725"/>
      <c r="Y61" s="725"/>
      <c r="Z61" s="725"/>
      <c r="AA61" s="725"/>
      <c r="AB61" s="725"/>
      <c r="AC61" s="725"/>
      <c r="AD61" s="725"/>
      <c r="AE61" s="725"/>
      <c r="AF61" s="725"/>
      <c r="AG61" s="725"/>
      <c r="AH61" s="725"/>
      <c r="AI61" s="725"/>
      <c r="AJ61" s="725"/>
      <c r="AK61" s="725"/>
      <c r="AL61" s="725"/>
      <c r="AM61" s="725"/>
      <c r="AN61" s="725"/>
      <c r="AO61" s="725"/>
      <c r="AP61" s="725"/>
      <c r="AQ61" s="725"/>
      <c r="AR61" s="725"/>
      <c r="AS61" s="725"/>
      <c r="AT61" s="725"/>
      <c r="AU61" s="725"/>
      <c r="AV61" s="725"/>
      <c r="AW61" s="725"/>
      <c r="AX61" s="725"/>
      <c r="AY61" s="725"/>
      <c r="AZ61" s="725"/>
      <c r="BA61" s="725"/>
      <c r="BB61" s="725"/>
      <c r="BC61" s="725"/>
      <c r="BD61" s="725"/>
      <c r="BE61" s="725"/>
      <c r="BF61" s="725"/>
      <c r="BG61" s="725"/>
      <c r="BH61" s="725"/>
      <c r="BI61" s="725"/>
      <c r="BJ61" s="725"/>
      <c r="BK61" s="725"/>
      <c r="BL61" s="725"/>
      <c r="BM61" s="725"/>
      <c r="BN61" s="725"/>
      <c r="BO61" s="725"/>
      <c r="BP61" s="725"/>
      <c r="BQ61" s="725"/>
      <c r="BR61" s="725"/>
      <c r="BS61" s="725"/>
      <c r="BT61" s="725"/>
      <c r="BU61" s="725"/>
      <c r="BV61" s="725"/>
      <c r="BW61" s="725"/>
      <c r="BX61" s="725"/>
      <c r="BY61" s="725"/>
      <c r="BZ61" s="725"/>
      <c r="CA61" s="725"/>
      <c r="CB61" s="725"/>
      <c r="CC61" s="725"/>
      <c r="CD61" s="725"/>
      <c r="CE61" s="725"/>
      <c r="CF61" s="725"/>
      <c r="CG61" s="725"/>
      <c r="CH61" s="725"/>
      <c r="CI61" s="725"/>
      <c r="CJ61" s="725"/>
      <c r="CK61" s="725"/>
      <c r="CL61" s="725"/>
      <c r="CM61" s="725"/>
      <c r="CN61" s="725"/>
      <c r="CO61" s="725"/>
      <c r="CP61" s="725"/>
      <c r="CQ61" s="725"/>
      <c r="CR61" s="725"/>
      <c r="CS61" s="725"/>
      <c r="CT61" s="725"/>
      <c r="CU61" s="725"/>
      <c r="CV61" s="725"/>
      <c r="CW61" s="725"/>
      <c r="CX61" s="725"/>
      <c r="CY61" s="725"/>
      <c r="CZ61" s="725"/>
      <c r="DA61" s="725"/>
      <c r="DB61" s="725"/>
      <c r="DC61" s="725"/>
      <c r="DD61" s="725"/>
      <c r="DE61" s="725"/>
      <c r="DF61" s="725"/>
      <c r="DG61" s="725"/>
      <c r="DH61" s="725"/>
      <c r="DI61" s="725"/>
      <c r="DJ61" s="725"/>
      <c r="DK61" s="725"/>
      <c r="DL61" s="725"/>
      <c r="DM61" s="725"/>
      <c r="DN61" s="725"/>
      <c r="DO61" s="725"/>
      <c r="DP61" s="725"/>
      <c r="DQ61" s="725"/>
      <c r="DR61" s="725"/>
      <c r="DS61" s="725"/>
      <c r="DT61" s="725"/>
      <c r="DU61" s="725"/>
      <c r="DV61" s="725"/>
      <c r="DW61" s="725"/>
    </row>
    <row r="62" spans="1:128">
      <c r="A62" s="570"/>
      <c r="B62" s="698"/>
      <c r="C62" s="698"/>
      <c r="D62" s="395"/>
      <c r="E62" s="395"/>
      <c r="G62" s="601"/>
      <c r="H62" s="601"/>
      <c r="I62" s="601"/>
      <c r="J62" s="601"/>
      <c r="K62" s="601"/>
      <c r="L62" s="601"/>
      <c r="M62" s="601"/>
      <c r="N62" s="601"/>
      <c r="O62" s="601"/>
      <c r="P62" s="601"/>
      <c r="Q62" s="601"/>
      <c r="R62" s="601"/>
      <c r="S62" s="601"/>
      <c r="T62" s="601"/>
      <c r="U62" s="601"/>
      <c r="V62" s="601"/>
      <c r="W62" s="601"/>
      <c r="X62" s="601"/>
      <c r="Y62" s="601"/>
      <c r="Z62" s="601"/>
      <c r="AA62" s="601"/>
      <c r="AB62" s="601"/>
      <c r="AC62" s="601"/>
      <c r="AD62" s="601"/>
      <c r="AE62" s="601"/>
      <c r="AF62" s="601"/>
      <c r="AG62" s="601"/>
      <c r="AH62" s="601"/>
      <c r="AI62" s="601"/>
      <c r="AJ62" s="601"/>
      <c r="AK62" s="601"/>
      <c r="AL62" s="601"/>
      <c r="AM62" s="601"/>
      <c r="AN62" s="601"/>
      <c r="AO62" s="601"/>
      <c r="AP62" s="601"/>
      <c r="AQ62" s="601"/>
      <c r="AR62" s="601"/>
      <c r="AS62" s="601"/>
      <c r="AT62" s="601"/>
      <c r="AU62" s="601"/>
      <c r="AV62" s="601"/>
      <c r="AW62" s="601"/>
      <c r="AX62" s="601"/>
      <c r="AY62" s="601"/>
      <c r="AZ62" s="601"/>
      <c r="BA62" s="601"/>
      <c r="BB62" s="601"/>
      <c r="BC62" s="601"/>
      <c r="BD62" s="601"/>
      <c r="BE62" s="601"/>
      <c r="BF62" s="601"/>
      <c r="BG62" s="601"/>
      <c r="BH62" s="601"/>
      <c r="BI62" s="601"/>
      <c r="BJ62" s="601"/>
      <c r="BK62" s="601"/>
      <c r="BL62" s="601"/>
      <c r="BM62" s="601"/>
      <c r="BN62" s="601"/>
      <c r="BO62" s="601"/>
      <c r="BP62" s="601"/>
      <c r="BQ62" s="601"/>
      <c r="BR62" s="601"/>
      <c r="BS62" s="601"/>
      <c r="BT62" s="601"/>
      <c r="BU62" s="601"/>
      <c r="BV62" s="601"/>
      <c r="BW62" s="601"/>
      <c r="BX62" s="601"/>
      <c r="BY62" s="601"/>
      <c r="BZ62" s="601"/>
      <c r="CA62" s="601"/>
      <c r="CB62" s="601"/>
      <c r="CC62" s="601"/>
      <c r="CD62" s="601"/>
      <c r="CE62" s="601"/>
      <c r="CF62" s="601"/>
      <c r="CG62" s="601"/>
      <c r="CH62" s="601"/>
      <c r="CI62" s="601"/>
      <c r="CJ62" s="601"/>
      <c r="CK62" s="601"/>
      <c r="CL62" s="601"/>
      <c r="CM62" s="601"/>
      <c r="CN62" s="601"/>
      <c r="CO62" s="601"/>
      <c r="CP62" s="601"/>
      <c r="CQ62" s="601"/>
      <c r="CR62" s="601"/>
      <c r="CS62" s="601"/>
      <c r="CT62" s="601"/>
      <c r="CU62" s="601"/>
      <c r="CV62" s="601"/>
      <c r="CW62" s="601"/>
      <c r="CX62" s="601"/>
      <c r="CY62" s="601"/>
      <c r="CZ62" s="601"/>
      <c r="DA62" s="601"/>
      <c r="DB62" s="601"/>
      <c r="DC62" s="601"/>
      <c r="DD62" s="601"/>
      <c r="DE62" s="601"/>
      <c r="DF62" s="601"/>
      <c r="DG62" s="601"/>
      <c r="DH62" s="601"/>
      <c r="DI62" s="601"/>
      <c r="DJ62" s="601"/>
      <c r="DK62" s="601"/>
      <c r="DL62" s="601"/>
      <c r="DM62" s="601"/>
      <c r="DN62" s="601"/>
      <c r="DO62" s="601"/>
      <c r="DP62" s="601"/>
      <c r="DQ62" s="601"/>
      <c r="DR62" s="601"/>
      <c r="DS62" s="601"/>
      <c r="DT62" s="601"/>
      <c r="DU62" s="601"/>
      <c r="DV62" s="601"/>
      <c r="DW62" s="601"/>
    </row>
    <row r="63" spans="1:128" s="309" customFormat="1">
      <c r="B63" s="673"/>
      <c r="C63" s="673"/>
    </row>
    <row r="64" spans="1:128" s="309" customFormat="1">
      <c r="A64" s="481"/>
      <c r="B64" s="673"/>
      <c r="C64" s="673"/>
      <c r="G64" s="577"/>
      <c r="H64" s="577"/>
      <c r="I64" s="577"/>
      <c r="J64" s="577"/>
      <c r="K64" s="577"/>
      <c r="L64" s="577"/>
      <c r="M64" s="577"/>
      <c r="N64" s="577"/>
      <c r="O64" s="577"/>
      <c r="P64" s="577"/>
      <c r="Q64" s="577"/>
      <c r="R64" s="577"/>
      <c r="S64" s="577"/>
      <c r="T64" s="577"/>
      <c r="U64" s="577"/>
      <c r="V64" s="577"/>
      <c r="W64" s="577"/>
      <c r="X64" s="577"/>
      <c r="Y64" s="577"/>
      <c r="Z64" s="577"/>
      <c r="AA64" s="577"/>
      <c r="AB64" s="577"/>
      <c r="AC64" s="577"/>
      <c r="AD64" s="577"/>
      <c r="AE64" s="577"/>
      <c r="AF64" s="577"/>
      <c r="AG64" s="577"/>
      <c r="AH64" s="577"/>
      <c r="AI64" s="577"/>
      <c r="AJ64" s="577"/>
      <c r="AK64" s="577"/>
      <c r="AL64" s="577"/>
      <c r="AM64" s="577"/>
      <c r="AN64" s="577"/>
      <c r="AO64" s="577"/>
      <c r="AP64" s="577"/>
      <c r="AQ64" s="577"/>
      <c r="AR64" s="577"/>
      <c r="AS64" s="577"/>
      <c r="AT64" s="577"/>
      <c r="AU64" s="577"/>
      <c r="AV64" s="577"/>
      <c r="AW64" s="577"/>
      <c r="AX64" s="577"/>
      <c r="AY64" s="577"/>
      <c r="AZ64" s="577"/>
      <c r="BA64" s="577"/>
      <c r="BB64" s="577"/>
      <c r="BC64" s="577"/>
      <c r="BD64" s="577"/>
      <c r="BE64" s="577"/>
      <c r="BF64" s="577"/>
      <c r="BG64" s="577"/>
      <c r="BH64" s="577"/>
      <c r="BI64" s="577"/>
      <c r="BJ64" s="577"/>
      <c r="BK64" s="577"/>
      <c r="BL64" s="577"/>
      <c r="BM64" s="577"/>
      <c r="BN64" s="577"/>
      <c r="BO64" s="577"/>
      <c r="BP64" s="577"/>
      <c r="BQ64" s="577"/>
      <c r="BR64" s="577"/>
      <c r="BS64" s="577"/>
      <c r="BT64" s="577"/>
      <c r="BU64" s="577"/>
      <c r="BV64" s="577"/>
      <c r="BW64" s="577"/>
      <c r="BX64" s="577"/>
      <c r="BY64" s="577"/>
      <c r="BZ64" s="577"/>
      <c r="CA64" s="577"/>
      <c r="CB64" s="577"/>
      <c r="CC64" s="577"/>
      <c r="CD64" s="577"/>
      <c r="CE64" s="577"/>
      <c r="CF64" s="577"/>
      <c r="CG64" s="577"/>
      <c r="CH64" s="577"/>
      <c r="CI64" s="577"/>
      <c r="CJ64" s="577"/>
      <c r="CK64" s="577"/>
      <c r="CL64" s="577"/>
      <c r="CM64" s="577"/>
      <c r="CN64" s="577"/>
      <c r="CO64" s="577"/>
      <c r="CP64" s="577"/>
      <c r="CQ64" s="577"/>
      <c r="CR64" s="577"/>
      <c r="CS64" s="577"/>
      <c r="CT64" s="577"/>
      <c r="CU64" s="577"/>
      <c r="CV64" s="577"/>
      <c r="CW64" s="577"/>
      <c r="CX64" s="577"/>
      <c r="CY64" s="577"/>
      <c r="CZ64" s="577"/>
      <c r="DA64" s="577"/>
      <c r="DB64" s="577"/>
      <c r="DC64" s="577"/>
      <c r="DD64" s="577"/>
      <c r="DE64" s="577"/>
      <c r="DF64" s="577"/>
      <c r="DG64" s="577"/>
      <c r="DH64" s="577"/>
      <c r="DI64" s="577"/>
      <c r="DJ64" s="577"/>
      <c r="DK64" s="577"/>
      <c r="DL64" s="577"/>
      <c r="DM64" s="577"/>
      <c r="DN64" s="577"/>
      <c r="DO64" s="577"/>
      <c r="DP64" s="577"/>
      <c r="DQ64" s="577"/>
      <c r="DR64" s="577"/>
      <c r="DS64" s="577"/>
      <c r="DT64" s="577"/>
      <c r="DU64" s="577"/>
      <c r="DV64" s="577"/>
      <c r="DW64" s="577"/>
    </row>
    <row r="65" spans="2:127">
      <c r="B65" s="909"/>
      <c r="C65" s="909"/>
      <c r="G65" s="577"/>
      <c r="H65" s="577"/>
      <c r="I65" s="577"/>
      <c r="J65" s="577"/>
      <c r="K65" s="577"/>
      <c r="L65" s="577"/>
      <c r="M65" s="577"/>
      <c r="N65" s="577"/>
      <c r="O65" s="577"/>
      <c r="P65" s="577"/>
      <c r="Q65" s="577"/>
      <c r="R65" s="577"/>
      <c r="S65" s="577"/>
      <c r="T65" s="577"/>
      <c r="U65" s="577"/>
      <c r="V65" s="577"/>
      <c r="W65" s="577"/>
      <c r="X65" s="577"/>
      <c r="Y65" s="577"/>
      <c r="Z65" s="577"/>
      <c r="AA65" s="577"/>
      <c r="AB65" s="577"/>
      <c r="AC65" s="577"/>
      <c r="AD65" s="577"/>
      <c r="AE65" s="577"/>
      <c r="AF65" s="577"/>
      <c r="AG65" s="577"/>
      <c r="AH65" s="577"/>
      <c r="AI65" s="577"/>
      <c r="AJ65" s="577"/>
      <c r="AK65" s="577"/>
      <c r="AL65" s="577"/>
      <c r="AM65" s="577"/>
      <c r="AN65" s="577"/>
      <c r="AO65" s="577"/>
      <c r="AP65" s="577"/>
      <c r="AQ65" s="577"/>
      <c r="AR65" s="577"/>
      <c r="AS65" s="577"/>
      <c r="AT65" s="577"/>
      <c r="AU65" s="577"/>
      <c r="AV65" s="577"/>
      <c r="AW65" s="577"/>
      <c r="AX65" s="577"/>
      <c r="AY65" s="577"/>
      <c r="AZ65" s="577"/>
      <c r="BA65" s="577"/>
      <c r="BB65" s="577"/>
      <c r="BC65" s="577"/>
      <c r="BD65" s="577"/>
      <c r="BE65" s="577"/>
      <c r="BF65" s="577"/>
      <c r="BG65" s="577"/>
      <c r="BH65" s="577"/>
      <c r="BI65" s="577"/>
      <c r="BJ65" s="577"/>
      <c r="BK65" s="577"/>
      <c r="BL65" s="577"/>
      <c r="BM65" s="577"/>
      <c r="BN65" s="577"/>
      <c r="BO65" s="577"/>
      <c r="BP65" s="577"/>
      <c r="BQ65" s="577"/>
      <c r="BR65" s="577"/>
      <c r="BS65" s="577"/>
      <c r="BT65" s="577"/>
      <c r="BU65" s="577"/>
      <c r="BV65" s="577"/>
      <c r="BW65" s="577"/>
      <c r="BX65" s="577"/>
      <c r="BY65" s="577"/>
      <c r="BZ65" s="577"/>
      <c r="CA65" s="577"/>
      <c r="CB65" s="577"/>
      <c r="CC65" s="577"/>
      <c r="CD65" s="577"/>
      <c r="CE65" s="577"/>
      <c r="CF65" s="577"/>
      <c r="CG65" s="577"/>
      <c r="CH65" s="577"/>
      <c r="CI65" s="577"/>
      <c r="CJ65" s="577"/>
      <c r="CK65" s="577"/>
      <c r="CL65" s="577"/>
      <c r="CM65" s="577"/>
      <c r="CN65" s="577"/>
      <c r="CO65" s="577"/>
      <c r="CP65" s="577"/>
      <c r="CQ65" s="577"/>
      <c r="CR65" s="577"/>
      <c r="CS65" s="577"/>
      <c r="CT65" s="577"/>
      <c r="CU65" s="577"/>
      <c r="CV65" s="577"/>
      <c r="CW65" s="577"/>
      <c r="CX65" s="577"/>
      <c r="CY65" s="577"/>
      <c r="CZ65" s="577"/>
      <c r="DA65" s="577"/>
      <c r="DB65" s="577"/>
      <c r="DC65" s="577"/>
      <c r="DD65" s="577"/>
      <c r="DE65" s="577"/>
      <c r="DF65" s="577"/>
      <c r="DG65" s="577"/>
      <c r="DH65" s="577"/>
      <c r="DI65" s="577"/>
      <c r="DJ65" s="577"/>
      <c r="DK65" s="577"/>
      <c r="DL65" s="577"/>
      <c r="DM65" s="577"/>
      <c r="DN65" s="577"/>
      <c r="DO65" s="577"/>
      <c r="DP65" s="577"/>
      <c r="DQ65" s="577"/>
      <c r="DR65" s="577"/>
      <c r="DS65" s="577"/>
      <c r="DT65" s="577"/>
      <c r="DU65" s="577"/>
      <c r="DV65" s="577"/>
      <c r="DW65" s="577"/>
    </row>
    <row r="67" spans="2:127">
      <c r="S67" s="910"/>
      <c r="T67" s="910"/>
      <c r="U67" s="910"/>
      <c r="V67" s="910"/>
      <c r="W67" s="910"/>
      <c r="X67" s="910"/>
      <c r="Y67" s="910"/>
      <c r="Z67" s="910"/>
      <c r="AA67" s="910"/>
      <c r="AB67" s="910"/>
      <c r="AC67" s="910"/>
      <c r="AD67" s="910"/>
      <c r="AE67" s="910"/>
      <c r="AF67" s="910"/>
      <c r="AG67" s="910"/>
      <c r="AH67" s="910"/>
      <c r="AI67" s="910"/>
      <c r="AJ67" s="910"/>
      <c r="AK67" s="910"/>
      <c r="AL67" s="910"/>
      <c r="AM67" s="910"/>
      <c r="AN67" s="910"/>
      <c r="AO67" s="910"/>
      <c r="AP67" s="910"/>
      <c r="AQ67" s="910"/>
      <c r="AR67" s="910"/>
      <c r="AS67" s="910"/>
      <c r="AT67" s="910"/>
      <c r="AU67" s="910"/>
      <c r="AV67" s="910"/>
      <c r="AW67" s="910"/>
      <c r="AX67" s="910"/>
      <c r="AY67" s="910"/>
      <c r="AZ67" s="910"/>
      <c r="BA67" s="910"/>
      <c r="BB67" s="910"/>
      <c r="BC67" s="910"/>
      <c r="BD67" s="910"/>
      <c r="BE67" s="910"/>
      <c r="BF67" s="910"/>
      <c r="BG67" s="910"/>
      <c r="BH67" s="910"/>
      <c r="BI67" s="910"/>
      <c r="BJ67" s="910"/>
      <c r="BK67" s="910"/>
      <c r="BL67" s="910"/>
      <c r="BM67" s="910"/>
      <c r="BN67" s="910"/>
      <c r="BO67" s="910"/>
      <c r="BP67" s="910"/>
      <c r="BQ67" s="910"/>
      <c r="BR67" s="910"/>
      <c r="BS67" s="910"/>
      <c r="BT67" s="910"/>
      <c r="BU67" s="910"/>
      <c r="BV67" s="910"/>
      <c r="BW67" s="910"/>
      <c r="BX67" s="910"/>
      <c r="BY67" s="910"/>
      <c r="BZ67" s="910"/>
      <c r="CA67" s="910"/>
      <c r="CB67" s="910"/>
      <c r="CC67" s="910"/>
      <c r="CD67" s="910"/>
      <c r="CE67" s="910"/>
      <c r="CF67" s="910"/>
      <c r="CG67" s="910"/>
      <c r="CH67" s="910"/>
      <c r="CI67" s="910"/>
      <c r="CJ67" s="910"/>
      <c r="CK67" s="910"/>
      <c r="CL67" s="910"/>
      <c r="CM67" s="910"/>
      <c r="CN67" s="910"/>
      <c r="CO67" s="910"/>
      <c r="CP67" s="910"/>
      <c r="CQ67" s="910"/>
      <c r="CR67" s="910"/>
      <c r="CS67" s="910"/>
      <c r="CT67" s="910"/>
      <c r="CU67" s="910"/>
      <c r="CV67" s="910"/>
      <c r="CW67" s="910"/>
      <c r="CX67" s="910"/>
      <c r="CY67" s="910"/>
      <c r="CZ67" s="910"/>
      <c r="DA67" s="910"/>
      <c r="DB67" s="910"/>
      <c r="DC67" s="910"/>
      <c r="DD67" s="910"/>
      <c r="DE67" s="910"/>
      <c r="DF67" s="910"/>
      <c r="DG67" s="910"/>
      <c r="DH67" s="910"/>
      <c r="DI67" s="910"/>
      <c r="DJ67" s="910"/>
      <c r="DK67" s="910"/>
      <c r="DL67" s="910"/>
      <c r="DM67" s="910"/>
      <c r="DN67" s="910"/>
      <c r="DO67" s="910"/>
      <c r="DP67" s="910"/>
      <c r="DQ67" s="910"/>
      <c r="DR67" s="910"/>
      <c r="DS67" s="910"/>
      <c r="DT67" s="910"/>
      <c r="DU67" s="910"/>
      <c r="DV67" s="910"/>
      <c r="DW67" s="910"/>
    </row>
    <row r="68" spans="2:127">
      <c r="H68" s="911"/>
      <c r="AC68" s="910"/>
      <c r="AD68" s="910"/>
      <c r="AE68" s="910"/>
      <c r="AF68" s="910"/>
      <c r="AG68" s="910"/>
      <c r="AH68" s="910"/>
      <c r="AI68" s="910"/>
      <c r="AJ68" s="910"/>
      <c r="AK68" s="910"/>
      <c r="AL68" s="910"/>
      <c r="AM68" s="910"/>
      <c r="AN68" s="910"/>
      <c r="AO68" s="910"/>
      <c r="AP68" s="910"/>
      <c r="AQ68" s="910"/>
      <c r="AR68" s="910"/>
      <c r="AS68" s="910"/>
      <c r="AT68" s="910"/>
      <c r="AU68" s="910"/>
      <c r="AV68" s="910"/>
      <c r="AW68" s="910"/>
      <c r="AX68" s="910"/>
      <c r="AY68" s="910"/>
      <c r="AZ68" s="910"/>
      <c r="BA68" s="910"/>
      <c r="BB68" s="910"/>
      <c r="BC68" s="910"/>
      <c r="BD68" s="910"/>
      <c r="BE68" s="910"/>
      <c r="BF68" s="910"/>
      <c r="BG68" s="910"/>
      <c r="BH68" s="910"/>
      <c r="BI68" s="910"/>
      <c r="BJ68" s="910"/>
      <c r="BK68" s="910"/>
      <c r="BL68" s="910"/>
      <c r="BM68" s="910"/>
      <c r="BN68" s="910"/>
      <c r="BO68" s="910"/>
      <c r="BP68" s="910"/>
      <c r="BQ68" s="910"/>
      <c r="BR68" s="910"/>
      <c r="BS68" s="910"/>
      <c r="BT68" s="910"/>
      <c r="BU68" s="910"/>
      <c r="BV68" s="910"/>
      <c r="BW68" s="910"/>
      <c r="BX68" s="910"/>
      <c r="BY68" s="910"/>
      <c r="BZ68" s="910"/>
      <c r="CA68" s="910"/>
      <c r="CB68" s="910"/>
      <c r="CC68" s="910"/>
      <c r="CD68" s="910"/>
      <c r="CE68" s="910"/>
      <c r="CF68" s="910"/>
      <c r="CG68" s="910"/>
      <c r="CH68" s="910"/>
      <c r="CI68" s="910"/>
      <c r="CJ68" s="910"/>
      <c r="CK68" s="910"/>
      <c r="CL68" s="910"/>
      <c r="CM68" s="910"/>
      <c r="CN68" s="910"/>
      <c r="CO68" s="910"/>
      <c r="CP68" s="910"/>
      <c r="CQ68" s="910"/>
      <c r="CR68" s="910"/>
      <c r="CS68" s="910"/>
      <c r="CT68" s="910"/>
      <c r="CU68" s="910"/>
      <c r="CV68" s="910"/>
      <c r="CW68" s="910"/>
      <c r="CX68" s="910"/>
      <c r="CY68" s="910"/>
      <c r="CZ68" s="910"/>
      <c r="DA68" s="910"/>
      <c r="DB68" s="910"/>
      <c r="DC68" s="910"/>
      <c r="DD68" s="910"/>
      <c r="DE68" s="910"/>
      <c r="DF68" s="910"/>
      <c r="DG68" s="910"/>
      <c r="DH68" s="910"/>
      <c r="DI68" s="910"/>
      <c r="DJ68" s="910"/>
      <c r="DK68" s="910"/>
      <c r="DL68" s="910"/>
      <c r="DM68" s="910"/>
      <c r="DN68" s="910"/>
      <c r="DO68" s="910"/>
      <c r="DP68" s="910"/>
      <c r="DQ68" s="910"/>
      <c r="DR68" s="910"/>
      <c r="DS68" s="910"/>
      <c r="DT68" s="910"/>
      <c r="DU68" s="910"/>
      <c r="DV68" s="910"/>
      <c r="DW68" s="910"/>
    </row>
    <row r="69" spans="2:127">
      <c r="H69" s="578"/>
    </row>
    <row r="70" spans="2:127">
      <c r="T70" s="912"/>
    </row>
    <row r="71" spans="2:127">
      <c r="G71" s="603"/>
      <c r="H71" s="603"/>
      <c r="I71" s="603"/>
      <c r="J71" s="603"/>
      <c r="K71" s="603"/>
      <c r="L71" s="603"/>
      <c r="M71" s="603"/>
      <c r="N71" s="603"/>
      <c r="O71" s="603"/>
      <c r="P71" s="603"/>
      <c r="Q71" s="603"/>
      <c r="R71" s="603"/>
      <c r="S71" s="603"/>
      <c r="T71" s="603"/>
      <c r="U71" s="603"/>
      <c r="V71" s="603"/>
      <c r="W71" s="603"/>
      <c r="X71" s="603"/>
      <c r="Y71" s="603"/>
    </row>
    <row r="72" spans="2:127">
      <c r="G72" s="913"/>
      <c r="H72" s="913"/>
      <c r="I72" s="913"/>
      <c r="J72" s="913"/>
      <c r="K72" s="913"/>
      <c r="L72" s="913"/>
      <c r="M72" s="913"/>
      <c r="N72" s="913"/>
      <c r="O72" s="913"/>
      <c r="P72" s="913"/>
      <c r="Q72" s="913"/>
      <c r="R72" s="913"/>
      <c r="S72" s="913"/>
      <c r="T72" s="913"/>
      <c r="U72" s="913"/>
      <c r="V72" s="913"/>
      <c r="W72" s="913"/>
      <c r="X72" s="913"/>
      <c r="Y72" s="913"/>
    </row>
    <row r="89" spans="9:10">
      <c r="I89" s="628">
        <v>44562</v>
      </c>
      <c r="J89" s="628">
        <v>44743</v>
      </c>
    </row>
    <row r="90" spans="9:10">
      <c r="I90" s="628">
        <v>44742</v>
      </c>
      <c r="J90" s="628">
        <v>44926</v>
      </c>
    </row>
    <row r="92" spans="9:10">
      <c r="I92" s="903">
        <f>YEARFRAC(I89,I90+1,1)</f>
        <v>0.49589041095890413</v>
      </c>
      <c r="J92" s="903">
        <f>YEARFRAC(J89,J90+1,1)</f>
        <v>0.50410958904109593</v>
      </c>
    </row>
  </sheetData>
  <conditionalFormatting sqref="H61:DW61">
    <cfRule type="cellIs" dxfId="46" priority="36" stopIfTrue="1" operator="equal">
      <formula>"OK"</formula>
    </cfRule>
    <cfRule type="cellIs" dxfId="45" priority="37" stopIfTrue="1" operator="equal">
      <formula>"WRONG"</formula>
    </cfRule>
  </conditionalFormatting>
  <conditionalFormatting sqref="G61:DW61">
    <cfRule type="cellIs" dxfId="44" priority="38" stopIfTrue="1" operator="equal">
      <formula>"OK"</formula>
    </cfRule>
    <cfRule type="cellIs" dxfId="43" priority="39" stopIfTrue="1" operator="equal">
      <formula>"WRONG"</formula>
    </cfRule>
  </conditionalFormatting>
  <conditionalFormatting sqref="G60:DW60">
    <cfRule type="cellIs" dxfId="42" priority="34" stopIfTrue="1" operator="equal">
      <formula>"OK"</formula>
    </cfRule>
    <cfRule type="cellIs" dxfId="41" priority="35" stopIfTrue="1" operator="equal">
      <formula>"WRONG"</formula>
    </cfRule>
  </conditionalFormatting>
  <conditionalFormatting sqref="H60:V60 AB60:DW60">
    <cfRule type="cellIs" dxfId="40" priority="32" stopIfTrue="1" operator="equal">
      <formula>"OK"</formula>
    </cfRule>
    <cfRule type="cellIs" dxfId="39" priority="33" stopIfTrue="1" operator="equal">
      <formula>"WRONG"</formula>
    </cfRule>
  </conditionalFormatting>
  <conditionalFormatting sqref="W60:AA60">
    <cfRule type="cellIs" dxfId="38" priority="29" stopIfTrue="1" operator="equal">
      <formula>"OK"</formula>
    </cfRule>
    <cfRule type="cellIs" dxfId="37" priority="30" stopIfTrue="1" operator="equal">
      <formula>"WRONG"</formula>
    </cfRule>
  </conditionalFormatting>
  <conditionalFormatting sqref="G64:DW64">
    <cfRule type="cellIs" dxfId="36" priority="27" stopIfTrue="1" operator="equal">
      <formula>"OK"</formula>
    </cfRule>
    <cfRule type="cellIs" dxfId="35" priority="28" stopIfTrue="1" operator="equal">
      <formula>"WRONG"</formula>
    </cfRule>
  </conditionalFormatting>
  <conditionalFormatting sqref="L65:DW65">
    <cfRule type="cellIs" dxfId="34" priority="13" stopIfTrue="1" operator="equal">
      <formula>"OK"</formula>
    </cfRule>
    <cfRule type="cellIs" dxfId="33" priority="14" stopIfTrue="1" operator="equal">
      <formula>"WRONG"</formula>
    </cfRule>
  </conditionalFormatting>
  <conditionalFormatting sqref="L64:DW64">
    <cfRule type="cellIs" dxfId="32" priority="15" stopIfTrue="1" operator="equal">
      <formula>"OK"</formula>
    </cfRule>
    <cfRule type="cellIs" dxfId="31" priority="16" stopIfTrue="1" operator="equal">
      <formula>"WRONG"</formula>
    </cfRule>
  </conditionalFormatting>
  <conditionalFormatting sqref="K64">
    <cfRule type="cellIs" dxfId="30" priority="17" stopIfTrue="1" operator="equal">
      <formula>"OK"</formula>
    </cfRule>
    <cfRule type="cellIs" dxfId="29" priority="18" stopIfTrue="1" operator="equal">
      <formula>"WRONG"</formula>
    </cfRule>
  </conditionalFormatting>
  <conditionalFormatting sqref="G65:DW65">
    <cfRule type="cellIs" dxfId="28" priority="25" stopIfTrue="1" operator="equal">
      <formula>"OK"</formula>
    </cfRule>
    <cfRule type="cellIs" dxfId="27" priority="26" stopIfTrue="1" operator="equal">
      <formula>"WRONG"</formula>
    </cfRule>
  </conditionalFormatting>
  <conditionalFormatting sqref="H65">
    <cfRule type="cellIs" dxfId="26" priority="11" stopIfTrue="1" operator="equal">
      <formula>"OK"</formula>
    </cfRule>
    <cfRule type="cellIs" dxfId="25" priority="12" stopIfTrue="1" operator="equal">
      <formula>"WRONG"</formula>
    </cfRule>
  </conditionalFormatting>
  <conditionalFormatting sqref="I65">
    <cfRule type="cellIs" dxfId="24" priority="9" stopIfTrue="1" operator="equal">
      <formula>"OK"</formula>
    </cfRule>
    <cfRule type="cellIs" dxfId="23" priority="10" stopIfTrue="1" operator="equal">
      <formula>"WRONG"</formula>
    </cfRule>
  </conditionalFormatting>
  <conditionalFormatting sqref="J65">
    <cfRule type="cellIs" dxfId="22" priority="7" stopIfTrue="1" operator="equal">
      <formula>"OK"</formula>
    </cfRule>
    <cfRule type="cellIs" dxfId="21" priority="8" stopIfTrue="1" operator="equal">
      <formula>"WRONG"</formula>
    </cfRule>
  </conditionalFormatting>
  <conditionalFormatting sqref="K65">
    <cfRule type="cellIs" dxfId="20" priority="5" stopIfTrue="1" operator="equal">
      <formula>"OK"</formula>
    </cfRule>
    <cfRule type="cellIs" dxfId="19" priority="6" stopIfTrue="1" operator="equal">
      <formula>"WRONG"</formula>
    </cfRule>
  </conditionalFormatting>
  <conditionalFormatting sqref="H64">
    <cfRule type="cellIs" dxfId="18" priority="23" stopIfTrue="1" operator="equal">
      <formula>"OK"</formula>
    </cfRule>
    <cfRule type="cellIs" dxfId="17" priority="24" stopIfTrue="1" operator="equal">
      <formula>"WRONG"</formula>
    </cfRule>
  </conditionalFormatting>
  <conditionalFormatting sqref="I64">
    <cfRule type="cellIs" dxfId="16" priority="21" stopIfTrue="1" operator="equal">
      <formula>"OK"</formula>
    </cfRule>
    <cfRule type="cellIs" dxfId="15" priority="22" stopIfTrue="1" operator="equal">
      <formula>"WRONG"</formula>
    </cfRule>
  </conditionalFormatting>
  <conditionalFormatting sqref="J64">
    <cfRule type="cellIs" dxfId="14" priority="19" stopIfTrue="1" operator="equal">
      <formula>"OK"</formula>
    </cfRule>
    <cfRule type="cellIs" dxfId="13" priority="20" stopIfTrue="1" operator="equal">
      <formula>"WRONG"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99" id="{00000000-000E-0000-0C00-00006B070000}">
            <xm:f>G$7&gt;Inputs!$D$16</xm:f>
            <x14:dxf>
              <font>
                <color theme="0" tint="-0.14996795556505021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G5:DW44</xm:sqref>
        </x14:conditionalFormatting>
        <x14:conditionalFormatting xmlns:xm="http://schemas.microsoft.com/office/excel/2006/main">
          <x14:cfRule type="iconSet" priority="40" id="{BB88AA28-435E-4F43-85C2-B472CC8292E6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D58:E58</xm:sqref>
        </x14:conditionalFormatting>
        <x14:conditionalFormatting xmlns:xm="http://schemas.microsoft.com/office/excel/2006/main">
          <x14:cfRule type="iconSet" priority="41" id="{D48F4269-F177-408E-A423-EE6035C9A609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D62:E62</xm:sqref>
        </x14:conditionalFormatting>
        <x14:conditionalFormatting xmlns:xm="http://schemas.microsoft.com/office/excel/2006/main">
          <x14:cfRule type="iconSet" priority="42" id="{D3A4A7C3-3AD9-44EF-B1FC-7894AD37501D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D59:E59</xm:sqref>
        </x14:conditionalFormatting>
        <x14:conditionalFormatting xmlns:xm="http://schemas.microsoft.com/office/excel/2006/main">
          <x14:cfRule type="iconSet" priority="4" id="{6B5F56ED-B98C-4BC1-905E-A129410E0B91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A5</xm:sqref>
        </x14:conditionalFormatting>
        <x14:conditionalFormatting xmlns:xm="http://schemas.microsoft.com/office/excel/2006/main">
          <x14:cfRule type="iconSet" priority="3" id="{7992CCD2-3F35-441D-8C68-796A73BB7DA6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 A3</xm:sqref>
        </x14:conditionalFormatting>
        <x14:conditionalFormatting xmlns:xm="http://schemas.microsoft.com/office/excel/2006/main">
          <x14:cfRule type="iconSet" priority="1" id="{016FC0C4-75E5-40CE-B7AD-4B2988320029}">
            <x14:iconSet showValue="0" custom="1">
              <x14:cfvo type="percent">
                <xm:f>0</xm:f>
              </x14:cfvo>
              <x14:cfvo type="num">
                <xm:f>-Inputs!$L$465</xm:f>
              </x14:cfvo>
              <x14:cfvo type="num" gte="0">
                <xm:f>Inputs!$L$465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E13:E15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DF31-0D1B-4147-87C9-8A80A5BEE7A2}">
  <sheetPr codeName="Feuil3">
    <tabColor rgb="FF92D050"/>
    <pageSetUpPr fitToPage="1"/>
  </sheetPr>
  <dimension ref="A1:GS297"/>
  <sheetViews>
    <sheetView showGridLines="0" topLeftCell="A96" zoomScaleNormal="100" workbookViewId="0">
      <selection activeCell="D32" sqref="D32"/>
    </sheetView>
  </sheetViews>
  <sheetFormatPr defaultColWidth="11.28515625" defaultRowHeight="12.95" outlineLevelRow="2"/>
  <cols>
    <col min="1" max="1" width="37.28515625" style="1501" customWidth="1"/>
    <col min="2" max="2" width="19.5703125" style="1503" customWidth="1"/>
    <col min="3" max="3" width="52.7109375" style="1501" customWidth="1"/>
    <col min="4" max="4" width="25.42578125" style="1502" customWidth="1"/>
    <col min="5" max="5" width="0.140625" style="1505" customWidth="1"/>
    <col min="6" max="6" width="24.28515625" style="1504" customWidth="1"/>
    <col min="7" max="7" width="31.5703125" style="1504" customWidth="1"/>
    <col min="8" max="8" width="65.42578125" style="1503" customWidth="1"/>
    <col min="9" max="9" width="25.140625" style="1502" customWidth="1"/>
    <col min="10" max="10" width="17.5703125" style="1502" customWidth="1"/>
    <col min="11" max="11" width="14.5703125" style="1502" customWidth="1"/>
    <col min="12" max="30" width="10.85546875" style="1502" customWidth="1"/>
    <col min="31" max="45" width="11.28515625" style="1501" customWidth="1"/>
    <col min="46" max="93" width="11.28515625" style="1501"/>
    <col min="94" max="201" width="0" style="1501" hidden="1" customWidth="1"/>
    <col min="202" max="16384" width="11.28515625" style="1501"/>
  </cols>
  <sheetData>
    <row r="1" spans="1:11" ht="13.5" thickBot="1">
      <c r="A1" s="1698">
        <f ca="1">TODAY()</f>
        <v>46129</v>
      </c>
    </row>
    <row r="2" spans="1:11" s="1531" customFormat="1" ht="21.75" customHeight="1" thickBot="1">
      <c r="A2" s="1697"/>
      <c r="B2" s="1695"/>
      <c r="C2" s="2048" t="s">
        <v>1246</v>
      </c>
      <c r="D2" s="2049"/>
      <c r="E2" s="1696"/>
      <c r="F2" s="1696"/>
      <c r="G2" s="1696"/>
      <c r="H2" s="1695"/>
      <c r="I2" s="1502"/>
      <c r="J2" s="1502"/>
      <c r="K2" s="1502"/>
    </row>
    <row r="3" spans="1:11">
      <c r="D3" s="1504"/>
      <c r="E3" s="1583"/>
      <c r="H3" s="1501"/>
      <c r="I3" s="1504"/>
      <c r="J3" s="1504"/>
      <c r="K3" s="1504"/>
    </row>
    <row r="4" spans="1:11">
      <c r="D4" s="1504"/>
      <c r="E4" s="1583"/>
      <c r="H4" s="1501"/>
      <c r="I4" s="1694"/>
      <c r="J4" s="1504"/>
      <c r="K4" s="1504"/>
    </row>
    <row r="5" spans="1:11" s="1613" customFormat="1" ht="15.6">
      <c r="A5" s="1692" t="s">
        <v>1247</v>
      </c>
      <c r="B5" s="1693"/>
      <c r="C5" s="1692" t="s">
        <v>1248</v>
      </c>
      <c r="D5" s="1688"/>
      <c r="E5" s="1691"/>
      <c r="F5" s="1690"/>
      <c r="G5" s="1690"/>
      <c r="H5" s="1689"/>
      <c r="I5" s="1657" t="s">
        <v>1249</v>
      </c>
      <c r="J5" s="1688"/>
      <c r="K5" s="1688"/>
    </row>
    <row r="6" spans="1:11">
      <c r="D6" s="1543" t="s">
        <v>1250</v>
      </c>
      <c r="E6" s="1660"/>
      <c r="F6" s="1687" t="s">
        <v>1251</v>
      </c>
      <c r="G6" s="1687" t="s">
        <v>1252</v>
      </c>
      <c r="I6" s="1683"/>
      <c r="J6" s="1683"/>
      <c r="K6" s="1683"/>
    </row>
    <row r="7" spans="1:11">
      <c r="A7" s="1539" t="s">
        <v>1253</v>
      </c>
      <c r="B7" s="1684" t="s">
        <v>1254</v>
      </c>
      <c r="C7" s="1503" t="s">
        <v>200</v>
      </c>
      <c r="D7" s="1684" t="s">
        <v>1022</v>
      </c>
      <c r="E7" s="1660"/>
      <c r="F7" s="1538">
        <v>600</v>
      </c>
      <c r="G7" s="1679">
        <v>43414</v>
      </c>
      <c r="I7" s="1577"/>
      <c r="J7" s="1657" t="s">
        <v>1255</v>
      </c>
      <c r="K7" s="1683"/>
    </row>
    <row r="8" spans="1:11">
      <c r="A8" s="1539" t="s">
        <v>1256</v>
      </c>
      <c r="B8" s="1684" t="s">
        <v>1257</v>
      </c>
      <c r="C8" s="1503" t="s">
        <v>1006</v>
      </c>
      <c r="D8" s="1684" t="s">
        <v>1022</v>
      </c>
      <c r="E8" s="1660"/>
      <c r="F8" s="1538"/>
      <c r="G8" s="1679"/>
      <c r="I8" s="1686"/>
      <c r="J8" s="1657" t="s">
        <v>1258</v>
      </c>
      <c r="K8" s="1657"/>
    </row>
    <row r="9" spans="1:11">
      <c r="A9" s="1539" t="s">
        <v>1259</v>
      </c>
      <c r="B9" s="1684" t="s">
        <v>1260</v>
      </c>
      <c r="C9" s="1503" t="s">
        <v>1261</v>
      </c>
      <c r="D9" s="1684" t="s">
        <v>1022</v>
      </c>
      <c r="E9" s="1660"/>
      <c r="F9" s="1531"/>
      <c r="G9" s="1543"/>
      <c r="I9" s="1685"/>
      <c r="J9" s="1657" t="s">
        <v>1262</v>
      </c>
      <c r="K9" s="1657"/>
    </row>
    <row r="10" spans="1:11" ht="15.6" customHeight="1">
      <c r="A10" s="1539" t="s">
        <v>1263</v>
      </c>
      <c r="B10" s="1684"/>
      <c r="C10" s="1503"/>
      <c r="D10" s="1683"/>
      <c r="E10" s="1660"/>
      <c r="F10" s="1531"/>
      <c r="G10" s="1543"/>
      <c r="I10" s="1657"/>
      <c r="J10" s="1657"/>
      <c r="K10" s="1657"/>
    </row>
    <row r="11" spans="1:11">
      <c r="A11" s="1539" t="s">
        <v>1264</v>
      </c>
      <c r="B11" s="1682">
        <v>16.8</v>
      </c>
      <c r="C11" s="1503"/>
      <c r="D11" s="1657"/>
      <c r="E11" s="1660"/>
      <c r="F11" s="1543"/>
      <c r="G11" s="1543"/>
      <c r="I11" s="1536"/>
      <c r="J11" s="1501"/>
      <c r="K11" s="1657"/>
    </row>
    <row r="12" spans="1:11">
      <c r="A12" s="1539" t="s">
        <v>1265</v>
      </c>
      <c r="B12" s="1531" t="s">
        <v>143</v>
      </c>
      <c r="C12" s="1503"/>
      <c r="D12" s="1657"/>
      <c r="E12" s="1660"/>
      <c r="F12" s="1543"/>
      <c r="G12" s="1543"/>
      <c r="I12" s="1536"/>
      <c r="J12" s="1657"/>
      <c r="K12" s="1657"/>
    </row>
    <row r="13" spans="1:11">
      <c r="A13" s="1539"/>
      <c r="B13" s="1531"/>
      <c r="C13" s="1503"/>
      <c r="D13" s="1657"/>
      <c r="E13" s="1660"/>
      <c r="F13" s="1543"/>
      <c r="G13" s="1543"/>
      <c r="I13" s="1536"/>
      <c r="J13" s="1657"/>
      <c r="K13" s="1657"/>
    </row>
    <row r="14" spans="1:11" ht="15.6">
      <c r="A14" s="1506" t="s">
        <v>1266</v>
      </c>
      <c r="B14" s="1531"/>
      <c r="C14" s="1681" t="s">
        <v>1267</v>
      </c>
      <c r="D14" s="1657"/>
      <c r="E14" s="1678">
        <f>EDATE($E$16,-36)</f>
        <v>46387</v>
      </c>
      <c r="F14" s="1543"/>
      <c r="G14" s="1543"/>
      <c r="I14" s="1536"/>
      <c r="J14" s="1657"/>
      <c r="K14" s="1657"/>
    </row>
    <row r="15" spans="1:11" ht="15.6">
      <c r="A15" s="1539"/>
      <c r="B15" s="1531"/>
      <c r="C15" s="1503"/>
      <c r="D15" s="1657"/>
      <c r="E15" s="1666">
        <f>DATEDIF(B16,E16,"m")</f>
        <v>12</v>
      </c>
      <c r="F15" s="1543"/>
      <c r="G15" s="1543"/>
      <c r="I15" s="1680"/>
      <c r="J15" s="1638"/>
      <c r="K15" s="1657"/>
    </row>
    <row r="16" spans="1:11">
      <c r="A16" s="1604" t="s">
        <v>1268</v>
      </c>
      <c r="B16" s="1679">
        <v>47118</v>
      </c>
      <c r="C16" s="1503"/>
      <c r="D16" s="1657"/>
      <c r="E16" s="1678">
        <f>IF($E$23&lt;10,$B$16+365*1,IF(AND($E$23&gt;=10,$E$23&lt;30),$B$16+365*1.5,B16+365*2))</f>
        <v>47483</v>
      </c>
      <c r="F16" s="1543"/>
      <c r="G16" s="1543"/>
      <c r="H16" s="1677"/>
      <c r="I16" s="1501"/>
      <c r="J16" s="1501"/>
      <c r="K16" s="1674"/>
    </row>
    <row r="17" spans="1:201">
      <c r="A17" s="1604" t="s">
        <v>1269</v>
      </c>
      <c r="B17" s="1663">
        <v>0.25</v>
      </c>
      <c r="C17" s="1503" t="s">
        <v>1270</v>
      </c>
      <c r="D17" s="1514" t="e">
        <f ca="1">(SommeCouleur($J$35:$GS$297,$I$8,0,0)+SommeCouleur($J$35:$GS$297,$I$9,0,0))/1000</f>
        <v>#NAME?</v>
      </c>
      <c r="E17" s="1660"/>
      <c r="F17" s="1543"/>
      <c r="G17" s="1543"/>
      <c r="I17" s="1501"/>
      <c r="J17" s="1501"/>
      <c r="K17" s="1657"/>
      <c r="L17" s="1657"/>
      <c r="M17" s="1657"/>
      <c r="N17" s="1657"/>
      <c r="O17" s="1657"/>
      <c r="P17" s="1657"/>
      <c r="Q17" s="1657"/>
      <c r="R17" s="1657"/>
      <c r="S17" s="1657"/>
      <c r="T17" s="1657"/>
      <c r="U17" s="1657"/>
      <c r="V17" s="1657"/>
      <c r="W17" s="1657"/>
      <c r="X17" s="1657"/>
      <c r="Y17" s="1657"/>
      <c r="Z17" s="1657"/>
      <c r="AA17" s="1657"/>
      <c r="AB17" s="1657"/>
      <c r="AC17" s="1657"/>
      <c r="AD17" s="1657"/>
      <c r="GS17" s="1656"/>
    </row>
    <row r="18" spans="1:201">
      <c r="A18" s="1604" t="s">
        <v>1271</v>
      </c>
      <c r="B18" s="1514">
        <f>$B$17*$D$297</f>
        <v>5664.846979500001</v>
      </c>
      <c r="C18" s="1676" t="s">
        <v>1272</v>
      </c>
      <c r="D18" s="1538"/>
      <c r="E18" s="1660"/>
      <c r="F18" s="1675" t="s">
        <v>1273</v>
      </c>
      <c r="G18" s="1543"/>
      <c r="I18" s="1501"/>
      <c r="J18" s="1501"/>
      <c r="K18" s="1674"/>
      <c r="L18" s="1657"/>
      <c r="M18" s="1674"/>
      <c r="N18" s="1657"/>
      <c r="O18" s="1657"/>
      <c r="P18" s="1657"/>
      <c r="Q18" s="1657"/>
      <c r="R18" s="1657"/>
      <c r="S18" s="1657"/>
      <c r="T18" s="1657"/>
      <c r="U18" s="1657"/>
      <c r="V18" s="1657"/>
      <c r="W18" s="1657"/>
      <c r="X18" s="1657"/>
      <c r="Y18" s="1657"/>
      <c r="Z18" s="1657"/>
      <c r="AA18" s="1657"/>
      <c r="AB18" s="1657"/>
      <c r="AC18" s="1657"/>
      <c r="AD18" s="1657"/>
      <c r="GS18" s="1656"/>
    </row>
    <row r="19" spans="1:201">
      <c r="A19" s="1604" t="s">
        <v>1274</v>
      </c>
      <c r="B19" s="1538"/>
      <c r="C19" s="1503" t="s">
        <v>1275</v>
      </c>
      <c r="D19" s="1673" t="e">
        <f ca="1">IF(D17&gt;=D18,"ALERT","OK")</f>
        <v>#NAME?</v>
      </c>
      <c r="E19" s="1660"/>
      <c r="F19" s="1543"/>
      <c r="G19" s="1543"/>
      <c r="I19" s="1657"/>
      <c r="J19" s="1657"/>
      <c r="K19" s="1657"/>
      <c r="L19" s="1657"/>
      <c r="M19" s="1657"/>
      <c r="N19" s="1657"/>
      <c r="O19" s="1657"/>
      <c r="P19" s="1657"/>
      <c r="Q19" s="1657"/>
      <c r="R19" s="1657"/>
      <c r="S19" s="1657"/>
      <c r="T19" s="1657"/>
      <c r="U19" s="1657"/>
      <c r="V19" s="1657"/>
      <c r="W19" s="1657"/>
      <c r="X19" s="1657"/>
      <c r="Y19" s="1657"/>
      <c r="Z19" s="1657"/>
      <c r="AA19" s="1657"/>
      <c r="AB19" s="1657"/>
      <c r="AC19" s="1657"/>
      <c r="AD19" s="1657"/>
      <c r="GS19" s="1656"/>
    </row>
    <row r="20" spans="1:201" ht="13.5" thickBot="1">
      <c r="A20" s="1604" t="s">
        <v>1276</v>
      </c>
      <c r="B20" s="1514" t="e">
        <f ca="1">$D$17*1000</f>
        <v>#NAME?</v>
      </c>
      <c r="C20" s="1503"/>
      <c r="D20" s="1657"/>
      <c r="E20" s="1660"/>
      <c r="F20" s="1543"/>
      <c r="G20" s="1543"/>
      <c r="I20" s="1657"/>
      <c r="J20" s="1501"/>
      <c r="K20" s="1501"/>
      <c r="L20" s="1501"/>
      <c r="M20" s="1501"/>
      <c r="N20" s="1501"/>
      <c r="O20" s="1501"/>
      <c r="P20" s="1501"/>
      <c r="Q20" s="1501"/>
      <c r="R20" s="1501"/>
      <c r="S20" s="1501"/>
      <c r="T20" s="1501"/>
      <c r="U20" s="1501"/>
      <c r="V20" s="1501"/>
      <c r="W20" s="1501"/>
      <c r="X20" s="1501"/>
      <c r="Y20" s="1501"/>
      <c r="Z20" s="1501"/>
      <c r="AA20" s="1501"/>
      <c r="AB20" s="1501"/>
      <c r="AC20" s="1501"/>
      <c r="AD20" s="1501"/>
      <c r="GS20" s="1656"/>
    </row>
    <row r="21" spans="1:201" ht="13.5" thickBot="1">
      <c r="A21" s="1604" t="s">
        <v>1277</v>
      </c>
      <c r="B21" s="1514">
        <f>SUMPRODUCT(D$26:D$1048576,E$26:E$1048576)</f>
        <v>1275.4280000000001</v>
      </c>
      <c r="C21" s="1672" t="s">
        <v>1278</v>
      </c>
      <c r="D21" s="1657"/>
      <c r="E21" s="1660"/>
      <c r="F21" s="1543"/>
      <c r="G21" s="1543"/>
      <c r="I21" s="1657"/>
      <c r="J21" s="1657"/>
      <c r="K21" s="1657"/>
      <c r="L21" s="1657"/>
      <c r="M21" s="1657"/>
      <c r="N21" s="1657"/>
      <c r="O21" s="1657"/>
      <c r="P21" s="1657"/>
      <c r="Q21" s="1657"/>
      <c r="R21" s="1657"/>
      <c r="S21" s="1657"/>
      <c r="T21" s="1657"/>
      <c r="U21" s="1657"/>
      <c r="V21" s="1657"/>
      <c r="W21" s="1657"/>
      <c r="X21" s="1657"/>
      <c r="Y21" s="1657"/>
      <c r="Z21" s="1657"/>
      <c r="AA21" s="1657"/>
      <c r="AB21" s="1657"/>
      <c r="AC21" s="1657"/>
      <c r="AD21" s="1657"/>
      <c r="AE21" s="1657"/>
      <c r="AF21" s="1657"/>
      <c r="AG21" s="1657"/>
      <c r="AH21" s="1657"/>
      <c r="AI21" s="1657"/>
      <c r="AJ21" s="1657"/>
      <c r="AK21" s="1657"/>
      <c r="AL21" s="1657"/>
      <c r="AM21" s="1657"/>
      <c r="AN21" s="1657"/>
      <c r="AO21" s="1657"/>
      <c r="AP21" s="1657"/>
      <c r="AQ21" s="1657"/>
      <c r="AR21" s="1657"/>
      <c r="AS21" s="1657"/>
      <c r="AT21" s="1657"/>
      <c r="AU21" s="1657"/>
      <c r="AV21" s="1657"/>
      <c r="AW21" s="1657"/>
      <c r="AX21" s="1657"/>
      <c r="AY21" s="1657"/>
      <c r="AZ21" s="1657"/>
      <c r="BA21" s="1657"/>
      <c r="BB21" s="1657"/>
      <c r="BC21" s="1657"/>
      <c r="BD21" s="1657"/>
      <c r="BE21" s="1657"/>
      <c r="BF21" s="1657"/>
      <c r="BG21" s="1657"/>
      <c r="BH21" s="1657"/>
      <c r="BI21" s="1657"/>
      <c r="BJ21" s="1657"/>
      <c r="BK21" s="1657"/>
      <c r="BL21" s="1657"/>
      <c r="BM21" s="1657"/>
      <c r="BN21" s="1657"/>
      <c r="BO21" s="1657"/>
      <c r="BP21" s="1657"/>
      <c r="BQ21" s="1657"/>
      <c r="BR21" s="1657"/>
      <c r="BS21" s="1657"/>
      <c r="BT21" s="1657"/>
      <c r="BU21" s="1657"/>
      <c r="GS21" s="1656"/>
    </row>
    <row r="22" spans="1:201" ht="14.45" customHeight="1">
      <c r="A22" s="1604" t="s">
        <v>1279</v>
      </c>
      <c r="B22" s="1538">
        <f>100*B11</f>
        <v>1680</v>
      </c>
      <c r="C22" s="1671" t="s">
        <v>1280</v>
      </c>
      <c r="D22" s="1670" t="s">
        <v>1281</v>
      </c>
      <c r="E22" s="1669"/>
      <c r="F22" s="1668" t="s">
        <v>1282</v>
      </c>
      <c r="G22" s="1667">
        <v>5</v>
      </c>
      <c r="I22" s="1657"/>
      <c r="J22" s="1658"/>
      <c r="K22" s="1657"/>
      <c r="L22" s="1657"/>
      <c r="M22" s="1657"/>
      <c r="N22" s="1657"/>
      <c r="O22" s="1657"/>
      <c r="P22" s="1657"/>
      <c r="Q22" s="1657"/>
      <c r="R22" s="1657"/>
      <c r="S22" s="1657"/>
      <c r="T22" s="1657"/>
      <c r="U22" s="1657"/>
      <c r="V22" s="1657"/>
      <c r="W22" s="1657"/>
      <c r="X22" s="1657"/>
      <c r="Y22" s="1657"/>
      <c r="Z22" s="1657"/>
      <c r="AA22" s="1657"/>
      <c r="AB22" s="1657"/>
      <c r="AC22" s="1657"/>
      <c r="AD22" s="1657"/>
      <c r="GS22" s="1656"/>
    </row>
    <row r="23" spans="1:201" ht="14.45" customHeight="1">
      <c r="A23" s="1604" t="s">
        <v>1283</v>
      </c>
      <c r="B23" s="1663"/>
      <c r="C23" s="1662" t="s">
        <v>1284</v>
      </c>
      <c r="D23" s="1661">
        <v>4</v>
      </c>
      <c r="E23" s="1666">
        <f>IF(ISBLANK($D$23),$B$11/3,$D$23)</f>
        <v>4</v>
      </c>
      <c r="F23" s="1665" t="s">
        <v>1285</v>
      </c>
      <c r="G23" s="1664">
        <v>1</v>
      </c>
      <c r="I23" s="1657"/>
      <c r="J23" s="1657"/>
      <c r="K23" s="1657"/>
      <c r="L23" s="1657"/>
      <c r="M23" s="1657"/>
      <c r="N23" s="1658"/>
      <c r="O23" s="1657"/>
      <c r="P23" s="1657"/>
      <c r="Q23" s="1657"/>
      <c r="R23" s="1657"/>
      <c r="S23" s="1657"/>
      <c r="T23" s="1657"/>
      <c r="U23" s="1657"/>
      <c r="V23" s="1657"/>
      <c r="W23" s="1657"/>
      <c r="X23" s="1657"/>
      <c r="Y23" s="1657"/>
      <c r="Z23" s="1657"/>
      <c r="AA23" s="1657"/>
      <c r="AB23" s="1657"/>
      <c r="AC23" s="1657"/>
      <c r="AD23" s="1657"/>
      <c r="GS23" s="1656"/>
    </row>
    <row r="24" spans="1:201">
      <c r="A24" s="1604" t="s">
        <v>1286</v>
      </c>
      <c r="B24" s="1663"/>
      <c r="C24" s="1662" t="s">
        <v>1287</v>
      </c>
      <c r="D24" s="1661" t="s">
        <v>1288</v>
      </c>
      <c r="E24" s="1660"/>
      <c r="F24" s="1543"/>
      <c r="G24" s="1659"/>
      <c r="I24" s="1657"/>
      <c r="J24" s="1657"/>
      <c r="K24" s="1658"/>
      <c r="L24" s="1658"/>
      <c r="M24" s="1658"/>
      <c r="N24" s="1658"/>
      <c r="O24" s="1658"/>
      <c r="P24" s="1658"/>
      <c r="Q24" s="1658"/>
      <c r="R24" s="1657"/>
      <c r="S24" s="1657"/>
      <c r="T24" s="1657"/>
      <c r="U24" s="1657"/>
      <c r="V24" s="1657"/>
      <c r="W24" s="1657"/>
      <c r="X24" s="1657"/>
      <c r="Y24" s="1657"/>
      <c r="Z24" s="1657"/>
      <c r="AA24" s="1657"/>
      <c r="AB24" s="1657"/>
      <c r="AC24" s="1657"/>
      <c r="AD24" s="1657"/>
      <c r="GS24" s="1656"/>
    </row>
    <row r="25" spans="1:201" ht="13.5" thickBot="1">
      <c r="A25" s="1648"/>
      <c r="B25" s="1648"/>
      <c r="C25" s="1655" t="s">
        <v>1289</v>
      </c>
      <c r="D25" s="1654">
        <v>60</v>
      </c>
      <c r="E25" s="1653"/>
      <c r="F25" s="1652" t="s">
        <v>1290</v>
      </c>
      <c r="G25" s="1651">
        <v>3000</v>
      </c>
      <c r="H25" s="1650"/>
      <c r="I25" s="1649"/>
      <c r="J25" s="1649"/>
      <c r="K25" s="1649"/>
      <c r="L25" s="1649"/>
      <c r="M25" s="1649"/>
      <c r="N25" s="1649"/>
      <c r="O25" s="1649"/>
      <c r="P25" s="1649"/>
      <c r="Q25" s="1649"/>
      <c r="R25" s="1649"/>
      <c r="S25" s="1649"/>
      <c r="T25" s="1649"/>
      <c r="U25" s="1649"/>
      <c r="V25" s="1649"/>
      <c r="W25" s="1649"/>
      <c r="X25" s="1649"/>
      <c r="Y25" s="1649"/>
      <c r="Z25" s="1649"/>
      <c r="AA25" s="1649"/>
      <c r="AB25" s="1649"/>
      <c r="AC25" s="1649"/>
      <c r="AD25" s="1649"/>
      <c r="AE25" s="1648"/>
      <c r="AF25" s="1648"/>
      <c r="AG25" s="1648"/>
      <c r="AH25" s="1648"/>
      <c r="AI25" s="1648"/>
      <c r="AJ25" s="1648"/>
      <c r="AK25" s="1648"/>
      <c r="AL25" s="1648"/>
      <c r="AM25" s="1648"/>
      <c r="AN25" s="1648"/>
      <c r="AO25" s="1648"/>
      <c r="AP25" s="1648"/>
      <c r="AQ25" s="1648"/>
      <c r="AR25" s="1648"/>
      <c r="AS25" s="1648"/>
      <c r="AT25" s="1648"/>
      <c r="AU25" s="1648"/>
      <c r="AV25" s="1648"/>
      <c r="AW25" s="1648"/>
      <c r="AX25" s="1648"/>
      <c r="AZ25" s="1648"/>
      <c r="BA25" s="1648"/>
      <c r="BB25" s="1648"/>
      <c r="BC25" s="1648"/>
      <c r="BD25" s="1648"/>
      <c r="BE25" s="1648"/>
      <c r="BF25" s="1648"/>
      <c r="BG25" s="1648"/>
      <c r="BH25" s="1648"/>
      <c r="BI25" s="1648"/>
      <c r="BJ25" s="1648"/>
      <c r="BK25" s="1648"/>
      <c r="BL25" s="1648"/>
      <c r="BM25" s="1648"/>
      <c r="BN25" s="1648"/>
      <c r="BO25" s="1648"/>
      <c r="BP25" s="1648"/>
      <c r="BQ25" s="1648"/>
      <c r="BR25" s="1648"/>
      <c r="BS25" s="1648"/>
      <c r="BT25" s="1648"/>
      <c r="BU25" s="1648"/>
      <c r="BV25" s="1648"/>
      <c r="BW25" s="1648"/>
      <c r="BX25" s="1648"/>
      <c r="BY25" s="1648"/>
      <c r="BZ25" s="1648"/>
      <c r="CA25" s="1648"/>
      <c r="CB25" s="1648"/>
      <c r="CC25" s="1648"/>
      <c r="CD25" s="1648"/>
      <c r="CE25" s="1648"/>
      <c r="CF25" s="1648"/>
      <c r="CG25" s="1648"/>
      <c r="CH25" s="1648"/>
      <c r="CI25" s="1648"/>
      <c r="CJ25" s="1648"/>
      <c r="CK25" s="1648"/>
      <c r="CL25" s="1648"/>
      <c r="CM25" s="1648"/>
      <c r="CN25" s="1648"/>
      <c r="CO25" s="1648"/>
      <c r="CP25" s="1648"/>
      <c r="CQ25" s="1648"/>
      <c r="CR25" s="1648"/>
      <c r="CS25" s="1648"/>
      <c r="CT25" s="1648"/>
      <c r="CU25" s="1648"/>
      <c r="CV25" s="1648"/>
      <c r="CW25" s="1648"/>
      <c r="CX25" s="1648"/>
      <c r="CY25" s="1648"/>
      <c r="CZ25" s="1648"/>
      <c r="DA25" s="1648"/>
      <c r="DB25" s="1648"/>
      <c r="DC25" s="1648"/>
      <c r="DD25" s="1648"/>
      <c r="DE25" s="1648"/>
      <c r="DF25" s="1648"/>
      <c r="DG25" s="1648"/>
      <c r="DH25" s="1648"/>
      <c r="DI25" s="1648"/>
      <c r="DJ25" s="1648"/>
      <c r="DK25" s="1648"/>
      <c r="DL25" s="1648"/>
      <c r="DM25" s="1648"/>
      <c r="DN25" s="1648"/>
      <c r="DO25" s="1648"/>
      <c r="DP25" s="1648"/>
      <c r="DQ25" s="1648"/>
      <c r="DR25" s="1648"/>
      <c r="DS25" s="1648"/>
      <c r="DT25" s="1648"/>
      <c r="DU25" s="1648"/>
      <c r="DV25" s="1648"/>
      <c r="DW25" s="1648"/>
      <c r="DX25" s="1648"/>
      <c r="DY25" s="1648"/>
      <c r="DZ25" s="1648"/>
      <c r="EA25" s="1648"/>
      <c r="EB25" s="1648"/>
      <c r="EC25" s="1648"/>
      <c r="ED25" s="1648"/>
      <c r="EE25" s="1648"/>
      <c r="EF25" s="1648"/>
      <c r="EG25" s="1648"/>
      <c r="EH25" s="1648"/>
      <c r="EI25" s="1648"/>
      <c r="EJ25" s="1648"/>
      <c r="EK25" s="1648"/>
      <c r="EL25" s="1648"/>
      <c r="EM25" s="1648"/>
      <c r="EN25" s="1648"/>
      <c r="EO25" s="1648"/>
      <c r="EP25" s="1648"/>
      <c r="EQ25" s="1648"/>
      <c r="ER25" s="1648"/>
      <c r="ES25" s="1648"/>
      <c r="ET25" s="1648"/>
      <c r="EU25" s="1648"/>
      <c r="EV25" s="1648"/>
      <c r="EW25" s="1648"/>
      <c r="EX25" s="1648"/>
      <c r="EY25" s="1648"/>
      <c r="EZ25" s="1648"/>
      <c r="FA25" s="1648"/>
      <c r="FB25" s="1648"/>
      <c r="FC25" s="1648"/>
      <c r="FD25" s="1648"/>
      <c r="FE25" s="1648"/>
      <c r="FF25" s="1648"/>
      <c r="FG25" s="1648"/>
      <c r="FH25" s="1648"/>
      <c r="FI25" s="1648"/>
      <c r="FJ25" s="1648"/>
      <c r="FK25" s="1648"/>
      <c r="FL25" s="1648"/>
      <c r="FM25" s="1648"/>
      <c r="FN25" s="1648"/>
      <c r="FO25" s="1648"/>
      <c r="FP25" s="1648"/>
      <c r="FQ25" s="1648"/>
      <c r="FR25" s="1648"/>
      <c r="FS25" s="1648"/>
      <c r="FT25" s="1648"/>
      <c r="FU25" s="1648"/>
      <c r="FV25" s="1648"/>
      <c r="FW25" s="1648"/>
      <c r="FX25" s="1648"/>
      <c r="FY25" s="1648"/>
      <c r="FZ25" s="1648"/>
      <c r="GA25" s="1648"/>
      <c r="GB25" s="1648"/>
      <c r="GC25" s="1648"/>
      <c r="GD25" s="1648"/>
      <c r="GE25" s="1648"/>
      <c r="GF25" s="1648"/>
      <c r="GG25" s="1648"/>
      <c r="GH25" s="1648"/>
      <c r="GI25" s="1648"/>
      <c r="GJ25" s="1648"/>
      <c r="GK25" s="1648"/>
      <c r="GL25" s="1648"/>
      <c r="GM25" s="1648"/>
      <c r="GN25" s="1648"/>
      <c r="GO25" s="1648"/>
      <c r="GP25" s="1648"/>
      <c r="GQ25" s="1648"/>
      <c r="GR25" s="1648"/>
      <c r="GS25" s="1647"/>
    </row>
    <row r="26" spans="1:201">
      <c r="B26" s="1541"/>
    </row>
    <row r="27" spans="1:201" s="1613" customFormat="1" ht="19.899999999999999" customHeight="1">
      <c r="A27" s="1643" t="s">
        <v>1291</v>
      </c>
      <c r="B27" s="1645"/>
      <c r="E27" s="1646"/>
      <c r="F27" s="1644"/>
      <c r="G27" s="1644"/>
      <c r="H27" s="1645"/>
      <c r="I27" s="1643" t="s">
        <v>1292</v>
      </c>
      <c r="J27" s="1643"/>
      <c r="K27" s="1644"/>
      <c r="L27" s="1643"/>
      <c r="M27" s="1643"/>
      <c r="N27" s="1643"/>
      <c r="O27" s="1643"/>
      <c r="P27" s="1643"/>
      <c r="Q27" s="1643"/>
      <c r="R27" s="1643"/>
      <c r="S27" s="1643"/>
      <c r="T27" s="1643"/>
      <c r="U27" s="1643"/>
      <c r="V27" s="1643"/>
      <c r="W27" s="1643"/>
      <c r="X27" s="1643"/>
      <c r="Y27" s="1643"/>
      <c r="Z27" s="1643"/>
      <c r="AA27" s="1643"/>
      <c r="AB27" s="1643"/>
      <c r="AC27" s="1643"/>
      <c r="AD27" s="1643"/>
    </row>
    <row r="28" spans="1:201" ht="21">
      <c r="C28" s="1642"/>
      <c r="I28" s="1641" t="s">
        <v>1293</v>
      </c>
    </row>
    <row r="29" spans="1:201" ht="13.5" thickBot="1"/>
    <row r="30" spans="1:201" ht="48.6" customHeight="1" thickBot="1">
      <c r="A30" s="2042" t="str">
        <f>"SPV CAPEX (excl. VAT but incl WHT) in K"&amp;B12</f>
        <v>SPV CAPEX (excl. VAT but incl WHT) in KEUR</v>
      </c>
      <c r="B30" s="2043"/>
      <c r="C30" s="2043"/>
      <c r="D30" s="2043"/>
      <c r="E30" s="2043"/>
      <c r="F30" s="2043"/>
      <c r="G30" s="2044"/>
      <c r="I30" s="2045" t="str">
        <f>"AKUO CASH AT RISK UNTIL PROJECT FINANCE (excl. VAT but incl WHT) in"&amp;" "&amp;B12</f>
        <v>AKUO CASH AT RISK UNTIL PROJECT FINANCE (excl. VAT but incl WHT) in EUR</v>
      </c>
      <c r="J30" s="2046"/>
      <c r="K30" s="2046"/>
      <c r="L30" s="2046"/>
      <c r="M30" s="2046"/>
      <c r="N30" s="2046"/>
      <c r="O30" s="2046"/>
      <c r="P30" s="2046"/>
      <c r="Q30" s="2046"/>
      <c r="R30" s="2046"/>
      <c r="S30" s="2046"/>
      <c r="T30" s="2046"/>
      <c r="U30" s="2046"/>
      <c r="V30" s="2046"/>
      <c r="W30" s="2046"/>
      <c r="X30" s="2046"/>
      <c r="Y30" s="2046"/>
      <c r="Z30" s="2046"/>
      <c r="AA30" s="2046"/>
      <c r="AB30" s="2046"/>
      <c r="AC30" s="2046"/>
      <c r="AD30" s="2046"/>
      <c r="AE30" s="2046"/>
      <c r="AF30" s="2046"/>
      <c r="AG30" s="2046"/>
      <c r="AH30" s="2046"/>
      <c r="AI30" s="2046"/>
      <c r="AJ30" s="2046"/>
      <c r="AK30" s="2046"/>
      <c r="AL30" s="2046"/>
      <c r="AM30" s="2046"/>
      <c r="AN30" s="2046"/>
      <c r="AO30" s="2046"/>
      <c r="AP30" s="2046"/>
      <c r="AQ30" s="2046"/>
      <c r="AR30" s="2046"/>
      <c r="AS30" s="2046"/>
      <c r="AT30" s="2046"/>
      <c r="AU30" s="2046"/>
      <c r="AV30" s="2046"/>
      <c r="AW30" s="2046"/>
      <c r="AX30" s="2046"/>
      <c r="AY30" s="2046"/>
      <c r="AZ30" s="2046"/>
      <c r="BA30" s="2046"/>
      <c r="BB30" s="2046"/>
      <c r="BC30" s="2046"/>
      <c r="BD30" s="2046"/>
      <c r="BE30" s="2046"/>
      <c r="BF30" s="2046"/>
      <c r="BG30" s="2046"/>
      <c r="BH30" s="2046"/>
      <c r="BI30" s="2046"/>
      <c r="BJ30" s="2046"/>
      <c r="BK30" s="2046"/>
      <c r="BL30" s="2046"/>
      <c r="BM30" s="2046"/>
      <c r="BN30" s="2046"/>
      <c r="BO30" s="2046"/>
      <c r="BP30" s="2046"/>
      <c r="BQ30" s="2046"/>
      <c r="BR30" s="2046"/>
      <c r="BS30" s="2046"/>
      <c r="BT30" s="2046"/>
      <c r="BU30" s="2046"/>
      <c r="BV30" s="2046"/>
      <c r="BW30" s="2046"/>
      <c r="BX30" s="2046"/>
      <c r="BY30" s="2046"/>
      <c r="BZ30" s="2046"/>
      <c r="CA30" s="2046"/>
      <c r="CB30" s="2046"/>
      <c r="CC30" s="2046"/>
      <c r="CD30" s="2046"/>
      <c r="CE30" s="2046"/>
      <c r="CF30" s="2046"/>
      <c r="CG30" s="2046"/>
      <c r="CH30" s="2046"/>
      <c r="CI30" s="2046"/>
      <c r="CJ30" s="2046"/>
      <c r="CK30" s="2046"/>
      <c r="CL30" s="2046"/>
      <c r="CM30" s="2046"/>
      <c r="CN30" s="2046"/>
      <c r="CO30" s="2046"/>
      <c r="CP30" s="2046"/>
      <c r="CQ30" s="2046"/>
      <c r="CR30" s="2046"/>
      <c r="CS30" s="2046"/>
      <c r="CT30" s="2046"/>
      <c r="CU30" s="2046"/>
      <c r="CV30" s="2046"/>
      <c r="CW30" s="2046"/>
      <c r="CX30" s="2046"/>
      <c r="CY30" s="2046"/>
      <c r="CZ30" s="2046"/>
      <c r="DA30" s="2046"/>
      <c r="DB30" s="2046"/>
      <c r="DC30" s="2046"/>
      <c r="DD30" s="2046"/>
      <c r="DE30" s="2046"/>
      <c r="DF30" s="2046"/>
      <c r="DG30" s="2046"/>
      <c r="DH30" s="2046"/>
      <c r="DI30" s="2046"/>
      <c r="DJ30" s="2046"/>
      <c r="DK30" s="2046"/>
      <c r="DL30" s="2046"/>
      <c r="DM30" s="2046"/>
      <c r="DN30" s="2046"/>
      <c r="DO30" s="2046"/>
      <c r="DP30" s="2046"/>
      <c r="DQ30" s="2046"/>
      <c r="DR30" s="2046"/>
      <c r="DS30" s="2046"/>
      <c r="DT30" s="2046"/>
      <c r="DU30" s="2046"/>
      <c r="DV30" s="2046"/>
      <c r="DW30" s="2046"/>
      <c r="DX30" s="2046"/>
      <c r="DY30" s="2046"/>
      <c r="DZ30" s="2046"/>
      <c r="EA30" s="2046"/>
      <c r="EB30" s="2046"/>
      <c r="EC30" s="2046"/>
      <c r="ED30" s="2046"/>
      <c r="EE30" s="2046"/>
      <c r="EF30" s="2046"/>
      <c r="EG30" s="2046"/>
      <c r="EH30" s="2046"/>
      <c r="EI30" s="2046"/>
      <c r="EJ30" s="2046"/>
      <c r="EK30" s="2046"/>
      <c r="EL30" s="2046"/>
      <c r="EM30" s="2046"/>
      <c r="EN30" s="2046"/>
      <c r="EO30" s="2046"/>
      <c r="EP30" s="2046"/>
      <c r="EQ30" s="2046"/>
      <c r="ER30" s="2046"/>
      <c r="ES30" s="2046"/>
      <c r="ET30" s="2046"/>
      <c r="EU30" s="2046"/>
      <c r="EV30" s="2046"/>
      <c r="EW30" s="2046"/>
      <c r="EX30" s="2046"/>
      <c r="EY30" s="2046"/>
      <c r="EZ30" s="2046"/>
      <c r="FA30" s="2046"/>
      <c r="FB30" s="2046"/>
      <c r="FC30" s="2046"/>
      <c r="FD30" s="2046"/>
      <c r="FE30" s="2046"/>
      <c r="FF30" s="2046"/>
      <c r="FG30" s="2046"/>
      <c r="FH30" s="2046"/>
      <c r="FI30" s="2046"/>
      <c r="FJ30" s="2046"/>
      <c r="FK30" s="2046"/>
      <c r="FL30" s="2046"/>
      <c r="FM30" s="2046"/>
      <c r="FN30" s="2046"/>
      <c r="FO30" s="2046"/>
      <c r="FP30" s="2046"/>
      <c r="FQ30" s="2046"/>
      <c r="FR30" s="2046"/>
      <c r="FS30" s="2046"/>
      <c r="FT30" s="2046"/>
      <c r="FU30" s="2046"/>
      <c r="FV30" s="2046"/>
      <c r="FW30" s="2046"/>
      <c r="FX30" s="2046"/>
      <c r="FY30" s="2046"/>
      <c r="FZ30" s="2046"/>
      <c r="GA30" s="2046"/>
      <c r="GB30" s="2046"/>
      <c r="GC30" s="2046"/>
      <c r="GD30" s="2046"/>
      <c r="GE30" s="2046"/>
      <c r="GF30" s="2046"/>
      <c r="GG30" s="2046"/>
      <c r="GH30" s="2046"/>
      <c r="GI30" s="2046"/>
      <c r="GJ30" s="2046"/>
      <c r="GK30" s="2046"/>
      <c r="GL30" s="2046"/>
      <c r="GM30" s="2046"/>
      <c r="GN30" s="2046"/>
      <c r="GO30" s="2046"/>
      <c r="GP30" s="2046"/>
      <c r="GQ30" s="2046"/>
      <c r="GR30" s="2046"/>
      <c r="GS30" s="2047"/>
    </row>
    <row r="31" spans="1:201" s="1637" customFormat="1" ht="37.9" customHeight="1" thickBot="1">
      <c r="A31" s="1639" t="s">
        <v>1294</v>
      </c>
      <c r="B31" s="1639"/>
      <c r="C31" s="1639" t="s">
        <v>1295</v>
      </c>
      <c r="D31" s="1639" t="s">
        <v>1296</v>
      </c>
      <c r="E31" s="1639" t="s">
        <v>1297</v>
      </c>
      <c r="F31" s="1639" t="s">
        <v>1298</v>
      </c>
      <c r="G31" s="1639" t="s">
        <v>1299</v>
      </c>
      <c r="H31" s="1640" t="s">
        <v>257</v>
      </c>
      <c r="I31" s="1639" t="s">
        <v>1300</v>
      </c>
      <c r="J31" s="1638">
        <v>42005</v>
      </c>
      <c r="K31" s="1638">
        <v>42036</v>
      </c>
      <c r="L31" s="1638">
        <v>42064</v>
      </c>
      <c r="M31" s="1638">
        <v>42095</v>
      </c>
      <c r="N31" s="1638">
        <v>42125</v>
      </c>
      <c r="O31" s="1638">
        <v>42156</v>
      </c>
      <c r="P31" s="1638">
        <v>42186</v>
      </c>
      <c r="Q31" s="1638">
        <v>42217</v>
      </c>
      <c r="R31" s="1638">
        <v>42248</v>
      </c>
      <c r="S31" s="1638">
        <v>42278</v>
      </c>
      <c r="T31" s="1638">
        <v>42309</v>
      </c>
      <c r="U31" s="1638">
        <v>42339</v>
      </c>
      <c r="V31" s="1638">
        <v>42370</v>
      </c>
      <c r="W31" s="1638">
        <v>42401</v>
      </c>
      <c r="X31" s="1638">
        <v>42430</v>
      </c>
      <c r="Y31" s="1638">
        <v>42461</v>
      </c>
      <c r="Z31" s="1638">
        <v>42491</v>
      </c>
      <c r="AA31" s="1638">
        <v>42522</v>
      </c>
      <c r="AB31" s="1638">
        <v>42552</v>
      </c>
      <c r="AC31" s="1638">
        <v>42583</v>
      </c>
      <c r="AD31" s="1638">
        <v>42614</v>
      </c>
      <c r="AE31" s="1638">
        <v>42644</v>
      </c>
      <c r="AF31" s="1638">
        <v>42675</v>
      </c>
      <c r="AG31" s="1638">
        <v>42705</v>
      </c>
      <c r="AH31" s="1638">
        <v>42736</v>
      </c>
      <c r="AI31" s="1638">
        <v>42767</v>
      </c>
      <c r="AJ31" s="1638">
        <v>42795</v>
      </c>
      <c r="AK31" s="1638">
        <v>42826</v>
      </c>
      <c r="AL31" s="1638">
        <v>42856</v>
      </c>
      <c r="AM31" s="1638">
        <v>42887</v>
      </c>
      <c r="AN31" s="1638">
        <v>42917</v>
      </c>
      <c r="AO31" s="1638">
        <v>42948</v>
      </c>
      <c r="AP31" s="1638">
        <v>42979</v>
      </c>
      <c r="AQ31" s="1638">
        <v>43009</v>
      </c>
      <c r="AR31" s="1638">
        <v>43040</v>
      </c>
      <c r="AS31" s="1638">
        <v>43070</v>
      </c>
      <c r="AT31" s="1638">
        <v>43101</v>
      </c>
      <c r="AU31" s="1638">
        <v>43132</v>
      </c>
      <c r="AV31" s="1638">
        <v>43160</v>
      </c>
      <c r="AW31" s="1638">
        <v>43191</v>
      </c>
      <c r="AX31" s="1638">
        <v>43221</v>
      </c>
      <c r="AY31" s="1638">
        <v>43252</v>
      </c>
      <c r="AZ31" s="1638">
        <v>43282</v>
      </c>
      <c r="BA31" s="1638">
        <v>43313</v>
      </c>
      <c r="BB31" s="1638">
        <v>43344</v>
      </c>
      <c r="BC31" s="1638">
        <v>43374</v>
      </c>
      <c r="BD31" s="1638">
        <v>43405</v>
      </c>
      <c r="BE31" s="1638">
        <v>43435</v>
      </c>
      <c r="BF31" s="1638">
        <v>43466</v>
      </c>
      <c r="BG31" s="1638">
        <v>43497</v>
      </c>
      <c r="BH31" s="1638">
        <v>43525</v>
      </c>
      <c r="BI31" s="1638">
        <v>43556</v>
      </c>
      <c r="BJ31" s="1638">
        <v>43586</v>
      </c>
      <c r="BK31" s="1638">
        <v>43617</v>
      </c>
      <c r="BL31" s="1638">
        <v>43647</v>
      </c>
      <c r="BM31" s="1638">
        <v>43678</v>
      </c>
      <c r="BN31" s="1638">
        <v>43709</v>
      </c>
      <c r="BO31" s="1638">
        <v>43739</v>
      </c>
      <c r="BP31" s="1638">
        <v>43770</v>
      </c>
      <c r="BQ31" s="1638">
        <v>43800</v>
      </c>
      <c r="BR31" s="1638">
        <v>43831</v>
      </c>
      <c r="BS31" s="1638">
        <v>43862</v>
      </c>
      <c r="BT31" s="1638">
        <v>43891</v>
      </c>
      <c r="BU31" s="1638">
        <v>43922</v>
      </c>
      <c r="BV31" s="1638">
        <v>43952</v>
      </c>
      <c r="BW31" s="1638">
        <v>43983</v>
      </c>
      <c r="BX31" s="1638">
        <v>44013</v>
      </c>
      <c r="BY31" s="1638">
        <v>44044</v>
      </c>
      <c r="BZ31" s="1638">
        <v>44075</v>
      </c>
      <c r="CA31" s="1638">
        <v>44105</v>
      </c>
      <c r="CB31" s="1638">
        <v>44136</v>
      </c>
      <c r="CC31" s="1638">
        <v>44166</v>
      </c>
      <c r="CD31" s="1638">
        <v>44197</v>
      </c>
      <c r="CE31" s="1638">
        <v>44228</v>
      </c>
      <c r="CF31" s="1638">
        <v>44256</v>
      </c>
      <c r="CG31" s="1638">
        <v>44287</v>
      </c>
      <c r="CH31" s="1638">
        <v>44317</v>
      </c>
      <c r="CI31" s="1638">
        <v>44348</v>
      </c>
      <c r="CJ31" s="1638">
        <v>44378</v>
      </c>
      <c r="CK31" s="1638">
        <v>44409</v>
      </c>
      <c r="CL31" s="1638">
        <v>44440</v>
      </c>
      <c r="CM31" s="1638">
        <v>44470</v>
      </c>
      <c r="CN31" s="1638">
        <v>44501</v>
      </c>
      <c r="CO31" s="1638">
        <v>44531</v>
      </c>
      <c r="CP31" s="1638">
        <v>44562</v>
      </c>
      <c r="CQ31" s="1638">
        <v>44593</v>
      </c>
      <c r="CR31" s="1638">
        <v>44621</v>
      </c>
      <c r="CS31" s="1638">
        <v>44652</v>
      </c>
      <c r="CT31" s="1638">
        <v>44682</v>
      </c>
      <c r="CU31" s="1638">
        <v>44713</v>
      </c>
      <c r="CV31" s="1638">
        <v>44743</v>
      </c>
      <c r="CW31" s="1638">
        <v>44774</v>
      </c>
      <c r="CX31" s="1638">
        <v>44805</v>
      </c>
      <c r="CY31" s="1638">
        <v>44835</v>
      </c>
      <c r="CZ31" s="1638">
        <v>44866</v>
      </c>
      <c r="DA31" s="1638">
        <v>44896</v>
      </c>
      <c r="DB31" s="1638">
        <v>44927</v>
      </c>
      <c r="DC31" s="1638">
        <v>44958</v>
      </c>
      <c r="DD31" s="1638">
        <v>44986</v>
      </c>
      <c r="DE31" s="1638">
        <v>45017</v>
      </c>
      <c r="DF31" s="1638">
        <v>45047</v>
      </c>
      <c r="DG31" s="1638">
        <v>45078</v>
      </c>
      <c r="DH31" s="1638">
        <v>45108</v>
      </c>
      <c r="DI31" s="1638">
        <v>45139</v>
      </c>
      <c r="DJ31" s="1638">
        <v>45170</v>
      </c>
      <c r="DK31" s="1638">
        <v>45200</v>
      </c>
      <c r="DL31" s="1638">
        <v>45231</v>
      </c>
      <c r="DM31" s="1638">
        <v>45261</v>
      </c>
      <c r="DN31" s="1638">
        <v>45292</v>
      </c>
      <c r="DO31" s="1638">
        <v>45323</v>
      </c>
      <c r="DP31" s="1638">
        <v>45352</v>
      </c>
      <c r="DQ31" s="1638">
        <v>45383</v>
      </c>
      <c r="DR31" s="1638">
        <v>45413</v>
      </c>
      <c r="DS31" s="1638">
        <v>45444</v>
      </c>
      <c r="DT31" s="1638">
        <v>45474</v>
      </c>
      <c r="DU31" s="1638">
        <v>45505</v>
      </c>
      <c r="DV31" s="1638">
        <v>45536</v>
      </c>
      <c r="DW31" s="1638">
        <v>45566</v>
      </c>
      <c r="DX31" s="1638">
        <v>45597</v>
      </c>
      <c r="DY31" s="1638">
        <v>45627</v>
      </c>
      <c r="DZ31" s="1638">
        <v>45658</v>
      </c>
      <c r="EA31" s="1638">
        <v>45689</v>
      </c>
      <c r="EB31" s="1638">
        <v>45717</v>
      </c>
      <c r="EC31" s="1638">
        <v>45748</v>
      </c>
      <c r="ED31" s="1638">
        <v>45778</v>
      </c>
      <c r="EE31" s="1638">
        <v>45809</v>
      </c>
      <c r="EF31" s="1638">
        <v>45839</v>
      </c>
      <c r="EG31" s="1638">
        <v>45870</v>
      </c>
      <c r="EH31" s="1638">
        <v>45901</v>
      </c>
      <c r="EI31" s="1638">
        <v>45931</v>
      </c>
      <c r="EJ31" s="1638">
        <v>45962</v>
      </c>
      <c r="EK31" s="1638">
        <v>45992</v>
      </c>
      <c r="EL31" s="1638">
        <v>46023</v>
      </c>
      <c r="EM31" s="1638">
        <v>46054</v>
      </c>
      <c r="EN31" s="1638">
        <v>46082</v>
      </c>
      <c r="EO31" s="1638">
        <v>46113</v>
      </c>
      <c r="EP31" s="1638">
        <v>46143</v>
      </c>
      <c r="EQ31" s="1638">
        <v>46174</v>
      </c>
      <c r="ER31" s="1638">
        <v>46204</v>
      </c>
      <c r="ES31" s="1638">
        <v>46235</v>
      </c>
      <c r="ET31" s="1638">
        <v>46266</v>
      </c>
      <c r="EU31" s="1638">
        <v>46296</v>
      </c>
      <c r="EV31" s="1638">
        <v>46327</v>
      </c>
      <c r="EW31" s="1638">
        <v>46357</v>
      </c>
      <c r="EX31" s="1638">
        <v>46388</v>
      </c>
      <c r="EY31" s="1638">
        <v>46419</v>
      </c>
      <c r="EZ31" s="1638">
        <v>46447</v>
      </c>
      <c r="FA31" s="1638">
        <v>46478</v>
      </c>
      <c r="FB31" s="1638">
        <v>46508</v>
      </c>
      <c r="FC31" s="1638">
        <v>46539</v>
      </c>
      <c r="FD31" s="1638">
        <v>46569</v>
      </c>
      <c r="FE31" s="1638">
        <v>46600</v>
      </c>
      <c r="FF31" s="1638">
        <v>46631</v>
      </c>
      <c r="FG31" s="1638">
        <v>46661</v>
      </c>
      <c r="FH31" s="1638">
        <v>46692</v>
      </c>
      <c r="FI31" s="1638">
        <v>46722</v>
      </c>
      <c r="FJ31" s="1638">
        <v>46753</v>
      </c>
      <c r="FK31" s="1638">
        <v>46784</v>
      </c>
      <c r="FL31" s="1638">
        <v>46813</v>
      </c>
      <c r="FM31" s="1638">
        <v>46844</v>
      </c>
      <c r="FN31" s="1638">
        <v>46874</v>
      </c>
      <c r="FO31" s="1638">
        <v>46905</v>
      </c>
      <c r="FP31" s="1638">
        <v>46935</v>
      </c>
      <c r="FQ31" s="1638">
        <v>46966</v>
      </c>
      <c r="FR31" s="1638">
        <v>46997</v>
      </c>
      <c r="FS31" s="1638">
        <v>47027</v>
      </c>
      <c r="FT31" s="1638">
        <v>47058</v>
      </c>
      <c r="FU31" s="1638">
        <v>47088</v>
      </c>
      <c r="FV31" s="1638">
        <v>47119</v>
      </c>
      <c r="FW31" s="1638">
        <v>47150</v>
      </c>
      <c r="FX31" s="1638">
        <v>47178</v>
      </c>
      <c r="FY31" s="1638">
        <v>47209</v>
      </c>
      <c r="FZ31" s="1638">
        <v>47239</v>
      </c>
      <c r="GA31" s="1638">
        <v>47270</v>
      </c>
      <c r="GB31" s="1638">
        <v>47300</v>
      </c>
      <c r="GC31" s="1638">
        <v>47331</v>
      </c>
      <c r="GD31" s="1638">
        <v>47362</v>
      </c>
      <c r="GE31" s="1638">
        <v>47392</v>
      </c>
      <c r="GF31" s="1638">
        <v>47423</v>
      </c>
      <c r="GG31" s="1638">
        <v>47453</v>
      </c>
      <c r="GH31" s="1638">
        <v>47484</v>
      </c>
      <c r="GI31" s="1638">
        <v>47515</v>
      </c>
      <c r="GJ31" s="1638">
        <v>47543</v>
      </c>
      <c r="GK31" s="1638">
        <v>47574</v>
      </c>
      <c r="GL31" s="1638">
        <v>47604</v>
      </c>
      <c r="GM31" s="1638">
        <v>47635</v>
      </c>
      <c r="GN31" s="1638">
        <v>47665</v>
      </c>
      <c r="GO31" s="1638">
        <v>47696</v>
      </c>
      <c r="GP31" s="1638">
        <v>47727</v>
      </c>
      <c r="GQ31" s="1638">
        <v>47757</v>
      </c>
      <c r="GR31" s="1638">
        <v>47788</v>
      </c>
      <c r="GS31" s="1638">
        <v>47818</v>
      </c>
    </row>
    <row r="32" spans="1:201" s="1518" customFormat="1" ht="13.5" thickBot="1">
      <c r="B32" s="1523"/>
      <c r="D32" s="1519">
        <f>D297</f>
        <v>22659.387918000004</v>
      </c>
      <c r="E32" s="1521"/>
      <c r="F32" s="1520"/>
      <c r="G32" s="1520"/>
      <c r="I32" s="1519"/>
      <c r="J32" s="1519"/>
      <c r="K32" s="1519"/>
      <c r="L32" s="1519"/>
      <c r="M32" s="1519"/>
      <c r="N32" s="1519"/>
      <c r="O32" s="1519"/>
      <c r="P32" s="1519"/>
      <c r="Q32" s="1519"/>
      <c r="R32" s="1519"/>
      <c r="S32" s="1519"/>
      <c r="T32" s="1519"/>
      <c r="U32" s="1519"/>
      <c r="V32" s="1519"/>
      <c r="W32" s="1519"/>
      <c r="X32" s="1519"/>
      <c r="Y32" s="1519"/>
      <c r="Z32" s="1519"/>
      <c r="AA32" s="1519"/>
      <c r="AB32" s="1519"/>
      <c r="AC32" s="1519"/>
      <c r="AD32" s="1519"/>
    </row>
    <row r="33" spans="1:201" s="1613" customFormat="1" ht="23.45">
      <c r="A33" s="1636"/>
      <c r="B33" s="1619" t="s">
        <v>1301</v>
      </c>
      <c r="D33" s="1614">
        <f>D32/B11</f>
        <v>1348.773090357143</v>
      </c>
      <c r="E33" s="1617"/>
      <c r="F33" s="1616"/>
      <c r="G33" s="1616"/>
      <c r="H33" s="1635"/>
      <c r="I33" s="1614"/>
      <c r="J33" s="1614"/>
      <c r="K33" s="1614"/>
      <c r="L33" s="1614"/>
      <c r="M33" s="1614"/>
      <c r="N33" s="1614"/>
      <c r="O33" s="1614"/>
      <c r="P33" s="1614"/>
      <c r="Q33" s="1614"/>
      <c r="R33" s="1614"/>
      <c r="S33" s="1614"/>
      <c r="T33" s="1614"/>
      <c r="U33" s="1614"/>
      <c r="V33" s="1614"/>
      <c r="W33" s="1614"/>
      <c r="X33" s="1614"/>
      <c r="Y33" s="1614"/>
      <c r="Z33" s="1614"/>
      <c r="AA33" s="1614"/>
      <c r="AB33" s="1614"/>
      <c r="AC33" s="1614"/>
      <c r="AD33" s="1614"/>
    </row>
    <row r="34" spans="1:201" s="1539" customFormat="1">
      <c r="B34" s="1612"/>
      <c r="D34" s="1570"/>
      <c r="E34" s="1634"/>
      <c r="F34" s="1570"/>
      <c r="G34" s="1570"/>
      <c r="H34" s="1633"/>
      <c r="I34" s="1570"/>
      <c r="J34" s="1570"/>
      <c r="K34" s="1570"/>
      <c r="L34" s="1570"/>
      <c r="M34" s="1570"/>
      <c r="N34" s="1570"/>
      <c r="O34" s="1570"/>
      <c r="P34" s="1570"/>
      <c r="Q34" s="1570"/>
      <c r="R34" s="1570"/>
      <c r="S34" s="1570"/>
      <c r="T34" s="1570"/>
      <c r="U34" s="1570"/>
      <c r="V34" s="1570"/>
      <c r="W34" s="1570"/>
      <c r="X34" s="1570"/>
      <c r="Y34" s="1570"/>
      <c r="Z34" s="1570"/>
      <c r="AA34" s="1570"/>
      <c r="AB34" s="1570"/>
      <c r="AC34" s="1570"/>
      <c r="AD34" s="1570"/>
      <c r="AE34" s="1632"/>
      <c r="AF34" s="1632"/>
      <c r="AG34" s="1632"/>
      <c r="AH34" s="1632"/>
      <c r="AI34" s="1632"/>
      <c r="AJ34" s="1632"/>
      <c r="AK34" s="1632"/>
      <c r="AL34" s="1632"/>
      <c r="AM34" s="1632"/>
      <c r="AN34" s="1632"/>
      <c r="AO34" s="1632"/>
      <c r="AP34" s="1632"/>
      <c r="AQ34" s="1632"/>
      <c r="AR34" s="1632"/>
      <c r="AS34" s="1632"/>
      <c r="AT34" s="1632"/>
      <c r="AU34" s="1632"/>
      <c r="AV34" s="1632"/>
      <c r="AW34" s="1632"/>
      <c r="AX34" s="1632"/>
      <c r="AY34" s="1632"/>
      <c r="AZ34" s="1632"/>
      <c r="BA34" s="1632"/>
      <c r="BB34" s="1632"/>
      <c r="BC34" s="1632"/>
      <c r="BD34" s="1632"/>
      <c r="BE34" s="1632"/>
      <c r="BF34" s="1632"/>
      <c r="BG34" s="1632"/>
      <c r="BH34" s="1632"/>
      <c r="BI34" s="1632"/>
      <c r="BJ34" s="1632"/>
      <c r="BK34" s="1632"/>
      <c r="BL34" s="1632"/>
      <c r="BM34" s="1632"/>
      <c r="BN34" s="1632"/>
    </row>
    <row r="35" spans="1:201" s="1524" customFormat="1" ht="14.45">
      <c r="A35" s="1529" t="s">
        <v>366</v>
      </c>
      <c r="B35" s="1530"/>
      <c r="C35" s="1529" t="s">
        <v>1302</v>
      </c>
      <c r="D35" s="1528">
        <f>+SUM(D39,D45,D51,D56,D67,D72,D77,D90,D95,D101)</f>
        <v>976.4</v>
      </c>
      <c r="E35" s="1527"/>
      <c r="F35" s="1525"/>
      <c r="G35" s="1525"/>
      <c r="H35" s="1526"/>
      <c r="I35" s="1525">
        <f t="shared" ref="I35:AN35" si="0">+SUM(I39,I45,I51,I56,I67,I72,I77,I90,I95,I101)</f>
        <v>698</v>
      </c>
      <c r="J35" s="1525">
        <f t="shared" si="0"/>
        <v>0</v>
      </c>
      <c r="K35" s="1525">
        <f t="shared" si="0"/>
        <v>0</v>
      </c>
      <c r="L35" s="1525">
        <f t="shared" si="0"/>
        <v>0</v>
      </c>
      <c r="M35" s="1525">
        <f t="shared" si="0"/>
        <v>0</v>
      </c>
      <c r="N35" s="1525">
        <f t="shared" si="0"/>
        <v>0</v>
      </c>
      <c r="O35" s="1525">
        <f t="shared" si="0"/>
        <v>0</v>
      </c>
      <c r="P35" s="1525">
        <f t="shared" si="0"/>
        <v>0</v>
      </c>
      <c r="Q35" s="1525">
        <f t="shared" si="0"/>
        <v>0</v>
      </c>
      <c r="R35" s="1525">
        <f t="shared" si="0"/>
        <v>0</v>
      </c>
      <c r="S35" s="1525">
        <f t="shared" si="0"/>
        <v>0</v>
      </c>
      <c r="T35" s="1525">
        <f t="shared" si="0"/>
        <v>0</v>
      </c>
      <c r="U35" s="1525">
        <f t="shared" si="0"/>
        <v>0</v>
      </c>
      <c r="V35" s="1525">
        <f t="shared" si="0"/>
        <v>0</v>
      </c>
      <c r="W35" s="1525">
        <f t="shared" si="0"/>
        <v>0</v>
      </c>
      <c r="X35" s="1525">
        <f t="shared" si="0"/>
        <v>0</v>
      </c>
      <c r="Y35" s="1525">
        <f t="shared" si="0"/>
        <v>0</v>
      </c>
      <c r="Z35" s="1525">
        <f t="shared" si="0"/>
        <v>0</v>
      </c>
      <c r="AA35" s="1525">
        <f t="shared" si="0"/>
        <v>0</v>
      </c>
      <c r="AB35" s="1525">
        <f t="shared" si="0"/>
        <v>0</v>
      </c>
      <c r="AC35" s="1525">
        <f t="shared" si="0"/>
        <v>0</v>
      </c>
      <c r="AD35" s="1525">
        <f t="shared" si="0"/>
        <v>0</v>
      </c>
      <c r="AE35" s="1525">
        <f t="shared" si="0"/>
        <v>0</v>
      </c>
      <c r="AF35" s="1525">
        <f t="shared" si="0"/>
        <v>0</v>
      </c>
      <c r="AG35" s="1525">
        <f t="shared" si="0"/>
        <v>0</v>
      </c>
      <c r="AH35" s="1525">
        <f t="shared" si="0"/>
        <v>0</v>
      </c>
      <c r="AI35" s="1525">
        <f t="shared" si="0"/>
        <v>0</v>
      </c>
      <c r="AJ35" s="1525">
        <f t="shared" si="0"/>
        <v>0</v>
      </c>
      <c r="AK35" s="1525">
        <f t="shared" si="0"/>
        <v>0</v>
      </c>
      <c r="AL35" s="1525">
        <f t="shared" si="0"/>
        <v>0</v>
      </c>
      <c r="AM35" s="1525">
        <f t="shared" si="0"/>
        <v>0</v>
      </c>
      <c r="AN35" s="1525">
        <f t="shared" si="0"/>
        <v>0</v>
      </c>
      <c r="AO35" s="1525">
        <f t="shared" ref="AO35:BT35" si="1">+SUM(AO39,AO45,AO51,AO56,AO67,AO72,AO77,AO90,AO95,AO101)</f>
        <v>0</v>
      </c>
      <c r="AP35" s="1525">
        <f t="shared" si="1"/>
        <v>0</v>
      </c>
      <c r="AQ35" s="1525">
        <f t="shared" si="1"/>
        <v>0</v>
      </c>
      <c r="AR35" s="1525">
        <f t="shared" si="1"/>
        <v>5.6000000000000014</v>
      </c>
      <c r="AS35" s="1525">
        <f t="shared" si="1"/>
        <v>10.850000000000001</v>
      </c>
      <c r="AT35" s="1525">
        <f t="shared" si="1"/>
        <v>5.6000000000000014</v>
      </c>
      <c r="AU35" s="1525">
        <f t="shared" si="1"/>
        <v>10.850000000000001</v>
      </c>
      <c r="AV35" s="1525">
        <f t="shared" si="1"/>
        <v>5.6000000000000014</v>
      </c>
      <c r="AW35" s="1525">
        <f t="shared" si="1"/>
        <v>55.25</v>
      </c>
      <c r="AX35" s="1525">
        <f t="shared" si="1"/>
        <v>50</v>
      </c>
      <c r="AY35" s="1525">
        <f t="shared" si="1"/>
        <v>33.25</v>
      </c>
      <c r="AZ35" s="1525">
        <f t="shared" si="1"/>
        <v>28</v>
      </c>
      <c r="BA35" s="1525">
        <f t="shared" si="1"/>
        <v>33.25</v>
      </c>
      <c r="BB35" s="1525">
        <f t="shared" si="1"/>
        <v>32</v>
      </c>
      <c r="BC35" s="1525">
        <f t="shared" si="1"/>
        <v>42.5</v>
      </c>
      <c r="BD35" s="1525">
        <f t="shared" si="1"/>
        <v>28</v>
      </c>
      <c r="BE35" s="1525">
        <f t="shared" si="1"/>
        <v>37.25</v>
      </c>
      <c r="BF35" s="1525">
        <f t="shared" si="1"/>
        <v>32</v>
      </c>
      <c r="BG35" s="1525">
        <f t="shared" si="1"/>
        <v>56.75</v>
      </c>
      <c r="BH35" s="1525">
        <f t="shared" si="1"/>
        <v>44</v>
      </c>
      <c r="BI35" s="1525">
        <f t="shared" si="1"/>
        <v>38.75</v>
      </c>
      <c r="BJ35" s="1525">
        <f t="shared" si="1"/>
        <v>16</v>
      </c>
      <c r="BK35" s="1525">
        <f t="shared" si="1"/>
        <v>81.25</v>
      </c>
      <c r="BL35" s="1525">
        <f t="shared" si="1"/>
        <v>0</v>
      </c>
      <c r="BM35" s="1525">
        <f t="shared" si="1"/>
        <v>5.25</v>
      </c>
      <c r="BN35" s="1525">
        <f t="shared" si="1"/>
        <v>4</v>
      </c>
      <c r="BO35" s="1525">
        <f t="shared" si="1"/>
        <v>10.5</v>
      </c>
      <c r="BP35" s="1525">
        <f t="shared" si="1"/>
        <v>0</v>
      </c>
      <c r="BQ35" s="1525">
        <f t="shared" si="1"/>
        <v>5.25</v>
      </c>
      <c r="BR35" s="1525">
        <f t="shared" si="1"/>
        <v>0</v>
      </c>
      <c r="BS35" s="1525">
        <f t="shared" si="1"/>
        <v>5.25</v>
      </c>
      <c r="BT35" s="1525">
        <f t="shared" si="1"/>
        <v>0</v>
      </c>
      <c r="BU35" s="1525">
        <f t="shared" ref="BU35:CZ35" si="2">+SUM(BU39,BU45,BU51,BU56,BU67,BU72,BU77,BU90,BU95,BU101)</f>
        <v>5.25</v>
      </c>
      <c r="BV35" s="1525">
        <f t="shared" si="2"/>
        <v>0</v>
      </c>
      <c r="BW35" s="1525">
        <f t="shared" si="2"/>
        <v>5.25</v>
      </c>
      <c r="BX35" s="1525">
        <f t="shared" si="2"/>
        <v>0</v>
      </c>
      <c r="BY35" s="1525">
        <f t="shared" si="2"/>
        <v>5.25</v>
      </c>
      <c r="BZ35" s="1525">
        <f t="shared" si="2"/>
        <v>0</v>
      </c>
      <c r="CA35" s="1525">
        <f t="shared" si="2"/>
        <v>5.25</v>
      </c>
      <c r="CB35" s="1525">
        <f t="shared" si="2"/>
        <v>0</v>
      </c>
      <c r="CC35" s="1525">
        <f t="shared" si="2"/>
        <v>0</v>
      </c>
      <c r="CD35" s="1525">
        <f t="shared" si="2"/>
        <v>0</v>
      </c>
      <c r="CE35" s="1525">
        <f t="shared" si="2"/>
        <v>0</v>
      </c>
      <c r="CF35" s="1525">
        <f t="shared" si="2"/>
        <v>0</v>
      </c>
      <c r="CG35" s="1525">
        <f t="shared" si="2"/>
        <v>0</v>
      </c>
      <c r="CH35" s="1525">
        <f t="shared" si="2"/>
        <v>0</v>
      </c>
      <c r="CI35" s="1525">
        <f t="shared" si="2"/>
        <v>0</v>
      </c>
      <c r="CJ35" s="1525">
        <f t="shared" si="2"/>
        <v>0</v>
      </c>
      <c r="CK35" s="1525">
        <f t="shared" si="2"/>
        <v>0</v>
      </c>
      <c r="CL35" s="1525">
        <f t="shared" si="2"/>
        <v>0</v>
      </c>
      <c r="CM35" s="1525">
        <f t="shared" si="2"/>
        <v>0</v>
      </c>
      <c r="CN35" s="1525">
        <f t="shared" si="2"/>
        <v>0</v>
      </c>
      <c r="CO35" s="1525">
        <f t="shared" si="2"/>
        <v>0</v>
      </c>
      <c r="CP35" s="1525">
        <f t="shared" si="2"/>
        <v>0</v>
      </c>
      <c r="CQ35" s="1525">
        <f t="shared" si="2"/>
        <v>0</v>
      </c>
      <c r="CR35" s="1525">
        <f t="shared" si="2"/>
        <v>0</v>
      </c>
      <c r="CS35" s="1525">
        <f t="shared" si="2"/>
        <v>0</v>
      </c>
      <c r="CT35" s="1525">
        <f t="shared" si="2"/>
        <v>0</v>
      </c>
      <c r="CU35" s="1525">
        <f t="shared" si="2"/>
        <v>0</v>
      </c>
      <c r="CV35" s="1525">
        <f t="shared" si="2"/>
        <v>0</v>
      </c>
      <c r="CW35" s="1525">
        <f t="shared" si="2"/>
        <v>0</v>
      </c>
      <c r="CX35" s="1525">
        <f t="shared" si="2"/>
        <v>0</v>
      </c>
      <c r="CY35" s="1525">
        <f t="shared" si="2"/>
        <v>0</v>
      </c>
      <c r="CZ35" s="1525">
        <f t="shared" si="2"/>
        <v>0</v>
      </c>
      <c r="DA35" s="1525">
        <f t="shared" ref="DA35:EF35" si="3">+SUM(DA39,DA45,DA51,DA56,DA67,DA72,DA77,DA90,DA95,DA101)</f>
        <v>0</v>
      </c>
      <c r="DB35" s="1525">
        <f t="shared" si="3"/>
        <v>0</v>
      </c>
      <c r="DC35" s="1525">
        <f t="shared" si="3"/>
        <v>0</v>
      </c>
      <c r="DD35" s="1525">
        <f t="shared" si="3"/>
        <v>0</v>
      </c>
      <c r="DE35" s="1525">
        <f t="shared" si="3"/>
        <v>0</v>
      </c>
      <c r="DF35" s="1525">
        <f t="shared" si="3"/>
        <v>0</v>
      </c>
      <c r="DG35" s="1525">
        <f t="shared" si="3"/>
        <v>0</v>
      </c>
      <c r="DH35" s="1525">
        <f t="shared" si="3"/>
        <v>0</v>
      </c>
      <c r="DI35" s="1525">
        <f t="shared" si="3"/>
        <v>0</v>
      </c>
      <c r="DJ35" s="1525">
        <f t="shared" si="3"/>
        <v>0</v>
      </c>
      <c r="DK35" s="1525">
        <f t="shared" si="3"/>
        <v>0</v>
      </c>
      <c r="DL35" s="1525">
        <f t="shared" si="3"/>
        <v>0</v>
      </c>
      <c r="DM35" s="1525">
        <f t="shared" si="3"/>
        <v>0</v>
      </c>
      <c r="DN35" s="1525">
        <f t="shared" si="3"/>
        <v>0</v>
      </c>
      <c r="DO35" s="1525">
        <f t="shared" si="3"/>
        <v>0</v>
      </c>
      <c r="DP35" s="1525">
        <f t="shared" si="3"/>
        <v>0</v>
      </c>
      <c r="DQ35" s="1525">
        <f t="shared" si="3"/>
        <v>0</v>
      </c>
      <c r="DR35" s="1525">
        <f t="shared" si="3"/>
        <v>0</v>
      </c>
      <c r="DS35" s="1525">
        <f t="shared" si="3"/>
        <v>0</v>
      </c>
      <c r="DT35" s="1525">
        <f t="shared" si="3"/>
        <v>0</v>
      </c>
      <c r="DU35" s="1525">
        <f t="shared" si="3"/>
        <v>0</v>
      </c>
      <c r="DV35" s="1525">
        <f t="shared" si="3"/>
        <v>0</v>
      </c>
      <c r="DW35" s="1525">
        <f t="shared" si="3"/>
        <v>0</v>
      </c>
      <c r="DX35" s="1525">
        <f t="shared" si="3"/>
        <v>0</v>
      </c>
      <c r="DY35" s="1525">
        <f t="shared" si="3"/>
        <v>0</v>
      </c>
      <c r="DZ35" s="1525">
        <f t="shared" si="3"/>
        <v>0</v>
      </c>
      <c r="EA35" s="1525">
        <f t="shared" si="3"/>
        <v>0</v>
      </c>
      <c r="EB35" s="1525">
        <f t="shared" si="3"/>
        <v>0</v>
      </c>
      <c r="EC35" s="1525">
        <f t="shared" si="3"/>
        <v>0</v>
      </c>
      <c r="ED35" s="1525">
        <f t="shared" si="3"/>
        <v>0</v>
      </c>
      <c r="EE35" s="1525">
        <f t="shared" si="3"/>
        <v>0</v>
      </c>
      <c r="EF35" s="1525">
        <f t="shared" si="3"/>
        <v>0</v>
      </c>
      <c r="EG35" s="1525">
        <f t="shared" ref="EG35:FL35" si="4">+SUM(EG39,EG45,EG51,EG56,EG67,EG72,EG77,EG90,EG95,EG101)</f>
        <v>0</v>
      </c>
      <c r="EH35" s="1525">
        <f t="shared" si="4"/>
        <v>0</v>
      </c>
      <c r="EI35" s="1525">
        <f t="shared" si="4"/>
        <v>0</v>
      </c>
      <c r="EJ35" s="1525">
        <f t="shared" si="4"/>
        <v>0</v>
      </c>
      <c r="EK35" s="1525">
        <f t="shared" si="4"/>
        <v>0</v>
      </c>
      <c r="EL35" s="1525">
        <f t="shared" si="4"/>
        <v>0</v>
      </c>
      <c r="EM35" s="1525">
        <f t="shared" si="4"/>
        <v>0</v>
      </c>
      <c r="EN35" s="1525">
        <f t="shared" si="4"/>
        <v>0</v>
      </c>
      <c r="EO35" s="1525">
        <f t="shared" si="4"/>
        <v>0</v>
      </c>
      <c r="EP35" s="1525">
        <f t="shared" si="4"/>
        <v>0</v>
      </c>
      <c r="EQ35" s="1525">
        <f t="shared" si="4"/>
        <v>0</v>
      </c>
      <c r="ER35" s="1525">
        <f t="shared" si="4"/>
        <v>0</v>
      </c>
      <c r="ES35" s="1525">
        <f t="shared" si="4"/>
        <v>0</v>
      </c>
      <c r="ET35" s="1525">
        <f t="shared" si="4"/>
        <v>0</v>
      </c>
      <c r="EU35" s="1525">
        <f t="shared" si="4"/>
        <v>0</v>
      </c>
      <c r="EV35" s="1525">
        <f t="shared" si="4"/>
        <v>0</v>
      </c>
      <c r="EW35" s="1525">
        <f t="shared" si="4"/>
        <v>0</v>
      </c>
      <c r="EX35" s="1525">
        <f t="shared" si="4"/>
        <v>0</v>
      </c>
      <c r="EY35" s="1525">
        <f t="shared" si="4"/>
        <v>0</v>
      </c>
      <c r="EZ35" s="1525">
        <f t="shared" si="4"/>
        <v>0</v>
      </c>
      <c r="FA35" s="1525">
        <f t="shared" si="4"/>
        <v>0</v>
      </c>
      <c r="FB35" s="1525">
        <f t="shared" si="4"/>
        <v>0</v>
      </c>
      <c r="FC35" s="1525">
        <f t="shared" si="4"/>
        <v>0</v>
      </c>
      <c r="FD35" s="1525">
        <f t="shared" si="4"/>
        <v>0</v>
      </c>
      <c r="FE35" s="1525">
        <f t="shared" si="4"/>
        <v>0</v>
      </c>
      <c r="FF35" s="1525">
        <f t="shared" si="4"/>
        <v>0</v>
      </c>
      <c r="FG35" s="1525">
        <f t="shared" si="4"/>
        <v>0</v>
      </c>
      <c r="FH35" s="1525">
        <f t="shared" si="4"/>
        <v>0</v>
      </c>
      <c r="FI35" s="1525">
        <f t="shared" si="4"/>
        <v>0</v>
      </c>
      <c r="FJ35" s="1525">
        <f t="shared" si="4"/>
        <v>0</v>
      </c>
      <c r="FK35" s="1525">
        <f t="shared" si="4"/>
        <v>0</v>
      </c>
      <c r="FL35" s="1525">
        <f t="shared" si="4"/>
        <v>0</v>
      </c>
      <c r="FM35" s="1525">
        <f t="shared" ref="FM35:GS35" si="5">+SUM(FM39,FM45,FM51,FM56,FM67,FM72,FM77,FM90,FM95,FM101)</f>
        <v>0</v>
      </c>
      <c r="FN35" s="1525">
        <f t="shared" si="5"/>
        <v>0</v>
      </c>
      <c r="FO35" s="1525">
        <f t="shared" si="5"/>
        <v>0</v>
      </c>
      <c r="FP35" s="1525">
        <f t="shared" si="5"/>
        <v>0</v>
      </c>
      <c r="FQ35" s="1525">
        <f t="shared" si="5"/>
        <v>0</v>
      </c>
      <c r="FR35" s="1525">
        <f t="shared" si="5"/>
        <v>0</v>
      </c>
      <c r="FS35" s="1525">
        <f t="shared" si="5"/>
        <v>0</v>
      </c>
      <c r="FT35" s="1525">
        <f t="shared" si="5"/>
        <v>0</v>
      </c>
      <c r="FU35" s="1525">
        <f t="shared" si="5"/>
        <v>0</v>
      </c>
      <c r="FV35" s="1525">
        <f t="shared" si="5"/>
        <v>0</v>
      </c>
      <c r="FW35" s="1525">
        <f t="shared" si="5"/>
        <v>0</v>
      </c>
      <c r="FX35" s="1525">
        <f t="shared" si="5"/>
        <v>0</v>
      </c>
      <c r="FY35" s="1525">
        <f t="shared" si="5"/>
        <v>0</v>
      </c>
      <c r="FZ35" s="1525">
        <f t="shared" si="5"/>
        <v>0</v>
      </c>
      <c r="GA35" s="1525">
        <f t="shared" si="5"/>
        <v>0</v>
      </c>
      <c r="GB35" s="1525">
        <f t="shared" si="5"/>
        <v>0</v>
      </c>
      <c r="GC35" s="1525">
        <f t="shared" si="5"/>
        <v>0</v>
      </c>
      <c r="GD35" s="1525">
        <f t="shared" si="5"/>
        <v>0</v>
      </c>
      <c r="GE35" s="1525">
        <f t="shared" si="5"/>
        <v>0</v>
      </c>
      <c r="GF35" s="1525">
        <f t="shared" si="5"/>
        <v>0</v>
      </c>
      <c r="GG35" s="1525">
        <f t="shared" si="5"/>
        <v>0</v>
      </c>
      <c r="GH35" s="1525">
        <f t="shared" si="5"/>
        <v>0</v>
      </c>
      <c r="GI35" s="1525">
        <f t="shared" si="5"/>
        <v>0</v>
      </c>
      <c r="GJ35" s="1525">
        <f t="shared" si="5"/>
        <v>0</v>
      </c>
      <c r="GK35" s="1525">
        <f t="shared" si="5"/>
        <v>0</v>
      </c>
      <c r="GL35" s="1525">
        <f t="shared" si="5"/>
        <v>0</v>
      </c>
      <c r="GM35" s="1525">
        <f t="shared" si="5"/>
        <v>0</v>
      </c>
      <c r="GN35" s="1525">
        <f t="shared" si="5"/>
        <v>0</v>
      </c>
      <c r="GO35" s="1525">
        <f t="shared" si="5"/>
        <v>0</v>
      </c>
      <c r="GP35" s="1525">
        <f t="shared" si="5"/>
        <v>0</v>
      </c>
      <c r="GQ35" s="1525">
        <f t="shared" si="5"/>
        <v>0</v>
      </c>
      <c r="GR35" s="1525">
        <f t="shared" si="5"/>
        <v>0</v>
      </c>
      <c r="GS35" s="1525">
        <f t="shared" si="5"/>
        <v>0</v>
      </c>
    </row>
    <row r="36" spans="1:201">
      <c r="A36" s="1628"/>
      <c r="B36" s="1612"/>
      <c r="D36" s="1514"/>
      <c r="H36" s="1561"/>
      <c r="AE36" s="1502"/>
      <c r="AF36" s="1502"/>
      <c r="AG36" s="1502"/>
      <c r="AH36" s="1502"/>
      <c r="AI36" s="1502"/>
      <c r="AJ36" s="1502"/>
      <c r="AK36" s="1502"/>
      <c r="AL36" s="1502"/>
      <c r="AM36" s="1502"/>
      <c r="AN36" s="1502"/>
      <c r="AO36" s="1502"/>
      <c r="AP36" s="1502"/>
      <c r="AQ36" s="1502"/>
      <c r="AR36" s="1502"/>
      <c r="AS36" s="1502"/>
      <c r="AT36" s="1502"/>
      <c r="AU36" s="1502"/>
      <c r="AV36" s="1502"/>
      <c r="AW36" s="1502"/>
      <c r="AX36" s="1502"/>
      <c r="AY36" s="1502"/>
      <c r="AZ36" s="1502"/>
      <c r="BA36" s="1502"/>
      <c r="BB36" s="1502"/>
      <c r="BC36" s="1502"/>
      <c r="BD36" s="1502"/>
      <c r="BE36" s="1502"/>
      <c r="BF36" s="1502"/>
      <c r="BG36" s="1502"/>
      <c r="BH36" s="1502"/>
      <c r="BI36" s="1502"/>
      <c r="BJ36" s="1502"/>
      <c r="BK36" s="1502"/>
      <c r="BL36" s="1502"/>
      <c r="BM36" s="1502"/>
      <c r="BN36" s="1502"/>
      <c r="BO36" s="1502"/>
      <c r="BP36" s="1502"/>
      <c r="BQ36" s="1502"/>
      <c r="BR36" s="1502"/>
      <c r="BS36" s="1502"/>
      <c r="BT36" s="1502"/>
      <c r="BU36" s="1502"/>
      <c r="BV36" s="1502"/>
      <c r="BW36" s="1502"/>
      <c r="BX36" s="1502"/>
      <c r="BY36" s="1502"/>
      <c r="BZ36" s="1502"/>
      <c r="CA36" s="1502"/>
      <c r="CB36" s="1502"/>
      <c r="CC36" s="1502"/>
      <c r="CD36" s="1502"/>
      <c r="CE36" s="1502"/>
      <c r="CF36" s="1502"/>
      <c r="CG36" s="1502"/>
      <c r="CH36" s="1502"/>
      <c r="CI36" s="1502"/>
      <c r="CJ36" s="1502"/>
      <c r="CK36" s="1502"/>
      <c r="CL36" s="1502"/>
      <c r="CM36" s="1502"/>
      <c r="CN36" s="1502"/>
      <c r="CO36" s="1502"/>
      <c r="CP36" s="1502"/>
      <c r="CQ36" s="1502"/>
      <c r="CR36" s="1502"/>
      <c r="CS36" s="1502"/>
      <c r="CT36" s="1502"/>
      <c r="CU36" s="1502"/>
      <c r="CV36" s="1502"/>
      <c r="CW36" s="1502"/>
      <c r="CX36" s="1502"/>
      <c r="CY36" s="1502"/>
      <c r="CZ36" s="1502"/>
      <c r="DA36" s="1502"/>
      <c r="DB36" s="1502"/>
      <c r="DC36" s="1502"/>
      <c r="DD36" s="1502"/>
      <c r="DE36" s="1502"/>
      <c r="DF36" s="1502"/>
      <c r="DG36" s="1502"/>
      <c r="DH36" s="1502"/>
      <c r="DI36" s="1502"/>
      <c r="DJ36" s="1502"/>
      <c r="DK36" s="1502"/>
      <c r="DL36" s="1502"/>
      <c r="DM36" s="1502"/>
      <c r="DN36" s="1502"/>
      <c r="DO36" s="1502"/>
      <c r="DP36" s="1502"/>
      <c r="DQ36" s="1502"/>
      <c r="DR36" s="1502"/>
      <c r="DS36" s="1502"/>
      <c r="DT36" s="1502"/>
      <c r="DU36" s="1502"/>
      <c r="DV36" s="1502"/>
      <c r="DW36" s="1502"/>
      <c r="DX36" s="1502"/>
      <c r="DY36" s="1502"/>
      <c r="DZ36" s="1502"/>
      <c r="EA36" s="1502"/>
      <c r="EB36" s="1502"/>
      <c r="EC36" s="1502"/>
      <c r="ED36" s="1502"/>
      <c r="EE36" s="1502"/>
      <c r="EF36" s="1502"/>
      <c r="EG36" s="1502"/>
      <c r="EH36" s="1502"/>
      <c r="EI36" s="1502"/>
      <c r="EJ36" s="1502"/>
      <c r="EK36" s="1502"/>
      <c r="EL36" s="1502"/>
      <c r="EM36" s="1502"/>
      <c r="EN36" s="1502"/>
      <c r="EO36" s="1502"/>
      <c r="EP36" s="1502"/>
      <c r="EQ36" s="1502"/>
      <c r="ER36" s="1502"/>
      <c r="ES36" s="1502"/>
      <c r="ET36" s="1502"/>
      <c r="EU36" s="1502"/>
      <c r="EV36" s="1502"/>
      <c r="EW36" s="1502"/>
      <c r="EX36" s="1502"/>
      <c r="EY36" s="1502"/>
      <c r="EZ36" s="1502"/>
      <c r="FA36" s="1502"/>
      <c r="FB36" s="1502"/>
      <c r="FC36" s="1502"/>
      <c r="FD36" s="1502"/>
      <c r="FE36" s="1502"/>
      <c r="FF36" s="1502"/>
      <c r="FG36" s="1502"/>
      <c r="FH36" s="1502"/>
      <c r="FI36" s="1502"/>
      <c r="FJ36" s="1502"/>
      <c r="FK36" s="1502"/>
      <c r="FL36" s="1502"/>
      <c r="FM36" s="1502"/>
      <c r="FN36" s="1502"/>
      <c r="FO36" s="1502"/>
      <c r="FP36" s="1502"/>
      <c r="FQ36" s="1502"/>
      <c r="FR36" s="1502"/>
      <c r="FS36" s="1502"/>
      <c r="FT36" s="1502"/>
      <c r="FU36" s="1502"/>
      <c r="FV36" s="1502"/>
      <c r="FW36" s="1502"/>
      <c r="FX36" s="1502"/>
      <c r="FY36" s="1502"/>
      <c r="FZ36" s="1502"/>
      <c r="GA36" s="1502"/>
      <c r="GB36" s="1502"/>
      <c r="GC36" s="1502"/>
      <c r="GD36" s="1502"/>
      <c r="GE36" s="1502"/>
      <c r="GF36" s="1502"/>
      <c r="GG36" s="1502"/>
      <c r="GH36" s="1502"/>
      <c r="GI36" s="1502"/>
      <c r="GJ36" s="1502"/>
      <c r="GK36" s="1502"/>
      <c r="GL36" s="1502"/>
      <c r="GM36" s="1502"/>
      <c r="GN36" s="1502"/>
      <c r="GO36" s="1502"/>
      <c r="GP36" s="1502"/>
      <c r="GQ36" s="1502"/>
      <c r="GR36" s="1502"/>
      <c r="GS36" s="1502"/>
    </row>
    <row r="37" spans="1:201" s="1539" customFormat="1" outlineLevel="1">
      <c r="A37" s="1631"/>
      <c r="B37" s="1612"/>
      <c r="C37" s="1539" t="s">
        <v>1303</v>
      </c>
      <c r="D37" s="1572"/>
      <c r="E37" s="1571"/>
      <c r="F37" s="1570"/>
      <c r="G37" s="1570"/>
      <c r="H37" s="1540"/>
      <c r="I37" s="1569"/>
      <c r="J37" s="1569"/>
      <c r="K37" s="1569"/>
      <c r="L37" s="1569"/>
      <c r="M37" s="1569"/>
      <c r="N37" s="1569"/>
      <c r="O37" s="1569"/>
      <c r="P37" s="1569"/>
      <c r="Q37" s="1569"/>
      <c r="R37" s="1569"/>
      <c r="S37" s="1569"/>
      <c r="T37" s="1569"/>
      <c r="U37" s="1569"/>
      <c r="V37" s="1569"/>
      <c r="W37" s="1569"/>
      <c r="X37" s="1569"/>
      <c r="Y37" s="1569"/>
      <c r="Z37" s="1569"/>
      <c r="AA37" s="1569"/>
      <c r="AB37" s="1569"/>
      <c r="AC37" s="1569"/>
      <c r="AD37" s="1569"/>
      <c r="AE37" s="1569"/>
      <c r="AF37" s="1569"/>
      <c r="AG37" s="1569"/>
      <c r="AH37" s="1569"/>
      <c r="AI37" s="1569"/>
      <c r="AJ37" s="1569"/>
      <c r="AK37" s="1569"/>
      <c r="AL37" s="1569"/>
      <c r="AM37" s="1569"/>
      <c r="AN37" s="1569"/>
      <c r="AO37" s="1569"/>
      <c r="AP37" s="1569"/>
      <c r="AQ37" s="1569"/>
      <c r="AR37" s="1569"/>
      <c r="AS37" s="1569"/>
      <c r="AT37" s="1569"/>
      <c r="AU37" s="1569"/>
      <c r="AV37" s="1569"/>
      <c r="AW37" s="1569"/>
      <c r="AX37" s="1569"/>
      <c r="AY37" s="1569"/>
      <c r="AZ37" s="1569"/>
      <c r="BA37" s="1569"/>
      <c r="BB37" s="1569"/>
      <c r="BC37" s="1569"/>
      <c r="BD37" s="1569"/>
      <c r="BE37" s="1569"/>
      <c r="BF37" s="1569"/>
      <c r="BG37" s="1569"/>
      <c r="BH37" s="1569"/>
      <c r="BI37" s="1569"/>
      <c r="BJ37" s="1569"/>
      <c r="BK37" s="1569"/>
      <c r="BL37" s="1569"/>
      <c r="BM37" s="1569"/>
      <c r="BN37" s="1569"/>
      <c r="BO37" s="1569"/>
      <c r="BP37" s="1569"/>
      <c r="BQ37" s="1569"/>
      <c r="BR37" s="1569"/>
      <c r="BS37" s="1569"/>
      <c r="BT37" s="1569"/>
      <c r="BU37" s="1569"/>
      <c r="BV37" s="1569"/>
      <c r="BW37" s="1569"/>
      <c r="BX37" s="1569"/>
      <c r="BY37" s="1569"/>
      <c r="BZ37" s="1569"/>
      <c r="CA37" s="1569"/>
      <c r="CB37" s="1569"/>
      <c r="CC37" s="1569"/>
      <c r="CD37" s="1569"/>
      <c r="CE37" s="1569"/>
      <c r="CF37" s="1569"/>
      <c r="CG37" s="1569"/>
      <c r="CH37" s="1569"/>
      <c r="CI37" s="1569"/>
      <c r="CJ37" s="1569"/>
      <c r="CK37" s="1569"/>
      <c r="CL37" s="1569"/>
      <c r="CM37" s="1569"/>
      <c r="CN37" s="1569"/>
      <c r="CO37" s="1569"/>
      <c r="CP37" s="1569"/>
      <c r="CQ37" s="1569"/>
      <c r="CR37" s="1569"/>
      <c r="CS37" s="1569"/>
      <c r="CT37" s="1569"/>
      <c r="CU37" s="1569"/>
      <c r="CV37" s="1569"/>
      <c r="CW37" s="1569"/>
      <c r="CX37" s="1569"/>
      <c r="CY37" s="1569"/>
      <c r="CZ37" s="1569"/>
      <c r="DA37" s="1569"/>
      <c r="DB37" s="1569"/>
      <c r="DC37" s="1569"/>
      <c r="DD37" s="1569"/>
      <c r="DE37" s="1569"/>
      <c r="DF37" s="1569"/>
      <c r="DG37" s="1569"/>
      <c r="DH37" s="1569"/>
      <c r="DI37" s="1569"/>
      <c r="DJ37" s="1569"/>
      <c r="DK37" s="1569"/>
      <c r="DL37" s="1569"/>
      <c r="DM37" s="1569"/>
      <c r="DN37" s="1569"/>
      <c r="DO37" s="1569"/>
      <c r="DP37" s="1569"/>
      <c r="DQ37" s="1569"/>
      <c r="DR37" s="1569"/>
      <c r="DS37" s="1569"/>
      <c r="DT37" s="1569"/>
      <c r="DU37" s="1569"/>
      <c r="DV37" s="1569"/>
      <c r="DW37" s="1569"/>
      <c r="DX37" s="1569"/>
      <c r="DY37" s="1569"/>
      <c r="DZ37" s="1569"/>
      <c r="EA37" s="1569"/>
      <c r="EB37" s="1569"/>
      <c r="EC37" s="1569"/>
      <c r="ED37" s="1569"/>
      <c r="EE37" s="1569"/>
      <c r="EF37" s="1569"/>
      <c r="EG37" s="1569"/>
      <c r="EH37" s="1569"/>
      <c r="EI37" s="1569"/>
      <c r="EJ37" s="1569"/>
      <c r="EK37" s="1569"/>
      <c r="EL37" s="1569"/>
      <c r="EM37" s="1569"/>
      <c r="EN37" s="1569"/>
      <c r="EO37" s="1569"/>
      <c r="EP37" s="1569"/>
      <c r="EQ37" s="1569"/>
      <c r="ER37" s="1569"/>
      <c r="ES37" s="1569"/>
      <c r="ET37" s="1569"/>
      <c r="EU37" s="1569"/>
      <c r="EV37" s="1569"/>
      <c r="EW37" s="1569"/>
      <c r="EX37" s="1569"/>
      <c r="EY37" s="1569"/>
      <c r="EZ37" s="1569"/>
      <c r="FA37" s="1569"/>
      <c r="FB37" s="1569"/>
      <c r="FC37" s="1569"/>
      <c r="FD37" s="1569"/>
      <c r="FE37" s="1569"/>
      <c r="FF37" s="1569"/>
      <c r="FG37" s="1569"/>
      <c r="FH37" s="1569"/>
      <c r="FI37" s="1569"/>
      <c r="FJ37" s="1569"/>
      <c r="FK37" s="1569"/>
      <c r="FL37" s="1569"/>
      <c r="FM37" s="1569"/>
      <c r="FN37" s="1569"/>
      <c r="FO37" s="1569"/>
      <c r="FP37" s="1569"/>
      <c r="FQ37" s="1569"/>
      <c r="FR37" s="1569"/>
      <c r="FS37" s="1569"/>
      <c r="FT37" s="1569"/>
      <c r="FU37" s="1569"/>
      <c r="FV37" s="1569"/>
      <c r="FW37" s="1569"/>
      <c r="FX37" s="1569"/>
      <c r="FY37" s="1569"/>
      <c r="FZ37" s="1569"/>
      <c r="GA37" s="1569"/>
      <c r="GB37" s="1569"/>
      <c r="GC37" s="1569"/>
      <c r="GD37" s="1569"/>
      <c r="GE37" s="1569"/>
      <c r="GF37" s="1569"/>
      <c r="GG37" s="1569"/>
      <c r="GH37" s="1569"/>
      <c r="GI37" s="1569"/>
      <c r="GJ37" s="1569"/>
      <c r="GK37" s="1569"/>
      <c r="GL37" s="1569"/>
      <c r="GM37" s="1569"/>
      <c r="GN37" s="1569"/>
      <c r="GO37" s="1569"/>
      <c r="GP37" s="1569"/>
      <c r="GQ37" s="1569"/>
      <c r="GR37" s="1569"/>
      <c r="GS37" s="1569"/>
    </row>
    <row r="38" spans="1:201" outlineLevel="1">
      <c r="A38" s="1628"/>
      <c r="B38" s="1612"/>
      <c r="D38" s="1514"/>
      <c r="H38" s="1561"/>
      <c r="AE38" s="1502"/>
      <c r="AF38" s="1502"/>
      <c r="AG38" s="1502"/>
      <c r="AH38" s="1502"/>
      <c r="AI38" s="1502"/>
      <c r="AJ38" s="1502"/>
      <c r="AK38" s="1502"/>
      <c r="AL38" s="1502"/>
      <c r="AM38" s="1502"/>
      <c r="AN38" s="1502"/>
      <c r="AO38" s="1502"/>
      <c r="AP38" s="1502"/>
      <c r="AQ38" s="1502"/>
      <c r="AR38" s="1502"/>
      <c r="AS38" s="1502"/>
      <c r="AT38" s="1502"/>
      <c r="AU38" s="1502"/>
      <c r="AV38" s="1502"/>
      <c r="AW38" s="1502"/>
      <c r="AX38" s="1502"/>
      <c r="AY38" s="1502"/>
      <c r="AZ38" s="1502"/>
      <c r="BA38" s="1502"/>
      <c r="BB38" s="1502"/>
      <c r="BC38" s="1502"/>
      <c r="BD38" s="1502"/>
      <c r="BE38" s="1502"/>
      <c r="BF38" s="1502"/>
      <c r="BG38" s="1502"/>
      <c r="BH38" s="1502"/>
      <c r="BI38" s="1502"/>
      <c r="BJ38" s="1502"/>
      <c r="BK38" s="1502"/>
      <c r="BL38" s="1502"/>
      <c r="BM38" s="1502"/>
      <c r="BN38" s="1502"/>
      <c r="BO38" s="1502"/>
      <c r="BP38" s="1502"/>
      <c r="BQ38" s="1502"/>
      <c r="BR38" s="1502"/>
      <c r="BS38" s="1502"/>
      <c r="BT38" s="1502"/>
      <c r="BU38" s="1502"/>
      <c r="BV38" s="1502"/>
      <c r="BW38" s="1502"/>
      <c r="BX38" s="1502"/>
      <c r="BY38" s="1502"/>
      <c r="BZ38" s="1502"/>
      <c r="CA38" s="1502"/>
      <c r="CB38" s="1502"/>
      <c r="CC38" s="1502"/>
      <c r="CD38" s="1502"/>
      <c r="CE38" s="1502"/>
      <c r="CF38" s="1502"/>
      <c r="CG38" s="1502"/>
      <c r="CH38" s="1502"/>
      <c r="CI38" s="1502"/>
      <c r="CJ38" s="1502"/>
      <c r="CK38" s="1502"/>
      <c r="CL38" s="1502"/>
      <c r="CM38" s="1502"/>
      <c r="CN38" s="1502"/>
      <c r="CO38" s="1502"/>
      <c r="CP38" s="1502"/>
      <c r="CQ38" s="1502"/>
      <c r="CR38" s="1502"/>
      <c r="CS38" s="1502"/>
      <c r="CT38" s="1502"/>
      <c r="CU38" s="1502"/>
      <c r="CV38" s="1502"/>
      <c r="CW38" s="1502"/>
      <c r="CX38" s="1502"/>
      <c r="CY38" s="1502"/>
      <c r="CZ38" s="1502"/>
      <c r="DA38" s="1502"/>
      <c r="DB38" s="1502"/>
      <c r="DC38" s="1502"/>
      <c r="DD38" s="1502"/>
      <c r="DE38" s="1502"/>
      <c r="DF38" s="1502"/>
      <c r="DG38" s="1502"/>
      <c r="DH38" s="1502"/>
      <c r="DI38" s="1502"/>
      <c r="DJ38" s="1502"/>
      <c r="DK38" s="1502"/>
      <c r="DL38" s="1502"/>
      <c r="DM38" s="1502"/>
      <c r="DN38" s="1502"/>
      <c r="DO38" s="1502"/>
      <c r="DP38" s="1502"/>
      <c r="DQ38" s="1502"/>
      <c r="DR38" s="1502"/>
      <c r="DS38" s="1502"/>
      <c r="DT38" s="1502"/>
      <c r="DU38" s="1502"/>
      <c r="DV38" s="1502"/>
      <c r="DW38" s="1502"/>
      <c r="DX38" s="1502"/>
      <c r="DY38" s="1502"/>
      <c r="DZ38" s="1502"/>
      <c r="EA38" s="1502"/>
      <c r="EB38" s="1502"/>
      <c r="EC38" s="1502"/>
      <c r="ED38" s="1502"/>
      <c r="EE38" s="1502"/>
      <c r="EF38" s="1502"/>
      <c r="EG38" s="1502"/>
      <c r="EH38" s="1502"/>
      <c r="EI38" s="1502"/>
      <c r="EJ38" s="1502"/>
      <c r="EK38" s="1502"/>
      <c r="EL38" s="1502"/>
      <c r="EM38" s="1502"/>
      <c r="EN38" s="1502"/>
      <c r="EO38" s="1502"/>
      <c r="EP38" s="1502"/>
      <c r="EQ38" s="1502"/>
      <c r="ER38" s="1502"/>
      <c r="ES38" s="1502"/>
      <c r="ET38" s="1502"/>
      <c r="EU38" s="1502"/>
      <c r="EV38" s="1502"/>
      <c r="EW38" s="1502"/>
      <c r="EX38" s="1502"/>
      <c r="EY38" s="1502"/>
      <c r="EZ38" s="1502"/>
      <c r="FA38" s="1502"/>
      <c r="FB38" s="1502"/>
      <c r="FC38" s="1502"/>
      <c r="FD38" s="1502"/>
      <c r="FE38" s="1502"/>
      <c r="FF38" s="1502"/>
      <c r="FG38" s="1502"/>
      <c r="FH38" s="1502"/>
      <c r="FI38" s="1502"/>
      <c r="FJ38" s="1502"/>
      <c r="FK38" s="1502"/>
      <c r="FL38" s="1502"/>
      <c r="FM38" s="1502"/>
      <c r="FN38" s="1502"/>
      <c r="FO38" s="1502"/>
      <c r="FP38" s="1502"/>
      <c r="FQ38" s="1502"/>
      <c r="FR38" s="1502"/>
      <c r="FS38" s="1502"/>
      <c r="FT38" s="1502"/>
      <c r="FU38" s="1502"/>
      <c r="FV38" s="1502"/>
      <c r="FW38" s="1502"/>
      <c r="FX38" s="1502"/>
      <c r="FY38" s="1502"/>
      <c r="FZ38" s="1502"/>
      <c r="GA38" s="1502"/>
      <c r="GB38" s="1502"/>
      <c r="GC38" s="1502"/>
      <c r="GD38" s="1502"/>
      <c r="GE38" s="1502"/>
      <c r="GF38" s="1502"/>
      <c r="GG38" s="1502"/>
      <c r="GH38" s="1502"/>
      <c r="GI38" s="1502"/>
      <c r="GJ38" s="1502"/>
      <c r="GK38" s="1502"/>
      <c r="GL38" s="1502"/>
      <c r="GM38" s="1502"/>
      <c r="GN38" s="1502"/>
      <c r="GO38" s="1502"/>
      <c r="GP38" s="1502"/>
      <c r="GQ38" s="1502"/>
      <c r="GR38" s="1502"/>
      <c r="GS38" s="1502"/>
    </row>
    <row r="39" spans="1:201" outlineLevel="1">
      <c r="A39" s="1501" t="s">
        <v>1304</v>
      </c>
      <c r="B39" s="1567"/>
      <c r="C39" s="1501" t="s">
        <v>1305</v>
      </c>
      <c r="D39" s="1514">
        <f>+SUM(D40:D43)</f>
        <v>28.000000000000004</v>
      </c>
      <c r="H39" s="1532"/>
      <c r="I39" s="1502">
        <f t="shared" ref="I39:AN39" si="6">+SUM(I40:I43)</f>
        <v>28.000000000000007</v>
      </c>
      <c r="J39" s="1502">
        <f t="shared" si="6"/>
        <v>0</v>
      </c>
      <c r="K39" s="1502">
        <f t="shared" si="6"/>
        <v>0</v>
      </c>
      <c r="L39" s="1502">
        <f t="shared" si="6"/>
        <v>0</v>
      </c>
      <c r="M39" s="1502">
        <f t="shared" si="6"/>
        <v>0</v>
      </c>
      <c r="N39" s="1502">
        <f t="shared" si="6"/>
        <v>0</v>
      </c>
      <c r="O39" s="1502">
        <f t="shared" si="6"/>
        <v>0</v>
      </c>
      <c r="P39" s="1502">
        <f t="shared" si="6"/>
        <v>0</v>
      </c>
      <c r="Q39" s="1502">
        <f t="shared" si="6"/>
        <v>0</v>
      </c>
      <c r="R39" s="1502">
        <f t="shared" si="6"/>
        <v>0</v>
      </c>
      <c r="S39" s="1502">
        <f t="shared" si="6"/>
        <v>0</v>
      </c>
      <c r="T39" s="1502">
        <f t="shared" si="6"/>
        <v>0</v>
      </c>
      <c r="U39" s="1502">
        <f t="shared" si="6"/>
        <v>0</v>
      </c>
      <c r="V39" s="1502">
        <f t="shared" si="6"/>
        <v>0</v>
      </c>
      <c r="W39" s="1502">
        <f t="shared" si="6"/>
        <v>0</v>
      </c>
      <c r="X39" s="1502">
        <f t="shared" si="6"/>
        <v>0</v>
      </c>
      <c r="Y39" s="1502">
        <f t="shared" si="6"/>
        <v>0</v>
      </c>
      <c r="Z39" s="1502">
        <f t="shared" si="6"/>
        <v>0</v>
      </c>
      <c r="AA39" s="1502">
        <f t="shared" si="6"/>
        <v>0</v>
      </c>
      <c r="AB39" s="1502">
        <f t="shared" si="6"/>
        <v>0</v>
      </c>
      <c r="AC39" s="1502">
        <f t="shared" si="6"/>
        <v>0</v>
      </c>
      <c r="AD39" s="1502">
        <f t="shared" si="6"/>
        <v>0</v>
      </c>
      <c r="AE39" s="1502">
        <f t="shared" si="6"/>
        <v>0</v>
      </c>
      <c r="AF39" s="1502">
        <f t="shared" si="6"/>
        <v>0</v>
      </c>
      <c r="AG39" s="1502">
        <f t="shared" si="6"/>
        <v>0</v>
      </c>
      <c r="AH39" s="1502">
        <f t="shared" si="6"/>
        <v>0</v>
      </c>
      <c r="AI39" s="1502">
        <f t="shared" si="6"/>
        <v>0</v>
      </c>
      <c r="AJ39" s="1502">
        <f t="shared" si="6"/>
        <v>0</v>
      </c>
      <c r="AK39" s="1502">
        <f t="shared" si="6"/>
        <v>0</v>
      </c>
      <c r="AL39" s="1502">
        <f t="shared" si="6"/>
        <v>0</v>
      </c>
      <c r="AM39" s="1502">
        <f t="shared" si="6"/>
        <v>0</v>
      </c>
      <c r="AN39" s="1502">
        <f t="shared" si="6"/>
        <v>0</v>
      </c>
      <c r="AO39" s="1502">
        <f t="shared" ref="AO39:BT39" si="7">+SUM(AO40:AO43)</f>
        <v>0</v>
      </c>
      <c r="AP39" s="1502">
        <f t="shared" si="7"/>
        <v>0</v>
      </c>
      <c r="AQ39" s="1502">
        <f t="shared" si="7"/>
        <v>0</v>
      </c>
      <c r="AR39" s="1502">
        <f t="shared" si="7"/>
        <v>5.6000000000000014</v>
      </c>
      <c r="AS39" s="1502">
        <f t="shared" si="7"/>
        <v>5.6000000000000014</v>
      </c>
      <c r="AT39" s="1502">
        <f t="shared" si="7"/>
        <v>5.6000000000000014</v>
      </c>
      <c r="AU39" s="1502">
        <f t="shared" si="7"/>
        <v>5.6000000000000014</v>
      </c>
      <c r="AV39" s="1502">
        <f t="shared" si="7"/>
        <v>5.6000000000000014</v>
      </c>
      <c r="AW39" s="1502">
        <f t="shared" si="7"/>
        <v>0</v>
      </c>
      <c r="AX39" s="1502">
        <f t="shared" si="7"/>
        <v>0</v>
      </c>
      <c r="AY39" s="1502">
        <f t="shared" si="7"/>
        <v>0</v>
      </c>
      <c r="AZ39" s="1502">
        <f t="shared" si="7"/>
        <v>0</v>
      </c>
      <c r="BA39" s="1502">
        <f t="shared" si="7"/>
        <v>0</v>
      </c>
      <c r="BB39" s="1502">
        <f t="shared" si="7"/>
        <v>0</v>
      </c>
      <c r="BC39" s="1502">
        <f t="shared" si="7"/>
        <v>0</v>
      </c>
      <c r="BD39" s="1502">
        <f t="shared" si="7"/>
        <v>0</v>
      </c>
      <c r="BE39" s="1502">
        <f t="shared" si="7"/>
        <v>0</v>
      </c>
      <c r="BF39" s="1502">
        <f t="shared" si="7"/>
        <v>0</v>
      </c>
      <c r="BG39" s="1502">
        <f t="shared" si="7"/>
        <v>0</v>
      </c>
      <c r="BH39" s="1502">
        <f t="shared" si="7"/>
        <v>0</v>
      </c>
      <c r="BI39" s="1502">
        <f t="shared" si="7"/>
        <v>0</v>
      </c>
      <c r="BJ39" s="1502">
        <f t="shared" si="7"/>
        <v>0</v>
      </c>
      <c r="BK39" s="1502">
        <f t="shared" si="7"/>
        <v>0</v>
      </c>
      <c r="BL39" s="1502">
        <f t="shared" si="7"/>
        <v>0</v>
      </c>
      <c r="BM39" s="1502">
        <f t="shared" si="7"/>
        <v>0</v>
      </c>
      <c r="BN39" s="1502">
        <f t="shared" si="7"/>
        <v>0</v>
      </c>
      <c r="BO39" s="1502">
        <f t="shared" si="7"/>
        <v>0</v>
      </c>
      <c r="BP39" s="1502">
        <f t="shared" si="7"/>
        <v>0</v>
      </c>
      <c r="BQ39" s="1502">
        <f t="shared" si="7"/>
        <v>0</v>
      </c>
      <c r="BR39" s="1502">
        <f t="shared" si="7"/>
        <v>0</v>
      </c>
      <c r="BS39" s="1502">
        <f t="shared" si="7"/>
        <v>0</v>
      </c>
      <c r="BT39" s="1502">
        <f t="shared" si="7"/>
        <v>0</v>
      </c>
      <c r="BU39" s="1502">
        <f t="shared" ref="BU39:CZ39" si="8">+SUM(BU40:BU43)</f>
        <v>0</v>
      </c>
      <c r="BV39" s="1502">
        <f t="shared" si="8"/>
        <v>0</v>
      </c>
      <c r="BW39" s="1502">
        <f t="shared" si="8"/>
        <v>0</v>
      </c>
      <c r="BX39" s="1502">
        <f t="shared" si="8"/>
        <v>0</v>
      </c>
      <c r="BY39" s="1502">
        <f t="shared" si="8"/>
        <v>0</v>
      </c>
      <c r="BZ39" s="1502">
        <f t="shared" si="8"/>
        <v>0</v>
      </c>
      <c r="CA39" s="1502">
        <f t="shared" si="8"/>
        <v>0</v>
      </c>
      <c r="CB39" s="1502">
        <f t="shared" si="8"/>
        <v>0</v>
      </c>
      <c r="CC39" s="1502">
        <f t="shared" si="8"/>
        <v>0</v>
      </c>
      <c r="CD39" s="1502">
        <f t="shared" si="8"/>
        <v>0</v>
      </c>
      <c r="CE39" s="1502">
        <f t="shared" si="8"/>
        <v>0</v>
      </c>
      <c r="CF39" s="1502">
        <f t="shared" si="8"/>
        <v>0</v>
      </c>
      <c r="CG39" s="1502">
        <f t="shared" si="8"/>
        <v>0</v>
      </c>
      <c r="CH39" s="1502">
        <f t="shared" si="8"/>
        <v>0</v>
      </c>
      <c r="CI39" s="1502">
        <f t="shared" si="8"/>
        <v>0</v>
      </c>
      <c r="CJ39" s="1502">
        <f t="shared" si="8"/>
        <v>0</v>
      </c>
      <c r="CK39" s="1502">
        <f t="shared" si="8"/>
        <v>0</v>
      </c>
      <c r="CL39" s="1502">
        <f t="shared" si="8"/>
        <v>0</v>
      </c>
      <c r="CM39" s="1502">
        <f t="shared" si="8"/>
        <v>0</v>
      </c>
      <c r="CN39" s="1502">
        <f t="shared" si="8"/>
        <v>0</v>
      </c>
      <c r="CO39" s="1502">
        <f t="shared" si="8"/>
        <v>0</v>
      </c>
      <c r="CP39" s="1502">
        <f t="shared" si="8"/>
        <v>0</v>
      </c>
      <c r="CQ39" s="1502">
        <f t="shared" si="8"/>
        <v>0</v>
      </c>
      <c r="CR39" s="1502">
        <f t="shared" si="8"/>
        <v>0</v>
      </c>
      <c r="CS39" s="1502">
        <f t="shared" si="8"/>
        <v>0</v>
      </c>
      <c r="CT39" s="1502">
        <f t="shared" si="8"/>
        <v>0</v>
      </c>
      <c r="CU39" s="1502">
        <f t="shared" si="8"/>
        <v>0</v>
      </c>
      <c r="CV39" s="1502">
        <f t="shared" si="8"/>
        <v>0</v>
      </c>
      <c r="CW39" s="1502">
        <f t="shared" si="8"/>
        <v>0</v>
      </c>
      <c r="CX39" s="1502">
        <f t="shared" si="8"/>
        <v>0</v>
      </c>
      <c r="CY39" s="1502">
        <f t="shared" si="8"/>
        <v>0</v>
      </c>
      <c r="CZ39" s="1502">
        <f t="shared" si="8"/>
        <v>0</v>
      </c>
      <c r="DA39" s="1502">
        <f t="shared" ref="DA39:EF39" si="9">+SUM(DA40:DA43)</f>
        <v>0</v>
      </c>
      <c r="DB39" s="1502">
        <f t="shared" si="9"/>
        <v>0</v>
      </c>
      <c r="DC39" s="1502">
        <f t="shared" si="9"/>
        <v>0</v>
      </c>
      <c r="DD39" s="1502">
        <f t="shared" si="9"/>
        <v>0</v>
      </c>
      <c r="DE39" s="1502">
        <f t="shared" si="9"/>
        <v>0</v>
      </c>
      <c r="DF39" s="1502">
        <f t="shared" si="9"/>
        <v>0</v>
      </c>
      <c r="DG39" s="1502">
        <f t="shared" si="9"/>
        <v>0</v>
      </c>
      <c r="DH39" s="1502">
        <f t="shared" si="9"/>
        <v>0</v>
      </c>
      <c r="DI39" s="1502">
        <f t="shared" si="9"/>
        <v>0</v>
      </c>
      <c r="DJ39" s="1502">
        <f t="shared" si="9"/>
        <v>0</v>
      </c>
      <c r="DK39" s="1502">
        <f t="shared" si="9"/>
        <v>0</v>
      </c>
      <c r="DL39" s="1502">
        <f t="shared" si="9"/>
        <v>0</v>
      </c>
      <c r="DM39" s="1502">
        <f t="shared" si="9"/>
        <v>0</v>
      </c>
      <c r="DN39" s="1502">
        <f t="shared" si="9"/>
        <v>0</v>
      </c>
      <c r="DO39" s="1502">
        <f t="shared" si="9"/>
        <v>0</v>
      </c>
      <c r="DP39" s="1502">
        <f t="shared" si="9"/>
        <v>0</v>
      </c>
      <c r="DQ39" s="1502">
        <f t="shared" si="9"/>
        <v>0</v>
      </c>
      <c r="DR39" s="1502">
        <f t="shared" si="9"/>
        <v>0</v>
      </c>
      <c r="DS39" s="1502">
        <f t="shared" si="9"/>
        <v>0</v>
      </c>
      <c r="DT39" s="1502">
        <f t="shared" si="9"/>
        <v>0</v>
      </c>
      <c r="DU39" s="1502">
        <f t="shared" si="9"/>
        <v>0</v>
      </c>
      <c r="DV39" s="1502">
        <f t="shared" si="9"/>
        <v>0</v>
      </c>
      <c r="DW39" s="1502">
        <f t="shared" si="9"/>
        <v>0</v>
      </c>
      <c r="DX39" s="1502">
        <f t="shared" si="9"/>
        <v>0</v>
      </c>
      <c r="DY39" s="1502">
        <f t="shared" si="9"/>
        <v>0</v>
      </c>
      <c r="DZ39" s="1502">
        <f t="shared" si="9"/>
        <v>0</v>
      </c>
      <c r="EA39" s="1502">
        <f t="shared" si="9"/>
        <v>0</v>
      </c>
      <c r="EB39" s="1502">
        <f t="shared" si="9"/>
        <v>0</v>
      </c>
      <c r="EC39" s="1502">
        <f t="shared" si="9"/>
        <v>0</v>
      </c>
      <c r="ED39" s="1502">
        <f t="shared" si="9"/>
        <v>0</v>
      </c>
      <c r="EE39" s="1502">
        <f t="shared" si="9"/>
        <v>0</v>
      </c>
      <c r="EF39" s="1502">
        <f t="shared" si="9"/>
        <v>0</v>
      </c>
      <c r="EG39" s="1502">
        <f t="shared" ref="EG39:FL39" si="10">+SUM(EG40:EG43)</f>
        <v>0</v>
      </c>
      <c r="EH39" s="1502">
        <f t="shared" si="10"/>
        <v>0</v>
      </c>
      <c r="EI39" s="1502">
        <f t="shared" si="10"/>
        <v>0</v>
      </c>
      <c r="EJ39" s="1502">
        <f t="shared" si="10"/>
        <v>0</v>
      </c>
      <c r="EK39" s="1502">
        <f t="shared" si="10"/>
        <v>0</v>
      </c>
      <c r="EL39" s="1502">
        <f t="shared" si="10"/>
        <v>0</v>
      </c>
      <c r="EM39" s="1502">
        <f t="shared" si="10"/>
        <v>0</v>
      </c>
      <c r="EN39" s="1502">
        <f t="shared" si="10"/>
        <v>0</v>
      </c>
      <c r="EO39" s="1502">
        <f t="shared" si="10"/>
        <v>0</v>
      </c>
      <c r="EP39" s="1502">
        <f t="shared" si="10"/>
        <v>0</v>
      </c>
      <c r="EQ39" s="1502">
        <f t="shared" si="10"/>
        <v>0</v>
      </c>
      <c r="ER39" s="1502">
        <f t="shared" si="10"/>
        <v>0</v>
      </c>
      <c r="ES39" s="1502">
        <f t="shared" si="10"/>
        <v>0</v>
      </c>
      <c r="ET39" s="1502">
        <f t="shared" si="10"/>
        <v>0</v>
      </c>
      <c r="EU39" s="1502">
        <f t="shared" si="10"/>
        <v>0</v>
      </c>
      <c r="EV39" s="1502">
        <f t="shared" si="10"/>
        <v>0</v>
      </c>
      <c r="EW39" s="1502">
        <f t="shared" si="10"/>
        <v>0</v>
      </c>
      <c r="EX39" s="1502">
        <f t="shared" si="10"/>
        <v>0</v>
      </c>
      <c r="EY39" s="1502">
        <f t="shared" si="10"/>
        <v>0</v>
      </c>
      <c r="EZ39" s="1502">
        <f t="shared" si="10"/>
        <v>0</v>
      </c>
      <c r="FA39" s="1502">
        <f t="shared" si="10"/>
        <v>0</v>
      </c>
      <c r="FB39" s="1502">
        <f t="shared" si="10"/>
        <v>0</v>
      </c>
      <c r="FC39" s="1502">
        <f t="shared" si="10"/>
        <v>0</v>
      </c>
      <c r="FD39" s="1502">
        <f t="shared" si="10"/>
        <v>0</v>
      </c>
      <c r="FE39" s="1502">
        <f t="shared" si="10"/>
        <v>0</v>
      </c>
      <c r="FF39" s="1502">
        <f t="shared" si="10"/>
        <v>0</v>
      </c>
      <c r="FG39" s="1502">
        <f t="shared" si="10"/>
        <v>0</v>
      </c>
      <c r="FH39" s="1502">
        <f t="shared" si="10"/>
        <v>0</v>
      </c>
      <c r="FI39" s="1502">
        <f t="shared" si="10"/>
        <v>0</v>
      </c>
      <c r="FJ39" s="1502">
        <f t="shared" si="10"/>
        <v>0</v>
      </c>
      <c r="FK39" s="1502">
        <f t="shared" si="10"/>
        <v>0</v>
      </c>
      <c r="FL39" s="1502">
        <f t="shared" si="10"/>
        <v>0</v>
      </c>
      <c r="FM39" s="1502">
        <f t="shared" ref="FM39:GR39" si="11">+SUM(FM40:FM43)</f>
        <v>0</v>
      </c>
      <c r="FN39" s="1502">
        <f t="shared" si="11"/>
        <v>0</v>
      </c>
      <c r="FO39" s="1502">
        <f t="shared" si="11"/>
        <v>0</v>
      </c>
      <c r="FP39" s="1502">
        <f t="shared" si="11"/>
        <v>0</v>
      </c>
      <c r="FQ39" s="1502">
        <f t="shared" si="11"/>
        <v>0</v>
      </c>
      <c r="FR39" s="1502">
        <f t="shared" si="11"/>
        <v>0</v>
      </c>
      <c r="FS39" s="1502">
        <f t="shared" si="11"/>
        <v>0</v>
      </c>
      <c r="FT39" s="1502">
        <f t="shared" si="11"/>
        <v>0</v>
      </c>
      <c r="FU39" s="1502">
        <f t="shared" si="11"/>
        <v>0</v>
      </c>
      <c r="FV39" s="1502">
        <f t="shared" si="11"/>
        <v>0</v>
      </c>
      <c r="FW39" s="1502">
        <f t="shared" si="11"/>
        <v>0</v>
      </c>
      <c r="FX39" s="1502">
        <f t="shared" si="11"/>
        <v>0</v>
      </c>
      <c r="FY39" s="1502">
        <f t="shared" si="11"/>
        <v>0</v>
      </c>
      <c r="FZ39" s="1502">
        <f t="shared" si="11"/>
        <v>0</v>
      </c>
      <c r="GA39" s="1502">
        <f t="shared" si="11"/>
        <v>0</v>
      </c>
      <c r="GB39" s="1502">
        <f t="shared" si="11"/>
        <v>0</v>
      </c>
      <c r="GC39" s="1502">
        <f t="shared" si="11"/>
        <v>0</v>
      </c>
      <c r="GD39" s="1502">
        <f t="shared" si="11"/>
        <v>0</v>
      </c>
      <c r="GE39" s="1502">
        <f t="shared" si="11"/>
        <v>0</v>
      </c>
      <c r="GF39" s="1502">
        <f t="shared" si="11"/>
        <v>0</v>
      </c>
      <c r="GG39" s="1502">
        <f t="shared" si="11"/>
        <v>0</v>
      </c>
      <c r="GH39" s="1502">
        <f t="shared" si="11"/>
        <v>0</v>
      </c>
      <c r="GI39" s="1502">
        <f t="shared" si="11"/>
        <v>0</v>
      </c>
      <c r="GJ39" s="1502">
        <f t="shared" si="11"/>
        <v>0</v>
      </c>
      <c r="GK39" s="1502">
        <f t="shared" si="11"/>
        <v>0</v>
      </c>
      <c r="GL39" s="1502">
        <f t="shared" si="11"/>
        <v>0</v>
      </c>
      <c r="GM39" s="1502">
        <f t="shared" si="11"/>
        <v>0</v>
      </c>
      <c r="GN39" s="1502">
        <f t="shared" si="11"/>
        <v>0</v>
      </c>
      <c r="GO39" s="1502">
        <f t="shared" si="11"/>
        <v>0</v>
      </c>
      <c r="GP39" s="1502">
        <f t="shared" si="11"/>
        <v>0</v>
      </c>
      <c r="GQ39" s="1502">
        <f t="shared" si="11"/>
        <v>0</v>
      </c>
      <c r="GR39" s="1502">
        <f t="shared" si="11"/>
        <v>0</v>
      </c>
      <c r="GS39" s="1502">
        <f t="shared" ref="GS39" si="12">+SUM(GS40:GS43)</f>
        <v>0</v>
      </c>
    </row>
    <row r="40" spans="1:201" s="1588" customFormat="1" outlineLevel="2">
      <c r="A40" s="1580" t="s">
        <v>1306</v>
      </c>
      <c r="B40" s="1625"/>
      <c r="C40" s="1580" t="s">
        <v>1307</v>
      </c>
      <c r="D40" s="1579">
        <f>IF($D$22="H",($B$11/3)*10,($B$11/3)*5)</f>
        <v>28.000000000000004</v>
      </c>
      <c r="E40" s="1560">
        <v>0</v>
      </c>
      <c r="F40" s="1504" t="s">
        <v>1308</v>
      </c>
      <c r="G40" s="1504" t="s">
        <v>1309</v>
      </c>
      <c r="H40" s="1592" t="s">
        <v>1310</v>
      </c>
      <c r="I40" s="1536">
        <f>SUM(J40:GS40)</f>
        <v>28.000000000000007</v>
      </c>
      <c r="J40" s="1577">
        <f>IF(ISNA(INDEX('[77]Feuille de Calcul'!$L$35:$AU$35,MATCH('Cash@Risk'!J$31,'[77]Feuille de Calcul'!$L$34:$AU$34,0))),0,INDEX('[77]Feuille de Calcul'!$L$35:$AU$35,MATCH('Cash@Risk'!J$31,'[77]Feuille de Calcul'!$L$34:$AU$34,0)))*$D$40*$G$23</f>
        <v>0</v>
      </c>
      <c r="K40" s="1577">
        <f>IF(ISNA(INDEX('[77]Feuille de Calcul'!$L$35:$AU$35,MATCH('Cash@Risk'!K$31,'[77]Feuille de Calcul'!$L$34:$AU$34,0))),0,INDEX('[77]Feuille de Calcul'!$L$35:$AU$35,MATCH('Cash@Risk'!K$31,'[77]Feuille de Calcul'!$L$34:$AU$34,0)))*$D$40*$G$23</f>
        <v>0</v>
      </c>
      <c r="L40" s="1577">
        <f>IF(ISNA(INDEX('[77]Feuille de Calcul'!$L$35:$AU$35,MATCH('Cash@Risk'!L$31,'[77]Feuille de Calcul'!$L$34:$AU$34,0))),0,INDEX('[77]Feuille de Calcul'!$L$35:$AU$35,MATCH('Cash@Risk'!L$31,'[77]Feuille de Calcul'!$L$34:$AU$34,0)))*$D$40*$G$23</f>
        <v>0</v>
      </c>
      <c r="M40" s="1577">
        <f>IF(ISNA(INDEX('[77]Feuille de Calcul'!$L$35:$AU$35,MATCH('Cash@Risk'!M$31,'[77]Feuille de Calcul'!$L$34:$AU$34,0))),0,INDEX('[77]Feuille de Calcul'!$L$35:$AU$35,MATCH('Cash@Risk'!M$31,'[77]Feuille de Calcul'!$L$34:$AU$34,0)))*$D$40*$G$23</f>
        <v>0</v>
      </c>
      <c r="N40" s="1577">
        <f>IF(ISNA(INDEX('[77]Feuille de Calcul'!$L$35:$AU$35,MATCH('Cash@Risk'!N$31,'[77]Feuille de Calcul'!$L$34:$AU$34,0))),0,INDEX('[77]Feuille de Calcul'!$L$35:$AU$35,MATCH('Cash@Risk'!N$31,'[77]Feuille de Calcul'!$L$34:$AU$34,0)))*$D$40*$G$23</f>
        <v>0</v>
      </c>
      <c r="O40" s="1577">
        <f>IF(ISNA(INDEX('[77]Feuille de Calcul'!$L$35:$AU$35,MATCH('Cash@Risk'!O$31,'[77]Feuille de Calcul'!$L$34:$AU$34,0))),0,INDEX('[77]Feuille de Calcul'!$L$35:$AU$35,MATCH('Cash@Risk'!O$31,'[77]Feuille de Calcul'!$L$34:$AU$34,0)))*$D$40*$G$23</f>
        <v>0</v>
      </c>
      <c r="P40" s="1577">
        <f>IF(ISNA(INDEX('[77]Feuille de Calcul'!$L$35:$AU$35,MATCH('Cash@Risk'!P$31,'[77]Feuille de Calcul'!$L$34:$AU$34,0))),0,INDEX('[77]Feuille de Calcul'!$L$35:$AU$35,MATCH('Cash@Risk'!P$31,'[77]Feuille de Calcul'!$L$34:$AU$34,0)))*$D$40*$G$23</f>
        <v>0</v>
      </c>
      <c r="Q40" s="1577">
        <f>IF(ISNA(INDEX('[77]Feuille de Calcul'!$L$35:$AU$35,MATCH('Cash@Risk'!Q$31,'[77]Feuille de Calcul'!$L$34:$AU$34,0))),0,INDEX('[77]Feuille de Calcul'!$L$35:$AU$35,MATCH('Cash@Risk'!Q$31,'[77]Feuille de Calcul'!$L$34:$AU$34,0)))*$D$40*$G$23</f>
        <v>0</v>
      </c>
      <c r="R40" s="1577">
        <f>IF(ISNA(INDEX('[77]Feuille de Calcul'!$L$35:$AU$35,MATCH('Cash@Risk'!R$31,'[77]Feuille de Calcul'!$L$34:$AU$34,0))),0,INDEX('[77]Feuille de Calcul'!$L$35:$AU$35,MATCH('Cash@Risk'!R$31,'[77]Feuille de Calcul'!$L$34:$AU$34,0)))*$D$40*$G$23</f>
        <v>0</v>
      </c>
      <c r="S40" s="1577">
        <f>IF(ISNA(INDEX('[77]Feuille de Calcul'!$L$35:$AU$35,MATCH('Cash@Risk'!S$31,'[77]Feuille de Calcul'!$L$34:$AU$34,0))),0,INDEX('[77]Feuille de Calcul'!$L$35:$AU$35,MATCH('Cash@Risk'!S$31,'[77]Feuille de Calcul'!$L$34:$AU$34,0)))*$D$40*$G$23</f>
        <v>0</v>
      </c>
      <c r="T40" s="1577">
        <f>IF(ISNA(INDEX('[77]Feuille de Calcul'!$L$35:$AU$35,MATCH('Cash@Risk'!T$31,'[77]Feuille de Calcul'!$L$34:$AU$34,0))),0,INDEX('[77]Feuille de Calcul'!$L$35:$AU$35,MATCH('Cash@Risk'!T$31,'[77]Feuille de Calcul'!$L$34:$AU$34,0)))*$D$40*$G$23</f>
        <v>0</v>
      </c>
      <c r="U40" s="1577">
        <f>IF(ISNA(INDEX('[77]Feuille de Calcul'!$L$35:$AU$35,MATCH('Cash@Risk'!U$31,'[77]Feuille de Calcul'!$L$34:$AU$34,0))),0,INDEX('[77]Feuille de Calcul'!$L$35:$AU$35,MATCH('Cash@Risk'!U$31,'[77]Feuille de Calcul'!$L$34:$AU$34,0)))*$D$40*$G$23</f>
        <v>0</v>
      </c>
      <c r="V40" s="1577">
        <f>IF(ISNA(INDEX('[77]Feuille de Calcul'!$L$35:$AU$35,MATCH('Cash@Risk'!V$31,'[77]Feuille de Calcul'!$L$34:$AU$34,0))),0,INDEX('[77]Feuille de Calcul'!$L$35:$AU$35,MATCH('Cash@Risk'!V$31,'[77]Feuille de Calcul'!$L$34:$AU$34,0)))*$D$40*$G$23</f>
        <v>0</v>
      </c>
      <c r="W40" s="1577">
        <f>IF(ISNA(INDEX('[77]Feuille de Calcul'!$L$35:$AU$35,MATCH('Cash@Risk'!W$31,'[77]Feuille de Calcul'!$L$34:$AU$34,0))),0,INDEX('[77]Feuille de Calcul'!$L$35:$AU$35,MATCH('Cash@Risk'!W$31,'[77]Feuille de Calcul'!$L$34:$AU$34,0)))*$D$40*$G$23</f>
        <v>0</v>
      </c>
      <c r="X40" s="1577">
        <f>IF(ISNA(INDEX('[77]Feuille de Calcul'!$L$35:$AU$35,MATCH('Cash@Risk'!X$31,'[77]Feuille de Calcul'!$L$34:$AU$34,0))),0,INDEX('[77]Feuille de Calcul'!$L$35:$AU$35,MATCH('Cash@Risk'!X$31,'[77]Feuille de Calcul'!$L$34:$AU$34,0)))*$D$40*$G$23</f>
        <v>0</v>
      </c>
      <c r="Y40" s="1577">
        <f>IF(ISNA(INDEX('[77]Feuille de Calcul'!$L$35:$AU$35,MATCH('Cash@Risk'!Y$31,'[77]Feuille de Calcul'!$L$34:$AU$34,0))),0,INDEX('[77]Feuille de Calcul'!$L$35:$AU$35,MATCH('Cash@Risk'!Y$31,'[77]Feuille de Calcul'!$L$34:$AU$34,0)))*$D$40*$G$23</f>
        <v>0</v>
      </c>
      <c r="Z40" s="1577">
        <f>IF(ISNA(INDEX('[77]Feuille de Calcul'!$L$35:$AU$35,MATCH('Cash@Risk'!Z$31,'[77]Feuille de Calcul'!$L$34:$AU$34,0))),0,INDEX('[77]Feuille de Calcul'!$L$35:$AU$35,MATCH('Cash@Risk'!Z$31,'[77]Feuille de Calcul'!$L$34:$AU$34,0)))*$D$40*$G$23</f>
        <v>0</v>
      </c>
      <c r="AA40" s="1577">
        <f>IF(ISNA(INDEX('[77]Feuille de Calcul'!$L$35:$AU$35,MATCH('Cash@Risk'!AA$31,'[77]Feuille de Calcul'!$L$34:$AU$34,0))),0,INDEX('[77]Feuille de Calcul'!$L$35:$AU$35,MATCH('Cash@Risk'!AA$31,'[77]Feuille de Calcul'!$L$34:$AU$34,0)))*$D$40*$G$23</f>
        <v>0</v>
      </c>
      <c r="AB40" s="1577">
        <f>IF(ISNA(INDEX('[77]Feuille de Calcul'!$L$35:$AU$35,MATCH('Cash@Risk'!AB$31,'[77]Feuille de Calcul'!$L$34:$AU$34,0))),0,INDEX('[77]Feuille de Calcul'!$L$35:$AU$35,MATCH('Cash@Risk'!AB$31,'[77]Feuille de Calcul'!$L$34:$AU$34,0)))*$D$40*$G$23</f>
        <v>0</v>
      </c>
      <c r="AC40" s="1577">
        <f>IF(ISNA(INDEX('[77]Feuille de Calcul'!$L$35:$AU$35,MATCH('Cash@Risk'!AC$31,'[77]Feuille de Calcul'!$L$34:$AU$34,0))),0,INDEX('[77]Feuille de Calcul'!$L$35:$AU$35,MATCH('Cash@Risk'!AC$31,'[77]Feuille de Calcul'!$L$34:$AU$34,0)))*$D$40*$G$23</f>
        <v>0</v>
      </c>
      <c r="AD40" s="1577">
        <f>IF(ISNA(INDEX('[77]Feuille de Calcul'!$L$35:$AU$35,MATCH('Cash@Risk'!AD$31,'[77]Feuille de Calcul'!$L$34:$AU$34,0))),0,INDEX('[77]Feuille de Calcul'!$L$35:$AU$35,MATCH('Cash@Risk'!AD$31,'[77]Feuille de Calcul'!$L$34:$AU$34,0)))*$D$40*$G$23</f>
        <v>0</v>
      </c>
      <c r="AE40" s="1577">
        <f>IF(ISNA(INDEX('[77]Feuille de Calcul'!$L$35:$AU$35,MATCH('Cash@Risk'!AE$31,'[77]Feuille de Calcul'!$L$34:$AU$34,0))),0,INDEX('[77]Feuille de Calcul'!$L$35:$AU$35,MATCH('Cash@Risk'!AE$31,'[77]Feuille de Calcul'!$L$34:$AU$34,0)))*$D$40*$G$23</f>
        <v>0</v>
      </c>
      <c r="AF40" s="1577">
        <f>IF(ISNA(INDEX('[77]Feuille de Calcul'!$L$35:$AU$35,MATCH('Cash@Risk'!AF$31,'[77]Feuille de Calcul'!$L$34:$AU$34,0))),0,INDEX('[77]Feuille de Calcul'!$L$35:$AU$35,MATCH('Cash@Risk'!AF$31,'[77]Feuille de Calcul'!$L$34:$AU$34,0)))*$D$40*$G$23</f>
        <v>0</v>
      </c>
      <c r="AG40" s="1577">
        <f>IF(ISNA(INDEX('[77]Feuille de Calcul'!$L$35:$AU$35,MATCH('Cash@Risk'!AG$31,'[77]Feuille de Calcul'!$L$34:$AU$34,0))),0,INDEX('[77]Feuille de Calcul'!$L$35:$AU$35,MATCH('Cash@Risk'!AG$31,'[77]Feuille de Calcul'!$L$34:$AU$34,0)))*$D$40*$G$23</f>
        <v>0</v>
      </c>
      <c r="AH40" s="1577">
        <f>IF(ISNA(INDEX('[77]Feuille de Calcul'!$L$35:$AU$35,MATCH('Cash@Risk'!AH$31,'[77]Feuille de Calcul'!$L$34:$AU$34,0))),0,INDEX('[77]Feuille de Calcul'!$L$35:$AU$35,MATCH('Cash@Risk'!AH$31,'[77]Feuille de Calcul'!$L$34:$AU$34,0)))*$D$40*$G$23</f>
        <v>0</v>
      </c>
      <c r="AI40" s="1577">
        <f>IF(ISNA(INDEX('[77]Feuille de Calcul'!$L$35:$AU$35,MATCH('Cash@Risk'!AI$31,'[77]Feuille de Calcul'!$L$34:$AU$34,0))),0,INDEX('[77]Feuille de Calcul'!$L$35:$AU$35,MATCH('Cash@Risk'!AI$31,'[77]Feuille de Calcul'!$L$34:$AU$34,0)))*$D$40*$G$23</f>
        <v>0</v>
      </c>
      <c r="AJ40" s="1577">
        <f>IF(ISNA(INDEX('[77]Feuille de Calcul'!$L$35:$AU$35,MATCH('Cash@Risk'!AJ$31,'[77]Feuille de Calcul'!$L$34:$AU$34,0))),0,INDEX('[77]Feuille de Calcul'!$L$35:$AU$35,MATCH('Cash@Risk'!AJ$31,'[77]Feuille de Calcul'!$L$34:$AU$34,0)))*$D$40*$G$23</f>
        <v>0</v>
      </c>
      <c r="AK40" s="1577">
        <f>IF(ISNA(INDEX('[77]Feuille de Calcul'!$L$35:$AU$35,MATCH('Cash@Risk'!AK$31,'[77]Feuille de Calcul'!$L$34:$AU$34,0))),0,INDEX('[77]Feuille de Calcul'!$L$35:$AU$35,MATCH('Cash@Risk'!AK$31,'[77]Feuille de Calcul'!$L$34:$AU$34,0)))*$D$40*$G$23</f>
        <v>0</v>
      </c>
      <c r="AL40" s="1577">
        <f>IF(ISNA(INDEX('[77]Feuille de Calcul'!$L$35:$AU$35,MATCH('Cash@Risk'!AL$31,'[77]Feuille de Calcul'!$L$34:$AU$34,0))),0,INDEX('[77]Feuille de Calcul'!$L$35:$AU$35,MATCH('Cash@Risk'!AL$31,'[77]Feuille de Calcul'!$L$34:$AU$34,0)))*$D$40*$G$23</f>
        <v>0</v>
      </c>
      <c r="AM40" s="1577">
        <f>IF(ISNA(INDEX('[77]Feuille de Calcul'!$L$35:$AU$35,MATCH('Cash@Risk'!AM$31,'[77]Feuille de Calcul'!$L$34:$AU$34,0))),0,INDEX('[77]Feuille de Calcul'!$L$35:$AU$35,MATCH('Cash@Risk'!AM$31,'[77]Feuille de Calcul'!$L$34:$AU$34,0)))*$D$40*$G$23</f>
        <v>0</v>
      </c>
      <c r="AN40" s="1577">
        <f>IF(ISNA(INDEX('[77]Feuille de Calcul'!$L$35:$AU$35,MATCH('Cash@Risk'!AN$31,'[77]Feuille de Calcul'!$L$34:$AU$34,0))),0,INDEX('[77]Feuille de Calcul'!$L$35:$AU$35,MATCH('Cash@Risk'!AN$31,'[77]Feuille de Calcul'!$L$34:$AU$34,0)))*$D$40*$G$23</f>
        <v>0</v>
      </c>
      <c r="AO40" s="1577">
        <f>IF(ISNA(INDEX('[77]Feuille de Calcul'!$L$35:$AU$35,MATCH('Cash@Risk'!AO$31,'[77]Feuille de Calcul'!$L$34:$AU$34,0))),0,INDEX('[77]Feuille de Calcul'!$L$35:$AU$35,MATCH('Cash@Risk'!AO$31,'[77]Feuille de Calcul'!$L$34:$AU$34,0)))*$D$40*$G$23</f>
        <v>0</v>
      </c>
      <c r="AP40" s="1577">
        <f>IF(ISNA(INDEX('[77]Feuille de Calcul'!$L$35:$AU$35,MATCH('Cash@Risk'!AP$31,'[77]Feuille de Calcul'!$L$34:$AU$34,0))),0,INDEX('[77]Feuille de Calcul'!$L$35:$AU$35,MATCH('Cash@Risk'!AP$31,'[77]Feuille de Calcul'!$L$34:$AU$34,0)))*$D$40*$G$23</f>
        <v>0</v>
      </c>
      <c r="AQ40" s="1577">
        <f>IF(ISNA(INDEX('[77]Feuille de Calcul'!$L$35:$AU$35,MATCH('Cash@Risk'!AQ$31,'[77]Feuille de Calcul'!$L$34:$AU$34,0))),0,INDEX('[77]Feuille de Calcul'!$L$35:$AU$35,MATCH('Cash@Risk'!AQ$31,'[77]Feuille de Calcul'!$L$34:$AU$34,0)))*$D$40*$G$23</f>
        <v>0</v>
      </c>
      <c r="AR40" s="1577">
        <f>IF(ISNA(INDEX('[77]Feuille de Calcul'!$L$35:$AU$35,MATCH('Cash@Risk'!AR$31,'[77]Feuille de Calcul'!$L$34:$AU$34,0))),0,INDEX('[77]Feuille de Calcul'!$L$35:$AU$35,MATCH('Cash@Risk'!AR$31,'[77]Feuille de Calcul'!$L$34:$AU$34,0)))*$D$40*$G$23</f>
        <v>5.6000000000000014</v>
      </c>
      <c r="AS40" s="1577">
        <f>IF(ISNA(INDEX('[77]Feuille de Calcul'!$L$35:$AU$35,MATCH('Cash@Risk'!AS$31,'[77]Feuille de Calcul'!$L$34:$AU$34,0))),0,INDEX('[77]Feuille de Calcul'!$L$35:$AU$35,MATCH('Cash@Risk'!AS$31,'[77]Feuille de Calcul'!$L$34:$AU$34,0)))*$D$40*$G$23</f>
        <v>5.6000000000000014</v>
      </c>
      <c r="AT40" s="1577">
        <f>IF(ISNA(INDEX('[77]Feuille de Calcul'!$L$35:$AU$35,MATCH('Cash@Risk'!AT$31,'[77]Feuille de Calcul'!$L$34:$AU$34,0))),0,INDEX('[77]Feuille de Calcul'!$L$35:$AU$35,MATCH('Cash@Risk'!AT$31,'[77]Feuille de Calcul'!$L$34:$AU$34,0)))*$D$40*$G$23</f>
        <v>5.6000000000000014</v>
      </c>
      <c r="AU40" s="1577">
        <f>IF(ISNA(INDEX('[77]Feuille de Calcul'!$L$35:$AU$35,MATCH('Cash@Risk'!AU$31,'[77]Feuille de Calcul'!$L$34:$AU$34,0))),0,INDEX('[77]Feuille de Calcul'!$L$35:$AU$35,MATCH('Cash@Risk'!AU$31,'[77]Feuille de Calcul'!$L$34:$AU$34,0)))*$D$40*$G$23</f>
        <v>5.6000000000000014</v>
      </c>
      <c r="AV40" s="1577">
        <f>IF(ISNA(INDEX('[77]Feuille de Calcul'!$L$35:$AU$35,MATCH('Cash@Risk'!AV$31,'[77]Feuille de Calcul'!$L$34:$AU$34,0))),0,INDEX('[77]Feuille de Calcul'!$L$35:$AU$35,MATCH('Cash@Risk'!AV$31,'[77]Feuille de Calcul'!$L$34:$AU$34,0)))*$D$40*$G$23</f>
        <v>5.6000000000000014</v>
      </c>
      <c r="AW40" s="1577">
        <f>IF(ISNA(INDEX('[77]Feuille de Calcul'!$L$35:$AU$35,MATCH('Cash@Risk'!AW$31,'[77]Feuille de Calcul'!$L$34:$AU$34,0))),0,INDEX('[77]Feuille de Calcul'!$L$35:$AU$35,MATCH('Cash@Risk'!AW$31,'[77]Feuille de Calcul'!$L$34:$AU$34,0)))*$D$40*$G$23</f>
        <v>0</v>
      </c>
      <c r="AX40" s="1577">
        <f>IF(ISNA(INDEX('[77]Feuille de Calcul'!$L$35:$AU$35,MATCH('Cash@Risk'!AX$31,'[77]Feuille de Calcul'!$L$34:$AU$34,0))),0,INDEX('[77]Feuille de Calcul'!$L$35:$AU$35,MATCH('Cash@Risk'!AX$31,'[77]Feuille de Calcul'!$L$34:$AU$34,0)))*$D$40*$G$23</f>
        <v>0</v>
      </c>
      <c r="AY40" s="1577">
        <f>IF(ISNA(INDEX('[77]Feuille de Calcul'!$L$35:$AU$35,MATCH('Cash@Risk'!AY$31,'[77]Feuille de Calcul'!$L$34:$AU$34,0))),0,INDEX('[77]Feuille de Calcul'!$L$35:$AU$35,MATCH('Cash@Risk'!AY$31,'[77]Feuille de Calcul'!$L$34:$AU$34,0)))*$D$40*$G$23</f>
        <v>0</v>
      </c>
      <c r="AZ40" s="1577">
        <f>IF(ISNA(INDEX('[77]Feuille de Calcul'!$L$35:$AU$35,MATCH('Cash@Risk'!AZ$31,'[77]Feuille de Calcul'!$L$34:$AU$34,0))),0,INDEX('[77]Feuille de Calcul'!$L$35:$AU$35,MATCH('Cash@Risk'!AZ$31,'[77]Feuille de Calcul'!$L$34:$AU$34,0)))*$D$40*$G$23</f>
        <v>0</v>
      </c>
      <c r="BA40" s="1577">
        <f>IF(ISNA(INDEX('[77]Feuille de Calcul'!$L$35:$AU$35,MATCH('Cash@Risk'!BA$31,'[77]Feuille de Calcul'!$L$34:$AU$34,0))),0,INDEX('[77]Feuille de Calcul'!$L$35:$AU$35,MATCH('Cash@Risk'!BA$31,'[77]Feuille de Calcul'!$L$34:$AU$34,0)))*$D$40*$G$23</f>
        <v>0</v>
      </c>
      <c r="BB40" s="1577">
        <f>IF(ISNA(INDEX('[77]Feuille de Calcul'!$L$35:$AU$35,MATCH('Cash@Risk'!BB$31,'[77]Feuille de Calcul'!$L$34:$AU$34,0))),0,INDEX('[77]Feuille de Calcul'!$L$35:$AU$35,MATCH('Cash@Risk'!BB$31,'[77]Feuille de Calcul'!$L$34:$AU$34,0)))*$D$40*$G$23</f>
        <v>0</v>
      </c>
      <c r="BC40" s="1577">
        <f>IF(ISNA(INDEX('[77]Feuille de Calcul'!$L$35:$AU$35,MATCH('Cash@Risk'!BC$31,'[77]Feuille de Calcul'!$L$34:$AU$34,0))),0,INDEX('[77]Feuille de Calcul'!$L$35:$AU$35,MATCH('Cash@Risk'!BC$31,'[77]Feuille de Calcul'!$L$34:$AU$34,0)))*$D$40*$G$23</f>
        <v>0</v>
      </c>
      <c r="BD40" s="1577">
        <f>IF(ISNA(INDEX('[77]Feuille de Calcul'!$L$35:$AU$35,MATCH('Cash@Risk'!BD$31,'[77]Feuille de Calcul'!$L$34:$AU$34,0))),0,INDEX('[77]Feuille de Calcul'!$L$35:$AU$35,MATCH('Cash@Risk'!BD$31,'[77]Feuille de Calcul'!$L$34:$AU$34,0)))*$D$40*$G$23</f>
        <v>0</v>
      </c>
      <c r="BE40" s="1577">
        <f>IF(ISNA(INDEX('[77]Feuille de Calcul'!$L$35:$AU$35,MATCH('Cash@Risk'!BE$31,'[77]Feuille de Calcul'!$L$34:$AU$34,0))),0,INDEX('[77]Feuille de Calcul'!$L$35:$AU$35,MATCH('Cash@Risk'!BE$31,'[77]Feuille de Calcul'!$L$34:$AU$34,0)))*$D$40*$G$23</f>
        <v>0</v>
      </c>
      <c r="BF40" s="1577">
        <f>IF(ISNA(INDEX('[77]Feuille de Calcul'!$L$35:$AU$35,MATCH('Cash@Risk'!BF$31,'[77]Feuille de Calcul'!$L$34:$AU$34,0))),0,INDEX('[77]Feuille de Calcul'!$L$35:$AU$35,MATCH('Cash@Risk'!BF$31,'[77]Feuille de Calcul'!$L$34:$AU$34,0)))*$D$40*$G$23</f>
        <v>0</v>
      </c>
      <c r="BG40" s="1577">
        <f>IF(ISNA(INDEX('[77]Feuille de Calcul'!$L$35:$AU$35,MATCH('Cash@Risk'!BG$31,'[77]Feuille de Calcul'!$L$34:$AU$34,0))),0,INDEX('[77]Feuille de Calcul'!$L$35:$AU$35,MATCH('Cash@Risk'!BG$31,'[77]Feuille de Calcul'!$L$34:$AU$34,0)))*$D$40*$G$23</f>
        <v>0</v>
      </c>
      <c r="BH40" s="1577">
        <f>IF(ISNA(INDEX('[77]Feuille de Calcul'!$L$35:$AU$35,MATCH('Cash@Risk'!BH$31,'[77]Feuille de Calcul'!$L$34:$AU$34,0))),0,INDEX('[77]Feuille de Calcul'!$L$35:$AU$35,MATCH('Cash@Risk'!BH$31,'[77]Feuille de Calcul'!$L$34:$AU$34,0)))*$D$40*$G$23</f>
        <v>0</v>
      </c>
      <c r="BI40" s="1577">
        <f>IF(ISNA(INDEX('[77]Feuille de Calcul'!$L$35:$AU$35,MATCH('Cash@Risk'!BI$31,'[77]Feuille de Calcul'!$L$34:$AU$34,0))),0,INDEX('[77]Feuille de Calcul'!$L$35:$AU$35,MATCH('Cash@Risk'!BI$31,'[77]Feuille de Calcul'!$L$34:$AU$34,0)))*$D$40*$G$23</f>
        <v>0</v>
      </c>
      <c r="BJ40" s="1577">
        <f>IF(ISNA(INDEX('[77]Feuille de Calcul'!$L$35:$AU$35,MATCH('Cash@Risk'!BJ$31,'[77]Feuille de Calcul'!$L$34:$AU$34,0))),0,INDEX('[77]Feuille de Calcul'!$L$35:$AU$35,MATCH('Cash@Risk'!BJ$31,'[77]Feuille de Calcul'!$L$34:$AU$34,0)))*$D$40*$G$23</f>
        <v>0</v>
      </c>
      <c r="BK40" s="1577">
        <f>IF(ISNA(INDEX('[77]Feuille de Calcul'!$L$35:$AU$35,MATCH('Cash@Risk'!BK$31,'[77]Feuille de Calcul'!$L$34:$AU$34,0))),0,INDEX('[77]Feuille de Calcul'!$L$35:$AU$35,MATCH('Cash@Risk'!BK$31,'[77]Feuille de Calcul'!$L$34:$AU$34,0)))*$D$40*$G$23</f>
        <v>0</v>
      </c>
      <c r="BL40" s="1577">
        <f>IF(ISNA(INDEX('[77]Feuille de Calcul'!$L$35:$AU$35,MATCH('Cash@Risk'!BL$31,'[77]Feuille de Calcul'!$L$34:$AU$34,0))),0,INDEX('[77]Feuille de Calcul'!$L$35:$AU$35,MATCH('Cash@Risk'!BL$31,'[77]Feuille de Calcul'!$L$34:$AU$34,0)))*$D$40*$G$23</f>
        <v>0</v>
      </c>
      <c r="BM40" s="1577">
        <f>IF(ISNA(INDEX('[77]Feuille de Calcul'!$L$35:$AU$35,MATCH('Cash@Risk'!BM$31,'[77]Feuille de Calcul'!$L$34:$AU$34,0))),0,INDEX('[77]Feuille de Calcul'!$L$35:$AU$35,MATCH('Cash@Risk'!BM$31,'[77]Feuille de Calcul'!$L$34:$AU$34,0)))*$D$40*$G$23</f>
        <v>0</v>
      </c>
      <c r="BN40" s="1577">
        <f>IF(ISNA(INDEX('[77]Feuille de Calcul'!$L$35:$AU$35,MATCH('Cash@Risk'!BN$31,'[77]Feuille de Calcul'!$L$34:$AU$34,0))),0,INDEX('[77]Feuille de Calcul'!$L$35:$AU$35,MATCH('Cash@Risk'!BN$31,'[77]Feuille de Calcul'!$L$34:$AU$34,0)))*$D$40*$G$23</f>
        <v>0</v>
      </c>
      <c r="BO40" s="1577">
        <f>IF(ISNA(INDEX('[77]Feuille de Calcul'!$L$35:$AU$35,MATCH('Cash@Risk'!BO$31,'[77]Feuille de Calcul'!$L$34:$AU$34,0))),0,INDEX('[77]Feuille de Calcul'!$L$35:$AU$35,MATCH('Cash@Risk'!BO$31,'[77]Feuille de Calcul'!$L$34:$AU$34,0)))*$D$40*$G$23</f>
        <v>0</v>
      </c>
      <c r="BP40" s="1577">
        <f>IF(ISNA(INDEX('[77]Feuille de Calcul'!$L$35:$AU$35,MATCH('Cash@Risk'!BP$31,'[77]Feuille de Calcul'!$L$34:$AU$34,0))),0,INDEX('[77]Feuille de Calcul'!$L$35:$AU$35,MATCH('Cash@Risk'!BP$31,'[77]Feuille de Calcul'!$L$34:$AU$34,0)))*$D$40*$G$23</f>
        <v>0</v>
      </c>
      <c r="BQ40" s="1577">
        <f>IF(ISNA(INDEX('[77]Feuille de Calcul'!$L$35:$AU$35,MATCH('Cash@Risk'!BQ$31,'[77]Feuille de Calcul'!$L$34:$AU$34,0))),0,INDEX('[77]Feuille de Calcul'!$L$35:$AU$35,MATCH('Cash@Risk'!BQ$31,'[77]Feuille de Calcul'!$L$34:$AU$34,0)))*$D$40*$G$23</f>
        <v>0</v>
      </c>
      <c r="BR40" s="1577">
        <f>IF(ISNA(INDEX('[77]Feuille de Calcul'!$L$35:$AU$35,MATCH('Cash@Risk'!BR$31,'[77]Feuille de Calcul'!$L$34:$AU$34,0))),0,INDEX('[77]Feuille de Calcul'!$L$35:$AU$35,MATCH('Cash@Risk'!BR$31,'[77]Feuille de Calcul'!$L$34:$AU$34,0)))*$D$40*$G$23</f>
        <v>0</v>
      </c>
      <c r="BS40" s="1577">
        <f>IF(ISNA(INDEX('[77]Feuille de Calcul'!$L$35:$AU$35,MATCH('Cash@Risk'!BS$31,'[77]Feuille de Calcul'!$L$34:$AU$34,0))),0,INDEX('[77]Feuille de Calcul'!$L$35:$AU$35,MATCH('Cash@Risk'!BS$31,'[77]Feuille de Calcul'!$L$34:$AU$34,0)))*$D$40*$G$23</f>
        <v>0</v>
      </c>
      <c r="BT40" s="1577">
        <f>IF(ISNA(INDEX('[77]Feuille de Calcul'!$L$35:$AU$35,MATCH('Cash@Risk'!BT$31,'[77]Feuille de Calcul'!$L$34:$AU$34,0))),0,INDEX('[77]Feuille de Calcul'!$L$35:$AU$35,MATCH('Cash@Risk'!BT$31,'[77]Feuille de Calcul'!$L$34:$AU$34,0)))*$D$40*$G$23</f>
        <v>0</v>
      </c>
      <c r="BU40" s="1577">
        <f>IF(ISNA(INDEX('[77]Feuille de Calcul'!$L$35:$AU$35,MATCH('Cash@Risk'!BU$31,'[77]Feuille de Calcul'!$L$34:$AU$34,0))),0,INDEX('[77]Feuille de Calcul'!$L$35:$AU$35,MATCH('Cash@Risk'!BU$31,'[77]Feuille de Calcul'!$L$34:$AU$34,0)))*$D$40*$G$23</f>
        <v>0</v>
      </c>
      <c r="BV40" s="1577">
        <f>IF(ISNA(INDEX('[77]Feuille de Calcul'!$L$35:$AU$35,MATCH('Cash@Risk'!BV$31,'[77]Feuille de Calcul'!$L$34:$AU$34,0))),0,INDEX('[77]Feuille de Calcul'!$L$35:$AU$35,MATCH('Cash@Risk'!BV$31,'[77]Feuille de Calcul'!$L$34:$AU$34,0)))*$D$40*$G$23</f>
        <v>0</v>
      </c>
      <c r="BW40" s="1577">
        <f>IF(ISNA(INDEX('[77]Feuille de Calcul'!$L$35:$AU$35,MATCH('Cash@Risk'!BW$31,'[77]Feuille de Calcul'!$L$34:$AU$34,0))),0,INDEX('[77]Feuille de Calcul'!$L$35:$AU$35,MATCH('Cash@Risk'!BW$31,'[77]Feuille de Calcul'!$L$34:$AU$34,0)))*$D$40*$G$23</f>
        <v>0</v>
      </c>
      <c r="BX40" s="1577">
        <f>IF(ISNA(INDEX('[77]Feuille de Calcul'!$L$35:$AU$35,MATCH('Cash@Risk'!BX$31,'[77]Feuille de Calcul'!$L$34:$AU$34,0))),0,INDEX('[77]Feuille de Calcul'!$L$35:$AU$35,MATCH('Cash@Risk'!BX$31,'[77]Feuille de Calcul'!$L$34:$AU$34,0)))*$D$40*$G$23</f>
        <v>0</v>
      </c>
      <c r="BY40" s="1577">
        <f>IF(ISNA(INDEX('[77]Feuille de Calcul'!$L$35:$AU$35,MATCH('Cash@Risk'!BY$31,'[77]Feuille de Calcul'!$L$34:$AU$34,0))),0,INDEX('[77]Feuille de Calcul'!$L$35:$AU$35,MATCH('Cash@Risk'!BY$31,'[77]Feuille de Calcul'!$L$34:$AU$34,0)))*$D$40*$G$23</f>
        <v>0</v>
      </c>
      <c r="BZ40" s="1577">
        <f>IF(ISNA(INDEX('[77]Feuille de Calcul'!$L$35:$AU$35,MATCH('Cash@Risk'!BZ$31,'[77]Feuille de Calcul'!$L$34:$AU$34,0))),0,INDEX('[77]Feuille de Calcul'!$L$35:$AU$35,MATCH('Cash@Risk'!BZ$31,'[77]Feuille de Calcul'!$L$34:$AU$34,0)))*$D$40*$G$23</f>
        <v>0</v>
      </c>
      <c r="CA40" s="1577">
        <f>IF(ISNA(INDEX('[77]Feuille de Calcul'!$L$35:$AU$35,MATCH('Cash@Risk'!CA$31,'[77]Feuille de Calcul'!$L$34:$AU$34,0))),0,INDEX('[77]Feuille de Calcul'!$L$35:$AU$35,MATCH('Cash@Risk'!CA$31,'[77]Feuille de Calcul'!$L$34:$AU$34,0)))*$D$40*$G$23</f>
        <v>0</v>
      </c>
      <c r="CB40" s="1577">
        <f>IF(ISNA(INDEX('[77]Feuille de Calcul'!$L$35:$AU$35,MATCH('Cash@Risk'!CB$31,'[77]Feuille de Calcul'!$L$34:$AU$34,0))),0,INDEX('[77]Feuille de Calcul'!$L$35:$AU$35,MATCH('Cash@Risk'!CB$31,'[77]Feuille de Calcul'!$L$34:$AU$34,0)))*$D$40*$G$23</f>
        <v>0</v>
      </c>
      <c r="CC40" s="1577">
        <f>IF(ISNA(INDEX('[77]Feuille de Calcul'!$L$35:$AU$35,MATCH('Cash@Risk'!CC$31,'[77]Feuille de Calcul'!$L$34:$AU$34,0))),0,INDEX('[77]Feuille de Calcul'!$L$35:$AU$35,MATCH('Cash@Risk'!CC$31,'[77]Feuille de Calcul'!$L$34:$AU$34,0)))*$D$40*$G$23</f>
        <v>0</v>
      </c>
      <c r="CD40" s="1577">
        <f>IF(ISNA(INDEX('[77]Feuille de Calcul'!$L$35:$AU$35,MATCH('Cash@Risk'!CD$31,'[77]Feuille de Calcul'!$L$34:$AU$34,0))),0,INDEX('[77]Feuille de Calcul'!$L$35:$AU$35,MATCH('Cash@Risk'!CD$31,'[77]Feuille de Calcul'!$L$34:$AU$34,0)))*$D$40*$G$23</f>
        <v>0</v>
      </c>
      <c r="CE40" s="1577">
        <f>IF(ISNA(INDEX('[77]Feuille de Calcul'!$L$35:$AU$35,MATCH('Cash@Risk'!CE$31,'[77]Feuille de Calcul'!$L$34:$AU$34,0))),0,INDEX('[77]Feuille de Calcul'!$L$35:$AU$35,MATCH('Cash@Risk'!CE$31,'[77]Feuille de Calcul'!$L$34:$AU$34,0)))*$D$40*$G$23</f>
        <v>0</v>
      </c>
      <c r="CF40" s="1577">
        <f>IF(ISNA(INDEX('[77]Feuille de Calcul'!$L$35:$AU$35,MATCH('Cash@Risk'!CF$31,'[77]Feuille de Calcul'!$L$34:$AU$34,0))),0,INDEX('[77]Feuille de Calcul'!$L$35:$AU$35,MATCH('Cash@Risk'!CF$31,'[77]Feuille de Calcul'!$L$34:$AU$34,0)))*$D$40*$G$23</f>
        <v>0</v>
      </c>
      <c r="CG40" s="1577">
        <f>IF(ISNA(INDEX('[77]Feuille de Calcul'!$L$35:$AU$35,MATCH('Cash@Risk'!CG$31,'[77]Feuille de Calcul'!$L$34:$AU$34,0))),0,INDEX('[77]Feuille de Calcul'!$L$35:$AU$35,MATCH('Cash@Risk'!CG$31,'[77]Feuille de Calcul'!$L$34:$AU$34,0)))*$D$40*$G$23</f>
        <v>0</v>
      </c>
      <c r="CH40" s="1577">
        <f>IF(ISNA(INDEX('[77]Feuille de Calcul'!$L$35:$AU$35,MATCH('Cash@Risk'!CH$31,'[77]Feuille de Calcul'!$L$34:$AU$34,0))),0,INDEX('[77]Feuille de Calcul'!$L$35:$AU$35,MATCH('Cash@Risk'!CH$31,'[77]Feuille de Calcul'!$L$34:$AU$34,0)))*$D$40*$G$23</f>
        <v>0</v>
      </c>
      <c r="CI40" s="1577">
        <f>IF(ISNA(INDEX('[77]Feuille de Calcul'!$L$35:$AU$35,MATCH('Cash@Risk'!CI$31,'[77]Feuille de Calcul'!$L$34:$AU$34,0))),0,INDEX('[77]Feuille de Calcul'!$L$35:$AU$35,MATCH('Cash@Risk'!CI$31,'[77]Feuille de Calcul'!$L$34:$AU$34,0)))*$D$40*$G$23</f>
        <v>0</v>
      </c>
      <c r="CJ40" s="1577">
        <f>IF(ISNA(INDEX('[77]Feuille de Calcul'!$L$35:$AU$35,MATCH('Cash@Risk'!CJ$31,'[77]Feuille de Calcul'!$L$34:$AU$34,0))),0,INDEX('[77]Feuille de Calcul'!$L$35:$AU$35,MATCH('Cash@Risk'!CJ$31,'[77]Feuille de Calcul'!$L$34:$AU$34,0)))*$D$40*$G$23</f>
        <v>0</v>
      </c>
      <c r="CK40" s="1577">
        <f>IF(ISNA(INDEX('[77]Feuille de Calcul'!$L$35:$AU$35,MATCH('Cash@Risk'!CK$31,'[77]Feuille de Calcul'!$L$34:$AU$34,0))),0,INDEX('[77]Feuille de Calcul'!$L$35:$AU$35,MATCH('Cash@Risk'!CK$31,'[77]Feuille de Calcul'!$L$34:$AU$34,0)))*$D$40*$G$23</f>
        <v>0</v>
      </c>
      <c r="CL40" s="1577">
        <f>IF(ISNA(INDEX('[77]Feuille de Calcul'!$L$35:$AU$35,MATCH('Cash@Risk'!CL$31,'[77]Feuille de Calcul'!$L$34:$AU$34,0))),0,INDEX('[77]Feuille de Calcul'!$L$35:$AU$35,MATCH('Cash@Risk'!CL$31,'[77]Feuille de Calcul'!$L$34:$AU$34,0)))*$D$40*$G$23</f>
        <v>0</v>
      </c>
      <c r="CM40" s="1577">
        <f>IF(ISNA(INDEX('[77]Feuille de Calcul'!$L$35:$AU$35,MATCH('Cash@Risk'!CM$31,'[77]Feuille de Calcul'!$L$34:$AU$34,0))),0,INDEX('[77]Feuille de Calcul'!$L$35:$AU$35,MATCH('Cash@Risk'!CM$31,'[77]Feuille de Calcul'!$L$34:$AU$34,0)))*$D$40*$G$23</f>
        <v>0</v>
      </c>
      <c r="CN40" s="1577">
        <f>IF(ISNA(INDEX('[77]Feuille de Calcul'!$L$35:$AU$35,MATCH('Cash@Risk'!CN$31,'[77]Feuille de Calcul'!$L$34:$AU$34,0))),0,INDEX('[77]Feuille de Calcul'!$L$35:$AU$35,MATCH('Cash@Risk'!CN$31,'[77]Feuille de Calcul'!$L$34:$AU$34,0)))*$D$40*$G$23</f>
        <v>0</v>
      </c>
      <c r="CO40" s="1577">
        <f>IF(ISNA(INDEX('[77]Feuille de Calcul'!$L$35:$AU$35,MATCH('Cash@Risk'!CO$31,'[77]Feuille de Calcul'!$L$34:$AU$34,0))),0,INDEX('[77]Feuille de Calcul'!$L$35:$AU$35,MATCH('Cash@Risk'!CO$31,'[77]Feuille de Calcul'!$L$34:$AU$34,0)))*$D$40*$G$23</f>
        <v>0</v>
      </c>
      <c r="CP40" s="1577">
        <f>IF(ISNA(INDEX('[77]Feuille de Calcul'!$L$35:$AU$35,MATCH('Cash@Risk'!CP$31,'[77]Feuille de Calcul'!$L$34:$AU$34,0))),0,INDEX('[77]Feuille de Calcul'!$L$35:$AU$35,MATCH('Cash@Risk'!CP$31,'[77]Feuille de Calcul'!$L$34:$AU$34,0)))*$D$40*$G$23</f>
        <v>0</v>
      </c>
      <c r="CQ40" s="1577">
        <f>IF(ISNA(INDEX('[77]Feuille de Calcul'!$L$35:$AU$35,MATCH('Cash@Risk'!CQ$31,'[77]Feuille de Calcul'!$L$34:$AU$34,0))),0,INDEX('[77]Feuille de Calcul'!$L$35:$AU$35,MATCH('Cash@Risk'!CQ$31,'[77]Feuille de Calcul'!$L$34:$AU$34,0)))*$D$40*$G$23</f>
        <v>0</v>
      </c>
      <c r="CR40" s="1577">
        <f>IF(ISNA(INDEX('[77]Feuille de Calcul'!$L$35:$AU$35,MATCH('Cash@Risk'!CR$31,'[77]Feuille de Calcul'!$L$34:$AU$34,0))),0,INDEX('[77]Feuille de Calcul'!$L$35:$AU$35,MATCH('Cash@Risk'!CR$31,'[77]Feuille de Calcul'!$L$34:$AU$34,0)))*$D$40*$G$23</f>
        <v>0</v>
      </c>
      <c r="CS40" s="1577">
        <f>IF(ISNA(INDEX('[77]Feuille de Calcul'!$L$35:$AU$35,MATCH('Cash@Risk'!CS$31,'[77]Feuille de Calcul'!$L$34:$AU$34,0))),0,INDEX('[77]Feuille de Calcul'!$L$35:$AU$35,MATCH('Cash@Risk'!CS$31,'[77]Feuille de Calcul'!$L$34:$AU$34,0)))*$D$40*$G$23</f>
        <v>0</v>
      </c>
      <c r="CT40" s="1577">
        <f>IF(ISNA(INDEX('[77]Feuille de Calcul'!$L$35:$AU$35,MATCH('Cash@Risk'!CT$31,'[77]Feuille de Calcul'!$L$34:$AU$34,0))),0,INDEX('[77]Feuille de Calcul'!$L$35:$AU$35,MATCH('Cash@Risk'!CT$31,'[77]Feuille de Calcul'!$L$34:$AU$34,0)))*$D$40*$G$23</f>
        <v>0</v>
      </c>
      <c r="CU40" s="1577">
        <f>IF(ISNA(INDEX('[77]Feuille de Calcul'!$L$35:$AU$35,MATCH('Cash@Risk'!CU$31,'[77]Feuille de Calcul'!$L$34:$AU$34,0))),0,INDEX('[77]Feuille de Calcul'!$L$35:$AU$35,MATCH('Cash@Risk'!CU$31,'[77]Feuille de Calcul'!$L$34:$AU$34,0)))*$D$40*$G$23</f>
        <v>0</v>
      </c>
      <c r="CV40" s="1577">
        <f>IF(ISNA(INDEX('[77]Feuille de Calcul'!$L$35:$AU$35,MATCH('Cash@Risk'!CV$31,'[77]Feuille de Calcul'!$L$34:$AU$34,0))),0,INDEX('[77]Feuille de Calcul'!$L$35:$AU$35,MATCH('Cash@Risk'!CV$31,'[77]Feuille de Calcul'!$L$34:$AU$34,0)))*$D$40*$G$23</f>
        <v>0</v>
      </c>
      <c r="CW40" s="1577">
        <f>IF(ISNA(INDEX('[77]Feuille de Calcul'!$L$35:$AU$35,MATCH('Cash@Risk'!CW$31,'[77]Feuille de Calcul'!$L$34:$AU$34,0))),0,INDEX('[77]Feuille de Calcul'!$L$35:$AU$35,MATCH('Cash@Risk'!CW$31,'[77]Feuille de Calcul'!$L$34:$AU$34,0)))*$D$40*$G$23</f>
        <v>0</v>
      </c>
      <c r="CX40" s="1577">
        <f>IF(ISNA(INDEX('[77]Feuille de Calcul'!$L$35:$AU$35,MATCH('Cash@Risk'!CX$31,'[77]Feuille de Calcul'!$L$34:$AU$34,0))),0,INDEX('[77]Feuille de Calcul'!$L$35:$AU$35,MATCH('Cash@Risk'!CX$31,'[77]Feuille de Calcul'!$L$34:$AU$34,0)))*$D$40*$G$23</f>
        <v>0</v>
      </c>
      <c r="CY40" s="1577">
        <f>IF(ISNA(INDEX('[77]Feuille de Calcul'!$L$35:$AU$35,MATCH('Cash@Risk'!CY$31,'[77]Feuille de Calcul'!$L$34:$AU$34,0))),0,INDEX('[77]Feuille de Calcul'!$L$35:$AU$35,MATCH('Cash@Risk'!CY$31,'[77]Feuille de Calcul'!$L$34:$AU$34,0)))*$D$40*$G$23</f>
        <v>0</v>
      </c>
      <c r="CZ40" s="1577">
        <f>IF(ISNA(INDEX('[77]Feuille de Calcul'!$L$35:$AU$35,MATCH('Cash@Risk'!CZ$31,'[77]Feuille de Calcul'!$L$34:$AU$34,0))),0,INDEX('[77]Feuille de Calcul'!$L$35:$AU$35,MATCH('Cash@Risk'!CZ$31,'[77]Feuille de Calcul'!$L$34:$AU$34,0)))*$D$40*$G$23</f>
        <v>0</v>
      </c>
      <c r="DA40" s="1577">
        <f>IF(ISNA(INDEX('[77]Feuille de Calcul'!$L$35:$AU$35,MATCH('Cash@Risk'!DA$31,'[77]Feuille de Calcul'!$L$34:$AU$34,0))),0,INDEX('[77]Feuille de Calcul'!$L$35:$AU$35,MATCH('Cash@Risk'!DA$31,'[77]Feuille de Calcul'!$L$34:$AU$34,0)))*$D$40*$G$23</f>
        <v>0</v>
      </c>
      <c r="DB40" s="1577">
        <f>IF(ISNA(INDEX('[77]Feuille de Calcul'!$L$35:$AU$35,MATCH('Cash@Risk'!DB$31,'[77]Feuille de Calcul'!$L$34:$AU$34,0))),0,INDEX('[77]Feuille de Calcul'!$L$35:$AU$35,MATCH('Cash@Risk'!DB$31,'[77]Feuille de Calcul'!$L$34:$AU$34,0)))*$D$40*$G$23</f>
        <v>0</v>
      </c>
      <c r="DC40" s="1577">
        <f>IF(ISNA(INDEX('[77]Feuille de Calcul'!$L$35:$AU$35,MATCH('Cash@Risk'!DC$31,'[77]Feuille de Calcul'!$L$34:$AU$34,0))),0,INDEX('[77]Feuille de Calcul'!$L$35:$AU$35,MATCH('Cash@Risk'!DC$31,'[77]Feuille de Calcul'!$L$34:$AU$34,0)))*$D$40*$G$23</f>
        <v>0</v>
      </c>
      <c r="DD40" s="1577">
        <f>IF(ISNA(INDEX('[77]Feuille de Calcul'!$L$35:$AU$35,MATCH('Cash@Risk'!DD$31,'[77]Feuille de Calcul'!$L$34:$AU$34,0))),0,INDEX('[77]Feuille de Calcul'!$L$35:$AU$35,MATCH('Cash@Risk'!DD$31,'[77]Feuille de Calcul'!$L$34:$AU$34,0)))*$D$40*$G$23</f>
        <v>0</v>
      </c>
      <c r="DE40" s="1577">
        <f>IF(ISNA(INDEX('[77]Feuille de Calcul'!$L$35:$AU$35,MATCH('Cash@Risk'!DE$31,'[77]Feuille de Calcul'!$L$34:$AU$34,0))),0,INDEX('[77]Feuille de Calcul'!$L$35:$AU$35,MATCH('Cash@Risk'!DE$31,'[77]Feuille de Calcul'!$L$34:$AU$34,0)))*$D$40*$G$23</f>
        <v>0</v>
      </c>
      <c r="DF40" s="1577">
        <f>IF(ISNA(INDEX('[77]Feuille de Calcul'!$L$35:$AU$35,MATCH('Cash@Risk'!DF$31,'[77]Feuille de Calcul'!$L$34:$AU$34,0))),0,INDEX('[77]Feuille de Calcul'!$L$35:$AU$35,MATCH('Cash@Risk'!DF$31,'[77]Feuille de Calcul'!$L$34:$AU$34,0)))*$D$40*$G$23</f>
        <v>0</v>
      </c>
      <c r="DG40" s="1577">
        <f>IF(ISNA(INDEX('[77]Feuille de Calcul'!$L$35:$AU$35,MATCH('Cash@Risk'!DG$31,'[77]Feuille de Calcul'!$L$34:$AU$34,0))),0,INDEX('[77]Feuille de Calcul'!$L$35:$AU$35,MATCH('Cash@Risk'!DG$31,'[77]Feuille de Calcul'!$L$34:$AU$34,0)))*$D$40*$G$23</f>
        <v>0</v>
      </c>
      <c r="DH40" s="1577">
        <f>IF(ISNA(INDEX('[77]Feuille de Calcul'!$L$35:$AU$35,MATCH('Cash@Risk'!DH$31,'[77]Feuille de Calcul'!$L$34:$AU$34,0))),0,INDEX('[77]Feuille de Calcul'!$L$35:$AU$35,MATCH('Cash@Risk'!DH$31,'[77]Feuille de Calcul'!$L$34:$AU$34,0)))*$D$40*$G$23</f>
        <v>0</v>
      </c>
      <c r="DI40" s="1577">
        <f>IF(ISNA(INDEX('[77]Feuille de Calcul'!$L$35:$AU$35,MATCH('Cash@Risk'!DI$31,'[77]Feuille de Calcul'!$L$34:$AU$34,0))),0,INDEX('[77]Feuille de Calcul'!$L$35:$AU$35,MATCH('Cash@Risk'!DI$31,'[77]Feuille de Calcul'!$L$34:$AU$34,0)))*$D$40*$G$23</f>
        <v>0</v>
      </c>
      <c r="DJ40" s="1577">
        <f>IF(ISNA(INDEX('[77]Feuille de Calcul'!$L$35:$AU$35,MATCH('Cash@Risk'!DJ$31,'[77]Feuille de Calcul'!$L$34:$AU$34,0))),0,INDEX('[77]Feuille de Calcul'!$L$35:$AU$35,MATCH('Cash@Risk'!DJ$31,'[77]Feuille de Calcul'!$L$34:$AU$34,0)))*$D$40*$G$23</f>
        <v>0</v>
      </c>
      <c r="DK40" s="1577">
        <f>IF(ISNA(INDEX('[77]Feuille de Calcul'!$L$35:$AU$35,MATCH('Cash@Risk'!DK$31,'[77]Feuille de Calcul'!$L$34:$AU$34,0))),0,INDEX('[77]Feuille de Calcul'!$L$35:$AU$35,MATCH('Cash@Risk'!DK$31,'[77]Feuille de Calcul'!$L$34:$AU$34,0)))*$D$40*$G$23</f>
        <v>0</v>
      </c>
      <c r="DL40" s="1577">
        <f>IF(ISNA(INDEX('[77]Feuille de Calcul'!$L$35:$AU$35,MATCH('Cash@Risk'!DL$31,'[77]Feuille de Calcul'!$L$34:$AU$34,0))),0,INDEX('[77]Feuille de Calcul'!$L$35:$AU$35,MATCH('Cash@Risk'!DL$31,'[77]Feuille de Calcul'!$L$34:$AU$34,0)))*$D$40*$G$23</f>
        <v>0</v>
      </c>
      <c r="DM40" s="1577">
        <f>IF(ISNA(INDEX('[77]Feuille de Calcul'!$L$35:$AU$35,MATCH('Cash@Risk'!DM$31,'[77]Feuille de Calcul'!$L$34:$AU$34,0))),0,INDEX('[77]Feuille de Calcul'!$L$35:$AU$35,MATCH('Cash@Risk'!DM$31,'[77]Feuille de Calcul'!$L$34:$AU$34,0)))*$D$40*$G$23</f>
        <v>0</v>
      </c>
      <c r="DN40" s="1577"/>
      <c r="DO40" s="1577"/>
      <c r="DP40" s="1577"/>
      <c r="DQ40" s="1577"/>
      <c r="DR40" s="1577"/>
      <c r="DS40" s="1577"/>
      <c r="DT40" s="1577"/>
      <c r="DU40" s="1577"/>
      <c r="DV40" s="1577"/>
      <c r="DW40" s="1577"/>
      <c r="DX40" s="1577"/>
      <c r="DY40" s="1577"/>
      <c r="DZ40" s="1577"/>
      <c r="EA40" s="1577"/>
      <c r="EB40" s="1577"/>
      <c r="EC40" s="1577"/>
      <c r="ED40" s="1577"/>
      <c r="EE40" s="1577"/>
      <c r="EF40" s="1577"/>
      <c r="EG40" s="1577"/>
      <c r="EH40" s="1577"/>
      <c r="EI40" s="1577"/>
      <c r="EJ40" s="1577"/>
      <c r="EK40" s="1577"/>
      <c r="EL40" s="1577"/>
      <c r="EM40" s="1577"/>
      <c r="EN40" s="1577"/>
      <c r="EO40" s="1577"/>
      <c r="EP40" s="1577"/>
      <c r="EQ40" s="1577"/>
      <c r="ER40" s="1577"/>
      <c r="ES40" s="1577"/>
      <c r="ET40" s="1577"/>
      <c r="EU40" s="1577"/>
      <c r="EV40" s="1577"/>
      <c r="EW40" s="1577"/>
      <c r="EX40" s="1577"/>
      <c r="EY40" s="1577"/>
      <c r="EZ40" s="1577"/>
      <c r="FA40" s="1577"/>
      <c r="FB40" s="1577"/>
      <c r="FC40" s="1577"/>
      <c r="FD40" s="1577"/>
      <c r="FE40" s="1577"/>
      <c r="FF40" s="1577"/>
      <c r="FG40" s="1577"/>
      <c r="FH40" s="1577"/>
      <c r="FI40" s="1577"/>
      <c r="FJ40" s="1577"/>
      <c r="FK40" s="1577"/>
      <c r="FL40" s="1577"/>
      <c r="FM40" s="1577"/>
      <c r="FN40" s="1577"/>
      <c r="FO40" s="1577"/>
      <c r="FP40" s="1577"/>
      <c r="FQ40" s="1577"/>
      <c r="FR40" s="1577"/>
      <c r="FS40" s="1577"/>
      <c r="FT40" s="1577"/>
      <c r="FU40" s="1577"/>
      <c r="FV40" s="1577"/>
      <c r="FW40" s="1577"/>
      <c r="FX40" s="1577"/>
      <c r="FY40" s="1577"/>
      <c r="FZ40" s="1577"/>
      <c r="GA40" s="1577"/>
      <c r="GB40" s="1577"/>
      <c r="GC40" s="1577"/>
      <c r="GD40" s="1577"/>
      <c r="GE40" s="1577"/>
      <c r="GF40" s="1577"/>
      <c r="GG40" s="1577"/>
      <c r="GH40" s="1577"/>
      <c r="GI40" s="1577"/>
      <c r="GJ40" s="1577"/>
      <c r="GK40" s="1577"/>
      <c r="GL40" s="1577"/>
      <c r="GM40" s="1577"/>
      <c r="GN40" s="1577"/>
      <c r="GO40" s="1577"/>
      <c r="GP40" s="1577"/>
      <c r="GQ40" s="1577"/>
      <c r="GR40" s="1577"/>
      <c r="GS40" s="1577"/>
    </row>
    <row r="41" spans="1:201" s="1588" customFormat="1" outlineLevel="2">
      <c r="A41" s="1580" t="s">
        <v>1311</v>
      </c>
      <c r="B41" s="1630"/>
      <c r="C41" s="1580" t="s">
        <v>1312</v>
      </c>
      <c r="D41" s="1579"/>
      <c r="E41" s="1560">
        <v>0</v>
      </c>
      <c r="F41" s="1504" t="s">
        <v>1308</v>
      </c>
      <c r="G41" s="1504" t="s">
        <v>1309</v>
      </c>
      <c r="H41" s="1629"/>
      <c r="I41" s="1536">
        <f>SUM(J41:GS41)</f>
        <v>0</v>
      </c>
      <c r="J41" s="1577"/>
      <c r="K41" s="1577"/>
      <c r="L41" s="1577"/>
      <c r="M41" s="1577"/>
      <c r="N41" s="1577"/>
      <c r="O41" s="1577"/>
      <c r="P41" s="1577"/>
      <c r="Q41" s="1577"/>
      <c r="R41" s="1577"/>
      <c r="S41" s="1577"/>
      <c r="T41" s="1577"/>
      <c r="U41" s="1577"/>
      <c r="V41" s="1577"/>
      <c r="W41" s="1577"/>
      <c r="X41" s="1577"/>
      <c r="Y41" s="1577"/>
      <c r="Z41" s="1577"/>
      <c r="AA41" s="1577"/>
      <c r="AB41" s="1577"/>
      <c r="AC41" s="1577"/>
      <c r="AD41" s="1577"/>
      <c r="AE41" s="1577"/>
      <c r="AF41" s="1577"/>
      <c r="AG41" s="1577"/>
      <c r="AH41" s="1577"/>
      <c r="AI41" s="1577"/>
      <c r="AJ41" s="1577"/>
      <c r="AK41" s="1577"/>
      <c r="AL41" s="1577"/>
      <c r="AM41" s="1577"/>
      <c r="AN41" s="1577"/>
      <c r="AO41" s="1577"/>
      <c r="AP41" s="1577"/>
      <c r="AQ41" s="1577"/>
      <c r="AR41" s="1577"/>
      <c r="AS41" s="1577"/>
      <c r="AT41" s="1577"/>
      <c r="AU41" s="1577"/>
      <c r="AV41" s="1577"/>
      <c r="AW41" s="1577"/>
      <c r="AX41" s="1577"/>
      <c r="AY41" s="1577"/>
      <c r="AZ41" s="1577"/>
      <c r="BA41" s="1577"/>
      <c r="BB41" s="1577"/>
      <c r="BC41" s="1577"/>
      <c r="BD41" s="1577"/>
      <c r="BE41" s="1577"/>
      <c r="BF41" s="1577"/>
      <c r="BG41" s="1577"/>
      <c r="BH41" s="1577"/>
      <c r="BI41" s="1577"/>
      <c r="BJ41" s="1577"/>
      <c r="BK41" s="1577"/>
      <c r="BL41" s="1577"/>
      <c r="BM41" s="1577"/>
      <c r="BN41" s="1577"/>
      <c r="BO41" s="1577"/>
      <c r="BP41" s="1577"/>
      <c r="BQ41" s="1577"/>
      <c r="BR41" s="1577"/>
      <c r="BS41" s="1577"/>
      <c r="BT41" s="1577"/>
      <c r="BU41" s="1577"/>
      <c r="BV41" s="1577"/>
      <c r="BW41" s="1577"/>
      <c r="BX41" s="1577"/>
      <c r="BY41" s="1577"/>
      <c r="BZ41" s="1577"/>
      <c r="CA41" s="1577"/>
      <c r="CB41" s="1577"/>
      <c r="CC41" s="1577"/>
      <c r="CD41" s="1577"/>
      <c r="CE41" s="1577"/>
      <c r="CF41" s="1577"/>
      <c r="CG41" s="1577"/>
      <c r="CH41" s="1577"/>
      <c r="CI41" s="1577"/>
      <c r="CJ41" s="1577"/>
      <c r="CK41" s="1577"/>
      <c r="CL41" s="1577"/>
      <c r="CM41" s="1577"/>
      <c r="CN41" s="1577"/>
      <c r="CO41" s="1577"/>
      <c r="CP41" s="1577"/>
      <c r="CQ41" s="1577"/>
      <c r="CR41" s="1577"/>
      <c r="CS41" s="1577"/>
      <c r="CT41" s="1577"/>
      <c r="CU41" s="1577"/>
      <c r="CV41" s="1577"/>
      <c r="CW41" s="1577"/>
      <c r="CX41" s="1577"/>
      <c r="CY41" s="1577"/>
      <c r="CZ41" s="1577"/>
      <c r="DA41" s="1577"/>
      <c r="DB41" s="1577"/>
      <c r="DC41" s="1577"/>
      <c r="DD41" s="1577"/>
      <c r="DE41" s="1577"/>
      <c r="DF41" s="1577"/>
      <c r="DG41" s="1577"/>
      <c r="DH41" s="1577"/>
      <c r="DI41" s="1577"/>
      <c r="DJ41" s="1577"/>
      <c r="DK41" s="1577"/>
      <c r="DL41" s="1577"/>
      <c r="DM41" s="1577"/>
      <c r="DN41" s="1577"/>
      <c r="DO41" s="1577"/>
      <c r="DP41" s="1577"/>
      <c r="DQ41" s="1577"/>
      <c r="DR41" s="1577"/>
      <c r="DS41" s="1577"/>
      <c r="DT41" s="1577"/>
      <c r="DU41" s="1577"/>
      <c r="DV41" s="1577"/>
      <c r="DW41" s="1577"/>
      <c r="DX41" s="1577"/>
      <c r="DY41" s="1577"/>
      <c r="DZ41" s="1577"/>
      <c r="EA41" s="1577"/>
      <c r="EB41" s="1577"/>
      <c r="EC41" s="1577"/>
      <c r="ED41" s="1577"/>
      <c r="EE41" s="1577"/>
      <c r="EF41" s="1577"/>
      <c r="EG41" s="1577"/>
      <c r="EH41" s="1577"/>
      <c r="EI41" s="1577"/>
      <c r="EJ41" s="1577"/>
      <c r="EK41" s="1577"/>
      <c r="EL41" s="1577"/>
      <c r="EM41" s="1577"/>
      <c r="EN41" s="1577"/>
      <c r="EO41" s="1577"/>
      <c r="EP41" s="1577"/>
      <c r="EQ41" s="1577"/>
      <c r="ER41" s="1577"/>
      <c r="ES41" s="1577"/>
      <c r="ET41" s="1577"/>
      <c r="EU41" s="1577"/>
      <c r="EV41" s="1577"/>
      <c r="EW41" s="1577"/>
      <c r="EX41" s="1577"/>
      <c r="EY41" s="1577"/>
      <c r="EZ41" s="1577"/>
      <c r="FA41" s="1577"/>
      <c r="FB41" s="1577"/>
      <c r="FC41" s="1577"/>
      <c r="FD41" s="1577"/>
      <c r="FE41" s="1577"/>
      <c r="FF41" s="1577"/>
      <c r="FG41" s="1577"/>
      <c r="FH41" s="1577"/>
      <c r="FI41" s="1577"/>
      <c r="FJ41" s="1577"/>
      <c r="FK41" s="1577"/>
      <c r="FL41" s="1577"/>
      <c r="FM41" s="1577"/>
      <c r="FN41" s="1577"/>
      <c r="FO41" s="1577"/>
      <c r="FP41" s="1577"/>
      <c r="FQ41" s="1577"/>
      <c r="FR41" s="1577"/>
      <c r="FS41" s="1577"/>
      <c r="FT41" s="1577"/>
      <c r="FU41" s="1577"/>
      <c r="FV41" s="1577"/>
      <c r="FW41" s="1577"/>
      <c r="FX41" s="1577"/>
      <c r="FY41" s="1577"/>
      <c r="FZ41" s="1577"/>
      <c r="GA41" s="1577"/>
      <c r="GB41" s="1577"/>
      <c r="GC41" s="1577"/>
      <c r="GD41" s="1577"/>
      <c r="GE41" s="1577"/>
      <c r="GF41" s="1577"/>
      <c r="GG41" s="1577"/>
      <c r="GH41" s="1577"/>
      <c r="GI41" s="1577"/>
      <c r="GJ41" s="1577"/>
      <c r="GK41" s="1577"/>
      <c r="GL41" s="1577"/>
      <c r="GM41" s="1577"/>
      <c r="GN41" s="1577"/>
      <c r="GO41" s="1577"/>
      <c r="GP41" s="1577"/>
      <c r="GQ41" s="1577"/>
      <c r="GR41" s="1577"/>
      <c r="GS41" s="1577"/>
    </row>
    <row r="42" spans="1:201" s="1588" customFormat="1" outlineLevel="2">
      <c r="A42" s="1580" t="s">
        <v>1313</v>
      </c>
      <c r="B42" s="1630"/>
      <c r="C42" s="1580" t="s">
        <v>1314</v>
      </c>
      <c r="D42" s="1579"/>
      <c r="E42" s="1560">
        <v>0</v>
      </c>
      <c r="F42" s="1504" t="s">
        <v>1308</v>
      </c>
      <c r="G42" s="1504" t="s">
        <v>1309</v>
      </c>
      <c r="H42" s="1629"/>
      <c r="I42" s="1536">
        <f>SUM(J42:GS42)</f>
        <v>0</v>
      </c>
      <c r="J42" s="1577"/>
      <c r="K42" s="1577"/>
      <c r="L42" s="1577"/>
      <c r="M42" s="1577"/>
      <c r="N42" s="1577"/>
      <c r="O42" s="1577"/>
      <c r="P42" s="1577"/>
      <c r="Q42" s="1577"/>
      <c r="R42" s="1577"/>
      <c r="S42" s="1577"/>
      <c r="T42" s="1577"/>
      <c r="U42" s="1577"/>
      <c r="V42" s="1577"/>
      <c r="W42" s="1577"/>
      <c r="X42" s="1577"/>
      <c r="Y42" s="1577"/>
      <c r="Z42" s="1577"/>
      <c r="AA42" s="1577"/>
      <c r="AB42" s="1577"/>
      <c r="AC42" s="1577"/>
      <c r="AD42" s="1577"/>
      <c r="AE42" s="1577"/>
      <c r="AF42" s="1577"/>
      <c r="AG42" s="1577"/>
      <c r="AH42" s="1577"/>
      <c r="AI42" s="1577"/>
      <c r="AJ42" s="1577"/>
      <c r="AK42" s="1577"/>
      <c r="AL42" s="1577"/>
      <c r="AM42" s="1577"/>
      <c r="AN42" s="1577"/>
      <c r="AO42" s="1577"/>
      <c r="AP42" s="1577"/>
      <c r="AQ42" s="1577"/>
      <c r="AR42" s="1577"/>
      <c r="AS42" s="1577"/>
      <c r="AT42" s="1577"/>
      <c r="AU42" s="1577"/>
      <c r="AV42" s="1577"/>
      <c r="AW42" s="1577"/>
      <c r="AX42" s="1577"/>
      <c r="AY42" s="1577"/>
      <c r="AZ42" s="1577"/>
      <c r="BA42" s="1577"/>
      <c r="BB42" s="1577"/>
      <c r="BC42" s="1577"/>
      <c r="BD42" s="1577"/>
      <c r="BE42" s="1577"/>
      <c r="BF42" s="1577"/>
      <c r="BG42" s="1577"/>
      <c r="BH42" s="1577"/>
      <c r="BI42" s="1577"/>
      <c r="BJ42" s="1577"/>
      <c r="BK42" s="1577"/>
      <c r="BL42" s="1577"/>
      <c r="BM42" s="1577"/>
      <c r="BN42" s="1577"/>
      <c r="BO42" s="1577"/>
      <c r="BP42" s="1577"/>
      <c r="BQ42" s="1577"/>
      <c r="BR42" s="1577"/>
      <c r="BS42" s="1577"/>
      <c r="BT42" s="1577"/>
      <c r="BU42" s="1577"/>
      <c r="BV42" s="1577"/>
      <c r="BW42" s="1577"/>
      <c r="BX42" s="1577"/>
      <c r="BY42" s="1577"/>
      <c r="BZ42" s="1577"/>
      <c r="CA42" s="1577"/>
      <c r="CB42" s="1577"/>
      <c r="CC42" s="1577"/>
      <c r="CD42" s="1577"/>
      <c r="CE42" s="1577"/>
      <c r="CF42" s="1577"/>
      <c r="CG42" s="1577"/>
      <c r="CH42" s="1577"/>
      <c r="CI42" s="1577"/>
      <c r="CJ42" s="1577"/>
      <c r="CK42" s="1577"/>
      <c r="CL42" s="1577"/>
      <c r="CM42" s="1577"/>
      <c r="CN42" s="1577"/>
      <c r="CO42" s="1577"/>
      <c r="CP42" s="1577"/>
      <c r="CQ42" s="1577"/>
      <c r="CR42" s="1577"/>
      <c r="CS42" s="1577"/>
      <c r="CT42" s="1577"/>
      <c r="CU42" s="1577"/>
      <c r="CV42" s="1577"/>
      <c r="CW42" s="1577"/>
      <c r="CX42" s="1577"/>
      <c r="CY42" s="1577"/>
      <c r="CZ42" s="1577"/>
      <c r="DA42" s="1577"/>
      <c r="DB42" s="1577"/>
      <c r="DC42" s="1577"/>
      <c r="DD42" s="1577"/>
      <c r="DE42" s="1577"/>
      <c r="DF42" s="1577"/>
      <c r="DG42" s="1577"/>
      <c r="DH42" s="1577"/>
      <c r="DI42" s="1577"/>
      <c r="DJ42" s="1577"/>
      <c r="DK42" s="1577"/>
      <c r="DL42" s="1577"/>
      <c r="DM42" s="1577"/>
      <c r="DN42" s="1577"/>
      <c r="DO42" s="1577"/>
      <c r="DP42" s="1577"/>
      <c r="DQ42" s="1577"/>
      <c r="DR42" s="1577"/>
      <c r="DS42" s="1577"/>
      <c r="DT42" s="1577"/>
      <c r="DU42" s="1577"/>
      <c r="DV42" s="1577"/>
      <c r="DW42" s="1577"/>
      <c r="DX42" s="1577"/>
      <c r="DY42" s="1577"/>
      <c r="DZ42" s="1577"/>
      <c r="EA42" s="1577"/>
      <c r="EB42" s="1577"/>
      <c r="EC42" s="1577"/>
      <c r="ED42" s="1577"/>
      <c r="EE42" s="1577"/>
      <c r="EF42" s="1577"/>
      <c r="EG42" s="1577"/>
      <c r="EH42" s="1577"/>
      <c r="EI42" s="1577"/>
      <c r="EJ42" s="1577"/>
      <c r="EK42" s="1577"/>
      <c r="EL42" s="1577"/>
      <c r="EM42" s="1577"/>
      <c r="EN42" s="1577"/>
      <c r="EO42" s="1577"/>
      <c r="EP42" s="1577"/>
      <c r="EQ42" s="1577"/>
      <c r="ER42" s="1577"/>
      <c r="ES42" s="1577"/>
      <c r="ET42" s="1577"/>
      <c r="EU42" s="1577"/>
      <c r="EV42" s="1577"/>
      <c r="EW42" s="1577"/>
      <c r="EX42" s="1577"/>
      <c r="EY42" s="1577"/>
      <c r="EZ42" s="1577"/>
      <c r="FA42" s="1577"/>
      <c r="FB42" s="1577"/>
      <c r="FC42" s="1577"/>
      <c r="FD42" s="1577"/>
      <c r="FE42" s="1577"/>
      <c r="FF42" s="1577"/>
      <c r="FG42" s="1577"/>
      <c r="FH42" s="1577"/>
      <c r="FI42" s="1577"/>
      <c r="FJ42" s="1577"/>
      <c r="FK42" s="1577"/>
      <c r="FL42" s="1577"/>
      <c r="FM42" s="1577"/>
      <c r="FN42" s="1577"/>
      <c r="FO42" s="1577"/>
      <c r="FP42" s="1577"/>
      <c r="FQ42" s="1577"/>
      <c r="FR42" s="1577"/>
      <c r="FS42" s="1577"/>
      <c r="FT42" s="1577"/>
      <c r="FU42" s="1577"/>
      <c r="FV42" s="1577"/>
      <c r="FW42" s="1577"/>
      <c r="FX42" s="1577"/>
      <c r="FY42" s="1577"/>
      <c r="FZ42" s="1577"/>
      <c r="GA42" s="1577"/>
      <c r="GB42" s="1577"/>
      <c r="GC42" s="1577"/>
      <c r="GD42" s="1577"/>
      <c r="GE42" s="1577"/>
      <c r="GF42" s="1577"/>
      <c r="GG42" s="1577"/>
      <c r="GH42" s="1577"/>
      <c r="GI42" s="1577"/>
      <c r="GJ42" s="1577"/>
      <c r="GK42" s="1577"/>
      <c r="GL42" s="1577"/>
      <c r="GM42" s="1577"/>
      <c r="GN42" s="1577"/>
      <c r="GO42" s="1577"/>
      <c r="GP42" s="1577"/>
      <c r="GQ42" s="1577"/>
      <c r="GR42" s="1577"/>
      <c r="GS42" s="1577"/>
    </row>
    <row r="43" spans="1:201" s="1588" customFormat="1" outlineLevel="2">
      <c r="A43" s="1580" t="s">
        <v>1315</v>
      </c>
      <c r="B43" s="1630"/>
      <c r="C43" s="1580" t="s">
        <v>1316</v>
      </c>
      <c r="D43" s="1579"/>
      <c r="E43" s="1560">
        <v>0</v>
      </c>
      <c r="F43" s="1504" t="s">
        <v>1308</v>
      </c>
      <c r="G43" s="1504" t="s">
        <v>1309</v>
      </c>
      <c r="H43" s="1629"/>
      <c r="I43" s="1536">
        <f>SUM(J43:GS43)</f>
        <v>0</v>
      </c>
      <c r="J43" s="1577"/>
      <c r="K43" s="1577"/>
      <c r="L43" s="1577"/>
      <c r="M43" s="1577"/>
      <c r="N43" s="1577"/>
      <c r="O43" s="1577"/>
      <c r="P43" s="1577"/>
      <c r="Q43" s="1577"/>
      <c r="R43" s="1577"/>
      <c r="S43" s="1577"/>
      <c r="T43" s="1577"/>
      <c r="U43" s="1577"/>
      <c r="V43" s="1577"/>
      <c r="W43" s="1577"/>
      <c r="X43" s="1577"/>
      <c r="Y43" s="1577"/>
      <c r="Z43" s="1577"/>
      <c r="AA43" s="1577"/>
      <c r="AB43" s="1577"/>
      <c r="AC43" s="1577"/>
      <c r="AD43" s="1577"/>
      <c r="AE43" s="1577"/>
      <c r="AF43" s="1577"/>
      <c r="AG43" s="1577"/>
      <c r="AH43" s="1577"/>
      <c r="AI43" s="1577"/>
      <c r="AJ43" s="1577"/>
      <c r="AK43" s="1577"/>
      <c r="AL43" s="1577"/>
      <c r="AM43" s="1577"/>
      <c r="AN43" s="1577"/>
      <c r="AO43" s="1577"/>
      <c r="AP43" s="1577"/>
      <c r="AQ43" s="1577"/>
      <c r="AR43" s="1577"/>
      <c r="AS43" s="1577"/>
      <c r="AT43" s="1577"/>
      <c r="AU43" s="1577"/>
      <c r="AV43" s="1577"/>
      <c r="AW43" s="1577"/>
      <c r="AX43" s="1577"/>
      <c r="AY43" s="1577"/>
      <c r="AZ43" s="1577"/>
      <c r="BA43" s="1577"/>
      <c r="BB43" s="1577"/>
      <c r="BC43" s="1577"/>
      <c r="BD43" s="1577"/>
      <c r="BE43" s="1577"/>
      <c r="BF43" s="1577"/>
      <c r="BG43" s="1577"/>
      <c r="BH43" s="1577"/>
      <c r="BI43" s="1577"/>
      <c r="BJ43" s="1577"/>
      <c r="BK43" s="1577"/>
      <c r="BL43" s="1577"/>
      <c r="BM43" s="1577"/>
      <c r="BN43" s="1577"/>
      <c r="BO43" s="1577"/>
      <c r="BP43" s="1577"/>
      <c r="BQ43" s="1577"/>
      <c r="BR43" s="1577"/>
      <c r="BS43" s="1577"/>
      <c r="BT43" s="1577"/>
      <c r="BU43" s="1577"/>
      <c r="BV43" s="1577"/>
      <c r="BW43" s="1577"/>
      <c r="BX43" s="1577"/>
      <c r="BY43" s="1577"/>
      <c r="BZ43" s="1577"/>
      <c r="CA43" s="1577"/>
      <c r="CB43" s="1577"/>
      <c r="CC43" s="1577"/>
      <c r="CD43" s="1577"/>
      <c r="CE43" s="1577"/>
      <c r="CF43" s="1577"/>
      <c r="CG43" s="1577"/>
      <c r="CH43" s="1577"/>
      <c r="CI43" s="1577"/>
      <c r="CJ43" s="1577"/>
      <c r="CK43" s="1577"/>
      <c r="CL43" s="1577"/>
      <c r="CM43" s="1577"/>
      <c r="CN43" s="1577"/>
      <c r="CO43" s="1577"/>
      <c r="CP43" s="1577"/>
      <c r="CQ43" s="1577"/>
      <c r="CR43" s="1577"/>
      <c r="CS43" s="1577"/>
      <c r="CT43" s="1577"/>
      <c r="CU43" s="1577"/>
      <c r="CV43" s="1577"/>
      <c r="CW43" s="1577"/>
      <c r="CX43" s="1577"/>
      <c r="CY43" s="1577"/>
      <c r="CZ43" s="1577"/>
      <c r="DA43" s="1577"/>
      <c r="DB43" s="1577"/>
      <c r="DC43" s="1577"/>
      <c r="DD43" s="1577"/>
      <c r="DE43" s="1577"/>
      <c r="DF43" s="1577"/>
      <c r="DG43" s="1577"/>
      <c r="DH43" s="1577"/>
      <c r="DI43" s="1577"/>
      <c r="DJ43" s="1577"/>
      <c r="DK43" s="1577"/>
      <c r="DL43" s="1577"/>
      <c r="DM43" s="1577"/>
      <c r="DN43" s="1577"/>
      <c r="DO43" s="1577"/>
      <c r="DP43" s="1577"/>
      <c r="DQ43" s="1577"/>
      <c r="DR43" s="1577"/>
      <c r="DS43" s="1577"/>
      <c r="DT43" s="1577"/>
      <c r="DU43" s="1577"/>
      <c r="DV43" s="1577"/>
      <c r="DW43" s="1577"/>
      <c r="DX43" s="1577"/>
      <c r="DY43" s="1577"/>
      <c r="DZ43" s="1577"/>
      <c r="EA43" s="1577"/>
      <c r="EB43" s="1577"/>
      <c r="EC43" s="1577"/>
      <c r="ED43" s="1577"/>
      <c r="EE43" s="1577"/>
      <c r="EF43" s="1577"/>
      <c r="EG43" s="1577"/>
      <c r="EH43" s="1577"/>
      <c r="EI43" s="1577"/>
      <c r="EJ43" s="1577"/>
      <c r="EK43" s="1577"/>
      <c r="EL43" s="1577"/>
      <c r="EM43" s="1577"/>
      <c r="EN43" s="1577"/>
      <c r="EO43" s="1577"/>
      <c r="EP43" s="1577"/>
      <c r="EQ43" s="1577"/>
      <c r="ER43" s="1577"/>
      <c r="ES43" s="1577"/>
      <c r="ET43" s="1577"/>
      <c r="EU43" s="1577"/>
      <c r="EV43" s="1577"/>
      <c r="EW43" s="1577"/>
      <c r="EX43" s="1577"/>
      <c r="EY43" s="1577"/>
      <c r="EZ43" s="1577"/>
      <c r="FA43" s="1577"/>
      <c r="FB43" s="1577"/>
      <c r="FC43" s="1577"/>
      <c r="FD43" s="1577"/>
      <c r="FE43" s="1577"/>
      <c r="FF43" s="1577"/>
      <c r="FG43" s="1577"/>
      <c r="FH43" s="1577"/>
      <c r="FI43" s="1577"/>
      <c r="FJ43" s="1577"/>
      <c r="FK43" s="1577"/>
      <c r="FL43" s="1577"/>
      <c r="FM43" s="1577"/>
      <c r="FN43" s="1577"/>
      <c r="FO43" s="1577"/>
      <c r="FP43" s="1577"/>
      <c r="FQ43" s="1577"/>
      <c r="FR43" s="1577"/>
      <c r="FS43" s="1577"/>
      <c r="FT43" s="1577"/>
      <c r="FU43" s="1577"/>
      <c r="FV43" s="1577"/>
      <c r="FW43" s="1577"/>
      <c r="FX43" s="1577"/>
      <c r="FY43" s="1577"/>
      <c r="FZ43" s="1577"/>
      <c r="GA43" s="1577"/>
      <c r="GB43" s="1577"/>
      <c r="GC43" s="1577"/>
      <c r="GD43" s="1577"/>
      <c r="GE43" s="1577"/>
      <c r="GF43" s="1577"/>
      <c r="GG43" s="1577"/>
      <c r="GH43" s="1577"/>
      <c r="GI43" s="1577"/>
      <c r="GJ43" s="1577"/>
      <c r="GK43" s="1577"/>
      <c r="GL43" s="1577"/>
      <c r="GM43" s="1577"/>
      <c r="GN43" s="1577"/>
      <c r="GO43" s="1577"/>
      <c r="GP43" s="1577"/>
      <c r="GQ43" s="1577"/>
      <c r="GR43" s="1577"/>
      <c r="GS43" s="1577"/>
    </row>
    <row r="44" spans="1:201" outlineLevel="1">
      <c r="B44" s="1567"/>
      <c r="C44" s="1567"/>
      <c r="D44" s="1514"/>
      <c r="H44" s="1532"/>
      <c r="AE44" s="1502"/>
      <c r="AF44" s="1502"/>
      <c r="AG44" s="1502"/>
      <c r="AH44" s="1502"/>
      <c r="AI44" s="1502"/>
      <c r="AJ44" s="1502"/>
      <c r="AK44" s="1502"/>
      <c r="AL44" s="1502"/>
      <c r="AM44" s="1502"/>
      <c r="AN44" s="1502"/>
      <c r="AO44" s="1502"/>
      <c r="AP44" s="1502"/>
      <c r="AQ44" s="1502"/>
      <c r="AR44" s="1502"/>
      <c r="AS44" s="1502"/>
      <c r="AT44" s="1502"/>
      <c r="AU44" s="1502"/>
      <c r="AV44" s="1502"/>
      <c r="AW44" s="1502"/>
      <c r="AX44" s="1502"/>
      <c r="AY44" s="1502"/>
      <c r="AZ44" s="1502"/>
      <c r="BA44" s="1502"/>
      <c r="BB44" s="1502"/>
      <c r="BC44" s="1502"/>
      <c r="BD44" s="1502"/>
      <c r="BE44" s="1502"/>
      <c r="BF44" s="1502"/>
      <c r="BG44" s="1502"/>
      <c r="BH44" s="1502"/>
      <c r="BI44" s="1502"/>
      <c r="BJ44" s="1502"/>
      <c r="BK44" s="1502"/>
      <c r="BL44" s="1502"/>
      <c r="BM44" s="1502"/>
      <c r="BN44" s="1502"/>
      <c r="BO44" s="1502"/>
      <c r="BP44" s="1502"/>
      <c r="BQ44" s="1502"/>
      <c r="BR44" s="1502"/>
      <c r="BS44" s="1502"/>
      <c r="BT44" s="1502"/>
      <c r="BU44" s="1502"/>
      <c r="BV44" s="1502"/>
      <c r="BW44" s="1502"/>
      <c r="BX44" s="1502"/>
      <c r="BY44" s="1502"/>
      <c r="BZ44" s="1502"/>
      <c r="CA44" s="1502"/>
      <c r="CB44" s="1502"/>
      <c r="CC44" s="1502"/>
      <c r="CD44" s="1502"/>
      <c r="CE44" s="1502"/>
      <c r="CF44" s="1502"/>
      <c r="CG44" s="1502"/>
      <c r="CH44" s="1502"/>
      <c r="CI44" s="1502"/>
      <c r="CJ44" s="1502"/>
      <c r="CK44" s="1502"/>
      <c r="CL44" s="1502"/>
      <c r="CM44" s="1502"/>
      <c r="CN44" s="1502"/>
      <c r="CO44" s="1502"/>
      <c r="CP44" s="1502"/>
      <c r="CQ44" s="1502"/>
      <c r="CR44" s="1502"/>
      <c r="CS44" s="1502"/>
      <c r="CT44" s="1502"/>
      <c r="CU44" s="1502"/>
      <c r="CV44" s="1502"/>
      <c r="CW44" s="1502"/>
      <c r="CX44" s="1502"/>
      <c r="CY44" s="1502"/>
      <c r="CZ44" s="1502"/>
      <c r="DA44" s="1502"/>
      <c r="DB44" s="1502"/>
      <c r="DC44" s="1502"/>
      <c r="DD44" s="1502"/>
      <c r="DE44" s="1502"/>
      <c r="DF44" s="1502"/>
      <c r="DG44" s="1502"/>
      <c r="DH44" s="1502"/>
      <c r="DI44" s="1502"/>
      <c r="DJ44" s="1502"/>
      <c r="DK44" s="1502"/>
      <c r="DL44" s="1502"/>
      <c r="DM44" s="1502"/>
      <c r="DN44" s="1502"/>
      <c r="DO44" s="1502"/>
      <c r="DP44" s="1502"/>
      <c r="DQ44" s="1502"/>
      <c r="DR44" s="1502"/>
      <c r="DS44" s="1502"/>
      <c r="DT44" s="1502"/>
      <c r="DU44" s="1502"/>
      <c r="DV44" s="1502"/>
      <c r="DW44" s="1502"/>
      <c r="DX44" s="1502"/>
      <c r="DY44" s="1502"/>
      <c r="DZ44" s="1502"/>
      <c r="EA44" s="1502"/>
      <c r="EB44" s="1502"/>
      <c r="EC44" s="1502"/>
      <c r="ED44" s="1502"/>
      <c r="EE44" s="1502"/>
      <c r="EF44" s="1502"/>
      <c r="EG44" s="1502"/>
      <c r="EH44" s="1502"/>
      <c r="EI44" s="1502"/>
      <c r="EJ44" s="1502"/>
      <c r="EK44" s="1502"/>
      <c r="EL44" s="1502"/>
      <c r="EM44" s="1502"/>
      <c r="EN44" s="1502"/>
      <c r="EO44" s="1502"/>
      <c r="EP44" s="1502"/>
      <c r="EQ44" s="1502"/>
      <c r="ER44" s="1502"/>
      <c r="ES44" s="1502"/>
      <c r="ET44" s="1502"/>
      <c r="EU44" s="1502"/>
      <c r="EV44" s="1502"/>
      <c r="EW44" s="1502"/>
      <c r="EX44" s="1502"/>
      <c r="EY44" s="1502"/>
      <c r="EZ44" s="1502"/>
      <c r="FA44" s="1502"/>
      <c r="FB44" s="1502"/>
      <c r="FC44" s="1502"/>
      <c r="FD44" s="1502"/>
      <c r="FE44" s="1502"/>
      <c r="FF44" s="1502"/>
      <c r="FG44" s="1502"/>
      <c r="FH44" s="1502"/>
      <c r="FI44" s="1502"/>
      <c r="FJ44" s="1502"/>
      <c r="FK44" s="1502"/>
      <c r="FL44" s="1502"/>
      <c r="FM44" s="1502"/>
      <c r="FN44" s="1502"/>
      <c r="FO44" s="1502"/>
      <c r="FP44" s="1502"/>
      <c r="FQ44" s="1502"/>
      <c r="FR44" s="1502"/>
      <c r="FS44" s="1502"/>
      <c r="FT44" s="1502"/>
      <c r="FU44" s="1502"/>
      <c r="FV44" s="1502"/>
      <c r="FW44" s="1502"/>
      <c r="FX44" s="1502"/>
      <c r="FY44" s="1502"/>
      <c r="FZ44" s="1502"/>
      <c r="GA44" s="1502"/>
      <c r="GB44" s="1502"/>
      <c r="GC44" s="1502"/>
      <c r="GD44" s="1502"/>
      <c r="GE44" s="1502"/>
      <c r="GF44" s="1502"/>
      <c r="GG44" s="1502"/>
      <c r="GH44" s="1502"/>
      <c r="GI44" s="1502"/>
      <c r="GJ44" s="1502"/>
      <c r="GK44" s="1502"/>
      <c r="GL44" s="1502"/>
      <c r="GM44" s="1502"/>
      <c r="GN44" s="1502"/>
      <c r="GO44" s="1502"/>
      <c r="GP44" s="1502"/>
      <c r="GQ44" s="1502"/>
      <c r="GR44" s="1502"/>
      <c r="GS44" s="1502"/>
    </row>
    <row r="45" spans="1:201" ht="14.45" outlineLevel="1">
      <c r="A45" s="1501" t="s">
        <v>1317</v>
      </c>
      <c r="B45" s="1567"/>
      <c r="C45" s="1562" t="s">
        <v>1318</v>
      </c>
      <c r="D45" s="1514">
        <f>SUM(D46:D47)</f>
        <v>105</v>
      </c>
      <c r="H45" s="1532"/>
      <c r="I45" s="1502">
        <f t="shared" ref="I45:AN45" si="13">SUM(I46:I47)</f>
        <v>25</v>
      </c>
      <c r="J45" s="1502">
        <f t="shared" si="13"/>
        <v>0</v>
      </c>
      <c r="K45" s="1502">
        <f t="shared" si="13"/>
        <v>0</v>
      </c>
      <c r="L45" s="1502">
        <f t="shared" si="13"/>
        <v>0</v>
      </c>
      <c r="M45" s="1502">
        <f t="shared" si="13"/>
        <v>0</v>
      </c>
      <c r="N45" s="1502">
        <f t="shared" si="13"/>
        <v>0</v>
      </c>
      <c r="O45" s="1502">
        <f t="shared" si="13"/>
        <v>0</v>
      </c>
      <c r="P45" s="1502">
        <f t="shared" si="13"/>
        <v>0</v>
      </c>
      <c r="Q45" s="1502">
        <f t="shared" si="13"/>
        <v>0</v>
      </c>
      <c r="R45" s="1502">
        <f t="shared" si="13"/>
        <v>0</v>
      </c>
      <c r="S45" s="1502">
        <f t="shared" si="13"/>
        <v>0</v>
      </c>
      <c r="T45" s="1502">
        <f t="shared" si="13"/>
        <v>0</v>
      </c>
      <c r="U45" s="1502">
        <f t="shared" si="13"/>
        <v>0</v>
      </c>
      <c r="V45" s="1502">
        <f t="shared" si="13"/>
        <v>0</v>
      </c>
      <c r="W45" s="1502">
        <f t="shared" si="13"/>
        <v>0</v>
      </c>
      <c r="X45" s="1502">
        <f t="shared" si="13"/>
        <v>0</v>
      </c>
      <c r="Y45" s="1502">
        <f t="shared" si="13"/>
        <v>0</v>
      </c>
      <c r="Z45" s="1502">
        <f t="shared" si="13"/>
        <v>0</v>
      </c>
      <c r="AA45" s="1502">
        <f t="shared" si="13"/>
        <v>0</v>
      </c>
      <c r="AB45" s="1502">
        <f t="shared" si="13"/>
        <v>0</v>
      </c>
      <c r="AC45" s="1502">
        <f t="shared" si="13"/>
        <v>0</v>
      </c>
      <c r="AD45" s="1502">
        <f t="shared" si="13"/>
        <v>0</v>
      </c>
      <c r="AE45" s="1502">
        <f t="shared" si="13"/>
        <v>0</v>
      </c>
      <c r="AF45" s="1502">
        <f t="shared" si="13"/>
        <v>0</v>
      </c>
      <c r="AG45" s="1502">
        <f t="shared" si="13"/>
        <v>0</v>
      </c>
      <c r="AH45" s="1502">
        <f t="shared" si="13"/>
        <v>0</v>
      </c>
      <c r="AI45" s="1502">
        <f t="shared" si="13"/>
        <v>0</v>
      </c>
      <c r="AJ45" s="1502">
        <f t="shared" si="13"/>
        <v>0</v>
      </c>
      <c r="AK45" s="1502">
        <f t="shared" si="13"/>
        <v>0</v>
      </c>
      <c r="AL45" s="1502">
        <f t="shared" si="13"/>
        <v>0</v>
      </c>
      <c r="AM45" s="1502">
        <f t="shared" si="13"/>
        <v>0</v>
      </c>
      <c r="AN45" s="1502">
        <f t="shared" si="13"/>
        <v>0</v>
      </c>
      <c r="AO45" s="1502">
        <f t="shared" ref="AO45:BT45" si="14">SUM(AO46:AO47)</f>
        <v>0</v>
      </c>
      <c r="AP45" s="1502">
        <f t="shared" si="14"/>
        <v>0</v>
      </c>
      <c r="AQ45" s="1502">
        <f t="shared" si="14"/>
        <v>0</v>
      </c>
      <c r="AR45" s="1502">
        <f t="shared" si="14"/>
        <v>0</v>
      </c>
      <c r="AS45" s="1502">
        <f t="shared" si="14"/>
        <v>0</v>
      </c>
      <c r="AT45" s="1502">
        <f t="shared" si="14"/>
        <v>0</v>
      </c>
      <c r="AU45" s="1502">
        <f t="shared" si="14"/>
        <v>0</v>
      </c>
      <c r="AV45" s="1502">
        <f t="shared" si="14"/>
        <v>0</v>
      </c>
      <c r="AW45" s="1502">
        <f t="shared" si="14"/>
        <v>0</v>
      </c>
      <c r="AX45" s="1502">
        <f t="shared" si="14"/>
        <v>0</v>
      </c>
      <c r="AY45" s="1502">
        <f t="shared" si="14"/>
        <v>0</v>
      </c>
      <c r="AZ45" s="1502">
        <f t="shared" si="14"/>
        <v>0</v>
      </c>
      <c r="BA45" s="1502">
        <f t="shared" si="14"/>
        <v>0</v>
      </c>
      <c r="BB45" s="1502">
        <f t="shared" si="14"/>
        <v>0</v>
      </c>
      <c r="BC45" s="1502">
        <f t="shared" si="14"/>
        <v>0</v>
      </c>
      <c r="BD45" s="1502">
        <f t="shared" si="14"/>
        <v>0</v>
      </c>
      <c r="BE45" s="1502">
        <f t="shared" si="14"/>
        <v>0</v>
      </c>
      <c r="BF45" s="1502">
        <f t="shared" si="14"/>
        <v>0</v>
      </c>
      <c r="BG45" s="1502">
        <f t="shared" si="14"/>
        <v>7.5</v>
      </c>
      <c r="BH45" s="1502">
        <f t="shared" si="14"/>
        <v>0</v>
      </c>
      <c r="BI45" s="1502">
        <f t="shared" si="14"/>
        <v>17.5</v>
      </c>
      <c r="BJ45" s="1502">
        <f t="shared" si="14"/>
        <v>0</v>
      </c>
      <c r="BK45" s="1502">
        <f t="shared" si="14"/>
        <v>0</v>
      </c>
      <c r="BL45" s="1502">
        <f t="shared" si="14"/>
        <v>0</v>
      </c>
      <c r="BM45" s="1502">
        <f t="shared" si="14"/>
        <v>0</v>
      </c>
      <c r="BN45" s="1502">
        <f t="shared" si="14"/>
        <v>0</v>
      </c>
      <c r="BO45" s="1502">
        <f t="shared" si="14"/>
        <v>0</v>
      </c>
      <c r="BP45" s="1502">
        <f t="shared" si="14"/>
        <v>0</v>
      </c>
      <c r="BQ45" s="1502">
        <f t="shared" si="14"/>
        <v>0</v>
      </c>
      <c r="BR45" s="1502">
        <f t="shared" si="14"/>
        <v>0</v>
      </c>
      <c r="BS45" s="1502">
        <f t="shared" si="14"/>
        <v>0</v>
      </c>
      <c r="BT45" s="1502">
        <f t="shared" si="14"/>
        <v>0</v>
      </c>
      <c r="BU45" s="1502">
        <f t="shared" ref="BU45:CZ45" si="15">SUM(BU46:BU47)</f>
        <v>0</v>
      </c>
      <c r="BV45" s="1502">
        <f t="shared" si="15"/>
        <v>0</v>
      </c>
      <c r="BW45" s="1502">
        <f t="shared" si="15"/>
        <v>0</v>
      </c>
      <c r="BX45" s="1502">
        <f t="shared" si="15"/>
        <v>0</v>
      </c>
      <c r="BY45" s="1502">
        <f t="shared" si="15"/>
        <v>0</v>
      </c>
      <c r="BZ45" s="1502">
        <f t="shared" si="15"/>
        <v>0</v>
      </c>
      <c r="CA45" s="1502">
        <f t="shared" si="15"/>
        <v>0</v>
      </c>
      <c r="CB45" s="1502">
        <f t="shared" si="15"/>
        <v>0</v>
      </c>
      <c r="CC45" s="1502">
        <f t="shared" si="15"/>
        <v>0</v>
      </c>
      <c r="CD45" s="1502">
        <f t="shared" si="15"/>
        <v>0</v>
      </c>
      <c r="CE45" s="1502">
        <f t="shared" si="15"/>
        <v>0</v>
      </c>
      <c r="CF45" s="1502">
        <f t="shared" si="15"/>
        <v>0</v>
      </c>
      <c r="CG45" s="1502">
        <f t="shared" si="15"/>
        <v>0</v>
      </c>
      <c r="CH45" s="1502">
        <f t="shared" si="15"/>
        <v>0</v>
      </c>
      <c r="CI45" s="1502">
        <f t="shared" si="15"/>
        <v>0</v>
      </c>
      <c r="CJ45" s="1502">
        <f t="shared" si="15"/>
        <v>0</v>
      </c>
      <c r="CK45" s="1502">
        <f t="shared" si="15"/>
        <v>0</v>
      </c>
      <c r="CL45" s="1502">
        <f t="shared" si="15"/>
        <v>0</v>
      </c>
      <c r="CM45" s="1502">
        <f t="shared" si="15"/>
        <v>0</v>
      </c>
      <c r="CN45" s="1502">
        <f t="shared" si="15"/>
        <v>0</v>
      </c>
      <c r="CO45" s="1502">
        <f t="shared" si="15"/>
        <v>0</v>
      </c>
      <c r="CP45" s="1502">
        <f t="shared" si="15"/>
        <v>0</v>
      </c>
      <c r="CQ45" s="1502">
        <f t="shared" si="15"/>
        <v>0</v>
      </c>
      <c r="CR45" s="1502">
        <f t="shared" si="15"/>
        <v>0</v>
      </c>
      <c r="CS45" s="1502">
        <f t="shared" si="15"/>
        <v>0</v>
      </c>
      <c r="CT45" s="1502">
        <f t="shared" si="15"/>
        <v>0</v>
      </c>
      <c r="CU45" s="1502">
        <f t="shared" si="15"/>
        <v>0</v>
      </c>
      <c r="CV45" s="1502">
        <f t="shared" si="15"/>
        <v>0</v>
      </c>
      <c r="CW45" s="1502">
        <f t="shared" si="15"/>
        <v>0</v>
      </c>
      <c r="CX45" s="1502">
        <f t="shared" si="15"/>
        <v>0</v>
      </c>
      <c r="CY45" s="1502">
        <f t="shared" si="15"/>
        <v>0</v>
      </c>
      <c r="CZ45" s="1502">
        <f t="shared" si="15"/>
        <v>0</v>
      </c>
      <c r="DA45" s="1502">
        <f t="shared" ref="DA45:EF45" si="16">SUM(DA46:DA47)</f>
        <v>0</v>
      </c>
      <c r="DB45" s="1502">
        <f t="shared" si="16"/>
        <v>0</v>
      </c>
      <c r="DC45" s="1502">
        <f t="shared" si="16"/>
        <v>0</v>
      </c>
      <c r="DD45" s="1502">
        <f t="shared" si="16"/>
        <v>0</v>
      </c>
      <c r="DE45" s="1502">
        <f t="shared" si="16"/>
        <v>0</v>
      </c>
      <c r="DF45" s="1502">
        <f t="shared" si="16"/>
        <v>0</v>
      </c>
      <c r="DG45" s="1502">
        <f t="shared" si="16"/>
        <v>0</v>
      </c>
      <c r="DH45" s="1502">
        <f t="shared" si="16"/>
        <v>0</v>
      </c>
      <c r="DI45" s="1502">
        <f t="shared" si="16"/>
        <v>0</v>
      </c>
      <c r="DJ45" s="1502">
        <f t="shared" si="16"/>
        <v>0</v>
      </c>
      <c r="DK45" s="1502">
        <f t="shared" si="16"/>
        <v>0</v>
      </c>
      <c r="DL45" s="1502">
        <f t="shared" si="16"/>
        <v>0</v>
      </c>
      <c r="DM45" s="1502">
        <f t="shared" si="16"/>
        <v>0</v>
      </c>
      <c r="DN45" s="1502">
        <f t="shared" si="16"/>
        <v>0</v>
      </c>
      <c r="DO45" s="1502">
        <f t="shared" si="16"/>
        <v>0</v>
      </c>
      <c r="DP45" s="1502">
        <f t="shared" si="16"/>
        <v>0</v>
      </c>
      <c r="DQ45" s="1502">
        <f t="shared" si="16"/>
        <v>0</v>
      </c>
      <c r="DR45" s="1502">
        <f t="shared" si="16"/>
        <v>0</v>
      </c>
      <c r="DS45" s="1502">
        <f t="shared" si="16"/>
        <v>0</v>
      </c>
      <c r="DT45" s="1502">
        <f t="shared" si="16"/>
        <v>0</v>
      </c>
      <c r="DU45" s="1502">
        <f t="shared" si="16"/>
        <v>0</v>
      </c>
      <c r="DV45" s="1502">
        <f t="shared" si="16"/>
        <v>0</v>
      </c>
      <c r="DW45" s="1502">
        <f t="shared" si="16"/>
        <v>0</v>
      </c>
      <c r="DX45" s="1502">
        <f t="shared" si="16"/>
        <v>0</v>
      </c>
      <c r="DY45" s="1502">
        <f t="shared" si="16"/>
        <v>0</v>
      </c>
      <c r="DZ45" s="1502">
        <f t="shared" si="16"/>
        <v>0</v>
      </c>
      <c r="EA45" s="1502">
        <f t="shared" si="16"/>
        <v>0</v>
      </c>
      <c r="EB45" s="1502">
        <f t="shared" si="16"/>
        <v>0</v>
      </c>
      <c r="EC45" s="1502">
        <f t="shared" si="16"/>
        <v>0</v>
      </c>
      <c r="ED45" s="1502">
        <f t="shared" si="16"/>
        <v>0</v>
      </c>
      <c r="EE45" s="1502">
        <f t="shared" si="16"/>
        <v>0</v>
      </c>
      <c r="EF45" s="1502">
        <f t="shared" si="16"/>
        <v>0</v>
      </c>
      <c r="EG45" s="1502">
        <f t="shared" ref="EG45:FL45" si="17">SUM(EG46:EG47)</f>
        <v>0</v>
      </c>
      <c r="EH45" s="1502">
        <f t="shared" si="17"/>
        <v>0</v>
      </c>
      <c r="EI45" s="1502">
        <f t="shared" si="17"/>
        <v>0</v>
      </c>
      <c r="EJ45" s="1502">
        <f t="shared" si="17"/>
        <v>0</v>
      </c>
      <c r="EK45" s="1502">
        <f t="shared" si="17"/>
        <v>0</v>
      </c>
      <c r="EL45" s="1502">
        <f t="shared" si="17"/>
        <v>0</v>
      </c>
      <c r="EM45" s="1502">
        <f t="shared" si="17"/>
        <v>0</v>
      </c>
      <c r="EN45" s="1502">
        <f t="shared" si="17"/>
        <v>0</v>
      </c>
      <c r="EO45" s="1502">
        <f t="shared" si="17"/>
        <v>0</v>
      </c>
      <c r="EP45" s="1502">
        <f t="shared" si="17"/>
        <v>0</v>
      </c>
      <c r="EQ45" s="1502">
        <f t="shared" si="17"/>
        <v>0</v>
      </c>
      <c r="ER45" s="1502">
        <f t="shared" si="17"/>
        <v>0</v>
      </c>
      <c r="ES45" s="1502">
        <f t="shared" si="17"/>
        <v>0</v>
      </c>
      <c r="ET45" s="1502">
        <f t="shared" si="17"/>
        <v>0</v>
      </c>
      <c r="EU45" s="1502">
        <f t="shared" si="17"/>
        <v>0</v>
      </c>
      <c r="EV45" s="1502">
        <f t="shared" si="17"/>
        <v>0</v>
      </c>
      <c r="EW45" s="1502">
        <f t="shared" si="17"/>
        <v>0</v>
      </c>
      <c r="EX45" s="1502">
        <f t="shared" si="17"/>
        <v>0</v>
      </c>
      <c r="EY45" s="1502">
        <f t="shared" si="17"/>
        <v>0</v>
      </c>
      <c r="EZ45" s="1502">
        <f t="shared" si="17"/>
        <v>0</v>
      </c>
      <c r="FA45" s="1502">
        <f t="shared" si="17"/>
        <v>0</v>
      </c>
      <c r="FB45" s="1502">
        <f t="shared" si="17"/>
        <v>0</v>
      </c>
      <c r="FC45" s="1502">
        <f t="shared" si="17"/>
        <v>0</v>
      </c>
      <c r="FD45" s="1502">
        <f t="shared" si="17"/>
        <v>0</v>
      </c>
      <c r="FE45" s="1502">
        <f t="shared" si="17"/>
        <v>0</v>
      </c>
      <c r="FF45" s="1502">
        <f t="shared" si="17"/>
        <v>0</v>
      </c>
      <c r="FG45" s="1502">
        <f t="shared" si="17"/>
        <v>0</v>
      </c>
      <c r="FH45" s="1502">
        <f t="shared" si="17"/>
        <v>0</v>
      </c>
      <c r="FI45" s="1502">
        <f t="shared" si="17"/>
        <v>0</v>
      </c>
      <c r="FJ45" s="1502">
        <f t="shared" si="17"/>
        <v>0</v>
      </c>
      <c r="FK45" s="1502">
        <f t="shared" si="17"/>
        <v>0</v>
      </c>
      <c r="FL45" s="1502">
        <f t="shared" si="17"/>
        <v>0</v>
      </c>
      <c r="FM45" s="1502">
        <f t="shared" ref="FM45:GR45" si="18">SUM(FM46:FM47)</f>
        <v>0</v>
      </c>
      <c r="FN45" s="1502">
        <f t="shared" si="18"/>
        <v>0</v>
      </c>
      <c r="FO45" s="1502">
        <f t="shared" si="18"/>
        <v>0</v>
      </c>
      <c r="FP45" s="1502">
        <f t="shared" si="18"/>
        <v>0</v>
      </c>
      <c r="FQ45" s="1502">
        <f t="shared" si="18"/>
        <v>0</v>
      </c>
      <c r="FR45" s="1502">
        <f t="shared" si="18"/>
        <v>0</v>
      </c>
      <c r="FS45" s="1502">
        <f t="shared" si="18"/>
        <v>0</v>
      </c>
      <c r="FT45" s="1502">
        <f t="shared" si="18"/>
        <v>0</v>
      </c>
      <c r="FU45" s="1502">
        <f t="shared" si="18"/>
        <v>0</v>
      </c>
      <c r="FV45" s="1502">
        <f t="shared" si="18"/>
        <v>0</v>
      </c>
      <c r="FW45" s="1502">
        <f t="shared" si="18"/>
        <v>0</v>
      </c>
      <c r="FX45" s="1502">
        <f t="shared" si="18"/>
        <v>0</v>
      </c>
      <c r="FY45" s="1502">
        <f t="shared" si="18"/>
        <v>0</v>
      </c>
      <c r="FZ45" s="1502">
        <f t="shared" si="18"/>
        <v>0</v>
      </c>
      <c r="GA45" s="1502">
        <f t="shared" si="18"/>
        <v>0</v>
      </c>
      <c r="GB45" s="1502">
        <f t="shared" si="18"/>
        <v>0</v>
      </c>
      <c r="GC45" s="1502">
        <f t="shared" si="18"/>
        <v>0</v>
      </c>
      <c r="GD45" s="1502">
        <f t="shared" si="18"/>
        <v>0</v>
      </c>
      <c r="GE45" s="1502">
        <f t="shared" si="18"/>
        <v>0</v>
      </c>
      <c r="GF45" s="1502">
        <f t="shared" si="18"/>
        <v>0</v>
      </c>
      <c r="GG45" s="1502">
        <f t="shared" si="18"/>
        <v>0</v>
      </c>
      <c r="GH45" s="1502">
        <f t="shared" si="18"/>
        <v>0</v>
      </c>
      <c r="GI45" s="1502">
        <f t="shared" si="18"/>
        <v>0</v>
      </c>
      <c r="GJ45" s="1502">
        <f t="shared" si="18"/>
        <v>0</v>
      </c>
      <c r="GK45" s="1502">
        <f t="shared" si="18"/>
        <v>0</v>
      </c>
      <c r="GL45" s="1502">
        <f t="shared" si="18"/>
        <v>0</v>
      </c>
      <c r="GM45" s="1502">
        <f t="shared" si="18"/>
        <v>0</v>
      </c>
      <c r="GN45" s="1502">
        <f t="shared" si="18"/>
        <v>0</v>
      </c>
      <c r="GO45" s="1502">
        <f t="shared" si="18"/>
        <v>0</v>
      </c>
      <c r="GP45" s="1502">
        <f t="shared" si="18"/>
        <v>0</v>
      </c>
      <c r="GQ45" s="1502">
        <f t="shared" si="18"/>
        <v>0</v>
      </c>
      <c r="GR45" s="1502">
        <f t="shared" si="18"/>
        <v>0</v>
      </c>
      <c r="GS45" s="1502">
        <f t="shared" ref="GS45" si="19">SUM(GS46:GS47)</f>
        <v>0</v>
      </c>
    </row>
    <row r="46" spans="1:201" outlineLevel="2">
      <c r="A46" s="1580" t="s">
        <v>1319</v>
      </c>
      <c r="B46" s="1625"/>
      <c r="C46" s="1580" t="s">
        <v>1320</v>
      </c>
      <c r="D46" s="1579">
        <f>IF($D$22="H",50,25)</f>
        <v>25</v>
      </c>
      <c r="E46" s="1560">
        <v>0</v>
      </c>
      <c r="F46" s="1504" t="s">
        <v>1308</v>
      </c>
      <c r="G46" s="1504" t="s">
        <v>1309</v>
      </c>
      <c r="H46" s="1592" t="s">
        <v>1321</v>
      </c>
      <c r="I46" s="1536">
        <f>SUM(J46:GS46)</f>
        <v>25</v>
      </c>
      <c r="J46" s="1577">
        <f>IF(ISNA(INDEX('[77]Feuille de Calcul'!$L$41:$AU$41,MATCH('Cash@Risk'!J$31,'[77]Feuille de Calcul'!$L$34:$AU$34,0))),0,INDEX('[77]Feuille de Calcul'!$L$41:$AU$41,MATCH('Cash@Risk'!J$31,'[77]Feuille de Calcul'!$L$34:$AU$34,0)))*$D46*$G$23</f>
        <v>0</v>
      </c>
      <c r="K46" s="1577">
        <f>IF(ISNA(INDEX('[77]Feuille de Calcul'!$L$41:$AU$41,MATCH('Cash@Risk'!K$31,'[77]Feuille de Calcul'!$L$34:$AU$34,0))),0,INDEX('[77]Feuille de Calcul'!$L$41:$AU$41,MATCH('Cash@Risk'!K$31,'[77]Feuille de Calcul'!$L$34:$AU$34,0)))*$D46*$G$23</f>
        <v>0</v>
      </c>
      <c r="L46" s="1577">
        <f>IF(ISNA(INDEX('[77]Feuille de Calcul'!$L$41:$AU$41,MATCH('Cash@Risk'!L$31,'[77]Feuille de Calcul'!$L$34:$AU$34,0))),0,INDEX('[77]Feuille de Calcul'!$L$41:$AU$41,MATCH('Cash@Risk'!L$31,'[77]Feuille de Calcul'!$L$34:$AU$34,0)))*$D46*$G$23</f>
        <v>0</v>
      </c>
      <c r="M46" s="1577">
        <f>IF(ISNA(INDEX('[77]Feuille de Calcul'!$L$41:$AU$41,MATCH('Cash@Risk'!M$31,'[77]Feuille de Calcul'!$L$34:$AU$34,0))),0,INDEX('[77]Feuille de Calcul'!$L$41:$AU$41,MATCH('Cash@Risk'!M$31,'[77]Feuille de Calcul'!$L$34:$AU$34,0)))*$D46*$G$23</f>
        <v>0</v>
      </c>
      <c r="N46" s="1577">
        <f>IF(ISNA(INDEX('[77]Feuille de Calcul'!$L$41:$AU$41,MATCH('Cash@Risk'!N$31,'[77]Feuille de Calcul'!$L$34:$AU$34,0))),0,INDEX('[77]Feuille de Calcul'!$L$41:$AU$41,MATCH('Cash@Risk'!N$31,'[77]Feuille de Calcul'!$L$34:$AU$34,0)))*$D46*$G$23</f>
        <v>0</v>
      </c>
      <c r="O46" s="1577">
        <f>IF(ISNA(INDEX('[77]Feuille de Calcul'!$L$41:$AU$41,MATCH('Cash@Risk'!O$31,'[77]Feuille de Calcul'!$L$34:$AU$34,0))),0,INDEX('[77]Feuille de Calcul'!$L$41:$AU$41,MATCH('Cash@Risk'!O$31,'[77]Feuille de Calcul'!$L$34:$AU$34,0)))*$D46*$G$23</f>
        <v>0</v>
      </c>
      <c r="P46" s="1577">
        <f>IF(ISNA(INDEX('[77]Feuille de Calcul'!$L$41:$AU$41,MATCH('Cash@Risk'!P$31,'[77]Feuille de Calcul'!$L$34:$AU$34,0))),0,INDEX('[77]Feuille de Calcul'!$L$41:$AU$41,MATCH('Cash@Risk'!P$31,'[77]Feuille de Calcul'!$L$34:$AU$34,0)))*$D46*$G$23</f>
        <v>0</v>
      </c>
      <c r="Q46" s="1577">
        <f>IF(ISNA(INDEX('[77]Feuille de Calcul'!$L$41:$AU$41,MATCH('Cash@Risk'!Q$31,'[77]Feuille de Calcul'!$L$34:$AU$34,0))),0,INDEX('[77]Feuille de Calcul'!$L$41:$AU$41,MATCH('Cash@Risk'!Q$31,'[77]Feuille de Calcul'!$L$34:$AU$34,0)))*$D46*$G$23</f>
        <v>0</v>
      </c>
      <c r="R46" s="1577">
        <f>IF(ISNA(INDEX('[77]Feuille de Calcul'!$L$41:$AU$41,MATCH('Cash@Risk'!R$31,'[77]Feuille de Calcul'!$L$34:$AU$34,0))),0,INDEX('[77]Feuille de Calcul'!$L$41:$AU$41,MATCH('Cash@Risk'!R$31,'[77]Feuille de Calcul'!$L$34:$AU$34,0)))*$D46*$G$23</f>
        <v>0</v>
      </c>
      <c r="S46" s="1577">
        <f>IF(ISNA(INDEX('[77]Feuille de Calcul'!$L$41:$AU$41,MATCH('Cash@Risk'!S$31,'[77]Feuille de Calcul'!$L$34:$AU$34,0))),0,INDEX('[77]Feuille de Calcul'!$L$41:$AU$41,MATCH('Cash@Risk'!S$31,'[77]Feuille de Calcul'!$L$34:$AU$34,0)))*$D46*$G$23</f>
        <v>0</v>
      </c>
      <c r="T46" s="1577">
        <f>IF(ISNA(INDEX('[77]Feuille de Calcul'!$L$41:$AU$41,MATCH('Cash@Risk'!T$31,'[77]Feuille de Calcul'!$L$34:$AU$34,0))),0,INDEX('[77]Feuille de Calcul'!$L$41:$AU$41,MATCH('Cash@Risk'!T$31,'[77]Feuille de Calcul'!$L$34:$AU$34,0)))*$D46*$G$23</f>
        <v>0</v>
      </c>
      <c r="U46" s="1577">
        <f>IF(ISNA(INDEX('[77]Feuille de Calcul'!$L$41:$AU$41,MATCH('Cash@Risk'!U$31,'[77]Feuille de Calcul'!$L$34:$AU$34,0))),0,INDEX('[77]Feuille de Calcul'!$L$41:$AU$41,MATCH('Cash@Risk'!U$31,'[77]Feuille de Calcul'!$L$34:$AU$34,0)))*$D46*$G$23</f>
        <v>0</v>
      </c>
      <c r="V46" s="1577">
        <f>IF(ISNA(INDEX('[77]Feuille de Calcul'!$L$41:$AU$41,MATCH('Cash@Risk'!V$31,'[77]Feuille de Calcul'!$L$34:$AU$34,0))),0,INDEX('[77]Feuille de Calcul'!$L$41:$AU$41,MATCH('Cash@Risk'!V$31,'[77]Feuille de Calcul'!$L$34:$AU$34,0)))*$D46*$G$23</f>
        <v>0</v>
      </c>
      <c r="W46" s="1577">
        <f>IF(ISNA(INDEX('[77]Feuille de Calcul'!$L$41:$AU$41,MATCH('Cash@Risk'!W$31,'[77]Feuille de Calcul'!$L$34:$AU$34,0))),0,INDEX('[77]Feuille de Calcul'!$L$41:$AU$41,MATCH('Cash@Risk'!W$31,'[77]Feuille de Calcul'!$L$34:$AU$34,0)))*$D46*$G$23</f>
        <v>0</v>
      </c>
      <c r="X46" s="1577">
        <f>IF(ISNA(INDEX('[77]Feuille de Calcul'!$L$41:$AU$41,MATCH('Cash@Risk'!X$31,'[77]Feuille de Calcul'!$L$34:$AU$34,0))),0,INDEX('[77]Feuille de Calcul'!$L$41:$AU$41,MATCH('Cash@Risk'!X$31,'[77]Feuille de Calcul'!$L$34:$AU$34,0)))*$D46*$G$23</f>
        <v>0</v>
      </c>
      <c r="Y46" s="1577">
        <f>IF(ISNA(INDEX('[77]Feuille de Calcul'!$L$41:$AU$41,MATCH('Cash@Risk'!Y$31,'[77]Feuille de Calcul'!$L$34:$AU$34,0))),0,INDEX('[77]Feuille de Calcul'!$L$41:$AU$41,MATCH('Cash@Risk'!Y$31,'[77]Feuille de Calcul'!$L$34:$AU$34,0)))*$D46*$G$23</f>
        <v>0</v>
      </c>
      <c r="Z46" s="1577">
        <f>IF(ISNA(INDEX('[77]Feuille de Calcul'!$L$41:$AU$41,MATCH('Cash@Risk'!Z$31,'[77]Feuille de Calcul'!$L$34:$AU$34,0))),0,INDEX('[77]Feuille de Calcul'!$L$41:$AU$41,MATCH('Cash@Risk'!Z$31,'[77]Feuille de Calcul'!$L$34:$AU$34,0)))*$D46*$G$23</f>
        <v>0</v>
      </c>
      <c r="AA46" s="1577">
        <f>IF(ISNA(INDEX('[77]Feuille de Calcul'!$L$41:$AU$41,MATCH('Cash@Risk'!AA$31,'[77]Feuille de Calcul'!$L$34:$AU$34,0))),0,INDEX('[77]Feuille de Calcul'!$L$41:$AU$41,MATCH('Cash@Risk'!AA$31,'[77]Feuille de Calcul'!$L$34:$AU$34,0)))*$D46*$G$23</f>
        <v>0</v>
      </c>
      <c r="AB46" s="1577">
        <f>IF(ISNA(INDEX('[77]Feuille de Calcul'!$L$41:$AU$41,MATCH('Cash@Risk'!AB$31,'[77]Feuille de Calcul'!$L$34:$AU$34,0))),0,INDEX('[77]Feuille de Calcul'!$L$41:$AU$41,MATCH('Cash@Risk'!AB$31,'[77]Feuille de Calcul'!$L$34:$AU$34,0)))*$D46*$G$23</f>
        <v>0</v>
      </c>
      <c r="AC46" s="1577">
        <f>IF(ISNA(INDEX('[77]Feuille de Calcul'!$L$41:$AU$41,MATCH('Cash@Risk'!AC$31,'[77]Feuille de Calcul'!$L$34:$AU$34,0))),0,INDEX('[77]Feuille de Calcul'!$L$41:$AU$41,MATCH('Cash@Risk'!AC$31,'[77]Feuille de Calcul'!$L$34:$AU$34,0)))*$D46*$G$23</f>
        <v>0</v>
      </c>
      <c r="AD46" s="1577">
        <f>IF(ISNA(INDEX('[77]Feuille de Calcul'!$L$41:$AU$41,MATCH('Cash@Risk'!AD$31,'[77]Feuille de Calcul'!$L$34:$AU$34,0))),0,INDEX('[77]Feuille de Calcul'!$L$41:$AU$41,MATCH('Cash@Risk'!AD$31,'[77]Feuille de Calcul'!$L$34:$AU$34,0)))*$D46*$G$23</f>
        <v>0</v>
      </c>
      <c r="AE46" s="1577">
        <f>IF(ISNA(INDEX('[77]Feuille de Calcul'!$L$41:$AU$41,MATCH('Cash@Risk'!AE$31,'[77]Feuille de Calcul'!$L$34:$AU$34,0))),0,INDEX('[77]Feuille de Calcul'!$L$41:$AU$41,MATCH('Cash@Risk'!AE$31,'[77]Feuille de Calcul'!$L$34:$AU$34,0)))*$D46*$G$23</f>
        <v>0</v>
      </c>
      <c r="AF46" s="1577">
        <f>IF(ISNA(INDEX('[77]Feuille de Calcul'!$L$41:$AU$41,MATCH('Cash@Risk'!AF$31,'[77]Feuille de Calcul'!$L$34:$AU$34,0))),0,INDEX('[77]Feuille de Calcul'!$L$41:$AU$41,MATCH('Cash@Risk'!AF$31,'[77]Feuille de Calcul'!$L$34:$AU$34,0)))*$D46*$G$23</f>
        <v>0</v>
      </c>
      <c r="AG46" s="1577">
        <f>IF(ISNA(INDEX('[77]Feuille de Calcul'!$L$41:$AU$41,MATCH('Cash@Risk'!AG$31,'[77]Feuille de Calcul'!$L$34:$AU$34,0))),0,INDEX('[77]Feuille de Calcul'!$L$41:$AU$41,MATCH('Cash@Risk'!AG$31,'[77]Feuille de Calcul'!$L$34:$AU$34,0)))*$D46*$G$23</f>
        <v>0</v>
      </c>
      <c r="AH46" s="1577">
        <f>IF(ISNA(INDEX('[77]Feuille de Calcul'!$L$41:$AU$41,MATCH('Cash@Risk'!AH$31,'[77]Feuille de Calcul'!$L$34:$AU$34,0))),0,INDEX('[77]Feuille de Calcul'!$L$41:$AU$41,MATCH('Cash@Risk'!AH$31,'[77]Feuille de Calcul'!$L$34:$AU$34,0)))*$D46*$G$23</f>
        <v>0</v>
      </c>
      <c r="AI46" s="1577">
        <f>IF(ISNA(INDEX('[77]Feuille de Calcul'!$L$41:$AU$41,MATCH('Cash@Risk'!AI$31,'[77]Feuille de Calcul'!$L$34:$AU$34,0))),0,INDEX('[77]Feuille de Calcul'!$L$41:$AU$41,MATCH('Cash@Risk'!AI$31,'[77]Feuille de Calcul'!$L$34:$AU$34,0)))*$D46*$G$23</f>
        <v>0</v>
      </c>
      <c r="AJ46" s="1577">
        <f>IF(ISNA(INDEX('[77]Feuille de Calcul'!$L$41:$AU$41,MATCH('Cash@Risk'!AJ$31,'[77]Feuille de Calcul'!$L$34:$AU$34,0))),0,INDEX('[77]Feuille de Calcul'!$L$41:$AU$41,MATCH('Cash@Risk'!AJ$31,'[77]Feuille de Calcul'!$L$34:$AU$34,0)))*$D46*$G$23</f>
        <v>0</v>
      </c>
      <c r="AK46" s="1577">
        <f>IF(ISNA(INDEX('[77]Feuille de Calcul'!$L$41:$AU$41,MATCH('Cash@Risk'!AK$31,'[77]Feuille de Calcul'!$L$34:$AU$34,0))),0,INDEX('[77]Feuille de Calcul'!$L$41:$AU$41,MATCH('Cash@Risk'!AK$31,'[77]Feuille de Calcul'!$L$34:$AU$34,0)))*$D46*$G$23</f>
        <v>0</v>
      </c>
      <c r="AL46" s="1577">
        <f>IF(ISNA(INDEX('[77]Feuille de Calcul'!$L$41:$AU$41,MATCH('Cash@Risk'!AL$31,'[77]Feuille de Calcul'!$L$34:$AU$34,0))),0,INDEX('[77]Feuille de Calcul'!$L$41:$AU$41,MATCH('Cash@Risk'!AL$31,'[77]Feuille de Calcul'!$L$34:$AU$34,0)))*$D46*$G$23</f>
        <v>0</v>
      </c>
      <c r="AM46" s="1577">
        <f>IF(ISNA(INDEX('[77]Feuille de Calcul'!$L$41:$AU$41,MATCH('Cash@Risk'!AM$31,'[77]Feuille de Calcul'!$L$34:$AU$34,0))),0,INDEX('[77]Feuille de Calcul'!$L$41:$AU$41,MATCH('Cash@Risk'!AM$31,'[77]Feuille de Calcul'!$L$34:$AU$34,0)))*$D46*$G$23</f>
        <v>0</v>
      </c>
      <c r="AN46" s="1577">
        <f>IF(ISNA(INDEX('[77]Feuille de Calcul'!$L$41:$AU$41,MATCH('Cash@Risk'!AN$31,'[77]Feuille de Calcul'!$L$34:$AU$34,0))),0,INDEX('[77]Feuille de Calcul'!$L$41:$AU$41,MATCH('Cash@Risk'!AN$31,'[77]Feuille de Calcul'!$L$34:$AU$34,0)))*$D46*$G$23</f>
        <v>0</v>
      </c>
      <c r="AO46" s="1577">
        <f>IF(ISNA(INDEX('[77]Feuille de Calcul'!$L$41:$AU$41,MATCH('Cash@Risk'!AO$31,'[77]Feuille de Calcul'!$L$34:$AU$34,0))),0,INDEX('[77]Feuille de Calcul'!$L$41:$AU$41,MATCH('Cash@Risk'!AO$31,'[77]Feuille de Calcul'!$L$34:$AU$34,0)))*$D46*$G$23</f>
        <v>0</v>
      </c>
      <c r="AP46" s="1577">
        <f>IF(ISNA(INDEX('[77]Feuille de Calcul'!$L$41:$AU$41,MATCH('Cash@Risk'!AP$31,'[77]Feuille de Calcul'!$L$34:$AU$34,0))),0,INDEX('[77]Feuille de Calcul'!$L$41:$AU$41,MATCH('Cash@Risk'!AP$31,'[77]Feuille de Calcul'!$L$34:$AU$34,0)))*$D46*$G$23</f>
        <v>0</v>
      </c>
      <c r="AQ46" s="1577">
        <f>IF(ISNA(INDEX('[77]Feuille de Calcul'!$L$41:$AU$41,MATCH('Cash@Risk'!AQ$31,'[77]Feuille de Calcul'!$L$34:$AU$34,0))),0,INDEX('[77]Feuille de Calcul'!$L$41:$AU$41,MATCH('Cash@Risk'!AQ$31,'[77]Feuille de Calcul'!$L$34:$AU$34,0)))*$D46*$G$23</f>
        <v>0</v>
      </c>
      <c r="AR46" s="1577">
        <f>IF(ISNA(INDEX('[77]Feuille de Calcul'!$L$41:$AU$41,MATCH('Cash@Risk'!AR$31,'[77]Feuille de Calcul'!$L$34:$AU$34,0))),0,INDEX('[77]Feuille de Calcul'!$L$41:$AU$41,MATCH('Cash@Risk'!AR$31,'[77]Feuille de Calcul'!$L$34:$AU$34,0)))*$D46*$G$23</f>
        <v>0</v>
      </c>
      <c r="AS46" s="1577">
        <f>IF(ISNA(INDEX('[77]Feuille de Calcul'!$L$41:$AU$41,MATCH('Cash@Risk'!AS$31,'[77]Feuille de Calcul'!$L$34:$AU$34,0))),0,INDEX('[77]Feuille de Calcul'!$L$41:$AU$41,MATCH('Cash@Risk'!AS$31,'[77]Feuille de Calcul'!$L$34:$AU$34,0)))*$D46*$G$23</f>
        <v>0</v>
      </c>
      <c r="AT46" s="1577">
        <f>IF(ISNA(INDEX('[77]Feuille de Calcul'!$L$41:$AU$41,MATCH('Cash@Risk'!AT$31,'[77]Feuille de Calcul'!$L$34:$AU$34,0))),0,INDEX('[77]Feuille de Calcul'!$L$41:$AU$41,MATCH('Cash@Risk'!AT$31,'[77]Feuille de Calcul'!$L$34:$AU$34,0)))*$D46*$G$23</f>
        <v>0</v>
      </c>
      <c r="AU46" s="1577">
        <f>IF(ISNA(INDEX('[77]Feuille de Calcul'!$L$41:$AU$41,MATCH('Cash@Risk'!AU$31,'[77]Feuille de Calcul'!$L$34:$AU$34,0))),0,INDEX('[77]Feuille de Calcul'!$L$41:$AU$41,MATCH('Cash@Risk'!AU$31,'[77]Feuille de Calcul'!$L$34:$AU$34,0)))*$D46*$G$23</f>
        <v>0</v>
      </c>
      <c r="AV46" s="1577">
        <f>IF(ISNA(INDEX('[77]Feuille de Calcul'!$L$41:$AU$41,MATCH('Cash@Risk'!AV$31,'[77]Feuille de Calcul'!$L$34:$AU$34,0))),0,INDEX('[77]Feuille de Calcul'!$L$41:$AU$41,MATCH('Cash@Risk'!AV$31,'[77]Feuille de Calcul'!$L$34:$AU$34,0)))*$D46*$G$23</f>
        <v>0</v>
      </c>
      <c r="AW46" s="1577">
        <f>IF(ISNA(INDEX('[77]Feuille de Calcul'!$L$41:$AU$41,MATCH('Cash@Risk'!AW$31,'[77]Feuille de Calcul'!$L$34:$AU$34,0))),0,INDEX('[77]Feuille de Calcul'!$L$41:$AU$41,MATCH('Cash@Risk'!AW$31,'[77]Feuille de Calcul'!$L$34:$AU$34,0)))*$D46*$G$23</f>
        <v>0</v>
      </c>
      <c r="AX46" s="1577">
        <f>IF(ISNA(INDEX('[77]Feuille de Calcul'!$L$41:$AU$41,MATCH('Cash@Risk'!AX$31,'[77]Feuille de Calcul'!$L$34:$AU$34,0))),0,INDEX('[77]Feuille de Calcul'!$L$41:$AU$41,MATCH('Cash@Risk'!AX$31,'[77]Feuille de Calcul'!$L$34:$AU$34,0)))*$D46*$G$23</f>
        <v>0</v>
      </c>
      <c r="AY46" s="1577">
        <f>IF(ISNA(INDEX('[77]Feuille de Calcul'!$L$41:$AU$41,MATCH('Cash@Risk'!AY$31,'[77]Feuille de Calcul'!$L$34:$AU$34,0))),0,INDEX('[77]Feuille de Calcul'!$L$41:$AU$41,MATCH('Cash@Risk'!AY$31,'[77]Feuille de Calcul'!$L$34:$AU$34,0)))*$D46*$G$23</f>
        <v>0</v>
      </c>
      <c r="AZ46" s="1577">
        <f>IF(ISNA(INDEX('[77]Feuille de Calcul'!$L$41:$AU$41,MATCH('Cash@Risk'!AZ$31,'[77]Feuille de Calcul'!$L$34:$AU$34,0))),0,INDEX('[77]Feuille de Calcul'!$L$41:$AU$41,MATCH('Cash@Risk'!AZ$31,'[77]Feuille de Calcul'!$L$34:$AU$34,0)))*$D46*$G$23</f>
        <v>0</v>
      </c>
      <c r="BA46" s="1577">
        <f>IF(ISNA(INDEX('[77]Feuille de Calcul'!$L$41:$AU$41,MATCH('Cash@Risk'!BA$31,'[77]Feuille de Calcul'!$L$34:$AU$34,0))),0,INDEX('[77]Feuille de Calcul'!$L$41:$AU$41,MATCH('Cash@Risk'!BA$31,'[77]Feuille de Calcul'!$L$34:$AU$34,0)))*$D46*$G$23</f>
        <v>0</v>
      </c>
      <c r="BB46" s="1577">
        <f>IF(ISNA(INDEX('[77]Feuille de Calcul'!$L$41:$AU$41,MATCH('Cash@Risk'!BB$31,'[77]Feuille de Calcul'!$L$34:$AU$34,0))),0,INDEX('[77]Feuille de Calcul'!$L$41:$AU$41,MATCH('Cash@Risk'!BB$31,'[77]Feuille de Calcul'!$L$34:$AU$34,0)))*$D46*$G$23</f>
        <v>0</v>
      </c>
      <c r="BC46" s="1577">
        <f>IF(ISNA(INDEX('[77]Feuille de Calcul'!$L$41:$AU$41,MATCH('Cash@Risk'!BC$31,'[77]Feuille de Calcul'!$L$34:$AU$34,0))),0,INDEX('[77]Feuille de Calcul'!$L$41:$AU$41,MATCH('Cash@Risk'!BC$31,'[77]Feuille de Calcul'!$L$34:$AU$34,0)))*$D46*$G$23</f>
        <v>0</v>
      </c>
      <c r="BD46" s="1577">
        <f>IF(ISNA(INDEX('[77]Feuille de Calcul'!$L$41:$AU$41,MATCH('Cash@Risk'!BD$31,'[77]Feuille de Calcul'!$L$34:$AU$34,0))),0,INDEX('[77]Feuille de Calcul'!$L$41:$AU$41,MATCH('Cash@Risk'!BD$31,'[77]Feuille de Calcul'!$L$34:$AU$34,0)))*$D46*$G$23</f>
        <v>0</v>
      </c>
      <c r="BE46" s="1577">
        <f>IF(ISNA(INDEX('[77]Feuille de Calcul'!$L$41:$AU$41,MATCH('Cash@Risk'!BE$31,'[77]Feuille de Calcul'!$L$34:$AU$34,0))),0,INDEX('[77]Feuille de Calcul'!$L$41:$AU$41,MATCH('Cash@Risk'!BE$31,'[77]Feuille de Calcul'!$L$34:$AU$34,0)))*$D46*$G$23</f>
        <v>0</v>
      </c>
      <c r="BF46" s="1577">
        <f>IF(ISNA(INDEX('[77]Feuille de Calcul'!$L$41:$AU$41,MATCH('Cash@Risk'!BF$31,'[77]Feuille de Calcul'!$L$34:$AU$34,0))),0,INDEX('[77]Feuille de Calcul'!$L$41:$AU$41,MATCH('Cash@Risk'!BF$31,'[77]Feuille de Calcul'!$L$34:$AU$34,0)))*$D46*$G$23</f>
        <v>0</v>
      </c>
      <c r="BG46" s="1577">
        <f>IF(ISNA(INDEX('[77]Feuille de Calcul'!$L$41:$AU$41,MATCH('Cash@Risk'!BG$31,'[77]Feuille de Calcul'!$L$34:$AU$34,0))),0,INDEX('[77]Feuille de Calcul'!$L$41:$AU$41,MATCH('Cash@Risk'!BG$31,'[77]Feuille de Calcul'!$L$34:$AU$34,0)))*$D46*$G$23</f>
        <v>7.5</v>
      </c>
      <c r="BH46" s="1577">
        <f>IF(ISNA(INDEX('[77]Feuille de Calcul'!$L$41:$AU$41,MATCH('Cash@Risk'!BH$31,'[77]Feuille de Calcul'!$L$34:$AU$34,0))),0,INDEX('[77]Feuille de Calcul'!$L$41:$AU$41,MATCH('Cash@Risk'!BH$31,'[77]Feuille de Calcul'!$L$34:$AU$34,0)))*$D46*$G$23</f>
        <v>0</v>
      </c>
      <c r="BI46" s="1577">
        <f>IF(ISNA(INDEX('[77]Feuille de Calcul'!$L$41:$AU$41,MATCH('Cash@Risk'!BI$31,'[77]Feuille de Calcul'!$L$34:$AU$34,0))),0,INDEX('[77]Feuille de Calcul'!$L$41:$AU$41,MATCH('Cash@Risk'!BI$31,'[77]Feuille de Calcul'!$L$34:$AU$34,0)))*$D46*$G$23</f>
        <v>17.5</v>
      </c>
      <c r="BJ46" s="1577">
        <f>IF(ISNA(INDEX('[77]Feuille de Calcul'!$L$41:$AU$41,MATCH('Cash@Risk'!BJ$31,'[77]Feuille de Calcul'!$L$34:$AU$34,0))),0,INDEX('[77]Feuille de Calcul'!$L$41:$AU$41,MATCH('Cash@Risk'!BJ$31,'[77]Feuille de Calcul'!$L$34:$AU$34,0)))*$D46*$G$23</f>
        <v>0</v>
      </c>
      <c r="BK46" s="1577">
        <f>IF(ISNA(INDEX('[77]Feuille de Calcul'!$L$41:$AU$41,MATCH('Cash@Risk'!BK$31,'[77]Feuille de Calcul'!$L$34:$AU$34,0))),0,INDEX('[77]Feuille de Calcul'!$L$41:$AU$41,MATCH('Cash@Risk'!BK$31,'[77]Feuille de Calcul'!$L$34:$AU$34,0)))*$D46*$G$23</f>
        <v>0</v>
      </c>
      <c r="BL46" s="1577">
        <f>IF(ISNA(INDEX('[77]Feuille de Calcul'!$L$41:$AU$41,MATCH('Cash@Risk'!BL$31,'[77]Feuille de Calcul'!$L$34:$AU$34,0))),0,INDEX('[77]Feuille de Calcul'!$L$41:$AU$41,MATCH('Cash@Risk'!BL$31,'[77]Feuille de Calcul'!$L$34:$AU$34,0)))*$D46*$G$23</f>
        <v>0</v>
      </c>
      <c r="BM46" s="1577">
        <f>IF(ISNA(INDEX('[77]Feuille de Calcul'!$L$41:$AU$41,MATCH('Cash@Risk'!BM$31,'[77]Feuille de Calcul'!$L$34:$AU$34,0))),0,INDEX('[77]Feuille de Calcul'!$L$41:$AU$41,MATCH('Cash@Risk'!BM$31,'[77]Feuille de Calcul'!$L$34:$AU$34,0)))*$D46*$G$23</f>
        <v>0</v>
      </c>
      <c r="BN46" s="1577">
        <f>IF(ISNA(INDEX('[77]Feuille de Calcul'!$L$41:$AU$41,MATCH('Cash@Risk'!BN$31,'[77]Feuille de Calcul'!$L$34:$AU$34,0))),0,INDEX('[77]Feuille de Calcul'!$L$41:$AU$41,MATCH('Cash@Risk'!BN$31,'[77]Feuille de Calcul'!$L$34:$AU$34,0)))*$D46*$G$23</f>
        <v>0</v>
      </c>
      <c r="BO46" s="1577">
        <f>IF(ISNA(INDEX('[77]Feuille de Calcul'!$L$41:$AU$41,MATCH('Cash@Risk'!BO$31,'[77]Feuille de Calcul'!$L$34:$AU$34,0))),0,INDEX('[77]Feuille de Calcul'!$L$41:$AU$41,MATCH('Cash@Risk'!BO$31,'[77]Feuille de Calcul'!$L$34:$AU$34,0)))*$D46*$G$23</f>
        <v>0</v>
      </c>
      <c r="BP46" s="1577">
        <f>IF(ISNA(INDEX('[77]Feuille de Calcul'!$L$41:$AU$41,MATCH('Cash@Risk'!BP$31,'[77]Feuille de Calcul'!$L$34:$AU$34,0))),0,INDEX('[77]Feuille de Calcul'!$L$41:$AU$41,MATCH('Cash@Risk'!BP$31,'[77]Feuille de Calcul'!$L$34:$AU$34,0)))*$D46*$G$23</f>
        <v>0</v>
      </c>
      <c r="BQ46" s="1577">
        <f>IF(ISNA(INDEX('[77]Feuille de Calcul'!$L$41:$AU$41,MATCH('Cash@Risk'!BQ$31,'[77]Feuille de Calcul'!$L$34:$AU$34,0))),0,INDEX('[77]Feuille de Calcul'!$L$41:$AU$41,MATCH('Cash@Risk'!BQ$31,'[77]Feuille de Calcul'!$L$34:$AU$34,0)))*$D46*$G$23</f>
        <v>0</v>
      </c>
      <c r="BR46" s="1577">
        <f>IF(ISNA(INDEX('[77]Feuille de Calcul'!$L$41:$AU$41,MATCH('Cash@Risk'!BR$31,'[77]Feuille de Calcul'!$L$34:$AU$34,0))),0,INDEX('[77]Feuille de Calcul'!$L$41:$AU$41,MATCH('Cash@Risk'!BR$31,'[77]Feuille de Calcul'!$L$34:$AU$34,0)))*$D46*$G$23</f>
        <v>0</v>
      </c>
      <c r="BS46" s="1577">
        <f>IF(ISNA(INDEX('[77]Feuille de Calcul'!$L$41:$AU$41,MATCH('Cash@Risk'!BS$31,'[77]Feuille de Calcul'!$L$34:$AU$34,0))),0,INDEX('[77]Feuille de Calcul'!$L$41:$AU$41,MATCH('Cash@Risk'!BS$31,'[77]Feuille de Calcul'!$L$34:$AU$34,0)))*$D46*$G$23</f>
        <v>0</v>
      </c>
      <c r="BT46" s="1577">
        <f>IF(ISNA(INDEX('[77]Feuille de Calcul'!$L$41:$AU$41,MATCH('Cash@Risk'!BT$31,'[77]Feuille de Calcul'!$L$34:$AU$34,0))),0,INDEX('[77]Feuille de Calcul'!$L$41:$AU$41,MATCH('Cash@Risk'!BT$31,'[77]Feuille de Calcul'!$L$34:$AU$34,0)))*$D46*$G$23</f>
        <v>0</v>
      </c>
      <c r="BU46" s="1577">
        <f>IF(ISNA(INDEX('[77]Feuille de Calcul'!$L$41:$AU$41,MATCH('Cash@Risk'!BU$31,'[77]Feuille de Calcul'!$L$34:$AU$34,0))),0,INDEX('[77]Feuille de Calcul'!$L$41:$AU$41,MATCH('Cash@Risk'!BU$31,'[77]Feuille de Calcul'!$L$34:$AU$34,0)))*$D46*$G$23</f>
        <v>0</v>
      </c>
      <c r="BV46" s="1577">
        <f>IF(ISNA(INDEX('[77]Feuille de Calcul'!$L$41:$AU$41,MATCH('Cash@Risk'!BV$31,'[77]Feuille de Calcul'!$L$34:$AU$34,0))),0,INDEX('[77]Feuille de Calcul'!$L$41:$AU$41,MATCH('Cash@Risk'!BV$31,'[77]Feuille de Calcul'!$L$34:$AU$34,0)))*$D46*$G$23</f>
        <v>0</v>
      </c>
      <c r="BW46" s="1577">
        <f>IF(ISNA(INDEX('[77]Feuille de Calcul'!$L$41:$AU$41,MATCH('Cash@Risk'!BW$31,'[77]Feuille de Calcul'!$L$34:$AU$34,0))),0,INDEX('[77]Feuille de Calcul'!$L$41:$AU$41,MATCH('Cash@Risk'!BW$31,'[77]Feuille de Calcul'!$L$34:$AU$34,0)))*$D46*$G$23</f>
        <v>0</v>
      </c>
      <c r="BX46" s="1577">
        <f>IF(ISNA(INDEX('[77]Feuille de Calcul'!$L$41:$AU$41,MATCH('Cash@Risk'!BX$31,'[77]Feuille de Calcul'!$L$34:$AU$34,0))),0,INDEX('[77]Feuille de Calcul'!$L$41:$AU$41,MATCH('Cash@Risk'!BX$31,'[77]Feuille de Calcul'!$L$34:$AU$34,0)))*$D46*$G$23</f>
        <v>0</v>
      </c>
      <c r="BY46" s="1577">
        <f>IF(ISNA(INDEX('[77]Feuille de Calcul'!$L$41:$AU$41,MATCH('Cash@Risk'!BY$31,'[77]Feuille de Calcul'!$L$34:$AU$34,0))),0,INDEX('[77]Feuille de Calcul'!$L$41:$AU$41,MATCH('Cash@Risk'!BY$31,'[77]Feuille de Calcul'!$L$34:$AU$34,0)))*$D46*$G$23</f>
        <v>0</v>
      </c>
      <c r="BZ46" s="1577">
        <f>IF(ISNA(INDEX('[77]Feuille de Calcul'!$L$41:$AU$41,MATCH('Cash@Risk'!BZ$31,'[77]Feuille de Calcul'!$L$34:$AU$34,0))),0,INDEX('[77]Feuille de Calcul'!$L$41:$AU$41,MATCH('Cash@Risk'!BZ$31,'[77]Feuille de Calcul'!$L$34:$AU$34,0)))*$D46*$G$23</f>
        <v>0</v>
      </c>
      <c r="CA46" s="1577">
        <f>IF(ISNA(INDEX('[77]Feuille de Calcul'!$L$41:$AU$41,MATCH('Cash@Risk'!CA$31,'[77]Feuille de Calcul'!$L$34:$AU$34,0))),0,INDEX('[77]Feuille de Calcul'!$L$41:$AU$41,MATCH('Cash@Risk'!CA$31,'[77]Feuille de Calcul'!$L$34:$AU$34,0)))*$D46*$G$23</f>
        <v>0</v>
      </c>
      <c r="CB46" s="1577">
        <f>IF(ISNA(INDEX('[77]Feuille de Calcul'!$L$41:$AU$41,MATCH('Cash@Risk'!CB$31,'[77]Feuille de Calcul'!$L$34:$AU$34,0))),0,INDEX('[77]Feuille de Calcul'!$L$41:$AU$41,MATCH('Cash@Risk'!CB$31,'[77]Feuille de Calcul'!$L$34:$AU$34,0)))*$D46*$G$23</f>
        <v>0</v>
      </c>
      <c r="CC46" s="1577">
        <f>IF(ISNA(INDEX('[77]Feuille de Calcul'!$L$41:$AU$41,MATCH('Cash@Risk'!CC$31,'[77]Feuille de Calcul'!$L$34:$AU$34,0))),0,INDEX('[77]Feuille de Calcul'!$L$41:$AU$41,MATCH('Cash@Risk'!CC$31,'[77]Feuille de Calcul'!$L$34:$AU$34,0)))*$D46*$G$23</f>
        <v>0</v>
      </c>
      <c r="CD46" s="1577">
        <f>IF(ISNA(INDEX('[77]Feuille de Calcul'!$L$41:$AU$41,MATCH('Cash@Risk'!CD$31,'[77]Feuille de Calcul'!$L$34:$AU$34,0))),0,INDEX('[77]Feuille de Calcul'!$L$41:$AU$41,MATCH('Cash@Risk'!CD$31,'[77]Feuille de Calcul'!$L$34:$AU$34,0)))*$D46*$G$23</f>
        <v>0</v>
      </c>
      <c r="CE46" s="1577">
        <f>IF(ISNA(INDEX('[77]Feuille de Calcul'!$L$41:$AU$41,MATCH('Cash@Risk'!CE$31,'[77]Feuille de Calcul'!$L$34:$AU$34,0))),0,INDEX('[77]Feuille de Calcul'!$L$41:$AU$41,MATCH('Cash@Risk'!CE$31,'[77]Feuille de Calcul'!$L$34:$AU$34,0)))*$D46*$G$23</f>
        <v>0</v>
      </c>
      <c r="CF46" s="1577">
        <f>IF(ISNA(INDEX('[77]Feuille de Calcul'!$L$41:$AU$41,MATCH('Cash@Risk'!CF$31,'[77]Feuille de Calcul'!$L$34:$AU$34,0))),0,INDEX('[77]Feuille de Calcul'!$L$41:$AU$41,MATCH('Cash@Risk'!CF$31,'[77]Feuille de Calcul'!$L$34:$AU$34,0)))*$D46*$G$23</f>
        <v>0</v>
      </c>
      <c r="CG46" s="1577">
        <f>IF(ISNA(INDEX('[77]Feuille de Calcul'!$L$41:$AU$41,MATCH('Cash@Risk'!CG$31,'[77]Feuille de Calcul'!$L$34:$AU$34,0))),0,INDEX('[77]Feuille de Calcul'!$L$41:$AU$41,MATCH('Cash@Risk'!CG$31,'[77]Feuille de Calcul'!$L$34:$AU$34,0)))*$D46*$G$23</f>
        <v>0</v>
      </c>
      <c r="CH46" s="1577">
        <f>IF(ISNA(INDEX('[77]Feuille de Calcul'!$L$41:$AU$41,MATCH('Cash@Risk'!CH$31,'[77]Feuille de Calcul'!$L$34:$AU$34,0))),0,INDEX('[77]Feuille de Calcul'!$L$41:$AU$41,MATCH('Cash@Risk'!CH$31,'[77]Feuille de Calcul'!$L$34:$AU$34,0)))*$D46*$G$23</f>
        <v>0</v>
      </c>
      <c r="CI46" s="1577">
        <f>IF(ISNA(INDEX('[77]Feuille de Calcul'!$L$41:$AU$41,MATCH('Cash@Risk'!CI$31,'[77]Feuille de Calcul'!$L$34:$AU$34,0))),0,INDEX('[77]Feuille de Calcul'!$L$41:$AU$41,MATCH('Cash@Risk'!CI$31,'[77]Feuille de Calcul'!$L$34:$AU$34,0)))*$D46*$G$23</f>
        <v>0</v>
      </c>
      <c r="CJ46" s="1577">
        <f>IF(ISNA(INDEX('[77]Feuille de Calcul'!$L$41:$AU$41,MATCH('Cash@Risk'!CJ$31,'[77]Feuille de Calcul'!$L$34:$AU$34,0))),0,INDEX('[77]Feuille de Calcul'!$L$41:$AU$41,MATCH('Cash@Risk'!CJ$31,'[77]Feuille de Calcul'!$L$34:$AU$34,0)))*$D46*$G$23</f>
        <v>0</v>
      </c>
      <c r="CK46" s="1577">
        <f>IF(ISNA(INDEX('[77]Feuille de Calcul'!$L$41:$AU$41,MATCH('Cash@Risk'!CK$31,'[77]Feuille de Calcul'!$L$34:$AU$34,0))),0,INDEX('[77]Feuille de Calcul'!$L$41:$AU$41,MATCH('Cash@Risk'!CK$31,'[77]Feuille de Calcul'!$L$34:$AU$34,0)))*$D46*$G$23</f>
        <v>0</v>
      </c>
      <c r="CL46" s="1577">
        <f>IF(ISNA(INDEX('[77]Feuille de Calcul'!$L$41:$AU$41,MATCH('Cash@Risk'!CL$31,'[77]Feuille de Calcul'!$L$34:$AU$34,0))),0,INDEX('[77]Feuille de Calcul'!$L$41:$AU$41,MATCH('Cash@Risk'!CL$31,'[77]Feuille de Calcul'!$L$34:$AU$34,0)))*$D46*$G$23</f>
        <v>0</v>
      </c>
      <c r="CM46" s="1577">
        <f>IF(ISNA(INDEX('[77]Feuille de Calcul'!$L$41:$AU$41,MATCH('Cash@Risk'!CM$31,'[77]Feuille de Calcul'!$L$34:$AU$34,0))),0,INDEX('[77]Feuille de Calcul'!$L$41:$AU$41,MATCH('Cash@Risk'!CM$31,'[77]Feuille de Calcul'!$L$34:$AU$34,0)))*$D46*$G$23</f>
        <v>0</v>
      </c>
      <c r="CN46" s="1577">
        <f>IF(ISNA(INDEX('[77]Feuille de Calcul'!$L$41:$AU$41,MATCH('Cash@Risk'!CN$31,'[77]Feuille de Calcul'!$L$34:$AU$34,0))),0,INDEX('[77]Feuille de Calcul'!$L$41:$AU$41,MATCH('Cash@Risk'!CN$31,'[77]Feuille de Calcul'!$L$34:$AU$34,0)))*$D46*$G$23</f>
        <v>0</v>
      </c>
      <c r="CO46" s="1577">
        <f>IF(ISNA(INDEX('[77]Feuille de Calcul'!$L$41:$AU$41,MATCH('Cash@Risk'!CO$31,'[77]Feuille de Calcul'!$L$34:$AU$34,0))),0,INDEX('[77]Feuille de Calcul'!$L$41:$AU$41,MATCH('Cash@Risk'!CO$31,'[77]Feuille de Calcul'!$L$34:$AU$34,0)))*$D46*$G$23</f>
        <v>0</v>
      </c>
      <c r="CP46" s="1577">
        <f>IF(ISNA(INDEX('[77]Feuille de Calcul'!$L$41:$AU$41,MATCH('Cash@Risk'!CP$31,'[77]Feuille de Calcul'!$L$34:$AU$34,0))),0,INDEX('[77]Feuille de Calcul'!$L$41:$AU$41,MATCH('Cash@Risk'!CP$31,'[77]Feuille de Calcul'!$L$34:$AU$34,0)))*$D46*$G$23</f>
        <v>0</v>
      </c>
      <c r="CQ46" s="1577">
        <f>IF(ISNA(INDEX('[77]Feuille de Calcul'!$L$41:$AU$41,MATCH('Cash@Risk'!CQ$31,'[77]Feuille de Calcul'!$L$34:$AU$34,0))),0,INDEX('[77]Feuille de Calcul'!$L$41:$AU$41,MATCH('Cash@Risk'!CQ$31,'[77]Feuille de Calcul'!$L$34:$AU$34,0)))*$D46*$G$23</f>
        <v>0</v>
      </c>
      <c r="CR46" s="1577">
        <f>IF(ISNA(INDEX('[77]Feuille de Calcul'!$L$41:$AU$41,MATCH('Cash@Risk'!CR$31,'[77]Feuille de Calcul'!$L$34:$AU$34,0))),0,INDEX('[77]Feuille de Calcul'!$L$41:$AU$41,MATCH('Cash@Risk'!CR$31,'[77]Feuille de Calcul'!$L$34:$AU$34,0)))*$D46*$G$23</f>
        <v>0</v>
      </c>
      <c r="CS46" s="1577">
        <f>IF(ISNA(INDEX('[77]Feuille de Calcul'!$L$41:$AU$41,MATCH('Cash@Risk'!CS$31,'[77]Feuille de Calcul'!$L$34:$AU$34,0))),0,INDEX('[77]Feuille de Calcul'!$L$41:$AU$41,MATCH('Cash@Risk'!CS$31,'[77]Feuille de Calcul'!$L$34:$AU$34,0)))*$D46*$G$23</f>
        <v>0</v>
      </c>
      <c r="CT46" s="1577">
        <f>IF(ISNA(INDEX('[77]Feuille de Calcul'!$L$41:$AU$41,MATCH('Cash@Risk'!CT$31,'[77]Feuille de Calcul'!$L$34:$AU$34,0))),0,INDEX('[77]Feuille de Calcul'!$L$41:$AU$41,MATCH('Cash@Risk'!CT$31,'[77]Feuille de Calcul'!$L$34:$AU$34,0)))*$D46*$G$23</f>
        <v>0</v>
      </c>
      <c r="CU46" s="1577">
        <f>IF(ISNA(INDEX('[77]Feuille de Calcul'!$L$41:$AU$41,MATCH('Cash@Risk'!CU$31,'[77]Feuille de Calcul'!$L$34:$AU$34,0))),0,INDEX('[77]Feuille de Calcul'!$L$41:$AU$41,MATCH('Cash@Risk'!CU$31,'[77]Feuille de Calcul'!$L$34:$AU$34,0)))*$D46*$G$23</f>
        <v>0</v>
      </c>
      <c r="CV46" s="1577">
        <f>IF(ISNA(INDEX('[77]Feuille de Calcul'!$L$41:$AU$41,MATCH('Cash@Risk'!CV$31,'[77]Feuille de Calcul'!$L$34:$AU$34,0))),0,INDEX('[77]Feuille de Calcul'!$L$41:$AU$41,MATCH('Cash@Risk'!CV$31,'[77]Feuille de Calcul'!$L$34:$AU$34,0)))*$D46*$G$23</f>
        <v>0</v>
      </c>
      <c r="CW46" s="1577">
        <f>IF(ISNA(INDEX('[77]Feuille de Calcul'!$L$41:$AU$41,MATCH('Cash@Risk'!CW$31,'[77]Feuille de Calcul'!$L$34:$AU$34,0))),0,INDEX('[77]Feuille de Calcul'!$L$41:$AU$41,MATCH('Cash@Risk'!CW$31,'[77]Feuille de Calcul'!$L$34:$AU$34,0)))*$D46*$G$23</f>
        <v>0</v>
      </c>
      <c r="CX46" s="1577">
        <f>IF(ISNA(INDEX('[77]Feuille de Calcul'!$L$41:$AU$41,MATCH('Cash@Risk'!CX$31,'[77]Feuille de Calcul'!$L$34:$AU$34,0))),0,INDEX('[77]Feuille de Calcul'!$L$41:$AU$41,MATCH('Cash@Risk'!CX$31,'[77]Feuille de Calcul'!$L$34:$AU$34,0)))*$D46*$G$23</f>
        <v>0</v>
      </c>
      <c r="CY46" s="1577">
        <f>IF(ISNA(INDEX('[77]Feuille de Calcul'!$L$41:$AU$41,MATCH('Cash@Risk'!CY$31,'[77]Feuille de Calcul'!$L$34:$AU$34,0))),0,INDEX('[77]Feuille de Calcul'!$L$41:$AU$41,MATCH('Cash@Risk'!CY$31,'[77]Feuille de Calcul'!$L$34:$AU$34,0)))*$D46*$G$23</f>
        <v>0</v>
      </c>
      <c r="CZ46" s="1577">
        <f>IF(ISNA(INDEX('[77]Feuille de Calcul'!$L$41:$AU$41,MATCH('Cash@Risk'!CZ$31,'[77]Feuille de Calcul'!$L$34:$AU$34,0))),0,INDEX('[77]Feuille de Calcul'!$L$41:$AU$41,MATCH('Cash@Risk'!CZ$31,'[77]Feuille de Calcul'!$L$34:$AU$34,0)))*$D46*$G$23</f>
        <v>0</v>
      </c>
      <c r="DA46" s="1577">
        <f>IF(ISNA(INDEX('[77]Feuille de Calcul'!$L$41:$AU$41,MATCH('Cash@Risk'!DA$31,'[77]Feuille de Calcul'!$L$34:$AU$34,0))),0,INDEX('[77]Feuille de Calcul'!$L$41:$AU$41,MATCH('Cash@Risk'!DA$31,'[77]Feuille de Calcul'!$L$34:$AU$34,0)))*$D46*$G$23</f>
        <v>0</v>
      </c>
      <c r="DB46" s="1577">
        <f>IF(ISNA(INDEX('[77]Feuille de Calcul'!$L$41:$AU$41,MATCH('Cash@Risk'!DB$31,'[77]Feuille de Calcul'!$L$34:$AU$34,0))),0,INDEX('[77]Feuille de Calcul'!$L$41:$AU$41,MATCH('Cash@Risk'!DB$31,'[77]Feuille de Calcul'!$L$34:$AU$34,0)))*$D46*$G$23</f>
        <v>0</v>
      </c>
      <c r="DC46" s="1577">
        <f>IF(ISNA(INDEX('[77]Feuille de Calcul'!$L$41:$AU$41,MATCH('Cash@Risk'!DC$31,'[77]Feuille de Calcul'!$L$34:$AU$34,0))),0,INDEX('[77]Feuille de Calcul'!$L$41:$AU$41,MATCH('Cash@Risk'!DC$31,'[77]Feuille de Calcul'!$L$34:$AU$34,0)))*$D46*$G$23</f>
        <v>0</v>
      </c>
      <c r="DD46" s="1577">
        <f>IF(ISNA(INDEX('[77]Feuille de Calcul'!$L$41:$AU$41,MATCH('Cash@Risk'!DD$31,'[77]Feuille de Calcul'!$L$34:$AU$34,0))),0,INDEX('[77]Feuille de Calcul'!$L$41:$AU$41,MATCH('Cash@Risk'!DD$31,'[77]Feuille de Calcul'!$L$34:$AU$34,0)))*$D46*$G$23</f>
        <v>0</v>
      </c>
      <c r="DE46" s="1577">
        <f>IF(ISNA(INDEX('[77]Feuille de Calcul'!$L$41:$AU$41,MATCH('Cash@Risk'!DE$31,'[77]Feuille de Calcul'!$L$34:$AU$34,0))),0,INDEX('[77]Feuille de Calcul'!$L$41:$AU$41,MATCH('Cash@Risk'!DE$31,'[77]Feuille de Calcul'!$L$34:$AU$34,0)))*$D46*$G$23</f>
        <v>0</v>
      </c>
      <c r="DF46" s="1577">
        <f>IF(ISNA(INDEX('[77]Feuille de Calcul'!$L$41:$AU$41,MATCH('Cash@Risk'!DF$31,'[77]Feuille de Calcul'!$L$34:$AU$34,0))),0,INDEX('[77]Feuille de Calcul'!$L$41:$AU$41,MATCH('Cash@Risk'!DF$31,'[77]Feuille de Calcul'!$L$34:$AU$34,0)))*$D46*$G$23</f>
        <v>0</v>
      </c>
      <c r="DG46" s="1577">
        <f>IF(ISNA(INDEX('[77]Feuille de Calcul'!$L$41:$AU$41,MATCH('Cash@Risk'!DG$31,'[77]Feuille de Calcul'!$L$34:$AU$34,0))),0,INDEX('[77]Feuille de Calcul'!$L$41:$AU$41,MATCH('Cash@Risk'!DG$31,'[77]Feuille de Calcul'!$L$34:$AU$34,0)))*$D46*$G$23</f>
        <v>0</v>
      </c>
      <c r="DH46" s="1577">
        <f>IF(ISNA(INDEX('[77]Feuille de Calcul'!$L$41:$AU$41,MATCH('Cash@Risk'!DH$31,'[77]Feuille de Calcul'!$L$34:$AU$34,0))),0,INDEX('[77]Feuille de Calcul'!$L$41:$AU$41,MATCH('Cash@Risk'!DH$31,'[77]Feuille de Calcul'!$L$34:$AU$34,0)))*$D46*$G$23</f>
        <v>0</v>
      </c>
      <c r="DI46" s="1577">
        <f>IF(ISNA(INDEX('[77]Feuille de Calcul'!$L$41:$AU$41,MATCH('Cash@Risk'!DI$31,'[77]Feuille de Calcul'!$L$34:$AU$34,0))),0,INDEX('[77]Feuille de Calcul'!$L$41:$AU$41,MATCH('Cash@Risk'!DI$31,'[77]Feuille de Calcul'!$L$34:$AU$34,0)))*$D46*$G$23</f>
        <v>0</v>
      </c>
      <c r="DJ46" s="1577">
        <f>IF(ISNA(INDEX('[77]Feuille de Calcul'!$L$41:$AU$41,MATCH('Cash@Risk'!DJ$31,'[77]Feuille de Calcul'!$L$34:$AU$34,0))),0,INDEX('[77]Feuille de Calcul'!$L$41:$AU$41,MATCH('Cash@Risk'!DJ$31,'[77]Feuille de Calcul'!$L$34:$AU$34,0)))*$D46*$G$23</f>
        <v>0</v>
      </c>
      <c r="DK46" s="1577">
        <f>IF(ISNA(INDEX('[77]Feuille de Calcul'!$L$41:$AU$41,MATCH('Cash@Risk'!DK$31,'[77]Feuille de Calcul'!$L$34:$AU$34,0))),0,INDEX('[77]Feuille de Calcul'!$L$41:$AU$41,MATCH('Cash@Risk'!DK$31,'[77]Feuille de Calcul'!$L$34:$AU$34,0)))*$D46*$G$23</f>
        <v>0</v>
      </c>
      <c r="DL46" s="1577">
        <f>IF(ISNA(INDEX('[77]Feuille de Calcul'!$L$41:$AU$41,MATCH('Cash@Risk'!DL$31,'[77]Feuille de Calcul'!$L$34:$AU$34,0))),0,INDEX('[77]Feuille de Calcul'!$L$41:$AU$41,MATCH('Cash@Risk'!DL$31,'[77]Feuille de Calcul'!$L$34:$AU$34,0)))*$D46*$G$23</f>
        <v>0</v>
      </c>
      <c r="DM46" s="1577">
        <f>IF(ISNA(INDEX('[77]Feuille de Calcul'!$L$41:$AU$41,MATCH('Cash@Risk'!DM$31,'[77]Feuille de Calcul'!$L$34:$AU$34,0))),0,INDEX('[77]Feuille de Calcul'!$L$41:$AU$41,MATCH('Cash@Risk'!DM$31,'[77]Feuille de Calcul'!$L$34:$AU$34,0)))*$D46*$G$23</f>
        <v>0</v>
      </c>
      <c r="DN46" s="1535"/>
      <c r="DO46" s="1535"/>
      <c r="DP46" s="1535"/>
      <c r="DQ46" s="1535"/>
      <c r="DR46" s="1535"/>
      <c r="DS46" s="1535"/>
      <c r="DT46" s="1535"/>
      <c r="DU46" s="1535"/>
      <c r="DV46" s="1535"/>
      <c r="DW46" s="1535"/>
      <c r="DX46" s="1535"/>
      <c r="DY46" s="1535"/>
      <c r="DZ46" s="1535"/>
      <c r="EA46" s="1535"/>
      <c r="EB46" s="1535"/>
      <c r="EC46" s="1535"/>
      <c r="ED46" s="1535"/>
      <c r="EE46" s="1535"/>
      <c r="EF46" s="1535"/>
      <c r="EG46" s="1535"/>
      <c r="EH46" s="1535"/>
      <c r="EI46" s="1535"/>
      <c r="EJ46" s="1535"/>
      <c r="EK46" s="1535"/>
      <c r="EL46" s="1535"/>
      <c r="EM46" s="1535"/>
      <c r="EN46" s="1535"/>
      <c r="EO46" s="1535"/>
      <c r="EP46" s="1535"/>
      <c r="EQ46" s="1535"/>
      <c r="ER46" s="1535"/>
      <c r="ES46" s="1535"/>
      <c r="ET46" s="1535"/>
      <c r="EU46" s="1535"/>
      <c r="EV46" s="1535"/>
      <c r="EW46" s="1535"/>
      <c r="EX46" s="1535"/>
      <c r="EY46" s="1535"/>
      <c r="EZ46" s="1535"/>
      <c r="FA46" s="1535"/>
      <c r="FB46" s="1535"/>
      <c r="FC46" s="1535"/>
      <c r="FD46" s="1535"/>
      <c r="FE46" s="1535"/>
      <c r="FF46" s="1535"/>
      <c r="FG46" s="1535"/>
      <c r="FH46" s="1535"/>
      <c r="FI46" s="1535"/>
      <c r="FJ46" s="1535"/>
      <c r="FK46" s="1535"/>
      <c r="FL46" s="1535"/>
      <c r="FM46" s="1535"/>
      <c r="FN46" s="1535"/>
      <c r="FO46" s="1535"/>
      <c r="FP46" s="1535"/>
      <c r="FQ46" s="1535"/>
      <c r="FR46" s="1535"/>
      <c r="FS46" s="1535"/>
      <c r="FT46" s="1535"/>
      <c r="FU46" s="1535"/>
      <c r="FV46" s="1535"/>
      <c r="FW46" s="1535"/>
      <c r="FX46" s="1535"/>
      <c r="FY46" s="1535"/>
      <c r="FZ46" s="1535"/>
      <c r="GA46" s="1535"/>
      <c r="GB46" s="1535"/>
      <c r="GC46" s="1535"/>
      <c r="GD46" s="1535"/>
      <c r="GE46" s="1535"/>
      <c r="GF46" s="1535"/>
      <c r="GG46" s="1535"/>
      <c r="GH46" s="1535"/>
      <c r="GI46" s="1535"/>
      <c r="GJ46" s="1535"/>
      <c r="GK46" s="1535"/>
      <c r="GL46" s="1535"/>
      <c r="GM46" s="1535"/>
      <c r="GN46" s="1535"/>
      <c r="GO46" s="1535"/>
      <c r="GP46" s="1535"/>
      <c r="GQ46" s="1535"/>
      <c r="GR46" s="1535"/>
      <c r="GS46" s="1535"/>
    </row>
    <row r="47" spans="1:201" outlineLevel="2">
      <c r="A47" s="1580" t="s">
        <v>1322</v>
      </c>
      <c r="B47" s="1567"/>
      <c r="C47" s="1601" t="s">
        <v>1323</v>
      </c>
      <c r="D47" s="1579">
        <v>80</v>
      </c>
      <c r="E47" s="1560">
        <v>0</v>
      </c>
      <c r="F47" s="1504" t="s">
        <v>1308</v>
      </c>
      <c r="G47" s="1504" t="s">
        <v>1309</v>
      </c>
      <c r="H47" s="1592" t="s">
        <v>1324</v>
      </c>
      <c r="I47" s="1536">
        <f>SUM(J47:GS47)</f>
        <v>0</v>
      </c>
      <c r="J47" s="1535"/>
      <c r="K47" s="1535"/>
      <c r="L47" s="1535"/>
      <c r="M47" s="1535"/>
      <c r="N47" s="1535"/>
      <c r="O47" s="1535"/>
      <c r="P47" s="1535"/>
      <c r="Q47" s="1535"/>
      <c r="R47" s="1535"/>
      <c r="S47" s="1535"/>
      <c r="T47" s="1535"/>
      <c r="U47" s="1535"/>
      <c r="V47" s="1535"/>
      <c r="W47" s="1535"/>
      <c r="X47" s="1535"/>
      <c r="Y47" s="1535"/>
      <c r="Z47" s="1535"/>
      <c r="AA47" s="1535"/>
      <c r="AB47" s="1535"/>
      <c r="AC47" s="1535"/>
      <c r="AD47" s="1535"/>
      <c r="AE47" s="1535"/>
      <c r="AF47" s="1535"/>
      <c r="AG47" s="1535"/>
      <c r="AH47" s="1535"/>
      <c r="AI47" s="1535"/>
      <c r="AJ47" s="1535"/>
      <c r="AK47" s="1535"/>
      <c r="AL47" s="1535"/>
      <c r="AM47" s="1535"/>
      <c r="AN47" s="1535"/>
      <c r="AO47" s="1535"/>
      <c r="AP47" s="1535"/>
      <c r="AQ47" s="1535"/>
      <c r="AR47" s="1535"/>
      <c r="AS47" s="1535"/>
      <c r="AT47" s="1535"/>
      <c r="AU47" s="1535"/>
      <c r="AV47" s="1535"/>
      <c r="AW47" s="1535"/>
      <c r="AX47" s="1535"/>
      <c r="AY47" s="1535"/>
      <c r="AZ47" s="1535"/>
      <c r="BA47" s="1535"/>
      <c r="BB47" s="1535"/>
      <c r="BC47" s="1535"/>
      <c r="BD47" s="1535"/>
      <c r="BE47" s="1535"/>
      <c r="BF47" s="1535"/>
      <c r="BG47" s="1535"/>
      <c r="BH47" s="1535"/>
      <c r="BI47" s="1535"/>
      <c r="BJ47" s="1535"/>
      <c r="BK47" s="1535"/>
      <c r="BL47" s="1535"/>
      <c r="BM47" s="1535"/>
      <c r="BN47" s="1535"/>
      <c r="BO47" s="1535"/>
      <c r="BP47" s="1535"/>
      <c r="BQ47" s="1535"/>
      <c r="BR47" s="1535"/>
      <c r="BS47" s="1535"/>
      <c r="BT47" s="1535"/>
      <c r="BU47" s="1535"/>
      <c r="BV47" s="1535"/>
      <c r="BW47" s="1535"/>
      <c r="BX47" s="1535"/>
      <c r="BY47" s="1535"/>
      <c r="BZ47" s="1535"/>
      <c r="CA47" s="1535"/>
      <c r="CB47" s="1535"/>
      <c r="CC47" s="1535"/>
      <c r="CD47" s="1535"/>
      <c r="CE47" s="1535"/>
      <c r="CF47" s="1535"/>
      <c r="CG47" s="1535"/>
      <c r="CH47" s="1535"/>
      <c r="CI47" s="1535"/>
      <c r="CJ47" s="1535"/>
      <c r="CK47" s="1535"/>
      <c r="CL47" s="1535"/>
      <c r="CM47" s="1535"/>
      <c r="CN47" s="1535"/>
      <c r="CO47" s="1535"/>
      <c r="CP47" s="1535"/>
      <c r="CQ47" s="1535"/>
      <c r="CR47" s="1535"/>
      <c r="CS47" s="1535"/>
      <c r="CT47" s="1535"/>
      <c r="CU47" s="1535"/>
      <c r="CV47" s="1535"/>
      <c r="CW47" s="1535"/>
      <c r="CX47" s="1535"/>
      <c r="CY47" s="1535"/>
      <c r="CZ47" s="1535"/>
      <c r="DA47" s="1535"/>
      <c r="DB47" s="1535"/>
      <c r="DC47" s="1535"/>
      <c r="DD47" s="1535"/>
      <c r="DE47" s="1535"/>
      <c r="DF47" s="1535"/>
      <c r="DG47" s="1535"/>
      <c r="DH47" s="1535"/>
      <c r="DI47" s="1535"/>
      <c r="DJ47" s="1535"/>
      <c r="DK47" s="1535"/>
      <c r="DL47" s="1535"/>
      <c r="DM47" s="1535"/>
      <c r="DN47" s="1535"/>
      <c r="DO47" s="1535"/>
      <c r="DP47" s="1535"/>
      <c r="DQ47" s="1535"/>
      <c r="DR47" s="1535"/>
      <c r="DS47" s="1535"/>
      <c r="DT47" s="1535"/>
      <c r="DU47" s="1535"/>
      <c r="DV47" s="1535"/>
      <c r="DW47" s="1535"/>
      <c r="DX47" s="1535"/>
      <c r="DY47" s="1535"/>
      <c r="DZ47" s="1535"/>
      <c r="EA47" s="1535"/>
      <c r="EB47" s="1535"/>
      <c r="EC47" s="1535"/>
      <c r="ED47" s="1535"/>
      <c r="EE47" s="1535"/>
      <c r="EF47" s="1535"/>
      <c r="EG47" s="1535"/>
      <c r="EH47" s="1535"/>
      <c r="EI47" s="1535"/>
      <c r="EJ47" s="1535"/>
      <c r="EK47" s="1535"/>
      <c r="EL47" s="1535"/>
      <c r="EM47" s="1535"/>
      <c r="EN47" s="1535"/>
      <c r="EO47" s="1535"/>
      <c r="EP47" s="1535"/>
      <c r="EQ47" s="1535"/>
      <c r="ER47" s="1535"/>
      <c r="ES47" s="1535"/>
      <c r="ET47" s="1535"/>
      <c r="EU47" s="1535"/>
      <c r="EV47" s="1535"/>
      <c r="EW47" s="1535"/>
      <c r="EX47" s="1535"/>
      <c r="EY47" s="1535"/>
      <c r="EZ47" s="1535"/>
      <c r="FA47" s="1535"/>
      <c r="FB47" s="1535"/>
      <c r="FC47" s="1535"/>
      <c r="FD47" s="1535"/>
      <c r="FE47" s="1535"/>
      <c r="FF47" s="1535"/>
      <c r="FG47" s="1535"/>
      <c r="FH47" s="1535"/>
      <c r="FI47" s="1535"/>
      <c r="FJ47" s="1535"/>
      <c r="FK47" s="1535"/>
      <c r="FL47" s="1535"/>
      <c r="FM47" s="1535"/>
      <c r="FN47" s="1535"/>
      <c r="FO47" s="1535"/>
      <c r="FP47" s="1535"/>
      <c r="FQ47" s="1535"/>
      <c r="FR47" s="1535"/>
      <c r="FS47" s="1535"/>
      <c r="FT47" s="1535"/>
      <c r="FU47" s="1535"/>
      <c r="FV47" s="1535"/>
      <c r="FW47" s="1535"/>
      <c r="FX47" s="1535"/>
      <c r="FY47" s="1535"/>
      <c r="FZ47" s="1535"/>
      <c r="GA47" s="1535"/>
      <c r="GB47" s="1535"/>
      <c r="GC47" s="1535"/>
      <c r="GD47" s="1535"/>
      <c r="GE47" s="1535"/>
      <c r="GF47" s="1535"/>
      <c r="GG47" s="1535"/>
      <c r="GH47" s="1535"/>
      <c r="GI47" s="1535"/>
      <c r="GJ47" s="1535"/>
      <c r="GK47" s="1535"/>
      <c r="GL47" s="1535"/>
      <c r="GM47" s="1535"/>
      <c r="GN47" s="1535"/>
      <c r="GO47" s="1535"/>
      <c r="GP47" s="1535"/>
      <c r="GQ47" s="1535"/>
      <c r="GR47" s="1535"/>
      <c r="GS47" s="1535"/>
    </row>
    <row r="48" spans="1:201" outlineLevel="2">
      <c r="A48" s="1580"/>
      <c r="B48" s="1567"/>
      <c r="C48" s="1601"/>
      <c r="D48" s="1579"/>
      <c r="E48" s="1560"/>
      <c r="H48" s="1592"/>
      <c r="I48" s="1536"/>
      <c r="J48" s="1535"/>
      <c r="K48" s="1535"/>
      <c r="L48" s="1535"/>
      <c r="M48" s="1535"/>
      <c r="N48" s="1535"/>
      <c r="O48" s="1535"/>
      <c r="P48" s="1535"/>
      <c r="Q48" s="1535"/>
      <c r="R48" s="1535"/>
      <c r="S48" s="1535"/>
      <c r="T48" s="1535"/>
      <c r="U48" s="1535"/>
      <c r="V48" s="1535"/>
      <c r="W48" s="1535"/>
      <c r="X48" s="1535"/>
      <c r="Y48" s="1535"/>
      <c r="Z48" s="1535"/>
      <c r="AA48" s="1535"/>
      <c r="AB48" s="1535"/>
      <c r="AC48" s="1535"/>
      <c r="AD48" s="1535"/>
      <c r="AE48" s="1535"/>
      <c r="AF48" s="1535"/>
      <c r="AG48" s="1535"/>
      <c r="AH48" s="1535"/>
      <c r="AI48" s="1535"/>
      <c r="AJ48" s="1535"/>
      <c r="AK48" s="1535"/>
      <c r="AL48" s="1535"/>
      <c r="AM48" s="1535"/>
      <c r="AN48" s="1535"/>
      <c r="AO48" s="1535"/>
      <c r="AP48" s="1535"/>
      <c r="AQ48" s="1535"/>
      <c r="AR48" s="1535"/>
      <c r="AS48" s="1535"/>
      <c r="AT48" s="1535"/>
      <c r="AU48" s="1535"/>
      <c r="AV48" s="1535"/>
      <c r="AW48" s="1535"/>
      <c r="AX48" s="1535"/>
      <c r="AY48" s="1535"/>
      <c r="AZ48" s="1535"/>
      <c r="BA48" s="1535"/>
      <c r="BB48" s="1535"/>
      <c r="BC48" s="1535"/>
      <c r="BD48" s="1535"/>
      <c r="BE48" s="1535"/>
      <c r="BF48" s="1535"/>
      <c r="BG48" s="1535"/>
      <c r="BH48" s="1535"/>
      <c r="BI48" s="1535"/>
      <c r="BJ48" s="1535"/>
      <c r="BK48" s="1535"/>
      <c r="BL48" s="1535"/>
      <c r="BM48" s="1535"/>
      <c r="BN48" s="1535"/>
      <c r="BO48" s="1535"/>
      <c r="BP48" s="1535"/>
      <c r="BQ48" s="1535"/>
      <c r="BR48" s="1535"/>
      <c r="BS48" s="1535"/>
      <c r="BT48" s="1535"/>
      <c r="BU48" s="1535"/>
      <c r="BV48" s="1535"/>
      <c r="BW48" s="1535"/>
      <c r="BX48" s="1535"/>
      <c r="BY48" s="1535"/>
      <c r="BZ48" s="1535"/>
      <c r="CA48" s="1535"/>
      <c r="CB48" s="1535"/>
      <c r="CC48" s="1535"/>
      <c r="CD48" s="1535"/>
      <c r="CE48" s="1535"/>
      <c r="CF48" s="1535"/>
      <c r="CG48" s="1535"/>
      <c r="CH48" s="1535"/>
      <c r="CI48" s="1535"/>
      <c r="CJ48" s="1535"/>
      <c r="CK48" s="1535"/>
      <c r="CL48" s="1535"/>
      <c r="CM48" s="1535"/>
      <c r="CN48" s="1535"/>
      <c r="CO48" s="1535"/>
      <c r="CP48" s="1535"/>
      <c r="CQ48" s="1535"/>
      <c r="CR48" s="1535"/>
      <c r="CS48" s="1535"/>
      <c r="CT48" s="1535"/>
      <c r="CU48" s="1535"/>
      <c r="CV48" s="1535"/>
      <c r="CW48" s="1535"/>
      <c r="CX48" s="1535"/>
      <c r="CY48" s="1535"/>
      <c r="CZ48" s="1535"/>
      <c r="DA48" s="1535"/>
      <c r="DB48" s="1535"/>
      <c r="DC48" s="1535"/>
      <c r="DD48" s="1535"/>
      <c r="DE48" s="1535"/>
      <c r="DF48" s="1535"/>
      <c r="DG48" s="1535"/>
      <c r="DH48" s="1535"/>
      <c r="DI48" s="1535"/>
      <c r="DJ48" s="1535"/>
      <c r="DK48" s="1535"/>
      <c r="DL48" s="1535"/>
      <c r="DM48" s="1535"/>
      <c r="DN48" s="1535"/>
      <c r="DO48" s="1535"/>
      <c r="DP48" s="1535"/>
      <c r="DQ48" s="1535"/>
      <c r="DR48" s="1535"/>
      <c r="DS48" s="1535"/>
      <c r="DT48" s="1535"/>
      <c r="DU48" s="1535"/>
      <c r="DV48" s="1535"/>
      <c r="DW48" s="1535"/>
      <c r="DX48" s="1535"/>
      <c r="DY48" s="1535"/>
      <c r="DZ48" s="1535"/>
      <c r="EA48" s="1535"/>
      <c r="EB48" s="1535"/>
      <c r="EC48" s="1535"/>
      <c r="ED48" s="1535"/>
      <c r="EE48" s="1535"/>
      <c r="EF48" s="1535"/>
      <c r="EG48" s="1535"/>
      <c r="EH48" s="1535"/>
      <c r="EI48" s="1535"/>
      <c r="EJ48" s="1535"/>
      <c r="EK48" s="1535"/>
      <c r="EL48" s="1535"/>
      <c r="EM48" s="1535"/>
      <c r="EN48" s="1535"/>
      <c r="EO48" s="1535"/>
      <c r="EP48" s="1535"/>
      <c r="EQ48" s="1535"/>
      <c r="ER48" s="1535"/>
      <c r="ES48" s="1535"/>
      <c r="ET48" s="1535"/>
      <c r="EU48" s="1535"/>
      <c r="EV48" s="1535"/>
      <c r="EW48" s="1535"/>
      <c r="EX48" s="1535"/>
      <c r="EY48" s="1535"/>
      <c r="EZ48" s="1535"/>
      <c r="FA48" s="1535"/>
      <c r="FB48" s="1535"/>
      <c r="FC48" s="1535"/>
      <c r="FD48" s="1535"/>
      <c r="FE48" s="1535"/>
      <c r="FF48" s="1535"/>
      <c r="FG48" s="1535"/>
      <c r="FH48" s="1535"/>
      <c r="FI48" s="1535"/>
      <c r="FJ48" s="1535"/>
      <c r="FK48" s="1535"/>
      <c r="FL48" s="1535"/>
      <c r="FM48" s="1535"/>
      <c r="FN48" s="1535"/>
      <c r="FO48" s="1535"/>
      <c r="FP48" s="1535"/>
      <c r="FQ48" s="1535"/>
      <c r="FR48" s="1535"/>
      <c r="FS48" s="1535"/>
      <c r="FT48" s="1535"/>
      <c r="FU48" s="1535"/>
      <c r="FV48" s="1535"/>
      <c r="FW48" s="1535"/>
      <c r="FX48" s="1535"/>
      <c r="FY48" s="1535"/>
      <c r="FZ48" s="1535"/>
      <c r="GA48" s="1535"/>
      <c r="GB48" s="1535"/>
      <c r="GC48" s="1535"/>
      <c r="GD48" s="1535"/>
      <c r="GE48" s="1535"/>
      <c r="GF48" s="1535"/>
      <c r="GG48" s="1535"/>
      <c r="GH48" s="1535"/>
      <c r="GI48" s="1535"/>
      <c r="GJ48" s="1535"/>
      <c r="GK48" s="1535"/>
      <c r="GL48" s="1535"/>
      <c r="GM48" s="1535"/>
      <c r="GN48" s="1535"/>
      <c r="GO48" s="1535"/>
      <c r="GP48" s="1535"/>
      <c r="GQ48" s="1535"/>
      <c r="GR48" s="1535"/>
      <c r="GS48" s="1535"/>
    </row>
    <row r="49" spans="1:201" outlineLevel="2">
      <c r="A49" s="1580"/>
      <c r="B49" s="1567"/>
      <c r="C49" s="1601"/>
      <c r="D49" s="1579"/>
      <c r="E49" s="1560"/>
      <c r="H49" s="1592"/>
      <c r="I49" s="1536"/>
      <c r="J49" s="1535"/>
      <c r="K49" s="1535"/>
      <c r="L49" s="1535"/>
      <c r="M49" s="1535"/>
      <c r="N49" s="1535"/>
      <c r="O49" s="1535"/>
      <c r="P49" s="1535"/>
      <c r="Q49" s="1535"/>
      <c r="R49" s="1535"/>
      <c r="S49" s="1535"/>
      <c r="T49" s="1535"/>
      <c r="U49" s="1535"/>
      <c r="V49" s="1535"/>
      <c r="W49" s="1535"/>
      <c r="X49" s="1535"/>
      <c r="Y49" s="1535"/>
      <c r="Z49" s="1535"/>
      <c r="AA49" s="1535"/>
      <c r="AB49" s="1535"/>
      <c r="AC49" s="1535"/>
      <c r="AD49" s="1535"/>
      <c r="AE49" s="1535"/>
      <c r="AF49" s="1535"/>
      <c r="AG49" s="1535"/>
      <c r="AH49" s="1535"/>
      <c r="AI49" s="1535"/>
      <c r="AJ49" s="1535"/>
      <c r="AK49" s="1535"/>
      <c r="AL49" s="1535"/>
      <c r="AM49" s="1535"/>
      <c r="AN49" s="1535"/>
      <c r="AO49" s="1535"/>
      <c r="AP49" s="1535"/>
      <c r="AQ49" s="1535"/>
      <c r="AR49" s="1535"/>
      <c r="AS49" s="1535"/>
      <c r="AT49" s="1535"/>
      <c r="AU49" s="1535"/>
      <c r="AV49" s="1535"/>
      <c r="AW49" s="1535"/>
      <c r="AX49" s="1535"/>
      <c r="AY49" s="1535"/>
      <c r="AZ49" s="1535"/>
      <c r="BA49" s="1535"/>
      <c r="BB49" s="1535"/>
      <c r="BC49" s="1535"/>
      <c r="BD49" s="1535"/>
      <c r="BE49" s="1535"/>
      <c r="BF49" s="1535"/>
      <c r="BG49" s="1535"/>
      <c r="BH49" s="1535"/>
      <c r="BI49" s="1535"/>
      <c r="BJ49" s="1535"/>
      <c r="BK49" s="1535"/>
      <c r="BL49" s="1535"/>
      <c r="BM49" s="1535"/>
      <c r="BN49" s="1535"/>
      <c r="BO49" s="1535"/>
      <c r="BP49" s="1535"/>
      <c r="BQ49" s="1535"/>
      <c r="BR49" s="1535"/>
      <c r="BS49" s="1535"/>
      <c r="BT49" s="1535"/>
      <c r="BU49" s="1535"/>
      <c r="BV49" s="1535"/>
      <c r="BW49" s="1535"/>
      <c r="BX49" s="1535"/>
      <c r="BY49" s="1535"/>
      <c r="BZ49" s="1535"/>
      <c r="CA49" s="1535"/>
      <c r="CB49" s="1535"/>
      <c r="CC49" s="1535"/>
      <c r="CD49" s="1535"/>
      <c r="CE49" s="1535"/>
      <c r="CF49" s="1535"/>
      <c r="CG49" s="1535"/>
      <c r="CH49" s="1535"/>
      <c r="CI49" s="1535"/>
      <c r="CJ49" s="1535"/>
      <c r="CK49" s="1535"/>
      <c r="CL49" s="1535"/>
      <c r="CM49" s="1535"/>
      <c r="CN49" s="1535"/>
      <c r="CO49" s="1535"/>
      <c r="CP49" s="1535"/>
      <c r="CQ49" s="1535"/>
      <c r="CR49" s="1535"/>
      <c r="CS49" s="1535"/>
      <c r="CT49" s="1535"/>
      <c r="CU49" s="1535"/>
      <c r="CV49" s="1535"/>
      <c r="CW49" s="1535"/>
      <c r="CX49" s="1535"/>
      <c r="CY49" s="1535"/>
      <c r="CZ49" s="1535"/>
      <c r="DA49" s="1535"/>
      <c r="DB49" s="1535"/>
      <c r="DC49" s="1535"/>
      <c r="DD49" s="1535"/>
      <c r="DE49" s="1535"/>
      <c r="DF49" s="1535"/>
      <c r="DG49" s="1535"/>
      <c r="DH49" s="1535"/>
      <c r="DI49" s="1535"/>
      <c r="DJ49" s="1535"/>
      <c r="DK49" s="1535"/>
      <c r="DL49" s="1535"/>
      <c r="DM49" s="1535"/>
      <c r="DN49" s="1535"/>
      <c r="DO49" s="1535"/>
      <c r="DP49" s="1535"/>
      <c r="DQ49" s="1535"/>
      <c r="DR49" s="1535"/>
      <c r="DS49" s="1535"/>
      <c r="DT49" s="1535"/>
      <c r="DU49" s="1535"/>
      <c r="DV49" s="1535"/>
      <c r="DW49" s="1535"/>
      <c r="DX49" s="1535"/>
      <c r="DY49" s="1535"/>
      <c r="DZ49" s="1535"/>
      <c r="EA49" s="1535"/>
      <c r="EB49" s="1535"/>
      <c r="EC49" s="1535"/>
      <c r="ED49" s="1535"/>
      <c r="EE49" s="1535"/>
      <c r="EF49" s="1535"/>
      <c r="EG49" s="1535"/>
      <c r="EH49" s="1535"/>
      <c r="EI49" s="1535"/>
      <c r="EJ49" s="1535"/>
      <c r="EK49" s="1535"/>
      <c r="EL49" s="1535"/>
      <c r="EM49" s="1535"/>
      <c r="EN49" s="1535"/>
      <c r="EO49" s="1535"/>
      <c r="EP49" s="1535"/>
      <c r="EQ49" s="1535"/>
      <c r="ER49" s="1535"/>
      <c r="ES49" s="1535"/>
      <c r="ET49" s="1535"/>
      <c r="EU49" s="1535"/>
      <c r="EV49" s="1535"/>
      <c r="EW49" s="1535"/>
      <c r="EX49" s="1535"/>
      <c r="EY49" s="1535"/>
      <c r="EZ49" s="1535"/>
      <c r="FA49" s="1535"/>
      <c r="FB49" s="1535"/>
      <c r="FC49" s="1535"/>
      <c r="FD49" s="1535"/>
      <c r="FE49" s="1535"/>
      <c r="FF49" s="1535"/>
      <c r="FG49" s="1535"/>
      <c r="FH49" s="1535"/>
      <c r="FI49" s="1535"/>
      <c r="FJ49" s="1535"/>
      <c r="FK49" s="1535"/>
      <c r="FL49" s="1535"/>
      <c r="FM49" s="1535"/>
      <c r="FN49" s="1535"/>
      <c r="FO49" s="1535"/>
      <c r="FP49" s="1535"/>
      <c r="FQ49" s="1535"/>
      <c r="FR49" s="1535"/>
      <c r="FS49" s="1535"/>
      <c r="FT49" s="1535"/>
      <c r="FU49" s="1535"/>
      <c r="FV49" s="1535"/>
      <c r="FW49" s="1535"/>
      <c r="FX49" s="1535"/>
      <c r="FY49" s="1535"/>
      <c r="FZ49" s="1535"/>
      <c r="GA49" s="1535"/>
      <c r="GB49" s="1535"/>
      <c r="GC49" s="1535"/>
      <c r="GD49" s="1535"/>
      <c r="GE49" s="1535"/>
      <c r="GF49" s="1535"/>
      <c r="GG49" s="1535"/>
      <c r="GH49" s="1535"/>
      <c r="GI49" s="1535"/>
      <c r="GJ49" s="1535"/>
      <c r="GK49" s="1535"/>
      <c r="GL49" s="1535"/>
      <c r="GM49" s="1535"/>
      <c r="GN49" s="1535"/>
      <c r="GO49" s="1535"/>
      <c r="GP49" s="1535"/>
      <c r="GQ49" s="1535"/>
      <c r="GR49" s="1535"/>
      <c r="GS49" s="1535"/>
    </row>
    <row r="50" spans="1:201" outlineLevel="1">
      <c r="B50" s="1567"/>
      <c r="C50" s="1567"/>
      <c r="D50" s="1514"/>
      <c r="H50" s="1578"/>
      <c r="AE50" s="1502"/>
      <c r="AF50" s="1502"/>
      <c r="AG50" s="1502"/>
      <c r="AH50" s="1502"/>
      <c r="AI50" s="1502"/>
      <c r="AJ50" s="1502"/>
      <c r="AK50" s="1502"/>
      <c r="AL50" s="1502"/>
      <c r="AM50" s="1502"/>
      <c r="AN50" s="1502"/>
      <c r="AO50" s="1502"/>
      <c r="AP50" s="1502"/>
      <c r="AQ50" s="1502"/>
      <c r="AR50" s="1502"/>
      <c r="AS50" s="1502"/>
      <c r="AT50" s="1502"/>
      <c r="AU50" s="1502"/>
      <c r="AV50" s="1502"/>
      <c r="AW50" s="1502"/>
      <c r="AX50" s="1502"/>
      <c r="AY50" s="1502"/>
      <c r="AZ50" s="1502"/>
      <c r="BA50" s="1502"/>
      <c r="BB50" s="1502"/>
      <c r="BC50" s="1502"/>
      <c r="BD50" s="1502"/>
      <c r="BE50" s="1502"/>
      <c r="BF50" s="1502"/>
      <c r="BG50" s="1502"/>
      <c r="BH50" s="1502"/>
      <c r="BI50" s="1502"/>
      <c r="BJ50" s="1502"/>
      <c r="BK50" s="1502"/>
      <c r="BL50" s="1502"/>
      <c r="BM50" s="1502"/>
      <c r="BN50" s="1502"/>
      <c r="BO50" s="1502"/>
      <c r="BP50" s="1502"/>
      <c r="BQ50" s="1502"/>
      <c r="BR50" s="1502"/>
      <c r="BS50" s="1502"/>
      <c r="BT50" s="1502"/>
      <c r="BU50" s="1502"/>
      <c r="BV50" s="1502"/>
      <c r="BW50" s="1502"/>
      <c r="BX50" s="1502"/>
      <c r="BY50" s="1502"/>
      <c r="BZ50" s="1502"/>
      <c r="CA50" s="1502"/>
      <c r="CB50" s="1502"/>
      <c r="CC50" s="1502"/>
      <c r="CD50" s="1502"/>
      <c r="CE50" s="1502"/>
      <c r="CF50" s="1502"/>
      <c r="CG50" s="1502"/>
      <c r="CH50" s="1502"/>
      <c r="CI50" s="1502"/>
      <c r="CJ50" s="1502"/>
      <c r="CK50" s="1502"/>
      <c r="CL50" s="1502"/>
      <c r="CM50" s="1502"/>
      <c r="CN50" s="1502"/>
      <c r="CO50" s="1502"/>
      <c r="CP50" s="1502"/>
      <c r="CQ50" s="1502"/>
      <c r="CR50" s="1502"/>
      <c r="CS50" s="1502"/>
      <c r="CT50" s="1502"/>
      <c r="CU50" s="1502"/>
      <c r="CV50" s="1502"/>
      <c r="CW50" s="1502"/>
      <c r="CX50" s="1502"/>
      <c r="CY50" s="1502"/>
      <c r="CZ50" s="1502"/>
      <c r="DA50" s="1502"/>
      <c r="DB50" s="1502"/>
      <c r="DC50" s="1502"/>
      <c r="DD50" s="1502"/>
      <c r="DE50" s="1502"/>
      <c r="DF50" s="1502"/>
      <c r="DG50" s="1502"/>
      <c r="DH50" s="1502"/>
      <c r="DI50" s="1502"/>
      <c r="DJ50" s="1502"/>
      <c r="DK50" s="1502"/>
      <c r="DL50" s="1502"/>
      <c r="DM50" s="1502"/>
      <c r="DN50" s="1502"/>
      <c r="DO50" s="1502"/>
      <c r="DP50" s="1502"/>
      <c r="DQ50" s="1502"/>
      <c r="DR50" s="1502"/>
      <c r="DS50" s="1502"/>
      <c r="DT50" s="1502"/>
      <c r="DU50" s="1502"/>
      <c r="DV50" s="1502"/>
      <c r="DW50" s="1502"/>
      <c r="DX50" s="1502"/>
      <c r="DY50" s="1502"/>
      <c r="DZ50" s="1502"/>
      <c r="EA50" s="1502"/>
      <c r="EB50" s="1502"/>
      <c r="EC50" s="1502"/>
      <c r="ED50" s="1502"/>
      <c r="EE50" s="1502"/>
      <c r="EF50" s="1502"/>
      <c r="EG50" s="1502"/>
      <c r="EH50" s="1502"/>
      <c r="EI50" s="1502"/>
      <c r="EJ50" s="1502"/>
      <c r="EK50" s="1502"/>
      <c r="EL50" s="1502"/>
      <c r="EM50" s="1502"/>
      <c r="EN50" s="1502"/>
      <c r="EO50" s="1502"/>
      <c r="EP50" s="1502"/>
      <c r="EQ50" s="1502"/>
      <c r="ER50" s="1502"/>
      <c r="ES50" s="1502"/>
      <c r="ET50" s="1502"/>
      <c r="EU50" s="1502"/>
      <c r="EV50" s="1502"/>
      <c r="EW50" s="1502"/>
      <c r="EX50" s="1502"/>
      <c r="EY50" s="1502"/>
      <c r="EZ50" s="1502"/>
      <c r="FA50" s="1502"/>
      <c r="FB50" s="1502"/>
      <c r="FC50" s="1502"/>
      <c r="FD50" s="1502"/>
      <c r="FE50" s="1502"/>
      <c r="FF50" s="1502"/>
      <c r="FG50" s="1502"/>
      <c r="FH50" s="1502"/>
      <c r="FI50" s="1502"/>
      <c r="FJ50" s="1502"/>
      <c r="FK50" s="1502"/>
      <c r="FL50" s="1502"/>
      <c r="FM50" s="1502"/>
      <c r="FN50" s="1502"/>
      <c r="FO50" s="1502"/>
      <c r="FP50" s="1502"/>
      <c r="FQ50" s="1502"/>
      <c r="FR50" s="1502"/>
      <c r="FS50" s="1502"/>
      <c r="FT50" s="1502"/>
      <c r="FU50" s="1502"/>
      <c r="FV50" s="1502"/>
      <c r="FW50" s="1502"/>
      <c r="FX50" s="1502"/>
      <c r="FY50" s="1502"/>
      <c r="FZ50" s="1502"/>
      <c r="GA50" s="1502"/>
      <c r="GB50" s="1502"/>
      <c r="GC50" s="1502"/>
      <c r="GD50" s="1502"/>
      <c r="GE50" s="1502"/>
      <c r="GF50" s="1502"/>
      <c r="GG50" s="1502"/>
      <c r="GH50" s="1502"/>
      <c r="GI50" s="1502"/>
      <c r="GJ50" s="1502"/>
      <c r="GK50" s="1502"/>
      <c r="GL50" s="1502"/>
      <c r="GM50" s="1502"/>
      <c r="GN50" s="1502"/>
      <c r="GO50" s="1502"/>
      <c r="GP50" s="1502"/>
      <c r="GQ50" s="1502"/>
      <c r="GR50" s="1502"/>
      <c r="GS50" s="1502"/>
    </row>
    <row r="51" spans="1:201" outlineLevel="1">
      <c r="A51" s="1501" t="s">
        <v>1325</v>
      </c>
      <c r="B51" s="1567"/>
      <c r="C51" s="1501" t="s">
        <v>1326</v>
      </c>
      <c r="D51" s="1514">
        <f>SUM(D52:D54)</f>
        <v>160</v>
      </c>
      <c r="H51" s="1578"/>
      <c r="I51" s="1502">
        <f t="shared" ref="I51:AN51" si="20">SUM(I52:I54)</f>
        <v>160</v>
      </c>
      <c r="J51" s="1502">
        <f t="shared" si="20"/>
        <v>0</v>
      </c>
      <c r="K51" s="1502">
        <f t="shared" si="20"/>
        <v>0</v>
      </c>
      <c r="L51" s="1502">
        <f t="shared" si="20"/>
        <v>0</v>
      </c>
      <c r="M51" s="1502">
        <f t="shared" si="20"/>
        <v>0</v>
      </c>
      <c r="N51" s="1502">
        <f t="shared" si="20"/>
        <v>0</v>
      </c>
      <c r="O51" s="1502">
        <f t="shared" si="20"/>
        <v>0</v>
      </c>
      <c r="P51" s="1502">
        <f t="shared" si="20"/>
        <v>0</v>
      </c>
      <c r="Q51" s="1502">
        <f t="shared" si="20"/>
        <v>0</v>
      </c>
      <c r="R51" s="1502">
        <f t="shared" si="20"/>
        <v>0</v>
      </c>
      <c r="S51" s="1502">
        <f t="shared" si="20"/>
        <v>0</v>
      </c>
      <c r="T51" s="1502">
        <f t="shared" si="20"/>
        <v>0</v>
      </c>
      <c r="U51" s="1502">
        <f t="shared" si="20"/>
        <v>0</v>
      </c>
      <c r="V51" s="1502">
        <f t="shared" si="20"/>
        <v>0</v>
      </c>
      <c r="W51" s="1502">
        <f t="shared" si="20"/>
        <v>0</v>
      </c>
      <c r="X51" s="1502">
        <f t="shared" si="20"/>
        <v>0</v>
      </c>
      <c r="Y51" s="1502">
        <f t="shared" si="20"/>
        <v>0</v>
      </c>
      <c r="Z51" s="1502">
        <f t="shared" si="20"/>
        <v>0</v>
      </c>
      <c r="AA51" s="1502">
        <f t="shared" si="20"/>
        <v>0</v>
      </c>
      <c r="AB51" s="1502">
        <f t="shared" si="20"/>
        <v>0</v>
      </c>
      <c r="AC51" s="1502">
        <f t="shared" si="20"/>
        <v>0</v>
      </c>
      <c r="AD51" s="1502">
        <f t="shared" si="20"/>
        <v>0</v>
      </c>
      <c r="AE51" s="1502">
        <f t="shared" si="20"/>
        <v>0</v>
      </c>
      <c r="AF51" s="1502">
        <f t="shared" si="20"/>
        <v>0</v>
      </c>
      <c r="AG51" s="1502">
        <f t="shared" si="20"/>
        <v>0</v>
      </c>
      <c r="AH51" s="1502">
        <f t="shared" si="20"/>
        <v>0</v>
      </c>
      <c r="AI51" s="1502">
        <f t="shared" si="20"/>
        <v>0</v>
      </c>
      <c r="AJ51" s="1502">
        <f t="shared" si="20"/>
        <v>0</v>
      </c>
      <c r="AK51" s="1502">
        <f t="shared" si="20"/>
        <v>0</v>
      </c>
      <c r="AL51" s="1502">
        <f t="shared" si="20"/>
        <v>0</v>
      </c>
      <c r="AM51" s="1502">
        <f t="shared" si="20"/>
        <v>0</v>
      </c>
      <c r="AN51" s="1502">
        <f t="shared" si="20"/>
        <v>0</v>
      </c>
      <c r="AO51" s="1502">
        <f t="shared" ref="AO51:BT51" si="21">SUM(AO52:AO54)</f>
        <v>0</v>
      </c>
      <c r="AP51" s="1502">
        <f t="shared" si="21"/>
        <v>0</v>
      </c>
      <c r="AQ51" s="1502">
        <f t="shared" si="21"/>
        <v>0</v>
      </c>
      <c r="AR51" s="1502">
        <f t="shared" si="21"/>
        <v>0</v>
      </c>
      <c r="AS51" s="1502">
        <f t="shared" si="21"/>
        <v>0</v>
      </c>
      <c r="AT51" s="1502">
        <f t="shared" si="21"/>
        <v>0</v>
      </c>
      <c r="AU51" s="1502">
        <f t="shared" si="21"/>
        <v>0</v>
      </c>
      <c r="AV51" s="1502">
        <f t="shared" si="21"/>
        <v>0</v>
      </c>
      <c r="AW51" s="1502">
        <f t="shared" si="21"/>
        <v>50</v>
      </c>
      <c r="AX51" s="1502">
        <f t="shared" si="21"/>
        <v>50</v>
      </c>
      <c r="AY51" s="1502">
        <f t="shared" si="21"/>
        <v>0</v>
      </c>
      <c r="AZ51" s="1502">
        <f t="shared" si="21"/>
        <v>0</v>
      </c>
      <c r="BA51" s="1502">
        <f t="shared" si="21"/>
        <v>0</v>
      </c>
      <c r="BB51" s="1502">
        <f t="shared" si="21"/>
        <v>0</v>
      </c>
      <c r="BC51" s="1502">
        <f t="shared" si="21"/>
        <v>0</v>
      </c>
      <c r="BD51" s="1502">
        <f t="shared" si="21"/>
        <v>0</v>
      </c>
      <c r="BE51" s="1502">
        <f t="shared" si="21"/>
        <v>0</v>
      </c>
      <c r="BF51" s="1502">
        <f t="shared" si="21"/>
        <v>0</v>
      </c>
      <c r="BG51" s="1502">
        <f t="shared" si="21"/>
        <v>0</v>
      </c>
      <c r="BH51" s="1502">
        <f t="shared" si="21"/>
        <v>0</v>
      </c>
      <c r="BI51" s="1502">
        <f t="shared" si="21"/>
        <v>0</v>
      </c>
      <c r="BJ51" s="1502">
        <f t="shared" si="21"/>
        <v>0</v>
      </c>
      <c r="BK51" s="1502">
        <f t="shared" si="21"/>
        <v>60</v>
      </c>
      <c r="BL51" s="1502">
        <f t="shared" si="21"/>
        <v>0</v>
      </c>
      <c r="BM51" s="1502">
        <f t="shared" si="21"/>
        <v>0</v>
      </c>
      <c r="BN51" s="1502">
        <f t="shared" si="21"/>
        <v>0</v>
      </c>
      <c r="BO51" s="1502">
        <f t="shared" si="21"/>
        <v>0</v>
      </c>
      <c r="BP51" s="1502">
        <f t="shared" si="21"/>
        <v>0</v>
      </c>
      <c r="BQ51" s="1502">
        <f t="shared" si="21"/>
        <v>0</v>
      </c>
      <c r="BR51" s="1502">
        <f t="shared" si="21"/>
        <v>0</v>
      </c>
      <c r="BS51" s="1502">
        <f t="shared" si="21"/>
        <v>0</v>
      </c>
      <c r="BT51" s="1502">
        <f t="shared" si="21"/>
        <v>0</v>
      </c>
      <c r="BU51" s="1502">
        <f t="shared" ref="BU51:CZ51" si="22">SUM(BU52:BU54)</f>
        <v>0</v>
      </c>
      <c r="BV51" s="1502">
        <f t="shared" si="22"/>
        <v>0</v>
      </c>
      <c r="BW51" s="1502">
        <f t="shared" si="22"/>
        <v>0</v>
      </c>
      <c r="BX51" s="1502">
        <f t="shared" si="22"/>
        <v>0</v>
      </c>
      <c r="BY51" s="1502">
        <f t="shared" si="22"/>
        <v>0</v>
      </c>
      <c r="BZ51" s="1502">
        <f t="shared" si="22"/>
        <v>0</v>
      </c>
      <c r="CA51" s="1502">
        <f t="shared" si="22"/>
        <v>0</v>
      </c>
      <c r="CB51" s="1502">
        <f t="shared" si="22"/>
        <v>0</v>
      </c>
      <c r="CC51" s="1502">
        <f t="shared" si="22"/>
        <v>0</v>
      </c>
      <c r="CD51" s="1502">
        <f t="shared" si="22"/>
        <v>0</v>
      </c>
      <c r="CE51" s="1502">
        <f t="shared" si="22"/>
        <v>0</v>
      </c>
      <c r="CF51" s="1502">
        <f t="shared" si="22"/>
        <v>0</v>
      </c>
      <c r="CG51" s="1502">
        <f t="shared" si="22"/>
        <v>0</v>
      </c>
      <c r="CH51" s="1502">
        <f t="shared" si="22"/>
        <v>0</v>
      </c>
      <c r="CI51" s="1502">
        <f t="shared" si="22"/>
        <v>0</v>
      </c>
      <c r="CJ51" s="1502">
        <f t="shared" si="22"/>
        <v>0</v>
      </c>
      <c r="CK51" s="1502">
        <f t="shared" si="22"/>
        <v>0</v>
      </c>
      <c r="CL51" s="1502">
        <f t="shared" si="22"/>
        <v>0</v>
      </c>
      <c r="CM51" s="1502">
        <f t="shared" si="22"/>
        <v>0</v>
      </c>
      <c r="CN51" s="1502">
        <f t="shared" si="22"/>
        <v>0</v>
      </c>
      <c r="CO51" s="1502">
        <f t="shared" si="22"/>
        <v>0</v>
      </c>
      <c r="CP51" s="1502">
        <f t="shared" si="22"/>
        <v>0</v>
      </c>
      <c r="CQ51" s="1502">
        <f t="shared" si="22"/>
        <v>0</v>
      </c>
      <c r="CR51" s="1502">
        <f t="shared" si="22"/>
        <v>0</v>
      </c>
      <c r="CS51" s="1502">
        <f t="shared" si="22"/>
        <v>0</v>
      </c>
      <c r="CT51" s="1502">
        <f t="shared" si="22"/>
        <v>0</v>
      </c>
      <c r="CU51" s="1502">
        <f t="shared" si="22"/>
        <v>0</v>
      </c>
      <c r="CV51" s="1502">
        <f t="shared" si="22"/>
        <v>0</v>
      </c>
      <c r="CW51" s="1502">
        <f t="shared" si="22"/>
        <v>0</v>
      </c>
      <c r="CX51" s="1502">
        <f t="shared" si="22"/>
        <v>0</v>
      </c>
      <c r="CY51" s="1502">
        <f t="shared" si="22"/>
        <v>0</v>
      </c>
      <c r="CZ51" s="1502">
        <f t="shared" si="22"/>
        <v>0</v>
      </c>
      <c r="DA51" s="1502">
        <f t="shared" ref="DA51:EF51" si="23">SUM(DA52:DA54)</f>
        <v>0</v>
      </c>
      <c r="DB51" s="1502">
        <f t="shared" si="23"/>
        <v>0</v>
      </c>
      <c r="DC51" s="1502">
        <f t="shared" si="23"/>
        <v>0</v>
      </c>
      <c r="DD51" s="1502">
        <f t="shared" si="23"/>
        <v>0</v>
      </c>
      <c r="DE51" s="1502">
        <f t="shared" si="23"/>
        <v>0</v>
      </c>
      <c r="DF51" s="1502">
        <f t="shared" si="23"/>
        <v>0</v>
      </c>
      <c r="DG51" s="1502">
        <f t="shared" si="23"/>
        <v>0</v>
      </c>
      <c r="DH51" s="1502">
        <f t="shared" si="23"/>
        <v>0</v>
      </c>
      <c r="DI51" s="1502">
        <f t="shared" si="23"/>
        <v>0</v>
      </c>
      <c r="DJ51" s="1502">
        <f t="shared" si="23"/>
        <v>0</v>
      </c>
      <c r="DK51" s="1502">
        <f t="shared" si="23"/>
        <v>0</v>
      </c>
      <c r="DL51" s="1502">
        <f t="shared" si="23"/>
        <v>0</v>
      </c>
      <c r="DM51" s="1502">
        <f t="shared" si="23"/>
        <v>0</v>
      </c>
      <c r="DN51" s="1502">
        <f t="shared" si="23"/>
        <v>0</v>
      </c>
      <c r="DO51" s="1502">
        <f t="shared" si="23"/>
        <v>0</v>
      </c>
      <c r="DP51" s="1502">
        <f t="shared" si="23"/>
        <v>0</v>
      </c>
      <c r="DQ51" s="1502">
        <f t="shared" si="23"/>
        <v>0</v>
      </c>
      <c r="DR51" s="1502">
        <f t="shared" si="23"/>
        <v>0</v>
      </c>
      <c r="DS51" s="1502">
        <f t="shared" si="23"/>
        <v>0</v>
      </c>
      <c r="DT51" s="1502">
        <f t="shared" si="23"/>
        <v>0</v>
      </c>
      <c r="DU51" s="1502">
        <f t="shared" si="23"/>
        <v>0</v>
      </c>
      <c r="DV51" s="1502">
        <f t="shared" si="23"/>
        <v>0</v>
      </c>
      <c r="DW51" s="1502">
        <f t="shared" si="23"/>
        <v>0</v>
      </c>
      <c r="DX51" s="1502">
        <f t="shared" si="23"/>
        <v>0</v>
      </c>
      <c r="DY51" s="1502">
        <f t="shared" si="23"/>
        <v>0</v>
      </c>
      <c r="DZ51" s="1502">
        <f t="shared" si="23"/>
        <v>0</v>
      </c>
      <c r="EA51" s="1502">
        <f t="shared" si="23"/>
        <v>0</v>
      </c>
      <c r="EB51" s="1502">
        <f t="shared" si="23"/>
        <v>0</v>
      </c>
      <c r="EC51" s="1502">
        <f t="shared" si="23"/>
        <v>0</v>
      </c>
      <c r="ED51" s="1502">
        <f t="shared" si="23"/>
        <v>0</v>
      </c>
      <c r="EE51" s="1502">
        <f t="shared" si="23"/>
        <v>0</v>
      </c>
      <c r="EF51" s="1502">
        <f t="shared" si="23"/>
        <v>0</v>
      </c>
      <c r="EG51" s="1502">
        <f t="shared" ref="EG51:FL51" si="24">SUM(EG52:EG54)</f>
        <v>0</v>
      </c>
      <c r="EH51" s="1502">
        <f t="shared" si="24"/>
        <v>0</v>
      </c>
      <c r="EI51" s="1502">
        <f t="shared" si="24"/>
        <v>0</v>
      </c>
      <c r="EJ51" s="1502">
        <f t="shared" si="24"/>
        <v>0</v>
      </c>
      <c r="EK51" s="1502">
        <f t="shared" si="24"/>
        <v>0</v>
      </c>
      <c r="EL51" s="1502">
        <f t="shared" si="24"/>
        <v>0</v>
      </c>
      <c r="EM51" s="1502">
        <f t="shared" si="24"/>
        <v>0</v>
      </c>
      <c r="EN51" s="1502">
        <f t="shared" si="24"/>
        <v>0</v>
      </c>
      <c r="EO51" s="1502">
        <f t="shared" si="24"/>
        <v>0</v>
      </c>
      <c r="EP51" s="1502">
        <f t="shared" si="24"/>
        <v>0</v>
      </c>
      <c r="EQ51" s="1502">
        <f t="shared" si="24"/>
        <v>0</v>
      </c>
      <c r="ER51" s="1502">
        <f t="shared" si="24"/>
        <v>0</v>
      </c>
      <c r="ES51" s="1502">
        <f t="shared" si="24"/>
        <v>0</v>
      </c>
      <c r="ET51" s="1502">
        <f t="shared" si="24"/>
        <v>0</v>
      </c>
      <c r="EU51" s="1502">
        <f t="shared" si="24"/>
        <v>0</v>
      </c>
      <c r="EV51" s="1502">
        <f t="shared" si="24"/>
        <v>0</v>
      </c>
      <c r="EW51" s="1502">
        <f t="shared" si="24"/>
        <v>0</v>
      </c>
      <c r="EX51" s="1502">
        <f t="shared" si="24"/>
        <v>0</v>
      </c>
      <c r="EY51" s="1502">
        <f t="shared" si="24"/>
        <v>0</v>
      </c>
      <c r="EZ51" s="1502">
        <f t="shared" si="24"/>
        <v>0</v>
      </c>
      <c r="FA51" s="1502">
        <f t="shared" si="24"/>
        <v>0</v>
      </c>
      <c r="FB51" s="1502">
        <f t="shared" si="24"/>
        <v>0</v>
      </c>
      <c r="FC51" s="1502">
        <f t="shared" si="24"/>
        <v>0</v>
      </c>
      <c r="FD51" s="1502">
        <f t="shared" si="24"/>
        <v>0</v>
      </c>
      <c r="FE51" s="1502">
        <f t="shared" si="24"/>
        <v>0</v>
      </c>
      <c r="FF51" s="1502">
        <f t="shared" si="24"/>
        <v>0</v>
      </c>
      <c r="FG51" s="1502">
        <f t="shared" si="24"/>
        <v>0</v>
      </c>
      <c r="FH51" s="1502">
        <f t="shared" si="24"/>
        <v>0</v>
      </c>
      <c r="FI51" s="1502">
        <f t="shared" si="24"/>
        <v>0</v>
      </c>
      <c r="FJ51" s="1502">
        <f t="shared" si="24"/>
        <v>0</v>
      </c>
      <c r="FK51" s="1502">
        <f t="shared" si="24"/>
        <v>0</v>
      </c>
      <c r="FL51" s="1502">
        <f t="shared" si="24"/>
        <v>0</v>
      </c>
      <c r="FM51" s="1502">
        <f t="shared" ref="FM51:GR51" si="25">SUM(FM52:FM54)</f>
        <v>0</v>
      </c>
      <c r="FN51" s="1502">
        <f t="shared" si="25"/>
        <v>0</v>
      </c>
      <c r="FO51" s="1502">
        <f t="shared" si="25"/>
        <v>0</v>
      </c>
      <c r="FP51" s="1502">
        <f t="shared" si="25"/>
        <v>0</v>
      </c>
      <c r="FQ51" s="1502">
        <f t="shared" si="25"/>
        <v>0</v>
      </c>
      <c r="FR51" s="1502">
        <f t="shared" si="25"/>
        <v>0</v>
      </c>
      <c r="FS51" s="1502">
        <f t="shared" si="25"/>
        <v>0</v>
      </c>
      <c r="FT51" s="1502">
        <f t="shared" si="25"/>
        <v>0</v>
      </c>
      <c r="FU51" s="1502">
        <f t="shared" si="25"/>
        <v>0</v>
      </c>
      <c r="FV51" s="1502">
        <f t="shared" si="25"/>
        <v>0</v>
      </c>
      <c r="FW51" s="1502">
        <f t="shared" si="25"/>
        <v>0</v>
      </c>
      <c r="FX51" s="1502">
        <f t="shared" si="25"/>
        <v>0</v>
      </c>
      <c r="FY51" s="1502">
        <f t="shared" si="25"/>
        <v>0</v>
      </c>
      <c r="FZ51" s="1502">
        <f t="shared" si="25"/>
        <v>0</v>
      </c>
      <c r="GA51" s="1502">
        <f t="shared" si="25"/>
        <v>0</v>
      </c>
      <c r="GB51" s="1502">
        <f t="shared" si="25"/>
        <v>0</v>
      </c>
      <c r="GC51" s="1502">
        <f t="shared" si="25"/>
        <v>0</v>
      </c>
      <c r="GD51" s="1502">
        <f t="shared" si="25"/>
        <v>0</v>
      </c>
      <c r="GE51" s="1502">
        <f t="shared" si="25"/>
        <v>0</v>
      </c>
      <c r="GF51" s="1502">
        <f t="shared" si="25"/>
        <v>0</v>
      </c>
      <c r="GG51" s="1502">
        <f t="shared" si="25"/>
        <v>0</v>
      </c>
      <c r="GH51" s="1502">
        <f t="shared" si="25"/>
        <v>0</v>
      </c>
      <c r="GI51" s="1502">
        <f t="shared" si="25"/>
        <v>0</v>
      </c>
      <c r="GJ51" s="1502">
        <f t="shared" si="25"/>
        <v>0</v>
      </c>
      <c r="GK51" s="1502">
        <f t="shared" si="25"/>
        <v>0</v>
      </c>
      <c r="GL51" s="1502">
        <f t="shared" si="25"/>
        <v>0</v>
      </c>
      <c r="GM51" s="1502">
        <f t="shared" si="25"/>
        <v>0</v>
      </c>
      <c r="GN51" s="1502">
        <f t="shared" si="25"/>
        <v>0</v>
      </c>
      <c r="GO51" s="1502">
        <f t="shared" si="25"/>
        <v>0</v>
      </c>
      <c r="GP51" s="1502">
        <f t="shared" si="25"/>
        <v>0</v>
      </c>
      <c r="GQ51" s="1502">
        <f t="shared" si="25"/>
        <v>0</v>
      </c>
      <c r="GR51" s="1502">
        <f t="shared" si="25"/>
        <v>0</v>
      </c>
      <c r="GS51" s="1502">
        <f t="shared" ref="GS51" si="26">SUM(GS52:GS54)</f>
        <v>0</v>
      </c>
    </row>
    <row r="52" spans="1:201" outlineLevel="2">
      <c r="A52" s="1580" t="s">
        <v>1327</v>
      </c>
      <c r="B52" s="1625"/>
      <c r="C52" s="1580" t="s">
        <v>1328</v>
      </c>
      <c r="D52" s="1579">
        <f>IF(B11&lt;50,100,IF(AND(B11&gt;=50,B11&lt;100),200,IF(AND(B11&gt;=100,B11&lt;150),300,IF(AND(B11&gt;=150,B11&lt;200),400,IF(AND(B11&gt;=200,B11&lt;250),500,600)))))</f>
        <v>100</v>
      </c>
      <c r="E52" s="1560">
        <v>0</v>
      </c>
      <c r="F52" s="1504" t="s">
        <v>1308</v>
      </c>
      <c r="G52" s="1504" t="s">
        <v>1309</v>
      </c>
      <c r="H52" s="1568"/>
      <c r="I52" s="1536">
        <f>SUM(J52:GS52)</f>
        <v>100</v>
      </c>
      <c r="J52" s="1577">
        <f>IF(ISNA(INDEX('[77]Feuille de Calcul'!$L$37:$AU$37,MATCH('Cash@Risk'!J$31,'[77]Feuille de Calcul'!$L$34:$AU$34,0))),0,INDEX('[77]Feuille de Calcul'!$L$37:$AU$37,MATCH('Cash@Risk'!J$31,'[77]Feuille de Calcul'!$L$34:$AU$34,0)))*$D52*$G$23</f>
        <v>0</v>
      </c>
      <c r="K52" s="1577">
        <f>IF(ISNA(INDEX('[77]Feuille de Calcul'!$L$37:$AU$37,MATCH('Cash@Risk'!K$31,'[77]Feuille de Calcul'!$L$34:$AU$34,0))),0,INDEX('[77]Feuille de Calcul'!$L$37:$AU$37,MATCH('Cash@Risk'!K$31,'[77]Feuille de Calcul'!$L$34:$AU$34,0)))*$D52*$G$23</f>
        <v>0</v>
      </c>
      <c r="L52" s="1577">
        <f>IF(ISNA(INDEX('[77]Feuille de Calcul'!$L$37:$AU$37,MATCH('Cash@Risk'!L$31,'[77]Feuille de Calcul'!$L$34:$AU$34,0))),0,INDEX('[77]Feuille de Calcul'!$L$37:$AU$37,MATCH('Cash@Risk'!L$31,'[77]Feuille de Calcul'!$L$34:$AU$34,0)))*$D52*$G$23</f>
        <v>0</v>
      </c>
      <c r="M52" s="1577">
        <f>IF(ISNA(INDEX('[77]Feuille de Calcul'!$L$37:$AU$37,MATCH('Cash@Risk'!M$31,'[77]Feuille de Calcul'!$L$34:$AU$34,0))),0,INDEX('[77]Feuille de Calcul'!$L$37:$AU$37,MATCH('Cash@Risk'!M$31,'[77]Feuille de Calcul'!$L$34:$AU$34,0)))*$D52*$G$23</f>
        <v>0</v>
      </c>
      <c r="N52" s="1577">
        <f>IF(ISNA(INDEX('[77]Feuille de Calcul'!$L$37:$AU$37,MATCH('Cash@Risk'!N$31,'[77]Feuille de Calcul'!$L$34:$AU$34,0))),0,INDEX('[77]Feuille de Calcul'!$L$37:$AU$37,MATCH('Cash@Risk'!N$31,'[77]Feuille de Calcul'!$L$34:$AU$34,0)))*$D52*$G$23</f>
        <v>0</v>
      </c>
      <c r="O52" s="1577">
        <f>IF(ISNA(INDEX('[77]Feuille de Calcul'!$L$37:$AU$37,MATCH('Cash@Risk'!O$31,'[77]Feuille de Calcul'!$L$34:$AU$34,0))),0,INDEX('[77]Feuille de Calcul'!$L$37:$AU$37,MATCH('Cash@Risk'!O$31,'[77]Feuille de Calcul'!$L$34:$AU$34,0)))*$D52*$G$23</f>
        <v>0</v>
      </c>
      <c r="P52" s="1577">
        <f>IF(ISNA(INDEX('[77]Feuille de Calcul'!$L$37:$AU$37,MATCH('Cash@Risk'!P$31,'[77]Feuille de Calcul'!$L$34:$AU$34,0))),0,INDEX('[77]Feuille de Calcul'!$L$37:$AU$37,MATCH('Cash@Risk'!P$31,'[77]Feuille de Calcul'!$L$34:$AU$34,0)))*$D52*$G$23</f>
        <v>0</v>
      </c>
      <c r="Q52" s="1577">
        <f>IF(ISNA(INDEX('[77]Feuille de Calcul'!$L$37:$AU$37,MATCH('Cash@Risk'!Q$31,'[77]Feuille de Calcul'!$L$34:$AU$34,0))),0,INDEX('[77]Feuille de Calcul'!$L$37:$AU$37,MATCH('Cash@Risk'!Q$31,'[77]Feuille de Calcul'!$L$34:$AU$34,0)))*$D52*$G$23</f>
        <v>0</v>
      </c>
      <c r="R52" s="1577">
        <f>IF(ISNA(INDEX('[77]Feuille de Calcul'!$L$37:$AU$37,MATCH('Cash@Risk'!R$31,'[77]Feuille de Calcul'!$L$34:$AU$34,0))),0,INDEX('[77]Feuille de Calcul'!$L$37:$AU$37,MATCH('Cash@Risk'!R$31,'[77]Feuille de Calcul'!$L$34:$AU$34,0)))*$D52*$G$23</f>
        <v>0</v>
      </c>
      <c r="S52" s="1577">
        <f>IF(ISNA(INDEX('[77]Feuille de Calcul'!$L$37:$AU$37,MATCH('Cash@Risk'!S$31,'[77]Feuille de Calcul'!$L$34:$AU$34,0))),0,INDEX('[77]Feuille de Calcul'!$L$37:$AU$37,MATCH('Cash@Risk'!S$31,'[77]Feuille de Calcul'!$L$34:$AU$34,0)))*$D52*$G$23</f>
        <v>0</v>
      </c>
      <c r="T52" s="1577">
        <f>IF(ISNA(INDEX('[77]Feuille de Calcul'!$L$37:$AU$37,MATCH('Cash@Risk'!T$31,'[77]Feuille de Calcul'!$L$34:$AU$34,0))),0,INDEX('[77]Feuille de Calcul'!$L$37:$AU$37,MATCH('Cash@Risk'!T$31,'[77]Feuille de Calcul'!$L$34:$AU$34,0)))*$D52*$G$23</f>
        <v>0</v>
      </c>
      <c r="U52" s="1577">
        <f>IF(ISNA(INDEX('[77]Feuille de Calcul'!$L$37:$AU$37,MATCH('Cash@Risk'!U$31,'[77]Feuille de Calcul'!$L$34:$AU$34,0))),0,INDEX('[77]Feuille de Calcul'!$L$37:$AU$37,MATCH('Cash@Risk'!U$31,'[77]Feuille de Calcul'!$L$34:$AU$34,0)))*$D52*$G$23</f>
        <v>0</v>
      </c>
      <c r="V52" s="1577">
        <f>IF(ISNA(INDEX('[77]Feuille de Calcul'!$L$37:$AU$37,MATCH('Cash@Risk'!V$31,'[77]Feuille de Calcul'!$L$34:$AU$34,0))),0,INDEX('[77]Feuille de Calcul'!$L$37:$AU$37,MATCH('Cash@Risk'!V$31,'[77]Feuille de Calcul'!$L$34:$AU$34,0)))*$D52*$G$23</f>
        <v>0</v>
      </c>
      <c r="W52" s="1577">
        <f>IF(ISNA(INDEX('[77]Feuille de Calcul'!$L$37:$AU$37,MATCH('Cash@Risk'!W$31,'[77]Feuille de Calcul'!$L$34:$AU$34,0))),0,INDEX('[77]Feuille de Calcul'!$L$37:$AU$37,MATCH('Cash@Risk'!W$31,'[77]Feuille de Calcul'!$L$34:$AU$34,0)))*$D52*$G$23</f>
        <v>0</v>
      </c>
      <c r="X52" s="1577">
        <f>IF(ISNA(INDEX('[77]Feuille de Calcul'!$L$37:$AU$37,MATCH('Cash@Risk'!X$31,'[77]Feuille de Calcul'!$L$34:$AU$34,0))),0,INDEX('[77]Feuille de Calcul'!$L$37:$AU$37,MATCH('Cash@Risk'!X$31,'[77]Feuille de Calcul'!$L$34:$AU$34,0)))*$D52*$G$23</f>
        <v>0</v>
      </c>
      <c r="Y52" s="1577">
        <f>IF(ISNA(INDEX('[77]Feuille de Calcul'!$L$37:$AU$37,MATCH('Cash@Risk'!Y$31,'[77]Feuille de Calcul'!$L$34:$AU$34,0))),0,INDEX('[77]Feuille de Calcul'!$L$37:$AU$37,MATCH('Cash@Risk'!Y$31,'[77]Feuille de Calcul'!$L$34:$AU$34,0)))*$D52*$G$23</f>
        <v>0</v>
      </c>
      <c r="Z52" s="1577">
        <f>IF(ISNA(INDEX('[77]Feuille de Calcul'!$L$37:$AU$37,MATCH('Cash@Risk'!Z$31,'[77]Feuille de Calcul'!$L$34:$AU$34,0))),0,INDEX('[77]Feuille de Calcul'!$L$37:$AU$37,MATCH('Cash@Risk'!Z$31,'[77]Feuille de Calcul'!$L$34:$AU$34,0)))*$D52*$G$23</f>
        <v>0</v>
      </c>
      <c r="AA52" s="1577">
        <f>IF(ISNA(INDEX('[77]Feuille de Calcul'!$L$37:$AU$37,MATCH('Cash@Risk'!AA$31,'[77]Feuille de Calcul'!$L$34:$AU$34,0))),0,INDEX('[77]Feuille de Calcul'!$L$37:$AU$37,MATCH('Cash@Risk'!AA$31,'[77]Feuille de Calcul'!$L$34:$AU$34,0)))*$D52*$G$23</f>
        <v>0</v>
      </c>
      <c r="AB52" s="1577">
        <f>IF(ISNA(INDEX('[77]Feuille de Calcul'!$L$37:$AU$37,MATCH('Cash@Risk'!AB$31,'[77]Feuille de Calcul'!$L$34:$AU$34,0))),0,INDEX('[77]Feuille de Calcul'!$L$37:$AU$37,MATCH('Cash@Risk'!AB$31,'[77]Feuille de Calcul'!$L$34:$AU$34,0)))*$D52*$G$23</f>
        <v>0</v>
      </c>
      <c r="AC52" s="1577">
        <f>IF(ISNA(INDEX('[77]Feuille de Calcul'!$L$37:$AU$37,MATCH('Cash@Risk'!AC$31,'[77]Feuille de Calcul'!$L$34:$AU$34,0))),0,INDEX('[77]Feuille de Calcul'!$L$37:$AU$37,MATCH('Cash@Risk'!AC$31,'[77]Feuille de Calcul'!$L$34:$AU$34,0)))*$D52*$G$23</f>
        <v>0</v>
      </c>
      <c r="AD52" s="1577">
        <f>IF(ISNA(INDEX('[77]Feuille de Calcul'!$L$37:$AU$37,MATCH('Cash@Risk'!AD$31,'[77]Feuille de Calcul'!$L$34:$AU$34,0))),0,INDEX('[77]Feuille de Calcul'!$L$37:$AU$37,MATCH('Cash@Risk'!AD$31,'[77]Feuille de Calcul'!$L$34:$AU$34,0)))*$D52*$G$23</f>
        <v>0</v>
      </c>
      <c r="AE52" s="1577">
        <f>IF(ISNA(INDEX('[77]Feuille de Calcul'!$L$37:$AU$37,MATCH('Cash@Risk'!AE$31,'[77]Feuille de Calcul'!$L$34:$AU$34,0))),0,INDEX('[77]Feuille de Calcul'!$L$37:$AU$37,MATCH('Cash@Risk'!AE$31,'[77]Feuille de Calcul'!$L$34:$AU$34,0)))*$D52*$G$23</f>
        <v>0</v>
      </c>
      <c r="AF52" s="1577">
        <f>IF(ISNA(INDEX('[77]Feuille de Calcul'!$L$37:$AU$37,MATCH('Cash@Risk'!AF$31,'[77]Feuille de Calcul'!$L$34:$AU$34,0))),0,INDEX('[77]Feuille de Calcul'!$L$37:$AU$37,MATCH('Cash@Risk'!AF$31,'[77]Feuille de Calcul'!$L$34:$AU$34,0)))*$D52*$G$23</f>
        <v>0</v>
      </c>
      <c r="AG52" s="1577">
        <f>IF(ISNA(INDEX('[77]Feuille de Calcul'!$L$37:$AU$37,MATCH('Cash@Risk'!AG$31,'[77]Feuille de Calcul'!$L$34:$AU$34,0))),0,INDEX('[77]Feuille de Calcul'!$L$37:$AU$37,MATCH('Cash@Risk'!AG$31,'[77]Feuille de Calcul'!$L$34:$AU$34,0)))*$D52*$G$23</f>
        <v>0</v>
      </c>
      <c r="AH52" s="1577">
        <f>IF(ISNA(INDEX('[77]Feuille de Calcul'!$L$37:$AU$37,MATCH('Cash@Risk'!AH$31,'[77]Feuille de Calcul'!$L$34:$AU$34,0))),0,INDEX('[77]Feuille de Calcul'!$L$37:$AU$37,MATCH('Cash@Risk'!AH$31,'[77]Feuille de Calcul'!$L$34:$AU$34,0)))*$D52*$G$23</f>
        <v>0</v>
      </c>
      <c r="AI52" s="1577">
        <f>IF(ISNA(INDEX('[77]Feuille de Calcul'!$L$37:$AU$37,MATCH('Cash@Risk'!AI$31,'[77]Feuille de Calcul'!$L$34:$AU$34,0))),0,INDEX('[77]Feuille de Calcul'!$L$37:$AU$37,MATCH('Cash@Risk'!AI$31,'[77]Feuille de Calcul'!$L$34:$AU$34,0)))*$D52*$G$23</f>
        <v>0</v>
      </c>
      <c r="AJ52" s="1577">
        <f>IF(ISNA(INDEX('[77]Feuille de Calcul'!$L$37:$AU$37,MATCH('Cash@Risk'!AJ$31,'[77]Feuille de Calcul'!$L$34:$AU$34,0))),0,INDEX('[77]Feuille de Calcul'!$L$37:$AU$37,MATCH('Cash@Risk'!AJ$31,'[77]Feuille de Calcul'!$L$34:$AU$34,0)))*$D52*$G$23</f>
        <v>0</v>
      </c>
      <c r="AK52" s="1577">
        <f>IF(ISNA(INDEX('[77]Feuille de Calcul'!$L$37:$AU$37,MATCH('Cash@Risk'!AK$31,'[77]Feuille de Calcul'!$L$34:$AU$34,0))),0,INDEX('[77]Feuille de Calcul'!$L$37:$AU$37,MATCH('Cash@Risk'!AK$31,'[77]Feuille de Calcul'!$L$34:$AU$34,0)))*$D52*$G$23</f>
        <v>0</v>
      </c>
      <c r="AL52" s="1577">
        <f>IF(ISNA(INDEX('[77]Feuille de Calcul'!$L$37:$AU$37,MATCH('Cash@Risk'!AL$31,'[77]Feuille de Calcul'!$L$34:$AU$34,0))),0,INDEX('[77]Feuille de Calcul'!$L$37:$AU$37,MATCH('Cash@Risk'!AL$31,'[77]Feuille de Calcul'!$L$34:$AU$34,0)))*$D52*$G$23</f>
        <v>0</v>
      </c>
      <c r="AM52" s="1577">
        <f>IF(ISNA(INDEX('[77]Feuille de Calcul'!$L$37:$AU$37,MATCH('Cash@Risk'!AM$31,'[77]Feuille de Calcul'!$L$34:$AU$34,0))),0,INDEX('[77]Feuille de Calcul'!$L$37:$AU$37,MATCH('Cash@Risk'!AM$31,'[77]Feuille de Calcul'!$L$34:$AU$34,0)))*$D52*$G$23</f>
        <v>0</v>
      </c>
      <c r="AN52" s="1577">
        <f>IF(ISNA(INDEX('[77]Feuille de Calcul'!$L$37:$AU$37,MATCH('Cash@Risk'!AN$31,'[77]Feuille de Calcul'!$L$34:$AU$34,0))),0,INDEX('[77]Feuille de Calcul'!$L$37:$AU$37,MATCH('Cash@Risk'!AN$31,'[77]Feuille de Calcul'!$L$34:$AU$34,0)))*$D52*$G$23</f>
        <v>0</v>
      </c>
      <c r="AO52" s="1577">
        <f>IF(ISNA(INDEX('[77]Feuille de Calcul'!$L$37:$AU$37,MATCH('Cash@Risk'!AO$31,'[77]Feuille de Calcul'!$L$34:$AU$34,0))),0,INDEX('[77]Feuille de Calcul'!$L$37:$AU$37,MATCH('Cash@Risk'!AO$31,'[77]Feuille de Calcul'!$L$34:$AU$34,0)))*$D52*$G$23</f>
        <v>0</v>
      </c>
      <c r="AP52" s="1577">
        <f>IF(ISNA(INDEX('[77]Feuille de Calcul'!$L$37:$AU$37,MATCH('Cash@Risk'!AP$31,'[77]Feuille de Calcul'!$L$34:$AU$34,0))),0,INDEX('[77]Feuille de Calcul'!$L$37:$AU$37,MATCH('Cash@Risk'!AP$31,'[77]Feuille de Calcul'!$L$34:$AU$34,0)))*$D52*$G$23</f>
        <v>0</v>
      </c>
      <c r="AQ52" s="1577">
        <f>IF(ISNA(INDEX('[77]Feuille de Calcul'!$L$37:$AU$37,MATCH('Cash@Risk'!AQ$31,'[77]Feuille de Calcul'!$L$34:$AU$34,0))),0,INDEX('[77]Feuille de Calcul'!$L$37:$AU$37,MATCH('Cash@Risk'!AQ$31,'[77]Feuille de Calcul'!$L$34:$AU$34,0)))*$D52*$G$23</f>
        <v>0</v>
      </c>
      <c r="AR52" s="1577">
        <f>IF(ISNA(INDEX('[77]Feuille de Calcul'!$L$37:$AU$37,MATCH('Cash@Risk'!AR$31,'[77]Feuille de Calcul'!$L$34:$AU$34,0))),0,INDEX('[77]Feuille de Calcul'!$L$37:$AU$37,MATCH('Cash@Risk'!AR$31,'[77]Feuille de Calcul'!$L$34:$AU$34,0)))*$D52*$G$23</f>
        <v>0</v>
      </c>
      <c r="AS52" s="1577">
        <f>IF(ISNA(INDEX('[77]Feuille de Calcul'!$L$37:$AU$37,MATCH('Cash@Risk'!AS$31,'[77]Feuille de Calcul'!$L$34:$AU$34,0))),0,INDEX('[77]Feuille de Calcul'!$L$37:$AU$37,MATCH('Cash@Risk'!AS$31,'[77]Feuille de Calcul'!$L$34:$AU$34,0)))*$D52*$G$23</f>
        <v>0</v>
      </c>
      <c r="AT52" s="1577">
        <f>IF(ISNA(INDEX('[77]Feuille de Calcul'!$L$37:$AU$37,MATCH('Cash@Risk'!AT$31,'[77]Feuille de Calcul'!$L$34:$AU$34,0))),0,INDEX('[77]Feuille de Calcul'!$L$37:$AU$37,MATCH('Cash@Risk'!AT$31,'[77]Feuille de Calcul'!$L$34:$AU$34,0)))*$D52*$G$23</f>
        <v>0</v>
      </c>
      <c r="AU52" s="1577">
        <f>IF(ISNA(INDEX('[77]Feuille de Calcul'!$L$37:$AU$37,MATCH('Cash@Risk'!AU$31,'[77]Feuille de Calcul'!$L$34:$AU$34,0))),0,INDEX('[77]Feuille de Calcul'!$L$37:$AU$37,MATCH('Cash@Risk'!AU$31,'[77]Feuille de Calcul'!$L$34:$AU$34,0)))*$D52*$G$23</f>
        <v>0</v>
      </c>
      <c r="AV52" s="1577">
        <f>IF(ISNA(INDEX('[77]Feuille de Calcul'!$L$37:$AU$37,MATCH('Cash@Risk'!AV$31,'[77]Feuille de Calcul'!$L$34:$AU$34,0))),0,INDEX('[77]Feuille de Calcul'!$L$37:$AU$37,MATCH('Cash@Risk'!AV$31,'[77]Feuille de Calcul'!$L$34:$AU$34,0)))*$D52*$G$23</f>
        <v>0</v>
      </c>
      <c r="AW52" s="1577">
        <f>IF(ISNA(INDEX('[77]Feuille de Calcul'!$L$37:$AU$37,MATCH('Cash@Risk'!AW$31,'[77]Feuille de Calcul'!$L$34:$AU$34,0))),0,INDEX('[77]Feuille de Calcul'!$L$37:$AU$37,MATCH('Cash@Risk'!AW$31,'[77]Feuille de Calcul'!$L$34:$AU$34,0)))*$D52*$G$23</f>
        <v>50</v>
      </c>
      <c r="AX52" s="1577">
        <f>IF(ISNA(INDEX('[77]Feuille de Calcul'!$L$37:$AU$37,MATCH('Cash@Risk'!AX$31,'[77]Feuille de Calcul'!$L$34:$AU$34,0))),0,INDEX('[77]Feuille de Calcul'!$L$37:$AU$37,MATCH('Cash@Risk'!AX$31,'[77]Feuille de Calcul'!$L$34:$AU$34,0)))*$D52*$G$23</f>
        <v>50</v>
      </c>
      <c r="AY52" s="1577">
        <f>IF(ISNA(INDEX('[77]Feuille de Calcul'!$L$37:$AU$37,MATCH('Cash@Risk'!AY$31,'[77]Feuille de Calcul'!$L$34:$AU$34,0))),0,INDEX('[77]Feuille de Calcul'!$L$37:$AU$37,MATCH('Cash@Risk'!AY$31,'[77]Feuille de Calcul'!$L$34:$AU$34,0)))*$D52*$G$23</f>
        <v>0</v>
      </c>
      <c r="AZ52" s="1577">
        <f>IF(ISNA(INDEX('[77]Feuille de Calcul'!$L$37:$AU$37,MATCH('Cash@Risk'!AZ$31,'[77]Feuille de Calcul'!$L$34:$AU$34,0))),0,INDEX('[77]Feuille de Calcul'!$L$37:$AU$37,MATCH('Cash@Risk'!AZ$31,'[77]Feuille de Calcul'!$L$34:$AU$34,0)))*$D52*$G$23</f>
        <v>0</v>
      </c>
      <c r="BA52" s="1577">
        <f>IF(ISNA(INDEX('[77]Feuille de Calcul'!$L$37:$AU$37,MATCH('Cash@Risk'!BA$31,'[77]Feuille de Calcul'!$L$34:$AU$34,0))),0,INDEX('[77]Feuille de Calcul'!$L$37:$AU$37,MATCH('Cash@Risk'!BA$31,'[77]Feuille de Calcul'!$L$34:$AU$34,0)))*$D52*$G$23</f>
        <v>0</v>
      </c>
      <c r="BB52" s="1577">
        <f>IF(ISNA(INDEX('[77]Feuille de Calcul'!$L$37:$AU$37,MATCH('Cash@Risk'!BB$31,'[77]Feuille de Calcul'!$L$34:$AU$34,0))),0,INDEX('[77]Feuille de Calcul'!$L$37:$AU$37,MATCH('Cash@Risk'!BB$31,'[77]Feuille de Calcul'!$L$34:$AU$34,0)))*$D52*$G$23</f>
        <v>0</v>
      </c>
      <c r="BC52" s="1577">
        <f>IF(ISNA(INDEX('[77]Feuille de Calcul'!$L$37:$AU$37,MATCH('Cash@Risk'!BC$31,'[77]Feuille de Calcul'!$L$34:$AU$34,0))),0,INDEX('[77]Feuille de Calcul'!$L$37:$AU$37,MATCH('Cash@Risk'!BC$31,'[77]Feuille de Calcul'!$L$34:$AU$34,0)))*$D52*$G$23</f>
        <v>0</v>
      </c>
      <c r="BD52" s="1577">
        <f>IF(ISNA(INDEX('[77]Feuille de Calcul'!$L$37:$AU$37,MATCH('Cash@Risk'!BD$31,'[77]Feuille de Calcul'!$L$34:$AU$34,0))),0,INDEX('[77]Feuille de Calcul'!$L$37:$AU$37,MATCH('Cash@Risk'!BD$31,'[77]Feuille de Calcul'!$L$34:$AU$34,0)))*$D52*$G$23</f>
        <v>0</v>
      </c>
      <c r="BE52" s="1577">
        <f>IF(ISNA(INDEX('[77]Feuille de Calcul'!$L$37:$AU$37,MATCH('Cash@Risk'!BE$31,'[77]Feuille de Calcul'!$L$34:$AU$34,0))),0,INDEX('[77]Feuille de Calcul'!$L$37:$AU$37,MATCH('Cash@Risk'!BE$31,'[77]Feuille de Calcul'!$L$34:$AU$34,0)))*$D52*$G$23</f>
        <v>0</v>
      </c>
      <c r="BF52" s="1577">
        <f>IF(ISNA(INDEX('[77]Feuille de Calcul'!$L$37:$AU$37,MATCH('Cash@Risk'!BF$31,'[77]Feuille de Calcul'!$L$34:$AU$34,0))),0,INDEX('[77]Feuille de Calcul'!$L$37:$AU$37,MATCH('Cash@Risk'!BF$31,'[77]Feuille de Calcul'!$L$34:$AU$34,0)))*$D52*$G$23</f>
        <v>0</v>
      </c>
      <c r="BG52" s="1577">
        <f>IF(ISNA(INDEX('[77]Feuille de Calcul'!$L$37:$AU$37,MATCH('Cash@Risk'!BG$31,'[77]Feuille de Calcul'!$L$34:$AU$34,0))),0,INDEX('[77]Feuille de Calcul'!$L$37:$AU$37,MATCH('Cash@Risk'!BG$31,'[77]Feuille de Calcul'!$L$34:$AU$34,0)))*$D52*$G$23</f>
        <v>0</v>
      </c>
      <c r="BH52" s="1577">
        <f>IF(ISNA(INDEX('[77]Feuille de Calcul'!$L$37:$AU$37,MATCH('Cash@Risk'!BH$31,'[77]Feuille de Calcul'!$L$34:$AU$34,0))),0,INDEX('[77]Feuille de Calcul'!$L$37:$AU$37,MATCH('Cash@Risk'!BH$31,'[77]Feuille de Calcul'!$L$34:$AU$34,0)))*$D52*$G$23</f>
        <v>0</v>
      </c>
      <c r="BI52" s="1577">
        <f>IF(ISNA(INDEX('[77]Feuille de Calcul'!$L$37:$AU$37,MATCH('Cash@Risk'!BI$31,'[77]Feuille de Calcul'!$L$34:$AU$34,0))),0,INDEX('[77]Feuille de Calcul'!$L$37:$AU$37,MATCH('Cash@Risk'!BI$31,'[77]Feuille de Calcul'!$L$34:$AU$34,0)))*$D52*$G$23</f>
        <v>0</v>
      </c>
      <c r="BJ52" s="1577">
        <f>IF(ISNA(INDEX('[77]Feuille de Calcul'!$L$37:$AU$37,MATCH('Cash@Risk'!BJ$31,'[77]Feuille de Calcul'!$L$34:$AU$34,0))),0,INDEX('[77]Feuille de Calcul'!$L$37:$AU$37,MATCH('Cash@Risk'!BJ$31,'[77]Feuille de Calcul'!$L$34:$AU$34,0)))*$D52*$G$23</f>
        <v>0</v>
      </c>
      <c r="BK52" s="1577">
        <f>IF(ISNA(INDEX('[77]Feuille de Calcul'!$L$37:$AU$37,MATCH('Cash@Risk'!BK$31,'[77]Feuille de Calcul'!$L$34:$AU$34,0))),0,INDEX('[77]Feuille de Calcul'!$L$37:$AU$37,MATCH('Cash@Risk'!BK$31,'[77]Feuille de Calcul'!$L$34:$AU$34,0)))*$D52*$G$23</f>
        <v>0</v>
      </c>
      <c r="BL52" s="1577">
        <f>IF(ISNA(INDEX('[77]Feuille de Calcul'!$L$37:$AU$37,MATCH('Cash@Risk'!BL$31,'[77]Feuille de Calcul'!$L$34:$AU$34,0))),0,INDEX('[77]Feuille de Calcul'!$L$37:$AU$37,MATCH('Cash@Risk'!BL$31,'[77]Feuille de Calcul'!$L$34:$AU$34,0)))*$D52*$G$23</f>
        <v>0</v>
      </c>
      <c r="BM52" s="1577">
        <f>IF(ISNA(INDEX('[77]Feuille de Calcul'!$L$37:$AU$37,MATCH('Cash@Risk'!BM$31,'[77]Feuille de Calcul'!$L$34:$AU$34,0))),0,INDEX('[77]Feuille de Calcul'!$L$37:$AU$37,MATCH('Cash@Risk'!BM$31,'[77]Feuille de Calcul'!$L$34:$AU$34,0)))*$D52*$G$23</f>
        <v>0</v>
      </c>
      <c r="BN52" s="1577">
        <f>IF(ISNA(INDEX('[77]Feuille de Calcul'!$L$37:$AU$37,MATCH('Cash@Risk'!BN$31,'[77]Feuille de Calcul'!$L$34:$AU$34,0))),0,INDEX('[77]Feuille de Calcul'!$L$37:$AU$37,MATCH('Cash@Risk'!BN$31,'[77]Feuille de Calcul'!$L$34:$AU$34,0)))*$D52*$G$23</f>
        <v>0</v>
      </c>
      <c r="BO52" s="1577">
        <f>IF(ISNA(INDEX('[77]Feuille de Calcul'!$L$37:$AU$37,MATCH('Cash@Risk'!BO$31,'[77]Feuille de Calcul'!$L$34:$AU$34,0))),0,INDEX('[77]Feuille de Calcul'!$L$37:$AU$37,MATCH('Cash@Risk'!BO$31,'[77]Feuille de Calcul'!$L$34:$AU$34,0)))*$D52*$G$23</f>
        <v>0</v>
      </c>
      <c r="BP52" s="1577">
        <f>IF(ISNA(INDEX('[77]Feuille de Calcul'!$L$37:$AU$37,MATCH('Cash@Risk'!BP$31,'[77]Feuille de Calcul'!$L$34:$AU$34,0))),0,INDEX('[77]Feuille de Calcul'!$L$37:$AU$37,MATCH('Cash@Risk'!BP$31,'[77]Feuille de Calcul'!$L$34:$AU$34,0)))*$D52*$G$23</f>
        <v>0</v>
      </c>
      <c r="BQ52" s="1577">
        <f>IF(ISNA(INDEX('[77]Feuille de Calcul'!$L$37:$AU$37,MATCH('Cash@Risk'!BQ$31,'[77]Feuille de Calcul'!$L$34:$AU$34,0))),0,INDEX('[77]Feuille de Calcul'!$L$37:$AU$37,MATCH('Cash@Risk'!BQ$31,'[77]Feuille de Calcul'!$L$34:$AU$34,0)))*$D52*$G$23</f>
        <v>0</v>
      </c>
      <c r="BR52" s="1577">
        <f>IF(ISNA(INDEX('[77]Feuille de Calcul'!$L$37:$AU$37,MATCH('Cash@Risk'!BR$31,'[77]Feuille de Calcul'!$L$34:$AU$34,0))),0,INDEX('[77]Feuille de Calcul'!$L$37:$AU$37,MATCH('Cash@Risk'!BR$31,'[77]Feuille de Calcul'!$L$34:$AU$34,0)))*$D52*$G$23</f>
        <v>0</v>
      </c>
      <c r="BS52" s="1577">
        <f>IF(ISNA(INDEX('[77]Feuille de Calcul'!$L$37:$AU$37,MATCH('Cash@Risk'!BS$31,'[77]Feuille de Calcul'!$L$34:$AU$34,0))),0,INDEX('[77]Feuille de Calcul'!$L$37:$AU$37,MATCH('Cash@Risk'!BS$31,'[77]Feuille de Calcul'!$L$34:$AU$34,0)))*$D52*$G$23</f>
        <v>0</v>
      </c>
      <c r="BT52" s="1577">
        <f>IF(ISNA(INDEX('[77]Feuille de Calcul'!$L$37:$AU$37,MATCH('Cash@Risk'!BT$31,'[77]Feuille de Calcul'!$L$34:$AU$34,0))),0,INDEX('[77]Feuille de Calcul'!$L$37:$AU$37,MATCH('Cash@Risk'!BT$31,'[77]Feuille de Calcul'!$L$34:$AU$34,0)))*$D52*$G$23</f>
        <v>0</v>
      </c>
      <c r="BU52" s="1577">
        <f>IF(ISNA(INDEX('[77]Feuille de Calcul'!$L$37:$AU$37,MATCH('Cash@Risk'!BU$31,'[77]Feuille de Calcul'!$L$34:$AU$34,0))),0,INDEX('[77]Feuille de Calcul'!$L$37:$AU$37,MATCH('Cash@Risk'!BU$31,'[77]Feuille de Calcul'!$L$34:$AU$34,0)))*$D52*$G$23</f>
        <v>0</v>
      </c>
      <c r="BV52" s="1577">
        <f>IF(ISNA(INDEX('[77]Feuille de Calcul'!$L$37:$AU$37,MATCH('Cash@Risk'!BV$31,'[77]Feuille de Calcul'!$L$34:$AU$34,0))),0,INDEX('[77]Feuille de Calcul'!$L$37:$AU$37,MATCH('Cash@Risk'!BV$31,'[77]Feuille de Calcul'!$L$34:$AU$34,0)))*$D52*$G$23</f>
        <v>0</v>
      </c>
      <c r="BW52" s="1577">
        <f>IF(ISNA(INDEX('[77]Feuille de Calcul'!$L$37:$AU$37,MATCH('Cash@Risk'!BW$31,'[77]Feuille de Calcul'!$L$34:$AU$34,0))),0,INDEX('[77]Feuille de Calcul'!$L$37:$AU$37,MATCH('Cash@Risk'!BW$31,'[77]Feuille de Calcul'!$L$34:$AU$34,0)))*$D52*$G$23</f>
        <v>0</v>
      </c>
      <c r="BX52" s="1577">
        <f>IF(ISNA(INDEX('[77]Feuille de Calcul'!$L$37:$AU$37,MATCH('Cash@Risk'!BX$31,'[77]Feuille de Calcul'!$L$34:$AU$34,0))),0,INDEX('[77]Feuille de Calcul'!$L$37:$AU$37,MATCH('Cash@Risk'!BX$31,'[77]Feuille de Calcul'!$L$34:$AU$34,0)))*$D52*$G$23</f>
        <v>0</v>
      </c>
      <c r="BY52" s="1577">
        <f>IF(ISNA(INDEX('[77]Feuille de Calcul'!$L$37:$AU$37,MATCH('Cash@Risk'!BY$31,'[77]Feuille de Calcul'!$L$34:$AU$34,0))),0,INDEX('[77]Feuille de Calcul'!$L$37:$AU$37,MATCH('Cash@Risk'!BY$31,'[77]Feuille de Calcul'!$L$34:$AU$34,0)))*$D52*$G$23</f>
        <v>0</v>
      </c>
      <c r="BZ52" s="1577">
        <f>IF(ISNA(INDEX('[77]Feuille de Calcul'!$L$37:$AU$37,MATCH('Cash@Risk'!BZ$31,'[77]Feuille de Calcul'!$L$34:$AU$34,0))),0,INDEX('[77]Feuille de Calcul'!$L$37:$AU$37,MATCH('Cash@Risk'!BZ$31,'[77]Feuille de Calcul'!$L$34:$AU$34,0)))*$D52*$G$23</f>
        <v>0</v>
      </c>
      <c r="CA52" s="1577">
        <f>IF(ISNA(INDEX('[77]Feuille de Calcul'!$L$37:$AU$37,MATCH('Cash@Risk'!CA$31,'[77]Feuille de Calcul'!$L$34:$AU$34,0))),0,INDEX('[77]Feuille de Calcul'!$L$37:$AU$37,MATCH('Cash@Risk'!CA$31,'[77]Feuille de Calcul'!$L$34:$AU$34,0)))*$D52*$G$23</f>
        <v>0</v>
      </c>
      <c r="CB52" s="1577">
        <f>IF(ISNA(INDEX('[77]Feuille de Calcul'!$L$37:$AU$37,MATCH('Cash@Risk'!CB$31,'[77]Feuille de Calcul'!$L$34:$AU$34,0))),0,INDEX('[77]Feuille de Calcul'!$L$37:$AU$37,MATCH('Cash@Risk'!CB$31,'[77]Feuille de Calcul'!$L$34:$AU$34,0)))*$D52*$G$23</f>
        <v>0</v>
      </c>
      <c r="CC52" s="1577">
        <f>IF(ISNA(INDEX('[77]Feuille de Calcul'!$L$37:$AU$37,MATCH('Cash@Risk'!CC$31,'[77]Feuille de Calcul'!$L$34:$AU$34,0))),0,INDEX('[77]Feuille de Calcul'!$L$37:$AU$37,MATCH('Cash@Risk'!CC$31,'[77]Feuille de Calcul'!$L$34:$AU$34,0)))*$D52*$G$23</f>
        <v>0</v>
      </c>
      <c r="CD52" s="1577">
        <f>IF(ISNA(INDEX('[77]Feuille de Calcul'!$L$37:$AU$37,MATCH('Cash@Risk'!CD$31,'[77]Feuille de Calcul'!$L$34:$AU$34,0))),0,INDEX('[77]Feuille de Calcul'!$L$37:$AU$37,MATCH('Cash@Risk'!CD$31,'[77]Feuille de Calcul'!$L$34:$AU$34,0)))*$D52*$G$23</f>
        <v>0</v>
      </c>
      <c r="CE52" s="1577">
        <f>IF(ISNA(INDEX('[77]Feuille de Calcul'!$L$37:$AU$37,MATCH('Cash@Risk'!CE$31,'[77]Feuille de Calcul'!$L$34:$AU$34,0))),0,INDEX('[77]Feuille de Calcul'!$L$37:$AU$37,MATCH('Cash@Risk'!CE$31,'[77]Feuille de Calcul'!$L$34:$AU$34,0)))*$D52*$G$23</f>
        <v>0</v>
      </c>
      <c r="CF52" s="1577">
        <f>IF(ISNA(INDEX('[77]Feuille de Calcul'!$L$37:$AU$37,MATCH('Cash@Risk'!CF$31,'[77]Feuille de Calcul'!$L$34:$AU$34,0))),0,INDEX('[77]Feuille de Calcul'!$L$37:$AU$37,MATCH('Cash@Risk'!CF$31,'[77]Feuille de Calcul'!$L$34:$AU$34,0)))*$D52*$G$23</f>
        <v>0</v>
      </c>
      <c r="CG52" s="1577">
        <f>IF(ISNA(INDEX('[77]Feuille de Calcul'!$L$37:$AU$37,MATCH('Cash@Risk'!CG$31,'[77]Feuille de Calcul'!$L$34:$AU$34,0))),0,INDEX('[77]Feuille de Calcul'!$L$37:$AU$37,MATCH('Cash@Risk'!CG$31,'[77]Feuille de Calcul'!$L$34:$AU$34,0)))*$D52*$G$23</f>
        <v>0</v>
      </c>
      <c r="CH52" s="1577">
        <f>IF(ISNA(INDEX('[77]Feuille de Calcul'!$L$37:$AU$37,MATCH('Cash@Risk'!CH$31,'[77]Feuille de Calcul'!$L$34:$AU$34,0))),0,INDEX('[77]Feuille de Calcul'!$L$37:$AU$37,MATCH('Cash@Risk'!CH$31,'[77]Feuille de Calcul'!$L$34:$AU$34,0)))*$D52*$G$23</f>
        <v>0</v>
      </c>
      <c r="CI52" s="1577">
        <f>IF(ISNA(INDEX('[77]Feuille de Calcul'!$L$37:$AU$37,MATCH('Cash@Risk'!CI$31,'[77]Feuille de Calcul'!$L$34:$AU$34,0))),0,INDEX('[77]Feuille de Calcul'!$L$37:$AU$37,MATCH('Cash@Risk'!CI$31,'[77]Feuille de Calcul'!$L$34:$AU$34,0)))*$D52*$G$23</f>
        <v>0</v>
      </c>
      <c r="CJ52" s="1577">
        <f>IF(ISNA(INDEX('[77]Feuille de Calcul'!$L$37:$AU$37,MATCH('Cash@Risk'!CJ$31,'[77]Feuille de Calcul'!$L$34:$AU$34,0))),0,INDEX('[77]Feuille de Calcul'!$L$37:$AU$37,MATCH('Cash@Risk'!CJ$31,'[77]Feuille de Calcul'!$L$34:$AU$34,0)))*$D52*$G$23</f>
        <v>0</v>
      </c>
      <c r="CK52" s="1577">
        <f>IF(ISNA(INDEX('[77]Feuille de Calcul'!$L$37:$AU$37,MATCH('Cash@Risk'!CK$31,'[77]Feuille de Calcul'!$L$34:$AU$34,0))),0,INDEX('[77]Feuille de Calcul'!$L$37:$AU$37,MATCH('Cash@Risk'!CK$31,'[77]Feuille de Calcul'!$L$34:$AU$34,0)))*$D52*$G$23</f>
        <v>0</v>
      </c>
      <c r="CL52" s="1577">
        <f>IF(ISNA(INDEX('[77]Feuille de Calcul'!$L$37:$AU$37,MATCH('Cash@Risk'!CL$31,'[77]Feuille de Calcul'!$L$34:$AU$34,0))),0,INDEX('[77]Feuille de Calcul'!$L$37:$AU$37,MATCH('Cash@Risk'!CL$31,'[77]Feuille de Calcul'!$L$34:$AU$34,0)))*$D52*$G$23</f>
        <v>0</v>
      </c>
      <c r="CM52" s="1577">
        <f>IF(ISNA(INDEX('[77]Feuille de Calcul'!$L$37:$AU$37,MATCH('Cash@Risk'!CM$31,'[77]Feuille de Calcul'!$L$34:$AU$34,0))),0,INDEX('[77]Feuille de Calcul'!$L$37:$AU$37,MATCH('Cash@Risk'!CM$31,'[77]Feuille de Calcul'!$L$34:$AU$34,0)))*$D52*$G$23</f>
        <v>0</v>
      </c>
      <c r="CN52" s="1577">
        <f>IF(ISNA(INDEX('[77]Feuille de Calcul'!$L$37:$AU$37,MATCH('Cash@Risk'!CN$31,'[77]Feuille de Calcul'!$L$34:$AU$34,0))),0,INDEX('[77]Feuille de Calcul'!$L$37:$AU$37,MATCH('Cash@Risk'!CN$31,'[77]Feuille de Calcul'!$L$34:$AU$34,0)))*$D52*$G$23</f>
        <v>0</v>
      </c>
      <c r="CO52" s="1577">
        <f>IF(ISNA(INDEX('[77]Feuille de Calcul'!$L$37:$AU$37,MATCH('Cash@Risk'!CO$31,'[77]Feuille de Calcul'!$L$34:$AU$34,0))),0,INDEX('[77]Feuille de Calcul'!$L$37:$AU$37,MATCH('Cash@Risk'!CO$31,'[77]Feuille de Calcul'!$L$34:$AU$34,0)))*$D52*$G$23</f>
        <v>0</v>
      </c>
      <c r="CP52" s="1577">
        <f>IF(ISNA(INDEX('[77]Feuille de Calcul'!$L$37:$AU$37,MATCH('Cash@Risk'!CP$31,'[77]Feuille de Calcul'!$L$34:$AU$34,0))),0,INDEX('[77]Feuille de Calcul'!$L$37:$AU$37,MATCH('Cash@Risk'!CP$31,'[77]Feuille de Calcul'!$L$34:$AU$34,0)))*$D52*$G$23</f>
        <v>0</v>
      </c>
      <c r="CQ52" s="1577">
        <f>IF(ISNA(INDEX('[77]Feuille de Calcul'!$L$37:$AU$37,MATCH('Cash@Risk'!CQ$31,'[77]Feuille de Calcul'!$L$34:$AU$34,0))),0,INDEX('[77]Feuille de Calcul'!$L$37:$AU$37,MATCH('Cash@Risk'!CQ$31,'[77]Feuille de Calcul'!$L$34:$AU$34,0)))*$D52*$G$23</f>
        <v>0</v>
      </c>
      <c r="CR52" s="1577">
        <f>IF(ISNA(INDEX('[77]Feuille de Calcul'!$L$37:$AU$37,MATCH('Cash@Risk'!CR$31,'[77]Feuille de Calcul'!$L$34:$AU$34,0))),0,INDEX('[77]Feuille de Calcul'!$L$37:$AU$37,MATCH('Cash@Risk'!CR$31,'[77]Feuille de Calcul'!$L$34:$AU$34,0)))*$D52*$G$23</f>
        <v>0</v>
      </c>
      <c r="CS52" s="1577">
        <f>IF(ISNA(INDEX('[77]Feuille de Calcul'!$L$37:$AU$37,MATCH('Cash@Risk'!CS$31,'[77]Feuille de Calcul'!$L$34:$AU$34,0))),0,INDEX('[77]Feuille de Calcul'!$L$37:$AU$37,MATCH('Cash@Risk'!CS$31,'[77]Feuille de Calcul'!$L$34:$AU$34,0)))*$D52*$G$23</f>
        <v>0</v>
      </c>
      <c r="CT52" s="1577">
        <f>IF(ISNA(INDEX('[77]Feuille de Calcul'!$L$37:$AU$37,MATCH('Cash@Risk'!CT$31,'[77]Feuille de Calcul'!$L$34:$AU$34,0))),0,INDEX('[77]Feuille de Calcul'!$L$37:$AU$37,MATCH('Cash@Risk'!CT$31,'[77]Feuille de Calcul'!$L$34:$AU$34,0)))*$D52*$G$23</f>
        <v>0</v>
      </c>
      <c r="CU52" s="1577">
        <f>IF(ISNA(INDEX('[77]Feuille de Calcul'!$L$37:$AU$37,MATCH('Cash@Risk'!CU$31,'[77]Feuille de Calcul'!$L$34:$AU$34,0))),0,INDEX('[77]Feuille de Calcul'!$L$37:$AU$37,MATCH('Cash@Risk'!CU$31,'[77]Feuille de Calcul'!$L$34:$AU$34,0)))*$D52*$G$23</f>
        <v>0</v>
      </c>
      <c r="CV52" s="1577">
        <f>IF(ISNA(INDEX('[77]Feuille de Calcul'!$L$37:$AU$37,MATCH('Cash@Risk'!CV$31,'[77]Feuille de Calcul'!$L$34:$AU$34,0))),0,INDEX('[77]Feuille de Calcul'!$L$37:$AU$37,MATCH('Cash@Risk'!CV$31,'[77]Feuille de Calcul'!$L$34:$AU$34,0)))*$D52*$G$23</f>
        <v>0</v>
      </c>
      <c r="CW52" s="1577">
        <f>IF(ISNA(INDEX('[77]Feuille de Calcul'!$L$37:$AU$37,MATCH('Cash@Risk'!CW$31,'[77]Feuille de Calcul'!$L$34:$AU$34,0))),0,INDEX('[77]Feuille de Calcul'!$L$37:$AU$37,MATCH('Cash@Risk'!CW$31,'[77]Feuille de Calcul'!$L$34:$AU$34,0)))*$D52*$G$23</f>
        <v>0</v>
      </c>
      <c r="CX52" s="1577">
        <f>IF(ISNA(INDEX('[77]Feuille de Calcul'!$L$37:$AU$37,MATCH('Cash@Risk'!CX$31,'[77]Feuille de Calcul'!$L$34:$AU$34,0))),0,INDEX('[77]Feuille de Calcul'!$L$37:$AU$37,MATCH('Cash@Risk'!CX$31,'[77]Feuille de Calcul'!$L$34:$AU$34,0)))*$D52*$G$23</f>
        <v>0</v>
      </c>
      <c r="CY52" s="1577">
        <f>IF(ISNA(INDEX('[77]Feuille de Calcul'!$L$37:$AU$37,MATCH('Cash@Risk'!CY$31,'[77]Feuille de Calcul'!$L$34:$AU$34,0))),0,INDEX('[77]Feuille de Calcul'!$L$37:$AU$37,MATCH('Cash@Risk'!CY$31,'[77]Feuille de Calcul'!$L$34:$AU$34,0)))*$D52*$G$23</f>
        <v>0</v>
      </c>
      <c r="CZ52" s="1577">
        <f>IF(ISNA(INDEX('[77]Feuille de Calcul'!$L$37:$AU$37,MATCH('Cash@Risk'!CZ$31,'[77]Feuille de Calcul'!$L$34:$AU$34,0))),0,INDEX('[77]Feuille de Calcul'!$L$37:$AU$37,MATCH('Cash@Risk'!CZ$31,'[77]Feuille de Calcul'!$L$34:$AU$34,0)))*$D52*$G$23</f>
        <v>0</v>
      </c>
      <c r="DA52" s="1577">
        <f>IF(ISNA(INDEX('[77]Feuille de Calcul'!$L$37:$AU$37,MATCH('Cash@Risk'!DA$31,'[77]Feuille de Calcul'!$L$34:$AU$34,0))),0,INDEX('[77]Feuille de Calcul'!$L$37:$AU$37,MATCH('Cash@Risk'!DA$31,'[77]Feuille de Calcul'!$L$34:$AU$34,0)))*$D52*$G$23</f>
        <v>0</v>
      </c>
      <c r="DB52" s="1577">
        <f>IF(ISNA(INDEX('[77]Feuille de Calcul'!$L$37:$AU$37,MATCH('Cash@Risk'!DB$31,'[77]Feuille de Calcul'!$L$34:$AU$34,0))),0,INDEX('[77]Feuille de Calcul'!$L$37:$AU$37,MATCH('Cash@Risk'!DB$31,'[77]Feuille de Calcul'!$L$34:$AU$34,0)))*$D52*$G$23</f>
        <v>0</v>
      </c>
      <c r="DC52" s="1577">
        <f>IF(ISNA(INDEX('[77]Feuille de Calcul'!$L$37:$AU$37,MATCH('Cash@Risk'!DC$31,'[77]Feuille de Calcul'!$L$34:$AU$34,0))),0,INDEX('[77]Feuille de Calcul'!$L$37:$AU$37,MATCH('Cash@Risk'!DC$31,'[77]Feuille de Calcul'!$L$34:$AU$34,0)))*$D52*$G$23</f>
        <v>0</v>
      </c>
      <c r="DD52" s="1577">
        <f>IF(ISNA(INDEX('[77]Feuille de Calcul'!$L$37:$AU$37,MATCH('Cash@Risk'!DD$31,'[77]Feuille de Calcul'!$L$34:$AU$34,0))),0,INDEX('[77]Feuille de Calcul'!$L$37:$AU$37,MATCH('Cash@Risk'!DD$31,'[77]Feuille de Calcul'!$L$34:$AU$34,0)))*$D52*$G$23</f>
        <v>0</v>
      </c>
      <c r="DE52" s="1577">
        <f>IF(ISNA(INDEX('[77]Feuille de Calcul'!$L$37:$AU$37,MATCH('Cash@Risk'!DE$31,'[77]Feuille de Calcul'!$L$34:$AU$34,0))),0,INDEX('[77]Feuille de Calcul'!$L$37:$AU$37,MATCH('Cash@Risk'!DE$31,'[77]Feuille de Calcul'!$L$34:$AU$34,0)))*$D52*$G$23</f>
        <v>0</v>
      </c>
      <c r="DF52" s="1577">
        <f>IF(ISNA(INDEX('[77]Feuille de Calcul'!$L$37:$AU$37,MATCH('Cash@Risk'!DF$31,'[77]Feuille de Calcul'!$L$34:$AU$34,0))),0,INDEX('[77]Feuille de Calcul'!$L$37:$AU$37,MATCH('Cash@Risk'!DF$31,'[77]Feuille de Calcul'!$L$34:$AU$34,0)))*$D52*$G$23</f>
        <v>0</v>
      </c>
      <c r="DG52" s="1577">
        <f>IF(ISNA(INDEX('[77]Feuille de Calcul'!$L$37:$AU$37,MATCH('Cash@Risk'!DG$31,'[77]Feuille de Calcul'!$L$34:$AU$34,0))),0,INDEX('[77]Feuille de Calcul'!$L$37:$AU$37,MATCH('Cash@Risk'!DG$31,'[77]Feuille de Calcul'!$L$34:$AU$34,0)))*$D52*$G$23</f>
        <v>0</v>
      </c>
      <c r="DH52" s="1577">
        <f>IF(ISNA(INDEX('[77]Feuille de Calcul'!$L$37:$AU$37,MATCH('Cash@Risk'!DH$31,'[77]Feuille de Calcul'!$L$34:$AU$34,0))),0,INDEX('[77]Feuille de Calcul'!$L$37:$AU$37,MATCH('Cash@Risk'!DH$31,'[77]Feuille de Calcul'!$L$34:$AU$34,0)))*$D52*$G$23</f>
        <v>0</v>
      </c>
      <c r="DI52" s="1577">
        <f>IF(ISNA(INDEX('[77]Feuille de Calcul'!$L$37:$AU$37,MATCH('Cash@Risk'!DI$31,'[77]Feuille de Calcul'!$L$34:$AU$34,0))),0,INDEX('[77]Feuille de Calcul'!$L$37:$AU$37,MATCH('Cash@Risk'!DI$31,'[77]Feuille de Calcul'!$L$34:$AU$34,0)))*$D52*$G$23</f>
        <v>0</v>
      </c>
      <c r="DJ52" s="1577">
        <f>IF(ISNA(INDEX('[77]Feuille de Calcul'!$L$37:$AU$37,MATCH('Cash@Risk'!DJ$31,'[77]Feuille de Calcul'!$L$34:$AU$34,0))),0,INDEX('[77]Feuille de Calcul'!$L$37:$AU$37,MATCH('Cash@Risk'!DJ$31,'[77]Feuille de Calcul'!$L$34:$AU$34,0)))*$D52*$G$23</f>
        <v>0</v>
      </c>
      <c r="DK52" s="1577">
        <f>IF(ISNA(INDEX('[77]Feuille de Calcul'!$L$37:$AU$37,MATCH('Cash@Risk'!DK$31,'[77]Feuille de Calcul'!$L$34:$AU$34,0))),0,INDEX('[77]Feuille de Calcul'!$L$37:$AU$37,MATCH('Cash@Risk'!DK$31,'[77]Feuille de Calcul'!$L$34:$AU$34,0)))*$D52*$G$23</f>
        <v>0</v>
      </c>
      <c r="DL52" s="1577">
        <f>IF(ISNA(INDEX('[77]Feuille de Calcul'!$L$37:$AU$37,MATCH('Cash@Risk'!DL$31,'[77]Feuille de Calcul'!$L$34:$AU$34,0))),0,INDEX('[77]Feuille de Calcul'!$L$37:$AU$37,MATCH('Cash@Risk'!DL$31,'[77]Feuille de Calcul'!$L$34:$AU$34,0)))*$D52*$G$23</f>
        <v>0</v>
      </c>
      <c r="DM52" s="1577">
        <f>IF(ISNA(INDEX('[77]Feuille de Calcul'!$L$37:$AU$37,MATCH('Cash@Risk'!DM$31,'[77]Feuille de Calcul'!$L$34:$AU$34,0))),0,INDEX('[77]Feuille de Calcul'!$L$37:$AU$37,MATCH('Cash@Risk'!DM$31,'[77]Feuille de Calcul'!$L$34:$AU$34,0)))*$D52*$G$23</f>
        <v>0</v>
      </c>
      <c r="DN52" s="1535"/>
      <c r="DO52" s="1535"/>
      <c r="DP52" s="1535"/>
      <c r="DQ52" s="1535"/>
      <c r="DR52" s="1535"/>
      <c r="DS52" s="1535"/>
      <c r="DT52" s="1535"/>
      <c r="DU52" s="1535"/>
      <c r="DV52" s="1535"/>
      <c r="DW52" s="1535"/>
      <c r="DX52" s="1535"/>
      <c r="DY52" s="1535"/>
      <c r="DZ52" s="1535"/>
      <c r="EA52" s="1535"/>
      <c r="EB52" s="1535"/>
      <c r="EC52" s="1535"/>
      <c r="ED52" s="1535"/>
      <c r="EE52" s="1535"/>
      <c r="EF52" s="1535"/>
      <c r="EG52" s="1535"/>
      <c r="EH52" s="1535"/>
      <c r="EI52" s="1535"/>
      <c r="EJ52" s="1535"/>
      <c r="EK52" s="1535"/>
      <c r="EL52" s="1535"/>
      <c r="EM52" s="1535"/>
      <c r="EN52" s="1535"/>
      <c r="EO52" s="1535"/>
      <c r="EP52" s="1535"/>
      <c r="EQ52" s="1535"/>
      <c r="ER52" s="1535"/>
      <c r="ES52" s="1535"/>
      <c r="ET52" s="1535"/>
      <c r="EU52" s="1535"/>
      <c r="EV52" s="1535"/>
      <c r="EW52" s="1535"/>
      <c r="EX52" s="1535"/>
      <c r="EY52" s="1535"/>
      <c r="EZ52" s="1535"/>
      <c r="FA52" s="1535"/>
      <c r="FB52" s="1535"/>
      <c r="FC52" s="1535"/>
      <c r="FD52" s="1535"/>
      <c r="FE52" s="1535"/>
      <c r="FF52" s="1535"/>
      <c r="FG52" s="1535"/>
      <c r="FH52" s="1535"/>
      <c r="FI52" s="1535"/>
      <c r="FJ52" s="1535"/>
      <c r="FK52" s="1535"/>
      <c r="FL52" s="1535"/>
      <c r="FM52" s="1535"/>
      <c r="FN52" s="1535"/>
      <c r="FO52" s="1535"/>
      <c r="FP52" s="1535"/>
      <c r="FQ52" s="1535"/>
      <c r="FR52" s="1535"/>
      <c r="FS52" s="1535"/>
      <c r="FT52" s="1535"/>
      <c r="FU52" s="1535"/>
      <c r="FV52" s="1535"/>
      <c r="FW52" s="1535"/>
      <c r="FX52" s="1535"/>
      <c r="FY52" s="1535"/>
      <c r="FZ52" s="1535"/>
      <c r="GA52" s="1535"/>
      <c r="GB52" s="1535"/>
      <c r="GC52" s="1535"/>
      <c r="GD52" s="1535"/>
      <c r="GE52" s="1535"/>
      <c r="GF52" s="1535"/>
      <c r="GG52" s="1535"/>
      <c r="GH52" s="1535"/>
      <c r="GI52" s="1535"/>
      <c r="GJ52" s="1535"/>
      <c r="GK52" s="1535"/>
      <c r="GL52" s="1535"/>
      <c r="GM52" s="1535"/>
      <c r="GN52" s="1535"/>
      <c r="GO52" s="1535"/>
      <c r="GP52" s="1535"/>
      <c r="GQ52" s="1535"/>
      <c r="GR52" s="1535"/>
      <c r="GS52" s="1535"/>
    </row>
    <row r="53" spans="1:201" outlineLevel="2">
      <c r="A53" s="1580" t="s">
        <v>1329</v>
      </c>
      <c r="B53" s="1625"/>
      <c r="C53" s="1580" t="s">
        <v>1330</v>
      </c>
      <c r="D53" s="1579">
        <v>60</v>
      </c>
      <c r="E53" s="1560">
        <v>0</v>
      </c>
      <c r="F53" s="1504" t="s">
        <v>1308</v>
      </c>
      <c r="G53" s="1504" t="s">
        <v>1309</v>
      </c>
      <c r="H53" s="1568"/>
      <c r="I53" s="1536">
        <f>SUM(J53:GS53)</f>
        <v>60</v>
      </c>
      <c r="J53" s="1577">
        <f>IF(ISNA(INDEX('[77]Feuille de Calcul'!$L$38:$AU$38,MATCH('Cash@Risk'!J$31,'[77]Feuille de Calcul'!$L$34:$AU$34,0))),0,INDEX('[77]Feuille de Calcul'!$L$38:$AU$38,MATCH('Cash@Risk'!J$31,'[77]Feuille de Calcul'!$L$34:$AU$34,0)))*$D53*$G$23</f>
        <v>0</v>
      </c>
      <c r="K53" s="1577">
        <f>IF(ISNA(INDEX('[77]Feuille de Calcul'!$L$38:$AU$38,MATCH('Cash@Risk'!K$31,'[77]Feuille de Calcul'!$L$34:$AU$34,0))),0,INDEX('[77]Feuille de Calcul'!$L$38:$AU$38,MATCH('Cash@Risk'!K$31,'[77]Feuille de Calcul'!$L$34:$AU$34,0)))*$D53*$G$23</f>
        <v>0</v>
      </c>
      <c r="L53" s="1577">
        <f>IF(ISNA(INDEX('[77]Feuille de Calcul'!$L$38:$AU$38,MATCH('Cash@Risk'!L$31,'[77]Feuille de Calcul'!$L$34:$AU$34,0))),0,INDEX('[77]Feuille de Calcul'!$L$38:$AU$38,MATCH('Cash@Risk'!L$31,'[77]Feuille de Calcul'!$L$34:$AU$34,0)))*$D53*$G$23</f>
        <v>0</v>
      </c>
      <c r="M53" s="1577">
        <f>IF(ISNA(INDEX('[77]Feuille de Calcul'!$L$38:$AU$38,MATCH('Cash@Risk'!M$31,'[77]Feuille de Calcul'!$L$34:$AU$34,0))),0,INDEX('[77]Feuille de Calcul'!$L$38:$AU$38,MATCH('Cash@Risk'!M$31,'[77]Feuille de Calcul'!$L$34:$AU$34,0)))*$D53*$G$23</f>
        <v>0</v>
      </c>
      <c r="N53" s="1577">
        <f>IF(ISNA(INDEX('[77]Feuille de Calcul'!$L$38:$AU$38,MATCH('Cash@Risk'!N$31,'[77]Feuille de Calcul'!$L$34:$AU$34,0))),0,INDEX('[77]Feuille de Calcul'!$L$38:$AU$38,MATCH('Cash@Risk'!N$31,'[77]Feuille de Calcul'!$L$34:$AU$34,0)))*$D53*$G$23</f>
        <v>0</v>
      </c>
      <c r="O53" s="1577">
        <f>IF(ISNA(INDEX('[77]Feuille de Calcul'!$L$38:$AU$38,MATCH('Cash@Risk'!O$31,'[77]Feuille de Calcul'!$L$34:$AU$34,0))),0,INDEX('[77]Feuille de Calcul'!$L$38:$AU$38,MATCH('Cash@Risk'!O$31,'[77]Feuille de Calcul'!$L$34:$AU$34,0)))*$D53*$G$23</f>
        <v>0</v>
      </c>
      <c r="P53" s="1577">
        <f>IF(ISNA(INDEX('[77]Feuille de Calcul'!$L$38:$AU$38,MATCH('Cash@Risk'!P$31,'[77]Feuille de Calcul'!$L$34:$AU$34,0))),0,INDEX('[77]Feuille de Calcul'!$L$38:$AU$38,MATCH('Cash@Risk'!P$31,'[77]Feuille de Calcul'!$L$34:$AU$34,0)))*$D53*$G$23</f>
        <v>0</v>
      </c>
      <c r="Q53" s="1577">
        <f>IF(ISNA(INDEX('[77]Feuille de Calcul'!$L$38:$AU$38,MATCH('Cash@Risk'!Q$31,'[77]Feuille de Calcul'!$L$34:$AU$34,0))),0,INDEX('[77]Feuille de Calcul'!$L$38:$AU$38,MATCH('Cash@Risk'!Q$31,'[77]Feuille de Calcul'!$L$34:$AU$34,0)))*$D53*$G$23</f>
        <v>0</v>
      </c>
      <c r="R53" s="1577">
        <f>IF(ISNA(INDEX('[77]Feuille de Calcul'!$L$38:$AU$38,MATCH('Cash@Risk'!R$31,'[77]Feuille de Calcul'!$L$34:$AU$34,0))),0,INDEX('[77]Feuille de Calcul'!$L$38:$AU$38,MATCH('Cash@Risk'!R$31,'[77]Feuille de Calcul'!$L$34:$AU$34,0)))*$D53*$G$23</f>
        <v>0</v>
      </c>
      <c r="S53" s="1577">
        <f>IF(ISNA(INDEX('[77]Feuille de Calcul'!$L$38:$AU$38,MATCH('Cash@Risk'!S$31,'[77]Feuille de Calcul'!$L$34:$AU$34,0))),0,INDEX('[77]Feuille de Calcul'!$L$38:$AU$38,MATCH('Cash@Risk'!S$31,'[77]Feuille de Calcul'!$L$34:$AU$34,0)))*$D53*$G$23</f>
        <v>0</v>
      </c>
      <c r="T53" s="1577">
        <f>IF(ISNA(INDEX('[77]Feuille de Calcul'!$L$38:$AU$38,MATCH('Cash@Risk'!T$31,'[77]Feuille de Calcul'!$L$34:$AU$34,0))),0,INDEX('[77]Feuille de Calcul'!$L$38:$AU$38,MATCH('Cash@Risk'!T$31,'[77]Feuille de Calcul'!$L$34:$AU$34,0)))*$D53*$G$23</f>
        <v>0</v>
      </c>
      <c r="U53" s="1577">
        <f>IF(ISNA(INDEX('[77]Feuille de Calcul'!$L$38:$AU$38,MATCH('Cash@Risk'!U$31,'[77]Feuille de Calcul'!$L$34:$AU$34,0))),0,INDEX('[77]Feuille de Calcul'!$L$38:$AU$38,MATCH('Cash@Risk'!U$31,'[77]Feuille de Calcul'!$L$34:$AU$34,0)))*$D53*$G$23</f>
        <v>0</v>
      </c>
      <c r="V53" s="1577">
        <f>IF(ISNA(INDEX('[77]Feuille de Calcul'!$L$38:$AU$38,MATCH('Cash@Risk'!V$31,'[77]Feuille de Calcul'!$L$34:$AU$34,0))),0,INDEX('[77]Feuille de Calcul'!$L$38:$AU$38,MATCH('Cash@Risk'!V$31,'[77]Feuille de Calcul'!$L$34:$AU$34,0)))*$D53*$G$23</f>
        <v>0</v>
      </c>
      <c r="W53" s="1577">
        <f>IF(ISNA(INDEX('[77]Feuille de Calcul'!$L$38:$AU$38,MATCH('Cash@Risk'!W$31,'[77]Feuille de Calcul'!$L$34:$AU$34,0))),0,INDEX('[77]Feuille de Calcul'!$L$38:$AU$38,MATCH('Cash@Risk'!W$31,'[77]Feuille de Calcul'!$L$34:$AU$34,0)))*$D53*$G$23</f>
        <v>0</v>
      </c>
      <c r="X53" s="1577">
        <f>IF(ISNA(INDEX('[77]Feuille de Calcul'!$L$38:$AU$38,MATCH('Cash@Risk'!X$31,'[77]Feuille de Calcul'!$L$34:$AU$34,0))),0,INDEX('[77]Feuille de Calcul'!$L$38:$AU$38,MATCH('Cash@Risk'!X$31,'[77]Feuille de Calcul'!$L$34:$AU$34,0)))*$D53*$G$23</f>
        <v>0</v>
      </c>
      <c r="Y53" s="1577">
        <f>IF(ISNA(INDEX('[77]Feuille de Calcul'!$L$38:$AU$38,MATCH('Cash@Risk'!Y$31,'[77]Feuille de Calcul'!$L$34:$AU$34,0))),0,INDEX('[77]Feuille de Calcul'!$L$38:$AU$38,MATCH('Cash@Risk'!Y$31,'[77]Feuille de Calcul'!$L$34:$AU$34,0)))*$D53*$G$23</f>
        <v>0</v>
      </c>
      <c r="Z53" s="1577">
        <f>IF(ISNA(INDEX('[77]Feuille de Calcul'!$L$38:$AU$38,MATCH('Cash@Risk'!Z$31,'[77]Feuille de Calcul'!$L$34:$AU$34,0))),0,INDEX('[77]Feuille de Calcul'!$L$38:$AU$38,MATCH('Cash@Risk'!Z$31,'[77]Feuille de Calcul'!$L$34:$AU$34,0)))*$D53*$G$23</f>
        <v>0</v>
      </c>
      <c r="AA53" s="1577">
        <f>IF(ISNA(INDEX('[77]Feuille de Calcul'!$L$38:$AU$38,MATCH('Cash@Risk'!AA$31,'[77]Feuille de Calcul'!$L$34:$AU$34,0))),0,INDEX('[77]Feuille de Calcul'!$L$38:$AU$38,MATCH('Cash@Risk'!AA$31,'[77]Feuille de Calcul'!$L$34:$AU$34,0)))*$D53*$G$23</f>
        <v>0</v>
      </c>
      <c r="AB53" s="1577">
        <f>IF(ISNA(INDEX('[77]Feuille de Calcul'!$L$38:$AU$38,MATCH('Cash@Risk'!AB$31,'[77]Feuille de Calcul'!$L$34:$AU$34,0))),0,INDEX('[77]Feuille de Calcul'!$L$38:$AU$38,MATCH('Cash@Risk'!AB$31,'[77]Feuille de Calcul'!$L$34:$AU$34,0)))*$D53*$G$23</f>
        <v>0</v>
      </c>
      <c r="AC53" s="1577">
        <f>IF(ISNA(INDEX('[77]Feuille de Calcul'!$L$38:$AU$38,MATCH('Cash@Risk'!AC$31,'[77]Feuille de Calcul'!$L$34:$AU$34,0))),0,INDEX('[77]Feuille de Calcul'!$L$38:$AU$38,MATCH('Cash@Risk'!AC$31,'[77]Feuille de Calcul'!$L$34:$AU$34,0)))*$D53*$G$23</f>
        <v>0</v>
      </c>
      <c r="AD53" s="1577">
        <f>IF(ISNA(INDEX('[77]Feuille de Calcul'!$L$38:$AU$38,MATCH('Cash@Risk'!AD$31,'[77]Feuille de Calcul'!$L$34:$AU$34,0))),0,INDEX('[77]Feuille de Calcul'!$L$38:$AU$38,MATCH('Cash@Risk'!AD$31,'[77]Feuille de Calcul'!$L$34:$AU$34,0)))*$D53*$G$23</f>
        <v>0</v>
      </c>
      <c r="AE53" s="1577">
        <f>IF(ISNA(INDEX('[77]Feuille de Calcul'!$L$38:$AU$38,MATCH('Cash@Risk'!AE$31,'[77]Feuille de Calcul'!$L$34:$AU$34,0))),0,INDEX('[77]Feuille de Calcul'!$L$38:$AU$38,MATCH('Cash@Risk'!AE$31,'[77]Feuille de Calcul'!$L$34:$AU$34,0)))*$D53*$G$23</f>
        <v>0</v>
      </c>
      <c r="AF53" s="1577">
        <f>IF(ISNA(INDEX('[77]Feuille de Calcul'!$L$38:$AU$38,MATCH('Cash@Risk'!AF$31,'[77]Feuille de Calcul'!$L$34:$AU$34,0))),0,INDEX('[77]Feuille de Calcul'!$L$38:$AU$38,MATCH('Cash@Risk'!AF$31,'[77]Feuille de Calcul'!$L$34:$AU$34,0)))*$D53*$G$23</f>
        <v>0</v>
      </c>
      <c r="AG53" s="1577">
        <f>IF(ISNA(INDEX('[77]Feuille de Calcul'!$L$38:$AU$38,MATCH('Cash@Risk'!AG$31,'[77]Feuille de Calcul'!$L$34:$AU$34,0))),0,INDEX('[77]Feuille de Calcul'!$L$38:$AU$38,MATCH('Cash@Risk'!AG$31,'[77]Feuille de Calcul'!$L$34:$AU$34,0)))*$D53*$G$23</f>
        <v>0</v>
      </c>
      <c r="AH53" s="1577">
        <f>IF(ISNA(INDEX('[77]Feuille de Calcul'!$L$38:$AU$38,MATCH('Cash@Risk'!AH$31,'[77]Feuille de Calcul'!$L$34:$AU$34,0))),0,INDEX('[77]Feuille de Calcul'!$L$38:$AU$38,MATCH('Cash@Risk'!AH$31,'[77]Feuille de Calcul'!$L$34:$AU$34,0)))*$D53*$G$23</f>
        <v>0</v>
      </c>
      <c r="AI53" s="1577">
        <f>IF(ISNA(INDEX('[77]Feuille de Calcul'!$L$38:$AU$38,MATCH('Cash@Risk'!AI$31,'[77]Feuille de Calcul'!$L$34:$AU$34,0))),0,INDEX('[77]Feuille de Calcul'!$L$38:$AU$38,MATCH('Cash@Risk'!AI$31,'[77]Feuille de Calcul'!$L$34:$AU$34,0)))*$D53*$G$23</f>
        <v>0</v>
      </c>
      <c r="AJ53" s="1577">
        <f>IF(ISNA(INDEX('[77]Feuille de Calcul'!$L$38:$AU$38,MATCH('Cash@Risk'!AJ$31,'[77]Feuille de Calcul'!$L$34:$AU$34,0))),0,INDEX('[77]Feuille de Calcul'!$L$38:$AU$38,MATCH('Cash@Risk'!AJ$31,'[77]Feuille de Calcul'!$L$34:$AU$34,0)))*$D53*$G$23</f>
        <v>0</v>
      </c>
      <c r="AK53" s="1577">
        <f>IF(ISNA(INDEX('[77]Feuille de Calcul'!$L$38:$AU$38,MATCH('Cash@Risk'!AK$31,'[77]Feuille de Calcul'!$L$34:$AU$34,0))),0,INDEX('[77]Feuille de Calcul'!$L$38:$AU$38,MATCH('Cash@Risk'!AK$31,'[77]Feuille de Calcul'!$L$34:$AU$34,0)))*$D53*$G$23</f>
        <v>0</v>
      </c>
      <c r="AL53" s="1577">
        <f>IF(ISNA(INDEX('[77]Feuille de Calcul'!$L$38:$AU$38,MATCH('Cash@Risk'!AL$31,'[77]Feuille de Calcul'!$L$34:$AU$34,0))),0,INDEX('[77]Feuille de Calcul'!$L$38:$AU$38,MATCH('Cash@Risk'!AL$31,'[77]Feuille de Calcul'!$L$34:$AU$34,0)))*$D53*$G$23</f>
        <v>0</v>
      </c>
      <c r="AM53" s="1577">
        <f>IF(ISNA(INDEX('[77]Feuille de Calcul'!$L$38:$AU$38,MATCH('Cash@Risk'!AM$31,'[77]Feuille de Calcul'!$L$34:$AU$34,0))),0,INDEX('[77]Feuille de Calcul'!$L$38:$AU$38,MATCH('Cash@Risk'!AM$31,'[77]Feuille de Calcul'!$L$34:$AU$34,0)))*$D53*$G$23</f>
        <v>0</v>
      </c>
      <c r="AN53" s="1577">
        <f>IF(ISNA(INDEX('[77]Feuille de Calcul'!$L$38:$AU$38,MATCH('Cash@Risk'!AN$31,'[77]Feuille de Calcul'!$L$34:$AU$34,0))),0,INDEX('[77]Feuille de Calcul'!$L$38:$AU$38,MATCH('Cash@Risk'!AN$31,'[77]Feuille de Calcul'!$L$34:$AU$34,0)))*$D53*$G$23</f>
        <v>0</v>
      </c>
      <c r="AO53" s="1577">
        <f>IF(ISNA(INDEX('[77]Feuille de Calcul'!$L$38:$AU$38,MATCH('Cash@Risk'!AO$31,'[77]Feuille de Calcul'!$L$34:$AU$34,0))),0,INDEX('[77]Feuille de Calcul'!$L$38:$AU$38,MATCH('Cash@Risk'!AO$31,'[77]Feuille de Calcul'!$L$34:$AU$34,0)))*$D53*$G$23</f>
        <v>0</v>
      </c>
      <c r="AP53" s="1577">
        <f>IF(ISNA(INDEX('[77]Feuille de Calcul'!$L$38:$AU$38,MATCH('Cash@Risk'!AP$31,'[77]Feuille de Calcul'!$L$34:$AU$34,0))),0,INDEX('[77]Feuille de Calcul'!$L$38:$AU$38,MATCH('Cash@Risk'!AP$31,'[77]Feuille de Calcul'!$L$34:$AU$34,0)))*$D53*$G$23</f>
        <v>0</v>
      </c>
      <c r="AQ53" s="1577">
        <f>IF(ISNA(INDEX('[77]Feuille de Calcul'!$L$38:$AU$38,MATCH('Cash@Risk'!AQ$31,'[77]Feuille de Calcul'!$L$34:$AU$34,0))),0,INDEX('[77]Feuille de Calcul'!$L$38:$AU$38,MATCH('Cash@Risk'!AQ$31,'[77]Feuille de Calcul'!$L$34:$AU$34,0)))*$D53*$G$23</f>
        <v>0</v>
      </c>
      <c r="AR53" s="1577">
        <f>IF(ISNA(INDEX('[77]Feuille de Calcul'!$L$38:$AU$38,MATCH('Cash@Risk'!AR$31,'[77]Feuille de Calcul'!$L$34:$AU$34,0))),0,INDEX('[77]Feuille de Calcul'!$L$38:$AU$38,MATCH('Cash@Risk'!AR$31,'[77]Feuille de Calcul'!$L$34:$AU$34,0)))*$D53*$G$23</f>
        <v>0</v>
      </c>
      <c r="AS53" s="1577">
        <f>IF(ISNA(INDEX('[77]Feuille de Calcul'!$L$38:$AU$38,MATCH('Cash@Risk'!AS$31,'[77]Feuille de Calcul'!$L$34:$AU$34,0))),0,INDEX('[77]Feuille de Calcul'!$L$38:$AU$38,MATCH('Cash@Risk'!AS$31,'[77]Feuille de Calcul'!$L$34:$AU$34,0)))*$D53*$G$23</f>
        <v>0</v>
      </c>
      <c r="AT53" s="1577">
        <f>IF(ISNA(INDEX('[77]Feuille de Calcul'!$L$38:$AU$38,MATCH('Cash@Risk'!AT$31,'[77]Feuille de Calcul'!$L$34:$AU$34,0))),0,INDEX('[77]Feuille de Calcul'!$L$38:$AU$38,MATCH('Cash@Risk'!AT$31,'[77]Feuille de Calcul'!$L$34:$AU$34,0)))*$D53*$G$23</f>
        <v>0</v>
      </c>
      <c r="AU53" s="1577">
        <f>IF(ISNA(INDEX('[77]Feuille de Calcul'!$L$38:$AU$38,MATCH('Cash@Risk'!AU$31,'[77]Feuille de Calcul'!$L$34:$AU$34,0))),0,INDEX('[77]Feuille de Calcul'!$L$38:$AU$38,MATCH('Cash@Risk'!AU$31,'[77]Feuille de Calcul'!$L$34:$AU$34,0)))*$D53*$G$23</f>
        <v>0</v>
      </c>
      <c r="AV53" s="1577">
        <f>IF(ISNA(INDEX('[77]Feuille de Calcul'!$L$38:$AU$38,MATCH('Cash@Risk'!AV$31,'[77]Feuille de Calcul'!$L$34:$AU$34,0))),0,INDEX('[77]Feuille de Calcul'!$L$38:$AU$38,MATCH('Cash@Risk'!AV$31,'[77]Feuille de Calcul'!$L$34:$AU$34,0)))*$D53*$G$23</f>
        <v>0</v>
      </c>
      <c r="AW53" s="1577">
        <f>IF(ISNA(INDEX('[77]Feuille de Calcul'!$L$38:$AU$38,MATCH('Cash@Risk'!AW$31,'[77]Feuille de Calcul'!$L$34:$AU$34,0))),0,INDEX('[77]Feuille de Calcul'!$L$38:$AU$38,MATCH('Cash@Risk'!AW$31,'[77]Feuille de Calcul'!$L$34:$AU$34,0)))*$D53*$G$23</f>
        <v>0</v>
      </c>
      <c r="AX53" s="1577">
        <f>IF(ISNA(INDEX('[77]Feuille de Calcul'!$L$38:$AU$38,MATCH('Cash@Risk'!AX$31,'[77]Feuille de Calcul'!$L$34:$AU$34,0))),0,INDEX('[77]Feuille de Calcul'!$L$38:$AU$38,MATCH('Cash@Risk'!AX$31,'[77]Feuille de Calcul'!$L$34:$AU$34,0)))*$D53*$G$23</f>
        <v>0</v>
      </c>
      <c r="AY53" s="1577">
        <f>IF(ISNA(INDEX('[77]Feuille de Calcul'!$L$38:$AU$38,MATCH('Cash@Risk'!AY$31,'[77]Feuille de Calcul'!$L$34:$AU$34,0))),0,INDEX('[77]Feuille de Calcul'!$L$38:$AU$38,MATCH('Cash@Risk'!AY$31,'[77]Feuille de Calcul'!$L$34:$AU$34,0)))*$D53*$G$23</f>
        <v>0</v>
      </c>
      <c r="AZ53" s="1577">
        <f>IF(ISNA(INDEX('[77]Feuille de Calcul'!$L$38:$AU$38,MATCH('Cash@Risk'!AZ$31,'[77]Feuille de Calcul'!$L$34:$AU$34,0))),0,INDEX('[77]Feuille de Calcul'!$L$38:$AU$38,MATCH('Cash@Risk'!AZ$31,'[77]Feuille de Calcul'!$L$34:$AU$34,0)))*$D53*$G$23</f>
        <v>0</v>
      </c>
      <c r="BA53" s="1577">
        <f>IF(ISNA(INDEX('[77]Feuille de Calcul'!$L$38:$AU$38,MATCH('Cash@Risk'!BA$31,'[77]Feuille de Calcul'!$L$34:$AU$34,0))),0,INDEX('[77]Feuille de Calcul'!$L$38:$AU$38,MATCH('Cash@Risk'!BA$31,'[77]Feuille de Calcul'!$L$34:$AU$34,0)))*$D53*$G$23</f>
        <v>0</v>
      </c>
      <c r="BB53" s="1577">
        <f>IF(ISNA(INDEX('[77]Feuille de Calcul'!$L$38:$AU$38,MATCH('Cash@Risk'!BB$31,'[77]Feuille de Calcul'!$L$34:$AU$34,0))),0,INDEX('[77]Feuille de Calcul'!$L$38:$AU$38,MATCH('Cash@Risk'!BB$31,'[77]Feuille de Calcul'!$L$34:$AU$34,0)))*$D53*$G$23</f>
        <v>0</v>
      </c>
      <c r="BC53" s="1577">
        <f>IF(ISNA(INDEX('[77]Feuille de Calcul'!$L$38:$AU$38,MATCH('Cash@Risk'!BC$31,'[77]Feuille de Calcul'!$L$34:$AU$34,0))),0,INDEX('[77]Feuille de Calcul'!$L$38:$AU$38,MATCH('Cash@Risk'!BC$31,'[77]Feuille de Calcul'!$L$34:$AU$34,0)))*$D53*$G$23</f>
        <v>0</v>
      </c>
      <c r="BD53" s="1577">
        <f>IF(ISNA(INDEX('[77]Feuille de Calcul'!$L$38:$AU$38,MATCH('Cash@Risk'!BD$31,'[77]Feuille de Calcul'!$L$34:$AU$34,0))),0,INDEX('[77]Feuille de Calcul'!$L$38:$AU$38,MATCH('Cash@Risk'!BD$31,'[77]Feuille de Calcul'!$L$34:$AU$34,0)))*$D53*$G$23</f>
        <v>0</v>
      </c>
      <c r="BE53" s="1577">
        <f>IF(ISNA(INDEX('[77]Feuille de Calcul'!$L$38:$AU$38,MATCH('Cash@Risk'!BE$31,'[77]Feuille de Calcul'!$L$34:$AU$34,0))),0,INDEX('[77]Feuille de Calcul'!$L$38:$AU$38,MATCH('Cash@Risk'!BE$31,'[77]Feuille de Calcul'!$L$34:$AU$34,0)))*$D53*$G$23</f>
        <v>0</v>
      </c>
      <c r="BF53" s="1577">
        <f>IF(ISNA(INDEX('[77]Feuille de Calcul'!$L$38:$AU$38,MATCH('Cash@Risk'!BF$31,'[77]Feuille de Calcul'!$L$34:$AU$34,0))),0,INDEX('[77]Feuille de Calcul'!$L$38:$AU$38,MATCH('Cash@Risk'!BF$31,'[77]Feuille de Calcul'!$L$34:$AU$34,0)))*$D53*$G$23</f>
        <v>0</v>
      </c>
      <c r="BG53" s="1577">
        <f>IF(ISNA(INDEX('[77]Feuille de Calcul'!$L$38:$AU$38,MATCH('Cash@Risk'!BG$31,'[77]Feuille de Calcul'!$L$34:$AU$34,0))),0,INDEX('[77]Feuille de Calcul'!$L$38:$AU$38,MATCH('Cash@Risk'!BG$31,'[77]Feuille de Calcul'!$L$34:$AU$34,0)))*$D53*$G$23</f>
        <v>0</v>
      </c>
      <c r="BH53" s="1577">
        <f>IF(ISNA(INDEX('[77]Feuille de Calcul'!$L$38:$AU$38,MATCH('Cash@Risk'!BH$31,'[77]Feuille de Calcul'!$L$34:$AU$34,0))),0,INDEX('[77]Feuille de Calcul'!$L$38:$AU$38,MATCH('Cash@Risk'!BH$31,'[77]Feuille de Calcul'!$L$34:$AU$34,0)))*$D53*$G$23</f>
        <v>0</v>
      </c>
      <c r="BI53" s="1577">
        <f>IF(ISNA(INDEX('[77]Feuille de Calcul'!$L$38:$AU$38,MATCH('Cash@Risk'!BI$31,'[77]Feuille de Calcul'!$L$34:$AU$34,0))),0,INDEX('[77]Feuille de Calcul'!$L$38:$AU$38,MATCH('Cash@Risk'!BI$31,'[77]Feuille de Calcul'!$L$34:$AU$34,0)))*$D53*$G$23</f>
        <v>0</v>
      </c>
      <c r="BJ53" s="1577">
        <f>IF(ISNA(INDEX('[77]Feuille de Calcul'!$L$38:$AU$38,MATCH('Cash@Risk'!BJ$31,'[77]Feuille de Calcul'!$L$34:$AU$34,0))),0,INDEX('[77]Feuille de Calcul'!$L$38:$AU$38,MATCH('Cash@Risk'!BJ$31,'[77]Feuille de Calcul'!$L$34:$AU$34,0)))*$D53*$G$23</f>
        <v>0</v>
      </c>
      <c r="BK53" s="1577">
        <f>IF(ISNA(INDEX('[77]Feuille de Calcul'!$L$38:$AU$38,MATCH('Cash@Risk'!BK$31,'[77]Feuille de Calcul'!$L$34:$AU$34,0))),0,INDEX('[77]Feuille de Calcul'!$L$38:$AU$38,MATCH('Cash@Risk'!BK$31,'[77]Feuille de Calcul'!$L$34:$AU$34,0)))*$D53*$G$23</f>
        <v>60</v>
      </c>
      <c r="BL53" s="1577">
        <f>IF(ISNA(INDEX('[77]Feuille de Calcul'!$L$38:$AU$38,MATCH('Cash@Risk'!BL$31,'[77]Feuille de Calcul'!$L$34:$AU$34,0))),0,INDEX('[77]Feuille de Calcul'!$L$38:$AU$38,MATCH('Cash@Risk'!BL$31,'[77]Feuille de Calcul'!$L$34:$AU$34,0)))*$D53*$G$23</f>
        <v>0</v>
      </c>
      <c r="BM53" s="1577">
        <f>IF(ISNA(INDEX('[77]Feuille de Calcul'!$L$38:$AU$38,MATCH('Cash@Risk'!BM$31,'[77]Feuille de Calcul'!$L$34:$AU$34,0))),0,INDEX('[77]Feuille de Calcul'!$L$38:$AU$38,MATCH('Cash@Risk'!BM$31,'[77]Feuille de Calcul'!$L$34:$AU$34,0)))*$D53*$G$23</f>
        <v>0</v>
      </c>
      <c r="BN53" s="1577">
        <f>IF(ISNA(INDEX('[77]Feuille de Calcul'!$L$38:$AU$38,MATCH('Cash@Risk'!BN$31,'[77]Feuille de Calcul'!$L$34:$AU$34,0))),0,INDEX('[77]Feuille de Calcul'!$L$38:$AU$38,MATCH('Cash@Risk'!BN$31,'[77]Feuille de Calcul'!$L$34:$AU$34,0)))*$D53*$G$23</f>
        <v>0</v>
      </c>
      <c r="BO53" s="1577">
        <f>IF(ISNA(INDEX('[77]Feuille de Calcul'!$L$38:$AU$38,MATCH('Cash@Risk'!BO$31,'[77]Feuille de Calcul'!$L$34:$AU$34,0))),0,INDEX('[77]Feuille de Calcul'!$L$38:$AU$38,MATCH('Cash@Risk'!BO$31,'[77]Feuille de Calcul'!$L$34:$AU$34,0)))*$D53*$G$23</f>
        <v>0</v>
      </c>
      <c r="BP53" s="1577">
        <f>IF(ISNA(INDEX('[77]Feuille de Calcul'!$L$38:$AU$38,MATCH('Cash@Risk'!BP$31,'[77]Feuille de Calcul'!$L$34:$AU$34,0))),0,INDEX('[77]Feuille de Calcul'!$L$38:$AU$38,MATCH('Cash@Risk'!BP$31,'[77]Feuille de Calcul'!$L$34:$AU$34,0)))*$D53*$G$23</f>
        <v>0</v>
      </c>
      <c r="BQ53" s="1577">
        <f>IF(ISNA(INDEX('[77]Feuille de Calcul'!$L$38:$AU$38,MATCH('Cash@Risk'!BQ$31,'[77]Feuille de Calcul'!$L$34:$AU$34,0))),0,INDEX('[77]Feuille de Calcul'!$L$38:$AU$38,MATCH('Cash@Risk'!BQ$31,'[77]Feuille de Calcul'!$L$34:$AU$34,0)))*$D53*$G$23</f>
        <v>0</v>
      </c>
      <c r="BR53" s="1577">
        <f>IF(ISNA(INDEX('[77]Feuille de Calcul'!$L$38:$AU$38,MATCH('Cash@Risk'!BR$31,'[77]Feuille de Calcul'!$L$34:$AU$34,0))),0,INDEX('[77]Feuille de Calcul'!$L$38:$AU$38,MATCH('Cash@Risk'!BR$31,'[77]Feuille de Calcul'!$L$34:$AU$34,0)))*$D53*$G$23</f>
        <v>0</v>
      </c>
      <c r="BS53" s="1577">
        <f>IF(ISNA(INDEX('[77]Feuille de Calcul'!$L$38:$AU$38,MATCH('Cash@Risk'!BS$31,'[77]Feuille de Calcul'!$L$34:$AU$34,0))),0,INDEX('[77]Feuille de Calcul'!$L$38:$AU$38,MATCH('Cash@Risk'!BS$31,'[77]Feuille de Calcul'!$L$34:$AU$34,0)))*$D53*$G$23</f>
        <v>0</v>
      </c>
      <c r="BT53" s="1577">
        <f>IF(ISNA(INDEX('[77]Feuille de Calcul'!$L$38:$AU$38,MATCH('Cash@Risk'!BT$31,'[77]Feuille de Calcul'!$L$34:$AU$34,0))),0,INDEX('[77]Feuille de Calcul'!$L$38:$AU$38,MATCH('Cash@Risk'!BT$31,'[77]Feuille de Calcul'!$L$34:$AU$34,0)))*$D53*$G$23</f>
        <v>0</v>
      </c>
      <c r="BU53" s="1577">
        <f>IF(ISNA(INDEX('[77]Feuille de Calcul'!$L$38:$AU$38,MATCH('Cash@Risk'!BU$31,'[77]Feuille de Calcul'!$L$34:$AU$34,0))),0,INDEX('[77]Feuille de Calcul'!$L$38:$AU$38,MATCH('Cash@Risk'!BU$31,'[77]Feuille de Calcul'!$L$34:$AU$34,0)))*$D53*$G$23</f>
        <v>0</v>
      </c>
      <c r="BV53" s="1577">
        <f>IF(ISNA(INDEX('[77]Feuille de Calcul'!$L$38:$AU$38,MATCH('Cash@Risk'!BV$31,'[77]Feuille de Calcul'!$L$34:$AU$34,0))),0,INDEX('[77]Feuille de Calcul'!$L$38:$AU$38,MATCH('Cash@Risk'!BV$31,'[77]Feuille de Calcul'!$L$34:$AU$34,0)))*$D53*$G$23</f>
        <v>0</v>
      </c>
      <c r="BW53" s="1577">
        <f>IF(ISNA(INDEX('[77]Feuille de Calcul'!$L$38:$AU$38,MATCH('Cash@Risk'!BW$31,'[77]Feuille de Calcul'!$L$34:$AU$34,0))),0,INDEX('[77]Feuille de Calcul'!$L$38:$AU$38,MATCH('Cash@Risk'!BW$31,'[77]Feuille de Calcul'!$L$34:$AU$34,0)))*$D53*$G$23</f>
        <v>0</v>
      </c>
      <c r="BX53" s="1577">
        <f>IF(ISNA(INDEX('[77]Feuille de Calcul'!$L$38:$AU$38,MATCH('Cash@Risk'!BX$31,'[77]Feuille de Calcul'!$L$34:$AU$34,0))),0,INDEX('[77]Feuille de Calcul'!$L$38:$AU$38,MATCH('Cash@Risk'!BX$31,'[77]Feuille de Calcul'!$L$34:$AU$34,0)))*$D53*$G$23</f>
        <v>0</v>
      </c>
      <c r="BY53" s="1577">
        <f>IF(ISNA(INDEX('[77]Feuille de Calcul'!$L$38:$AU$38,MATCH('Cash@Risk'!BY$31,'[77]Feuille de Calcul'!$L$34:$AU$34,0))),0,INDEX('[77]Feuille de Calcul'!$L$38:$AU$38,MATCH('Cash@Risk'!BY$31,'[77]Feuille de Calcul'!$L$34:$AU$34,0)))*$D53*$G$23</f>
        <v>0</v>
      </c>
      <c r="BZ53" s="1577">
        <f>IF(ISNA(INDEX('[77]Feuille de Calcul'!$L$38:$AU$38,MATCH('Cash@Risk'!BZ$31,'[77]Feuille de Calcul'!$L$34:$AU$34,0))),0,INDEX('[77]Feuille de Calcul'!$L$38:$AU$38,MATCH('Cash@Risk'!BZ$31,'[77]Feuille de Calcul'!$L$34:$AU$34,0)))*$D53*$G$23</f>
        <v>0</v>
      </c>
      <c r="CA53" s="1577">
        <f>IF(ISNA(INDEX('[77]Feuille de Calcul'!$L$38:$AU$38,MATCH('Cash@Risk'!CA$31,'[77]Feuille de Calcul'!$L$34:$AU$34,0))),0,INDEX('[77]Feuille de Calcul'!$L$38:$AU$38,MATCH('Cash@Risk'!CA$31,'[77]Feuille de Calcul'!$L$34:$AU$34,0)))*$D53*$G$23</f>
        <v>0</v>
      </c>
      <c r="CB53" s="1577">
        <f>IF(ISNA(INDEX('[77]Feuille de Calcul'!$L$38:$AU$38,MATCH('Cash@Risk'!CB$31,'[77]Feuille de Calcul'!$L$34:$AU$34,0))),0,INDEX('[77]Feuille de Calcul'!$L$38:$AU$38,MATCH('Cash@Risk'!CB$31,'[77]Feuille de Calcul'!$L$34:$AU$34,0)))*$D53*$G$23</f>
        <v>0</v>
      </c>
      <c r="CC53" s="1577">
        <f>IF(ISNA(INDEX('[77]Feuille de Calcul'!$L$38:$AU$38,MATCH('Cash@Risk'!CC$31,'[77]Feuille de Calcul'!$L$34:$AU$34,0))),0,INDEX('[77]Feuille de Calcul'!$L$38:$AU$38,MATCH('Cash@Risk'!CC$31,'[77]Feuille de Calcul'!$L$34:$AU$34,0)))*$D53*$G$23</f>
        <v>0</v>
      </c>
      <c r="CD53" s="1577">
        <f>IF(ISNA(INDEX('[77]Feuille de Calcul'!$L$38:$AU$38,MATCH('Cash@Risk'!CD$31,'[77]Feuille de Calcul'!$L$34:$AU$34,0))),0,INDEX('[77]Feuille de Calcul'!$L$38:$AU$38,MATCH('Cash@Risk'!CD$31,'[77]Feuille de Calcul'!$L$34:$AU$34,0)))*$D53*$G$23</f>
        <v>0</v>
      </c>
      <c r="CE53" s="1577">
        <f>IF(ISNA(INDEX('[77]Feuille de Calcul'!$L$38:$AU$38,MATCH('Cash@Risk'!CE$31,'[77]Feuille de Calcul'!$L$34:$AU$34,0))),0,INDEX('[77]Feuille de Calcul'!$L$38:$AU$38,MATCH('Cash@Risk'!CE$31,'[77]Feuille de Calcul'!$L$34:$AU$34,0)))*$D53*$G$23</f>
        <v>0</v>
      </c>
      <c r="CF53" s="1577">
        <f>IF(ISNA(INDEX('[77]Feuille de Calcul'!$L$38:$AU$38,MATCH('Cash@Risk'!CF$31,'[77]Feuille de Calcul'!$L$34:$AU$34,0))),0,INDEX('[77]Feuille de Calcul'!$L$38:$AU$38,MATCH('Cash@Risk'!CF$31,'[77]Feuille de Calcul'!$L$34:$AU$34,0)))*$D53*$G$23</f>
        <v>0</v>
      </c>
      <c r="CG53" s="1577">
        <f>IF(ISNA(INDEX('[77]Feuille de Calcul'!$L$38:$AU$38,MATCH('Cash@Risk'!CG$31,'[77]Feuille de Calcul'!$L$34:$AU$34,0))),0,INDEX('[77]Feuille de Calcul'!$L$38:$AU$38,MATCH('Cash@Risk'!CG$31,'[77]Feuille de Calcul'!$L$34:$AU$34,0)))*$D53*$G$23</f>
        <v>0</v>
      </c>
      <c r="CH53" s="1577">
        <f>IF(ISNA(INDEX('[77]Feuille de Calcul'!$L$38:$AU$38,MATCH('Cash@Risk'!CH$31,'[77]Feuille de Calcul'!$L$34:$AU$34,0))),0,INDEX('[77]Feuille de Calcul'!$L$38:$AU$38,MATCH('Cash@Risk'!CH$31,'[77]Feuille de Calcul'!$L$34:$AU$34,0)))*$D53*$G$23</f>
        <v>0</v>
      </c>
      <c r="CI53" s="1577">
        <f>IF(ISNA(INDEX('[77]Feuille de Calcul'!$L$38:$AU$38,MATCH('Cash@Risk'!CI$31,'[77]Feuille de Calcul'!$L$34:$AU$34,0))),0,INDEX('[77]Feuille de Calcul'!$L$38:$AU$38,MATCH('Cash@Risk'!CI$31,'[77]Feuille de Calcul'!$L$34:$AU$34,0)))*$D53*$G$23</f>
        <v>0</v>
      </c>
      <c r="CJ53" s="1577">
        <f>IF(ISNA(INDEX('[77]Feuille de Calcul'!$L$38:$AU$38,MATCH('Cash@Risk'!CJ$31,'[77]Feuille de Calcul'!$L$34:$AU$34,0))),0,INDEX('[77]Feuille de Calcul'!$L$38:$AU$38,MATCH('Cash@Risk'!CJ$31,'[77]Feuille de Calcul'!$L$34:$AU$34,0)))*$D53*$G$23</f>
        <v>0</v>
      </c>
      <c r="CK53" s="1577">
        <f>IF(ISNA(INDEX('[77]Feuille de Calcul'!$L$38:$AU$38,MATCH('Cash@Risk'!CK$31,'[77]Feuille de Calcul'!$L$34:$AU$34,0))),0,INDEX('[77]Feuille de Calcul'!$L$38:$AU$38,MATCH('Cash@Risk'!CK$31,'[77]Feuille de Calcul'!$L$34:$AU$34,0)))*$D53*$G$23</f>
        <v>0</v>
      </c>
      <c r="CL53" s="1577">
        <f>IF(ISNA(INDEX('[77]Feuille de Calcul'!$L$38:$AU$38,MATCH('Cash@Risk'!CL$31,'[77]Feuille de Calcul'!$L$34:$AU$34,0))),0,INDEX('[77]Feuille de Calcul'!$L$38:$AU$38,MATCH('Cash@Risk'!CL$31,'[77]Feuille de Calcul'!$L$34:$AU$34,0)))*$D53*$G$23</f>
        <v>0</v>
      </c>
      <c r="CM53" s="1577">
        <f>IF(ISNA(INDEX('[77]Feuille de Calcul'!$L$38:$AU$38,MATCH('Cash@Risk'!CM$31,'[77]Feuille de Calcul'!$L$34:$AU$34,0))),0,INDEX('[77]Feuille de Calcul'!$L$38:$AU$38,MATCH('Cash@Risk'!CM$31,'[77]Feuille de Calcul'!$L$34:$AU$34,0)))*$D53*$G$23</f>
        <v>0</v>
      </c>
      <c r="CN53" s="1577">
        <f>IF(ISNA(INDEX('[77]Feuille de Calcul'!$L$38:$AU$38,MATCH('Cash@Risk'!CN$31,'[77]Feuille de Calcul'!$L$34:$AU$34,0))),0,INDEX('[77]Feuille de Calcul'!$L$38:$AU$38,MATCH('Cash@Risk'!CN$31,'[77]Feuille de Calcul'!$L$34:$AU$34,0)))*$D53*$G$23</f>
        <v>0</v>
      </c>
      <c r="CO53" s="1577">
        <f>IF(ISNA(INDEX('[77]Feuille de Calcul'!$L$38:$AU$38,MATCH('Cash@Risk'!CO$31,'[77]Feuille de Calcul'!$L$34:$AU$34,0))),0,INDEX('[77]Feuille de Calcul'!$L$38:$AU$38,MATCH('Cash@Risk'!CO$31,'[77]Feuille de Calcul'!$L$34:$AU$34,0)))*$D53*$G$23</f>
        <v>0</v>
      </c>
      <c r="CP53" s="1577">
        <f>IF(ISNA(INDEX('[77]Feuille de Calcul'!$L$38:$AU$38,MATCH('Cash@Risk'!CP$31,'[77]Feuille de Calcul'!$L$34:$AU$34,0))),0,INDEX('[77]Feuille de Calcul'!$L$38:$AU$38,MATCH('Cash@Risk'!CP$31,'[77]Feuille de Calcul'!$L$34:$AU$34,0)))*$D53*$G$23</f>
        <v>0</v>
      </c>
      <c r="CQ53" s="1577">
        <f>IF(ISNA(INDEX('[77]Feuille de Calcul'!$L$38:$AU$38,MATCH('Cash@Risk'!CQ$31,'[77]Feuille de Calcul'!$L$34:$AU$34,0))),0,INDEX('[77]Feuille de Calcul'!$L$38:$AU$38,MATCH('Cash@Risk'!CQ$31,'[77]Feuille de Calcul'!$L$34:$AU$34,0)))*$D53*$G$23</f>
        <v>0</v>
      </c>
      <c r="CR53" s="1577">
        <f>IF(ISNA(INDEX('[77]Feuille de Calcul'!$L$38:$AU$38,MATCH('Cash@Risk'!CR$31,'[77]Feuille de Calcul'!$L$34:$AU$34,0))),0,INDEX('[77]Feuille de Calcul'!$L$38:$AU$38,MATCH('Cash@Risk'!CR$31,'[77]Feuille de Calcul'!$L$34:$AU$34,0)))*$D53*$G$23</f>
        <v>0</v>
      </c>
      <c r="CS53" s="1577">
        <f>IF(ISNA(INDEX('[77]Feuille de Calcul'!$L$38:$AU$38,MATCH('Cash@Risk'!CS$31,'[77]Feuille de Calcul'!$L$34:$AU$34,0))),0,INDEX('[77]Feuille de Calcul'!$L$38:$AU$38,MATCH('Cash@Risk'!CS$31,'[77]Feuille de Calcul'!$L$34:$AU$34,0)))*$D53*$G$23</f>
        <v>0</v>
      </c>
      <c r="CT53" s="1577">
        <f>IF(ISNA(INDEX('[77]Feuille de Calcul'!$L$38:$AU$38,MATCH('Cash@Risk'!CT$31,'[77]Feuille de Calcul'!$L$34:$AU$34,0))),0,INDEX('[77]Feuille de Calcul'!$L$38:$AU$38,MATCH('Cash@Risk'!CT$31,'[77]Feuille de Calcul'!$L$34:$AU$34,0)))*$D53*$G$23</f>
        <v>0</v>
      </c>
      <c r="CU53" s="1577">
        <f>IF(ISNA(INDEX('[77]Feuille de Calcul'!$L$38:$AU$38,MATCH('Cash@Risk'!CU$31,'[77]Feuille de Calcul'!$L$34:$AU$34,0))),0,INDEX('[77]Feuille de Calcul'!$L$38:$AU$38,MATCH('Cash@Risk'!CU$31,'[77]Feuille de Calcul'!$L$34:$AU$34,0)))*$D53*$G$23</f>
        <v>0</v>
      </c>
      <c r="CV53" s="1577">
        <f>IF(ISNA(INDEX('[77]Feuille de Calcul'!$L$38:$AU$38,MATCH('Cash@Risk'!CV$31,'[77]Feuille de Calcul'!$L$34:$AU$34,0))),0,INDEX('[77]Feuille de Calcul'!$L$38:$AU$38,MATCH('Cash@Risk'!CV$31,'[77]Feuille de Calcul'!$L$34:$AU$34,0)))*$D53*$G$23</f>
        <v>0</v>
      </c>
      <c r="CW53" s="1577">
        <f>IF(ISNA(INDEX('[77]Feuille de Calcul'!$L$38:$AU$38,MATCH('Cash@Risk'!CW$31,'[77]Feuille de Calcul'!$L$34:$AU$34,0))),0,INDEX('[77]Feuille de Calcul'!$L$38:$AU$38,MATCH('Cash@Risk'!CW$31,'[77]Feuille de Calcul'!$L$34:$AU$34,0)))*$D53*$G$23</f>
        <v>0</v>
      </c>
      <c r="CX53" s="1577">
        <f>IF(ISNA(INDEX('[77]Feuille de Calcul'!$L$38:$AU$38,MATCH('Cash@Risk'!CX$31,'[77]Feuille de Calcul'!$L$34:$AU$34,0))),0,INDEX('[77]Feuille de Calcul'!$L$38:$AU$38,MATCH('Cash@Risk'!CX$31,'[77]Feuille de Calcul'!$L$34:$AU$34,0)))*$D53*$G$23</f>
        <v>0</v>
      </c>
      <c r="CY53" s="1577">
        <f>IF(ISNA(INDEX('[77]Feuille de Calcul'!$L$38:$AU$38,MATCH('Cash@Risk'!CY$31,'[77]Feuille de Calcul'!$L$34:$AU$34,0))),0,INDEX('[77]Feuille de Calcul'!$L$38:$AU$38,MATCH('Cash@Risk'!CY$31,'[77]Feuille de Calcul'!$L$34:$AU$34,0)))*$D53*$G$23</f>
        <v>0</v>
      </c>
      <c r="CZ53" s="1577">
        <f>IF(ISNA(INDEX('[77]Feuille de Calcul'!$L$38:$AU$38,MATCH('Cash@Risk'!CZ$31,'[77]Feuille de Calcul'!$L$34:$AU$34,0))),0,INDEX('[77]Feuille de Calcul'!$L$38:$AU$38,MATCH('Cash@Risk'!CZ$31,'[77]Feuille de Calcul'!$L$34:$AU$34,0)))*$D53*$G$23</f>
        <v>0</v>
      </c>
      <c r="DA53" s="1577">
        <f>IF(ISNA(INDEX('[77]Feuille de Calcul'!$L$38:$AU$38,MATCH('Cash@Risk'!DA$31,'[77]Feuille de Calcul'!$L$34:$AU$34,0))),0,INDEX('[77]Feuille de Calcul'!$L$38:$AU$38,MATCH('Cash@Risk'!DA$31,'[77]Feuille de Calcul'!$L$34:$AU$34,0)))*$D53*$G$23</f>
        <v>0</v>
      </c>
      <c r="DB53" s="1577">
        <f>IF(ISNA(INDEX('[77]Feuille de Calcul'!$L$38:$AU$38,MATCH('Cash@Risk'!DB$31,'[77]Feuille de Calcul'!$L$34:$AU$34,0))),0,INDEX('[77]Feuille de Calcul'!$L$38:$AU$38,MATCH('Cash@Risk'!DB$31,'[77]Feuille de Calcul'!$L$34:$AU$34,0)))*$D53*$G$23</f>
        <v>0</v>
      </c>
      <c r="DC53" s="1577">
        <f>IF(ISNA(INDEX('[77]Feuille de Calcul'!$L$38:$AU$38,MATCH('Cash@Risk'!DC$31,'[77]Feuille de Calcul'!$L$34:$AU$34,0))),0,INDEX('[77]Feuille de Calcul'!$L$38:$AU$38,MATCH('Cash@Risk'!DC$31,'[77]Feuille de Calcul'!$L$34:$AU$34,0)))*$D53*$G$23</f>
        <v>0</v>
      </c>
      <c r="DD53" s="1577">
        <f>IF(ISNA(INDEX('[77]Feuille de Calcul'!$L$38:$AU$38,MATCH('Cash@Risk'!DD$31,'[77]Feuille de Calcul'!$L$34:$AU$34,0))),0,INDEX('[77]Feuille de Calcul'!$L$38:$AU$38,MATCH('Cash@Risk'!DD$31,'[77]Feuille de Calcul'!$L$34:$AU$34,0)))*$D53*$G$23</f>
        <v>0</v>
      </c>
      <c r="DE53" s="1577">
        <f>IF(ISNA(INDEX('[77]Feuille de Calcul'!$L$38:$AU$38,MATCH('Cash@Risk'!DE$31,'[77]Feuille de Calcul'!$L$34:$AU$34,0))),0,INDEX('[77]Feuille de Calcul'!$L$38:$AU$38,MATCH('Cash@Risk'!DE$31,'[77]Feuille de Calcul'!$L$34:$AU$34,0)))*$D53*$G$23</f>
        <v>0</v>
      </c>
      <c r="DF53" s="1577">
        <f>IF(ISNA(INDEX('[77]Feuille de Calcul'!$L$38:$AU$38,MATCH('Cash@Risk'!DF$31,'[77]Feuille de Calcul'!$L$34:$AU$34,0))),0,INDEX('[77]Feuille de Calcul'!$L$38:$AU$38,MATCH('Cash@Risk'!DF$31,'[77]Feuille de Calcul'!$L$34:$AU$34,0)))*$D53*$G$23</f>
        <v>0</v>
      </c>
      <c r="DG53" s="1577">
        <f>IF(ISNA(INDEX('[77]Feuille de Calcul'!$L$38:$AU$38,MATCH('Cash@Risk'!DG$31,'[77]Feuille de Calcul'!$L$34:$AU$34,0))),0,INDEX('[77]Feuille de Calcul'!$L$38:$AU$38,MATCH('Cash@Risk'!DG$31,'[77]Feuille de Calcul'!$L$34:$AU$34,0)))*$D53*$G$23</f>
        <v>0</v>
      </c>
      <c r="DH53" s="1577">
        <f>IF(ISNA(INDEX('[77]Feuille de Calcul'!$L$38:$AU$38,MATCH('Cash@Risk'!DH$31,'[77]Feuille de Calcul'!$L$34:$AU$34,0))),0,INDEX('[77]Feuille de Calcul'!$L$38:$AU$38,MATCH('Cash@Risk'!DH$31,'[77]Feuille de Calcul'!$L$34:$AU$34,0)))*$D53*$G$23</f>
        <v>0</v>
      </c>
      <c r="DI53" s="1577">
        <f>IF(ISNA(INDEX('[77]Feuille de Calcul'!$L$38:$AU$38,MATCH('Cash@Risk'!DI$31,'[77]Feuille de Calcul'!$L$34:$AU$34,0))),0,INDEX('[77]Feuille de Calcul'!$L$38:$AU$38,MATCH('Cash@Risk'!DI$31,'[77]Feuille de Calcul'!$L$34:$AU$34,0)))*$D53*$G$23</f>
        <v>0</v>
      </c>
      <c r="DJ53" s="1577">
        <f>IF(ISNA(INDEX('[77]Feuille de Calcul'!$L$38:$AU$38,MATCH('Cash@Risk'!DJ$31,'[77]Feuille de Calcul'!$L$34:$AU$34,0))),0,INDEX('[77]Feuille de Calcul'!$L$38:$AU$38,MATCH('Cash@Risk'!DJ$31,'[77]Feuille de Calcul'!$L$34:$AU$34,0)))*$D53*$G$23</f>
        <v>0</v>
      </c>
      <c r="DK53" s="1577">
        <f>IF(ISNA(INDEX('[77]Feuille de Calcul'!$L$38:$AU$38,MATCH('Cash@Risk'!DK$31,'[77]Feuille de Calcul'!$L$34:$AU$34,0))),0,INDEX('[77]Feuille de Calcul'!$L$38:$AU$38,MATCH('Cash@Risk'!DK$31,'[77]Feuille de Calcul'!$L$34:$AU$34,0)))*$D53*$G$23</f>
        <v>0</v>
      </c>
      <c r="DL53" s="1577">
        <f>IF(ISNA(INDEX('[77]Feuille de Calcul'!$L$38:$AU$38,MATCH('Cash@Risk'!DL$31,'[77]Feuille de Calcul'!$L$34:$AU$34,0))),0,INDEX('[77]Feuille de Calcul'!$L$38:$AU$38,MATCH('Cash@Risk'!DL$31,'[77]Feuille de Calcul'!$L$34:$AU$34,0)))*$D53*$G$23</f>
        <v>0</v>
      </c>
      <c r="DM53" s="1577">
        <f>IF(ISNA(INDEX('[77]Feuille de Calcul'!$L$38:$AU$38,MATCH('Cash@Risk'!DM$31,'[77]Feuille de Calcul'!$L$34:$AU$34,0))),0,INDEX('[77]Feuille de Calcul'!$L$38:$AU$38,MATCH('Cash@Risk'!DM$31,'[77]Feuille de Calcul'!$L$34:$AU$34,0)))*$D53*$G$23</f>
        <v>0</v>
      </c>
      <c r="DN53" s="1535"/>
      <c r="DO53" s="1535"/>
      <c r="DP53" s="1535"/>
      <c r="DQ53" s="1535"/>
      <c r="DR53" s="1535"/>
      <c r="DS53" s="1535"/>
      <c r="DT53" s="1535"/>
      <c r="DU53" s="1535"/>
      <c r="DV53" s="1535"/>
      <c r="DW53" s="1535"/>
      <c r="DX53" s="1535"/>
      <c r="DY53" s="1535"/>
      <c r="DZ53" s="1535"/>
      <c r="EA53" s="1535"/>
      <c r="EB53" s="1535"/>
      <c r="EC53" s="1535"/>
      <c r="ED53" s="1535"/>
      <c r="EE53" s="1535"/>
      <c r="EF53" s="1535"/>
      <c r="EG53" s="1535"/>
      <c r="EH53" s="1535"/>
      <c r="EI53" s="1535"/>
      <c r="EJ53" s="1535"/>
      <c r="EK53" s="1535"/>
      <c r="EL53" s="1535"/>
      <c r="EM53" s="1535"/>
      <c r="EN53" s="1535"/>
      <c r="EO53" s="1535"/>
      <c r="EP53" s="1535"/>
      <c r="EQ53" s="1535"/>
      <c r="ER53" s="1535"/>
      <c r="ES53" s="1535"/>
      <c r="ET53" s="1535"/>
      <c r="EU53" s="1535"/>
      <c r="EV53" s="1535"/>
      <c r="EW53" s="1535"/>
      <c r="EX53" s="1535"/>
      <c r="EY53" s="1535"/>
      <c r="EZ53" s="1535"/>
      <c r="FA53" s="1535"/>
      <c r="FB53" s="1535"/>
      <c r="FC53" s="1535"/>
      <c r="FD53" s="1535"/>
      <c r="FE53" s="1535"/>
      <c r="FF53" s="1535"/>
      <c r="FG53" s="1535"/>
      <c r="FH53" s="1535"/>
      <c r="FI53" s="1535"/>
      <c r="FJ53" s="1535"/>
      <c r="FK53" s="1535"/>
      <c r="FL53" s="1535"/>
      <c r="FM53" s="1535"/>
      <c r="FN53" s="1535"/>
      <c r="FO53" s="1535"/>
      <c r="FP53" s="1535"/>
      <c r="FQ53" s="1535"/>
      <c r="FR53" s="1535"/>
      <c r="FS53" s="1535"/>
      <c r="FT53" s="1535"/>
      <c r="FU53" s="1535"/>
      <c r="FV53" s="1535"/>
      <c r="FW53" s="1535"/>
      <c r="FX53" s="1535"/>
      <c r="FY53" s="1535"/>
      <c r="FZ53" s="1535"/>
      <c r="GA53" s="1535"/>
      <c r="GB53" s="1535"/>
      <c r="GC53" s="1535"/>
      <c r="GD53" s="1535"/>
      <c r="GE53" s="1535"/>
      <c r="GF53" s="1535"/>
      <c r="GG53" s="1535"/>
      <c r="GH53" s="1535"/>
      <c r="GI53" s="1535"/>
      <c r="GJ53" s="1535"/>
      <c r="GK53" s="1535"/>
      <c r="GL53" s="1535"/>
      <c r="GM53" s="1535"/>
      <c r="GN53" s="1535"/>
      <c r="GO53" s="1535"/>
      <c r="GP53" s="1535"/>
      <c r="GQ53" s="1535"/>
      <c r="GR53" s="1535"/>
      <c r="GS53" s="1535"/>
    </row>
    <row r="54" spans="1:201" outlineLevel="2">
      <c r="A54" s="1580" t="s">
        <v>1331</v>
      </c>
      <c r="B54" s="1567"/>
      <c r="C54" s="1580" t="s">
        <v>1332</v>
      </c>
      <c r="D54" s="1538"/>
      <c r="E54" s="1560">
        <v>0</v>
      </c>
      <c r="F54" s="1504" t="s">
        <v>1308</v>
      </c>
      <c r="G54" s="1504" t="s">
        <v>1309</v>
      </c>
      <c r="H54" s="1568"/>
      <c r="I54" s="1536">
        <f>SUM(J54:GS54)</f>
        <v>0</v>
      </c>
      <c r="J54" s="1577"/>
      <c r="K54" s="1535"/>
      <c r="L54" s="1535"/>
      <c r="M54" s="1535"/>
      <c r="N54" s="1535"/>
      <c r="O54" s="1535"/>
      <c r="P54" s="1535"/>
      <c r="Q54" s="1535"/>
      <c r="R54" s="1535"/>
      <c r="S54" s="1535"/>
      <c r="T54" s="1535"/>
      <c r="U54" s="1535"/>
      <c r="V54" s="1535"/>
      <c r="W54" s="1535"/>
      <c r="X54" s="1535"/>
      <c r="Y54" s="1535"/>
      <c r="Z54" s="1535"/>
      <c r="AA54" s="1535"/>
      <c r="AB54" s="1535"/>
      <c r="AC54" s="1535"/>
      <c r="AD54" s="1535"/>
      <c r="AE54" s="1535"/>
      <c r="AF54" s="1535"/>
      <c r="AG54" s="1535"/>
      <c r="AH54" s="1535"/>
      <c r="AI54" s="1535"/>
      <c r="AJ54" s="1535"/>
      <c r="AK54" s="1535"/>
      <c r="AL54" s="1535"/>
      <c r="AM54" s="1535"/>
      <c r="AN54" s="1535"/>
      <c r="AO54" s="1535"/>
      <c r="AP54" s="1535"/>
      <c r="AQ54" s="1535"/>
      <c r="AR54" s="1535"/>
      <c r="AS54" s="1535"/>
      <c r="AT54" s="1535"/>
      <c r="AU54" s="1535"/>
      <c r="AV54" s="1535"/>
      <c r="AW54" s="1535"/>
      <c r="AX54" s="1535"/>
      <c r="AY54" s="1535"/>
      <c r="AZ54" s="1535"/>
      <c r="BA54" s="1535"/>
      <c r="BB54" s="1535"/>
      <c r="BC54" s="1535"/>
      <c r="BD54" s="1535"/>
      <c r="BE54" s="1535"/>
      <c r="BF54" s="1535"/>
      <c r="BG54" s="1535"/>
      <c r="BH54" s="1535"/>
      <c r="BI54" s="1535"/>
      <c r="BJ54" s="1535"/>
      <c r="BK54" s="1535"/>
      <c r="BL54" s="1535"/>
      <c r="BM54" s="1535"/>
      <c r="BN54" s="1535"/>
      <c r="BO54" s="1535"/>
      <c r="BP54" s="1535"/>
      <c r="BQ54" s="1535"/>
      <c r="BR54" s="1535"/>
      <c r="BS54" s="1535"/>
      <c r="BT54" s="1535"/>
      <c r="BU54" s="1535"/>
      <c r="BV54" s="1535"/>
      <c r="BW54" s="1535"/>
      <c r="BX54" s="1535"/>
      <c r="BY54" s="1535"/>
      <c r="BZ54" s="1535"/>
      <c r="CA54" s="1535"/>
      <c r="CB54" s="1535"/>
      <c r="CC54" s="1535"/>
      <c r="CD54" s="1535"/>
      <c r="CE54" s="1535"/>
      <c r="CF54" s="1535"/>
      <c r="CG54" s="1535"/>
      <c r="CH54" s="1535"/>
      <c r="CI54" s="1535"/>
      <c r="CJ54" s="1535"/>
      <c r="CK54" s="1535"/>
      <c r="CL54" s="1535"/>
      <c r="CM54" s="1535"/>
      <c r="CN54" s="1535"/>
      <c r="CO54" s="1535"/>
      <c r="CP54" s="1535"/>
      <c r="CQ54" s="1535"/>
      <c r="CR54" s="1535"/>
      <c r="CS54" s="1535"/>
      <c r="CT54" s="1535"/>
      <c r="CU54" s="1535"/>
      <c r="CV54" s="1535"/>
      <c r="CW54" s="1535"/>
      <c r="CX54" s="1535"/>
      <c r="CY54" s="1535"/>
      <c r="CZ54" s="1535"/>
      <c r="DA54" s="1535"/>
      <c r="DB54" s="1535"/>
      <c r="DC54" s="1535"/>
      <c r="DD54" s="1535"/>
      <c r="DE54" s="1535"/>
      <c r="DF54" s="1535"/>
      <c r="DG54" s="1535"/>
      <c r="DH54" s="1535"/>
      <c r="DI54" s="1535"/>
      <c r="DJ54" s="1535"/>
      <c r="DK54" s="1535"/>
      <c r="DL54" s="1535"/>
      <c r="DM54" s="1535"/>
      <c r="DN54" s="1535"/>
      <c r="DO54" s="1535"/>
      <c r="DP54" s="1535"/>
      <c r="DQ54" s="1535"/>
      <c r="DR54" s="1535"/>
      <c r="DS54" s="1535"/>
      <c r="DT54" s="1535"/>
      <c r="DU54" s="1535"/>
      <c r="DV54" s="1535"/>
      <c r="DW54" s="1535"/>
      <c r="DX54" s="1535"/>
      <c r="DY54" s="1535"/>
      <c r="DZ54" s="1535"/>
      <c r="EA54" s="1535"/>
      <c r="EB54" s="1535"/>
      <c r="EC54" s="1535"/>
      <c r="ED54" s="1535"/>
      <c r="EE54" s="1535"/>
      <c r="EF54" s="1535"/>
      <c r="EG54" s="1535"/>
      <c r="EH54" s="1535"/>
      <c r="EI54" s="1535"/>
      <c r="EJ54" s="1535"/>
      <c r="EK54" s="1535"/>
      <c r="EL54" s="1535"/>
      <c r="EM54" s="1535"/>
      <c r="EN54" s="1535"/>
      <c r="EO54" s="1535"/>
      <c r="EP54" s="1535"/>
      <c r="EQ54" s="1535"/>
      <c r="ER54" s="1535"/>
      <c r="ES54" s="1535"/>
      <c r="ET54" s="1535"/>
      <c r="EU54" s="1535"/>
      <c r="EV54" s="1535"/>
      <c r="EW54" s="1535"/>
      <c r="EX54" s="1535"/>
      <c r="EY54" s="1535"/>
      <c r="EZ54" s="1535"/>
      <c r="FA54" s="1535"/>
      <c r="FB54" s="1535"/>
      <c r="FC54" s="1535"/>
      <c r="FD54" s="1535"/>
      <c r="FE54" s="1535"/>
      <c r="FF54" s="1535"/>
      <c r="FG54" s="1535"/>
      <c r="FH54" s="1535"/>
      <c r="FI54" s="1535"/>
      <c r="FJ54" s="1535"/>
      <c r="FK54" s="1535"/>
      <c r="FL54" s="1535"/>
      <c r="FM54" s="1535"/>
      <c r="FN54" s="1535"/>
      <c r="FO54" s="1535"/>
      <c r="FP54" s="1535"/>
      <c r="FQ54" s="1535"/>
      <c r="FR54" s="1535"/>
      <c r="FS54" s="1535"/>
      <c r="FT54" s="1535"/>
      <c r="FU54" s="1535"/>
      <c r="FV54" s="1535"/>
      <c r="FW54" s="1535"/>
      <c r="FX54" s="1535"/>
      <c r="FY54" s="1535"/>
      <c r="FZ54" s="1535"/>
      <c r="GA54" s="1535"/>
      <c r="GB54" s="1535"/>
      <c r="GC54" s="1535"/>
      <c r="GD54" s="1535"/>
      <c r="GE54" s="1535"/>
      <c r="GF54" s="1535"/>
      <c r="GG54" s="1535"/>
      <c r="GH54" s="1535"/>
      <c r="GI54" s="1535"/>
      <c r="GJ54" s="1535"/>
      <c r="GK54" s="1535"/>
      <c r="GL54" s="1535"/>
      <c r="GM54" s="1535"/>
      <c r="GN54" s="1535"/>
      <c r="GO54" s="1535"/>
      <c r="GP54" s="1535"/>
      <c r="GQ54" s="1535"/>
      <c r="GR54" s="1535"/>
      <c r="GS54" s="1535"/>
    </row>
    <row r="55" spans="1:201" outlineLevel="1">
      <c r="B55" s="1567"/>
      <c r="C55" s="1567"/>
      <c r="D55" s="1514"/>
      <c r="H55" s="1566"/>
      <c r="AE55" s="1502"/>
      <c r="AF55" s="1502"/>
      <c r="AG55" s="1502"/>
      <c r="AH55" s="1502"/>
      <c r="AI55" s="1502"/>
      <c r="AJ55" s="1502"/>
      <c r="AK55" s="1502"/>
      <c r="AL55" s="1502"/>
      <c r="AM55" s="1502"/>
      <c r="AN55" s="1502"/>
      <c r="AO55" s="1502"/>
      <c r="AP55" s="1502"/>
      <c r="AQ55" s="1502"/>
      <c r="AR55" s="1502"/>
      <c r="AS55" s="1502"/>
      <c r="AT55" s="1502"/>
      <c r="AU55" s="1502"/>
      <c r="AV55" s="1502"/>
      <c r="AW55" s="1502"/>
      <c r="AX55" s="1502"/>
      <c r="AY55" s="1502"/>
      <c r="AZ55" s="1502"/>
      <c r="BA55" s="1502"/>
      <c r="BB55" s="1502"/>
      <c r="BC55" s="1502"/>
      <c r="BD55" s="1502"/>
      <c r="BE55" s="1502"/>
      <c r="BF55" s="1502"/>
      <c r="BG55" s="1502"/>
      <c r="BH55" s="1502"/>
      <c r="BI55" s="1502"/>
      <c r="BJ55" s="1502"/>
      <c r="BK55" s="1502"/>
      <c r="BL55" s="1502"/>
      <c r="BM55" s="1502"/>
      <c r="BN55" s="1502"/>
      <c r="BO55" s="1502"/>
      <c r="BP55" s="1502"/>
      <c r="BQ55" s="1502"/>
      <c r="BR55" s="1502"/>
      <c r="BS55" s="1502"/>
      <c r="BT55" s="1502"/>
      <c r="BU55" s="1502"/>
      <c r="BV55" s="1502"/>
      <c r="BW55" s="1502"/>
      <c r="BX55" s="1502"/>
      <c r="BY55" s="1502"/>
      <c r="BZ55" s="1502"/>
      <c r="CA55" s="1502"/>
      <c r="CB55" s="1502"/>
      <c r="CC55" s="1502"/>
      <c r="CD55" s="1502"/>
      <c r="CE55" s="1502"/>
      <c r="CF55" s="1502"/>
      <c r="CG55" s="1502"/>
      <c r="CH55" s="1502"/>
      <c r="CI55" s="1502"/>
      <c r="CJ55" s="1502"/>
      <c r="CK55" s="1502"/>
      <c r="CL55" s="1502"/>
      <c r="CM55" s="1502"/>
      <c r="CN55" s="1502"/>
      <c r="CO55" s="1502"/>
      <c r="CP55" s="1502"/>
      <c r="CQ55" s="1502"/>
      <c r="CR55" s="1502"/>
      <c r="CS55" s="1502"/>
      <c r="CT55" s="1502"/>
      <c r="CU55" s="1502"/>
      <c r="CV55" s="1502"/>
      <c r="CW55" s="1502"/>
      <c r="CX55" s="1502"/>
      <c r="CY55" s="1502"/>
      <c r="CZ55" s="1502"/>
      <c r="DA55" s="1502"/>
      <c r="DB55" s="1502"/>
      <c r="DC55" s="1502"/>
      <c r="DD55" s="1502"/>
      <c r="DE55" s="1502"/>
      <c r="DF55" s="1502"/>
      <c r="DG55" s="1502"/>
      <c r="DH55" s="1502"/>
      <c r="DI55" s="1502"/>
      <c r="DJ55" s="1502"/>
      <c r="DK55" s="1502"/>
      <c r="DL55" s="1502"/>
      <c r="DM55" s="1502"/>
      <c r="DN55" s="1502"/>
      <c r="DO55" s="1502"/>
      <c r="DP55" s="1502"/>
      <c r="DQ55" s="1502"/>
      <c r="DR55" s="1502"/>
      <c r="DS55" s="1502"/>
      <c r="DT55" s="1502"/>
      <c r="DU55" s="1502"/>
      <c r="DV55" s="1502"/>
      <c r="DW55" s="1502"/>
      <c r="DX55" s="1502"/>
      <c r="DY55" s="1502"/>
      <c r="DZ55" s="1502"/>
      <c r="EA55" s="1502"/>
      <c r="EB55" s="1502"/>
      <c r="EC55" s="1502"/>
      <c r="ED55" s="1502"/>
      <c r="EE55" s="1502"/>
      <c r="EF55" s="1502"/>
      <c r="EG55" s="1502"/>
      <c r="EH55" s="1502"/>
      <c r="EI55" s="1502"/>
      <c r="EJ55" s="1502"/>
      <c r="EK55" s="1502"/>
      <c r="EL55" s="1502"/>
      <c r="EM55" s="1502"/>
      <c r="EN55" s="1502"/>
      <c r="EO55" s="1502"/>
      <c r="EP55" s="1502"/>
      <c r="EQ55" s="1502"/>
      <c r="ER55" s="1502"/>
      <c r="ES55" s="1502"/>
      <c r="ET55" s="1502"/>
      <c r="EU55" s="1502"/>
      <c r="EV55" s="1502"/>
      <c r="EW55" s="1502"/>
      <c r="EX55" s="1502"/>
      <c r="EY55" s="1502"/>
      <c r="EZ55" s="1502"/>
      <c r="FA55" s="1502"/>
      <c r="FB55" s="1502"/>
      <c r="FC55" s="1502"/>
      <c r="FD55" s="1502"/>
      <c r="FE55" s="1502"/>
      <c r="FF55" s="1502"/>
      <c r="FG55" s="1502"/>
      <c r="FH55" s="1502"/>
      <c r="FI55" s="1502"/>
      <c r="FJ55" s="1502"/>
      <c r="FK55" s="1502"/>
      <c r="FL55" s="1502"/>
      <c r="FM55" s="1502"/>
      <c r="FN55" s="1502"/>
      <c r="FO55" s="1502"/>
      <c r="FP55" s="1502"/>
      <c r="FQ55" s="1502"/>
      <c r="FR55" s="1502"/>
      <c r="FS55" s="1502"/>
      <c r="FT55" s="1502"/>
      <c r="FU55" s="1502"/>
      <c r="FV55" s="1502"/>
      <c r="FW55" s="1502"/>
      <c r="FX55" s="1502"/>
      <c r="FY55" s="1502"/>
      <c r="FZ55" s="1502"/>
      <c r="GA55" s="1502"/>
      <c r="GB55" s="1502"/>
      <c r="GC55" s="1502"/>
      <c r="GD55" s="1502"/>
      <c r="GE55" s="1502"/>
      <c r="GF55" s="1502"/>
      <c r="GG55" s="1502"/>
      <c r="GH55" s="1502"/>
      <c r="GI55" s="1502"/>
      <c r="GJ55" s="1502"/>
      <c r="GK55" s="1502"/>
      <c r="GL55" s="1502"/>
      <c r="GM55" s="1502"/>
      <c r="GN55" s="1502"/>
      <c r="GO55" s="1502"/>
      <c r="GP55" s="1502"/>
      <c r="GQ55" s="1502"/>
      <c r="GR55" s="1502"/>
      <c r="GS55" s="1502"/>
    </row>
    <row r="56" spans="1:201" outlineLevel="1">
      <c r="A56" s="1567" t="s">
        <v>1333</v>
      </c>
      <c r="B56" s="1567"/>
      <c r="C56" s="1562" t="s">
        <v>1334</v>
      </c>
      <c r="D56" s="1514">
        <f>SUM(D57:D65)</f>
        <v>280</v>
      </c>
      <c r="H56" s="1566"/>
      <c r="I56" s="1502">
        <f t="shared" ref="I56:AN56" si="27">SUM(I57:I65)</f>
        <v>280</v>
      </c>
      <c r="J56" s="1502">
        <f t="shared" si="27"/>
        <v>0</v>
      </c>
      <c r="K56" s="1502">
        <f t="shared" si="27"/>
        <v>0</v>
      </c>
      <c r="L56" s="1502">
        <f t="shared" si="27"/>
        <v>0</v>
      </c>
      <c r="M56" s="1502">
        <f t="shared" si="27"/>
        <v>0</v>
      </c>
      <c r="N56" s="1502">
        <f t="shared" si="27"/>
        <v>0</v>
      </c>
      <c r="O56" s="1502">
        <f t="shared" si="27"/>
        <v>0</v>
      </c>
      <c r="P56" s="1502">
        <f t="shared" si="27"/>
        <v>0</v>
      </c>
      <c r="Q56" s="1502">
        <f t="shared" si="27"/>
        <v>0</v>
      </c>
      <c r="R56" s="1502">
        <f t="shared" si="27"/>
        <v>0</v>
      </c>
      <c r="S56" s="1502">
        <f t="shared" si="27"/>
        <v>0</v>
      </c>
      <c r="T56" s="1502">
        <f t="shared" si="27"/>
        <v>0</v>
      </c>
      <c r="U56" s="1502">
        <f t="shared" si="27"/>
        <v>0</v>
      </c>
      <c r="V56" s="1502">
        <f t="shared" si="27"/>
        <v>0</v>
      </c>
      <c r="W56" s="1502">
        <f t="shared" si="27"/>
        <v>0</v>
      </c>
      <c r="X56" s="1502">
        <f t="shared" si="27"/>
        <v>0</v>
      </c>
      <c r="Y56" s="1502">
        <f t="shared" si="27"/>
        <v>0</v>
      </c>
      <c r="Z56" s="1502">
        <f t="shared" si="27"/>
        <v>0</v>
      </c>
      <c r="AA56" s="1502">
        <f t="shared" si="27"/>
        <v>0</v>
      </c>
      <c r="AB56" s="1502">
        <f t="shared" si="27"/>
        <v>0</v>
      </c>
      <c r="AC56" s="1502">
        <f t="shared" si="27"/>
        <v>0</v>
      </c>
      <c r="AD56" s="1502">
        <f t="shared" si="27"/>
        <v>0</v>
      </c>
      <c r="AE56" s="1502">
        <f t="shared" si="27"/>
        <v>0</v>
      </c>
      <c r="AF56" s="1502">
        <f t="shared" si="27"/>
        <v>0</v>
      </c>
      <c r="AG56" s="1502">
        <f t="shared" si="27"/>
        <v>0</v>
      </c>
      <c r="AH56" s="1502">
        <f t="shared" si="27"/>
        <v>0</v>
      </c>
      <c r="AI56" s="1502">
        <f t="shared" si="27"/>
        <v>0</v>
      </c>
      <c r="AJ56" s="1502">
        <f t="shared" si="27"/>
        <v>0</v>
      </c>
      <c r="AK56" s="1502">
        <f t="shared" si="27"/>
        <v>0</v>
      </c>
      <c r="AL56" s="1502">
        <f t="shared" si="27"/>
        <v>0</v>
      </c>
      <c r="AM56" s="1502">
        <f t="shared" si="27"/>
        <v>0</v>
      </c>
      <c r="AN56" s="1502">
        <f t="shared" si="27"/>
        <v>0</v>
      </c>
      <c r="AO56" s="1502">
        <f t="shared" ref="AO56:BT56" si="28">SUM(AO57:AO65)</f>
        <v>0</v>
      </c>
      <c r="AP56" s="1502">
        <f t="shared" si="28"/>
        <v>0</v>
      </c>
      <c r="AQ56" s="1502">
        <f t="shared" si="28"/>
        <v>0</v>
      </c>
      <c r="AR56" s="1502">
        <f t="shared" si="28"/>
        <v>0</v>
      </c>
      <c r="AS56" s="1502">
        <f t="shared" si="28"/>
        <v>0</v>
      </c>
      <c r="AT56" s="1502">
        <f t="shared" si="28"/>
        <v>0</v>
      </c>
      <c r="AU56" s="1502">
        <f t="shared" si="28"/>
        <v>0</v>
      </c>
      <c r="AV56" s="1502">
        <f t="shared" si="28"/>
        <v>0</v>
      </c>
      <c r="AW56" s="1502">
        <f t="shared" si="28"/>
        <v>0</v>
      </c>
      <c r="AX56" s="1502">
        <f t="shared" si="28"/>
        <v>0</v>
      </c>
      <c r="AY56" s="1502">
        <f t="shared" si="28"/>
        <v>28</v>
      </c>
      <c r="AZ56" s="1502">
        <f t="shared" si="28"/>
        <v>28</v>
      </c>
      <c r="BA56" s="1502">
        <f t="shared" si="28"/>
        <v>28</v>
      </c>
      <c r="BB56" s="1502">
        <f t="shared" si="28"/>
        <v>28</v>
      </c>
      <c r="BC56" s="1502">
        <f t="shared" si="28"/>
        <v>28</v>
      </c>
      <c r="BD56" s="1502">
        <f t="shared" si="28"/>
        <v>28</v>
      </c>
      <c r="BE56" s="1502">
        <f t="shared" si="28"/>
        <v>28</v>
      </c>
      <c r="BF56" s="1502">
        <f t="shared" si="28"/>
        <v>28</v>
      </c>
      <c r="BG56" s="1502">
        <f t="shared" si="28"/>
        <v>28</v>
      </c>
      <c r="BH56" s="1502">
        <f t="shared" si="28"/>
        <v>28</v>
      </c>
      <c r="BI56" s="1502">
        <f t="shared" si="28"/>
        <v>0</v>
      </c>
      <c r="BJ56" s="1502">
        <f t="shared" si="28"/>
        <v>0</v>
      </c>
      <c r="BK56" s="1502">
        <f t="shared" si="28"/>
        <v>0</v>
      </c>
      <c r="BL56" s="1502">
        <f t="shared" si="28"/>
        <v>0</v>
      </c>
      <c r="BM56" s="1502">
        <f t="shared" si="28"/>
        <v>0</v>
      </c>
      <c r="BN56" s="1502">
        <f t="shared" si="28"/>
        <v>0</v>
      </c>
      <c r="BO56" s="1502">
        <f t="shared" si="28"/>
        <v>0</v>
      </c>
      <c r="BP56" s="1502">
        <f t="shared" si="28"/>
        <v>0</v>
      </c>
      <c r="BQ56" s="1502">
        <f t="shared" si="28"/>
        <v>0</v>
      </c>
      <c r="BR56" s="1502">
        <f t="shared" si="28"/>
        <v>0</v>
      </c>
      <c r="BS56" s="1502">
        <f t="shared" si="28"/>
        <v>0</v>
      </c>
      <c r="BT56" s="1502">
        <f t="shared" si="28"/>
        <v>0</v>
      </c>
      <c r="BU56" s="1502">
        <f t="shared" ref="BU56:CZ56" si="29">SUM(BU57:BU65)</f>
        <v>0</v>
      </c>
      <c r="BV56" s="1502">
        <f t="shared" si="29"/>
        <v>0</v>
      </c>
      <c r="BW56" s="1502">
        <f t="shared" si="29"/>
        <v>0</v>
      </c>
      <c r="BX56" s="1502">
        <f t="shared" si="29"/>
        <v>0</v>
      </c>
      <c r="BY56" s="1502">
        <f t="shared" si="29"/>
        <v>0</v>
      </c>
      <c r="BZ56" s="1502">
        <f t="shared" si="29"/>
        <v>0</v>
      </c>
      <c r="CA56" s="1502">
        <f t="shared" si="29"/>
        <v>0</v>
      </c>
      <c r="CB56" s="1502">
        <f t="shared" si="29"/>
        <v>0</v>
      </c>
      <c r="CC56" s="1502">
        <f t="shared" si="29"/>
        <v>0</v>
      </c>
      <c r="CD56" s="1502">
        <f t="shared" si="29"/>
        <v>0</v>
      </c>
      <c r="CE56" s="1502">
        <f t="shared" si="29"/>
        <v>0</v>
      </c>
      <c r="CF56" s="1502">
        <f t="shared" si="29"/>
        <v>0</v>
      </c>
      <c r="CG56" s="1502">
        <f t="shared" si="29"/>
        <v>0</v>
      </c>
      <c r="CH56" s="1502">
        <f t="shared" si="29"/>
        <v>0</v>
      </c>
      <c r="CI56" s="1502">
        <f t="shared" si="29"/>
        <v>0</v>
      </c>
      <c r="CJ56" s="1502">
        <f t="shared" si="29"/>
        <v>0</v>
      </c>
      <c r="CK56" s="1502">
        <f t="shared" si="29"/>
        <v>0</v>
      </c>
      <c r="CL56" s="1502">
        <f t="shared" si="29"/>
        <v>0</v>
      </c>
      <c r="CM56" s="1502">
        <f t="shared" si="29"/>
        <v>0</v>
      </c>
      <c r="CN56" s="1502">
        <f t="shared" si="29"/>
        <v>0</v>
      </c>
      <c r="CO56" s="1502">
        <f t="shared" si="29"/>
        <v>0</v>
      </c>
      <c r="CP56" s="1502">
        <f t="shared" si="29"/>
        <v>0</v>
      </c>
      <c r="CQ56" s="1502">
        <f t="shared" si="29"/>
        <v>0</v>
      </c>
      <c r="CR56" s="1502">
        <f t="shared" si="29"/>
        <v>0</v>
      </c>
      <c r="CS56" s="1502">
        <f t="shared" si="29"/>
        <v>0</v>
      </c>
      <c r="CT56" s="1502">
        <f t="shared" si="29"/>
        <v>0</v>
      </c>
      <c r="CU56" s="1502">
        <f t="shared" si="29"/>
        <v>0</v>
      </c>
      <c r="CV56" s="1502">
        <f t="shared" si="29"/>
        <v>0</v>
      </c>
      <c r="CW56" s="1502">
        <f t="shared" si="29"/>
        <v>0</v>
      </c>
      <c r="CX56" s="1502">
        <f t="shared" si="29"/>
        <v>0</v>
      </c>
      <c r="CY56" s="1502">
        <f t="shared" si="29"/>
        <v>0</v>
      </c>
      <c r="CZ56" s="1502">
        <f t="shared" si="29"/>
        <v>0</v>
      </c>
      <c r="DA56" s="1502">
        <f t="shared" ref="DA56:EF56" si="30">SUM(DA57:DA65)</f>
        <v>0</v>
      </c>
      <c r="DB56" s="1502">
        <f t="shared" si="30"/>
        <v>0</v>
      </c>
      <c r="DC56" s="1502">
        <f t="shared" si="30"/>
        <v>0</v>
      </c>
      <c r="DD56" s="1502">
        <f t="shared" si="30"/>
        <v>0</v>
      </c>
      <c r="DE56" s="1502">
        <f t="shared" si="30"/>
        <v>0</v>
      </c>
      <c r="DF56" s="1502">
        <f t="shared" si="30"/>
        <v>0</v>
      </c>
      <c r="DG56" s="1502">
        <f t="shared" si="30"/>
        <v>0</v>
      </c>
      <c r="DH56" s="1502">
        <f t="shared" si="30"/>
        <v>0</v>
      </c>
      <c r="DI56" s="1502">
        <f t="shared" si="30"/>
        <v>0</v>
      </c>
      <c r="DJ56" s="1502">
        <f t="shared" si="30"/>
        <v>0</v>
      </c>
      <c r="DK56" s="1502">
        <f t="shared" si="30"/>
        <v>0</v>
      </c>
      <c r="DL56" s="1502">
        <f t="shared" si="30"/>
        <v>0</v>
      </c>
      <c r="DM56" s="1502">
        <f t="shared" si="30"/>
        <v>0</v>
      </c>
      <c r="DN56" s="1502">
        <f t="shared" si="30"/>
        <v>0</v>
      </c>
      <c r="DO56" s="1502">
        <f t="shared" si="30"/>
        <v>0</v>
      </c>
      <c r="DP56" s="1502">
        <f t="shared" si="30"/>
        <v>0</v>
      </c>
      <c r="DQ56" s="1502">
        <f t="shared" si="30"/>
        <v>0</v>
      </c>
      <c r="DR56" s="1502">
        <f t="shared" si="30"/>
        <v>0</v>
      </c>
      <c r="DS56" s="1502">
        <f t="shared" si="30"/>
        <v>0</v>
      </c>
      <c r="DT56" s="1502">
        <f t="shared" si="30"/>
        <v>0</v>
      </c>
      <c r="DU56" s="1502">
        <f t="shared" si="30"/>
        <v>0</v>
      </c>
      <c r="DV56" s="1502">
        <f t="shared" si="30"/>
        <v>0</v>
      </c>
      <c r="DW56" s="1502">
        <f t="shared" si="30"/>
        <v>0</v>
      </c>
      <c r="DX56" s="1502">
        <f t="shared" si="30"/>
        <v>0</v>
      </c>
      <c r="DY56" s="1502">
        <f t="shared" si="30"/>
        <v>0</v>
      </c>
      <c r="DZ56" s="1502">
        <f t="shared" si="30"/>
        <v>0</v>
      </c>
      <c r="EA56" s="1502">
        <f t="shared" si="30"/>
        <v>0</v>
      </c>
      <c r="EB56" s="1502">
        <f t="shared" si="30"/>
        <v>0</v>
      </c>
      <c r="EC56" s="1502">
        <f t="shared" si="30"/>
        <v>0</v>
      </c>
      <c r="ED56" s="1502">
        <f t="shared" si="30"/>
        <v>0</v>
      </c>
      <c r="EE56" s="1502">
        <f t="shared" si="30"/>
        <v>0</v>
      </c>
      <c r="EF56" s="1502">
        <f t="shared" si="30"/>
        <v>0</v>
      </c>
      <c r="EG56" s="1502">
        <f t="shared" ref="EG56:FL56" si="31">SUM(EG57:EG65)</f>
        <v>0</v>
      </c>
      <c r="EH56" s="1502">
        <f t="shared" si="31"/>
        <v>0</v>
      </c>
      <c r="EI56" s="1502">
        <f t="shared" si="31"/>
        <v>0</v>
      </c>
      <c r="EJ56" s="1502">
        <f t="shared" si="31"/>
        <v>0</v>
      </c>
      <c r="EK56" s="1502">
        <f t="shared" si="31"/>
        <v>0</v>
      </c>
      <c r="EL56" s="1502">
        <f t="shared" si="31"/>
        <v>0</v>
      </c>
      <c r="EM56" s="1502">
        <f t="shared" si="31"/>
        <v>0</v>
      </c>
      <c r="EN56" s="1502">
        <f t="shared" si="31"/>
        <v>0</v>
      </c>
      <c r="EO56" s="1502">
        <f t="shared" si="31"/>
        <v>0</v>
      </c>
      <c r="EP56" s="1502">
        <f t="shared" si="31"/>
        <v>0</v>
      </c>
      <c r="EQ56" s="1502">
        <f t="shared" si="31"/>
        <v>0</v>
      </c>
      <c r="ER56" s="1502">
        <f t="shared" si="31"/>
        <v>0</v>
      </c>
      <c r="ES56" s="1502">
        <f t="shared" si="31"/>
        <v>0</v>
      </c>
      <c r="ET56" s="1502">
        <f t="shared" si="31"/>
        <v>0</v>
      </c>
      <c r="EU56" s="1502">
        <f t="shared" si="31"/>
        <v>0</v>
      </c>
      <c r="EV56" s="1502">
        <f t="shared" si="31"/>
        <v>0</v>
      </c>
      <c r="EW56" s="1502">
        <f t="shared" si="31"/>
        <v>0</v>
      </c>
      <c r="EX56" s="1502">
        <f t="shared" si="31"/>
        <v>0</v>
      </c>
      <c r="EY56" s="1502">
        <f t="shared" si="31"/>
        <v>0</v>
      </c>
      <c r="EZ56" s="1502">
        <f t="shared" si="31"/>
        <v>0</v>
      </c>
      <c r="FA56" s="1502">
        <f t="shared" si="31"/>
        <v>0</v>
      </c>
      <c r="FB56" s="1502">
        <f t="shared" si="31"/>
        <v>0</v>
      </c>
      <c r="FC56" s="1502">
        <f t="shared" si="31"/>
        <v>0</v>
      </c>
      <c r="FD56" s="1502">
        <f t="shared" si="31"/>
        <v>0</v>
      </c>
      <c r="FE56" s="1502">
        <f t="shared" si="31"/>
        <v>0</v>
      </c>
      <c r="FF56" s="1502">
        <f t="shared" si="31"/>
        <v>0</v>
      </c>
      <c r="FG56" s="1502">
        <f t="shared" si="31"/>
        <v>0</v>
      </c>
      <c r="FH56" s="1502">
        <f t="shared" si="31"/>
        <v>0</v>
      </c>
      <c r="FI56" s="1502">
        <f t="shared" si="31"/>
        <v>0</v>
      </c>
      <c r="FJ56" s="1502">
        <f t="shared" si="31"/>
        <v>0</v>
      </c>
      <c r="FK56" s="1502">
        <f t="shared" si="31"/>
        <v>0</v>
      </c>
      <c r="FL56" s="1502">
        <f t="shared" si="31"/>
        <v>0</v>
      </c>
      <c r="FM56" s="1502">
        <f t="shared" ref="FM56:GR56" si="32">SUM(FM57:FM65)</f>
        <v>0</v>
      </c>
      <c r="FN56" s="1502">
        <f t="shared" si="32"/>
        <v>0</v>
      </c>
      <c r="FO56" s="1502">
        <f t="shared" si="32"/>
        <v>0</v>
      </c>
      <c r="FP56" s="1502">
        <f t="shared" si="32"/>
        <v>0</v>
      </c>
      <c r="FQ56" s="1502">
        <f t="shared" si="32"/>
        <v>0</v>
      </c>
      <c r="FR56" s="1502">
        <f t="shared" si="32"/>
        <v>0</v>
      </c>
      <c r="FS56" s="1502">
        <f t="shared" si="32"/>
        <v>0</v>
      </c>
      <c r="FT56" s="1502">
        <f t="shared" si="32"/>
        <v>0</v>
      </c>
      <c r="FU56" s="1502">
        <f t="shared" si="32"/>
        <v>0</v>
      </c>
      <c r="FV56" s="1502">
        <f t="shared" si="32"/>
        <v>0</v>
      </c>
      <c r="FW56" s="1502">
        <f t="shared" si="32"/>
        <v>0</v>
      </c>
      <c r="FX56" s="1502">
        <f t="shared" si="32"/>
        <v>0</v>
      </c>
      <c r="FY56" s="1502">
        <f t="shared" si="32"/>
        <v>0</v>
      </c>
      <c r="FZ56" s="1502">
        <f t="shared" si="32"/>
        <v>0</v>
      </c>
      <c r="GA56" s="1502">
        <f t="shared" si="32"/>
        <v>0</v>
      </c>
      <c r="GB56" s="1502">
        <f t="shared" si="32"/>
        <v>0</v>
      </c>
      <c r="GC56" s="1502">
        <f t="shared" si="32"/>
        <v>0</v>
      </c>
      <c r="GD56" s="1502">
        <f t="shared" si="32"/>
        <v>0</v>
      </c>
      <c r="GE56" s="1502">
        <f t="shared" si="32"/>
        <v>0</v>
      </c>
      <c r="GF56" s="1502">
        <f t="shared" si="32"/>
        <v>0</v>
      </c>
      <c r="GG56" s="1502">
        <f t="shared" si="32"/>
        <v>0</v>
      </c>
      <c r="GH56" s="1502">
        <f t="shared" si="32"/>
        <v>0</v>
      </c>
      <c r="GI56" s="1502">
        <f t="shared" si="32"/>
        <v>0</v>
      </c>
      <c r="GJ56" s="1502">
        <f t="shared" si="32"/>
        <v>0</v>
      </c>
      <c r="GK56" s="1502">
        <f t="shared" si="32"/>
        <v>0</v>
      </c>
      <c r="GL56" s="1502">
        <f t="shared" si="32"/>
        <v>0</v>
      </c>
      <c r="GM56" s="1502">
        <f t="shared" si="32"/>
        <v>0</v>
      </c>
      <c r="GN56" s="1502">
        <f t="shared" si="32"/>
        <v>0</v>
      </c>
      <c r="GO56" s="1502">
        <f t="shared" si="32"/>
        <v>0</v>
      </c>
      <c r="GP56" s="1502">
        <f t="shared" si="32"/>
        <v>0</v>
      </c>
      <c r="GQ56" s="1502">
        <f t="shared" si="32"/>
        <v>0</v>
      </c>
      <c r="GR56" s="1502">
        <f t="shared" si="32"/>
        <v>0</v>
      </c>
      <c r="GS56" s="1502">
        <f t="shared" ref="GS56" si="33">SUM(GS57:GS65)</f>
        <v>0</v>
      </c>
    </row>
    <row r="57" spans="1:201" outlineLevel="2">
      <c r="A57" s="1580" t="s">
        <v>1335</v>
      </c>
      <c r="B57" s="1625"/>
      <c r="C57" s="1580" t="s">
        <v>1336</v>
      </c>
      <c r="D57" s="1579">
        <v>280</v>
      </c>
      <c r="E57" s="1560">
        <v>0</v>
      </c>
      <c r="F57" s="1504" t="s">
        <v>1308</v>
      </c>
      <c r="G57" s="1504" t="s">
        <v>1309</v>
      </c>
      <c r="H57" s="1590" t="s">
        <v>1337</v>
      </c>
      <c r="I57" s="1536">
        <f t="shared" ref="I57:I65" si="34">SUM(J57:GS57)</f>
        <v>280</v>
      </c>
      <c r="J57" s="1577">
        <f>IF(ISNA(INDEX('[77]Feuille de Calcul'!$L$39:$AU$39,MATCH('Cash@Risk'!J$31,'[77]Feuille de Calcul'!$L$34:$AU$34,0))),0,INDEX('[77]Feuille de Calcul'!$L$39:$AU$39,MATCH('Cash@Risk'!J$31,'[77]Feuille de Calcul'!$L$34:$AU$34,0)))*$D57*$G$23</f>
        <v>0</v>
      </c>
      <c r="K57" s="1577">
        <f>IF(ISNA(INDEX('[77]Feuille de Calcul'!$L$39:$AU$39,MATCH('Cash@Risk'!K$31,'[77]Feuille de Calcul'!$L$34:$AU$34,0))),0,INDEX('[77]Feuille de Calcul'!$L$39:$AU$39,MATCH('Cash@Risk'!K$31,'[77]Feuille de Calcul'!$L$34:$AU$34,0)))*$D57*$G$23</f>
        <v>0</v>
      </c>
      <c r="L57" s="1577">
        <f>IF(ISNA(INDEX('[77]Feuille de Calcul'!$L$39:$AU$39,MATCH('Cash@Risk'!L$31,'[77]Feuille de Calcul'!$L$34:$AU$34,0))),0,INDEX('[77]Feuille de Calcul'!$L$39:$AU$39,MATCH('Cash@Risk'!L$31,'[77]Feuille de Calcul'!$L$34:$AU$34,0)))*$D57*$G$23</f>
        <v>0</v>
      </c>
      <c r="M57" s="1577">
        <f>IF(ISNA(INDEX('[77]Feuille de Calcul'!$L$39:$AU$39,MATCH('Cash@Risk'!M$31,'[77]Feuille de Calcul'!$L$34:$AU$34,0))),0,INDEX('[77]Feuille de Calcul'!$L$39:$AU$39,MATCH('Cash@Risk'!M$31,'[77]Feuille de Calcul'!$L$34:$AU$34,0)))*$D57*$G$23</f>
        <v>0</v>
      </c>
      <c r="N57" s="1577">
        <f>IF(ISNA(INDEX('[77]Feuille de Calcul'!$L$39:$AU$39,MATCH('Cash@Risk'!N$31,'[77]Feuille de Calcul'!$L$34:$AU$34,0))),0,INDEX('[77]Feuille de Calcul'!$L$39:$AU$39,MATCH('Cash@Risk'!N$31,'[77]Feuille de Calcul'!$L$34:$AU$34,0)))*$D57*$G$23</f>
        <v>0</v>
      </c>
      <c r="O57" s="1577">
        <f>IF(ISNA(INDEX('[77]Feuille de Calcul'!$L$39:$AU$39,MATCH('Cash@Risk'!O$31,'[77]Feuille de Calcul'!$L$34:$AU$34,0))),0,INDEX('[77]Feuille de Calcul'!$L$39:$AU$39,MATCH('Cash@Risk'!O$31,'[77]Feuille de Calcul'!$L$34:$AU$34,0)))*$D57*$G$23</f>
        <v>0</v>
      </c>
      <c r="P57" s="1577">
        <f>IF(ISNA(INDEX('[77]Feuille de Calcul'!$L$39:$AU$39,MATCH('Cash@Risk'!P$31,'[77]Feuille de Calcul'!$L$34:$AU$34,0))),0,INDEX('[77]Feuille de Calcul'!$L$39:$AU$39,MATCH('Cash@Risk'!P$31,'[77]Feuille de Calcul'!$L$34:$AU$34,0)))*$D57*$G$23</f>
        <v>0</v>
      </c>
      <c r="Q57" s="1577">
        <f>IF(ISNA(INDEX('[77]Feuille de Calcul'!$L$39:$AU$39,MATCH('Cash@Risk'!Q$31,'[77]Feuille de Calcul'!$L$34:$AU$34,0))),0,INDEX('[77]Feuille de Calcul'!$L$39:$AU$39,MATCH('Cash@Risk'!Q$31,'[77]Feuille de Calcul'!$L$34:$AU$34,0)))*$D57*$G$23</f>
        <v>0</v>
      </c>
      <c r="R57" s="1577">
        <f>IF(ISNA(INDEX('[77]Feuille de Calcul'!$L$39:$AU$39,MATCH('Cash@Risk'!R$31,'[77]Feuille de Calcul'!$L$34:$AU$34,0))),0,INDEX('[77]Feuille de Calcul'!$L$39:$AU$39,MATCH('Cash@Risk'!R$31,'[77]Feuille de Calcul'!$L$34:$AU$34,0)))*$D57*$G$23</f>
        <v>0</v>
      </c>
      <c r="S57" s="1577">
        <f>IF(ISNA(INDEX('[77]Feuille de Calcul'!$L$39:$AU$39,MATCH('Cash@Risk'!S$31,'[77]Feuille de Calcul'!$L$34:$AU$34,0))),0,INDEX('[77]Feuille de Calcul'!$L$39:$AU$39,MATCH('Cash@Risk'!S$31,'[77]Feuille de Calcul'!$L$34:$AU$34,0)))*$D57*$G$23</f>
        <v>0</v>
      </c>
      <c r="T57" s="1577">
        <f>IF(ISNA(INDEX('[77]Feuille de Calcul'!$L$39:$AU$39,MATCH('Cash@Risk'!T$31,'[77]Feuille de Calcul'!$L$34:$AU$34,0))),0,INDEX('[77]Feuille de Calcul'!$L$39:$AU$39,MATCH('Cash@Risk'!T$31,'[77]Feuille de Calcul'!$L$34:$AU$34,0)))*$D57*$G$23</f>
        <v>0</v>
      </c>
      <c r="U57" s="1577">
        <f>IF(ISNA(INDEX('[77]Feuille de Calcul'!$L$39:$AU$39,MATCH('Cash@Risk'!U$31,'[77]Feuille de Calcul'!$L$34:$AU$34,0))),0,INDEX('[77]Feuille de Calcul'!$L$39:$AU$39,MATCH('Cash@Risk'!U$31,'[77]Feuille de Calcul'!$L$34:$AU$34,0)))*$D57*$G$23</f>
        <v>0</v>
      </c>
      <c r="V57" s="1577">
        <f>IF(ISNA(INDEX('[77]Feuille de Calcul'!$L$39:$AU$39,MATCH('Cash@Risk'!V$31,'[77]Feuille de Calcul'!$L$34:$AU$34,0))),0,INDEX('[77]Feuille de Calcul'!$L$39:$AU$39,MATCH('Cash@Risk'!V$31,'[77]Feuille de Calcul'!$L$34:$AU$34,0)))*$D57*$G$23</f>
        <v>0</v>
      </c>
      <c r="W57" s="1577">
        <f>IF(ISNA(INDEX('[77]Feuille de Calcul'!$L$39:$AU$39,MATCH('Cash@Risk'!W$31,'[77]Feuille de Calcul'!$L$34:$AU$34,0))),0,INDEX('[77]Feuille de Calcul'!$L$39:$AU$39,MATCH('Cash@Risk'!W$31,'[77]Feuille de Calcul'!$L$34:$AU$34,0)))*$D57*$G$23</f>
        <v>0</v>
      </c>
      <c r="X57" s="1577">
        <f>IF(ISNA(INDEX('[77]Feuille de Calcul'!$L$39:$AU$39,MATCH('Cash@Risk'!X$31,'[77]Feuille de Calcul'!$L$34:$AU$34,0))),0,INDEX('[77]Feuille de Calcul'!$L$39:$AU$39,MATCH('Cash@Risk'!X$31,'[77]Feuille de Calcul'!$L$34:$AU$34,0)))*$D57*$G$23</f>
        <v>0</v>
      </c>
      <c r="Y57" s="1577">
        <f>IF(ISNA(INDEX('[77]Feuille de Calcul'!$L$39:$AU$39,MATCH('Cash@Risk'!Y$31,'[77]Feuille de Calcul'!$L$34:$AU$34,0))),0,INDEX('[77]Feuille de Calcul'!$L$39:$AU$39,MATCH('Cash@Risk'!Y$31,'[77]Feuille de Calcul'!$L$34:$AU$34,0)))*$D57*$G$23</f>
        <v>0</v>
      </c>
      <c r="Z57" s="1577">
        <f>IF(ISNA(INDEX('[77]Feuille de Calcul'!$L$39:$AU$39,MATCH('Cash@Risk'!Z$31,'[77]Feuille de Calcul'!$L$34:$AU$34,0))),0,INDEX('[77]Feuille de Calcul'!$L$39:$AU$39,MATCH('Cash@Risk'!Z$31,'[77]Feuille de Calcul'!$L$34:$AU$34,0)))*$D57*$G$23</f>
        <v>0</v>
      </c>
      <c r="AA57" s="1577">
        <f>IF(ISNA(INDEX('[77]Feuille de Calcul'!$L$39:$AU$39,MATCH('Cash@Risk'!AA$31,'[77]Feuille de Calcul'!$L$34:$AU$34,0))),0,INDEX('[77]Feuille de Calcul'!$L$39:$AU$39,MATCH('Cash@Risk'!AA$31,'[77]Feuille de Calcul'!$L$34:$AU$34,0)))*$D57*$G$23</f>
        <v>0</v>
      </c>
      <c r="AB57" s="1577">
        <f>IF(ISNA(INDEX('[77]Feuille de Calcul'!$L$39:$AU$39,MATCH('Cash@Risk'!AB$31,'[77]Feuille de Calcul'!$L$34:$AU$34,0))),0,INDEX('[77]Feuille de Calcul'!$L$39:$AU$39,MATCH('Cash@Risk'!AB$31,'[77]Feuille de Calcul'!$L$34:$AU$34,0)))*$D57*$G$23</f>
        <v>0</v>
      </c>
      <c r="AC57" s="1577">
        <f>IF(ISNA(INDEX('[77]Feuille de Calcul'!$L$39:$AU$39,MATCH('Cash@Risk'!AC$31,'[77]Feuille de Calcul'!$L$34:$AU$34,0))),0,INDEX('[77]Feuille de Calcul'!$L$39:$AU$39,MATCH('Cash@Risk'!AC$31,'[77]Feuille de Calcul'!$L$34:$AU$34,0)))*$D57*$G$23</f>
        <v>0</v>
      </c>
      <c r="AD57" s="1577">
        <f>IF(ISNA(INDEX('[77]Feuille de Calcul'!$L$39:$AU$39,MATCH('Cash@Risk'!AD$31,'[77]Feuille de Calcul'!$L$34:$AU$34,0))),0,INDEX('[77]Feuille de Calcul'!$L$39:$AU$39,MATCH('Cash@Risk'!AD$31,'[77]Feuille de Calcul'!$L$34:$AU$34,0)))*$D57*$G$23</f>
        <v>0</v>
      </c>
      <c r="AE57" s="1577">
        <f>IF(ISNA(INDEX('[77]Feuille de Calcul'!$L$39:$AU$39,MATCH('Cash@Risk'!AE$31,'[77]Feuille de Calcul'!$L$34:$AU$34,0))),0,INDEX('[77]Feuille de Calcul'!$L$39:$AU$39,MATCH('Cash@Risk'!AE$31,'[77]Feuille de Calcul'!$L$34:$AU$34,0)))*$D57*$G$23</f>
        <v>0</v>
      </c>
      <c r="AF57" s="1577">
        <f>IF(ISNA(INDEX('[77]Feuille de Calcul'!$L$39:$AU$39,MATCH('Cash@Risk'!AF$31,'[77]Feuille de Calcul'!$L$34:$AU$34,0))),0,INDEX('[77]Feuille de Calcul'!$L$39:$AU$39,MATCH('Cash@Risk'!AF$31,'[77]Feuille de Calcul'!$L$34:$AU$34,0)))*$D57*$G$23</f>
        <v>0</v>
      </c>
      <c r="AG57" s="1577">
        <f>IF(ISNA(INDEX('[77]Feuille de Calcul'!$L$39:$AU$39,MATCH('Cash@Risk'!AG$31,'[77]Feuille de Calcul'!$L$34:$AU$34,0))),0,INDEX('[77]Feuille de Calcul'!$L$39:$AU$39,MATCH('Cash@Risk'!AG$31,'[77]Feuille de Calcul'!$L$34:$AU$34,0)))*$D57*$G$23</f>
        <v>0</v>
      </c>
      <c r="AH57" s="1577">
        <f>IF(ISNA(INDEX('[77]Feuille de Calcul'!$L$39:$AU$39,MATCH('Cash@Risk'!AH$31,'[77]Feuille de Calcul'!$L$34:$AU$34,0))),0,INDEX('[77]Feuille de Calcul'!$L$39:$AU$39,MATCH('Cash@Risk'!AH$31,'[77]Feuille de Calcul'!$L$34:$AU$34,0)))*$D57*$G$23</f>
        <v>0</v>
      </c>
      <c r="AI57" s="1577">
        <f>IF(ISNA(INDEX('[77]Feuille de Calcul'!$L$39:$AU$39,MATCH('Cash@Risk'!AI$31,'[77]Feuille de Calcul'!$L$34:$AU$34,0))),0,INDEX('[77]Feuille de Calcul'!$L$39:$AU$39,MATCH('Cash@Risk'!AI$31,'[77]Feuille de Calcul'!$L$34:$AU$34,0)))*$D57*$G$23</f>
        <v>0</v>
      </c>
      <c r="AJ57" s="1577">
        <f>IF(ISNA(INDEX('[77]Feuille de Calcul'!$L$39:$AU$39,MATCH('Cash@Risk'!AJ$31,'[77]Feuille de Calcul'!$L$34:$AU$34,0))),0,INDEX('[77]Feuille de Calcul'!$L$39:$AU$39,MATCH('Cash@Risk'!AJ$31,'[77]Feuille de Calcul'!$L$34:$AU$34,0)))*$D57*$G$23</f>
        <v>0</v>
      </c>
      <c r="AK57" s="1577">
        <f>IF(ISNA(INDEX('[77]Feuille de Calcul'!$L$39:$AU$39,MATCH('Cash@Risk'!AK$31,'[77]Feuille de Calcul'!$L$34:$AU$34,0))),0,INDEX('[77]Feuille de Calcul'!$L$39:$AU$39,MATCH('Cash@Risk'!AK$31,'[77]Feuille de Calcul'!$L$34:$AU$34,0)))*$D57*$G$23</f>
        <v>0</v>
      </c>
      <c r="AL57" s="1577">
        <f>IF(ISNA(INDEX('[77]Feuille de Calcul'!$L$39:$AU$39,MATCH('Cash@Risk'!AL$31,'[77]Feuille de Calcul'!$L$34:$AU$34,0))),0,INDEX('[77]Feuille de Calcul'!$L$39:$AU$39,MATCH('Cash@Risk'!AL$31,'[77]Feuille de Calcul'!$L$34:$AU$34,0)))*$D57*$G$23</f>
        <v>0</v>
      </c>
      <c r="AM57" s="1577">
        <f>IF(ISNA(INDEX('[77]Feuille de Calcul'!$L$39:$AU$39,MATCH('Cash@Risk'!AM$31,'[77]Feuille de Calcul'!$L$34:$AU$34,0))),0,INDEX('[77]Feuille de Calcul'!$L$39:$AU$39,MATCH('Cash@Risk'!AM$31,'[77]Feuille de Calcul'!$L$34:$AU$34,0)))*$D57*$G$23</f>
        <v>0</v>
      </c>
      <c r="AN57" s="1577">
        <f>IF(ISNA(INDEX('[77]Feuille de Calcul'!$L$39:$AU$39,MATCH('Cash@Risk'!AN$31,'[77]Feuille de Calcul'!$L$34:$AU$34,0))),0,INDEX('[77]Feuille de Calcul'!$L$39:$AU$39,MATCH('Cash@Risk'!AN$31,'[77]Feuille de Calcul'!$L$34:$AU$34,0)))*$D57*$G$23</f>
        <v>0</v>
      </c>
      <c r="AO57" s="1577">
        <f>IF(ISNA(INDEX('[77]Feuille de Calcul'!$L$39:$AU$39,MATCH('Cash@Risk'!AO$31,'[77]Feuille de Calcul'!$L$34:$AU$34,0))),0,INDEX('[77]Feuille de Calcul'!$L$39:$AU$39,MATCH('Cash@Risk'!AO$31,'[77]Feuille de Calcul'!$L$34:$AU$34,0)))*$D57*$G$23</f>
        <v>0</v>
      </c>
      <c r="AP57" s="1577">
        <f>IF(ISNA(INDEX('[77]Feuille de Calcul'!$L$39:$AU$39,MATCH('Cash@Risk'!AP$31,'[77]Feuille de Calcul'!$L$34:$AU$34,0))),0,INDEX('[77]Feuille de Calcul'!$L$39:$AU$39,MATCH('Cash@Risk'!AP$31,'[77]Feuille de Calcul'!$L$34:$AU$34,0)))*$D57*$G$23</f>
        <v>0</v>
      </c>
      <c r="AQ57" s="1577">
        <f>IF(ISNA(INDEX('[77]Feuille de Calcul'!$L$39:$AU$39,MATCH('Cash@Risk'!AQ$31,'[77]Feuille de Calcul'!$L$34:$AU$34,0))),0,INDEX('[77]Feuille de Calcul'!$L$39:$AU$39,MATCH('Cash@Risk'!AQ$31,'[77]Feuille de Calcul'!$L$34:$AU$34,0)))*$D57*$G$23</f>
        <v>0</v>
      </c>
      <c r="AR57" s="1577">
        <f>IF(ISNA(INDEX('[77]Feuille de Calcul'!$L$39:$AU$39,MATCH('Cash@Risk'!AR$31,'[77]Feuille de Calcul'!$L$34:$AU$34,0))),0,INDEX('[77]Feuille de Calcul'!$L$39:$AU$39,MATCH('Cash@Risk'!AR$31,'[77]Feuille de Calcul'!$L$34:$AU$34,0)))*$D57*$G$23</f>
        <v>0</v>
      </c>
      <c r="AS57" s="1577">
        <f>IF(ISNA(INDEX('[77]Feuille de Calcul'!$L$39:$AU$39,MATCH('Cash@Risk'!AS$31,'[77]Feuille de Calcul'!$L$34:$AU$34,0))),0,INDEX('[77]Feuille de Calcul'!$L$39:$AU$39,MATCH('Cash@Risk'!AS$31,'[77]Feuille de Calcul'!$L$34:$AU$34,0)))*$D57*$G$23</f>
        <v>0</v>
      </c>
      <c r="AT57" s="1577">
        <f>IF(ISNA(INDEX('[77]Feuille de Calcul'!$L$39:$AU$39,MATCH('Cash@Risk'!AT$31,'[77]Feuille de Calcul'!$L$34:$AU$34,0))),0,INDEX('[77]Feuille de Calcul'!$L$39:$AU$39,MATCH('Cash@Risk'!AT$31,'[77]Feuille de Calcul'!$L$34:$AU$34,0)))*$D57*$G$23</f>
        <v>0</v>
      </c>
      <c r="AU57" s="1577">
        <f>IF(ISNA(INDEX('[77]Feuille de Calcul'!$L$39:$AU$39,MATCH('Cash@Risk'!AU$31,'[77]Feuille de Calcul'!$L$34:$AU$34,0))),0,INDEX('[77]Feuille de Calcul'!$L$39:$AU$39,MATCH('Cash@Risk'!AU$31,'[77]Feuille de Calcul'!$L$34:$AU$34,0)))*$D57*$G$23</f>
        <v>0</v>
      </c>
      <c r="AV57" s="1577">
        <f>IF(ISNA(INDEX('[77]Feuille de Calcul'!$L$39:$AU$39,MATCH('Cash@Risk'!AV$31,'[77]Feuille de Calcul'!$L$34:$AU$34,0))),0,INDEX('[77]Feuille de Calcul'!$L$39:$AU$39,MATCH('Cash@Risk'!AV$31,'[77]Feuille de Calcul'!$L$34:$AU$34,0)))*$D57*$G$23</f>
        <v>0</v>
      </c>
      <c r="AW57" s="1577">
        <f>IF(ISNA(INDEX('[77]Feuille de Calcul'!$L$39:$AU$39,MATCH('Cash@Risk'!AW$31,'[77]Feuille de Calcul'!$L$34:$AU$34,0))),0,INDEX('[77]Feuille de Calcul'!$L$39:$AU$39,MATCH('Cash@Risk'!AW$31,'[77]Feuille de Calcul'!$L$34:$AU$34,0)))*$D57*$G$23</f>
        <v>0</v>
      </c>
      <c r="AX57" s="1577">
        <f>IF(ISNA(INDEX('[77]Feuille de Calcul'!$L$39:$AU$39,MATCH('Cash@Risk'!AX$31,'[77]Feuille de Calcul'!$L$34:$AU$34,0))),0,INDEX('[77]Feuille de Calcul'!$L$39:$AU$39,MATCH('Cash@Risk'!AX$31,'[77]Feuille de Calcul'!$L$34:$AU$34,0)))*$D57*$G$23</f>
        <v>0</v>
      </c>
      <c r="AY57" s="1577">
        <f>IF(ISNA(INDEX('[77]Feuille de Calcul'!$L$39:$AU$39,MATCH('Cash@Risk'!AY$31,'[77]Feuille de Calcul'!$L$34:$AU$34,0))),0,INDEX('[77]Feuille de Calcul'!$L$39:$AU$39,MATCH('Cash@Risk'!AY$31,'[77]Feuille de Calcul'!$L$34:$AU$34,0)))*$D57*$G$23</f>
        <v>28</v>
      </c>
      <c r="AZ57" s="1577">
        <f>IF(ISNA(INDEX('[77]Feuille de Calcul'!$L$39:$AU$39,MATCH('Cash@Risk'!AZ$31,'[77]Feuille de Calcul'!$L$34:$AU$34,0))),0,INDEX('[77]Feuille de Calcul'!$L$39:$AU$39,MATCH('Cash@Risk'!AZ$31,'[77]Feuille de Calcul'!$L$34:$AU$34,0)))*$D57*$G$23</f>
        <v>28</v>
      </c>
      <c r="BA57" s="1577">
        <f>IF(ISNA(INDEX('[77]Feuille de Calcul'!$L$39:$AU$39,MATCH('Cash@Risk'!BA$31,'[77]Feuille de Calcul'!$L$34:$AU$34,0))),0,INDEX('[77]Feuille de Calcul'!$L$39:$AU$39,MATCH('Cash@Risk'!BA$31,'[77]Feuille de Calcul'!$L$34:$AU$34,0)))*$D57*$G$23</f>
        <v>28</v>
      </c>
      <c r="BB57" s="1577">
        <f>IF(ISNA(INDEX('[77]Feuille de Calcul'!$L$39:$AU$39,MATCH('Cash@Risk'!BB$31,'[77]Feuille de Calcul'!$L$34:$AU$34,0))),0,INDEX('[77]Feuille de Calcul'!$L$39:$AU$39,MATCH('Cash@Risk'!BB$31,'[77]Feuille de Calcul'!$L$34:$AU$34,0)))*$D57*$G$23</f>
        <v>28</v>
      </c>
      <c r="BC57" s="1577">
        <f>IF(ISNA(INDEX('[77]Feuille de Calcul'!$L$39:$AU$39,MATCH('Cash@Risk'!BC$31,'[77]Feuille de Calcul'!$L$34:$AU$34,0))),0,INDEX('[77]Feuille de Calcul'!$L$39:$AU$39,MATCH('Cash@Risk'!BC$31,'[77]Feuille de Calcul'!$L$34:$AU$34,0)))*$D57*$G$23</f>
        <v>28</v>
      </c>
      <c r="BD57" s="1577">
        <f>IF(ISNA(INDEX('[77]Feuille de Calcul'!$L$39:$AU$39,MATCH('Cash@Risk'!BD$31,'[77]Feuille de Calcul'!$L$34:$AU$34,0))),0,INDEX('[77]Feuille de Calcul'!$L$39:$AU$39,MATCH('Cash@Risk'!BD$31,'[77]Feuille de Calcul'!$L$34:$AU$34,0)))*$D57*$G$23</f>
        <v>28</v>
      </c>
      <c r="BE57" s="1577">
        <f>IF(ISNA(INDEX('[77]Feuille de Calcul'!$L$39:$AU$39,MATCH('Cash@Risk'!BE$31,'[77]Feuille de Calcul'!$L$34:$AU$34,0))),0,INDEX('[77]Feuille de Calcul'!$L$39:$AU$39,MATCH('Cash@Risk'!BE$31,'[77]Feuille de Calcul'!$L$34:$AU$34,0)))*$D57*$G$23</f>
        <v>28</v>
      </c>
      <c r="BF57" s="1577">
        <f>IF(ISNA(INDEX('[77]Feuille de Calcul'!$L$39:$AU$39,MATCH('Cash@Risk'!BF$31,'[77]Feuille de Calcul'!$L$34:$AU$34,0))),0,INDEX('[77]Feuille de Calcul'!$L$39:$AU$39,MATCH('Cash@Risk'!BF$31,'[77]Feuille de Calcul'!$L$34:$AU$34,0)))*$D57*$G$23</f>
        <v>28</v>
      </c>
      <c r="BG57" s="1577">
        <f>IF(ISNA(INDEX('[77]Feuille de Calcul'!$L$39:$AU$39,MATCH('Cash@Risk'!BG$31,'[77]Feuille de Calcul'!$L$34:$AU$34,0))),0,INDEX('[77]Feuille de Calcul'!$L$39:$AU$39,MATCH('Cash@Risk'!BG$31,'[77]Feuille de Calcul'!$L$34:$AU$34,0)))*$D57*$G$23</f>
        <v>28</v>
      </c>
      <c r="BH57" s="1577">
        <f>IF(ISNA(INDEX('[77]Feuille de Calcul'!$L$39:$AU$39,MATCH('Cash@Risk'!BH$31,'[77]Feuille de Calcul'!$L$34:$AU$34,0))),0,INDEX('[77]Feuille de Calcul'!$L$39:$AU$39,MATCH('Cash@Risk'!BH$31,'[77]Feuille de Calcul'!$L$34:$AU$34,0)))*$D57*$G$23</f>
        <v>28</v>
      </c>
      <c r="BI57" s="1577">
        <f>IF(ISNA(INDEX('[77]Feuille de Calcul'!$L$39:$AU$39,MATCH('Cash@Risk'!BI$31,'[77]Feuille de Calcul'!$L$34:$AU$34,0))),0,INDEX('[77]Feuille de Calcul'!$L$39:$AU$39,MATCH('Cash@Risk'!BI$31,'[77]Feuille de Calcul'!$L$34:$AU$34,0)))*$D57*$G$23</f>
        <v>0</v>
      </c>
      <c r="BJ57" s="1577">
        <f>IF(ISNA(INDEX('[77]Feuille de Calcul'!$L$39:$AU$39,MATCH('Cash@Risk'!BJ$31,'[77]Feuille de Calcul'!$L$34:$AU$34,0))),0,INDEX('[77]Feuille de Calcul'!$L$39:$AU$39,MATCH('Cash@Risk'!BJ$31,'[77]Feuille de Calcul'!$L$34:$AU$34,0)))*$D57*$G$23</f>
        <v>0</v>
      </c>
      <c r="BK57" s="1577">
        <f>IF(ISNA(INDEX('[77]Feuille de Calcul'!$L$39:$AU$39,MATCH('Cash@Risk'!BK$31,'[77]Feuille de Calcul'!$L$34:$AU$34,0))),0,INDEX('[77]Feuille de Calcul'!$L$39:$AU$39,MATCH('Cash@Risk'!BK$31,'[77]Feuille de Calcul'!$L$34:$AU$34,0)))*$D57*$G$23</f>
        <v>0</v>
      </c>
      <c r="BL57" s="1577">
        <f>IF(ISNA(INDEX('[77]Feuille de Calcul'!$L$39:$AU$39,MATCH('Cash@Risk'!BL$31,'[77]Feuille de Calcul'!$L$34:$AU$34,0))),0,INDEX('[77]Feuille de Calcul'!$L$39:$AU$39,MATCH('Cash@Risk'!BL$31,'[77]Feuille de Calcul'!$L$34:$AU$34,0)))*$D57*$G$23</f>
        <v>0</v>
      </c>
      <c r="BM57" s="1577">
        <f>IF(ISNA(INDEX('[77]Feuille de Calcul'!$L$39:$AU$39,MATCH('Cash@Risk'!BM$31,'[77]Feuille de Calcul'!$L$34:$AU$34,0))),0,INDEX('[77]Feuille de Calcul'!$L$39:$AU$39,MATCH('Cash@Risk'!BM$31,'[77]Feuille de Calcul'!$L$34:$AU$34,0)))*$D57*$G$23</f>
        <v>0</v>
      </c>
      <c r="BN57" s="1577">
        <f>IF(ISNA(INDEX('[77]Feuille de Calcul'!$L$39:$AU$39,MATCH('Cash@Risk'!BN$31,'[77]Feuille de Calcul'!$L$34:$AU$34,0))),0,INDEX('[77]Feuille de Calcul'!$L$39:$AU$39,MATCH('Cash@Risk'!BN$31,'[77]Feuille de Calcul'!$L$34:$AU$34,0)))*$D57*$G$23</f>
        <v>0</v>
      </c>
      <c r="BO57" s="1577">
        <f>IF(ISNA(INDEX('[77]Feuille de Calcul'!$L$39:$AU$39,MATCH('Cash@Risk'!BO$31,'[77]Feuille de Calcul'!$L$34:$AU$34,0))),0,INDEX('[77]Feuille de Calcul'!$L$39:$AU$39,MATCH('Cash@Risk'!BO$31,'[77]Feuille de Calcul'!$L$34:$AU$34,0)))*$D57*$G$23</f>
        <v>0</v>
      </c>
      <c r="BP57" s="1577">
        <f>IF(ISNA(INDEX('[77]Feuille de Calcul'!$L$39:$AU$39,MATCH('Cash@Risk'!BP$31,'[77]Feuille de Calcul'!$L$34:$AU$34,0))),0,INDEX('[77]Feuille de Calcul'!$L$39:$AU$39,MATCH('Cash@Risk'!BP$31,'[77]Feuille de Calcul'!$L$34:$AU$34,0)))*$D57*$G$23</f>
        <v>0</v>
      </c>
      <c r="BQ57" s="1577">
        <f>IF(ISNA(INDEX('[77]Feuille de Calcul'!$L$39:$AU$39,MATCH('Cash@Risk'!BQ$31,'[77]Feuille de Calcul'!$L$34:$AU$34,0))),0,INDEX('[77]Feuille de Calcul'!$L$39:$AU$39,MATCH('Cash@Risk'!BQ$31,'[77]Feuille de Calcul'!$L$34:$AU$34,0)))*$D57*$G$23</f>
        <v>0</v>
      </c>
      <c r="BR57" s="1577">
        <f>IF(ISNA(INDEX('[77]Feuille de Calcul'!$L$39:$AU$39,MATCH('Cash@Risk'!BR$31,'[77]Feuille de Calcul'!$L$34:$AU$34,0))),0,INDEX('[77]Feuille de Calcul'!$L$39:$AU$39,MATCH('Cash@Risk'!BR$31,'[77]Feuille de Calcul'!$L$34:$AU$34,0)))*$D57*$G$23</f>
        <v>0</v>
      </c>
      <c r="BS57" s="1577">
        <f>IF(ISNA(INDEX('[77]Feuille de Calcul'!$L$39:$AU$39,MATCH('Cash@Risk'!BS$31,'[77]Feuille de Calcul'!$L$34:$AU$34,0))),0,INDEX('[77]Feuille de Calcul'!$L$39:$AU$39,MATCH('Cash@Risk'!BS$31,'[77]Feuille de Calcul'!$L$34:$AU$34,0)))*$D57*$G$23</f>
        <v>0</v>
      </c>
      <c r="BT57" s="1577">
        <f>IF(ISNA(INDEX('[77]Feuille de Calcul'!$L$39:$AU$39,MATCH('Cash@Risk'!BT$31,'[77]Feuille de Calcul'!$L$34:$AU$34,0))),0,INDEX('[77]Feuille de Calcul'!$L$39:$AU$39,MATCH('Cash@Risk'!BT$31,'[77]Feuille de Calcul'!$L$34:$AU$34,0)))*$D57*$G$23</f>
        <v>0</v>
      </c>
      <c r="BU57" s="1577">
        <f>IF(ISNA(INDEX('[77]Feuille de Calcul'!$L$39:$AU$39,MATCH('Cash@Risk'!BU$31,'[77]Feuille de Calcul'!$L$34:$AU$34,0))),0,INDEX('[77]Feuille de Calcul'!$L$39:$AU$39,MATCH('Cash@Risk'!BU$31,'[77]Feuille de Calcul'!$L$34:$AU$34,0)))*$D57*$G$23</f>
        <v>0</v>
      </c>
      <c r="BV57" s="1577">
        <f>IF(ISNA(INDEX('[77]Feuille de Calcul'!$L$39:$AU$39,MATCH('Cash@Risk'!BV$31,'[77]Feuille de Calcul'!$L$34:$AU$34,0))),0,INDEX('[77]Feuille de Calcul'!$L$39:$AU$39,MATCH('Cash@Risk'!BV$31,'[77]Feuille de Calcul'!$L$34:$AU$34,0)))*$D57*$G$23</f>
        <v>0</v>
      </c>
      <c r="BW57" s="1577">
        <f>IF(ISNA(INDEX('[77]Feuille de Calcul'!$L$39:$AU$39,MATCH('Cash@Risk'!BW$31,'[77]Feuille de Calcul'!$L$34:$AU$34,0))),0,INDEX('[77]Feuille de Calcul'!$L$39:$AU$39,MATCH('Cash@Risk'!BW$31,'[77]Feuille de Calcul'!$L$34:$AU$34,0)))*$D57*$G$23</f>
        <v>0</v>
      </c>
      <c r="BX57" s="1577">
        <f>IF(ISNA(INDEX('[77]Feuille de Calcul'!$L$39:$AU$39,MATCH('Cash@Risk'!BX$31,'[77]Feuille de Calcul'!$L$34:$AU$34,0))),0,INDEX('[77]Feuille de Calcul'!$L$39:$AU$39,MATCH('Cash@Risk'!BX$31,'[77]Feuille de Calcul'!$L$34:$AU$34,0)))*$D57*$G$23</f>
        <v>0</v>
      </c>
      <c r="BY57" s="1577">
        <f>IF(ISNA(INDEX('[77]Feuille de Calcul'!$L$39:$AU$39,MATCH('Cash@Risk'!BY$31,'[77]Feuille de Calcul'!$L$34:$AU$34,0))),0,INDEX('[77]Feuille de Calcul'!$L$39:$AU$39,MATCH('Cash@Risk'!BY$31,'[77]Feuille de Calcul'!$L$34:$AU$34,0)))*$D57*$G$23</f>
        <v>0</v>
      </c>
      <c r="BZ57" s="1577">
        <f>IF(ISNA(INDEX('[77]Feuille de Calcul'!$L$39:$AU$39,MATCH('Cash@Risk'!BZ$31,'[77]Feuille de Calcul'!$L$34:$AU$34,0))),0,INDEX('[77]Feuille de Calcul'!$L$39:$AU$39,MATCH('Cash@Risk'!BZ$31,'[77]Feuille de Calcul'!$L$34:$AU$34,0)))*$D57*$G$23</f>
        <v>0</v>
      </c>
      <c r="CA57" s="1577">
        <f>IF(ISNA(INDEX('[77]Feuille de Calcul'!$L$39:$AU$39,MATCH('Cash@Risk'!CA$31,'[77]Feuille de Calcul'!$L$34:$AU$34,0))),0,INDEX('[77]Feuille de Calcul'!$L$39:$AU$39,MATCH('Cash@Risk'!CA$31,'[77]Feuille de Calcul'!$L$34:$AU$34,0)))*$D57*$G$23</f>
        <v>0</v>
      </c>
      <c r="CB57" s="1577">
        <f>IF(ISNA(INDEX('[77]Feuille de Calcul'!$L$39:$AU$39,MATCH('Cash@Risk'!CB$31,'[77]Feuille de Calcul'!$L$34:$AU$34,0))),0,INDEX('[77]Feuille de Calcul'!$L$39:$AU$39,MATCH('Cash@Risk'!CB$31,'[77]Feuille de Calcul'!$L$34:$AU$34,0)))*$D57*$G$23</f>
        <v>0</v>
      </c>
      <c r="CC57" s="1577">
        <f>IF(ISNA(INDEX('[77]Feuille de Calcul'!$L$39:$AU$39,MATCH('Cash@Risk'!CC$31,'[77]Feuille de Calcul'!$L$34:$AU$34,0))),0,INDEX('[77]Feuille de Calcul'!$L$39:$AU$39,MATCH('Cash@Risk'!CC$31,'[77]Feuille de Calcul'!$L$34:$AU$34,0)))*$D57*$G$23</f>
        <v>0</v>
      </c>
      <c r="CD57" s="1577">
        <f>IF(ISNA(INDEX('[77]Feuille de Calcul'!$L$39:$AU$39,MATCH('Cash@Risk'!CD$31,'[77]Feuille de Calcul'!$L$34:$AU$34,0))),0,INDEX('[77]Feuille de Calcul'!$L$39:$AU$39,MATCH('Cash@Risk'!CD$31,'[77]Feuille de Calcul'!$L$34:$AU$34,0)))*$D57*$G$23</f>
        <v>0</v>
      </c>
      <c r="CE57" s="1577">
        <f>IF(ISNA(INDEX('[77]Feuille de Calcul'!$L$39:$AU$39,MATCH('Cash@Risk'!CE$31,'[77]Feuille de Calcul'!$L$34:$AU$34,0))),0,INDEX('[77]Feuille de Calcul'!$L$39:$AU$39,MATCH('Cash@Risk'!CE$31,'[77]Feuille de Calcul'!$L$34:$AU$34,0)))*$D57*$G$23</f>
        <v>0</v>
      </c>
      <c r="CF57" s="1577">
        <f>IF(ISNA(INDEX('[77]Feuille de Calcul'!$L$39:$AU$39,MATCH('Cash@Risk'!CF$31,'[77]Feuille de Calcul'!$L$34:$AU$34,0))),0,INDEX('[77]Feuille de Calcul'!$L$39:$AU$39,MATCH('Cash@Risk'!CF$31,'[77]Feuille de Calcul'!$L$34:$AU$34,0)))*$D57*$G$23</f>
        <v>0</v>
      </c>
      <c r="CG57" s="1577">
        <f>IF(ISNA(INDEX('[77]Feuille de Calcul'!$L$39:$AU$39,MATCH('Cash@Risk'!CG$31,'[77]Feuille de Calcul'!$L$34:$AU$34,0))),0,INDEX('[77]Feuille de Calcul'!$L$39:$AU$39,MATCH('Cash@Risk'!CG$31,'[77]Feuille de Calcul'!$L$34:$AU$34,0)))*$D57*$G$23</f>
        <v>0</v>
      </c>
      <c r="CH57" s="1577">
        <f>IF(ISNA(INDEX('[77]Feuille de Calcul'!$L$39:$AU$39,MATCH('Cash@Risk'!CH$31,'[77]Feuille de Calcul'!$L$34:$AU$34,0))),0,INDEX('[77]Feuille de Calcul'!$L$39:$AU$39,MATCH('Cash@Risk'!CH$31,'[77]Feuille de Calcul'!$L$34:$AU$34,0)))*$D57*$G$23</f>
        <v>0</v>
      </c>
      <c r="CI57" s="1577">
        <f>IF(ISNA(INDEX('[77]Feuille de Calcul'!$L$39:$AU$39,MATCH('Cash@Risk'!CI$31,'[77]Feuille de Calcul'!$L$34:$AU$34,0))),0,INDEX('[77]Feuille de Calcul'!$L$39:$AU$39,MATCH('Cash@Risk'!CI$31,'[77]Feuille de Calcul'!$L$34:$AU$34,0)))*$D57*$G$23</f>
        <v>0</v>
      </c>
      <c r="CJ57" s="1577">
        <f>IF(ISNA(INDEX('[77]Feuille de Calcul'!$L$39:$AU$39,MATCH('Cash@Risk'!CJ$31,'[77]Feuille de Calcul'!$L$34:$AU$34,0))),0,INDEX('[77]Feuille de Calcul'!$L$39:$AU$39,MATCH('Cash@Risk'!CJ$31,'[77]Feuille de Calcul'!$L$34:$AU$34,0)))*$D57*$G$23</f>
        <v>0</v>
      </c>
      <c r="CK57" s="1577">
        <f>IF(ISNA(INDEX('[77]Feuille de Calcul'!$L$39:$AU$39,MATCH('Cash@Risk'!CK$31,'[77]Feuille de Calcul'!$L$34:$AU$34,0))),0,INDEX('[77]Feuille de Calcul'!$L$39:$AU$39,MATCH('Cash@Risk'!CK$31,'[77]Feuille de Calcul'!$L$34:$AU$34,0)))*$D57*$G$23</f>
        <v>0</v>
      </c>
      <c r="CL57" s="1577">
        <f>IF(ISNA(INDEX('[77]Feuille de Calcul'!$L$39:$AU$39,MATCH('Cash@Risk'!CL$31,'[77]Feuille de Calcul'!$L$34:$AU$34,0))),0,INDEX('[77]Feuille de Calcul'!$L$39:$AU$39,MATCH('Cash@Risk'!CL$31,'[77]Feuille de Calcul'!$L$34:$AU$34,0)))*$D57*$G$23</f>
        <v>0</v>
      </c>
      <c r="CM57" s="1577">
        <f>IF(ISNA(INDEX('[77]Feuille de Calcul'!$L$39:$AU$39,MATCH('Cash@Risk'!CM$31,'[77]Feuille de Calcul'!$L$34:$AU$34,0))),0,INDEX('[77]Feuille de Calcul'!$L$39:$AU$39,MATCH('Cash@Risk'!CM$31,'[77]Feuille de Calcul'!$L$34:$AU$34,0)))*$D57*$G$23</f>
        <v>0</v>
      </c>
      <c r="CN57" s="1577">
        <f>IF(ISNA(INDEX('[77]Feuille de Calcul'!$L$39:$AU$39,MATCH('Cash@Risk'!CN$31,'[77]Feuille de Calcul'!$L$34:$AU$34,0))),0,INDEX('[77]Feuille de Calcul'!$L$39:$AU$39,MATCH('Cash@Risk'!CN$31,'[77]Feuille de Calcul'!$L$34:$AU$34,0)))*$D57*$G$23</f>
        <v>0</v>
      </c>
      <c r="CO57" s="1577">
        <f>IF(ISNA(INDEX('[77]Feuille de Calcul'!$L$39:$AU$39,MATCH('Cash@Risk'!CO$31,'[77]Feuille de Calcul'!$L$34:$AU$34,0))),0,INDEX('[77]Feuille de Calcul'!$L$39:$AU$39,MATCH('Cash@Risk'!CO$31,'[77]Feuille de Calcul'!$L$34:$AU$34,0)))*$D57*$G$23</f>
        <v>0</v>
      </c>
      <c r="CP57" s="1577">
        <f>IF(ISNA(INDEX('[77]Feuille de Calcul'!$L$39:$AU$39,MATCH('Cash@Risk'!CP$31,'[77]Feuille de Calcul'!$L$34:$AU$34,0))),0,INDEX('[77]Feuille de Calcul'!$L$39:$AU$39,MATCH('Cash@Risk'!CP$31,'[77]Feuille de Calcul'!$L$34:$AU$34,0)))*$D57*$G$23</f>
        <v>0</v>
      </c>
      <c r="CQ57" s="1577">
        <f>IF(ISNA(INDEX('[77]Feuille de Calcul'!$L$39:$AU$39,MATCH('Cash@Risk'!CQ$31,'[77]Feuille de Calcul'!$L$34:$AU$34,0))),0,INDEX('[77]Feuille de Calcul'!$L$39:$AU$39,MATCH('Cash@Risk'!CQ$31,'[77]Feuille de Calcul'!$L$34:$AU$34,0)))*$D57*$G$23</f>
        <v>0</v>
      </c>
      <c r="CR57" s="1577">
        <f>IF(ISNA(INDEX('[77]Feuille de Calcul'!$L$39:$AU$39,MATCH('Cash@Risk'!CR$31,'[77]Feuille de Calcul'!$L$34:$AU$34,0))),0,INDEX('[77]Feuille de Calcul'!$L$39:$AU$39,MATCH('Cash@Risk'!CR$31,'[77]Feuille de Calcul'!$L$34:$AU$34,0)))*$D57*$G$23</f>
        <v>0</v>
      </c>
      <c r="CS57" s="1577">
        <f>IF(ISNA(INDEX('[77]Feuille de Calcul'!$L$39:$AU$39,MATCH('Cash@Risk'!CS$31,'[77]Feuille de Calcul'!$L$34:$AU$34,0))),0,INDEX('[77]Feuille de Calcul'!$L$39:$AU$39,MATCH('Cash@Risk'!CS$31,'[77]Feuille de Calcul'!$L$34:$AU$34,0)))*$D57*$G$23</f>
        <v>0</v>
      </c>
      <c r="CT57" s="1577">
        <f>IF(ISNA(INDEX('[77]Feuille de Calcul'!$L$39:$AU$39,MATCH('Cash@Risk'!CT$31,'[77]Feuille de Calcul'!$L$34:$AU$34,0))),0,INDEX('[77]Feuille de Calcul'!$L$39:$AU$39,MATCH('Cash@Risk'!CT$31,'[77]Feuille de Calcul'!$L$34:$AU$34,0)))*$D57*$G$23</f>
        <v>0</v>
      </c>
      <c r="CU57" s="1577">
        <f>IF(ISNA(INDEX('[77]Feuille de Calcul'!$L$39:$AU$39,MATCH('Cash@Risk'!CU$31,'[77]Feuille de Calcul'!$L$34:$AU$34,0))),0,INDEX('[77]Feuille de Calcul'!$L$39:$AU$39,MATCH('Cash@Risk'!CU$31,'[77]Feuille de Calcul'!$L$34:$AU$34,0)))*$D57*$G$23</f>
        <v>0</v>
      </c>
      <c r="CV57" s="1577">
        <f>IF(ISNA(INDEX('[77]Feuille de Calcul'!$L$39:$AU$39,MATCH('Cash@Risk'!CV$31,'[77]Feuille de Calcul'!$L$34:$AU$34,0))),0,INDEX('[77]Feuille de Calcul'!$L$39:$AU$39,MATCH('Cash@Risk'!CV$31,'[77]Feuille de Calcul'!$L$34:$AU$34,0)))*$D57*$G$23</f>
        <v>0</v>
      </c>
      <c r="CW57" s="1577">
        <f>IF(ISNA(INDEX('[77]Feuille de Calcul'!$L$39:$AU$39,MATCH('Cash@Risk'!CW$31,'[77]Feuille de Calcul'!$L$34:$AU$34,0))),0,INDEX('[77]Feuille de Calcul'!$L$39:$AU$39,MATCH('Cash@Risk'!CW$31,'[77]Feuille de Calcul'!$L$34:$AU$34,0)))*$D57*$G$23</f>
        <v>0</v>
      </c>
      <c r="CX57" s="1577">
        <f>IF(ISNA(INDEX('[77]Feuille de Calcul'!$L$39:$AU$39,MATCH('Cash@Risk'!CX$31,'[77]Feuille de Calcul'!$L$34:$AU$34,0))),0,INDEX('[77]Feuille de Calcul'!$L$39:$AU$39,MATCH('Cash@Risk'!CX$31,'[77]Feuille de Calcul'!$L$34:$AU$34,0)))*$D57*$G$23</f>
        <v>0</v>
      </c>
      <c r="CY57" s="1577">
        <f>IF(ISNA(INDEX('[77]Feuille de Calcul'!$L$39:$AU$39,MATCH('Cash@Risk'!CY$31,'[77]Feuille de Calcul'!$L$34:$AU$34,0))),0,INDEX('[77]Feuille de Calcul'!$L$39:$AU$39,MATCH('Cash@Risk'!CY$31,'[77]Feuille de Calcul'!$L$34:$AU$34,0)))*$D57*$G$23</f>
        <v>0</v>
      </c>
      <c r="CZ57" s="1577">
        <f>IF(ISNA(INDEX('[77]Feuille de Calcul'!$L$39:$AU$39,MATCH('Cash@Risk'!CZ$31,'[77]Feuille de Calcul'!$L$34:$AU$34,0))),0,INDEX('[77]Feuille de Calcul'!$L$39:$AU$39,MATCH('Cash@Risk'!CZ$31,'[77]Feuille de Calcul'!$L$34:$AU$34,0)))*$D57*$G$23</f>
        <v>0</v>
      </c>
      <c r="DA57" s="1577">
        <f>IF(ISNA(INDEX('[77]Feuille de Calcul'!$L$39:$AU$39,MATCH('Cash@Risk'!DA$31,'[77]Feuille de Calcul'!$L$34:$AU$34,0))),0,INDEX('[77]Feuille de Calcul'!$L$39:$AU$39,MATCH('Cash@Risk'!DA$31,'[77]Feuille de Calcul'!$L$34:$AU$34,0)))*$D57*$G$23</f>
        <v>0</v>
      </c>
      <c r="DB57" s="1577">
        <f>IF(ISNA(INDEX('[77]Feuille de Calcul'!$L$39:$AU$39,MATCH('Cash@Risk'!DB$31,'[77]Feuille de Calcul'!$L$34:$AU$34,0))),0,INDEX('[77]Feuille de Calcul'!$L$39:$AU$39,MATCH('Cash@Risk'!DB$31,'[77]Feuille de Calcul'!$L$34:$AU$34,0)))*$D57*$G$23</f>
        <v>0</v>
      </c>
      <c r="DC57" s="1577">
        <f>IF(ISNA(INDEX('[77]Feuille de Calcul'!$L$39:$AU$39,MATCH('Cash@Risk'!DC$31,'[77]Feuille de Calcul'!$L$34:$AU$34,0))),0,INDEX('[77]Feuille de Calcul'!$L$39:$AU$39,MATCH('Cash@Risk'!DC$31,'[77]Feuille de Calcul'!$L$34:$AU$34,0)))*$D57*$G$23</f>
        <v>0</v>
      </c>
      <c r="DD57" s="1577">
        <f>IF(ISNA(INDEX('[77]Feuille de Calcul'!$L$39:$AU$39,MATCH('Cash@Risk'!DD$31,'[77]Feuille de Calcul'!$L$34:$AU$34,0))),0,INDEX('[77]Feuille de Calcul'!$L$39:$AU$39,MATCH('Cash@Risk'!DD$31,'[77]Feuille de Calcul'!$L$34:$AU$34,0)))*$D57*$G$23</f>
        <v>0</v>
      </c>
      <c r="DE57" s="1577">
        <f>IF(ISNA(INDEX('[77]Feuille de Calcul'!$L$39:$AU$39,MATCH('Cash@Risk'!DE$31,'[77]Feuille de Calcul'!$L$34:$AU$34,0))),0,INDEX('[77]Feuille de Calcul'!$L$39:$AU$39,MATCH('Cash@Risk'!DE$31,'[77]Feuille de Calcul'!$L$34:$AU$34,0)))*$D57*$G$23</f>
        <v>0</v>
      </c>
      <c r="DF57" s="1577">
        <f>IF(ISNA(INDEX('[77]Feuille de Calcul'!$L$39:$AU$39,MATCH('Cash@Risk'!DF$31,'[77]Feuille de Calcul'!$L$34:$AU$34,0))),0,INDEX('[77]Feuille de Calcul'!$L$39:$AU$39,MATCH('Cash@Risk'!DF$31,'[77]Feuille de Calcul'!$L$34:$AU$34,0)))*$D57*$G$23</f>
        <v>0</v>
      </c>
      <c r="DG57" s="1577">
        <f>IF(ISNA(INDEX('[77]Feuille de Calcul'!$L$39:$AU$39,MATCH('Cash@Risk'!DG$31,'[77]Feuille de Calcul'!$L$34:$AU$34,0))),0,INDEX('[77]Feuille de Calcul'!$L$39:$AU$39,MATCH('Cash@Risk'!DG$31,'[77]Feuille de Calcul'!$L$34:$AU$34,0)))*$D57*$G$23</f>
        <v>0</v>
      </c>
      <c r="DH57" s="1577">
        <f>IF(ISNA(INDEX('[77]Feuille de Calcul'!$L$39:$AU$39,MATCH('Cash@Risk'!DH$31,'[77]Feuille de Calcul'!$L$34:$AU$34,0))),0,INDEX('[77]Feuille de Calcul'!$L$39:$AU$39,MATCH('Cash@Risk'!DH$31,'[77]Feuille de Calcul'!$L$34:$AU$34,0)))*$D57*$G$23</f>
        <v>0</v>
      </c>
      <c r="DI57" s="1577">
        <f>IF(ISNA(INDEX('[77]Feuille de Calcul'!$L$39:$AU$39,MATCH('Cash@Risk'!DI$31,'[77]Feuille de Calcul'!$L$34:$AU$34,0))),0,INDEX('[77]Feuille de Calcul'!$L$39:$AU$39,MATCH('Cash@Risk'!DI$31,'[77]Feuille de Calcul'!$L$34:$AU$34,0)))*$D57*$G$23</f>
        <v>0</v>
      </c>
      <c r="DJ57" s="1577">
        <f>IF(ISNA(INDEX('[77]Feuille de Calcul'!$L$39:$AU$39,MATCH('Cash@Risk'!DJ$31,'[77]Feuille de Calcul'!$L$34:$AU$34,0))),0,INDEX('[77]Feuille de Calcul'!$L$39:$AU$39,MATCH('Cash@Risk'!DJ$31,'[77]Feuille de Calcul'!$L$34:$AU$34,0)))*$D57*$G$23</f>
        <v>0</v>
      </c>
      <c r="DK57" s="1577">
        <f>IF(ISNA(INDEX('[77]Feuille de Calcul'!$L$39:$AU$39,MATCH('Cash@Risk'!DK$31,'[77]Feuille de Calcul'!$L$34:$AU$34,0))),0,INDEX('[77]Feuille de Calcul'!$L$39:$AU$39,MATCH('Cash@Risk'!DK$31,'[77]Feuille de Calcul'!$L$34:$AU$34,0)))*$D57*$G$23</f>
        <v>0</v>
      </c>
      <c r="DL57" s="1577">
        <f>IF(ISNA(INDEX('[77]Feuille de Calcul'!$L$39:$AU$39,MATCH('Cash@Risk'!DL$31,'[77]Feuille de Calcul'!$L$34:$AU$34,0))),0,INDEX('[77]Feuille de Calcul'!$L$39:$AU$39,MATCH('Cash@Risk'!DL$31,'[77]Feuille de Calcul'!$L$34:$AU$34,0)))*$D57*$G$23</f>
        <v>0</v>
      </c>
      <c r="DM57" s="1577">
        <f>IF(ISNA(INDEX('[77]Feuille de Calcul'!$L$39:$AU$39,MATCH('Cash@Risk'!DM$31,'[77]Feuille de Calcul'!$L$34:$AU$34,0))),0,INDEX('[77]Feuille de Calcul'!$L$39:$AU$39,MATCH('Cash@Risk'!DM$31,'[77]Feuille de Calcul'!$L$34:$AU$34,0)))*$D57*$G$23</f>
        <v>0</v>
      </c>
      <c r="DN57" s="1535"/>
      <c r="DO57" s="1535"/>
      <c r="DP57" s="1535"/>
      <c r="DQ57" s="1535"/>
      <c r="DR57" s="1535"/>
      <c r="DS57" s="1535"/>
      <c r="DT57" s="1535"/>
      <c r="DU57" s="1535"/>
      <c r="DV57" s="1535"/>
      <c r="DW57" s="1535"/>
      <c r="DX57" s="1535"/>
      <c r="DY57" s="1535"/>
      <c r="DZ57" s="1535"/>
      <c r="EA57" s="1535"/>
      <c r="EB57" s="1535"/>
      <c r="EC57" s="1535"/>
      <c r="ED57" s="1535"/>
      <c r="EE57" s="1535"/>
      <c r="EF57" s="1535"/>
      <c r="EG57" s="1535"/>
      <c r="EH57" s="1535"/>
      <c r="EI57" s="1535"/>
      <c r="EJ57" s="1535"/>
      <c r="EK57" s="1535"/>
      <c r="EL57" s="1535"/>
      <c r="EM57" s="1535"/>
      <c r="EN57" s="1535"/>
      <c r="EO57" s="1535"/>
      <c r="EP57" s="1535"/>
      <c r="EQ57" s="1535"/>
      <c r="ER57" s="1535"/>
      <c r="ES57" s="1535"/>
      <c r="ET57" s="1535"/>
      <c r="EU57" s="1535"/>
      <c r="EV57" s="1535"/>
      <c r="EW57" s="1535"/>
      <c r="EX57" s="1535"/>
      <c r="EY57" s="1535"/>
      <c r="EZ57" s="1535"/>
      <c r="FA57" s="1535"/>
      <c r="FB57" s="1535"/>
      <c r="FC57" s="1535"/>
      <c r="FD57" s="1535"/>
      <c r="FE57" s="1535"/>
      <c r="FF57" s="1535"/>
      <c r="FG57" s="1535"/>
      <c r="FH57" s="1535"/>
      <c r="FI57" s="1535"/>
      <c r="FJ57" s="1535"/>
      <c r="FK57" s="1535"/>
      <c r="FL57" s="1535"/>
      <c r="FM57" s="1535"/>
      <c r="FN57" s="1535"/>
      <c r="FO57" s="1535"/>
      <c r="FP57" s="1535"/>
      <c r="FQ57" s="1535"/>
      <c r="FR57" s="1535"/>
      <c r="FS57" s="1535"/>
      <c r="FT57" s="1535"/>
      <c r="FU57" s="1535"/>
      <c r="FV57" s="1535"/>
      <c r="FW57" s="1535"/>
      <c r="FX57" s="1535"/>
      <c r="FY57" s="1535"/>
      <c r="FZ57" s="1535"/>
      <c r="GA57" s="1535"/>
      <c r="GB57" s="1535"/>
      <c r="GC57" s="1535"/>
      <c r="GD57" s="1535"/>
      <c r="GE57" s="1535"/>
      <c r="GF57" s="1535"/>
      <c r="GG57" s="1535"/>
      <c r="GH57" s="1535"/>
      <c r="GI57" s="1535"/>
      <c r="GJ57" s="1535"/>
      <c r="GK57" s="1535"/>
      <c r="GL57" s="1535"/>
      <c r="GM57" s="1535"/>
      <c r="GN57" s="1535"/>
      <c r="GO57" s="1535"/>
      <c r="GP57" s="1535"/>
      <c r="GQ57" s="1535"/>
      <c r="GR57" s="1535"/>
      <c r="GS57" s="1535"/>
    </row>
    <row r="58" spans="1:201" outlineLevel="2">
      <c r="A58" s="1580" t="s">
        <v>1338</v>
      </c>
      <c r="B58" s="1567"/>
      <c r="C58" s="1580" t="s">
        <v>1339</v>
      </c>
      <c r="D58" s="1538"/>
      <c r="E58" s="1560">
        <v>0</v>
      </c>
      <c r="F58" s="1504" t="s">
        <v>1308</v>
      </c>
      <c r="G58" s="1504" t="s">
        <v>1309</v>
      </c>
      <c r="H58" s="1590" t="s">
        <v>1340</v>
      </c>
      <c r="I58" s="1536">
        <f t="shared" si="34"/>
        <v>0</v>
      </c>
      <c r="J58" s="1535"/>
      <c r="K58" s="1535"/>
      <c r="L58" s="1535"/>
      <c r="M58" s="1535"/>
      <c r="N58" s="1535"/>
      <c r="O58" s="1535"/>
      <c r="P58" s="1535"/>
      <c r="Q58" s="1535"/>
      <c r="R58" s="1535"/>
      <c r="S58" s="1535"/>
      <c r="T58" s="1535"/>
      <c r="U58" s="1535"/>
      <c r="V58" s="1535"/>
      <c r="W58" s="1535"/>
      <c r="X58" s="1535"/>
      <c r="Y58" s="1535"/>
      <c r="Z58" s="1535"/>
      <c r="AA58" s="1535"/>
      <c r="AB58" s="1535"/>
      <c r="AC58" s="1535"/>
      <c r="AD58" s="1535"/>
      <c r="AE58" s="1535"/>
      <c r="AF58" s="1535"/>
      <c r="AG58" s="1535"/>
      <c r="AH58" s="1535"/>
      <c r="AI58" s="1535"/>
      <c r="AJ58" s="1535"/>
      <c r="AK58" s="1535"/>
      <c r="AL58" s="1535"/>
      <c r="AM58" s="1535"/>
      <c r="AN58" s="1535"/>
      <c r="AO58" s="1535"/>
      <c r="AP58" s="1535"/>
      <c r="AQ58" s="1535"/>
      <c r="AR58" s="1535"/>
      <c r="AS58" s="1535"/>
      <c r="AT58" s="1535"/>
      <c r="AU58" s="1535"/>
      <c r="AV58" s="1535"/>
      <c r="AW58" s="1535"/>
      <c r="AX58" s="1535"/>
      <c r="AY58" s="1535"/>
      <c r="AZ58" s="1535"/>
      <c r="BA58" s="1535"/>
      <c r="BB58" s="1535"/>
      <c r="BC58" s="1535"/>
      <c r="BD58" s="1535"/>
      <c r="BE58" s="1535"/>
      <c r="BF58" s="1535"/>
      <c r="BG58" s="1535"/>
      <c r="BH58" s="1535"/>
      <c r="BI58" s="1535"/>
      <c r="BJ58" s="1535"/>
      <c r="BK58" s="1535"/>
      <c r="BL58" s="1535"/>
      <c r="BM58" s="1535"/>
      <c r="BN58" s="1535"/>
      <c r="BO58" s="1535"/>
      <c r="BP58" s="1535"/>
      <c r="BQ58" s="1535"/>
      <c r="BR58" s="1535"/>
      <c r="BS58" s="1535"/>
      <c r="BT58" s="1535"/>
      <c r="BU58" s="1535"/>
      <c r="BV58" s="1535"/>
      <c r="BW58" s="1535"/>
      <c r="BX58" s="1535"/>
      <c r="BY58" s="1535"/>
      <c r="BZ58" s="1535"/>
      <c r="CA58" s="1535"/>
      <c r="CB58" s="1535"/>
      <c r="CC58" s="1535"/>
      <c r="CD58" s="1535"/>
      <c r="CE58" s="1535"/>
      <c r="CF58" s="1535"/>
      <c r="CG58" s="1535"/>
      <c r="CH58" s="1535"/>
      <c r="CI58" s="1535"/>
      <c r="CJ58" s="1535"/>
      <c r="CK58" s="1535"/>
      <c r="CL58" s="1535"/>
      <c r="CM58" s="1535"/>
      <c r="CN58" s="1535"/>
      <c r="CO58" s="1535"/>
      <c r="CP58" s="1535"/>
      <c r="CQ58" s="1535"/>
      <c r="CR58" s="1535"/>
      <c r="CS58" s="1535"/>
      <c r="CT58" s="1535"/>
      <c r="CU58" s="1535"/>
      <c r="CV58" s="1535"/>
      <c r="CW58" s="1535"/>
      <c r="CX58" s="1535"/>
      <c r="CY58" s="1535"/>
      <c r="CZ58" s="1535"/>
      <c r="DA58" s="1535"/>
      <c r="DB58" s="1535"/>
      <c r="DC58" s="1535"/>
      <c r="DD58" s="1535"/>
      <c r="DE58" s="1535"/>
      <c r="DF58" s="1535"/>
      <c r="DG58" s="1535"/>
      <c r="DH58" s="1535"/>
      <c r="DI58" s="1535"/>
      <c r="DJ58" s="1535"/>
      <c r="DK58" s="1535"/>
      <c r="DL58" s="1535"/>
      <c r="DM58" s="1535"/>
      <c r="DN58" s="1535"/>
      <c r="DO58" s="1535"/>
      <c r="DP58" s="1535"/>
      <c r="DQ58" s="1535"/>
      <c r="DR58" s="1535"/>
      <c r="DS58" s="1535"/>
      <c r="DT58" s="1535"/>
      <c r="DU58" s="1535"/>
      <c r="DV58" s="1535"/>
      <c r="DW58" s="1535"/>
      <c r="DX58" s="1535"/>
      <c r="DY58" s="1535"/>
      <c r="DZ58" s="1535"/>
      <c r="EA58" s="1535"/>
      <c r="EB58" s="1535"/>
      <c r="EC58" s="1535"/>
      <c r="ED58" s="1535"/>
      <c r="EE58" s="1535"/>
      <c r="EF58" s="1535"/>
      <c r="EG58" s="1535"/>
      <c r="EH58" s="1535"/>
      <c r="EI58" s="1535"/>
      <c r="EJ58" s="1535"/>
      <c r="EK58" s="1535"/>
      <c r="EL58" s="1535"/>
      <c r="EM58" s="1535"/>
      <c r="EN58" s="1535"/>
      <c r="EO58" s="1535"/>
      <c r="EP58" s="1535"/>
      <c r="EQ58" s="1535"/>
      <c r="ER58" s="1535"/>
      <c r="ES58" s="1535"/>
      <c r="ET58" s="1535"/>
      <c r="EU58" s="1535"/>
      <c r="EV58" s="1535"/>
      <c r="EW58" s="1535"/>
      <c r="EX58" s="1535"/>
      <c r="EY58" s="1535"/>
      <c r="EZ58" s="1535"/>
      <c r="FA58" s="1535"/>
      <c r="FB58" s="1535"/>
      <c r="FC58" s="1535"/>
      <c r="FD58" s="1535"/>
      <c r="FE58" s="1535"/>
      <c r="FF58" s="1535"/>
      <c r="FG58" s="1535"/>
      <c r="FH58" s="1535"/>
      <c r="FI58" s="1535"/>
      <c r="FJ58" s="1535"/>
      <c r="FK58" s="1535"/>
      <c r="FL58" s="1535"/>
      <c r="FM58" s="1535"/>
      <c r="FN58" s="1535"/>
      <c r="FO58" s="1535"/>
      <c r="FP58" s="1535"/>
      <c r="FQ58" s="1535"/>
      <c r="FR58" s="1535"/>
      <c r="FS58" s="1535"/>
      <c r="FT58" s="1535"/>
      <c r="FU58" s="1535"/>
      <c r="FV58" s="1535"/>
      <c r="FW58" s="1535"/>
      <c r="FX58" s="1535"/>
      <c r="FY58" s="1535"/>
      <c r="FZ58" s="1535"/>
      <c r="GA58" s="1535"/>
      <c r="GB58" s="1535"/>
      <c r="GC58" s="1535"/>
      <c r="GD58" s="1535"/>
      <c r="GE58" s="1535"/>
      <c r="GF58" s="1535"/>
      <c r="GG58" s="1535"/>
      <c r="GH58" s="1535"/>
      <c r="GI58" s="1535"/>
      <c r="GJ58" s="1535"/>
      <c r="GK58" s="1535"/>
      <c r="GL58" s="1535"/>
      <c r="GM58" s="1535"/>
      <c r="GN58" s="1535"/>
      <c r="GO58" s="1535"/>
      <c r="GP58" s="1535"/>
      <c r="GQ58" s="1535"/>
      <c r="GR58" s="1535"/>
      <c r="GS58" s="1535"/>
    </row>
    <row r="59" spans="1:201" outlineLevel="2">
      <c r="A59" s="1580" t="s">
        <v>1341</v>
      </c>
      <c r="B59" s="1567"/>
      <c r="C59" s="1601" t="s">
        <v>1342</v>
      </c>
      <c r="D59" s="1538"/>
      <c r="E59" s="1560">
        <v>0</v>
      </c>
      <c r="F59" s="1504" t="s">
        <v>1308</v>
      </c>
      <c r="G59" s="1504" t="s">
        <v>1309</v>
      </c>
      <c r="H59" s="1578"/>
      <c r="I59" s="1536">
        <f t="shared" si="34"/>
        <v>0</v>
      </c>
      <c r="J59" s="1535"/>
      <c r="K59" s="1535"/>
      <c r="L59" s="1535"/>
      <c r="M59" s="1535"/>
      <c r="N59" s="1535"/>
      <c r="O59" s="1535"/>
      <c r="P59" s="1535"/>
      <c r="Q59" s="1535"/>
      <c r="R59" s="1535"/>
      <c r="S59" s="1535"/>
      <c r="T59" s="1535"/>
      <c r="U59" s="1535"/>
      <c r="V59" s="1535"/>
      <c r="W59" s="1535"/>
      <c r="X59" s="1535"/>
      <c r="Y59" s="1535"/>
      <c r="Z59" s="1535"/>
      <c r="AA59" s="1535"/>
      <c r="AB59" s="1535"/>
      <c r="AC59" s="1535"/>
      <c r="AD59" s="1535"/>
      <c r="AE59" s="1535"/>
      <c r="AF59" s="1535"/>
      <c r="AG59" s="1535"/>
      <c r="AH59" s="1535"/>
      <c r="AI59" s="1535"/>
      <c r="AJ59" s="1535"/>
      <c r="AK59" s="1535"/>
      <c r="AL59" s="1535"/>
      <c r="AM59" s="1535"/>
      <c r="AN59" s="1535"/>
      <c r="AO59" s="1535"/>
      <c r="AP59" s="1535"/>
      <c r="AQ59" s="1535"/>
      <c r="AR59" s="1535"/>
      <c r="AS59" s="1535"/>
      <c r="AT59" s="1535"/>
      <c r="AU59" s="1535"/>
      <c r="AV59" s="1535"/>
      <c r="AW59" s="1535"/>
      <c r="AX59" s="1535"/>
      <c r="AY59" s="1535"/>
      <c r="AZ59" s="1535"/>
      <c r="BA59" s="1535"/>
      <c r="BB59" s="1535"/>
      <c r="BC59" s="1535"/>
      <c r="BD59" s="1535"/>
      <c r="BE59" s="1535"/>
      <c r="BF59" s="1535"/>
      <c r="BG59" s="1535"/>
      <c r="BH59" s="1535"/>
      <c r="BI59" s="1535"/>
      <c r="BJ59" s="1535"/>
      <c r="BK59" s="1535"/>
      <c r="BL59" s="1535"/>
      <c r="BM59" s="1535"/>
      <c r="BN59" s="1535"/>
      <c r="BO59" s="1535"/>
      <c r="BP59" s="1535"/>
      <c r="BQ59" s="1535"/>
      <c r="BR59" s="1535"/>
      <c r="BS59" s="1535"/>
      <c r="BT59" s="1535"/>
      <c r="BU59" s="1535"/>
      <c r="BV59" s="1535"/>
      <c r="BW59" s="1535"/>
      <c r="BX59" s="1535"/>
      <c r="BY59" s="1535"/>
      <c r="BZ59" s="1535"/>
      <c r="CA59" s="1535"/>
      <c r="CB59" s="1535"/>
      <c r="CC59" s="1535"/>
      <c r="CD59" s="1535"/>
      <c r="CE59" s="1535"/>
      <c r="CF59" s="1535"/>
      <c r="CG59" s="1535"/>
      <c r="CH59" s="1535"/>
      <c r="CI59" s="1535"/>
      <c r="CJ59" s="1535"/>
      <c r="CK59" s="1535"/>
      <c r="CL59" s="1535"/>
      <c r="CM59" s="1535"/>
      <c r="CN59" s="1535"/>
      <c r="CO59" s="1535"/>
      <c r="CP59" s="1535"/>
      <c r="CQ59" s="1535"/>
      <c r="CR59" s="1535"/>
      <c r="CS59" s="1535"/>
      <c r="CT59" s="1535"/>
      <c r="CU59" s="1535"/>
      <c r="CV59" s="1535"/>
      <c r="CW59" s="1535"/>
      <c r="CX59" s="1535"/>
      <c r="CY59" s="1535"/>
      <c r="CZ59" s="1535"/>
      <c r="DA59" s="1535"/>
      <c r="DB59" s="1535"/>
      <c r="DC59" s="1535"/>
      <c r="DD59" s="1535"/>
      <c r="DE59" s="1535"/>
      <c r="DF59" s="1535"/>
      <c r="DG59" s="1535"/>
      <c r="DH59" s="1535"/>
      <c r="DI59" s="1535"/>
      <c r="DJ59" s="1535"/>
      <c r="DK59" s="1535"/>
      <c r="DL59" s="1535"/>
      <c r="DM59" s="1535"/>
      <c r="DN59" s="1535"/>
      <c r="DO59" s="1535"/>
      <c r="DP59" s="1535"/>
      <c r="DQ59" s="1535"/>
      <c r="DR59" s="1535"/>
      <c r="DS59" s="1535"/>
      <c r="DT59" s="1535"/>
      <c r="DU59" s="1535"/>
      <c r="DV59" s="1535"/>
      <c r="DW59" s="1535"/>
      <c r="DX59" s="1535"/>
      <c r="DY59" s="1535"/>
      <c r="DZ59" s="1535"/>
      <c r="EA59" s="1535"/>
      <c r="EB59" s="1535"/>
      <c r="EC59" s="1535"/>
      <c r="ED59" s="1535"/>
      <c r="EE59" s="1535"/>
      <c r="EF59" s="1535"/>
      <c r="EG59" s="1535"/>
      <c r="EH59" s="1535"/>
      <c r="EI59" s="1535"/>
      <c r="EJ59" s="1535"/>
      <c r="EK59" s="1535"/>
      <c r="EL59" s="1535"/>
      <c r="EM59" s="1535"/>
      <c r="EN59" s="1535"/>
      <c r="EO59" s="1535"/>
      <c r="EP59" s="1535"/>
      <c r="EQ59" s="1535"/>
      <c r="ER59" s="1535"/>
      <c r="ES59" s="1535"/>
      <c r="ET59" s="1535"/>
      <c r="EU59" s="1535"/>
      <c r="EV59" s="1535"/>
      <c r="EW59" s="1535"/>
      <c r="EX59" s="1535"/>
      <c r="EY59" s="1535"/>
      <c r="EZ59" s="1535"/>
      <c r="FA59" s="1535"/>
      <c r="FB59" s="1535"/>
      <c r="FC59" s="1535"/>
      <c r="FD59" s="1535"/>
      <c r="FE59" s="1535"/>
      <c r="FF59" s="1535"/>
      <c r="FG59" s="1535"/>
      <c r="FH59" s="1535"/>
      <c r="FI59" s="1535"/>
      <c r="FJ59" s="1535"/>
      <c r="FK59" s="1535"/>
      <c r="FL59" s="1535"/>
      <c r="FM59" s="1535"/>
      <c r="FN59" s="1535"/>
      <c r="FO59" s="1535"/>
      <c r="FP59" s="1535"/>
      <c r="FQ59" s="1535"/>
      <c r="FR59" s="1535"/>
      <c r="FS59" s="1535"/>
      <c r="FT59" s="1535"/>
      <c r="FU59" s="1535"/>
      <c r="FV59" s="1535"/>
      <c r="FW59" s="1535"/>
      <c r="FX59" s="1535"/>
      <c r="FY59" s="1535"/>
      <c r="FZ59" s="1535"/>
      <c r="GA59" s="1535"/>
      <c r="GB59" s="1535"/>
      <c r="GC59" s="1535"/>
      <c r="GD59" s="1535"/>
      <c r="GE59" s="1535"/>
      <c r="GF59" s="1535"/>
      <c r="GG59" s="1535"/>
      <c r="GH59" s="1535"/>
      <c r="GI59" s="1535"/>
      <c r="GJ59" s="1535"/>
      <c r="GK59" s="1535"/>
      <c r="GL59" s="1535"/>
      <c r="GM59" s="1535"/>
      <c r="GN59" s="1535"/>
      <c r="GO59" s="1535"/>
      <c r="GP59" s="1535"/>
      <c r="GQ59" s="1535"/>
      <c r="GR59" s="1535"/>
      <c r="GS59" s="1535"/>
    </row>
    <row r="60" spans="1:201" outlineLevel="2">
      <c r="A60" s="1580" t="s">
        <v>1343</v>
      </c>
      <c r="B60" s="1567"/>
      <c r="C60" s="1601" t="s">
        <v>1344</v>
      </c>
      <c r="D60" s="1538"/>
      <c r="E60" s="1560">
        <v>0</v>
      </c>
      <c r="F60" s="1504" t="s">
        <v>1308</v>
      </c>
      <c r="G60" s="1504" t="s">
        <v>1309</v>
      </c>
      <c r="H60" s="1578"/>
      <c r="I60" s="1536">
        <f t="shared" si="34"/>
        <v>0</v>
      </c>
      <c r="J60" s="1535"/>
      <c r="K60" s="1535"/>
      <c r="L60" s="1535"/>
      <c r="M60" s="1535"/>
      <c r="N60" s="1535"/>
      <c r="O60" s="1535"/>
      <c r="P60" s="1535"/>
      <c r="Q60" s="1535"/>
      <c r="R60" s="1535"/>
      <c r="S60" s="1535"/>
      <c r="T60" s="1535"/>
      <c r="U60" s="1535"/>
      <c r="V60" s="1535"/>
      <c r="W60" s="1535"/>
      <c r="X60" s="1535"/>
      <c r="Y60" s="1535"/>
      <c r="Z60" s="1535"/>
      <c r="AA60" s="1535"/>
      <c r="AB60" s="1535"/>
      <c r="AC60" s="1535"/>
      <c r="AD60" s="1535"/>
      <c r="AE60" s="1535"/>
      <c r="AF60" s="1535"/>
      <c r="AG60" s="1535"/>
      <c r="AH60" s="1535"/>
      <c r="AI60" s="1535"/>
      <c r="AJ60" s="1535"/>
      <c r="AK60" s="1535"/>
      <c r="AL60" s="1535"/>
      <c r="AM60" s="1535"/>
      <c r="AN60" s="1535"/>
      <c r="AO60" s="1535"/>
      <c r="AP60" s="1535"/>
      <c r="AQ60" s="1535"/>
      <c r="AR60" s="1535"/>
      <c r="AS60" s="1535"/>
      <c r="AT60" s="1535"/>
      <c r="AU60" s="1535"/>
      <c r="AV60" s="1535"/>
      <c r="AW60" s="1535"/>
      <c r="AX60" s="1535"/>
      <c r="AY60" s="1535"/>
      <c r="AZ60" s="1535"/>
      <c r="BA60" s="1535"/>
      <c r="BB60" s="1535"/>
      <c r="BC60" s="1535"/>
      <c r="BD60" s="1535"/>
      <c r="BE60" s="1535"/>
      <c r="BF60" s="1535"/>
      <c r="BG60" s="1535"/>
      <c r="BH60" s="1535"/>
      <c r="BI60" s="1535"/>
      <c r="BJ60" s="1535"/>
      <c r="BK60" s="1535"/>
      <c r="BL60" s="1535"/>
      <c r="BM60" s="1535"/>
      <c r="BN60" s="1535"/>
      <c r="BO60" s="1535"/>
      <c r="BP60" s="1535"/>
      <c r="BQ60" s="1535"/>
      <c r="BR60" s="1535"/>
      <c r="BS60" s="1535"/>
      <c r="BT60" s="1535"/>
      <c r="BU60" s="1535"/>
      <c r="BV60" s="1535"/>
      <c r="BW60" s="1535"/>
      <c r="BX60" s="1535"/>
      <c r="BY60" s="1535"/>
      <c r="BZ60" s="1535"/>
      <c r="CA60" s="1535"/>
      <c r="CB60" s="1535"/>
      <c r="CC60" s="1535"/>
      <c r="CD60" s="1535"/>
      <c r="CE60" s="1535"/>
      <c r="CF60" s="1535"/>
      <c r="CG60" s="1535"/>
      <c r="CH60" s="1535"/>
      <c r="CI60" s="1535"/>
      <c r="CJ60" s="1535"/>
      <c r="CK60" s="1535"/>
      <c r="CL60" s="1535"/>
      <c r="CM60" s="1535"/>
      <c r="CN60" s="1535"/>
      <c r="CO60" s="1535"/>
      <c r="CP60" s="1535"/>
      <c r="CQ60" s="1535"/>
      <c r="CR60" s="1535"/>
      <c r="CS60" s="1535"/>
      <c r="CT60" s="1535"/>
      <c r="CU60" s="1535"/>
      <c r="CV60" s="1535"/>
      <c r="CW60" s="1535"/>
      <c r="CX60" s="1535"/>
      <c r="CY60" s="1535"/>
      <c r="CZ60" s="1535"/>
      <c r="DA60" s="1535"/>
      <c r="DB60" s="1535"/>
      <c r="DC60" s="1535"/>
      <c r="DD60" s="1535"/>
      <c r="DE60" s="1535"/>
      <c r="DF60" s="1535"/>
      <c r="DG60" s="1535"/>
      <c r="DH60" s="1535"/>
      <c r="DI60" s="1535"/>
      <c r="DJ60" s="1535"/>
      <c r="DK60" s="1535"/>
      <c r="DL60" s="1535"/>
      <c r="DM60" s="1535"/>
      <c r="DN60" s="1535"/>
      <c r="DO60" s="1535"/>
      <c r="DP60" s="1535"/>
      <c r="DQ60" s="1535"/>
      <c r="DR60" s="1535"/>
      <c r="DS60" s="1535"/>
      <c r="DT60" s="1535"/>
      <c r="DU60" s="1535"/>
      <c r="DV60" s="1535"/>
      <c r="DW60" s="1535"/>
      <c r="DX60" s="1535"/>
      <c r="DY60" s="1535"/>
      <c r="DZ60" s="1535"/>
      <c r="EA60" s="1535"/>
      <c r="EB60" s="1535"/>
      <c r="EC60" s="1535"/>
      <c r="ED60" s="1535"/>
      <c r="EE60" s="1535"/>
      <c r="EF60" s="1535"/>
      <c r="EG60" s="1535"/>
      <c r="EH60" s="1535"/>
      <c r="EI60" s="1535"/>
      <c r="EJ60" s="1535"/>
      <c r="EK60" s="1535"/>
      <c r="EL60" s="1535"/>
      <c r="EM60" s="1535"/>
      <c r="EN60" s="1535"/>
      <c r="EO60" s="1535"/>
      <c r="EP60" s="1535"/>
      <c r="EQ60" s="1535"/>
      <c r="ER60" s="1535"/>
      <c r="ES60" s="1535"/>
      <c r="ET60" s="1535"/>
      <c r="EU60" s="1535"/>
      <c r="EV60" s="1535"/>
      <c r="EW60" s="1535"/>
      <c r="EX60" s="1535"/>
      <c r="EY60" s="1535"/>
      <c r="EZ60" s="1535"/>
      <c r="FA60" s="1535"/>
      <c r="FB60" s="1535"/>
      <c r="FC60" s="1535"/>
      <c r="FD60" s="1535"/>
      <c r="FE60" s="1535"/>
      <c r="FF60" s="1535"/>
      <c r="FG60" s="1535"/>
      <c r="FH60" s="1535"/>
      <c r="FI60" s="1535"/>
      <c r="FJ60" s="1535"/>
      <c r="FK60" s="1535"/>
      <c r="FL60" s="1535"/>
      <c r="FM60" s="1535"/>
      <c r="FN60" s="1535"/>
      <c r="FO60" s="1535"/>
      <c r="FP60" s="1535"/>
      <c r="FQ60" s="1535"/>
      <c r="FR60" s="1535"/>
      <c r="FS60" s="1535"/>
      <c r="FT60" s="1535"/>
      <c r="FU60" s="1535"/>
      <c r="FV60" s="1535"/>
      <c r="FW60" s="1535"/>
      <c r="FX60" s="1535"/>
      <c r="FY60" s="1535"/>
      <c r="FZ60" s="1535"/>
      <c r="GA60" s="1535"/>
      <c r="GB60" s="1535"/>
      <c r="GC60" s="1535"/>
      <c r="GD60" s="1535"/>
      <c r="GE60" s="1535"/>
      <c r="GF60" s="1535"/>
      <c r="GG60" s="1535"/>
      <c r="GH60" s="1535"/>
      <c r="GI60" s="1535"/>
      <c r="GJ60" s="1535"/>
      <c r="GK60" s="1535"/>
      <c r="GL60" s="1535"/>
      <c r="GM60" s="1535"/>
      <c r="GN60" s="1535"/>
      <c r="GO60" s="1535"/>
      <c r="GP60" s="1535"/>
      <c r="GQ60" s="1535"/>
      <c r="GR60" s="1535"/>
      <c r="GS60" s="1535"/>
    </row>
    <row r="61" spans="1:201" outlineLevel="2">
      <c r="A61" s="1580" t="s">
        <v>1345</v>
      </c>
      <c r="B61" s="1567"/>
      <c r="C61" s="1601" t="s">
        <v>1346</v>
      </c>
      <c r="D61" s="1538"/>
      <c r="E61" s="1560">
        <v>0</v>
      </c>
      <c r="F61" s="1504" t="s">
        <v>1308</v>
      </c>
      <c r="G61" s="1504" t="s">
        <v>1309</v>
      </c>
      <c r="H61" s="1578"/>
      <c r="I61" s="1536">
        <f t="shared" si="34"/>
        <v>0</v>
      </c>
      <c r="J61" s="1535"/>
      <c r="K61" s="1535"/>
      <c r="L61" s="1535"/>
      <c r="M61" s="1535"/>
      <c r="N61" s="1535"/>
      <c r="O61" s="1535"/>
      <c r="P61" s="1535"/>
      <c r="Q61" s="1535"/>
      <c r="R61" s="1535"/>
      <c r="S61" s="1535"/>
      <c r="T61" s="1535"/>
      <c r="U61" s="1535"/>
      <c r="V61" s="1535"/>
      <c r="W61" s="1535"/>
      <c r="X61" s="1535"/>
      <c r="Y61" s="1535"/>
      <c r="Z61" s="1535"/>
      <c r="AA61" s="1535"/>
      <c r="AB61" s="1535"/>
      <c r="AC61" s="1535"/>
      <c r="AD61" s="1535"/>
      <c r="AE61" s="1535"/>
      <c r="AF61" s="1535"/>
      <c r="AG61" s="1535"/>
      <c r="AH61" s="1535"/>
      <c r="AI61" s="1535"/>
      <c r="AJ61" s="1535"/>
      <c r="AK61" s="1535"/>
      <c r="AL61" s="1535"/>
      <c r="AM61" s="1535"/>
      <c r="AN61" s="1535"/>
      <c r="AO61" s="1535"/>
      <c r="AP61" s="1535"/>
      <c r="AQ61" s="1535"/>
      <c r="AR61" s="1535"/>
      <c r="AS61" s="1535"/>
      <c r="AT61" s="1535"/>
      <c r="AU61" s="1535"/>
      <c r="AV61" s="1535"/>
      <c r="AW61" s="1535"/>
      <c r="AX61" s="1535"/>
      <c r="AY61" s="1535"/>
      <c r="AZ61" s="1535"/>
      <c r="BA61" s="1535"/>
      <c r="BB61" s="1535"/>
      <c r="BC61" s="1535"/>
      <c r="BD61" s="1535"/>
      <c r="BE61" s="1535"/>
      <c r="BF61" s="1535"/>
      <c r="BG61" s="1535"/>
      <c r="BH61" s="1535"/>
      <c r="BI61" s="1535"/>
      <c r="BJ61" s="1535"/>
      <c r="BK61" s="1535"/>
      <c r="BL61" s="1535"/>
      <c r="BM61" s="1535"/>
      <c r="BN61" s="1535"/>
      <c r="BO61" s="1535"/>
      <c r="BP61" s="1535"/>
      <c r="BQ61" s="1535"/>
      <c r="BR61" s="1535"/>
      <c r="BS61" s="1535"/>
      <c r="BT61" s="1535"/>
      <c r="BU61" s="1535"/>
      <c r="BV61" s="1535"/>
      <c r="BW61" s="1535"/>
      <c r="BX61" s="1535"/>
      <c r="BY61" s="1535"/>
      <c r="BZ61" s="1535"/>
      <c r="CA61" s="1535"/>
      <c r="CB61" s="1535"/>
      <c r="CC61" s="1535"/>
      <c r="CD61" s="1535"/>
      <c r="CE61" s="1535"/>
      <c r="CF61" s="1535"/>
      <c r="CG61" s="1535"/>
      <c r="CH61" s="1535"/>
      <c r="CI61" s="1535"/>
      <c r="CJ61" s="1535"/>
      <c r="CK61" s="1535"/>
      <c r="CL61" s="1535"/>
      <c r="CM61" s="1535"/>
      <c r="CN61" s="1535"/>
      <c r="CO61" s="1535"/>
      <c r="CP61" s="1535"/>
      <c r="CQ61" s="1535"/>
      <c r="CR61" s="1535"/>
      <c r="CS61" s="1535"/>
      <c r="CT61" s="1535"/>
      <c r="CU61" s="1535"/>
      <c r="CV61" s="1535"/>
      <c r="CW61" s="1535"/>
      <c r="CX61" s="1535"/>
      <c r="CY61" s="1535"/>
      <c r="CZ61" s="1535"/>
      <c r="DA61" s="1535"/>
      <c r="DB61" s="1535"/>
      <c r="DC61" s="1535"/>
      <c r="DD61" s="1535"/>
      <c r="DE61" s="1535"/>
      <c r="DF61" s="1535"/>
      <c r="DG61" s="1535"/>
      <c r="DH61" s="1535"/>
      <c r="DI61" s="1535"/>
      <c r="DJ61" s="1535"/>
      <c r="DK61" s="1535"/>
      <c r="DL61" s="1535"/>
      <c r="DM61" s="1535"/>
      <c r="DN61" s="1535"/>
      <c r="DO61" s="1535"/>
      <c r="DP61" s="1535"/>
      <c r="DQ61" s="1535"/>
      <c r="DR61" s="1535"/>
      <c r="DS61" s="1535"/>
      <c r="DT61" s="1535"/>
      <c r="DU61" s="1535"/>
      <c r="DV61" s="1535"/>
      <c r="DW61" s="1535"/>
      <c r="DX61" s="1535"/>
      <c r="DY61" s="1535"/>
      <c r="DZ61" s="1535"/>
      <c r="EA61" s="1535"/>
      <c r="EB61" s="1535"/>
      <c r="EC61" s="1535"/>
      <c r="ED61" s="1535"/>
      <c r="EE61" s="1535"/>
      <c r="EF61" s="1535"/>
      <c r="EG61" s="1535"/>
      <c r="EH61" s="1535"/>
      <c r="EI61" s="1535"/>
      <c r="EJ61" s="1535"/>
      <c r="EK61" s="1535"/>
      <c r="EL61" s="1535"/>
      <c r="EM61" s="1535"/>
      <c r="EN61" s="1535"/>
      <c r="EO61" s="1535"/>
      <c r="EP61" s="1535"/>
      <c r="EQ61" s="1535"/>
      <c r="ER61" s="1535"/>
      <c r="ES61" s="1535"/>
      <c r="ET61" s="1535"/>
      <c r="EU61" s="1535"/>
      <c r="EV61" s="1535"/>
      <c r="EW61" s="1535"/>
      <c r="EX61" s="1535"/>
      <c r="EY61" s="1535"/>
      <c r="EZ61" s="1535"/>
      <c r="FA61" s="1535"/>
      <c r="FB61" s="1535"/>
      <c r="FC61" s="1535"/>
      <c r="FD61" s="1535"/>
      <c r="FE61" s="1535"/>
      <c r="FF61" s="1535"/>
      <c r="FG61" s="1535"/>
      <c r="FH61" s="1535"/>
      <c r="FI61" s="1535"/>
      <c r="FJ61" s="1535"/>
      <c r="FK61" s="1535"/>
      <c r="FL61" s="1535"/>
      <c r="FM61" s="1535"/>
      <c r="FN61" s="1535"/>
      <c r="FO61" s="1535"/>
      <c r="FP61" s="1535"/>
      <c r="FQ61" s="1535"/>
      <c r="FR61" s="1535"/>
      <c r="FS61" s="1535"/>
      <c r="FT61" s="1535"/>
      <c r="FU61" s="1535"/>
      <c r="FV61" s="1535"/>
      <c r="FW61" s="1535"/>
      <c r="FX61" s="1535"/>
      <c r="FY61" s="1535"/>
      <c r="FZ61" s="1535"/>
      <c r="GA61" s="1535"/>
      <c r="GB61" s="1535"/>
      <c r="GC61" s="1535"/>
      <c r="GD61" s="1535"/>
      <c r="GE61" s="1535"/>
      <c r="GF61" s="1535"/>
      <c r="GG61" s="1535"/>
      <c r="GH61" s="1535"/>
      <c r="GI61" s="1535"/>
      <c r="GJ61" s="1535"/>
      <c r="GK61" s="1535"/>
      <c r="GL61" s="1535"/>
      <c r="GM61" s="1535"/>
      <c r="GN61" s="1535"/>
      <c r="GO61" s="1535"/>
      <c r="GP61" s="1535"/>
      <c r="GQ61" s="1535"/>
      <c r="GR61" s="1535"/>
      <c r="GS61" s="1535"/>
    </row>
    <row r="62" spans="1:201" outlineLevel="2">
      <c r="A62" s="1580" t="s">
        <v>1347</v>
      </c>
      <c r="B62" s="1567"/>
      <c r="C62" s="1580" t="s">
        <v>1348</v>
      </c>
      <c r="D62" s="1538"/>
      <c r="E62" s="1560">
        <v>0</v>
      </c>
      <c r="F62" s="1504" t="s">
        <v>1308</v>
      </c>
      <c r="G62" s="1504" t="s">
        <v>1309</v>
      </c>
      <c r="H62" s="1578"/>
      <c r="I62" s="1536">
        <f t="shared" si="34"/>
        <v>0</v>
      </c>
      <c r="J62" s="1535"/>
      <c r="K62" s="1535"/>
      <c r="L62" s="1535"/>
      <c r="M62" s="1535"/>
      <c r="N62" s="1535"/>
      <c r="O62" s="1535"/>
      <c r="P62" s="1535"/>
      <c r="Q62" s="1535"/>
      <c r="R62" s="1535"/>
      <c r="S62" s="1535"/>
      <c r="T62" s="1535"/>
      <c r="U62" s="1535"/>
      <c r="V62" s="1535"/>
      <c r="W62" s="1535"/>
      <c r="X62" s="1535"/>
      <c r="Y62" s="1535"/>
      <c r="Z62" s="1535"/>
      <c r="AA62" s="1535"/>
      <c r="AB62" s="1535"/>
      <c r="AC62" s="1535"/>
      <c r="AD62" s="1535"/>
      <c r="AE62" s="1535"/>
      <c r="AF62" s="1535"/>
      <c r="AG62" s="1535"/>
      <c r="AH62" s="1535"/>
      <c r="AI62" s="1535"/>
      <c r="AJ62" s="1535"/>
      <c r="AK62" s="1535"/>
      <c r="AL62" s="1535"/>
      <c r="AM62" s="1535"/>
      <c r="AN62" s="1535"/>
      <c r="AO62" s="1535"/>
      <c r="AP62" s="1535"/>
      <c r="AQ62" s="1535"/>
      <c r="AR62" s="1535"/>
      <c r="AS62" s="1535"/>
      <c r="AT62" s="1535"/>
      <c r="AU62" s="1535"/>
      <c r="AV62" s="1535"/>
      <c r="AW62" s="1535"/>
      <c r="AX62" s="1535"/>
      <c r="AY62" s="1535"/>
      <c r="AZ62" s="1535"/>
      <c r="BA62" s="1535"/>
      <c r="BB62" s="1535"/>
      <c r="BC62" s="1535"/>
      <c r="BD62" s="1535"/>
      <c r="BE62" s="1535"/>
      <c r="BF62" s="1535"/>
      <c r="BG62" s="1535"/>
      <c r="BH62" s="1535"/>
      <c r="BI62" s="1535"/>
      <c r="BJ62" s="1535"/>
      <c r="BK62" s="1535"/>
      <c r="BL62" s="1535"/>
      <c r="BM62" s="1535"/>
      <c r="BN62" s="1535"/>
      <c r="BO62" s="1535"/>
      <c r="BP62" s="1535"/>
      <c r="BQ62" s="1535"/>
      <c r="BR62" s="1535"/>
      <c r="BS62" s="1535"/>
      <c r="BT62" s="1535"/>
      <c r="BU62" s="1535"/>
      <c r="BV62" s="1535"/>
      <c r="BW62" s="1535"/>
      <c r="BX62" s="1535"/>
      <c r="BY62" s="1535"/>
      <c r="BZ62" s="1535"/>
      <c r="CA62" s="1535"/>
      <c r="CB62" s="1535"/>
      <c r="CC62" s="1535"/>
      <c r="CD62" s="1535"/>
      <c r="CE62" s="1535"/>
      <c r="CF62" s="1535"/>
      <c r="CG62" s="1535"/>
      <c r="CH62" s="1535"/>
      <c r="CI62" s="1535"/>
      <c r="CJ62" s="1535"/>
      <c r="CK62" s="1535"/>
      <c r="CL62" s="1535"/>
      <c r="CM62" s="1535"/>
      <c r="CN62" s="1535"/>
      <c r="CO62" s="1535"/>
      <c r="CP62" s="1535"/>
      <c r="CQ62" s="1535"/>
      <c r="CR62" s="1535"/>
      <c r="CS62" s="1535"/>
      <c r="CT62" s="1535"/>
      <c r="CU62" s="1535"/>
      <c r="CV62" s="1535"/>
      <c r="CW62" s="1535"/>
      <c r="CX62" s="1535"/>
      <c r="CY62" s="1535"/>
      <c r="CZ62" s="1535"/>
      <c r="DA62" s="1535"/>
      <c r="DB62" s="1535"/>
      <c r="DC62" s="1535"/>
      <c r="DD62" s="1535"/>
      <c r="DE62" s="1535"/>
      <c r="DF62" s="1535"/>
      <c r="DG62" s="1535"/>
      <c r="DH62" s="1535"/>
      <c r="DI62" s="1535"/>
      <c r="DJ62" s="1535"/>
      <c r="DK62" s="1535"/>
      <c r="DL62" s="1535"/>
      <c r="DM62" s="1535"/>
      <c r="DN62" s="1535"/>
      <c r="DO62" s="1535"/>
      <c r="DP62" s="1535"/>
      <c r="DQ62" s="1535"/>
      <c r="DR62" s="1535"/>
      <c r="DS62" s="1535"/>
      <c r="DT62" s="1535"/>
      <c r="DU62" s="1535"/>
      <c r="DV62" s="1535"/>
      <c r="DW62" s="1535"/>
      <c r="DX62" s="1535"/>
      <c r="DY62" s="1535"/>
      <c r="DZ62" s="1535"/>
      <c r="EA62" s="1535"/>
      <c r="EB62" s="1535"/>
      <c r="EC62" s="1535"/>
      <c r="ED62" s="1535"/>
      <c r="EE62" s="1535"/>
      <c r="EF62" s="1535"/>
      <c r="EG62" s="1535"/>
      <c r="EH62" s="1535"/>
      <c r="EI62" s="1535"/>
      <c r="EJ62" s="1535"/>
      <c r="EK62" s="1535"/>
      <c r="EL62" s="1535"/>
      <c r="EM62" s="1535"/>
      <c r="EN62" s="1535"/>
      <c r="EO62" s="1535"/>
      <c r="EP62" s="1535"/>
      <c r="EQ62" s="1535"/>
      <c r="ER62" s="1535"/>
      <c r="ES62" s="1535"/>
      <c r="ET62" s="1535"/>
      <c r="EU62" s="1535"/>
      <c r="EV62" s="1535"/>
      <c r="EW62" s="1535"/>
      <c r="EX62" s="1535"/>
      <c r="EY62" s="1535"/>
      <c r="EZ62" s="1535"/>
      <c r="FA62" s="1535"/>
      <c r="FB62" s="1535"/>
      <c r="FC62" s="1535"/>
      <c r="FD62" s="1535"/>
      <c r="FE62" s="1535"/>
      <c r="FF62" s="1535"/>
      <c r="FG62" s="1535"/>
      <c r="FH62" s="1535"/>
      <c r="FI62" s="1535"/>
      <c r="FJ62" s="1535"/>
      <c r="FK62" s="1535"/>
      <c r="FL62" s="1535"/>
      <c r="FM62" s="1535"/>
      <c r="FN62" s="1535"/>
      <c r="FO62" s="1535"/>
      <c r="FP62" s="1535"/>
      <c r="FQ62" s="1535"/>
      <c r="FR62" s="1535"/>
      <c r="FS62" s="1535"/>
      <c r="FT62" s="1535"/>
      <c r="FU62" s="1535"/>
      <c r="FV62" s="1535"/>
      <c r="FW62" s="1535"/>
      <c r="FX62" s="1535"/>
      <c r="FY62" s="1535"/>
      <c r="FZ62" s="1535"/>
      <c r="GA62" s="1535"/>
      <c r="GB62" s="1535"/>
      <c r="GC62" s="1535"/>
      <c r="GD62" s="1535"/>
      <c r="GE62" s="1535"/>
      <c r="GF62" s="1535"/>
      <c r="GG62" s="1535"/>
      <c r="GH62" s="1535"/>
      <c r="GI62" s="1535"/>
      <c r="GJ62" s="1535"/>
      <c r="GK62" s="1535"/>
      <c r="GL62" s="1535"/>
      <c r="GM62" s="1535"/>
      <c r="GN62" s="1535"/>
      <c r="GO62" s="1535"/>
      <c r="GP62" s="1535"/>
      <c r="GQ62" s="1535"/>
      <c r="GR62" s="1535"/>
      <c r="GS62" s="1535"/>
    </row>
    <row r="63" spans="1:201" outlineLevel="2">
      <c r="A63" s="1580" t="s">
        <v>1349</v>
      </c>
      <c r="B63" s="1567"/>
      <c r="C63" s="1580" t="s">
        <v>1350</v>
      </c>
      <c r="D63" s="1538"/>
      <c r="E63" s="1560">
        <v>0</v>
      </c>
      <c r="F63" s="1504" t="s">
        <v>1308</v>
      </c>
      <c r="G63" s="1504" t="s">
        <v>1309</v>
      </c>
      <c r="H63" s="1578"/>
      <c r="I63" s="1536">
        <f t="shared" si="34"/>
        <v>0</v>
      </c>
      <c r="J63" s="1535"/>
      <c r="K63" s="1535"/>
      <c r="L63" s="1535"/>
      <c r="M63" s="1535"/>
      <c r="N63" s="1535"/>
      <c r="O63" s="1535"/>
      <c r="P63" s="1535"/>
      <c r="Q63" s="1535"/>
      <c r="R63" s="1535"/>
      <c r="S63" s="1535"/>
      <c r="T63" s="1535"/>
      <c r="U63" s="1535"/>
      <c r="V63" s="1535"/>
      <c r="W63" s="1535"/>
      <c r="X63" s="1535"/>
      <c r="Y63" s="1535"/>
      <c r="Z63" s="1535"/>
      <c r="AA63" s="1535"/>
      <c r="AB63" s="1535"/>
      <c r="AC63" s="1535"/>
      <c r="AD63" s="1535"/>
      <c r="AE63" s="1535"/>
      <c r="AF63" s="1535"/>
      <c r="AG63" s="1535"/>
      <c r="AH63" s="1535"/>
      <c r="AI63" s="1535"/>
      <c r="AJ63" s="1535"/>
      <c r="AK63" s="1535"/>
      <c r="AL63" s="1535"/>
      <c r="AM63" s="1535"/>
      <c r="AN63" s="1535"/>
      <c r="AO63" s="1535"/>
      <c r="AP63" s="1535"/>
      <c r="AQ63" s="1535"/>
      <c r="AR63" s="1535"/>
      <c r="AS63" s="1535"/>
      <c r="AT63" s="1535"/>
      <c r="AU63" s="1535"/>
      <c r="AV63" s="1535"/>
      <c r="AW63" s="1535"/>
      <c r="AX63" s="1535"/>
      <c r="AY63" s="1535"/>
      <c r="AZ63" s="1535"/>
      <c r="BA63" s="1535"/>
      <c r="BB63" s="1535"/>
      <c r="BC63" s="1535"/>
      <c r="BD63" s="1535"/>
      <c r="BE63" s="1535"/>
      <c r="BF63" s="1535"/>
      <c r="BG63" s="1535"/>
      <c r="BH63" s="1535"/>
      <c r="BI63" s="1535"/>
      <c r="BJ63" s="1535"/>
      <c r="BK63" s="1535"/>
      <c r="BL63" s="1535"/>
      <c r="BM63" s="1535"/>
      <c r="BN63" s="1535"/>
      <c r="BO63" s="1535"/>
      <c r="BP63" s="1535"/>
      <c r="BQ63" s="1535"/>
      <c r="BR63" s="1535"/>
      <c r="BS63" s="1535"/>
      <c r="BT63" s="1535"/>
      <c r="BU63" s="1535"/>
      <c r="BV63" s="1535"/>
      <c r="BW63" s="1535"/>
      <c r="BX63" s="1535"/>
      <c r="BY63" s="1535"/>
      <c r="BZ63" s="1535"/>
      <c r="CA63" s="1535"/>
      <c r="CB63" s="1535"/>
      <c r="CC63" s="1535"/>
      <c r="CD63" s="1535"/>
      <c r="CE63" s="1535"/>
      <c r="CF63" s="1535"/>
      <c r="CG63" s="1535"/>
      <c r="CH63" s="1535"/>
      <c r="CI63" s="1535"/>
      <c r="CJ63" s="1535"/>
      <c r="CK63" s="1535"/>
      <c r="CL63" s="1535"/>
      <c r="CM63" s="1535"/>
      <c r="CN63" s="1535"/>
      <c r="CO63" s="1535"/>
      <c r="CP63" s="1535"/>
      <c r="CQ63" s="1535"/>
      <c r="CR63" s="1535"/>
      <c r="CS63" s="1535"/>
      <c r="CT63" s="1535"/>
      <c r="CU63" s="1535"/>
      <c r="CV63" s="1535"/>
      <c r="CW63" s="1535"/>
      <c r="CX63" s="1535"/>
      <c r="CY63" s="1535"/>
      <c r="CZ63" s="1535"/>
      <c r="DA63" s="1535"/>
      <c r="DB63" s="1535"/>
      <c r="DC63" s="1535"/>
      <c r="DD63" s="1535"/>
      <c r="DE63" s="1535"/>
      <c r="DF63" s="1535"/>
      <c r="DG63" s="1535"/>
      <c r="DH63" s="1535"/>
      <c r="DI63" s="1535"/>
      <c r="DJ63" s="1535"/>
      <c r="DK63" s="1535"/>
      <c r="DL63" s="1535"/>
      <c r="DM63" s="1535"/>
      <c r="DN63" s="1535"/>
      <c r="DO63" s="1535"/>
      <c r="DP63" s="1535"/>
      <c r="DQ63" s="1535"/>
      <c r="DR63" s="1535"/>
      <c r="DS63" s="1535"/>
      <c r="DT63" s="1535"/>
      <c r="DU63" s="1535"/>
      <c r="DV63" s="1535"/>
      <c r="DW63" s="1535"/>
      <c r="DX63" s="1535"/>
      <c r="DY63" s="1535"/>
      <c r="DZ63" s="1535"/>
      <c r="EA63" s="1535"/>
      <c r="EB63" s="1535"/>
      <c r="EC63" s="1535"/>
      <c r="ED63" s="1535"/>
      <c r="EE63" s="1535"/>
      <c r="EF63" s="1535"/>
      <c r="EG63" s="1535"/>
      <c r="EH63" s="1535"/>
      <c r="EI63" s="1535"/>
      <c r="EJ63" s="1535"/>
      <c r="EK63" s="1535"/>
      <c r="EL63" s="1535"/>
      <c r="EM63" s="1535"/>
      <c r="EN63" s="1535"/>
      <c r="EO63" s="1535"/>
      <c r="EP63" s="1535"/>
      <c r="EQ63" s="1535"/>
      <c r="ER63" s="1535"/>
      <c r="ES63" s="1535"/>
      <c r="ET63" s="1535"/>
      <c r="EU63" s="1535"/>
      <c r="EV63" s="1535"/>
      <c r="EW63" s="1535"/>
      <c r="EX63" s="1535"/>
      <c r="EY63" s="1535"/>
      <c r="EZ63" s="1535"/>
      <c r="FA63" s="1535"/>
      <c r="FB63" s="1535"/>
      <c r="FC63" s="1535"/>
      <c r="FD63" s="1535"/>
      <c r="FE63" s="1535"/>
      <c r="FF63" s="1535"/>
      <c r="FG63" s="1535"/>
      <c r="FH63" s="1535"/>
      <c r="FI63" s="1535"/>
      <c r="FJ63" s="1535"/>
      <c r="FK63" s="1535"/>
      <c r="FL63" s="1535"/>
      <c r="FM63" s="1535"/>
      <c r="FN63" s="1535"/>
      <c r="FO63" s="1535"/>
      <c r="FP63" s="1535"/>
      <c r="FQ63" s="1535"/>
      <c r="FR63" s="1535"/>
      <c r="FS63" s="1535"/>
      <c r="FT63" s="1535"/>
      <c r="FU63" s="1535"/>
      <c r="FV63" s="1535"/>
      <c r="FW63" s="1535"/>
      <c r="FX63" s="1535"/>
      <c r="FY63" s="1535"/>
      <c r="FZ63" s="1535"/>
      <c r="GA63" s="1535"/>
      <c r="GB63" s="1535"/>
      <c r="GC63" s="1535"/>
      <c r="GD63" s="1535"/>
      <c r="GE63" s="1535"/>
      <c r="GF63" s="1535"/>
      <c r="GG63" s="1535"/>
      <c r="GH63" s="1535"/>
      <c r="GI63" s="1535"/>
      <c r="GJ63" s="1535"/>
      <c r="GK63" s="1535"/>
      <c r="GL63" s="1535"/>
      <c r="GM63" s="1535"/>
      <c r="GN63" s="1535"/>
      <c r="GO63" s="1535"/>
      <c r="GP63" s="1535"/>
      <c r="GQ63" s="1535"/>
      <c r="GR63" s="1535"/>
      <c r="GS63" s="1535"/>
    </row>
    <row r="64" spans="1:201" outlineLevel="2">
      <c r="A64" s="1580" t="s">
        <v>1351</v>
      </c>
      <c r="B64" s="1567"/>
      <c r="C64" s="1580" t="s">
        <v>1352</v>
      </c>
      <c r="D64" s="1538"/>
      <c r="E64" s="1560">
        <v>0</v>
      </c>
      <c r="F64" s="1504" t="s">
        <v>1308</v>
      </c>
      <c r="G64" s="1504" t="s">
        <v>1309</v>
      </c>
      <c r="H64" s="1578"/>
      <c r="I64" s="1536">
        <f t="shared" si="34"/>
        <v>0</v>
      </c>
      <c r="J64" s="1535"/>
      <c r="K64" s="1535"/>
      <c r="L64" s="1535"/>
      <c r="M64" s="1535"/>
      <c r="N64" s="1535"/>
      <c r="O64" s="1535"/>
      <c r="P64" s="1535"/>
      <c r="Q64" s="1535"/>
      <c r="R64" s="1535"/>
      <c r="S64" s="1535"/>
      <c r="T64" s="1535"/>
      <c r="U64" s="1535"/>
      <c r="V64" s="1535"/>
      <c r="W64" s="1535"/>
      <c r="X64" s="1535"/>
      <c r="Y64" s="1535"/>
      <c r="Z64" s="1535"/>
      <c r="AA64" s="1535"/>
      <c r="AB64" s="1535"/>
      <c r="AC64" s="1535"/>
      <c r="AD64" s="1535"/>
      <c r="AE64" s="1535"/>
      <c r="AF64" s="1535"/>
      <c r="AG64" s="1535"/>
      <c r="AH64" s="1535"/>
      <c r="AI64" s="1535"/>
      <c r="AJ64" s="1535"/>
      <c r="AK64" s="1535"/>
      <c r="AL64" s="1535"/>
      <c r="AM64" s="1535"/>
      <c r="AN64" s="1535"/>
      <c r="AO64" s="1535"/>
      <c r="AP64" s="1535"/>
      <c r="AQ64" s="1535"/>
      <c r="AR64" s="1535"/>
      <c r="AS64" s="1535"/>
      <c r="AT64" s="1535"/>
      <c r="AU64" s="1535"/>
      <c r="AV64" s="1535"/>
      <c r="AW64" s="1535"/>
      <c r="AX64" s="1535"/>
      <c r="AY64" s="1535"/>
      <c r="AZ64" s="1535"/>
      <c r="BA64" s="1535"/>
      <c r="BB64" s="1535"/>
      <c r="BC64" s="1535"/>
      <c r="BD64" s="1535"/>
      <c r="BE64" s="1535"/>
      <c r="BF64" s="1535"/>
      <c r="BG64" s="1535"/>
      <c r="BH64" s="1535"/>
      <c r="BI64" s="1535"/>
      <c r="BJ64" s="1535"/>
      <c r="BK64" s="1535"/>
      <c r="BL64" s="1535"/>
      <c r="BM64" s="1535"/>
      <c r="BN64" s="1535"/>
      <c r="BO64" s="1535"/>
      <c r="BP64" s="1535"/>
      <c r="BQ64" s="1535"/>
      <c r="BR64" s="1535"/>
      <c r="BS64" s="1535"/>
      <c r="BT64" s="1535"/>
      <c r="BU64" s="1535"/>
      <c r="BV64" s="1535"/>
      <c r="BW64" s="1535"/>
      <c r="BX64" s="1535"/>
      <c r="BY64" s="1535"/>
      <c r="BZ64" s="1535"/>
      <c r="CA64" s="1535"/>
      <c r="CB64" s="1535"/>
      <c r="CC64" s="1535"/>
      <c r="CD64" s="1535"/>
      <c r="CE64" s="1535"/>
      <c r="CF64" s="1535"/>
      <c r="CG64" s="1535"/>
      <c r="CH64" s="1535"/>
      <c r="CI64" s="1535"/>
      <c r="CJ64" s="1535"/>
      <c r="CK64" s="1535"/>
      <c r="CL64" s="1535"/>
      <c r="CM64" s="1535"/>
      <c r="CN64" s="1535"/>
      <c r="CO64" s="1535"/>
      <c r="CP64" s="1535"/>
      <c r="CQ64" s="1535"/>
      <c r="CR64" s="1535"/>
      <c r="CS64" s="1535"/>
      <c r="CT64" s="1535"/>
      <c r="CU64" s="1535"/>
      <c r="CV64" s="1535"/>
      <c r="CW64" s="1535"/>
      <c r="CX64" s="1535"/>
      <c r="CY64" s="1535"/>
      <c r="CZ64" s="1535"/>
      <c r="DA64" s="1535"/>
      <c r="DB64" s="1535"/>
      <c r="DC64" s="1535"/>
      <c r="DD64" s="1535"/>
      <c r="DE64" s="1535"/>
      <c r="DF64" s="1535"/>
      <c r="DG64" s="1535"/>
      <c r="DH64" s="1535"/>
      <c r="DI64" s="1535"/>
      <c r="DJ64" s="1535"/>
      <c r="DK64" s="1535"/>
      <c r="DL64" s="1535"/>
      <c r="DM64" s="1535"/>
      <c r="DN64" s="1535"/>
      <c r="DO64" s="1535"/>
      <c r="DP64" s="1535"/>
      <c r="DQ64" s="1535"/>
      <c r="DR64" s="1535"/>
      <c r="DS64" s="1535"/>
      <c r="DT64" s="1535"/>
      <c r="DU64" s="1535"/>
      <c r="DV64" s="1535"/>
      <c r="DW64" s="1535"/>
      <c r="DX64" s="1535"/>
      <c r="DY64" s="1535"/>
      <c r="DZ64" s="1535"/>
      <c r="EA64" s="1535"/>
      <c r="EB64" s="1535"/>
      <c r="EC64" s="1535"/>
      <c r="ED64" s="1535"/>
      <c r="EE64" s="1535"/>
      <c r="EF64" s="1535"/>
      <c r="EG64" s="1535"/>
      <c r="EH64" s="1535"/>
      <c r="EI64" s="1535"/>
      <c r="EJ64" s="1535"/>
      <c r="EK64" s="1535"/>
      <c r="EL64" s="1535"/>
      <c r="EM64" s="1535"/>
      <c r="EN64" s="1535"/>
      <c r="EO64" s="1535"/>
      <c r="EP64" s="1535"/>
      <c r="EQ64" s="1535"/>
      <c r="ER64" s="1535"/>
      <c r="ES64" s="1535"/>
      <c r="ET64" s="1535"/>
      <c r="EU64" s="1535"/>
      <c r="EV64" s="1535"/>
      <c r="EW64" s="1535"/>
      <c r="EX64" s="1535"/>
      <c r="EY64" s="1535"/>
      <c r="EZ64" s="1535"/>
      <c r="FA64" s="1535"/>
      <c r="FB64" s="1535"/>
      <c r="FC64" s="1535"/>
      <c r="FD64" s="1535"/>
      <c r="FE64" s="1535"/>
      <c r="FF64" s="1535"/>
      <c r="FG64" s="1535"/>
      <c r="FH64" s="1535"/>
      <c r="FI64" s="1535"/>
      <c r="FJ64" s="1535"/>
      <c r="FK64" s="1535"/>
      <c r="FL64" s="1535"/>
      <c r="FM64" s="1535"/>
      <c r="FN64" s="1535"/>
      <c r="FO64" s="1535"/>
      <c r="FP64" s="1535"/>
      <c r="FQ64" s="1535"/>
      <c r="FR64" s="1535"/>
      <c r="FS64" s="1535"/>
      <c r="FT64" s="1535"/>
      <c r="FU64" s="1535"/>
      <c r="FV64" s="1535"/>
      <c r="FW64" s="1535"/>
      <c r="FX64" s="1535"/>
      <c r="FY64" s="1535"/>
      <c r="FZ64" s="1535"/>
      <c r="GA64" s="1535"/>
      <c r="GB64" s="1535"/>
      <c r="GC64" s="1535"/>
      <c r="GD64" s="1535"/>
      <c r="GE64" s="1535"/>
      <c r="GF64" s="1535"/>
      <c r="GG64" s="1535"/>
      <c r="GH64" s="1535"/>
      <c r="GI64" s="1535"/>
      <c r="GJ64" s="1535"/>
      <c r="GK64" s="1535"/>
      <c r="GL64" s="1535"/>
      <c r="GM64" s="1535"/>
      <c r="GN64" s="1535"/>
      <c r="GO64" s="1535"/>
      <c r="GP64" s="1535"/>
      <c r="GQ64" s="1535"/>
      <c r="GR64" s="1535"/>
      <c r="GS64" s="1535"/>
    </row>
    <row r="65" spans="1:201" outlineLevel="2">
      <c r="A65" s="1580" t="s">
        <v>1353</v>
      </c>
      <c r="B65" s="1567"/>
      <c r="C65" s="1580" t="s">
        <v>1354</v>
      </c>
      <c r="D65" s="1538"/>
      <c r="E65" s="1560">
        <v>0</v>
      </c>
      <c r="F65" s="1504" t="s">
        <v>1308</v>
      </c>
      <c r="G65" s="1504" t="s">
        <v>1309</v>
      </c>
      <c r="H65" s="1578"/>
      <c r="I65" s="1536">
        <f t="shared" si="34"/>
        <v>0</v>
      </c>
      <c r="J65" s="1535"/>
      <c r="K65" s="1535"/>
      <c r="L65" s="1535"/>
      <c r="M65" s="1535"/>
      <c r="N65" s="1535"/>
      <c r="O65" s="1535"/>
      <c r="P65" s="1535"/>
      <c r="Q65" s="1535"/>
      <c r="R65" s="1535"/>
      <c r="S65" s="1535"/>
      <c r="T65" s="1535"/>
      <c r="U65" s="1535"/>
      <c r="V65" s="1535"/>
      <c r="W65" s="1535"/>
      <c r="X65" s="1535"/>
      <c r="Y65" s="1535"/>
      <c r="Z65" s="1535"/>
      <c r="AA65" s="1535"/>
      <c r="AB65" s="1535"/>
      <c r="AC65" s="1535"/>
      <c r="AD65" s="1535"/>
      <c r="AE65" s="1535"/>
      <c r="AF65" s="1535"/>
      <c r="AG65" s="1535"/>
      <c r="AH65" s="1535"/>
      <c r="AI65" s="1535"/>
      <c r="AJ65" s="1535"/>
      <c r="AK65" s="1535"/>
      <c r="AL65" s="1535"/>
      <c r="AM65" s="1535"/>
      <c r="AN65" s="1535"/>
      <c r="AO65" s="1535"/>
      <c r="AP65" s="1535"/>
      <c r="AQ65" s="1535"/>
      <c r="AR65" s="1535"/>
      <c r="AS65" s="1535"/>
      <c r="AT65" s="1535"/>
      <c r="AU65" s="1535"/>
      <c r="AV65" s="1535"/>
      <c r="AW65" s="1535"/>
      <c r="AX65" s="1535"/>
      <c r="AY65" s="1535"/>
      <c r="AZ65" s="1535"/>
      <c r="BA65" s="1535"/>
      <c r="BB65" s="1535"/>
      <c r="BC65" s="1535"/>
      <c r="BD65" s="1535"/>
      <c r="BE65" s="1535"/>
      <c r="BF65" s="1535"/>
      <c r="BG65" s="1535"/>
      <c r="BH65" s="1535"/>
      <c r="BI65" s="1535"/>
      <c r="BJ65" s="1535"/>
      <c r="BK65" s="1535"/>
      <c r="BL65" s="1535"/>
      <c r="BM65" s="1535"/>
      <c r="BN65" s="1535"/>
      <c r="BO65" s="1535"/>
      <c r="BP65" s="1535"/>
      <c r="BQ65" s="1535"/>
      <c r="BR65" s="1535"/>
      <c r="BS65" s="1535"/>
      <c r="BT65" s="1535"/>
      <c r="BU65" s="1535"/>
      <c r="BV65" s="1535"/>
      <c r="BW65" s="1535"/>
      <c r="BX65" s="1535"/>
      <c r="BY65" s="1535"/>
      <c r="BZ65" s="1535"/>
      <c r="CA65" s="1535"/>
      <c r="CB65" s="1535"/>
      <c r="CC65" s="1535"/>
      <c r="CD65" s="1535"/>
      <c r="CE65" s="1535"/>
      <c r="CF65" s="1535"/>
      <c r="CG65" s="1535"/>
      <c r="CH65" s="1535"/>
      <c r="CI65" s="1535"/>
      <c r="CJ65" s="1535"/>
      <c r="CK65" s="1535"/>
      <c r="CL65" s="1535"/>
      <c r="CM65" s="1535"/>
      <c r="CN65" s="1535"/>
      <c r="CO65" s="1535"/>
      <c r="CP65" s="1535"/>
      <c r="CQ65" s="1535"/>
      <c r="CR65" s="1535"/>
      <c r="CS65" s="1535"/>
      <c r="CT65" s="1535"/>
      <c r="CU65" s="1535"/>
      <c r="CV65" s="1535"/>
      <c r="CW65" s="1535"/>
      <c r="CX65" s="1535"/>
      <c r="CY65" s="1535"/>
      <c r="CZ65" s="1535"/>
      <c r="DA65" s="1535"/>
      <c r="DB65" s="1535"/>
      <c r="DC65" s="1535"/>
      <c r="DD65" s="1535"/>
      <c r="DE65" s="1535"/>
      <c r="DF65" s="1535"/>
      <c r="DG65" s="1535"/>
      <c r="DH65" s="1535"/>
      <c r="DI65" s="1535"/>
      <c r="DJ65" s="1535"/>
      <c r="DK65" s="1535"/>
      <c r="DL65" s="1535"/>
      <c r="DM65" s="1535"/>
      <c r="DN65" s="1535"/>
      <c r="DO65" s="1535"/>
      <c r="DP65" s="1535"/>
      <c r="DQ65" s="1535"/>
      <c r="DR65" s="1535"/>
      <c r="DS65" s="1535"/>
      <c r="DT65" s="1535"/>
      <c r="DU65" s="1535"/>
      <c r="DV65" s="1535"/>
      <c r="DW65" s="1535"/>
      <c r="DX65" s="1535"/>
      <c r="DY65" s="1535"/>
      <c r="DZ65" s="1535"/>
      <c r="EA65" s="1535"/>
      <c r="EB65" s="1535"/>
      <c r="EC65" s="1535"/>
      <c r="ED65" s="1535"/>
      <c r="EE65" s="1535"/>
      <c r="EF65" s="1535"/>
      <c r="EG65" s="1535"/>
      <c r="EH65" s="1535"/>
      <c r="EI65" s="1535"/>
      <c r="EJ65" s="1535"/>
      <c r="EK65" s="1535"/>
      <c r="EL65" s="1535"/>
      <c r="EM65" s="1535"/>
      <c r="EN65" s="1535"/>
      <c r="EO65" s="1535"/>
      <c r="EP65" s="1535"/>
      <c r="EQ65" s="1535"/>
      <c r="ER65" s="1535"/>
      <c r="ES65" s="1535"/>
      <c r="ET65" s="1535"/>
      <c r="EU65" s="1535"/>
      <c r="EV65" s="1535"/>
      <c r="EW65" s="1535"/>
      <c r="EX65" s="1535"/>
      <c r="EY65" s="1535"/>
      <c r="EZ65" s="1535"/>
      <c r="FA65" s="1535"/>
      <c r="FB65" s="1535"/>
      <c r="FC65" s="1535"/>
      <c r="FD65" s="1535"/>
      <c r="FE65" s="1535"/>
      <c r="FF65" s="1535"/>
      <c r="FG65" s="1535"/>
      <c r="FH65" s="1535"/>
      <c r="FI65" s="1535"/>
      <c r="FJ65" s="1535"/>
      <c r="FK65" s="1535"/>
      <c r="FL65" s="1535"/>
      <c r="FM65" s="1535"/>
      <c r="FN65" s="1535"/>
      <c r="FO65" s="1535"/>
      <c r="FP65" s="1535"/>
      <c r="FQ65" s="1535"/>
      <c r="FR65" s="1535"/>
      <c r="FS65" s="1535"/>
      <c r="FT65" s="1535"/>
      <c r="FU65" s="1535"/>
      <c r="FV65" s="1535"/>
      <c r="FW65" s="1535"/>
      <c r="FX65" s="1535"/>
      <c r="FY65" s="1535"/>
      <c r="FZ65" s="1535"/>
      <c r="GA65" s="1535"/>
      <c r="GB65" s="1535"/>
      <c r="GC65" s="1535"/>
      <c r="GD65" s="1535"/>
      <c r="GE65" s="1535"/>
      <c r="GF65" s="1535"/>
      <c r="GG65" s="1535"/>
      <c r="GH65" s="1535"/>
      <c r="GI65" s="1535"/>
      <c r="GJ65" s="1535"/>
      <c r="GK65" s="1535"/>
      <c r="GL65" s="1535"/>
      <c r="GM65" s="1535"/>
      <c r="GN65" s="1535"/>
      <c r="GO65" s="1535"/>
      <c r="GP65" s="1535"/>
      <c r="GQ65" s="1535"/>
      <c r="GR65" s="1535"/>
      <c r="GS65" s="1535"/>
    </row>
    <row r="66" spans="1:201" outlineLevel="1">
      <c r="B66" s="1567"/>
      <c r="C66" s="1567"/>
      <c r="D66" s="1514"/>
      <c r="H66" s="1566"/>
      <c r="I66" s="1504"/>
      <c r="AE66" s="1502"/>
      <c r="AF66" s="1502"/>
      <c r="AG66" s="1502"/>
      <c r="AH66" s="1502"/>
      <c r="AI66" s="1502"/>
      <c r="AJ66" s="1502"/>
      <c r="AK66" s="1502"/>
      <c r="AL66" s="1502"/>
      <c r="AM66" s="1502"/>
      <c r="AN66" s="1502"/>
      <c r="AO66" s="1502"/>
      <c r="AP66" s="1502"/>
      <c r="AQ66" s="1502"/>
      <c r="AR66" s="1502"/>
      <c r="AS66" s="1502"/>
      <c r="AT66" s="1502"/>
      <c r="AU66" s="1502"/>
      <c r="AV66" s="1502"/>
      <c r="AW66" s="1502"/>
      <c r="AX66" s="1502"/>
      <c r="AY66" s="1502"/>
      <c r="AZ66" s="1502"/>
      <c r="BA66" s="1502"/>
      <c r="BB66" s="1502"/>
      <c r="BC66" s="1502"/>
      <c r="BD66" s="1502"/>
      <c r="BE66" s="1502"/>
      <c r="BF66" s="1502"/>
      <c r="BG66" s="1502"/>
      <c r="BH66" s="1502"/>
      <c r="BI66" s="1502"/>
      <c r="BJ66" s="1502"/>
      <c r="BK66" s="1502"/>
      <c r="BL66" s="1502"/>
      <c r="BM66" s="1502"/>
      <c r="BN66" s="1502"/>
      <c r="BO66" s="1502"/>
      <c r="BP66" s="1502"/>
      <c r="BQ66" s="1502"/>
      <c r="BR66" s="1502"/>
      <c r="BS66" s="1502"/>
      <c r="BT66" s="1502"/>
      <c r="BU66" s="1502"/>
      <c r="BV66" s="1502"/>
      <c r="BW66" s="1502"/>
      <c r="BX66" s="1502"/>
      <c r="BY66" s="1502"/>
      <c r="BZ66" s="1502"/>
      <c r="CA66" s="1502"/>
      <c r="CB66" s="1502"/>
      <c r="CC66" s="1502"/>
      <c r="CD66" s="1502"/>
      <c r="CE66" s="1502"/>
      <c r="CF66" s="1502"/>
      <c r="CG66" s="1502"/>
      <c r="CH66" s="1502"/>
      <c r="CI66" s="1502"/>
      <c r="CJ66" s="1502"/>
      <c r="CK66" s="1502"/>
      <c r="CL66" s="1502"/>
      <c r="CM66" s="1502"/>
      <c r="CN66" s="1502"/>
      <c r="CO66" s="1502"/>
      <c r="CP66" s="1502"/>
      <c r="CQ66" s="1502"/>
      <c r="CR66" s="1502"/>
      <c r="CS66" s="1502"/>
      <c r="CT66" s="1502"/>
      <c r="CU66" s="1502"/>
      <c r="CV66" s="1502"/>
      <c r="CW66" s="1502"/>
      <c r="CX66" s="1502"/>
      <c r="CY66" s="1502"/>
      <c r="CZ66" s="1502"/>
      <c r="DA66" s="1502"/>
      <c r="DB66" s="1502"/>
      <c r="DC66" s="1502"/>
      <c r="DD66" s="1502"/>
      <c r="DE66" s="1502"/>
      <c r="DF66" s="1502"/>
      <c r="DG66" s="1502"/>
      <c r="DH66" s="1502"/>
      <c r="DI66" s="1502"/>
      <c r="DJ66" s="1502"/>
      <c r="DK66" s="1502"/>
      <c r="DL66" s="1502"/>
      <c r="DM66" s="1502"/>
      <c r="DN66" s="1502"/>
      <c r="DO66" s="1502"/>
      <c r="DP66" s="1502"/>
      <c r="DQ66" s="1502"/>
      <c r="DR66" s="1502"/>
      <c r="DS66" s="1502"/>
      <c r="DT66" s="1502"/>
      <c r="DU66" s="1502"/>
      <c r="DV66" s="1502"/>
      <c r="DW66" s="1502"/>
      <c r="DX66" s="1502"/>
      <c r="DY66" s="1502"/>
      <c r="DZ66" s="1502"/>
      <c r="EA66" s="1502"/>
      <c r="EB66" s="1502"/>
      <c r="EC66" s="1502"/>
      <c r="ED66" s="1502"/>
      <c r="EE66" s="1502"/>
      <c r="EF66" s="1502"/>
      <c r="EG66" s="1502"/>
      <c r="EH66" s="1502"/>
      <c r="EI66" s="1502"/>
      <c r="EJ66" s="1502"/>
      <c r="EK66" s="1502"/>
      <c r="EL66" s="1502"/>
      <c r="EM66" s="1502"/>
      <c r="EN66" s="1502"/>
      <c r="EO66" s="1502"/>
      <c r="EP66" s="1502"/>
      <c r="EQ66" s="1502"/>
      <c r="ER66" s="1502"/>
      <c r="ES66" s="1502"/>
      <c r="ET66" s="1502"/>
      <c r="EU66" s="1502"/>
      <c r="EV66" s="1502"/>
      <c r="EW66" s="1502"/>
      <c r="EX66" s="1502"/>
      <c r="EY66" s="1502"/>
      <c r="EZ66" s="1502"/>
      <c r="FA66" s="1502"/>
      <c r="FB66" s="1502"/>
      <c r="FC66" s="1502"/>
      <c r="FD66" s="1502"/>
      <c r="FE66" s="1502"/>
      <c r="FF66" s="1502"/>
      <c r="FG66" s="1502"/>
      <c r="FH66" s="1502"/>
      <c r="FI66" s="1502"/>
      <c r="FJ66" s="1502"/>
      <c r="FK66" s="1502"/>
      <c r="FL66" s="1502"/>
      <c r="FM66" s="1502"/>
      <c r="FN66" s="1502"/>
      <c r="FO66" s="1502"/>
      <c r="FP66" s="1502"/>
      <c r="FQ66" s="1502"/>
      <c r="FR66" s="1502"/>
      <c r="FS66" s="1502"/>
      <c r="FT66" s="1502"/>
      <c r="FU66" s="1502"/>
      <c r="FV66" s="1502"/>
      <c r="FW66" s="1502"/>
      <c r="FX66" s="1502"/>
      <c r="FY66" s="1502"/>
      <c r="FZ66" s="1502"/>
      <c r="GA66" s="1502"/>
      <c r="GB66" s="1502"/>
      <c r="GC66" s="1502"/>
      <c r="GD66" s="1502"/>
      <c r="GE66" s="1502"/>
      <c r="GF66" s="1502"/>
      <c r="GG66" s="1502"/>
      <c r="GH66" s="1502"/>
      <c r="GI66" s="1502"/>
      <c r="GJ66" s="1502"/>
      <c r="GK66" s="1502"/>
      <c r="GL66" s="1502"/>
      <c r="GM66" s="1502"/>
      <c r="GN66" s="1502"/>
      <c r="GO66" s="1502"/>
      <c r="GP66" s="1502"/>
      <c r="GQ66" s="1502"/>
      <c r="GR66" s="1502"/>
      <c r="GS66" s="1502"/>
    </row>
    <row r="67" spans="1:201" outlineLevel="1">
      <c r="A67" s="1567" t="s">
        <v>1355</v>
      </c>
      <c r="B67" s="1567"/>
      <c r="C67" s="1501" t="s">
        <v>1356</v>
      </c>
      <c r="D67" s="1514">
        <f>SUM(D68:D70)</f>
        <v>50</v>
      </c>
      <c r="H67" s="1566"/>
      <c r="I67" s="1504">
        <f t="shared" ref="I67:AN67" si="35">SUM(I68:I70)</f>
        <v>50</v>
      </c>
      <c r="J67" s="1502">
        <f t="shared" si="35"/>
        <v>0</v>
      </c>
      <c r="K67" s="1502">
        <f t="shared" si="35"/>
        <v>0</v>
      </c>
      <c r="L67" s="1502">
        <f t="shared" si="35"/>
        <v>0</v>
      </c>
      <c r="M67" s="1502">
        <f t="shared" si="35"/>
        <v>0</v>
      </c>
      <c r="N67" s="1502">
        <f t="shared" si="35"/>
        <v>0</v>
      </c>
      <c r="O67" s="1502">
        <f t="shared" si="35"/>
        <v>0</v>
      </c>
      <c r="P67" s="1502">
        <f t="shared" si="35"/>
        <v>0</v>
      </c>
      <c r="Q67" s="1502">
        <f t="shared" si="35"/>
        <v>0</v>
      </c>
      <c r="R67" s="1502">
        <f t="shared" si="35"/>
        <v>0</v>
      </c>
      <c r="S67" s="1502">
        <f t="shared" si="35"/>
        <v>0</v>
      </c>
      <c r="T67" s="1502">
        <f t="shared" si="35"/>
        <v>0</v>
      </c>
      <c r="U67" s="1502">
        <f t="shared" si="35"/>
        <v>0</v>
      </c>
      <c r="V67" s="1502">
        <f t="shared" si="35"/>
        <v>0</v>
      </c>
      <c r="W67" s="1502">
        <f t="shared" si="35"/>
        <v>0</v>
      </c>
      <c r="X67" s="1502">
        <f t="shared" si="35"/>
        <v>0</v>
      </c>
      <c r="Y67" s="1502">
        <f t="shared" si="35"/>
        <v>0</v>
      </c>
      <c r="Z67" s="1502">
        <f t="shared" si="35"/>
        <v>0</v>
      </c>
      <c r="AA67" s="1502">
        <f t="shared" si="35"/>
        <v>0</v>
      </c>
      <c r="AB67" s="1502">
        <f t="shared" si="35"/>
        <v>0</v>
      </c>
      <c r="AC67" s="1502">
        <f t="shared" si="35"/>
        <v>0</v>
      </c>
      <c r="AD67" s="1502">
        <f t="shared" si="35"/>
        <v>0</v>
      </c>
      <c r="AE67" s="1502">
        <f t="shared" si="35"/>
        <v>0</v>
      </c>
      <c r="AF67" s="1502">
        <f t="shared" si="35"/>
        <v>0</v>
      </c>
      <c r="AG67" s="1502">
        <f t="shared" si="35"/>
        <v>0</v>
      </c>
      <c r="AH67" s="1502">
        <f t="shared" si="35"/>
        <v>0</v>
      </c>
      <c r="AI67" s="1502">
        <f t="shared" si="35"/>
        <v>0</v>
      </c>
      <c r="AJ67" s="1502">
        <f t="shared" si="35"/>
        <v>0</v>
      </c>
      <c r="AK67" s="1502">
        <f t="shared" si="35"/>
        <v>0</v>
      </c>
      <c r="AL67" s="1502">
        <f t="shared" si="35"/>
        <v>0</v>
      </c>
      <c r="AM67" s="1502">
        <f t="shared" si="35"/>
        <v>0</v>
      </c>
      <c r="AN67" s="1502">
        <f t="shared" si="35"/>
        <v>0</v>
      </c>
      <c r="AO67" s="1502">
        <f t="shared" ref="AO67:BT67" si="36">SUM(AO68:AO70)</f>
        <v>0</v>
      </c>
      <c r="AP67" s="1502">
        <f t="shared" si="36"/>
        <v>0</v>
      </c>
      <c r="AQ67" s="1502">
        <f t="shared" si="36"/>
        <v>0</v>
      </c>
      <c r="AR67" s="1502">
        <f t="shared" si="36"/>
        <v>0</v>
      </c>
      <c r="AS67" s="1502">
        <f t="shared" si="36"/>
        <v>0</v>
      </c>
      <c r="AT67" s="1502">
        <f t="shared" si="36"/>
        <v>0</v>
      </c>
      <c r="AU67" s="1502">
        <f t="shared" si="36"/>
        <v>0</v>
      </c>
      <c r="AV67" s="1502">
        <f t="shared" si="36"/>
        <v>0</v>
      </c>
      <c r="AW67" s="1502">
        <f t="shared" si="36"/>
        <v>0</v>
      </c>
      <c r="AX67" s="1502">
        <f t="shared" si="36"/>
        <v>0</v>
      </c>
      <c r="AY67" s="1502">
        <f t="shared" si="36"/>
        <v>0</v>
      </c>
      <c r="AZ67" s="1502">
        <f t="shared" si="36"/>
        <v>0</v>
      </c>
      <c r="BA67" s="1502">
        <f t="shared" si="36"/>
        <v>0</v>
      </c>
      <c r="BB67" s="1502">
        <f t="shared" si="36"/>
        <v>0</v>
      </c>
      <c r="BC67" s="1502">
        <f t="shared" si="36"/>
        <v>0</v>
      </c>
      <c r="BD67" s="1502">
        <f t="shared" si="36"/>
        <v>0</v>
      </c>
      <c r="BE67" s="1502">
        <f t="shared" si="36"/>
        <v>0</v>
      </c>
      <c r="BF67" s="1502">
        <f t="shared" si="36"/>
        <v>0</v>
      </c>
      <c r="BG67" s="1502">
        <f t="shared" si="36"/>
        <v>10</v>
      </c>
      <c r="BH67" s="1502">
        <f t="shared" si="36"/>
        <v>10</v>
      </c>
      <c r="BI67" s="1502">
        <f t="shared" si="36"/>
        <v>10</v>
      </c>
      <c r="BJ67" s="1502">
        <f t="shared" si="36"/>
        <v>10</v>
      </c>
      <c r="BK67" s="1502">
        <f t="shared" si="36"/>
        <v>10</v>
      </c>
      <c r="BL67" s="1502">
        <f t="shared" si="36"/>
        <v>0</v>
      </c>
      <c r="BM67" s="1502">
        <f t="shared" si="36"/>
        <v>0</v>
      </c>
      <c r="BN67" s="1502">
        <f t="shared" si="36"/>
        <v>0</v>
      </c>
      <c r="BO67" s="1502">
        <f t="shared" si="36"/>
        <v>0</v>
      </c>
      <c r="BP67" s="1502">
        <f t="shared" si="36"/>
        <v>0</v>
      </c>
      <c r="BQ67" s="1502">
        <f t="shared" si="36"/>
        <v>0</v>
      </c>
      <c r="BR67" s="1502">
        <f t="shared" si="36"/>
        <v>0</v>
      </c>
      <c r="BS67" s="1502">
        <f t="shared" si="36"/>
        <v>0</v>
      </c>
      <c r="BT67" s="1502">
        <f t="shared" si="36"/>
        <v>0</v>
      </c>
      <c r="BU67" s="1502">
        <f t="shared" ref="BU67:CZ67" si="37">SUM(BU68:BU70)</f>
        <v>0</v>
      </c>
      <c r="BV67" s="1502">
        <f t="shared" si="37"/>
        <v>0</v>
      </c>
      <c r="BW67" s="1502">
        <f t="shared" si="37"/>
        <v>0</v>
      </c>
      <c r="BX67" s="1502">
        <f t="shared" si="37"/>
        <v>0</v>
      </c>
      <c r="BY67" s="1502">
        <f t="shared" si="37"/>
        <v>0</v>
      </c>
      <c r="BZ67" s="1502">
        <f t="shared" si="37"/>
        <v>0</v>
      </c>
      <c r="CA67" s="1502">
        <f t="shared" si="37"/>
        <v>0</v>
      </c>
      <c r="CB67" s="1502">
        <f t="shared" si="37"/>
        <v>0</v>
      </c>
      <c r="CC67" s="1502">
        <f t="shared" si="37"/>
        <v>0</v>
      </c>
      <c r="CD67" s="1502">
        <f t="shared" si="37"/>
        <v>0</v>
      </c>
      <c r="CE67" s="1502">
        <f t="shared" si="37"/>
        <v>0</v>
      </c>
      <c r="CF67" s="1502">
        <f t="shared" si="37"/>
        <v>0</v>
      </c>
      <c r="CG67" s="1502">
        <f t="shared" si="37"/>
        <v>0</v>
      </c>
      <c r="CH67" s="1502">
        <f t="shared" si="37"/>
        <v>0</v>
      </c>
      <c r="CI67" s="1502">
        <f t="shared" si="37"/>
        <v>0</v>
      </c>
      <c r="CJ67" s="1502">
        <f t="shared" si="37"/>
        <v>0</v>
      </c>
      <c r="CK67" s="1502">
        <f t="shared" si="37"/>
        <v>0</v>
      </c>
      <c r="CL67" s="1502">
        <f t="shared" si="37"/>
        <v>0</v>
      </c>
      <c r="CM67" s="1502">
        <f t="shared" si="37"/>
        <v>0</v>
      </c>
      <c r="CN67" s="1502">
        <f t="shared" si="37"/>
        <v>0</v>
      </c>
      <c r="CO67" s="1502">
        <f t="shared" si="37"/>
        <v>0</v>
      </c>
      <c r="CP67" s="1502">
        <f t="shared" si="37"/>
        <v>0</v>
      </c>
      <c r="CQ67" s="1502">
        <f t="shared" si="37"/>
        <v>0</v>
      </c>
      <c r="CR67" s="1502">
        <f t="shared" si="37"/>
        <v>0</v>
      </c>
      <c r="CS67" s="1502">
        <f t="shared" si="37"/>
        <v>0</v>
      </c>
      <c r="CT67" s="1502">
        <f t="shared" si="37"/>
        <v>0</v>
      </c>
      <c r="CU67" s="1502">
        <f t="shared" si="37"/>
        <v>0</v>
      </c>
      <c r="CV67" s="1502">
        <f t="shared" si="37"/>
        <v>0</v>
      </c>
      <c r="CW67" s="1502">
        <f t="shared" si="37"/>
        <v>0</v>
      </c>
      <c r="CX67" s="1502">
        <f t="shared" si="37"/>
        <v>0</v>
      </c>
      <c r="CY67" s="1502">
        <f t="shared" si="37"/>
        <v>0</v>
      </c>
      <c r="CZ67" s="1502">
        <f t="shared" si="37"/>
        <v>0</v>
      </c>
      <c r="DA67" s="1502">
        <f t="shared" ref="DA67:EF67" si="38">SUM(DA68:DA70)</f>
        <v>0</v>
      </c>
      <c r="DB67" s="1502">
        <f t="shared" si="38"/>
        <v>0</v>
      </c>
      <c r="DC67" s="1502">
        <f t="shared" si="38"/>
        <v>0</v>
      </c>
      <c r="DD67" s="1502">
        <f t="shared" si="38"/>
        <v>0</v>
      </c>
      <c r="DE67" s="1502">
        <f t="shared" si="38"/>
        <v>0</v>
      </c>
      <c r="DF67" s="1502">
        <f t="shared" si="38"/>
        <v>0</v>
      </c>
      <c r="DG67" s="1502">
        <f t="shared" si="38"/>
        <v>0</v>
      </c>
      <c r="DH67" s="1502">
        <f t="shared" si="38"/>
        <v>0</v>
      </c>
      <c r="DI67" s="1502">
        <f t="shared" si="38"/>
        <v>0</v>
      </c>
      <c r="DJ67" s="1502">
        <f t="shared" si="38"/>
        <v>0</v>
      </c>
      <c r="DK67" s="1502">
        <f t="shared" si="38"/>
        <v>0</v>
      </c>
      <c r="DL67" s="1502">
        <f t="shared" si="38"/>
        <v>0</v>
      </c>
      <c r="DM67" s="1502">
        <f t="shared" si="38"/>
        <v>0</v>
      </c>
      <c r="DN67" s="1502">
        <f t="shared" si="38"/>
        <v>0</v>
      </c>
      <c r="DO67" s="1502">
        <f t="shared" si="38"/>
        <v>0</v>
      </c>
      <c r="DP67" s="1502">
        <f t="shared" si="38"/>
        <v>0</v>
      </c>
      <c r="DQ67" s="1502">
        <f t="shared" si="38"/>
        <v>0</v>
      </c>
      <c r="DR67" s="1502">
        <f t="shared" si="38"/>
        <v>0</v>
      </c>
      <c r="DS67" s="1502">
        <f t="shared" si="38"/>
        <v>0</v>
      </c>
      <c r="DT67" s="1502">
        <f t="shared" si="38"/>
        <v>0</v>
      </c>
      <c r="DU67" s="1502">
        <f t="shared" si="38"/>
        <v>0</v>
      </c>
      <c r="DV67" s="1502">
        <f t="shared" si="38"/>
        <v>0</v>
      </c>
      <c r="DW67" s="1502">
        <f t="shared" si="38"/>
        <v>0</v>
      </c>
      <c r="DX67" s="1502">
        <f t="shared" si="38"/>
        <v>0</v>
      </c>
      <c r="DY67" s="1502">
        <f t="shared" si="38"/>
        <v>0</v>
      </c>
      <c r="DZ67" s="1502">
        <f t="shared" si="38"/>
        <v>0</v>
      </c>
      <c r="EA67" s="1502">
        <f t="shared" si="38"/>
        <v>0</v>
      </c>
      <c r="EB67" s="1502">
        <f t="shared" si="38"/>
        <v>0</v>
      </c>
      <c r="EC67" s="1502">
        <f t="shared" si="38"/>
        <v>0</v>
      </c>
      <c r="ED67" s="1502">
        <f t="shared" si="38"/>
        <v>0</v>
      </c>
      <c r="EE67" s="1502">
        <f t="shared" si="38"/>
        <v>0</v>
      </c>
      <c r="EF67" s="1502">
        <f t="shared" si="38"/>
        <v>0</v>
      </c>
      <c r="EG67" s="1502">
        <f t="shared" ref="EG67:FL67" si="39">SUM(EG68:EG70)</f>
        <v>0</v>
      </c>
      <c r="EH67" s="1502">
        <f t="shared" si="39"/>
        <v>0</v>
      </c>
      <c r="EI67" s="1502">
        <f t="shared" si="39"/>
        <v>0</v>
      </c>
      <c r="EJ67" s="1502">
        <f t="shared" si="39"/>
        <v>0</v>
      </c>
      <c r="EK67" s="1502">
        <f t="shared" si="39"/>
        <v>0</v>
      </c>
      <c r="EL67" s="1502">
        <f t="shared" si="39"/>
        <v>0</v>
      </c>
      <c r="EM67" s="1502">
        <f t="shared" si="39"/>
        <v>0</v>
      </c>
      <c r="EN67" s="1502">
        <f t="shared" si="39"/>
        <v>0</v>
      </c>
      <c r="EO67" s="1502">
        <f t="shared" si="39"/>
        <v>0</v>
      </c>
      <c r="EP67" s="1502">
        <f t="shared" si="39"/>
        <v>0</v>
      </c>
      <c r="EQ67" s="1502">
        <f t="shared" si="39"/>
        <v>0</v>
      </c>
      <c r="ER67" s="1502">
        <f t="shared" si="39"/>
        <v>0</v>
      </c>
      <c r="ES67" s="1502">
        <f t="shared" si="39"/>
        <v>0</v>
      </c>
      <c r="ET67" s="1502">
        <f t="shared" si="39"/>
        <v>0</v>
      </c>
      <c r="EU67" s="1502">
        <f t="shared" si="39"/>
        <v>0</v>
      </c>
      <c r="EV67" s="1502">
        <f t="shared" si="39"/>
        <v>0</v>
      </c>
      <c r="EW67" s="1502">
        <f t="shared" si="39"/>
        <v>0</v>
      </c>
      <c r="EX67" s="1502">
        <f t="shared" si="39"/>
        <v>0</v>
      </c>
      <c r="EY67" s="1502">
        <f t="shared" si="39"/>
        <v>0</v>
      </c>
      <c r="EZ67" s="1502">
        <f t="shared" si="39"/>
        <v>0</v>
      </c>
      <c r="FA67" s="1502">
        <f t="shared" si="39"/>
        <v>0</v>
      </c>
      <c r="FB67" s="1502">
        <f t="shared" si="39"/>
        <v>0</v>
      </c>
      <c r="FC67" s="1502">
        <f t="shared" si="39"/>
        <v>0</v>
      </c>
      <c r="FD67" s="1502">
        <f t="shared" si="39"/>
        <v>0</v>
      </c>
      <c r="FE67" s="1502">
        <f t="shared" si="39"/>
        <v>0</v>
      </c>
      <c r="FF67" s="1502">
        <f t="shared" si="39"/>
        <v>0</v>
      </c>
      <c r="FG67" s="1502">
        <f t="shared" si="39"/>
        <v>0</v>
      </c>
      <c r="FH67" s="1502">
        <f t="shared" si="39"/>
        <v>0</v>
      </c>
      <c r="FI67" s="1502">
        <f t="shared" si="39"/>
        <v>0</v>
      </c>
      <c r="FJ67" s="1502">
        <f t="shared" si="39"/>
        <v>0</v>
      </c>
      <c r="FK67" s="1502">
        <f t="shared" si="39"/>
        <v>0</v>
      </c>
      <c r="FL67" s="1502">
        <f t="shared" si="39"/>
        <v>0</v>
      </c>
      <c r="FM67" s="1502">
        <f t="shared" ref="FM67:GR67" si="40">SUM(FM68:FM70)</f>
        <v>0</v>
      </c>
      <c r="FN67" s="1502">
        <f t="shared" si="40"/>
        <v>0</v>
      </c>
      <c r="FO67" s="1502">
        <f t="shared" si="40"/>
        <v>0</v>
      </c>
      <c r="FP67" s="1502">
        <f t="shared" si="40"/>
        <v>0</v>
      </c>
      <c r="FQ67" s="1502">
        <f t="shared" si="40"/>
        <v>0</v>
      </c>
      <c r="FR67" s="1502">
        <f t="shared" si="40"/>
        <v>0</v>
      </c>
      <c r="FS67" s="1502">
        <f t="shared" si="40"/>
        <v>0</v>
      </c>
      <c r="FT67" s="1502">
        <f t="shared" si="40"/>
        <v>0</v>
      </c>
      <c r="FU67" s="1502">
        <f t="shared" si="40"/>
        <v>0</v>
      </c>
      <c r="FV67" s="1502">
        <f t="shared" si="40"/>
        <v>0</v>
      </c>
      <c r="FW67" s="1502">
        <f t="shared" si="40"/>
        <v>0</v>
      </c>
      <c r="FX67" s="1502">
        <f t="shared" si="40"/>
        <v>0</v>
      </c>
      <c r="FY67" s="1502">
        <f t="shared" si="40"/>
        <v>0</v>
      </c>
      <c r="FZ67" s="1502">
        <f t="shared" si="40"/>
        <v>0</v>
      </c>
      <c r="GA67" s="1502">
        <f t="shared" si="40"/>
        <v>0</v>
      </c>
      <c r="GB67" s="1502">
        <f t="shared" si="40"/>
        <v>0</v>
      </c>
      <c r="GC67" s="1502">
        <f t="shared" si="40"/>
        <v>0</v>
      </c>
      <c r="GD67" s="1502">
        <f t="shared" si="40"/>
        <v>0</v>
      </c>
      <c r="GE67" s="1502">
        <f t="shared" si="40"/>
        <v>0</v>
      </c>
      <c r="GF67" s="1502">
        <f t="shared" si="40"/>
        <v>0</v>
      </c>
      <c r="GG67" s="1502">
        <f t="shared" si="40"/>
        <v>0</v>
      </c>
      <c r="GH67" s="1502">
        <f t="shared" si="40"/>
        <v>0</v>
      </c>
      <c r="GI67" s="1502">
        <f t="shared" si="40"/>
        <v>0</v>
      </c>
      <c r="GJ67" s="1502">
        <f t="shared" si="40"/>
        <v>0</v>
      </c>
      <c r="GK67" s="1502">
        <f t="shared" si="40"/>
        <v>0</v>
      </c>
      <c r="GL67" s="1502">
        <f t="shared" si="40"/>
        <v>0</v>
      </c>
      <c r="GM67" s="1502">
        <f t="shared" si="40"/>
        <v>0</v>
      </c>
      <c r="GN67" s="1502">
        <f t="shared" si="40"/>
        <v>0</v>
      </c>
      <c r="GO67" s="1502">
        <f t="shared" si="40"/>
        <v>0</v>
      </c>
      <c r="GP67" s="1502">
        <f t="shared" si="40"/>
        <v>0</v>
      </c>
      <c r="GQ67" s="1502">
        <f t="shared" si="40"/>
        <v>0</v>
      </c>
      <c r="GR67" s="1502">
        <f t="shared" si="40"/>
        <v>0</v>
      </c>
      <c r="GS67" s="1502">
        <f t="shared" ref="GS67" si="41">SUM(GS68:GS70)</f>
        <v>0</v>
      </c>
    </row>
    <row r="68" spans="1:201" outlineLevel="2">
      <c r="A68" s="1580" t="s">
        <v>1357</v>
      </c>
      <c r="B68" s="1625"/>
      <c r="C68" s="1580" t="s">
        <v>1358</v>
      </c>
      <c r="D68" s="1579">
        <f>IF($D$22="H",100,50)</f>
        <v>50</v>
      </c>
      <c r="E68" s="1560">
        <v>0</v>
      </c>
      <c r="F68" s="1504" t="s">
        <v>1308</v>
      </c>
      <c r="G68" s="1504" t="s">
        <v>1309</v>
      </c>
      <c r="H68" s="1590" t="s">
        <v>1359</v>
      </c>
      <c r="I68" s="1536">
        <f>SUM(J68:GS68)</f>
        <v>50</v>
      </c>
      <c r="J68" s="1577">
        <f>IF(ISNA(INDEX('[77]Feuille de Calcul'!$L$40:$AU$40,MATCH('Cash@Risk'!J$31,'[77]Feuille de Calcul'!$L$34:$AU$34,0))),0,INDEX('[77]Feuille de Calcul'!$L$40:$AU$40,MATCH('Cash@Risk'!J$31,'[77]Feuille de Calcul'!$L$34:$AU$34,0)))*$D68*$G$23</f>
        <v>0</v>
      </c>
      <c r="K68" s="1577">
        <f>IF(ISNA(INDEX('[77]Feuille de Calcul'!$L$40:$AU$40,MATCH('Cash@Risk'!K$31,'[77]Feuille de Calcul'!$L$34:$AU$34,0))),0,INDEX('[77]Feuille de Calcul'!$L$40:$AU$40,MATCH('Cash@Risk'!K$31,'[77]Feuille de Calcul'!$L$34:$AU$34,0)))*$D68*$G$23</f>
        <v>0</v>
      </c>
      <c r="L68" s="1577">
        <f>IF(ISNA(INDEX('[77]Feuille de Calcul'!$L$40:$AU$40,MATCH('Cash@Risk'!L$31,'[77]Feuille de Calcul'!$L$34:$AU$34,0))),0,INDEX('[77]Feuille de Calcul'!$L$40:$AU$40,MATCH('Cash@Risk'!L$31,'[77]Feuille de Calcul'!$L$34:$AU$34,0)))*$D68*$G$23</f>
        <v>0</v>
      </c>
      <c r="M68" s="1577">
        <f>IF(ISNA(INDEX('[77]Feuille de Calcul'!$L$40:$AU$40,MATCH('Cash@Risk'!M$31,'[77]Feuille de Calcul'!$L$34:$AU$34,0))),0,INDEX('[77]Feuille de Calcul'!$L$40:$AU$40,MATCH('Cash@Risk'!M$31,'[77]Feuille de Calcul'!$L$34:$AU$34,0)))*$D68*$G$23</f>
        <v>0</v>
      </c>
      <c r="N68" s="1577">
        <f>IF(ISNA(INDEX('[77]Feuille de Calcul'!$L$40:$AU$40,MATCH('Cash@Risk'!N$31,'[77]Feuille de Calcul'!$L$34:$AU$34,0))),0,INDEX('[77]Feuille de Calcul'!$L$40:$AU$40,MATCH('Cash@Risk'!N$31,'[77]Feuille de Calcul'!$L$34:$AU$34,0)))*$D68*$G$23</f>
        <v>0</v>
      </c>
      <c r="O68" s="1577">
        <f>IF(ISNA(INDEX('[77]Feuille de Calcul'!$L$40:$AU$40,MATCH('Cash@Risk'!O$31,'[77]Feuille de Calcul'!$L$34:$AU$34,0))),0,INDEX('[77]Feuille de Calcul'!$L$40:$AU$40,MATCH('Cash@Risk'!O$31,'[77]Feuille de Calcul'!$L$34:$AU$34,0)))*$D68*$G$23</f>
        <v>0</v>
      </c>
      <c r="P68" s="1577">
        <f>IF(ISNA(INDEX('[77]Feuille de Calcul'!$L$40:$AU$40,MATCH('Cash@Risk'!P$31,'[77]Feuille de Calcul'!$L$34:$AU$34,0))),0,INDEX('[77]Feuille de Calcul'!$L$40:$AU$40,MATCH('Cash@Risk'!P$31,'[77]Feuille de Calcul'!$L$34:$AU$34,0)))*$D68*$G$23</f>
        <v>0</v>
      </c>
      <c r="Q68" s="1577">
        <f>IF(ISNA(INDEX('[77]Feuille de Calcul'!$L$40:$AU$40,MATCH('Cash@Risk'!Q$31,'[77]Feuille de Calcul'!$L$34:$AU$34,0))),0,INDEX('[77]Feuille de Calcul'!$L$40:$AU$40,MATCH('Cash@Risk'!Q$31,'[77]Feuille de Calcul'!$L$34:$AU$34,0)))*$D68*$G$23</f>
        <v>0</v>
      </c>
      <c r="R68" s="1577">
        <f>IF(ISNA(INDEX('[77]Feuille de Calcul'!$L$40:$AU$40,MATCH('Cash@Risk'!R$31,'[77]Feuille de Calcul'!$L$34:$AU$34,0))),0,INDEX('[77]Feuille de Calcul'!$L$40:$AU$40,MATCH('Cash@Risk'!R$31,'[77]Feuille de Calcul'!$L$34:$AU$34,0)))*$D68*$G$23</f>
        <v>0</v>
      </c>
      <c r="S68" s="1577">
        <f>IF(ISNA(INDEX('[77]Feuille de Calcul'!$L$40:$AU$40,MATCH('Cash@Risk'!S$31,'[77]Feuille de Calcul'!$L$34:$AU$34,0))),0,INDEX('[77]Feuille de Calcul'!$L$40:$AU$40,MATCH('Cash@Risk'!S$31,'[77]Feuille de Calcul'!$L$34:$AU$34,0)))*$D68*$G$23</f>
        <v>0</v>
      </c>
      <c r="T68" s="1577">
        <f>IF(ISNA(INDEX('[77]Feuille de Calcul'!$L$40:$AU$40,MATCH('Cash@Risk'!T$31,'[77]Feuille de Calcul'!$L$34:$AU$34,0))),0,INDEX('[77]Feuille de Calcul'!$L$40:$AU$40,MATCH('Cash@Risk'!T$31,'[77]Feuille de Calcul'!$L$34:$AU$34,0)))*$D68*$G$23</f>
        <v>0</v>
      </c>
      <c r="U68" s="1577">
        <f>IF(ISNA(INDEX('[77]Feuille de Calcul'!$L$40:$AU$40,MATCH('Cash@Risk'!U$31,'[77]Feuille de Calcul'!$L$34:$AU$34,0))),0,INDEX('[77]Feuille de Calcul'!$L$40:$AU$40,MATCH('Cash@Risk'!U$31,'[77]Feuille de Calcul'!$L$34:$AU$34,0)))*$D68*$G$23</f>
        <v>0</v>
      </c>
      <c r="V68" s="1577">
        <f>IF(ISNA(INDEX('[77]Feuille de Calcul'!$L$40:$AU$40,MATCH('Cash@Risk'!V$31,'[77]Feuille de Calcul'!$L$34:$AU$34,0))),0,INDEX('[77]Feuille de Calcul'!$L$40:$AU$40,MATCH('Cash@Risk'!V$31,'[77]Feuille de Calcul'!$L$34:$AU$34,0)))*$D68*$G$23</f>
        <v>0</v>
      </c>
      <c r="W68" s="1577">
        <f>IF(ISNA(INDEX('[77]Feuille de Calcul'!$L$40:$AU$40,MATCH('Cash@Risk'!W$31,'[77]Feuille de Calcul'!$L$34:$AU$34,0))),0,INDEX('[77]Feuille de Calcul'!$L$40:$AU$40,MATCH('Cash@Risk'!W$31,'[77]Feuille de Calcul'!$L$34:$AU$34,0)))*$D68*$G$23</f>
        <v>0</v>
      </c>
      <c r="X68" s="1577">
        <f>IF(ISNA(INDEX('[77]Feuille de Calcul'!$L$40:$AU$40,MATCH('Cash@Risk'!X$31,'[77]Feuille de Calcul'!$L$34:$AU$34,0))),0,INDEX('[77]Feuille de Calcul'!$L$40:$AU$40,MATCH('Cash@Risk'!X$31,'[77]Feuille de Calcul'!$L$34:$AU$34,0)))*$D68*$G$23</f>
        <v>0</v>
      </c>
      <c r="Y68" s="1577">
        <f>IF(ISNA(INDEX('[77]Feuille de Calcul'!$L$40:$AU$40,MATCH('Cash@Risk'!Y$31,'[77]Feuille de Calcul'!$L$34:$AU$34,0))),0,INDEX('[77]Feuille de Calcul'!$L$40:$AU$40,MATCH('Cash@Risk'!Y$31,'[77]Feuille de Calcul'!$L$34:$AU$34,0)))*$D68*$G$23</f>
        <v>0</v>
      </c>
      <c r="Z68" s="1577">
        <f>IF(ISNA(INDEX('[77]Feuille de Calcul'!$L$40:$AU$40,MATCH('Cash@Risk'!Z$31,'[77]Feuille de Calcul'!$L$34:$AU$34,0))),0,INDEX('[77]Feuille de Calcul'!$L$40:$AU$40,MATCH('Cash@Risk'!Z$31,'[77]Feuille de Calcul'!$L$34:$AU$34,0)))*$D68*$G$23</f>
        <v>0</v>
      </c>
      <c r="AA68" s="1577">
        <f>IF(ISNA(INDEX('[77]Feuille de Calcul'!$L$40:$AU$40,MATCH('Cash@Risk'!AA$31,'[77]Feuille de Calcul'!$L$34:$AU$34,0))),0,INDEX('[77]Feuille de Calcul'!$L$40:$AU$40,MATCH('Cash@Risk'!AA$31,'[77]Feuille de Calcul'!$L$34:$AU$34,0)))*$D68*$G$23</f>
        <v>0</v>
      </c>
      <c r="AB68" s="1577">
        <f>IF(ISNA(INDEX('[77]Feuille de Calcul'!$L$40:$AU$40,MATCH('Cash@Risk'!AB$31,'[77]Feuille de Calcul'!$L$34:$AU$34,0))),0,INDEX('[77]Feuille de Calcul'!$L$40:$AU$40,MATCH('Cash@Risk'!AB$31,'[77]Feuille de Calcul'!$L$34:$AU$34,0)))*$D68*$G$23</f>
        <v>0</v>
      </c>
      <c r="AC68" s="1577">
        <f>IF(ISNA(INDEX('[77]Feuille de Calcul'!$L$40:$AU$40,MATCH('Cash@Risk'!AC$31,'[77]Feuille de Calcul'!$L$34:$AU$34,0))),0,INDEX('[77]Feuille de Calcul'!$L$40:$AU$40,MATCH('Cash@Risk'!AC$31,'[77]Feuille de Calcul'!$L$34:$AU$34,0)))*$D68*$G$23</f>
        <v>0</v>
      </c>
      <c r="AD68" s="1577">
        <f>IF(ISNA(INDEX('[77]Feuille de Calcul'!$L$40:$AU$40,MATCH('Cash@Risk'!AD$31,'[77]Feuille de Calcul'!$L$34:$AU$34,0))),0,INDEX('[77]Feuille de Calcul'!$L$40:$AU$40,MATCH('Cash@Risk'!AD$31,'[77]Feuille de Calcul'!$L$34:$AU$34,0)))*$D68*$G$23</f>
        <v>0</v>
      </c>
      <c r="AE68" s="1577">
        <f>IF(ISNA(INDEX('[77]Feuille de Calcul'!$L$40:$AU$40,MATCH('Cash@Risk'!AE$31,'[77]Feuille de Calcul'!$L$34:$AU$34,0))),0,INDEX('[77]Feuille de Calcul'!$L$40:$AU$40,MATCH('Cash@Risk'!AE$31,'[77]Feuille de Calcul'!$L$34:$AU$34,0)))*$D68*$G$23</f>
        <v>0</v>
      </c>
      <c r="AF68" s="1577">
        <f>IF(ISNA(INDEX('[77]Feuille de Calcul'!$L$40:$AU$40,MATCH('Cash@Risk'!AF$31,'[77]Feuille de Calcul'!$L$34:$AU$34,0))),0,INDEX('[77]Feuille de Calcul'!$L$40:$AU$40,MATCH('Cash@Risk'!AF$31,'[77]Feuille de Calcul'!$L$34:$AU$34,0)))*$D68*$G$23</f>
        <v>0</v>
      </c>
      <c r="AG68" s="1577">
        <f>IF(ISNA(INDEX('[77]Feuille de Calcul'!$L$40:$AU$40,MATCH('Cash@Risk'!AG$31,'[77]Feuille de Calcul'!$L$34:$AU$34,0))),0,INDEX('[77]Feuille de Calcul'!$L$40:$AU$40,MATCH('Cash@Risk'!AG$31,'[77]Feuille de Calcul'!$L$34:$AU$34,0)))*$D68*$G$23</f>
        <v>0</v>
      </c>
      <c r="AH68" s="1577">
        <f>IF(ISNA(INDEX('[77]Feuille de Calcul'!$L$40:$AU$40,MATCH('Cash@Risk'!AH$31,'[77]Feuille de Calcul'!$L$34:$AU$34,0))),0,INDEX('[77]Feuille de Calcul'!$L$40:$AU$40,MATCH('Cash@Risk'!AH$31,'[77]Feuille de Calcul'!$L$34:$AU$34,0)))*$D68*$G$23</f>
        <v>0</v>
      </c>
      <c r="AI68" s="1577">
        <f>IF(ISNA(INDEX('[77]Feuille de Calcul'!$L$40:$AU$40,MATCH('Cash@Risk'!AI$31,'[77]Feuille de Calcul'!$L$34:$AU$34,0))),0,INDEX('[77]Feuille de Calcul'!$L$40:$AU$40,MATCH('Cash@Risk'!AI$31,'[77]Feuille de Calcul'!$L$34:$AU$34,0)))*$D68*$G$23</f>
        <v>0</v>
      </c>
      <c r="AJ68" s="1577">
        <f>IF(ISNA(INDEX('[77]Feuille de Calcul'!$L$40:$AU$40,MATCH('Cash@Risk'!AJ$31,'[77]Feuille de Calcul'!$L$34:$AU$34,0))),0,INDEX('[77]Feuille de Calcul'!$L$40:$AU$40,MATCH('Cash@Risk'!AJ$31,'[77]Feuille de Calcul'!$L$34:$AU$34,0)))*$D68*$G$23</f>
        <v>0</v>
      </c>
      <c r="AK68" s="1577">
        <f>IF(ISNA(INDEX('[77]Feuille de Calcul'!$L$40:$AU$40,MATCH('Cash@Risk'!AK$31,'[77]Feuille de Calcul'!$L$34:$AU$34,0))),0,INDEX('[77]Feuille de Calcul'!$L$40:$AU$40,MATCH('Cash@Risk'!AK$31,'[77]Feuille de Calcul'!$L$34:$AU$34,0)))*$D68*$G$23</f>
        <v>0</v>
      </c>
      <c r="AL68" s="1577">
        <f>IF(ISNA(INDEX('[77]Feuille de Calcul'!$L$40:$AU$40,MATCH('Cash@Risk'!AL$31,'[77]Feuille de Calcul'!$L$34:$AU$34,0))),0,INDEX('[77]Feuille de Calcul'!$L$40:$AU$40,MATCH('Cash@Risk'!AL$31,'[77]Feuille de Calcul'!$L$34:$AU$34,0)))*$D68*$G$23</f>
        <v>0</v>
      </c>
      <c r="AM68" s="1577">
        <f>IF(ISNA(INDEX('[77]Feuille de Calcul'!$L$40:$AU$40,MATCH('Cash@Risk'!AM$31,'[77]Feuille de Calcul'!$L$34:$AU$34,0))),0,INDEX('[77]Feuille de Calcul'!$L$40:$AU$40,MATCH('Cash@Risk'!AM$31,'[77]Feuille de Calcul'!$L$34:$AU$34,0)))*$D68*$G$23</f>
        <v>0</v>
      </c>
      <c r="AN68" s="1577">
        <f>IF(ISNA(INDEX('[77]Feuille de Calcul'!$L$40:$AU$40,MATCH('Cash@Risk'!AN$31,'[77]Feuille de Calcul'!$L$34:$AU$34,0))),0,INDEX('[77]Feuille de Calcul'!$L$40:$AU$40,MATCH('Cash@Risk'!AN$31,'[77]Feuille de Calcul'!$L$34:$AU$34,0)))*$D68*$G$23</f>
        <v>0</v>
      </c>
      <c r="AO68" s="1577">
        <f>IF(ISNA(INDEX('[77]Feuille de Calcul'!$L$40:$AU$40,MATCH('Cash@Risk'!AO$31,'[77]Feuille de Calcul'!$L$34:$AU$34,0))),0,INDEX('[77]Feuille de Calcul'!$L$40:$AU$40,MATCH('Cash@Risk'!AO$31,'[77]Feuille de Calcul'!$L$34:$AU$34,0)))*$D68*$G$23</f>
        <v>0</v>
      </c>
      <c r="AP68" s="1577">
        <f>IF(ISNA(INDEX('[77]Feuille de Calcul'!$L$40:$AU$40,MATCH('Cash@Risk'!AP$31,'[77]Feuille de Calcul'!$L$34:$AU$34,0))),0,INDEX('[77]Feuille de Calcul'!$L$40:$AU$40,MATCH('Cash@Risk'!AP$31,'[77]Feuille de Calcul'!$L$34:$AU$34,0)))*$D68*$G$23</f>
        <v>0</v>
      </c>
      <c r="AQ68" s="1577">
        <f>IF(ISNA(INDEX('[77]Feuille de Calcul'!$L$40:$AU$40,MATCH('Cash@Risk'!AQ$31,'[77]Feuille de Calcul'!$L$34:$AU$34,0))),0,INDEX('[77]Feuille de Calcul'!$L$40:$AU$40,MATCH('Cash@Risk'!AQ$31,'[77]Feuille de Calcul'!$L$34:$AU$34,0)))*$D68*$G$23</f>
        <v>0</v>
      </c>
      <c r="AR68" s="1577">
        <f>IF(ISNA(INDEX('[77]Feuille de Calcul'!$L$40:$AU$40,MATCH('Cash@Risk'!AR$31,'[77]Feuille de Calcul'!$L$34:$AU$34,0))),0,INDEX('[77]Feuille de Calcul'!$L$40:$AU$40,MATCH('Cash@Risk'!AR$31,'[77]Feuille de Calcul'!$L$34:$AU$34,0)))*$D68*$G$23</f>
        <v>0</v>
      </c>
      <c r="AS68" s="1577">
        <f>IF(ISNA(INDEX('[77]Feuille de Calcul'!$L$40:$AU$40,MATCH('Cash@Risk'!AS$31,'[77]Feuille de Calcul'!$L$34:$AU$34,0))),0,INDEX('[77]Feuille de Calcul'!$L$40:$AU$40,MATCH('Cash@Risk'!AS$31,'[77]Feuille de Calcul'!$L$34:$AU$34,0)))*$D68*$G$23</f>
        <v>0</v>
      </c>
      <c r="AT68" s="1577">
        <f>IF(ISNA(INDEX('[77]Feuille de Calcul'!$L$40:$AU$40,MATCH('Cash@Risk'!AT$31,'[77]Feuille de Calcul'!$L$34:$AU$34,0))),0,INDEX('[77]Feuille de Calcul'!$L$40:$AU$40,MATCH('Cash@Risk'!AT$31,'[77]Feuille de Calcul'!$L$34:$AU$34,0)))*$D68*$G$23</f>
        <v>0</v>
      </c>
      <c r="AU68" s="1577">
        <f>IF(ISNA(INDEX('[77]Feuille de Calcul'!$L$40:$AU$40,MATCH('Cash@Risk'!AU$31,'[77]Feuille de Calcul'!$L$34:$AU$34,0))),0,INDEX('[77]Feuille de Calcul'!$L$40:$AU$40,MATCH('Cash@Risk'!AU$31,'[77]Feuille de Calcul'!$L$34:$AU$34,0)))*$D68*$G$23</f>
        <v>0</v>
      </c>
      <c r="AV68" s="1577">
        <f>IF(ISNA(INDEX('[77]Feuille de Calcul'!$L$40:$AU$40,MATCH('Cash@Risk'!AV$31,'[77]Feuille de Calcul'!$L$34:$AU$34,0))),0,INDEX('[77]Feuille de Calcul'!$L$40:$AU$40,MATCH('Cash@Risk'!AV$31,'[77]Feuille de Calcul'!$L$34:$AU$34,0)))*$D68*$G$23</f>
        <v>0</v>
      </c>
      <c r="AW68" s="1577">
        <f>IF(ISNA(INDEX('[77]Feuille de Calcul'!$L$40:$AU$40,MATCH('Cash@Risk'!AW$31,'[77]Feuille de Calcul'!$L$34:$AU$34,0))),0,INDEX('[77]Feuille de Calcul'!$L$40:$AU$40,MATCH('Cash@Risk'!AW$31,'[77]Feuille de Calcul'!$L$34:$AU$34,0)))*$D68*$G$23</f>
        <v>0</v>
      </c>
      <c r="AX68" s="1577">
        <f>IF(ISNA(INDEX('[77]Feuille de Calcul'!$L$40:$AU$40,MATCH('Cash@Risk'!AX$31,'[77]Feuille de Calcul'!$L$34:$AU$34,0))),0,INDEX('[77]Feuille de Calcul'!$L$40:$AU$40,MATCH('Cash@Risk'!AX$31,'[77]Feuille de Calcul'!$L$34:$AU$34,0)))*$D68*$G$23</f>
        <v>0</v>
      </c>
      <c r="AY68" s="1577">
        <f>IF(ISNA(INDEX('[77]Feuille de Calcul'!$L$40:$AU$40,MATCH('Cash@Risk'!AY$31,'[77]Feuille de Calcul'!$L$34:$AU$34,0))),0,INDEX('[77]Feuille de Calcul'!$L$40:$AU$40,MATCH('Cash@Risk'!AY$31,'[77]Feuille de Calcul'!$L$34:$AU$34,0)))*$D68*$G$23</f>
        <v>0</v>
      </c>
      <c r="AZ68" s="1577">
        <f>IF(ISNA(INDEX('[77]Feuille de Calcul'!$L$40:$AU$40,MATCH('Cash@Risk'!AZ$31,'[77]Feuille de Calcul'!$L$34:$AU$34,0))),0,INDEX('[77]Feuille de Calcul'!$L$40:$AU$40,MATCH('Cash@Risk'!AZ$31,'[77]Feuille de Calcul'!$L$34:$AU$34,0)))*$D68*$G$23</f>
        <v>0</v>
      </c>
      <c r="BA68" s="1577">
        <f>IF(ISNA(INDEX('[77]Feuille de Calcul'!$L$40:$AU$40,MATCH('Cash@Risk'!BA$31,'[77]Feuille de Calcul'!$L$34:$AU$34,0))),0,INDEX('[77]Feuille de Calcul'!$L$40:$AU$40,MATCH('Cash@Risk'!BA$31,'[77]Feuille de Calcul'!$L$34:$AU$34,0)))*$D68*$G$23</f>
        <v>0</v>
      </c>
      <c r="BB68" s="1577">
        <f>IF(ISNA(INDEX('[77]Feuille de Calcul'!$L$40:$AU$40,MATCH('Cash@Risk'!BB$31,'[77]Feuille de Calcul'!$L$34:$AU$34,0))),0,INDEX('[77]Feuille de Calcul'!$L$40:$AU$40,MATCH('Cash@Risk'!BB$31,'[77]Feuille de Calcul'!$L$34:$AU$34,0)))*$D68*$G$23</f>
        <v>0</v>
      </c>
      <c r="BC68" s="1577">
        <f>IF(ISNA(INDEX('[77]Feuille de Calcul'!$L$40:$AU$40,MATCH('Cash@Risk'!BC$31,'[77]Feuille de Calcul'!$L$34:$AU$34,0))),0,INDEX('[77]Feuille de Calcul'!$L$40:$AU$40,MATCH('Cash@Risk'!BC$31,'[77]Feuille de Calcul'!$L$34:$AU$34,0)))*$D68*$G$23</f>
        <v>0</v>
      </c>
      <c r="BD68" s="1577">
        <f>IF(ISNA(INDEX('[77]Feuille de Calcul'!$L$40:$AU$40,MATCH('Cash@Risk'!BD$31,'[77]Feuille de Calcul'!$L$34:$AU$34,0))),0,INDEX('[77]Feuille de Calcul'!$L$40:$AU$40,MATCH('Cash@Risk'!BD$31,'[77]Feuille de Calcul'!$L$34:$AU$34,0)))*$D68*$G$23</f>
        <v>0</v>
      </c>
      <c r="BE68" s="1577">
        <f>IF(ISNA(INDEX('[77]Feuille de Calcul'!$L$40:$AU$40,MATCH('Cash@Risk'!BE$31,'[77]Feuille de Calcul'!$L$34:$AU$34,0))),0,INDEX('[77]Feuille de Calcul'!$L$40:$AU$40,MATCH('Cash@Risk'!BE$31,'[77]Feuille de Calcul'!$L$34:$AU$34,0)))*$D68*$G$23</f>
        <v>0</v>
      </c>
      <c r="BF68" s="1577">
        <f>IF(ISNA(INDEX('[77]Feuille de Calcul'!$L$40:$AU$40,MATCH('Cash@Risk'!BF$31,'[77]Feuille de Calcul'!$L$34:$AU$34,0))),0,INDEX('[77]Feuille de Calcul'!$L$40:$AU$40,MATCH('Cash@Risk'!BF$31,'[77]Feuille de Calcul'!$L$34:$AU$34,0)))*$D68*$G$23</f>
        <v>0</v>
      </c>
      <c r="BG68" s="1577">
        <f>IF(ISNA(INDEX('[77]Feuille de Calcul'!$L$40:$AU$40,MATCH('Cash@Risk'!BG$31,'[77]Feuille de Calcul'!$L$34:$AU$34,0))),0,INDEX('[77]Feuille de Calcul'!$L$40:$AU$40,MATCH('Cash@Risk'!BG$31,'[77]Feuille de Calcul'!$L$34:$AU$34,0)))*$D68*$G$23</f>
        <v>10</v>
      </c>
      <c r="BH68" s="1577">
        <f>IF(ISNA(INDEX('[77]Feuille de Calcul'!$L$40:$AU$40,MATCH('Cash@Risk'!BH$31,'[77]Feuille de Calcul'!$L$34:$AU$34,0))),0,INDEX('[77]Feuille de Calcul'!$L$40:$AU$40,MATCH('Cash@Risk'!BH$31,'[77]Feuille de Calcul'!$L$34:$AU$34,0)))*$D68*$G$23</f>
        <v>10</v>
      </c>
      <c r="BI68" s="1577">
        <f>IF(ISNA(INDEX('[77]Feuille de Calcul'!$L$40:$AU$40,MATCH('Cash@Risk'!BI$31,'[77]Feuille de Calcul'!$L$34:$AU$34,0))),0,INDEX('[77]Feuille de Calcul'!$L$40:$AU$40,MATCH('Cash@Risk'!BI$31,'[77]Feuille de Calcul'!$L$34:$AU$34,0)))*$D68*$G$23</f>
        <v>10</v>
      </c>
      <c r="BJ68" s="1577">
        <f>IF(ISNA(INDEX('[77]Feuille de Calcul'!$L$40:$AU$40,MATCH('Cash@Risk'!BJ$31,'[77]Feuille de Calcul'!$L$34:$AU$34,0))),0,INDEX('[77]Feuille de Calcul'!$L$40:$AU$40,MATCH('Cash@Risk'!BJ$31,'[77]Feuille de Calcul'!$L$34:$AU$34,0)))*$D68*$G$23</f>
        <v>10</v>
      </c>
      <c r="BK68" s="1577">
        <f>IF(ISNA(INDEX('[77]Feuille de Calcul'!$L$40:$AU$40,MATCH('Cash@Risk'!BK$31,'[77]Feuille de Calcul'!$L$34:$AU$34,0))),0,INDEX('[77]Feuille de Calcul'!$L$40:$AU$40,MATCH('Cash@Risk'!BK$31,'[77]Feuille de Calcul'!$L$34:$AU$34,0)))*$D68*$G$23</f>
        <v>10</v>
      </c>
      <c r="BL68" s="1577">
        <f>IF(ISNA(INDEX('[77]Feuille de Calcul'!$L$40:$AU$40,MATCH('Cash@Risk'!BL$31,'[77]Feuille de Calcul'!$L$34:$AU$34,0))),0,INDEX('[77]Feuille de Calcul'!$L$40:$AU$40,MATCH('Cash@Risk'!BL$31,'[77]Feuille de Calcul'!$L$34:$AU$34,0)))*$D68*$G$23</f>
        <v>0</v>
      </c>
      <c r="BM68" s="1577">
        <f>IF(ISNA(INDEX('[77]Feuille de Calcul'!$L$40:$AU$40,MATCH('Cash@Risk'!BM$31,'[77]Feuille de Calcul'!$L$34:$AU$34,0))),0,INDEX('[77]Feuille de Calcul'!$L$40:$AU$40,MATCH('Cash@Risk'!BM$31,'[77]Feuille de Calcul'!$L$34:$AU$34,0)))*$D68*$G$23</f>
        <v>0</v>
      </c>
      <c r="BN68" s="1577">
        <f>IF(ISNA(INDEX('[77]Feuille de Calcul'!$L$40:$AU$40,MATCH('Cash@Risk'!BN$31,'[77]Feuille de Calcul'!$L$34:$AU$34,0))),0,INDEX('[77]Feuille de Calcul'!$L$40:$AU$40,MATCH('Cash@Risk'!BN$31,'[77]Feuille de Calcul'!$L$34:$AU$34,0)))*$D68*$G$23</f>
        <v>0</v>
      </c>
      <c r="BO68" s="1577">
        <f>IF(ISNA(INDEX('[77]Feuille de Calcul'!$L$40:$AU$40,MATCH('Cash@Risk'!BO$31,'[77]Feuille de Calcul'!$L$34:$AU$34,0))),0,INDEX('[77]Feuille de Calcul'!$L$40:$AU$40,MATCH('Cash@Risk'!BO$31,'[77]Feuille de Calcul'!$L$34:$AU$34,0)))*$D68*$G$23</f>
        <v>0</v>
      </c>
      <c r="BP68" s="1577">
        <f>IF(ISNA(INDEX('[77]Feuille de Calcul'!$L$40:$AU$40,MATCH('Cash@Risk'!BP$31,'[77]Feuille de Calcul'!$L$34:$AU$34,0))),0,INDEX('[77]Feuille de Calcul'!$L$40:$AU$40,MATCH('Cash@Risk'!BP$31,'[77]Feuille de Calcul'!$L$34:$AU$34,0)))*$D68*$G$23</f>
        <v>0</v>
      </c>
      <c r="BQ68" s="1577">
        <f>IF(ISNA(INDEX('[77]Feuille de Calcul'!$L$40:$AU$40,MATCH('Cash@Risk'!BQ$31,'[77]Feuille de Calcul'!$L$34:$AU$34,0))),0,INDEX('[77]Feuille de Calcul'!$L$40:$AU$40,MATCH('Cash@Risk'!BQ$31,'[77]Feuille de Calcul'!$L$34:$AU$34,0)))*$D68*$G$23</f>
        <v>0</v>
      </c>
      <c r="BR68" s="1577">
        <f>IF(ISNA(INDEX('[77]Feuille de Calcul'!$L$40:$AU$40,MATCH('Cash@Risk'!BR$31,'[77]Feuille de Calcul'!$L$34:$AU$34,0))),0,INDEX('[77]Feuille de Calcul'!$L$40:$AU$40,MATCH('Cash@Risk'!BR$31,'[77]Feuille de Calcul'!$L$34:$AU$34,0)))*$D68*$G$23</f>
        <v>0</v>
      </c>
      <c r="BS68" s="1577">
        <f>IF(ISNA(INDEX('[77]Feuille de Calcul'!$L$40:$AU$40,MATCH('Cash@Risk'!BS$31,'[77]Feuille de Calcul'!$L$34:$AU$34,0))),0,INDEX('[77]Feuille de Calcul'!$L$40:$AU$40,MATCH('Cash@Risk'!BS$31,'[77]Feuille de Calcul'!$L$34:$AU$34,0)))*$D68*$G$23</f>
        <v>0</v>
      </c>
      <c r="BT68" s="1577">
        <f>IF(ISNA(INDEX('[77]Feuille de Calcul'!$L$40:$AU$40,MATCH('Cash@Risk'!BT$31,'[77]Feuille de Calcul'!$L$34:$AU$34,0))),0,INDEX('[77]Feuille de Calcul'!$L$40:$AU$40,MATCH('Cash@Risk'!BT$31,'[77]Feuille de Calcul'!$L$34:$AU$34,0)))*$D68*$G$23</f>
        <v>0</v>
      </c>
      <c r="BU68" s="1577">
        <f>IF(ISNA(INDEX('[77]Feuille de Calcul'!$L$40:$AU$40,MATCH('Cash@Risk'!BU$31,'[77]Feuille de Calcul'!$L$34:$AU$34,0))),0,INDEX('[77]Feuille de Calcul'!$L$40:$AU$40,MATCH('Cash@Risk'!BU$31,'[77]Feuille de Calcul'!$L$34:$AU$34,0)))*$D68*$G$23</f>
        <v>0</v>
      </c>
      <c r="BV68" s="1577">
        <f>IF(ISNA(INDEX('[77]Feuille de Calcul'!$L$40:$AU$40,MATCH('Cash@Risk'!BV$31,'[77]Feuille de Calcul'!$L$34:$AU$34,0))),0,INDEX('[77]Feuille de Calcul'!$L$40:$AU$40,MATCH('Cash@Risk'!BV$31,'[77]Feuille de Calcul'!$L$34:$AU$34,0)))*$D68*$G$23</f>
        <v>0</v>
      </c>
      <c r="BW68" s="1577">
        <f>IF(ISNA(INDEX('[77]Feuille de Calcul'!$L$40:$AU$40,MATCH('Cash@Risk'!BW$31,'[77]Feuille de Calcul'!$L$34:$AU$34,0))),0,INDEX('[77]Feuille de Calcul'!$L$40:$AU$40,MATCH('Cash@Risk'!BW$31,'[77]Feuille de Calcul'!$L$34:$AU$34,0)))*$D68*$G$23</f>
        <v>0</v>
      </c>
      <c r="BX68" s="1577">
        <f>IF(ISNA(INDEX('[77]Feuille de Calcul'!$L$40:$AU$40,MATCH('Cash@Risk'!BX$31,'[77]Feuille de Calcul'!$L$34:$AU$34,0))),0,INDEX('[77]Feuille de Calcul'!$L$40:$AU$40,MATCH('Cash@Risk'!BX$31,'[77]Feuille de Calcul'!$L$34:$AU$34,0)))*$D68*$G$23</f>
        <v>0</v>
      </c>
      <c r="BY68" s="1577">
        <f>IF(ISNA(INDEX('[77]Feuille de Calcul'!$L$40:$AU$40,MATCH('Cash@Risk'!BY$31,'[77]Feuille de Calcul'!$L$34:$AU$34,0))),0,INDEX('[77]Feuille de Calcul'!$L$40:$AU$40,MATCH('Cash@Risk'!BY$31,'[77]Feuille de Calcul'!$L$34:$AU$34,0)))*$D68*$G$23</f>
        <v>0</v>
      </c>
      <c r="BZ68" s="1577">
        <f>IF(ISNA(INDEX('[77]Feuille de Calcul'!$L$40:$AU$40,MATCH('Cash@Risk'!BZ$31,'[77]Feuille de Calcul'!$L$34:$AU$34,0))),0,INDEX('[77]Feuille de Calcul'!$L$40:$AU$40,MATCH('Cash@Risk'!BZ$31,'[77]Feuille de Calcul'!$L$34:$AU$34,0)))*$D68*$G$23</f>
        <v>0</v>
      </c>
      <c r="CA68" s="1577">
        <f>IF(ISNA(INDEX('[77]Feuille de Calcul'!$L$40:$AU$40,MATCH('Cash@Risk'!CA$31,'[77]Feuille de Calcul'!$L$34:$AU$34,0))),0,INDEX('[77]Feuille de Calcul'!$L$40:$AU$40,MATCH('Cash@Risk'!CA$31,'[77]Feuille de Calcul'!$L$34:$AU$34,0)))*$D68*$G$23</f>
        <v>0</v>
      </c>
      <c r="CB68" s="1577">
        <f>IF(ISNA(INDEX('[77]Feuille de Calcul'!$L$40:$AU$40,MATCH('Cash@Risk'!CB$31,'[77]Feuille de Calcul'!$L$34:$AU$34,0))),0,INDEX('[77]Feuille de Calcul'!$L$40:$AU$40,MATCH('Cash@Risk'!CB$31,'[77]Feuille de Calcul'!$L$34:$AU$34,0)))*$D68*$G$23</f>
        <v>0</v>
      </c>
      <c r="CC68" s="1577">
        <f>IF(ISNA(INDEX('[77]Feuille de Calcul'!$L$40:$AU$40,MATCH('Cash@Risk'!CC$31,'[77]Feuille de Calcul'!$L$34:$AU$34,0))),0,INDEX('[77]Feuille de Calcul'!$L$40:$AU$40,MATCH('Cash@Risk'!CC$31,'[77]Feuille de Calcul'!$L$34:$AU$34,0)))*$D68*$G$23</f>
        <v>0</v>
      </c>
      <c r="CD68" s="1577">
        <f>IF(ISNA(INDEX('[77]Feuille de Calcul'!$L$40:$AU$40,MATCH('Cash@Risk'!CD$31,'[77]Feuille de Calcul'!$L$34:$AU$34,0))),0,INDEX('[77]Feuille de Calcul'!$L$40:$AU$40,MATCH('Cash@Risk'!CD$31,'[77]Feuille de Calcul'!$L$34:$AU$34,0)))*$D68*$G$23</f>
        <v>0</v>
      </c>
      <c r="CE68" s="1577">
        <f>IF(ISNA(INDEX('[77]Feuille de Calcul'!$L$40:$AU$40,MATCH('Cash@Risk'!CE$31,'[77]Feuille de Calcul'!$L$34:$AU$34,0))),0,INDEX('[77]Feuille de Calcul'!$L$40:$AU$40,MATCH('Cash@Risk'!CE$31,'[77]Feuille de Calcul'!$L$34:$AU$34,0)))*$D68*$G$23</f>
        <v>0</v>
      </c>
      <c r="CF68" s="1577">
        <f>IF(ISNA(INDEX('[77]Feuille de Calcul'!$L$40:$AU$40,MATCH('Cash@Risk'!CF$31,'[77]Feuille de Calcul'!$L$34:$AU$34,0))),0,INDEX('[77]Feuille de Calcul'!$L$40:$AU$40,MATCH('Cash@Risk'!CF$31,'[77]Feuille de Calcul'!$L$34:$AU$34,0)))*$D68*$G$23</f>
        <v>0</v>
      </c>
      <c r="CG68" s="1577">
        <f>IF(ISNA(INDEX('[77]Feuille de Calcul'!$L$40:$AU$40,MATCH('Cash@Risk'!CG$31,'[77]Feuille de Calcul'!$L$34:$AU$34,0))),0,INDEX('[77]Feuille de Calcul'!$L$40:$AU$40,MATCH('Cash@Risk'!CG$31,'[77]Feuille de Calcul'!$L$34:$AU$34,0)))*$D68*$G$23</f>
        <v>0</v>
      </c>
      <c r="CH68" s="1577">
        <f>IF(ISNA(INDEX('[77]Feuille de Calcul'!$L$40:$AU$40,MATCH('Cash@Risk'!CH$31,'[77]Feuille de Calcul'!$L$34:$AU$34,0))),0,INDEX('[77]Feuille de Calcul'!$L$40:$AU$40,MATCH('Cash@Risk'!CH$31,'[77]Feuille de Calcul'!$L$34:$AU$34,0)))*$D68*$G$23</f>
        <v>0</v>
      </c>
      <c r="CI68" s="1577">
        <f>IF(ISNA(INDEX('[77]Feuille de Calcul'!$L$40:$AU$40,MATCH('Cash@Risk'!CI$31,'[77]Feuille de Calcul'!$L$34:$AU$34,0))),0,INDEX('[77]Feuille de Calcul'!$L$40:$AU$40,MATCH('Cash@Risk'!CI$31,'[77]Feuille de Calcul'!$L$34:$AU$34,0)))*$D68*$G$23</f>
        <v>0</v>
      </c>
      <c r="CJ68" s="1577">
        <f>IF(ISNA(INDEX('[77]Feuille de Calcul'!$L$40:$AU$40,MATCH('Cash@Risk'!CJ$31,'[77]Feuille de Calcul'!$L$34:$AU$34,0))),0,INDEX('[77]Feuille de Calcul'!$L$40:$AU$40,MATCH('Cash@Risk'!CJ$31,'[77]Feuille de Calcul'!$L$34:$AU$34,0)))*$D68*$G$23</f>
        <v>0</v>
      </c>
      <c r="CK68" s="1577">
        <f>IF(ISNA(INDEX('[77]Feuille de Calcul'!$L$40:$AU$40,MATCH('Cash@Risk'!CK$31,'[77]Feuille de Calcul'!$L$34:$AU$34,0))),0,INDEX('[77]Feuille de Calcul'!$L$40:$AU$40,MATCH('Cash@Risk'!CK$31,'[77]Feuille de Calcul'!$L$34:$AU$34,0)))*$D68*$G$23</f>
        <v>0</v>
      </c>
      <c r="CL68" s="1577">
        <f>IF(ISNA(INDEX('[77]Feuille de Calcul'!$L$40:$AU$40,MATCH('Cash@Risk'!CL$31,'[77]Feuille de Calcul'!$L$34:$AU$34,0))),0,INDEX('[77]Feuille de Calcul'!$L$40:$AU$40,MATCH('Cash@Risk'!CL$31,'[77]Feuille de Calcul'!$L$34:$AU$34,0)))*$D68*$G$23</f>
        <v>0</v>
      </c>
      <c r="CM68" s="1577">
        <f>IF(ISNA(INDEX('[77]Feuille de Calcul'!$L$40:$AU$40,MATCH('Cash@Risk'!CM$31,'[77]Feuille de Calcul'!$L$34:$AU$34,0))),0,INDEX('[77]Feuille de Calcul'!$L$40:$AU$40,MATCH('Cash@Risk'!CM$31,'[77]Feuille de Calcul'!$L$34:$AU$34,0)))*$D68*$G$23</f>
        <v>0</v>
      </c>
      <c r="CN68" s="1577">
        <f>IF(ISNA(INDEX('[77]Feuille de Calcul'!$L$40:$AU$40,MATCH('Cash@Risk'!CN$31,'[77]Feuille de Calcul'!$L$34:$AU$34,0))),0,INDEX('[77]Feuille de Calcul'!$L$40:$AU$40,MATCH('Cash@Risk'!CN$31,'[77]Feuille de Calcul'!$L$34:$AU$34,0)))*$D68*$G$23</f>
        <v>0</v>
      </c>
      <c r="CO68" s="1577">
        <f>IF(ISNA(INDEX('[77]Feuille de Calcul'!$L$40:$AU$40,MATCH('Cash@Risk'!CO$31,'[77]Feuille de Calcul'!$L$34:$AU$34,0))),0,INDEX('[77]Feuille de Calcul'!$L$40:$AU$40,MATCH('Cash@Risk'!CO$31,'[77]Feuille de Calcul'!$L$34:$AU$34,0)))*$D68*$G$23</f>
        <v>0</v>
      </c>
      <c r="CP68" s="1577">
        <f>IF(ISNA(INDEX('[77]Feuille de Calcul'!$L$40:$AU$40,MATCH('Cash@Risk'!CP$31,'[77]Feuille de Calcul'!$L$34:$AU$34,0))),0,INDEX('[77]Feuille de Calcul'!$L$40:$AU$40,MATCH('Cash@Risk'!CP$31,'[77]Feuille de Calcul'!$L$34:$AU$34,0)))*$D68*$G$23</f>
        <v>0</v>
      </c>
      <c r="CQ68" s="1577">
        <f>IF(ISNA(INDEX('[77]Feuille de Calcul'!$L$40:$AU$40,MATCH('Cash@Risk'!CQ$31,'[77]Feuille de Calcul'!$L$34:$AU$34,0))),0,INDEX('[77]Feuille de Calcul'!$L$40:$AU$40,MATCH('Cash@Risk'!CQ$31,'[77]Feuille de Calcul'!$L$34:$AU$34,0)))*$D68*$G$23</f>
        <v>0</v>
      </c>
      <c r="CR68" s="1577">
        <f>IF(ISNA(INDEX('[77]Feuille de Calcul'!$L$40:$AU$40,MATCH('Cash@Risk'!CR$31,'[77]Feuille de Calcul'!$L$34:$AU$34,0))),0,INDEX('[77]Feuille de Calcul'!$L$40:$AU$40,MATCH('Cash@Risk'!CR$31,'[77]Feuille de Calcul'!$L$34:$AU$34,0)))*$D68*$G$23</f>
        <v>0</v>
      </c>
      <c r="CS68" s="1577">
        <f>IF(ISNA(INDEX('[77]Feuille de Calcul'!$L$40:$AU$40,MATCH('Cash@Risk'!CS$31,'[77]Feuille de Calcul'!$L$34:$AU$34,0))),0,INDEX('[77]Feuille de Calcul'!$L$40:$AU$40,MATCH('Cash@Risk'!CS$31,'[77]Feuille de Calcul'!$L$34:$AU$34,0)))*$D68*$G$23</f>
        <v>0</v>
      </c>
      <c r="CT68" s="1577">
        <f>IF(ISNA(INDEX('[77]Feuille de Calcul'!$L$40:$AU$40,MATCH('Cash@Risk'!CT$31,'[77]Feuille de Calcul'!$L$34:$AU$34,0))),0,INDEX('[77]Feuille de Calcul'!$L$40:$AU$40,MATCH('Cash@Risk'!CT$31,'[77]Feuille de Calcul'!$L$34:$AU$34,0)))*$D68*$G$23</f>
        <v>0</v>
      </c>
      <c r="CU68" s="1577">
        <f>IF(ISNA(INDEX('[77]Feuille de Calcul'!$L$40:$AU$40,MATCH('Cash@Risk'!CU$31,'[77]Feuille de Calcul'!$L$34:$AU$34,0))),0,INDEX('[77]Feuille de Calcul'!$L$40:$AU$40,MATCH('Cash@Risk'!CU$31,'[77]Feuille de Calcul'!$L$34:$AU$34,0)))*$D68*$G$23</f>
        <v>0</v>
      </c>
      <c r="CV68" s="1577">
        <f>IF(ISNA(INDEX('[77]Feuille de Calcul'!$L$40:$AU$40,MATCH('Cash@Risk'!CV$31,'[77]Feuille de Calcul'!$L$34:$AU$34,0))),0,INDEX('[77]Feuille de Calcul'!$L$40:$AU$40,MATCH('Cash@Risk'!CV$31,'[77]Feuille de Calcul'!$L$34:$AU$34,0)))*$D68*$G$23</f>
        <v>0</v>
      </c>
      <c r="CW68" s="1577">
        <f>IF(ISNA(INDEX('[77]Feuille de Calcul'!$L$40:$AU$40,MATCH('Cash@Risk'!CW$31,'[77]Feuille de Calcul'!$L$34:$AU$34,0))),0,INDEX('[77]Feuille de Calcul'!$L$40:$AU$40,MATCH('Cash@Risk'!CW$31,'[77]Feuille de Calcul'!$L$34:$AU$34,0)))*$D68*$G$23</f>
        <v>0</v>
      </c>
      <c r="CX68" s="1577">
        <f>IF(ISNA(INDEX('[77]Feuille de Calcul'!$L$40:$AU$40,MATCH('Cash@Risk'!CX$31,'[77]Feuille de Calcul'!$L$34:$AU$34,0))),0,INDEX('[77]Feuille de Calcul'!$L$40:$AU$40,MATCH('Cash@Risk'!CX$31,'[77]Feuille de Calcul'!$L$34:$AU$34,0)))*$D68*$G$23</f>
        <v>0</v>
      </c>
      <c r="CY68" s="1577">
        <f>IF(ISNA(INDEX('[77]Feuille de Calcul'!$L$40:$AU$40,MATCH('Cash@Risk'!CY$31,'[77]Feuille de Calcul'!$L$34:$AU$34,0))),0,INDEX('[77]Feuille de Calcul'!$L$40:$AU$40,MATCH('Cash@Risk'!CY$31,'[77]Feuille de Calcul'!$L$34:$AU$34,0)))*$D68*$G$23</f>
        <v>0</v>
      </c>
      <c r="CZ68" s="1577">
        <f>IF(ISNA(INDEX('[77]Feuille de Calcul'!$L$40:$AU$40,MATCH('Cash@Risk'!CZ$31,'[77]Feuille de Calcul'!$L$34:$AU$34,0))),0,INDEX('[77]Feuille de Calcul'!$L$40:$AU$40,MATCH('Cash@Risk'!CZ$31,'[77]Feuille de Calcul'!$L$34:$AU$34,0)))*$D68*$G$23</f>
        <v>0</v>
      </c>
      <c r="DA68" s="1577">
        <f>IF(ISNA(INDEX('[77]Feuille de Calcul'!$L$40:$AU$40,MATCH('Cash@Risk'!DA$31,'[77]Feuille de Calcul'!$L$34:$AU$34,0))),0,INDEX('[77]Feuille de Calcul'!$L$40:$AU$40,MATCH('Cash@Risk'!DA$31,'[77]Feuille de Calcul'!$L$34:$AU$34,0)))*$D68*$G$23</f>
        <v>0</v>
      </c>
      <c r="DB68" s="1577">
        <f>IF(ISNA(INDEX('[77]Feuille de Calcul'!$L$40:$AU$40,MATCH('Cash@Risk'!DB$31,'[77]Feuille de Calcul'!$L$34:$AU$34,0))),0,INDEX('[77]Feuille de Calcul'!$L$40:$AU$40,MATCH('Cash@Risk'!DB$31,'[77]Feuille de Calcul'!$L$34:$AU$34,0)))*$D68*$G$23</f>
        <v>0</v>
      </c>
      <c r="DC68" s="1577">
        <f>IF(ISNA(INDEX('[77]Feuille de Calcul'!$L$40:$AU$40,MATCH('Cash@Risk'!DC$31,'[77]Feuille de Calcul'!$L$34:$AU$34,0))),0,INDEX('[77]Feuille de Calcul'!$L$40:$AU$40,MATCH('Cash@Risk'!DC$31,'[77]Feuille de Calcul'!$L$34:$AU$34,0)))*$D68*$G$23</f>
        <v>0</v>
      </c>
      <c r="DD68" s="1577">
        <f>IF(ISNA(INDEX('[77]Feuille de Calcul'!$L$40:$AU$40,MATCH('Cash@Risk'!DD$31,'[77]Feuille de Calcul'!$L$34:$AU$34,0))),0,INDEX('[77]Feuille de Calcul'!$L$40:$AU$40,MATCH('Cash@Risk'!DD$31,'[77]Feuille de Calcul'!$L$34:$AU$34,0)))*$D68*$G$23</f>
        <v>0</v>
      </c>
      <c r="DE68" s="1577">
        <f>IF(ISNA(INDEX('[77]Feuille de Calcul'!$L$40:$AU$40,MATCH('Cash@Risk'!DE$31,'[77]Feuille de Calcul'!$L$34:$AU$34,0))),0,INDEX('[77]Feuille de Calcul'!$L$40:$AU$40,MATCH('Cash@Risk'!DE$31,'[77]Feuille de Calcul'!$L$34:$AU$34,0)))*$D68*$G$23</f>
        <v>0</v>
      </c>
      <c r="DF68" s="1577">
        <f>IF(ISNA(INDEX('[77]Feuille de Calcul'!$L$40:$AU$40,MATCH('Cash@Risk'!DF$31,'[77]Feuille de Calcul'!$L$34:$AU$34,0))),0,INDEX('[77]Feuille de Calcul'!$L$40:$AU$40,MATCH('Cash@Risk'!DF$31,'[77]Feuille de Calcul'!$L$34:$AU$34,0)))*$D68*$G$23</f>
        <v>0</v>
      </c>
      <c r="DG68" s="1577">
        <f>IF(ISNA(INDEX('[77]Feuille de Calcul'!$L$40:$AU$40,MATCH('Cash@Risk'!DG$31,'[77]Feuille de Calcul'!$L$34:$AU$34,0))),0,INDEX('[77]Feuille de Calcul'!$L$40:$AU$40,MATCH('Cash@Risk'!DG$31,'[77]Feuille de Calcul'!$L$34:$AU$34,0)))*$D68*$G$23</f>
        <v>0</v>
      </c>
      <c r="DH68" s="1577">
        <f>IF(ISNA(INDEX('[77]Feuille de Calcul'!$L$40:$AU$40,MATCH('Cash@Risk'!DH$31,'[77]Feuille de Calcul'!$L$34:$AU$34,0))),0,INDEX('[77]Feuille de Calcul'!$L$40:$AU$40,MATCH('Cash@Risk'!DH$31,'[77]Feuille de Calcul'!$L$34:$AU$34,0)))*$D68*$G$23</f>
        <v>0</v>
      </c>
      <c r="DI68" s="1577">
        <f>IF(ISNA(INDEX('[77]Feuille de Calcul'!$L$40:$AU$40,MATCH('Cash@Risk'!DI$31,'[77]Feuille de Calcul'!$L$34:$AU$34,0))),0,INDEX('[77]Feuille de Calcul'!$L$40:$AU$40,MATCH('Cash@Risk'!DI$31,'[77]Feuille de Calcul'!$L$34:$AU$34,0)))*$D68*$G$23</f>
        <v>0</v>
      </c>
      <c r="DJ68" s="1577">
        <f>IF(ISNA(INDEX('[77]Feuille de Calcul'!$L$40:$AU$40,MATCH('Cash@Risk'!DJ$31,'[77]Feuille de Calcul'!$L$34:$AU$34,0))),0,INDEX('[77]Feuille de Calcul'!$L$40:$AU$40,MATCH('Cash@Risk'!DJ$31,'[77]Feuille de Calcul'!$L$34:$AU$34,0)))*$D68*$G$23</f>
        <v>0</v>
      </c>
      <c r="DK68" s="1577">
        <f>IF(ISNA(INDEX('[77]Feuille de Calcul'!$L$40:$AU$40,MATCH('Cash@Risk'!DK$31,'[77]Feuille de Calcul'!$L$34:$AU$34,0))),0,INDEX('[77]Feuille de Calcul'!$L$40:$AU$40,MATCH('Cash@Risk'!DK$31,'[77]Feuille de Calcul'!$L$34:$AU$34,0)))*$D68*$G$23</f>
        <v>0</v>
      </c>
      <c r="DL68" s="1577">
        <f>IF(ISNA(INDEX('[77]Feuille de Calcul'!$L$40:$AU$40,MATCH('Cash@Risk'!DL$31,'[77]Feuille de Calcul'!$L$34:$AU$34,0))),0,INDEX('[77]Feuille de Calcul'!$L$40:$AU$40,MATCH('Cash@Risk'!DL$31,'[77]Feuille de Calcul'!$L$34:$AU$34,0)))*$D68*$G$23</f>
        <v>0</v>
      </c>
      <c r="DM68" s="1577">
        <f>IF(ISNA(INDEX('[77]Feuille de Calcul'!$L$40:$AU$40,MATCH('Cash@Risk'!DM$31,'[77]Feuille de Calcul'!$L$34:$AU$34,0))),0,INDEX('[77]Feuille de Calcul'!$L$40:$AU$40,MATCH('Cash@Risk'!DM$31,'[77]Feuille de Calcul'!$L$34:$AU$34,0)))*$D68*$G$23</f>
        <v>0</v>
      </c>
      <c r="DN68" s="1535"/>
      <c r="DO68" s="1535"/>
      <c r="DP68" s="1535"/>
      <c r="DQ68" s="1535"/>
      <c r="DR68" s="1535"/>
      <c r="DS68" s="1535"/>
      <c r="DT68" s="1535"/>
      <c r="DU68" s="1535"/>
      <c r="DV68" s="1535"/>
      <c r="DW68" s="1535"/>
      <c r="DX68" s="1535"/>
      <c r="DY68" s="1535"/>
      <c r="DZ68" s="1535"/>
      <c r="EA68" s="1535"/>
      <c r="EB68" s="1535"/>
      <c r="EC68" s="1535"/>
      <c r="ED68" s="1535"/>
      <c r="EE68" s="1535"/>
      <c r="EF68" s="1535"/>
      <c r="EG68" s="1535"/>
      <c r="EH68" s="1535"/>
      <c r="EI68" s="1535"/>
      <c r="EJ68" s="1535"/>
      <c r="EK68" s="1535"/>
      <c r="EL68" s="1535"/>
      <c r="EM68" s="1535"/>
      <c r="EN68" s="1535"/>
      <c r="EO68" s="1535"/>
      <c r="EP68" s="1535"/>
      <c r="EQ68" s="1535"/>
      <c r="ER68" s="1535"/>
      <c r="ES68" s="1535"/>
      <c r="ET68" s="1535"/>
      <c r="EU68" s="1535"/>
      <c r="EV68" s="1535"/>
      <c r="EW68" s="1535"/>
      <c r="EX68" s="1535"/>
      <c r="EY68" s="1535"/>
      <c r="EZ68" s="1535"/>
      <c r="FA68" s="1535"/>
      <c r="FB68" s="1535"/>
      <c r="FC68" s="1535"/>
      <c r="FD68" s="1535"/>
      <c r="FE68" s="1535"/>
      <c r="FF68" s="1535"/>
      <c r="FG68" s="1535"/>
      <c r="FH68" s="1535"/>
      <c r="FI68" s="1535"/>
      <c r="FJ68" s="1535"/>
      <c r="FK68" s="1535"/>
      <c r="FL68" s="1535"/>
      <c r="FM68" s="1535"/>
      <c r="FN68" s="1535"/>
      <c r="FO68" s="1535"/>
      <c r="FP68" s="1535"/>
      <c r="FQ68" s="1535"/>
      <c r="FR68" s="1535"/>
      <c r="FS68" s="1535"/>
      <c r="FT68" s="1535"/>
      <c r="FU68" s="1535"/>
      <c r="FV68" s="1535"/>
      <c r="FW68" s="1535"/>
      <c r="FX68" s="1535"/>
      <c r="FY68" s="1535"/>
      <c r="FZ68" s="1535"/>
      <c r="GA68" s="1535"/>
      <c r="GB68" s="1535"/>
      <c r="GC68" s="1535"/>
      <c r="GD68" s="1535"/>
      <c r="GE68" s="1535"/>
      <c r="GF68" s="1535"/>
      <c r="GG68" s="1535"/>
      <c r="GH68" s="1535"/>
      <c r="GI68" s="1535"/>
      <c r="GJ68" s="1535"/>
      <c r="GK68" s="1535"/>
      <c r="GL68" s="1535"/>
      <c r="GM68" s="1535"/>
      <c r="GN68" s="1535"/>
      <c r="GO68" s="1535"/>
      <c r="GP68" s="1535"/>
      <c r="GQ68" s="1535"/>
      <c r="GR68" s="1535"/>
      <c r="GS68" s="1535"/>
    </row>
    <row r="69" spans="1:201" outlineLevel="2">
      <c r="A69" s="1580" t="s">
        <v>1360</v>
      </c>
      <c r="B69" s="1567"/>
      <c r="C69" s="1580" t="s">
        <v>1361</v>
      </c>
      <c r="D69" s="1538"/>
      <c r="E69" s="1560">
        <v>0</v>
      </c>
      <c r="F69" s="1504" t="s">
        <v>1308</v>
      </c>
      <c r="G69" s="1504" t="s">
        <v>1309</v>
      </c>
      <c r="H69" s="1590" t="s">
        <v>1362</v>
      </c>
      <c r="I69" s="1536">
        <f>SUM(J69:GS69)</f>
        <v>0</v>
      </c>
      <c r="J69" s="1535"/>
      <c r="K69" s="1535"/>
      <c r="L69" s="1535"/>
      <c r="M69" s="1535"/>
      <c r="N69" s="1535"/>
      <c r="O69" s="1535"/>
      <c r="P69" s="1535"/>
      <c r="Q69" s="1535"/>
      <c r="R69" s="1535"/>
      <c r="S69" s="1535"/>
      <c r="T69" s="1535"/>
      <c r="U69" s="1535"/>
      <c r="V69" s="1535"/>
      <c r="W69" s="1535"/>
      <c r="X69" s="1535"/>
      <c r="Y69" s="1535"/>
      <c r="Z69" s="1535"/>
      <c r="AA69" s="1535"/>
      <c r="AB69" s="1535"/>
      <c r="AC69" s="1535"/>
      <c r="AD69" s="1535"/>
      <c r="AE69" s="1535"/>
      <c r="AF69" s="1535"/>
      <c r="AG69" s="1535"/>
      <c r="AH69" s="1535"/>
      <c r="AI69" s="1535"/>
      <c r="AJ69" s="1535"/>
      <c r="AK69" s="1535"/>
      <c r="AL69" s="1535"/>
      <c r="AM69" s="1535"/>
      <c r="AN69" s="1535"/>
      <c r="AO69" s="1535"/>
      <c r="AP69" s="1535"/>
      <c r="AQ69" s="1535"/>
      <c r="AR69" s="1535"/>
      <c r="AS69" s="1535"/>
      <c r="AT69" s="1535"/>
      <c r="AU69" s="1535"/>
      <c r="AV69" s="1535"/>
      <c r="AW69" s="1535"/>
      <c r="AX69" s="1535"/>
      <c r="AY69" s="1535"/>
      <c r="AZ69" s="1535"/>
      <c r="BA69" s="1535"/>
      <c r="BB69" s="1535"/>
      <c r="BC69" s="1535"/>
      <c r="BD69" s="1535"/>
      <c r="BE69" s="1535"/>
      <c r="BF69" s="1535"/>
      <c r="BG69" s="1535"/>
      <c r="BH69" s="1535"/>
      <c r="BI69" s="1535"/>
      <c r="BJ69" s="1535"/>
      <c r="BK69" s="1535"/>
      <c r="BL69" s="1535"/>
      <c r="BM69" s="1535"/>
      <c r="BN69" s="1535"/>
      <c r="BO69" s="1535"/>
      <c r="BP69" s="1535"/>
      <c r="BQ69" s="1535"/>
      <c r="BR69" s="1535"/>
      <c r="BS69" s="1535"/>
      <c r="BT69" s="1535"/>
      <c r="BU69" s="1535"/>
      <c r="BV69" s="1535"/>
      <c r="BW69" s="1535"/>
      <c r="BX69" s="1535"/>
      <c r="BY69" s="1535"/>
      <c r="BZ69" s="1535"/>
      <c r="CA69" s="1535"/>
      <c r="CB69" s="1535"/>
      <c r="CC69" s="1535"/>
      <c r="CD69" s="1535"/>
      <c r="CE69" s="1535"/>
      <c r="CF69" s="1535"/>
      <c r="CG69" s="1535"/>
      <c r="CH69" s="1535"/>
      <c r="CI69" s="1535"/>
      <c r="CJ69" s="1535"/>
      <c r="CK69" s="1535"/>
      <c r="CL69" s="1535"/>
      <c r="CM69" s="1535"/>
      <c r="CN69" s="1535"/>
      <c r="CO69" s="1535"/>
      <c r="CP69" s="1535"/>
      <c r="CQ69" s="1535"/>
      <c r="CR69" s="1535"/>
      <c r="CS69" s="1535"/>
      <c r="CT69" s="1535"/>
      <c r="CU69" s="1535"/>
      <c r="CV69" s="1535"/>
      <c r="CW69" s="1535"/>
      <c r="CX69" s="1535"/>
      <c r="CY69" s="1535"/>
      <c r="CZ69" s="1535"/>
      <c r="DA69" s="1535"/>
      <c r="DB69" s="1535"/>
      <c r="DC69" s="1535"/>
      <c r="DD69" s="1535"/>
      <c r="DE69" s="1535"/>
      <c r="DF69" s="1535"/>
      <c r="DG69" s="1535"/>
      <c r="DH69" s="1535"/>
      <c r="DI69" s="1535"/>
      <c r="DJ69" s="1535"/>
      <c r="DK69" s="1535"/>
      <c r="DL69" s="1535"/>
      <c r="DM69" s="1535"/>
      <c r="DN69" s="1535"/>
      <c r="DO69" s="1535"/>
      <c r="DP69" s="1535"/>
      <c r="DQ69" s="1535"/>
      <c r="DR69" s="1535"/>
      <c r="DS69" s="1535"/>
      <c r="DT69" s="1535"/>
      <c r="DU69" s="1535"/>
      <c r="DV69" s="1535"/>
      <c r="DW69" s="1535"/>
      <c r="DX69" s="1535"/>
      <c r="DY69" s="1535"/>
      <c r="DZ69" s="1535"/>
      <c r="EA69" s="1535"/>
      <c r="EB69" s="1535"/>
      <c r="EC69" s="1535"/>
      <c r="ED69" s="1535"/>
      <c r="EE69" s="1535"/>
      <c r="EF69" s="1535"/>
      <c r="EG69" s="1535"/>
      <c r="EH69" s="1535"/>
      <c r="EI69" s="1535"/>
      <c r="EJ69" s="1535"/>
      <c r="EK69" s="1535"/>
      <c r="EL69" s="1535"/>
      <c r="EM69" s="1535"/>
      <c r="EN69" s="1535"/>
      <c r="EO69" s="1535"/>
      <c r="EP69" s="1535"/>
      <c r="EQ69" s="1535"/>
      <c r="ER69" s="1535"/>
      <c r="ES69" s="1535"/>
      <c r="ET69" s="1535"/>
      <c r="EU69" s="1535"/>
      <c r="EV69" s="1535"/>
      <c r="EW69" s="1535"/>
      <c r="EX69" s="1535"/>
      <c r="EY69" s="1535"/>
      <c r="EZ69" s="1535"/>
      <c r="FA69" s="1535"/>
      <c r="FB69" s="1535"/>
      <c r="FC69" s="1535"/>
      <c r="FD69" s="1535"/>
      <c r="FE69" s="1535"/>
      <c r="FF69" s="1535"/>
      <c r="FG69" s="1535"/>
      <c r="FH69" s="1535"/>
      <c r="FI69" s="1535"/>
      <c r="FJ69" s="1535"/>
      <c r="FK69" s="1535"/>
      <c r="FL69" s="1535"/>
      <c r="FM69" s="1535"/>
      <c r="FN69" s="1535"/>
      <c r="FO69" s="1535"/>
      <c r="FP69" s="1535"/>
      <c r="FQ69" s="1535"/>
      <c r="FR69" s="1535"/>
      <c r="FS69" s="1535"/>
      <c r="FT69" s="1535"/>
      <c r="FU69" s="1535"/>
      <c r="FV69" s="1535"/>
      <c r="FW69" s="1535"/>
      <c r="FX69" s="1535"/>
      <c r="FY69" s="1535"/>
      <c r="FZ69" s="1535"/>
      <c r="GA69" s="1535"/>
      <c r="GB69" s="1535"/>
      <c r="GC69" s="1535"/>
      <c r="GD69" s="1535"/>
      <c r="GE69" s="1535"/>
      <c r="GF69" s="1535"/>
      <c r="GG69" s="1535"/>
      <c r="GH69" s="1535"/>
      <c r="GI69" s="1535"/>
      <c r="GJ69" s="1535"/>
      <c r="GK69" s="1535"/>
      <c r="GL69" s="1535"/>
      <c r="GM69" s="1535"/>
      <c r="GN69" s="1535"/>
      <c r="GO69" s="1535"/>
      <c r="GP69" s="1535"/>
      <c r="GQ69" s="1535"/>
      <c r="GR69" s="1535"/>
      <c r="GS69" s="1535"/>
    </row>
    <row r="70" spans="1:201" outlineLevel="2">
      <c r="A70" s="1580" t="s">
        <v>1363</v>
      </c>
      <c r="B70" s="1567"/>
      <c r="C70" s="1580" t="s">
        <v>1364</v>
      </c>
      <c r="D70" s="1538"/>
      <c r="E70" s="1560">
        <v>0</v>
      </c>
      <c r="F70" s="1504" t="s">
        <v>1308</v>
      </c>
      <c r="G70" s="1504" t="s">
        <v>1309</v>
      </c>
      <c r="H70" s="1566"/>
      <c r="I70" s="1536">
        <f>SUM(J70:GS70)</f>
        <v>0</v>
      </c>
      <c r="J70" s="1535"/>
      <c r="K70" s="1535"/>
      <c r="L70" s="1535"/>
      <c r="M70" s="1535"/>
      <c r="N70" s="1535"/>
      <c r="O70" s="1535"/>
      <c r="P70" s="1535"/>
      <c r="Q70" s="1535"/>
      <c r="R70" s="1535"/>
      <c r="S70" s="1535"/>
      <c r="T70" s="1535"/>
      <c r="U70" s="1535"/>
      <c r="V70" s="1535"/>
      <c r="W70" s="1535"/>
      <c r="X70" s="1535"/>
      <c r="Y70" s="1535"/>
      <c r="Z70" s="1535"/>
      <c r="AA70" s="1535"/>
      <c r="AB70" s="1535"/>
      <c r="AC70" s="1535"/>
      <c r="AD70" s="1535"/>
      <c r="AE70" s="1535"/>
      <c r="AF70" s="1535"/>
      <c r="AG70" s="1535"/>
      <c r="AH70" s="1535"/>
      <c r="AI70" s="1535"/>
      <c r="AJ70" s="1535"/>
      <c r="AK70" s="1535"/>
      <c r="AL70" s="1535"/>
      <c r="AM70" s="1535"/>
      <c r="AN70" s="1535"/>
      <c r="AO70" s="1535"/>
      <c r="AP70" s="1535"/>
      <c r="AQ70" s="1535"/>
      <c r="AR70" s="1535"/>
      <c r="AS70" s="1535"/>
      <c r="AT70" s="1535"/>
      <c r="AU70" s="1535"/>
      <c r="AV70" s="1535"/>
      <c r="AW70" s="1535"/>
      <c r="AX70" s="1535"/>
      <c r="AY70" s="1535"/>
      <c r="AZ70" s="1535"/>
      <c r="BA70" s="1535"/>
      <c r="BB70" s="1535"/>
      <c r="BC70" s="1535"/>
      <c r="BD70" s="1535"/>
      <c r="BE70" s="1535"/>
      <c r="BF70" s="1535"/>
      <c r="BG70" s="1535"/>
      <c r="BH70" s="1535"/>
      <c r="BI70" s="1535"/>
      <c r="BJ70" s="1535"/>
      <c r="BK70" s="1535"/>
      <c r="BL70" s="1535"/>
      <c r="BM70" s="1535"/>
      <c r="BN70" s="1535"/>
      <c r="BO70" s="1535"/>
      <c r="BP70" s="1535"/>
      <c r="BQ70" s="1535"/>
      <c r="BR70" s="1535"/>
      <c r="BS70" s="1535"/>
      <c r="BT70" s="1535"/>
      <c r="BU70" s="1535"/>
      <c r="BV70" s="1535"/>
      <c r="BW70" s="1535"/>
      <c r="BX70" s="1535"/>
      <c r="BY70" s="1535"/>
      <c r="BZ70" s="1535"/>
      <c r="CA70" s="1535"/>
      <c r="CB70" s="1535"/>
      <c r="CC70" s="1535"/>
      <c r="CD70" s="1535"/>
      <c r="CE70" s="1535"/>
      <c r="CF70" s="1535"/>
      <c r="CG70" s="1535"/>
      <c r="CH70" s="1535"/>
      <c r="CI70" s="1535"/>
      <c r="CJ70" s="1535"/>
      <c r="CK70" s="1535"/>
      <c r="CL70" s="1535"/>
      <c r="CM70" s="1535"/>
      <c r="CN70" s="1535"/>
      <c r="CO70" s="1535"/>
      <c r="CP70" s="1535"/>
      <c r="CQ70" s="1535"/>
      <c r="CR70" s="1535"/>
      <c r="CS70" s="1535"/>
      <c r="CT70" s="1535"/>
      <c r="CU70" s="1535"/>
      <c r="CV70" s="1535"/>
      <c r="CW70" s="1535"/>
      <c r="CX70" s="1535"/>
      <c r="CY70" s="1535"/>
      <c r="CZ70" s="1535"/>
      <c r="DA70" s="1535"/>
      <c r="DB70" s="1535"/>
      <c r="DC70" s="1535"/>
      <c r="DD70" s="1535"/>
      <c r="DE70" s="1535"/>
      <c r="DF70" s="1535"/>
      <c r="DG70" s="1535"/>
      <c r="DH70" s="1535"/>
      <c r="DI70" s="1535"/>
      <c r="DJ70" s="1535"/>
      <c r="DK70" s="1535"/>
      <c r="DL70" s="1535"/>
      <c r="DM70" s="1535"/>
      <c r="DN70" s="1535"/>
      <c r="DO70" s="1535"/>
      <c r="DP70" s="1535"/>
      <c r="DQ70" s="1535"/>
      <c r="DR70" s="1535"/>
      <c r="DS70" s="1535"/>
      <c r="DT70" s="1535"/>
      <c r="DU70" s="1535"/>
      <c r="DV70" s="1535"/>
      <c r="DW70" s="1535"/>
      <c r="DX70" s="1535"/>
      <c r="DY70" s="1535"/>
      <c r="DZ70" s="1535"/>
      <c r="EA70" s="1535"/>
      <c r="EB70" s="1535"/>
      <c r="EC70" s="1535"/>
      <c r="ED70" s="1535"/>
      <c r="EE70" s="1535"/>
      <c r="EF70" s="1535"/>
      <c r="EG70" s="1535"/>
      <c r="EH70" s="1535"/>
      <c r="EI70" s="1535"/>
      <c r="EJ70" s="1535"/>
      <c r="EK70" s="1535"/>
      <c r="EL70" s="1535"/>
      <c r="EM70" s="1535"/>
      <c r="EN70" s="1535"/>
      <c r="EO70" s="1535"/>
      <c r="EP70" s="1535"/>
      <c r="EQ70" s="1535"/>
      <c r="ER70" s="1535"/>
      <c r="ES70" s="1535"/>
      <c r="ET70" s="1535"/>
      <c r="EU70" s="1535"/>
      <c r="EV70" s="1535"/>
      <c r="EW70" s="1535"/>
      <c r="EX70" s="1535"/>
      <c r="EY70" s="1535"/>
      <c r="EZ70" s="1535"/>
      <c r="FA70" s="1535"/>
      <c r="FB70" s="1535"/>
      <c r="FC70" s="1535"/>
      <c r="FD70" s="1535"/>
      <c r="FE70" s="1535"/>
      <c r="FF70" s="1535"/>
      <c r="FG70" s="1535"/>
      <c r="FH70" s="1535"/>
      <c r="FI70" s="1535"/>
      <c r="FJ70" s="1535"/>
      <c r="FK70" s="1535"/>
      <c r="FL70" s="1535"/>
      <c r="FM70" s="1535"/>
      <c r="FN70" s="1535"/>
      <c r="FO70" s="1535"/>
      <c r="FP70" s="1535"/>
      <c r="FQ70" s="1535"/>
      <c r="FR70" s="1535"/>
      <c r="FS70" s="1535"/>
      <c r="FT70" s="1535"/>
      <c r="FU70" s="1535"/>
      <c r="FV70" s="1535"/>
      <c r="FW70" s="1535"/>
      <c r="FX70" s="1535"/>
      <c r="FY70" s="1535"/>
      <c r="FZ70" s="1535"/>
      <c r="GA70" s="1535"/>
      <c r="GB70" s="1535"/>
      <c r="GC70" s="1535"/>
      <c r="GD70" s="1535"/>
      <c r="GE70" s="1535"/>
      <c r="GF70" s="1535"/>
      <c r="GG70" s="1535"/>
      <c r="GH70" s="1535"/>
      <c r="GI70" s="1535"/>
      <c r="GJ70" s="1535"/>
      <c r="GK70" s="1535"/>
      <c r="GL70" s="1535"/>
      <c r="GM70" s="1535"/>
      <c r="GN70" s="1535"/>
      <c r="GO70" s="1535"/>
      <c r="GP70" s="1535"/>
      <c r="GQ70" s="1535"/>
      <c r="GR70" s="1535"/>
      <c r="GS70" s="1535"/>
    </row>
    <row r="71" spans="1:201" outlineLevel="1">
      <c r="B71" s="1567"/>
      <c r="C71" s="1567"/>
      <c r="D71" s="1514"/>
      <c r="H71" s="1566"/>
      <c r="I71" s="1504"/>
      <c r="AE71" s="1502"/>
      <c r="AF71" s="1502"/>
      <c r="AG71" s="1502"/>
      <c r="AH71" s="1502"/>
      <c r="AI71" s="1502"/>
      <c r="AJ71" s="1502"/>
      <c r="AK71" s="1502"/>
      <c r="AL71" s="1502"/>
      <c r="AM71" s="1502"/>
      <c r="AN71" s="1502"/>
      <c r="AO71" s="1502"/>
      <c r="AP71" s="1502"/>
      <c r="AQ71" s="1502"/>
      <c r="AR71" s="1502"/>
      <c r="AS71" s="1502"/>
      <c r="AT71" s="1502"/>
      <c r="AU71" s="1502"/>
      <c r="AV71" s="1502"/>
      <c r="AW71" s="1502"/>
      <c r="AX71" s="1502"/>
      <c r="AY71" s="1502"/>
      <c r="AZ71" s="1502"/>
      <c r="BA71" s="1502"/>
      <c r="BB71" s="1502"/>
      <c r="BC71" s="1502"/>
      <c r="BD71" s="1502"/>
      <c r="BE71" s="1502"/>
      <c r="BF71" s="1502"/>
      <c r="BG71" s="1502"/>
      <c r="BH71" s="1502"/>
      <c r="BI71" s="1502"/>
      <c r="BJ71" s="1502"/>
      <c r="BK71" s="1502"/>
      <c r="BL71" s="1502"/>
      <c r="BM71" s="1502"/>
      <c r="BN71" s="1502"/>
      <c r="BO71" s="1502"/>
      <c r="BP71" s="1502"/>
      <c r="BQ71" s="1502"/>
      <c r="BR71" s="1502"/>
      <c r="BS71" s="1502"/>
      <c r="BT71" s="1502"/>
      <c r="BU71" s="1502"/>
      <c r="BV71" s="1502"/>
      <c r="BW71" s="1502"/>
      <c r="BX71" s="1502"/>
      <c r="BY71" s="1502"/>
      <c r="BZ71" s="1502"/>
      <c r="CA71" s="1502"/>
      <c r="CB71" s="1502"/>
      <c r="CC71" s="1502"/>
      <c r="CD71" s="1502"/>
      <c r="CE71" s="1502"/>
      <c r="CF71" s="1502"/>
      <c r="CG71" s="1502"/>
      <c r="CH71" s="1502"/>
      <c r="CI71" s="1502"/>
      <c r="CJ71" s="1502"/>
      <c r="CK71" s="1502"/>
      <c r="CL71" s="1502"/>
      <c r="CM71" s="1502"/>
      <c r="CN71" s="1502"/>
      <c r="CO71" s="1502"/>
      <c r="CP71" s="1502"/>
      <c r="CQ71" s="1502"/>
      <c r="CR71" s="1502"/>
      <c r="CS71" s="1502"/>
      <c r="CT71" s="1502"/>
      <c r="CU71" s="1502"/>
      <c r="CV71" s="1502"/>
      <c r="CW71" s="1502"/>
      <c r="CX71" s="1502"/>
      <c r="CY71" s="1502"/>
      <c r="CZ71" s="1502"/>
      <c r="DA71" s="1502"/>
      <c r="DB71" s="1502"/>
      <c r="DC71" s="1502"/>
      <c r="DD71" s="1502"/>
      <c r="DE71" s="1502"/>
      <c r="DF71" s="1502"/>
      <c r="DG71" s="1502"/>
      <c r="DH71" s="1502"/>
      <c r="DI71" s="1502"/>
      <c r="DJ71" s="1502"/>
      <c r="DK71" s="1502"/>
      <c r="DL71" s="1502"/>
      <c r="DM71" s="1502"/>
      <c r="DN71" s="1502"/>
      <c r="DO71" s="1502"/>
      <c r="DP71" s="1502"/>
      <c r="DQ71" s="1502"/>
      <c r="DR71" s="1502"/>
      <c r="DS71" s="1502"/>
      <c r="DT71" s="1502"/>
      <c r="DU71" s="1502"/>
      <c r="DV71" s="1502"/>
      <c r="DW71" s="1502"/>
      <c r="DX71" s="1502"/>
      <c r="DY71" s="1502"/>
      <c r="DZ71" s="1502"/>
      <c r="EA71" s="1502"/>
      <c r="EB71" s="1502"/>
      <c r="EC71" s="1502"/>
      <c r="ED71" s="1502"/>
      <c r="EE71" s="1502"/>
      <c r="EF71" s="1502"/>
      <c r="EG71" s="1502"/>
      <c r="EH71" s="1502"/>
      <c r="EI71" s="1502"/>
      <c r="EJ71" s="1502"/>
      <c r="EK71" s="1502"/>
      <c r="EL71" s="1502"/>
      <c r="EM71" s="1502"/>
      <c r="EN71" s="1502"/>
      <c r="EO71" s="1502"/>
      <c r="EP71" s="1502"/>
      <c r="EQ71" s="1502"/>
      <c r="ER71" s="1502"/>
      <c r="ES71" s="1502"/>
      <c r="ET71" s="1502"/>
      <c r="EU71" s="1502"/>
      <c r="EV71" s="1502"/>
      <c r="EW71" s="1502"/>
      <c r="EX71" s="1502"/>
      <c r="EY71" s="1502"/>
      <c r="EZ71" s="1502"/>
      <c r="FA71" s="1502"/>
      <c r="FB71" s="1502"/>
      <c r="FC71" s="1502"/>
      <c r="FD71" s="1502"/>
      <c r="FE71" s="1502"/>
      <c r="FF71" s="1502"/>
      <c r="FG71" s="1502"/>
      <c r="FH71" s="1502"/>
      <c r="FI71" s="1502"/>
      <c r="FJ71" s="1502"/>
      <c r="FK71" s="1502"/>
      <c r="FL71" s="1502"/>
      <c r="FM71" s="1502"/>
      <c r="FN71" s="1502"/>
      <c r="FO71" s="1502"/>
      <c r="FP71" s="1502"/>
      <c r="FQ71" s="1502"/>
      <c r="FR71" s="1502"/>
      <c r="FS71" s="1502"/>
      <c r="FT71" s="1502"/>
      <c r="FU71" s="1502"/>
      <c r="FV71" s="1502"/>
      <c r="FW71" s="1502"/>
      <c r="FX71" s="1502"/>
      <c r="FY71" s="1502"/>
      <c r="FZ71" s="1502"/>
      <c r="GA71" s="1502"/>
      <c r="GB71" s="1502"/>
      <c r="GC71" s="1502"/>
      <c r="GD71" s="1502"/>
      <c r="GE71" s="1502"/>
      <c r="GF71" s="1502"/>
      <c r="GG71" s="1502"/>
      <c r="GH71" s="1502"/>
      <c r="GI71" s="1502"/>
      <c r="GJ71" s="1502"/>
      <c r="GK71" s="1502"/>
      <c r="GL71" s="1502"/>
      <c r="GM71" s="1502"/>
      <c r="GN71" s="1502"/>
      <c r="GO71" s="1502"/>
      <c r="GP71" s="1502"/>
      <c r="GQ71" s="1502"/>
      <c r="GR71" s="1502"/>
      <c r="GS71" s="1502"/>
    </row>
    <row r="72" spans="1:201" outlineLevel="1">
      <c r="A72" s="1501" t="s">
        <v>1365</v>
      </c>
      <c r="B72" s="1567"/>
      <c r="C72" s="1567" t="s">
        <v>1366</v>
      </c>
      <c r="D72" s="1514">
        <f>SUM(D73:D75)</f>
        <v>144.4</v>
      </c>
      <c r="H72" s="1566"/>
      <c r="I72" s="1504">
        <f t="shared" ref="I72:AN72" si="42">SUM(I73:I75)</f>
        <v>10</v>
      </c>
      <c r="J72" s="1502">
        <f t="shared" si="42"/>
        <v>0</v>
      </c>
      <c r="K72" s="1502">
        <f t="shared" si="42"/>
        <v>0</v>
      </c>
      <c r="L72" s="1502">
        <f t="shared" si="42"/>
        <v>0</v>
      </c>
      <c r="M72" s="1502">
        <f t="shared" si="42"/>
        <v>0</v>
      </c>
      <c r="N72" s="1502">
        <f t="shared" si="42"/>
        <v>0</v>
      </c>
      <c r="O72" s="1502">
        <f t="shared" si="42"/>
        <v>0</v>
      </c>
      <c r="P72" s="1502">
        <f t="shared" si="42"/>
        <v>0</v>
      </c>
      <c r="Q72" s="1502">
        <f t="shared" si="42"/>
        <v>0</v>
      </c>
      <c r="R72" s="1502">
        <f t="shared" si="42"/>
        <v>0</v>
      </c>
      <c r="S72" s="1502">
        <f t="shared" si="42"/>
        <v>0</v>
      </c>
      <c r="T72" s="1502">
        <f t="shared" si="42"/>
        <v>0</v>
      </c>
      <c r="U72" s="1502">
        <f t="shared" si="42"/>
        <v>0</v>
      </c>
      <c r="V72" s="1502">
        <f t="shared" si="42"/>
        <v>0</v>
      </c>
      <c r="W72" s="1502">
        <f t="shared" si="42"/>
        <v>0</v>
      </c>
      <c r="X72" s="1502">
        <f t="shared" si="42"/>
        <v>0</v>
      </c>
      <c r="Y72" s="1502">
        <f t="shared" si="42"/>
        <v>0</v>
      </c>
      <c r="Z72" s="1502">
        <f t="shared" si="42"/>
        <v>0</v>
      </c>
      <c r="AA72" s="1502">
        <f t="shared" si="42"/>
        <v>0</v>
      </c>
      <c r="AB72" s="1502">
        <f t="shared" si="42"/>
        <v>0</v>
      </c>
      <c r="AC72" s="1502">
        <f t="shared" si="42"/>
        <v>0</v>
      </c>
      <c r="AD72" s="1502">
        <f t="shared" si="42"/>
        <v>0</v>
      </c>
      <c r="AE72" s="1502">
        <f t="shared" si="42"/>
        <v>0</v>
      </c>
      <c r="AF72" s="1502">
        <f t="shared" si="42"/>
        <v>0</v>
      </c>
      <c r="AG72" s="1502">
        <f t="shared" si="42"/>
        <v>0</v>
      </c>
      <c r="AH72" s="1502">
        <f t="shared" si="42"/>
        <v>0</v>
      </c>
      <c r="AI72" s="1502">
        <f t="shared" si="42"/>
        <v>0</v>
      </c>
      <c r="AJ72" s="1502">
        <f t="shared" si="42"/>
        <v>0</v>
      </c>
      <c r="AK72" s="1502">
        <f t="shared" si="42"/>
        <v>0</v>
      </c>
      <c r="AL72" s="1502">
        <f t="shared" si="42"/>
        <v>0</v>
      </c>
      <c r="AM72" s="1502">
        <f t="shared" si="42"/>
        <v>0</v>
      </c>
      <c r="AN72" s="1502">
        <f t="shared" si="42"/>
        <v>0</v>
      </c>
      <c r="AO72" s="1502">
        <f t="shared" ref="AO72:BT72" si="43">SUM(AO73:AO75)</f>
        <v>0</v>
      </c>
      <c r="AP72" s="1502">
        <f t="shared" si="43"/>
        <v>0</v>
      </c>
      <c r="AQ72" s="1502">
        <f t="shared" si="43"/>
        <v>0</v>
      </c>
      <c r="AR72" s="1502">
        <f t="shared" si="43"/>
        <v>0</v>
      </c>
      <c r="AS72" s="1502">
        <f t="shared" si="43"/>
        <v>0</v>
      </c>
      <c r="AT72" s="1502">
        <f t="shared" si="43"/>
        <v>0</v>
      </c>
      <c r="AU72" s="1502">
        <f t="shared" si="43"/>
        <v>0</v>
      </c>
      <c r="AV72" s="1502">
        <f t="shared" si="43"/>
        <v>0</v>
      </c>
      <c r="AW72" s="1502">
        <f t="shared" si="43"/>
        <v>0</v>
      </c>
      <c r="AX72" s="1502">
        <f t="shared" si="43"/>
        <v>0</v>
      </c>
      <c r="AY72" s="1502">
        <f t="shared" si="43"/>
        <v>0</v>
      </c>
      <c r="AZ72" s="1502">
        <f t="shared" si="43"/>
        <v>0</v>
      </c>
      <c r="BA72" s="1502">
        <f t="shared" si="43"/>
        <v>0</v>
      </c>
      <c r="BB72" s="1502">
        <f t="shared" si="43"/>
        <v>0</v>
      </c>
      <c r="BC72" s="1502">
        <f t="shared" si="43"/>
        <v>0</v>
      </c>
      <c r="BD72" s="1502">
        <f t="shared" si="43"/>
        <v>0</v>
      </c>
      <c r="BE72" s="1502">
        <f t="shared" si="43"/>
        <v>0</v>
      </c>
      <c r="BF72" s="1502">
        <f t="shared" si="43"/>
        <v>0</v>
      </c>
      <c r="BG72" s="1502">
        <f t="shared" si="43"/>
        <v>2</v>
      </c>
      <c r="BH72" s="1502">
        <f t="shared" si="43"/>
        <v>2</v>
      </c>
      <c r="BI72" s="1502">
        <f t="shared" si="43"/>
        <v>2</v>
      </c>
      <c r="BJ72" s="1502">
        <f t="shared" si="43"/>
        <v>2</v>
      </c>
      <c r="BK72" s="1502">
        <f t="shared" si="43"/>
        <v>2</v>
      </c>
      <c r="BL72" s="1502">
        <f t="shared" si="43"/>
        <v>0</v>
      </c>
      <c r="BM72" s="1502">
        <f t="shared" si="43"/>
        <v>0</v>
      </c>
      <c r="BN72" s="1502">
        <f t="shared" si="43"/>
        <v>0</v>
      </c>
      <c r="BO72" s="1502">
        <f t="shared" si="43"/>
        <v>0</v>
      </c>
      <c r="BP72" s="1502">
        <f t="shared" si="43"/>
        <v>0</v>
      </c>
      <c r="BQ72" s="1502">
        <f t="shared" si="43"/>
        <v>0</v>
      </c>
      <c r="BR72" s="1502">
        <f t="shared" si="43"/>
        <v>0</v>
      </c>
      <c r="BS72" s="1502">
        <f t="shared" si="43"/>
        <v>0</v>
      </c>
      <c r="BT72" s="1502">
        <f t="shared" si="43"/>
        <v>0</v>
      </c>
      <c r="BU72" s="1502">
        <f t="shared" ref="BU72:CZ72" si="44">SUM(BU73:BU75)</f>
        <v>0</v>
      </c>
      <c r="BV72" s="1502">
        <f t="shared" si="44"/>
        <v>0</v>
      </c>
      <c r="BW72" s="1502">
        <f t="shared" si="44"/>
        <v>0</v>
      </c>
      <c r="BX72" s="1502">
        <f t="shared" si="44"/>
        <v>0</v>
      </c>
      <c r="BY72" s="1502">
        <f t="shared" si="44"/>
        <v>0</v>
      </c>
      <c r="BZ72" s="1502">
        <f t="shared" si="44"/>
        <v>0</v>
      </c>
      <c r="CA72" s="1502">
        <f t="shared" si="44"/>
        <v>0</v>
      </c>
      <c r="CB72" s="1502">
        <f t="shared" si="44"/>
        <v>0</v>
      </c>
      <c r="CC72" s="1502">
        <f t="shared" si="44"/>
        <v>0</v>
      </c>
      <c r="CD72" s="1502">
        <f t="shared" si="44"/>
        <v>0</v>
      </c>
      <c r="CE72" s="1502">
        <f t="shared" si="44"/>
        <v>0</v>
      </c>
      <c r="CF72" s="1502">
        <f t="shared" si="44"/>
        <v>0</v>
      </c>
      <c r="CG72" s="1502">
        <f t="shared" si="44"/>
        <v>0</v>
      </c>
      <c r="CH72" s="1502">
        <f t="shared" si="44"/>
        <v>0</v>
      </c>
      <c r="CI72" s="1502">
        <f t="shared" si="44"/>
        <v>0</v>
      </c>
      <c r="CJ72" s="1502">
        <f t="shared" si="44"/>
        <v>0</v>
      </c>
      <c r="CK72" s="1502">
        <f t="shared" si="44"/>
        <v>0</v>
      </c>
      <c r="CL72" s="1502">
        <f t="shared" si="44"/>
        <v>0</v>
      </c>
      <c r="CM72" s="1502">
        <f t="shared" si="44"/>
        <v>0</v>
      </c>
      <c r="CN72" s="1502">
        <f t="shared" si="44"/>
        <v>0</v>
      </c>
      <c r="CO72" s="1502">
        <f t="shared" si="44"/>
        <v>0</v>
      </c>
      <c r="CP72" s="1502">
        <f t="shared" si="44"/>
        <v>0</v>
      </c>
      <c r="CQ72" s="1502">
        <f t="shared" si="44"/>
        <v>0</v>
      </c>
      <c r="CR72" s="1502">
        <f t="shared" si="44"/>
        <v>0</v>
      </c>
      <c r="CS72" s="1502">
        <f t="shared" si="44"/>
        <v>0</v>
      </c>
      <c r="CT72" s="1502">
        <f t="shared" si="44"/>
        <v>0</v>
      </c>
      <c r="CU72" s="1502">
        <f t="shared" si="44"/>
        <v>0</v>
      </c>
      <c r="CV72" s="1502">
        <f t="shared" si="44"/>
        <v>0</v>
      </c>
      <c r="CW72" s="1502">
        <f t="shared" si="44"/>
        <v>0</v>
      </c>
      <c r="CX72" s="1502">
        <f t="shared" si="44"/>
        <v>0</v>
      </c>
      <c r="CY72" s="1502">
        <f t="shared" si="44"/>
        <v>0</v>
      </c>
      <c r="CZ72" s="1502">
        <f t="shared" si="44"/>
        <v>0</v>
      </c>
      <c r="DA72" s="1502">
        <f t="shared" ref="DA72:EF72" si="45">SUM(DA73:DA75)</f>
        <v>0</v>
      </c>
      <c r="DB72" s="1502">
        <f t="shared" si="45"/>
        <v>0</v>
      </c>
      <c r="DC72" s="1502">
        <f t="shared" si="45"/>
        <v>0</v>
      </c>
      <c r="DD72" s="1502">
        <f t="shared" si="45"/>
        <v>0</v>
      </c>
      <c r="DE72" s="1502">
        <f t="shared" si="45"/>
        <v>0</v>
      </c>
      <c r="DF72" s="1502">
        <f t="shared" si="45"/>
        <v>0</v>
      </c>
      <c r="DG72" s="1502">
        <f t="shared" si="45"/>
        <v>0</v>
      </c>
      <c r="DH72" s="1502">
        <f t="shared" si="45"/>
        <v>0</v>
      </c>
      <c r="DI72" s="1502">
        <f t="shared" si="45"/>
        <v>0</v>
      </c>
      <c r="DJ72" s="1502">
        <f t="shared" si="45"/>
        <v>0</v>
      </c>
      <c r="DK72" s="1502">
        <f t="shared" si="45"/>
        <v>0</v>
      </c>
      <c r="DL72" s="1502">
        <f t="shared" si="45"/>
        <v>0</v>
      </c>
      <c r="DM72" s="1502">
        <f t="shared" si="45"/>
        <v>0</v>
      </c>
      <c r="DN72" s="1502">
        <f t="shared" si="45"/>
        <v>0</v>
      </c>
      <c r="DO72" s="1502">
        <f t="shared" si="45"/>
        <v>0</v>
      </c>
      <c r="DP72" s="1502">
        <f t="shared" si="45"/>
        <v>0</v>
      </c>
      <c r="DQ72" s="1502">
        <f t="shared" si="45"/>
        <v>0</v>
      </c>
      <c r="DR72" s="1502">
        <f t="shared" si="45"/>
        <v>0</v>
      </c>
      <c r="DS72" s="1502">
        <f t="shared" si="45"/>
        <v>0</v>
      </c>
      <c r="DT72" s="1502">
        <f t="shared" si="45"/>
        <v>0</v>
      </c>
      <c r="DU72" s="1502">
        <f t="shared" si="45"/>
        <v>0</v>
      </c>
      <c r="DV72" s="1502">
        <f t="shared" si="45"/>
        <v>0</v>
      </c>
      <c r="DW72" s="1502">
        <f t="shared" si="45"/>
        <v>0</v>
      </c>
      <c r="DX72" s="1502">
        <f t="shared" si="45"/>
        <v>0</v>
      </c>
      <c r="DY72" s="1502">
        <f t="shared" si="45"/>
        <v>0</v>
      </c>
      <c r="DZ72" s="1502">
        <f t="shared" si="45"/>
        <v>0</v>
      </c>
      <c r="EA72" s="1502">
        <f t="shared" si="45"/>
        <v>0</v>
      </c>
      <c r="EB72" s="1502">
        <f t="shared" si="45"/>
        <v>0</v>
      </c>
      <c r="EC72" s="1502">
        <f t="shared" si="45"/>
        <v>0</v>
      </c>
      <c r="ED72" s="1502">
        <f t="shared" si="45"/>
        <v>0</v>
      </c>
      <c r="EE72" s="1502">
        <f t="shared" si="45"/>
        <v>0</v>
      </c>
      <c r="EF72" s="1502">
        <f t="shared" si="45"/>
        <v>0</v>
      </c>
      <c r="EG72" s="1502">
        <f t="shared" ref="EG72:FL72" si="46">SUM(EG73:EG75)</f>
        <v>0</v>
      </c>
      <c r="EH72" s="1502">
        <f t="shared" si="46"/>
        <v>0</v>
      </c>
      <c r="EI72" s="1502">
        <f t="shared" si="46"/>
        <v>0</v>
      </c>
      <c r="EJ72" s="1502">
        <f t="shared" si="46"/>
        <v>0</v>
      </c>
      <c r="EK72" s="1502">
        <f t="shared" si="46"/>
        <v>0</v>
      </c>
      <c r="EL72" s="1502">
        <f t="shared" si="46"/>
        <v>0</v>
      </c>
      <c r="EM72" s="1502">
        <f t="shared" si="46"/>
        <v>0</v>
      </c>
      <c r="EN72" s="1502">
        <f t="shared" si="46"/>
        <v>0</v>
      </c>
      <c r="EO72" s="1502">
        <f t="shared" si="46"/>
        <v>0</v>
      </c>
      <c r="EP72" s="1502">
        <f t="shared" si="46"/>
        <v>0</v>
      </c>
      <c r="EQ72" s="1502">
        <f t="shared" si="46"/>
        <v>0</v>
      </c>
      <c r="ER72" s="1502">
        <f t="shared" si="46"/>
        <v>0</v>
      </c>
      <c r="ES72" s="1502">
        <f t="shared" si="46"/>
        <v>0</v>
      </c>
      <c r="ET72" s="1502">
        <f t="shared" si="46"/>
        <v>0</v>
      </c>
      <c r="EU72" s="1502">
        <f t="shared" si="46"/>
        <v>0</v>
      </c>
      <c r="EV72" s="1502">
        <f t="shared" si="46"/>
        <v>0</v>
      </c>
      <c r="EW72" s="1502">
        <f t="shared" si="46"/>
        <v>0</v>
      </c>
      <c r="EX72" s="1502">
        <f t="shared" si="46"/>
        <v>0</v>
      </c>
      <c r="EY72" s="1502">
        <f t="shared" si="46"/>
        <v>0</v>
      </c>
      <c r="EZ72" s="1502">
        <f t="shared" si="46"/>
        <v>0</v>
      </c>
      <c r="FA72" s="1502">
        <f t="shared" si="46"/>
        <v>0</v>
      </c>
      <c r="FB72" s="1502">
        <f t="shared" si="46"/>
        <v>0</v>
      </c>
      <c r="FC72" s="1502">
        <f t="shared" si="46"/>
        <v>0</v>
      </c>
      <c r="FD72" s="1502">
        <f t="shared" si="46"/>
        <v>0</v>
      </c>
      <c r="FE72" s="1502">
        <f t="shared" si="46"/>
        <v>0</v>
      </c>
      <c r="FF72" s="1502">
        <f t="shared" si="46"/>
        <v>0</v>
      </c>
      <c r="FG72" s="1502">
        <f t="shared" si="46"/>
        <v>0</v>
      </c>
      <c r="FH72" s="1502">
        <f t="shared" si="46"/>
        <v>0</v>
      </c>
      <c r="FI72" s="1502">
        <f t="shared" si="46"/>
        <v>0</v>
      </c>
      <c r="FJ72" s="1502">
        <f t="shared" si="46"/>
        <v>0</v>
      </c>
      <c r="FK72" s="1502">
        <f t="shared" si="46"/>
        <v>0</v>
      </c>
      <c r="FL72" s="1502">
        <f t="shared" si="46"/>
        <v>0</v>
      </c>
      <c r="FM72" s="1502">
        <f t="shared" ref="FM72:GR72" si="47">SUM(FM73:FM75)</f>
        <v>0</v>
      </c>
      <c r="FN72" s="1502">
        <f t="shared" si="47"/>
        <v>0</v>
      </c>
      <c r="FO72" s="1502">
        <f t="shared" si="47"/>
        <v>0</v>
      </c>
      <c r="FP72" s="1502">
        <f t="shared" si="47"/>
        <v>0</v>
      </c>
      <c r="FQ72" s="1502">
        <f t="shared" si="47"/>
        <v>0</v>
      </c>
      <c r="FR72" s="1502">
        <f t="shared" si="47"/>
        <v>0</v>
      </c>
      <c r="FS72" s="1502">
        <f t="shared" si="47"/>
        <v>0</v>
      </c>
      <c r="FT72" s="1502">
        <f t="shared" si="47"/>
        <v>0</v>
      </c>
      <c r="FU72" s="1502">
        <f t="shared" si="47"/>
        <v>0</v>
      </c>
      <c r="FV72" s="1502">
        <f t="shared" si="47"/>
        <v>0</v>
      </c>
      <c r="FW72" s="1502">
        <f t="shared" si="47"/>
        <v>0</v>
      </c>
      <c r="FX72" s="1502">
        <f t="shared" si="47"/>
        <v>0</v>
      </c>
      <c r="FY72" s="1502">
        <f t="shared" si="47"/>
        <v>0</v>
      </c>
      <c r="FZ72" s="1502">
        <f t="shared" si="47"/>
        <v>0</v>
      </c>
      <c r="GA72" s="1502">
        <f t="shared" si="47"/>
        <v>0</v>
      </c>
      <c r="GB72" s="1502">
        <f t="shared" si="47"/>
        <v>0</v>
      </c>
      <c r="GC72" s="1502">
        <f t="shared" si="47"/>
        <v>0</v>
      </c>
      <c r="GD72" s="1502">
        <f t="shared" si="47"/>
        <v>0</v>
      </c>
      <c r="GE72" s="1502">
        <f t="shared" si="47"/>
        <v>0</v>
      </c>
      <c r="GF72" s="1502">
        <f t="shared" si="47"/>
        <v>0</v>
      </c>
      <c r="GG72" s="1502">
        <f t="shared" si="47"/>
        <v>0</v>
      </c>
      <c r="GH72" s="1502">
        <f t="shared" si="47"/>
        <v>0</v>
      </c>
      <c r="GI72" s="1502">
        <f t="shared" si="47"/>
        <v>0</v>
      </c>
      <c r="GJ72" s="1502">
        <f t="shared" si="47"/>
        <v>0</v>
      </c>
      <c r="GK72" s="1502">
        <f t="shared" si="47"/>
        <v>0</v>
      </c>
      <c r="GL72" s="1502">
        <f t="shared" si="47"/>
        <v>0</v>
      </c>
      <c r="GM72" s="1502">
        <f t="shared" si="47"/>
        <v>0</v>
      </c>
      <c r="GN72" s="1502">
        <f t="shared" si="47"/>
        <v>0</v>
      </c>
      <c r="GO72" s="1502">
        <f t="shared" si="47"/>
        <v>0</v>
      </c>
      <c r="GP72" s="1502">
        <f t="shared" si="47"/>
        <v>0</v>
      </c>
      <c r="GQ72" s="1502">
        <f t="shared" si="47"/>
        <v>0</v>
      </c>
      <c r="GR72" s="1502">
        <f t="shared" si="47"/>
        <v>0</v>
      </c>
      <c r="GS72" s="1502">
        <f t="shared" ref="GS72" si="48">SUM(GS73:GS75)</f>
        <v>0</v>
      </c>
    </row>
    <row r="73" spans="1:201" outlineLevel="2">
      <c r="A73" s="1580" t="s">
        <v>1367</v>
      </c>
      <c r="B73" s="1625"/>
      <c r="C73" s="1580" t="s">
        <v>1368</v>
      </c>
      <c r="D73" s="1538">
        <v>10</v>
      </c>
      <c r="E73" s="1560">
        <v>0</v>
      </c>
      <c r="F73" s="1504" t="s">
        <v>1308</v>
      </c>
      <c r="G73" s="1504" t="s">
        <v>1309</v>
      </c>
      <c r="H73" s="1563" t="s">
        <v>1369</v>
      </c>
      <c r="I73" s="1536">
        <f>SUM(J73:GS73)</f>
        <v>10</v>
      </c>
      <c r="J73" s="1577">
        <f>IF(ISNA(INDEX('[77]Feuille de Calcul'!$L$40:$AU$40,MATCH('Cash@Risk'!J$31,'[77]Feuille de Calcul'!$L$34:$AU$34,0))),0,INDEX('[77]Feuille de Calcul'!$L$40:$AU$40,MATCH('Cash@Risk'!J$31,'[77]Feuille de Calcul'!$L$34:$AU$34,0)))*$D73*$G$23</f>
        <v>0</v>
      </c>
      <c r="K73" s="1577">
        <f>IF(ISNA(INDEX('[77]Feuille de Calcul'!$L$40:$AU$40,MATCH('Cash@Risk'!K$31,'[77]Feuille de Calcul'!$L$34:$AU$34,0))),0,INDEX('[77]Feuille de Calcul'!$L$40:$AU$40,MATCH('Cash@Risk'!K$31,'[77]Feuille de Calcul'!$L$34:$AU$34,0)))*$D73*$G$23</f>
        <v>0</v>
      </c>
      <c r="L73" s="1577">
        <f>IF(ISNA(INDEX('[77]Feuille de Calcul'!$L$40:$AU$40,MATCH('Cash@Risk'!L$31,'[77]Feuille de Calcul'!$L$34:$AU$34,0))),0,INDEX('[77]Feuille de Calcul'!$L$40:$AU$40,MATCH('Cash@Risk'!L$31,'[77]Feuille de Calcul'!$L$34:$AU$34,0)))*$D73*$G$23</f>
        <v>0</v>
      </c>
      <c r="M73" s="1577">
        <f>IF(ISNA(INDEX('[77]Feuille de Calcul'!$L$40:$AU$40,MATCH('Cash@Risk'!M$31,'[77]Feuille de Calcul'!$L$34:$AU$34,0))),0,INDEX('[77]Feuille de Calcul'!$L$40:$AU$40,MATCH('Cash@Risk'!M$31,'[77]Feuille de Calcul'!$L$34:$AU$34,0)))*$D73*$G$23</f>
        <v>0</v>
      </c>
      <c r="N73" s="1577">
        <f>IF(ISNA(INDEX('[77]Feuille de Calcul'!$L$40:$AU$40,MATCH('Cash@Risk'!N$31,'[77]Feuille de Calcul'!$L$34:$AU$34,0))),0,INDEX('[77]Feuille de Calcul'!$L$40:$AU$40,MATCH('Cash@Risk'!N$31,'[77]Feuille de Calcul'!$L$34:$AU$34,0)))*$D73*$G$23</f>
        <v>0</v>
      </c>
      <c r="O73" s="1577">
        <f>IF(ISNA(INDEX('[77]Feuille de Calcul'!$L$40:$AU$40,MATCH('Cash@Risk'!O$31,'[77]Feuille de Calcul'!$L$34:$AU$34,0))),0,INDEX('[77]Feuille de Calcul'!$L$40:$AU$40,MATCH('Cash@Risk'!O$31,'[77]Feuille de Calcul'!$L$34:$AU$34,0)))*$D73*$G$23</f>
        <v>0</v>
      </c>
      <c r="P73" s="1577">
        <f>IF(ISNA(INDEX('[77]Feuille de Calcul'!$L$40:$AU$40,MATCH('Cash@Risk'!P$31,'[77]Feuille de Calcul'!$L$34:$AU$34,0))),0,INDEX('[77]Feuille de Calcul'!$L$40:$AU$40,MATCH('Cash@Risk'!P$31,'[77]Feuille de Calcul'!$L$34:$AU$34,0)))*$D73*$G$23</f>
        <v>0</v>
      </c>
      <c r="Q73" s="1577">
        <f>IF(ISNA(INDEX('[77]Feuille de Calcul'!$L$40:$AU$40,MATCH('Cash@Risk'!Q$31,'[77]Feuille de Calcul'!$L$34:$AU$34,0))),0,INDEX('[77]Feuille de Calcul'!$L$40:$AU$40,MATCH('Cash@Risk'!Q$31,'[77]Feuille de Calcul'!$L$34:$AU$34,0)))*$D73*$G$23</f>
        <v>0</v>
      </c>
      <c r="R73" s="1577">
        <f>IF(ISNA(INDEX('[77]Feuille de Calcul'!$L$40:$AU$40,MATCH('Cash@Risk'!R$31,'[77]Feuille de Calcul'!$L$34:$AU$34,0))),0,INDEX('[77]Feuille de Calcul'!$L$40:$AU$40,MATCH('Cash@Risk'!R$31,'[77]Feuille de Calcul'!$L$34:$AU$34,0)))*$D73*$G$23</f>
        <v>0</v>
      </c>
      <c r="S73" s="1577">
        <f>IF(ISNA(INDEX('[77]Feuille de Calcul'!$L$40:$AU$40,MATCH('Cash@Risk'!S$31,'[77]Feuille de Calcul'!$L$34:$AU$34,0))),0,INDEX('[77]Feuille de Calcul'!$L$40:$AU$40,MATCH('Cash@Risk'!S$31,'[77]Feuille de Calcul'!$L$34:$AU$34,0)))*$D73*$G$23</f>
        <v>0</v>
      </c>
      <c r="T73" s="1577">
        <f>IF(ISNA(INDEX('[77]Feuille de Calcul'!$L$40:$AU$40,MATCH('Cash@Risk'!T$31,'[77]Feuille de Calcul'!$L$34:$AU$34,0))),0,INDEX('[77]Feuille de Calcul'!$L$40:$AU$40,MATCH('Cash@Risk'!T$31,'[77]Feuille de Calcul'!$L$34:$AU$34,0)))*$D73*$G$23</f>
        <v>0</v>
      </c>
      <c r="U73" s="1577">
        <f>IF(ISNA(INDEX('[77]Feuille de Calcul'!$L$40:$AU$40,MATCH('Cash@Risk'!U$31,'[77]Feuille de Calcul'!$L$34:$AU$34,0))),0,INDEX('[77]Feuille de Calcul'!$L$40:$AU$40,MATCH('Cash@Risk'!U$31,'[77]Feuille de Calcul'!$L$34:$AU$34,0)))*$D73*$G$23</f>
        <v>0</v>
      </c>
      <c r="V73" s="1577">
        <f>IF(ISNA(INDEX('[77]Feuille de Calcul'!$L$40:$AU$40,MATCH('Cash@Risk'!V$31,'[77]Feuille de Calcul'!$L$34:$AU$34,0))),0,INDEX('[77]Feuille de Calcul'!$L$40:$AU$40,MATCH('Cash@Risk'!V$31,'[77]Feuille de Calcul'!$L$34:$AU$34,0)))*$D73*$G$23</f>
        <v>0</v>
      </c>
      <c r="W73" s="1577">
        <f>IF(ISNA(INDEX('[77]Feuille de Calcul'!$L$40:$AU$40,MATCH('Cash@Risk'!W$31,'[77]Feuille de Calcul'!$L$34:$AU$34,0))),0,INDEX('[77]Feuille de Calcul'!$L$40:$AU$40,MATCH('Cash@Risk'!W$31,'[77]Feuille de Calcul'!$L$34:$AU$34,0)))*$D73*$G$23</f>
        <v>0</v>
      </c>
      <c r="X73" s="1577">
        <f>IF(ISNA(INDEX('[77]Feuille de Calcul'!$L$40:$AU$40,MATCH('Cash@Risk'!X$31,'[77]Feuille de Calcul'!$L$34:$AU$34,0))),0,INDEX('[77]Feuille de Calcul'!$L$40:$AU$40,MATCH('Cash@Risk'!X$31,'[77]Feuille de Calcul'!$L$34:$AU$34,0)))*$D73*$G$23</f>
        <v>0</v>
      </c>
      <c r="Y73" s="1577">
        <f>IF(ISNA(INDEX('[77]Feuille de Calcul'!$L$40:$AU$40,MATCH('Cash@Risk'!Y$31,'[77]Feuille de Calcul'!$L$34:$AU$34,0))),0,INDEX('[77]Feuille de Calcul'!$L$40:$AU$40,MATCH('Cash@Risk'!Y$31,'[77]Feuille de Calcul'!$L$34:$AU$34,0)))*$D73*$G$23</f>
        <v>0</v>
      </c>
      <c r="Z73" s="1577">
        <f>IF(ISNA(INDEX('[77]Feuille de Calcul'!$L$40:$AU$40,MATCH('Cash@Risk'!Z$31,'[77]Feuille de Calcul'!$L$34:$AU$34,0))),0,INDEX('[77]Feuille de Calcul'!$L$40:$AU$40,MATCH('Cash@Risk'!Z$31,'[77]Feuille de Calcul'!$L$34:$AU$34,0)))*$D73*$G$23</f>
        <v>0</v>
      </c>
      <c r="AA73" s="1577">
        <f>IF(ISNA(INDEX('[77]Feuille de Calcul'!$L$40:$AU$40,MATCH('Cash@Risk'!AA$31,'[77]Feuille de Calcul'!$L$34:$AU$34,0))),0,INDEX('[77]Feuille de Calcul'!$L$40:$AU$40,MATCH('Cash@Risk'!AA$31,'[77]Feuille de Calcul'!$L$34:$AU$34,0)))*$D73*$G$23</f>
        <v>0</v>
      </c>
      <c r="AB73" s="1577">
        <f>IF(ISNA(INDEX('[77]Feuille de Calcul'!$L$40:$AU$40,MATCH('Cash@Risk'!AB$31,'[77]Feuille de Calcul'!$L$34:$AU$34,0))),0,INDEX('[77]Feuille de Calcul'!$L$40:$AU$40,MATCH('Cash@Risk'!AB$31,'[77]Feuille de Calcul'!$L$34:$AU$34,0)))*$D73*$G$23</f>
        <v>0</v>
      </c>
      <c r="AC73" s="1577">
        <f>IF(ISNA(INDEX('[77]Feuille de Calcul'!$L$40:$AU$40,MATCH('Cash@Risk'!AC$31,'[77]Feuille de Calcul'!$L$34:$AU$34,0))),0,INDEX('[77]Feuille de Calcul'!$L$40:$AU$40,MATCH('Cash@Risk'!AC$31,'[77]Feuille de Calcul'!$L$34:$AU$34,0)))*$D73*$G$23</f>
        <v>0</v>
      </c>
      <c r="AD73" s="1577">
        <f>IF(ISNA(INDEX('[77]Feuille de Calcul'!$L$40:$AU$40,MATCH('Cash@Risk'!AD$31,'[77]Feuille de Calcul'!$L$34:$AU$34,0))),0,INDEX('[77]Feuille de Calcul'!$L$40:$AU$40,MATCH('Cash@Risk'!AD$31,'[77]Feuille de Calcul'!$L$34:$AU$34,0)))*$D73*$G$23</f>
        <v>0</v>
      </c>
      <c r="AE73" s="1577">
        <f>IF(ISNA(INDEX('[77]Feuille de Calcul'!$L$40:$AU$40,MATCH('Cash@Risk'!AE$31,'[77]Feuille de Calcul'!$L$34:$AU$34,0))),0,INDEX('[77]Feuille de Calcul'!$L$40:$AU$40,MATCH('Cash@Risk'!AE$31,'[77]Feuille de Calcul'!$L$34:$AU$34,0)))*$D73*$G$23</f>
        <v>0</v>
      </c>
      <c r="AF73" s="1577">
        <f>IF(ISNA(INDEX('[77]Feuille de Calcul'!$L$40:$AU$40,MATCH('Cash@Risk'!AF$31,'[77]Feuille de Calcul'!$L$34:$AU$34,0))),0,INDEX('[77]Feuille de Calcul'!$L$40:$AU$40,MATCH('Cash@Risk'!AF$31,'[77]Feuille de Calcul'!$L$34:$AU$34,0)))*$D73*$G$23</f>
        <v>0</v>
      </c>
      <c r="AG73" s="1577">
        <f>IF(ISNA(INDEX('[77]Feuille de Calcul'!$L$40:$AU$40,MATCH('Cash@Risk'!AG$31,'[77]Feuille de Calcul'!$L$34:$AU$34,0))),0,INDEX('[77]Feuille de Calcul'!$L$40:$AU$40,MATCH('Cash@Risk'!AG$31,'[77]Feuille de Calcul'!$L$34:$AU$34,0)))*$D73*$G$23</f>
        <v>0</v>
      </c>
      <c r="AH73" s="1577">
        <f>IF(ISNA(INDEX('[77]Feuille de Calcul'!$L$40:$AU$40,MATCH('Cash@Risk'!AH$31,'[77]Feuille de Calcul'!$L$34:$AU$34,0))),0,INDEX('[77]Feuille de Calcul'!$L$40:$AU$40,MATCH('Cash@Risk'!AH$31,'[77]Feuille de Calcul'!$L$34:$AU$34,0)))*$D73*$G$23</f>
        <v>0</v>
      </c>
      <c r="AI73" s="1577">
        <f>IF(ISNA(INDEX('[77]Feuille de Calcul'!$L$40:$AU$40,MATCH('Cash@Risk'!AI$31,'[77]Feuille de Calcul'!$L$34:$AU$34,0))),0,INDEX('[77]Feuille de Calcul'!$L$40:$AU$40,MATCH('Cash@Risk'!AI$31,'[77]Feuille de Calcul'!$L$34:$AU$34,0)))*$D73*$G$23</f>
        <v>0</v>
      </c>
      <c r="AJ73" s="1577">
        <f>IF(ISNA(INDEX('[77]Feuille de Calcul'!$L$40:$AU$40,MATCH('Cash@Risk'!AJ$31,'[77]Feuille de Calcul'!$L$34:$AU$34,0))),0,INDEX('[77]Feuille de Calcul'!$L$40:$AU$40,MATCH('Cash@Risk'!AJ$31,'[77]Feuille de Calcul'!$L$34:$AU$34,0)))*$D73*$G$23</f>
        <v>0</v>
      </c>
      <c r="AK73" s="1577">
        <f>IF(ISNA(INDEX('[77]Feuille de Calcul'!$L$40:$AU$40,MATCH('Cash@Risk'!AK$31,'[77]Feuille de Calcul'!$L$34:$AU$34,0))),0,INDEX('[77]Feuille de Calcul'!$L$40:$AU$40,MATCH('Cash@Risk'!AK$31,'[77]Feuille de Calcul'!$L$34:$AU$34,0)))*$D73*$G$23</f>
        <v>0</v>
      </c>
      <c r="AL73" s="1577">
        <f>IF(ISNA(INDEX('[77]Feuille de Calcul'!$L$40:$AU$40,MATCH('Cash@Risk'!AL$31,'[77]Feuille de Calcul'!$L$34:$AU$34,0))),0,INDEX('[77]Feuille de Calcul'!$L$40:$AU$40,MATCH('Cash@Risk'!AL$31,'[77]Feuille de Calcul'!$L$34:$AU$34,0)))*$D73*$G$23</f>
        <v>0</v>
      </c>
      <c r="AM73" s="1577">
        <f>IF(ISNA(INDEX('[77]Feuille de Calcul'!$L$40:$AU$40,MATCH('Cash@Risk'!AM$31,'[77]Feuille de Calcul'!$L$34:$AU$34,0))),0,INDEX('[77]Feuille de Calcul'!$L$40:$AU$40,MATCH('Cash@Risk'!AM$31,'[77]Feuille de Calcul'!$L$34:$AU$34,0)))*$D73*$G$23</f>
        <v>0</v>
      </c>
      <c r="AN73" s="1577">
        <f>IF(ISNA(INDEX('[77]Feuille de Calcul'!$L$40:$AU$40,MATCH('Cash@Risk'!AN$31,'[77]Feuille de Calcul'!$L$34:$AU$34,0))),0,INDEX('[77]Feuille de Calcul'!$L$40:$AU$40,MATCH('Cash@Risk'!AN$31,'[77]Feuille de Calcul'!$L$34:$AU$34,0)))*$D73*$G$23</f>
        <v>0</v>
      </c>
      <c r="AO73" s="1577">
        <f>IF(ISNA(INDEX('[77]Feuille de Calcul'!$L$40:$AU$40,MATCH('Cash@Risk'!AO$31,'[77]Feuille de Calcul'!$L$34:$AU$34,0))),0,INDEX('[77]Feuille de Calcul'!$L$40:$AU$40,MATCH('Cash@Risk'!AO$31,'[77]Feuille de Calcul'!$L$34:$AU$34,0)))*$D73*$G$23</f>
        <v>0</v>
      </c>
      <c r="AP73" s="1577">
        <f>IF(ISNA(INDEX('[77]Feuille de Calcul'!$L$40:$AU$40,MATCH('Cash@Risk'!AP$31,'[77]Feuille de Calcul'!$L$34:$AU$34,0))),0,INDEX('[77]Feuille de Calcul'!$L$40:$AU$40,MATCH('Cash@Risk'!AP$31,'[77]Feuille de Calcul'!$L$34:$AU$34,0)))*$D73*$G$23</f>
        <v>0</v>
      </c>
      <c r="AQ73" s="1577">
        <f>IF(ISNA(INDEX('[77]Feuille de Calcul'!$L$40:$AU$40,MATCH('Cash@Risk'!AQ$31,'[77]Feuille de Calcul'!$L$34:$AU$34,0))),0,INDEX('[77]Feuille de Calcul'!$L$40:$AU$40,MATCH('Cash@Risk'!AQ$31,'[77]Feuille de Calcul'!$L$34:$AU$34,0)))*$D73*$G$23</f>
        <v>0</v>
      </c>
      <c r="AR73" s="1577">
        <f>IF(ISNA(INDEX('[77]Feuille de Calcul'!$L$40:$AU$40,MATCH('Cash@Risk'!AR$31,'[77]Feuille de Calcul'!$L$34:$AU$34,0))),0,INDEX('[77]Feuille de Calcul'!$L$40:$AU$40,MATCH('Cash@Risk'!AR$31,'[77]Feuille de Calcul'!$L$34:$AU$34,0)))*$D73*$G$23</f>
        <v>0</v>
      </c>
      <c r="AS73" s="1577">
        <f>IF(ISNA(INDEX('[77]Feuille de Calcul'!$L$40:$AU$40,MATCH('Cash@Risk'!AS$31,'[77]Feuille de Calcul'!$L$34:$AU$34,0))),0,INDEX('[77]Feuille de Calcul'!$L$40:$AU$40,MATCH('Cash@Risk'!AS$31,'[77]Feuille de Calcul'!$L$34:$AU$34,0)))*$D73*$G$23</f>
        <v>0</v>
      </c>
      <c r="AT73" s="1577">
        <f>IF(ISNA(INDEX('[77]Feuille de Calcul'!$L$40:$AU$40,MATCH('Cash@Risk'!AT$31,'[77]Feuille de Calcul'!$L$34:$AU$34,0))),0,INDEX('[77]Feuille de Calcul'!$L$40:$AU$40,MATCH('Cash@Risk'!AT$31,'[77]Feuille de Calcul'!$L$34:$AU$34,0)))*$D73*$G$23</f>
        <v>0</v>
      </c>
      <c r="AU73" s="1577">
        <f>IF(ISNA(INDEX('[77]Feuille de Calcul'!$L$40:$AU$40,MATCH('Cash@Risk'!AU$31,'[77]Feuille de Calcul'!$L$34:$AU$34,0))),0,INDEX('[77]Feuille de Calcul'!$L$40:$AU$40,MATCH('Cash@Risk'!AU$31,'[77]Feuille de Calcul'!$L$34:$AU$34,0)))*$D73*$G$23</f>
        <v>0</v>
      </c>
      <c r="AV73" s="1577">
        <f>IF(ISNA(INDEX('[77]Feuille de Calcul'!$L$40:$AU$40,MATCH('Cash@Risk'!AV$31,'[77]Feuille de Calcul'!$L$34:$AU$34,0))),0,INDEX('[77]Feuille de Calcul'!$L$40:$AU$40,MATCH('Cash@Risk'!AV$31,'[77]Feuille de Calcul'!$L$34:$AU$34,0)))*$D73*$G$23</f>
        <v>0</v>
      </c>
      <c r="AW73" s="1577">
        <f>IF(ISNA(INDEX('[77]Feuille de Calcul'!$L$40:$AU$40,MATCH('Cash@Risk'!AW$31,'[77]Feuille de Calcul'!$L$34:$AU$34,0))),0,INDEX('[77]Feuille de Calcul'!$L$40:$AU$40,MATCH('Cash@Risk'!AW$31,'[77]Feuille de Calcul'!$L$34:$AU$34,0)))*$D73*$G$23</f>
        <v>0</v>
      </c>
      <c r="AX73" s="1577">
        <f>IF(ISNA(INDEX('[77]Feuille de Calcul'!$L$40:$AU$40,MATCH('Cash@Risk'!AX$31,'[77]Feuille de Calcul'!$L$34:$AU$34,0))),0,INDEX('[77]Feuille de Calcul'!$L$40:$AU$40,MATCH('Cash@Risk'!AX$31,'[77]Feuille de Calcul'!$L$34:$AU$34,0)))*$D73*$G$23</f>
        <v>0</v>
      </c>
      <c r="AY73" s="1577">
        <f>IF(ISNA(INDEX('[77]Feuille de Calcul'!$L$40:$AU$40,MATCH('Cash@Risk'!AY$31,'[77]Feuille de Calcul'!$L$34:$AU$34,0))),0,INDEX('[77]Feuille de Calcul'!$L$40:$AU$40,MATCH('Cash@Risk'!AY$31,'[77]Feuille de Calcul'!$L$34:$AU$34,0)))*$D73*$G$23</f>
        <v>0</v>
      </c>
      <c r="AZ73" s="1577">
        <f>IF(ISNA(INDEX('[77]Feuille de Calcul'!$L$40:$AU$40,MATCH('Cash@Risk'!AZ$31,'[77]Feuille de Calcul'!$L$34:$AU$34,0))),0,INDEX('[77]Feuille de Calcul'!$L$40:$AU$40,MATCH('Cash@Risk'!AZ$31,'[77]Feuille de Calcul'!$L$34:$AU$34,0)))*$D73*$G$23</f>
        <v>0</v>
      </c>
      <c r="BA73" s="1577">
        <f>IF(ISNA(INDEX('[77]Feuille de Calcul'!$L$40:$AU$40,MATCH('Cash@Risk'!BA$31,'[77]Feuille de Calcul'!$L$34:$AU$34,0))),0,INDEX('[77]Feuille de Calcul'!$L$40:$AU$40,MATCH('Cash@Risk'!BA$31,'[77]Feuille de Calcul'!$L$34:$AU$34,0)))*$D73*$G$23</f>
        <v>0</v>
      </c>
      <c r="BB73" s="1577">
        <f>IF(ISNA(INDEX('[77]Feuille de Calcul'!$L$40:$AU$40,MATCH('Cash@Risk'!BB$31,'[77]Feuille de Calcul'!$L$34:$AU$34,0))),0,INDEX('[77]Feuille de Calcul'!$L$40:$AU$40,MATCH('Cash@Risk'!BB$31,'[77]Feuille de Calcul'!$L$34:$AU$34,0)))*$D73*$G$23</f>
        <v>0</v>
      </c>
      <c r="BC73" s="1577">
        <f>IF(ISNA(INDEX('[77]Feuille de Calcul'!$L$40:$AU$40,MATCH('Cash@Risk'!BC$31,'[77]Feuille de Calcul'!$L$34:$AU$34,0))),0,INDEX('[77]Feuille de Calcul'!$L$40:$AU$40,MATCH('Cash@Risk'!BC$31,'[77]Feuille de Calcul'!$L$34:$AU$34,0)))*$D73*$G$23</f>
        <v>0</v>
      </c>
      <c r="BD73" s="1577">
        <f>IF(ISNA(INDEX('[77]Feuille de Calcul'!$L$40:$AU$40,MATCH('Cash@Risk'!BD$31,'[77]Feuille de Calcul'!$L$34:$AU$34,0))),0,INDEX('[77]Feuille de Calcul'!$L$40:$AU$40,MATCH('Cash@Risk'!BD$31,'[77]Feuille de Calcul'!$L$34:$AU$34,0)))*$D73*$G$23</f>
        <v>0</v>
      </c>
      <c r="BE73" s="1577">
        <f>IF(ISNA(INDEX('[77]Feuille de Calcul'!$L$40:$AU$40,MATCH('Cash@Risk'!BE$31,'[77]Feuille de Calcul'!$L$34:$AU$34,0))),0,INDEX('[77]Feuille de Calcul'!$L$40:$AU$40,MATCH('Cash@Risk'!BE$31,'[77]Feuille de Calcul'!$L$34:$AU$34,0)))*$D73*$G$23</f>
        <v>0</v>
      </c>
      <c r="BF73" s="1577">
        <f>IF(ISNA(INDEX('[77]Feuille de Calcul'!$L$40:$AU$40,MATCH('Cash@Risk'!BF$31,'[77]Feuille de Calcul'!$L$34:$AU$34,0))),0,INDEX('[77]Feuille de Calcul'!$L$40:$AU$40,MATCH('Cash@Risk'!BF$31,'[77]Feuille de Calcul'!$L$34:$AU$34,0)))*$D73*$G$23</f>
        <v>0</v>
      </c>
      <c r="BG73" s="1577">
        <f>IF(ISNA(INDEX('[77]Feuille de Calcul'!$L$40:$AU$40,MATCH('Cash@Risk'!BG$31,'[77]Feuille de Calcul'!$L$34:$AU$34,0))),0,INDEX('[77]Feuille de Calcul'!$L$40:$AU$40,MATCH('Cash@Risk'!BG$31,'[77]Feuille de Calcul'!$L$34:$AU$34,0)))*$D73*$G$23</f>
        <v>2</v>
      </c>
      <c r="BH73" s="1577">
        <f>IF(ISNA(INDEX('[77]Feuille de Calcul'!$L$40:$AU$40,MATCH('Cash@Risk'!BH$31,'[77]Feuille de Calcul'!$L$34:$AU$34,0))),0,INDEX('[77]Feuille de Calcul'!$L$40:$AU$40,MATCH('Cash@Risk'!BH$31,'[77]Feuille de Calcul'!$L$34:$AU$34,0)))*$D73*$G$23</f>
        <v>2</v>
      </c>
      <c r="BI73" s="1577">
        <f>IF(ISNA(INDEX('[77]Feuille de Calcul'!$L$40:$AU$40,MATCH('Cash@Risk'!BI$31,'[77]Feuille de Calcul'!$L$34:$AU$34,0))),0,INDEX('[77]Feuille de Calcul'!$L$40:$AU$40,MATCH('Cash@Risk'!BI$31,'[77]Feuille de Calcul'!$L$34:$AU$34,0)))*$D73*$G$23</f>
        <v>2</v>
      </c>
      <c r="BJ73" s="1577">
        <f>IF(ISNA(INDEX('[77]Feuille de Calcul'!$L$40:$AU$40,MATCH('Cash@Risk'!BJ$31,'[77]Feuille de Calcul'!$L$34:$AU$34,0))),0,INDEX('[77]Feuille de Calcul'!$L$40:$AU$40,MATCH('Cash@Risk'!BJ$31,'[77]Feuille de Calcul'!$L$34:$AU$34,0)))*$D73*$G$23</f>
        <v>2</v>
      </c>
      <c r="BK73" s="1577">
        <f>IF(ISNA(INDEX('[77]Feuille de Calcul'!$L$40:$AU$40,MATCH('Cash@Risk'!BK$31,'[77]Feuille de Calcul'!$L$34:$AU$34,0))),0,INDEX('[77]Feuille de Calcul'!$L$40:$AU$40,MATCH('Cash@Risk'!BK$31,'[77]Feuille de Calcul'!$L$34:$AU$34,0)))*$D73*$G$23</f>
        <v>2</v>
      </c>
      <c r="BL73" s="1577">
        <f>IF(ISNA(INDEX('[77]Feuille de Calcul'!$L$40:$AU$40,MATCH('Cash@Risk'!BL$31,'[77]Feuille de Calcul'!$L$34:$AU$34,0))),0,INDEX('[77]Feuille de Calcul'!$L$40:$AU$40,MATCH('Cash@Risk'!BL$31,'[77]Feuille de Calcul'!$L$34:$AU$34,0)))*$D73*$G$23</f>
        <v>0</v>
      </c>
      <c r="BM73" s="1577">
        <f>IF(ISNA(INDEX('[77]Feuille de Calcul'!$L$40:$AU$40,MATCH('Cash@Risk'!BM$31,'[77]Feuille de Calcul'!$L$34:$AU$34,0))),0,INDEX('[77]Feuille de Calcul'!$L$40:$AU$40,MATCH('Cash@Risk'!BM$31,'[77]Feuille de Calcul'!$L$34:$AU$34,0)))*$D73*$G$23</f>
        <v>0</v>
      </c>
      <c r="BN73" s="1577">
        <f>IF(ISNA(INDEX('[77]Feuille de Calcul'!$L$40:$AU$40,MATCH('Cash@Risk'!BN$31,'[77]Feuille de Calcul'!$L$34:$AU$34,0))),0,INDEX('[77]Feuille de Calcul'!$L$40:$AU$40,MATCH('Cash@Risk'!BN$31,'[77]Feuille de Calcul'!$L$34:$AU$34,0)))*$D73*$G$23</f>
        <v>0</v>
      </c>
      <c r="BO73" s="1577">
        <f>IF(ISNA(INDEX('[77]Feuille de Calcul'!$L$40:$AU$40,MATCH('Cash@Risk'!BO$31,'[77]Feuille de Calcul'!$L$34:$AU$34,0))),0,INDEX('[77]Feuille de Calcul'!$L$40:$AU$40,MATCH('Cash@Risk'!BO$31,'[77]Feuille de Calcul'!$L$34:$AU$34,0)))*$D73*$G$23</f>
        <v>0</v>
      </c>
      <c r="BP73" s="1577">
        <f>IF(ISNA(INDEX('[77]Feuille de Calcul'!$L$40:$AU$40,MATCH('Cash@Risk'!BP$31,'[77]Feuille de Calcul'!$L$34:$AU$34,0))),0,INDEX('[77]Feuille de Calcul'!$L$40:$AU$40,MATCH('Cash@Risk'!BP$31,'[77]Feuille de Calcul'!$L$34:$AU$34,0)))*$D73*$G$23</f>
        <v>0</v>
      </c>
      <c r="BQ73" s="1577">
        <f>IF(ISNA(INDEX('[77]Feuille de Calcul'!$L$40:$AU$40,MATCH('Cash@Risk'!BQ$31,'[77]Feuille de Calcul'!$L$34:$AU$34,0))),0,INDEX('[77]Feuille de Calcul'!$L$40:$AU$40,MATCH('Cash@Risk'!BQ$31,'[77]Feuille de Calcul'!$L$34:$AU$34,0)))*$D73*$G$23</f>
        <v>0</v>
      </c>
      <c r="BR73" s="1577">
        <f>IF(ISNA(INDEX('[77]Feuille de Calcul'!$L$40:$AU$40,MATCH('Cash@Risk'!BR$31,'[77]Feuille de Calcul'!$L$34:$AU$34,0))),0,INDEX('[77]Feuille de Calcul'!$L$40:$AU$40,MATCH('Cash@Risk'!BR$31,'[77]Feuille de Calcul'!$L$34:$AU$34,0)))*$D73*$G$23</f>
        <v>0</v>
      </c>
      <c r="BS73" s="1577">
        <f>IF(ISNA(INDEX('[77]Feuille de Calcul'!$L$40:$AU$40,MATCH('Cash@Risk'!BS$31,'[77]Feuille de Calcul'!$L$34:$AU$34,0))),0,INDEX('[77]Feuille de Calcul'!$L$40:$AU$40,MATCH('Cash@Risk'!BS$31,'[77]Feuille de Calcul'!$L$34:$AU$34,0)))*$D73*$G$23</f>
        <v>0</v>
      </c>
      <c r="BT73" s="1577">
        <f>IF(ISNA(INDEX('[77]Feuille de Calcul'!$L$40:$AU$40,MATCH('Cash@Risk'!BT$31,'[77]Feuille de Calcul'!$L$34:$AU$34,0))),0,INDEX('[77]Feuille de Calcul'!$L$40:$AU$40,MATCH('Cash@Risk'!BT$31,'[77]Feuille de Calcul'!$L$34:$AU$34,0)))*$D73*$G$23</f>
        <v>0</v>
      </c>
      <c r="BU73" s="1577">
        <f>IF(ISNA(INDEX('[77]Feuille de Calcul'!$L$40:$AU$40,MATCH('Cash@Risk'!BU$31,'[77]Feuille de Calcul'!$L$34:$AU$34,0))),0,INDEX('[77]Feuille de Calcul'!$L$40:$AU$40,MATCH('Cash@Risk'!BU$31,'[77]Feuille de Calcul'!$L$34:$AU$34,0)))*$D73*$G$23</f>
        <v>0</v>
      </c>
      <c r="BV73" s="1577">
        <f>IF(ISNA(INDEX('[77]Feuille de Calcul'!$L$40:$AU$40,MATCH('Cash@Risk'!BV$31,'[77]Feuille de Calcul'!$L$34:$AU$34,0))),0,INDEX('[77]Feuille de Calcul'!$L$40:$AU$40,MATCH('Cash@Risk'!BV$31,'[77]Feuille de Calcul'!$L$34:$AU$34,0)))*$D73*$G$23</f>
        <v>0</v>
      </c>
      <c r="BW73" s="1577">
        <f>IF(ISNA(INDEX('[77]Feuille de Calcul'!$L$40:$AU$40,MATCH('Cash@Risk'!BW$31,'[77]Feuille de Calcul'!$L$34:$AU$34,0))),0,INDEX('[77]Feuille de Calcul'!$L$40:$AU$40,MATCH('Cash@Risk'!BW$31,'[77]Feuille de Calcul'!$L$34:$AU$34,0)))*$D73*$G$23</f>
        <v>0</v>
      </c>
      <c r="BX73" s="1577">
        <f>IF(ISNA(INDEX('[77]Feuille de Calcul'!$L$40:$AU$40,MATCH('Cash@Risk'!BX$31,'[77]Feuille de Calcul'!$L$34:$AU$34,0))),0,INDEX('[77]Feuille de Calcul'!$L$40:$AU$40,MATCH('Cash@Risk'!BX$31,'[77]Feuille de Calcul'!$L$34:$AU$34,0)))*$D73*$G$23</f>
        <v>0</v>
      </c>
      <c r="BY73" s="1577">
        <f>IF(ISNA(INDEX('[77]Feuille de Calcul'!$L$40:$AU$40,MATCH('Cash@Risk'!BY$31,'[77]Feuille de Calcul'!$L$34:$AU$34,0))),0,INDEX('[77]Feuille de Calcul'!$L$40:$AU$40,MATCH('Cash@Risk'!BY$31,'[77]Feuille de Calcul'!$L$34:$AU$34,0)))*$D73*$G$23</f>
        <v>0</v>
      </c>
      <c r="BZ73" s="1577">
        <f>IF(ISNA(INDEX('[77]Feuille de Calcul'!$L$40:$AU$40,MATCH('Cash@Risk'!BZ$31,'[77]Feuille de Calcul'!$L$34:$AU$34,0))),0,INDEX('[77]Feuille de Calcul'!$L$40:$AU$40,MATCH('Cash@Risk'!BZ$31,'[77]Feuille de Calcul'!$L$34:$AU$34,0)))*$D73*$G$23</f>
        <v>0</v>
      </c>
      <c r="CA73" s="1577">
        <f>IF(ISNA(INDEX('[77]Feuille de Calcul'!$L$40:$AU$40,MATCH('Cash@Risk'!CA$31,'[77]Feuille de Calcul'!$L$34:$AU$34,0))),0,INDEX('[77]Feuille de Calcul'!$L$40:$AU$40,MATCH('Cash@Risk'!CA$31,'[77]Feuille de Calcul'!$L$34:$AU$34,0)))*$D73*$G$23</f>
        <v>0</v>
      </c>
      <c r="CB73" s="1577">
        <f>IF(ISNA(INDEX('[77]Feuille de Calcul'!$L$40:$AU$40,MATCH('Cash@Risk'!CB$31,'[77]Feuille de Calcul'!$L$34:$AU$34,0))),0,INDEX('[77]Feuille de Calcul'!$L$40:$AU$40,MATCH('Cash@Risk'!CB$31,'[77]Feuille de Calcul'!$L$34:$AU$34,0)))*$D73*$G$23</f>
        <v>0</v>
      </c>
      <c r="CC73" s="1577">
        <f>IF(ISNA(INDEX('[77]Feuille de Calcul'!$L$40:$AU$40,MATCH('Cash@Risk'!CC$31,'[77]Feuille de Calcul'!$L$34:$AU$34,0))),0,INDEX('[77]Feuille de Calcul'!$L$40:$AU$40,MATCH('Cash@Risk'!CC$31,'[77]Feuille de Calcul'!$L$34:$AU$34,0)))*$D73*$G$23</f>
        <v>0</v>
      </c>
      <c r="CD73" s="1577">
        <f>IF(ISNA(INDEX('[77]Feuille de Calcul'!$L$40:$AU$40,MATCH('Cash@Risk'!CD$31,'[77]Feuille de Calcul'!$L$34:$AU$34,0))),0,INDEX('[77]Feuille de Calcul'!$L$40:$AU$40,MATCH('Cash@Risk'!CD$31,'[77]Feuille de Calcul'!$L$34:$AU$34,0)))*$D73*$G$23</f>
        <v>0</v>
      </c>
      <c r="CE73" s="1577">
        <f>IF(ISNA(INDEX('[77]Feuille de Calcul'!$L$40:$AU$40,MATCH('Cash@Risk'!CE$31,'[77]Feuille de Calcul'!$L$34:$AU$34,0))),0,INDEX('[77]Feuille de Calcul'!$L$40:$AU$40,MATCH('Cash@Risk'!CE$31,'[77]Feuille de Calcul'!$L$34:$AU$34,0)))*$D73*$G$23</f>
        <v>0</v>
      </c>
      <c r="CF73" s="1577">
        <f>IF(ISNA(INDEX('[77]Feuille de Calcul'!$L$40:$AU$40,MATCH('Cash@Risk'!CF$31,'[77]Feuille de Calcul'!$L$34:$AU$34,0))),0,INDEX('[77]Feuille de Calcul'!$L$40:$AU$40,MATCH('Cash@Risk'!CF$31,'[77]Feuille de Calcul'!$L$34:$AU$34,0)))*$D73*$G$23</f>
        <v>0</v>
      </c>
      <c r="CG73" s="1577">
        <f>IF(ISNA(INDEX('[77]Feuille de Calcul'!$L$40:$AU$40,MATCH('Cash@Risk'!CG$31,'[77]Feuille de Calcul'!$L$34:$AU$34,0))),0,INDEX('[77]Feuille de Calcul'!$L$40:$AU$40,MATCH('Cash@Risk'!CG$31,'[77]Feuille de Calcul'!$L$34:$AU$34,0)))*$D73*$G$23</f>
        <v>0</v>
      </c>
      <c r="CH73" s="1577">
        <f>IF(ISNA(INDEX('[77]Feuille de Calcul'!$L$40:$AU$40,MATCH('Cash@Risk'!CH$31,'[77]Feuille de Calcul'!$L$34:$AU$34,0))),0,INDEX('[77]Feuille de Calcul'!$L$40:$AU$40,MATCH('Cash@Risk'!CH$31,'[77]Feuille de Calcul'!$L$34:$AU$34,0)))*$D73*$G$23</f>
        <v>0</v>
      </c>
      <c r="CI73" s="1577">
        <f>IF(ISNA(INDEX('[77]Feuille de Calcul'!$L$40:$AU$40,MATCH('Cash@Risk'!CI$31,'[77]Feuille de Calcul'!$L$34:$AU$34,0))),0,INDEX('[77]Feuille de Calcul'!$L$40:$AU$40,MATCH('Cash@Risk'!CI$31,'[77]Feuille de Calcul'!$L$34:$AU$34,0)))*$D73*$G$23</f>
        <v>0</v>
      </c>
      <c r="CJ73" s="1577">
        <f>IF(ISNA(INDEX('[77]Feuille de Calcul'!$L$40:$AU$40,MATCH('Cash@Risk'!CJ$31,'[77]Feuille de Calcul'!$L$34:$AU$34,0))),0,INDEX('[77]Feuille de Calcul'!$L$40:$AU$40,MATCH('Cash@Risk'!CJ$31,'[77]Feuille de Calcul'!$L$34:$AU$34,0)))*$D73*$G$23</f>
        <v>0</v>
      </c>
      <c r="CK73" s="1577">
        <f>IF(ISNA(INDEX('[77]Feuille de Calcul'!$L$40:$AU$40,MATCH('Cash@Risk'!CK$31,'[77]Feuille de Calcul'!$L$34:$AU$34,0))),0,INDEX('[77]Feuille de Calcul'!$L$40:$AU$40,MATCH('Cash@Risk'!CK$31,'[77]Feuille de Calcul'!$L$34:$AU$34,0)))*$D73*$G$23</f>
        <v>0</v>
      </c>
      <c r="CL73" s="1577">
        <f>IF(ISNA(INDEX('[77]Feuille de Calcul'!$L$40:$AU$40,MATCH('Cash@Risk'!CL$31,'[77]Feuille de Calcul'!$L$34:$AU$34,0))),0,INDEX('[77]Feuille de Calcul'!$L$40:$AU$40,MATCH('Cash@Risk'!CL$31,'[77]Feuille de Calcul'!$L$34:$AU$34,0)))*$D73*$G$23</f>
        <v>0</v>
      </c>
      <c r="CM73" s="1577">
        <f>IF(ISNA(INDEX('[77]Feuille de Calcul'!$L$40:$AU$40,MATCH('Cash@Risk'!CM$31,'[77]Feuille de Calcul'!$L$34:$AU$34,0))),0,INDEX('[77]Feuille de Calcul'!$L$40:$AU$40,MATCH('Cash@Risk'!CM$31,'[77]Feuille de Calcul'!$L$34:$AU$34,0)))*$D73*$G$23</f>
        <v>0</v>
      </c>
      <c r="CN73" s="1577">
        <f>IF(ISNA(INDEX('[77]Feuille de Calcul'!$L$40:$AU$40,MATCH('Cash@Risk'!CN$31,'[77]Feuille de Calcul'!$L$34:$AU$34,0))),0,INDEX('[77]Feuille de Calcul'!$L$40:$AU$40,MATCH('Cash@Risk'!CN$31,'[77]Feuille de Calcul'!$L$34:$AU$34,0)))*$D73*$G$23</f>
        <v>0</v>
      </c>
      <c r="CO73" s="1577">
        <f>IF(ISNA(INDEX('[77]Feuille de Calcul'!$L$40:$AU$40,MATCH('Cash@Risk'!CO$31,'[77]Feuille de Calcul'!$L$34:$AU$34,0))),0,INDEX('[77]Feuille de Calcul'!$L$40:$AU$40,MATCH('Cash@Risk'!CO$31,'[77]Feuille de Calcul'!$L$34:$AU$34,0)))*$D73*$G$23</f>
        <v>0</v>
      </c>
      <c r="CP73" s="1577">
        <f>IF(ISNA(INDEX('[77]Feuille de Calcul'!$L$40:$AU$40,MATCH('Cash@Risk'!CP$31,'[77]Feuille de Calcul'!$L$34:$AU$34,0))),0,INDEX('[77]Feuille de Calcul'!$L$40:$AU$40,MATCH('Cash@Risk'!CP$31,'[77]Feuille de Calcul'!$L$34:$AU$34,0)))*$D73*$G$23</f>
        <v>0</v>
      </c>
      <c r="CQ73" s="1577">
        <f>IF(ISNA(INDEX('[77]Feuille de Calcul'!$L$40:$AU$40,MATCH('Cash@Risk'!CQ$31,'[77]Feuille de Calcul'!$L$34:$AU$34,0))),0,INDEX('[77]Feuille de Calcul'!$L$40:$AU$40,MATCH('Cash@Risk'!CQ$31,'[77]Feuille de Calcul'!$L$34:$AU$34,0)))*$D73*$G$23</f>
        <v>0</v>
      </c>
      <c r="CR73" s="1577">
        <f>IF(ISNA(INDEX('[77]Feuille de Calcul'!$L$40:$AU$40,MATCH('Cash@Risk'!CR$31,'[77]Feuille de Calcul'!$L$34:$AU$34,0))),0,INDEX('[77]Feuille de Calcul'!$L$40:$AU$40,MATCH('Cash@Risk'!CR$31,'[77]Feuille de Calcul'!$L$34:$AU$34,0)))*$D73*$G$23</f>
        <v>0</v>
      </c>
      <c r="CS73" s="1577">
        <f>IF(ISNA(INDEX('[77]Feuille de Calcul'!$L$40:$AU$40,MATCH('Cash@Risk'!CS$31,'[77]Feuille de Calcul'!$L$34:$AU$34,0))),0,INDEX('[77]Feuille de Calcul'!$L$40:$AU$40,MATCH('Cash@Risk'!CS$31,'[77]Feuille de Calcul'!$L$34:$AU$34,0)))*$D73*$G$23</f>
        <v>0</v>
      </c>
      <c r="CT73" s="1577">
        <f>IF(ISNA(INDEX('[77]Feuille de Calcul'!$L$40:$AU$40,MATCH('Cash@Risk'!CT$31,'[77]Feuille de Calcul'!$L$34:$AU$34,0))),0,INDEX('[77]Feuille de Calcul'!$L$40:$AU$40,MATCH('Cash@Risk'!CT$31,'[77]Feuille de Calcul'!$L$34:$AU$34,0)))*$D73*$G$23</f>
        <v>0</v>
      </c>
      <c r="CU73" s="1577">
        <f>IF(ISNA(INDEX('[77]Feuille de Calcul'!$L$40:$AU$40,MATCH('Cash@Risk'!CU$31,'[77]Feuille de Calcul'!$L$34:$AU$34,0))),0,INDEX('[77]Feuille de Calcul'!$L$40:$AU$40,MATCH('Cash@Risk'!CU$31,'[77]Feuille de Calcul'!$L$34:$AU$34,0)))*$D73*$G$23</f>
        <v>0</v>
      </c>
      <c r="CV73" s="1577">
        <f>IF(ISNA(INDEX('[77]Feuille de Calcul'!$L$40:$AU$40,MATCH('Cash@Risk'!CV$31,'[77]Feuille de Calcul'!$L$34:$AU$34,0))),0,INDEX('[77]Feuille de Calcul'!$L$40:$AU$40,MATCH('Cash@Risk'!CV$31,'[77]Feuille de Calcul'!$L$34:$AU$34,0)))*$D73*$G$23</f>
        <v>0</v>
      </c>
      <c r="CW73" s="1577">
        <f>IF(ISNA(INDEX('[77]Feuille de Calcul'!$L$40:$AU$40,MATCH('Cash@Risk'!CW$31,'[77]Feuille de Calcul'!$L$34:$AU$34,0))),0,INDEX('[77]Feuille de Calcul'!$L$40:$AU$40,MATCH('Cash@Risk'!CW$31,'[77]Feuille de Calcul'!$L$34:$AU$34,0)))*$D73*$G$23</f>
        <v>0</v>
      </c>
      <c r="CX73" s="1577">
        <f>IF(ISNA(INDEX('[77]Feuille de Calcul'!$L$40:$AU$40,MATCH('Cash@Risk'!CX$31,'[77]Feuille de Calcul'!$L$34:$AU$34,0))),0,INDEX('[77]Feuille de Calcul'!$L$40:$AU$40,MATCH('Cash@Risk'!CX$31,'[77]Feuille de Calcul'!$L$34:$AU$34,0)))*$D73*$G$23</f>
        <v>0</v>
      </c>
      <c r="CY73" s="1577">
        <f>IF(ISNA(INDEX('[77]Feuille de Calcul'!$L$40:$AU$40,MATCH('Cash@Risk'!CY$31,'[77]Feuille de Calcul'!$L$34:$AU$34,0))),0,INDEX('[77]Feuille de Calcul'!$L$40:$AU$40,MATCH('Cash@Risk'!CY$31,'[77]Feuille de Calcul'!$L$34:$AU$34,0)))*$D73*$G$23</f>
        <v>0</v>
      </c>
      <c r="CZ73" s="1577">
        <f>IF(ISNA(INDEX('[77]Feuille de Calcul'!$L$40:$AU$40,MATCH('Cash@Risk'!CZ$31,'[77]Feuille de Calcul'!$L$34:$AU$34,0))),0,INDEX('[77]Feuille de Calcul'!$L$40:$AU$40,MATCH('Cash@Risk'!CZ$31,'[77]Feuille de Calcul'!$L$34:$AU$34,0)))*$D73*$G$23</f>
        <v>0</v>
      </c>
      <c r="DA73" s="1577">
        <f>IF(ISNA(INDEX('[77]Feuille de Calcul'!$L$40:$AU$40,MATCH('Cash@Risk'!DA$31,'[77]Feuille de Calcul'!$L$34:$AU$34,0))),0,INDEX('[77]Feuille de Calcul'!$L$40:$AU$40,MATCH('Cash@Risk'!DA$31,'[77]Feuille de Calcul'!$L$34:$AU$34,0)))*$D73*$G$23</f>
        <v>0</v>
      </c>
      <c r="DB73" s="1577">
        <f>IF(ISNA(INDEX('[77]Feuille de Calcul'!$L$40:$AU$40,MATCH('Cash@Risk'!DB$31,'[77]Feuille de Calcul'!$L$34:$AU$34,0))),0,INDEX('[77]Feuille de Calcul'!$L$40:$AU$40,MATCH('Cash@Risk'!DB$31,'[77]Feuille de Calcul'!$L$34:$AU$34,0)))*$D73*$G$23</f>
        <v>0</v>
      </c>
      <c r="DC73" s="1577">
        <f>IF(ISNA(INDEX('[77]Feuille de Calcul'!$L$40:$AU$40,MATCH('Cash@Risk'!DC$31,'[77]Feuille de Calcul'!$L$34:$AU$34,0))),0,INDEX('[77]Feuille de Calcul'!$L$40:$AU$40,MATCH('Cash@Risk'!DC$31,'[77]Feuille de Calcul'!$L$34:$AU$34,0)))*$D73*$G$23</f>
        <v>0</v>
      </c>
      <c r="DD73" s="1577">
        <f>IF(ISNA(INDEX('[77]Feuille de Calcul'!$L$40:$AU$40,MATCH('Cash@Risk'!DD$31,'[77]Feuille de Calcul'!$L$34:$AU$34,0))),0,INDEX('[77]Feuille de Calcul'!$L$40:$AU$40,MATCH('Cash@Risk'!DD$31,'[77]Feuille de Calcul'!$L$34:$AU$34,0)))*$D73*$G$23</f>
        <v>0</v>
      </c>
      <c r="DE73" s="1577">
        <f>IF(ISNA(INDEX('[77]Feuille de Calcul'!$L$40:$AU$40,MATCH('Cash@Risk'!DE$31,'[77]Feuille de Calcul'!$L$34:$AU$34,0))),0,INDEX('[77]Feuille de Calcul'!$L$40:$AU$40,MATCH('Cash@Risk'!DE$31,'[77]Feuille de Calcul'!$L$34:$AU$34,0)))*$D73*$G$23</f>
        <v>0</v>
      </c>
      <c r="DF73" s="1577">
        <f>IF(ISNA(INDEX('[77]Feuille de Calcul'!$L$40:$AU$40,MATCH('Cash@Risk'!DF$31,'[77]Feuille de Calcul'!$L$34:$AU$34,0))),0,INDEX('[77]Feuille de Calcul'!$L$40:$AU$40,MATCH('Cash@Risk'!DF$31,'[77]Feuille de Calcul'!$L$34:$AU$34,0)))*$D73*$G$23</f>
        <v>0</v>
      </c>
      <c r="DG73" s="1577">
        <f>IF(ISNA(INDEX('[77]Feuille de Calcul'!$L$40:$AU$40,MATCH('Cash@Risk'!DG$31,'[77]Feuille de Calcul'!$L$34:$AU$34,0))),0,INDEX('[77]Feuille de Calcul'!$L$40:$AU$40,MATCH('Cash@Risk'!DG$31,'[77]Feuille de Calcul'!$L$34:$AU$34,0)))*$D73*$G$23</f>
        <v>0</v>
      </c>
      <c r="DH73" s="1577">
        <f>IF(ISNA(INDEX('[77]Feuille de Calcul'!$L$40:$AU$40,MATCH('Cash@Risk'!DH$31,'[77]Feuille de Calcul'!$L$34:$AU$34,0))),0,INDEX('[77]Feuille de Calcul'!$L$40:$AU$40,MATCH('Cash@Risk'!DH$31,'[77]Feuille de Calcul'!$L$34:$AU$34,0)))*$D73*$G$23</f>
        <v>0</v>
      </c>
      <c r="DI73" s="1577">
        <f>IF(ISNA(INDEX('[77]Feuille de Calcul'!$L$40:$AU$40,MATCH('Cash@Risk'!DI$31,'[77]Feuille de Calcul'!$L$34:$AU$34,0))),0,INDEX('[77]Feuille de Calcul'!$L$40:$AU$40,MATCH('Cash@Risk'!DI$31,'[77]Feuille de Calcul'!$L$34:$AU$34,0)))*$D73*$G$23</f>
        <v>0</v>
      </c>
      <c r="DJ73" s="1577">
        <f>IF(ISNA(INDEX('[77]Feuille de Calcul'!$L$40:$AU$40,MATCH('Cash@Risk'!DJ$31,'[77]Feuille de Calcul'!$L$34:$AU$34,0))),0,INDEX('[77]Feuille de Calcul'!$L$40:$AU$40,MATCH('Cash@Risk'!DJ$31,'[77]Feuille de Calcul'!$L$34:$AU$34,0)))*$D73*$G$23</f>
        <v>0</v>
      </c>
      <c r="DK73" s="1577">
        <f>IF(ISNA(INDEX('[77]Feuille de Calcul'!$L$40:$AU$40,MATCH('Cash@Risk'!DK$31,'[77]Feuille de Calcul'!$L$34:$AU$34,0))),0,INDEX('[77]Feuille de Calcul'!$L$40:$AU$40,MATCH('Cash@Risk'!DK$31,'[77]Feuille de Calcul'!$L$34:$AU$34,0)))*$D73*$G$23</f>
        <v>0</v>
      </c>
      <c r="DL73" s="1577">
        <f>IF(ISNA(INDEX('[77]Feuille de Calcul'!$L$40:$AU$40,MATCH('Cash@Risk'!DL$31,'[77]Feuille de Calcul'!$L$34:$AU$34,0))),0,INDEX('[77]Feuille de Calcul'!$L$40:$AU$40,MATCH('Cash@Risk'!DL$31,'[77]Feuille de Calcul'!$L$34:$AU$34,0)))*$D73*$G$23</f>
        <v>0</v>
      </c>
      <c r="DM73" s="1577">
        <f>IF(ISNA(INDEX('[77]Feuille de Calcul'!$L$40:$AU$40,MATCH('Cash@Risk'!DM$31,'[77]Feuille de Calcul'!$L$34:$AU$34,0))),0,INDEX('[77]Feuille de Calcul'!$L$40:$AU$40,MATCH('Cash@Risk'!DM$31,'[77]Feuille de Calcul'!$L$34:$AU$34,0)))*$D73*$G$23</f>
        <v>0</v>
      </c>
      <c r="DN73" s="1535"/>
      <c r="DO73" s="1535"/>
      <c r="DP73" s="1535"/>
      <c r="DQ73" s="1535"/>
      <c r="DR73" s="1535"/>
      <c r="DS73" s="1535"/>
      <c r="DT73" s="1535"/>
      <c r="DU73" s="1535"/>
      <c r="DV73" s="1535"/>
      <c r="DW73" s="1535"/>
      <c r="DX73" s="1535"/>
      <c r="DY73" s="1535"/>
      <c r="DZ73" s="1535"/>
      <c r="EA73" s="1535"/>
      <c r="EB73" s="1535"/>
      <c r="EC73" s="1535"/>
      <c r="ED73" s="1535"/>
      <c r="EE73" s="1535"/>
      <c r="EF73" s="1535"/>
      <c r="EG73" s="1535"/>
      <c r="EH73" s="1535"/>
      <c r="EI73" s="1535"/>
      <c r="EJ73" s="1535"/>
      <c r="EK73" s="1535"/>
      <c r="EL73" s="1535"/>
      <c r="EM73" s="1535"/>
      <c r="EN73" s="1535"/>
      <c r="EO73" s="1535"/>
      <c r="EP73" s="1535"/>
      <c r="EQ73" s="1535"/>
      <c r="ER73" s="1535"/>
      <c r="ES73" s="1535"/>
      <c r="ET73" s="1535"/>
      <c r="EU73" s="1535"/>
      <c r="EV73" s="1535"/>
      <c r="EW73" s="1535"/>
      <c r="EX73" s="1535"/>
      <c r="EY73" s="1535"/>
      <c r="EZ73" s="1535"/>
      <c r="FA73" s="1535"/>
      <c r="FB73" s="1535"/>
      <c r="FC73" s="1535"/>
      <c r="FD73" s="1535"/>
      <c r="FE73" s="1535"/>
      <c r="FF73" s="1535"/>
      <c r="FG73" s="1535"/>
      <c r="FH73" s="1535"/>
      <c r="FI73" s="1535"/>
      <c r="FJ73" s="1535"/>
      <c r="FK73" s="1535"/>
      <c r="FL73" s="1535"/>
      <c r="FM73" s="1535"/>
      <c r="FN73" s="1535"/>
      <c r="FO73" s="1535"/>
      <c r="FP73" s="1535"/>
      <c r="FQ73" s="1535"/>
      <c r="FR73" s="1535"/>
      <c r="FS73" s="1535"/>
      <c r="FT73" s="1535"/>
      <c r="FU73" s="1535"/>
      <c r="FV73" s="1535"/>
      <c r="FW73" s="1535"/>
      <c r="FX73" s="1535"/>
      <c r="FY73" s="1535"/>
      <c r="FZ73" s="1535"/>
      <c r="GA73" s="1535"/>
      <c r="GB73" s="1535"/>
      <c r="GC73" s="1535"/>
      <c r="GD73" s="1535"/>
      <c r="GE73" s="1535"/>
      <c r="GF73" s="1535"/>
      <c r="GG73" s="1535"/>
      <c r="GH73" s="1535"/>
      <c r="GI73" s="1535"/>
      <c r="GJ73" s="1535"/>
      <c r="GK73" s="1535"/>
      <c r="GL73" s="1535"/>
      <c r="GM73" s="1535"/>
      <c r="GN73" s="1535"/>
      <c r="GO73" s="1535"/>
      <c r="GP73" s="1535"/>
      <c r="GQ73" s="1535"/>
      <c r="GR73" s="1535"/>
      <c r="GS73" s="1535"/>
    </row>
    <row r="74" spans="1:201" outlineLevel="2">
      <c r="A74" s="1580" t="s">
        <v>1370</v>
      </c>
      <c r="B74" s="1567"/>
      <c r="C74" s="1580" t="s">
        <v>985</v>
      </c>
      <c r="D74" s="1538">
        <f>8*16.8</f>
        <v>134.4</v>
      </c>
      <c r="E74" s="1560">
        <v>0</v>
      </c>
      <c r="F74" s="1504" t="s">
        <v>1308</v>
      </c>
      <c r="G74" s="1504" t="s">
        <v>1309</v>
      </c>
      <c r="H74" s="1566" t="s">
        <v>1371</v>
      </c>
      <c r="I74" s="1536">
        <f>SUM(J74:GS74)</f>
        <v>0</v>
      </c>
      <c r="J74" s="1535"/>
      <c r="K74" s="1535"/>
      <c r="L74" s="1535"/>
      <c r="M74" s="1535"/>
      <c r="N74" s="1535"/>
      <c r="O74" s="1535"/>
      <c r="P74" s="1535"/>
      <c r="Q74" s="1535"/>
      <c r="R74" s="1535"/>
      <c r="S74" s="1535"/>
      <c r="T74" s="1535"/>
      <c r="U74" s="1535"/>
      <c r="V74" s="1535"/>
      <c r="W74" s="1535"/>
      <c r="X74" s="1535"/>
      <c r="Y74" s="1535"/>
      <c r="Z74" s="1535"/>
      <c r="AA74" s="1535"/>
      <c r="AB74" s="1535"/>
      <c r="AC74" s="1535"/>
      <c r="AD74" s="1535"/>
      <c r="AE74" s="1535"/>
      <c r="AF74" s="1535"/>
      <c r="AG74" s="1535"/>
      <c r="AH74" s="1535"/>
      <c r="AI74" s="1535"/>
      <c r="AJ74" s="1535"/>
      <c r="AK74" s="1535"/>
      <c r="AL74" s="1535"/>
      <c r="AM74" s="1535"/>
      <c r="AN74" s="1535"/>
      <c r="AO74" s="1535"/>
      <c r="AP74" s="1535"/>
      <c r="AQ74" s="1535"/>
      <c r="AR74" s="1535"/>
      <c r="AS74" s="1535"/>
      <c r="AT74" s="1535"/>
      <c r="AU74" s="1535"/>
      <c r="AV74" s="1535"/>
      <c r="AW74" s="1535"/>
      <c r="AX74" s="1535"/>
      <c r="AY74" s="1535"/>
      <c r="AZ74" s="1535"/>
      <c r="BA74" s="1535"/>
      <c r="BB74" s="1535"/>
      <c r="BC74" s="1535"/>
      <c r="BD74" s="1535"/>
      <c r="BE74" s="1535"/>
      <c r="BF74" s="1535"/>
      <c r="BG74" s="1535"/>
      <c r="BH74" s="1535"/>
      <c r="BI74" s="1535"/>
      <c r="BJ74" s="1535"/>
      <c r="BK74" s="1535"/>
      <c r="BL74" s="1535"/>
      <c r="BM74" s="1535"/>
      <c r="BN74" s="1535"/>
      <c r="BO74" s="1535"/>
      <c r="BP74" s="1535"/>
      <c r="BQ74" s="1535"/>
      <c r="BR74" s="1535"/>
      <c r="BS74" s="1535"/>
      <c r="BT74" s="1535"/>
      <c r="BU74" s="1535"/>
      <c r="BV74" s="1535"/>
      <c r="BW74" s="1535"/>
      <c r="BX74" s="1535"/>
      <c r="BY74" s="1535"/>
      <c r="BZ74" s="1535"/>
      <c r="CA74" s="1535"/>
      <c r="CB74" s="1535"/>
      <c r="CC74" s="1535"/>
      <c r="CD74" s="1535"/>
      <c r="CE74" s="1535"/>
      <c r="CF74" s="1535"/>
      <c r="CG74" s="1535"/>
      <c r="CH74" s="1535"/>
      <c r="CI74" s="1535"/>
      <c r="CJ74" s="1535"/>
      <c r="CK74" s="1535"/>
      <c r="CL74" s="1535"/>
      <c r="CM74" s="1535"/>
      <c r="CN74" s="1535"/>
      <c r="CO74" s="1535"/>
      <c r="CP74" s="1535"/>
      <c r="CQ74" s="1535"/>
      <c r="CR74" s="1535"/>
      <c r="CS74" s="1535"/>
      <c r="CT74" s="1535"/>
      <c r="CU74" s="1535"/>
      <c r="CV74" s="1535"/>
      <c r="CW74" s="1535"/>
      <c r="CX74" s="1535"/>
      <c r="CY74" s="1535"/>
      <c r="CZ74" s="1535"/>
      <c r="DA74" s="1535"/>
      <c r="DB74" s="1535"/>
      <c r="DC74" s="1535"/>
      <c r="DD74" s="1535"/>
      <c r="DE74" s="1535"/>
      <c r="DF74" s="1535"/>
      <c r="DG74" s="1535"/>
      <c r="DH74" s="1535"/>
      <c r="DI74" s="1535"/>
      <c r="DJ74" s="1535"/>
      <c r="DK74" s="1535"/>
      <c r="DL74" s="1535"/>
      <c r="DM74" s="1535"/>
      <c r="DN74" s="1535"/>
      <c r="DO74" s="1535"/>
      <c r="DP74" s="1535"/>
      <c r="DQ74" s="1535"/>
      <c r="DR74" s="1535"/>
      <c r="DS74" s="1535"/>
      <c r="DT74" s="1535"/>
      <c r="DU74" s="1535"/>
      <c r="DV74" s="1535"/>
      <c r="DW74" s="1535"/>
      <c r="DX74" s="1535"/>
      <c r="DY74" s="1535"/>
      <c r="DZ74" s="1535"/>
      <c r="EA74" s="1535"/>
      <c r="EB74" s="1535"/>
      <c r="EC74" s="1535"/>
      <c r="ED74" s="1535"/>
      <c r="EE74" s="1535"/>
      <c r="EF74" s="1535"/>
      <c r="EG74" s="1535"/>
      <c r="EH74" s="1535"/>
      <c r="EI74" s="1535"/>
      <c r="EJ74" s="1535"/>
      <c r="EK74" s="1535"/>
      <c r="EL74" s="1535"/>
      <c r="EM74" s="1535"/>
      <c r="EN74" s="1535"/>
      <c r="EO74" s="1535"/>
      <c r="EP74" s="1535"/>
      <c r="EQ74" s="1535"/>
      <c r="ER74" s="1535"/>
      <c r="ES74" s="1535"/>
      <c r="ET74" s="1535"/>
      <c r="EU74" s="1535"/>
      <c r="EV74" s="1535"/>
      <c r="EW74" s="1535"/>
      <c r="EX74" s="1535"/>
      <c r="EY74" s="1535"/>
      <c r="EZ74" s="1535"/>
      <c r="FA74" s="1535"/>
      <c r="FB74" s="1535"/>
      <c r="FC74" s="1535"/>
      <c r="FD74" s="1535"/>
      <c r="FE74" s="1535"/>
      <c r="FF74" s="1535"/>
      <c r="FG74" s="1535"/>
      <c r="FH74" s="1535"/>
      <c r="FI74" s="1535"/>
      <c r="FJ74" s="1535"/>
      <c r="FK74" s="1535"/>
      <c r="FL74" s="1535"/>
      <c r="FM74" s="1535"/>
      <c r="FN74" s="1535"/>
      <c r="FO74" s="1535"/>
      <c r="FP74" s="1535"/>
      <c r="FQ74" s="1535"/>
      <c r="FR74" s="1535"/>
      <c r="FS74" s="1535"/>
      <c r="FT74" s="1535"/>
      <c r="FU74" s="1535"/>
      <c r="FV74" s="1535"/>
      <c r="FW74" s="1535"/>
      <c r="FX74" s="1535"/>
      <c r="FY74" s="1535"/>
      <c r="FZ74" s="1535"/>
      <c r="GA74" s="1535"/>
      <c r="GB74" s="1535"/>
      <c r="GC74" s="1535"/>
      <c r="GD74" s="1535"/>
      <c r="GE74" s="1535"/>
      <c r="GF74" s="1535"/>
      <c r="GG74" s="1535"/>
      <c r="GH74" s="1535"/>
      <c r="GI74" s="1535"/>
      <c r="GJ74" s="1535"/>
      <c r="GK74" s="1535"/>
      <c r="GL74" s="1535"/>
      <c r="GM74" s="1535"/>
      <c r="GN74" s="1535"/>
      <c r="GO74" s="1535"/>
      <c r="GP74" s="1535"/>
      <c r="GQ74" s="1535"/>
      <c r="GR74" s="1535"/>
      <c r="GS74" s="1535"/>
    </row>
    <row r="75" spans="1:201" outlineLevel="2">
      <c r="A75" s="1580" t="s">
        <v>1372</v>
      </c>
      <c r="B75" s="1567"/>
      <c r="C75" s="1580" t="s">
        <v>1373</v>
      </c>
      <c r="D75" s="1538"/>
      <c r="E75" s="1560">
        <v>0</v>
      </c>
      <c r="F75" s="1504" t="s">
        <v>1308</v>
      </c>
      <c r="G75" s="1504" t="s">
        <v>1309</v>
      </c>
      <c r="H75" s="1566"/>
      <c r="I75" s="1536">
        <f>SUM(J75:GS75)</f>
        <v>0</v>
      </c>
      <c r="J75" s="1535"/>
      <c r="K75" s="1535"/>
      <c r="L75" s="1535"/>
      <c r="M75" s="1535"/>
      <c r="N75" s="1535"/>
      <c r="O75" s="1535"/>
      <c r="P75" s="1535"/>
      <c r="Q75" s="1535"/>
      <c r="R75" s="1535"/>
      <c r="S75" s="1535"/>
      <c r="T75" s="1535"/>
      <c r="U75" s="1535"/>
      <c r="V75" s="1535"/>
      <c r="W75" s="1535"/>
      <c r="X75" s="1535"/>
      <c r="Y75" s="1535"/>
      <c r="Z75" s="1535"/>
      <c r="AA75" s="1535"/>
      <c r="AB75" s="1535"/>
      <c r="AC75" s="1535"/>
      <c r="AD75" s="1535"/>
      <c r="AE75" s="1535"/>
      <c r="AF75" s="1535"/>
      <c r="AG75" s="1535"/>
      <c r="AH75" s="1535"/>
      <c r="AI75" s="1535"/>
      <c r="AJ75" s="1535"/>
      <c r="AK75" s="1535"/>
      <c r="AL75" s="1535"/>
      <c r="AM75" s="1535"/>
      <c r="AN75" s="1535"/>
      <c r="AO75" s="1535"/>
      <c r="AP75" s="1535"/>
      <c r="AQ75" s="1535"/>
      <c r="AR75" s="1535"/>
      <c r="AS75" s="1535"/>
      <c r="AT75" s="1535"/>
      <c r="AU75" s="1535"/>
      <c r="AV75" s="1535"/>
      <c r="AW75" s="1535"/>
      <c r="AX75" s="1535"/>
      <c r="AY75" s="1535"/>
      <c r="AZ75" s="1535"/>
      <c r="BA75" s="1535"/>
      <c r="BB75" s="1535"/>
      <c r="BC75" s="1535"/>
      <c r="BD75" s="1535"/>
      <c r="BE75" s="1535"/>
      <c r="BF75" s="1535"/>
      <c r="BG75" s="1535"/>
      <c r="BH75" s="1535"/>
      <c r="BI75" s="1535"/>
      <c r="BJ75" s="1535"/>
      <c r="BK75" s="1535"/>
      <c r="BL75" s="1535"/>
      <c r="BM75" s="1535"/>
      <c r="BN75" s="1535"/>
      <c r="BO75" s="1535"/>
      <c r="BP75" s="1535"/>
      <c r="BQ75" s="1535"/>
      <c r="BR75" s="1535"/>
      <c r="BS75" s="1535"/>
      <c r="BT75" s="1535"/>
      <c r="BU75" s="1535"/>
      <c r="BV75" s="1535"/>
      <c r="BW75" s="1535"/>
      <c r="BX75" s="1535"/>
      <c r="BY75" s="1535"/>
      <c r="BZ75" s="1535"/>
      <c r="CA75" s="1535"/>
      <c r="CB75" s="1535"/>
      <c r="CC75" s="1535"/>
      <c r="CD75" s="1535"/>
      <c r="CE75" s="1535"/>
      <c r="CF75" s="1535"/>
      <c r="CG75" s="1535"/>
      <c r="CH75" s="1535"/>
      <c r="CI75" s="1535"/>
      <c r="CJ75" s="1535"/>
      <c r="CK75" s="1535"/>
      <c r="CL75" s="1535"/>
      <c r="CM75" s="1535"/>
      <c r="CN75" s="1535"/>
      <c r="CO75" s="1535"/>
      <c r="CP75" s="1535"/>
      <c r="CQ75" s="1535"/>
      <c r="CR75" s="1535"/>
      <c r="CS75" s="1535"/>
      <c r="CT75" s="1535"/>
      <c r="CU75" s="1535"/>
      <c r="CV75" s="1535"/>
      <c r="CW75" s="1535"/>
      <c r="CX75" s="1535"/>
      <c r="CY75" s="1535"/>
      <c r="CZ75" s="1535"/>
      <c r="DA75" s="1535"/>
      <c r="DB75" s="1535"/>
      <c r="DC75" s="1535"/>
      <c r="DD75" s="1535"/>
      <c r="DE75" s="1535"/>
      <c r="DF75" s="1535"/>
      <c r="DG75" s="1535"/>
      <c r="DH75" s="1535"/>
      <c r="DI75" s="1535"/>
      <c r="DJ75" s="1535"/>
      <c r="DK75" s="1535"/>
      <c r="DL75" s="1535"/>
      <c r="DM75" s="1535"/>
      <c r="DN75" s="1535"/>
      <c r="DO75" s="1535"/>
      <c r="DP75" s="1535"/>
      <c r="DQ75" s="1535"/>
      <c r="DR75" s="1535"/>
      <c r="DS75" s="1535"/>
      <c r="DT75" s="1535"/>
      <c r="DU75" s="1535"/>
      <c r="DV75" s="1535"/>
      <c r="DW75" s="1535"/>
      <c r="DX75" s="1535"/>
      <c r="DY75" s="1535"/>
      <c r="DZ75" s="1535"/>
      <c r="EA75" s="1535"/>
      <c r="EB75" s="1535"/>
      <c r="EC75" s="1535"/>
      <c r="ED75" s="1535"/>
      <c r="EE75" s="1535"/>
      <c r="EF75" s="1535"/>
      <c r="EG75" s="1535"/>
      <c r="EH75" s="1535"/>
      <c r="EI75" s="1535"/>
      <c r="EJ75" s="1535"/>
      <c r="EK75" s="1535"/>
      <c r="EL75" s="1535"/>
      <c r="EM75" s="1535"/>
      <c r="EN75" s="1535"/>
      <c r="EO75" s="1535"/>
      <c r="EP75" s="1535"/>
      <c r="EQ75" s="1535"/>
      <c r="ER75" s="1535"/>
      <c r="ES75" s="1535"/>
      <c r="ET75" s="1535"/>
      <c r="EU75" s="1535"/>
      <c r="EV75" s="1535"/>
      <c r="EW75" s="1535"/>
      <c r="EX75" s="1535"/>
      <c r="EY75" s="1535"/>
      <c r="EZ75" s="1535"/>
      <c r="FA75" s="1535"/>
      <c r="FB75" s="1535"/>
      <c r="FC75" s="1535"/>
      <c r="FD75" s="1535"/>
      <c r="FE75" s="1535"/>
      <c r="FF75" s="1535"/>
      <c r="FG75" s="1535"/>
      <c r="FH75" s="1535"/>
      <c r="FI75" s="1535"/>
      <c r="FJ75" s="1535"/>
      <c r="FK75" s="1535"/>
      <c r="FL75" s="1535"/>
      <c r="FM75" s="1535"/>
      <c r="FN75" s="1535"/>
      <c r="FO75" s="1535"/>
      <c r="FP75" s="1535"/>
      <c r="FQ75" s="1535"/>
      <c r="FR75" s="1535"/>
      <c r="FS75" s="1535"/>
      <c r="FT75" s="1535"/>
      <c r="FU75" s="1535"/>
      <c r="FV75" s="1535"/>
      <c r="FW75" s="1535"/>
      <c r="FX75" s="1535"/>
      <c r="FY75" s="1535"/>
      <c r="FZ75" s="1535"/>
      <c r="GA75" s="1535"/>
      <c r="GB75" s="1535"/>
      <c r="GC75" s="1535"/>
      <c r="GD75" s="1535"/>
      <c r="GE75" s="1535"/>
      <c r="GF75" s="1535"/>
      <c r="GG75" s="1535"/>
      <c r="GH75" s="1535"/>
      <c r="GI75" s="1535"/>
      <c r="GJ75" s="1535"/>
      <c r="GK75" s="1535"/>
      <c r="GL75" s="1535"/>
      <c r="GM75" s="1535"/>
      <c r="GN75" s="1535"/>
      <c r="GO75" s="1535"/>
      <c r="GP75" s="1535"/>
      <c r="GQ75" s="1535"/>
      <c r="GR75" s="1535"/>
      <c r="GS75" s="1535"/>
    </row>
    <row r="76" spans="1:201" outlineLevel="1">
      <c r="B76" s="1567"/>
      <c r="C76" s="1567"/>
      <c r="D76" s="1514"/>
      <c r="H76" s="1566"/>
      <c r="I76" s="1504"/>
      <c r="AE76" s="1502"/>
      <c r="AF76" s="1502"/>
      <c r="AG76" s="1502"/>
      <c r="AH76" s="1502"/>
      <c r="AI76" s="1502"/>
      <c r="AJ76" s="1502"/>
      <c r="AK76" s="1502"/>
      <c r="AL76" s="1502"/>
      <c r="AM76" s="1502"/>
      <c r="AN76" s="1502"/>
      <c r="AO76" s="1502"/>
      <c r="AP76" s="1502"/>
      <c r="AQ76" s="1502"/>
      <c r="AR76" s="1502"/>
      <c r="AS76" s="1502"/>
      <c r="AT76" s="1502"/>
      <c r="AU76" s="1502"/>
      <c r="AV76" s="1502"/>
      <c r="AW76" s="1502"/>
      <c r="AX76" s="1502"/>
      <c r="AY76" s="1502"/>
      <c r="AZ76" s="1502"/>
      <c r="BA76" s="1502"/>
      <c r="BB76" s="1502"/>
      <c r="BC76" s="1502"/>
      <c r="BD76" s="1502"/>
      <c r="BE76" s="1502"/>
      <c r="BF76" s="1502"/>
      <c r="BG76" s="1502"/>
      <c r="BH76" s="1502"/>
      <c r="BI76" s="1502"/>
      <c r="BJ76" s="1502"/>
      <c r="BK76" s="1502"/>
      <c r="BL76" s="1502"/>
      <c r="BM76" s="1502"/>
      <c r="BN76" s="1502"/>
      <c r="BO76" s="1502"/>
      <c r="BP76" s="1502"/>
      <c r="BQ76" s="1502"/>
      <c r="BR76" s="1502"/>
      <c r="BS76" s="1502"/>
      <c r="BT76" s="1502"/>
      <c r="BU76" s="1502"/>
      <c r="BV76" s="1502"/>
      <c r="BW76" s="1502"/>
      <c r="BX76" s="1502"/>
      <c r="BY76" s="1502"/>
      <c r="BZ76" s="1502"/>
      <c r="CA76" s="1502"/>
      <c r="CB76" s="1502"/>
      <c r="CC76" s="1502"/>
      <c r="CD76" s="1502"/>
      <c r="CE76" s="1502"/>
      <c r="CF76" s="1502"/>
      <c r="CG76" s="1502"/>
      <c r="CH76" s="1502"/>
      <c r="CI76" s="1502"/>
      <c r="CJ76" s="1502"/>
      <c r="CK76" s="1502"/>
      <c r="CL76" s="1502"/>
      <c r="CM76" s="1502"/>
      <c r="CN76" s="1502"/>
      <c r="CO76" s="1502"/>
      <c r="CP76" s="1502"/>
      <c r="CQ76" s="1502"/>
      <c r="CR76" s="1502"/>
      <c r="CS76" s="1502"/>
      <c r="CT76" s="1502"/>
      <c r="CU76" s="1502"/>
      <c r="CV76" s="1502"/>
      <c r="CW76" s="1502"/>
      <c r="CX76" s="1502"/>
      <c r="CY76" s="1502"/>
      <c r="CZ76" s="1502"/>
      <c r="DA76" s="1502"/>
      <c r="DB76" s="1502"/>
      <c r="DC76" s="1502"/>
      <c r="DD76" s="1502"/>
      <c r="DE76" s="1502"/>
      <c r="DF76" s="1502"/>
      <c r="DG76" s="1502"/>
      <c r="DH76" s="1502"/>
      <c r="DI76" s="1502"/>
      <c r="DJ76" s="1502"/>
      <c r="DK76" s="1502"/>
      <c r="DL76" s="1502"/>
      <c r="DM76" s="1502"/>
      <c r="DN76" s="1502"/>
      <c r="DO76" s="1502"/>
      <c r="DP76" s="1502"/>
      <c r="DQ76" s="1502"/>
      <c r="DR76" s="1502"/>
      <c r="DS76" s="1502"/>
      <c r="DT76" s="1502"/>
      <c r="DU76" s="1502"/>
      <c r="DV76" s="1502"/>
      <c r="DW76" s="1502"/>
      <c r="DX76" s="1502"/>
      <c r="DY76" s="1502"/>
      <c r="DZ76" s="1502"/>
      <c r="EA76" s="1502"/>
      <c r="EB76" s="1502"/>
      <c r="EC76" s="1502"/>
      <c r="ED76" s="1502"/>
      <c r="EE76" s="1502"/>
      <c r="EF76" s="1502"/>
      <c r="EG76" s="1502"/>
      <c r="EH76" s="1502"/>
      <c r="EI76" s="1502"/>
      <c r="EJ76" s="1502"/>
      <c r="EK76" s="1502"/>
      <c r="EL76" s="1502"/>
      <c r="EM76" s="1502"/>
      <c r="EN76" s="1502"/>
      <c r="EO76" s="1502"/>
      <c r="EP76" s="1502"/>
      <c r="EQ76" s="1502"/>
      <c r="ER76" s="1502"/>
      <c r="ES76" s="1502"/>
      <c r="ET76" s="1502"/>
      <c r="EU76" s="1502"/>
      <c r="EV76" s="1502"/>
      <c r="EW76" s="1502"/>
      <c r="EX76" s="1502"/>
      <c r="EY76" s="1502"/>
      <c r="EZ76" s="1502"/>
      <c r="FA76" s="1502"/>
      <c r="FB76" s="1502"/>
      <c r="FC76" s="1502"/>
      <c r="FD76" s="1502"/>
      <c r="FE76" s="1502"/>
      <c r="FF76" s="1502"/>
      <c r="FG76" s="1502"/>
      <c r="FH76" s="1502"/>
      <c r="FI76" s="1502"/>
      <c r="FJ76" s="1502"/>
      <c r="FK76" s="1502"/>
      <c r="FL76" s="1502"/>
      <c r="FM76" s="1502"/>
      <c r="FN76" s="1502"/>
      <c r="FO76" s="1502"/>
      <c r="FP76" s="1502"/>
      <c r="FQ76" s="1502"/>
      <c r="FR76" s="1502"/>
      <c r="FS76" s="1502"/>
      <c r="FT76" s="1502"/>
      <c r="FU76" s="1502"/>
      <c r="FV76" s="1502"/>
      <c r="FW76" s="1502"/>
      <c r="FX76" s="1502"/>
      <c r="FY76" s="1502"/>
      <c r="FZ76" s="1502"/>
      <c r="GA76" s="1502"/>
      <c r="GB76" s="1502"/>
      <c r="GC76" s="1502"/>
      <c r="GD76" s="1502"/>
      <c r="GE76" s="1502"/>
      <c r="GF76" s="1502"/>
      <c r="GG76" s="1502"/>
      <c r="GH76" s="1502"/>
      <c r="GI76" s="1502"/>
      <c r="GJ76" s="1502"/>
      <c r="GK76" s="1502"/>
      <c r="GL76" s="1502"/>
      <c r="GM76" s="1502"/>
      <c r="GN76" s="1502"/>
      <c r="GO76" s="1502"/>
      <c r="GP76" s="1502"/>
      <c r="GQ76" s="1502"/>
      <c r="GR76" s="1502"/>
      <c r="GS76" s="1502"/>
    </row>
    <row r="77" spans="1:201" outlineLevel="1">
      <c r="A77" s="1501" t="s">
        <v>1374</v>
      </c>
      <c r="B77" s="1567"/>
      <c r="C77" s="1501" t="s">
        <v>1375</v>
      </c>
      <c r="D77" s="1514">
        <f>SUM(D78:D88)</f>
        <v>94</v>
      </c>
      <c r="H77" s="1566"/>
      <c r="I77" s="1504">
        <f t="shared" ref="I77:AN77" si="49">SUM(I78:I88)</f>
        <v>40</v>
      </c>
      <c r="J77" s="1502">
        <f t="shared" si="49"/>
        <v>0</v>
      </c>
      <c r="K77" s="1502">
        <f t="shared" si="49"/>
        <v>0</v>
      </c>
      <c r="L77" s="1502">
        <f t="shared" si="49"/>
        <v>0</v>
      </c>
      <c r="M77" s="1502">
        <f t="shared" si="49"/>
        <v>0</v>
      </c>
      <c r="N77" s="1502">
        <f t="shared" si="49"/>
        <v>0</v>
      </c>
      <c r="O77" s="1502">
        <f t="shared" si="49"/>
        <v>0</v>
      </c>
      <c r="P77" s="1502">
        <f t="shared" si="49"/>
        <v>0</v>
      </c>
      <c r="Q77" s="1502">
        <f t="shared" si="49"/>
        <v>0</v>
      </c>
      <c r="R77" s="1502">
        <f t="shared" si="49"/>
        <v>0</v>
      </c>
      <c r="S77" s="1502">
        <f t="shared" si="49"/>
        <v>0</v>
      </c>
      <c r="T77" s="1502">
        <f t="shared" si="49"/>
        <v>0</v>
      </c>
      <c r="U77" s="1502">
        <f t="shared" si="49"/>
        <v>0</v>
      </c>
      <c r="V77" s="1502">
        <f t="shared" si="49"/>
        <v>0</v>
      </c>
      <c r="W77" s="1502">
        <f t="shared" si="49"/>
        <v>0</v>
      </c>
      <c r="X77" s="1502">
        <f t="shared" si="49"/>
        <v>0</v>
      </c>
      <c r="Y77" s="1502">
        <f t="shared" si="49"/>
        <v>0</v>
      </c>
      <c r="Z77" s="1502">
        <f t="shared" si="49"/>
        <v>0</v>
      </c>
      <c r="AA77" s="1502">
        <f t="shared" si="49"/>
        <v>0</v>
      </c>
      <c r="AB77" s="1502">
        <f t="shared" si="49"/>
        <v>0</v>
      </c>
      <c r="AC77" s="1502">
        <f t="shared" si="49"/>
        <v>0</v>
      </c>
      <c r="AD77" s="1502">
        <f t="shared" si="49"/>
        <v>0</v>
      </c>
      <c r="AE77" s="1502">
        <f t="shared" si="49"/>
        <v>0</v>
      </c>
      <c r="AF77" s="1502">
        <f t="shared" si="49"/>
        <v>0</v>
      </c>
      <c r="AG77" s="1502">
        <f t="shared" si="49"/>
        <v>0</v>
      </c>
      <c r="AH77" s="1502">
        <f t="shared" si="49"/>
        <v>0</v>
      </c>
      <c r="AI77" s="1502">
        <f t="shared" si="49"/>
        <v>0</v>
      </c>
      <c r="AJ77" s="1502">
        <f t="shared" si="49"/>
        <v>0</v>
      </c>
      <c r="AK77" s="1502">
        <f t="shared" si="49"/>
        <v>0</v>
      </c>
      <c r="AL77" s="1502">
        <f t="shared" si="49"/>
        <v>0</v>
      </c>
      <c r="AM77" s="1502">
        <f t="shared" si="49"/>
        <v>0</v>
      </c>
      <c r="AN77" s="1502">
        <f t="shared" si="49"/>
        <v>0</v>
      </c>
      <c r="AO77" s="1502">
        <f t="shared" ref="AO77:BT77" si="50">SUM(AO78:AO88)</f>
        <v>0</v>
      </c>
      <c r="AP77" s="1502">
        <f t="shared" si="50"/>
        <v>0</v>
      </c>
      <c r="AQ77" s="1502">
        <f t="shared" si="50"/>
        <v>0</v>
      </c>
      <c r="AR77" s="1502">
        <f t="shared" si="50"/>
        <v>0</v>
      </c>
      <c r="AS77" s="1502">
        <f t="shared" si="50"/>
        <v>0</v>
      </c>
      <c r="AT77" s="1502">
        <f t="shared" si="50"/>
        <v>0</v>
      </c>
      <c r="AU77" s="1502">
        <f t="shared" si="50"/>
        <v>0</v>
      </c>
      <c r="AV77" s="1502">
        <f t="shared" si="50"/>
        <v>0</v>
      </c>
      <c r="AW77" s="1502">
        <f t="shared" si="50"/>
        <v>0</v>
      </c>
      <c r="AX77" s="1502">
        <f t="shared" si="50"/>
        <v>0</v>
      </c>
      <c r="AY77" s="1502">
        <f t="shared" si="50"/>
        <v>0</v>
      </c>
      <c r="AZ77" s="1502">
        <f t="shared" si="50"/>
        <v>0</v>
      </c>
      <c r="BA77" s="1502">
        <f t="shared" si="50"/>
        <v>0</v>
      </c>
      <c r="BB77" s="1502">
        <f t="shared" si="50"/>
        <v>4</v>
      </c>
      <c r="BC77" s="1502">
        <f t="shared" si="50"/>
        <v>4</v>
      </c>
      <c r="BD77" s="1502">
        <f t="shared" si="50"/>
        <v>0</v>
      </c>
      <c r="BE77" s="1502">
        <f t="shared" si="50"/>
        <v>4</v>
      </c>
      <c r="BF77" s="1502">
        <f t="shared" si="50"/>
        <v>4</v>
      </c>
      <c r="BG77" s="1502">
        <f t="shared" si="50"/>
        <v>4</v>
      </c>
      <c r="BH77" s="1502">
        <f t="shared" si="50"/>
        <v>4</v>
      </c>
      <c r="BI77" s="1502">
        <f t="shared" si="50"/>
        <v>4</v>
      </c>
      <c r="BJ77" s="1502">
        <f t="shared" si="50"/>
        <v>4</v>
      </c>
      <c r="BK77" s="1502">
        <f t="shared" si="50"/>
        <v>4</v>
      </c>
      <c r="BL77" s="1502">
        <f t="shared" si="50"/>
        <v>0</v>
      </c>
      <c r="BM77" s="1502">
        <f t="shared" si="50"/>
        <v>0</v>
      </c>
      <c r="BN77" s="1502">
        <f t="shared" si="50"/>
        <v>4</v>
      </c>
      <c r="BO77" s="1502">
        <f t="shared" si="50"/>
        <v>0</v>
      </c>
      <c r="BP77" s="1502">
        <f t="shared" si="50"/>
        <v>0</v>
      </c>
      <c r="BQ77" s="1502">
        <f t="shared" si="50"/>
        <v>0</v>
      </c>
      <c r="BR77" s="1502">
        <f t="shared" si="50"/>
        <v>0</v>
      </c>
      <c r="BS77" s="1502">
        <f t="shared" si="50"/>
        <v>0</v>
      </c>
      <c r="BT77" s="1502">
        <f t="shared" si="50"/>
        <v>0</v>
      </c>
      <c r="BU77" s="1502">
        <f t="shared" ref="BU77:CZ77" si="51">SUM(BU78:BU88)</f>
        <v>0</v>
      </c>
      <c r="BV77" s="1502">
        <f t="shared" si="51"/>
        <v>0</v>
      </c>
      <c r="BW77" s="1502">
        <f t="shared" si="51"/>
        <v>0</v>
      </c>
      <c r="BX77" s="1502">
        <f t="shared" si="51"/>
        <v>0</v>
      </c>
      <c r="BY77" s="1502">
        <f t="shared" si="51"/>
        <v>0</v>
      </c>
      <c r="BZ77" s="1502">
        <f t="shared" si="51"/>
        <v>0</v>
      </c>
      <c r="CA77" s="1502">
        <f t="shared" si="51"/>
        <v>0</v>
      </c>
      <c r="CB77" s="1502">
        <f t="shared" si="51"/>
        <v>0</v>
      </c>
      <c r="CC77" s="1502">
        <f t="shared" si="51"/>
        <v>0</v>
      </c>
      <c r="CD77" s="1502">
        <f t="shared" si="51"/>
        <v>0</v>
      </c>
      <c r="CE77" s="1502">
        <f t="shared" si="51"/>
        <v>0</v>
      </c>
      <c r="CF77" s="1502">
        <f t="shared" si="51"/>
        <v>0</v>
      </c>
      <c r="CG77" s="1502">
        <f t="shared" si="51"/>
        <v>0</v>
      </c>
      <c r="CH77" s="1502">
        <f t="shared" si="51"/>
        <v>0</v>
      </c>
      <c r="CI77" s="1502">
        <f t="shared" si="51"/>
        <v>0</v>
      </c>
      <c r="CJ77" s="1502">
        <f t="shared" si="51"/>
        <v>0</v>
      </c>
      <c r="CK77" s="1502">
        <f t="shared" si="51"/>
        <v>0</v>
      </c>
      <c r="CL77" s="1502">
        <f t="shared" si="51"/>
        <v>0</v>
      </c>
      <c r="CM77" s="1502">
        <f t="shared" si="51"/>
        <v>0</v>
      </c>
      <c r="CN77" s="1502">
        <f t="shared" si="51"/>
        <v>0</v>
      </c>
      <c r="CO77" s="1502">
        <f t="shared" si="51"/>
        <v>0</v>
      </c>
      <c r="CP77" s="1502">
        <f t="shared" si="51"/>
        <v>0</v>
      </c>
      <c r="CQ77" s="1502">
        <f t="shared" si="51"/>
        <v>0</v>
      </c>
      <c r="CR77" s="1502">
        <f t="shared" si="51"/>
        <v>0</v>
      </c>
      <c r="CS77" s="1502">
        <f t="shared" si="51"/>
        <v>0</v>
      </c>
      <c r="CT77" s="1502">
        <f t="shared" si="51"/>
        <v>0</v>
      </c>
      <c r="CU77" s="1502">
        <f t="shared" si="51"/>
        <v>0</v>
      </c>
      <c r="CV77" s="1502">
        <f t="shared" si="51"/>
        <v>0</v>
      </c>
      <c r="CW77" s="1502">
        <f t="shared" si="51"/>
        <v>0</v>
      </c>
      <c r="CX77" s="1502">
        <f t="shared" si="51"/>
        <v>0</v>
      </c>
      <c r="CY77" s="1502">
        <f t="shared" si="51"/>
        <v>0</v>
      </c>
      <c r="CZ77" s="1502">
        <f t="shared" si="51"/>
        <v>0</v>
      </c>
      <c r="DA77" s="1502">
        <f t="shared" ref="DA77:EF77" si="52">SUM(DA78:DA88)</f>
        <v>0</v>
      </c>
      <c r="DB77" s="1502">
        <f t="shared" si="52"/>
        <v>0</v>
      </c>
      <c r="DC77" s="1502">
        <f t="shared" si="52"/>
        <v>0</v>
      </c>
      <c r="DD77" s="1502">
        <f t="shared" si="52"/>
        <v>0</v>
      </c>
      <c r="DE77" s="1502">
        <f t="shared" si="52"/>
        <v>0</v>
      </c>
      <c r="DF77" s="1502">
        <f t="shared" si="52"/>
        <v>0</v>
      </c>
      <c r="DG77" s="1502">
        <f t="shared" si="52"/>
        <v>0</v>
      </c>
      <c r="DH77" s="1502">
        <f t="shared" si="52"/>
        <v>0</v>
      </c>
      <c r="DI77" s="1502">
        <f t="shared" si="52"/>
        <v>0</v>
      </c>
      <c r="DJ77" s="1502">
        <f t="shared" si="52"/>
        <v>0</v>
      </c>
      <c r="DK77" s="1502">
        <f t="shared" si="52"/>
        <v>0</v>
      </c>
      <c r="DL77" s="1502">
        <f t="shared" si="52"/>
        <v>0</v>
      </c>
      <c r="DM77" s="1502">
        <f t="shared" si="52"/>
        <v>0</v>
      </c>
      <c r="DN77" s="1502">
        <f t="shared" si="52"/>
        <v>0</v>
      </c>
      <c r="DO77" s="1502">
        <f t="shared" si="52"/>
        <v>0</v>
      </c>
      <c r="DP77" s="1502">
        <f t="shared" si="52"/>
        <v>0</v>
      </c>
      <c r="DQ77" s="1502">
        <f t="shared" si="52"/>
        <v>0</v>
      </c>
      <c r="DR77" s="1502">
        <f t="shared" si="52"/>
        <v>0</v>
      </c>
      <c r="DS77" s="1502">
        <f t="shared" si="52"/>
        <v>0</v>
      </c>
      <c r="DT77" s="1502">
        <f t="shared" si="52"/>
        <v>0</v>
      </c>
      <c r="DU77" s="1502">
        <f t="shared" si="52"/>
        <v>0</v>
      </c>
      <c r="DV77" s="1502">
        <f t="shared" si="52"/>
        <v>0</v>
      </c>
      <c r="DW77" s="1502">
        <f t="shared" si="52"/>
        <v>0</v>
      </c>
      <c r="DX77" s="1502">
        <f t="shared" si="52"/>
        <v>0</v>
      </c>
      <c r="DY77" s="1502">
        <f t="shared" si="52"/>
        <v>0</v>
      </c>
      <c r="DZ77" s="1502">
        <f t="shared" si="52"/>
        <v>0</v>
      </c>
      <c r="EA77" s="1502">
        <f t="shared" si="52"/>
        <v>0</v>
      </c>
      <c r="EB77" s="1502">
        <f t="shared" si="52"/>
        <v>0</v>
      </c>
      <c r="EC77" s="1502">
        <f t="shared" si="52"/>
        <v>0</v>
      </c>
      <c r="ED77" s="1502">
        <f t="shared" si="52"/>
        <v>0</v>
      </c>
      <c r="EE77" s="1502">
        <f t="shared" si="52"/>
        <v>0</v>
      </c>
      <c r="EF77" s="1502">
        <f t="shared" si="52"/>
        <v>0</v>
      </c>
      <c r="EG77" s="1502">
        <f t="shared" ref="EG77:FL77" si="53">SUM(EG78:EG88)</f>
        <v>0</v>
      </c>
      <c r="EH77" s="1502">
        <f t="shared" si="53"/>
        <v>0</v>
      </c>
      <c r="EI77" s="1502">
        <f t="shared" si="53"/>
        <v>0</v>
      </c>
      <c r="EJ77" s="1502">
        <f t="shared" si="53"/>
        <v>0</v>
      </c>
      <c r="EK77" s="1502">
        <f t="shared" si="53"/>
        <v>0</v>
      </c>
      <c r="EL77" s="1502">
        <f t="shared" si="53"/>
        <v>0</v>
      </c>
      <c r="EM77" s="1502">
        <f t="shared" si="53"/>
        <v>0</v>
      </c>
      <c r="EN77" s="1502">
        <f t="shared" si="53"/>
        <v>0</v>
      </c>
      <c r="EO77" s="1502">
        <f t="shared" si="53"/>
        <v>0</v>
      </c>
      <c r="EP77" s="1502">
        <f t="shared" si="53"/>
        <v>0</v>
      </c>
      <c r="EQ77" s="1502">
        <f t="shared" si="53"/>
        <v>0</v>
      </c>
      <c r="ER77" s="1502">
        <f t="shared" si="53"/>
        <v>0</v>
      </c>
      <c r="ES77" s="1502">
        <f t="shared" si="53"/>
        <v>0</v>
      </c>
      <c r="ET77" s="1502">
        <f t="shared" si="53"/>
        <v>0</v>
      </c>
      <c r="EU77" s="1502">
        <f t="shared" si="53"/>
        <v>0</v>
      </c>
      <c r="EV77" s="1502">
        <f t="shared" si="53"/>
        <v>0</v>
      </c>
      <c r="EW77" s="1502">
        <f t="shared" si="53"/>
        <v>0</v>
      </c>
      <c r="EX77" s="1502">
        <f t="shared" si="53"/>
        <v>0</v>
      </c>
      <c r="EY77" s="1502">
        <f t="shared" si="53"/>
        <v>0</v>
      </c>
      <c r="EZ77" s="1502">
        <f t="shared" si="53"/>
        <v>0</v>
      </c>
      <c r="FA77" s="1502">
        <f t="shared" si="53"/>
        <v>0</v>
      </c>
      <c r="FB77" s="1502">
        <f t="shared" si="53"/>
        <v>0</v>
      </c>
      <c r="FC77" s="1502">
        <f t="shared" si="53"/>
        <v>0</v>
      </c>
      <c r="FD77" s="1502">
        <f t="shared" si="53"/>
        <v>0</v>
      </c>
      <c r="FE77" s="1502">
        <f t="shared" si="53"/>
        <v>0</v>
      </c>
      <c r="FF77" s="1502">
        <f t="shared" si="53"/>
        <v>0</v>
      </c>
      <c r="FG77" s="1502">
        <f t="shared" si="53"/>
        <v>0</v>
      </c>
      <c r="FH77" s="1502">
        <f t="shared" si="53"/>
        <v>0</v>
      </c>
      <c r="FI77" s="1502">
        <f t="shared" si="53"/>
        <v>0</v>
      </c>
      <c r="FJ77" s="1502">
        <f t="shared" si="53"/>
        <v>0</v>
      </c>
      <c r="FK77" s="1502">
        <f t="shared" si="53"/>
        <v>0</v>
      </c>
      <c r="FL77" s="1502">
        <f t="shared" si="53"/>
        <v>0</v>
      </c>
      <c r="FM77" s="1502">
        <f t="shared" ref="FM77:GR77" si="54">SUM(FM78:FM88)</f>
        <v>0</v>
      </c>
      <c r="FN77" s="1502">
        <f t="shared" si="54"/>
        <v>0</v>
      </c>
      <c r="FO77" s="1502">
        <f t="shared" si="54"/>
        <v>0</v>
      </c>
      <c r="FP77" s="1502">
        <f t="shared" si="54"/>
        <v>0</v>
      </c>
      <c r="FQ77" s="1502">
        <f t="shared" si="54"/>
        <v>0</v>
      </c>
      <c r="FR77" s="1502">
        <f t="shared" si="54"/>
        <v>0</v>
      </c>
      <c r="FS77" s="1502">
        <f t="shared" si="54"/>
        <v>0</v>
      </c>
      <c r="FT77" s="1502">
        <f t="shared" si="54"/>
        <v>0</v>
      </c>
      <c r="FU77" s="1502">
        <f t="shared" si="54"/>
        <v>0</v>
      </c>
      <c r="FV77" s="1502">
        <f t="shared" si="54"/>
        <v>0</v>
      </c>
      <c r="FW77" s="1502">
        <f t="shared" si="54"/>
        <v>0</v>
      </c>
      <c r="FX77" s="1502">
        <f t="shared" si="54"/>
        <v>0</v>
      </c>
      <c r="FY77" s="1502">
        <f t="shared" si="54"/>
        <v>0</v>
      </c>
      <c r="FZ77" s="1502">
        <f t="shared" si="54"/>
        <v>0</v>
      </c>
      <c r="GA77" s="1502">
        <f t="shared" si="54"/>
        <v>0</v>
      </c>
      <c r="GB77" s="1502">
        <f t="shared" si="54"/>
        <v>0</v>
      </c>
      <c r="GC77" s="1502">
        <f t="shared" si="54"/>
        <v>0</v>
      </c>
      <c r="GD77" s="1502">
        <f t="shared" si="54"/>
        <v>0</v>
      </c>
      <c r="GE77" s="1502">
        <f t="shared" si="54"/>
        <v>0</v>
      </c>
      <c r="GF77" s="1502">
        <f t="shared" si="54"/>
        <v>0</v>
      </c>
      <c r="GG77" s="1502">
        <f t="shared" si="54"/>
        <v>0</v>
      </c>
      <c r="GH77" s="1502">
        <f t="shared" si="54"/>
        <v>0</v>
      </c>
      <c r="GI77" s="1502">
        <f t="shared" si="54"/>
        <v>0</v>
      </c>
      <c r="GJ77" s="1502">
        <f t="shared" si="54"/>
        <v>0</v>
      </c>
      <c r="GK77" s="1502">
        <f t="shared" si="54"/>
        <v>0</v>
      </c>
      <c r="GL77" s="1502">
        <f t="shared" si="54"/>
        <v>0</v>
      </c>
      <c r="GM77" s="1502">
        <f t="shared" si="54"/>
        <v>0</v>
      </c>
      <c r="GN77" s="1502">
        <f t="shared" si="54"/>
        <v>0</v>
      </c>
      <c r="GO77" s="1502">
        <f t="shared" si="54"/>
        <v>0</v>
      </c>
      <c r="GP77" s="1502">
        <f t="shared" si="54"/>
        <v>0</v>
      </c>
      <c r="GQ77" s="1502">
        <f t="shared" si="54"/>
        <v>0</v>
      </c>
      <c r="GR77" s="1502">
        <f t="shared" si="54"/>
        <v>0</v>
      </c>
      <c r="GS77" s="1502">
        <f t="shared" ref="GS77" si="55">SUM(GS78:GS88)</f>
        <v>0</v>
      </c>
    </row>
    <row r="78" spans="1:201" outlineLevel="2">
      <c r="A78" s="1580" t="s">
        <v>1376</v>
      </c>
      <c r="B78" s="1625"/>
      <c r="C78" s="1580" t="s">
        <v>1377</v>
      </c>
      <c r="D78" s="1579">
        <f>IF($D$22="H",25*$D$23,10*$D$23)</f>
        <v>40</v>
      </c>
      <c r="E78" s="1560">
        <v>0</v>
      </c>
      <c r="F78" s="1504" t="s">
        <v>1308</v>
      </c>
      <c r="G78" s="1504" t="s">
        <v>1309</v>
      </c>
      <c r="H78" s="1590" t="s">
        <v>1378</v>
      </c>
      <c r="I78" s="1536">
        <f t="shared" ref="I78:I88" si="56">SUM(J78:GS78)</f>
        <v>40</v>
      </c>
      <c r="J78" s="1577">
        <f>IF(ISNA(INDEX('[77]Feuille de Calcul'!$L$42:$AU$42,MATCH('Cash@Risk'!J$31,'[77]Feuille de Calcul'!$L$34:$AU$34,0))),0,INDEX('[77]Feuille de Calcul'!$L$42:$AU$42,MATCH('Cash@Risk'!J$31,'[77]Feuille de Calcul'!$L$34:$AU$34,0)))*$D78*$G$23</f>
        <v>0</v>
      </c>
      <c r="K78" s="1577">
        <f>IF(ISNA(INDEX('[77]Feuille de Calcul'!$L$42:$AU$42,MATCH('Cash@Risk'!K$31,'[77]Feuille de Calcul'!$L$34:$AU$34,0))),0,INDEX('[77]Feuille de Calcul'!$L$42:$AU$42,MATCH('Cash@Risk'!K$31,'[77]Feuille de Calcul'!$L$34:$AU$34,0)))*$D78*$G$23</f>
        <v>0</v>
      </c>
      <c r="L78" s="1577">
        <f>IF(ISNA(INDEX('[77]Feuille de Calcul'!$L$42:$AU$42,MATCH('Cash@Risk'!L$31,'[77]Feuille de Calcul'!$L$34:$AU$34,0))),0,INDEX('[77]Feuille de Calcul'!$L$42:$AU$42,MATCH('Cash@Risk'!L$31,'[77]Feuille de Calcul'!$L$34:$AU$34,0)))*$D78*$G$23</f>
        <v>0</v>
      </c>
      <c r="M78" s="1577">
        <f>IF(ISNA(INDEX('[77]Feuille de Calcul'!$L$42:$AU$42,MATCH('Cash@Risk'!M$31,'[77]Feuille de Calcul'!$L$34:$AU$34,0))),0,INDEX('[77]Feuille de Calcul'!$L$42:$AU$42,MATCH('Cash@Risk'!M$31,'[77]Feuille de Calcul'!$L$34:$AU$34,0)))*$D78*$G$23</f>
        <v>0</v>
      </c>
      <c r="N78" s="1577">
        <f>IF(ISNA(INDEX('[77]Feuille de Calcul'!$L$42:$AU$42,MATCH('Cash@Risk'!N$31,'[77]Feuille de Calcul'!$L$34:$AU$34,0))),0,INDEX('[77]Feuille de Calcul'!$L$42:$AU$42,MATCH('Cash@Risk'!N$31,'[77]Feuille de Calcul'!$L$34:$AU$34,0)))*$D78*$G$23</f>
        <v>0</v>
      </c>
      <c r="O78" s="1577">
        <f>IF(ISNA(INDEX('[77]Feuille de Calcul'!$L$42:$AU$42,MATCH('Cash@Risk'!O$31,'[77]Feuille de Calcul'!$L$34:$AU$34,0))),0,INDEX('[77]Feuille de Calcul'!$L$42:$AU$42,MATCH('Cash@Risk'!O$31,'[77]Feuille de Calcul'!$L$34:$AU$34,0)))*$D78*$G$23</f>
        <v>0</v>
      </c>
      <c r="P78" s="1577">
        <f>IF(ISNA(INDEX('[77]Feuille de Calcul'!$L$42:$AU$42,MATCH('Cash@Risk'!P$31,'[77]Feuille de Calcul'!$L$34:$AU$34,0))),0,INDEX('[77]Feuille de Calcul'!$L$42:$AU$42,MATCH('Cash@Risk'!P$31,'[77]Feuille de Calcul'!$L$34:$AU$34,0)))*$D78*$G$23</f>
        <v>0</v>
      </c>
      <c r="Q78" s="1577">
        <f>IF(ISNA(INDEX('[77]Feuille de Calcul'!$L$42:$AU$42,MATCH('Cash@Risk'!Q$31,'[77]Feuille de Calcul'!$L$34:$AU$34,0))),0,INDEX('[77]Feuille de Calcul'!$L$42:$AU$42,MATCH('Cash@Risk'!Q$31,'[77]Feuille de Calcul'!$L$34:$AU$34,0)))*$D78*$G$23</f>
        <v>0</v>
      </c>
      <c r="R78" s="1577">
        <f>IF(ISNA(INDEX('[77]Feuille de Calcul'!$L$42:$AU$42,MATCH('Cash@Risk'!R$31,'[77]Feuille de Calcul'!$L$34:$AU$34,0))),0,INDEX('[77]Feuille de Calcul'!$L$42:$AU$42,MATCH('Cash@Risk'!R$31,'[77]Feuille de Calcul'!$L$34:$AU$34,0)))*$D78*$G$23</f>
        <v>0</v>
      </c>
      <c r="S78" s="1577">
        <f>IF(ISNA(INDEX('[77]Feuille de Calcul'!$L$42:$AU$42,MATCH('Cash@Risk'!S$31,'[77]Feuille de Calcul'!$L$34:$AU$34,0))),0,INDEX('[77]Feuille de Calcul'!$L$42:$AU$42,MATCH('Cash@Risk'!S$31,'[77]Feuille de Calcul'!$L$34:$AU$34,0)))*$D78*$G$23</f>
        <v>0</v>
      </c>
      <c r="T78" s="1577">
        <f>IF(ISNA(INDEX('[77]Feuille de Calcul'!$L$42:$AU$42,MATCH('Cash@Risk'!T$31,'[77]Feuille de Calcul'!$L$34:$AU$34,0))),0,INDEX('[77]Feuille de Calcul'!$L$42:$AU$42,MATCH('Cash@Risk'!T$31,'[77]Feuille de Calcul'!$L$34:$AU$34,0)))*$D78*$G$23</f>
        <v>0</v>
      </c>
      <c r="U78" s="1577">
        <f>IF(ISNA(INDEX('[77]Feuille de Calcul'!$L$42:$AU$42,MATCH('Cash@Risk'!U$31,'[77]Feuille de Calcul'!$L$34:$AU$34,0))),0,INDEX('[77]Feuille de Calcul'!$L$42:$AU$42,MATCH('Cash@Risk'!U$31,'[77]Feuille de Calcul'!$L$34:$AU$34,0)))*$D78*$G$23</f>
        <v>0</v>
      </c>
      <c r="V78" s="1577">
        <f>IF(ISNA(INDEX('[77]Feuille de Calcul'!$L$42:$AU$42,MATCH('Cash@Risk'!V$31,'[77]Feuille de Calcul'!$L$34:$AU$34,0))),0,INDEX('[77]Feuille de Calcul'!$L$42:$AU$42,MATCH('Cash@Risk'!V$31,'[77]Feuille de Calcul'!$L$34:$AU$34,0)))*$D78*$G$23</f>
        <v>0</v>
      </c>
      <c r="W78" s="1577">
        <f>IF(ISNA(INDEX('[77]Feuille de Calcul'!$L$42:$AU$42,MATCH('Cash@Risk'!W$31,'[77]Feuille de Calcul'!$L$34:$AU$34,0))),0,INDEX('[77]Feuille de Calcul'!$L$42:$AU$42,MATCH('Cash@Risk'!W$31,'[77]Feuille de Calcul'!$L$34:$AU$34,0)))*$D78*$G$23</f>
        <v>0</v>
      </c>
      <c r="X78" s="1577">
        <f>IF(ISNA(INDEX('[77]Feuille de Calcul'!$L$42:$AU$42,MATCH('Cash@Risk'!X$31,'[77]Feuille de Calcul'!$L$34:$AU$34,0))),0,INDEX('[77]Feuille de Calcul'!$L$42:$AU$42,MATCH('Cash@Risk'!X$31,'[77]Feuille de Calcul'!$L$34:$AU$34,0)))*$D78*$G$23</f>
        <v>0</v>
      </c>
      <c r="Y78" s="1577">
        <f>IF(ISNA(INDEX('[77]Feuille de Calcul'!$L$42:$AU$42,MATCH('Cash@Risk'!Y$31,'[77]Feuille de Calcul'!$L$34:$AU$34,0))),0,INDEX('[77]Feuille de Calcul'!$L$42:$AU$42,MATCH('Cash@Risk'!Y$31,'[77]Feuille de Calcul'!$L$34:$AU$34,0)))*$D78*$G$23</f>
        <v>0</v>
      </c>
      <c r="Z78" s="1577">
        <f>IF(ISNA(INDEX('[77]Feuille de Calcul'!$L$42:$AU$42,MATCH('Cash@Risk'!Z$31,'[77]Feuille de Calcul'!$L$34:$AU$34,0))),0,INDEX('[77]Feuille de Calcul'!$L$42:$AU$42,MATCH('Cash@Risk'!Z$31,'[77]Feuille de Calcul'!$L$34:$AU$34,0)))*$D78*$G$23</f>
        <v>0</v>
      </c>
      <c r="AA78" s="1577">
        <f>IF(ISNA(INDEX('[77]Feuille de Calcul'!$L$42:$AU$42,MATCH('Cash@Risk'!AA$31,'[77]Feuille de Calcul'!$L$34:$AU$34,0))),0,INDEX('[77]Feuille de Calcul'!$L$42:$AU$42,MATCH('Cash@Risk'!AA$31,'[77]Feuille de Calcul'!$L$34:$AU$34,0)))*$D78*$G$23</f>
        <v>0</v>
      </c>
      <c r="AB78" s="1577">
        <f>IF(ISNA(INDEX('[77]Feuille de Calcul'!$L$42:$AU$42,MATCH('Cash@Risk'!AB$31,'[77]Feuille de Calcul'!$L$34:$AU$34,0))),0,INDEX('[77]Feuille de Calcul'!$L$42:$AU$42,MATCH('Cash@Risk'!AB$31,'[77]Feuille de Calcul'!$L$34:$AU$34,0)))*$D78*$G$23</f>
        <v>0</v>
      </c>
      <c r="AC78" s="1577">
        <f>IF(ISNA(INDEX('[77]Feuille de Calcul'!$L$42:$AU$42,MATCH('Cash@Risk'!AC$31,'[77]Feuille de Calcul'!$L$34:$AU$34,0))),0,INDEX('[77]Feuille de Calcul'!$L$42:$AU$42,MATCH('Cash@Risk'!AC$31,'[77]Feuille de Calcul'!$L$34:$AU$34,0)))*$D78*$G$23</f>
        <v>0</v>
      </c>
      <c r="AD78" s="1577">
        <f>IF(ISNA(INDEX('[77]Feuille de Calcul'!$L$42:$AU$42,MATCH('Cash@Risk'!AD$31,'[77]Feuille de Calcul'!$L$34:$AU$34,0))),0,INDEX('[77]Feuille de Calcul'!$L$42:$AU$42,MATCH('Cash@Risk'!AD$31,'[77]Feuille de Calcul'!$L$34:$AU$34,0)))*$D78*$G$23</f>
        <v>0</v>
      </c>
      <c r="AE78" s="1577">
        <f>IF(ISNA(INDEX('[77]Feuille de Calcul'!$L$42:$AU$42,MATCH('Cash@Risk'!AE$31,'[77]Feuille de Calcul'!$L$34:$AU$34,0))),0,INDEX('[77]Feuille de Calcul'!$L$42:$AU$42,MATCH('Cash@Risk'!AE$31,'[77]Feuille de Calcul'!$L$34:$AU$34,0)))*$D78*$G$23</f>
        <v>0</v>
      </c>
      <c r="AF78" s="1577">
        <f>IF(ISNA(INDEX('[77]Feuille de Calcul'!$L$42:$AU$42,MATCH('Cash@Risk'!AF$31,'[77]Feuille de Calcul'!$L$34:$AU$34,0))),0,INDEX('[77]Feuille de Calcul'!$L$42:$AU$42,MATCH('Cash@Risk'!AF$31,'[77]Feuille de Calcul'!$L$34:$AU$34,0)))*$D78*$G$23</f>
        <v>0</v>
      </c>
      <c r="AG78" s="1577">
        <f>IF(ISNA(INDEX('[77]Feuille de Calcul'!$L$42:$AU$42,MATCH('Cash@Risk'!AG$31,'[77]Feuille de Calcul'!$L$34:$AU$34,0))),0,INDEX('[77]Feuille de Calcul'!$L$42:$AU$42,MATCH('Cash@Risk'!AG$31,'[77]Feuille de Calcul'!$L$34:$AU$34,0)))*$D78*$G$23</f>
        <v>0</v>
      </c>
      <c r="AH78" s="1577">
        <f>IF(ISNA(INDEX('[77]Feuille de Calcul'!$L$42:$AU$42,MATCH('Cash@Risk'!AH$31,'[77]Feuille de Calcul'!$L$34:$AU$34,0))),0,INDEX('[77]Feuille de Calcul'!$L$42:$AU$42,MATCH('Cash@Risk'!AH$31,'[77]Feuille de Calcul'!$L$34:$AU$34,0)))*$D78*$G$23</f>
        <v>0</v>
      </c>
      <c r="AI78" s="1577">
        <f>IF(ISNA(INDEX('[77]Feuille de Calcul'!$L$42:$AU$42,MATCH('Cash@Risk'!AI$31,'[77]Feuille de Calcul'!$L$34:$AU$34,0))),0,INDEX('[77]Feuille de Calcul'!$L$42:$AU$42,MATCH('Cash@Risk'!AI$31,'[77]Feuille de Calcul'!$L$34:$AU$34,0)))*$D78*$G$23</f>
        <v>0</v>
      </c>
      <c r="AJ78" s="1577">
        <f>IF(ISNA(INDEX('[77]Feuille de Calcul'!$L$42:$AU$42,MATCH('Cash@Risk'!AJ$31,'[77]Feuille de Calcul'!$L$34:$AU$34,0))),0,INDEX('[77]Feuille de Calcul'!$L$42:$AU$42,MATCH('Cash@Risk'!AJ$31,'[77]Feuille de Calcul'!$L$34:$AU$34,0)))*$D78*$G$23</f>
        <v>0</v>
      </c>
      <c r="AK78" s="1577">
        <f>IF(ISNA(INDEX('[77]Feuille de Calcul'!$L$42:$AU$42,MATCH('Cash@Risk'!AK$31,'[77]Feuille de Calcul'!$L$34:$AU$34,0))),0,INDEX('[77]Feuille de Calcul'!$L$42:$AU$42,MATCH('Cash@Risk'!AK$31,'[77]Feuille de Calcul'!$L$34:$AU$34,0)))*$D78*$G$23</f>
        <v>0</v>
      </c>
      <c r="AL78" s="1577">
        <f>IF(ISNA(INDEX('[77]Feuille de Calcul'!$L$42:$AU$42,MATCH('Cash@Risk'!AL$31,'[77]Feuille de Calcul'!$L$34:$AU$34,0))),0,INDEX('[77]Feuille de Calcul'!$L$42:$AU$42,MATCH('Cash@Risk'!AL$31,'[77]Feuille de Calcul'!$L$34:$AU$34,0)))*$D78*$G$23</f>
        <v>0</v>
      </c>
      <c r="AM78" s="1577">
        <f>IF(ISNA(INDEX('[77]Feuille de Calcul'!$L$42:$AU$42,MATCH('Cash@Risk'!AM$31,'[77]Feuille de Calcul'!$L$34:$AU$34,0))),0,INDEX('[77]Feuille de Calcul'!$L$42:$AU$42,MATCH('Cash@Risk'!AM$31,'[77]Feuille de Calcul'!$L$34:$AU$34,0)))*$D78*$G$23</f>
        <v>0</v>
      </c>
      <c r="AN78" s="1577">
        <f>IF(ISNA(INDEX('[77]Feuille de Calcul'!$L$42:$AU$42,MATCH('Cash@Risk'!AN$31,'[77]Feuille de Calcul'!$L$34:$AU$34,0))),0,INDEX('[77]Feuille de Calcul'!$L$42:$AU$42,MATCH('Cash@Risk'!AN$31,'[77]Feuille de Calcul'!$L$34:$AU$34,0)))*$D78*$G$23</f>
        <v>0</v>
      </c>
      <c r="AO78" s="1577">
        <f>IF(ISNA(INDEX('[77]Feuille de Calcul'!$L$42:$AU$42,MATCH('Cash@Risk'!AO$31,'[77]Feuille de Calcul'!$L$34:$AU$34,0))),0,INDEX('[77]Feuille de Calcul'!$L$42:$AU$42,MATCH('Cash@Risk'!AO$31,'[77]Feuille de Calcul'!$L$34:$AU$34,0)))*$D78*$G$23</f>
        <v>0</v>
      </c>
      <c r="AP78" s="1577">
        <f>IF(ISNA(INDEX('[77]Feuille de Calcul'!$L$42:$AU$42,MATCH('Cash@Risk'!AP$31,'[77]Feuille de Calcul'!$L$34:$AU$34,0))),0,INDEX('[77]Feuille de Calcul'!$L$42:$AU$42,MATCH('Cash@Risk'!AP$31,'[77]Feuille de Calcul'!$L$34:$AU$34,0)))*$D78*$G$23</f>
        <v>0</v>
      </c>
      <c r="AQ78" s="1577">
        <f>IF(ISNA(INDEX('[77]Feuille de Calcul'!$L$42:$AU$42,MATCH('Cash@Risk'!AQ$31,'[77]Feuille de Calcul'!$L$34:$AU$34,0))),0,INDEX('[77]Feuille de Calcul'!$L$42:$AU$42,MATCH('Cash@Risk'!AQ$31,'[77]Feuille de Calcul'!$L$34:$AU$34,0)))*$D78*$G$23</f>
        <v>0</v>
      </c>
      <c r="AR78" s="1577">
        <f>IF(ISNA(INDEX('[77]Feuille de Calcul'!$L$42:$AU$42,MATCH('Cash@Risk'!AR$31,'[77]Feuille de Calcul'!$L$34:$AU$34,0))),0,INDEX('[77]Feuille de Calcul'!$L$42:$AU$42,MATCH('Cash@Risk'!AR$31,'[77]Feuille de Calcul'!$L$34:$AU$34,0)))*$D78*$G$23</f>
        <v>0</v>
      </c>
      <c r="AS78" s="1577">
        <f>IF(ISNA(INDEX('[77]Feuille de Calcul'!$L$42:$AU$42,MATCH('Cash@Risk'!AS$31,'[77]Feuille de Calcul'!$L$34:$AU$34,0))),0,INDEX('[77]Feuille de Calcul'!$L$42:$AU$42,MATCH('Cash@Risk'!AS$31,'[77]Feuille de Calcul'!$L$34:$AU$34,0)))*$D78*$G$23</f>
        <v>0</v>
      </c>
      <c r="AT78" s="1577">
        <f>IF(ISNA(INDEX('[77]Feuille de Calcul'!$L$42:$AU$42,MATCH('Cash@Risk'!AT$31,'[77]Feuille de Calcul'!$L$34:$AU$34,0))),0,INDEX('[77]Feuille de Calcul'!$L$42:$AU$42,MATCH('Cash@Risk'!AT$31,'[77]Feuille de Calcul'!$L$34:$AU$34,0)))*$D78*$G$23</f>
        <v>0</v>
      </c>
      <c r="AU78" s="1577">
        <f>IF(ISNA(INDEX('[77]Feuille de Calcul'!$L$42:$AU$42,MATCH('Cash@Risk'!AU$31,'[77]Feuille de Calcul'!$L$34:$AU$34,0))),0,INDEX('[77]Feuille de Calcul'!$L$42:$AU$42,MATCH('Cash@Risk'!AU$31,'[77]Feuille de Calcul'!$L$34:$AU$34,0)))*$D78*$G$23</f>
        <v>0</v>
      </c>
      <c r="AV78" s="1577">
        <f>IF(ISNA(INDEX('[77]Feuille de Calcul'!$L$42:$AU$42,MATCH('Cash@Risk'!AV$31,'[77]Feuille de Calcul'!$L$34:$AU$34,0))),0,INDEX('[77]Feuille de Calcul'!$L$42:$AU$42,MATCH('Cash@Risk'!AV$31,'[77]Feuille de Calcul'!$L$34:$AU$34,0)))*$D78*$G$23</f>
        <v>0</v>
      </c>
      <c r="AW78" s="1577">
        <f>IF(ISNA(INDEX('[77]Feuille de Calcul'!$L$42:$AU$42,MATCH('Cash@Risk'!AW$31,'[77]Feuille de Calcul'!$L$34:$AU$34,0))),0,INDEX('[77]Feuille de Calcul'!$L$42:$AU$42,MATCH('Cash@Risk'!AW$31,'[77]Feuille de Calcul'!$L$34:$AU$34,0)))*$D78*$G$23</f>
        <v>0</v>
      </c>
      <c r="AX78" s="1577">
        <f>IF(ISNA(INDEX('[77]Feuille de Calcul'!$L$42:$AU$42,MATCH('Cash@Risk'!AX$31,'[77]Feuille de Calcul'!$L$34:$AU$34,0))),0,INDEX('[77]Feuille de Calcul'!$L$42:$AU$42,MATCH('Cash@Risk'!AX$31,'[77]Feuille de Calcul'!$L$34:$AU$34,0)))*$D78*$G$23</f>
        <v>0</v>
      </c>
      <c r="AY78" s="1577">
        <f>IF(ISNA(INDEX('[77]Feuille de Calcul'!$L$42:$AU$42,MATCH('Cash@Risk'!AY$31,'[77]Feuille de Calcul'!$L$34:$AU$34,0))),0,INDEX('[77]Feuille de Calcul'!$L$42:$AU$42,MATCH('Cash@Risk'!AY$31,'[77]Feuille de Calcul'!$L$34:$AU$34,0)))*$D78*$G$23</f>
        <v>0</v>
      </c>
      <c r="AZ78" s="1577">
        <f>IF(ISNA(INDEX('[77]Feuille de Calcul'!$L$42:$AU$42,MATCH('Cash@Risk'!AZ$31,'[77]Feuille de Calcul'!$L$34:$AU$34,0))),0,INDEX('[77]Feuille de Calcul'!$L$42:$AU$42,MATCH('Cash@Risk'!AZ$31,'[77]Feuille de Calcul'!$L$34:$AU$34,0)))*$D78*$G$23</f>
        <v>0</v>
      </c>
      <c r="BA78" s="1577">
        <f>IF(ISNA(INDEX('[77]Feuille de Calcul'!$L$42:$AU$42,MATCH('Cash@Risk'!BA$31,'[77]Feuille de Calcul'!$L$34:$AU$34,0))),0,INDEX('[77]Feuille de Calcul'!$L$42:$AU$42,MATCH('Cash@Risk'!BA$31,'[77]Feuille de Calcul'!$L$34:$AU$34,0)))*$D78*$G$23</f>
        <v>0</v>
      </c>
      <c r="BB78" s="1577">
        <f>IF(ISNA(INDEX('[77]Feuille de Calcul'!$L$42:$AU$42,MATCH('Cash@Risk'!BB$31,'[77]Feuille de Calcul'!$L$34:$AU$34,0))),0,INDEX('[77]Feuille de Calcul'!$L$42:$AU$42,MATCH('Cash@Risk'!BB$31,'[77]Feuille de Calcul'!$L$34:$AU$34,0)))*$D78*$G$23</f>
        <v>4</v>
      </c>
      <c r="BC78" s="1577">
        <f>IF(ISNA(INDEX('[77]Feuille de Calcul'!$L$42:$AU$42,MATCH('Cash@Risk'!BC$31,'[77]Feuille de Calcul'!$L$34:$AU$34,0))),0,INDEX('[77]Feuille de Calcul'!$L$42:$AU$42,MATCH('Cash@Risk'!BC$31,'[77]Feuille de Calcul'!$L$34:$AU$34,0)))*$D78*$G$23</f>
        <v>4</v>
      </c>
      <c r="BD78" s="1577">
        <f>IF(ISNA(INDEX('[77]Feuille de Calcul'!$L$42:$AU$42,MATCH('Cash@Risk'!BD$31,'[77]Feuille de Calcul'!$L$34:$AU$34,0))),0,INDEX('[77]Feuille de Calcul'!$L$42:$AU$42,MATCH('Cash@Risk'!BD$31,'[77]Feuille de Calcul'!$L$34:$AU$34,0)))*$D78*$G$23</f>
        <v>0</v>
      </c>
      <c r="BE78" s="1577">
        <f>IF(ISNA(INDEX('[77]Feuille de Calcul'!$L$42:$AU$42,MATCH('Cash@Risk'!BE$31,'[77]Feuille de Calcul'!$L$34:$AU$34,0))),0,INDEX('[77]Feuille de Calcul'!$L$42:$AU$42,MATCH('Cash@Risk'!BE$31,'[77]Feuille de Calcul'!$L$34:$AU$34,0)))*$D78*$G$23</f>
        <v>4</v>
      </c>
      <c r="BF78" s="1577">
        <f>IF(ISNA(INDEX('[77]Feuille de Calcul'!$L$42:$AU$42,MATCH('Cash@Risk'!BF$31,'[77]Feuille de Calcul'!$L$34:$AU$34,0))),0,INDEX('[77]Feuille de Calcul'!$L$42:$AU$42,MATCH('Cash@Risk'!BF$31,'[77]Feuille de Calcul'!$L$34:$AU$34,0)))*$D78*$G$23</f>
        <v>4</v>
      </c>
      <c r="BG78" s="1577">
        <f>IF(ISNA(INDEX('[77]Feuille de Calcul'!$L$42:$AU$42,MATCH('Cash@Risk'!BG$31,'[77]Feuille de Calcul'!$L$34:$AU$34,0))),0,INDEX('[77]Feuille de Calcul'!$L$42:$AU$42,MATCH('Cash@Risk'!BG$31,'[77]Feuille de Calcul'!$L$34:$AU$34,0)))*$D78*$G$23</f>
        <v>4</v>
      </c>
      <c r="BH78" s="1577">
        <f>IF(ISNA(INDEX('[77]Feuille de Calcul'!$L$42:$AU$42,MATCH('Cash@Risk'!BH$31,'[77]Feuille de Calcul'!$L$34:$AU$34,0))),0,INDEX('[77]Feuille de Calcul'!$L$42:$AU$42,MATCH('Cash@Risk'!BH$31,'[77]Feuille de Calcul'!$L$34:$AU$34,0)))*$D78*$G$23</f>
        <v>4</v>
      </c>
      <c r="BI78" s="1577">
        <f>IF(ISNA(INDEX('[77]Feuille de Calcul'!$L$42:$AU$42,MATCH('Cash@Risk'!BI$31,'[77]Feuille de Calcul'!$L$34:$AU$34,0))),0,INDEX('[77]Feuille de Calcul'!$L$42:$AU$42,MATCH('Cash@Risk'!BI$31,'[77]Feuille de Calcul'!$L$34:$AU$34,0)))*$D78*$G$23</f>
        <v>4</v>
      </c>
      <c r="BJ78" s="1577">
        <f>IF(ISNA(INDEX('[77]Feuille de Calcul'!$L$42:$AU$42,MATCH('Cash@Risk'!BJ$31,'[77]Feuille de Calcul'!$L$34:$AU$34,0))),0,INDEX('[77]Feuille de Calcul'!$L$42:$AU$42,MATCH('Cash@Risk'!BJ$31,'[77]Feuille de Calcul'!$L$34:$AU$34,0)))*$D78*$G$23</f>
        <v>4</v>
      </c>
      <c r="BK78" s="1577">
        <f>IF(ISNA(INDEX('[77]Feuille de Calcul'!$L$42:$AU$42,MATCH('Cash@Risk'!BK$31,'[77]Feuille de Calcul'!$L$34:$AU$34,0))),0,INDEX('[77]Feuille de Calcul'!$L$42:$AU$42,MATCH('Cash@Risk'!BK$31,'[77]Feuille de Calcul'!$L$34:$AU$34,0)))*$D78*$G$23</f>
        <v>4</v>
      </c>
      <c r="BL78" s="1577">
        <f>IF(ISNA(INDEX('[77]Feuille de Calcul'!$L$42:$AU$42,MATCH('Cash@Risk'!BL$31,'[77]Feuille de Calcul'!$L$34:$AU$34,0))),0,INDEX('[77]Feuille de Calcul'!$L$42:$AU$42,MATCH('Cash@Risk'!BL$31,'[77]Feuille de Calcul'!$L$34:$AU$34,0)))*$D78*$G$23</f>
        <v>0</v>
      </c>
      <c r="BM78" s="1577">
        <f>IF(ISNA(INDEX('[77]Feuille de Calcul'!$L$42:$AU$42,MATCH('Cash@Risk'!BM$31,'[77]Feuille de Calcul'!$L$34:$AU$34,0))),0,INDEX('[77]Feuille de Calcul'!$L$42:$AU$42,MATCH('Cash@Risk'!BM$31,'[77]Feuille de Calcul'!$L$34:$AU$34,0)))*$D78*$G$23</f>
        <v>0</v>
      </c>
      <c r="BN78" s="1577">
        <f>IF(ISNA(INDEX('[77]Feuille de Calcul'!$L$42:$AU$42,MATCH('Cash@Risk'!BN$31,'[77]Feuille de Calcul'!$L$34:$AU$34,0))),0,INDEX('[77]Feuille de Calcul'!$L$42:$AU$42,MATCH('Cash@Risk'!BN$31,'[77]Feuille de Calcul'!$L$34:$AU$34,0)))*$D78*$G$23</f>
        <v>4</v>
      </c>
      <c r="BO78" s="1577">
        <f>IF(ISNA(INDEX('[77]Feuille de Calcul'!$L$42:$AU$42,MATCH('Cash@Risk'!BO$31,'[77]Feuille de Calcul'!$L$34:$AU$34,0))),0,INDEX('[77]Feuille de Calcul'!$L$42:$AU$42,MATCH('Cash@Risk'!BO$31,'[77]Feuille de Calcul'!$L$34:$AU$34,0)))*$D78*$G$23</f>
        <v>0</v>
      </c>
      <c r="BP78" s="1577">
        <f>IF(ISNA(INDEX('[77]Feuille de Calcul'!$L$42:$AU$42,MATCH('Cash@Risk'!BP$31,'[77]Feuille de Calcul'!$L$34:$AU$34,0))),0,INDEX('[77]Feuille de Calcul'!$L$42:$AU$42,MATCH('Cash@Risk'!BP$31,'[77]Feuille de Calcul'!$L$34:$AU$34,0)))*$D78*$G$23</f>
        <v>0</v>
      </c>
      <c r="BQ78" s="1577">
        <f>IF(ISNA(INDEX('[77]Feuille de Calcul'!$L$42:$AU$42,MATCH('Cash@Risk'!BQ$31,'[77]Feuille de Calcul'!$L$34:$AU$34,0))),0,INDEX('[77]Feuille de Calcul'!$L$42:$AU$42,MATCH('Cash@Risk'!BQ$31,'[77]Feuille de Calcul'!$L$34:$AU$34,0)))*$D78*$G$23</f>
        <v>0</v>
      </c>
      <c r="BR78" s="1577">
        <f>IF(ISNA(INDEX('[77]Feuille de Calcul'!$L$42:$AU$42,MATCH('Cash@Risk'!BR$31,'[77]Feuille de Calcul'!$L$34:$AU$34,0))),0,INDEX('[77]Feuille de Calcul'!$L$42:$AU$42,MATCH('Cash@Risk'!BR$31,'[77]Feuille de Calcul'!$L$34:$AU$34,0)))*$D78*$G$23</f>
        <v>0</v>
      </c>
      <c r="BS78" s="1577">
        <f>IF(ISNA(INDEX('[77]Feuille de Calcul'!$L$42:$AU$42,MATCH('Cash@Risk'!BS$31,'[77]Feuille de Calcul'!$L$34:$AU$34,0))),0,INDEX('[77]Feuille de Calcul'!$L$42:$AU$42,MATCH('Cash@Risk'!BS$31,'[77]Feuille de Calcul'!$L$34:$AU$34,0)))*$D78*$G$23</f>
        <v>0</v>
      </c>
      <c r="BT78" s="1577">
        <f>IF(ISNA(INDEX('[77]Feuille de Calcul'!$L$42:$AU$42,MATCH('Cash@Risk'!BT$31,'[77]Feuille de Calcul'!$L$34:$AU$34,0))),0,INDEX('[77]Feuille de Calcul'!$L$42:$AU$42,MATCH('Cash@Risk'!BT$31,'[77]Feuille de Calcul'!$L$34:$AU$34,0)))*$D78*$G$23</f>
        <v>0</v>
      </c>
      <c r="BU78" s="1577">
        <f>IF(ISNA(INDEX('[77]Feuille de Calcul'!$L$42:$AU$42,MATCH('Cash@Risk'!BU$31,'[77]Feuille de Calcul'!$L$34:$AU$34,0))),0,INDEX('[77]Feuille de Calcul'!$L$42:$AU$42,MATCH('Cash@Risk'!BU$31,'[77]Feuille de Calcul'!$L$34:$AU$34,0)))*$D78*$G$23</f>
        <v>0</v>
      </c>
      <c r="BV78" s="1577">
        <f>IF(ISNA(INDEX('[77]Feuille de Calcul'!$L$42:$AU$42,MATCH('Cash@Risk'!BV$31,'[77]Feuille de Calcul'!$L$34:$AU$34,0))),0,INDEX('[77]Feuille de Calcul'!$L$42:$AU$42,MATCH('Cash@Risk'!BV$31,'[77]Feuille de Calcul'!$L$34:$AU$34,0)))*$D78*$G$23</f>
        <v>0</v>
      </c>
      <c r="BW78" s="1577">
        <f>IF(ISNA(INDEX('[77]Feuille de Calcul'!$L$42:$AU$42,MATCH('Cash@Risk'!BW$31,'[77]Feuille de Calcul'!$L$34:$AU$34,0))),0,INDEX('[77]Feuille de Calcul'!$L$42:$AU$42,MATCH('Cash@Risk'!BW$31,'[77]Feuille de Calcul'!$L$34:$AU$34,0)))*$D78*$G$23</f>
        <v>0</v>
      </c>
      <c r="BX78" s="1577">
        <f>IF(ISNA(INDEX('[77]Feuille de Calcul'!$L$42:$AU$42,MATCH('Cash@Risk'!BX$31,'[77]Feuille de Calcul'!$L$34:$AU$34,0))),0,INDEX('[77]Feuille de Calcul'!$L$42:$AU$42,MATCH('Cash@Risk'!BX$31,'[77]Feuille de Calcul'!$L$34:$AU$34,0)))*$D78*$G$23</f>
        <v>0</v>
      </c>
      <c r="BY78" s="1577">
        <f>IF(ISNA(INDEX('[77]Feuille de Calcul'!$L$42:$AU$42,MATCH('Cash@Risk'!BY$31,'[77]Feuille de Calcul'!$L$34:$AU$34,0))),0,INDEX('[77]Feuille de Calcul'!$L$42:$AU$42,MATCH('Cash@Risk'!BY$31,'[77]Feuille de Calcul'!$L$34:$AU$34,0)))*$D78*$G$23</f>
        <v>0</v>
      </c>
      <c r="BZ78" s="1577">
        <f>IF(ISNA(INDEX('[77]Feuille de Calcul'!$L$42:$AU$42,MATCH('Cash@Risk'!BZ$31,'[77]Feuille de Calcul'!$L$34:$AU$34,0))),0,INDEX('[77]Feuille de Calcul'!$L$42:$AU$42,MATCH('Cash@Risk'!BZ$31,'[77]Feuille de Calcul'!$L$34:$AU$34,0)))*$D78*$G$23</f>
        <v>0</v>
      </c>
      <c r="CA78" s="1577">
        <f>IF(ISNA(INDEX('[77]Feuille de Calcul'!$L$42:$AU$42,MATCH('Cash@Risk'!CA$31,'[77]Feuille de Calcul'!$L$34:$AU$34,0))),0,INDEX('[77]Feuille de Calcul'!$L$42:$AU$42,MATCH('Cash@Risk'!CA$31,'[77]Feuille de Calcul'!$L$34:$AU$34,0)))*$D78*$G$23</f>
        <v>0</v>
      </c>
      <c r="CB78" s="1577">
        <f>IF(ISNA(INDEX('[77]Feuille de Calcul'!$L$42:$AU$42,MATCH('Cash@Risk'!CB$31,'[77]Feuille de Calcul'!$L$34:$AU$34,0))),0,INDEX('[77]Feuille de Calcul'!$L$42:$AU$42,MATCH('Cash@Risk'!CB$31,'[77]Feuille de Calcul'!$L$34:$AU$34,0)))*$D78*$G$23</f>
        <v>0</v>
      </c>
      <c r="CC78" s="1577">
        <f>IF(ISNA(INDEX('[77]Feuille de Calcul'!$L$42:$AU$42,MATCH('Cash@Risk'!CC$31,'[77]Feuille de Calcul'!$L$34:$AU$34,0))),0,INDEX('[77]Feuille de Calcul'!$L$42:$AU$42,MATCH('Cash@Risk'!CC$31,'[77]Feuille de Calcul'!$L$34:$AU$34,0)))*$D78*$G$23</f>
        <v>0</v>
      </c>
      <c r="CD78" s="1577">
        <f>IF(ISNA(INDEX('[77]Feuille de Calcul'!$L$42:$AU$42,MATCH('Cash@Risk'!CD$31,'[77]Feuille de Calcul'!$L$34:$AU$34,0))),0,INDEX('[77]Feuille de Calcul'!$L$42:$AU$42,MATCH('Cash@Risk'!CD$31,'[77]Feuille de Calcul'!$L$34:$AU$34,0)))*$D78*$G$23</f>
        <v>0</v>
      </c>
      <c r="CE78" s="1577">
        <f>IF(ISNA(INDEX('[77]Feuille de Calcul'!$L$42:$AU$42,MATCH('Cash@Risk'!CE$31,'[77]Feuille de Calcul'!$L$34:$AU$34,0))),0,INDEX('[77]Feuille de Calcul'!$L$42:$AU$42,MATCH('Cash@Risk'!CE$31,'[77]Feuille de Calcul'!$L$34:$AU$34,0)))*$D78*$G$23</f>
        <v>0</v>
      </c>
      <c r="CF78" s="1577">
        <f>IF(ISNA(INDEX('[77]Feuille de Calcul'!$L$42:$AU$42,MATCH('Cash@Risk'!CF$31,'[77]Feuille de Calcul'!$L$34:$AU$34,0))),0,INDEX('[77]Feuille de Calcul'!$L$42:$AU$42,MATCH('Cash@Risk'!CF$31,'[77]Feuille de Calcul'!$L$34:$AU$34,0)))*$D78*$G$23</f>
        <v>0</v>
      </c>
      <c r="CG78" s="1577">
        <f>IF(ISNA(INDEX('[77]Feuille de Calcul'!$L$42:$AU$42,MATCH('Cash@Risk'!CG$31,'[77]Feuille de Calcul'!$L$34:$AU$34,0))),0,INDEX('[77]Feuille de Calcul'!$L$42:$AU$42,MATCH('Cash@Risk'!CG$31,'[77]Feuille de Calcul'!$L$34:$AU$34,0)))*$D78*$G$23</f>
        <v>0</v>
      </c>
      <c r="CH78" s="1577">
        <f>IF(ISNA(INDEX('[77]Feuille de Calcul'!$L$42:$AU$42,MATCH('Cash@Risk'!CH$31,'[77]Feuille de Calcul'!$L$34:$AU$34,0))),0,INDEX('[77]Feuille de Calcul'!$L$42:$AU$42,MATCH('Cash@Risk'!CH$31,'[77]Feuille de Calcul'!$L$34:$AU$34,0)))*$D78*$G$23</f>
        <v>0</v>
      </c>
      <c r="CI78" s="1577">
        <f>IF(ISNA(INDEX('[77]Feuille de Calcul'!$L$42:$AU$42,MATCH('Cash@Risk'!CI$31,'[77]Feuille de Calcul'!$L$34:$AU$34,0))),0,INDEX('[77]Feuille de Calcul'!$L$42:$AU$42,MATCH('Cash@Risk'!CI$31,'[77]Feuille de Calcul'!$L$34:$AU$34,0)))*$D78*$G$23</f>
        <v>0</v>
      </c>
      <c r="CJ78" s="1577">
        <f>IF(ISNA(INDEX('[77]Feuille de Calcul'!$L$42:$AU$42,MATCH('Cash@Risk'!CJ$31,'[77]Feuille de Calcul'!$L$34:$AU$34,0))),0,INDEX('[77]Feuille de Calcul'!$L$42:$AU$42,MATCH('Cash@Risk'!CJ$31,'[77]Feuille de Calcul'!$L$34:$AU$34,0)))*$D78*$G$23</f>
        <v>0</v>
      </c>
      <c r="CK78" s="1577">
        <f>IF(ISNA(INDEX('[77]Feuille de Calcul'!$L$42:$AU$42,MATCH('Cash@Risk'!CK$31,'[77]Feuille de Calcul'!$L$34:$AU$34,0))),0,INDEX('[77]Feuille de Calcul'!$L$42:$AU$42,MATCH('Cash@Risk'!CK$31,'[77]Feuille de Calcul'!$L$34:$AU$34,0)))*$D78*$G$23</f>
        <v>0</v>
      </c>
      <c r="CL78" s="1577">
        <f>IF(ISNA(INDEX('[77]Feuille de Calcul'!$L$42:$AU$42,MATCH('Cash@Risk'!CL$31,'[77]Feuille de Calcul'!$L$34:$AU$34,0))),0,INDEX('[77]Feuille de Calcul'!$L$42:$AU$42,MATCH('Cash@Risk'!CL$31,'[77]Feuille de Calcul'!$L$34:$AU$34,0)))*$D78*$G$23</f>
        <v>0</v>
      </c>
      <c r="CM78" s="1577">
        <f>IF(ISNA(INDEX('[77]Feuille de Calcul'!$L$42:$AU$42,MATCH('Cash@Risk'!CM$31,'[77]Feuille de Calcul'!$L$34:$AU$34,0))),0,INDEX('[77]Feuille de Calcul'!$L$42:$AU$42,MATCH('Cash@Risk'!CM$31,'[77]Feuille de Calcul'!$L$34:$AU$34,0)))*$D78*$G$23</f>
        <v>0</v>
      </c>
      <c r="CN78" s="1577">
        <f>IF(ISNA(INDEX('[77]Feuille de Calcul'!$L$42:$AU$42,MATCH('Cash@Risk'!CN$31,'[77]Feuille de Calcul'!$L$34:$AU$34,0))),0,INDEX('[77]Feuille de Calcul'!$L$42:$AU$42,MATCH('Cash@Risk'!CN$31,'[77]Feuille de Calcul'!$L$34:$AU$34,0)))*$D78*$G$23</f>
        <v>0</v>
      </c>
      <c r="CO78" s="1577">
        <f>IF(ISNA(INDEX('[77]Feuille de Calcul'!$L$42:$AU$42,MATCH('Cash@Risk'!CO$31,'[77]Feuille de Calcul'!$L$34:$AU$34,0))),0,INDEX('[77]Feuille de Calcul'!$L$42:$AU$42,MATCH('Cash@Risk'!CO$31,'[77]Feuille de Calcul'!$L$34:$AU$34,0)))*$D78*$G$23</f>
        <v>0</v>
      </c>
      <c r="CP78" s="1577">
        <f>IF(ISNA(INDEX('[77]Feuille de Calcul'!$L$42:$AU$42,MATCH('Cash@Risk'!CP$31,'[77]Feuille de Calcul'!$L$34:$AU$34,0))),0,INDEX('[77]Feuille de Calcul'!$L$42:$AU$42,MATCH('Cash@Risk'!CP$31,'[77]Feuille de Calcul'!$L$34:$AU$34,0)))*$D78*$G$23</f>
        <v>0</v>
      </c>
      <c r="CQ78" s="1577">
        <f>IF(ISNA(INDEX('[77]Feuille de Calcul'!$L$42:$AU$42,MATCH('Cash@Risk'!CQ$31,'[77]Feuille de Calcul'!$L$34:$AU$34,0))),0,INDEX('[77]Feuille de Calcul'!$L$42:$AU$42,MATCH('Cash@Risk'!CQ$31,'[77]Feuille de Calcul'!$L$34:$AU$34,0)))*$D78*$G$23</f>
        <v>0</v>
      </c>
      <c r="CR78" s="1577">
        <f>IF(ISNA(INDEX('[77]Feuille de Calcul'!$L$42:$AU$42,MATCH('Cash@Risk'!CR$31,'[77]Feuille de Calcul'!$L$34:$AU$34,0))),0,INDEX('[77]Feuille de Calcul'!$L$42:$AU$42,MATCH('Cash@Risk'!CR$31,'[77]Feuille de Calcul'!$L$34:$AU$34,0)))*$D78*$G$23</f>
        <v>0</v>
      </c>
      <c r="CS78" s="1577">
        <f>IF(ISNA(INDEX('[77]Feuille de Calcul'!$L$42:$AU$42,MATCH('Cash@Risk'!CS$31,'[77]Feuille de Calcul'!$L$34:$AU$34,0))),0,INDEX('[77]Feuille de Calcul'!$L$42:$AU$42,MATCH('Cash@Risk'!CS$31,'[77]Feuille de Calcul'!$L$34:$AU$34,0)))*$D78*$G$23</f>
        <v>0</v>
      </c>
      <c r="CT78" s="1577">
        <f>IF(ISNA(INDEX('[77]Feuille de Calcul'!$L$42:$AU$42,MATCH('Cash@Risk'!CT$31,'[77]Feuille de Calcul'!$L$34:$AU$34,0))),0,INDEX('[77]Feuille de Calcul'!$L$42:$AU$42,MATCH('Cash@Risk'!CT$31,'[77]Feuille de Calcul'!$L$34:$AU$34,0)))*$D78*$G$23</f>
        <v>0</v>
      </c>
      <c r="CU78" s="1577">
        <f>IF(ISNA(INDEX('[77]Feuille de Calcul'!$L$42:$AU$42,MATCH('Cash@Risk'!CU$31,'[77]Feuille de Calcul'!$L$34:$AU$34,0))),0,INDEX('[77]Feuille de Calcul'!$L$42:$AU$42,MATCH('Cash@Risk'!CU$31,'[77]Feuille de Calcul'!$L$34:$AU$34,0)))*$D78*$G$23</f>
        <v>0</v>
      </c>
      <c r="CV78" s="1577">
        <f>IF(ISNA(INDEX('[77]Feuille de Calcul'!$L$42:$AU$42,MATCH('Cash@Risk'!CV$31,'[77]Feuille de Calcul'!$L$34:$AU$34,0))),0,INDEX('[77]Feuille de Calcul'!$L$42:$AU$42,MATCH('Cash@Risk'!CV$31,'[77]Feuille de Calcul'!$L$34:$AU$34,0)))*$D78*$G$23</f>
        <v>0</v>
      </c>
      <c r="CW78" s="1577">
        <f>IF(ISNA(INDEX('[77]Feuille de Calcul'!$L$42:$AU$42,MATCH('Cash@Risk'!CW$31,'[77]Feuille de Calcul'!$L$34:$AU$34,0))),0,INDEX('[77]Feuille de Calcul'!$L$42:$AU$42,MATCH('Cash@Risk'!CW$31,'[77]Feuille de Calcul'!$L$34:$AU$34,0)))*$D78*$G$23</f>
        <v>0</v>
      </c>
      <c r="CX78" s="1577">
        <f>IF(ISNA(INDEX('[77]Feuille de Calcul'!$L$42:$AU$42,MATCH('Cash@Risk'!CX$31,'[77]Feuille de Calcul'!$L$34:$AU$34,0))),0,INDEX('[77]Feuille de Calcul'!$L$42:$AU$42,MATCH('Cash@Risk'!CX$31,'[77]Feuille de Calcul'!$L$34:$AU$34,0)))*$D78*$G$23</f>
        <v>0</v>
      </c>
      <c r="CY78" s="1577">
        <f>IF(ISNA(INDEX('[77]Feuille de Calcul'!$L$42:$AU$42,MATCH('Cash@Risk'!CY$31,'[77]Feuille de Calcul'!$L$34:$AU$34,0))),0,INDEX('[77]Feuille de Calcul'!$L$42:$AU$42,MATCH('Cash@Risk'!CY$31,'[77]Feuille de Calcul'!$L$34:$AU$34,0)))*$D78*$G$23</f>
        <v>0</v>
      </c>
      <c r="CZ78" s="1577">
        <f>IF(ISNA(INDEX('[77]Feuille de Calcul'!$L$42:$AU$42,MATCH('Cash@Risk'!CZ$31,'[77]Feuille de Calcul'!$L$34:$AU$34,0))),0,INDEX('[77]Feuille de Calcul'!$L$42:$AU$42,MATCH('Cash@Risk'!CZ$31,'[77]Feuille de Calcul'!$L$34:$AU$34,0)))*$D78*$G$23</f>
        <v>0</v>
      </c>
      <c r="DA78" s="1577">
        <f>IF(ISNA(INDEX('[77]Feuille de Calcul'!$L$42:$AU$42,MATCH('Cash@Risk'!DA$31,'[77]Feuille de Calcul'!$L$34:$AU$34,0))),0,INDEX('[77]Feuille de Calcul'!$L$42:$AU$42,MATCH('Cash@Risk'!DA$31,'[77]Feuille de Calcul'!$L$34:$AU$34,0)))*$D78*$G$23</f>
        <v>0</v>
      </c>
      <c r="DB78" s="1577">
        <f>IF(ISNA(INDEX('[77]Feuille de Calcul'!$L$42:$AU$42,MATCH('Cash@Risk'!DB$31,'[77]Feuille de Calcul'!$L$34:$AU$34,0))),0,INDEX('[77]Feuille de Calcul'!$L$42:$AU$42,MATCH('Cash@Risk'!DB$31,'[77]Feuille de Calcul'!$L$34:$AU$34,0)))*$D78*$G$23</f>
        <v>0</v>
      </c>
      <c r="DC78" s="1577">
        <f>IF(ISNA(INDEX('[77]Feuille de Calcul'!$L$42:$AU$42,MATCH('Cash@Risk'!DC$31,'[77]Feuille de Calcul'!$L$34:$AU$34,0))),0,INDEX('[77]Feuille de Calcul'!$L$42:$AU$42,MATCH('Cash@Risk'!DC$31,'[77]Feuille de Calcul'!$L$34:$AU$34,0)))*$D78*$G$23</f>
        <v>0</v>
      </c>
      <c r="DD78" s="1577">
        <f>IF(ISNA(INDEX('[77]Feuille de Calcul'!$L$42:$AU$42,MATCH('Cash@Risk'!DD$31,'[77]Feuille de Calcul'!$L$34:$AU$34,0))),0,INDEX('[77]Feuille de Calcul'!$L$42:$AU$42,MATCH('Cash@Risk'!DD$31,'[77]Feuille de Calcul'!$L$34:$AU$34,0)))*$D78*$G$23</f>
        <v>0</v>
      </c>
      <c r="DE78" s="1577">
        <f>IF(ISNA(INDEX('[77]Feuille de Calcul'!$L$42:$AU$42,MATCH('Cash@Risk'!DE$31,'[77]Feuille de Calcul'!$L$34:$AU$34,0))),0,INDEX('[77]Feuille de Calcul'!$L$42:$AU$42,MATCH('Cash@Risk'!DE$31,'[77]Feuille de Calcul'!$L$34:$AU$34,0)))*$D78*$G$23</f>
        <v>0</v>
      </c>
      <c r="DF78" s="1577">
        <f>IF(ISNA(INDEX('[77]Feuille de Calcul'!$L$42:$AU$42,MATCH('Cash@Risk'!DF$31,'[77]Feuille de Calcul'!$L$34:$AU$34,0))),0,INDEX('[77]Feuille de Calcul'!$L$42:$AU$42,MATCH('Cash@Risk'!DF$31,'[77]Feuille de Calcul'!$L$34:$AU$34,0)))*$D78*$G$23</f>
        <v>0</v>
      </c>
      <c r="DG78" s="1577">
        <f>IF(ISNA(INDEX('[77]Feuille de Calcul'!$L$42:$AU$42,MATCH('Cash@Risk'!DG$31,'[77]Feuille de Calcul'!$L$34:$AU$34,0))),0,INDEX('[77]Feuille de Calcul'!$L$42:$AU$42,MATCH('Cash@Risk'!DG$31,'[77]Feuille de Calcul'!$L$34:$AU$34,0)))*$D78*$G$23</f>
        <v>0</v>
      </c>
      <c r="DH78" s="1577">
        <f>IF(ISNA(INDEX('[77]Feuille de Calcul'!$L$42:$AU$42,MATCH('Cash@Risk'!DH$31,'[77]Feuille de Calcul'!$L$34:$AU$34,0))),0,INDEX('[77]Feuille de Calcul'!$L$42:$AU$42,MATCH('Cash@Risk'!DH$31,'[77]Feuille de Calcul'!$L$34:$AU$34,0)))*$D78*$G$23</f>
        <v>0</v>
      </c>
      <c r="DI78" s="1577">
        <f>IF(ISNA(INDEX('[77]Feuille de Calcul'!$L$42:$AU$42,MATCH('Cash@Risk'!DI$31,'[77]Feuille de Calcul'!$L$34:$AU$34,0))),0,INDEX('[77]Feuille de Calcul'!$L$42:$AU$42,MATCH('Cash@Risk'!DI$31,'[77]Feuille de Calcul'!$L$34:$AU$34,0)))*$D78*$G$23</f>
        <v>0</v>
      </c>
      <c r="DJ78" s="1577">
        <f>IF(ISNA(INDEX('[77]Feuille de Calcul'!$L$42:$AU$42,MATCH('Cash@Risk'!DJ$31,'[77]Feuille de Calcul'!$L$34:$AU$34,0))),0,INDEX('[77]Feuille de Calcul'!$L$42:$AU$42,MATCH('Cash@Risk'!DJ$31,'[77]Feuille de Calcul'!$L$34:$AU$34,0)))*$D78*$G$23</f>
        <v>0</v>
      </c>
      <c r="DK78" s="1577">
        <f>IF(ISNA(INDEX('[77]Feuille de Calcul'!$L$42:$AU$42,MATCH('Cash@Risk'!DK$31,'[77]Feuille de Calcul'!$L$34:$AU$34,0))),0,INDEX('[77]Feuille de Calcul'!$L$42:$AU$42,MATCH('Cash@Risk'!DK$31,'[77]Feuille de Calcul'!$L$34:$AU$34,0)))*$D78*$G$23</f>
        <v>0</v>
      </c>
      <c r="DL78" s="1577">
        <f>IF(ISNA(INDEX('[77]Feuille de Calcul'!$L$42:$AU$42,MATCH('Cash@Risk'!DL$31,'[77]Feuille de Calcul'!$L$34:$AU$34,0))),0,INDEX('[77]Feuille de Calcul'!$L$42:$AU$42,MATCH('Cash@Risk'!DL$31,'[77]Feuille de Calcul'!$L$34:$AU$34,0)))*$D78*$G$23</f>
        <v>0</v>
      </c>
      <c r="DM78" s="1577">
        <f>IF(ISNA(INDEX('[77]Feuille de Calcul'!$L$42:$AU$42,MATCH('Cash@Risk'!DM$31,'[77]Feuille de Calcul'!$L$34:$AU$34,0))),0,INDEX('[77]Feuille de Calcul'!$L$42:$AU$42,MATCH('Cash@Risk'!DM$31,'[77]Feuille de Calcul'!$L$34:$AU$34,0)))*$D78*$G$23</f>
        <v>0</v>
      </c>
      <c r="DN78" s="1535"/>
      <c r="DO78" s="1535"/>
      <c r="DP78" s="1535"/>
      <c r="DQ78" s="1535"/>
      <c r="DR78" s="1535"/>
      <c r="DS78" s="1535"/>
      <c r="DT78" s="1535"/>
      <c r="DU78" s="1535"/>
      <c r="DV78" s="1535"/>
      <c r="DW78" s="1535"/>
      <c r="DX78" s="1535"/>
      <c r="DY78" s="1535"/>
      <c r="DZ78" s="1535"/>
      <c r="EA78" s="1535"/>
      <c r="EB78" s="1535"/>
      <c r="EC78" s="1535"/>
      <c r="ED78" s="1535"/>
      <c r="EE78" s="1535"/>
      <c r="EF78" s="1535"/>
      <c r="EG78" s="1535"/>
      <c r="EH78" s="1535"/>
      <c r="EI78" s="1535"/>
      <c r="EJ78" s="1535"/>
      <c r="EK78" s="1535"/>
      <c r="EL78" s="1535"/>
      <c r="EM78" s="1535"/>
      <c r="EN78" s="1535"/>
      <c r="EO78" s="1535"/>
      <c r="EP78" s="1535"/>
      <c r="EQ78" s="1535"/>
      <c r="ER78" s="1535"/>
      <c r="ES78" s="1535"/>
      <c r="ET78" s="1535"/>
      <c r="EU78" s="1535"/>
      <c r="EV78" s="1535"/>
      <c r="EW78" s="1535"/>
      <c r="EX78" s="1535"/>
      <c r="EY78" s="1535"/>
      <c r="EZ78" s="1535"/>
      <c r="FA78" s="1535"/>
      <c r="FB78" s="1535"/>
      <c r="FC78" s="1535"/>
      <c r="FD78" s="1535"/>
      <c r="FE78" s="1535"/>
      <c r="FF78" s="1535"/>
      <c r="FG78" s="1535"/>
      <c r="FH78" s="1535"/>
      <c r="FI78" s="1535"/>
      <c r="FJ78" s="1535"/>
      <c r="FK78" s="1535"/>
      <c r="FL78" s="1535"/>
      <c r="FM78" s="1535"/>
      <c r="FN78" s="1535"/>
      <c r="FO78" s="1535"/>
      <c r="FP78" s="1535"/>
      <c r="FQ78" s="1535"/>
      <c r="FR78" s="1535"/>
      <c r="FS78" s="1535"/>
      <c r="FT78" s="1535"/>
      <c r="FU78" s="1535"/>
      <c r="FV78" s="1535"/>
      <c r="FW78" s="1535"/>
      <c r="FX78" s="1535"/>
      <c r="FY78" s="1535"/>
      <c r="FZ78" s="1535"/>
      <c r="GA78" s="1535"/>
      <c r="GB78" s="1535"/>
      <c r="GC78" s="1535"/>
      <c r="GD78" s="1535"/>
      <c r="GE78" s="1535"/>
      <c r="GF78" s="1535"/>
      <c r="GG78" s="1535"/>
      <c r="GH78" s="1535"/>
      <c r="GI78" s="1535"/>
      <c r="GJ78" s="1535"/>
      <c r="GK78" s="1535"/>
      <c r="GL78" s="1535"/>
      <c r="GM78" s="1535"/>
      <c r="GN78" s="1535"/>
      <c r="GO78" s="1535"/>
      <c r="GP78" s="1535"/>
      <c r="GQ78" s="1535"/>
      <c r="GR78" s="1535"/>
      <c r="GS78" s="1535"/>
    </row>
    <row r="79" spans="1:201" outlineLevel="2">
      <c r="A79" s="1580" t="s">
        <v>1379</v>
      </c>
      <c r="B79" s="1567"/>
      <c r="C79" s="1580" t="s">
        <v>1380</v>
      </c>
      <c r="D79" s="1538"/>
      <c r="E79" s="1560">
        <v>0</v>
      </c>
      <c r="F79" s="1504" t="s">
        <v>1308</v>
      </c>
      <c r="G79" s="1504" t="s">
        <v>1309</v>
      </c>
      <c r="H79" s="1566"/>
      <c r="I79" s="1536">
        <f t="shared" si="56"/>
        <v>0</v>
      </c>
      <c r="J79" s="1535"/>
      <c r="K79" s="1535"/>
      <c r="L79" s="1535"/>
      <c r="M79" s="1535"/>
      <c r="N79" s="1535"/>
      <c r="O79" s="1535"/>
      <c r="P79" s="1535"/>
      <c r="Q79" s="1535"/>
      <c r="R79" s="1535"/>
      <c r="S79" s="1535"/>
      <c r="T79" s="1535"/>
      <c r="U79" s="1535"/>
      <c r="V79" s="1535"/>
      <c r="W79" s="1535"/>
      <c r="X79" s="1535"/>
      <c r="Y79" s="1535"/>
      <c r="Z79" s="1535"/>
      <c r="AA79" s="1535"/>
      <c r="AB79" s="1535"/>
      <c r="AC79" s="1535"/>
      <c r="AD79" s="1535"/>
      <c r="AE79" s="1535"/>
      <c r="AF79" s="1535"/>
      <c r="AG79" s="1535"/>
      <c r="AH79" s="1535"/>
      <c r="AI79" s="1535"/>
      <c r="AJ79" s="1535"/>
      <c r="AK79" s="1535"/>
      <c r="AL79" s="1535"/>
      <c r="AM79" s="1535"/>
      <c r="AN79" s="1535"/>
      <c r="AO79" s="1535"/>
      <c r="AP79" s="1535"/>
      <c r="AQ79" s="1535"/>
      <c r="AR79" s="1535"/>
      <c r="AS79" s="1535"/>
      <c r="AT79" s="1535"/>
      <c r="AU79" s="1535"/>
      <c r="AV79" s="1535"/>
      <c r="AW79" s="1535"/>
      <c r="AX79" s="1535"/>
      <c r="AY79" s="1535"/>
      <c r="AZ79" s="1535"/>
      <c r="BA79" s="1535"/>
      <c r="BB79" s="1535"/>
      <c r="BC79" s="1535"/>
      <c r="BD79" s="1535"/>
      <c r="BE79" s="1535"/>
      <c r="BF79" s="1535"/>
      <c r="BG79" s="1535"/>
      <c r="BH79" s="1535"/>
      <c r="BI79" s="1535"/>
      <c r="BJ79" s="1535"/>
      <c r="BK79" s="1535"/>
      <c r="BL79" s="1535"/>
      <c r="BM79" s="1535"/>
      <c r="BN79" s="1535"/>
      <c r="BO79" s="1535"/>
      <c r="BP79" s="1535"/>
      <c r="BQ79" s="1535"/>
      <c r="BR79" s="1535"/>
      <c r="BS79" s="1535"/>
      <c r="BT79" s="1535"/>
      <c r="BU79" s="1535"/>
      <c r="BV79" s="1535"/>
      <c r="BW79" s="1535"/>
      <c r="BX79" s="1535"/>
      <c r="BY79" s="1535"/>
      <c r="BZ79" s="1535"/>
      <c r="CA79" s="1535"/>
      <c r="CB79" s="1535"/>
      <c r="CC79" s="1535"/>
      <c r="CD79" s="1535"/>
      <c r="CE79" s="1535"/>
      <c r="CF79" s="1535"/>
      <c r="CG79" s="1535"/>
      <c r="CH79" s="1535"/>
      <c r="CI79" s="1535"/>
      <c r="CJ79" s="1535"/>
      <c r="CK79" s="1535"/>
      <c r="CL79" s="1535"/>
      <c r="CM79" s="1535"/>
      <c r="CN79" s="1535"/>
      <c r="CO79" s="1535"/>
      <c r="CP79" s="1535"/>
      <c r="CQ79" s="1535"/>
      <c r="CR79" s="1535"/>
      <c r="CS79" s="1535"/>
      <c r="CT79" s="1535"/>
      <c r="CU79" s="1535"/>
      <c r="CV79" s="1535"/>
      <c r="CW79" s="1535"/>
      <c r="CX79" s="1535"/>
      <c r="CY79" s="1535"/>
      <c r="CZ79" s="1535"/>
      <c r="DA79" s="1535"/>
      <c r="DB79" s="1535"/>
      <c r="DC79" s="1535"/>
      <c r="DD79" s="1535"/>
      <c r="DE79" s="1535"/>
      <c r="DF79" s="1535"/>
      <c r="DG79" s="1535"/>
      <c r="DH79" s="1535"/>
      <c r="DI79" s="1535"/>
      <c r="DJ79" s="1535"/>
      <c r="DK79" s="1535"/>
      <c r="DL79" s="1535"/>
      <c r="DM79" s="1535"/>
      <c r="DN79" s="1535"/>
      <c r="DO79" s="1535"/>
      <c r="DP79" s="1535"/>
      <c r="DQ79" s="1535"/>
      <c r="DR79" s="1535"/>
      <c r="DS79" s="1535"/>
      <c r="DT79" s="1535"/>
      <c r="DU79" s="1535"/>
      <c r="DV79" s="1535"/>
      <c r="DW79" s="1535"/>
      <c r="DX79" s="1535"/>
      <c r="DY79" s="1535"/>
      <c r="DZ79" s="1535"/>
      <c r="EA79" s="1535"/>
      <c r="EB79" s="1535"/>
      <c r="EC79" s="1535"/>
      <c r="ED79" s="1535"/>
      <c r="EE79" s="1535"/>
      <c r="EF79" s="1535"/>
      <c r="EG79" s="1535"/>
      <c r="EH79" s="1535"/>
      <c r="EI79" s="1535"/>
      <c r="EJ79" s="1535"/>
      <c r="EK79" s="1535"/>
      <c r="EL79" s="1535"/>
      <c r="EM79" s="1535"/>
      <c r="EN79" s="1535"/>
      <c r="EO79" s="1535"/>
      <c r="EP79" s="1535"/>
      <c r="EQ79" s="1535"/>
      <c r="ER79" s="1535"/>
      <c r="ES79" s="1535"/>
      <c r="ET79" s="1535"/>
      <c r="EU79" s="1535"/>
      <c r="EV79" s="1535"/>
      <c r="EW79" s="1535"/>
      <c r="EX79" s="1535"/>
      <c r="EY79" s="1535"/>
      <c r="EZ79" s="1535"/>
      <c r="FA79" s="1535"/>
      <c r="FB79" s="1535"/>
      <c r="FC79" s="1535"/>
      <c r="FD79" s="1535"/>
      <c r="FE79" s="1535"/>
      <c r="FF79" s="1535"/>
      <c r="FG79" s="1535"/>
      <c r="FH79" s="1535"/>
      <c r="FI79" s="1535"/>
      <c r="FJ79" s="1535"/>
      <c r="FK79" s="1535"/>
      <c r="FL79" s="1535"/>
      <c r="FM79" s="1535"/>
      <c r="FN79" s="1535"/>
      <c r="FO79" s="1535"/>
      <c r="FP79" s="1535"/>
      <c r="FQ79" s="1535"/>
      <c r="FR79" s="1535"/>
      <c r="FS79" s="1535"/>
      <c r="FT79" s="1535"/>
      <c r="FU79" s="1535"/>
      <c r="FV79" s="1535"/>
      <c r="FW79" s="1535"/>
      <c r="FX79" s="1535"/>
      <c r="FY79" s="1535"/>
      <c r="FZ79" s="1535"/>
      <c r="GA79" s="1535"/>
      <c r="GB79" s="1535"/>
      <c r="GC79" s="1535"/>
      <c r="GD79" s="1535"/>
      <c r="GE79" s="1535"/>
      <c r="GF79" s="1535"/>
      <c r="GG79" s="1535"/>
      <c r="GH79" s="1535"/>
      <c r="GI79" s="1535"/>
      <c r="GJ79" s="1535"/>
      <c r="GK79" s="1535"/>
      <c r="GL79" s="1535"/>
      <c r="GM79" s="1535"/>
      <c r="GN79" s="1535"/>
      <c r="GO79" s="1535"/>
      <c r="GP79" s="1535"/>
      <c r="GQ79" s="1535"/>
      <c r="GR79" s="1535"/>
      <c r="GS79" s="1535"/>
    </row>
    <row r="80" spans="1:201" outlineLevel="2">
      <c r="A80" s="1580" t="s">
        <v>1381</v>
      </c>
      <c r="B80" s="1567"/>
      <c r="C80" s="1601" t="s">
        <v>1382</v>
      </c>
      <c r="D80" s="1538">
        <f>10*$D$23</f>
        <v>40</v>
      </c>
      <c r="E80" s="1560">
        <v>0</v>
      </c>
      <c r="F80" s="1504" t="s">
        <v>1308</v>
      </c>
      <c r="G80" s="1504" t="s">
        <v>1309</v>
      </c>
      <c r="H80" s="1590" t="s">
        <v>1383</v>
      </c>
      <c r="I80" s="1536">
        <f t="shared" si="56"/>
        <v>0</v>
      </c>
      <c r="J80" s="1535"/>
      <c r="K80" s="1535"/>
      <c r="L80" s="1535"/>
      <c r="M80" s="1535"/>
      <c r="N80" s="1535"/>
      <c r="O80" s="1535"/>
      <c r="P80" s="1535"/>
      <c r="Q80" s="1535"/>
      <c r="R80" s="1535"/>
      <c r="S80" s="1535"/>
      <c r="T80" s="1535"/>
      <c r="U80" s="1535"/>
      <c r="V80" s="1535"/>
      <c r="W80" s="1535"/>
      <c r="X80" s="1535"/>
      <c r="Y80" s="1535"/>
      <c r="Z80" s="1535"/>
      <c r="AA80" s="1535"/>
      <c r="AB80" s="1535"/>
      <c r="AC80" s="1535"/>
      <c r="AD80" s="1535"/>
      <c r="AE80" s="1535"/>
      <c r="AF80" s="1535"/>
      <c r="AG80" s="1535"/>
      <c r="AH80" s="1535"/>
      <c r="AI80" s="1535"/>
      <c r="AJ80" s="1535"/>
      <c r="AK80" s="1535"/>
      <c r="AL80" s="1535"/>
      <c r="AM80" s="1535"/>
      <c r="AN80" s="1535"/>
      <c r="AO80" s="1535"/>
      <c r="AP80" s="1535"/>
      <c r="AQ80" s="1535"/>
      <c r="AR80" s="1535"/>
      <c r="AS80" s="1535"/>
      <c r="AT80" s="1535"/>
      <c r="AU80" s="1535"/>
      <c r="AV80" s="1535"/>
      <c r="AW80" s="1535"/>
      <c r="AX80" s="1535"/>
      <c r="AY80" s="1535"/>
      <c r="AZ80" s="1535"/>
      <c r="BA80" s="1535"/>
      <c r="BB80" s="1535"/>
      <c r="BC80" s="1535"/>
      <c r="BD80" s="1535"/>
      <c r="BE80" s="1535"/>
      <c r="BF80" s="1535"/>
      <c r="BG80" s="1535"/>
      <c r="BH80" s="1535"/>
      <c r="BI80" s="1535"/>
      <c r="BJ80" s="1535"/>
      <c r="BK80" s="1535"/>
      <c r="BL80" s="1535"/>
      <c r="BM80" s="1535"/>
      <c r="BN80" s="1535"/>
      <c r="BO80" s="1535"/>
      <c r="BP80" s="1535"/>
      <c r="BQ80" s="1535"/>
      <c r="BR80" s="1535"/>
      <c r="BS80" s="1535"/>
      <c r="BT80" s="1535"/>
      <c r="BU80" s="1535"/>
      <c r="BV80" s="1535"/>
      <c r="BW80" s="1535"/>
      <c r="BX80" s="1535"/>
      <c r="BY80" s="1535"/>
      <c r="BZ80" s="1535"/>
      <c r="CA80" s="1535"/>
      <c r="CB80" s="1535"/>
      <c r="CC80" s="1535"/>
      <c r="CD80" s="1535"/>
      <c r="CE80" s="1535"/>
      <c r="CF80" s="1535"/>
      <c r="CG80" s="1535"/>
      <c r="CH80" s="1535"/>
      <c r="CI80" s="1535"/>
      <c r="CJ80" s="1535"/>
      <c r="CK80" s="1535"/>
      <c r="CL80" s="1535"/>
      <c r="CM80" s="1535"/>
      <c r="CN80" s="1535"/>
      <c r="CO80" s="1535"/>
      <c r="CP80" s="1535"/>
      <c r="CQ80" s="1535"/>
      <c r="CR80" s="1535"/>
      <c r="CS80" s="1535"/>
      <c r="CT80" s="1535"/>
      <c r="CU80" s="1535"/>
      <c r="CV80" s="1535"/>
      <c r="CW80" s="1535"/>
      <c r="CX80" s="1535"/>
      <c r="CY80" s="1535"/>
      <c r="CZ80" s="1535"/>
      <c r="DA80" s="1535"/>
      <c r="DB80" s="1535"/>
      <c r="DC80" s="1535"/>
      <c r="DD80" s="1535"/>
      <c r="DE80" s="1535"/>
      <c r="DF80" s="1535"/>
      <c r="DG80" s="1535"/>
      <c r="DH80" s="1535"/>
      <c r="DI80" s="1535"/>
      <c r="DJ80" s="1535"/>
      <c r="DK80" s="1535"/>
      <c r="DL80" s="1535"/>
      <c r="DM80" s="1535"/>
      <c r="DN80" s="1535"/>
      <c r="DO80" s="1535"/>
      <c r="DP80" s="1535"/>
      <c r="DQ80" s="1535"/>
      <c r="DR80" s="1535"/>
      <c r="DS80" s="1535"/>
      <c r="DT80" s="1535"/>
      <c r="DU80" s="1535"/>
      <c r="DV80" s="1535"/>
      <c r="DW80" s="1535"/>
      <c r="DX80" s="1535"/>
      <c r="DY80" s="1535"/>
      <c r="DZ80" s="1535"/>
      <c r="EA80" s="1535"/>
      <c r="EB80" s="1535"/>
      <c r="EC80" s="1535"/>
      <c r="ED80" s="1535"/>
      <c r="EE80" s="1535"/>
      <c r="EF80" s="1535"/>
      <c r="EG80" s="1535"/>
      <c r="EH80" s="1535"/>
      <c r="EI80" s="1535"/>
      <c r="EJ80" s="1535"/>
      <c r="EK80" s="1535"/>
      <c r="EL80" s="1535"/>
      <c r="EM80" s="1535"/>
      <c r="EN80" s="1535"/>
      <c r="EO80" s="1535"/>
      <c r="EP80" s="1535"/>
      <c r="EQ80" s="1535"/>
      <c r="ER80" s="1535"/>
      <c r="ES80" s="1535"/>
      <c r="ET80" s="1535"/>
      <c r="EU80" s="1535"/>
      <c r="EV80" s="1535"/>
      <c r="EW80" s="1535"/>
      <c r="EX80" s="1535"/>
      <c r="EY80" s="1535"/>
      <c r="EZ80" s="1535"/>
      <c r="FA80" s="1535"/>
      <c r="FB80" s="1535"/>
      <c r="FC80" s="1535"/>
      <c r="FD80" s="1535"/>
      <c r="FE80" s="1535"/>
      <c r="FF80" s="1535"/>
      <c r="FG80" s="1535"/>
      <c r="FH80" s="1535"/>
      <c r="FI80" s="1535"/>
      <c r="FJ80" s="1535"/>
      <c r="FK80" s="1535"/>
      <c r="FL80" s="1535"/>
      <c r="FM80" s="1535"/>
      <c r="FN80" s="1535"/>
      <c r="FO80" s="1535"/>
      <c r="FP80" s="1535"/>
      <c r="FQ80" s="1535"/>
      <c r="FR80" s="1535"/>
      <c r="FS80" s="1535"/>
      <c r="FT80" s="1535"/>
      <c r="FU80" s="1535"/>
      <c r="FV80" s="1535"/>
      <c r="FW80" s="1535"/>
      <c r="FX80" s="1535"/>
      <c r="FY80" s="1535"/>
      <c r="FZ80" s="1535"/>
      <c r="GA80" s="1535"/>
      <c r="GB80" s="1535"/>
      <c r="GC80" s="1535"/>
      <c r="GD80" s="1535"/>
      <c r="GE80" s="1535"/>
      <c r="GF80" s="1535"/>
      <c r="GG80" s="1535"/>
      <c r="GH80" s="1535"/>
      <c r="GI80" s="1535"/>
      <c r="GJ80" s="1535"/>
      <c r="GK80" s="1535"/>
      <c r="GL80" s="1535"/>
      <c r="GM80" s="1535"/>
      <c r="GN80" s="1535"/>
      <c r="GO80" s="1535"/>
      <c r="GP80" s="1535"/>
      <c r="GQ80" s="1535"/>
      <c r="GR80" s="1535"/>
      <c r="GS80" s="1535"/>
    </row>
    <row r="81" spans="1:201" outlineLevel="2">
      <c r="A81" s="1580" t="s">
        <v>1384</v>
      </c>
      <c r="B81" s="1567"/>
      <c r="C81" s="1601" t="s">
        <v>1385</v>
      </c>
      <c r="D81" s="1538">
        <f>1*$D$23</f>
        <v>4</v>
      </c>
      <c r="E81" s="1560">
        <v>0</v>
      </c>
      <c r="F81" s="1504" t="s">
        <v>1308</v>
      </c>
      <c r="G81" s="1504" t="s">
        <v>1309</v>
      </c>
      <c r="H81" s="1590" t="s">
        <v>1386</v>
      </c>
      <c r="I81" s="1536">
        <f t="shared" si="56"/>
        <v>0</v>
      </c>
      <c r="J81" s="1535"/>
      <c r="K81" s="1535"/>
      <c r="L81" s="1535"/>
      <c r="M81" s="1535"/>
      <c r="N81" s="1535"/>
      <c r="O81" s="1535"/>
      <c r="P81" s="1535"/>
      <c r="Q81" s="1535"/>
      <c r="R81" s="1535"/>
      <c r="S81" s="1535"/>
      <c r="T81" s="1535"/>
      <c r="U81" s="1535"/>
      <c r="V81" s="1535"/>
      <c r="W81" s="1535"/>
      <c r="X81" s="1535"/>
      <c r="Y81" s="1535"/>
      <c r="Z81" s="1535"/>
      <c r="AA81" s="1535"/>
      <c r="AB81" s="1535"/>
      <c r="AC81" s="1535"/>
      <c r="AD81" s="1535"/>
      <c r="AE81" s="1535"/>
      <c r="AF81" s="1535"/>
      <c r="AG81" s="1535"/>
      <c r="AH81" s="1535"/>
      <c r="AI81" s="1535"/>
      <c r="AJ81" s="1535"/>
      <c r="AK81" s="1535"/>
      <c r="AL81" s="1535"/>
      <c r="AM81" s="1535"/>
      <c r="AN81" s="1535"/>
      <c r="AO81" s="1535"/>
      <c r="AP81" s="1535"/>
      <c r="AQ81" s="1535"/>
      <c r="AR81" s="1535"/>
      <c r="AS81" s="1535"/>
      <c r="AT81" s="1535"/>
      <c r="AU81" s="1535"/>
      <c r="AV81" s="1535"/>
      <c r="AW81" s="1535"/>
      <c r="AX81" s="1535"/>
      <c r="AY81" s="1535"/>
      <c r="AZ81" s="1535"/>
      <c r="BA81" s="1535"/>
      <c r="BB81" s="1535"/>
      <c r="BC81" s="1535"/>
      <c r="BD81" s="1535"/>
      <c r="BE81" s="1535"/>
      <c r="BF81" s="1535"/>
      <c r="BG81" s="1535"/>
      <c r="BH81" s="1535"/>
      <c r="BI81" s="1535"/>
      <c r="BJ81" s="1535"/>
      <c r="BK81" s="1535"/>
      <c r="BL81" s="1535"/>
      <c r="BM81" s="1535"/>
      <c r="BN81" s="1535"/>
      <c r="BO81" s="1535"/>
      <c r="BP81" s="1535"/>
      <c r="BQ81" s="1535"/>
      <c r="BR81" s="1535"/>
      <c r="BS81" s="1535"/>
      <c r="BT81" s="1535"/>
      <c r="BU81" s="1535"/>
      <c r="BV81" s="1535"/>
      <c r="BW81" s="1535"/>
      <c r="BX81" s="1535"/>
      <c r="BY81" s="1535"/>
      <c r="BZ81" s="1535"/>
      <c r="CA81" s="1535"/>
      <c r="CB81" s="1535"/>
      <c r="CC81" s="1535"/>
      <c r="CD81" s="1535"/>
      <c r="CE81" s="1535"/>
      <c r="CF81" s="1535"/>
      <c r="CG81" s="1535"/>
      <c r="CH81" s="1535"/>
      <c r="CI81" s="1535"/>
      <c r="CJ81" s="1535"/>
      <c r="CK81" s="1535"/>
      <c r="CL81" s="1535"/>
      <c r="CM81" s="1535"/>
      <c r="CN81" s="1535"/>
      <c r="CO81" s="1535"/>
      <c r="CP81" s="1535"/>
      <c r="CQ81" s="1535"/>
      <c r="CR81" s="1535"/>
      <c r="CS81" s="1535"/>
      <c r="CT81" s="1535"/>
      <c r="CU81" s="1535"/>
      <c r="CV81" s="1535"/>
      <c r="CW81" s="1535"/>
      <c r="CX81" s="1535"/>
      <c r="CY81" s="1535"/>
      <c r="CZ81" s="1535"/>
      <c r="DA81" s="1535"/>
      <c r="DB81" s="1535"/>
      <c r="DC81" s="1535"/>
      <c r="DD81" s="1535"/>
      <c r="DE81" s="1535"/>
      <c r="DF81" s="1535"/>
      <c r="DG81" s="1535"/>
      <c r="DH81" s="1535"/>
      <c r="DI81" s="1535"/>
      <c r="DJ81" s="1535"/>
      <c r="DK81" s="1535"/>
      <c r="DL81" s="1535"/>
      <c r="DM81" s="1535"/>
      <c r="DN81" s="1535"/>
      <c r="DO81" s="1535"/>
      <c r="DP81" s="1535"/>
      <c r="DQ81" s="1535"/>
      <c r="DR81" s="1535"/>
      <c r="DS81" s="1535"/>
      <c r="DT81" s="1535"/>
      <c r="DU81" s="1535"/>
      <c r="DV81" s="1535"/>
      <c r="DW81" s="1535"/>
      <c r="DX81" s="1535"/>
      <c r="DY81" s="1535"/>
      <c r="DZ81" s="1535"/>
      <c r="EA81" s="1535"/>
      <c r="EB81" s="1535"/>
      <c r="EC81" s="1535"/>
      <c r="ED81" s="1535"/>
      <c r="EE81" s="1535"/>
      <c r="EF81" s="1535"/>
      <c r="EG81" s="1535"/>
      <c r="EH81" s="1535"/>
      <c r="EI81" s="1535"/>
      <c r="EJ81" s="1535"/>
      <c r="EK81" s="1535"/>
      <c r="EL81" s="1535"/>
      <c r="EM81" s="1535"/>
      <c r="EN81" s="1535"/>
      <c r="EO81" s="1535"/>
      <c r="EP81" s="1535"/>
      <c r="EQ81" s="1535"/>
      <c r="ER81" s="1535"/>
      <c r="ES81" s="1535"/>
      <c r="ET81" s="1535"/>
      <c r="EU81" s="1535"/>
      <c r="EV81" s="1535"/>
      <c r="EW81" s="1535"/>
      <c r="EX81" s="1535"/>
      <c r="EY81" s="1535"/>
      <c r="EZ81" s="1535"/>
      <c r="FA81" s="1535"/>
      <c r="FB81" s="1535"/>
      <c r="FC81" s="1535"/>
      <c r="FD81" s="1535"/>
      <c r="FE81" s="1535"/>
      <c r="FF81" s="1535"/>
      <c r="FG81" s="1535"/>
      <c r="FH81" s="1535"/>
      <c r="FI81" s="1535"/>
      <c r="FJ81" s="1535"/>
      <c r="FK81" s="1535"/>
      <c r="FL81" s="1535"/>
      <c r="FM81" s="1535"/>
      <c r="FN81" s="1535"/>
      <c r="FO81" s="1535"/>
      <c r="FP81" s="1535"/>
      <c r="FQ81" s="1535"/>
      <c r="FR81" s="1535"/>
      <c r="FS81" s="1535"/>
      <c r="FT81" s="1535"/>
      <c r="FU81" s="1535"/>
      <c r="FV81" s="1535"/>
      <c r="FW81" s="1535"/>
      <c r="FX81" s="1535"/>
      <c r="FY81" s="1535"/>
      <c r="FZ81" s="1535"/>
      <c r="GA81" s="1535"/>
      <c r="GB81" s="1535"/>
      <c r="GC81" s="1535"/>
      <c r="GD81" s="1535"/>
      <c r="GE81" s="1535"/>
      <c r="GF81" s="1535"/>
      <c r="GG81" s="1535"/>
      <c r="GH81" s="1535"/>
      <c r="GI81" s="1535"/>
      <c r="GJ81" s="1535"/>
      <c r="GK81" s="1535"/>
      <c r="GL81" s="1535"/>
      <c r="GM81" s="1535"/>
      <c r="GN81" s="1535"/>
      <c r="GO81" s="1535"/>
      <c r="GP81" s="1535"/>
      <c r="GQ81" s="1535"/>
      <c r="GR81" s="1535"/>
      <c r="GS81" s="1535"/>
    </row>
    <row r="82" spans="1:201" outlineLevel="2">
      <c r="A82" s="1580" t="s">
        <v>1387</v>
      </c>
      <c r="B82" s="1567"/>
      <c r="C82" s="1580" t="s">
        <v>1388</v>
      </c>
      <c r="D82" s="1538"/>
      <c r="E82" s="1560">
        <v>0</v>
      </c>
      <c r="F82" s="1504" t="s">
        <v>1308</v>
      </c>
      <c r="G82" s="1504" t="s">
        <v>1309</v>
      </c>
      <c r="H82" s="1566"/>
      <c r="I82" s="1536">
        <f t="shared" si="56"/>
        <v>0</v>
      </c>
      <c r="J82" s="1535"/>
      <c r="K82" s="1535"/>
      <c r="L82" s="1535"/>
      <c r="M82" s="1535"/>
      <c r="N82" s="1535"/>
      <c r="O82" s="1535"/>
      <c r="P82" s="1535"/>
      <c r="Q82" s="1535"/>
      <c r="R82" s="1535"/>
      <c r="S82" s="1535"/>
      <c r="T82" s="1535"/>
      <c r="U82" s="1535"/>
      <c r="V82" s="1535"/>
      <c r="W82" s="1535"/>
      <c r="X82" s="1535"/>
      <c r="Y82" s="1535"/>
      <c r="Z82" s="1535"/>
      <c r="AA82" s="1535"/>
      <c r="AB82" s="1535"/>
      <c r="AC82" s="1535"/>
      <c r="AD82" s="1535"/>
      <c r="AE82" s="1535"/>
      <c r="AF82" s="1535"/>
      <c r="AG82" s="1535"/>
      <c r="AH82" s="1535"/>
      <c r="AI82" s="1535"/>
      <c r="AJ82" s="1535"/>
      <c r="AK82" s="1535"/>
      <c r="AL82" s="1535"/>
      <c r="AM82" s="1535"/>
      <c r="AN82" s="1535"/>
      <c r="AO82" s="1535"/>
      <c r="AP82" s="1535"/>
      <c r="AQ82" s="1535"/>
      <c r="AR82" s="1535"/>
      <c r="AS82" s="1535"/>
      <c r="AT82" s="1535"/>
      <c r="AU82" s="1535"/>
      <c r="AV82" s="1535"/>
      <c r="AW82" s="1535"/>
      <c r="AX82" s="1535"/>
      <c r="AY82" s="1535"/>
      <c r="AZ82" s="1535"/>
      <c r="BA82" s="1535"/>
      <c r="BB82" s="1535"/>
      <c r="BC82" s="1535"/>
      <c r="BD82" s="1535"/>
      <c r="BE82" s="1535"/>
      <c r="BF82" s="1535"/>
      <c r="BG82" s="1535"/>
      <c r="BH82" s="1535"/>
      <c r="BI82" s="1535"/>
      <c r="BJ82" s="1535"/>
      <c r="BK82" s="1535"/>
      <c r="BL82" s="1535"/>
      <c r="BM82" s="1535"/>
      <c r="BN82" s="1535"/>
      <c r="BO82" s="1535"/>
      <c r="BP82" s="1535"/>
      <c r="BQ82" s="1535"/>
      <c r="BR82" s="1535"/>
      <c r="BS82" s="1535"/>
      <c r="BT82" s="1535"/>
      <c r="BU82" s="1535"/>
      <c r="BV82" s="1535"/>
      <c r="BW82" s="1535"/>
      <c r="BX82" s="1535"/>
      <c r="BY82" s="1535"/>
      <c r="BZ82" s="1535"/>
      <c r="CA82" s="1535"/>
      <c r="CB82" s="1535"/>
      <c r="CC82" s="1535"/>
      <c r="CD82" s="1535"/>
      <c r="CE82" s="1535"/>
      <c r="CF82" s="1535"/>
      <c r="CG82" s="1535"/>
      <c r="CH82" s="1535"/>
      <c r="CI82" s="1535"/>
      <c r="CJ82" s="1535"/>
      <c r="CK82" s="1535"/>
      <c r="CL82" s="1535"/>
      <c r="CM82" s="1535"/>
      <c r="CN82" s="1535"/>
      <c r="CO82" s="1535"/>
      <c r="CP82" s="1535"/>
      <c r="CQ82" s="1535"/>
      <c r="CR82" s="1535"/>
      <c r="CS82" s="1535"/>
      <c r="CT82" s="1535"/>
      <c r="CU82" s="1535"/>
      <c r="CV82" s="1535"/>
      <c r="CW82" s="1535"/>
      <c r="CX82" s="1535"/>
      <c r="CY82" s="1535"/>
      <c r="CZ82" s="1535"/>
      <c r="DA82" s="1535"/>
      <c r="DB82" s="1535"/>
      <c r="DC82" s="1535"/>
      <c r="DD82" s="1535"/>
      <c r="DE82" s="1535"/>
      <c r="DF82" s="1535"/>
      <c r="DG82" s="1535"/>
      <c r="DH82" s="1535"/>
      <c r="DI82" s="1535"/>
      <c r="DJ82" s="1535"/>
      <c r="DK82" s="1535"/>
      <c r="DL82" s="1535"/>
      <c r="DM82" s="1535"/>
      <c r="DN82" s="1535"/>
      <c r="DO82" s="1535"/>
      <c r="DP82" s="1535"/>
      <c r="DQ82" s="1535"/>
      <c r="DR82" s="1535"/>
      <c r="DS82" s="1535"/>
      <c r="DT82" s="1535"/>
      <c r="DU82" s="1535"/>
      <c r="DV82" s="1535"/>
      <c r="DW82" s="1535"/>
      <c r="DX82" s="1535"/>
      <c r="DY82" s="1535"/>
      <c r="DZ82" s="1535"/>
      <c r="EA82" s="1535"/>
      <c r="EB82" s="1535"/>
      <c r="EC82" s="1535"/>
      <c r="ED82" s="1535"/>
      <c r="EE82" s="1535"/>
      <c r="EF82" s="1535"/>
      <c r="EG82" s="1535"/>
      <c r="EH82" s="1535"/>
      <c r="EI82" s="1535"/>
      <c r="EJ82" s="1535"/>
      <c r="EK82" s="1535"/>
      <c r="EL82" s="1535"/>
      <c r="EM82" s="1535"/>
      <c r="EN82" s="1535"/>
      <c r="EO82" s="1535"/>
      <c r="EP82" s="1535"/>
      <c r="EQ82" s="1535"/>
      <c r="ER82" s="1535"/>
      <c r="ES82" s="1535"/>
      <c r="ET82" s="1535"/>
      <c r="EU82" s="1535"/>
      <c r="EV82" s="1535"/>
      <c r="EW82" s="1535"/>
      <c r="EX82" s="1535"/>
      <c r="EY82" s="1535"/>
      <c r="EZ82" s="1535"/>
      <c r="FA82" s="1535"/>
      <c r="FB82" s="1535"/>
      <c r="FC82" s="1535"/>
      <c r="FD82" s="1535"/>
      <c r="FE82" s="1535"/>
      <c r="FF82" s="1535"/>
      <c r="FG82" s="1535"/>
      <c r="FH82" s="1535"/>
      <c r="FI82" s="1535"/>
      <c r="FJ82" s="1535"/>
      <c r="FK82" s="1535"/>
      <c r="FL82" s="1535"/>
      <c r="FM82" s="1535"/>
      <c r="FN82" s="1535"/>
      <c r="FO82" s="1535"/>
      <c r="FP82" s="1535"/>
      <c r="FQ82" s="1535"/>
      <c r="FR82" s="1535"/>
      <c r="FS82" s="1535"/>
      <c r="FT82" s="1535"/>
      <c r="FU82" s="1535"/>
      <c r="FV82" s="1535"/>
      <c r="FW82" s="1535"/>
      <c r="FX82" s="1535"/>
      <c r="FY82" s="1535"/>
      <c r="FZ82" s="1535"/>
      <c r="GA82" s="1535"/>
      <c r="GB82" s="1535"/>
      <c r="GC82" s="1535"/>
      <c r="GD82" s="1535"/>
      <c r="GE82" s="1535"/>
      <c r="GF82" s="1535"/>
      <c r="GG82" s="1535"/>
      <c r="GH82" s="1535"/>
      <c r="GI82" s="1535"/>
      <c r="GJ82" s="1535"/>
      <c r="GK82" s="1535"/>
      <c r="GL82" s="1535"/>
      <c r="GM82" s="1535"/>
      <c r="GN82" s="1535"/>
      <c r="GO82" s="1535"/>
      <c r="GP82" s="1535"/>
      <c r="GQ82" s="1535"/>
      <c r="GR82" s="1535"/>
      <c r="GS82" s="1535"/>
    </row>
    <row r="83" spans="1:201" outlineLevel="2">
      <c r="A83" s="1580" t="s">
        <v>1389</v>
      </c>
      <c r="B83" s="1567"/>
      <c r="C83" s="1601" t="s">
        <v>1390</v>
      </c>
      <c r="D83" s="1538"/>
      <c r="E83" s="1560">
        <v>0</v>
      </c>
      <c r="F83" s="1504" t="s">
        <v>1308</v>
      </c>
      <c r="G83" s="1504" t="s">
        <v>1309</v>
      </c>
      <c r="H83" s="1566"/>
      <c r="I83" s="1536">
        <f t="shared" si="56"/>
        <v>0</v>
      </c>
      <c r="J83" s="1535"/>
      <c r="K83" s="1535"/>
      <c r="L83" s="1535"/>
      <c r="M83" s="1535"/>
      <c r="N83" s="1535"/>
      <c r="O83" s="1535"/>
      <c r="P83" s="1535"/>
      <c r="Q83" s="1535"/>
      <c r="R83" s="1535"/>
      <c r="S83" s="1535"/>
      <c r="T83" s="1535"/>
      <c r="U83" s="1535"/>
      <c r="V83" s="1535"/>
      <c r="W83" s="1535"/>
      <c r="X83" s="1535"/>
      <c r="Y83" s="1535"/>
      <c r="Z83" s="1535"/>
      <c r="AA83" s="1535"/>
      <c r="AB83" s="1535"/>
      <c r="AC83" s="1535"/>
      <c r="AD83" s="1535"/>
      <c r="AE83" s="1535"/>
      <c r="AF83" s="1535"/>
      <c r="AG83" s="1535"/>
      <c r="AH83" s="1535"/>
      <c r="AI83" s="1535"/>
      <c r="AJ83" s="1535"/>
      <c r="AK83" s="1535"/>
      <c r="AL83" s="1535"/>
      <c r="AM83" s="1535"/>
      <c r="AN83" s="1535"/>
      <c r="AO83" s="1535"/>
      <c r="AP83" s="1535"/>
      <c r="AQ83" s="1535"/>
      <c r="AR83" s="1535"/>
      <c r="AS83" s="1535"/>
      <c r="AT83" s="1535"/>
      <c r="AU83" s="1535"/>
      <c r="AV83" s="1535"/>
      <c r="AW83" s="1535"/>
      <c r="AX83" s="1535"/>
      <c r="AY83" s="1535"/>
      <c r="AZ83" s="1535"/>
      <c r="BA83" s="1535"/>
      <c r="BB83" s="1535"/>
      <c r="BC83" s="1535"/>
      <c r="BD83" s="1535"/>
      <c r="BE83" s="1535"/>
      <c r="BF83" s="1535"/>
      <c r="BG83" s="1535"/>
      <c r="BH83" s="1535"/>
      <c r="BI83" s="1535"/>
      <c r="BJ83" s="1535"/>
      <c r="BK83" s="1535"/>
      <c r="BL83" s="1535"/>
      <c r="BM83" s="1535"/>
      <c r="BN83" s="1535"/>
      <c r="BO83" s="1535"/>
      <c r="BP83" s="1535"/>
      <c r="BQ83" s="1535"/>
      <c r="BR83" s="1535"/>
      <c r="BS83" s="1535"/>
      <c r="BT83" s="1535"/>
      <c r="BU83" s="1535"/>
      <c r="BV83" s="1535"/>
      <c r="BW83" s="1535"/>
      <c r="BX83" s="1535"/>
      <c r="BY83" s="1535"/>
      <c r="BZ83" s="1535"/>
      <c r="CA83" s="1535"/>
      <c r="CB83" s="1535"/>
      <c r="CC83" s="1535"/>
      <c r="CD83" s="1535"/>
      <c r="CE83" s="1535"/>
      <c r="CF83" s="1535"/>
      <c r="CG83" s="1535"/>
      <c r="CH83" s="1535"/>
      <c r="CI83" s="1535"/>
      <c r="CJ83" s="1535"/>
      <c r="CK83" s="1535"/>
      <c r="CL83" s="1535"/>
      <c r="CM83" s="1535"/>
      <c r="CN83" s="1535"/>
      <c r="CO83" s="1535"/>
      <c r="CP83" s="1535"/>
      <c r="CQ83" s="1535"/>
      <c r="CR83" s="1535"/>
      <c r="CS83" s="1535"/>
      <c r="CT83" s="1535"/>
      <c r="CU83" s="1535"/>
      <c r="CV83" s="1535"/>
      <c r="CW83" s="1535"/>
      <c r="CX83" s="1535"/>
      <c r="CY83" s="1535"/>
      <c r="CZ83" s="1535"/>
      <c r="DA83" s="1535"/>
      <c r="DB83" s="1535"/>
      <c r="DC83" s="1535"/>
      <c r="DD83" s="1535"/>
      <c r="DE83" s="1535"/>
      <c r="DF83" s="1535"/>
      <c r="DG83" s="1535"/>
      <c r="DH83" s="1535"/>
      <c r="DI83" s="1535"/>
      <c r="DJ83" s="1535"/>
      <c r="DK83" s="1535"/>
      <c r="DL83" s="1535"/>
      <c r="DM83" s="1535"/>
      <c r="DN83" s="1535"/>
      <c r="DO83" s="1535"/>
      <c r="DP83" s="1535"/>
      <c r="DQ83" s="1535"/>
      <c r="DR83" s="1535"/>
      <c r="DS83" s="1535"/>
      <c r="DT83" s="1535"/>
      <c r="DU83" s="1535"/>
      <c r="DV83" s="1535"/>
      <c r="DW83" s="1535"/>
      <c r="DX83" s="1535"/>
      <c r="DY83" s="1535"/>
      <c r="DZ83" s="1535"/>
      <c r="EA83" s="1535"/>
      <c r="EB83" s="1535"/>
      <c r="EC83" s="1535"/>
      <c r="ED83" s="1535"/>
      <c r="EE83" s="1535"/>
      <c r="EF83" s="1535"/>
      <c r="EG83" s="1535"/>
      <c r="EH83" s="1535"/>
      <c r="EI83" s="1535"/>
      <c r="EJ83" s="1535"/>
      <c r="EK83" s="1535"/>
      <c r="EL83" s="1535"/>
      <c r="EM83" s="1535"/>
      <c r="EN83" s="1535"/>
      <c r="EO83" s="1535"/>
      <c r="EP83" s="1535"/>
      <c r="EQ83" s="1535"/>
      <c r="ER83" s="1535"/>
      <c r="ES83" s="1535"/>
      <c r="ET83" s="1535"/>
      <c r="EU83" s="1535"/>
      <c r="EV83" s="1535"/>
      <c r="EW83" s="1535"/>
      <c r="EX83" s="1535"/>
      <c r="EY83" s="1535"/>
      <c r="EZ83" s="1535"/>
      <c r="FA83" s="1535"/>
      <c r="FB83" s="1535"/>
      <c r="FC83" s="1535"/>
      <c r="FD83" s="1535"/>
      <c r="FE83" s="1535"/>
      <c r="FF83" s="1535"/>
      <c r="FG83" s="1535"/>
      <c r="FH83" s="1535"/>
      <c r="FI83" s="1535"/>
      <c r="FJ83" s="1535"/>
      <c r="FK83" s="1535"/>
      <c r="FL83" s="1535"/>
      <c r="FM83" s="1535"/>
      <c r="FN83" s="1535"/>
      <c r="FO83" s="1535"/>
      <c r="FP83" s="1535"/>
      <c r="FQ83" s="1535"/>
      <c r="FR83" s="1535"/>
      <c r="FS83" s="1535"/>
      <c r="FT83" s="1535"/>
      <c r="FU83" s="1535"/>
      <c r="FV83" s="1535"/>
      <c r="FW83" s="1535"/>
      <c r="FX83" s="1535"/>
      <c r="FY83" s="1535"/>
      <c r="FZ83" s="1535"/>
      <c r="GA83" s="1535"/>
      <c r="GB83" s="1535"/>
      <c r="GC83" s="1535"/>
      <c r="GD83" s="1535"/>
      <c r="GE83" s="1535"/>
      <c r="GF83" s="1535"/>
      <c r="GG83" s="1535"/>
      <c r="GH83" s="1535"/>
      <c r="GI83" s="1535"/>
      <c r="GJ83" s="1535"/>
      <c r="GK83" s="1535"/>
      <c r="GL83" s="1535"/>
      <c r="GM83" s="1535"/>
      <c r="GN83" s="1535"/>
      <c r="GO83" s="1535"/>
      <c r="GP83" s="1535"/>
      <c r="GQ83" s="1535"/>
      <c r="GR83" s="1535"/>
      <c r="GS83" s="1535"/>
    </row>
    <row r="84" spans="1:201" outlineLevel="2">
      <c r="A84" s="1580" t="s">
        <v>1391</v>
      </c>
      <c r="B84" s="1567"/>
      <c r="C84" s="1580" t="s">
        <v>1392</v>
      </c>
      <c r="D84" s="1538"/>
      <c r="E84" s="1560">
        <v>0</v>
      </c>
      <c r="F84" s="1504" t="s">
        <v>1308</v>
      </c>
      <c r="G84" s="1504" t="s">
        <v>1309</v>
      </c>
      <c r="H84" s="1566"/>
      <c r="I84" s="1536">
        <f t="shared" si="56"/>
        <v>0</v>
      </c>
      <c r="J84" s="1535"/>
      <c r="K84" s="1535"/>
      <c r="L84" s="1535"/>
      <c r="M84" s="1535"/>
      <c r="N84" s="1535"/>
      <c r="O84" s="1535"/>
      <c r="P84" s="1535"/>
      <c r="Q84" s="1535"/>
      <c r="R84" s="1535"/>
      <c r="S84" s="1535"/>
      <c r="T84" s="1535"/>
      <c r="U84" s="1535"/>
      <c r="V84" s="1535"/>
      <c r="W84" s="1535"/>
      <c r="X84" s="1535"/>
      <c r="Y84" s="1535"/>
      <c r="Z84" s="1535"/>
      <c r="AA84" s="1535"/>
      <c r="AB84" s="1535"/>
      <c r="AC84" s="1535"/>
      <c r="AD84" s="1535"/>
      <c r="AE84" s="1535"/>
      <c r="AF84" s="1535"/>
      <c r="AG84" s="1535"/>
      <c r="AH84" s="1535"/>
      <c r="AI84" s="1535"/>
      <c r="AJ84" s="1535"/>
      <c r="AK84" s="1535"/>
      <c r="AL84" s="1535"/>
      <c r="AM84" s="1535"/>
      <c r="AN84" s="1535"/>
      <c r="AO84" s="1535"/>
      <c r="AP84" s="1535"/>
      <c r="AQ84" s="1535"/>
      <c r="AR84" s="1535"/>
      <c r="AS84" s="1535"/>
      <c r="AT84" s="1535"/>
      <c r="AU84" s="1535"/>
      <c r="AV84" s="1535"/>
      <c r="AW84" s="1535"/>
      <c r="AX84" s="1535"/>
      <c r="AY84" s="1535"/>
      <c r="AZ84" s="1535"/>
      <c r="BA84" s="1535"/>
      <c r="BB84" s="1535"/>
      <c r="BC84" s="1535"/>
      <c r="BD84" s="1535"/>
      <c r="BE84" s="1535"/>
      <c r="BF84" s="1535"/>
      <c r="BG84" s="1535"/>
      <c r="BH84" s="1535"/>
      <c r="BI84" s="1535"/>
      <c r="BJ84" s="1535"/>
      <c r="BK84" s="1535"/>
      <c r="BL84" s="1535"/>
      <c r="BM84" s="1535"/>
      <c r="BN84" s="1535"/>
      <c r="BO84" s="1535"/>
      <c r="BP84" s="1535"/>
      <c r="BQ84" s="1535"/>
      <c r="BR84" s="1535"/>
      <c r="BS84" s="1535"/>
      <c r="BT84" s="1535"/>
      <c r="BU84" s="1535"/>
      <c r="BV84" s="1535"/>
      <c r="BW84" s="1535"/>
      <c r="BX84" s="1535"/>
      <c r="BY84" s="1535"/>
      <c r="BZ84" s="1535"/>
      <c r="CA84" s="1535"/>
      <c r="CB84" s="1535"/>
      <c r="CC84" s="1535"/>
      <c r="CD84" s="1535"/>
      <c r="CE84" s="1535"/>
      <c r="CF84" s="1535"/>
      <c r="CG84" s="1535"/>
      <c r="CH84" s="1535"/>
      <c r="CI84" s="1535"/>
      <c r="CJ84" s="1535"/>
      <c r="CK84" s="1535"/>
      <c r="CL84" s="1535"/>
      <c r="CM84" s="1535"/>
      <c r="CN84" s="1535"/>
      <c r="CO84" s="1535"/>
      <c r="CP84" s="1535"/>
      <c r="CQ84" s="1535"/>
      <c r="CR84" s="1535"/>
      <c r="CS84" s="1535"/>
      <c r="CT84" s="1535"/>
      <c r="CU84" s="1535"/>
      <c r="CV84" s="1535"/>
      <c r="CW84" s="1535"/>
      <c r="CX84" s="1535"/>
      <c r="CY84" s="1535"/>
      <c r="CZ84" s="1535"/>
      <c r="DA84" s="1535"/>
      <c r="DB84" s="1535"/>
      <c r="DC84" s="1535"/>
      <c r="DD84" s="1535"/>
      <c r="DE84" s="1535"/>
      <c r="DF84" s="1535"/>
      <c r="DG84" s="1535"/>
      <c r="DH84" s="1535"/>
      <c r="DI84" s="1535"/>
      <c r="DJ84" s="1535"/>
      <c r="DK84" s="1535"/>
      <c r="DL84" s="1535"/>
      <c r="DM84" s="1535"/>
      <c r="DN84" s="1535"/>
      <c r="DO84" s="1535"/>
      <c r="DP84" s="1535"/>
      <c r="DQ84" s="1535"/>
      <c r="DR84" s="1535"/>
      <c r="DS84" s="1535"/>
      <c r="DT84" s="1535"/>
      <c r="DU84" s="1535"/>
      <c r="DV84" s="1535"/>
      <c r="DW84" s="1535"/>
      <c r="DX84" s="1535"/>
      <c r="DY84" s="1535"/>
      <c r="DZ84" s="1535"/>
      <c r="EA84" s="1535"/>
      <c r="EB84" s="1535"/>
      <c r="EC84" s="1535"/>
      <c r="ED84" s="1535"/>
      <c r="EE84" s="1535"/>
      <c r="EF84" s="1535"/>
      <c r="EG84" s="1535"/>
      <c r="EH84" s="1535"/>
      <c r="EI84" s="1535"/>
      <c r="EJ84" s="1535"/>
      <c r="EK84" s="1535"/>
      <c r="EL84" s="1535"/>
      <c r="EM84" s="1535"/>
      <c r="EN84" s="1535"/>
      <c r="EO84" s="1535"/>
      <c r="EP84" s="1535"/>
      <c r="EQ84" s="1535"/>
      <c r="ER84" s="1535"/>
      <c r="ES84" s="1535"/>
      <c r="ET84" s="1535"/>
      <c r="EU84" s="1535"/>
      <c r="EV84" s="1535"/>
      <c r="EW84" s="1535"/>
      <c r="EX84" s="1535"/>
      <c r="EY84" s="1535"/>
      <c r="EZ84" s="1535"/>
      <c r="FA84" s="1535"/>
      <c r="FB84" s="1535"/>
      <c r="FC84" s="1535"/>
      <c r="FD84" s="1535"/>
      <c r="FE84" s="1535"/>
      <c r="FF84" s="1535"/>
      <c r="FG84" s="1535"/>
      <c r="FH84" s="1535"/>
      <c r="FI84" s="1535"/>
      <c r="FJ84" s="1535"/>
      <c r="FK84" s="1535"/>
      <c r="FL84" s="1535"/>
      <c r="FM84" s="1535"/>
      <c r="FN84" s="1535"/>
      <c r="FO84" s="1535"/>
      <c r="FP84" s="1535"/>
      <c r="FQ84" s="1535"/>
      <c r="FR84" s="1535"/>
      <c r="FS84" s="1535"/>
      <c r="FT84" s="1535"/>
      <c r="FU84" s="1535"/>
      <c r="FV84" s="1535"/>
      <c r="FW84" s="1535"/>
      <c r="FX84" s="1535"/>
      <c r="FY84" s="1535"/>
      <c r="FZ84" s="1535"/>
      <c r="GA84" s="1535"/>
      <c r="GB84" s="1535"/>
      <c r="GC84" s="1535"/>
      <c r="GD84" s="1535"/>
      <c r="GE84" s="1535"/>
      <c r="GF84" s="1535"/>
      <c r="GG84" s="1535"/>
      <c r="GH84" s="1535"/>
      <c r="GI84" s="1535"/>
      <c r="GJ84" s="1535"/>
      <c r="GK84" s="1535"/>
      <c r="GL84" s="1535"/>
      <c r="GM84" s="1535"/>
      <c r="GN84" s="1535"/>
      <c r="GO84" s="1535"/>
      <c r="GP84" s="1535"/>
      <c r="GQ84" s="1535"/>
      <c r="GR84" s="1535"/>
      <c r="GS84" s="1535"/>
    </row>
    <row r="85" spans="1:201" outlineLevel="2">
      <c r="A85" s="1580" t="s">
        <v>1393</v>
      </c>
      <c r="B85" s="1567"/>
      <c r="C85" s="1580" t="s">
        <v>1394</v>
      </c>
      <c r="D85" s="1538"/>
      <c r="E85" s="1560">
        <v>0</v>
      </c>
      <c r="F85" s="1504" t="s">
        <v>1308</v>
      </c>
      <c r="G85" s="1504" t="s">
        <v>1309</v>
      </c>
      <c r="H85" s="1566"/>
      <c r="I85" s="1536">
        <f t="shared" si="56"/>
        <v>0</v>
      </c>
      <c r="J85" s="1535"/>
      <c r="K85" s="1535"/>
      <c r="L85" s="1535"/>
      <c r="M85" s="1535"/>
      <c r="N85" s="1535"/>
      <c r="O85" s="1535"/>
      <c r="P85" s="1535"/>
      <c r="Q85" s="1535"/>
      <c r="R85" s="1535"/>
      <c r="S85" s="1535"/>
      <c r="T85" s="1535"/>
      <c r="U85" s="1535"/>
      <c r="V85" s="1535"/>
      <c r="W85" s="1535"/>
      <c r="X85" s="1535"/>
      <c r="Y85" s="1535"/>
      <c r="Z85" s="1535"/>
      <c r="AA85" s="1535"/>
      <c r="AB85" s="1535"/>
      <c r="AC85" s="1535"/>
      <c r="AD85" s="1535"/>
      <c r="AE85" s="1535"/>
      <c r="AF85" s="1535"/>
      <c r="AG85" s="1535"/>
      <c r="AH85" s="1535"/>
      <c r="AI85" s="1535"/>
      <c r="AJ85" s="1535"/>
      <c r="AK85" s="1535"/>
      <c r="AL85" s="1535"/>
      <c r="AM85" s="1535"/>
      <c r="AN85" s="1535"/>
      <c r="AO85" s="1535"/>
      <c r="AP85" s="1535"/>
      <c r="AQ85" s="1535"/>
      <c r="AR85" s="1535"/>
      <c r="AS85" s="1535"/>
      <c r="AT85" s="1535"/>
      <c r="AU85" s="1535"/>
      <c r="AV85" s="1535"/>
      <c r="AW85" s="1535"/>
      <c r="AX85" s="1535"/>
      <c r="AY85" s="1535"/>
      <c r="AZ85" s="1535"/>
      <c r="BA85" s="1535"/>
      <c r="BB85" s="1535"/>
      <c r="BC85" s="1535"/>
      <c r="BD85" s="1535"/>
      <c r="BE85" s="1535"/>
      <c r="BF85" s="1535"/>
      <c r="BG85" s="1535"/>
      <c r="BH85" s="1535"/>
      <c r="BI85" s="1535"/>
      <c r="BJ85" s="1535"/>
      <c r="BK85" s="1535"/>
      <c r="BL85" s="1535"/>
      <c r="BM85" s="1535"/>
      <c r="BN85" s="1535"/>
      <c r="BO85" s="1535"/>
      <c r="BP85" s="1535"/>
      <c r="BQ85" s="1535"/>
      <c r="BR85" s="1535"/>
      <c r="BS85" s="1535"/>
      <c r="BT85" s="1535"/>
      <c r="BU85" s="1535"/>
      <c r="BV85" s="1535"/>
      <c r="BW85" s="1535"/>
      <c r="BX85" s="1535"/>
      <c r="BY85" s="1535"/>
      <c r="BZ85" s="1535"/>
      <c r="CA85" s="1535"/>
      <c r="CB85" s="1535"/>
      <c r="CC85" s="1535"/>
      <c r="CD85" s="1535"/>
      <c r="CE85" s="1535"/>
      <c r="CF85" s="1535"/>
      <c r="CG85" s="1535"/>
      <c r="CH85" s="1535"/>
      <c r="CI85" s="1535"/>
      <c r="CJ85" s="1535"/>
      <c r="CK85" s="1535"/>
      <c r="CL85" s="1535"/>
      <c r="CM85" s="1535"/>
      <c r="CN85" s="1535"/>
      <c r="CO85" s="1535"/>
      <c r="CP85" s="1535"/>
      <c r="CQ85" s="1535"/>
      <c r="CR85" s="1535"/>
      <c r="CS85" s="1535"/>
      <c r="CT85" s="1535"/>
      <c r="CU85" s="1535"/>
      <c r="CV85" s="1535"/>
      <c r="CW85" s="1535"/>
      <c r="CX85" s="1535"/>
      <c r="CY85" s="1535"/>
      <c r="CZ85" s="1535"/>
      <c r="DA85" s="1535"/>
      <c r="DB85" s="1535"/>
      <c r="DC85" s="1535"/>
      <c r="DD85" s="1535"/>
      <c r="DE85" s="1535"/>
      <c r="DF85" s="1535"/>
      <c r="DG85" s="1535"/>
      <c r="DH85" s="1535"/>
      <c r="DI85" s="1535"/>
      <c r="DJ85" s="1535"/>
      <c r="DK85" s="1535"/>
      <c r="DL85" s="1535"/>
      <c r="DM85" s="1535"/>
      <c r="DN85" s="1535"/>
      <c r="DO85" s="1535"/>
      <c r="DP85" s="1535"/>
      <c r="DQ85" s="1535"/>
      <c r="DR85" s="1535"/>
      <c r="DS85" s="1535"/>
      <c r="DT85" s="1535"/>
      <c r="DU85" s="1535"/>
      <c r="DV85" s="1535"/>
      <c r="DW85" s="1535"/>
      <c r="DX85" s="1535"/>
      <c r="DY85" s="1535"/>
      <c r="DZ85" s="1535"/>
      <c r="EA85" s="1535"/>
      <c r="EB85" s="1535"/>
      <c r="EC85" s="1535"/>
      <c r="ED85" s="1535"/>
      <c r="EE85" s="1535"/>
      <c r="EF85" s="1535"/>
      <c r="EG85" s="1535"/>
      <c r="EH85" s="1535"/>
      <c r="EI85" s="1535"/>
      <c r="EJ85" s="1535"/>
      <c r="EK85" s="1535"/>
      <c r="EL85" s="1535"/>
      <c r="EM85" s="1535"/>
      <c r="EN85" s="1535"/>
      <c r="EO85" s="1535"/>
      <c r="EP85" s="1535"/>
      <c r="EQ85" s="1535"/>
      <c r="ER85" s="1535"/>
      <c r="ES85" s="1535"/>
      <c r="ET85" s="1535"/>
      <c r="EU85" s="1535"/>
      <c r="EV85" s="1535"/>
      <c r="EW85" s="1535"/>
      <c r="EX85" s="1535"/>
      <c r="EY85" s="1535"/>
      <c r="EZ85" s="1535"/>
      <c r="FA85" s="1535"/>
      <c r="FB85" s="1535"/>
      <c r="FC85" s="1535"/>
      <c r="FD85" s="1535"/>
      <c r="FE85" s="1535"/>
      <c r="FF85" s="1535"/>
      <c r="FG85" s="1535"/>
      <c r="FH85" s="1535"/>
      <c r="FI85" s="1535"/>
      <c r="FJ85" s="1535"/>
      <c r="FK85" s="1535"/>
      <c r="FL85" s="1535"/>
      <c r="FM85" s="1535"/>
      <c r="FN85" s="1535"/>
      <c r="FO85" s="1535"/>
      <c r="FP85" s="1535"/>
      <c r="FQ85" s="1535"/>
      <c r="FR85" s="1535"/>
      <c r="FS85" s="1535"/>
      <c r="FT85" s="1535"/>
      <c r="FU85" s="1535"/>
      <c r="FV85" s="1535"/>
      <c r="FW85" s="1535"/>
      <c r="FX85" s="1535"/>
      <c r="FY85" s="1535"/>
      <c r="FZ85" s="1535"/>
      <c r="GA85" s="1535"/>
      <c r="GB85" s="1535"/>
      <c r="GC85" s="1535"/>
      <c r="GD85" s="1535"/>
      <c r="GE85" s="1535"/>
      <c r="GF85" s="1535"/>
      <c r="GG85" s="1535"/>
      <c r="GH85" s="1535"/>
      <c r="GI85" s="1535"/>
      <c r="GJ85" s="1535"/>
      <c r="GK85" s="1535"/>
      <c r="GL85" s="1535"/>
      <c r="GM85" s="1535"/>
      <c r="GN85" s="1535"/>
      <c r="GO85" s="1535"/>
      <c r="GP85" s="1535"/>
      <c r="GQ85" s="1535"/>
      <c r="GR85" s="1535"/>
      <c r="GS85" s="1535"/>
    </row>
    <row r="86" spans="1:201" outlineLevel="2">
      <c r="A86" s="1580" t="s">
        <v>1395</v>
      </c>
      <c r="B86" s="1567"/>
      <c r="C86" s="1580" t="s">
        <v>1396</v>
      </c>
      <c r="D86" s="1538">
        <v>10</v>
      </c>
      <c r="E86" s="1560">
        <v>0</v>
      </c>
      <c r="F86" s="1504" t="s">
        <v>1308</v>
      </c>
      <c r="G86" s="1504" t="s">
        <v>1309</v>
      </c>
      <c r="H86" s="1590" t="s">
        <v>1397</v>
      </c>
      <c r="I86" s="1536">
        <f t="shared" si="56"/>
        <v>0</v>
      </c>
      <c r="J86" s="1535"/>
      <c r="K86" s="1535"/>
      <c r="L86" s="1535"/>
      <c r="M86" s="1535"/>
      <c r="N86" s="1535"/>
      <c r="O86" s="1535"/>
      <c r="P86" s="1535"/>
      <c r="Q86" s="1535"/>
      <c r="R86" s="1535"/>
      <c r="S86" s="1535"/>
      <c r="T86" s="1535"/>
      <c r="U86" s="1535"/>
      <c r="V86" s="1535"/>
      <c r="W86" s="1535"/>
      <c r="X86" s="1535"/>
      <c r="Y86" s="1535"/>
      <c r="Z86" s="1535"/>
      <c r="AA86" s="1535"/>
      <c r="AB86" s="1535"/>
      <c r="AC86" s="1535"/>
      <c r="AD86" s="1535"/>
      <c r="AE86" s="1535"/>
      <c r="AF86" s="1535"/>
      <c r="AG86" s="1535"/>
      <c r="AH86" s="1535"/>
      <c r="AI86" s="1535"/>
      <c r="AJ86" s="1535"/>
      <c r="AK86" s="1535"/>
      <c r="AL86" s="1535"/>
      <c r="AM86" s="1535"/>
      <c r="AN86" s="1535"/>
      <c r="AO86" s="1535"/>
      <c r="AP86" s="1535"/>
      <c r="AQ86" s="1535"/>
      <c r="AR86" s="1535"/>
      <c r="AS86" s="1535"/>
      <c r="AT86" s="1535"/>
      <c r="AU86" s="1535"/>
      <c r="AV86" s="1535"/>
      <c r="AW86" s="1535"/>
      <c r="AX86" s="1535"/>
      <c r="AY86" s="1535"/>
      <c r="AZ86" s="1535"/>
      <c r="BA86" s="1535"/>
      <c r="BB86" s="1535"/>
      <c r="BC86" s="1535"/>
      <c r="BD86" s="1535"/>
      <c r="BE86" s="1535"/>
      <c r="BF86" s="1535"/>
      <c r="BG86" s="1535"/>
      <c r="BH86" s="1535"/>
      <c r="BI86" s="1535"/>
      <c r="BJ86" s="1535"/>
      <c r="BK86" s="1535"/>
      <c r="BL86" s="1535"/>
      <c r="BM86" s="1535"/>
      <c r="BN86" s="1535"/>
      <c r="BO86" s="1535"/>
      <c r="BP86" s="1535"/>
      <c r="BQ86" s="1535"/>
      <c r="BR86" s="1535"/>
      <c r="BS86" s="1535"/>
      <c r="BT86" s="1535"/>
      <c r="BU86" s="1535"/>
      <c r="BV86" s="1535"/>
      <c r="BW86" s="1535"/>
      <c r="BX86" s="1535"/>
      <c r="BY86" s="1535"/>
      <c r="BZ86" s="1535"/>
      <c r="CA86" s="1535"/>
      <c r="CB86" s="1535"/>
      <c r="CC86" s="1535"/>
      <c r="CD86" s="1535"/>
      <c r="CE86" s="1535"/>
      <c r="CF86" s="1535"/>
      <c r="CG86" s="1535"/>
      <c r="CH86" s="1535"/>
      <c r="CI86" s="1535"/>
      <c r="CJ86" s="1535"/>
      <c r="CK86" s="1535"/>
      <c r="CL86" s="1535"/>
      <c r="CM86" s="1535"/>
      <c r="CN86" s="1535"/>
      <c r="CO86" s="1535"/>
      <c r="CP86" s="1535"/>
      <c r="CQ86" s="1535"/>
      <c r="CR86" s="1535"/>
      <c r="CS86" s="1535"/>
      <c r="CT86" s="1535"/>
      <c r="CU86" s="1535"/>
      <c r="CV86" s="1535"/>
      <c r="CW86" s="1535"/>
      <c r="CX86" s="1535"/>
      <c r="CY86" s="1535"/>
      <c r="CZ86" s="1535"/>
      <c r="DA86" s="1535"/>
      <c r="DB86" s="1535"/>
      <c r="DC86" s="1535"/>
      <c r="DD86" s="1535"/>
      <c r="DE86" s="1535"/>
      <c r="DF86" s="1535"/>
      <c r="DG86" s="1535"/>
      <c r="DH86" s="1535"/>
      <c r="DI86" s="1535"/>
      <c r="DJ86" s="1535"/>
      <c r="DK86" s="1535"/>
      <c r="DL86" s="1535"/>
      <c r="DM86" s="1535"/>
      <c r="DN86" s="1535"/>
      <c r="DO86" s="1535"/>
      <c r="DP86" s="1535"/>
      <c r="DQ86" s="1535"/>
      <c r="DR86" s="1535"/>
      <c r="DS86" s="1535"/>
      <c r="DT86" s="1535"/>
      <c r="DU86" s="1535"/>
      <c r="DV86" s="1535"/>
      <c r="DW86" s="1535"/>
      <c r="DX86" s="1535"/>
      <c r="DY86" s="1535"/>
      <c r="DZ86" s="1535"/>
      <c r="EA86" s="1535"/>
      <c r="EB86" s="1535"/>
      <c r="EC86" s="1535"/>
      <c r="ED86" s="1535"/>
      <c r="EE86" s="1535"/>
      <c r="EF86" s="1535"/>
      <c r="EG86" s="1535"/>
      <c r="EH86" s="1535"/>
      <c r="EI86" s="1535"/>
      <c r="EJ86" s="1535"/>
      <c r="EK86" s="1535"/>
      <c r="EL86" s="1535"/>
      <c r="EM86" s="1535"/>
      <c r="EN86" s="1535"/>
      <c r="EO86" s="1535"/>
      <c r="EP86" s="1535"/>
      <c r="EQ86" s="1535"/>
      <c r="ER86" s="1535"/>
      <c r="ES86" s="1535"/>
      <c r="ET86" s="1535"/>
      <c r="EU86" s="1535"/>
      <c r="EV86" s="1535"/>
      <c r="EW86" s="1535"/>
      <c r="EX86" s="1535"/>
      <c r="EY86" s="1535"/>
      <c r="EZ86" s="1535"/>
      <c r="FA86" s="1535"/>
      <c r="FB86" s="1535"/>
      <c r="FC86" s="1535"/>
      <c r="FD86" s="1535"/>
      <c r="FE86" s="1535"/>
      <c r="FF86" s="1535"/>
      <c r="FG86" s="1535"/>
      <c r="FH86" s="1535"/>
      <c r="FI86" s="1535"/>
      <c r="FJ86" s="1535"/>
      <c r="FK86" s="1535"/>
      <c r="FL86" s="1535"/>
      <c r="FM86" s="1535"/>
      <c r="FN86" s="1535"/>
      <c r="FO86" s="1535"/>
      <c r="FP86" s="1535"/>
      <c r="FQ86" s="1535"/>
      <c r="FR86" s="1535"/>
      <c r="FS86" s="1535"/>
      <c r="FT86" s="1535"/>
      <c r="FU86" s="1535"/>
      <c r="FV86" s="1535"/>
      <c r="FW86" s="1535"/>
      <c r="FX86" s="1535"/>
      <c r="FY86" s="1535"/>
      <c r="FZ86" s="1535"/>
      <c r="GA86" s="1535"/>
      <c r="GB86" s="1535"/>
      <c r="GC86" s="1535"/>
      <c r="GD86" s="1535"/>
      <c r="GE86" s="1535"/>
      <c r="GF86" s="1535"/>
      <c r="GG86" s="1535"/>
      <c r="GH86" s="1535"/>
      <c r="GI86" s="1535"/>
      <c r="GJ86" s="1535"/>
      <c r="GK86" s="1535"/>
      <c r="GL86" s="1535"/>
      <c r="GM86" s="1535"/>
      <c r="GN86" s="1535"/>
      <c r="GO86" s="1535"/>
      <c r="GP86" s="1535"/>
      <c r="GQ86" s="1535"/>
      <c r="GR86" s="1535"/>
      <c r="GS86" s="1535"/>
    </row>
    <row r="87" spans="1:201" outlineLevel="2">
      <c r="A87" s="1580" t="s">
        <v>1398</v>
      </c>
      <c r="B87" s="1567"/>
      <c r="C87" s="1601" t="s">
        <v>1399</v>
      </c>
      <c r="D87" s="1538"/>
      <c r="E87" s="1560">
        <v>0</v>
      </c>
      <c r="F87" s="1504" t="s">
        <v>1308</v>
      </c>
      <c r="G87" s="1504" t="s">
        <v>1309</v>
      </c>
      <c r="H87" s="1566"/>
      <c r="I87" s="1536">
        <f t="shared" si="56"/>
        <v>0</v>
      </c>
      <c r="J87" s="1535"/>
      <c r="K87" s="1535"/>
      <c r="L87" s="1535"/>
      <c r="M87" s="1535"/>
      <c r="N87" s="1535"/>
      <c r="O87" s="1535"/>
      <c r="P87" s="1535"/>
      <c r="Q87" s="1535"/>
      <c r="R87" s="1535"/>
      <c r="S87" s="1535"/>
      <c r="T87" s="1535"/>
      <c r="U87" s="1535"/>
      <c r="V87" s="1535"/>
      <c r="W87" s="1535"/>
      <c r="X87" s="1535"/>
      <c r="Y87" s="1535"/>
      <c r="Z87" s="1535"/>
      <c r="AA87" s="1535"/>
      <c r="AB87" s="1535"/>
      <c r="AC87" s="1535"/>
      <c r="AD87" s="1535"/>
      <c r="AE87" s="1535"/>
      <c r="AF87" s="1535"/>
      <c r="AG87" s="1535"/>
      <c r="AH87" s="1535"/>
      <c r="AI87" s="1535"/>
      <c r="AJ87" s="1535"/>
      <c r="AK87" s="1535"/>
      <c r="AL87" s="1535"/>
      <c r="AM87" s="1535"/>
      <c r="AN87" s="1535"/>
      <c r="AO87" s="1535"/>
      <c r="AP87" s="1535"/>
      <c r="AQ87" s="1535"/>
      <c r="AR87" s="1535"/>
      <c r="AS87" s="1535"/>
      <c r="AT87" s="1535"/>
      <c r="AU87" s="1535"/>
      <c r="AV87" s="1535"/>
      <c r="AW87" s="1535"/>
      <c r="AX87" s="1535"/>
      <c r="AY87" s="1535"/>
      <c r="AZ87" s="1535"/>
      <c r="BA87" s="1535"/>
      <c r="BB87" s="1535"/>
      <c r="BC87" s="1535"/>
      <c r="BD87" s="1535"/>
      <c r="BE87" s="1535"/>
      <c r="BF87" s="1535"/>
      <c r="BG87" s="1535"/>
      <c r="BH87" s="1535"/>
      <c r="BI87" s="1535"/>
      <c r="BJ87" s="1535"/>
      <c r="BK87" s="1535"/>
      <c r="BL87" s="1535"/>
      <c r="BM87" s="1535"/>
      <c r="BN87" s="1535"/>
      <c r="BO87" s="1535"/>
      <c r="BP87" s="1535"/>
      <c r="BQ87" s="1535"/>
      <c r="BR87" s="1535"/>
      <c r="BS87" s="1535"/>
      <c r="BT87" s="1535"/>
      <c r="BU87" s="1535"/>
      <c r="BV87" s="1535"/>
      <c r="BW87" s="1535"/>
      <c r="BX87" s="1535"/>
      <c r="BY87" s="1535"/>
      <c r="BZ87" s="1535"/>
      <c r="CA87" s="1535"/>
      <c r="CB87" s="1535"/>
      <c r="CC87" s="1535"/>
      <c r="CD87" s="1535"/>
      <c r="CE87" s="1535"/>
      <c r="CF87" s="1535"/>
      <c r="CG87" s="1535"/>
      <c r="CH87" s="1535"/>
      <c r="CI87" s="1535"/>
      <c r="CJ87" s="1535"/>
      <c r="CK87" s="1535"/>
      <c r="CL87" s="1535"/>
      <c r="CM87" s="1535"/>
      <c r="CN87" s="1535"/>
      <c r="CO87" s="1535"/>
      <c r="CP87" s="1535"/>
      <c r="CQ87" s="1535"/>
      <c r="CR87" s="1535"/>
      <c r="CS87" s="1535"/>
      <c r="CT87" s="1535"/>
      <c r="CU87" s="1535"/>
      <c r="CV87" s="1535"/>
      <c r="CW87" s="1535"/>
      <c r="CX87" s="1535"/>
      <c r="CY87" s="1535"/>
      <c r="CZ87" s="1535"/>
      <c r="DA87" s="1535"/>
      <c r="DB87" s="1535"/>
      <c r="DC87" s="1535"/>
      <c r="DD87" s="1535"/>
      <c r="DE87" s="1535"/>
      <c r="DF87" s="1535"/>
      <c r="DG87" s="1535"/>
      <c r="DH87" s="1535"/>
      <c r="DI87" s="1535"/>
      <c r="DJ87" s="1535"/>
      <c r="DK87" s="1535"/>
      <c r="DL87" s="1535"/>
      <c r="DM87" s="1535"/>
      <c r="DN87" s="1535"/>
      <c r="DO87" s="1535"/>
      <c r="DP87" s="1535"/>
      <c r="DQ87" s="1535"/>
      <c r="DR87" s="1535"/>
      <c r="DS87" s="1535"/>
      <c r="DT87" s="1535"/>
      <c r="DU87" s="1535"/>
      <c r="DV87" s="1535"/>
      <c r="DW87" s="1535"/>
      <c r="DX87" s="1535"/>
      <c r="DY87" s="1535"/>
      <c r="DZ87" s="1535"/>
      <c r="EA87" s="1535"/>
      <c r="EB87" s="1535"/>
      <c r="EC87" s="1535"/>
      <c r="ED87" s="1535"/>
      <c r="EE87" s="1535"/>
      <c r="EF87" s="1535"/>
      <c r="EG87" s="1535"/>
      <c r="EH87" s="1535"/>
      <c r="EI87" s="1535"/>
      <c r="EJ87" s="1535"/>
      <c r="EK87" s="1535"/>
      <c r="EL87" s="1535"/>
      <c r="EM87" s="1535"/>
      <c r="EN87" s="1535"/>
      <c r="EO87" s="1535"/>
      <c r="EP87" s="1535"/>
      <c r="EQ87" s="1535"/>
      <c r="ER87" s="1535"/>
      <c r="ES87" s="1535"/>
      <c r="ET87" s="1535"/>
      <c r="EU87" s="1535"/>
      <c r="EV87" s="1535"/>
      <c r="EW87" s="1535"/>
      <c r="EX87" s="1535"/>
      <c r="EY87" s="1535"/>
      <c r="EZ87" s="1535"/>
      <c r="FA87" s="1535"/>
      <c r="FB87" s="1535"/>
      <c r="FC87" s="1535"/>
      <c r="FD87" s="1535"/>
      <c r="FE87" s="1535"/>
      <c r="FF87" s="1535"/>
      <c r="FG87" s="1535"/>
      <c r="FH87" s="1535"/>
      <c r="FI87" s="1535"/>
      <c r="FJ87" s="1535"/>
      <c r="FK87" s="1535"/>
      <c r="FL87" s="1535"/>
      <c r="FM87" s="1535"/>
      <c r="FN87" s="1535"/>
      <c r="FO87" s="1535"/>
      <c r="FP87" s="1535"/>
      <c r="FQ87" s="1535"/>
      <c r="FR87" s="1535"/>
      <c r="FS87" s="1535"/>
      <c r="FT87" s="1535"/>
      <c r="FU87" s="1535"/>
      <c r="FV87" s="1535"/>
      <c r="FW87" s="1535"/>
      <c r="FX87" s="1535"/>
      <c r="FY87" s="1535"/>
      <c r="FZ87" s="1535"/>
      <c r="GA87" s="1535"/>
      <c r="GB87" s="1535"/>
      <c r="GC87" s="1535"/>
      <c r="GD87" s="1535"/>
      <c r="GE87" s="1535"/>
      <c r="GF87" s="1535"/>
      <c r="GG87" s="1535"/>
      <c r="GH87" s="1535"/>
      <c r="GI87" s="1535"/>
      <c r="GJ87" s="1535"/>
      <c r="GK87" s="1535"/>
      <c r="GL87" s="1535"/>
      <c r="GM87" s="1535"/>
      <c r="GN87" s="1535"/>
      <c r="GO87" s="1535"/>
      <c r="GP87" s="1535"/>
      <c r="GQ87" s="1535"/>
      <c r="GR87" s="1535"/>
      <c r="GS87" s="1535"/>
    </row>
    <row r="88" spans="1:201" outlineLevel="2">
      <c r="A88" s="1580" t="s">
        <v>1400</v>
      </c>
      <c r="B88" s="1567"/>
      <c r="C88" s="1580" t="s">
        <v>1401</v>
      </c>
      <c r="D88" s="1538"/>
      <c r="E88" s="1560">
        <v>0</v>
      </c>
      <c r="F88" s="1504" t="s">
        <v>1308</v>
      </c>
      <c r="G88" s="1504" t="s">
        <v>1309</v>
      </c>
      <c r="H88" s="1566"/>
      <c r="I88" s="1536">
        <f t="shared" si="56"/>
        <v>0</v>
      </c>
      <c r="J88" s="1535"/>
      <c r="K88" s="1535"/>
      <c r="L88" s="1535"/>
      <c r="M88" s="1535"/>
      <c r="N88" s="1535"/>
      <c r="O88" s="1535"/>
      <c r="P88" s="1535"/>
      <c r="Q88" s="1535"/>
      <c r="R88" s="1535"/>
      <c r="S88" s="1535"/>
      <c r="T88" s="1535"/>
      <c r="U88" s="1535"/>
      <c r="V88" s="1535"/>
      <c r="W88" s="1535"/>
      <c r="X88" s="1535"/>
      <c r="Y88" s="1535"/>
      <c r="Z88" s="1535"/>
      <c r="AA88" s="1535"/>
      <c r="AB88" s="1535"/>
      <c r="AC88" s="1535"/>
      <c r="AD88" s="1535"/>
      <c r="AE88" s="1535"/>
      <c r="AF88" s="1535"/>
      <c r="AG88" s="1535"/>
      <c r="AH88" s="1535"/>
      <c r="AI88" s="1535"/>
      <c r="AJ88" s="1535"/>
      <c r="AK88" s="1535"/>
      <c r="AL88" s="1535"/>
      <c r="AM88" s="1535"/>
      <c r="AN88" s="1535"/>
      <c r="AO88" s="1535"/>
      <c r="AP88" s="1535"/>
      <c r="AQ88" s="1535"/>
      <c r="AR88" s="1535"/>
      <c r="AS88" s="1535"/>
      <c r="AT88" s="1535"/>
      <c r="AU88" s="1535"/>
      <c r="AV88" s="1535"/>
      <c r="AW88" s="1535"/>
      <c r="AX88" s="1535"/>
      <c r="AY88" s="1535"/>
      <c r="AZ88" s="1535"/>
      <c r="BA88" s="1535"/>
      <c r="BB88" s="1535"/>
      <c r="BC88" s="1535"/>
      <c r="BD88" s="1535"/>
      <c r="BE88" s="1535"/>
      <c r="BF88" s="1535"/>
      <c r="BG88" s="1535"/>
      <c r="BH88" s="1535"/>
      <c r="BI88" s="1535"/>
      <c r="BJ88" s="1535"/>
      <c r="BK88" s="1535"/>
      <c r="BL88" s="1535"/>
      <c r="BM88" s="1535"/>
      <c r="BN88" s="1535"/>
      <c r="BO88" s="1535"/>
      <c r="BP88" s="1535"/>
      <c r="BQ88" s="1535"/>
      <c r="BR88" s="1535"/>
      <c r="BS88" s="1535"/>
      <c r="BT88" s="1535"/>
      <c r="BU88" s="1535"/>
      <c r="BV88" s="1535"/>
      <c r="BW88" s="1535"/>
      <c r="BX88" s="1535"/>
      <c r="BY88" s="1535"/>
      <c r="BZ88" s="1535"/>
      <c r="CA88" s="1535"/>
      <c r="CB88" s="1535"/>
      <c r="CC88" s="1535"/>
      <c r="CD88" s="1535"/>
      <c r="CE88" s="1535"/>
      <c r="CF88" s="1535"/>
      <c r="CG88" s="1535"/>
      <c r="CH88" s="1535"/>
      <c r="CI88" s="1535"/>
      <c r="CJ88" s="1535"/>
      <c r="CK88" s="1535"/>
      <c r="CL88" s="1535"/>
      <c r="CM88" s="1535"/>
      <c r="CN88" s="1535"/>
      <c r="CO88" s="1535"/>
      <c r="CP88" s="1535"/>
      <c r="CQ88" s="1535"/>
      <c r="CR88" s="1535"/>
      <c r="CS88" s="1535"/>
      <c r="CT88" s="1535"/>
      <c r="CU88" s="1535"/>
      <c r="CV88" s="1535"/>
      <c r="CW88" s="1535"/>
      <c r="CX88" s="1535"/>
      <c r="CY88" s="1535"/>
      <c r="CZ88" s="1535"/>
      <c r="DA88" s="1535"/>
      <c r="DB88" s="1535"/>
      <c r="DC88" s="1535"/>
      <c r="DD88" s="1535"/>
      <c r="DE88" s="1535"/>
      <c r="DF88" s="1535"/>
      <c r="DG88" s="1535"/>
      <c r="DH88" s="1535"/>
      <c r="DI88" s="1535"/>
      <c r="DJ88" s="1535"/>
      <c r="DK88" s="1535"/>
      <c r="DL88" s="1535"/>
      <c r="DM88" s="1535"/>
      <c r="DN88" s="1535"/>
      <c r="DO88" s="1535"/>
      <c r="DP88" s="1535"/>
      <c r="DQ88" s="1535"/>
      <c r="DR88" s="1535"/>
      <c r="DS88" s="1535"/>
      <c r="DT88" s="1535"/>
      <c r="DU88" s="1535"/>
      <c r="DV88" s="1535"/>
      <c r="DW88" s="1535"/>
      <c r="DX88" s="1535"/>
      <c r="DY88" s="1535"/>
      <c r="DZ88" s="1535"/>
      <c r="EA88" s="1535"/>
      <c r="EB88" s="1535"/>
      <c r="EC88" s="1535"/>
      <c r="ED88" s="1535"/>
      <c r="EE88" s="1535"/>
      <c r="EF88" s="1535"/>
      <c r="EG88" s="1535"/>
      <c r="EH88" s="1535"/>
      <c r="EI88" s="1535"/>
      <c r="EJ88" s="1535"/>
      <c r="EK88" s="1535"/>
      <c r="EL88" s="1535"/>
      <c r="EM88" s="1535"/>
      <c r="EN88" s="1535"/>
      <c r="EO88" s="1535"/>
      <c r="EP88" s="1535"/>
      <c r="EQ88" s="1535"/>
      <c r="ER88" s="1535"/>
      <c r="ES88" s="1535"/>
      <c r="ET88" s="1535"/>
      <c r="EU88" s="1535"/>
      <c r="EV88" s="1535"/>
      <c r="EW88" s="1535"/>
      <c r="EX88" s="1535"/>
      <c r="EY88" s="1535"/>
      <c r="EZ88" s="1535"/>
      <c r="FA88" s="1535"/>
      <c r="FB88" s="1535"/>
      <c r="FC88" s="1535"/>
      <c r="FD88" s="1535"/>
      <c r="FE88" s="1535"/>
      <c r="FF88" s="1535"/>
      <c r="FG88" s="1535"/>
      <c r="FH88" s="1535"/>
      <c r="FI88" s="1535"/>
      <c r="FJ88" s="1535"/>
      <c r="FK88" s="1535"/>
      <c r="FL88" s="1535"/>
      <c r="FM88" s="1535"/>
      <c r="FN88" s="1535"/>
      <c r="FO88" s="1535"/>
      <c r="FP88" s="1535"/>
      <c r="FQ88" s="1535"/>
      <c r="FR88" s="1535"/>
      <c r="FS88" s="1535"/>
      <c r="FT88" s="1535"/>
      <c r="FU88" s="1535"/>
      <c r="FV88" s="1535"/>
      <c r="FW88" s="1535"/>
      <c r="FX88" s="1535"/>
      <c r="FY88" s="1535"/>
      <c r="FZ88" s="1535"/>
      <c r="GA88" s="1535"/>
      <c r="GB88" s="1535"/>
      <c r="GC88" s="1535"/>
      <c r="GD88" s="1535"/>
      <c r="GE88" s="1535"/>
      <c r="GF88" s="1535"/>
      <c r="GG88" s="1535"/>
      <c r="GH88" s="1535"/>
      <c r="GI88" s="1535"/>
      <c r="GJ88" s="1535"/>
      <c r="GK88" s="1535"/>
      <c r="GL88" s="1535"/>
      <c r="GM88" s="1535"/>
      <c r="GN88" s="1535"/>
      <c r="GO88" s="1535"/>
      <c r="GP88" s="1535"/>
      <c r="GQ88" s="1535"/>
      <c r="GR88" s="1535"/>
      <c r="GS88" s="1535"/>
    </row>
    <row r="89" spans="1:201" outlineLevel="1">
      <c r="B89" s="1567"/>
      <c r="D89" s="1514"/>
      <c r="H89" s="1566"/>
      <c r="I89" s="1504"/>
      <c r="AE89" s="1502"/>
      <c r="AF89" s="1502"/>
      <c r="AG89" s="1502"/>
      <c r="AH89" s="1502"/>
      <c r="AI89" s="1502"/>
      <c r="AJ89" s="1502"/>
      <c r="AK89" s="1502"/>
      <c r="AL89" s="1502"/>
      <c r="AM89" s="1502"/>
      <c r="AN89" s="1502"/>
      <c r="AO89" s="1502"/>
      <c r="AP89" s="1502"/>
      <c r="AQ89" s="1502"/>
      <c r="AR89" s="1502"/>
      <c r="AS89" s="1502"/>
      <c r="AT89" s="1502"/>
      <c r="AU89" s="1502"/>
      <c r="AV89" s="1502"/>
      <c r="AW89" s="1502"/>
      <c r="AX89" s="1502"/>
      <c r="AY89" s="1502"/>
      <c r="AZ89" s="1502"/>
      <c r="BA89" s="1502"/>
      <c r="BB89" s="1502"/>
      <c r="BC89" s="1502"/>
      <c r="BD89" s="1502"/>
      <c r="BE89" s="1502"/>
      <c r="BF89" s="1502"/>
      <c r="BG89" s="1502"/>
      <c r="BH89" s="1502"/>
      <c r="BI89" s="1502"/>
      <c r="BJ89" s="1502"/>
      <c r="BK89" s="1502"/>
      <c r="BL89" s="1502"/>
      <c r="BM89" s="1502"/>
      <c r="BN89" s="1502"/>
      <c r="BO89" s="1502"/>
      <c r="BP89" s="1502"/>
      <c r="BQ89" s="1502"/>
      <c r="BR89" s="1502"/>
      <c r="BS89" s="1502"/>
      <c r="BT89" s="1502"/>
      <c r="BU89" s="1502"/>
      <c r="BV89" s="1502"/>
      <c r="BW89" s="1502"/>
      <c r="BX89" s="1502"/>
      <c r="BY89" s="1502"/>
      <c r="BZ89" s="1502"/>
      <c r="CA89" s="1502"/>
      <c r="CB89" s="1502"/>
      <c r="CC89" s="1502"/>
      <c r="CD89" s="1502"/>
      <c r="CE89" s="1502"/>
      <c r="CF89" s="1502"/>
      <c r="CG89" s="1502"/>
      <c r="CH89" s="1502"/>
      <c r="CI89" s="1502"/>
      <c r="CJ89" s="1502"/>
      <c r="CK89" s="1502"/>
      <c r="CL89" s="1502"/>
      <c r="CM89" s="1502"/>
      <c r="CN89" s="1502"/>
      <c r="CO89" s="1502"/>
      <c r="CP89" s="1502"/>
      <c r="CQ89" s="1502"/>
      <c r="CR89" s="1502"/>
      <c r="CS89" s="1502"/>
      <c r="CT89" s="1502"/>
      <c r="CU89" s="1502"/>
      <c r="CV89" s="1502"/>
      <c r="CW89" s="1502"/>
      <c r="CX89" s="1502"/>
      <c r="CY89" s="1502"/>
      <c r="CZ89" s="1502"/>
      <c r="DA89" s="1502"/>
      <c r="DB89" s="1502"/>
      <c r="DC89" s="1502"/>
      <c r="DD89" s="1502"/>
      <c r="DE89" s="1502"/>
      <c r="DF89" s="1502"/>
      <c r="DG89" s="1502"/>
      <c r="DH89" s="1502"/>
      <c r="DI89" s="1502"/>
      <c r="DJ89" s="1502"/>
      <c r="DK89" s="1502"/>
      <c r="DL89" s="1502"/>
      <c r="DM89" s="1502"/>
      <c r="DN89" s="1502"/>
      <c r="DO89" s="1502"/>
      <c r="DP89" s="1502"/>
      <c r="DQ89" s="1502"/>
      <c r="DR89" s="1502"/>
      <c r="DS89" s="1502"/>
      <c r="DT89" s="1502"/>
      <c r="DU89" s="1502"/>
      <c r="DV89" s="1502"/>
      <c r="DW89" s="1502"/>
      <c r="DX89" s="1502"/>
      <c r="DY89" s="1502"/>
      <c r="DZ89" s="1502"/>
      <c r="EA89" s="1502"/>
      <c r="EB89" s="1502"/>
      <c r="EC89" s="1502"/>
      <c r="ED89" s="1502"/>
      <c r="EE89" s="1502"/>
      <c r="EF89" s="1502"/>
      <c r="EG89" s="1502"/>
      <c r="EH89" s="1502"/>
      <c r="EI89" s="1502"/>
      <c r="EJ89" s="1502"/>
      <c r="EK89" s="1502"/>
      <c r="EL89" s="1502"/>
      <c r="EM89" s="1502"/>
      <c r="EN89" s="1502"/>
      <c r="EO89" s="1502"/>
      <c r="EP89" s="1502"/>
      <c r="EQ89" s="1502"/>
      <c r="ER89" s="1502"/>
      <c r="ES89" s="1502"/>
      <c r="ET89" s="1502"/>
      <c r="EU89" s="1502"/>
      <c r="EV89" s="1502"/>
      <c r="EW89" s="1502"/>
      <c r="EX89" s="1502"/>
      <c r="EY89" s="1502"/>
      <c r="EZ89" s="1502"/>
      <c r="FA89" s="1502"/>
      <c r="FB89" s="1502"/>
      <c r="FC89" s="1502"/>
      <c r="FD89" s="1502"/>
      <c r="FE89" s="1502"/>
      <c r="FF89" s="1502"/>
      <c r="FG89" s="1502"/>
      <c r="FH89" s="1502"/>
      <c r="FI89" s="1502"/>
      <c r="FJ89" s="1502"/>
      <c r="FK89" s="1502"/>
      <c r="FL89" s="1502"/>
      <c r="FM89" s="1502"/>
      <c r="FN89" s="1502"/>
      <c r="FO89" s="1502"/>
      <c r="FP89" s="1502"/>
      <c r="FQ89" s="1502"/>
      <c r="FR89" s="1502"/>
      <c r="FS89" s="1502"/>
      <c r="FT89" s="1502"/>
      <c r="FU89" s="1502"/>
      <c r="FV89" s="1502"/>
      <c r="FW89" s="1502"/>
      <c r="FX89" s="1502"/>
      <c r="FY89" s="1502"/>
      <c r="FZ89" s="1502"/>
      <c r="GA89" s="1502"/>
      <c r="GB89" s="1502"/>
      <c r="GC89" s="1502"/>
      <c r="GD89" s="1502"/>
      <c r="GE89" s="1502"/>
      <c r="GF89" s="1502"/>
      <c r="GG89" s="1502"/>
      <c r="GH89" s="1502"/>
      <c r="GI89" s="1502"/>
      <c r="GJ89" s="1502"/>
      <c r="GK89" s="1502"/>
      <c r="GL89" s="1502"/>
      <c r="GM89" s="1502"/>
      <c r="GN89" s="1502"/>
      <c r="GO89" s="1502"/>
      <c r="GP89" s="1502"/>
      <c r="GQ89" s="1502"/>
      <c r="GR89" s="1502"/>
      <c r="GS89" s="1502"/>
    </row>
    <row r="90" spans="1:201" outlineLevel="1">
      <c r="A90" s="1501" t="s">
        <v>1402</v>
      </c>
      <c r="B90" s="1567"/>
      <c r="C90" s="1501" t="s">
        <v>1403</v>
      </c>
      <c r="D90" s="1514">
        <f>SUM(D91:D93)</f>
        <v>0</v>
      </c>
      <c r="H90" s="1578"/>
      <c r="I90" s="1504">
        <f t="shared" ref="I90:AN90" si="57">SUM(I91:I93)</f>
        <v>0</v>
      </c>
      <c r="J90" s="1502">
        <f t="shared" si="57"/>
        <v>0</v>
      </c>
      <c r="K90" s="1502">
        <f t="shared" si="57"/>
        <v>0</v>
      </c>
      <c r="L90" s="1502">
        <f t="shared" si="57"/>
        <v>0</v>
      </c>
      <c r="M90" s="1502">
        <f t="shared" si="57"/>
        <v>0</v>
      </c>
      <c r="N90" s="1502">
        <f t="shared" si="57"/>
        <v>0</v>
      </c>
      <c r="O90" s="1502">
        <f t="shared" si="57"/>
        <v>0</v>
      </c>
      <c r="P90" s="1502">
        <f t="shared" si="57"/>
        <v>0</v>
      </c>
      <c r="Q90" s="1502">
        <f t="shared" si="57"/>
        <v>0</v>
      </c>
      <c r="R90" s="1502">
        <f t="shared" si="57"/>
        <v>0</v>
      </c>
      <c r="S90" s="1502">
        <f t="shared" si="57"/>
        <v>0</v>
      </c>
      <c r="T90" s="1502">
        <f t="shared" si="57"/>
        <v>0</v>
      </c>
      <c r="U90" s="1502">
        <f t="shared" si="57"/>
        <v>0</v>
      </c>
      <c r="V90" s="1502">
        <f t="shared" si="57"/>
        <v>0</v>
      </c>
      <c r="W90" s="1502">
        <f t="shared" si="57"/>
        <v>0</v>
      </c>
      <c r="X90" s="1502">
        <f t="shared" si="57"/>
        <v>0</v>
      </c>
      <c r="Y90" s="1502">
        <f t="shared" si="57"/>
        <v>0</v>
      </c>
      <c r="Z90" s="1502">
        <f t="shared" si="57"/>
        <v>0</v>
      </c>
      <c r="AA90" s="1502">
        <f t="shared" si="57"/>
        <v>0</v>
      </c>
      <c r="AB90" s="1502">
        <f t="shared" si="57"/>
        <v>0</v>
      </c>
      <c r="AC90" s="1502">
        <f t="shared" si="57"/>
        <v>0</v>
      </c>
      <c r="AD90" s="1502">
        <f t="shared" si="57"/>
        <v>0</v>
      </c>
      <c r="AE90" s="1502">
        <f t="shared" si="57"/>
        <v>0</v>
      </c>
      <c r="AF90" s="1502">
        <f t="shared" si="57"/>
        <v>0</v>
      </c>
      <c r="AG90" s="1502">
        <f t="shared" si="57"/>
        <v>0</v>
      </c>
      <c r="AH90" s="1502">
        <f t="shared" si="57"/>
        <v>0</v>
      </c>
      <c r="AI90" s="1502">
        <f t="shared" si="57"/>
        <v>0</v>
      </c>
      <c r="AJ90" s="1502">
        <f t="shared" si="57"/>
        <v>0</v>
      </c>
      <c r="AK90" s="1502">
        <f t="shared" si="57"/>
        <v>0</v>
      </c>
      <c r="AL90" s="1502">
        <f t="shared" si="57"/>
        <v>0</v>
      </c>
      <c r="AM90" s="1502">
        <f t="shared" si="57"/>
        <v>0</v>
      </c>
      <c r="AN90" s="1502">
        <f t="shared" si="57"/>
        <v>0</v>
      </c>
      <c r="AO90" s="1502">
        <f t="shared" ref="AO90:BT90" si="58">SUM(AO91:AO93)</f>
        <v>0</v>
      </c>
      <c r="AP90" s="1502">
        <f t="shared" si="58"/>
        <v>0</v>
      </c>
      <c r="AQ90" s="1502">
        <f t="shared" si="58"/>
        <v>0</v>
      </c>
      <c r="AR90" s="1502">
        <f t="shared" si="58"/>
        <v>0</v>
      </c>
      <c r="AS90" s="1502">
        <f t="shared" si="58"/>
        <v>0</v>
      </c>
      <c r="AT90" s="1502">
        <f t="shared" si="58"/>
        <v>0</v>
      </c>
      <c r="AU90" s="1502">
        <f t="shared" si="58"/>
        <v>0</v>
      </c>
      <c r="AV90" s="1502">
        <f t="shared" si="58"/>
        <v>0</v>
      </c>
      <c r="AW90" s="1502">
        <f t="shared" si="58"/>
        <v>0</v>
      </c>
      <c r="AX90" s="1502">
        <f t="shared" si="58"/>
        <v>0</v>
      </c>
      <c r="AY90" s="1502">
        <f t="shared" si="58"/>
        <v>0</v>
      </c>
      <c r="AZ90" s="1502">
        <f t="shared" si="58"/>
        <v>0</v>
      </c>
      <c r="BA90" s="1502">
        <f t="shared" si="58"/>
        <v>0</v>
      </c>
      <c r="BB90" s="1502">
        <f t="shared" si="58"/>
        <v>0</v>
      </c>
      <c r="BC90" s="1502">
        <f t="shared" si="58"/>
        <v>0</v>
      </c>
      <c r="BD90" s="1502">
        <f t="shared" si="58"/>
        <v>0</v>
      </c>
      <c r="BE90" s="1502">
        <f t="shared" si="58"/>
        <v>0</v>
      </c>
      <c r="BF90" s="1502">
        <f t="shared" si="58"/>
        <v>0</v>
      </c>
      <c r="BG90" s="1502">
        <f t="shared" si="58"/>
        <v>0</v>
      </c>
      <c r="BH90" s="1502">
        <f t="shared" si="58"/>
        <v>0</v>
      </c>
      <c r="BI90" s="1502">
        <f t="shared" si="58"/>
        <v>0</v>
      </c>
      <c r="BJ90" s="1502">
        <f t="shared" si="58"/>
        <v>0</v>
      </c>
      <c r="BK90" s="1502">
        <f t="shared" si="58"/>
        <v>0</v>
      </c>
      <c r="BL90" s="1502">
        <f t="shared" si="58"/>
        <v>0</v>
      </c>
      <c r="BM90" s="1502">
        <f t="shared" si="58"/>
        <v>0</v>
      </c>
      <c r="BN90" s="1502">
        <f t="shared" si="58"/>
        <v>0</v>
      </c>
      <c r="BO90" s="1502">
        <f t="shared" si="58"/>
        <v>0</v>
      </c>
      <c r="BP90" s="1502">
        <f t="shared" si="58"/>
        <v>0</v>
      </c>
      <c r="BQ90" s="1502">
        <f t="shared" si="58"/>
        <v>0</v>
      </c>
      <c r="BR90" s="1502">
        <f t="shared" si="58"/>
        <v>0</v>
      </c>
      <c r="BS90" s="1502">
        <f t="shared" si="58"/>
        <v>0</v>
      </c>
      <c r="BT90" s="1502">
        <f t="shared" si="58"/>
        <v>0</v>
      </c>
      <c r="BU90" s="1502">
        <f t="shared" ref="BU90:CZ90" si="59">SUM(BU91:BU93)</f>
        <v>0</v>
      </c>
      <c r="BV90" s="1502">
        <f t="shared" si="59"/>
        <v>0</v>
      </c>
      <c r="BW90" s="1502">
        <f t="shared" si="59"/>
        <v>0</v>
      </c>
      <c r="BX90" s="1502">
        <f t="shared" si="59"/>
        <v>0</v>
      </c>
      <c r="BY90" s="1502">
        <f t="shared" si="59"/>
        <v>0</v>
      </c>
      <c r="BZ90" s="1502">
        <f t="shared" si="59"/>
        <v>0</v>
      </c>
      <c r="CA90" s="1502">
        <f t="shared" si="59"/>
        <v>0</v>
      </c>
      <c r="CB90" s="1502">
        <f t="shared" si="59"/>
        <v>0</v>
      </c>
      <c r="CC90" s="1502">
        <f t="shared" si="59"/>
        <v>0</v>
      </c>
      <c r="CD90" s="1502">
        <f t="shared" si="59"/>
        <v>0</v>
      </c>
      <c r="CE90" s="1502">
        <f t="shared" si="59"/>
        <v>0</v>
      </c>
      <c r="CF90" s="1502">
        <f t="shared" si="59"/>
        <v>0</v>
      </c>
      <c r="CG90" s="1502">
        <f t="shared" si="59"/>
        <v>0</v>
      </c>
      <c r="CH90" s="1502">
        <f t="shared" si="59"/>
        <v>0</v>
      </c>
      <c r="CI90" s="1502">
        <f t="shared" si="59"/>
        <v>0</v>
      </c>
      <c r="CJ90" s="1502">
        <f t="shared" si="59"/>
        <v>0</v>
      </c>
      <c r="CK90" s="1502">
        <f t="shared" si="59"/>
        <v>0</v>
      </c>
      <c r="CL90" s="1502">
        <f t="shared" si="59"/>
        <v>0</v>
      </c>
      <c r="CM90" s="1502">
        <f t="shared" si="59"/>
        <v>0</v>
      </c>
      <c r="CN90" s="1502">
        <f t="shared" si="59"/>
        <v>0</v>
      </c>
      <c r="CO90" s="1502">
        <f t="shared" si="59"/>
        <v>0</v>
      </c>
      <c r="CP90" s="1502">
        <f t="shared" si="59"/>
        <v>0</v>
      </c>
      <c r="CQ90" s="1502">
        <f t="shared" si="59"/>
        <v>0</v>
      </c>
      <c r="CR90" s="1502">
        <f t="shared" si="59"/>
        <v>0</v>
      </c>
      <c r="CS90" s="1502">
        <f t="shared" si="59"/>
        <v>0</v>
      </c>
      <c r="CT90" s="1502">
        <f t="shared" si="59"/>
        <v>0</v>
      </c>
      <c r="CU90" s="1502">
        <f t="shared" si="59"/>
        <v>0</v>
      </c>
      <c r="CV90" s="1502">
        <f t="shared" si="59"/>
        <v>0</v>
      </c>
      <c r="CW90" s="1502">
        <f t="shared" si="59"/>
        <v>0</v>
      </c>
      <c r="CX90" s="1502">
        <f t="shared" si="59"/>
        <v>0</v>
      </c>
      <c r="CY90" s="1502">
        <f t="shared" si="59"/>
        <v>0</v>
      </c>
      <c r="CZ90" s="1502">
        <f t="shared" si="59"/>
        <v>0</v>
      </c>
      <c r="DA90" s="1502">
        <f t="shared" ref="DA90:EF90" si="60">SUM(DA91:DA93)</f>
        <v>0</v>
      </c>
      <c r="DB90" s="1502">
        <f t="shared" si="60"/>
        <v>0</v>
      </c>
      <c r="DC90" s="1502">
        <f t="shared" si="60"/>
        <v>0</v>
      </c>
      <c r="DD90" s="1502">
        <f t="shared" si="60"/>
        <v>0</v>
      </c>
      <c r="DE90" s="1502">
        <f t="shared" si="60"/>
        <v>0</v>
      </c>
      <c r="DF90" s="1502">
        <f t="shared" si="60"/>
        <v>0</v>
      </c>
      <c r="DG90" s="1502">
        <f t="shared" si="60"/>
        <v>0</v>
      </c>
      <c r="DH90" s="1502">
        <f t="shared" si="60"/>
        <v>0</v>
      </c>
      <c r="DI90" s="1502">
        <f t="shared" si="60"/>
        <v>0</v>
      </c>
      <c r="DJ90" s="1502">
        <f t="shared" si="60"/>
        <v>0</v>
      </c>
      <c r="DK90" s="1502">
        <f t="shared" si="60"/>
        <v>0</v>
      </c>
      <c r="DL90" s="1502">
        <f t="shared" si="60"/>
        <v>0</v>
      </c>
      <c r="DM90" s="1502">
        <f t="shared" si="60"/>
        <v>0</v>
      </c>
      <c r="DN90" s="1502">
        <f t="shared" si="60"/>
        <v>0</v>
      </c>
      <c r="DO90" s="1502">
        <f t="shared" si="60"/>
        <v>0</v>
      </c>
      <c r="DP90" s="1502">
        <f t="shared" si="60"/>
        <v>0</v>
      </c>
      <c r="DQ90" s="1502">
        <f t="shared" si="60"/>
        <v>0</v>
      </c>
      <c r="DR90" s="1502">
        <f t="shared" si="60"/>
        <v>0</v>
      </c>
      <c r="DS90" s="1502">
        <f t="shared" si="60"/>
        <v>0</v>
      </c>
      <c r="DT90" s="1502">
        <f t="shared" si="60"/>
        <v>0</v>
      </c>
      <c r="DU90" s="1502">
        <f t="shared" si="60"/>
        <v>0</v>
      </c>
      <c r="DV90" s="1502">
        <f t="shared" si="60"/>
        <v>0</v>
      </c>
      <c r="DW90" s="1502">
        <f t="shared" si="60"/>
        <v>0</v>
      </c>
      <c r="DX90" s="1502">
        <f t="shared" si="60"/>
        <v>0</v>
      </c>
      <c r="DY90" s="1502">
        <f t="shared" si="60"/>
        <v>0</v>
      </c>
      <c r="DZ90" s="1502">
        <f t="shared" si="60"/>
        <v>0</v>
      </c>
      <c r="EA90" s="1502">
        <f t="shared" si="60"/>
        <v>0</v>
      </c>
      <c r="EB90" s="1502">
        <f t="shared" si="60"/>
        <v>0</v>
      </c>
      <c r="EC90" s="1502">
        <f t="shared" si="60"/>
        <v>0</v>
      </c>
      <c r="ED90" s="1502">
        <f t="shared" si="60"/>
        <v>0</v>
      </c>
      <c r="EE90" s="1502">
        <f t="shared" si="60"/>
        <v>0</v>
      </c>
      <c r="EF90" s="1502">
        <f t="shared" si="60"/>
        <v>0</v>
      </c>
      <c r="EG90" s="1502">
        <f t="shared" ref="EG90:FL90" si="61">SUM(EG91:EG93)</f>
        <v>0</v>
      </c>
      <c r="EH90" s="1502">
        <f t="shared" si="61"/>
        <v>0</v>
      </c>
      <c r="EI90" s="1502">
        <f t="shared" si="61"/>
        <v>0</v>
      </c>
      <c r="EJ90" s="1502">
        <f t="shared" si="61"/>
        <v>0</v>
      </c>
      <c r="EK90" s="1502">
        <f t="shared" si="61"/>
        <v>0</v>
      </c>
      <c r="EL90" s="1502">
        <f t="shared" si="61"/>
        <v>0</v>
      </c>
      <c r="EM90" s="1502">
        <f t="shared" si="61"/>
        <v>0</v>
      </c>
      <c r="EN90" s="1502">
        <f t="shared" si="61"/>
        <v>0</v>
      </c>
      <c r="EO90" s="1502">
        <f t="shared" si="61"/>
        <v>0</v>
      </c>
      <c r="EP90" s="1502">
        <f t="shared" si="61"/>
        <v>0</v>
      </c>
      <c r="EQ90" s="1502">
        <f t="shared" si="61"/>
        <v>0</v>
      </c>
      <c r="ER90" s="1502">
        <f t="shared" si="61"/>
        <v>0</v>
      </c>
      <c r="ES90" s="1502">
        <f t="shared" si="61"/>
        <v>0</v>
      </c>
      <c r="ET90" s="1502">
        <f t="shared" si="61"/>
        <v>0</v>
      </c>
      <c r="EU90" s="1502">
        <f t="shared" si="61"/>
        <v>0</v>
      </c>
      <c r="EV90" s="1502">
        <f t="shared" si="61"/>
        <v>0</v>
      </c>
      <c r="EW90" s="1502">
        <f t="shared" si="61"/>
        <v>0</v>
      </c>
      <c r="EX90" s="1502">
        <f t="shared" si="61"/>
        <v>0</v>
      </c>
      <c r="EY90" s="1502">
        <f t="shared" si="61"/>
        <v>0</v>
      </c>
      <c r="EZ90" s="1502">
        <f t="shared" si="61"/>
        <v>0</v>
      </c>
      <c r="FA90" s="1502">
        <f t="shared" si="61"/>
        <v>0</v>
      </c>
      <c r="FB90" s="1502">
        <f t="shared" si="61"/>
        <v>0</v>
      </c>
      <c r="FC90" s="1502">
        <f t="shared" si="61"/>
        <v>0</v>
      </c>
      <c r="FD90" s="1502">
        <f t="shared" si="61"/>
        <v>0</v>
      </c>
      <c r="FE90" s="1502">
        <f t="shared" si="61"/>
        <v>0</v>
      </c>
      <c r="FF90" s="1502">
        <f t="shared" si="61"/>
        <v>0</v>
      </c>
      <c r="FG90" s="1502">
        <f t="shared" si="61"/>
        <v>0</v>
      </c>
      <c r="FH90" s="1502">
        <f t="shared" si="61"/>
        <v>0</v>
      </c>
      <c r="FI90" s="1502">
        <f t="shared" si="61"/>
        <v>0</v>
      </c>
      <c r="FJ90" s="1502">
        <f t="shared" si="61"/>
        <v>0</v>
      </c>
      <c r="FK90" s="1502">
        <f t="shared" si="61"/>
        <v>0</v>
      </c>
      <c r="FL90" s="1502">
        <f t="shared" si="61"/>
        <v>0</v>
      </c>
      <c r="FM90" s="1502">
        <f t="shared" ref="FM90:GR90" si="62">SUM(FM91:FM93)</f>
        <v>0</v>
      </c>
      <c r="FN90" s="1502">
        <f t="shared" si="62"/>
        <v>0</v>
      </c>
      <c r="FO90" s="1502">
        <f t="shared" si="62"/>
        <v>0</v>
      </c>
      <c r="FP90" s="1502">
        <f t="shared" si="62"/>
        <v>0</v>
      </c>
      <c r="FQ90" s="1502">
        <f t="shared" si="62"/>
        <v>0</v>
      </c>
      <c r="FR90" s="1502">
        <f t="shared" si="62"/>
        <v>0</v>
      </c>
      <c r="FS90" s="1502">
        <f t="shared" si="62"/>
        <v>0</v>
      </c>
      <c r="FT90" s="1502">
        <f t="shared" si="62"/>
        <v>0</v>
      </c>
      <c r="FU90" s="1502">
        <f t="shared" si="62"/>
        <v>0</v>
      </c>
      <c r="FV90" s="1502">
        <f t="shared" si="62"/>
        <v>0</v>
      </c>
      <c r="FW90" s="1502">
        <f t="shared" si="62"/>
        <v>0</v>
      </c>
      <c r="FX90" s="1502">
        <f t="shared" si="62"/>
        <v>0</v>
      </c>
      <c r="FY90" s="1502">
        <f t="shared" si="62"/>
        <v>0</v>
      </c>
      <c r="FZ90" s="1502">
        <f t="shared" si="62"/>
        <v>0</v>
      </c>
      <c r="GA90" s="1502">
        <f t="shared" si="62"/>
        <v>0</v>
      </c>
      <c r="GB90" s="1502">
        <f t="shared" si="62"/>
        <v>0</v>
      </c>
      <c r="GC90" s="1502">
        <f t="shared" si="62"/>
        <v>0</v>
      </c>
      <c r="GD90" s="1502">
        <f t="shared" si="62"/>
        <v>0</v>
      </c>
      <c r="GE90" s="1502">
        <f t="shared" si="62"/>
        <v>0</v>
      </c>
      <c r="GF90" s="1502">
        <f t="shared" si="62"/>
        <v>0</v>
      </c>
      <c r="GG90" s="1502">
        <f t="shared" si="62"/>
        <v>0</v>
      </c>
      <c r="GH90" s="1502">
        <f t="shared" si="62"/>
        <v>0</v>
      </c>
      <c r="GI90" s="1502">
        <f t="shared" si="62"/>
        <v>0</v>
      </c>
      <c r="GJ90" s="1502">
        <f t="shared" si="62"/>
        <v>0</v>
      </c>
      <c r="GK90" s="1502">
        <f t="shared" si="62"/>
        <v>0</v>
      </c>
      <c r="GL90" s="1502">
        <f t="shared" si="62"/>
        <v>0</v>
      </c>
      <c r="GM90" s="1502">
        <f t="shared" si="62"/>
        <v>0</v>
      </c>
      <c r="GN90" s="1502">
        <f t="shared" si="62"/>
        <v>0</v>
      </c>
      <c r="GO90" s="1502">
        <f t="shared" si="62"/>
        <v>0</v>
      </c>
      <c r="GP90" s="1502">
        <f t="shared" si="62"/>
        <v>0</v>
      </c>
      <c r="GQ90" s="1502">
        <f t="shared" si="62"/>
        <v>0</v>
      </c>
      <c r="GR90" s="1502">
        <f t="shared" si="62"/>
        <v>0</v>
      </c>
      <c r="GS90" s="1502">
        <f t="shared" ref="GS90" si="63">SUM(GS91:GS93)</f>
        <v>0</v>
      </c>
    </row>
    <row r="91" spans="1:201" outlineLevel="2">
      <c r="A91" s="1580" t="s">
        <v>1404</v>
      </c>
      <c r="B91" s="1567"/>
      <c r="C91" s="1580" t="s">
        <v>1405</v>
      </c>
      <c r="D91" s="1538"/>
      <c r="E91" s="1560">
        <v>0</v>
      </c>
      <c r="F91" s="1504" t="s">
        <v>1308</v>
      </c>
      <c r="G91" s="1504" t="s">
        <v>1309</v>
      </c>
      <c r="H91" s="1563"/>
      <c r="I91" s="1536">
        <f>SUM(J91:GS91)</f>
        <v>0</v>
      </c>
      <c r="J91" s="1535"/>
      <c r="K91" s="1535"/>
      <c r="L91" s="1535"/>
      <c r="M91" s="1535"/>
      <c r="N91" s="1535"/>
      <c r="O91" s="1535"/>
      <c r="P91" s="1535"/>
      <c r="Q91" s="1535"/>
      <c r="R91" s="1535"/>
      <c r="S91" s="1535"/>
      <c r="T91" s="1535"/>
      <c r="U91" s="1535"/>
      <c r="V91" s="1535"/>
      <c r="W91" s="1535"/>
      <c r="X91" s="1535"/>
      <c r="Y91" s="1535"/>
      <c r="Z91" s="1535"/>
      <c r="AA91" s="1535"/>
      <c r="AB91" s="1535"/>
      <c r="AC91" s="1535"/>
      <c r="AD91" s="1535"/>
      <c r="AE91" s="1535"/>
      <c r="AF91" s="1535"/>
      <c r="AG91" s="1535"/>
      <c r="AH91" s="1535"/>
      <c r="AI91" s="1535"/>
      <c r="AJ91" s="1535"/>
      <c r="AK91" s="1535"/>
      <c r="AL91" s="1535"/>
      <c r="AM91" s="1535"/>
      <c r="AN91" s="1535"/>
      <c r="AO91" s="1535"/>
      <c r="AP91" s="1535"/>
      <c r="AQ91" s="1535"/>
      <c r="AR91" s="1535"/>
      <c r="AS91" s="1535"/>
      <c r="AT91" s="1535"/>
      <c r="AU91" s="1535"/>
      <c r="AV91" s="1535"/>
      <c r="AW91" s="1535"/>
      <c r="AX91" s="1535"/>
      <c r="AY91" s="1535"/>
      <c r="AZ91" s="1535"/>
      <c r="BA91" s="1535"/>
      <c r="BB91" s="1535"/>
      <c r="BC91" s="1535"/>
      <c r="BD91" s="1535"/>
      <c r="BE91" s="1535"/>
      <c r="BF91" s="1535"/>
      <c r="BG91" s="1535"/>
      <c r="BH91" s="1535"/>
      <c r="BI91" s="1535"/>
      <c r="BJ91" s="1535"/>
      <c r="BK91" s="1535"/>
      <c r="BL91" s="1535"/>
      <c r="BM91" s="1535"/>
      <c r="BN91" s="1535"/>
      <c r="BO91" s="1535"/>
      <c r="BP91" s="1535"/>
      <c r="BQ91" s="1535"/>
      <c r="BR91" s="1535"/>
      <c r="BS91" s="1535"/>
      <c r="BT91" s="1535"/>
      <c r="BU91" s="1535"/>
      <c r="BV91" s="1535"/>
      <c r="BW91" s="1535"/>
      <c r="BX91" s="1535"/>
      <c r="BY91" s="1535"/>
      <c r="BZ91" s="1535"/>
      <c r="CA91" s="1535"/>
      <c r="CB91" s="1535"/>
      <c r="CC91" s="1535"/>
      <c r="CD91" s="1535"/>
      <c r="CE91" s="1535"/>
      <c r="CF91" s="1535"/>
      <c r="CG91" s="1535"/>
      <c r="CH91" s="1535"/>
      <c r="CI91" s="1535"/>
      <c r="CJ91" s="1535"/>
      <c r="CK91" s="1535"/>
      <c r="CL91" s="1535"/>
      <c r="CM91" s="1535"/>
      <c r="CN91" s="1535"/>
      <c r="CO91" s="1535"/>
      <c r="CP91" s="1535"/>
      <c r="CQ91" s="1535"/>
      <c r="CR91" s="1535"/>
      <c r="CS91" s="1535"/>
      <c r="CT91" s="1535"/>
      <c r="CU91" s="1535"/>
      <c r="CV91" s="1535"/>
      <c r="CW91" s="1535"/>
      <c r="CX91" s="1535"/>
      <c r="CY91" s="1535"/>
      <c r="CZ91" s="1535"/>
      <c r="DA91" s="1535"/>
      <c r="DB91" s="1535"/>
      <c r="DC91" s="1535"/>
      <c r="DD91" s="1535"/>
      <c r="DE91" s="1535"/>
      <c r="DF91" s="1535"/>
      <c r="DG91" s="1535"/>
      <c r="DH91" s="1535"/>
      <c r="DI91" s="1535"/>
      <c r="DJ91" s="1535"/>
      <c r="DK91" s="1535"/>
      <c r="DL91" s="1535"/>
      <c r="DM91" s="1535"/>
      <c r="DN91" s="1535"/>
      <c r="DO91" s="1535"/>
      <c r="DP91" s="1535"/>
      <c r="DQ91" s="1535"/>
      <c r="DR91" s="1535"/>
      <c r="DS91" s="1535"/>
      <c r="DT91" s="1535"/>
      <c r="DU91" s="1535"/>
      <c r="DV91" s="1535"/>
      <c r="DW91" s="1535"/>
      <c r="DX91" s="1535"/>
      <c r="DY91" s="1535"/>
      <c r="DZ91" s="1535"/>
      <c r="EA91" s="1535"/>
      <c r="EB91" s="1535"/>
      <c r="EC91" s="1535"/>
      <c r="ED91" s="1535"/>
      <c r="EE91" s="1535"/>
      <c r="EF91" s="1535"/>
      <c r="EG91" s="1535"/>
      <c r="EH91" s="1535"/>
      <c r="EI91" s="1535"/>
      <c r="EJ91" s="1535"/>
      <c r="EK91" s="1535"/>
      <c r="EL91" s="1535"/>
      <c r="EM91" s="1535"/>
      <c r="EN91" s="1535"/>
      <c r="EO91" s="1535"/>
      <c r="EP91" s="1535"/>
      <c r="EQ91" s="1535"/>
      <c r="ER91" s="1535"/>
      <c r="ES91" s="1535"/>
      <c r="ET91" s="1535"/>
      <c r="EU91" s="1535"/>
      <c r="EV91" s="1535"/>
      <c r="EW91" s="1535"/>
      <c r="EX91" s="1535"/>
      <c r="EY91" s="1535"/>
      <c r="EZ91" s="1535"/>
      <c r="FA91" s="1535"/>
      <c r="FB91" s="1535"/>
      <c r="FC91" s="1535"/>
      <c r="FD91" s="1535"/>
      <c r="FE91" s="1535"/>
      <c r="FF91" s="1535"/>
      <c r="FG91" s="1535"/>
      <c r="FH91" s="1535"/>
      <c r="FI91" s="1535"/>
      <c r="FJ91" s="1535"/>
      <c r="FK91" s="1535"/>
      <c r="FL91" s="1535"/>
      <c r="FM91" s="1535"/>
      <c r="FN91" s="1535"/>
      <c r="FO91" s="1535"/>
      <c r="FP91" s="1535"/>
      <c r="FQ91" s="1535"/>
      <c r="FR91" s="1535"/>
      <c r="FS91" s="1535"/>
      <c r="FT91" s="1535"/>
      <c r="FU91" s="1535"/>
      <c r="FV91" s="1535"/>
      <c r="FW91" s="1535"/>
      <c r="FX91" s="1535"/>
      <c r="FY91" s="1535"/>
      <c r="FZ91" s="1535"/>
      <c r="GA91" s="1535"/>
      <c r="GB91" s="1535"/>
      <c r="GC91" s="1535"/>
      <c r="GD91" s="1535"/>
      <c r="GE91" s="1535"/>
      <c r="GF91" s="1535"/>
      <c r="GG91" s="1535"/>
      <c r="GH91" s="1535"/>
      <c r="GI91" s="1535"/>
      <c r="GJ91" s="1535"/>
      <c r="GK91" s="1535"/>
      <c r="GL91" s="1535"/>
      <c r="GM91" s="1535"/>
      <c r="GN91" s="1535"/>
      <c r="GO91" s="1535"/>
      <c r="GP91" s="1535"/>
      <c r="GQ91" s="1535"/>
      <c r="GR91" s="1535"/>
      <c r="GS91" s="1535"/>
    </row>
    <row r="92" spans="1:201" outlineLevel="2">
      <c r="A92" s="1580" t="s">
        <v>1406</v>
      </c>
      <c r="B92" s="1567"/>
      <c r="C92" s="1580" t="s">
        <v>1407</v>
      </c>
      <c r="D92" s="1538">
        <v>0</v>
      </c>
      <c r="E92" s="1560">
        <v>0</v>
      </c>
      <c r="F92" s="1504" t="s">
        <v>1308</v>
      </c>
      <c r="G92" s="1504" t="s">
        <v>1309</v>
      </c>
      <c r="H92" s="1590" t="s">
        <v>1397</v>
      </c>
      <c r="I92" s="1536">
        <f>SUM(J92:GS92)</f>
        <v>0</v>
      </c>
      <c r="J92" s="1535"/>
      <c r="K92" s="1535"/>
      <c r="L92" s="1535"/>
      <c r="M92" s="1535"/>
      <c r="N92" s="1535"/>
      <c r="O92" s="1535"/>
      <c r="P92" s="1535"/>
      <c r="Q92" s="1535"/>
      <c r="R92" s="1535"/>
      <c r="S92" s="1535"/>
      <c r="T92" s="1535"/>
      <c r="U92" s="1535"/>
      <c r="V92" s="1535"/>
      <c r="W92" s="1535"/>
      <c r="X92" s="1535"/>
      <c r="Y92" s="1535"/>
      <c r="Z92" s="1535"/>
      <c r="AA92" s="1535"/>
      <c r="AB92" s="1535"/>
      <c r="AC92" s="1535"/>
      <c r="AD92" s="1535"/>
      <c r="AE92" s="1535"/>
      <c r="AF92" s="1535"/>
      <c r="AG92" s="1535"/>
      <c r="AH92" s="1535"/>
      <c r="AI92" s="1535"/>
      <c r="AJ92" s="1535"/>
      <c r="AK92" s="1535"/>
      <c r="AL92" s="1535"/>
      <c r="AM92" s="1535"/>
      <c r="AN92" s="1535"/>
      <c r="AO92" s="1535"/>
      <c r="AP92" s="1535"/>
      <c r="AQ92" s="1535"/>
      <c r="AR92" s="1535"/>
      <c r="AS92" s="1535"/>
      <c r="AT92" s="1535"/>
      <c r="AU92" s="1535"/>
      <c r="AV92" s="1535"/>
      <c r="AW92" s="1535"/>
      <c r="AX92" s="1535"/>
      <c r="AY92" s="1535"/>
      <c r="AZ92" s="1535"/>
      <c r="BA92" s="1535"/>
      <c r="BB92" s="1535"/>
      <c r="BC92" s="1535"/>
      <c r="BD92" s="1535"/>
      <c r="BE92" s="1535"/>
      <c r="BF92" s="1535"/>
      <c r="BG92" s="1535"/>
      <c r="BH92" s="1535"/>
      <c r="BI92" s="1535"/>
      <c r="BJ92" s="1535"/>
      <c r="BK92" s="1535"/>
      <c r="BL92" s="1535"/>
      <c r="BM92" s="1535"/>
      <c r="BN92" s="1535"/>
      <c r="BO92" s="1535"/>
      <c r="BP92" s="1535"/>
      <c r="BQ92" s="1535"/>
      <c r="BR92" s="1535"/>
      <c r="BS92" s="1535"/>
      <c r="BT92" s="1535"/>
      <c r="BU92" s="1535"/>
      <c r="BV92" s="1535"/>
      <c r="BW92" s="1535"/>
      <c r="BX92" s="1535"/>
      <c r="BY92" s="1535"/>
      <c r="BZ92" s="1535"/>
      <c r="CA92" s="1535"/>
      <c r="CB92" s="1535"/>
      <c r="CC92" s="1535"/>
      <c r="CD92" s="1535"/>
      <c r="CE92" s="1535"/>
      <c r="CF92" s="1535"/>
      <c r="CG92" s="1535"/>
      <c r="CH92" s="1535"/>
      <c r="CI92" s="1535"/>
      <c r="CJ92" s="1535"/>
      <c r="CK92" s="1535"/>
      <c r="CL92" s="1535"/>
      <c r="CM92" s="1535"/>
      <c r="CN92" s="1535"/>
      <c r="CO92" s="1535"/>
      <c r="CP92" s="1535"/>
      <c r="CQ92" s="1535"/>
      <c r="CR92" s="1535"/>
      <c r="CS92" s="1535"/>
      <c r="CT92" s="1535"/>
      <c r="CU92" s="1535"/>
      <c r="CV92" s="1535"/>
      <c r="CW92" s="1535"/>
      <c r="CX92" s="1535"/>
      <c r="CY92" s="1535"/>
      <c r="CZ92" s="1535"/>
      <c r="DA92" s="1535"/>
      <c r="DB92" s="1535"/>
      <c r="DC92" s="1535"/>
      <c r="DD92" s="1535"/>
      <c r="DE92" s="1535"/>
      <c r="DF92" s="1535"/>
      <c r="DG92" s="1535"/>
      <c r="DH92" s="1535"/>
      <c r="DI92" s="1535"/>
      <c r="DJ92" s="1535"/>
      <c r="DK92" s="1535"/>
      <c r="DL92" s="1535"/>
      <c r="DM92" s="1535"/>
      <c r="DN92" s="1535"/>
      <c r="DO92" s="1535"/>
      <c r="DP92" s="1535"/>
      <c r="DQ92" s="1535"/>
      <c r="DR92" s="1535"/>
      <c r="DS92" s="1535"/>
      <c r="DT92" s="1535"/>
      <c r="DU92" s="1535"/>
      <c r="DV92" s="1535"/>
      <c r="DW92" s="1535"/>
      <c r="DX92" s="1535"/>
      <c r="DY92" s="1535"/>
      <c r="DZ92" s="1535"/>
      <c r="EA92" s="1535"/>
      <c r="EB92" s="1535"/>
      <c r="EC92" s="1535"/>
      <c r="ED92" s="1535"/>
      <c r="EE92" s="1535"/>
      <c r="EF92" s="1535"/>
      <c r="EG92" s="1535"/>
      <c r="EH92" s="1535"/>
      <c r="EI92" s="1535"/>
      <c r="EJ92" s="1535"/>
      <c r="EK92" s="1535"/>
      <c r="EL92" s="1535"/>
      <c r="EM92" s="1535"/>
      <c r="EN92" s="1535"/>
      <c r="EO92" s="1535"/>
      <c r="EP92" s="1535"/>
      <c r="EQ92" s="1535"/>
      <c r="ER92" s="1535"/>
      <c r="ES92" s="1535"/>
      <c r="ET92" s="1535"/>
      <c r="EU92" s="1535"/>
      <c r="EV92" s="1535"/>
      <c r="EW92" s="1535"/>
      <c r="EX92" s="1535"/>
      <c r="EY92" s="1535"/>
      <c r="EZ92" s="1535"/>
      <c r="FA92" s="1535"/>
      <c r="FB92" s="1535"/>
      <c r="FC92" s="1535"/>
      <c r="FD92" s="1535"/>
      <c r="FE92" s="1535"/>
      <c r="FF92" s="1535"/>
      <c r="FG92" s="1535"/>
      <c r="FH92" s="1535"/>
      <c r="FI92" s="1535"/>
      <c r="FJ92" s="1535"/>
      <c r="FK92" s="1535"/>
      <c r="FL92" s="1535"/>
      <c r="FM92" s="1535"/>
      <c r="FN92" s="1535"/>
      <c r="FO92" s="1535"/>
      <c r="FP92" s="1535"/>
      <c r="FQ92" s="1535"/>
      <c r="FR92" s="1535"/>
      <c r="FS92" s="1535"/>
      <c r="FT92" s="1535"/>
      <c r="FU92" s="1535"/>
      <c r="FV92" s="1535"/>
      <c r="FW92" s="1535"/>
      <c r="FX92" s="1535"/>
      <c r="FY92" s="1535"/>
      <c r="FZ92" s="1535"/>
      <c r="GA92" s="1535"/>
      <c r="GB92" s="1535"/>
      <c r="GC92" s="1535"/>
      <c r="GD92" s="1535"/>
      <c r="GE92" s="1535"/>
      <c r="GF92" s="1535"/>
      <c r="GG92" s="1535"/>
      <c r="GH92" s="1535"/>
      <c r="GI92" s="1535"/>
      <c r="GJ92" s="1535"/>
      <c r="GK92" s="1535"/>
      <c r="GL92" s="1535"/>
      <c r="GM92" s="1535"/>
      <c r="GN92" s="1535"/>
      <c r="GO92" s="1535"/>
      <c r="GP92" s="1535"/>
      <c r="GQ92" s="1535"/>
      <c r="GR92" s="1535"/>
      <c r="GS92" s="1535"/>
    </row>
    <row r="93" spans="1:201" outlineLevel="2">
      <c r="A93" s="1580" t="s">
        <v>1408</v>
      </c>
      <c r="B93" s="1567"/>
      <c r="C93" s="1580" t="s">
        <v>1409</v>
      </c>
      <c r="D93" s="1538"/>
      <c r="E93" s="1560">
        <v>0</v>
      </c>
      <c r="F93" s="1504" t="s">
        <v>1308</v>
      </c>
      <c r="G93" s="1504" t="s">
        <v>1309</v>
      </c>
      <c r="H93" s="1578"/>
      <c r="I93" s="1536">
        <f>SUM(J93:GS93)</f>
        <v>0</v>
      </c>
      <c r="J93" s="1535"/>
      <c r="K93" s="1535"/>
      <c r="L93" s="1535"/>
      <c r="M93" s="1535"/>
      <c r="N93" s="1535"/>
      <c r="O93" s="1535"/>
      <c r="P93" s="1535"/>
      <c r="Q93" s="1535"/>
      <c r="R93" s="1535"/>
      <c r="S93" s="1535"/>
      <c r="T93" s="1535"/>
      <c r="U93" s="1535"/>
      <c r="V93" s="1535"/>
      <c r="W93" s="1535"/>
      <c r="X93" s="1535"/>
      <c r="Y93" s="1535"/>
      <c r="Z93" s="1535"/>
      <c r="AA93" s="1535"/>
      <c r="AB93" s="1535"/>
      <c r="AC93" s="1535"/>
      <c r="AD93" s="1535"/>
      <c r="AE93" s="1535"/>
      <c r="AF93" s="1535"/>
      <c r="AG93" s="1535"/>
      <c r="AH93" s="1535"/>
      <c r="AI93" s="1535"/>
      <c r="AJ93" s="1535"/>
      <c r="AK93" s="1535"/>
      <c r="AL93" s="1535"/>
      <c r="AM93" s="1535"/>
      <c r="AN93" s="1535"/>
      <c r="AO93" s="1535"/>
      <c r="AP93" s="1535"/>
      <c r="AQ93" s="1535"/>
      <c r="AR93" s="1535"/>
      <c r="AS93" s="1535"/>
      <c r="AT93" s="1535"/>
      <c r="AU93" s="1535"/>
      <c r="AV93" s="1535"/>
      <c r="AW93" s="1535"/>
      <c r="AX93" s="1535"/>
      <c r="AY93" s="1535"/>
      <c r="AZ93" s="1535"/>
      <c r="BA93" s="1535"/>
      <c r="BB93" s="1535"/>
      <c r="BC93" s="1535"/>
      <c r="BD93" s="1535"/>
      <c r="BE93" s="1535"/>
      <c r="BF93" s="1535"/>
      <c r="BG93" s="1535"/>
      <c r="BH93" s="1535"/>
      <c r="BI93" s="1535"/>
      <c r="BJ93" s="1535"/>
      <c r="BK93" s="1535"/>
      <c r="BL93" s="1535"/>
      <c r="BM93" s="1535"/>
      <c r="BN93" s="1535"/>
      <c r="BO93" s="1535"/>
      <c r="BP93" s="1535"/>
      <c r="BQ93" s="1535"/>
      <c r="BR93" s="1535"/>
      <c r="BS93" s="1535"/>
      <c r="BT93" s="1535"/>
      <c r="BU93" s="1535"/>
      <c r="BV93" s="1535"/>
      <c r="BW93" s="1535"/>
      <c r="BX93" s="1535"/>
      <c r="BY93" s="1535"/>
      <c r="BZ93" s="1535"/>
      <c r="CA93" s="1535"/>
      <c r="CB93" s="1535"/>
      <c r="CC93" s="1535"/>
      <c r="CD93" s="1535"/>
      <c r="CE93" s="1535"/>
      <c r="CF93" s="1535"/>
      <c r="CG93" s="1535"/>
      <c r="CH93" s="1535"/>
      <c r="CI93" s="1535"/>
      <c r="CJ93" s="1535"/>
      <c r="CK93" s="1535"/>
      <c r="CL93" s="1535"/>
      <c r="CM93" s="1535"/>
      <c r="CN93" s="1535"/>
      <c r="CO93" s="1535"/>
      <c r="CP93" s="1535"/>
      <c r="CQ93" s="1535"/>
      <c r="CR93" s="1535"/>
      <c r="CS93" s="1535"/>
      <c r="CT93" s="1535"/>
      <c r="CU93" s="1535"/>
      <c r="CV93" s="1535"/>
      <c r="CW93" s="1535"/>
      <c r="CX93" s="1535"/>
      <c r="CY93" s="1535"/>
      <c r="CZ93" s="1535"/>
      <c r="DA93" s="1535"/>
      <c r="DB93" s="1535"/>
      <c r="DC93" s="1535"/>
      <c r="DD93" s="1535"/>
      <c r="DE93" s="1535"/>
      <c r="DF93" s="1535"/>
      <c r="DG93" s="1535"/>
      <c r="DH93" s="1535"/>
      <c r="DI93" s="1535"/>
      <c r="DJ93" s="1535"/>
      <c r="DK93" s="1535"/>
      <c r="DL93" s="1535"/>
      <c r="DM93" s="1535"/>
      <c r="DN93" s="1535"/>
      <c r="DO93" s="1535"/>
      <c r="DP93" s="1535"/>
      <c r="DQ93" s="1535"/>
      <c r="DR93" s="1535"/>
      <c r="DS93" s="1535"/>
      <c r="DT93" s="1535"/>
      <c r="DU93" s="1535"/>
      <c r="DV93" s="1535"/>
      <c r="DW93" s="1535"/>
      <c r="DX93" s="1535"/>
      <c r="DY93" s="1535"/>
      <c r="DZ93" s="1535"/>
      <c r="EA93" s="1535"/>
      <c r="EB93" s="1535"/>
      <c r="EC93" s="1535"/>
      <c r="ED93" s="1535"/>
      <c r="EE93" s="1535"/>
      <c r="EF93" s="1535"/>
      <c r="EG93" s="1535"/>
      <c r="EH93" s="1535"/>
      <c r="EI93" s="1535"/>
      <c r="EJ93" s="1535"/>
      <c r="EK93" s="1535"/>
      <c r="EL93" s="1535"/>
      <c r="EM93" s="1535"/>
      <c r="EN93" s="1535"/>
      <c r="EO93" s="1535"/>
      <c r="EP93" s="1535"/>
      <c r="EQ93" s="1535"/>
      <c r="ER93" s="1535"/>
      <c r="ES93" s="1535"/>
      <c r="ET93" s="1535"/>
      <c r="EU93" s="1535"/>
      <c r="EV93" s="1535"/>
      <c r="EW93" s="1535"/>
      <c r="EX93" s="1535"/>
      <c r="EY93" s="1535"/>
      <c r="EZ93" s="1535"/>
      <c r="FA93" s="1535"/>
      <c r="FB93" s="1535"/>
      <c r="FC93" s="1535"/>
      <c r="FD93" s="1535"/>
      <c r="FE93" s="1535"/>
      <c r="FF93" s="1535"/>
      <c r="FG93" s="1535"/>
      <c r="FH93" s="1535"/>
      <c r="FI93" s="1535"/>
      <c r="FJ93" s="1535"/>
      <c r="FK93" s="1535"/>
      <c r="FL93" s="1535"/>
      <c r="FM93" s="1535"/>
      <c r="FN93" s="1535"/>
      <c r="FO93" s="1535"/>
      <c r="FP93" s="1535"/>
      <c r="FQ93" s="1535"/>
      <c r="FR93" s="1535"/>
      <c r="FS93" s="1535"/>
      <c r="FT93" s="1535"/>
      <c r="FU93" s="1535"/>
      <c r="FV93" s="1535"/>
      <c r="FW93" s="1535"/>
      <c r="FX93" s="1535"/>
      <c r="FY93" s="1535"/>
      <c r="FZ93" s="1535"/>
      <c r="GA93" s="1535"/>
      <c r="GB93" s="1535"/>
      <c r="GC93" s="1535"/>
      <c r="GD93" s="1535"/>
      <c r="GE93" s="1535"/>
      <c r="GF93" s="1535"/>
      <c r="GG93" s="1535"/>
      <c r="GH93" s="1535"/>
      <c r="GI93" s="1535"/>
      <c r="GJ93" s="1535"/>
      <c r="GK93" s="1535"/>
      <c r="GL93" s="1535"/>
      <c r="GM93" s="1535"/>
      <c r="GN93" s="1535"/>
      <c r="GO93" s="1535"/>
      <c r="GP93" s="1535"/>
      <c r="GQ93" s="1535"/>
      <c r="GR93" s="1535"/>
      <c r="GS93" s="1535"/>
    </row>
    <row r="94" spans="1:201" outlineLevel="1">
      <c r="A94" s="1567"/>
      <c r="B94" s="1567"/>
      <c r="C94" s="1567"/>
      <c r="D94" s="1514"/>
      <c r="H94" s="1578"/>
      <c r="I94" s="1504"/>
      <c r="AE94" s="1502"/>
      <c r="AF94" s="1502"/>
      <c r="AG94" s="1502"/>
      <c r="AH94" s="1502"/>
      <c r="AI94" s="1502"/>
      <c r="AJ94" s="1502"/>
      <c r="AK94" s="1502"/>
      <c r="AL94" s="1502"/>
      <c r="AM94" s="1502"/>
      <c r="AN94" s="1502"/>
      <c r="AO94" s="1502"/>
      <c r="AP94" s="1502"/>
      <c r="AQ94" s="1502"/>
      <c r="AR94" s="1502"/>
      <c r="AS94" s="1502"/>
      <c r="AT94" s="1502"/>
      <c r="AU94" s="1502"/>
      <c r="AV94" s="1502"/>
      <c r="AW94" s="1502"/>
      <c r="AX94" s="1502"/>
      <c r="AY94" s="1502"/>
      <c r="AZ94" s="1502"/>
      <c r="BA94" s="1502"/>
      <c r="BB94" s="1502"/>
      <c r="BC94" s="1502"/>
      <c r="BD94" s="1502"/>
      <c r="BE94" s="1502"/>
      <c r="BF94" s="1502"/>
      <c r="BG94" s="1502"/>
      <c r="BH94" s="1502"/>
      <c r="BI94" s="1502"/>
      <c r="BJ94" s="1502"/>
      <c r="BK94" s="1502"/>
      <c r="BL94" s="1502"/>
      <c r="BM94" s="1502"/>
      <c r="BN94" s="1502"/>
      <c r="BO94" s="1502"/>
      <c r="BP94" s="1502"/>
      <c r="BQ94" s="1502"/>
      <c r="BR94" s="1502"/>
      <c r="BS94" s="1502"/>
      <c r="BT94" s="1502"/>
      <c r="BU94" s="1502"/>
      <c r="BV94" s="1502"/>
      <c r="BW94" s="1502"/>
      <c r="BX94" s="1502"/>
      <c r="BY94" s="1502"/>
      <c r="BZ94" s="1502"/>
      <c r="CA94" s="1502"/>
      <c r="CB94" s="1502"/>
      <c r="CC94" s="1502"/>
      <c r="CD94" s="1502"/>
      <c r="CE94" s="1502"/>
      <c r="CF94" s="1502"/>
      <c r="CG94" s="1502"/>
      <c r="CH94" s="1502"/>
      <c r="CI94" s="1502"/>
      <c r="CJ94" s="1502"/>
      <c r="CK94" s="1502"/>
      <c r="CL94" s="1502"/>
      <c r="CM94" s="1502"/>
      <c r="CN94" s="1502"/>
      <c r="CO94" s="1502"/>
      <c r="CP94" s="1502"/>
      <c r="CQ94" s="1502"/>
      <c r="CR94" s="1502"/>
      <c r="CS94" s="1502"/>
      <c r="CT94" s="1502"/>
      <c r="CU94" s="1502"/>
      <c r="CV94" s="1502"/>
      <c r="CW94" s="1502"/>
      <c r="CX94" s="1502"/>
      <c r="CY94" s="1502"/>
      <c r="CZ94" s="1502"/>
      <c r="DA94" s="1502"/>
      <c r="DB94" s="1502"/>
      <c r="DC94" s="1502"/>
      <c r="DD94" s="1502"/>
      <c r="DE94" s="1502"/>
      <c r="DF94" s="1502"/>
      <c r="DG94" s="1502"/>
      <c r="DH94" s="1502"/>
      <c r="DI94" s="1502"/>
      <c r="DJ94" s="1502"/>
      <c r="DK94" s="1502"/>
      <c r="DL94" s="1502"/>
      <c r="DM94" s="1502"/>
      <c r="DN94" s="1502"/>
      <c r="DO94" s="1502"/>
      <c r="DP94" s="1502"/>
      <c r="DQ94" s="1502"/>
      <c r="DR94" s="1502"/>
      <c r="DS94" s="1502"/>
      <c r="DT94" s="1502"/>
      <c r="DU94" s="1502"/>
      <c r="DV94" s="1502"/>
      <c r="DW94" s="1502"/>
      <c r="DX94" s="1502"/>
      <c r="DY94" s="1502"/>
      <c r="DZ94" s="1502"/>
      <c r="EA94" s="1502"/>
      <c r="EB94" s="1502"/>
      <c r="EC94" s="1502"/>
      <c r="ED94" s="1502"/>
      <c r="EE94" s="1502"/>
      <c r="EF94" s="1502"/>
      <c r="EG94" s="1502"/>
      <c r="EH94" s="1502"/>
      <c r="EI94" s="1502"/>
      <c r="EJ94" s="1502"/>
      <c r="EK94" s="1502"/>
      <c r="EL94" s="1502"/>
      <c r="EM94" s="1502"/>
      <c r="EN94" s="1502"/>
      <c r="EO94" s="1502"/>
      <c r="EP94" s="1502"/>
      <c r="EQ94" s="1502"/>
      <c r="ER94" s="1502"/>
      <c r="ES94" s="1502"/>
      <c r="ET94" s="1502"/>
      <c r="EU94" s="1502"/>
      <c r="EV94" s="1502"/>
      <c r="EW94" s="1502"/>
      <c r="EX94" s="1502"/>
      <c r="EY94" s="1502"/>
      <c r="EZ94" s="1502"/>
      <c r="FA94" s="1502"/>
      <c r="FB94" s="1502"/>
      <c r="FC94" s="1502"/>
      <c r="FD94" s="1502"/>
      <c r="FE94" s="1502"/>
      <c r="FF94" s="1502"/>
      <c r="FG94" s="1502"/>
      <c r="FH94" s="1502"/>
      <c r="FI94" s="1502"/>
      <c r="FJ94" s="1502"/>
      <c r="FK94" s="1502"/>
      <c r="FL94" s="1502"/>
      <c r="FM94" s="1502"/>
      <c r="FN94" s="1502"/>
      <c r="FO94" s="1502"/>
      <c r="FP94" s="1502"/>
      <c r="FQ94" s="1502"/>
      <c r="FR94" s="1502"/>
      <c r="FS94" s="1502"/>
      <c r="FT94" s="1502"/>
      <c r="FU94" s="1502"/>
      <c r="FV94" s="1502"/>
      <c r="FW94" s="1502"/>
      <c r="FX94" s="1502"/>
      <c r="FY94" s="1502"/>
      <c r="FZ94" s="1502"/>
      <c r="GA94" s="1502"/>
      <c r="GB94" s="1502"/>
      <c r="GC94" s="1502"/>
      <c r="GD94" s="1502"/>
      <c r="GE94" s="1502"/>
      <c r="GF94" s="1502"/>
      <c r="GG94" s="1502"/>
      <c r="GH94" s="1502"/>
      <c r="GI94" s="1502"/>
      <c r="GJ94" s="1502"/>
      <c r="GK94" s="1502"/>
      <c r="GL94" s="1502"/>
      <c r="GM94" s="1502"/>
      <c r="GN94" s="1502"/>
      <c r="GO94" s="1502"/>
      <c r="GP94" s="1502"/>
      <c r="GQ94" s="1502"/>
      <c r="GR94" s="1502"/>
      <c r="GS94" s="1502"/>
    </row>
    <row r="95" spans="1:201" outlineLevel="1">
      <c r="A95" s="1501" t="s">
        <v>1410</v>
      </c>
      <c r="B95" s="1567"/>
      <c r="C95" s="1567" t="s">
        <v>1411</v>
      </c>
      <c r="D95" s="1514">
        <f>SUM(D96:D97)</f>
        <v>0</v>
      </c>
      <c r="E95" s="1583"/>
      <c r="H95" s="1578"/>
      <c r="I95" s="1504">
        <f t="shared" ref="I95:AN95" si="64">+SUM(I96:I97)</f>
        <v>0</v>
      </c>
      <c r="J95" s="1504">
        <f t="shared" si="64"/>
        <v>0</v>
      </c>
      <c r="K95" s="1504">
        <f t="shared" si="64"/>
        <v>0</v>
      </c>
      <c r="L95" s="1504">
        <f t="shared" si="64"/>
        <v>0</v>
      </c>
      <c r="M95" s="1504">
        <f t="shared" si="64"/>
        <v>0</v>
      </c>
      <c r="N95" s="1504">
        <f t="shared" si="64"/>
        <v>0</v>
      </c>
      <c r="O95" s="1504">
        <f t="shared" si="64"/>
        <v>0</v>
      </c>
      <c r="P95" s="1504">
        <f t="shared" si="64"/>
        <v>0</v>
      </c>
      <c r="Q95" s="1504">
        <f t="shared" si="64"/>
        <v>0</v>
      </c>
      <c r="R95" s="1504">
        <f t="shared" si="64"/>
        <v>0</v>
      </c>
      <c r="S95" s="1504">
        <f t="shared" si="64"/>
        <v>0</v>
      </c>
      <c r="T95" s="1504">
        <f t="shared" si="64"/>
        <v>0</v>
      </c>
      <c r="U95" s="1504">
        <f t="shared" si="64"/>
        <v>0</v>
      </c>
      <c r="V95" s="1504">
        <f t="shared" si="64"/>
        <v>0</v>
      </c>
      <c r="W95" s="1504">
        <f t="shared" si="64"/>
        <v>0</v>
      </c>
      <c r="X95" s="1504">
        <f t="shared" si="64"/>
        <v>0</v>
      </c>
      <c r="Y95" s="1504">
        <f t="shared" si="64"/>
        <v>0</v>
      </c>
      <c r="Z95" s="1504">
        <f t="shared" si="64"/>
        <v>0</v>
      </c>
      <c r="AA95" s="1504">
        <f t="shared" si="64"/>
        <v>0</v>
      </c>
      <c r="AB95" s="1504">
        <f t="shared" si="64"/>
        <v>0</v>
      </c>
      <c r="AC95" s="1504">
        <f t="shared" si="64"/>
        <v>0</v>
      </c>
      <c r="AD95" s="1504">
        <f t="shared" si="64"/>
        <v>0</v>
      </c>
      <c r="AE95" s="1504">
        <f t="shared" si="64"/>
        <v>0</v>
      </c>
      <c r="AF95" s="1504">
        <f t="shared" si="64"/>
        <v>0</v>
      </c>
      <c r="AG95" s="1504">
        <f t="shared" si="64"/>
        <v>0</v>
      </c>
      <c r="AH95" s="1504">
        <f t="shared" si="64"/>
        <v>0</v>
      </c>
      <c r="AI95" s="1504">
        <f t="shared" si="64"/>
        <v>0</v>
      </c>
      <c r="AJ95" s="1504">
        <f t="shared" si="64"/>
        <v>0</v>
      </c>
      <c r="AK95" s="1504">
        <f t="shared" si="64"/>
        <v>0</v>
      </c>
      <c r="AL95" s="1504">
        <f t="shared" si="64"/>
        <v>0</v>
      </c>
      <c r="AM95" s="1504">
        <f t="shared" si="64"/>
        <v>0</v>
      </c>
      <c r="AN95" s="1504">
        <f t="shared" si="64"/>
        <v>0</v>
      </c>
      <c r="AO95" s="1504">
        <f t="shared" ref="AO95:BT95" si="65">+SUM(AO96:AO97)</f>
        <v>0</v>
      </c>
      <c r="AP95" s="1504">
        <f t="shared" si="65"/>
        <v>0</v>
      </c>
      <c r="AQ95" s="1504">
        <f t="shared" si="65"/>
        <v>0</v>
      </c>
      <c r="AR95" s="1504">
        <f t="shared" si="65"/>
        <v>0</v>
      </c>
      <c r="AS95" s="1504">
        <f t="shared" si="65"/>
        <v>0</v>
      </c>
      <c r="AT95" s="1504">
        <f t="shared" si="65"/>
        <v>0</v>
      </c>
      <c r="AU95" s="1504">
        <f t="shared" si="65"/>
        <v>0</v>
      </c>
      <c r="AV95" s="1504">
        <f t="shared" si="65"/>
        <v>0</v>
      </c>
      <c r="AW95" s="1504">
        <f t="shared" si="65"/>
        <v>0</v>
      </c>
      <c r="AX95" s="1504">
        <f t="shared" si="65"/>
        <v>0</v>
      </c>
      <c r="AY95" s="1504">
        <f t="shared" si="65"/>
        <v>0</v>
      </c>
      <c r="AZ95" s="1504">
        <f t="shared" si="65"/>
        <v>0</v>
      </c>
      <c r="BA95" s="1504">
        <f t="shared" si="65"/>
        <v>0</v>
      </c>
      <c r="BB95" s="1504">
        <f t="shared" si="65"/>
        <v>0</v>
      </c>
      <c r="BC95" s="1504">
        <f t="shared" si="65"/>
        <v>0</v>
      </c>
      <c r="BD95" s="1504">
        <f t="shared" si="65"/>
        <v>0</v>
      </c>
      <c r="BE95" s="1504">
        <f t="shared" si="65"/>
        <v>0</v>
      </c>
      <c r="BF95" s="1504">
        <f t="shared" si="65"/>
        <v>0</v>
      </c>
      <c r="BG95" s="1504">
        <f t="shared" si="65"/>
        <v>0</v>
      </c>
      <c r="BH95" s="1504">
        <f t="shared" si="65"/>
        <v>0</v>
      </c>
      <c r="BI95" s="1504">
        <f t="shared" si="65"/>
        <v>0</v>
      </c>
      <c r="BJ95" s="1504">
        <f t="shared" si="65"/>
        <v>0</v>
      </c>
      <c r="BK95" s="1504">
        <f t="shared" si="65"/>
        <v>0</v>
      </c>
      <c r="BL95" s="1504">
        <f t="shared" si="65"/>
        <v>0</v>
      </c>
      <c r="BM95" s="1504">
        <f t="shared" si="65"/>
        <v>0</v>
      </c>
      <c r="BN95" s="1504">
        <f t="shared" si="65"/>
        <v>0</v>
      </c>
      <c r="BO95" s="1504">
        <f t="shared" si="65"/>
        <v>0</v>
      </c>
      <c r="BP95" s="1504">
        <f t="shared" si="65"/>
        <v>0</v>
      </c>
      <c r="BQ95" s="1504">
        <f t="shared" si="65"/>
        <v>0</v>
      </c>
      <c r="BR95" s="1504">
        <f t="shared" si="65"/>
        <v>0</v>
      </c>
      <c r="BS95" s="1504">
        <f t="shared" si="65"/>
        <v>0</v>
      </c>
      <c r="BT95" s="1504">
        <f t="shared" si="65"/>
        <v>0</v>
      </c>
      <c r="BU95" s="1504">
        <f t="shared" ref="BU95:CZ95" si="66">+SUM(BU96:BU97)</f>
        <v>0</v>
      </c>
      <c r="BV95" s="1504">
        <f t="shared" si="66"/>
        <v>0</v>
      </c>
      <c r="BW95" s="1504">
        <f t="shared" si="66"/>
        <v>0</v>
      </c>
      <c r="BX95" s="1504">
        <f t="shared" si="66"/>
        <v>0</v>
      </c>
      <c r="BY95" s="1504">
        <f t="shared" si="66"/>
        <v>0</v>
      </c>
      <c r="BZ95" s="1504">
        <f t="shared" si="66"/>
        <v>0</v>
      </c>
      <c r="CA95" s="1504">
        <f t="shared" si="66"/>
        <v>0</v>
      </c>
      <c r="CB95" s="1504">
        <f t="shared" si="66"/>
        <v>0</v>
      </c>
      <c r="CC95" s="1504">
        <f t="shared" si="66"/>
        <v>0</v>
      </c>
      <c r="CD95" s="1504">
        <f t="shared" si="66"/>
        <v>0</v>
      </c>
      <c r="CE95" s="1504">
        <f t="shared" si="66"/>
        <v>0</v>
      </c>
      <c r="CF95" s="1504">
        <f t="shared" si="66"/>
        <v>0</v>
      </c>
      <c r="CG95" s="1504">
        <f t="shared" si="66"/>
        <v>0</v>
      </c>
      <c r="CH95" s="1504">
        <f t="shared" si="66"/>
        <v>0</v>
      </c>
      <c r="CI95" s="1504">
        <f t="shared" si="66"/>
        <v>0</v>
      </c>
      <c r="CJ95" s="1504">
        <f t="shared" si="66"/>
        <v>0</v>
      </c>
      <c r="CK95" s="1504">
        <f t="shared" si="66"/>
        <v>0</v>
      </c>
      <c r="CL95" s="1504">
        <f t="shared" si="66"/>
        <v>0</v>
      </c>
      <c r="CM95" s="1504">
        <f t="shared" si="66"/>
        <v>0</v>
      </c>
      <c r="CN95" s="1504">
        <f t="shared" si="66"/>
        <v>0</v>
      </c>
      <c r="CO95" s="1504">
        <f t="shared" si="66"/>
        <v>0</v>
      </c>
      <c r="CP95" s="1504">
        <f t="shared" si="66"/>
        <v>0</v>
      </c>
      <c r="CQ95" s="1504">
        <f t="shared" si="66"/>
        <v>0</v>
      </c>
      <c r="CR95" s="1504">
        <f t="shared" si="66"/>
        <v>0</v>
      </c>
      <c r="CS95" s="1504">
        <f t="shared" si="66"/>
        <v>0</v>
      </c>
      <c r="CT95" s="1504">
        <f t="shared" si="66"/>
        <v>0</v>
      </c>
      <c r="CU95" s="1504">
        <f t="shared" si="66"/>
        <v>0</v>
      </c>
      <c r="CV95" s="1504">
        <f t="shared" si="66"/>
        <v>0</v>
      </c>
      <c r="CW95" s="1504">
        <f t="shared" si="66"/>
        <v>0</v>
      </c>
      <c r="CX95" s="1504">
        <f t="shared" si="66"/>
        <v>0</v>
      </c>
      <c r="CY95" s="1504">
        <f t="shared" si="66"/>
        <v>0</v>
      </c>
      <c r="CZ95" s="1504">
        <f t="shared" si="66"/>
        <v>0</v>
      </c>
      <c r="DA95" s="1504">
        <f t="shared" ref="DA95:EF95" si="67">+SUM(DA96:DA97)</f>
        <v>0</v>
      </c>
      <c r="DB95" s="1504">
        <f t="shared" si="67"/>
        <v>0</v>
      </c>
      <c r="DC95" s="1504">
        <f t="shared" si="67"/>
        <v>0</v>
      </c>
      <c r="DD95" s="1504">
        <f t="shared" si="67"/>
        <v>0</v>
      </c>
      <c r="DE95" s="1504">
        <f t="shared" si="67"/>
        <v>0</v>
      </c>
      <c r="DF95" s="1504">
        <f t="shared" si="67"/>
        <v>0</v>
      </c>
      <c r="DG95" s="1504">
        <f t="shared" si="67"/>
        <v>0</v>
      </c>
      <c r="DH95" s="1504">
        <f t="shared" si="67"/>
        <v>0</v>
      </c>
      <c r="DI95" s="1504">
        <f t="shared" si="67"/>
        <v>0</v>
      </c>
      <c r="DJ95" s="1504">
        <f t="shared" si="67"/>
        <v>0</v>
      </c>
      <c r="DK95" s="1504">
        <f t="shared" si="67"/>
        <v>0</v>
      </c>
      <c r="DL95" s="1504">
        <f t="shared" si="67"/>
        <v>0</v>
      </c>
      <c r="DM95" s="1504">
        <f t="shared" si="67"/>
        <v>0</v>
      </c>
      <c r="DN95" s="1504">
        <f t="shared" si="67"/>
        <v>0</v>
      </c>
      <c r="DO95" s="1504">
        <f t="shared" si="67"/>
        <v>0</v>
      </c>
      <c r="DP95" s="1504">
        <f t="shared" si="67"/>
        <v>0</v>
      </c>
      <c r="DQ95" s="1504">
        <f t="shared" si="67"/>
        <v>0</v>
      </c>
      <c r="DR95" s="1504">
        <f t="shared" si="67"/>
        <v>0</v>
      </c>
      <c r="DS95" s="1504">
        <f t="shared" si="67"/>
        <v>0</v>
      </c>
      <c r="DT95" s="1504">
        <f t="shared" si="67"/>
        <v>0</v>
      </c>
      <c r="DU95" s="1504">
        <f t="shared" si="67"/>
        <v>0</v>
      </c>
      <c r="DV95" s="1504">
        <f t="shared" si="67"/>
        <v>0</v>
      </c>
      <c r="DW95" s="1504">
        <f t="shared" si="67"/>
        <v>0</v>
      </c>
      <c r="DX95" s="1504">
        <f t="shared" si="67"/>
        <v>0</v>
      </c>
      <c r="DY95" s="1504">
        <f t="shared" si="67"/>
        <v>0</v>
      </c>
      <c r="DZ95" s="1504">
        <f t="shared" si="67"/>
        <v>0</v>
      </c>
      <c r="EA95" s="1504">
        <f t="shared" si="67"/>
        <v>0</v>
      </c>
      <c r="EB95" s="1504">
        <f t="shared" si="67"/>
        <v>0</v>
      </c>
      <c r="EC95" s="1504">
        <f t="shared" si="67"/>
        <v>0</v>
      </c>
      <c r="ED95" s="1504">
        <f t="shared" si="67"/>
        <v>0</v>
      </c>
      <c r="EE95" s="1504">
        <f t="shared" si="67"/>
        <v>0</v>
      </c>
      <c r="EF95" s="1504">
        <f t="shared" si="67"/>
        <v>0</v>
      </c>
      <c r="EG95" s="1504">
        <f t="shared" ref="EG95:FL95" si="68">+SUM(EG96:EG97)</f>
        <v>0</v>
      </c>
      <c r="EH95" s="1504">
        <f t="shared" si="68"/>
        <v>0</v>
      </c>
      <c r="EI95" s="1504">
        <f t="shared" si="68"/>
        <v>0</v>
      </c>
      <c r="EJ95" s="1504">
        <f t="shared" si="68"/>
        <v>0</v>
      </c>
      <c r="EK95" s="1504">
        <f t="shared" si="68"/>
        <v>0</v>
      </c>
      <c r="EL95" s="1504">
        <f t="shared" si="68"/>
        <v>0</v>
      </c>
      <c r="EM95" s="1504">
        <f t="shared" si="68"/>
        <v>0</v>
      </c>
      <c r="EN95" s="1504">
        <f t="shared" si="68"/>
        <v>0</v>
      </c>
      <c r="EO95" s="1504">
        <f t="shared" si="68"/>
        <v>0</v>
      </c>
      <c r="EP95" s="1504">
        <f t="shared" si="68"/>
        <v>0</v>
      </c>
      <c r="EQ95" s="1504">
        <f t="shared" si="68"/>
        <v>0</v>
      </c>
      <c r="ER95" s="1504">
        <f t="shared" si="68"/>
        <v>0</v>
      </c>
      <c r="ES95" s="1504">
        <f t="shared" si="68"/>
        <v>0</v>
      </c>
      <c r="ET95" s="1504">
        <f t="shared" si="68"/>
        <v>0</v>
      </c>
      <c r="EU95" s="1504">
        <f t="shared" si="68"/>
        <v>0</v>
      </c>
      <c r="EV95" s="1504">
        <f t="shared" si="68"/>
        <v>0</v>
      </c>
      <c r="EW95" s="1504">
        <f t="shared" si="68"/>
        <v>0</v>
      </c>
      <c r="EX95" s="1504">
        <f t="shared" si="68"/>
        <v>0</v>
      </c>
      <c r="EY95" s="1504">
        <f t="shared" si="68"/>
        <v>0</v>
      </c>
      <c r="EZ95" s="1504">
        <f t="shared" si="68"/>
        <v>0</v>
      </c>
      <c r="FA95" s="1504">
        <f t="shared" si="68"/>
        <v>0</v>
      </c>
      <c r="FB95" s="1504">
        <f t="shared" si="68"/>
        <v>0</v>
      </c>
      <c r="FC95" s="1504">
        <f t="shared" si="68"/>
        <v>0</v>
      </c>
      <c r="FD95" s="1504">
        <f t="shared" si="68"/>
        <v>0</v>
      </c>
      <c r="FE95" s="1504">
        <f t="shared" si="68"/>
        <v>0</v>
      </c>
      <c r="FF95" s="1504">
        <f t="shared" si="68"/>
        <v>0</v>
      </c>
      <c r="FG95" s="1504">
        <f t="shared" si="68"/>
        <v>0</v>
      </c>
      <c r="FH95" s="1504">
        <f t="shared" si="68"/>
        <v>0</v>
      </c>
      <c r="FI95" s="1504">
        <f t="shared" si="68"/>
        <v>0</v>
      </c>
      <c r="FJ95" s="1504">
        <f t="shared" si="68"/>
        <v>0</v>
      </c>
      <c r="FK95" s="1504">
        <f t="shared" si="68"/>
        <v>0</v>
      </c>
      <c r="FL95" s="1504">
        <f t="shared" si="68"/>
        <v>0</v>
      </c>
      <c r="FM95" s="1504">
        <f t="shared" ref="FM95:GR95" si="69">+SUM(FM96:FM97)</f>
        <v>0</v>
      </c>
      <c r="FN95" s="1504">
        <f t="shared" si="69"/>
        <v>0</v>
      </c>
      <c r="FO95" s="1504">
        <f t="shared" si="69"/>
        <v>0</v>
      </c>
      <c r="FP95" s="1504">
        <f t="shared" si="69"/>
        <v>0</v>
      </c>
      <c r="FQ95" s="1504">
        <f t="shared" si="69"/>
        <v>0</v>
      </c>
      <c r="FR95" s="1504">
        <f t="shared" si="69"/>
        <v>0</v>
      </c>
      <c r="FS95" s="1504">
        <f t="shared" si="69"/>
        <v>0</v>
      </c>
      <c r="FT95" s="1504">
        <f t="shared" si="69"/>
        <v>0</v>
      </c>
      <c r="FU95" s="1504">
        <f t="shared" si="69"/>
        <v>0</v>
      </c>
      <c r="FV95" s="1504">
        <f t="shared" si="69"/>
        <v>0</v>
      </c>
      <c r="FW95" s="1504">
        <f t="shared" si="69"/>
        <v>0</v>
      </c>
      <c r="FX95" s="1504">
        <f t="shared" si="69"/>
        <v>0</v>
      </c>
      <c r="FY95" s="1504">
        <f t="shared" si="69"/>
        <v>0</v>
      </c>
      <c r="FZ95" s="1504">
        <f t="shared" si="69"/>
        <v>0</v>
      </c>
      <c r="GA95" s="1504">
        <f t="shared" si="69"/>
        <v>0</v>
      </c>
      <c r="GB95" s="1504">
        <f t="shared" si="69"/>
        <v>0</v>
      </c>
      <c r="GC95" s="1504">
        <f t="shared" si="69"/>
        <v>0</v>
      </c>
      <c r="GD95" s="1504">
        <f t="shared" si="69"/>
        <v>0</v>
      </c>
      <c r="GE95" s="1504">
        <f t="shared" si="69"/>
        <v>0</v>
      </c>
      <c r="GF95" s="1504">
        <f t="shared" si="69"/>
        <v>0</v>
      </c>
      <c r="GG95" s="1504">
        <f t="shared" si="69"/>
        <v>0</v>
      </c>
      <c r="GH95" s="1504">
        <f t="shared" si="69"/>
        <v>0</v>
      </c>
      <c r="GI95" s="1504">
        <f t="shared" si="69"/>
        <v>0</v>
      </c>
      <c r="GJ95" s="1504">
        <f t="shared" si="69"/>
        <v>0</v>
      </c>
      <c r="GK95" s="1504">
        <f t="shared" si="69"/>
        <v>0</v>
      </c>
      <c r="GL95" s="1504">
        <f t="shared" si="69"/>
        <v>0</v>
      </c>
      <c r="GM95" s="1504">
        <f t="shared" si="69"/>
        <v>0</v>
      </c>
      <c r="GN95" s="1504">
        <f t="shared" si="69"/>
        <v>0</v>
      </c>
      <c r="GO95" s="1504">
        <f t="shared" si="69"/>
        <v>0</v>
      </c>
      <c r="GP95" s="1504">
        <f t="shared" si="69"/>
        <v>0</v>
      </c>
      <c r="GQ95" s="1504">
        <f t="shared" si="69"/>
        <v>0</v>
      </c>
      <c r="GR95" s="1504">
        <f t="shared" si="69"/>
        <v>0</v>
      </c>
      <c r="GS95" s="1504">
        <f t="shared" ref="GS95" si="70">+SUM(GS96:GS97)</f>
        <v>0</v>
      </c>
    </row>
    <row r="96" spans="1:201" outlineLevel="1">
      <c r="A96" s="1501" t="s">
        <v>1412</v>
      </c>
      <c r="B96" s="1625"/>
      <c r="C96" s="1567" t="s">
        <v>1413</v>
      </c>
      <c r="D96" s="1538">
        <f>IF(D7="Yes",DATEDIF($G$7,$E$16,"m")*(0.5%/3)*F7,0)</f>
        <v>0</v>
      </c>
      <c r="E96" s="1560">
        <v>0</v>
      </c>
      <c r="F96" s="1504" t="s">
        <v>1414</v>
      </c>
      <c r="G96" s="1504" t="s">
        <v>1415</v>
      </c>
      <c r="H96" s="1568" t="s">
        <v>1416</v>
      </c>
      <c r="I96" s="1536">
        <f>SUM(J96:GS96)</f>
        <v>0</v>
      </c>
      <c r="J96" s="1535">
        <f t="shared" ref="J96:AO96" si="71">IF(J31=DATE(YEAR($G$7),MONTH($G$7),1),$D$96,0)</f>
        <v>0</v>
      </c>
      <c r="K96" s="1535">
        <f t="shared" si="71"/>
        <v>0</v>
      </c>
      <c r="L96" s="1535">
        <f t="shared" si="71"/>
        <v>0</v>
      </c>
      <c r="M96" s="1535">
        <f t="shared" si="71"/>
        <v>0</v>
      </c>
      <c r="N96" s="1535">
        <f t="shared" si="71"/>
        <v>0</v>
      </c>
      <c r="O96" s="1535">
        <f t="shared" si="71"/>
        <v>0</v>
      </c>
      <c r="P96" s="1535">
        <f t="shared" si="71"/>
        <v>0</v>
      </c>
      <c r="Q96" s="1535">
        <f t="shared" si="71"/>
        <v>0</v>
      </c>
      <c r="R96" s="1535">
        <f t="shared" si="71"/>
        <v>0</v>
      </c>
      <c r="S96" s="1535">
        <f t="shared" si="71"/>
        <v>0</v>
      </c>
      <c r="T96" s="1535">
        <f t="shared" si="71"/>
        <v>0</v>
      </c>
      <c r="U96" s="1535">
        <f t="shared" si="71"/>
        <v>0</v>
      </c>
      <c r="V96" s="1535">
        <f t="shared" si="71"/>
        <v>0</v>
      </c>
      <c r="W96" s="1535">
        <f t="shared" si="71"/>
        <v>0</v>
      </c>
      <c r="X96" s="1535">
        <f t="shared" si="71"/>
        <v>0</v>
      </c>
      <c r="Y96" s="1535">
        <f t="shared" si="71"/>
        <v>0</v>
      </c>
      <c r="Z96" s="1535">
        <f t="shared" si="71"/>
        <v>0</v>
      </c>
      <c r="AA96" s="1535">
        <f t="shared" si="71"/>
        <v>0</v>
      </c>
      <c r="AB96" s="1535">
        <f t="shared" si="71"/>
        <v>0</v>
      </c>
      <c r="AC96" s="1535">
        <f t="shared" si="71"/>
        <v>0</v>
      </c>
      <c r="AD96" s="1535">
        <f t="shared" si="71"/>
        <v>0</v>
      </c>
      <c r="AE96" s="1535">
        <f t="shared" si="71"/>
        <v>0</v>
      </c>
      <c r="AF96" s="1535">
        <f t="shared" si="71"/>
        <v>0</v>
      </c>
      <c r="AG96" s="1535">
        <f t="shared" si="71"/>
        <v>0</v>
      </c>
      <c r="AH96" s="1535">
        <f t="shared" si="71"/>
        <v>0</v>
      </c>
      <c r="AI96" s="1535">
        <f t="shared" si="71"/>
        <v>0</v>
      </c>
      <c r="AJ96" s="1535">
        <f t="shared" si="71"/>
        <v>0</v>
      </c>
      <c r="AK96" s="1535">
        <f t="shared" si="71"/>
        <v>0</v>
      </c>
      <c r="AL96" s="1535">
        <f t="shared" si="71"/>
        <v>0</v>
      </c>
      <c r="AM96" s="1535">
        <f t="shared" si="71"/>
        <v>0</v>
      </c>
      <c r="AN96" s="1535">
        <f t="shared" si="71"/>
        <v>0</v>
      </c>
      <c r="AO96" s="1535">
        <f t="shared" si="71"/>
        <v>0</v>
      </c>
      <c r="AP96" s="1535">
        <f t="shared" ref="AP96:BU96" si="72">IF(AP31=DATE(YEAR($G$7),MONTH($G$7),1),$D$96,0)</f>
        <v>0</v>
      </c>
      <c r="AQ96" s="1535">
        <f t="shared" si="72"/>
        <v>0</v>
      </c>
      <c r="AR96" s="1535">
        <f t="shared" si="72"/>
        <v>0</v>
      </c>
      <c r="AS96" s="1535">
        <f t="shared" si="72"/>
        <v>0</v>
      </c>
      <c r="AT96" s="1535">
        <f t="shared" si="72"/>
        <v>0</v>
      </c>
      <c r="AU96" s="1535">
        <f t="shared" si="72"/>
        <v>0</v>
      </c>
      <c r="AV96" s="1535">
        <f t="shared" si="72"/>
        <v>0</v>
      </c>
      <c r="AW96" s="1535">
        <f t="shared" si="72"/>
        <v>0</v>
      </c>
      <c r="AX96" s="1535">
        <f t="shared" si="72"/>
        <v>0</v>
      </c>
      <c r="AY96" s="1535">
        <f t="shared" si="72"/>
        <v>0</v>
      </c>
      <c r="AZ96" s="1535">
        <f t="shared" si="72"/>
        <v>0</v>
      </c>
      <c r="BA96" s="1535">
        <f t="shared" si="72"/>
        <v>0</v>
      </c>
      <c r="BB96" s="1535">
        <f t="shared" si="72"/>
        <v>0</v>
      </c>
      <c r="BC96" s="1535">
        <f t="shared" si="72"/>
        <v>0</v>
      </c>
      <c r="BD96" s="1535">
        <f t="shared" si="72"/>
        <v>0</v>
      </c>
      <c r="BE96" s="1535">
        <f t="shared" si="72"/>
        <v>0</v>
      </c>
      <c r="BF96" s="1535">
        <f t="shared" si="72"/>
        <v>0</v>
      </c>
      <c r="BG96" s="1535">
        <f t="shared" si="72"/>
        <v>0</v>
      </c>
      <c r="BH96" s="1535">
        <f t="shared" si="72"/>
        <v>0</v>
      </c>
      <c r="BI96" s="1535">
        <f t="shared" si="72"/>
        <v>0</v>
      </c>
      <c r="BJ96" s="1535">
        <f t="shared" si="72"/>
        <v>0</v>
      </c>
      <c r="BK96" s="1535">
        <f t="shared" si="72"/>
        <v>0</v>
      </c>
      <c r="BL96" s="1535">
        <f t="shared" si="72"/>
        <v>0</v>
      </c>
      <c r="BM96" s="1535">
        <f t="shared" si="72"/>
        <v>0</v>
      </c>
      <c r="BN96" s="1535">
        <f t="shared" si="72"/>
        <v>0</v>
      </c>
      <c r="BO96" s="1535">
        <f t="shared" si="72"/>
        <v>0</v>
      </c>
      <c r="BP96" s="1535">
        <f t="shared" si="72"/>
        <v>0</v>
      </c>
      <c r="BQ96" s="1535">
        <f t="shared" si="72"/>
        <v>0</v>
      </c>
      <c r="BR96" s="1535">
        <f t="shared" si="72"/>
        <v>0</v>
      </c>
      <c r="BS96" s="1535">
        <f t="shared" si="72"/>
        <v>0</v>
      </c>
      <c r="BT96" s="1535">
        <f t="shared" si="72"/>
        <v>0</v>
      </c>
      <c r="BU96" s="1535">
        <f t="shared" si="72"/>
        <v>0</v>
      </c>
      <c r="BV96" s="1535">
        <f t="shared" ref="BV96:DA96" si="73">IF(BV31=DATE(YEAR($G$7),MONTH($G$7),1),$D$96,0)</f>
        <v>0</v>
      </c>
      <c r="BW96" s="1535">
        <f t="shared" si="73"/>
        <v>0</v>
      </c>
      <c r="BX96" s="1535">
        <f t="shared" si="73"/>
        <v>0</v>
      </c>
      <c r="BY96" s="1535">
        <f t="shared" si="73"/>
        <v>0</v>
      </c>
      <c r="BZ96" s="1535">
        <f t="shared" si="73"/>
        <v>0</v>
      </c>
      <c r="CA96" s="1535">
        <f t="shared" si="73"/>
        <v>0</v>
      </c>
      <c r="CB96" s="1535">
        <f t="shared" si="73"/>
        <v>0</v>
      </c>
      <c r="CC96" s="1535">
        <f t="shared" si="73"/>
        <v>0</v>
      </c>
      <c r="CD96" s="1535">
        <f t="shared" si="73"/>
        <v>0</v>
      </c>
      <c r="CE96" s="1535">
        <f t="shared" si="73"/>
        <v>0</v>
      </c>
      <c r="CF96" s="1535">
        <f t="shared" si="73"/>
        <v>0</v>
      </c>
      <c r="CG96" s="1535">
        <f t="shared" si="73"/>
        <v>0</v>
      </c>
      <c r="CH96" s="1535">
        <f t="shared" si="73"/>
        <v>0</v>
      </c>
      <c r="CI96" s="1535">
        <f t="shared" si="73"/>
        <v>0</v>
      </c>
      <c r="CJ96" s="1535">
        <f t="shared" si="73"/>
        <v>0</v>
      </c>
      <c r="CK96" s="1535">
        <f t="shared" si="73"/>
        <v>0</v>
      </c>
      <c r="CL96" s="1535">
        <f t="shared" si="73"/>
        <v>0</v>
      </c>
      <c r="CM96" s="1535">
        <f t="shared" si="73"/>
        <v>0</v>
      </c>
      <c r="CN96" s="1535">
        <f t="shared" si="73"/>
        <v>0</v>
      </c>
      <c r="CO96" s="1535">
        <f t="shared" si="73"/>
        <v>0</v>
      </c>
      <c r="CP96" s="1535">
        <f t="shared" si="73"/>
        <v>0</v>
      </c>
      <c r="CQ96" s="1535">
        <f t="shared" si="73"/>
        <v>0</v>
      </c>
      <c r="CR96" s="1535">
        <f t="shared" si="73"/>
        <v>0</v>
      </c>
      <c r="CS96" s="1535">
        <f t="shared" si="73"/>
        <v>0</v>
      </c>
      <c r="CT96" s="1535">
        <f t="shared" si="73"/>
        <v>0</v>
      </c>
      <c r="CU96" s="1535">
        <f t="shared" si="73"/>
        <v>0</v>
      </c>
      <c r="CV96" s="1535">
        <f t="shared" si="73"/>
        <v>0</v>
      </c>
      <c r="CW96" s="1535">
        <f t="shared" si="73"/>
        <v>0</v>
      </c>
      <c r="CX96" s="1535">
        <f t="shared" si="73"/>
        <v>0</v>
      </c>
      <c r="CY96" s="1535">
        <f t="shared" si="73"/>
        <v>0</v>
      </c>
      <c r="CZ96" s="1535">
        <f t="shared" si="73"/>
        <v>0</v>
      </c>
      <c r="DA96" s="1535">
        <f t="shared" si="73"/>
        <v>0</v>
      </c>
      <c r="DB96" s="1535">
        <f t="shared" ref="DB96:DM96" si="74">IF(DB31=DATE(YEAR($G$7),MONTH($G$7),1),$D$96,0)</f>
        <v>0</v>
      </c>
      <c r="DC96" s="1535">
        <f t="shared" si="74"/>
        <v>0</v>
      </c>
      <c r="DD96" s="1535">
        <f t="shared" si="74"/>
        <v>0</v>
      </c>
      <c r="DE96" s="1535">
        <f t="shared" si="74"/>
        <v>0</v>
      </c>
      <c r="DF96" s="1535">
        <f t="shared" si="74"/>
        <v>0</v>
      </c>
      <c r="DG96" s="1535">
        <f t="shared" si="74"/>
        <v>0</v>
      </c>
      <c r="DH96" s="1535">
        <f t="shared" si="74"/>
        <v>0</v>
      </c>
      <c r="DI96" s="1535">
        <f t="shared" si="74"/>
        <v>0</v>
      </c>
      <c r="DJ96" s="1535">
        <f t="shared" si="74"/>
        <v>0</v>
      </c>
      <c r="DK96" s="1535">
        <f t="shared" si="74"/>
        <v>0</v>
      </c>
      <c r="DL96" s="1535">
        <f t="shared" si="74"/>
        <v>0</v>
      </c>
      <c r="DM96" s="1535">
        <f t="shared" si="74"/>
        <v>0</v>
      </c>
      <c r="DN96" s="1535"/>
      <c r="DO96" s="1535"/>
      <c r="DP96" s="1535"/>
      <c r="DQ96" s="1535"/>
      <c r="DR96" s="1535"/>
      <c r="DS96" s="1535"/>
      <c r="DT96" s="1535"/>
      <c r="DU96" s="1535"/>
      <c r="DV96" s="1535"/>
      <c r="DW96" s="1535"/>
      <c r="DX96" s="1535"/>
      <c r="DY96" s="1535"/>
      <c r="DZ96" s="1535"/>
      <c r="EA96" s="1535"/>
      <c r="EB96" s="1535"/>
      <c r="EC96" s="1535"/>
      <c r="ED96" s="1535"/>
      <c r="EE96" s="1535"/>
      <c r="EF96" s="1535"/>
      <c r="EG96" s="1535"/>
      <c r="EH96" s="1535"/>
      <c r="EI96" s="1535"/>
      <c r="EJ96" s="1535"/>
      <c r="EK96" s="1535"/>
      <c r="EL96" s="1535"/>
      <c r="EM96" s="1535"/>
      <c r="EN96" s="1535"/>
      <c r="EO96" s="1535"/>
      <c r="EP96" s="1535"/>
      <c r="EQ96" s="1535"/>
      <c r="ER96" s="1535"/>
      <c r="ES96" s="1535"/>
      <c r="ET96" s="1535"/>
      <c r="EU96" s="1535"/>
      <c r="EV96" s="1535"/>
      <c r="EW96" s="1535"/>
      <c r="EX96" s="1535"/>
      <c r="EY96" s="1535"/>
      <c r="EZ96" s="1535"/>
      <c r="FA96" s="1535"/>
      <c r="FB96" s="1535"/>
      <c r="FC96" s="1535"/>
      <c r="FD96" s="1535"/>
      <c r="FE96" s="1535"/>
      <c r="FF96" s="1535"/>
      <c r="FG96" s="1535"/>
      <c r="FH96" s="1535"/>
      <c r="FI96" s="1535"/>
      <c r="FJ96" s="1535"/>
      <c r="FK96" s="1535"/>
      <c r="FL96" s="1535"/>
      <c r="FM96" s="1535"/>
      <c r="FN96" s="1535"/>
      <c r="FO96" s="1535"/>
      <c r="FP96" s="1535"/>
      <c r="FQ96" s="1535"/>
      <c r="FR96" s="1535"/>
      <c r="FS96" s="1535"/>
      <c r="FT96" s="1535"/>
      <c r="FU96" s="1535"/>
      <c r="FV96" s="1535"/>
      <c r="FW96" s="1535"/>
      <c r="FX96" s="1535"/>
      <c r="FY96" s="1535"/>
      <c r="FZ96" s="1535"/>
      <c r="GA96" s="1535"/>
      <c r="GB96" s="1535"/>
      <c r="GC96" s="1535"/>
      <c r="GD96" s="1535"/>
      <c r="GE96" s="1535"/>
      <c r="GF96" s="1535"/>
      <c r="GG96" s="1535"/>
      <c r="GH96" s="1535"/>
      <c r="GI96" s="1535"/>
      <c r="GJ96" s="1535"/>
      <c r="GK96" s="1535"/>
      <c r="GL96" s="1535"/>
      <c r="GM96" s="1535"/>
      <c r="GN96" s="1535"/>
      <c r="GO96" s="1535"/>
      <c r="GP96" s="1535"/>
      <c r="GQ96" s="1535"/>
      <c r="GR96" s="1535"/>
      <c r="GS96" s="1535"/>
    </row>
    <row r="97" spans="1:201" outlineLevel="1">
      <c r="A97" s="1501" t="s">
        <v>1417</v>
      </c>
      <c r="B97" s="1567"/>
      <c r="C97" s="1501" t="s">
        <v>1418</v>
      </c>
      <c r="D97" s="1538"/>
      <c r="E97" s="1560"/>
      <c r="F97" s="1504" t="s">
        <v>1419</v>
      </c>
      <c r="G97" s="1501"/>
      <c r="H97" s="1566"/>
      <c r="I97" s="1536">
        <f>SUM(J97:GS97)</f>
        <v>0</v>
      </c>
      <c r="J97" s="1535"/>
      <c r="K97" s="1535"/>
      <c r="L97" s="1535"/>
      <c r="M97" s="1535"/>
      <c r="N97" s="1535"/>
      <c r="O97" s="1535"/>
      <c r="P97" s="1535"/>
      <c r="Q97" s="1535"/>
      <c r="R97" s="1535"/>
      <c r="S97" s="1535"/>
      <c r="T97" s="1535"/>
      <c r="U97" s="1535"/>
      <c r="V97" s="1535"/>
      <c r="W97" s="1535"/>
      <c r="X97" s="1535"/>
      <c r="Y97" s="1535"/>
      <c r="Z97" s="1535"/>
      <c r="AA97" s="1535"/>
      <c r="AB97" s="1535"/>
      <c r="AC97" s="1535"/>
      <c r="AD97" s="1535"/>
      <c r="AE97" s="1535"/>
      <c r="AF97" s="1535"/>
      <c r="AG97" s="1535"/>
      <c r="AH97" s="1535"/>
      <c r="AI97" s="1535"/>
      <c r="AJ97" s="1535"/>
      <c r="AK97" s="1535"/>
      <c r="AL97" s="1535"/>
      <c r="AM97" s="1535"/>
      <c r="AN97" s="1535"/>
      <c r="AO97" s="1535"/>
      <c r="AP97" s="1535"/>
      <c r="AQ97" s="1535"/>
      <c r="AR97" s="1535"/>
      <c r="AS97" s="1535"/>
      <c r="AT97" s="1535"/>
      <c r="AU97" s="1535"/>
      <c r="AV97" s="1535"/>
      <c r="AW97" s="1535"/>
      <c r="AX97" s="1535"/>
      <c r="AY97" s="1535"/>
      <c r="AZ97" s="1535"/>
      <c r="BA97" s="1535"/>
      <c r="BB97" s="1535"/>
      <c r="BC97" s="1535"/>
      <c r="BD97" s="1535"/>
      <c r="BE97" s="1535"/>
      <c r="BF97" s="1535"/>
      <c r="BG97" s="1535"/>
      <c r="BH97" s="1535"/>
      <c r="BI97" s="1535"/>
      <c r="BJ97" s="1535"/>
      <c r="BK97" s="1535"/>
      <c r="BL97" s="1535"/>
      <c r="BM97" s="1535"/>
      <c r="BN97" s="1535"/>
      <c r="BO97" s="1535"/>
      <c r="BP97" s="1535"/>
      <c r="BQ97" s="1535"/>
      <c r="BR97" s="1535"/>
      <c r="BS97" s="1535"/>
      <c r="BT97" s="1535"/>
      <c r="BU97" s="1535"/>
      <c r="BV97" s="1535"/>
      <c r="BW97" s="1535"/>
      <c r="BX97" s="1535"/>
      <c r="BY97" s="1535"/>
      <c r="BZ97" s="1535"/>
      <c r="CA97" s="1535"/>
      <c r="CB97" s="1535"/>
      <c r="CC97" s="1535"/>
      <c r="CD97" s="1535"/>
      <c r="CE97" s="1535"/>
      <c r="CF97" s="1535"/>
      <c r="CG97" s="1535"/>
      <c r="CH97" s="1535"/>
      <c r="CI97" s="1535"/>
      <c r="CJ97" s="1535"/>
      <c r="CK97" s="1535"/>
      <c r="CL97" s="1535"/>
      <c r="CM97" s="1535"/>
      <c r="CN97" s="1535"/>
      <c r="CO97" s="1535"/>
      <c r="CP97" s="1535"/>
      <c r="CQ97" s="1535"/>
      <c r="CR97" s="1535"/>
      <c r="CS97" s="1535"/>
      <c r="CT97" s="1535"/>
      <c r="CU97" s="1535"/>
      <c r="CV97" s="1535"/>
      <c r="CW97" s="1535"/>
      <c r="CX97" s="1535"/>
      <c r="CY97" s="1535"/>
      <c r="CZ97" s="1535"/>
      <c r="DA97" s="1535"/>
      <c r="DB97" s="1535"/>
      <c r="DC97" s="1535"/>
      <c r="DD97" s="1535"/>
      <c r="DE97" s="1535"/>
      <c r="DF97" s="1535"/>
      <c r="DG97" s="1535"/>
      <c r="DH97" s="1535"/>
      <c r="DI97" s="1535"/>
      <c r="DJ97" s="1535"/>
      <c r="DK97" s="1535"/>
      <c r="DL97" s="1535"/>
      <c r="DM97" s="1535"/>
      <c r="DN97" s="1535"/>
      <c r="DO97" s="1535"/>
      <c r="DP97" s="1535"/>
      <c r="DQ97" s="1535"/>
      <c r="DR97" s="1535"/>
      <c r="DS97" s="1535"/>
      <c r="DT97" s="1535"/>
      <c r="DU97" s="1535"/>
      <c r="DV97" s="1535"/>
      <c r="DW97" s="1535"/>
      <c r="DX97" s="1535"/>
      <c r="DY97" s="1535"/>
      <c r="DZ97" s="1535"/>
      <c r="EA97" s="1535"/>
      <c r="EB97" s="1535"/>
      <c r="EC97" s="1535"/>
      <c r="ED97" s="1535"/>
      <c r="EE97" s="1535"/>
      <c r="EF97" s="1535"/>
      <c r="EG97" s="1535"/>
      <c r="EH97" s="1535"/>
      <c r="EI97" s="1535"/>
      <c r="EJ97" s="1535"/>
      <c r="EK97" s="1535"/>
      <c r="EL97" s="1535"/>
      <c r="EM97" s="1535"/>
      <c r="EN97" s="1535"/>
      <c r="EO97" s="1535"/>
      <c r="EP97" s="1535"/>
      <c r="EQ97" s="1535"/>
      <c r="ER97" s="1535"/>
      <c r="ES97" s="1535"/>
      <c r="ET97" s="1535"/>
      <c r="EU97" s="1535"/>
      <c r="EV97" s="1535"/>
      <c r="EW97" s="1535"/>
      <c r="EX97" s="1535"/>
      <c r="EY97" s="1535"/>
      <c r="EZ97" s="1535"/>
      <c r="FA97" s="1535"/>
      <c r="FB97" s="1535"/>
      <c r="FC97" s="1535"/>
      <c r="FD97" s="1535"/>
      <c r="FE97" s="1535"/>
      <c r="FF97" s="1535"/>
      <c r="FG97" s="1535"/>
      <c r="FH97" s="1535"/>
      <c r="FI97" s="1535"/>
      <c r="FJ97" s="1535"/>
      <c r="FK97" s="1535"/>
      <c r="FL97" s="1535"/>
      <c r="FM97" s="1535"/>
      <c r="FN97" s="1535"/>
      <c r="FO97" s="1535"/>
      <c r="FP97" s="1535"/>
      <c r="FQ97" s="1535"/>
      <c r="FR97" s="1535"/>
      <c r="FS97" s="1535"/>
      <c r="FT97" s="1535"/>
      <c r="FU97" s="1535"/>
      <c r="FV97" s="1535"/>
      <c r="FW97" s="1535"/>
      <c r="FX97" s="1535"/>
      <c r="FY97" s="1535"/>
      <c r="FZ97" s="1535"/>
      <c r="GA97" s="1535"/>
      <c r="GB97" s="1535"/>
      <c r="GC97" s="1535"/>
      <c r="GD97" s="1535"/>
      <c r="GE97" s="1535"/>
      <c r="GF97" s="1535"/>
      <c r="GG97" s="1535"/>
      <c r="GH97" s="1535"/>
      <c r="GI97" s="1535"/>
      <c r="GJ97" s="1535"/>
      <c r="GK97" s="1535"/>
      <c r="GL97" s="1535"/>
      <c r="GM97" s="1535"/>
      <c r="GN97" s="1535"/>
      <c r="GO97" s="1535"/>
      <c r="GP97" s="1535"/>
      <c r="GQ97" s="1535"/>
      <c r="GR97" s="1535"/>
      <c r="GS97" s="1535"/>
    </row>
    <row r="98" spans="1:201" outlineLevel="1">
      <c r="B98" s="1567"/>
      <c r="D98" s="1584"/>
      <c r="F98" s="1501"/>
      <c r="H98" s="1561"/>
      <c r="I98" s="1536"/>
      <c r="J98" s="1504"/>
      <c r="K98" s="1504"/>
      <c r="L98" s="1504"/>
      <c r="M98" s="1504"/>
      <c r="N98" s="1504"/>
      <c r="O98" s="1504"/>
      <c r="P98" s="1504"/>
      <c r="Q98" s="1504"/>
      <c r="R98" s="1504"/>
      <c r="S98" s="1504"/>
      <c r="T98" s="1504"/>
      <c r="U98" s="1504"/>
      <c r="V98" s="1504"/>
      <c r="W98" s="1504"/>
      <c r="X98" s="1504"/>
      <c r="Y98" s="1504"/>
      <c r="Z98" s="1504"/>
      <c r="AA98" s="1504"/>
      <c r="AB98" s="1504"/>
      <c r="AC98" s="1504"/>
      <c r="AD98" s="1504"/>
      <c r="AE98" s="1504"/>
      <c r="AF98" s="1504"/>
      <c r="AG98" s="1504"/>
      <c r="AH98" s="1504"/>
      <c r="AI98" s="1504"/>
      <c r="AJ98" s="1504"/>
      <c r="AK98" s="1504"/>
      <c r="AL98" s="1504"/>
      <c r="AM98" s="1504"/>
      <c r="AN98" s="1504"/>
      <c r="AO98" s="1504"/>
      <c r="AP98" s="1504"/>
      <c r="AQ98" s="1504"/>
      <c r="AR98" s="1504"/>
      <c r="AS98" s="1504"/>
      <c r="AT98" s="1504"/>
      <c r="AU98" s="1504"/>
      <c r="AV98" s="1504"/>
      <c r="AW98" s="1504"/>
      <c r="AX98" s="1504"/>
      <c r="AY98" s="1504"/>
      <c r="AZ98" s="1504"/>
      <c r="BA98" s="1504"/>
      <c r="BB98" s="1504"/>
      <c r="BC98" s="1504"/>
      <c r="BD98" s="1504"/>
      <c r="BE98" s="1504"/>
      <c r="BF98" s="1504"/>
      <c r="BG98" s="1504"/>
      <c r="BH98" s="1504"/>
      <c r="BI98" s="1504"/>
      <c r="BJ98" s="1504"/>
      <c r="BK98" s="1504"/>
      <c r="BL98" s="1504"/>
      <c r="BM98" s="1504"/>
      <c r="BN98" s="1504"/>
      <c r="BO98" s="1504"/>
      <c r="BP98" s="1504"/>
      <c r="BQ98" s="1504"/>
      <c r="BR98" s="1504"/>
      <c r="BS98" s="1504"/>
      <c r="BT98" s="1504"/>
      <c r="BU98" s="1504"/>
      <c r="BV98" s="1504"/>
      <c r="BW98" s="1504"/>
      <c r="BX98" s="1504"/>
      <c r="BY98" s="1504"/>
      <c r="BZ98" s="1504"/>
      <c r="CA98" s="1504"/>
      <c r="CB98" s="1504"/>
      <c r="CC98" s="1504"/>
      <c r="CD98" s="1504"/>
      <c r="CE98" s="1504"/>
      <c r="CF98" s="1504"/>
      <c r="CG98" s="1504"/>
      <c r="CH98" s="1504"/>
      <c r="CI98" s="1504"/>
      <c r="CJ98" s="1504"/>
      <c r="CK98" s="1504"/>
      <c r="CL98" s="1504"/>
      <c r="CM98" s="1504"/>
      <c r="CN98" s="1504"/>
      <c r="CO98" s="1504"/>
      <c r="CP98" s="1504"/>
      <c r="CQ98" s="1504"/>
      <c r="CR98" s="1504"/>
      <c r="CS98" s="1504"/>
      <c r="CT98" s="1504"/>
      <c r="CU98" s="1504"/>
      <c r="CV98" s="1504"/>
      <c r="CW98" s="1504"/>
      <c r="CX98" s="1504"/>
      <c r="CY98" s="1504"/>
      <c r="CZ98" s="1504"/>
      <c r="DA98" s="1504"/>
      <c r="DB98" s="1504"/>
      <c r="DC98" s="1504"/>
      <c r="DD98" s="1504"/>
      <c r="DE98" s="1504"/>
      <c r="DF98" s="1504"/>
      <c r="DG98" s="1504"/>
      <c r="DH98" s="1504"/>
      <c r="DI98" s="1504"/>
      <c r="DJ98" s="1504"/>
      <c r="DK98" s="1504"/>
      <c r="DL98" s="1504"/>
      <c r="DM98" s="1504"/>
      <c r="DN98" s="1504"/>
      <c r="DO98" s="1504"/>
      <c r="DP98" s="1504"/>
      <c r="DQ98" s="1504"/>
      <c r="DR98" s="1504"/>
      <c r="DS98" s="1504"/>
      <c r="DT98" s="1504"/>
      <c r="DU98" s="1504"/>
      <c r="DV98" s="1504"/>
      <c r="DW98" s="1504"/>
      <c r="DX98" s="1504"/>
      <c r="DY98" s="1504"/>
      <c r="DZ98" s="1504"/>
      <c r="EA98" s="1504"/>
      <c r="EB98" s="1504"/>
      <c r="EC98" s="1504"/>
      <c r="ED98" s="1504"/>
      <c r="EE98" s="1504"/>
      <c r="EF98" s="1504"/>
      <c r="EG98" s="1504"/>
      <c r="EH98" s="1504"/>
      <c r="EI98" s="1504"/>
      <c r="EJ98" s="1504"/>
      <c r="EK98" s="1504"/>
      <c r="EL98" s="1504"/>
      <c r="EM98" s="1504"/>
      <c r="EN98" s="1504"/>
      <c r="EO98" s="1504"/>
      <c r="EP98" s="1504"/>
      <c r="EQ98" s="1504"/>
      <c r="ER98" s="1504"/>
      <c r="ES98" s="1504"/>
      <c r="ET98" s="1504"/>
      <c r="EU98" s="1504"/>
      <c r="EV98" s="1504"/>
      <c r="EW98" s="1504"/>
      <c r="EX98" s="1504"/>
      <c r="EY98" s="1504"/>
      <c r="EZ98" s="1504"/>
      <c r="FA98" s="1504"/>
      <c r="FB98" s="1504"/>
      <c r="FC98" s="1504"/>
      <c r="FD98" s="1504"/>
      <c r="FE98" s="1504"/>
      <c r="FF98" s="1504"/>
      <c r="FG98" s="1504"/>
      <c r="FH98" s="1504"/>
      <c r="FI98" s="1504"/>
      <c r="FJ98" s="1504"/>
      <c r="FK98" s="1504"/>
      <c r="FL98" s="1504"/>
      <c r="FM98" s="1504"/>
      <c r="FN98" s="1504"/>
      <c r="FO98" s="1504"/>
      <c r="FP98" s="1504"/>
      <c r="FQ98" s="1504"/>
      <c r="FR98" s="1504"/>
      <c r="FS98" s="1504"/>
      <c r="FT98" s="1504"/>
      <c r="FU98" s="1504"/>
      <c r="FV98" s="1504"/>
      <c r="FW98" s="1504"/>
      <c r="FX98" s="1504"/>
      <c r="FY98" s="1504"/>
      <c r="FZ98" s="1504"/>
      <c r="GA98" s="1504"/>
      <c r="GB98" s="1504"/>
      <c r="GC98" s="1504"/>
      <c r="GD98" s="1504"/>
      <c r="GE98" s="1504"/>
      <c r="GF98" s="1504"/>
      <c r="GG98" s="1504"/>
      <c r="GH98" s="1504"/>
      <c r="GI98" s="1504"/>
      <c r="GJ98" s="1504"/>
      <c r="GK98" s="1504"/>
      <c r="GL98" s="1504"/>
      <c r="GM98" s="1504"/>
      <c r="GN98" s="1504"/>
      <c r="GO98" s="1504"/>
      <c r="GP98" s="1504"/>
      <c r="GQ98" s="1504"/>
      <c r="GR98" s="1504"/>
      <c r="GS98" s="1504"/>
    </row>
    <row r="99" spans="1:201" outlineLevel="1">
      <c r="B99" s="1567"/>
      <c r="C99" s="1539" t="s">
        <v>1420</v>
      </c>
      <c r="D99" s="1584"/>
      <c r="E99" s="1583"/>
      <c r="H99" s="1621"/>
      <c r="I99" s="1504"/>
      <c r="J99" s="1504"/>
      <c r="K99" s="1504"/>
      <c r="L99" s="1504"/>
      <c r="M99" s="1504"/>
      <c r="N99" s="1504"/>
      <c r="O99" s="1504"/>
      <c r="P99" s="1504"/>
      <c r="Q99" s="1504"/>
      <c r="R99" s="1504"/>
      <c r="S99" s="1504"/>
      <c r="T99" s="1504"/>
      <c r="U99" s="1504"/>
      <c r="V99" s="1504"/>
      <c r="W99" s="1504"/>
      <c r="X99" s="1504"/>
      <c r="Y99" s="1504"/>
      <c r="Z99" s="1504"/>
      <c r="AA99" s="1504"/>
      <c r="AB99" s="1504"/>
      <c r="AC99" s="1504"/>
      <c r="AD99" s="1504"/>
      <c r="AE99" s="1504"/>
      <c r="AF99" s="1504"/>
      <c r="AG99" s="1504"/>
      <c r="AH99" s="1504"/>
      <c r="AI99" s="1504"/>
      <c r="AJ99" s="1504"/>
      <c r="AK99" s="1504"/>
      <c r="AL99" s="1504"/>
      <c r="AM99" s="1504"/>
      <c r="AN99" s="1504"/>
      <c r="AO99" s="1504"/>
      <c r="AP99" s="1504"/>
      <c r="AQ99" s="1504"/>
      <c r="AR99" s="1504"/>
      <c r="AS99" s="1504"/>
      <c r="AT99" s="1504"/>
      <c r="AU99" s="1504"/>
      <c r="AV99" s="1504"/>
      <c r="AW99" s="1504"/>
      <c r="AX99" s="1504"/>
      <c r="AY99" s="1504"/>
      <c r="AZ99" s="1504"/>
      <c r="BA99" s="1504"/>
      <c r="BB99" s="1504"/>
      <c r="BC99" s="1504"/>
      <c r="BD99" s="1504"/>
      <c r="BE99" s="1504"/>
      <c r="BF99" s="1504"/>
      <c r="BG99" s="1504"/>
      <c r="BH99" s="1504"/>
      <c r="BI99" s="1504"/>
      <c r="BJ99" s="1504"/>
      <c r="BK99" s="1504"/>
      <c r="BL99" s="1504"/>
      <c r="BM99" s="1504"/>
      <c r="BN99" s="1504"/>
      <c r="BO99" s="1504"/>
      <c r="BP99" s="1504"/>
      <c r="BQ99" s="1504"/>
      <c r="BR99" s="1504"/>
      <c r="BS99" s="1504"/>
      <c r="BT99" s="1504"/>
      <c r="BU99" s="1504"/>
      <c r="BV99" s="1504"/>
      <c r="BW99" s="1504"/>
      <c r="BX99" s="1504"/>
      <c r="BY99" s="1504"/>
      <c r="BZ99" s="1504"/>
      <c r="CA99" s="1504"/>
      <c r="CB99" s="1504"/>
      <c r="CC99" s="1504"/>
      <c r="CD99" s="1504"/>
      <c r="CE99" s="1504"/>
      <c r="CF99" s="1504"/>
      <c r="CG99" s="1504"/>
      <c r="CH99" s="1504"/>
      <c r="CI99" s="1504"/>
      <c r="CJ99" s="1504"/>
      <c r="CK99" s="1504"/>
      <c r="CL99" s="1504"/>
      <c r="CM99" s="1504"/>
      <c r="CN99" s="1504"/>
      <c r="CO99" s="1504"/>
      <c r="CP99" s="1504"/>
      <c r="CQ99" s="1504"/>
      <c r="CR99" s="1504"/>
      <c r="CS99" s="1504"/>
      <c r="CT99" s="1504"/>
      <c r="CU99" s="1504"/>
      <c r="CV99" s="1504"/>
      <c r="CW99" s="1504"/>
      <c r="CX99" s="1504"/>
      <c r="CY99" s="1504"/>
      <c r="CZ99" s="1504"/>
      <c r="DA99" s="1504"/>
      <c r="DB99" s="1504"/>
      <c r="DC99" s="1504"/>
      <c r="DD99" s="1504"/>
      <c r="DE99" s="1504"/>
      <c r="DF99" s="1504"/>
      <c r="DG99" s="1504"/>
      <c r="DH99" s="1504"/>
      <c r="DI99" s="1504"/>
      <c r="DJ99" s="1504"/>
      <c r="DK99" s="1504"/>
      <c r="DL99" s="1504"/>
      <c r="DM99" s="1504"/>
      <c r="DN99" s="1504"/>
      <c r="DO99" s="1504"/>
      <c r="DP99" s="1504"/>
      <c r="DQ99" s="1504"/>
      <c r="DR99" s="1504"/>
      <c r="DS99" s="1504"/>
      <c r="DT99" s="1504"/>
      <c r="DU99" s="1504"/>
      <c r="DV99" s="1504"/>
      <c r="DW99" s="1504"/>
      <c r="DX99" s="1504"/>
      <c r="DY99" s="1504"/>
      <c r="DZ99" s="1504"/>
      <c r="EA99" s="1504"/>
      <c r="EB99" s="1504"/>
      <c r="EC99" s="1504"/>
      <c r="ED99" s="1504"/>
      <c r="EE99" s="1504"/>
      <c r="EF99" s="1504"/>
      <c r="EG99" s="1504"/>
      <c r="EH99" s="1504"/>
      <c r="EI99" s="1504"/>
      <c r="EJ99" s="1504"/>
      <c r="EK99" s="1504"/>
      <c r="EL99" s="1504"/>
      <c r="EM99" s="1504"/>
      <c r="EN99" s="1504"/>
      <c r="EO99" s="1504"/>
      <c r="EP99" s="1504"/>
      <c r="EQ99" s="1504"/>
      <c r="ER99" s="1504"/>
      <c r="ES99" s="1504"/>
      <c r="ET99" s="1504"/>
      <c r="EU99" s="1504"/>
      <c r="EV99" s="1504"/>
      <c r="EW99" s="1504"/>
      <c r="EX99" s="1504"/>
      <c r="EY99" s="1504"/>
      <c r="EZ99" s="1504"/>
      <c r="FA99" s="1504"/>
      <c r="FB99" s="1504"/>
      <c r="FC99" s="1504"/>
      <c r="FD99" s="1504"/>
      <c r="FE99" s="1504"/>
      <c r="FF99" s="1504"/>
      <c r="FG99" s="1504"/>
      <c r="FH99" s="1504"/>
      <c r="FI99" s="1504"/>
      <c r="FJ99" s="1504"/>
      <c r="FK99" s="1504"/>
      <c r="FL99" s="1504"/>
      <c r="FM99" s="1504"/>
      <c r="FN99" s="1504"/>
      <c r="FO99" s="1504"/>
      <c r="FP99" s="1504"/>
      <c r="FQ99" s="1504"/>
      <c r="FR99" s="1504"/>
      <c r="FS99" s="1504"/>
      <c r="FT99" s="1504"/>
      <c r="FU99" s="1504"/>
      <c r="FV99" s="1504"/>
      <c r="FW99" s="1504"/>
      <c r="FX99" s="1504"/>
      <c r="FY99" s="1504"/>
      <c r="FZ99" s="1504"/>
      <c r="GA99" s="1504"/>
      <c r="GB99" s="1504"/>
      <c r="GC99" s="1504"/>
      <c r="GD99" s="1504"/>
      <c r="GE99" s="1504"/>
      <c r="GF99" s="1504"/>
      <c r="GG99" s="1504"/>
      <c r="GH99" s="1504"/>
      <c r="GI99" s="1504"/>
      <c r="GJ99" s="1504"/>
      <c r="GK99" s="1504"/>
      <c r="GL99" s="1504"/>
      <c r="GM99" s="1504"/>
      <c r="GN99" s="1504"/>
      <c r="GO99" s="1504"/>
      <c r="GP99" s="1504"/>
      <c r="GQ99" s="1504"/>
      <c r="GR99" s="1504"/>
      <c r="GS99" s="1504"/>
    </row>
    <row r="100" spans="1:201" outlineLevel="1">
      <c r="A100" s="1628"/>
      <c r="B100" s="1612"/>
      <c r="D100" s="1514"/>
      <c r="H100" s="1561"/>
      <c r="I100" s="1504"/>
      <c r="AE100" s="1502"/>
      <c r="AF100" s="1502"/>
      <c r="AG100" s="1502"/>
      <c r="AH100" s="1502"/>
      <c r="AI100" s="1502"/>
      <c r="AJ100" s="1502"/>
      <c r="AK100" s="1502"/>
      <c r="AL100" s="1502"/>
      <c r="AM100" s="1502"/>
      <c r="AN100" s="1502"/>
      <c r="AO100" s="1502"/>
      <c r="AP100" s="1502"/>
      <c r="AQ100" s="1502"/>
      <c r="AR100" s="1502"/>
      <c r="AS100" s="1502"/>
      <c r="AT100" s="1502"/>
      <c r="AU100" s="1502"/>
      <c r="AV100" s="1502"/>
      <c r="AW100" s="1502"/>
      <c r="AX100" s="1502"/>
      <c r="AY100" s="1502"/>
      <c r="AZ100" s="1502"/>
      <c r="BA100" s="1502"/>
      <c r="BB100" s="1502"/>
      <c r="BC100" s="1502"/>
      <c r="BD100" s="1502"/>
      <c r="BE100" s="1502"/>
      <c r="BF100" s="1502"/>
      <c r="BG100" s="1502"/>
      <c r="BH100" s="1502"/>
      <c r="BI100" s="1502"/>
      <c r="BJ100" s="1502"/>
      <c r="BK100" s="1502"/>
      <c r="BL100" s="1502"/>
      <c r="BM100" s="1502"/>
      <c r="BN100" s="1502"/>
      <c r="BO100" s="1502"/>
      <c r="BP100" s="1502"/>
      <c r="BQ100" s="1502"/>
      <c r="BR100" s="1502"/>
      <c r="BS100" s="1502"/>
      <c r="BT100" s="1502"/>
      <c r="BU100" s="1502"/>
      <c r="BV100" s="1502"/>
      <c r="BW100" s="1502"/>
      <c r="BX100" s="1502"/>
      <c r="BY100" s="1502"/>
      <c r="BZ100" s="1502"/>
      <c r="CA100" s="1502"/>
      <c r="CB100" s="1502"/>
      <c r="CC100" s="1502"/>
      <c r="CD100" s="1502"/>
      <c r="CE100" s="1502"/>
      <c r="CF100" s="1502"/>
      <c r="CG100" s="1502"/>
      <c r="CH100" s="1502"/>
      <c r="CI100" s="1502"/>
      <c r="CJ100" s="1502"/>
      <c r="CK100" s="1502"/>
      <c r="CL100" s="1502"/>
      <c r="CM100" s="1502"/>
      <c r="CN100" s="1502"/>
      <c r="CO100" s="1502"/>
      <c r="CP100" s="1502"/>
      <c r="CQ100" s="1502"/>
      <c r="CR100" s="1502"/>
      <c r="CS100" s="1502"/>
      <c r="CT100" s="1502"/>
      <c r="CU100" s="1502"/>
      <c r="CV100" s="1502"/>
      <c r="CW100" s="1502"/>
      <c r="CX100" s="1502"/>
      <c r="CY100" s="1502"/>
      <c r="CZ100" s="1502"/>
      <c r="DA100" s="1502"/>
      <c r="DB100" s="1502"/>
      <c r="DC100" s="1502"/>
      <c r="DD100" s="1502"/>
      <c r="DE100" s="1502"/>
      <c r="DF100" s="1502"/>
      <c r="DG100" s="1502"/>
      <c r="DH100" s="1502"/>
      <c r="DI100" s="1502"/>
      <c r="DJ100" s="1502"/>
      <c r="DK100" s="1502"/>
      <c r="DL100" s="1502"/>
      <c r="DM100" s="1502"/>
      <c r="DN100" s="1502"/>
      <c r="DO100" s="1502"/>
      <c r="DP100" s="1502"/>
      <c r="DQ100" s="1502"/>
      <c r="DR100" s="1502"/>
      <c r="DS100" s="1502"/>
      <c r="DT100" s="1502"/>
      <c r="DU100" s="1502"/>
      <c r="DV100" s="1502"/>
      <c r="DW100" s="1502"/>
      <c r="DX100" s="1502"/>
      <c r="DY100" s="1502"/>
      <c r="DZ100" s="1502"/>
      <c r="EA100" s="1502"/>
      <c r="EB100" s="1502"/>
      <c r="EC100" s="1502"/>
      <c r="ED100" s="1502"/>
      <c r="EE100" s="1502"/>
      <c r="EF100" s="1502"/>
      <c r="EG100" s="1502"/>
      <c r="EH100" s="1502"/>
      <c r="EI100" s="1502"/>
      <c r="EJ100" s="1502"/>
      <c r="EK100" s="1502"/>
      <c r="EL100" s="1502"/>
      <c r="EM100" s="1502"/>
      <c r="EN100" s="1502"/>
      <c r="EO100" s="1502"/>
      <c r="EP100" s="1502"/>
      <c r="EQ100" s="1502"/>
      <c r="ER100" s="1502"/>
      <c r="ES100" s="1502"/>
      <c r="ET100" s="1502"/>
      <c r="EU100" s="1502"/>
      <c r="EV100" s="1502"/>
      <c r="EW100" s="1502"/>
      <c r="EX100" s="1502"/>
      <c r="EY100" s="1502"/>
      <c r="EZ100" s="1502"/>
      <c r="FA100" s="1502"/>
      <c r="FB100" s="1502"/>
      <c r="FC100" s="1502"/>
      <c r="FD100" s="1502"/>
      <c r="FE100" s="1502"/>
      <c r="FF100" s="1502"/>
      <c r="FG100" s="1502"/>
      <c r="FH100" s="1502"/>
      <c r="FI100" s="1502"/>
      <c r="FJ100" s="1502"/>
      <c r="FK100" s="1502"/>
      <c r="FL100" s="1502"/>
      <c r="FM100" s="1502"/>
      <c r="FN100" s="1502"/>
      <c r="FO100" s="1502"/>
      <c r="FP100" s="1502"/>
      <c r="FQ100" s="1502"/>
      <c r="FR100" s="1502"/>
      <c r="FS100" s="1502"/>
      <c r="FT100" s="1502"/>
      <c r="FU100" s="1502"/>
      <c r="FV100" s="1502"/>
      <c r="FW100" s="1502"/>
      <c r="FX100" s="1502"/>
      <c r="FY100" s="1502"/>
      <c r="FZ100" s="1502"/>
      <c r="GA100" s="1502"/>
      <c r="GB100" s="1502"/>
      <c r="GC100" s="1502"/>
      <c r="GD100" s="1502"/>
      <c r="GE100" s="1502"/>
      <c r="GF100" s="1502"/>
      <c r="GG100" s="1502"/>
      <c r="GH100" s="1502"/>
      <c r="GI100" s="1502"/>
      <c r="GJ100" s="1502"/>
      <c r="GK100" s="1502"/>
      <c r="GL100" s="1502"/>
      <c r="GM100" s="1502"/>
      <c r="GN100" s="1502"/>
      <c r="GO100" s="1502"/>
      <c r="GP100" s="1502"/>
      <c r="GQ100" s="1502"/>
      <c r="GR100" s="1502"/>
      <c r="GS100" s="1502"/>
    </row>
    <row r="101" spans="1:201" outlineLevel="1">
      <c r="A101" s="1501" t="s">
        <v>1421</v>
      </c>
      <c r="B101" s="1567"/>
      <c r="C101" s="1624" t="s">
        <v>1422</v>
      </c>
      <c r="D101" s="1514">
        <f>SUM(D102:D108)</f>
        <v>115</v>
      </c>
      <c r="H101" s="1621"/>
      <c r="I101" s="1504">
        <f t="shared" ref="I101:AN101" si="75">SUM(I102:I108)</f>
        <v>105</v>
      </c>
      <c r="J101" s="1502">
        <f t="shared" si="75"/>
        <v>0</v>
      </c>
      <c r="K101" s="1502">
        <f t="shared" si="75"/>
        <v>0</v>
      </c>
      <c r="L101" s="1502">
        <f t="shared" si="75"/>
        <v>0</v>
      </c>
      <c r="M101" s="1502">
        <f t="shared" si="75"/>
        <v>0</v>
      </c>
      <c r="N101" s="1502">
        <f t="shared" si="75"/>
        <v>0</v>
      </c>
      <c r="O101" s="1502">
        <f t="shared" si="75"/>
        <v>0</v>
      </c>
      <c r="P101" s="1502">
        <f t="shared" si="75"/>
        <v>0</v>
      </c>
      <c r="Q101" s="1502">
        <f t="shared" si="75"/>
        <v>0</v>
      </c>
      <c r="R101" s="1502">
        <f t="shared" si="75"/>
        <v>0</v>
      </c>
      <c r="S101" s="1502">
        <f t="shared" si="75"/>
        <v>0</v>
      </c>
      <c r="T101" s="1502">
        <f t="shared" si="75"/>
        <v>0</v>
      </c>
      <c r="U101" s="1502">
        <f t="shared" si="75"/>
        <v>0</v>
      </c>
      <c r="V101" s="1502">
        <f t="shared" si="75"/>
        <v>0</v>
      </c>
      <c r="W101" s="1502">
        <f t="shared" si="75"/>
        <v>0</v>
      </c>
      <c r="X101" s="1502">
        <f t="shared" si="75"/>
        <v>0</v>
      </c>
      <c r="Y101" s="1502">
        <f t="shared" si="75"/>
        <v>0</v>
      </c>
      <c r="Z101" s="1502">
        <f t="shared" si="75"/>
        <v>0</v>
      </c>
      <c r="AA101" s="1502">
        <f t="shared" si="75"/>
        <v>0</v>
      </c>
      <c r="AB101" s="1502">
        <f t="shared" si="75"/>
        <v>0</v>
      </c>
      <c r="AC101" s="1502">
        <f t="shared" si="75"/>
        <v>0</v>
      </c>
      <c r="AD101" s="1502">
        <f t="shared" si="75"/>
        <v>0</v>
      </c>
      <c r="AE101" s="1502">
        <f t="shared" si="75"/>
        <v>0</v>
      </c>
      <c r="AF101" s="1502">
        <f t="shared" si="75"/>
        <v>0</v>
      </c>
      <c r="AG101" s="1502">
        <f t="shared" si="75"/>
        <v>0</v>
      </c>
      <c r="AH101" s="1502">
        <f t="shared" si="75"/>
        <v>0</v>
      </c>
      <c r="AI101" s="1502">
        <f t="shared" si="75"/>
        <v>0</v>
      </c>
      <c r="AJ101" s="1502">
        <f t="shared" si="75"/>
        <v>0</v>
      </c>
      <c r="AK101" s="1502">
        <f t="shared" si="75"/>
        <v>0</v>
      </c>
      <c r="AL101" s="1502">
        <f t="shared" si="75"/>
        <v>0</v>
      </c>
      <c r="AM101" s="1502">
        <f t="shared" si="75"/>
        <v>0</v>
      </c>
      <c r="AN101" s="1502">
        <f t="shared" si="75"/>
        <v>0</v>
      </c>
      <c r="AO101" s="1502">
        <f t="shared" ref="AO101:BT101" si="76">SUM(AO102:AO108)</f>
        <v>0</v>
      </c>
      <c r="AP101" s="1502">
        <f t="shared" si="76"/>
        <v>0</v>
      </c>
      <c r="AQ101" s="1502">
        <f t="shared" si="76"/>
        <v>0</v>
      </c>
      <c r="AR101" s="1502">
        <f t="shared" si="76"/>
        <v>0</v>
      </c>
      <c r="AS101" s="1502">
        <f t="shared" si="76"/>
        <v>5.25</v>
      </c>
      <c r="AT101" s="1502">
        <f t="shared" si="76"/>
        <v>0</v>
      </c>
      <c r="AU101" s="1502">
        <f t="shared" si="76"/>
        <v>5.25</v>
      </c>
      <c r="AV101" s="1502">
        <f t="shared" si="76"/>
        <v>0</v>
      </c>
      <c r="AW101" s="1502">
        <f t="shared" si="76"/>
        <v>5.25</v>
      </c>
      <c r="AX101" s="1502">
        <f t="shared" si="76"/>
        <v>0</v>
      </c>
      <c r="AY101" s="1502">
        <f t="shared" si="76"/>
        <v>5.25</v>
      </c>
      <c r="AZ101" s="1502">
        <f t="shared" si="76"/>
        <v>0</v>
      </c>
      <c r="BA101" s="1502">
        <f t="shared" si="76"/>
        <v>5.25</v>
      </c>
      <c r="BB101" s="1502">
        <f t="shared" si="76"/>
        <v>0</v>
      </c>
      <c r="BC101" s="1502">
        <f t="shared" si="76"/>
        <v>10.5</v>
      </c>
      <c r="BD101" s="1502">
        <f t="shared" si="76"/>
        <v>0</v>
      </c>
      <c r="BE101" s="1502">
        <f t="shared" si="76"/>
        <v>5.25</v>
      </c>
      <c r="BF101" s="1502">
        <f t="shared" si="76"/>
        <v>0</v>
      </c>
      <c r="BG101" s="1502">
        <f t="shared" si="76"/>
        <v>5.25</v>
      </c>
      <c r="BH101" s="1502">
        <f t="shared" si="76"/>
        <v>0</v>
      </c>
      <c r="BI101" s="1502">
        <f t="shared" si="76"/>
        <v>5.25</v>
      </c>
      <c r="BJ101" s="1502">
        <f t="shared" si="76"/>
        <v>0</v>
      </c>
      <c r="BK101" s="1502">
        <f t="shared" si="76"/>
        <v>5.25</v>
      </c>
      <c r="BL101" s="1502">
        <f t="shared" si="76"/>
        <v>0</v>
      </c>
      <c r="BM101" s="1502">
        <f t="shared" si="76"/>
        <v>5.25</v>
      </c>
      <c r="BN101" s="1502">
        <f t="shared" si="76"/>
        <v>0</v>
      </c>
      <c r="BO101" s="1502">
        <f t="shared" si="76"/>
        <v>10.5</v>
      </c>
      <c r="BP101" s="1502">
        <f t="shared" si="76"/>
        <v>0</v>
      </c>
      <c r="BQ101" s="1502">
        <f t="shared" si="76"/>
        <v>5.25</v>
      </c>
      <c r="BR101" s="1502">
        <f t="shared" si="76"/>
        <v>0</v>
      </c>
      <c r="BS101" s="1502">
        <f t="shared" si="76"/>
        <v>5.25</v>
      </c>
      <c r="BT101" s="1502">
        <f t="shared" si="76"/>
        <v>0</v>
      </c>
      <c r="BU101" s="1502">
        <f t="shared" ref="BU101:CZ101" si="77">SUM(BU102:BU108)</f>
        <v>5.25</v>
      </c>
      <c r="BV101" s="1502">
        <f t="shared" si="77"/>
        <v>0</v>
      </c>
      <c r="BW101" s="1502">
        <f t="shared" si="77"/>
        <v>5.25</v>
      </c>
      <c r="BX101" s="1502">
        <f t="shared" si="77"/>
        <v>0</v>
      </c>
      <c r="BY101" s="1502">
        <f t="shared" si="77"/>
        <v>5.25</v>
      </c>
      <c r="BZ101" s="1502">
        <f t="shared" si="77"/>
        <v>0</v>
      </c>
      <c r="CA101" s="1502">
        <f t="shared" si="77"/>
        <v>5.25</v>
      </c>
      <c r="CB101" s="1502">
        <f t="shared" si="77"/>
        <v>0</v>
      </c>
      <c r="CC101" s="1502">
        <f t="shared" si="77"/>
        <v>0</v>
      </c>
      <c r="CD101" s="1502">
        <f t="shared" si="77"/>
        <v>0</v>
      </c>
      <c r="CE101" s="1502">
        <f t="shared" si="77"/>
        <v>0</v>
      </c>
      <c r="CF101" s="1502">
        <f t="shared" si="77"/>
        <v>0</v>
      </c>
      <c r="CG101" s="1502">
        <f t="shared" si="77"/>
        <v>0</v>
      </c>
      <c r="CH101" s="1502">
        <f t="shared" si="77"/>
        <v>0</v>
      </c>
      <c r="CI101" s="1502">
        <f t="shared" si="77"/>
        <v>0</v>
      </c>
      <c r="CJ101" s="1502">
        <f t="shared" si="77"/>
        <v>0</v>
      </c>
      <c r="CK101" s="1502">
        <f t="shared" si="77"/>
        <v>0</v>
      </c>
      <c r="CL101" s="1502">
        <f t="shared" si="77"/>
        <v>0</v>
      </c>
      <c r="CM101" s="1502">
        <f t="shared" si="77"/>
        <v>0</v>
      </c>
      <c r="CN101" s="1502">
        <f t="shared" si="77"/>
        <v>0</v>
      </c>
      <c r="CO101" s="1502">
        <f t="shared" si="77"/>
        <v>0</v>
      </c>
      <c r="CP101" s="1502">
        <f t="shared" si="77"/>
        <v>0</v>
      </c>
      <c r="CQ101" s="1502">
        <f t="shared" si="77"/>
        <v>0</v>
      </c>
      <c r="CR101" s="1502">
        <f t="shared" si="77"/>
        <v>0</v>
      </c>
      <c r="CS101" s="1502">
        <f t="shared" si="77"/>
        <v>0</v>
      </c>
      <c r="CT101" s="1502">
        <f t="shared" si="77"/>
        <v>0</v>
      </c>
      <c r="CU101" s="1502">
        <f t="shared" si="77"/>
        <v>0</v>
      </c>
      <c r="CV101" s="1502">
        <f t="shared" si="77"/>
        <v>0</v>
      </c>
      <c r="CW101" s="1502">
        <f t="shared" si="77"/>
        <v>0</v>
      </c>
      <c r="CX101" s="1502">
        <f t="shared" si="77"/>
        <v>0</v>
      </c>
      <c r="CY101" s="1502">
        <f t="shared" si="77"/>
        <v>0</v>
      </c>
      <c r="CZ101" s="1502">
        <f t="shared" si="77"/>
        <v>0</v>
      </c>
      <c r="DA101" s="1502">
        <f t="shared" ref="DA101:EF101" si="78">SUM(DA102:DA108)</f>
        <v>0</v>
      </c>
      <c r="DB101" s="1502">
        <f t="shared" si="78"/>
        <v>0</v>
      </c>
      <c r="DC101" s="1502">
        <f t="shared" si="78"/>
        <v>0</v>
      </c>
      <c r="DD101" s="1502">
        <f t="shared" si="78"/>
        <v>0</v>
      </c>
      <c r="DE101" s="1502">
        <f t="shared" si="78"/>
        <v>0</v>
      </c>
      <c r="DF101" s="1502">
        <f t="shared" si="78"/>
        <v>0</v>
      </c>
      <c r="DG101" s="1502">
        <f t="shared" si="78"/>
        <v>0</v>
      </c>
      <c r="DH101" s="1502">
        <f t="shared" si="78"/>
        <v>0</v>
      </c>
      <c r="DI101" s="1502">
        <f t="shared" si="78"/>
        <v>0</v>
      </c>
      <c r="DJ101" s="1502">
        <f t="shared" si="78"/>
        <v>0</v>
      </c>
      <c r="DK101" s="1502">
        <f t="shared" si="78"/>
        <v>0</v>
      </c>
      <c r="DL101" s="1502">
        <f t="shared" si="78"/>
        <v>0</v>
      </c>
      <c r="DM101" s="1502">
        <f t="shared" si="78"/>
        <v>0</v>
      </c>
      <c r="DN101" s="1502">
        <f t="shared" si="78"/>
        <v>0</v>
      </c>
      <c r="DO101" s="1502">
        <f t="shared" si="78"/>
        <v>0</v>
      </c>
      <c r="DP101" s="1502">
        <f t="shared" si="78"/>
        <v>0</v>
      </c>
      <c r="DQ101" s="1502">
        <f t="shared" si="78"/>
        <v>0</v>
      </c>
      <c r="DR101" s="1502">
        <f t="shared" si="78"/>
        <v>0</v>
      </c>
      <c r="DS101" s="1502">
        <f t="shared" si="78"/>
        <v>0</v>
      </c>
      <c r="DT101" s="1502">
        <f t="shared" si="78"/>
        <v>0</v>
      </c>
      <c r="DU101" s="1502">
        <f t="shared" si="78"/>
        <v>0</v>
      </c>
      <c r="DV101" s="1502">
        <f t="shared" si="78"/>
        <v>0</v>
      </c>
      <c r="DW101" s="1502">
        <f t="shared" si="78"/>
        <v>0</v>
      </c>
      <c r="DX101" s="1502">
        <f t="shared" si="78"/>
        <v>0</v>
      </c>
      <c r="DY101" s="1502">
        <f t="shared" si="78"/>
        <v>0</v>
      </c>
      <c r="DZ101" s="1502">
        <f t="shared" si="78"/>
        <v>0</v>
      </c>
      <c r="EA101" s="1502">
        <f t="shared" si="78"/>
        <v>0</v>
      </c>
      <c r="EB101" s="1502">
        <f t="shared" si="78"/>
        <v>0</v>
      </c>
      <c r="EC101" s="1502">
        <f t="shared" si="78"/>
        <v>0</v>
      </c>
      <c r="ED101" s="1502">
        <f t="shared" si="78"/>
        <v>0</v>
      </c>
      <c r="EE101" s="1502">
        <f t="shared" si="78"/>
        <v>0</v>
      </c>
      <c r="EF101" s="1502">
        <f t="shared" si="78"/>
        <v>0</v>
      </c>
      <c r="EG101" s="1502">
        <f t="shared" ref="EG101:FL101" si="79">SUM(EG102:EG108)</f>
        <v>0</v>
      </c>
      <c r="EH101" s="1502">
        <f t="shared" si="79"/>
        <v>0</v>
      </c>
      <c r="EI101" s="1502">
        <f t="shared" si="79"/>
        <v>0</v>
      </c>
      <c r="EJ101" s="1502">
        <f t="shared" si="79"/>
        <v>0</v>
      </c>
      <c r="EK101" s="1502">
        <f t="shared" si="79"/>
        <v>0</v>
      </c>
      <c r="EL101" s="1502">
        <f t="shared" si="79"/>
        <v>0</v>
      </c>
      <c r="EM101" s="1502">
        <f t="shared" si="79"/>
        <v>0</v>
      </c>
      <c r="EN101" s="1502">
        <f t="shared" si="79"/>
        <v>0</v>
      </c>
      <c r="EO101" s="1502">
        <f t="shared" si="79"/>
        <v>0</v>
      </c>
      <c r="EP101" s="1502">
        <f t="shared" si="79"/>
        <v>0</v>
      </c>
      <c r="EQ101" s="1502">
        <f t="shared" si="79"/>
        <v>0</v>
      </c>
      <c r="ER101" s="1502">
        <f t="shared" si="79"/>
        <v>0</v>
      </c>
      <c r="ES101" s="1502">
        <f t="shared" si="79"/>
        <v>0</v>
      </c>
      <c r="ET101" s="1502">
        <f t="shared" si="79"/>
        <v>0</v>
      </c>
      <c r="EU101" s="1502">
        <f t="shared" si="79"/>
        <v>0</v>
      </c>
      <c r="EV101" s="1502">
        <f t="shared" si="79"/>
        <v>0</v>
      </c>
      <c r="EW101" s="1502">
        <f t="shared" si="79"/>
        <v>0</v>
      </c>
      <c r="EX101" s="1502">
        <f t="shared" si="79"/>
        <v>0</v>
      </c>
      <c r="EY101" s="1502">
        <f t="shared" si="79"/>
        <v>0</v>
      </c>
      <c r="EZ101" s="1502">
        <f t="shared" si="79"/>
        <v>0</v>
      </c>
      <c r="FA101" s="1502">
        <f t="shared" si="79"/>
        <v>0</v>
      </c>
      <c r="FB101" s="1502">
        <f t="shared" si="79"/>
        <v>0</v>
      </c>
      <c r="FC101" s="1502">
        <f t="shared" si="79"/>
        <v>0</v>
      </c>
      <c r="FD101" s="1502">
        <f t="shared" si="79"/>
        <v>0</v>
      </c>
      <c r="FE101" s="1502">
        <f t="shared" si="79"/>
        <v>0</v>
      </c>
      <c r="FF101" s="1502">
        <f t="shared" si="79"/>
        <v>0</v>
      </c>
      <c r="FG101" s="1502">
        <f t="shared" si="79"/>
        <v>0</v>
      </c>
      <c r="FH101" s="1502">
        <f t="shared" si="79"/>
        <v>0</v>
      </c>
      <c r="FI101" s="1502">
        <f t="shared" si="79"/>
        <v>0</v>
      </c>
      <c r="FJ101" s="1502">
        <f t="shared" si="79"/>
        <v>0</v>
      </c>
      <c r="FK101" s="1502">
        <f t="shared" si="79"/>
        <v>0</v>
      </c>
      <c r="FL101" s="1502">
        <f t="shared" si="79"/>
        <v>0</v>
      </c>
      <c r="FM101" s="1502">
        <f t="shared" ref="FM101:GR101" si="80">SUM(FM102:FM108)</f>
        <v>0</v>
      </c>
      <c r="FN101" s="1502">
        <f t="shared" si="80"/>
        <v>0</v>
      </c>
      <c r="FO101" s="1502">
        <f t="shared" si="80"/>
        <v>0</v>
      </c>
      <c r="FP101" s="1502">
        <f t="shared" si="80"/>
        <v>0</v>
      </c>
      <c r="FQ101" s="1502">
        <f t="shared" si="80"/>
        <v>0</v>
      </c>
      <c r="FR101" s="1502">
        <f t="shared" si="80"/>
        <v>0</v>
      </c>
      <c r="FS101" s="1502">
        <f t="shared" si="80"/>
        <v>0</v>
      </c>
      <c r="FT101" s="1502">
        <f t="shared" si="80"/>
        <v>0</v>
      </c>
      <c r="FU101" s="1502">
        <f t="shared" si="80"/>
        <v>0</v>
      </c>
      <c r="FV101" s="1502">
        <f t="shared" si="80"/>
        <v>0</v>
      </c>
      <c r="FW101" s="1502">
        <f t="shared" si="80"/>
        <v>0</v>
      </c>
      <c r="FX101" s="1502">
        <f t="shared" si="80"/>
        <v>0</v>
      </c>
      <c r="FY101" s="1502">
        <f t="shared" si="80"/>
        <v>0</v>
      </c>
      <c r="FZ101" s="1502">
        <f t="shared" si="80"/>
        <v>0</v>
      </c>
      <c r="GA101" s="1502">
        <f t="shared" si="80"/>
        <v>0</v>
      </c>
      <c r="GB101" s="1502">
        <f t="shared" si="80"/>
        <v>0</v>
      </c>
      <c r="GC101" s="1502">
        <f t="shared" si="80"/>
        <v>0</v>
      </c>
      <c r="GD101" s="1502">
        <f t="shared" si="80"/>
        <v>0</v>
      </c>
      <c r="GE101" s="1502">
        <f t="shared" si="80"/>
        <v>0</v>
      </c>
      <c r="GF101" s="1502">
        <f t="shared" si="80"/>
        <v>0</v>
      </c>
      <c r="GG101" s="1502">
        <f t="shared" si="80"/>
        <v>0</v>
      </c>
      <c r="GH101" s="1502">
        <f t="shared" si="80"/>
        <v>0</v>
      </c>
      <c r="GI101" s="1502">
        <f t="shared" si="80"/>
        <v>0</v>
      </c>
      <c r="GJ101" s="1502">
        <f t="shared" si="80"/>
        <v>0</v>
      </c>
      <c r="GK101" s="1502">
        <f t="shared" si="80"/>
        <v>0</v>
      </c>
      <c r="GL101" s="1502">
        <f t="shared" si="80"/>
        <v>0</v>
      </c>
      <c r="GM101" s="1502">
        <f t="shared" si="80"/>
        <v>0</v>
      </c>
      <c r="GN101" s="1502">
        <f t="shared" si="80"/>
        <v>0</v>
      </c>
      <c r="GO101" s="1502">
        <f t="shared" si="80"/>
        <v>0</v>
      </c>
      <c r="GP101" s="1502">
        <f t="shared" si="80"/>
        <v>0</v>
      </c>
      <c r="GQ101" s="1502">
        <f t="shared" si="80"/>
        <v>0</v>
      </c>
      <c r="GR101" s="1502">
        <f t="shared" si="80"/>
        <v>0</v>
      </c>
      <c r="GS101" s="1502">
        <f t="shared" ref="GS101" si="81">SUM(GS102:GS108)</f>
        <v>0</v>
      </c>
    </row>
    <row r="102" spans="1:201" outlineLevel="2">
      <c r="A102" s="1627" t="s">
        <v>1423</v>
      </c>
      <c r="B102" s="1625"/>
      <c r="C102" s="1580" t="s">
        <v>1424</v>
      </c>
      <c r="D102" s="1538">
        <f>15*3</f>
        <v>45</v>
      </c>
      <c r="E102" s="1560">
        <v>0</v>
      </c>
      <c r="F102" s="1504" t="s">
        <v>1425</v>
      </c>
      <c r="G102" s="1504" t="s">
        <v>1426</v>
      </c>
      <c r="H102" s="1542" t="s">
        <v>1427</v>
      </c>
      <c r="I102" s="1536">
        <f>SUM(J102:GS102)</f>
        <v>45</v>
      </c>
      <c r="J102" s="1577">
        <f>IF(ISNA(INDEX('[77]Feuille de Calcul'!$L$48:$AU$48,MATCH('Cash@Risk'!J$31,'[77]Feuille de Calcul'!$L$34:$AU$34,0))),0,INDEX('[77]Feuille de Calcul'!$L$48:$AU$48,MATCH('Cash@Risk'!J$31,'[77]Feuille de Calcul'!$L$34:$AU$34,0)))*$D102*$G$23</f>
        <v>0</v>
      </c>
      <c r="K102" s="1577">
        <f>IF(ISNA(INDEX('[77]Feuille de Calcul'!$L$48:$AU$48,MATCH('Cash@Risk'!K$31,'[77]Feuille de Calcul'!$L$34:$AU$34,0))),0,INDEX('[77]Feuille de Calcul'!$L$48:$AU$48,MATCH('Cash@Risk'!K$31,'[77]Feuille de Calcul'!$L$34:$AU$34,0)))*$D102*$G$23</f>
        <v>0</v>
      </c>
      <c r="L102" s="1577">
        <f>IF(ISNA(INDEX('[77]Feuille de Calcul'!$L$48:$AU$48,MATCH('Cash@Risk'!L$31,'[77]Feuille de Calcul'!$L$34:$AU$34,0))),0,INDEX('[77]Feuille de Calcul'!$L$48:$AU$48,MATCH('Cash@Risk'!L$31,'[77]Feuille de Calcul'!$L$34:$AU$34,0)))*$D102*$G$23</f>
        <v>0</v>
      </c>
      <c r="M102" s="1577">
        <f>IF(ISNA(INDEX('[77]Feuille de Calcul'!$L$48:$AU$48,MATCH('Cash@Risk'!M$31,'[77]Feuille de Calcul'!$L$34:$AU$34,0))),0,INDEX('[77]Feuille de Calcul'!$L$48:$AU$48,MATCH('Cash@Risk'!M$31,'[77]Feuille de Calcul'!$L$34:$AU$34,0)))*$D102*$G$23</f>
        <v>0</v>
      </c>
      <c r="N102" s="1577">
        <f>IF(ISNA(INDEX('[77]Feuille de Calcul'!$L$48:$AU$48,MATCH('Cash@Risk'!N$31,'[77]Feuille de Calcul'!$L$34:$AU$34,0))),0,INDEX('[77]Feuille de Calcul'!$L$48:$AU$48,MATCH('Cash@Risk'!N$31,'[77]Feuille de Calcul'!$L$34:$AU$34,0)))*$D102*$G$23</f>
        <v>0</v>
      </c>
      <c r="O102" s="1577">
        <f>IF(ISNA(INDEX('[77]Feuille de Calcul'!$L$48:$AU$48,MATCH('Cash@Risk'!O$31,'[77]Feuille de Calcul'!$L$34:$AU$34,0))),0,INDEX('[77]Feuille de Calcul'!$L$48:$AU$48,MATCH('Cash@Risk'!O$31,'[77]Feuille de Calcul'!$L$34:$AU$34,0)))*$D102*$G$23</f>
        <v>0</v>
      </c>
      <c r="P102" s="1577">
        <f>IF(ISNA(INDEX('[77]Feuille de Calcul'!$L$48:$AU$48,MATCH('Cash@Risk'!P$31,'[77]Feuille de Calcul'!$L$34:$AU$34,0))),0,INDEX('[77]Feuille de Calcul'!$L$48:$AU$48,MATCH('Cash@Risk'!P$31,'[77]Feuille de Calcul'!$L$34:$AU$34,0)))*$D102*$G$23</f>
        <v>0</v>
      </c>
      <c r="Q102" s="1577">
        <f>IF(ISNA(INDEX('[77]Feuille de Calcul'!$L$48:$AU$48,MATCH('Cash@Risk'!Q$31,'[77]Feuille de Calcul'!$L$34:$AU$34,0))),0,INDEX('[77]Feuille de Calcul'!$L$48:$AU$48,MATCH('Cash@Risk'!Q$31,'[77]Feuille de Calcul'!$L$34:$AU$34,0)))*$D102*$G$23</f>
        <v>0</v>
      </c>
      <c r="R102" s="1577">
        <f>IF(ISNA(INDEX('[77]Feuille de Calcul'!$L$48:$AU$48,MATCH('Cash@Risk'!R$31,'[77]Feuille de Calcul'!$L$34:$AU$34,0))),0,INDEX('[77]Feuille de Calcul'!$L$48:$AU$48,MATCH('Cash@Risk'!R$31,'[77]Feuille de Calcul'!$L$34:$AU$34,0)))*$D102*$G$23</f>
        <v>0</v>
      </c>
      <c r="S102" s="1577">
        <f>IF(ISNA(INDEX('[77]Feuille de Calcul'!$L$48:$AU$48,MATCH('Cash@Risk'!S$31,'[77]Feuille de Calcul'!$L$34:$AU$34,0))),0,INDEX('[77]Feuille de Calcul'!$L$48:$AU$48,MATCH('Cash@Risk'!S$31,'[77]Feuille de Calcul'!$L$34:$AU$34,0)))*$D102*$G$23</f>
        <v>0</v>
      </c>
      <c r="T102" s="1577">
        <f>IF(ISNA(INDEX('[77]Feuille de Calcul'!$L$48:$AU$48,MATCH('Cash@Risk'!T$31,'[77]Feuille de Calcul'!$L$34:$AU$34,0))),0,INDEX('[77]Feuille de Calcul'!$L$48:$AU$48,MATCH('Cash@Risk'!T$31,'[77]Feuille de Calcul'!$L$34:$AU$34,0)))*$D102*$G$23</f>
        <v>0</v>
      </c>
      <c r="U102" s="1577">
        <f>IF(ISNA(INDEX('[77]Feuille de Calcul'!$L$48:$AU$48,MATCH('Cash@Risk'!U$31,'[77]Feuille de Calcul'!$L$34:$AU$34,0))),0,INDEX('[77]Feuille de Calcul'!$L$48:$AU$48,MATCH('Cash@Risk'!U$31,'[77]Feuille de Calcul'!$L$34:$AU$34,0)))*$D102*$G$23</f>
        <v>0</v>
      </c>
      <c r="V102" s="1577">
        <f>IF(ISNA(INDEX('[77]Feuille de Calcul'!$L$48:$AU$48,MATCH('Cash@Risk'!V$31,'[77]Feuille de Calcul'!$L$34:$AU$34,0))),0,INDEX('[77]Feuille de Calcul'!$L$48:$AU$48,MATCH('Cash@Risk'!V$31,'[77]Feuille de Calcul'!$L$34:$AU$34,0)))*$D102*$G$23</f>
        <v>0</v>
      </c>
      <c r="W102" s="1577">
        <f>IF(ISNA(INDEX('[77]Feuille de Calcul'!$L$48:$AU$48,MATCH('Cash@Risk'!W$31,'[77]Feuille de Calcul'!$L$34:$AU$34,0))),0,INDEX('[77]Feuille de Calcul'!$L$48:$AU$48,MATCH('Cash@Risk'!W$31,'[77]Feuille de Calcul'!$L$34:$AU$34,0)))*$D102*$G$23</f>
        <v>0</v>
      </c>
      <c r="X102" s="1577">
        <f>IF(ISNA(INDEX('[77]Feuille de Calcul'!$L$48:$AU$48,MATCH('Cash@Risk'!X$31,'[77]Feuille de Calcul'!$L$34:$AU$34,0))),0,INDEX('[77]Feuille de Calcul'!$L$48:$AU$48,MATCH('Cash@Risk'!X$31,'[77]Feuille de Calcul'!$L$34:$AU$34,0)))*$D102*$G$23</f>
        <v>0</v>
      </c>
      <c r="Y102" s="1577">
        <f>IF(ISNA(INDEX('[77]Feuille de Calcul'!$L$48:$AU$48,MATCH('Cash@Risk'!Y$31,'[77]Feuille de Calcul'!$L$34:$AU$34,0))),0,INDEX('[77]Feuille de Calcul'!$L$48:$AU$48,MATCH('Cash@Risk'!Y$31,'[77]Feuille de Calcul'!$L$34:$AU$34,0)))*$D102*$G$23</f>
        <v>0</v>
      </c>
      <c r="Z102" s="1577">
        <f>IF(ISNA(INDEX('[77]Feuille de Calcul'!$L$48:$AU$48,MATCH('Cash@Risk'!Z$31,'[77]Feuille de Calcul'!$L$34:$AU$34,0))),0,INDEX('[77]Feuille de Calcul'!$L$48:$AU$48,MATCH('Cash@Risk'!Z$31,'[77]Feuille de Calcul'!$L$34:$AU$34,0)))*$D102*$G$23</f>
        <v>0</v>
      </c>
      <c r="AA102" s="1577">
        <f>IF(ISNA(INDEX('[77]Feuille de Calcul'!$L$48:$AU$48,MATCH('Cash@Risk'!AA$31,'[77]Feuille de Calcul'!$L$34:$AU$34,0))),0,INDEX('[77]Feuille de Calcul'!$L$48:$AU$48,MATCH('Cash@Risk'!AA$31,'[77]Feuille de Calcul'!$L$34:$AU$34,0)))*$D102*$G$23</f>
        <v>0</v>
      </c>
      <c r="AB102" s="1577">
        <f>IF(ISNA(INDEX('[77]Feuille de Calcul'!$L$48:$AU$48,MATCH('Cash@Risk'!AB$31,'[77]Feuille de Calcul'!$L$34:$AU$34,0))),0,INDEX('[77]Feuille de Calcul'!$L$48:$AU$48,MATCH('Cash@Risk'!AB$31,'[77]Feuille de Calcul'!$L$34:$AU$34,0)))*$D102*$G$23</f>
        <v>0</v>
      </c>
      <c r="AC102" s="1577">
        <f>IF(ISNA(INDEX('[77]Feuille de Calcul'!$L$48:$AU$48,MATCH('Cash@Risk'!AC$31,'[77]Feuille de Calcul'!$L$34:$AU$34,0))),0,INDEX('[77]Feuille de Calcul'!$L$48:$AU$48,MATCH('Cash@Risk'!AC$31,'[77]Feuille de Calcul'!$L$34:$AU$34,0)))*$D102*$G$23</f>
        <v>0</v>
      </c>
      <c r="AD102" s="1577">
        <f>IF(ISNA(INDEX('[77]Feuille de Calcul'!$L$48:$AU$48,MATCH('Cash@Risk'!AD$31,'[77]Feuille de Calcul'!$L$34:$AU$34,0))),0,INDEX('[77]Feuille de Calcul'!$L$48:$AU$48,MATCH('Cash@Risk'!AD$31,'[77]Feuille de Calcul'!$L$34:$AU$34,0)))*$D102*$G$23</f>
        <v>0</v>
      </c>
      <c r="AE102" s="1577">
        <f>IF(ISNA(INDEX('[77]Feuille de Calcul'!$L$48:$AU$48,MATCH('Cash@Risk'!AE$31,'[77]Feuille de Calcul'!$L$34:$AU$34,0))),0,INDEX('[77]Feuille de Calcul'!$L$48:$AU$48,MATCH('Cash@Risk'!AE$31,'[77]Feuille de Calcul'!$L$34:$AU$34,0)))*$D102*$G$23</f>
        <v>0</v>
      </c>
      <c r="AF102" s="1577">
        <f>IF(ISNA(INDEX('[77]Feuille de Calcul'!$L$48:$AU$48,MATCH('Cash@Risk'!AF$31,'[77]Feuille de Calcul'!$L$34:$AU$34,0))),0,INDEX('[77]Feuille de Calcul'!$L$48:$AU$48,MATCH('Cash@Risk'!AF$31,'[77]Feuille de Calcul'!$L$34:$AU$34,0)))*$D102*$G$23</f>
        <v>0</v>
      </c>
      <c r="AG102" s="1577">
        <f>IF(ISNA(INDEX('[77]Feuille de Calcul'!$L$48:$AU$48,MATCH('Cash@Risk'!AG$31,'[77]Feuille de Calcul'!$L$34:$AU$34,0))),0,INDEX('[77]Feuille de Calcul'!$L$48:$AU$48,MATCH('Cash@Risk'!AG$31,'[77]Feuille de Calcul'!$L$34:$AU$34,0)))*$D102*$G$23</f>
        <v>0</v>
      </c>
      <c r="AH102" s="1577">
        <f>IF(ISNA(INDEX('[77]Feuille de Calcul'!$L$48:$AU$48,MATCH('Cash@Risk'!AH$31,'[77]Feuille de Calcul'!$L$34:$AU$34,0))),0,INDEX('[77]Feuille de Calcul'!$L$48:$AU$48,MATCH('Cash@Risk'!AH$31,'[77]Feuille de Calcul'!$L$34:$AU$34,0)))*$D102*$G$23</f>
        <v>0</v>
      </c>
      <c r="AI102" s="1577">
        <f>IF(ISNA(INDEX('[77]Feuille de Calcul'!$L$48:$AU$48,MATCH('Cash@Risk'!AI$31,'[77]Feuille de Calcul'!$L$34:$AU$34,0))),0,INDEX('[77]Feuille de Calcul'!$L$48:$AU$48,MATCH('Cash@Risk'!AI$31,'[77]Feuille de Calcul'!$L$34:$AU$34,0)))*$D102*$G$23</f>
        <v>0</v>
      </c>
      <c r="AJ102" s="1577">
        <f>IF(ISNA(INDEX('[77]Feuille de Calcul'!$L$48:$AU$48,MATCH('Cash@Risk'!AJ$31,'[77]Feuille de Calcul'!$L$34:$AU$34,0))),0,INDEX('[77]Feuille de Calcul'!$L$48:$AU$48,MATCH('Cash@Risk'!AJ$31,'[77]Feuille de Calcul'!$L$34:$AU$34,0)))*$D102*$G$23</f>
        <v>0</v>
      </c>
      <c r="AK102" s="1577">
        <f>IF(ISNA(INDEX('[77]Feuille de Calcul'!$L$48:$AU$48,MATCH('Cash@Risk'!AK$31,'[77]Feuille de Calcul'!$L$34:$AU$34,0))),0,INDEX('[77]Feuille de Calcul'!$L$48:$AU$48,MATCH('Cash@Risk'!AK$31,'[77]Feuille de Calcul'!$L$34:$AU$34,0)))*$D102*$G$23</f>
        <v>0</v>
      </c>
      <c r="AL102" s="1577">
        <f>IF(ISNA(INDEX('[77]Feuille de Calcul'!$L$48:$AU$48,MATCH('Cash@Risk'!AL$31,'[77]Feuille de Calcul'!$L$34:$AU$34,0))),0,INDEX('[77]Feuille de Calcul'!$L$48:$AU$48,MATCH('Cash@Risk'!AL$31,'[77]Feuille de Calcul'!$L$34:$AU$34,0)))*$D102*$G$23</f>
        <v>0</v>
      </c>
      <c r="AM102" s="1577">
        <f>IF(ISNA(INDEX('[77]Feuille de Calcul'!$L$48:$AU$48,MATCH('Cash@Risk'!AM$31,'[77]Feuille de Calcul'!$L$34:$AU$34,0))),0,INDEX('[77]Feuille de Calcul'!$L$48:$AU$48,MATCH('Cash@Risk'!AM$31,'[77]Feuille de Calcul'!$L$34:$AU$34,0)))*$D102*$G$23</f>
        <v>0</v>
      </c>
      <c r="AN102" s="1577">
        <f>IF(ISNA(INDEX('[77]Feuille de Calcul'!$L$48:$AU$48,MATCH('Cash@Risk'!AN$31,'[77]Feuille de Calcul'!$L$34:$AU$34,0))),0,INDEX('[77]Feuille de Calcul'!$L$48:$AU$48,MATCH('Cash@Risk'!AN$31,'[77]Feuille de Calcul'!$L$34:$AU$34,0)))*$D102*$G$23</f>
        <v>0</v>
      </c>
      <c r="AO102" s="1577">
        <f>IF(ISNA(INDEX('[77]Feuille de Calcul'!$L$48:$AU$48,MATCH('Cash@Risk'!AO$31,'[77]Feuille de Calcul'!$L$34:$AU$34,0))),0,INDEX('[77]Feuille de Calcul'!$L$48:$AU$48,MATCH('Cash@Risk'!AO$31,'[77]Feuille de Calcul'!$L$34:$AU$34,0)))*$D102*$G$23</f>
        <v>0</v>
      </c>
      <c r="AP102" s="1577">
        <f>IF(ISNA(INDEX('[77]Feuille de Calcul'!$L$48:$AU$48,MATCH('Cash@Risk'!AP$31,'[77]Feuille de Calcul'!$L$34:$AU$34,0))),0,INDEX('[77]Feuille de Calcul'!$L$48:$AU$48,MATCH('Cash@Risk'!AP$31,'[77]Feuille de Calcul'!$L$34:$AU$34,0)))*$D102*$G$23</f>
        <v>0</v>
      </c>
      <c r="AQ102" s="1577">
        <f>IF(ISNA(INDEX('[77]Feuille de Calcul'!$L$48:$AU$48,MATCH('Cash@Risk'!AQ$31,'[77]Feuille de Calcul'!$L$34:$AU$34,0))),0,INDEX('[77]Feuille de Calcul'!$L$48:$AU$48,MATCH('Cash@Risk'!AQ$31,'[77]Feuille de Calcul'!$L$34:$AU$34,0)))*$D102*$G$23</f>
        <v>0</v>
      </c>
      <c r="AR102" s="1577">
        <f>IF(ISNA(INDEX('[77]Feuille de Calcul'!$L$48:$AU$48,MATCH('Cash@Risk'!AR$31,'[77]Feuille de Calcul'!$L$34:$AU$34,0))),0,INDEX('[77]Feuille de Calcul'!$L$48:$AU$48,MATCH('Cash@Risk'!AR$31,'[77]Feuille de Calcul'!$L$34:$AU$34,0)))*$D102*$G$23</f>
        <v>0</v>
      </c>
      <c r="AS102" s="1577">
        <f>IF(ISNA(INDEX('[77]Feuille de Calcul'!$L$48:$AU$48,MATCH('Cash@Risk'!AS$31,'[77]Feuille de Calcul'!$L$34:$AU$34,0))),0,INDEX('[77]Feuille de Calcul'!$L$48:$AU$48,MATCH('Cash@Risk'!AS$31,'[77]Feuille de Calcul'!$L$34:$AU$34,0)))*$D102*$G$23</f>
        <v>2.25</v>
      </c>
      <c r="AT102" s="1577">
        <f>IF(ISNA(INDEX('[77]Feuille de Calcul'!$L$48:$AU$48,MATCH('Cash@Risk'!AT$31,'[77]Feuille de Calcul'!$L$34:$AU$34,0))),0,INDEX('[77]Feuille de Calcul'!$L$48:$AU$48,MATCH('Cash@Risk'!AT$31,'[77]Feuille de Calcul'!$L$34:$AU$34,0)))*$D102*$G$23</f>
        <v>0</v>
      </c>
      <c r="AU102" s="1577">
        <f>IF(ISNA(INDEX('[77]Feuille de Calcul'!$L$48:$AU$48,MATCH('Cash@Risk'!AU$31,'[77]Feuille de Calcul'!$L$34:$AU$34,0))),0,INDEX('[77]Feuille de Calcul'!$L$48:$AU$48,MATCH('Cash@Risk'!AU$31,'[77]Feuille de Calcul'!$L$34:$AU$34,0)))*$D102*$G$23</f>
        <v>2.25</v>
      </c>
      <c r="AV102" s="1577">
        <f>IF(ISNA(INDEX('[77]Feuille de Calcul'!$L$48:$AU$48,MATCH('Cash@Risk'!AV$31,'[77]Feuille de Calcul'!$L$34:$AU$34,0))),0,INDEX('[77]Feuille de Calcul'!$L$48:$AU$48,MATCH('Cash@Risk'!AV$31,'[77]Feuille de Calcul'!$L$34:$AU$34,0)))*$D102*$G$23</f>
        <v>0</v>
      </c>
      <c r="AW102" s="1577">
        <f>IF(ISNA(INDEX('[77]Feuille de Calcul'!$L$48:$AU$48,MATCH('Cash@Risk'!AW$31,'[77]Feuille de Calcul'!$L$34:$AU$34,0))),0,INDEX('[77]Feuille de Calcul'!$L$48:$AU$48,MATCH('Cash@Risk'!AW$31,'[77]Feuille de Calcul'!$L$34:$AU$34,0)))*$D102*$G$23</f>
        <v>2.25</v>
      </c>
      <c r="AX102" s="1577">
        <f>IF(ISNA(INDEX('[77]Feuille de Calcul'!$L$48:$AU$48,MATCH('Cash@Risk'!AX$31,'[77]Feuille de Calcul'!$L$34:$AU$34,0))),0,INDEX('[77]Feuille de Calcul'!$L$48:$AU$48,MATCH('Cash@Risk'!AX$31,'[77]Feuille de Calcul'!$L$34:$AU$34,0)))*$D102*$G$23</f>
        <v>0</v>
      </c>
      <c r="AY102" s="1577">
        <f>IF(ISNA(INDEX('[77]Feuille de Calcul'!$L$48:$AU$48,MATCH('Cash@Risk'!AY$31,'[77]Feuille de Calcul'!$L$34:$AU$34,0))),0,INDEX('[77]Feuille de Calcul'!$L$48:$AU$48,MATCH('Cash@Risk'!AY$31,'[77]Feuille de Calcul'!$L$34:$AU$34,0)))*$D102*$G$23</f>
        <v>2.25</v>
      </c>
      <c r="AZ102" s="1577">
        <f>IF(ISNA(INDEX('[77]Feuille de Calcul'!$L$48:$AU$48,MATCH('Cash@Risk'!AZ$31,'[77]Feuille de Calcul'!$L$34:$AU$34,0))),0,INDEX('[77]Feuille de Calcul'!$L$48:$AU$48,MATCH('Cash@Risk'!AZ$31,'[77]Feuille de Calcul'!$L$34:$AU$34,0)))*$D102*$G$23</f>
        <v>0</v>
      </c>
      <c r="BA102" s="1577">
        <f>IF(ISNA(INDEX('[77]Feuille de Calcul'!$L$48:$AU$48,MATCH('Cash@Risk'!BA$31,'[77]Feuille de Calcul'!$L$34:$AU$34,0))),0,INDEX('[77]Feuille de Calcul'!$L$48:$AU$48,MATCH('Cash@Risk'!BA$31,'[77]Feuille de Calcul'!$L$34:$AU$34,0)))*$D102*$G$23</f>
        <v>2.25</v>
      </c>
      <c r="BB102" s="1577">
        <f>IF(ISNA(INDEX('[77]Feuille de Calcul'!$L$48:$AU$48,MATCH('Cash@Risk'!BB$31,'[77]Feuille de Calcul'!$L$34:$AU$34,0))),0,INDEX('[77]Feuille de Calcul'!$L$48:$AU$48,MATCH('Cash@Risk'!BB$31,'[77]Feuille de Calcul'!$L$34:$AU$34,0)))*$D102*$G$23</f>
        <v>0</v>
      </c>
      <c r="BC102" s="1577">
        <f>IF(ISNA(INDEX('[77]Feuille de Calcul'!$L$48:$AU$48,MATCH('Cash@Risk'!BC$31,'[77]Feuille de Calcul'!$L$34:$AU$34,0))),0,INDEX('[77]Feuille de Calcul'!$L$48:$AU$48,MATCH('Cash@Risk'!BC$31,'[77]Feuille de Calcul'!$L$34:$AU$34,0)))*$D102*$G$23</f>
        <v>4.5</v>
      </c>
      <c r="BD102" s="1577">
        <f>IF(ISNA(INDEX('[77]Feuille de Calcul'!$L$48:$AU$48,MATCH('Cash@Risk'!BD$31,'[77]Feuille de Calcul'!$L$34:$AU$34,0))),0,INDEX('[77]Feuille de Calcul'!$L$48:$AU$48,MATCH('Cash@Risk'!BD$31,'[77]Feuille de Calcul'!$L$34:$AU$34,0)))*$D102*$G$23</f>
        <v>0</v>
      </c>
      <c r="BE102" s="1577">
        <f>IF(ISNA(INDEX('[77]Feuille de Calcul'!$L$48:$AU$48,MATCH('Cash@Risk'!BE$31,'[77]Feuille de Calcul'!$L$34:$AU$34,0))),0,INDEX('[77]Feuille de Calcul'!$L$48:$AU$48,MATCH('Cash@Risk'!BE$31,'[77]Feuille de Calcul'!$L$34:$AU$34,0)))*$D102*$G$23</f>
        <v>2.25</v>
      </c>
      <c r="BF102" s="1577">
        <f>IF(ISNA(INDEX('[77]Feuille de Calcul'!$L$48:$AU$48,MATCH('Cash@Risk'!BF$31,'[77]Feuille de Calcul'!$L$34:$AU$34,0))),0,INDEX('[77]Feuille de Calcul'!$L$48:$AU$48,MATCH('Cash@Risk'!BF$31,'[77]Feuille de Calcul'!$L$34:$AU$34,0)))*$D102*$G$23</f>
        <v>0</v>
      </c>
      <c r="BG102" s="1577">
        <f>IF(ISNA(INDEX('[77]Feuille de Calcul'!$L$48:$AU$48,MATCH('Cash@Risk'!BG$31,'[77]Feuille de Calcul'!$L$34:$AU$34,0))),0,INDEX('[77]Feuille de Calcul'!$L$48:$AU$48,MATCH('Cash@Risk'!BG$31,'[77]Feuille de Calcul'!$L$34:$AU$34,0)))*$D102*$G$23</f>
        <v>2.25</v>
      </c>
      <c r="BH102" s="1577">
        <f>IF(ISNA(INDEX('[77]Feuille de Calcul'!$L$48:$AU$48,MATCH('Cash@Risk'!BH$31,'[77]Feuille de Calcul'!$L$34:$AU$34,0))),0,INDEX('[77]Feuille de Calcul'!$L$48:$AU$48,MATCH('Cash@Risk'!BH$31,'[77]Feuille de Calcul'!$L$34:$AU$34,0)))*$D102*$G$23</f>
        <v>0</v>
      </c>
      <c r="BI102" s="1577">
        <f>IF(ISNA(INDEX('[77]Feuille de Calcul'!$L$48:$AU$48,MATCH('Cash@Risk'!BI$31,'[77]Feuille de Calcul'!$L$34:$AU$34,0))),0,INDEX('[77]Feuille de Calcul'!$L$48:$AU$48,MATCH('Cash@Risk'!BI$31,'[77]Feuille de Calcul'!$L$34:$AU$34,0)))*$D102*$G$23</f>
        <v>2.25</v>
      </c>
      <c r="BJ102" s="1577">
        <f>IF(ISNA(INDEX('[77]Feuille de Calcul'!$L$48:$AU$48,MATCH('Cash@Risk'!BJ$31,'[77]Feuille de Calcul'!$L$34:$AU$34,0))),0,INDEX('[77]Feuille de Calcul'!$L$48:$AU$48,MATCH('Cash@Risk'!BJ$31,'[77]Feuille de Calcul'!$L$34:$AU$34,0)))*$D102*$G$23</f>
        <v>0</v>
      </c>
      <c r="BK102" s="1577">
        <f>IF(ISNA(INDEX('[77]Feuille de Calcul'!$L$48:$AU$48,MATCH('Cash@Risk'!BK$31,'[77]Feuille de Calcul'!$L$34:$AU$34,0))),0,INDEX('[77]Feuille de Calcul'!$L$48:$AU$48,MATCH('Cash@Risk'!BK$31,'[77]Feuille de Calcul'!$L$34:$AU$34,0)))*$D102*$G$23</f>
        <v>2.25</v>
      </c>
      <c r="BL102" s="1577">
        <f>IF(ISNA(INDEX('[77]Feuille de Calcul'!$L$48:$AU$48,MATCH('Cash@Risk'!BL$31,'[77]Feuille de Calcul'!$L$34:$AU$34,0))),0,INDEX('[77]Feuille de Calcul'!$L$48:$AU$48,MATCH('Cash@Risk'!BL$31,'[77]Feuille de Calcul'!$L$34:$AU$34,0)))*$D102*$G$23</f>
        <v>0</v>
      </c>
      <c r="BM102" s="1577">
        <f>IF(ISNA(INDEX('[77]Feuille de Calcul'!$L$48:$AU$48,MATCH('Cash@Risk'!BM$31,'[77]Feuille de Calcul'!$L$34:$AU$34,0))),0,INDEX('[77]Feuille de Calcul'!$L$48:$AU$48,MATCH('Cash@Risk'!BM$31,'[77]Feuille de Calcul'!$L$34:$AU$34,0)))*$D102*$G$23</f>
        <v>2.25</v>
      </c>
      <c r="BN102" s="1577">
        <f>IF(ISNA(INDEX('[77]Feuille de Calcul'!$L$48:$AU$48,MATCH('Cash@Risk'!BN$31,'[77]Feuille de Calcul'!$L$34:$AU$34,0))),0,INDEX('[77]Feuille de Calcul'!$L$48:$AU$48,MATCH('Cash@Risk'!BN$31,'[77]Feuille de Calcul'!$L$34:$AU$34,0)))*$D102*$G$23</f>
        <v>0</v>
      </c>
      <c r="BO102" s="1577">
        <f>IF(ISNA(INDEX('[77]Feuille de Calcul'!$L$48:$AU$48,MATCH('Cash@Risk'!BO$31,'[77]Feuille de Calcul'!$L$34:$AU$34,0))),0,INDEX('[77]Feuille de Calcul'!$L$48:$AU$48,MATCH('Cash@Risk'!BO$31,'[77]Feuille de Calcul'!$L$34:$AU$34,0)))*$D102*$G$23</f>
        <v>4.5</v>
      </c>
      <c r="BP102" s="1577">
        <f>IF(ISNA(INDEX('[77]Feuille de Calcul'!$L$48:$AU$48,MATCH('Cash@Risk'!BP$31,'[77]Feuille de Calcul'!$L$34:$AU$34,0))),0,INDEX('[77]Feuille de Calcul'!$L$48:$AU$48,MATCH('Cash@Risk'!BP$31,'[77]Feuille de Calcul'!$L$34:$AU$34,0)))*$D102*$G$23</f>
        <v>0</v>
      </c>
      <c r="BQ102" s="1577">
        <f>IF(ISNA(INDEX('[77]Feuille de Calcul'!$L$48:$AU$48,MATCH('Cash@Risk'!BQ$31,'[77]Feuille de Calcul'!$L$34:$AU$34,0))),0,INDEX('[77]Feuille de Calcul'!$L$48:$AU$48,MATCH('Cash@Risk'!BQ$31,'[77]Feuille de Calcul'!$L$34:$AU$34,0)))*$D102*$G$23</f>
        <v>2.25</v>
      </c>
      <c r="BR102" s="1577">
        <f>IF(ISNA(INDEX('[77]Feuille de Calcul'!$L$48:$AU$48,MATCH('Cash@Risk'!BR$31,'[77]Feuille de Calcul'!$L$34:$AU$34,0))),0,INDEX('[77]Feuille de Calcul'!$L$48:$AU$48,MATCH('Cash@Risk'!BR$31,'[77]Feuille de Calcul'!$L$34:$AU$34,0)))*$D102*$G$23</f>
        <v>0</v>
      </c>
      <c r="BS102" s="1577">
        <f>IF(ISNA(INDEX('[77]Feuille de Calcul'!$L$48:$AU$48,MATCH('Cash@Risk'!BS$31,'[77]Feuille de Calcul'!$L$34:$AU$34,0))),0,INDEX('[77]Feuille de Calcul'!$L$48:$AU$48,MATCH('Cash@Risk'!BS$31,'[77]Feuille de Calcul'!$L$34:$AU$34,0)))*$D102*$G$23</f>
        <v>2.25</v>
      </c>
      <c r="BT102" s="1577">
        <f>IF(ISNA(INDEX('[77]Feuille de Calcul'!$L$48:$AU$48,MATCH('Cash@Risk'!BT$31,'[77]Feuille de Calcul'!$L$34:$AU$34,0))),0,INDEX('[77]Feuille de Calcul'!$L$48:$AU$48,MATCH('Cash@Risk'!BT$31,'[77]Feuille de Calcul'!$L$34:$AU$34,0)))*$D102*$G$23</f>
        <v>0</v>
      </c>
      <c r="BU102" s="1577">
        <f>IF(ISNA(INDEX('[77]Feuille de Calcul'!$L$48:$AU$48,MATCH('Cash@Risk'!BU$31,'[77]Feuille de Calcul'!$L$34:$AU$34,0))),0,INDEX('[77]Feuille de Calcul'!$L$48:$AU$48,MATCH('Cash@Risk'!BU$31,'[77]Feuille de Calcul'!$L$34:$AU$34,0)))*$D102*$G$23</f>
        <v>2.25</v>
      </c>
      <c r="BV102" s="1577">
        <f>IF(ISNA(INDEX('[77]Feuille de Calcul'!$L$48:$AU$48,MATCH('Cash@Risk'!BV$31,'[77]Feuille de Calcul'!$L$34:$AU$34,0))),0,INDEX('[77]Feuille de Calcul'!$L$48:$AU$48,MATCH('Cash@Risk'!BV$31,'[77]Feuille de Calcul'!$L$34:$AU$34,0)))*$D102*$G$23</f>
        <v>0</v>
      </c>
      <c r="BW102" s="1577">
        <f>IF(ISNA(INDEX('[77]Feuille de Calcul'!$L$48:$AU$48,MATCH('Cash@Risk'!BW$31,'[77]Feuille de Calcul'!$L$34:$AU$34,0))),0,INDEX('[77]Feuille de Calcul'!$L$48:$AU$48,MATCH('Cash@Risk'!BW$31,'[77]Feuille de Calcul'!$L$34:$AU$34,0)))*$D102*$G$23</f>
        <v>2.25</v>
      </c>
      <c r="BX102" s="1577">
        <f>IF(ISNA(INDEX('[77]Feuille de Calcul'!$L$48:$AU$48,MATCH('Cash@Risk'!BX$31,'[77]Feuille de Calcul'!$L$34:$AU$34,0))),0,INDEX('[77]Feuille de Calcul'!$L$48:$AU$48,MATCH('Cash@Risk'!BX$31,'[77]Feuille de Calcul'!$L$34:$AU$34,0)))*$D102*$G$23</f>
        <v>0</v>
      </c>
      <c r="BY102" s="1577">
        <f>IF(ISNA(INDEX('[77]Feuille de Calcul'!$L$48:$AU$48,MATCH('Cash@Risk'!BY$31,'[77]Feuille de Calcul'!$L$34:$AU$34,0))),0,INDEX('[77]Feuille de Calcul'!$L$48:$AU$48,MATCH('Cash@Risk'!BY$31,'[77]Feuille de Calcul'!$L$34:$AU$34,0)))*$D102*$G$23</f>
        <v>2.25</v>
      </c>
      <c r="BZ102" s="1577">
        <f>IF(ISNA(INDEX('[77]Feuille de Calcul'!$L$48:$AU$48,MATCH('Cash@Risk'!BZ$31,'[77]Feuille de Calcul'!$L$34:$AU$34,0))),0,INDEX('[77]Feuille de Calcul'!$L$48:$AU$48,MATCH('Cash@Risk'!BZ$31,'[77]Feuille de Calcul'!$L$34:$AU$34,0)))*$D102*$G$23</f>
        <v>0</v>
      </c>
      <c r="CA102" s="1577">
        <f>IF(ISNA(INDEX('[77]Feuille de Calcul'!$L$48:$AU$48,MATCH('Cash@Risk'!CA$31,'[77]Feuille de Calcul'!$L$34:$AU$34,0))),0,INDEX('[77]Feuille de Calcul'!$L$48:$AU$48,MATCH('Cash@Risk'!CA$31,'[77]Feuille de Calcul'!$L$34:$AU$34,0)))*$D102*$G$23</f>
        <v>2.25</v>
      </c>
      <c r="CB102" s="1577">
        <f>IF(ISNA(INDEX('[77]Feuille de Calcul'!$L$48:$AU$48,MATCH('Cash@Risk'!CB$31,'[77]Feuille de Calcul'!$L$34:$AU$34,0))),0,INDEX('[77]Feuille de Calcul'!$L$48:$AU$48,MATCH('Cash@Risk'!CB$31,'[77]Feuille de Calcul'!$L$34:$AU$34,0)))*$D102*$G$23</f>
        <v>0</v>
      </c>
      <c r="CC102" s="1577">
        <f>IF(ISNA(INDEX('[77]Feuille de Calcul'!$L$48:$AU$48,MATCH('Cash@Risk'!CC$31,'[77]Feuille de Calcul'!$L$34:$AU$34,0))),0,INDEX('[77]Feuille de Calcul'!$L$48:$AU$48,MATCH('Cash@Risk'!CC$31,'[77]Feuille de Calcul'!$L$34:$AU$34,0)))*$D102*$G$23</f>
        <v>0</v>
      </c>
      <c r="CD102" s="1577">
        <f>IF(ISNA(INDEX('[77]Feuille de Calcul'!$L$48:$AU$48,MATCH('Cash@Risk'!CD$31,'[77]Feuille de Calcul'!$L$34:$AU$34,0))),0,INDEX('[77]Feuille de Calcul'!$L$48:$AU$48,MATCH('Cash@Risk'!CD$31,'[77]Feuille de Calcul'!$L$34:$AU$34,0)))*$D102*$G$23</f>
        <v>0</v>
      </c>
      <c r="CE102" s="1577">
        <f>IF(ISNA(INDEX('[77]Feuille de Calcul'!$L$48:$AU$48,MATCH('Cash@Risk'!CE$31,'[77]Feuille de Calcul'!$L$34:$AU$34,0))),0,INDEX('[77]Feuille de Calcul'!$L$48:$AU$48,MATCH('Cash@Risk'!CE$31,'[77]Feuille de Calcul'!$L$34:$AU$34,0)))*$D102*$G$23</f>
        <v>0</v>
      </c>
      <c r="CF102" s="1577">
        <f>IF(ISNA(INDEX('[77]Feuille de Calcul'!$L$48:$AU$48,MATCH('Cash@Risk'!CF$31,'[77]Feuille de Calcul'!$L$34:$AU$34,0))),0,INDEX('[77]Feuille de Calcul'!$L$48:$AU$48,MATCH('Cash@Risk'!CF$31,'[77]Feuille de Calcul'!$L$34:$AU$34,0)))*$D102*$G$23</f>
        <v>0</v>
      </c>
      <c r="CG102" s="1577">
        <f>IF(ISNA(INDEX('[77]Feuille de Calcul'!$L$48:$AU$48,MATCH('Cash@Risk'!CG$31,'[77]Feuille de Calcul'!$L$34:$AU$34,0))),0,INDEX('[77]Feuille de Calcul'!$L$48:$AU$48,MATCH('Cash@Risk'!CG$31,'[77]Feuille de Calcul'!$L$34:$AU$34,0)))*$D102*$G$23</f>
        <v>0</v>
      </c>
      <c r="CH102" s="1577">
        <f>IF(ISNA(INDEX('[77]Feuille de Calcul'!$L$48:$AU$48,MATCH('Cash@Risk'!CH$31,'[77]Feuille de Calcul'!$L$34:$AU$34,0))),0,INDEX('[77]Feuille de Calcul'!$L$48:$AU$48,MATCH('Cash@Risk'!CH$31,'[77]Feuille de Calcul'!$L$34:$AU$34,0)))*$D102*$G$23</f>
        <v>0</v>
      </c>
      <c r="CI102" s="1577">
        <f>IF(ISNA(INDEX('[77]Feuille de Calcul'!$L$48:$AU$48,MATCH('Cash@Risk'!CI$31,'[77]Feuille de Calcul'!$L$34:$AU$34,0))),0,INDEX('[77]Feuille de Calcul'!$L$48:$AU$48,MATCH('Cash@Risk'!CI$31,'[77]Feuille de Calcul'!$L$34:$AU$34,0)))*$D102*$G$23</f>
        <v>0</v>
      </c>
      <c r="CJ102" s="1577">
        <f>IF(ISNA(INDEX('[77]Feuille de Calcul'!$L$48:$AU$48,MATCH('Cash@Risk'!CJ$31,'[77]Feuille de Calcul'!$L$34:$AU$34,0))),0,INDEX('[77]Feuille de Calcul'!$L$48:$AU$48,MATCH('Cash@Risk'!CJ$31,'[77]Feuille de Calcul'!$L$34:$AU$34,0)))*$D102*$G$23</f>
        <v>0</v>
      </c>
      <c r="CK102" s="1577">
        <f>IF(ISNA(INDEX('[77]Feuille de Calcul'!$L$48:$AU$48,MATCH('Cash@Risk'!CK$31,'[77]Feuille de Calcul'!$L$34:$AU$34,0))),0,INDEX('[77]Feuille de Calcul'!$L$48:$AU$48,MATCH('Cash@Risk'!CK$31,'[77]Feuille de Calcul'!$L$34:$AU$34,0)))*$D102*$G$23</f>
        <v>0</v>
      </c>
      <c r="CL102" s="1577">
        <f>IF(ISNA(INDEX('[77]Feuille de Calcul'!$L$48:$AU$48,MATCH('Cash@Risk'!CL$31,'[77]Feuille de Calcul'!$L$34:$AU$34,0))),0,INDEX('[77]Feuille de Calcul'!$L$48:$AU$48,MATCH('Cash@Risk'!CL$31,'[77]Feuille de Calcul'!$L$34:$AU$34,0)))*$D102*$G$23</f>
        <v>0</v>
      </c>
      <c r="CM102" s="1577">
        <f>IF(ISNA(INDEX('[77]Feuille de Calcul'!$L$48:$AU$48,MATCH('Cash@Risk'!CM$31,'[77]Feuille de Calcul'!$L$34:$AU$34,0))),0,INDEX('[77]Feuille de Calcul'!$L$48:$AU$48,MATCH('Cash@Risk'!CM$31,'[77]Feuille de Calcul'!$L$34:$AU$34,0)))*$D102*$G$23</f>
        <v>0</v>
      </c>
      <c r="CN102" s="1577">
        <f>IF(ISNA(INDEX('[77]Feuille de Calcul'!$L$48:$AU$48,MATCH('Cash@Risk'!CN$31,'[77]Feuille de Calcul'!$L$34:$AU$34,0))),0,INDEX('[77]Feuille de Calcul'!$L$48:$AU$48,MATCH('Cash@Risk'!CN$31,'[77]Feuille de Calcul'!$L$34:$AU$34,0)))*$D102*$G$23</f>
        <v>0</v>
      </c>
      <c r="CO102" s="1577">
        <f>IF(ISNA(INDEX('[77]Feuille de Calcul'!$L$48:$AU$48,MATCH('Cash@Risk'!CO$31,'[77]Feuille de Calcul'!$L$34:$AU$34,0))),0,INDEX('[77]Feuille de Calcul'!$L$48:$AU$48,MATCH('Cash@Risk'!CO$31,'[77]Feuille de Calcul'!$L$34:$AU$34,0)))*$D102*$G$23</f>
        <v>0</v>
      </c>
      <c r="CP102" s="1577">
        <f>IF(ISNA(INDEX('[77]Feuille de Calcul'!$L$48:$AU$48,MATCH('Cash@Risk'!CP$31,'[77]Feuille de Calcul'!$L$34:$AU$34,0))),0,INDEX('[77]Feuille de Calcul'!$L$48:$AU$48,MATCH('Cash@Risk'!CP$31,'[77]Feuille de Calcul'!$L$34:$AU$34,0)))*$D102*$G$23</f>
        <v>0</v>
      </c>
      <c r="CQ102" s="1577">
        <f>IF(ISNA(INDEX('[77]Feuille de Calcul'!$L$48:$AU$48,MATCH('Cash@Risk'!CQ$31,'[77]Feuille de Calcul'!$L$34:$AU$34,0))),0,INDEX('[77]Feuille de Calcul'!$L$48:$AU$48,MATCH('Cash@Risk'!CQ$31,'[77]Feuille de Calcul'!$L$34:$AU$34,0)))*$D102*$G$23</f>
        <v>0</v>
      </c>
      <c r="CR102" s="1577">
        <f>IF(ISNA(INDEX('[77]Feuille de Calcul'!$L$48:$AU$48,MATCH('Cash@Risk'!CR$31,'[77]Feuille de Calcul'!$L$34:$AU$34,0))),0,INDEX('[77]Feuille de Calcul'!$L$48:$AU$48,MATCH('Cash@Risk'!CR$31,'[77]Feuille de Calcul'!$L$34:$AU$34,0)))*$D102*$G$23</f>
        <v>0</v>
      </c>
      <c r="CS102" s="1577">
        <f>IF(ISNA(INDEX('[77]Feuille de Calcul'!$L$48:$AU$48,MATCH('Cash@Risk'!CS$31,'[77]Feuille de Calcul'!$L$34:$AU$34,0))),0,INDEX('[77]Feuille de Calcul'!$L$48:$AU$48,MATCH('Cash@Risk'!CS$31,'[77]Feuille de Calcul'!$L$34:$AU$34,0)))*$D102*$G$23</f>
        <v>0</v>
      </c>
      <c r="CT102" s="1577">
        <f>IF(ISNA(INDEX('[77]Feuille de Calcul'!$L$48:$AU$48,MATCH('Cash@Risk'!CT$31,'[77]Feuille de Calcul'!$L$34:$AU$34,0))),0,INDEX('[77]Feuille de Calcul'!$L$48:$AU$48,MATCH('Cash@Risk'!CT$31,'[77]Feuille de Calcul'!$L$34:$AU$34,0)))*$D102*$G$23</f>
        <v>0</v>
      </c>
      <c r="CU102" s="1577">
        <f>IF(ISNA(INDEX('[77]Feuille de Calcul'!$L$48:$AU$48,MATCH('Cash@Risk'!CU$31,'[77]Feuille de Calcul'!$L$34:$AU$34,0))),0,INDEX('[77]Feuille de Calcul'!$L$48:$AU$48,MATCH('Cash@Risk'!CU$31,'[77]Feuille de Calcul'!$L$34:$AU$34,0)))*$D102*$G$23</f>
        <v>0</v>
      </c>
      <c r="CV102" s="1577">
        <f>IF(ISNA(INDEX('[77]Feuille de Calcul'!$L$48:$AU$48,MATCH('Cash@Risk'!CV$31,'[77]Feuille de Calcul'!$L$34:$AU$34,0))),0,INDEX('[77]Feuille de Calcul'!$L$48:$AU$48,MATCH('Cash@Risk'!CV$31,'[77]Feuille de Calcul'!$L$34:$AU$34,0)))*$D102*$G$23</f>
        <v>0</v>
      </c>
      <c r="CW102" s="1577">
        <f>IF(ISNA(INDEX('[77]Feuille de Calcul'!$L$48:$AU$48,MATCH('Cash@Risk'!CW$31,'[77]Feuille de Calcul'!$L$34:$AU$34,0))),0,INDEX('[77]Feuille de Calcul'!$L$48:$AU$48,MATCH('Cash@Risk'!CW$31,'[77]Feuille de Calcul'!$L$34:$AU$34,0)))*$D102*$G$23</f>
        <v>0</v>
      </c>
      <c r="CX102" s="1577">
        <f>IF(ISNA(INDEX('[77]Feuille de Calcul'!$L$48:$AU$48,MATCH('Cash@Risk'!CX$31,'[77]Feuille de Calcul'!$L$34:$AU$34,0))),0,INDEX('[77]Feuille de Calcul'!$L$48:$AU$48,MATCH('Cash@Risk'!CX$31,'[77]Feuille de Calcul'!$L$34:$AU$34,0)))*$D102*$G$23</f>
        <v>0</v>
      </c>
      <c r="CY102" s="1577">
        <f>IF(ISNA(INDEX('[77]Feuille de Calcul'!$L$48:$AU$48,MATCH('Cash@Risk'!CY$31,'[77]Feuille de Calcul'!$L$34:$AU$34,0))),0,INDEX('[77]Feuille de Calcul'!$L$48:$AU$48,MATCH('Cash@Risk'!CY$31,'[77]Feuille de Calcul'!$L$34:$AU$34,0)))*$D102*$G$23</f>
        <v>0</v>
      </c>
      <c r="CZ102" s="1577">
        <f>IF(ISNA(INDEX('[77]Feuille de Calcul'!$L$48:$AU$48,MATCH('Cash@Risk'!CZ$31,'[77]Feuille de Calcul'!$L$34:$AU$34,0))),0,INDEX('[77]Feuille de Calcul'!$L$48:$AU$48,MATCH('Cash@Risk'!CZ$31,'[77]Feuille de Calcul'!$L$34:$AU$34,0)))*$D102*$G$23</f>
        <v>0</v>
      </c>
      <c r="DA102" s="1577">
        <f>IF(ISNA(INDEX('[77]Feuille de Calcul'!$L$48:$AU$48,MATCH('Cash@Risk'!DA$31,'[77]Feuille de Calcul'!$L$34:$AU$34,0))),0,INDEX('[77]Feuille de Calcul'!$L$48:$AU$48,MATCH('Cash@Risk'!DA$31,'[77]Feuille de Calcul'!$L$34:$AU$34,0)))*$D102*$G$23</f>
        <v>0</v>
      </c>
      <c r="DB102" s="1577">
        <f>IF(ISNA(INDEX('[77]Feuille de Calcul'!$L$48:$AU$48,MATCH('Cash@Risk'!DB$31,'[77]Feuille de Calcul'!$L$34:$AU$34,0))),0,INDEX('[77]Feuille de Calcul'!$L$48:$AU$48,MATCH('Cash@Risk'!DB$31,'[77]Feuille de Calcul'!$L$34:$AU$34,0)))*$D102*$G$23</f>
        <v>0</v>
      </c>
      <c r="DC102" s="1577">
        <f>IF(ISNA(INDEX('[77]Feuille de Calcul'!$L$48:$AU$48,MATCH('Cash@Risk'!DC$31,'[77]Feuille de Calcul'!$L$34:$AU$34,0))),0,INDEX('[77]Feuille de Calcul'!$L$48:$AU$48,MATCH('Cash@Risk'!DC$31,'[77]Feuille de Calcul'!$L$34:$AU$34,0)))*$D102*$G$23</f>
        <v>0</v>
      </c>
      <c r="DD102" s="1577">
        <f>IF(ISNA(INDEX('[77]Feuille de Calcul'!$L$48:$AU$48,MATCH('Cash@Risk'!DD$31,'[77]Feuille de Calcul'!$L$34:$AU$34,0))),0,INDEX('[77]Feuille de Calcul'!$L$48:$AU$48,MATCH('Cash@Risk'!DD$31,'[77]Feuille de Calcul'!$L$34:$AU$34,0)))*$D102*$G$23</f>
        <v>0</v>
      </c>
      <c r="DE102" s="1577">
        <f>IF(ISNA(INDEX('[77]Feuille de Calcul'!$L$48:$AU$48,MATCH('Cash@Risk'!DE$31,'[77]Feuille de Calcul'!$L$34:$AU$34,0))),0,INDEX('[77]Feuille de Calcul'!$L$48:$AU$48,MATCH('Cash@Risk'!DE$31,'[77]Feuille de Calcul'!$L$34:$AU$34,0)))*$D102*$G$23</f>
        <v>0</v>
      </c>
      <c r="DF102" s="1577">
        <f>IF(ISNA(INDEX('[77]Feuille de Calcul'!$L$48:$AU$48,MATCH('Cash@Risk'!DF$31,'[77]Feuille de Calcul'!$L$34:$AU$34,0))),0,INDEX('[77]Feuille de Calcul'!$L$48:$AU$48,MATCH('Cash@Risk'!DF$31,'[77]Feuille de Calcul'!$L$34:$AU$34,0)))*$D102*$G$23</f>
        <v>0</v>
      </c>
      <c r="DG102" s="1577">
        <f>IF(ISNA(INDEX('[77]Feuille de Calcul'!$L$48:$AU$48,MATCH('Cash@Risk'!DG$31,'[77]Feuille de Calcul'!$L$34:$AU$34,0))),0,INDEX('[77]Feuille de Calcul'!$L$48:$AU$48,MATCH('Cash@Risk'!DG$31,'[77]Feuille de Calcul'!$L$34:$AU$34,0)))*$D102*$G$23</f>
        <v>0</v>
      </c>
      <c r="DH102" s="1577">
        <f>IF(ISNA(INDEX('[77]Feuille de Calcul'!$L$48:$AU$48,MATCH('Cash@Risk'!DH$31,'[77]Feuille de Calcul'!$L$34:$AU$34,0))),0,INDEX('[77]Feuille de Calcul'!$L$48:$AU$48,MATCH('Cash@Risk'!DH$31,'[77]Feuille de Calcul'!$L$34:$AU$34,0)))*$D102*$G$23</f>
        <v>0</v>
      </c>
      <c r="DI102" s="1577">
        <f>IF(ISNA(INDEX('[77]Feuille de Calcul'!$L$48:$AU$48,MATCH('Cash@Risk'!DI$31,'[77]Feuille de Calcul'!$L$34:$AU$34,0))),0,INDEX('[77]Feuille de Calcul'!$L$48:$AU$48,MATCH('Cash@Risk'!DI$31,'[77]Feuille de Calcul'!$L$34:$AU$34,0)))*$D102*$G$23</f>
        <v>0</v>
      </c>
      <c r="DJ102" s="1577">
        <f>IF(ISNA(INDEX('[77]Feuille de Calcul'!$L$48:$AU$48,MATCH('Cash@Risk'!DJ$31,'[77]Feuille de Calcul'!$L$34:$AU$34,0))),0,INDEX('[77]Feuille de Calcul'!$L$48:$AU$48,MATCH('Cash@Risk'!DJ$31,'[77]Feuille de Calcul'!$L$34:$AU$34,0)))*$D102*$G$23</f>
        <v>0</v>
      </c>
      <c r="DK102" s="1577">
        <f>IF(ISNA(INDEX('[77]Feuille de Calcul'!$L$48:$AU$48,MATCH('Cash@Risk'!DK$31,'[77]Feuille de Calcul'!$L$34:$AU$34,0))),0,INDEX('[77]Feuille de Calcul'!$L$48:$AU$48,MATCH('Cash@Risk'!DK$31,'[77]Feuille de Calcul'!$L$34:$AU$34,0)))*$D102*$G$23</f>
        <v>0</v>
      </c>
      <c r="DL102" s="1577">
        <f>IF(ISNA(INDEX('[77]Feuille de Calcul'!$L$48:$AU$48,MATCH('Cash@Risk'!DL$31,'[77]Feuille de Calcul'!$L$34:$AU$34,0))),0,INDEX('[77]Feuille de Calcul'!$L$48:$AU$48,MATCH('Cash@Risk'!DL$31,'[77]Feuille de Calcul'!$L$34:$AU$34,0)))*$D102*$G$23</f>
        <v>0</v>
      </c>
      <c r="DM102" s="1577">
        <f>IF(ISNA(INDEX('[77]Feuille de Calcul'!$L$48:$AU$48,MATCH('Cash@Risk'!DM$31,'[77]Feuille de Calcul'!$L$34:$AU$34,0))),0,INDEX('[77]Feuille de Calcul'!$L$48:$AU$48,MATCH('Cash@Risk'!DM$31,'[77]Feuille de Calcul'!$L$34:$AU$34,0)))*$D102*$G$23</f>
        <v>0</v>
      </c>
      <c r="DN102" s="1535"/>
      <c r="DO102" s="1535"/>
      <c r="DP102" s="1535"/>
      <c r="DQ102" s="1535"/>
      <c r="DR102" s="1535"/>
      <c r="DS102" s="1535"/>
      <c r="DT102" s="1535"/>
      <c r="DU102" s="1535"/>
      <c r="DV102" s="1535"/>
      <c r="DW102" s="1535"/>
      <c r="DX102" s="1535"/>
      <c r="DY102" s="1535"/>
      <c r="DZ102" s="1535"/>
      <c r="EA102" s="1535"/>
      <c r="EB102" s="1535"/>
      <c r="EC102" s="1535"/>
      <c r="ED102" s="1535"/>
      <c r="EE102" s="1535"/>
      <c r="EF102" s="1535"/>
      <c r="EG102" s="1535"/>
      <c r="EH102" s="1535"/>
      <c r="EI102" s="1535"/>
      <c r="EJ102" s="1535"/>
      <c r="EK102" s="1535"/>
      <c r="EL102" s="1535"/>
      <c r="EM102" s="1535"/>
      <c r="EN102" s="1535"/>
      <c r="EO102" s="1535"/>
      <c r="EP102" s="1535"/>
      <c r="EQ102" s="1535"/>
      <c r="ER102" s="1535"/>
      <c r="ES102" s="1535"/>
      <c r="ET102" s="1535"/>
      <c r="EU102" s="1535"/>
      <c r="EV102" s="1535"/>
      <c r="EW102" s="1535"/>
      <c r="EX102" s="1535"/>
      <c r="EY102" s="1535"/>
      <c r="EZ102" s="1535"/>
      <c r="FA102" s="1535"/>
      <c r="FB102" s="1535"/>
      <c r="FC102" s="1535"/>
      <c r="FD102" s="1535"/>
      <c r="FE102" s="1535"/>
      <c r="FF102" s="1535"/>
      <c r="FG102" s="1535"/>
      <c r="FH102" s="1535"/>
      <c r="FI102" s="1535"/>
      <c r="FJ102" s="1535"/>
      <c r="FK102" s="1535"/>
      <c r="FL102" s="1535"/>
      <c r="FM102" s="1535"/>
      <c r="FN102" s="1535"/>
      <c r="FO102" s="1535"/>
      <c r="FP102" s="1535"/>
      <c r="FQ102" s="1535"/>
      <c r="FR102" s="1535"/>
      <c r="FS102" s="1535"/>
      <c r="FT102" s="1535"/>
      <c r="FU102" s="1535"/>
      <c r="FV102" s="1535"/>
      <c r="FW102" s="1535"/>
      <c r="FX102" s="1535"/>
      <c r="FY102" s="1535"/>
      <c r="FZ102" s="1535"/>
      <c r="GA102" s="1535"/>
      <c r="GB102" s="1535"/>
      <c r="GC102" s="1535"/>
      <c r="GD102" s="1535"/>
      <c r="GE102" s="1535"/>
      <c r="GF102" s="1535"/>
      <c r="GG102" s="1535"/>
      <c r="GH102" s="1535"/>
      <c r="GI102" s="1535"/>
      <c r="GJ102" s="1535"/>
      <c r="GK102" s="1535"/>
      <c r="GL102" s="1535"/>
      <c r="GM102" s="1535"/>
      <c r="GN102" s="1535"/>
      <c r="GO102" s="1535"/>
      <c r="GP102" s="1535"/>
      <c r="GQ102" s="1535"/>
      <c r="GR102" s="1535"/>
      <c r="GS102" s="1535"/>
    </row>
    <row r="103" spans="1:201" outlineLevel="2">
      <c r="A103" s="1627" t="s">
        <v>1428</v>
      </c>
      <c r="B103" s="1567"/>
      <c r="C103" s="1580" t="s">
        <v>1429</v>
      </c>
      <c r="D103" s="1538">
        <v>5</v>
      </c>
      <c r="E103" s="1560">
        <v>0</v>
      </c>
      <c r="F103" s="1504" t="s">
        <v>1419</v>
      </c>
      <c r="G103" s="1504" t="s">
        <v>1426</v>
      </c>
      <c r="H103" s="1542" t="s">
        <v>1430</v>
      </c>
      <c r="I103" s="1536">
        <f>SUM(J103:GS103)</f>
        <v>0</v>
      </c>
      <c r="J103" s="1535"/>
      <c r="K103" s="1535"/>
      <c r="L103" s="1535"/>
      <c r="M103" s="1535"/>
      <c r="N103" s="1535"/>
      <c r="O103" s="1535"/>
      <c r="P103" s="1535"/>
      <c r="Q103" s="1535"/>
      <c r="R103" s="1535"/>
      <c r="S103" s="1535"/>
      <c r="T103" s="1535"/>
      <c r="U103" s="1535"/>
      <c r="V103" s="1535"/>
      <c r="W103" s="1535"/>
      <c r="X103" s="1535"/>
      <c r="Y103" s="1535"/>
      <c r="Z103" s="1535"/>
      <c r="AA103" s="1535"/>
      <c r="AB103" s="1535"/>
      <c r="AC103" s="1535"/>
      <c r="AD103" s="1535"/>
      <c r="AE103" s="1535"/>
      <c r="AF103" s="1535"/>
      <c r="AG103" s="1535"/>
      <c r="AH103" s="1535"/>
      <c r="AI103" s="1535"/>
      <c r="AJ103" s="1535"/>
      <c r="AK103" s="1535"/>
      <c r="AL103" s="1535"/>
      <c r="AM103" s="1535"/>
      <c r="AN103" s="1535"/>
      <c r="AO103" s="1535"/>
      <c r="AP103" s="1535"/>
      <c r="AQ103" s="1535"/>
      <c r="AR103" s="1535"/>
      <c r="AS103" s="1535"/>
      <c r="AT103" s="1535"/>
      <c r="AU103" s="1535"/>
      <c r="AV103" s="1535"/>
      <c r="AW103" s="1535"/>
      <c r="AX103" s="1535"/>
      <c r="AY103" s="1535"/>
      <c r="AZ103" s="1535"/>
      <c r="BA103" s="1535"/>
      <c r="BB103" s="1535"/>
      <c r="BC103" s="1535"/>
      <c r="BD103" s="1535"/>
      <c r="BE103" s="1535"/>
      <c r="BF103" s="1535"/>
      <c r="BG103" s="1535"/>
      <c r="BH103" s="1535"/>
      <c r="BI103" s="1535"/>
      <c r="BJ103" s="1535"/>
      <c r="BK103" s="1535"/>
      <c r="BL103" s="1535"/>
      <c r="BM103" s="1535"/>
      <c r="BN103" s="1535"/>
      <c r="BO103" s="1535"/>
      <c r="BP103" s="1535"/>
      <c r="BQ103" s="1535"/>
      <c r="BR103" s="1535"/>
      <c r="BS103" s="1535"/>
      <c r="BT103" s="1535"/>
      <c r="BU103" s="1535"/>
      <c r="BV103" s="1535"/>
      <c r="BW103" s="1535"/>
      <c r="BX103" s="1535"/>
      <c r="BY103" s="1535"/>
      <c r="BZ103" s="1535"/>
      <c r="CA103" s="1535"/>
      <c r="CB103" s="1535"/>
      <c r="CC103" s="1535"/>
      <c r="CD103" s="1535"/>
      <c r="CE103" s="1535"/>
      <c r="CF103" s="1535"/>
      <c r="CG103" s="1535"/>
      <c r="CH103" s="1535"/>
      <c r="CI103" s="1535"/>
      <c r="CJ103" s="1535"/>
      <c r="CK103" s="1535"/>
      <c r="CL103" s="1535"/>
      <c r="CM103" s="1535"/>
      <c r="CN103" s="1535"/>
      <c r="CO103" s="1535"/>
      <c r="CP103" s="1535"/>
      <c r="CQ103" s="1535"/>
      <c r="CR103" s="1535"/>
      <c r="CS103" s="1535"/>
      <c r="CT103" s="1535"/>
      <c r="CU103" s="1535"/>
      <c r="CV103" s="1535"/>
      <c r="CW103" s="1535"/>
      <c r="CX103" s="1535"/>
      <c r="CY103" s="1535"/>
      <c r="CZ103" s="1535"/>
      <c r="DA103" s="1535"/>
      <c r="DB103" s="1535"/>
      <c r="DC103" s="1535"/>
      <c r="DD103" s="1535"/>
      <c r="DE103" s="1535"/>
      <c r="DF103" s="1535"/>
      <c r="DG103" s="1535"/>
      <c r="DH103" s="1535"/>
      <c r="DI103" s="1535"/>
      <c r="DJ103" s="1535"/>
      <c r="DK103" s="1535"/>
      <c r="DL103" s="1535"/>
      <c r="DM103" s="1535"/>
      <c r="DN103" s="1535"/>
      <c r="DO103" s="1535"/>
      <c r="DP103" s="1535"/>
      <c r="DQ103" s="1535"/>
      <c r="DR103" s="1535"/>
      <c r="DS103" s="1535"/>
      <c r="DT103" s="1535"/>
      <c r="DU103" s="1535"/>
      <c r="DV103" s="1535"/>
      <c r="DW103" s="1535"/>
      <c r="DX103" s="1535"/>
      <c r="DY103" s="1535"/>
      <c r="DZ103" s="1535"/>
      <c r="EA103" s="1535"/>
      <c r="EB103" s="1535"/>
      <c r="EC103" s="1535"/>
      <c r="ED103" s="1535"/>
      <c r="EE103" s="1535"/>
      <c r="EF103" s="1535"/>
      <c r="EG103" s="1535"/>
      <c r="EH103" s="1535"/>
      <c r="EI103" s="1535"/>
      <c r="EJ103" s="1535"/>
      <c r="EK103" s="1535"/>
      <c r="EL103" s="1535"/>
      <c r="EM103" s="1535"/>
      <c r="EN103" s="1535"/>
      <c r="EO103" s="1535"/>
      <c r="EP103" s="1535"/>
      <c r="EQ103" s="1535"/>
      <c r="ER103" s="1535"/>
      <c r="ES103" s="1535"/>
      <c r="ET103" s="1535"/>
      <c r="EU103" s="1535"/>
      <c r="EV103" s="1535"/>
      <c r="EW103" s="1535"/>
      <c r="EX103" s="1535"/>
      <c r="EY103" s="1535"/>
      <c r="EZ103" s="1535"/>
      <c r="FA103" s="1535"/>
      <c r="FB103" s="1535"/>
      <c r="FC103" s="1535"/>
      <c r="FD103" s="1535"/>
      <c r="FE103" s="1535"/>
      <c r="FF103" s="1535"/>
      <c r="FG103" s="1535"/>
      <c r="FH103" s="1535"/>
      <c r="FI103" s="1535"/>
      <c r="FJ103" s="1535"/>
      <c r="FK103" s="1535"/>
      <c r="FL103" s="1535"/>
      <c r="FM103" s="1535"/>
      <c r="FN103" s="1535"/>
      <c r="FO103" s="1535"/>
      <c r="FP103" s="1535"/>
      <c r="FQ103" s="1535"/>
      <c r="FR103" s="1535"/>
      <c r="FS103" s="1535"/>
      <c r="FT103" s="1535"/>
      <c r="FU103" s="1535"/>
      <c r="FV103" s="1535"/>
      <c r="FW103" s="1535"/>
      <c r="FX103" s="1535"/>
      <c r="FY103" s="1535"/>
      <c r="FZ103" s="1535"/>
      <c r="GA103" s="1535"/>
      <c r="GB103" s="1535"/>
      <c r="GC103" s="1535"/>
      <c r="GD103" s="1535"/>
      <c r="GE103" s="1535"/>
      <c r="GF103" s="1535"/>
      <c r="GG103" s="1535"/>
      <c r="GH103" s="1535"/>
      <c r="GI103" s="1535"/>
      <c r="GJ103" s="1535"/>
      <c r="GK103" s="1535"/>
      <c r="GL103" s="1535"/>
      <c r="GM103" s="1535"/>
      <c r="GN103" s="1535"/>
      <c r="GO103" s="1535"/>
      <c r="GP103" s="1535"/>
      <c r="GQ103" s="1535"/>
      <c r="GR103" s="1535"/>
      <c r="GS103" s="1535"/>
    </row>
    <row r="104" spans="1:201" outlineLevel="2">
      <c r="A104" s="1627" t="s">
        <v>1431</v>
      </c>
      <c r="B104" s="1567"/>
      <c r="C104" s="1580" t="s">
        <v>1432</v>
      </c>
      <c r="D104" s="1538">
        <v>5</v>
      </c>
      <c r="E104" s="1560">
        <v>0</v>
      </c>
      <c r="F104" s="1504" t="s">
        <v>1425</v>
      </c>
      <c r="G104" s="1504" t="s">
        <v>1426</v>
      </c>
      <c r="H104" s="1542" t="s">
        <v>1430</v>
      </c>
      <c r="I104" s="1536">
        <f>SUM(J104:GS104)</f>
        <v>0</v>
      </c>
      <c r="J104" s="1535"/>
      <c r="K104" s="1535"/>
      <c r="L104" s="1535"/>
      <c r="M104" s="1535"/>
      <c r="N104" s="1535"/>
      <c r="O104" s="1535"/>
      <c r="P104" s="1535"/>
      <c r="Q104" s="1535"/>
      <c r="R104" s="1535"/>
      <c r="S104" s="1535"/>
      <c r="T104" s="1535"/>
      <c r="U104" s="1535"/>
      <c r="V104" s="1535"/>
      <c r="W104" s="1535"/>
      <c r="X104" s="1535"/>
      <c r="Y104" s="1535"/>
      <c r="Z104" s="1535"/>
      <c r="AA104" s="1535"/>
      <c r="AB104" s="1535"/>
      <c r="AC104" s="1535"/>
      <c r="AD104" s="1535"/>
      <c r="AE104" s="1535"/>
      <c r="AF104" s="1535"/>
      <c r="AG104" s="1535"/>
      <c r="AH104" s="1535"/>
      <c r="AI104" s="1535"/>
      <c r="AJ104" s="1535"/>
      <c r="AK104" s="1535"/>
      <c r="AL104" s="1535"/>
      <c r="AM104" s="1535"/>
      <c r="AN104" s="1535"/>
      <c r="AO104" s="1535"/>
      <c r="AP104" s="1535"/>
      <c r="AQ104" s="1535"/>
      <c r="AR104" s="1535"/>
      <c r="AS104" s="1535"/>
      <c r="AT104" s="1535"/>
      <c r="AU104" s="1535"/>
      <c r="AV104" s="1535"/>
      <c r="AW104" s="1535"/>
      <c r="AX104" s="1535"/>
      <c r="AY104" s="1535"/>
      <c r="AZ104" s="1535"/>
      <c r="BA104" s="1535"/>
      <c r="BB104" s="1535"/>
      <c r="BC104" s="1535"/>
      <c r="BD104" s="1535"/>
      <c r="BE104" s="1535"/>
      <c r="BF104" s="1535"/>
      <c r="BG104" s="1535"/>
      <c r="BH104" s="1535"/>
      <c r="BI104" s="1535"/>
      <c r="BJ104" s="1535"/>
      <c r="BK104" s="1535"/>
      <c r="BL104" s="1535"/>
      <c r="BM104" s="1535"/>
      <c r="BN104" s="1535"/>
      <c r="BO104" s="1535"/>
      <c r="BP104" s="1535"/>
      <c r="BQ104" s="1535"/>
      <c r="BR104" s="1535"/>
      <c r="BS104" s="1535"/>
      <c r="BT104" s="1535"/>
      <c r="BU104" s="1535"/>
      <c r="BV104" s="1535"/>
      <c r="BW104" s="1535"/>
      <c r="BX104" s="1535"/>
      <c r="BY104" s="1535"/>
      <c r="BZ104" s="1535"/>
      <c r="CA104" s="1535"/>
      <c r="CB104" s="1535"/>
      <c r="CC104" s="1535"/>
      <c r="CD104" s="1535"/>
      <c r="CE104" s="1535"/>
      <c r="CF104" s="1535"/>
      <c r="CG104" s="1535"/>
      <c r="CH104" s="1535"/>
      <c r="CI104" s="1535"/>
      <c r="CJ104" s="1535"/>
      <c r="CK104" s="1535"/>
      <c r="CL104" s="1535"/>
      <c r="CM104" s="1535"/>
      <c r="CN104" s="1535"/>
      <c r="CO104" s="1535"/>
      <c r="CP104" s="1535"/>
      <c r="CQ104" s="1535"/>
      <c r="CR104" s="1535"/>
      <c r="CS104" s="1535"/>
      <c r="CT104" s="1535"/>
      <c r="CU104" s="1535"/>
      <c r="CV104" s="1535"/>
      <c r="CW104" s="1535"/>
      <c r="CX104" s="1535"/>
      <c r="CY104" s="1535"/>
      <c r="CZ104" s="1535"/>
      <c r="DA104" s="1535"/>
      <c r="DB104" s="1535"/>
      <c r="DC104" s="1535"/>
      <c r="DD104" s="1535"/>
      <c r="DE104" s="1535"/>
      <c r="DF104" s="1535"/>
      <c r="DG104" s="1535"/>
      <c r="DH104" s="1535"/>
      <c r="DI104" s="1535"/>
      <c r="DJ104" s="1535"/>
      <c r="DK104" s="1535"/>
      <c r="DL104" s="1535"/>
      <c r="DM104" s="1535"/>
      <c r="DN104" s="1535"/>
      <c r="DO104" s="1535"/>
      <c r="DP104" s="1535"/>
      <c r="DQ104" s="1535"/>
      <c r="DR104" s="1535"/>
      <c r="DS104" s="1535"/>
      <c r="DT104" s="1535"/>
      <c r="DU104" s="1535"/>
      <c r="DV104" s="1535"/>
      <c r="DW104" s="1535"/>
      <c r="DX104" s="1535"/>
      <c r="DY104" s="1535"/>
      <c r="DZ104" s="1535"/>
      <c r="EA104" s="1535"/>
      <c r="EB104" s="1535"/>
      <c r="EC104" s="1535"/>
      <c r="ED104" s="1535"/>
      <c r="EE104" s="1535"/>
      <c r="EF104" s="1535"/>
      <c r="EG104" s="1535"/>
      <c r="EH104" s="1535"/>
      <c r="EI104" s="1535"/>
      <c r="EJ104" s="1535"/>
      <c r="EK104" s="1535"/>
      <c r="EL104" s="1535"/>
      <c r="EM104" s="1535"/>
      <c r="EN104" s="1535"/>
      <c r="EO104" s="1535"/>
      <c r="EP104" s="1535"/>
      <c r="EQ104" s="1535"/>
      <c r="ER104" s="1535"/>
      <c r="ES104" s="1535"/>
      <c r="ET104" s="1535"/>
      <c r="EU104" s="1535"/>
      <c r="EV104" s="1535"/>
      <c r="EW104" s="1535"/>
      <c r="EX104" s="1535"/>
      <c r="EY104" s="1535"/>
      <c r="EZ104" s="1535"/>
      <c r="FA104" s="1535"/>
      <c r="FB104" s="1535"/>
      <c r="FC104" s="1535"/>
      <c r="FD104" s="1535"/>
      <c r="FE104" s="1535"/>
      <c r="FF104" s="1535"/>
      <c r="FG104" s="1535"/>
      <c r="FH104" s="1535"/>
      <c r="FI104" s="1535"/>
      <c r="FJ104" s="1535"/>
      <c r="FK104" s="1535"/>
      <c r="FL104" s="1535"/>
      <c r="FM104" s="1535"/>
      <c r="FN104" s="1535"/>
      <c r="FO104" s="1535"/>
      <c r="FP104" s="1535"/>
      <c r="FQ104" s="1535"/>
      <c r="FR104" s="1535"/>
      <c r="FS104" s="1535"/>
      <c r="FT104" s="1535"/>
      <c r="FU104" s="1535"/>
      <c r="FV104" s="1535"/>
      <c r="FW104" s="1535"/>
      <c r="FX104" s="1535"/>
      <c r="FY104" s="1535"/>
      <c r="FZ104" s="1535"/>
      <c r="GA104" s="1535"/>
      <c r="GB104" s="1535"/>
      <c r="GC104" s="1535"/>
      <c r="GD104" s="1535"/>
      <c r="GE104" s="1535"/>
      <c r="GF104" s="1535"/>
      <c r="GG104" s="1535"/>
      <c r="GH104" s="1535"/>
      <c r="GI104" s="1535"/>
      <c r="GJ104" s="1535"/>
      <c r="GK104" s="1535"/>
      <c r="GL104" s="1535"/>
      <c r="GM104" s="1535"/>
      <c r="GN104" s="1535"/>
      <c r="GO104" s="1535"/>
      <c r="GP104" s="1535"/>
      <c r="GQ104" s="1535"/>
      <c r="GR104" s="1535"/>
      <c r="GS104" s="1535"/>
    </row>
    <row r="105" spans="1:201" outlineLevel="2">
      <c r="A105" s="1627" t="s">
        <v>1433</v>
      </c>
      <c r="B105" s="1567"/>
      <c r="C105" s="1580" t="s">
        <v>1434</v>
      </c>
      <c r="D105" s="1538"/>
      <c r="E105" s="1560">
        <v>0</v>
      </c>
      <c r="F105" s="1504" t="s">
        <v>1414</v>
      </c>
      <c r="G105" s="1504" t="s">
        <v>1426</v>
      </c>
      <c r="H105" s="1621"/>
      <c r="I105" s="1536">
        <f>SUM(J105:GS105)</f>
        <v>0</v>
      </c>
      <c r="J105" s="1535"/>
      <c r="K105" s="1535"/>
      <c r="L105" s="1535"/>
      <c r="M105" s="1535"/>
      <c r="N105" s="1535"/>
      <c r="O105" s="1535"/>
      <c r="P105" s="1535"/>
      <c r="Q105" s="1535"/>
      <c r="R105" s="1535"/>
      <c r="S105" s="1535"/>
      <c r="T105" s="1535"/>
      <c r="U105" s="1535"/>
      <c r="V105" s="1535"/>
      <c r="W105" s="1535"/>
      <c r="X105" s="1535"/>
      <c r="Y105" s="1535"/>
      <c r="Z105" s="1535"/>
      <c r="AA105" s="1535"/>
      <c r="AB105" s="1535"/>
      <c r="AC105" s="1535"/>
      <c r="AD105" s="1535"/>
      <c r="AE105" s="1535"/>
      <c r="AF105" s="1535"/>
      <c r="AG105" s="1535"/>
      <c r="AH105" s="1535"/>
      <c r="AI105" s="1535"/>
      <c r="AJ105" s="1535"/>
      <c r="AK105" s="1535"/>
      <c r="AL105" s="1535"/>
      <c r="AM105" s="1535"/>
      <c r="AN105" s="1535"/>
      <c r="AO105" s="1535"/>
      <c r="AP105" s="1535"/>
      <c r="AQ105" s="1535"/>
      <c r="AR105" s="1535"/>
      <c r="AS105" s="1535"/>
      <c r="AT105" s="1535"/>
      <c r="AU105" s="1535"/>
      <c r="AV105" s="1535"/>
      <c r="AW105" s="1535"/>
      <c r="AX105" s="1535"/>
      <c r="AY105" s="1535"/>
      <c r="AZ105" s="1535"/>
      <c r="BA105" s="1535"/>
      <c r="BB105" s="1535"/>
      <c r="BC105" s="1535"/>
      <c r="BD105" s="1535"/>
      <c r="BE105" s="1535"/>
      <c r="BF105" s="1535"/>
      <c r="BG105" s="1535"/>
      <c r="BH105" s="1535"/>
      <c r="BI105" s="1535"/>
      <c r="BJ105" s="1535"/>
      <c r="BK105" s="1535"/>
      <c r="BL105" s="1535"/>
      <c r="BM105" s="1535"/>
      <c r="BN105" s="1535"/>
      <c r="BO105" s="1535"/>
      <c r="BP105" s="1535"/>
      <c r="BQ105" s="1535"/>
      <c r="BR105" s="1535"/>
      <c r="BS105" s="1535"/>
      <c r="BT105" s="1535"/>
      <c r="BU105" s="1535"/>
      <c r="BV105" s="1535"/>
      <c r="BW105" s="1535"/>
      <c r="BX105" s="1535"/>
      <c r="BY105" s="1535"/>
      <c r="BZ105" s="1535"/>
      <c r="CA105" s="1535"/>
      <c r="CB105" s="1535"/>
      <c r="CC105" s="1535"/>
      <c r="CD105" s="1535"/>
      <c r="CE105" s="1535"/>
      <c r="CF105" s="1535"/>
      <c r="CG105" s="1535"/>
      <c r="CH105" s="1535"/>
      <c r="CI105" s="1535"/>
      <c r="CJ105" s="1535"/>
      <c r="CK105" s="1535"/>
      <c r="CL105" s="1535"/>
      <c r="CM105" s="1535"/>
      <c r="CN105" s="1535"/>
      <c r="CO105" s="1535"/>
      <c r="CP105" s="1535"/>
      <c r="CQ105" s="1535"/>
      <c r="CR105" s="1535"/>
      <c r="CS105" s="1535"/>
      <c r="CT105" s="1535"/>
      <c r="CU105" s="1535"/>
      <c r="CV105" s="1535"/>
      <c r="CW105" s="1535"/>
      <c r="CX105" s="1535"/>
      <c r="CY105" s="1535"/>
      <c r="CZ105" s="1535"/>
      <c r="DA105" s="1535"/>
      <c r="DB105" s="1535"/>
      <c r="DC105" s="1535"/>
      <c r="DD105" s="1535"/>
      <c r="DE105" s="1535"/>
      <c r="DF105" s="1535"/>
      <c r="DG105" s="1535"/>
      <c r="DH105" s="1535"/>
      <c r="DI105" s="1535"/>
      <c r="DJ105" s="1535"/>
      <c r="DK105" s="1535"/>
      <c r="DL105" s="1535"/>
      <c r="DM105" s="1535"/>
      <c r="DN105" s="1535"/>
      <c r="DO105" s="1535"/>
      <c r="DP105" s="1535"/>
      <c r="DQ105" s="1535"/>
      <c r="DR105" s="1535"/>
      <c r="DS105" s="1535"/>
      <c r="DT105" s="1535"/>
      <c r="DU105" s="1535"/>
      <c r="DV105" s="1535"/>
      <c r="DW105" s="1535"/>
      <c r="DX105" s="1535"/>
      <c r="DY105" s="1535"/>
      <c r="DZ105" s="1535"/>
      <c r="EA105" s="1535"/>
      <c r="EB105" s="1535"/>
      <c r="EC105" s="1535"/>
      <c r="ED105" s="1535"/>
      <c r="EE105" s="1535"/>
      <c r="EF105" s="1535"/>
      <c r="EG105" s="1535"/>
      <c r="EH105" s="1535"/>
      <c r="EI105" s="1535"/>
      <c r="EJ105" s="1535"/>
      <c r="EK105" s="1535"/>
      <c r="EL105" s="1535"/>
      <c r="EM105" s="1535"/>
      <c r="EN105" s="1535"/>
      <c r="EO105" s="1535"/>
      <c r="EP105" s="1535"/>
      <c r="EQ105" s="1535"/>
      <c r="ER105" s="1535"/>
      <c r="ES105" s="1535"/>
      <c r="ET105" s="1535"/>
      <c r="EU105" s="1535"/>
      <c r="EV105" s="1535"/>
      <c r="EW105" s="1535"/>
      <c r="EX105" s="1535"/>
      <c r="EY105" s="1535"/>
      <c r="EZ105" s="1535"/>
      <c r="FA105" s="1535"/>
      <c r="FB105" s="1535"/>
      <c r="FC105" s="1535"/>
      <c r="FD105" s="1535"/>
      <c r="FE105" s="1535"/>
      <c r="FF105" s="1535"/>
      <c r="FG105" s="1535"/>
      <c r="FH105" s="1535"/>
      <c r="FI105" s="1535"/>
      <c r="FJ105" s="1535"/>
      <c r="FK105" s="1535"/>
      <c r="FL105" s="1535"/>
      <c r="FM105" s="1535"/>
      <c r="FN105" s="1535"/>
      <c r="FO105" s="1535"/>
      <c r="FP105" s="1535"/>
      <c r="FQ105" s="1535"/>
      <c r="FR105" s="1535"/>
      <c r="FS105" s="1535"/>
      <c r="FT105" s="1535"/>
      <c r="FU105" s="1535"/>
      <c r="FV105" s="1535"/>
      <c r="FW105" s="1535"/>
      <c r="FX105" s="1535"/>
      <c r="FY105" s="1535"/>
      <c r="FZ105" s="1535"/>
      <c r="GA105" s="1535"/>
      <c r="GB105" s="1535"/>
      <c r="GC105" s="1535"/>
      <c r="GD105" s="1535"/>
      <c r="GE105" s="1535"/>
      <c r="GF105" s="1535"/>
      <c r="GG105" s="1535"/>
      <c r="GH105" s="1535"/>
      <c r="GI105" s="1535"/>
      <c r="GJ105" s="1535"/>
      <c r="GK105" s="1535"/>
      <c r="GL105" s="1535"/>
      <c r="GM105" s="1535"/>
      <c r="GN105" s="1535"/>
      <c r="GO105" s="1535"/>
      <c r="GP105" s="1535"/>
      <c r="GQ105" s="1535"/>
      <c r="GR105" s="1535"/>
      <c r="GS105" s="1535"/>
    </row>
    <row r="106" spans="1:201" outlineLevel="2">
      <c r="A106" s="1627" t="s">
        <v>1435</v>
      </c>
      <c r="B106" s="1567"/>
      <c r="C106" s="1580" t="s">
        <v>1436</v>
      </c>
      <c r="D106" s="1538"/>
      <c r="E106" s="1560">
        <v>0</v>
      </c>
      <c r="F106" s="1504" t="s">
        <v>1437</v>
      </c>
      <c r="G106" s="1504" t="s">
        <v>1426</v>
      </c>
      <c r="H106" s="1621"/>
      <c r="I106" s="1536">
        <f>SUM(J106:GS106)</f>
        <v>0</v>
      </c>
      <c r="J106" s="1535"/>
      <c r="K106" s="1535"/>
      <c r="L106" s="1535"/>
      <c r="M106" s="1535"/>
      <c r="N106" s="1535"/>
      <c r="O106" s="1535"/>
      <c r="P106" s="1535"/>
      <c r="Q106" s="1535"/>
      <c r="R106" s="1535"/>
      <c r="S106" s="1535"/>
      <c r="T106" s="1535"/>
      <c r="U106" s="1535"/>
      <c r="V106" s="1535"/>
      <c r="W106" s="1535"/>
      <c r="X106" s="1535"/>
      <c r="Y106" s="1535"/>
      <c r="Z106" s="1535"/>
      <c r="AA106" s="1535"/>
      <c r="AB106" s="1535"/>
      <c r="AC106" s="1535"/>
      <c r="AD106" s="1535"/>
      <c r="AE106" s="1535"/>
      <c r="AF106" s="1535"/>
      <c r="AG106" s="1535"/>
      <c r="AH106" s="1535"/>
      <c r="AI106" s="1535"/>
      <c r="AJ106" s="1535"/>
      <c r="AK106" s="1535"/>
      <c r="AL106" s="1535"/>
      <c r="AM106" s="1535"/>
      <c r="AN106" s="1535"/>
      <c r="AO106" s="1535"/>
      <c r="AP106" s="1535"/>
      <c r="AQ106" s="1535"/>
      <c r="AR106" s="1535"/>
      <c r="AS106" s="1535"/>
      <c r="AT106" s="1535"/>
      <c r="AU106" s="1535"/>
      <c r="AV106" s="1535"/>
      <c r="AW106" s="1535"/>
      <c r="AX106" s="1535"/>
      <c r="AY106" s="1535"/>
      <c r="AZ106" s="1535"/>
      <c r="BA106" s="1535"/>
      <c r="BB106" s="1535"/>
      <c r="BC106" s="1535"/>
      <c r="BD106" s="1535"/>
      <c r="BE106" s="1535"/>
      <c r="BF106" s="1535"/>
      <c r="BG106" s="1535"/>
      <c r="BH106" s="1535"/>
      <c r="BI106" s="1535"/>
      <c r="BJ106" s="1535"/>
      <c r="BK106" s="1535"/>
      <c r="BL106" s="1535"/>
      <c r="BM106" s="1535"/>
      <c r="BN106" s="1535"/>
      <c r="BO106" s="1535"/>
      <c r="BP106" s="1535"/>
      <c r="BQ106" s="1535"/>
      <c r="BR106" s="1535"/>
      <c r="BS106" s="1535"/>
      <c r="BT106" s="1535"/>
      <c r="BU106" s="1535"/>
      <c r="BV106" s="1535"/>
      <c r="BW106" s="1535"/>
      <c r="BX106" s="1535"/>
      <c r="BY106" s="1535"/>
      <c r="BZ106" s="1535"/>
      <c r="CA106" s="1535"/>
      <c r="CB106" s="1535"/>
      <c r="CC106" s="1535"/>
      <c r="CD106" s="1535"/>
      <c r="CE106" s="1535"/>
      <c r="CF106" s="1535"/>
      <c r="CG106" s="1535"/>
      <c r="CH106" s="1535"/>
      <c r="CI106" s="1535"/>
      <c r="CJ106" s="1535"/>
      <c r="CK106" s="1535"/>
      <c r="CL106" s="1535"/>
      <c r="CM106" s="1535"/>
      <c r="CN106" s="1535"/>
      <c r="CO106" s="1535"/>
      <c r="CP106" s="1535"/>
      <c r="CQ106" s="1535"/>
      <c r="CR106" s="1535"/>
      <c r="CS106" s="1535"/>
      <c r="CT106" s="1535"/>
      <c r="CU106" s="1535"/>
      <c r="CV106" s="1535"/>
      <c r="CW106" s="1535"/>
      <c r="CX106" s="1535"/>
      <c r="CY106" s="1535"/>
      <c r="CZ106" s="1535"/>
      <c r="DA106" s="1535"/>
      <c r="DB106" s="1535"/>
      <c r="DC106" s="1535"/>
      <c r="DD106" s="1535"/>
      <c r="DE106" s="1535"/>
      <c r="DF106" s="1535"/>
      <c r="DG106" s="1535"/>
      <c r="DH106" s="1535"/>
      <c r="DI106" s="1535"/>
      <c r="DJ106" s="1535"/>
      <c r="DK106" s="1535"/>
      <c r="DL106" s="1535"/>
      <c r="DM106" s="1535"/>
      <c r="DN106" s="1535"/>
      <c r="DO106" s="1535"/>
      <c r="DP106" s="1535"/>
      <c r="DQ106" s="1535"/>
      <c r="DR106" s="1535"/>
      <c r="DS106" s="1535"/>
      <c r="DT106" s="1535"/>
      <c r="DU106" s="1535"/>
      <c r="DV106" s="1535"/>
      <c r="DW106" s="1535"/>
      <c r="DX106" s="1535"/>
      <c r="DY106" s="1535"/>
      <c r="DZ106" s="1535"/>
      <c r="EA106" s="1535"/>
      <c r="EB106" s="1535"/>
      <c r="EC106" s="1535"/>
      <c r="ED106" s="1535"/>
      <c r="EE106" s="1535"/>
      <c r="EF106" s="1535"/>
      <c r="EG106" s="1535"/>
      <c r="EH106" s="1535"/>
      <c r="EI106" s="1535"/>
      <c r="EJ106" s="1535"/>
      <c r="EK106" s="1535"/>
      <c r="EL106" s="1535"/>
      <c r="EM106" s="1535"/>
      <c r="EN106" s="1535"/>
      <c r="EO106" s="1535"/>
      <c r="EP106" s="1535"/>
      <c r="EQ106" s="1535"/>
      <c r="ER106" s="1535"/>
      <c r="ES106" s="1535"/>
      <c r="ET106" s="1535"/>
      <c r="EU106" s="1535"/>
      <c r="EV106" s="1535"/>
      <c r="EW106" s="1535"/>
      <c r="EX106" s="1535"/>
      <c r="EY106" s="1535"/>
      <c r="EZ106" s="1535"/>
      <c r="FA106" s="1535"/>
      <c r="FB106" s="1535"/>
      <c r="FC106" s="1535"/>
      <c r="FD106" s="1535"/>
      <c r="FE106" s="1535"/>
      <c r="FF106" s="1535"/>
      <c r="FG106" s="1535"/>
      <c r="FH106" s="1535"/>
      <c r="FI106" s="1535"/>
      <c r="FJ106" s="1535"/>
      <c r="FK106" s="1535"/>
      <c r="FL106" s="1535"/>
      <c r="FM106" s="1535"/>
      <c r="FN106" s="1535"/>
      <c r="FO106" s="1535"/>
      <c r="FP106" s="1535"/>
      <c r="FQ106" s="1535"/>
      <c r="FR106" s="1535"/>
      <c r="FS106" s="1535"/>
      <c r="FT106" s="1535"/>
      <c r="FU106" s="1535"/>
      <c r="FV106" s="1535"/>
      <c r="FW106" s="1535"/>
      <c r="FX106" s="1535"/>
      <c r="FY106" s="1535"/>
      <c r="FZ106" s="1535"/>
      <c r="GA106" s="1535"/>
      <c r="GB106" s="1535"/>
      <c r="GC106" s="1535"/>
      <c r="GD106" s="1535"/>
      <c r="GE106" s="1535"/>
      <c r="GF106" s="1535"/>
      <c r="GG106" s="1535"/>
      <c r="GH106" s="1535"/>
      <c r="GI106" s="1535"/>
      <c r="GJ106" s="1535"/>
      <c r="GK106" s="1535"/>
      <c r="GL106" s="1535"/>
      <c r="GM106" s="1535"/>
      <c r="GN106" s="1535"/>
      <c r="GO106" s="1535"/>
      <c r="GP106" s="1535"/>
      <c r="GQ106" s="1535"/>
      <c r="GR106" s="1535"/>
      <c r="GS106" s="1535"/>
    </row>
    <row r="107" spans="1:201" outlineLevel="1">
      <c r="A107" s="1627"/>
      <c r="B107" s="1567"/>
      <c r="C107" s="1580"/>
      <c r="D107" s="1626"/>
      <c r="E107" s="1603"/>
      <c r="F107" s="1580"/>
      <c r="G107" s="1580"/>
      <c r="H107" s="1621"/>
      <c r="I107" s="1580"/>
      <c r="J107" s="1580"/>
      <c r="K107" s="1580"/>
      <c r="L107" s="1580"/>
      <c r="M107" s="1580"/>
      <c r="N107" s="1580"/>
      <c r="O107" s="1580"/>
      <c r="P107" s="1580"/>
      <c r="Q107" s="1580"/>
      <c r="R107" s="1580"/>
      <c r="S107" s="1580"/>
      <c r="T107" s="1580"/>
      <c r="U107" s="1580"/>
      <c r="V107" s="1580"/>
      <c r="W107" s="1580"/>
      <c r="X107" s="1580"/>
      <c r="Y107" s="1580"/>
      <c r="Z107" s="1580"/>
      <c r="AA107" s="1580"/>
      <c r="AB107" s="1580"/>
      <c r="AC107" s="1580"/>
      <c r="AD107" s="1580"/>
      <c r="AE107" s="1580"/>
      <c r="AF107" s="1580"/>
      <c r="AG107" s="1580"/>
      <c r="AH107" s="1580"/>
      <c r="AI107" s="1580"/>
      <c r="AJ107" s="1580"/>
      <c r="AK107" s="1580"/>
      <c r="AL107" s="1580"/>
      <c r="AM107" s="1580"/>
      <c r="AN107" s="1580"/>
      <c r="AO107" s="1580"/>
      <c r="AP107" s="1580"/>
      <c r="AQ107" s="1580"/>
      <c r="AR107" s="1580"/>
      <c r="AS107" s="1580"/>
      <c r="AT107" s="1580"/>
      <c r="AU107" s="1580"/>
      <c r="AV107" s="1580"/>
      <c r="AW107" s="1580"/>
      <c r="AX107" s="1580"/>
      <c r="AY107" s="1580"/>
      <c r="AZ107" s="1580"/>
      <c r="BA107" s="1580"/>
      <c r="BB107" s="1580"/>
      <c r="BC107" s="1580"/>
      <c r="BD107" s="1580"/>
      <c r="BE107" s="1580"/>
      <c r="BF107" s="1580"/>
      <c r="BG107" s="1580"/>
      <c r="BH107" s="1580"/>
      <c r="BI107" s="1580"/>
      <c r="BJ107" s="1580"/>
      <c r="BK107" s="1580"/>
      <c r="BL107" s="1580"/>
      <c r="BM107" s="1580"/>
      <c r="BN107" s="1580"/>
      <c r="BO107" s="1580"/>
      <c r="BP107" s="1580"/>
      <c r="BQ107" s="1580"/>
      <c r="BR107" s="1580"/>
      <c r="BS107" s="1580"/>
      <c r="BT107" s="1580"/>
      <c r="BU107" s="1580"/>
      <c r="BV107" s="1580"/>
      <c r="BW107" s="1580"/>
      <c r="BX107" s="1580"/>
      <c r="BY107" s="1580"/>
      <c r="BZ107" s="1580"/>
      <c r="CA107" s="1580"/>
      <c r="CB107" s="1580"/>
      <c r="CC107" s="1580"/>
      <c r="CD107" s="1580"/>
      <c r="CE107" s="1580"/>
      <c r="CF107" s="1580"/>
      <c r="CG107" s="1580"/>
      <c r="CH107" s="1580"/>
      <c r="CI107" s="1580"/>
      <c r="CJ107" s="1580"/>
      <c r="CK107" s="1580"/>
      <c r="CL107" s="1580"/>
      <c r="CM107" s="1580"/>
      <c r="CN107" s="1580"/>
      <c r="CO107" s="1580"/>
      <c r="CP107" s="1580"/>
      <c r="CQ107" s="1580"/>
      <c r="CR107" s="1580"/>
      <c r="CS107" s="1580"/>
      <c r="CT107" s="1580"/>
      <c r="CU107" s="1580"/>
      <c r="CV107" s="1580"/>
      <c r="CW107" s="1580"/>
      <c r="CX107" s="1580"/>
      <c r="CY107" s="1580"/>
      <c r="CZ107" s="1580"/>
      <c r="DA107" s="1580"/>
      <c r="DB107" s="1580"/>
      <c r="DC107" s="1580"/>
      <c r="DD107" s="1580"/>
      <c r="DE107" s="1580"/>
      <c r="DF107" s="1580"/>
      <c r="DG107" s="1580"/>
      <c r="DH107" s="1580"/>
      <c r="DI107" s="1580"/>
      <c r="DJ107" s="1580"/>
      <c r="DK107" s="1580"/>
      <c r="DL107" s="1580"/>
      <c r="DM107" s="1580"/>
      <c r="DN107" s="1580"/>
      <c r="DO107" s="1580"/>
      <c r="DP107" s="1580"/>
      <c r="DQ107" s="1580"/>
      <c r="DR107" s="1580"/>
      <c r="DS107" s="1580"/>
      <c r="DT107" s="1580"/>
      <c r="DU107" s="1580"/>
      <c r="DV107" s="1580"/>
      <c r="DW107" s="1580"/>
      <c r="DX107" s="1580"/>
      <c r="DY107" s="1580"/>
      <c r="DZ107" s="1580"/>
      <c r="EA107" s="1580"/>
      <c r="EB107" s="1580"/>
      <c r="EC107" s="1580"/>
      <c r="ED107" s="1580"/>
      <c r="EE107" s="1580"/>
      <c r="EF107" s="1580"/>
      <c r="EG107" s="1580"/>
      <c r="EH107" s="1580"/>
      <c r="EI107" s="1580"/>
      <c r="EJ107" s="1580"/>
      <c r="EK107" s="1580"/>
      <c r="EL107" s="1580"/>
      <c r="EM107" s="1580"/>
      <c r="EN107" s="1580"/>
      <c r="EO107" s="1580"/>
      <c r="EP107" s="1580"/>
      <c r="EQ107" s="1580"/>
      <c r="ER107" s="1580"/>
      <c r="ES107" s="1580"/>
      <c r="ET107" s="1580"/>
      <c r="EU107" s="1580"/>
      <c r="EV107" s="1580"/>
      <c r="EW107" s="1580"/>
      <c r="EX107" s="1580"/>
      <c r="EY107" s="1580"/>
      <c r="EZ107" s="1580"/>
      <c r="FA107" s="1580"/>
      <c r="FB107" s="1580"/>
      <c r="FC107" s="1580"/>
      <c r="FD107" s="1580"/>
      <c r="FE107" s="1580"/>
      <c r="FF107" s="1580"/>
      <c r="FG107" s="1580"/>
      <c r="FH107" s="1580"/>
      <c r="FI107" s="1580"/>
      <c r="FJ107" s="1580"/>
      <c r="FK107" s="1580"/>
      <c r="FL107" s="1580"/>
      <c r="FM107" s="1580"/>
      <c r="FN107" s="1580"/>
      <c r="FO107" s="1580"/>
      <c r="FP107" s="1580"/>
      <c r="FQ107" s="1580"/>
      <c r="FR107" s="1580"/>
      <c r="FS107" s="1580"/>
      <c r="FT107" s="1580"/>
      <c r="FU107" s="1580"/>
      <c r="FV107" s="1580"/>
      <c r="FW107" s="1580"/>
      <c r="FX107" s="1580"/>
      <c r="FY107" s="1580"/>
      <c r="FZ107" s="1580"/>
      <c r="GA107" s="1580"/>
      <c r="GB107" s="1580"/>
      <c r="GC107" s="1580"/>
      <c r="GD107" s="1580"/>
      <c r="GE107" s="1580"/>
      <c r="GF107" s="1580"/>
      <c r="GG107" s="1580"/>
      <c r="GH107" s="1580"/>
      <c r="GI107" s="1580"/>
      <c r="GJ107" s="1580"/>
      <c r="GK107" s="1580"/>
      <c r="GL107" s="1580"/>
      <c r="GM107" s="1580"/>
      <c r="GN107" s="1580"/>
      <c r="GO107" s="1580"/>
      <c r="GP107" s="1580"/>
      <c r="GQ107" s="1580"/>
      <c r="GR107" s="1580"/>
      <c r="GS107" s="1580"/>
    </row>
    <row r="108" spans="1:201" outlineLevel="1">
      <c r="A108" s="1501" t="s">
        <v>1438</v>
      </c>
      <c r="B108" s="1625"/>
      <c r="C108" s="1624" t="s">
        <v>1439</v>
      </c>
      <c r="D108" s="1579">
        <f>IF($D$22="H",100,60)</f>
        <v>60</v>
      </c>
      <c r="E108" s="1560">
        <v>0</v>
      </c>
      <c r="F108" s="1504" t="s">
        <v>1440</v>
      </c>
      <c r="G108" s="1504" t="s">
        <v>1309</v>
      </c>
      <c r="H108" s="1592" t="s">
        <v>1441</v>
      </c>
      <c r="I108" s="1536">
        <f>SUM(J108:GS108)</f>
        <v>60</v>
      </c>
      <c r="J108" s="1577">
        <f>IF(ISNA(INDEX('[77]Feuille de Calcul'!$L$48:$AU$48,MATCH('Cash@Risk'!J$31,'[77]Feuille de Calcul'!$L$34:$AU$34,0))),0,INDEX('[77]Feuille de Calcul'!$L$48:$AU$48,MATCH('Cash@Risk'!J$31,'[77]Feuille de Calcul'!$L$34:$AU$34,0)))*$D108*$G$23</f>
        <v>0</v>
      </c>
      <c r="K108" s="1577">
        <f>IF(ISNA(INDEX('[77]Feuille de Calcul'!$L$48:$AU$48,MATCH('Cash@Risk'!K$31,'[77]Feuille de Calcul'!$L$34:$AU$34,0))),0,INDEX('[77]Feuille de Calcul'!$L$48:$AU$48,MATCH('Cash@Risk'!K$31,'[77]Feuille de Calcul'!$L$34:$AU$34,0)))*$D108*$G$23</f>
        <v>0</v>
      </c>
      <c r="L108" s="1577">
        <f>IF(ISNA(INDEX('[77]Feuille de Calcul'!$L$48:$AU$48,MATCH('Cash@Risk'!L$31,'[77]Feuille de Calcul'!$L$34:$AU$34,0))),0,INDEX('[77]Feuille de Calcul'!$L$48:$AU$48,MATCH('Cash@Risk'!L$31,'[77]Feuille de Calcul'!$L$34:$AU$34,0)))*$D108*$G$23</f>
        <v>0</v>
      </c>
      <c r="M108" s="1577">
        <f>IF(ISNA(INDEX('[77]Feuille de Calcul'!$L$48:$AU$48,MATCH('Cash@Risk'!M$31,'[77]Feuille de Calcul'!$L$34:$AU$34,0))),0,INDEX('[77]Feuille de Calcul'!$L$48:$AU$48,MATCH('Cash@Risk'!M$31,'[77]Feuille de Calcul'!$L$34:$AU$34,0)))*$D108*$G$23</f>
        <v>0</v>
      </c>
      <c r="N108" s="1577">
        <f>IF(ISNA(INDEX('[77]Feuille de Calcul'!$L$48:$AU$48,MATCH('Cash@Risk'!N$31,'[77]Feuille de Calcul'!$L$34:$AU$34,0))),0,INDEX('[77]Feuille de Calcul'!$L$48:$AU$48,MATCH('Cash@Risk'!N$31,'[77]Feuille de Calcul'!$L$34:$AU$34,0)))*$D108*$G$23</f>
        <v>0</v>
      </c>
      <c r="O108" s="1577">
        <f>IF(ISNA(INDEX('[77]Feuille de Calcul'!$L$48:$AU$48,MATCH('Cash@Risk'!O$31,'[77]Feuille de Calcul'!$L$34:$AU$34,0))),0,INDEX('[77]Feuille de Calcul'!$L$48:$AU$48,MATCH('Cash@Risk'!O$31,'[77]Feuille de Calcul'!$L$34:$AU$34,0)))*$D108*$G$23</f>
        <v>0</v>
      </c>
      <c r="P108" s="1577">
        <f>IF(ISNA(INDEX('[77]Feuille de Calcul'!$L$48:$AU$48,MATCH('Cash@Risk'!P$31,'[77]Feuille de Calcul'!$L$34:$AU$34,0))),0,INDEX('[77]Feuille de Calcul'!$L$48:$AU$48,MATCH('Cash@Risk'!P$31,'[77]Feuille de Calcul'!$L$34:$AU$34,0)))*$D108*$G$23</f>
        <v>0</v>
      </c>
      <c r="Q108" s="1577">
        <f>IF(ISNA(INDEX('[77]Feuille de Calcul'!$L$48:$AU$48,MATCH('Cash@Risk'!Q$31,'[77]Feuille de Calcul'!$L$34:$AU$34,0))),0,INDEX('[77]Feuille de Calcul'!$L$48:$AU$48,MATCH('Cash@Risk'!Q$31,'[77]Feuille de Calcul'!$L$34:$AU$34,0)))*$D108*$G$23</f>
        <v>0</v>
      </c>
      <c r="R108" s="1577">
        <f>IF(ISNA(INDEX('[77]Feuille de Calcul'!$L$48:$AU$48,MATCH('Cash@Risk'!R$31,'[77]Feuille de Calcul'!$L$34:$AU$34,0))),0,INDEX('[77]Feuille de Calcul'!$L$48:$AU$48,MATCH('Cash@Risk'!R$31,'[77]Feuille de Calcul'!$L$34:$AU$34,0)))*$D108*$G$23</f>
        <v>0</v>
      </c>
      <c r="S108" s="1577">
        <f>IF(ISNA(INDEX('[77]Feuille de Calcul'!$L$48:$AU$48,MATCH('Cash@Risk'!S$31,'[77]Feuille de Calcul'!$L$34:$AU$34,0))),0,INDEX('[77]Feuille de Calcul'!$L$48:$AU$48,MATCH('Cash@Risk'!S$31,'[77]Feuille de Calcul'!$L$34:$AU$34,0)))*$D108*$G$23</f>
        <v>0</v>
      </c>
      <c r="T108" s="1577">
        <f>IF(ISNA(INDEX('[77]Feuille de Calcul'!$L$48:$AU$48,MATCH('Cash@Risk'!T$31,'[77]Feuille de Calcul'!$L$34:$AU$34,0))),0,INDEX('[77]Feuille de Calcul'!$L$48:$AU$48,MATCH('Cash@Risk'!T$31,'[77]Feuille de Calcul'!$L$34:$AU$34,0)))*$D108*$G$23</f>
        <v>0</v>
      </c>
      <c r="U108" s="1577">
        <f>IF(ISNA(INDEX('[77]Feuille de Calcul'!$L$48:$AU$48,MATCH('Cash@Risk'!U$31,'[77]Feuille de Calcul'!$L$34:$AU$34,0))),0,INDEX('[77]Feuille de Calcul'!$L$48:$AU$48,MATCH('Cash@Risk'!U$31,'[77]Feuille de Calcul'!$L$34:$AU$34,0)))*$D108*$G$23</f>
        <v>0</v>
      </c>
      <c r="V108" s="1577">
        <f>IF(ISNA(INDEX('[77]Feuille de Calcul'!$L$48:$AU$48,MATCH('Cash@Risk'!V$31,'[77]Feuille de Calcul'!$L$34:$AU$34,0))),0,INDEX('[77]Feuille de Calcul'!$L$48:$AU$48,MATCH('Cash@Risk'!V$31,'[77]Feuille de Calcul'!$L$34:$AU$34,0)))*$D108*$G$23</f>
        <v>0</v>
      </c>
      <c r="W108" s="1577">
        <f>IF(ISNA(INDEX('[77]Feuille de Calcul'!$L$48:$AU$48,MATCH('Cash@Risk'!W$31,'[77]Feuille de Calcul'!$L$34:$AU$34,0))),0,INDEX('[77]Feuille de Calcul'!$L$48:$AU$48,MATCH('Cash@Risk'!W$31,'[77]Feuille de Calcul'!$L$34:$AU$34,0)))*$D108*$G$23</f>
        <v>0</v>
      </c>
      <c r="X108" s="1577">
        <f>IF(ISNA(INDEX('[77]Feuille de Calcul'!$L$48:$AU$48,MATCH('Cash@Risk'!X$31,'[77]Feuille de Calcul'!$L$34:$AU$34,0))),0,INDEX('[77]Feuille de Calcul'!$L$48:$AU$48,MATCH('Cash@Risk'!X$31,'[77]Feuille de Calcul'!$L$34:$AU$34,0)))*$D108*$G$23</f>
        <v>0</v>
      </c>
      <c r="Y108" s="1577">
        <f>IF(ISNA(INDEX('[77]Feuille de Calcul'!$L$48:$AU$48,MATCH('Cash@Risk'!Y$31,'[77]Feuille de Calcul'!$L$34:$AU$34,0))),0,INDEX('[77]Feuille de Calcul'!$L$48:$AU$48,MATCH('Cash@Risk'!Y$31,'[77]Feuille de Calcul'!$L$34:$AU$34,0)))*$D108*$G$23</f>
        <v>0</v>
      </c>
      <c r="Z108" s="1577">
        <f>IF(ISNA(INDEX('[77]Feuille de Calcul'!$L$48:$AU$48,MATCH('Cash@Risk'!Z$31,'[77]Feuille de Calcul'!$L$34:$AU$34,0))),0,INDEX('[77]Feuille de Calcul'!$L$48:$AU$48,MATCH('Cash@Risk'!Z$31,'[77]Feuille de Calcul'!$L$34:$AU$34,0)))*$D108*$G$23</f>
        <v>0</v>
      </c>
      <c r="AA108" s="1577">
        <f>IF(ISNA(INDEX('[77]Feuille de Calcul'!$L$48:$AU$48,MATCH('Cash@Risk'!AA$31,'[77]Feuille de Calcul'!$L$34:$AU$34,0))),0,INDEX('[77]Feuille de Calcul'!$L$48:$AU$48,MATCH('Cash@Risk'!AA$31,'[77]Feuille de Calcul'!$L$34:$AU$34,0)))*$D108*$G$23</f>
        <v>0</v>
      </c>
      <c r="AB108" s="1577">
        <f>IF(ISNA(INDEX('[77]Feuille de Calcul'!$L$48:$AU$48,MATCH('Cash@Risk'!AB$31,'[77]Feuille de Calcul'!$L$34:$AU$34,0))),0,INDEX('[77]Feuille de Calcul'!$L$48:$AU$48,MATCH('Cash@Risk'!AB$31,'[77]Feuille de Calcul'!$L$34:$AU$34,0)))*$D108*$G$23</f>
        <v>0</v>
      </c>
      <c r="AC108" s="1577">
        <f>IF(ISNA(INDEX('[77]Feuille de Calcul'!$L$48:$AU$48,MATCH('Cash@Risk'!AC$31,'[77]Feuille de Calcul'!$L$34:$AU$34,0))),0,INDEX('[77]Feuille de Calcul'!$L$48:$AU$48,MATCH('Cash@Risk'!AC$31,'[77]Feuille de Calcul'!$L$34:$AU$34,0)))*$D108*$G$23</f>
        <v>0</v>
      </c>
      <c r="AD108" s="1577">
        <f>IF(ISNA(INDEX('[77]Feuille de Calcul'!$L$48:$AU$48,MATCH('Cash@Risk'!AD$31,'[77]Feuille de Calcul'!$L$34:$AU$34,0))),0,INDEX('[77]Feuille de Calcul'!$L$48:$AU$48,MATCH('Cash@Risk'!AD$31,'[77]Feuille de Calcul'!$L$34:$AU$34,0)))*$D108*$G$23</f>
        <v>0</v>
      </c>
      <c r="AE108" s="1577">
        <f>IF(ISNA(INDEX('[77]Feuille de Calcul'!$L$48:$AU$48,MATCH('Cash@Risk'!AE$31,'[77]Feuille de Calcul'!$L$34:$AU$34,0))),0,INDEX('[77]Feuille de Calcul'!$L$48:$AU$48,MATCH('Cash@Risk'!AE$31,'[77]Feuille de Calcul'!$L$34:$AU$34,0)))*$D108*$G$23</f>
        <v>0</v>
      </c>
      <c r="AF108" s="1577">
        <f>IF(ISNA(INDEX('[77]Feuille de Calcul'!$L$48:$AU$48,MATCH('Cash@Risk'!AF$31,'[77]Feuille de Calcul'!$L$34:$AU$34,0))),0,INDEX('[77]Feuille de Calcul'!$L$48:$AU$48,MATCH('Cash@Risk'!AF$31,'[77]Feuille de Calcul'!$L$34:$AU$34,0)))*$D108*$G$23</f>
        <v>0</v>
      </c>
      <c r="AG108" s="1577">
        <f>IF(ISNA(INDEX('[77]Feuille de Calcul'!$L$48:$AU$48,MATCH('Cash@Risk'!AG$31,'[77]Feuille de Calcul'!$L$34:$AU$34,0))),0,INDEX('[77]Feuille de Calcul'!$L$48:$AU$48,MATCH('Cash@Risk'!AG$31,'[77]Feuille de Calcul'!$L$34:$AU$34,0)))*$D108*$G$23</f>
        <v>0</v>
      </c>
      <c r="AH108" s="1577">
        <f>IF(ISNA(INDEX('[77]Feuille de Calcul'!$L$48:$AU$48,MATCH('Cash@Risk'!AH$31,'[77]Feuille de Calcul'!$L$34:$AU$34,0))),0,INDEX('[77]Feuille de Calcul'!$L$48:$AU$48,MATCH('Cash@Risk'!AH$31,'[77]Feuille de Calcul'!$L$34:$AU$34,0)))*$D108*$G$23</f>
        <v>0</v>
      </c>
      <c r="AI108" s="1577">
        <f>IF(ISNA(INDEX('[77]Feuille de Calcul'!$L$48:$AU$48,MATCH('Cash@Risk'!AI$31,'[77]Feuille de Calcul'!$L$34:$AU$34,0))),0,INDEX('[77]Feuille de Calcul'!$L$48:$AU$48,MATCH('Cash@Risk'!AI$31,'[77]Feuille de Calcul'!$L$34:$AU$34,0)))*$D108*$G$23</f>
        <v>0</v>
      </c>
      <c r="AJ108" s="1577">
        <f>IF(ISNA(INDEX('[77]Feuille de Calcul'!$L$48:$AU$48,MATCH('Cash@Risk'!AJ$31,'[77]Feuille de Calcul'!$L$34:$AU$34,0))),0,INDEX('[77]Feuille de Calcul'!$L$48:$AU$48,MATCH('Cash@Risk'!AJ$31,'[77]Feuille de Calcul'!$L$34:$AU$34,0)))*$D108*$G$23</f>
        <v>0</v>
      </c>
      <c r="AK108" s="1577">
        <f>IF(ISNA(INDEX('[77]Feuille de Calcul'!$L$48:$AU$48,MATCH('Cash@Risk'!AK$31,'[77]Feuille de Calcul'!$L$34:$AU$34,0))),0,INDEX('[77]Feuille de Calcul'!$L$48:$AU$48,MATCH('Cash@Risk'!AK$31,'[77]Feuille de Calcul'!$L$34:$AU$34,0)))*$D108*$G$23</f>
        <v>0</v>
      </c>
      <c r="AL108" s="1577">
        <f>IF(ISNA(INDEX('[77]Feuille de Calcul'!$L$48:$AU$48,MATCH('Cash@Risk'!AL$31,'[77]Feuille de Calcul'!$L$34:$AU$34,0))),0,INDEX('[77]Feuille de Calcul'!$L$48:$AU$48,MATCH('Cash@Risk'!AL$31,'[77]Feuille de Calcul'!$L$34:$AU$34,0)))*$D108*$G$23</f>
        <v>0</v>
      </c>
      <c r="AM108" s="1577">
        <f>IF(ISNA(INDEX('[77]Feuille de Calcul'!$L$48:$AU$48,MATCH('Cash@Risk'!AM$31,'[77]Feuille de Calcul'!$L$34:$AU$34,0))),0,INDEX('[77]Feuille de Calcul'!$L$48:$AU$48,MATCH('Cash@Risk'!AM$31,'[77]Feuille de Calcul'!$L$34:$AU$34,0)))*$D108*$G$23</f>
        <v>0</v>
      </c>
      <c r="AN108" s="1577">
        <f>IF(ISNA(INDEX('[77]Feuille de Calcul'!$L$48:$AU$48,MATCH('Cash@Risk'!AN$31,'[77]Feuille de Calcul'!$L$34:$AU$34,0))),0,INDEX('[77]Feuille de Calcul'!$L$48:$AU$48,MATCH('Cash@Risk'!AN$31,'[77]Feuille de Calcul'!$L$34:$AU$34,0)))*$D108*$G$23</f>
        <v>0</v>
      </c>
      <c r="AO108" s="1577">
        <f>IF(ISNA(INDEX('[77]Feuille de Calcul'!$L$48:$AU$48,MATCH('Cash@Risk'!AO$31,'[77]Feuille de Calcul'!$L$34:$AU$34,0))),0,INDEX('[77]Feuille de Calcul'!$L$48:$AU$48,MATCH('Cash@Risk'!AO$31,'[77]Feuille de Calcul'!$L$34:$AU$34,0)))*$D108*$G$23</f>
        <v>0</v>
      </c>
      <c r="AP108" s="1577">
        <f>IF(ISNA(INDEX('[77]Feuille de Calcul'!$L$48:$AU$48,MATCH('Cash@Risk'!AP$31,'[77]Feuille de Calcul'!$L$34:$AU$34,0))),0,INDEX('[77]Feuille de Calcul'!$L$48:$AU$48,MATCH('Cash@Risk'!AP$31,'[77]Feuille de Calcul'!$L$34:$AU$34,0)))*$D108*$G$23</f>
        <v>0</v>
      </c>
      <c r="AQ108" s="1577">
        <f>IF(ISNA(INDEX('[77]Feuille de Calcul'!$L$48:$AU$48,MATCH('Cash@Risk'!AQ$31,'[77]Feuille de Calcul'!$L$34:$AU$34,0))),0,INDEX('[77]Feuille de Calcul'!$L$48:$AU$48,MATCH('Cash@Risk'!AQ$31,'[77]Feuille de Calcul'!$L$34:$AU$34,0)))*$D108*$G$23</f>
        <v>0</v>
      </c>
      <c r="AR108" s="1577">
        <f>IF(ISNA(INDEX('[77]Feuille de Calcul'!$L$48:$AU$48,MATCH('Cash@Risk'!AR$31,'[77]Feuille de Calcul'!$L$34:$AU$34,0))),0,INDEX('[77]Feuille de Calcul'!$L$48:$AU$48,MATCH('Cash@Risk'!AR$31,'[77]Feuille de Calcul'!$L$34:$AU$34,0)))*$D108*$G$23</f>
        <v>0</v>
      </c>
      <c r="AS108" s="1577">
        <f>IF(ISNA(INDEX('[77]Feuille de Calcul'!$L$48:$AU$48,MATCH('Cash@Risk'!AS$31,'[77]Feuille de Calcul'!$L$34:$AU$34,0))),0,INDEX('[77]Feuille de Calcul'!$L$48:$AU$48,MATCH('Cash@Risk'!AS$31,'[77]Feuille de Calcul'!$L$34:$AU$34,0)))*$D108*$G$23</f>
        <v>3</v>
      </c>
      <c r="AT108" s="1577">
        <f>IF(ISNA(INDEX('[77]Feuille de Calcul'!$L$48:$AU$48,MATCH('Cash@Risk'!AT$31,'[77]Feuille de Calcul'!$L$34:$AU$34,0))),0,INDEX('[77]Feuille de Calcul'!$L$48:$AU$48,MATCH('Cash@Risk'!AT$31,'[77]Feuille de Calcul'!$L$34:$AU$34,0)))*$D108*$G$23</f>
        <v>0</v>
      </c>
      <c r="AU108" s="1577">
        <f>IF(ISNA(INDEX('[77]Feuille de Calcul'!$L$48:$AU$48,MATCH('Cash@Risk'!AU$31,'[77]Feuille de Calcul'!$L$34:$AU$34,0))),0,INDEX('[77]Feuille de Calcul'!$L$48:$AU$48,MATCH('Cash@Risk'!AU$31,'[77]Feuille de Calcul'!$L$34:$AU$34,0)))*$D108*$G$23</f>
        <v>3</v>
      </c>
      <c r="AV108" s="1577">
        <f>IF(ISNA(INDEX('[77]Feuille de Calcul'!$L$48:$AU$48,MATCH('Cash@Risk'!AV$31,'[77]Feuille de Calcul'!$L$34:$AU$34,0))),0,INDEX('[77]Feuille de Calcul'!$L$48:$AU$48,MATCH('Cash@Risk'!AV$31,'[77]Feuille de Calcul'!$L$34:$AU$34,0)))*$D108*$G$23</f>
        <v>0</v>
      </c>
      <c r="AW108" s="1577">
        <f>IF(ISNA(INDEX('[77]Feuille de Calcul'!$L$48:$AU$48,MATCH('Cash@Risk'!AW$31,'[77]Feuille de Calcul'!$L$34:$AU$34,0))),0,INDEX('[77]Feuille de Calcul'!$L$48:$AU$48,MATCH('Cash@Risk'!AW$31,'[77]Feuille de Calcul'!$L$34:$AU$34,0)))*$D108*$G$23</f>
        <v>3</v>
      </c>
      <c r="AX108" s="1577">
        <f>IF(ISNA(INDEX('[77]Feuille de Calcul'!$L$48:$AU$48,MATCH('Cash@Risk'!AX$31,'[77]Feuille de Calcul'!$L$34:$AU$34,0))),0,INDEX('[77]Feuille de Calcul'!$L$48:$AU$48,MATCH('Cash@Risk'!AX$31,'[77]Feuille de Calcul'!$L$34:$AU$34,0)))*$D108*$G$23</f>
        <v>0</v>
      </c>
      <c r="AY108" s="1577">
        <f>IF(ISNA(INDEX('[77]Feuille de Calcul'!$L$48:$AU$48,MATCH('Cash@Risk'!AY$31,'[77]Feuille de Calcul'!$L$34:$AU$34,0))),0,INDEX('[77]Feuille de Calcul'!$L$48:$AU$48,MATCH('Cash@Risk'!AY$31,'[77]Feuille de Calcul'!$L$34:$AU$34,0)))*$D108*$G$23</f>
        <v>3</v>
      </c>
      <c r="AZ108" s="1577">
        <f>IF(ISNA(INDEX('[77]Feuille de Calcul'!$L$48:$AU$48,MATCH('Cash@Risk'!AZ$31,'[77]Feuille de Calcul'!$L$34:$AU$34,0))),0,INDEX('[77]Feuille de Calcul'!$L$48:$AU$48,MATCH('Cash@Risk'!AZ$31,'[77]Feuille de Calcul'!$L$34:$AU$34,0)))*$D108*$G$23</f>
        <v>0</v>
      </c>
      <c r="BA108" s="1577">
        <f>IF(ISNA(INDEX('[77]Feuille de Calcul'!$L$48:$AU$48,MATCH('Cash@Risk'!BA$31,'[77]Feuille de Calcul'!$L$34:$AU$34,0))),0,INDEX('[77]Feuille de Calcul'!$L$48:$AU$48,MATCH('Cash@Risk'!BA$31,'[77]Feuille de Calcul'!$L$34:$AU$34,0)))*$D108*$G$23</f>
        <v>3</v>
      </c>
      <c r="BB108" s="1577">
        <f>IF(ISNA(INDEX('[77]Feuille de Calcul'!$L$48:$AU$48,MATCH('Cash@Risk'!BB$31,'[77]Feuille de Calcul'!$L$34:$AU$34,0))),0,INDEX('[77]Feuille de Calcul'!$L$48:$AU$48,MATCH('Cash@Risk'!BB$31,'[77]Feuille de Calcul'!$L$34:$AU$34,0)))*$D108*$G$23</f>
        <v>0</v>
      </c>
      <c r="BC108" s="1577">
        <f>IF(ISNA(INDEX('[77]Feuille de Calcul'!$L$48:$AU$48,MATCH('Cash@Risk'!BC$31,'[77]Feuille de Calcul'!$L$34:$AU$34,0))),0,INDEX('[77]Feuille de Calcul'!$L$48:$AU$48,MATCH('Cash@Risk'!BC$31,'[77]Feuille de Calcul'!$L$34:$AU$34,0)))*$D108*$G$23</f>
        <v>6</v>
      </c>
      <c r="BD108" s="1577">
        <f>IF(ISNA(INDEX('[77]Feuille de Calcul'!$L$48:$AU$48,MATCH('Cash@Risk'!BD$31,'[77]Feuille de Calcul'!$L$34:$AU$34,0))),0,INDEX('[77]Feuille de Calcul'!$L$48:$AU$48,MATCH('Cash@Risk'!BD$31,'[77]Feuille de Calcul'!$L$34:$AU$34,0)))*$D108*$G$23</f>
        <v>0</v>
      </c>
      <c r="BE108" s="1577">
        <f>IF(ISNA(INDEX('[77]Feuille de Calcul'!$L$48:$AU$48,MATCH('Cash@Risk'!BE$31,'[77]Feuille de Calcul'!$L$34:$AU$34,0))),0,INDEX('[77]Feuille de Calcul'!$L$48:$AU$48,MATCH('Cash@Risk'!BE$31,'[77]Feuille de Calcul'!$L$34:$AU$34,0)))*$D108*$G$23</f>
        <v>3</v>
      </c>
      <c r="BF108" s="1577">
        <f>IF(ISNA(INDEX('[77]Feuille de Calcul'!$L$48:$AU$48,MATCH('Cash@Risk'!BF$31,'[77]Feuille de Calcul'!$L$34:$AU$34,0))),0,INDEX('[77]Feuille de Calcul'!$L$48:$AU$48,MATCH('Cash@Risk'!BF$31,'[77]Feuille de Calcul'!$L$34:$AU$34,0)))*$D108*$G$23</f>
        <v>0</v>
      </c>
      <c r="BG108" s="1577">
        <f>IF(ISNA(INDEX('[77]Feuille de Calcul'!$L$48:$AU$48,MATCH('Cash@Risk'!BG$31,'[77]Feuille de Calcul'!$L$34:$AU$34,0))),0,INDEX('[77]Feuille de Calcul'!$L$48:$AU$48,MATCH('Cash@Risk'!BG$31,'[77]Feuille de Calcul'!$L$34:$AU$34,0)))*$D108*$G$23</f>
        <v>3</v>
      </c>
      <c r="BH108" s="1577">
        <f>IF(ISNA(INDEX('[77]Feuille de Calcul'!$L$48:$AU$48,MATCH('Cash@Risk'!BH$31,'[77]Feuille de Calcul'!$L$34:$AU$34,0))),0,INDEX('[77]Feuille de Calcul'!$L$48:$AU$48,MATCH('Cash@Risk'!BH$31,'[77]Feuille de Calcul'!$L$34:$AU$34,0)))*$D108*$G$23</f>
        <v>0</v>
      </c>
      <c r="BI108" s="1577">
        <f>IF(ISNA(INDEX('[77]Feuille de Calcul'!$L$48:$AU$48,MATCH('Cash@Risk'!BI$31,'[77]Feuille de Calcul'!$L$34:$AU$34,0))),0,INDEX('[77]Feuille de Calcul'!$L$48:$AU$48,MATCH('Cash@Risk'!BI$31,'[77]Feuille de Calcul'!$L$34:$AU$34,0)))*$D108*$G$23</f>
        <v>3</v>
      </c>
      <c r="BJ108" s="1577">
        <f>IF(ISNA(INDEX('[77]Feuille de Calcul'!$L$48:$AU$48,MATCH('Cash@Risk'!BJ$31,'[77]Feuille de Calcul'!$L$34:$AU$34,0))),0,INDEX('[77]Feuille de Calcul'!$L$48:$AU$48,MATCH('Cash@Risk'!BJ$31,'[77]Feuille de Calcul'!$L$34:$AU$34,0)))*$D108*$G$23</f>
        <v>0</v>
      </c>
      <c r="BK108" s="1577">
        <f>IF(ISNA(INDEX('[77]Feuille de Calcul'!$L$48:$AU$48,MATCH('Cash@Risk'!BK$31,'[77]Feuille de Calcul'!$L$34:$AU$34,0))),0,INDEX('[77]Feuille de Calcul'!$L$48:$AU$48,MATCH('Cash@Risk'!BK$31,'[77]Feuille de Calcul'!$L$34:$AU$34,0)))*$D108*$G$23</f>
        <v>3</v>
      </c>
      <c r="BL108" s="1577">
        <f>IF(ISNA(INDEX('[77]Feuille de Calcul'!$L$48:$AU$48,MATCH('Cash@Risk'!BL$31,'[77]Feuille de Calcul'!$L$34:$AU$34,0))),0,INDEX('[77]Feuille de Calcul'!$L$48:$AU$48,MATCH('Cash@Risk'!BL$31,'[77]Feuille de Calcul'!$L$34:$AU$34,0)))*$D108*$G$23</f>
        <v>0</v>
      </c>
      <c r="BM108" s="1577">
        <f>IF(ISNA(INDEX('[77]Feuille de Calcul'!$L$48:$AU$48,MATCH('Cash@Risk'!BM$31,'[77]Feuille de Calcul'!$L$34:$AU$34,0))),0,INDEX('[77]Feuille de Calcul'!$L$48:$AU$48,MATCH('Cash@Risk'!BM$31,'[77]Feuille de Calcul'!$L$34:$AU$34,0)))*$D108*$G$23</f>
        <v>3</v>
      </c>
      <c r="BN108" s="1577">
        <f>IF(ISNA(INDEX('[77]Feuille de Calcul'!$L$48:$AU$48,MATCH('Cash@Risk'!BN$31,'[77]Feuille de Calcul'!$L$34:$AU$34,0))),0,INDEX('[77]Feuille de Calcul'!$L$48:$AU$48,MATCH('Cash@Risk'!BN$31,'[77]Feuille de Calcul'!$L$34:$AU$34,0)))*$D108*$G$23</f>
        <v>0</v>
      </c>
      <c r="BO108" s="1577">
        <f>IF(ISNA(INDEX('[77]Feuille de Calcul'!$L$48:$AU$48,MATCH('Cash@Risk'!BO$31,'[77]Feuille de Calcul'!$L$34:$AU$34,0))),0,INDEX('[77]Feuille de Calcul'!$L$48:$AU$48,MATCH('Cash@Risk'!BO$31,'[77]Feuille de Calcul'!$L$34:$AU$34,0)))*$D108*$G$23</f>
        <v>6</v>
      </c>
      <c r="BP108" s="1577">
        <f>IF(ISNA(INDEX('[77]Feuille de Calcul'!$L$48:$AU$48,MATCH('Cash@Risk'!BP$31,'[77]Feuille de Calcul'!$L$34:$AU$34,0))),0,INDEX('[77]Feuille de Calcul'!$L$48:$AU$48,MATCH('Cash@Risk'!BP$31,'[77]Feuille de Calcul'!$L$34:$AU$34,0)))*$D108*$G$23</f>
        <v>0</v>
      </c>
      <c r="BQ108" s="1577">
        <f>IF(ISNA(INDEX('[77]Feuille de Calcul'!$L$48:$AU$48,MATCH('Cash@Risk'!BQ$31,'[77]Feuille de Calcul'!$L$34:$AU$34,0))),0,INDEX('[77]Feuille de Calcul'!$L$48:$AU$48,MATCH('Cash@Risk'!BQ$31,'[77]Feuille de Calcul'!$L$34:$AU$34,0)))*$D108*$G$23</f>
        <v>3</v>
      </c>
      <c r="BR108" s="1577">
        <f>IF(ISNA(INDEX('[77]Feuille de Calcul'!$L$48:$AU$48,MATCH('Cash@Risk'!BR$31,'[77]Feuille de Calcul'!$L$34:$AU$34,0))),0,INDEX('[77]Feuille de Calcul'!$L$48:$AU$48,MATCH('Cash@Risk'!BR$31,'[77]Feuille de Calcul'!$L$34:$AU$34,0)))*$D108*$G$23</f>
        <v>0</v>
      </c>
      <c r="BS108" s="1577">
        <f>IF(ISNA(INDEX('[77]Feuille de Calcul'!$L$48:$AU$48,MATCH('Cash@Risk'!BS$31,'[77]Feuille de Calcul'!$L$34:$AU$34,0))),0,INDEX('[77]Feuille de Calcul'!$L$48:$AU$48,MATCH('Cash@Risk'!BS$31,'[77]Feuille de Calcul'!$L$34:$AU$34,0)))*$D108*$G$23</f>
        <v>3</v>
      </c>
      <c r="BT108" s="1577">
        <f>IF(ISNA(INDEX('[77]Feuille de Calcul'!$L$48:$AU$48,MATCH('Cash@Risk'!BT$31,'[77]Feuille de Calcul'!$L$34:$AU$34,0))),0,INDEX('[77]Feuille de Calcul'!$L$48:$AU$48,MATCH('Cash@Risk'!BT$31,'[77]Feuille de Calcul'!$L$34:$AU$34,0)))*$D108*$G$23</f>
        <v>0</v>
      </c>
      <c r="BU108" s="1577">
        <f>IF(ISNA(INDEX('[77]Feuille de Calcul'!$L$48:$AU$48,MATCH('Cash@Risk'!BU$31,'[77]Feuille de Calcul'!$L$34:$AU$34,0))),0,INDEX('[77]Feuille de Calcul'!$L$48:$AU$48,MATCH('Cash@Risk'!BU$31,'[77]Feuille de Calcul'!$L$34:$AU$34,0)))*$D108*$G$23</f>
        <v>3</v>
      </c>
      <c r="BV108" s="1577">
        <f>IF(ISNA(INDEX('[77]Feuille de Calcul'!$L$48:$AU$48,MATCH('Cash@Risk'!BV$31,'[77]Feuille de Calcul'!$L$34:$AU$34,0))),0,INDEX('[77]Feuille de Calcul'!$L$48:$AU$48,MATCH('Cash@Risk'!BV$31,'[77]Feuille de Calcul'!$L$34:$AU$34,0)))*$D108*$G$23</f>
        <v>0</v>
      </c>
      <c r="BW108" s="1577">
        <f>IF(ISNA(INDEX('[77]Feuille de Calcul'!$L$48:$AU$48,MATCH('Cash@Risk'!BW$31,'[77]Feuille de Calcul'!$L$34:$AU$34,0))),0,INDEX('[77]Feuille de Calcul'!$L$48:$AU$48,MATCH('Cash@Risk'!BW$31,'[77]Feuille de Calcul'!$L$34:$AU$34,0)))*$D108*$G$23</f>
        <v>3</v>
      </c>
      <c r="BX108" s="1577">
        <f>IF(ISNA(INDEX('[77]Feuille de Calcul'!$L$48:$AU$48,MATCH('Cash@Risk'!BX$31,'[77]Feuille de Calcul'!$L$34:$AU$34,0))),0,INDEX('[77]Feuille de Calcul'!$L$48:$AU$48,MATCH('Cash@Risk'!BX$31,'[77]Feuille de Calcul'!$L$34:$AU$34,0)))*$D108*$G$23</f>
        <v>0</v>
      </c>
      <c r="BY108" s="1577">
        <f>IF(ISNA(INDEX('[77]Feuille de Calcul'!$L$48:$AU$48,MATCH('Cash@Risk'!BY$31,'[77]Feuille de Calcul'!$L$34:$AU$34,0))),0,INDEX('[77]Feuille de Calcul'!$L$48:$AU$48,MATCH('Cash@Risk'!BY$31,'[77]Feuille de Calcul'!$L$34:$AU$34,0)))*$D108*$G$23</f>
        <v>3</v>
      </c>
      <c r="BZ108" s="1577">
        <f>IF(ISNA(INDEX('[77]Feuille de Calcul'!$L$48:$AU$48,MATCH('Cash@Risk'!BZ$31,'[77]Feuille de Calcul'!$L$34:$AU$34,0))),0,INDEX('[77]Feuille de Calcul'!$L$48:$AU$48,MATCH('Cash@Risk'!BZ$31,'[77]Feuille de Calcul'!$L$34:$AU$34,0)))*$D108*$G$23</f>
        <v>0</v>
      </c>
      <c r="CA108" s="1577">
        <f>IF(ISNA(INDEX('[77]Feuille de Calcul'!$L$48:$AU$48,MATCH('Cash@Risk'!CA$31,'[77]Feuille de Calcul'!$L$34:$AU$34,0))),0,INDEX('[77]Feuille de Calcul'!$L$48:$AU$48,MATCH('Cash@Risk'!CA$31,'[77]Feuille de Calcul'!$L$34:$AU$34,0)))*$D108*$G$23</f>
        <v>3</v>
      </c>
      <c r="CB108" s="1577">
        <f>IF(ISNA(INDEX('[77]Feuille de Calcul'!$L$48:$AU$48,MATCH('Cash@Risk'!CB$31,'[77]Feuille de Calcul'!$L$34:$AU$34,0))),0,INDEX('[77]Feuille de Calcul'!$L$48:$AU$48,MATCH('Cash@Risk'!CB$31,'[77]Feuille de Calcul'!$L$34:$AU$34,0)))*$D108*$G$23</f>
        <v>0</v>
      </c>
      <c r="CC108" s="1577">
        <f>IF(ISNA(INDEX('[77]Feuille de Calcul'!$L$48:$AU$48,MATCH('Cash@Risk'!CC$31,'[77]Feuille de Calcul'!$L$34:$AU$34,0))),0,INDEX('[77]Feuille de Calcul'!$L$48:$AU$48,MATCH('Cash@Risk'!CC$31,'[77]Feuille de Calcul'!$L$34:$AU$34,0)))*$D108*$G$23</f>
        <v>0</v>
      </c>
      <c r="CD108" s="1577">
        <f>IF(ISNA(INDEX('[77]Feuille de Calcul'!$L$48:$AU$48,MATCH('Cash@Risk'!CD$31,'[77]Feuille de Calcul'!$L$34:$AU$34,0))),0,INDEX('[77]Feuille de Calcul'!$L$48:$AU$48,MATCH('Cash@Risk'!CD$31,'[77]Feuille de Calcul'!$L$34:$AU$34,0)))*$D108*$G$23</f>
        <v>0</v>
      </c>
      <c r="CE108" s="1577">
        <f>IF(ISNA(INDEX('[77]Feuille de Calcul'!$L$48:$AU$48,MATCH('Cash@Risk'!CE$31,'[77]Feuille de Calcul'!$L$34:$AU$34,0))),0,INDEX('[77]Feuille de Calcul'!$L$48:$AU$48,MATCH('Cash@Risk'!CE$31,'[77]Feuille de Calcul'!$L$34:$AU$34,0)))*$D108*$G$23</f>
        <v>0</v>
      </c>
      <c r="CF108" s="1577">
        <f>IF(ISNA(INDEX('[77]Feuille de Calcul'!$L$48:$AU$48,MATCH('Cash@Risk'!CF$31,'[77]Feuille de Calcul'!$L$34:$AU$34,0))),0,INDEX('[77]Feuille de Calcul'!$L$48:$AU$48,MATCH('Cash@Risk'!CF$31,'[77]Feuille de Calcul'!$L$34:$AU$34,0)))*$D108*$G$23</f>
        <v>0</v>
      </c>
      <c r="CG108" s="1577">
        <f>IF(ISNA(INDEX('[77]Feuille de Calcul'!$L$48:$AU$48,MATCH('Cash@Risk'!CG$31,'[77]Feuille de Calcul'!$L$34:$AU$34,0))),0,INDEX('[77]Feuille de Calcul'!$L$48:$AU$48,MATCH('Cash@Risk'!CG$31,'[77]Feuille de Calcul'!$L$34:$AU$34,0)))*$D108*$G$23</f>
        <v>0</v>
      </c>
      <c r="CH108" s="1577">
        <f>IF(ISNA(INDEX('[77]Feuille de Calcul'!$L$48:$AU$48,MATCH('Cash@Risk'!CH$31,'[77]Feuille de Calcul'!$L$34:$AU$34,0))),0,INDEX('[77]Feuille de Calcul'!$L$48:$AU$48,MATCH('Cash@Risk'!CH$31,'[77]Feuille de Calcul'!$L$34:$AU$34,0)))*$D108*$G$23</f>
        <v>0</v>
      </c>
      <c r="CI108" s="1577">
        <f>IF(ISNA(INDEX('[77]Feuille de Calcul'!$L$48:$AU$48,MATCH('Cash@Risk'!CI$31,'[77]Feuille de Calcul'!$L$34:$AU$34,0))),0,INDEX('[77]Feuille de Calcul'!$L$48:$AU$48,MATCH('Cash@Risk'!CI$31,'[77]Feuille de Calcul'!$L$34:$AU$34,0)))*$D108*$G$23</f>
        <v>0</v>
      </c>
      <c r="CJ108" s="1577">
        <f>IF(ISNA(INDEX('[77]Feuille de Calcul'!$L$48:$AU$48,MATCH('Cash@Risk'!CJ$31,'[77]Feuille de Calcul'!$L$34:$AU$34,0))),0,INDEX('[77]Feuille de Calcul'!$L$48:$AU$48,MATCH('Cash@Risk'!CJ$31,'[77]Feuille de Calcul'!$L$34:$AU$34,0)))*$D108*$G$23</f>
        <v>0</v>
      </c>
      <c r="CK108" s="1577">
        <f>IF(ISNA(INDEX('[77]Feuille de Calcul'!$L$48:$AU$48,MATCH('Cash@Risk'!CK$31,'[77]Feuille de Calcul'!$L$34:$AU$34,0))),0,INDEX('[77]Feuille de Calcul'!$L$48:$AU$48,MATCH('Cash@Risk'!CK$31,'[77]Feuille de Calcul'!$L$34:$AU$34,0)))*$D108*$G$23</f>
        <v>0</v>
      </c>
      <c r="CL108" s="1577">
        <f>IF(ISNA(INDEX('[77]Feuille de Calcul'!$L$48:$AU$48,MATCH('Cash@Risk'!CL$31,'[77]Feuille de Calcul'!$L$34:$AU$34,0))),0,INDEX('[77]Feuille de Calcul'!$L$48:$AU$48,MATCH('Cash@Risk'!CL$31,'[77]Feuille de Calcul'!$L$34:$AU$34,0)))*$D108*$G$23</f>
        <v>0</v>
      </c>
      <c r="CM108" s="1577">
        <f>IF(ISNA(INDEX('[77]Feuille de Calcul'!$L$48:$AU$48,MATCH('Cash@Risk'!CM$31,'[77]Feuille de Calcul'!$L$34:$AU$34,0))),0,INDEX('[77]Feuille de Calcul'!$L$48:$AU$48,MATCH('Cash@Risk'!CM$31,'[77]Feuille de Calcul'!$L$34:$AU$34,0)))*$D108*$G$23</f>
        <v>0</v>
      </c>
      <c r="CN108" s="1577">
        <f>IF(ISNA(INDEX('[77]Feuille de Calcul'!$L$48:$AU$48,MATCH('Cash@Risk'!CN$31,'[77]Feuille de Calcul'!$L$34:$AU$34,0))),0,INDEX('[77]Feuille de Calcul'!$L$48:$AU$48,MATCH('Cash@Risk'!CN$31,'[77]Feuille de Calcul'!$L$34:$AU$34,0)))*$D108*$G$23</f>
        <v>0</v>
      </c>
      <c r="CO108" s="1577">
        <f>IF(ISNA(INDEX('[77]Feuille de Calcul'!$L$48:$AU$48,MATCH('Cash@Risk'!CO$31,'[77]Feuille de Calcul'!$L$34:$AU$34,0))),0,INDEX('[77]Feuille de Calcul'!$L$48:$AU$48,MATCH('Cash@Risk'!CO$31,'[77]Feuille de Calcul'!$L$34:$AU$34,0)))*$D108*$G$23</f>
        <v>0</v>
      </c>
      <c r="CP108" s="1577">
        <f>IF(ISNA(INDEX('[77]Feuille de Calcul'!$L$48:$AU$48,MATCH('Cash@Risk'!CP$31,'[77]Feuille de Calcul'!$L$34:$AU$34,0))),0,INDEX('[77]Feuille de Calcul'!$L$48:$AU$48,MATCH('Cash@Risk'!CP$31,'[77]Feuille de Calcul'!$L$34:$AU$34,0)))*$D108*$G$23</f>
        <v>0</v>
      </c>
      <c r="CQ108" s="1577">
        <f>IF(ISNA(INDEX('[77]Feuille de Calcul'!$L$48:$AU$48,MATCH('Cash@Risk'!CQ$31,'[77]Feuille de Calcul'!$L$34:$AU$34,0))),0,INDEX('[77]Feuille de Calcul'!$L$48:$AU$48,MATCH('Cash@Risk'!CQ$31,'[77]Feuille de Calcul'!$L$34:$AU$34,0)))*$D108*$G$23</f>
        <v>0</v>
      </c>
      <c r="CR108" s="1577">
        <f>IF(ISNA(INDEX('[77]Feuille de Calcul'!$L$48:$AU$48,MATCH('Cash@Risk'!CR$31,'[77]Feuille de Calcul'!$L$34:$AU$34,0))),0,INDEX('[77]Feuille de Calcul'!$L$48:$AU$48,MATCH('Cash@Risk'!CR$31,'[77]Feuille de Calcul'!$L$34:$AU$34,0)))*$D108*$G$23</f>
        <v>0</v>
      </c>
      <c r="CS108" s="1577">
        <f>IF(ISNA(INDEX('[77]Feuille de Calcul'!$L$48:$AU$48,MATCH('Cash@Risk'!CS$31,'[77]Feuille de Calcul'!$L$34:$AU$34,0))),0,INDEX('[77]Feuille de Calcul'!$L$48:$AU$48,MATCH('Cash@Risk'!CS$31,'[77]Feuille de Calcul'!$L$34:$AU$34,0)))*$D108*$G$23</f>
        <v>0</v>
      </c>
      <c r="CT108" s="1577">
        <f>IF(ISNA(INDEX('[77]Feuille de Calcul'!$L$48:$AU$48,MATCH('Cash@Risk'!CT$31,'[77]Feuille de Calcul'!$L$34:$AU$34,0))),0,INDEX('[77]Feuille de Calcul'!$L$48:$AU$48,MATCH('Cash@Risk'!CT$31,'[77]Feuille de Calcul'!$L$34:$AU$34,0)))*$D108*$G$23</f>
        <v>0</v>
      </c>
      <c r="CU108" s="1577">
        <f>IF(ISNA(INDEX('[77]Feuille de Calcul'!$L$48:$AU$48,MATCH('Cash@Risk'!CU$31,'[77]Feuille de Calcul'!$L$34:$AU$34,0))),0,INDEX('[77]Feuille de Calcul'!$L$48:$AU$48,MATCH('Cash@Risk'!CU$31,'[77]Feuille de Calcul'!$L$34:$AU$34,0)))*$D108*$G$23</f>
        <v>0</v>
      </c>
      <c r="CV108" s="1577">
        <f>IF(ISNA(INDEX('[77]Feuille de Calcul'!$L$48:$AU$48,MATCH('Cash@Risk'!CV$31,'[77]Feuille de Calcul'!$L$34:$AU$34,0))),0,INDEX('[77]Feuille de Calcul'!$L$48:$AU$48,MATCH('Cash@Risk'!CV$31,'[77]Feuille de Calcul'!$L$34:$AU$34,0)))*$D108*$G$23</f>
        <v>0</v>
      </c>
      <c r="CW108" s="1577">
        <f>IF(ISNA(INDEX('[77]Feuille de Calcul'!$L$48:$AU$48,MATCH('Cash@Risk'!CW$31,'[77]Feuille de Calcul'!$L$34:$AU$34,0))),0,INDEX('[77]Feuille de Calcul'!$L$48:$AU$48,MATCH('Cash@Risk'!CW$31,'[77]Feuille de Calcul'!$L$34:$AU$34,0)))*$D108*$G$23</f>
        <v>0</v>
      </c>
      <c r="CX108" s="1577">
        <f>IF(ISNA(INDEX('[77]Feuille de Calcul'!$L$48:$AU$48,MATCH('Cash@Risk'!CX$31,'[77]Feuille de Calcul'!$L$34:$AU$34,0))),0,INDEX('[77]Feuille de Calcul'!$L$48:$AU$48,MATCH('Cash@Risk'!CX$31,'[77]Feuille de Calcul'!$L$34:$AU$34,0)))*$D108*$G$23</f>
        <v>0</v>
      </c>
      <c r="CY108" s="1577">
        <f>IF(ISNA(INDEX('[77]Feuille de Calcul'!$L$48:$AU$48,MATCH('Cash@Risk'!CY$31,'[77]Feuille de Calcul'!$L$34:$AU$34,0))),0,INDEX('[77]Feuille de Calcul'!$L$48:$AU$48,MATCH('Cash@Risk'!CY$31,'[77]Feuille de Calcul'!$L$34:$AU$34,0)))*$D108*$G$23</f>
        <v>0</v>
      </c>
      <c r="CZ108" s="1577">
        <f>IF(ISNA(INDEX('[77]Feuille de Calcul'!$L$48:$AU$48,MATCH('Cash@Risk'!CZ$31,'[77]Feuille de Calcul'!$L$34:$AU$34,0))),0,INDEX('[77]Feuille de Calcul'!$L$48:$AU$48,MATCH('Cash@Risk'!CZ$31,'[77]Feuille de Calcul'!$L$34:$AU$34,0)))*$D108*$G$23</f>
        <v>0</v>
      </c>
      <c r="DA108" s="1577">
        <f>IF(ISNA(INDEX('[77]Feuille de Calcul'!$L$48:$AU$48,MATCH('Cash@Risk'!DA$31,'[77]Feuille de Calcul'!$L$34:$AU$34,0))),0,INDEX('[77]Feuille de Calcul'!$L$48:$AU$48,MATCH('Cash@Risk'!DA$31,'[77]Feuille de Calcul'!$L$34:$AU$34,0)))*$D108*$G$23</f>
        <v>0</v>
      </c>
      <c r="DB108" s="1577">
        <f>IF(ISNA(INDEX('[77]Feuille de Calcul'!$L$48:$AU$48,MATCH('Cash@Risk'!DB$31,'[77]Feuille de Calcul'!$L$34:$AU$34,0))),0,INDEX('[77]Feuille de Calcul'!$L$48:$AU$48,MATCH('Cash@Risk'!DB$31,'[77]Feuille de Calcul'!$L$34:$AU$34,0)))*$D108*$G$23</f>
        <v>0</v>
      </c>
      <c r="DC108" s="1577">
        <f>IF(ISNA(INDEX('[77]Feuille de Calcul'!$L$48:$AU$48,MATCH('Cash@Risk'!DC$31,'[77]Feuille de Calcul'!$L$34:$AU$34,0))),0,INDEX('[77]Feuille de Calcul'!$L$48:$AU$48,MATCH('Cash@Risk'!DC$31,'[77]Feuille de Calcul'!$L$34:$AU$34,0)))*$D108*$G$23</f>
        <v>0</v>
      </c>
      <c r="DD108" s="1577">
        <f>IF(ISNA(INDEX('[77]Feuille de Calcul'!$L$48:$AU$48,MATCH('Cash@Risk'!DD$31,'[77]Feuille de Calcul'!$L$34:$AU$34,0))),0,INDEX('[77]Feuille de Calcul'!$L$48:$AU$48,MATCH('Cash@Risk'!DD$31,'[77]Feuille de Calcul'!$L$34:$AU$34,0)))*$D108*$G$23</f>
        <v>0</v>
      </c>
      <c r="DE108" s="1577">
        <f>IF(ISNA(INDEX('[77]Feuille de Calcul'!$L$48:$AU$48,MATCH('Cash@Risk'!DE$31,'[77]Feuille de Calcul'!$L$34:$AU$34,0))),0,INDEX('[77]Feuille de Calcul'!$L$48:$AU$48,MATCH('Cash@Risk'!DE$31,'[77]Feuille de Calcul'!$L$34:$AU$34,0)))*$D108*$G$23</f>
        <v>0</v>
      </c>
      <c r="DF108" s="1577">
        <f>IF(ISNA(INDEX('[77]Feuille de Calcul'!$L$48:$AU$48,MATCH('Cash@Risk'!DF$31,'[77]Feuille de Calcul'!$L$34:$AU$34,0))),0,INDEX('[77]Feuille de Calcul'!$L$48:$AU$48,MATCH('Cash@Risk'!DF$31,'[77]Feuille de Calcul'!$L$34:$AU$34,0)))*$D108*$G$23</f>
        <v>0</v>
      </c>
      <c r="DG108" s="1577">
        <f>IF(ISNA(INDEX('[77]Feuille de Calcul'!$L$48:$AU$48,MATCH('Cash@Risk'!DG$31,'[77]Feuille de Calcul'!$L$34:$AU$34,0))),0,INDEX('[77]Feuille de Calcul'!$L$48:$AU$48,MATCH('Cash@Risk'!DG$31,'[77]Feuille de Calcul'!$L$34:$AU$34,0)))*$D108*$G$23</f>
        <v>0</v>
      </c>
      <c r="DH108" s="1577">
        <f>IF(ISNA(INDEX('[77]Feuille de Calcul'!$L$48:$AU$48,MATCH('Cash@Risk'!DH$31,'[77]Feuille de Calcul'!$L$34:$AU$34,0))),0,INDEX('[77]Feuille de Calcul'!$L$48:$AU$48,MATCH('Cash@Risk'!DH$31,'[77]Feuille de Calcul'!$L$34:$AU$34,0)))*$D108*$G$23</f>
        <v>0</v>
      </c>
      <c r="DI108" s="1577">
        <f>IF(ISNA(INDEX('[77]Feuille de Calcul'!$L$48:$AU$48,MATCH('Cash@Risk'!DI$31,'[77]Feuille de Calcul'!$L$34:$AU$34,0))),0,INDEX('[77]Feuille de Calcul'!$L$48:$AU$48,MATCH('Cash@Risk'!DI$31,'[77]Feuille de Calcul'!$L$34:$AU$34,0)))*$D108*$G$23</f>
        <v>0</v>
      </c>
      <c r="DJ108" s="1577">
        <f>IF(ISNA(INDEX('[77]Feuille de Calcul'!$L$48:$AU$48,MATCH('Cash@Risk'!DJ$31,'[77]Feuille de Calcul'!$L$34:$AU$34,0))),0,INDEX('[77]Feuille de Calcul'!$L$48:$AU$48,MATCH('Cash@Risk'!DJ$31,'[77]Feuille de Calcul'!$L$34:$AU$34,0)))*$D108*$G$23</f>
        <v>0</v>
      </c>
      <c r="DK108" s="1577">
        <f>IF(ISNA(INDEX('[77]Feuille de Calcul'!$L$48:$AU$48,MATCH('Cash@Risk'!DK$31,'[77]Feuille de Calcul'!$L$34:$AU$34,0))),0,INDEX('[77]Feuille de Calcul'!$L$48:$AU$48,MATCH('Cash@Risk'!DK$31,'[77]Feuille de Calcul'!$L$34:$AU$34,0)))*$D108*$G$23</f>
        <v>0</v>
      </c>
      <c r="DL108" s="1577">
        <f>IF(ISNA(INDEX('[77]Feuille de Calcul'!$L$48:$AU$48,MATCH('Cash@Risk'!DL$31,'[77]Feuille de Calcul'!$L$34:$AU$34,0))),0,INDEX('[77]Feuille de Calcul'!$L$48:$AU$48,MATCH('Cash@Risk'!DL$31,'[77]Feuille de Calcul'!$L$34:$AU$34,0)))*$D108*$G$23</f>
        <v>0</v>
      </c>
      <c r="DM108" s="1577">
        <f>IF(ISNA(INDEX('[77]Feuille de Calcul'!$L$48:$AU$48,MATCH('Cash@Risk'!DM$31,'[77]Feuille de Calcul'!$L$34:$AU$34,0))),0,INDEX('[77]Feuille de Calcul'!$L$48:$AU$48,MATCH('Cash@Risk'!DM$31,'[77]Feuille de Calcul'!$L$34:$AU$34,0)))*$D108*$G$23</f>
        <v>0</v>
      </c>
      <c r="DN108" s="1535"/>
      <c r="DO108" s="1535"/>
      <c r="DP108" s="1535"/>
      <c r="DQ108" s="1535"/>
      <c r="DR108" s="1535"/>
      <c r="DS108" s="1535"/>
      <c r="DT108" s="1535"/>
      <c r="DU108" s="1535"/>
      <c r="DV108" s="1535"/>
      <c r="DW108" s="1535"/>
      <c r="DX108" s="1535"/>
      <c r="DY108" s="1535"/>
      <c r="DZ108" s="1535"/>
      <c r="EA108" s="1535"/>
      <c r="EB108" s="1535"/>
      <c r="EC108" s="1535"/>
      <c r="ED108" s="1535"/>
      <c r="EE108" s="1535"/>
      <c r="EF108" s="1535"/>
      <c r="EG108" s="1535"/>
      <c r="EH108" s="1535"/>
      <c r="EI108" s="1535"/>
      <c r="EJ108" s="1535"/>
      <c r="EK108" s="1535"/>
      <c r="EL108" s="1535"/>
      <c r="EM108" s="1535"/>
      <c r="EN108" s="1535"/>
      <c r="EO108" s="1535"/>
      <c r="EP108" s="1535"/>
      <c r="EQ108" s="1535"/>
      <c r="ER108" s="1535"/>
      <c r="ES108" s="1535"/>
      <c r="ET108" s="1535"/>
      <c r="EU108" s="1535"/>
      <c r="EV108" s="1535"/>
      <c r="EW108" s="1535"/>
      <c r="EX108" s="1535"/>
      <c r="EY108" s="1535"/>
      <c r="EZ108" s="1535"/>
      <c r="FA108" s="1535"/>
      <c r="FB108" s="1535"/>
      <c r="FC108" s="1535"/>
      <c r="FD108" s="1535"/>
      <c r="FE108" s="1535"/>
      <c r="FF108" s="1535"/>
      <c r="FG108" s="1535"/>
      <c r="FH108" s="1535"/>
      <c r="FI108" s="1535"/>
      <c r="FJ108" s="1535"/>
      <c r="FK108" s="1535"/>
      <c r="FL108" s="1535"/>
      <c r="FM108" s="1535"/>
      <c r="FN108" s="1535"/>
      <c r="FO108" s="1535"/>
      <c r="FP108" s="1535"/>
      <c r="FQ108" s="1535"/>
      <c r="FR108" s="1535"/>
      <c r="FS108" s="1535"/>
      <c r="FT108" s="1535"/>
      <c r="FU108" s="1535"/>
      <c r="FV108" s="1535"/>
      <c r="FW108" s="1535"/>
      <c r="FX108" s="1535"/>
      <c r="FY108" s="1535"/>
      <c r="FZ108" s="1535"/>
      <c r="GA108" s="1535"/>
      <c r="GB108" s="1535"/>
      <c r="GC108" s="1535"/>
      <c r="GD108" s="1535"/>
      <c r="GE108" s="1535"/>
      <c r="GF108" s="1535"/>
      <c r="GG108" s="1535"/>
      <c r="GH108" s="1535"/>
      <c r="GI108" s="1535"/>
      <c r="GJ108" s="1535"/>
      <c r="GK108" s="1535"/>
      <c r="GL108" s="1535"/>
      <c r="GM108" s="1535"/>
      <c r="GN108" s="1535"/>
      <c r="GO108" s="1535"/>
      <c r="GP108" s="1535"/>
      <c r="GQ108" s="1535"/>
      <c r="GR108" s="1535"/>
      <c r="GS108" s="1535"/>
    </row>
    <row r="109" spans="1:201">
      <c r="B109" s="1567"/>
      <c r="D109" s="1514"/>
      <c r="H109" s="1621"/>
      <c r="AE109" s="1502"/>
      <c r="AF109" s="1502"/>
      <c r="AG109" s="1502"/>
      <c r="AH109" s="1502"/>
      <c r="AI109" s="1502"/>
      <c r="AJ109" s="1502"/>
      <c r="AK109" s="1502"/>
      <c r="AL109" s="1502"/>
      <c r="AM109" s="1502"/>
      <c r="AN109" s="1502"/>
      <c r="AO109" s="1502"/>
      <c r="AP109" s="1502"/>
      <c r="AQ109" s="1502"/>
      <c r="AR109" s="1502"/>
      <c r="AS109" s="1502"/>
      <c r="AT109" s="1502"/>
      <c r="AU109" s="1502"/>
      <c r="AV109" s="1502"/>
      <c r="AW109" s="1502"/>
      <c r="AX109" s="1502"/>
      <c r="AY109" s="1502"/>
      <c r="AZ109" s="1502"/>
      <c r="BA109" s="1502"/>
      <c r="BB109" s="1502"/>
      <c r="BC109" s="1502"/>
      <c r="BD109" s="1502"/>
      <c r="BE109" s="1502"/>
      <c r="BF109" s="1502"/>
      <c r="BG109" s="1502"/>
      <c r="BH109" s="1502"/>
      <c r="BI109" s="1502"/>
      <c r="BJ109" s="1502"/>
      <c r="BK109" s="1502"/>
      <c r="BL109" s="1502"/>
      <c r="BM109" s="1502"/>
      <c r="BN109" s="1502"/>
      <c r="BO109" s="1502"/>
      <c r="BP109" s="1502"/>
      <c r="BQ109" s="1502"/>
      <c r="BR109" s="1502"/>
      <c r="BS109" s="1502"/>
      <c r="BT109" s="1502"/>
      <c r="BU109" s="1502"/>
      <c r="BV109" s="1502"/>
      <c r="BW109" s="1502"/>
      <c r="BX109" s="1502"/>
      <c r="BY109" s="1502"/>
      <c r="BZ109" s="1502"/>
      <c r="CA109" s="1502"/>
      <c r="CB109" s="1502"/>
      <c r="CC109" s="1502"/>
      <c r="CD109" s="1502"/>
      <c r="CE109" s="1502"/>
      <c r="CF109" s="1502"/>
      <c r="CG109" s="1502"/>
      <c r="CH109" s="1502"/>
      <c r="CI109" s="1502"/>
      <c r="CJ109" s="1502"/>
      <c r="CK109" s="1502"/>
      <c r="CL109" s="1502"/>
      <c r="CM109" s="1502"/>
      <c r="CN109" s="1502"/>
      <c r="CO109" s="1502"/>
      <c r="CP109" s="1502"/>
      <c r="CQ109" s="1502"/>
      <c r="CR109" s="1502"/>
      <c r="CS109" s="1502"/>
      <c r="CT109" s="1502"/>
      <c r="CU109" s="1502"/>
      <c r="CV109" s="1502"/>
      <c r="CW109" s="1502"/>
      <c r="CX109" s="1502"/>
      <c r="CY109" s="1502"/>
      <c r="CZ109" s="1502"/>
      <c r="DA109" s="1502"/>
      <c r="DB109" s="1502"/>
      <c r="DC109" s="1502"/>
      <c r="DD109" s="1502"/>
      <c r="DE109" s="1502"/>
      <c r="DF109" s="1502"/>
      <c r="DG109" s="1502"/>
      <c r="DH109" s="1502"/>
      <c r="DI109" s="1502"/>
      <c r="DJ109" s="1502"/>
      <c r="DK109" s="1502"/>
      <c r="DL109" s="1502"/>
      <c r="DM109" s="1502"/>
      <c r="DN109" s="1502"/>
      <c r="DO109" s="1502"/>
      <c r="DP109" s="1502"/>
      <c r="DQ109" s="1502"/>
      <c r="DR109" s="1502"/>
      <c r="DS109" s="1502"/>
      <c r="DT109" s="1502"/>
      <c r="DU109" s="1502"/>
      <c r="DV109" s="1502"/>
      <c r="DW109" s="1502"/>
      <c r="DX109" s="1502"/>
      <c r="DY109" s="1502"/>
      <c r="DZ109" s="1502"/>
      <c r="EA109" s="1502"/>
      <c r="EB109" s="1502"/>
      <c r="EC109" s="1502"/>
      <c r="ED109" s="1502"/>
      <c r="EE109" s="1502"/>
      <c r="EF109" s="1502"/>
      <c r="EG109" s="1502"/>
      <c r="EH109" s="1502"/>
      <c r="EI109" s="1502"/>
      <c r="EJ109" s="1502"/>
      <c r="EK109" s="1502"/>
      <c r="EL109" s="1502"/>
      <c r="EM109" s="1502"/>
      <c r="EN109" s="1502"/>
      <c r="EO109" s="1502"/>
      <c r="EP109" s="1502"/>
      <c r="EQ109" s="1502"/>
      <c r="ER109" s="1502"/>
      <c r="ES109" s="1502"/>
      <c r="ET109" s="1502"/>
      <c r="EU109" s="1502"/>
      <c r="EV109" s="1502"/>
      <c r="EW109" s="1502"/>
      <c r="EX109" s="1502"/>
      <c r="EY109" s="1502"/>
      <c r="EZ109" s="1502"/>
      <c r="FA109" s="1502"/>
      <c r="FB109" s="1502"/>
      <c r="FC109" s="1502"/>
      <c r="FD109" s="1502"/>
      <c r="FE109" s="1502"/>
      <c r="FF109" s="1502"/>
      <c r="FG109" s="1502"/>
      <c r="FH109" s="1502"/>
      <c r="FI109" s="1502"/>
      <c r="FJ109" s="1502"/>
      <c r="FK109" s="1502"/>
      <c r="FL109" s="1502"/>
      <c r="FM109" s="1502"/>
      <c r="FN109" s="1502"/>
      <c r="FO109" s="1502"/>
      <c r="FP109" s="1502"/>
      <c r="FQ109" s="1502"/>
      <c r="FR109" s="1502"/>
      <c r="FS109" s="1502"/>
      <c r="FT109" s="1502"/>
      <c r="FU109" s="1502"/>
      <c r="FV109" s="1502"/>
      <c r="FW109" s="1502"/>
      <c r="FX109" s="1502"/>
      <c r="FY109" s="1502"/>
      <c r="FZ109" s="1502"/>
      <c r="GA109" s="1502"/>
      <c r="GB109" s="1502"/>
      <c r="GC109" s="1502"/>
      <c r="GD109" s="1502"/>
      <c r="GE109" s="1502"/>
      <c r="GF109" s="1502"/>
      <c r="GG109" s="1502"/>
      <c r="GH109" s="1502"/>
      <c r="GI109" s="1502"/>
      <c r="GJ109" s="1502"/>
      <c r="GK109" s="1502"/>
      <c r="GL109" s="1502"/>
      <c r="GM109" s="1502"/>
      <c r="GN109" s="1502"/>
      <c r="GO109" s="1502"/>
      <c r="GP109" s="1502"/>
      <c r="GQ109" s="1502"/>
      <c r="GR109" s="1502"/>
      <c r="GS109" s="1502"/>
    </row>
    <row r="110" spans="1:201" s="1524" customFormat="1" ht="14.45">
      <c r="A110" s="1529" t="s">
        <v>374</v>
      </c>
      <c r="B110" s="1530"/>
      <c r="C110" s="1529" t="s">
        <v>1442</v>
      </c>
      <c r="D110" s="1528">
        <f>SUM(D112:D113,D116:D118,D125)</f>
        <v>0</v>
      </c>
      <c r="E110" s="1527"/>
      <c r="F110" s="1525"/>
      <c r="G110" s="1525"/>
      <c r="H110" s="1526"/>
      <c r="I110" s="1525">
        <f t="shared" ref="I110:AN110" si="82">SUM(I112:I113,I116:I118,I125)</f>
        <v>0</v>
      </c>
      <c r="J110" s="1525">
        <f t="shared" si="82"/>
        <v>0</v>
      </c>
      <c r="K110" s="1525">
        <f t="shared" si="82"/>
        <v>0</v>
      </c>
      <c r="L110" s="1525">
        <f t="shared" si="82"/>
        <v>0</v>
      </c>
      <c r="M110" s="1525">
        <f t="shared" si="82"/>
        <v>0</v>
      </c>
      <c r="N110" s="1525">
        <f t="shared" si="82"/>
        <v>0</v>
      </c>
      <c r="O110" s="1525">
        <f t="shared" si="82"/>
        <v>0</v>
      </c>
      <c r="P110" s="1525">
        <f t="shared" si="82"/>
        <v>0</v>
      </c>
      <c r="Q110" s="1525">
        <f t="shared" si="82"/>
        <v>0</v>
      </c>
      <c r="R110" s="1525">
        <f t="shared" si="82"/>
        <v>0</v>
      </c>
      <c r="S110" s="1525">
        <f t="shared" si="82"/>
        <v>0</v>
      </c>
      <c r="T110" s="1525">
        <f t="shared" si="82"/>
        <v>0</v>
      </c>
      <c r="U110" s="1525">
        <f t="shared" si="82"/>
        <v>0</v>
      </c>
      <c r="V110" s="1525">
        <f t="shared" si="82"/>
        <v>0</v>
      </c>
      <c r="W110" s="1525">
        <f t="shared" si="82"/>
        <v>0</v>
      </c>
      <c r="X110" s="1525">
        <f t="shared" si="82"/>
        <v>0</v>
      </c>
      <c r="Y110" s="1525">
        <f t="shared" si="82"/>
        <v>0</v>
      </c>
      <c r="Z110" s="1525">
        <f t="shared" si="82"/>
        <v>0</v>
      </c>
      <c r="AA110" s="1525">
        <f t="shared" si="82"/>
        <v>0</v>
      </c>
      <c r="AB110" s="1525">
        <f t="shared" si="82"/>
        <v>0</v>
      </c>
      <c r="AC110" s="1525">
        <f t="shared" si="82"/>
        <v>0</v>
      </c>
      <c r="AD110" s="1525">
        <f t="shared" si="82"/>
        <v>0</v>
      </c>
      <c r="AE110" s="1525">
        <f t="shared" si="82"/>
        <v>0</v>
      </c>
      <c r="AF110" s="1525">
        <f t="shared" si="82"/>
        <v>0</v>
      </c>
      <c r="AG110" s="1525">
        <f t="shared" si="82"/>
        <v>0</v>
      </c>
      <c r="AH110" s="1525">
        <f t="shared" si="82"/>
        <v>0</v>
      </c>
      <c r="AI110" s="1525">
        <f t="shared" si="82"/>
        <v>0</v>
      </c>
      <c r="AJ110" s="1525">
        <f t="shared" si="82"/>
        <v>0</v>
      </c>
      <c r="AK110" s="1525">
        <f t="shared" si="82"/>
        <v>0</v>
      </c>
      <c r="AL110" s="1525">
        <f t="shared" si="82"/>
        <v>0</v>
      </c>
      <c r="AM110" s="1525">
        <f t="shared" si="82"/>
        <v>0</v>
      </c>
      <c r="AN110" s="1525">
        <f t="shared" si="82"/>
        <v>0</v>
      </c>
      <c r="AO110" s="1525">
        <f t="shared" ref="AO110:BT110" si="83">SUM(AO112:AO113,AO116:AO118,AO125)</f>
        <v>0</v>
      </c>
      <c r="AP110" s="1525">
        <f t="shared" si="83"/>
        <v>0</v>
      </c>
      <c r="AQ110" s="1525">
        <f t="shared" si="83"/>
        <v>0</v>
      </c>
      <c r="AR110" s="1525">
        <f t="shared" si="83"/>
        <v>0</v>
      </c>
      <c r="AS110" s="1525">
        <f t="shared" si="83"/>
        <v>0</v>
      </c>
      <c r="AT110" s="1525">
        <f t="shared" si="83"/>
        <v>0</v>
      </c>
      <c r="AU110" s="1525">
        <f t="shared" si="83"/>
        <v>0</v>
      </c>
      <c r="AV110" s="1525">
        <f t="shared" si="83"/>
        <v>0</v>
      </c>
      <c r="AW110" s="1525">
        <f t="shared" si="83"/>
        <v>0</v>
      </c>
      <c r="AX110" s="1525">
        <f t="shared" si="83"/>
        <v>0</v>
      </c>
      <c r="AY110" s="1525">
        <f t="shared" si="83"/>
        <v>0</v>
      </c>
      <c r="AZ110" s="1525">
        <f t="shared" si="83"/>
        <v>0</v>
      </c>
      <c r="BA110" s="1525">
        <f t="shared" si="83"/>
        <v>0</v>
      </c>
      <c r="BB110" s="1525">
        <f t="shared" si="83"/>
        <v>0</v>
      </c>
      <c r="BC110" s="1525">
        <f t="shared" si="83"/>
        <v>0</v>
      </c>
      <c r="BD110" s="1525">
        <f t="shared" si="83"/>
        <v>0</v>
      </c>
      <c r="BE110" s="1525">
        <f t="shared" si="83"/>
        <v>0</v>
      </c>
      <c r="BF110" s="1525">
        <f t="shared" si="83"/>
        <v>0</v>
      </c>
      <c r="BG110" s="1525">
        <f t="shared" si="83"/>
        <v>0</v>
      </c>
      <c r="BH110" s="1525">
        <f t="shared" si="83"/>
        <v>0</v>
      </c>
      <c r="BI110" s="1525">
        <f t="shared" si="83"/>
        <v>0</v>
      </c>
      <c r="BJ110" s="1525">
        <f t="shared" si="83"/>
        <v>0</v>
      </c>
      <c r="BK110" s="1525">
        <f t="shared" si="83"/>
        <v>0</v>
      </c>
      <c r="BL110" s="1525">
        <f t="shared" si="83"/>
        <v>0</v>
      </c>
      <c r="BM110" s="1525">
        <f t="shared" si="83"/>
        <v>0</v>
      </c>
      <c r="BN110" s="1525">
        <f t="shared" si="83"/>
        <v>0</v>
      </c>
      <c r="BO110" s="1525">
        <f t="shared" si="83"/>
        <v>0</v>
      </c>
      <c r="BP110" s="1525">
        <f t="shared" si="83"/>
        <v>0</v>
      </c>
      <c r="BQ110" s="1525">
        <f t="shared" si="83"/>
        <v>0</v>
      </c>
      <c r="BR110" s="1525">
        <f t="shared" si="83"/>
        <v>0</v>
      </c>
      <c r="BS110" s="1525">
        <f t="shared" si="83"/>
        <v>0</v>
      </c>
      <c r="BT110" s="1525">
        <f t="shared" si="83"/>
        <v>0</v>
      </c>
      <c r="BU110" s="1525">
        <f t="shared" ref="BU110:CZ110" si="84">SUM(BU112:BU113,BU116:BU118,BU125)</f>
        <v>0</v>
      </c>
      <c r="BV110" s="1525">
        <f t="shared" si="84"/>
        <v>0</v>
      </c>
      <c r="BW110" s="1525">
        <f t="shared" si="84"/>
        <v>0</v>
      </c>
      <c r="BX110" s="1525">
        <f t="shared" si="84"/>
        <v>0</v>
      </c>
      <c r="BY110" s="1525">
        <f t="shared" si="84"/>
        <v>0</v>
      </c>
      <c r="BZ110" s="1525">
        <f t="shared" si="84"/>
        <v>0</v>
      </c>
      <c r="CA110" s="1525">
        <f t="shared" si="84"/>
        <v>0</v>
      </c>
      <c r="CB110" s="1525">
        <f t="shared" si="84"/>
        <v>0</v>
      </c>
      <c r="CC110" s="1525">
        <f t="shared" si="84"/>
        <v>0</v>
      </c>
      <c r="CD110" s="1525">
        <f t="shared" si="84"/>
        <v>0</v>
      </c>
      <c r="CE110" s="1525">
        <f t="shared" si="84"/>
        <v>0</v>
      </c>
      <c r="CF110" s="1525">
        <f t="shared" si="84"/>
        <v>0</v>
      </c>
      <c r="CG110" s="1525">
        <f t="shared" si="84"/>
        <v>0</v>
      </c>
      <c r="CH110" s="1525">
        <f t="shared" si="84"/>
        <v>0</v>
      </c>
      <c r="CI110" s="1525">
        <f t="shared" si="84"/>
        <v>0</v>
      </c>
      <c r="CJ110" s="1525">
        <f t="shared" si="84"/>
        <v>0</v>
      </c>
      <c r="CK110" s="1525">
        <f t="shared" si="84"/>
        <v>0</v>
      </c>
      <c r="CL110" s="1525">
        <f t="shared" si="84"/>
        <v>0</v>
      </c>
      <c r="CM110" s="1525">
        <f t="shared" si="84"/>
        <v>0</v>
      </c>
      <c r="CN110" s="1525">
        <f t="shared" si="84"/>
        <v>0</v>
      </c>
      <c r="CO110" s="1525">
        <f t="shared" si="84"/>
        <v>0</v>
      </c>
      <c r="CP110" s="1525">
        <f t="shared" si="84"/>
        <v>0</v>
      </c>
      <c r="CQ110" s="1525">
        <f t="shared" si="84"/>
        <v>0</v>
      </c>
      <c r="CR110" s="1525">
        <f t="shared" si="84"/>
        <v>0</v>
      </c>
      <c r="CS110" s="1525">
        <f t="shared" si="84"/>
        <v>0</v>
      </c>
      <c r="CT110" s="1525">
        <f t="shared" si="84"/>
        <v>0</v>
      </c>
      <c r="CU110" s="1525">
        <f t="shared" si="84"/>
        <v>0</v>
      </c>
      <c r="CV110" s="1525">
        <f t="shared" si="84"/>
        <v>0</v>
      </c>
      <c r="CW110" s="1525">
        <f t="shared" si="84"/>
        <v>0</v>
      </c>
      <c r="CX110" s="1525">
        <f t="shared" si="84"/>
        <v>0</v>
      </c>
      <c r="CY110" s="1525">
        <f t="shared" si="84"/>
        <v>0</v>
      </c>
      <c r="CZ110" s="1525">
        <f t="shared" si="84"/>
        <v>0</v>
      </c>
      <c r="DA110" s="1525">
        <f t="shared" ref="DA110:EF110" si="85">SUM(DA112:DA113,DA116:DA118,DA125)</f>
        <v>0</v>
      </c>
      <c r="DB110" s="1525">
        <f t="shared" si="85"/>
        <v>0</v>
      </c>
      <c r="DC110" s="1525">
        <f t="shared" si="85"/>
        <v>0</v>
      </c>
      <c r="DD110" s="1525">
        <f t="shared" si="85"/>
        <v>0</v>
      </c>
      <c r="DE110" s="1525">
        <f t="shared" si="85"/>
        <v>0</v>
      </c>
      <c r="DF110" s="1525">
        <f t="shared" si="85"/>
        <v>0</v>
      </c>
      <c r="DG110" s="1525">
        <f t="shared" si="85"/>
        <v>0</v>
      </c>
      <c r="DH110" s="1525">
        <f t="shared" si="85"/>
        <v>0</v>
      </c>
      <c r="DI110" s="1525">
        <f t="shared" si="85"/>
        <v>0</v>
      </c>
      <c r="DJ110" s="1525">
        <f t="shared" si="85"/>
        <v>0</v>
      </c>
      <c r="DK110" s="1525">
        <f t="shared" si="85"/>
        <v>0</v>
      </c>
      <c r="DL110" s="1525">
        <f t="shared" si="85"/>
        <v>0</v>
      </c>
      <c r="DM110" s="1525">
        <f t="shared" si="85"/>
        <v>0</v>
      </c>
      <c r="DN110" s="1525">
        <f t="shared" si="85"/>
        <v>0</v>
      </c>
      <c r="DO110" s="1525">
        <f t="shared" si="85"/>
        <v>0</v>
      </c>
      <c r="DP110" s="1525">
        <f t="shared" si="85"/>
        <v>0</v>
      </c>
      <c r="DQ110" s="1525">
        <f t="shared" si="85"/>
        <v>0</v>
      </c>
      <c r="DR110" s="1525">
        <f t="shared" si="85"/>
        <v>0</v>
      </c>
      <c r="DS110" s="1525">
        <f t="shared" si="85"/>
        <v>0</v>
      </c>
      <c r="DT110" s="1525">
        <f t="shared" si="85"/>
        <v>0</v>
      </c>
      <c r="DU110" s="1525">
        <f t="shared" si="85"/>
        <v>0</v>
      </c>
      <c r="DV110" s="1525">
        <f t="shared" si="85"/>
        <v>0</v>
      </c>
      <c r="DW110" s="1525">
        <f t="shared" si="85"/>
        <v>0</v>
      </c>
      <c r="DX110" s="1525">
        <f t="shared" si="85"/>
        <v>0</v>
      </c>
      <c r="DY110" s="1525">
        <f t="shared" si="85"/>
        <v>0</v>
      </c>
      <c r="DZ110" s="1525">
        <f t="shared" si="85"/>
        <v>0</v>
      </c>
      <c r="EA110" s="1525">
        <f t="shared" si="85"/>
        <v>0</v>
      </c>
      <c r="EB110" s="1525">
        <f t="shared" si="85"/>
        <v>0</v>
      </c>
      <c r="EC110" s="1525">
        <f t="shared" si="85"/>
        <v>0</v>
      </c>
      <c r="ED110" s="1525">
        <f t="shared" si="85"/>
        <v>0</v>
      </c>
      <c r="EE110" s="1525">
        <f t="shared" si="85"/>
        <v>0</v>
      </c>
      <c r="EF110" s="1525">
        <f t="shared" si="85"/>
        <v>0</v>
      </c>
      <c r="EG110" s="1525">
        <f t="shared" ref="EG110:FL110" si="86">SUM(EG112:EG113,EG116:EG118,EG125)</f>
        <v>0</v>
      </c>
      <c r="EH110" s="1525">
        <f t="shared" si="86"/>
        <v>0</v>
      </c>
      <c r="EI110" s="1525">
        <f t="shared" si="86"/>
        <v>0</v>
      </c>
      <c r="EJ110" s="1525">
        <f t="shared" si="86"/>
        <v>0</v>
      </c>
      <c r="EK110" s="1525">
        <f t="shared" si="86"/>
        <v>0</v>
      </c>
      <c r="EL110" s="1525">
        <f t="shared" si="86"/>
        <v>0</v>
      </c>
      <c r="EM110" s="1525">
        <f t="shared" si="86"/>
        <v>0</v>
      </c>
      <c r="EN110" s="1525">
        <f t="shared" si="86"/>
        <v>0</v>
      </c>
      <c r="EO110" s="1525">
        <f t="shared" si="86"/>
        <v>0</v>
      </c>
      <c r="EP110" s="1525">
        <f t="shared" si="86"/>
        <v>0</v>
      </c>
      <c r="EQ110" s="1525">
        <f t="shared" si="86"/>
        <v>0</v>
      </c>
      <c r="ER110" s="1525">
        <f t="shared" si="86"/>
        <v>0</v>
      </c>
      <c r="ES110" s="1525">
        <f t="shared" si="86"/>
        <v>0</v>
      </c>
      <c r="ET110" s="1525">
        <f t="shared" si="86"/>
        <v>0</v>
      </c>
      <c r="EU110" s="1525">
        <f t="shared" si="86"/>
        <v>0</v>
      </c>
      <c r="EV110" s="1525">
        <f t="shared" si="86"/>
        <v>0</v>
      </c>
      <c r="EW110" s="1525">
        <f t="shared" si="86"/>
        <v>0</v>
      </c>
      <c r="EX110" s="1525">
        <f t="shared" si="86"/>
        <v>0</v>
      </c>
      <c r="EY110" s="1525">
        <f t="shared" si="86"/>
        <v>0</v>
      </c>
      <c r="EZ110" s="1525">
        <f t="shared" si="86"/>
        <v>0</v>
      </c>
      <c r="FA110" s="1525">
        <f t="shared" si="86"/>
        <v>0</v>
      </c>
      <c r="FB110" s="1525">
        <f t="shared" si="86"/>
        <v>0</v>
      </c>
      <c r="FC110" s="1525">
        <f t="shared" si="86"/>
        <v>0</v>
      </c>
      <c r="FD110" s="1525">
        <f t="shared" si="86"/>
        <v>0</v>
      </c>
      <c r="FE110" s="1525">
        <f t="shared" si="86"/>
        <v>0</v>
      </c>
      <c r="FF110" s="1525">
        <f t="shared" si="86"/>
        <v>0</v>
      </c>
      <c r="FG110" s="1525">
        <f t="shared" si="86"/>
        <v>0</v>
      </c>
      <c r="FH110" s="1525">
        <f t="shared" si="86"/>
        <v>0</v>
      </c>
      <c r="FI110" s="1525">
        <f t="shared" si="86"/>
        <v>0</v>
      </c>
      <c r="FJ110" s="1525">
        <f t="shared" si="86"/>
        <v>0</v>
      </c>
      <c r="FK110" s="1525">
        <f t="shared" si="86"/>
        <v>0</v>
      </c>
      <c r="FL110" s="1525">
        <f t="shared" si="86"/>
        <v>0</v>
      </c>
      <c r="FM110" s="1525">
        <f t="shared" ref="FM110:GS110" si="87">SUM(FM112:FM113,FM116:FM118,FM125)</f>
        <v>0</v>
      </c>
      <c r="FN110" s="1525">
        <f t="shared" si="87"/>
        <v>0</v>
      </c>
      <c r="FO110" s="1525">
        <f t="shared" si="87"/>
        <v>0</v>
      </c>
      <c r="FP110" s="1525">
        <f t="shared" si="87"/>
        <v>0</v>
      </c>
      <c r="FQ110" s="1525">
        <f t="shared" si="87"/>
        <v>0</v>
      </c>
      <c r="FR110" s="1525">
        <f t="shared" si="87"/>
        <v>0</v>
      </c>
      <c r="FS110" s="1525">
        <f t="shared" si="87"/>
        <v>0</v>
      </c>
      <c r="FT110" s="1525">
        <f t="shared" si="87"/>
        <v>0</v>
      </c>
      <c r="FU110" s="1525">
        <f t="shared" si="87"/>
        <v>0</v>
      </c>
      <c r="FV110" s="1525">
        <f t="shared" si="87"/>
        <v>0</v>
      </c>
      <c r="FW110" s="1525">
        <f t="shared" si="87"/>
        <v>0</v>
      </c>
      <c r="FX110" s="1525">
        <f t="shared" si="87"/>
        <v>0</v>
      </c>
      <c r="FY110" s="1525">
        <f t="shared" si="87"/>
        <v>0</v>
      </c>
      <c r="FZ110" s="1525">
        <f t="shared" si="87"/>
        <v>0</v>
      </c>
      <c r="GA110" s="1525">
        <f t="shared" si="87"/>
        <v>0</v>
      </c>
      <c r="GB110" s="1525">
        <f t="shared" si="87"/>
        <v>0</v>
      </c>
      <c r="GC110" s="1525">
        <f t="shared" si="87"/>
        <v>0</v>
      </c>
      <c r="GD110" s="1525">
        <f t="shared" si="87"/>
        <v>0</v>
      </c>
      <c r="GE110" s="1525">
        <f t="shared" si="87"/>
        <v>0</v>
      </c>
      <c r="GF110" s="1525">
        <f t="shared" si="87"/>
        <v>0</v>
      </c>
      <c r="GG110" s="1525">
        <f t="shared" si="87"/>
        <v>0</v>
      </c>
      <c r="GH110" s="1525">
        <f t="shared" si="87"/>
        <v>0</v>
      </c>
      <c r="GI110" s="1525">
        <f t="shared" si="87"/>
        <v>0</v>
      </c>
      <c r="GJ110" s="1525">
        <f t="shared" si="87"/>
        <v>0</v>
      </c>
      <c r="GK110" s="1525">
        <f t="shared" si="87"/>
        <v>0</v>
      </c>
      <c r="GL110" s="1525">
        <f t="shared" si="87"/>
        <v>0</v>
      </c>
      <c r="GM110" s="1525">
        <f t="shared" si="87"/>
        <v>0</v>
      </c>
      <c r="GN110" s="1525">
        <f t="shared" si="87"/>
        <v>0</v>
      </c>
      <c r="GO110" s="1525">
        <f t="shared" si="87"/>
        <v>0</v>
      </c>
      <c r="GP110" s="1525">
        <f t="shared" si="87"/>
        <v>0</v>
      </c>
      <c r="GQ110" s="1525">
        <f t="shared" si="87"/>
        <v>0</v>
      </c>
      <c r="GR110" s="1525">
        <f t="shared" si="87"/>
        <v>0</v>
      </c>
      <c r="GS110" s="1525">
        <f t="shared" si="87"/>
        <v>0</v>
      </c>
    </row>
    <row r="111" spans="1:201" s="1518" customFormat="1">
      <c r="B111" s="1623"/>
      <c r="D111" s="1522"/>
      <c r="E111" s="1521"/>
      <c r="F111" s="1520"/>
      <c r="G111" s="1520"/>
      <c r="H111" s="1622"/>
      <c r="I111" s="1519"/>
      <c r="J111" s="1519"/>
      <c r="K111" s="1519"/>
      <c r="L111" s="1519"/>
      <c r="M111" s="1519"/>
      <c r="N111" s="1519"/>
      <c r="O111" s="1519"/>
      <c r="P111" s="1519"/>
      <c r="Q111" s="1519"/>
      <c r="R111" s="1519"/>
      <c r="S111" s="1519"/>
      <c r="T111" s="1519"/>
      <c r="U111" s="1519"/>
      <c r="V111" s="1519"/>
      <c r="W111" s="1519"/>
      <c r="X111" s="1519"/>
      <c r="Y111" s="1519"/>
      <c r="Z111" s="1519"/>
      <c r="AA111" s="1519"/>
      <c r="AB111" s="1519"/>
      <c r="AC111" s="1519"/>
      <c r="AD111" s="1519"/>
      <c r="AE111" s="1519"/>
      <c r="AF111" s="1519"/>
      <c r="AG111" s="1519"/>
      <c r="AH111" s="1519"/>
      <c r="AI111" s="1519"/>
      <c r="AJ111" s="1519"/>
      <c r="AK111" s="1519"/>
      <c r="AL111" s="1519"/>
      <c r="AM111" s="1519"/>
      <c r="AN111" s="1519"/>
      <c r="AO111" s="1519"/>
      <c r="AP111" s="1519"/>
      <c r="AQ111" s="1519"/>
      <c r="AR111" s="1519"/>
      <c r="AS111" s="1519"/>
      <c r="AT111" s="1519"/>
      <c r="AU111" s="1519"/>
      <c r="AV111" s="1519"/>
      <c r="AW111" s="1519"/>
      <c r="AX111" s="1519"/>
      <c r="AY111" s="1519"/>
      <c r="AZ111" s="1519"/>
      <c r="BA111" s="1519"/>
      <c r="BB111" s="1519"/>
      <c r="BC111" s="1519"/>
      <c r="BD111" s="1519"/>
      <c r="BE111" s="1519"/>
      <c r="BF111" s="1519"/>
      <c r="BG111" s="1519"/>
      <c r="BH111" s="1519"/>
      <c r="BI111" s="1519"/>
      <c r="BJ111" s="1519"/>
      <c r="BK111" s="1519"/>
      <c r="BL111" s="1519"/>
      <c r="BM111" s="1519"/>
      <c r="BN111" s="1519"/>
      <c r="BO111" s="1519"/>
      <c r="BP111" s="1519"/>
      <c r="BQ111" s="1519"/>
      <c r="BR111" s="1519"/>
      <c r="BS111" s="1519"/>
      <c r="BT111" s="1519"/>
      <c r="BU111" s="1519"/>
      <c r="BV111" s="1519"/>
      <c r="BW111" s="1519"/>
      <c r="BX111" s="1519"/>
      <c r="BY111" s="1519"/>
      <c r="BZ111" s="1519"/>
      <c r="CA111" s="1519"/>
      <c r="CB111" s="1519"/>
      <c r="CC111" s="1519"/>
      <c r="CD111" s="1519"/>
      <c r="CE111" s="1519"/>
      <c r="CF111" s="1519"/>
      <c r="CG111" s="1519"/>
      <c r="CH111" s="1519"/>
      <c r="CI111" s="1519"/>
      <c r="CJ111" s="1519"/>
      <c r="CK111" s="1519"/>
      <c r="CL111" s="1519"/>
      <c r="CM111" s="1519"/>
      <c r="CN111" s="1519"/>
      <c r="CO111" s="1519"/>
      <c r="CP111" s="1519"/>
      <c r="CQ111" s="1519"/>
      <c r="CR111" s="1519"/>
      <c r="CS111" s="1519"/>
      <c r="CT111" s="1519"/>
      <c r="CU111" s="1519"/>
      <c r="CV111" s="1519"/>
      <c r="CW111" s="1519"/>
      <c r="CX111" s="1519"/>
      <c r="CY111" s="1519"/>
      <c r="CZ111" s="1519"/>
      <c r="DA111" s="1519"/>
      <c r="DB111" s="1519"/>
      <c r="DC111" s="1519"/>
      <c r="DD111" s="1519"/>
      <c r="DE111" s="1519"/>
      <c r="DF111" s="1519"/>
      <c r="DG111" s="1519"/>
      <c r="DH111" s="1519"/>
      <c r="DI111" s="1519"/>
      <c r="DJ111" s="1519"/>
      <c r="DK111" s="1519"/>
      <c r="DL111" s="1519"/>
      <c r="DM111" s="1519"/>
      <c r="DN111" s="1519"/>
      <c r="DO111" s="1519"/>
      <c r="DP111" s="1519"/>
      <c r="DQ111" s="1519"/>
      <c r="DR111" s="1519"/>
      <c r="DS111" s="1519"/>
      <c r="DT111" s="1519"/>
      <c r="DU111" s="1519"/>
      <c r="DV111" s="1519"/>
      <c r="DW111" s="1519"/>
      <c r="DX111" s="1519"/>
      <c r="DY111" s="1519"/>
      <c r="DZ111" s="1519"/>
      <c r="EA111" s="1519"/>
      <c r="EB111" s="1519"/>
      <c r="EC111" s="1519"/>
      <c r="ED111" s="1519"/>
      <c r="EE111" s="1519"/>
      <c r="EF111" s="1519"/>
      <c r="EG111" s="1519"/>
      <c r="EH111" s="1519"/>
      <c r="EI111" s="1519"/>
      <c r="EJ111" s="1519"/>
      <c r="EK111" s="1519"/>
      <c r="EL111" s="1519"/>
      <c r="EM111" s="1519"/>
      <c r="EN111" s="1519"/>
      <c r="EO111" s="1519"/>
      <c r="EP111" s="1519"/>
      <c r="EQ111" s="1519"/>
      <c r="ER111" s="1519"/>
      <c r="ES111" s="1519"/>
      <c r="ET111" s="1519"/>
      <c r="EU111" s="1519"/>
      <c r="EV111" s="1519"/>
      <c r="EW111" s="1519"/>
      <c r="EX111" s="1519"/>
      <c r="EY111" s="1519"/>
      <c r="EZ111" s="1519"/>
      <c r="FA111" s="1519"/>
      <c r="FB111" s="1519"/>
      <c r="FC111" s="1519"/>
      <c r="FD111" s="1519"/>
      <c r="FE111" s="1519"/>
      <c r="FF111" s="1519"/>
      <c r="FG111" s="1519"/>
      <c r="FH111" s="1519"/>
      <c r="FI111" s="1519"/>
      <c r="FJ111" s="1519"/>
      <c r="FK111" s="1519"/>
      <c r="FL111" s="1519"/>
      <c r="FM111" s="1519"/>
      <c r="FN111" s="1519"/>
      <c r="FO111" s="1519"/>
      <c r="FP111" s="1519"/>
      <c r="FQ111" s="1519"/>
      <c r="FR111" s="1519"/>
      <c r="FS111" s="1519"/>
      <c r="FT111" s="1519"/>
      <c r="FU111" s="1519"/>
      <c r="FV111" s="1519"/>
      <c r="FW111" s="1519"/>
      <c r="FX111" s="1519"/>
      <c r="FY111" s="1519"/>
      <c r="FZ111" s="1519"/>
      <c r="GA111" s="1519"/>
      <c r="GB111" s="1519"/>
      <c r="GC111" s="1519"/>
      <c r="GD111" s="1519"/>
      <c r="GE111" s="1519"/>
      <c r="GF111" s="1519"/>
      <c r="GG111" s="1519"/>
      <c r="GH111" s="1519"/>
      <c r="GI111" s="1519"/>
      <c r="GJ111" s="1519"/>
      <c r="GK111" s="1519"/>
      <c r="GL111" s="1519"/>
      <c r="GM111" s="1519"/>
      <c r="GN111" s="1519"/>
      <c r="GO111" s="1519"/>
      <c r="GP111" s="1519"/>
      <c r="GQ111" s="1519"/>
      <c r="GR111" s="1519"/>
      <c r="GS111" s="1519"/>
    </row>
    <row r="112" spans="1:201" outlineLevel="1">
      <c r="A112" s="1501" t="s">
        <v>1443</v>
      </c>
      <c r="B112" s="1567"/>
      <c r="C112" s="1501" t="s">
        <v>1444</v>
      </c>
      <c r="D112" s="1538"/>
      <c r="E112" s="1560">
        <v>0</v>
      </c>
      <c r="F112" s="1504" t="s">
        <v>1308</v>
      </c>
      <c r="G112" s="1504" t="s">
        <v>1445</v>
      </c>
      <c r="H112" s="1621"/>
      <c r="I112" s="1536">
        <f>SUM(J112:GS112)</f>
        <v>0</v>
      </c>
      <c r="J112" s="1535"/>
      <c r="K112" s="1535"/>
      <c r="L112" s="1535"/>
      <c r="M112" s="1535"/>
      <c r="N112" s="1535"/>
      <c r="O112" s="1535"/>
      <c r="P112" s="1535"/>
      <c r="Q112" s="1535"/>
      <c r="R112" s="1535"/>
      <c r="S112" s="1535"/>
      <c r="T112" s="1535"/>
      <c r="U112" s="1535"/>
      <c r="V112" s="1535"/>
      <c r="W112" s="1535"/>
      <c r="X112" s="1535"/>
      <c r="Y112" s="1535"/>
      <c r="Z112" s="1535"/>
      <c r="AA112" s="1535"/>
      <c r="AB112" s="1535"/>
      <c r="AC112" s="1535"/>
      <c r="AD112" s="1535"/>
      <c r="AE112" s="1535"/>
      <c r="AF112" s="1535"/>
      <c r="AG112" s="1535"/>
      <c r="AH112" s="1535"/>
      <c r="AI112" s="1535"/>
      <c r="AJ112" s="1535"/>
      <c r="AK112" s="1535"/>
      <c r="AL112" s="1535"/>
      <c r="AM112" s="1535"/>
      <c r="AN112" s="1535"/>
      <c r="AO112" s="1535"/>
      <c r="AP112" s="1535"/>
      <c r="AQ112" s="1535"/>
      <c r="AR112" s="1535"/>
      <c r="AS112" s="1535"/>
      <c r="AT112" s="1535"/>
      <c r="AU112" s="1535"/>
      <c r="AV112" s="1535"/>
      <c r="AW112" s="1535"/>
      <c r="AX112" s="1535"/>
      <c r="AY112" s="1535"/>
      <c r="AZ112" s="1535"/>
      <c r="BA112" s="1535"/>
      <c r="BB112" s="1535"/>
      <c r="BC112" s="1535"/>
      <c r="BD112" s="1535"/>
      <c r="BE112" s="1535"/>
      <c r="BF112" s="1535"/>
      <c r="BG112" s="1535"/>
      <c r="BH112" s="1535"/>
      <c r="BI112" s="1535"/>
      <c r="BJ112" s="1535"/>
      <c r="BK112" s="1535"/>
      <c r="BL112" s="1535"/>
      <c r="BM112" s="1535"/>
      <c r="BN112" s="1535"/>
      <c r="BO112" s="1535"/>
      <c r="BP112" s="1535"/>
      <c r="BQ112" s="1535"/>
      <c r="BR112" s="1535"/>
      <c r="BS112" s="1535"/>
      <c r="BT112" s="1535"/>
      <c r="BU112" s="1535"/>
      <c r="BV112" s="1535"/>
      <c r="BW112" s="1535"/>
      <c r="BX112" s="1535"/>
      <c r="BY112" s="1535"/>
      <c r="BZ112" s="1535"/>
      <c r="CA112" s="1535"/>
      <c r="CB112" s="1535"/>
      <c r="CC112" s="1535"/>
      <c r="CD112" s="1535"/>
      <c r="CE112" s="1535"/>
      <c r="CF112" s="1535"/>
      <c r="CG112" s="1535"/>
      <c r="CH112" s="1535"/>
      <c r="CI112" s="1535"/>
      <c r="CJ112" s="1535"/>
      <c r="CK112" s="1535"/>
      <c r="CL112" s="1535"/>
      <c r="CM112" s="1535"/>
      <c r="CN112" s="1535"/>
      <c r="CO112" s="1535"/>
      <c r="CP112" s="1535"/>
      <c r="CQ112" s="1535"/>
      <c r="CR112" s="1535"/>
      <c r="CS112" s="1535"/>
      <c r="CT112" s="1535"/>
      <c r="CU112" s="1535"/>
      <c r="CV112" s="1535"/>
      <c r="CW112" s="1535"/>
      <c r="CX112" s="1535"/>
      <c r="CY112" s="1535"/>
      <c r="CZ112" s="1535"/>
      <c r="DA112" s="1535"/>
      <c r="DB112" s="1535"/>
      <c r="DC112" s="1535"/>
      <c r="DD112" s="1535"/>
      <c r="DE112" s="1535"/>
      <c r="DF112" s="1535"/>
      <c r="DG112" s="1535"/>
      <c r="DH112" s="1535"/>
      <c r="DI112" s="1535"/>
      <c r="DJ112" s="1535"/>
      <c r="DK112" s="1535"/>
      <c r="DL112" s="1535"/>
      <c r="DM112" s="1535"/>
      <c r="DN112" s="1535"/>
      <c r="DO112" s="1535"/>
      <c r="DP112" s="1535"/>
      <c r="DQ112" s="1535"/>
      <c r="DR112" s="1535"/>
      <c r="DS112" s="1535"/>
      <c r="DT112" s="1535"/>
      <c r="DU112" s="1535"/>
      <c r="DV112" s="1535"/>
      <c r="DW112" s="1535"/>
      <c r="DX112" s="1535"/>
      <c r="DY112" s="1535"/>
      <c r="DZ112" s="1535"/>
      <c r="EA112" s="1535"/>
      <c r="EB112" s="1535"/>
      <c r="EC112" s="1535"/>
      <c r="ED112" s="1535"/>
      <c r="EE112" s="1535"/>
      <c r="EF112" s="1535"/>
      <c r="EG112" s="1535"/>
      <c r="EH112" s="1535"/>
      <c r="EI112" s="1535"/>
      <c r="EJ112" s="1535"/>
      <c r="EK112" s="1535"/>
      <c r="EL112" s="1535"/>
      <c r="EM112" s="1535"/>
      <c r="EN112" s="1535"/>
      <c r="EO112" s="1535"/>
      <c r="EP112" s="1535"/>
      <c r="EQ112" s="1535"/>
      <c r="ER112" s="1535"/>
      <c r="ES112" s="1535"/>
      <c r="ET112" s="1535"/>
      <c r="EU112" s="1535"/>
      <c r="EV112" s="1535"/>
      <c r="EW112" s="1535"/>
      <c r="EX112" s="1535"/>
      <c r="EY112" s="1535"/>
      <c r="EZ112" s="1535"/>
      <c r="FA112" s="1535"/>
      <c r="FB112" s="1535"/>
      <c r="FC112" s="1535"/>
      <c r="FD112" s="1535"/>
      <c r="FE112" s="1535"/>
      <c r="FF112" s="1535"/>
      <c r="FG112" s="1535"/>
      <c r="FH112" s="1535"/>
      <c r="FI112" s="1535"/>
      <c r="FJ112" s="1535"/>
      <c r="FK112" s="1535"/>
      <c r="FL112" s="1535"/>
      <c r="FM112" s="1535"/>
      <c r="FN112" s="1535"/>
      <c r="FO112" s="1535"/>
      <c r="FP112" s="1535"/>
      <c r="FQ112" s="1535"/>
      <c r="FR112" s="1535"/>
      <c r="FS112" s="1535"/>
      <c r="FT112" s="1535"/>
      <c r="FU112" s="1535"/>
      <c r="FV112" s="1535"/>
      <c r="FW112" s="1535"/>
      <c r="FX112" s="1535"/>
      <c r="FY112" s="1535"/>
      <c r="FZ112" s="1535"/>
      <c r="GA112" s="1535"/>
      <c r="GB112" s="1535"/>
      <c r="GC112" s="1535"/>
      <c r="GD112" s="1535"/>
      <c r="GE112" s="1535"/>
      <c r="GF112" s="1535"/>
      <c r="GG112" s="1535"/>
      <c r="GH112" s="1535"/>
      <c r="GI112" s="1535"/>
      <c r="GJ112" s="1535"/>
      <c r="GK112" s="1535"/>
      <c r="GL112" s="1535"/>
      <c r="GM112" s="1535"/>
      <c r="GN112" s="1535"/>
      <c r="GO112" s="1535"/>
      <c r="GP112" s="1535"/>
      <c r="GQ112" s="1535"/>
      <c r="GR112" s="1535"/>
      <c r="GS112" s="1535"/>
    </row>
    <row r="113" spans="1:201" outlineLevel="1">
      <c r="A113" s="1501" t="s">
        <v>1446</v>
      </c>
      <c r="B113" s="1567"/>
      <c r="C113" s="1501" t="s">
        <v>1447</v>
      </c>
      <c r="D113" s="1584">
        <f>+SUM(D114:D115)</f>
        <v>0</v>
      </c>
      <c r="E113" s="1583"/>
      <c r="H113" s="1621"/>
      <c r="I113" s="1504">
        <f t="shared" ref="I113:AN113" si="88">+SUM(I114:I115)</f>
        <v>0</v>
      </c>
      <c r="J113" s="1504">
        <f t="shared" si="88"/>
        <v>0</v>
      </c>
      <c r="K113" s="1504">
        <f t="shared" si="88"/>
        <v>0</v>
      </c>
      <c r="L113" s="1504">
        <f t="shared" si="88"/>
        <v>0</v>
      </c>
      <c r="M113" s="1504">
        <f t="shared" si="88"/>
        <v>0</v>
      </c>
      <c r="N113" s="1504">
        <f t="shared" si="88"/>
        <v>0</v>
      </c>
      <c r="O113" s="1504">
        <f t="shared" si="88"/>
        <v>0</v>
      </c>
      <c r="P113" s="1504">
        <f t="shared" si="88"/>
        <v>0</v>
      </c>
      <c r="Q113" s="1504">
        <f t="shared" si="88"/>
        <v>0</v>
      </c>
      <c r="R113" s="1504">
        <f t="shared" si="88"/>
        <v>0</v>
      </c>
      <c r="S113" s="1504">
        <f t="shared" si="88"/>
        <v>0</v>
      </c>
      <c r="T113" s="1504">
        <f t="shared" si="88"/>
        <v>0</v>
      </c>
      <c r="U113" s="1504">
        <f t="shared" si="88"/>
        <v>0</v>
      </c>
      <c r="V113" s="1504">
        <f t="shared" si="88"/>
        <v>0</v>
      </c>
      <c r="W113" s="1504">
        <f t="shared" si="88"/>
        <v>0</v>
      </c>
      <c r="X113" s="1504">
        <f t="shared" si="88"/>
        <v>0</v>
      </c>
      <c r="Y113" s="1504">
        <f t="shared" si="88"/>
        <v>0</v>
      </c>
      <c r="Z113" s="1504">
        <f t="shared" si="88"/>
        <v>0</v>
      </c>
      <c r="AA113" s="1504">
        <f t="shared" si="88"/>
        <v>0</v>
      </c>
      <c r="AB113" s="1504">
        <f t="shared" si="88"/>
        <v>0</v>
      </c>
      <c r="AC113" s="1504">
        <f t="shared" si="88"/>
        <v>0</v>
      </c>
      <c r="AD113" s="1504">
        <f t="shared" si="88"/>
        <v>0</v>
      </c>
      <c r="AE113" s="1504">
        <f t="shared" si="88"/>
        <v>0</v>
      </c>
      <c r="AF113" s="1504">
        <f t="shared" si="88"/>
        <v>0</v>
      </c>
      <c r="AG113" s="1504">
        <f t="shared" si="88"/>
        <v>0</v>
      </c>
      <c r="AH113" s="1504">
        <f t="shared" si="88"/>
        <v>0</v>
      </c>
      <c r="AI113" s="1504">
        <f t="shared" si="88"/>
        <v>0</v>
      </c>
      <c r="AJ113" s="1504">
        <f t="shared" si="88"/>
        <v>0</v>
      </c>
      <c r="AK113" s="1504">
        <f t="shared" si="88"/>
        <v>0</v>
      </c>
      <c r="AL113" s="1504">
        <f t="shared" si="88"/>
        <v>0</v>
      </c>
      <c r="AM113" s="1504">
        <f t="shared" si="88"/>
        <v>0</v>
      </c>
      <c r="AN113" s="1504">
        <f t="shared" si="88"/>
        <v>0</v>
      </c>
      <c r="AO113" s="1504">
        <f t="shared" ref="AO113:BT113" si="89">+SUM(AO114:AO115)</f>
        <v>0</v>
      </c>
      <c r="AP113" s="1504">
        <f t="shared" si="89"/>
        <v>0</v>
      </c>
      <c r="AQ113" s="1504">
        <f t="shared" si="89"/>
        <v>0</v>
      </c>
      <c r="AR113" s="1504">
        <f t="shared" si="89"/>
        <v>0</v>
      </c>
      <c r="AS113" s="1504">
        <f t="shared" si="89"/>
        <v>0</v>
      </c>
      <c r="AT113" s="1504">
        <f t="shared" si="89"/>
        <v>0</v>
      </c>
      <c r="AU113" s="1504">
        <f t="shared" si="89"/>
        <v>0</v>
      </c>
      <c r="AV113" s="1504">
        <f t="shared" si="89"/>
        <v>0</v>
      </c>
      <c r="AW113" s="1504">
        <f t="shared" si="89"/>
        <v>0</v>
      </c>
      <c r="AX113" s="1504">
        <f t="shared" si="89"/>
        <v>0</v>
      </c>
      <c r="AY113" s="1504">
        <f t="shared" si="89"/>
        <v>0</v>
      </c>
      <c r="AZ113" s="1504">
        <f t="shared" si="89"/>
        <v>0</v>
      </c>
      <c r="BA113" s="1504">
        <f t="shared" si="89"/>
        <v>0</v>
      </c>
      <c r="BB113" s="1504">
        <f t="shared" si="89"/>
        <v>0</v>
      </c>
      <c r="BC113" s="1504">
        <f t="shared" si="89"/>
        <v>0</v>
      </c>
      <c r="BD113" s="1504">
        <f t="shared" si="89"/>
        <v>0</v>
      </c>
      <c r="BE113" s="1504">
        <f t="shared" si="89"/>
        <v>0</v>
      </c>
      <c r="BF113" s="1504">
        <f t="shared" si="89"/>
        <v>0</v>
      </c>
      <c r="BG113" s="1504">
        <f t="shared" si="89"/>
        <v>0</v>
      </c>
      <c r="BH113" s="1504">
        <f t="shared" si="89"/>
        <v>0</v>
      </c>
      <c r="BI113" s="1504">
        <f t="shared" si="89"/>
        <v>0</v>
      </c>
      <c r="BJ113" s="1504">
        <f t="shared" si="89"/>
        <v>0</v>
      </c>
      <c r="BK113" s="1504">
        <f t="shared" si="89"/>
        <v>0</v>
      </c>
      <c r="BL113" s="1504">
        <f t="shared" si="89"/>
        <v>0</v>
      </c>
      <c r="BM113" s="1504">
        <f t="shared" si="89"/>
        <v>0</v>
      </c>
      <c r="BN113" s="1504">
        <f t="shared" si="89"/>
        <v>0</v>
      </c>
      <c r="BO113" s="1504">
        <f t="shared" si="89"/>
        <v>0</v>
      </c>
      <c r="BP113" s="1504">
        <f t="shared" si="89"/>
        <v>0</v>
      </c>
      <c r="BQ113" s="1504">
        <f t="shared" si="89"/>
        <v>0</v>
      </c>
      <c r="BR113" s="1504">
        <f t="shared" si="89"/>
        <v>0</v>
      </c>
      <c r="BS113" s="1504">
        <f t="shared" si="89"/>
        <v>0</v>
      </c>
      <c r="BT113" s="1504">
        <f t="shared" si="89"/>
        <v>0</v>
      </c>
      <c r="BU113" s="1504">
        <f t="shared" ref="BU113:CZ113" si="90">+SUM(BU114:BU115)</f>
        <v>0</v>
      </c>
      <c r="BV113" s="1504">
        <f t="shared" si="90"/>
        <v>0</v>
      </c>
      <c r="BW113" s="1504">
        <f t="shared" si="90"/>
        <v>0</v>
      </c>
      <c r="BX113" s="1504">
        <f t="shared" si="90"/>
        <v>0</v>
      </c>
      <c r="BY113" s="1504">
        <f t="shared" si="90"/>
        <v>0</v>
      </c>
      <c r="BZ113" s="1504">
        <f t="shared" si="90"/>
        <v>0</v>
      </c>
      <c r="CA113" s="1504">
        <f t="shared" si="90"/>
        <v>0</v>
      </c>
      <c r="CB113" s="1504">
        <f t="shared" si="90"/>
        <v>0</v>
      </c>
      <c r="CC113" s="1504">
        <f t="shared" si="90"/>
        <v>0</v>
      </c>
      <c r="CD113" s="1504">
        <f t="shared" si="90"/>
        <v>0</v>
      </c>
      <c r="CE113" s="1504">
        <f t="shared" si="90"/>
        <v>0</v>
      </c>
      <c r="CF113" s="1504">
        <f t="shared" si="90"/>
        <v>0</v>
      </c>
      <c r="CG113" s="1504">
        <f t="shared" si="90"/>
        <v>0</v>
      </c>
      <c r="CH113" s="1504">
        <f t="shared" si="90"/>
        <v>0</v>
      </c>
      <c r="CI113" s="1504">
        <f t="shared" si="90"/>
        <v>0</v>
      </c>
      <c r="CJ113" s="1504">
        <f t="shared" si="90"/>
        <v>0</v>
      </c>
      <c r="CK113" s="1504">
        <f t="shared" si="90"/>
        <v>0</v>
      </c>
      <c r="CL113" s="1504">
        <f t="shared" si="90"/>
        <v>0</v>
      </c>
      <c r="CM113" s="1504">
        <f t="shared" si="90"/>
        <v>0</v>
      </c>
      <c r="CN113" s="1504">
        <f t="shared" si="90"/>
        <v>0</v>
      </c>
      <c r="CO113" s="1504">
        <f t="shared" si="90"/>
        <v>0</v>
      </c>
      <c r="CP113" s="1504">
        <f t="shared" si="90"/>
        <v>0</v>
      </c>
      <c r="CQ113" s="1504">
        <f t="shared" si="90"/>
        <v>0</v>
      </c>
      <c r="CR113" s="1504">
        <f t="shared" si="90"/>
        <v>0</v>
      </c>
      <c r="CS113" s="1504">
        <f t="shared" si="90"/>
        <v>0</v>
      </c>
      <c r="CT113" s="1504">
        <f t="shared" si="90"/>
        <v>0</v>
      </c>
      <c r="CU113" s="1504">
        <f t="shared" si="90"/>
        <v>0</v>
      </c>
      <c r="CV113" s="1504">
        <f t="shared" si="90"/>
        <v>0</v>
      </c>
      <c r="CW113" s="1504">
        <f t="shared" si="90"/>
        <v>0</v>
      </c>
      <c r="CX113" s="1504">
        <f t="shared" si="90"/>
        <v>0</v>
      </c>
      <c r="CY113" s="1504">
        <f t="shared" si="90"/>
        <v>0</v>
      </c>
      <c r="CZ113" s="1504">
        <f t="shared" si="90"/>
        <v>0</v>
      </c>
      <c r="DA113" s="1504">
        <f t="shared" ref="DA113:EF113" si="91">+SUM(DA114:DA115)</f>
        <v>0</v>
      </c>
      <c r="DB113" s="1504">
        <f t="shared" si="91"/>
        <v>0</v>
      </c>
      <c r="DC113" s="1504">
        <f t="shared" si="91"/>
        <v>0</v>
      </c>
      <c r="DD113" s="1504">
        <f t="shared" si="91"/>
        <v>0</v>
      </c>
      <c r="DE113" s="1504">
        <f t="shared" si="91"/>
        <v>0</v>
      </c>
      <c r="DF113" s="1504">
        <f t="shared" si="91"/>
        <v>0</v>
      </c>
      <c r="DG113" s="1504">
        <f t="shared" si="91"/>
        <v>0</v>
      </c>
      <c r="DH113" s="1504">
        <f t="shared" si="91"/>
        <v>0</v>
      </c>
      <c r="DI113" s="1504">
        <f t="shared" si="91"/>
        <v>0</v>
      </c>
      <c r="DJ113" s="1504">
        <f t="shared" si="91"/>
        <v>0</v>
      </c>
      <c r="DK113" s="1504">
        <f t="shared" si="91"/>
        <v>0</v>
      </c>
      <c r="DL113" s="1504">
        <f t="shared" si="91"/>
        <v>0</v>
      </c>
      <c r="DM113" s="1504">
        <f t="shared" si="91"/>
        <v>0</v>
      </c>
      <c r="DN113" s="1504">
        <f t="shared" si="91"/>
        <v>0</v>
      </c>
      <c r="DO113" s="1504">
        <f t="shared" si="91"/>
        <v>0</v>
      </c>
      <c r="DP113" s="1504">
        <f t="shared" si="91"/>
        <v>0</v>
      </c>
      <c r="DQ113" s="1504">
        <f t="shared" si="91"/>
        <v>0</v>
      </c>
      <c r="DR113" s="1504">
        <f t="shared" si="91"/>
        <v>0</v>
      </c>
      <c r="DS113" s="1504">
        <f t="shared" si="91"/>
        <v>0</v>
      </c>
      <c r="DT113" s="1504">
        <f t="shared" si="91"/>
        <v>0</v>
      </c>
      <c r="DU113" s="1504">
        <f t="shared" si="91"/>
        <v>0</v>
      </c>
      <c r="DV113" s="1504">
        <f t="shared" si="91"/>
        <v>0</v>
      </c>
      <c r="DW113" s="1504">
        <f t="shared" si="91"/>
        <v>0</v>
      </c>
      <c r="DX113" s="1504">
        <f t="shared" si="91"/>
        <v>0</v>
      </c>
      <c r="DY113" s="1504">
        <f t="shared" si="91"/>
        <v>0</v>
      </c>
      <c r="DZ113" s="1504">
        <f t="shared" si="91"/>
        <v>0</v>
      </c>
      <c r="EA113" s="1504">
        <f t="shared" si="91"/>
        <v>0</v>
      </c>
      <c r="EB113" s="1504">
        <f t="shared" si="91"/>
        <v>0</v>
      </c>
      <c r="EC113" s="1504">
        <f t="shared" si="91"/>
        <v>0</v>
      </c>
      <c r="ED113" s="1504">
        <f t="shared" si="91"/>
        <v>0</v>
      </c>
      <c r="EE113" s="1504">
        <f t="shared" si="91"/>
        <v>0</v>
      </c>
      <c r="EF113" s="1504">
        <f t="shared" si="91"/>
        <v>0</v>
      </c>
      <c r="EG113" s="1504">
        <f t="shared" ref="EG113:FL113" si="92">+SUM(EG114:EG115)</f>
        <v>0</v>
      </c>
      <c r="EH113" s="1504">
        <f t="shared" si="92"/>
        <v>0</v>
      </c>
      <c r="EI113" s="1504">
        <f t="shared" si="92"/>
        <v>0</v>
      </c>
      <c r="EJ113" s="1504">
        <f t="shared" si="92"/>
        <v>0</v>
      </c>
      <c r="EK113" s="1504">
        <f t="shared" si="92"/>
        <v>0</v>
      </c>
      <c r="EL113" s="1504">
        <f t="shared" si="92"/>
        <v>0</v>
      </c>
      <c r="EM113" s="1504">
        <f t="shared" si="92"/>
        <v>0</v>
      </c>
      <c r="EN113" s="1504">
        <f t="shared" si="92"/>
        <v>0</v>
      </c>
      <c r="EO113" s="1504">
        <f t="shared" si="92"/>
        <v>0</v>
      </c>
      <c r="EP113" s="1504">
        <f t="shared" si="92"/>
        <v>0</v>
      </c>
      <c r="EQ113" s="1504">
        <f t="shared" si="92"/>
        <v>0</v>
      </c>
      <c r="ER113" s="1504">
        <f t="shared" si="92"/>
        <v>0</v>
      </c>
      <c r="ES113" s="1504">
        <f t="shared" si="92"/>
        <v>0</v>
      </c>
      <c r="ET113" s="1504">
        <f t="shared" si="92"/>
        <v>0</v>
      </c>
      <c r="EU113" s="1504">
        <f t="shared" si="92"/>
        <v>0</v>
      </c>
      <c r="EV113" s="1504">
        <f t="shared" si="92"/>
        <v>0</v>
      </c>
      <c r="EW113" s="1504">
        <f t="shared" si="92"/>
        <v>0</v>
      </c>
      <c r="EX113" s="1504">
        <f t="shared" si="92"/>
        <v>0</v>
      </c>
      <c r="EY113" s="1504">
        <f t="shared" si="92"/>
        <v>0</v>
      </c>
      <c r="EZ113" s="1504">
        <f t="shared" si="92"/>
        <v>0</v>
      </c>
      <c r="FA113" s="1504">
        <f t="shared" si="92"/>
        <v>0</v>
      </c>
      <c r="FB113" s="1504">
        <f t="shared" si="92"/>
        <v>0</v>
      </c>
      <c r="FC113" s="1504">
        <f t="shared" si="92"/>
        <v>0</v>
      </c>
      <c r="FD113" s="1504">
        <f t="shared" si="92"/>
        <v>0</v>
      </c>
      <c r="FE113" s="1504">
        <f t="shared" si="92"/>
        <v>0</v>
      </c>
      <c r="FF113" s="1504">
        <f t="shared" si="92"/>
        <v>0</v>
      </c>
      <c r="FG113" s="1504">
        <f t="shared" si="92"/>
        <v>0</v>
      </c>
      <c r="FH113" s="1504">
        <f t="shared" si="92"/>
        <v>0</v>
      </c>
      <c r="FI113" s="1504">
        <f t="shared" si="92"/>
        <v>0</v>
      </c>
      <c r="FJ113" s="1504">
        <f t="shared" si="92"/>
        <v>0</v>
      </c>
      <c r="FK113" s="1504">
        <f t="shared" si="92"/>
        <v>0</v>
      </c>
      <c r="FL113" s="1504">
        <f t="shared" si="92"/>
        <v>0</v>
      </c>
      <c r="FM113" s="1504">
        <f t="shared" ref="FM113:GR113" si="93">+SUM(FM114:FM115)</f>
        <v>0</v>
      </c>
      <c r="FN113" s="1504">
        <f t="shared" si="93"/>
        <v>0</v>
      </c>
      <c r="FO113" s="1504">
        <f t="shared" si="93"/>
        <v>0</v>
      </c>
      <c r="FP113" s="1504">
        <f t="shared" si="93"/>
        <v>0</v>
      </c>
      <c r="FQ113" s="1504">
        <f t="shared" si="93"/>
        <v>0</v>
      </c>
      <c r="FR113" s="1504">
        <f t="shared" si="93"/>
        <v>0</v>
      </c>
      <c r="FS113" s="1504">
        <f t="shared" si="93"/>
        <v>0</v>
      </c>
      <c r="FT113" s="1504">
        <f t="shared" si="93"/>
        <v>0</v>
      </c>
      <c r="FU113" s="1504">
        <f t="shared" si="93"/>
        <v>0</v>
      </c>
      <c r="FV113" s="1504">
        <f t="shared" si="93"/>
        <v>0</v>
      </c>
      <c r="FW113" s="1504">
        <f t="shared" si="93"/>
        <v>0</v>
      </c>
      <c r="FX113" s="1504">
        <f t="shared" si="93"/>
        <v>0</v>
      </c>
      <c r="FY113" s="1504">
        <f t="shared" si="93"/>
        <v>0</v>
      </c>
      <c r="FZ113" s="1504">
        <f t="shared" si="93"/>
        <v>0</v>
      </c>
      <c r="GA113" s="1504">
        <f t="shared" si="93"/>
        <v>0</v>
      </c>
      <c r="GB113" s="1504">
        <f t="shared" si="93"/>
        <v>0</v>
      </c>
      <c r="GC113" s="1504">
        <f t="shared" si="93"/>
        <v>0</v>
      </c>
      <c r="GD113" s="1504">
        <f t="shared" si="93"/>
        <v>0</v>
      </c>
      <c r="GE113" s="1504">
        <f t="shared" si="93"/>
        <v>0</v>
      </c>
      <c r="GF113" s="1504">
        <f t="shared" si="93"/>
        <v>0</v>
      </c>
      <c r="GG113" s="1504">
        <f t="shared" si="93"/>
        <v>0</v>
      </c>
      <c r="GH113" s="1504">
        <f t="shared" si="93"/>
        <v>0</v>
      </c>
      <c r="GI113" s="1504">
        <f t="shared" si="93"/>
        <v>0</v>
      </c>
      <c r="GJ113" s="1504">
        <f t="shared" si="93"/>
        <v>0</v>
      </c>
      <c r="GK113" s="1504">
        <f t="shared" si="93"/>
        <v>0</v>
      </c>
      <c r="GL113" s="1504">
        <f t="shared" si="93"/>
        <v>0</v>
      </c>
      <c r="GM113" s="1504">
        <f t="shared" si="93"/>
        <v>0</v>
      </c>
      <c r="GN113" s="1504">
        <f t="shared" si="93"/>
        <v>0</v>
      </c>
      <c r="GO113" s="1504">
        <f t="shared" si="93"/>
        <v>0</v>
      </c>
      <c r="GP113" s="1504">
        <f t="shared" si="93"/>
        <v>0</v>
      </c>
      <c r="GQ113" s="1504">
        <f t="shared" si="93"/>
        <v>0</v>
      </c>
      <c r="GR113" s="1504">
        <f t="shared" si="93"/>
        <v>0</v>
      </c>
      <c r="GS113" s="1504">
        <f t="shared" ref="GS113" si="94">+SUM(GS114:GS115)</f>
        <v>0</v>
      </c>
    </row>
    <row r="114" spans="1:201" outlineLevel="2">
      <c r="A114" s="1580" t="s">
        <v>1448</v>
      </c>
      <c r="B114" s="1559"/>
      <c r="C114" s="1580" t="s">
        <v>1449</v>
      </c>
      <c r="D114" s="1538"/>
      <c r="E114" s="1560">
        <v>0</v>
      </c>
      <c r="F114" s="1504" t="s">
        <v>1308</v>
      </c>
      <c r="G114" s="1504" t="s">
        <v>1445</v>
      </c>
      <c r="H114" s="1621"/>
      <c r="I114" s="1536">
        <f>SUM(J114:GS114)</f>
        <v>0</v>
      </c>
      <c r="J114" s="1535"/>
      <c r="K114" s="1535"/>
      <c r="L114" s="1535"/>
      <c r="M114" s="1535"/>
      <c r="N114" s="1535"/>
      <c r="O114" s="1535"/>
      <c r="P114" s="1535"/>
      <c r="Q114" s="1535"/>
      <c r="R114" s="1535"/>
      <c r="S114" s="1535"/>
      <c r="T114" s="1535"/>
      <c r="U114" s="1535"/>
      <c r="V114" s="1535"/>
      <c r="W114" s="1535"/>
      <c r="X114" s="1535"/>
      <c r="Y114" s="1535"/>
      <c r="Z114" s="1535"/>
      <c r="AA114" s="1535"/>
      <c r="AB114" s="1535"/>
      <c r="AC114" s="1535"/>
      <c r="AD114" s="1535"/>
      <c r="AE114" s="1535"/>
      <c r="AF114" s="1535"/>
      <c r="AG114" s="1535"/>
      <c r="AH114" s="1535"/>
      <c r="AI114" s="1535"/>
      <c r="AJ114" s="1535"/>
      <c r="AK114" s="1535"/>
      <c r="AL114" s="1535"/>
      <c r="AM114" s="1535"/>
      <c r="AN114" s="1535"/>
      <c r="AO114" s="1535"/>
      <c r="AP114" s="1535"/>
      <c r="AQ114" s="1535"/>
      <c r="AR114" s="1535"/>
      <c r="AS114" s="1535"/>
      <c r="AT114" s="1535"/>
      <c r="AU114" s="1535"/>
      <c r="AV114" s="1535"/>
      <c r="AW114" s="1535"/>
      <c r="AX114" s="1535"/>
      <c r="AY114" s="1535"/>
      <c r="AZ114" s="1535"/>
      <c r="BA114" s="1535"/>
      <c r="BB114" s="1535"/>
      <c r="BC114" s="1535"/>
      <c r="BD114" s="1535"/>
      <c r="BE114" s="1535"/>
      <c r="BF114" s="1535"/>
      <c r="BG114" s="1535"/>
      <c r="BH114" s="1535"/>
      <c r="BI114" s="1535"/>
      <c r="BJ114" s="1535"/>
      <c r="BK114" s="1535"/>
      <c r="BL114" s="1535"/>
      <c r="BM114" s="1535"/>
      <c r="BN114" s="1535"/>
      <c r="BO114" s="1535"/>
      <c r="BP114" s="1535"/>
      <c r="BQ114" s="1535"/>
      <c r="BR114" s="1535"/>
      <c r="BS114" s="1535"/>
      <c r="BT114" s="1535"/>
      <c r="BU114" s="1535"/>
      <c r="BV114" s="1535"/>
      <c r="BW114" s="1535"/>
      <c r="BX114" s="1535"/>
      <c r="BY114" s="1535"/>
      <c r="BZ114" s="1535"/>
      <c r="CA114" s="1535"/>
      <c r="CB114" s="1535"/>
      <c r="CC114" s="1535"/>
      <c r="CD114" s="1535"/>
      <c r="CE114" s="1535"/>
      <c r="CF114" s="1535"/>
      <c r="CG114" s="1535"/>
      <c r="CH114" s="1535"/>
      <c r="CI114" s="1535"/>
      <c r="CJ114" s="1535"/>
      <c r="CK114" s="1535"/>
      <c r="CL114" s="1535"/>
      <c r="CM114" s="1535"/>
      <c r="CN114" s="1535"/>
      <c r="CO114" s="1535"/>
      <c r="CP114" s="1535"/>
      <c r="CQ114" s="1535"/>
      <c r="CR114" s="1535"/>
      <c r="CS114" s="1535"/>
      <c r="CT114" s="1535"/>
      <c r="CU114" s="1535"/>
      <c r="CV114" s="1535"/>
      <c r="CW114" s="1535"/>
      <c r="CX114" s="1535"/>
      <c r="CY114" s="1535"/>
      <c r="CZ114" s="1535"/>
      <c r="DA114" s="1535"/>
      <c r="DB114" s="1535"/>
      <c r="DC114" s="1535"/>
      <c r="DD114" s="1535"/>
      <c r="DE114" s="1535"/>
      <c r="DF114" s="1535"/>
      <c r="DG114" s="1535"/>
      <c r="DH114" s="1535"/>
      <c r="DI114" s="1535"/>
      <c r="DJ114" s="1535"/>
      <c r="DK114" s="1535"/>
      <c r="DL114" s="1535"/>
      <c r="DM114" s="1535"/>
      <c r="DN114" s="1535"/>
      <c r="DO114" s="1535"/>
      <c r="DP114" s="1535"/>
      <c r="DQ114" s="1535"/>
      <c r="DR114" s="1535"/>
      <c r="DS114" s="1535"/>
      <c r="DT114" s="1535"/>
      <c r="DU114" s="1535"/>
      <c r="DV114" s="1535"/>
      <c r="DW114" s="1535"/>
      <c r="DX114" s="1535"/>
      <c r="DY114" s="1535"/>
      <c r="DZ114" s="1535"/>
      <c r="EA114" s="1535"/>
      <c r="EB114" s="1535"/>
      <c r="EC114" s="1535"/>
      <c r="ED114" s="1535"/>
      <c r="EE114" s="1535"/>
      <c r="EF114" s="1535"/>
      <c r="EG114" s="1535"/>
      <c r="EH114" s="1535"/>
      <c r="EI114" s="1535"/>
      <c r="EJ114" s="1535"/>
      <c r="EK114" s="1535"/>
      <c r="EL114" s="1535"/>
      <c r="EM114" s="1535"/>
      <c r="EN114" s="1535"/>
      <c r="EO114" s="1535"/>
      <c r="EP114" s="1535"/>
      <c r="EQ114" s="1535"/>
      <c r="ER114" s="1535"/>
      <c r="ES114" s="1535"/>
      <c r="ET114" s="1535"/>
      <c r="EU114" s="1535"/>
      <c r="EV114" s="1535"/>
      <c r="EW114" s="1535"/>
      <c r="EX114" s="1535"/>
      <c r="EY114" s="1535"/>
      <c r="EZ114" s="1535"/>
      <c r="FA114" s="1535"/>
      <c r="FB114" s="1535"/>
      <c r="FC114" s="1535"/>
      <c r="FD114" s="1535"/>
      <c r="FE114" s="1535"/>
      <c r="FF114" s="1535"/>
      <c r="FG114" s="1535"/>
      <c r="FH114" s="1535"/>
      <c r="FI114" s="1535"/>
      <c r="FJ114" s="1535"/>
      <c r="FK114" s="1535"/>
      <c r="FL114" s="1535"/>
      <c r="FM114" s="1535"/>
      <c r="FN114" s="1535"/>
      <c r="FO114" s="1535"/>
      <c r="FP114" s="1535"/>
      <c r="FQ114" s="1535"/>
      <c r="FR114" s="1535"/>
      <c r="FS114" s="1535"/>
      <c r="FT114" s="1535"/>
      <c r="FU114" s="1535"/>
      <c r="FV114" s="1535"/>
      <c r="FW114" s="1535"/>
      <c r="FX114" s="1535"/>
      <c r="FY114" s="1535"/>
      <c r="FZ114" s="1535"/>
      <c r="GA114" s="1535"/>
      <c r="GB114" s="1535"/>
      <c r="GC114" s="1535"/>
      <c r="GD114" s="1535"/>
      <c r="GE114" s="1535"/>
      <c r="GF114" s="1535"/>
      <c r="GG114" s="1535"/>
      <c r="GH114" s="1535"/>
      <c r="GI114" s="1535"/>
      <c r="GJ114" s="1535"/>
      <c r="GK114" s="1535"/>
      <c r="GL114" s="1535"/>
      <c r="GM114" s="1535"/>
      <c r="GN114" s="1535"/>
      <c r="GO114" s="1535"/>
      <c r="GP114" s="1535"/>
      <c r="GQ114" s="1535"/>
      <c r="GR114" s="1535"/>
      <c r="GS114" s="1535"/>
    </row>
    <row r="115" spans="1:201" outlineLevel="2">
      <c r="A115" s="1580" t="s">
        <v>1450</v>
      </c>
      <c r="B115" s="1559"/>
      <c r="C115" s="1580" t="s">
        <v>1451</v>
      </c>
      <c r="D115" s="1538"/>
      <c r="E115" s="1560">
        <v>0</v>
      </c>
      <c r="F115" s="1504" t="s">
        <v>1308</v>
      </c>
      <c r="G115" s="1504" t="s">
        <v>1445</v>
      </c>
      <c r="H115" s="1532"/>
      <c r="I115" s="1536">
        <f>SUM(J115:GS115)</f>
        <v>0</v>
      </c>
      <c r="J115" s="1535"/>
      <c r="K115" s="1535"/>
      <c r="L115" s="1535"/>
      <c r="M115" s="1535"/>
      <c r="N115" s="1535"/>
      <c r="O115" s="1535"/>
      <c r="P115" s="1535"/>
      <c r="Q115" s="1535"/>
      <c r="R115" s="1535"/>
      <c r="S115" s="1535"/>
      <c r="T115" s="1535"/>
      <c r="U115" s="1535"/>
      <c r="V115" s="1535"/>
      <c r="W115" s="1535"/>
      <c r="X115" s="1535"/>
      <c r="Y115" s="1535"/>
      <c r="Z115" s="1535"/>
      <c r="AA115" s="1535"/>
      <c r="AB115" s="1535"/>
      <c r="AC115" s="1535"/>
      <c r="AD115" s="1535"/>
      <c r="AE115" s="1535"/>
      <c r="AF115" s="1535"/>
      <c r="AG115" s="1535"/>
      <c r="AH115" s="1535"/>
      <c r="AI115" s="1535"/>
      <c r="AJ115" s="1535"/>
      <c r="AK115" s="1535"/>
      <c r="AL115" s="1535"/>
      <c r="AM115" s="1535"/>
      <c r="AN115" s="1535"/>
      <c r="AO115" s="1535"/>
      <c r="AP115" s="1535"/>
      <c r="AQ115" s="1535"/>
      <c r="AR115" s="1535"/>
      <c r="AS115" s="1535"/>
      <c r="AT115" s="1535"/>
      <c r="AU115" s="1535"/>
      <c r="AV115" s="1535"/>
      <c r="AW115" s="1535"/>
      <c r="AX115" s="1535"/>
      <c r="AY115" s="1535"/>
      <c r="AZ115" s="1535"/>
      <c r="BA115" s="1535"/>
      <c r="BB115" s="1535"/>
      <c r="BC115" s="1535"/>
      <c r="BD115" s="1535"/>
      <c r="BE115" s="1535"/>
      <c r="BF115" s="1535"/>
      <c r="BG115" s="1535"/>
      <c r="BH115" s="1535"/>
      <c r="BI115" s="1535"/>
      <c r="BJ115" s="1535"/>
      <c r="BK115" s="1535"/>
      <c r="BL115" s="1535"/>
      <c r="BM115" s="1535"/>
      <c r="BN115" s="1535"/>
      <c r="BO115" s="1535"/>
      <c r="BP115" s="1535"/>
      <c r="BQ115" s="1535"/>
      <c r="BR115" s="1535"/>
      <c r="BS115" s="1535"/>
      <c r="BT115" s="1535"/>
      <c r="BU115" s="1535"/>
      <c r="BV115" s="1535"/>
      <c r="BW115" s="1535"/>
      <c r="BX115" s="1535"/>
      <c r="BY115" s="1535"/>
      <c r="BZ115" s="1535"/>
      <c r="CA115" s="1535"/>
      <c r="CB115" s="1535"/>
      <c r="CC115" s="1535"/>
      <c r="CD115" s="1535"/>
      <c r="CE115" s="1535"/>
      <c r="CF115" s="1535"/>
      <c r="CG115" s="1535"/>
      <c r="CH115" s="1535"/>
      <c r="CI115" s="1535"/>
      <c r="CJ115" s="1535"/>
      <c r="CK115" s="1535"/>
      <c r="CL115" s="1535"/>
      <c r="CM115" s="1535"/>
      <c r="CN115" s="1535"/>
      <c r="CO115" s="1535"/>
      <c r="CP115" s="1535"/>
      <c r="CQ115" s="1535"/>
      <c r="CR115" s="1535"/>
      <c r="CS115" s="1535"/>
      <c r="CT115" s="1535"/>
      <c r="CU115" s="1535"/>
      <c r="CV115" s="1535"/>
      <c r="CW115" s="1535"/>
      <c r="CX115" s="1535"/>
      <c r="CY115" s="1535"/>
      <c r="CZ115" s="1535"/>
      <c r="DA115" s="1535"/>
      <c r="DB115" s="1535"/>
      <c r="DC115" s="1535"/>
      <c r="DD115" s="1535"/>
      <c r="DE115" s="1535"/>
      <c r="DF115" s="1535"/>
      <c r="DG115" s="1535"/>
      <c r="DH115" s="1535"/>
      <c r="DI115" s="1535"/>
      <c r="DJ115" s="1535"/>
      <c r="DK115" s="1535"/>
      <c r="DL115" s="1535"/>
      <c r="DM115" s="1535"/>
      <c r="DN115" s="1535"/>
      <c r="DO115" s="1535"/>
      <c r="DP115" s="1535"/>
      <c r="DQ115" s="1535"/>
      <c r="DR115" s="1535"/>
      <c r="DS115" s="1535"/>
      <c r="DT115" s="1535"/>
      <c r="DU115" s="1535"/>
      <c r="DV115" s="1535"/>
      <c r="DW115" s="1535"/>
      <c r="DX115" s="1535"/>
      <c r="DY115" s="1535"/>
      <c r="DZ115" s="1535"/>
      <c r="EA115" s="1535"/>
      <c r="EB115" s="1535"/>
      <c r="EC115" s="1535"/>
      <c r="ED115" s="1535"/>
      <c r="EE115" s="1535"/>
      <c r="EF115" s="1535"/>
      <c r="EG115" s="1535"/>
      <c r="EH115" s="1535"/>
      <c r="EI115" s="1535"/>
      <c r="EJ115" s="1535"/>
      <c r="EK115" s="1535"/>
      <c r="EL115" s="1535"/>
      <c r="EM115" s="1535"/>
      <c r="EN115" s="1535"/>
      <c r="EO115" s="1535"/>
      <c r="EP115" s="1535"/>
      <c r="EQ115" s="1535"/>
      <c r="ER115" s="1535"/>
      <c r="ES115" s="1535"/>
      <c r="ET115" s="1535"/>
      <c r="EU115" s="1535"/>
      <c r="EV115" s="1535"/>
      <c r="EW115" s="1535"/>
      <c r="EX115" s="1535"/>
      <c r="EY115" s="1535"/>
      <c r="EZ115" s="1535"/>
      <c r="FA115" s="1535"/>
      <c r="FB115" s="1535"/>
      <c r="FC115" s="1535"/>
      <c r="FD115" s="1535"/>
      <c r="FE115" s="1535"/>
      <c r="FF115" s="1535"/>
      <c r="FG115" s="1535"/>
      <c r="FH115" s="1535"/>
      <c r="FI115" s="1535"/>
      <c r="FJ115" s="1535"/>
      <c r="FK115" s="1535"/>
      <c r="FL115" s="1535"/>
      <c r="FM115" s="1535"/>
      <c r="FN115" s="1535"/>
      <c r="FO115" s="1535"/>
      <c r="FP115" s="1535"/>
      <c r="FQ115" s="1535"/>
      <c r="FR115" s="1535"/>
      <c r="FS115" s="1535"/>
      <c r="FT115" s="1535"/>
      <c r="FU115" s="1535"/>
      <c r="FV115" s="1535"/>
      <c r="FW115" s="1535"/>
      <c r="FX115" s="1535"/>
      <c r="FY115" s="1535"/>
      <c r="FZ115" s="1535"/>
      <c r="GA115" s="1535"/>
      <c r="GB115" s="1535"/>
      <c r="GC115" s="1535"/>
      <c r="GD115" s="1535"/>
      <c r="GE115" s="1535"/>
      <c r="GF115" s="1535"/>
      <c r="GG115" s="1535"/>
      <c r="GH115" s="1535"/>
      <c r="GI115" s="1535"/>
      <c r="GJ115" s="1535"/>
      <c r="GK115" s="1535"/>
      <c r="GL115" s="1535"/>
      <c r="GM115" s="1535"/>
      <c r="GN115" s="1535"/>
      <c r="GO115" s="1535"/>
      <c r="GP115" s="1535"/>
      <c r="GQ115" s="1535"/>
      <c r="GR115" s="1535"/>
      <c r="GS115" s="1535"/>
    </row>
    <row r="116" spans="1:201" ht="14.45" outlineLevel="1">
      <c r="A116" s="1501" t="s">
        <v>1452</v>
      </c>
      <c r="B116" s="1567"/>
      <c r="C116" s="1501" t="s">
        <v>1453</v>
      </c>
      <c r="D116" s="1538"/>
      <c r="E116" s="1560">
        <v>0</v>
      </c>
      <c r="F116" s="1504" t="s">
        <v>1308</v>
      </c>
      <c r="G116" s="1504" t="s">
        <v>1454</v>
      </c>
      <c r="H116" s="1532"/>
      <c r="I116" s="1536">
        <f>SUM(J116:GS116)</f>
        <v>0</v>
      </c>
      <c r="J116" s="1535"/>
      <c r="K116" s="1535"/>
      <c r="L116" s="1535"/>
      <c r="M116" s="1535"/>
      <c r="N116" s="1535"/>
      <c r="O116" s="1535"/>
      <c r="P116" s="1535"/>
      <c r="Q116" s="1535"/>
      <c r="R116" s="1535"/>
      <c r="S116" s="1535"/>
      <c r="T116" s="1535"/>
      <c r="U116" s="1535"/>
      <c r="V116" s="1535"/>
      <c r="W116" s="1535"/>
      <c r="X116" s="1535"/>
      <c r="Y116" s="1535"/>
      <c r="Z116" s="1535"/>
      <c r="AA116" s="1535"/>
      <c r="AB116" s="1535"/>
      <c r="AC116" s="1535"/>
      <c r="AD116" s="1535"/>
      <c r="AE116" s="1535"/>
      <c r="AF116" s="1535"/>
      <c r="AG116" s="1535"/>
      <c r="AH116" s="1535"/>
      <c r="AI116" s="1535"/>
      <c r="AJ116" s="1535"/>
      <c r="AK116" s="1535"/>
      <c r="AL116" s="1535"/>
      <c r="AM116" s="1535"/>
      <c r="AN116" s="1535"/>
      <c r="AO116" s="1535"/>
      <c r="AP116" s="1535"/>
      <c r="AQ116" s="1535"/>
      <c r="AR116" s="1535"/>
      <c r="AS116" s="1535"/>
      <c r="AT116" s="1535"/>
      <c r="AU116" s="1535"/>
      <c r="AV116" s="1535"/>
      <c r="AW116" s="1535"/>
      <c r="AX116" s="1535"/>
      <c r="AY116" s="1535"/>
      <c r="AZ116" s="1535"/>
      <c r="BA116" s="1535"/>
      <c r="BB116" s="1535"/>
      <c r="BC116" s="1535"/>
      <c r="BD116" s="1535"/>
      <c r="BE116" s="1535"/>
      <c r="BF116" s="1535"/>
      <c r="BG116" s="1535"/>
      <c r="BH116" s="1535"/>
      <c r="BI116" s="1535"/>
      <c r="BJ116" s="1535"/>
      <c r="BK116" s="1535"/>
      <c r="BL116" s="1535"/>
      <c r="BM116" s="1535"/>
      <c r="BN116" s="1535"/>
      <c r="BO116" s="1535"/>
      <c r="BP116" s="1535"/>
      <c r="BQ116" s="1535"/>
      <c r="BR116" s="1535"/>
      <c r="BS116" s="1535"/>
      <c r="BT116" s="1535"/>
      <c r="BU116" s="1535"/>
      <c r="BV116" s="1535"/>
      <c r="BW116" s="1535"/>
      <c r="BX116" s="1535"/>
      <c r="BY116" s="1535"/>
      <c r="BZ116" s="1535"/>
      <c r="CA116" s="1535"/>
      <c r="CB116" s="1535"/>
      <c r="CC116" s="1535"/>
      <c r="CD116" s="1535"/>
      <c r="CE116" s="1535"/>
      <c r="CF116" s="1535"/>
      <c r="CG116" s="1535"/>
      <c r="CH116" s="1535"/>
      <c r="CI116" s="1535"/>
      <c r="CJ116" s="1535"/>
      <c r="CK116" s="1535"/>
      <c r="CL116" s="1535"/>
      <c r="CM116" s="1535"/>
      <c r="CN116" s="1535"/>
      <c r="CO116" s="1535"/>
      <c r="CP116" s="1535"/>
      <c r="CQ116" s="1535"/>
      <c r="CR116" s="1535"/>
      <c r="CS116" s="1535"/>
      <c r="CT116" s="1535"/>
      <c r="CU116" s="1535"/>
      <c r="CV116" s="1535"/>
      <c r="CW116" s="1535"/>
      <c r="CX116" s="1535"/>
      <c r="CY116" s="1535"/>
      <c r="CZ116" s="1535"/>
      <c r="DA116" s="1535"/>
      <c r="DB116" s="1535"/>
      <c r="DC116" s="1535"/>
      <c r="DD116" s="1535"/>
      <c r="DE116" s="1535"/>
      <c r="DF116" s="1535"/>
      <c r="DG116" s="1535"/>
      <c r="DH116" s="1535"/>
      <c r="DI116" s="1535"/>
      <c r="DJ116" s="1535"/>
      <c r="DK116" s="1535"/>
      <c r="DL116" s="1535"/>
      <c r="DM116" s="1535"/>
      <c r="DN116" s="1535"/>
      <c r="DO116" s="1535"/>
      <c r="DP116" s="1535"/>
      <c r="DQ116" s="1535"/>
      <c r="DR116" s="1535"/>
      <c r="DS116" s="1535"/>
      <c r="DT116" s="1535"/>
      <c r="DU116" s="1535"/>
      <c r="DV116" s="1535"/>
      <c r="DW116" s="1535"/>
      <c r="DX116" s="1535"/>
      <c r="DY116" s="1535"/>
      <c r="DZ116" s="1535"/>
      <c r="EA116" s="1535"/>
      <c r="EB116" s="1535"/>
      <c r="EC116" s="1535"/>
      <c r="ED116" s="1535"/>
      <c r="EE116" s="1535"/>
      <c r="EF116" s="1535"/>
      <c r="EG116" s="1535"/>
      <c r="EH116" s="1535"/>
      <c r="EI116" s="1535"/>
      <c r="EJ116" s="1535"/>
      <c r="EK116" s="1535"/>
      <c r="EL116" s="1535"/>
      <c r="EM116" s="1535"/>
      <c r="EN116" s="1535"/>
      <c r="EO116" s="1535"/>
      <c r="EP116" s="1535"/>
      <c r="EQ116" s="1535"/>
      <c r="ER116" s="1535"/>
      <c r="ES116" s="1535"/>
      <c r="ET116" s="1535"/>
      <c r="EU116" s="1535"/>
      <c r="EV116" s="1535"/>
      <c r="EW116" s="1535"/>
      <c r="EX116" s="1535"/>
      <c r="EY116" s="1535"/>
      <c r="EZ116" s="1535"/>
      <c r="FA116" s="1535"/>
      <c r="FB116" s="1535"/>
      <c r="FC116" s="1535"/>
      <c r="FD116" s="1535"/>
      <c r="FE116" s="1535"/>
      <c r="FF116" s="1535"/>
      <c r="FG116" s="1535"/>
      <c r="FH116" s="1535"/>
      <c r="FI116" s="1535"/>
      <c r="FJ116" s="1535"/>
      <c r="FK116" s="1535"/>
      <c r="FL116" s="1535"/>
      <c r="FM116" s="1535"/>
      <c r="FN116" s="1535"/>
      <c r="FO116" s="1535"/>
      <c r="FP116" s="1535"/>
      <c r="FQ116" s="1535"/>
      <c r="FR116" s="1535"/>
      <c r="FS116" s="1535"/>
      <c r="FT116" s="1535"/>
      <c r="FU116" s="1535"/>
      <c r="FV116" s="1535"/>
      <c r="FW116" s="1535"/>
      <c r="FX116" s="1535"/>
      <c r="FY116" s="1535"/>
      <c r="FZ116" s="1535"/>
      <c r="GA116" s="1535"/>
      <c r="GB116" s="1535"/>
      <c r="GC116" s="1535"/>
      <c r="GD116" s="1535"/>
      <c r="GE116" s="1535"/>
      <c r="GF116" s="1535"/>
      <c r="GG116" s="1535"/>
      <c r="GH116" s="1535"/>
      <c r="GI116" s="1535"/>
      <c r="GJ116" s="1535"/>
      <c r="GK116" s="1535"/>
      <c r="GL116" s="1535"/>
      <c r="GM116" s="1535"/>
      <c r="GN116" s="1535"/>
      <c r="GO116" s="1535"/>
      <c r="GP116" s="1535"/>
      <c r="GQ116" s="1535"/>
      <c r="GR116" s="1535"/>
      <c r="GS116" s="1535"/>
    </row>
    <row r="117" spans="1:201" outlineLevel="1">
      <c r="A117" s="1501" t="s">
        <v>1455</v>
      </c>
      <c r="B117" s="1567"/>
      <c r="C117" s="1501" t="s">
        <v>1456</v>
      </c>
      <c r="D117" s="1538"/>
      <c r="E117" s="1560">
        <v>0</v>
      </c>
      <c r="F117" s="1504" t="s">
        <v>1308</v>
      </c>
      <c r="G117" s="1504" t="s">
        <v>1454</v>
      </c>
      <c r="H117" s="1532"/>
      <c r="I117" s="1536">
        <f>SUM(J117:GS117)</f>
        <v>0</v>
      </c>
      <c r="J117" s="1535"/>
      <c r="K117" s="1535"/>
      <c r="L117" s="1535"/>
      <c r="M117" s="1535"/>
      <c r="N117" s="1535"/>
      <c r="O117" s="1535"/>
      <c r="P117" s="1535"/>
      <c r="Q117" s="1535"/>
      <c r="R117" s="1535"/>
      <c r="S117" s="1535"/>
      <c r="T117" s="1535"/>
      <c r="U117" s="1535"/>
      <c r="V117" s="1535"/>
      <c r="W117" s="1535"/>
      <c r="X117" s="1535"/>
      <c r="Y117" s="1535"/>
      <c r="Z117" s="1535"/>
      <c r="AA117" s="1535"/>
      <c r="AB117" s="1535"/>
      <c r="AC117" s="1535"/>
      <c r="AD117" s="1535"/>
      <c r="AE117" s="1535"/>
      <c r="AF117" s="1535"/>
      <c r="AG117" s="1535"/>
      <c r="AH117" s="1535"/>
      <c r="AI117" s="1535"/>
      <c r="AJ117" s="1535"/>
      <c r="AK117" s="1535"/>
      <c r="AL117" s="1535"/>
      <c r="AM117" s="1535"/>
      <c r="AN117" s="1535"/>
      <c r="AO117" s="1535"/>
      <c r="AP117" s="1535"/>
      <c r="AQ117" s="1535"/>
      <c r="AR117" s="1535"/>
      <c r="AS117" s="1535"/>
      <c r="AT117" s="1535"/>
      <c r="AU117" s="1535"/>
      <c r="AV117" s="1535"/>
      <c r="AW117" s="1535"/>
      <c r="AX117" s="1535"/>
      <c r="AY117" s="1535"/>
      <c r="AZ117" s="1535"/>
      <c r="BA117" s="1535"/>
      <c r="BB117" s="1535"/>
      <c r="BC117" s="1535"/>
      <c r="BD117" s="1535"/>
      <c r="BE117" s="1535"/>
      <c r="BF117" s="1535"/>
      <c r="BG117" s="1535"/>
      <c r="BH117" s="1535"/>
      <c r="BI117" s="1535"/>
      <c r="BJ117" s="1535"/>
      <c r="BK117" s="1535"/>
      <c r="BL117" s="1535"/>
      <c r="BM117" s="1535"/>
      <c r="BN117" s="1535"/>
      <c r="BO117" s="1535"/>
      <c r="BP117" s="1535"/>
      <c r="BQ117" s="1535"/>
      <c r="BR117" s="1535"/>
      <c r="BS117" s="1535"/>
      <c r="BT117" s="1535"/>
      <c r="BU117" s="1535"/>
      <c r="BV117" s="1535"/>
      <c r="BW117" s="1535"/>
      <c r="BX117" s="1535"/>
      <c r="BY117" s="1535"/>
      <c r="BZ117" s="1535"/>
      <c r="CA117" s="1535"/>
      <c r="CB117" s="1535"/>
      <c r="CC117" s="1535"/>
      <c r="CD117" s="1535"/>
      <c r="CE117" s="1535"/>
      <c r="CF117" s="1535"/>
      <c r="CG117" s="1535"/>
      <c r="CH117" s="1535"/>
      <c r="CI117" s="1535"/>
      <c r="CJ117" s="1535"/>
      <c r="CK117" s="1535"/>
      <c r="CL117" s="1535"/>
      <c r="CM117" s="1535"/>
      <c r="CN117" s="1535"/>
      <c r="CO117" s="1535"/>
      <c r="CP117" s="1535"/>
      <c r="CQ117" s="1535"/>
      <c r="CR117" s="1535"/>
      <c r="CS117" s="1535"/>
      <c r="CT117" s="1535"/>
      <c r="CU117" s="1535"/>
      <c r="CV117" s="1535"/>
      <c r="CW117" s="1535"/>
      <c r="CX117" s="1535"/>
      <c r="CY117" s="1535"/>
      <c r="CZ117" s="1535"/>
      <c r="DA117" s="1535"/>
      <c r="DB117" s="1535"/>
      <c r="DC117" s="1535"/>
      <c r="DD117" s="1535"/>
      <c r="DE117" s="1535"/>
      <c r="DF117" s="1535"/>
      <c r="DG117" s="1535"/>
      <c r="DH117" s="1535"/>
      <c r="DI117" s="1535"/>
      <c r="DJ117" s="1535"/>
      <c r="DK117" s="1535"/>
      <c r="DL117" s="1535"/>
      <c r="DM117" s="1535"/>
      <c r="DN117" s="1535"/>
      <c r="DO117" s="1535"/>
      <c r="DP117" s="1535"/>
      <c r="DQ117" s="1535"/>
      <c r="DR117" s="1535"/>
      <c r="DS117" s="1535"/>
      <c r="DT117" s="1535"/>
      <c r="DU117" s="1535"/>
      <c r="DV117" s="1535"/>
      <c r="DW117" s="1535"/>
      <c r="DX117" s="1535"/>
      <c r="DY117" s="1535"/>
      <c r="DZ117" s="1535"/>
      <c r="EA117" s="1535"/>
      <c r="EB117" s="1535"/>
      <c r="EC117" s="1535"/>
      <c r="ED117" s="1535"/>
      <c r="EE117" s="1535"/>
      <c r="EF117" s="1535"/>
      <c r="EG117" s="1535"/>
      <c r="EH117" s="1535"/>
      <c r="EI117" s="1535"/>
      <c r="EJ117" s="1535"/>
      <c r="EK117" s="1535"/>
      <c r="EL117" s="1535"/>
      <c r="EM117" s="1535"/>
      <c r="EN117" s="1535"/>
      <c r="EO117" s="1535"/>
      <c r="EP117" s="1535"/>
      <c r="EQ117" s="1535"/>
      <c r="ER117" s="1535"/>
      <c r="ES117" s="1535"/>
      <c r="ET117" s="1535"/>
      <c r="EU117" s="1535"/>
      <c r="EV117" s="1535"/>
      <c r="EW117" s="1535"/>
      <c r="EX117" s="1535"/>
      <c r="EY117" s="1535"/>
      <c r="EZ117" s="1535"/>
      <c r="FA117" s="1535"/>
      <c r="FB117" s="1535"/>
      <c r="FC117" s="1535"/>
      <c r="FD117" s="1535"/>
      <c r="FE117" s="1535"/>
      <c r="FF117" s="1535"/>
      <c r="FG117" s="1535"/>
      <c r="FH117" s="1535"/>
      <c r="FI117" s="1535"/>
      <c r="FJ117" s="1535"/>
      <c r="FK117" s="1535"/>
      <c r="FL117" s="1535"/>
      <c r="FM117" s="1535"/>
      <c r="FN117" s="1535"/>
      <c r="FO117" s="1535"/>
      <c r="FP117" s="1535"/>
      <c r="FQ117" s="1535"/>
      <c r="FR117" s="1535"/>
      <c r="FS117" s="1535"/>
      <c r="FT117" s="1535"/>
      <c r="FU117" s="1535"/>
      <c r="FV117" s="1535"/>
      <c r="FW117" s="1535"/>
      <c r="FX117" s="1535"/>
      <c r="FY117" s="1535"/>
      <c r="FZ117" s="1535"/>
      <c r="GA117" s="1535"/>
      <c r="GB117" s="1535"/>
      <c r="GC117" s="1535"/>
      <c r="GD117" s="1535"/>
      <c r="GE117" s="1535"/>
      <c r="GF117" s="1535"/>
      <c r="GG117" s="1535"/>
      <c r="GH117" s="1535"/>
      <c r="GI117" s="1535"/>
      <c r="GJ117" s="1535"/>
      <c r="GK117" s="1535"/>
      <c r="GL117" s="1535"/>
      <c r="GM117" s="1535"/>
      <c r="GN117" s="1535"/>
      <c r="GO117" s="1535"/>
      <c r="GP117" s="1535"/>
      <c r="GQ117" s="1535"/>
      <c r="GR117" s="1535"/>
      <c r="GS117" s="1535"/>
    </row>
    <row r="118" spans="1:201" outlineLevel="1">
      <c r="A118" s="1501" t="s">
        <v>1457</v>
      </c>
      <c r="B118" s="1567"/>
      <c r="C118" s="1562" t="s">
        <v>1458</v>
      </c>
      <c r="D118" s="1584">
        <f>SUM(D119:D124)</f>
        <v>0</v>
      </c>
      <c r="E118" s="1583"/>
      <c r="H118" s="1542"/>
      <c r="I118" s="1504">
        <f t="shared" ref="I118:AN118" si="95">SUM(I119:I124)</f>
        <v>0</v>
      </c>
      <c r="J118" s="1504">
        <f t="shared" si="95"/>
        <v>0</v>
      </c>
      <c r="K118" s="1504">
        <f t="shared" si="95"/>
        <v>0</v>
      </c>
      <c r="L118" s="1504">
        <f t="shared" si="95"/>
        <v>0</v>
      </c>
      <c r="M118" s="1504">
        <f t="shared" si="95"/>
        <v>0</v>
      </c>
      <c r="N118" s="1504">
        <f t="shared" si="95"/>
        <v>0</v>
      </c>
      <c r="O118" s="1504">
        <f t="shared" si="95"/>
        <v>0</v>
      </c>
      <c r="P118" s="1504">
        <f t="shared" si="95"/>
        <v>0</v>
      </c>
      <c r="Q118" s="1504">
        <f t="shared" si="95"/>
        <v>0</v>
      </c>
      <c r="R118" s="1504">
        <f t="shared" si="95"/>
        <v>0</v>
      </c>
      <c r="S118" s="1504">
        <f t="shared" si="95"/>
        <v>0</v>
      </c>
      <c r="T118" s="1504">
        <f t="shared" si="95"/>
        <v>0</v>
      </c>
      <c r="U118" s="1504">
        <f t="shared" si="95"/>
        <v>0</v>
      </c>
      <c r="V118" s="1504">
        <f t="shared" si="95"/>
        <v>0</v>
      </c>
      <c r="W118" s="1504">
        <f t="shared" si="95"/>
        <v>0</v>
      </c>
      <c r="X118" s="1504">
        <f t="shared" si="95"/>
        <v>0</v>
      </c>
      <c r="Y118" s="1504">
        <f t="shared" si="95"/>
        <v>0</v>
      </c>
      <c r="Z118" s="1504">
        <f t="shared" si="95"/>
        <v>0</v>
      </c>
      <c r="AA118" s="1504">
        <f t="shared" si="95"/>
        <v>0</v>
      </c>
      <c r="AB118" s="1504">
        <f t="shared" si="95"/>
        <v>0</v>
      </c>
      <c r="AC118" s="1504">
        <f t="shared" si="95"/>
        <v>0</v>
      </c>
      <c r="AD118" s="1504">
        <f t="shared" si="95"/>
        <v>0</v>
      </c>
      <c r="AE118" s="1504">
        <f t="shared" si="95"/>
        <v>0</v>
      </c>
      <c r="AF118" s="1504">
        <f t="shared" si="95"/>
        <v>0</v>
      </c>
      <c r="AG118" s="1504">
        <f t="shared" si="95"/>
        <v>0</v>
      </c>
      <c r="AH118" s="1504">
        <f t="shared" si="95"/>
        <v>0</v>
      </c>
      <c r="AI118" s="1504">
        <f t="shared" si="95"/>
        <v>0</v>
      </c>
      <c r="AJ118" s="1504">
        <f t="shared" si="95"/>
        <v>0</v>
      </c>
      <c r="AK118" s="1504">
        <f t="shared" si="95"/>
        <v>0</v>
      </c>
      <c r="AL118" s="1504">
        <f t="shared" si="95"/>
        <v>0</v>
      </c>
      <c r="AM118" s="1504">
        <f t="shared" si="95"/>
        <v>0</v>
      </c>
      <c r="AN118" s="1504">
        <f t="shared" si="95"/>
        <v>0</v>
      </c>
      <c r="AO118" s="1504">
        <f t="shared" ref="AO118:BT118" si="96">SUM(AO119:AO124)</f>
        <v>0</v>
      </c>
      <c r="AP118" s="1504">
        <f t="shared" si="96"/>
        <v>0</v>
      </c>
      <c r="AQ118" s="1504">
        <f t="shared" si="96"/>
        <v>0</v>
      </c>
      <c r="AR118" s="1504">
        <f t="shared" si="96"/>
        <v>0</v>
      </c>
      <c r="AS118" s="1504">
        <f t="shared" si="96"/>
        <v>0</v>
      </c>
      <c r="AT118" s="1504">
        <f t="shared" si="96"/>
        <v>0</v>
      </c>
      <c r="AU118" s="1504">
        <f t="shared" si="96"/>
        <v>0</v>
      </c>
      <c r="AV118" s="1504">
        <f t="shared" si="96"/>
        <v>0</v>
      </c>
      <c r="AW118" s="1504">
        <f t="shared" si="96"/>
        <v>0</v>
      </c>
      <c r="AX118" s="1504">
        <f t="shared" si="96"/>
        <v>0</v>
      </c>
      <c r="AY118" s="1504">
        <f t="shared" si="96"/>
        <v>0</v>
      </c>
      <c r="AZ118" s="1504">
        <f t="shared" si="96"/>
        <v>0</v>
      </c>
      <c r="BA118" s="1504">
        <f t="shared" si="96"/>
        <v>0</v>
      </c>
      <c r="BB118" s="1504">
        <f t="shared" si="96"/>
        <v>0</v>
      </c>
      <c r="BC118" s="1504">
        <f t="shared" si="96"/>
        <v>0</v>
      </c>
      <c r="BD118" s="1504">
        <f t="shared" si="96"/>
        <v>0</v>
      </c>
      <c r="BE118" s="1504">
        <f t="shared" si="96"/>
        <v>0</v>
      </c>
      <c r="BF118" s="1504">
        <f t="shared" si="96"/>
        <v>0</v>
      </c>
      <c r="BG118" s="1504">
        <f t="shared" si="96"/>
        <v>0</v>
      </c>
      <c r="BH118" s="1504">
        <f t="shared" si="96"/>
        <v>0</v>
      </c>
      <c r="BI118" s="1504">
        <f t="shared" si="96"/>
        <v>0</v>
      </c>
      <c r="BJ118" s="1504">
        <f t="shared" si="96"/>
        <v>0</v>
      </c>
      <c r="BK118" s="1504">
        <f t="shared" si="96"/>
        <v>0</v>
      </c>
      <c r="BL118" s="1504">
        <f t="shared" si="96"/>
        <v>0</v>
      </c>
      <c r="BM118" s="1504">
        <f t="shared" si="96"/>
        <v>0</v>
      </c>
      <c r="BN118" s="1504">
        <f t="shared" si="96"/>
        <v>0</v>
      </c>
      <c r="BO118" s="1504">
        <f t="shared" si="96"/>
        <v>0</v>
      </c>
      <c r="BP118" s="1504">
        <f t="shared" si="96"/>
        <v>0</v>
      </c>
      <c r="BQ118" s="1504">
        <f t="shared" si="96"/>
        <v>0</v>
      </c>
      <c r="BR118" s="1504">
        <f t="shared" si="96"/>
        <v>0</v>
      </c>
      <c r="BS118" s="1504">
        <f t="shared" si="96"/>
        <v>0</v>
      </c>
      <c r="BT118" s="1504">
        <f t="shared" si="96"/>
        <v>0</v>
      </c>
      <c r="BU118" s="1504">
        <f t="shared" ref="BU118:CZ118" si="97">SUM(BU119:BU124)</f>
        <v>0</v>
      </c>
      <c r="BV118" s="1504">
        <f t="shared" si="97"/>
        <v>0</v>
      </c>
      <c r="BW118" s="1504">
        <f t="shared" si="97"/>
        <v>0</v>
      </c>
      <c r="BX118" s="1504">
        <f t="shared" si="97"/>
        <v>0</v>
      </c>
      <c r="BY118" s="1504">
        <f t="shared" si="97"/>
        <v>0</v>
      </c>
      <c r="BZ118" s="1504">
        <f t="shared" si="97"/>
        <v>0</v>
      </c>
      <c r="CA118" s="1504">
        <f t="shared" si="97"/>
        <v>0</v>
      </c>
      <c r="CB118" s="1504">
        <f t="shared" si="97"/>
        <v>0</v>
      </c>
      <c r="CC118" s="1504">
        <f t="shared" si="97"/>
        <v>0</v>
      </c>
      <c r="CD118" s="1504">
        <f t="shared" si="97"/>
        <v>0</v>
      </c>
      <c r="CE118" s="1504">
        <f t="shared" si="97"/>
        <v>0</v>
      </c>
      <c r="CF118" s="1504">
        <f t="shared" si="97"/>
        <v>0</v>
      </c>
      <c r="CG118" s="1504">
        <f t="shared" si="97"/>
        <v>0</v>
      </c>
      <c r="CH118" s="1504">
        <f t="shared" si="97"/>
        <v>0</v>
      </c>
      <c r="CI118" s="1504">
        <f t="shared" si="97"/>
        <v>0</v>
      </c>
      <c r="CJ118" s="1504">
        <f t="shared" si="97"/>
        <v>0</v>
      </c>
      <c r="CK118" s="1504">
        <f t="shared" si="97"/>
        <v>0</v>
      </c>
      <c r="CL118" s="1504">
        <f t="shared" si="97"/>
        <v>0</v>
      </c>
      <c r="CM118" s="1504">
        <f t="shared" si="97"/>
        <v>0</v>
      </c>
      <c r="CN118" s="1504">
        <f t="shared" si="97"/>
        <v>0</v>
      </c>
      <c r="CO118" s="1504">
        <f t="shared" si="97"/>
        <v>0</v>
      </c>
      <c r="CP118" s="1504">
        <f t="shared" si="97"/>
        <v>0</v>
      </c>
      <c r="CQ118" s="1504">
        <f t="shared" si="97"/>
        <v>0</v>
      </c>
      <c r="CR118" s="1504">
        <f t="shared" si="97"/>
        <v>0</v>
      </c>
      <c r="CS118" s="1504">
        <f t="shared" si="97"/>
        <v>0</v>
      </c>
      <c r="CT118" s="1504">
        <f t="shared" si="97"/>
        <v>0</v>
      </c>
      <c r="CU118" s="1504">
        <f t="shared" si="97"/>
        <v>0</v>
      </c>
      <c r="CV118" s="1504">
        <f t="shared" si="97"/>
        <v>0</v>
      </c>
      <c r="CW118" s="1504">
        <f t="shared" si="97"/>
        <v>0</v>
      </c>
      <c r="CX118" s="1504">
        <f t="shared" si="97"/>
        <v>0</v>
      </c>
      <c r="CY118" s="1504">
        <f t="shared" si="97"/>
        <v>0</v>
      </c>
      <c r="CZ118" s="1504">
        <f t="shared" si="97"/>
        <v>0</v>
      </c>
      <c r="DA118" s="1504">
        <f t="shared" ref="DA118:EF118" si="98">SUM(DA119:DA124)</f>
        <v>0</v>
      </c>
      <c r="DB118" s="1504">
        <f t="shared" si="98"/>
        <v>0</v>
      </c>
      <c r="DC118" s="1504">
        <f t="shared" si="98"/>
        <v>0</v>
      </c>
      <c r="DD118" s="1504">
        <f t="shared" si="98"/>
        <v>0</v>
      </c>
      <c r="DE118" s="1504">
        <f t="shared" si="98"/>
        <v>0</v>
      </c>
      <c r="DF118" s="1504">
        <f t="shared" si="98"/>
        <v>0</v>
      </c>
      <c r="DG118" s="1504">
        <f t="shared" si="98"/>
        <v>0</v>
      </c>
      <c r="DH118" s="1504">
        <f t="shared" si="98"/>
        <v>0</v>
      </c>
      <c r="DI118" s="1504">
        <f t="shared" si="98"/>
        <v>0</v>
      </c>
      <c r="DJ118" s="1504">
        <f t="shared" si="98"/>
        <v>0</v>
      </c>
      <c r="DK118" s="1504">
        <f t="shared" si="98"/>
        <v>0</v>
      </c>
      <c r="DL118" s="1504">
        <f t="shared" si="98"/>
        <v>0</v>
      </c>
      <c r="DM118" s="1504">
        <f t="shared" si="98"/>
        <v>0</v>
      </c>
      <c r="DN118" s="1504">
        <f t="shared" si="98"/>
        <v>0</v>
      </c>
      <c r="DO118" s="1504">
        <f t="shared" si="98"/>
        <v>0</v>
      </c>
      <c r="DP118" s="1504">
        <f t="shared" si="98"/>
        <v>0</v>
      </c>
      <c r="DQ118" s="1504">
        <f t="shared" si="98"/>
        <v>0</v>
      </c>
      <c r="DR118" s="1504">
        <f t="shared" si="98"/>
        <v>0</v>
      </c>
      <c r="DS118" s="1504">
        <f t="shared" si="98"/>
        <v>0</v>
      </c>
      <c r="DT118" s="1504">
        <f t="shared" si="98"/>
        <v>0</v>
      </c>
      <c r="DU118" s="1504">
        <f t="shared" si="98"/>
        <v>0</v>
      </c>
      <c r="DV118" s="1504">
        <f t="shared" si="98"/>
        <v>0</v>
      </c>
      <c r="DW118" s="1504">
        <f t="shared" si="98"/>
        <v>0</v>
      </c>
      <c r="DX118" s="1504">
        <f t="shared" si="98"/>
        <v>0</v>
      </c>
      <c r="DY118" s="1504">
        <f t="shared" si="98"/>
        <v>0</v>
      </c>
      <c r="DZ118" s="1504">
        <f t="shared" si="98"/>
        <v>0</v>
      </c>
      <c r="EA118" s="1504">
        <f t="shared" si="98"/>
        <v>0</v>
      </c>
      <c r="EB118" s="1504">
        <f t="shared" si="98"/>
        <v>0</v>
      </c>
      <c r="EC118" s="1504">
        <f t="shared" si="98"/>
        <v>0</v>
      </c>
      <c r="ED118" s="1504">
        <f t="shared" si="98"/>
        <v>0</v>
      </c>
      <c r="EE118" s="1504">
        <f t="shared" si="98"/>
        <v>0</v>
      </c>
      <c r="EF118" s="1504">
        <f t="shared" si="98"/>
        <v>0</v>
      </c>
      <c r="EG118" s="1504">
        <f t="shared" ref="EG118:FL118" si="99">SUM(EG119:EG124)</f>
        <v>0</v>
      </c>
      <c r="EH118" s="1504">
        <f t="shared" si="99"/>
        <v>0</v>
      </c>
      <c r="EI118" s="1504">
        <f t="shared" si="99"/>
        <v>0</v>
      </c>
      <c r="EJ118" s="1504">
        <f t="shared" si="99"/>
        <v>0</v>
      </c>
      <c r="EK118" s="1504">
        <f t="shared" si="99"/>
        <v>0</v>
      </c>
      <c r="EL118" s="1504">
        <f t="shared" si="99"/>
        <v>0</v>
      </c>
      <c r="EM118" s="1504">
        <f t="shared" si="99"/>
        <v>0</v>
      </c>
      <c r="EN118" s="1504">
        <f t="shared" si="99"/>
        <v>0</v>
      </c>
      <c r="EO118" s="1504">
        <f t="shared" si="99"/>
        <v>0</v>
      </c>
      <c r="EP118" s="1504">
        <f t="shared" si="99"/>
        <v>0</v>
      </c>
      <c r="EQ118" s="1504">
        <f t="shared" si="99"/>
        <v>0</v>
      </c>
      <c r="ER118" s="1504">
        <f t="shared" si="99"/>
        <v>0</v>
      </c>
      <c r="ES118" s="1504">
        <f t="shared" si="99"/>
        <v>0</v>
      </c>
      <c r="ET118" s="1504">
        <f t="shared" si="99"/>
        <v>0</v>
      </c>
      <c r="EU118" s="1504">
        <f t="shared" si="99"/>
        <v>0</v>
      </c>
      <c r="EV118" s="1504">
        <f t="shared" si="99"/>
        <v>0</v>
      </c>
      <c r="EW118" s="1504">
        <f t="shared" si="99"/>
        <v>0</v>
      </c>
      <c r="EX118" s="1504">
        <f t="shared" si="99"/>
        <v>0</v>
      </c>
      <c r="EY118" s="1504">
        <f t="shared" si="99"/>
        <v>0</v>
      </c>
      <c r="EZ118" s="1504">
        <f t="shared" si="99"/>
        <v>0</v>
      </c>
      <c r="FA118" s="1504">
        <f t="shared" si="99"/>
        <v>0</v>
      </c>
      <c r="FB118" s="1504">
        <f t="shared" si="99"/>
        <v>0</v>
      </c>
      <c r="FC118" s="1504">
        <f t="shared" si="99"/>
        <v>0</v>
      </c>
      <c r="FD118" s="1504">
        <f t="shared" si="99"/>
        <v>0</v>
      </c>
      <c r="FE118" s="1504">
        <f t="shared" si="99"/>
        <v>0</v>
      </c>
      <c r="FF118" s="1504">
        <f t="shared" si="99"/>
        <v>0</v>
      </c>
      <c r="FG118" s="1504">
        <f t="shared" si="99"/>
        <v>0</v>
      </c>
      <c r="FH118" s="1504">
        <f t="shared" si="99"/>
        <v>0</v>
      </c>
      <c r="FI118" s="1504">
        <f t="shared" si="99"/>
        <v>0</v>
      </c>
      <c r="FJ118" s="1504">
        <f t="shared" si="99"/>
        <v>0</v>
      </c>
      <c r="FK118" s="1504">
        <f t="shared" si="99"/>
        <v>0</v>
      </c>
      <c r="FL118" s="1504">
        <f t="shared" si="99"/>
        <v>0</v>
      </c>
      <c r="FM118" s="1504">
        <f t="shared" ref="FM118:GR118" si="100">SUM(FM119:FM124)</f>
        <v>0</v>
      </c>
      <c r="FN118" s="1504">
        <f t="shared" si="100"/>
        <v>0</v>
      </c>
      <c r="FO118" s="1504">
        <f t="shared" si="100"/>
        <v>0</v>
      </c>
      <c r="FP118" s="1504">
        <f t="shared" si="100"/>
        <v>0</v>
      </c>
      <c r="FQ118" s="1504">
        <f t="shared" si="100"/>
        <v>0</v>
      </c>
      <c r="FR118" s="1504">
        <f t="shared" si="100"/>
        <v>0</v>
      </c>
      <c r="FS118" s="1504">
        <f t="shared" si="100"/>
        <v>0</v>
      </c>
      <c r="FT118" s="1504">
        <f t="shared" si="100"/>
        <v>0</v>
      </c>
      <c r="FU118" s="1504">
        <f t="shared" si="100"/>
        <v>0</v>
      </c>
      <c r="FV118" s="1504">
        <f t="shared" si="100"/>
        <v>0</v>
      </c>
      <c r="FW118" s="1504">
        <f t="shared" si="100"/>
        <v>0</v>
      </c>
      <c r="FX118" s="1504">
        <f t="shared" si="100"/>
        <v>0</v>
      </c>
      <c r="FY118" s="1504">
        <f t="shared" si="100"/>
        <v>0</v>
      </c>
      <c r="FZ118" s="1504">
        <f t="shared" si="100"/>
        <v>0</v>
      </c>
      <c r="GA118" s="1504">
        <f t="shared" si="100"/>
        <v>0</v>
      </c>
      <c r="GB118" s="1504">
        <f t="shared" si="100"/>
        <v>0</v>
      </c>
      <c r="GC118" s="1504">
        <f t="shared" si="100"/>
        <v>0</v>
      </c>
      <c r="GD118" s="1504">
        <f t="shared" si="100"/>
        <v>0</v>
      </c>
      <c r="GE118" s="1504">
        <f t="shared" si="100"/>
        <v>0</v>
      </c>
      <c r="GF118" s="1504">
        <f t="shared" si="100"/>
        <v>0</v>
      </c>
      <c r="GG118" s="1504">
        <f t="shared" si="100"/>
        <v>0</v>
      </c>
      <c r="GH118" s="1504">
        <f t="shared" si="100"/>
        <v>0</v>
      </c>
      <c r="GI118" s="1504">
        <f t="shared" si="100"/>
        <v>0</v>
      </c>
      <c r="GJ118" s="1504">
        <f t="shared" si="100"/>
        <v>0</v>
      </c>
      <c r="GK118" s="1504">
        <f t="shared" si="100"/>
        <v>0</v>
      </c>
      <c r="GL118" s="1504">
        <f t="shared" si="100"/>
        <v>0</v>
      </c>
      <c r="GM118" s="1504">
        <f t="shared" si="100"/>
        <v>0</v>
      </c>
      <c r="GN118" s="1504">
        <f t="shared" si="100"/>
        <v>0</v>
      </c>
      <c r="GO118" s="1504">
        <f t="shared" si="100"/>
        <v>0</v>
      </c>
      <c r="GP118" s="1504">
        <f t="shared" si="100"/>
        <v>0</v>
      </c>
      <c r="GQ118" s="1504">
        <f t="shared" si="100"/>
        <v>0</v>
      </c>
      <c r="GR118" s="1504">
        <f t="shared" si="100"/>
        <v>0</v>
      </c>
      <c r="GS118" s="1504">
        <f t="shared" ref="GS118" si="101">SUM(GS119:GS124)</f>
        <v>0</v>
      </c>
    </row>
    <row r="119" spans="1:201" outlineLevel="2">
      <c r="A119" s="1580" t="s">
        <v>1459</v>
      </c>
      <c r="B119" s="1559"/>
      <c r="C119" s="1601" t="s">
        <v>1460</v>
      </c>
      <c r="D119" s="1538">
        <v>0</v>
      </c>
      <c r="E119" s="1560">
        <v>0</v>
      </c>
      <c r="F119" s="1504" t="s">
        <v>1308</v>
      </c>
      <c r="G119" s="1504" t="s">
        <v>1454</v>
      </c>
      <c r="H119" s="1542" t="s">
        <v>1461</v>
      </c>
      <c r="I119" s="1536">
        <f t="shared" ref="I119:I125" si="102">SUM(J119:GS119)</f>
        <v>0</v>
      </c>
      <c r="J119" s="1535"/>
      <c r="K119" s="1535"/>
      <c r="L119" s="1535"/>
      <c r="M119" s="1535"/>
      <c r="N119" s="1535"/>
      <c r="O119" s="1535"/>
      <c r="P119" s="1535"/>
      <c r="Q119" s="1535"/>
      <c r="R119" s="1535"/>
      <c r="S119" s="1535"/>
      <c r="T119" s="1535"/>
      <c r="U119" s="1535"/>
      <c r="V119" s="1535"/>
      <c r="W119" s="1535"/>
      <c r="X119" s="1535"/>
      <c r="Y119" s="1535"/>
      <c r="Z119" s="1535"/>
      <c r="AA119" s="1535"/>
      <c r="AB119" s="1535"/>
      <c r="AC119" s="1535"/>
      <c r="AD119" s="1535"/>
      <c r="AE119" s="1535"/>
      <c r="AF119" s="1535"/>
      <c r="AG119" s="1535"/>
      <c r="AH119" s="1535"/>
      <c r="AI119" s="1535"/>
      <c r="AJ119" s="1535"/>
      <c r="AK119" s="1535"/>
      <c r="AL119" s="1535"/>
      <c r="AM119" s="1535"/>
      <c r="AN119" s="1535"/>
      <c r="AO119" s="1535"/>
      <c r="AP119" s="1535"/>
      <c r="AQ119" s="1535"/>
      <c r="AR119" s="1535"/>
      <c r="AS119" s="1535"/>
      <c r="AT119" s="1535"/>
      <c r="AU119" s="1535"/>
      <c r="AV119" s="1535"/>
      <c r="AW119" s="1535"/>
      <c r="AX119" s="1535"/>
      <c r="AY119" s="1535"/>
      <c r="AZ119" s="1535"/>
      <c r="BA119" s="1535"/>
      <c r="BB119" s="1535"/>
      <c r="BC119" s="1535"/>
      <c r="BD119" s="1535"/>
      <c r="BE119" s="1535"/>
      <c r="BF119" s="1535"/>
      <c r="BG119" s="1535"/>
      <c r="BH119" s="1535"/>
      <c r="BI119" s="1535"/>
      <c r="BJ119" s="1535"/>
      <c r="BK119" s="1535"/>
      <c r="BL119" s="1535"/>
      <c r="BM119" s="1535"/>
      <c r="BN119" s="1535"/>
      <c r="BO119" s="1535"/>
      <c r="BP119" s="1535"/>
      <c r="BQ119" s="1535"/>
      <c r="BR119" s="1535"/>
      <c r="BS119" s="1535"/>
      <c r="BT119" s="1535"/>
      <c r="BU119" s="1535"/>
      <c r="BV119" s="1535"/>
      <c r="BW119" s="1535"/>
      <c r="BX119" s="1535"/>
      <c r="BY119" s="1535"/>
      <c r="BZ119" s="1535"/>
      <c r="CA119" s="1535"/>
      <c r="CB119" s="1535"/>
      <c r="CC119" s="1535"/>
      <c r="CD119" s="1535"/>
      <c r="CE119" s="1535"/>
      <c r="CF119" s="1535"/>
      <c r="CG119" s="1535"/>
      <c r="CH119" s="1535"/>
      <c r="CI119" s="1535"/>
      <c r="CJ119" s="1535"/>
      <c r="CK119" s="1535"/>
      <c r="CL119" s="1535"/>
      <c r="CM119" s="1535"/>
      <c r="CN119" s="1535"/>
      <c r="CO119" s="1535"/>
      <c r="CP119" s="1535"/>
      <c r="CQ119" s="1535"/>
      <c r="CR119" s="1535"/>
      <c r="CS119" s="1535"/>
      <c r="CT119" s="1535"/>
      <c r="CU119" s="1535"/>
      <c r="CV119" s="1535"/>
      <c r="CW119" s="1535"/>
      <c r="CX119" s="1535"/>
      <c r="CY119" s="1535"/>
      <c r="CZ119" s="1535"/>
      <c r="DA119" s="1535"/>
      <c r="DB119" s="1535"/>
      <c r="DC119" s="1535"/>
      <c r="DD119" s="1535"/>
      <c r="DE119" s="1535"/>
      <c r="DF119" s="1535"/>
      <c r="DG119" s="1535"/>
      <c r="DH119" s="1535"/>
      <c r="DI119" s="1535"/>
      <c r="DJ119" s="1535"/>
      <c r="DK119" s="1535"/>
      <c r="DL119" s="1535"/>
      <c r="DM119" s="1535"/>
      <c r="DN119" s="1535"/>
      <c r="DO119" s="1535"/>
      <c r="DP119" s="1535"/>
      <c r="DQ119" s="1535"/>
      <c r="DR119" s="1535"/>
      <c r="DS119" s="1535"/>
      <c r="DT119" s="1535"/>
      <c r="DU119" s="1535"/>
      <c r="DV119" s="1535"/>
      <c r="DW119" s="1535"/>
      <c r="DX119" s="1535"/>
      <c r="DY119" s="1535"/>
      <c r="DZ119" s="1535"/>
      <c r="EA119" s="1535"/>
      <c r="EB119" s="1535"/>
      <c r="EC119" s="1535"/>
      <c r="ED119" s="1535"/>
      <c r="EE119" s="1535"/>
      <c r="EF119" s="1535"/>
      <c r="EG119" s="1535"/>
      <c r="EH119" s="1535"/>
      <c r="EI119" s="1535"/>
      <c r="EJ119" s="1535"/>
      <c r="EK119" s="1535"/>
      <c r="EL119" s="1535"/>
      <c r="EM119" s="1535"/>
      <c r="EN119" s="1535"/>
      <c r="EO119" s="1535"/>
      <c r="EP119" s="1535"/>
      <c r="EQ119" s="1535"/>
      <c r="ER119" s="1535"/>
      <c r="ES119" s="1535"/>
      <c r="ET119" s="1535"/>
      <c r="EU119" s="1535"/>
      <c r="EV119" s="1535"/>
      <c r="EW119" s="1535"/>
      <c r="EX119" s="1535"/>
      <c r="EY119" s="1535"/>
      <c r="EZ119" s="1535"/>
      <c r="FA119" s="1535"/>
      <c r="FB119" s="1535"/>
      <c r="FC119" s="1535"/>
      <c r="FD119" s="1535"/>
      <c r="FE119" s="1535"/>
      <c r="FF119" s="1535"/>
      <c r="FG119" s="1535"/>
      <c r="FH119" s="1535"/>
      <c r="FI119" s="1535"/>
      <c r="FJ119" s="1535"/>
      <c r="FK119" s="1535"/>
      <c r="FL119" s="1535"/>
      <c r="FM119" s="1535"/>
      <c r="FN119" s="1535"/>
      <c r="FO119" s="1535"/>
      <c r="FP119" s="1535"/>
      <c r="FQ119" s="1535"/>
      <c r="FR119" s="1535"/>
      <c r="FS119" s="1535"/>
      <c r="FT119" s="1535"/>
      <c r="FU119" s="1535"/>
      <c r="FV119" s="1535"/>
      <c r="FW119" s="1535"/>
      <c r="FX119" s="1535"/>
      <c r="FY119" s="1535"/>
      <c r="FZ119" s="1535"/>
      <c r="GA119" s="1535"/>
      <c r="GB119" s="1535"/>
      <c r="GC119" s="1535"/>
      <c r="GD119" s="1535"/>
      <c r="GE119" s="1535"/>
      <c r="GF119" s="1535"/>
      <c r="GG119" s="1535"/>
      <c r="GH119" s="1535"/>
      <c r="GI119" s="1535"/>
      <c r="GJ119" s="1535"/>
      <c r="GK119" s="1535"/>
      <c r="GL119" s="1535"/>
      <c r="GM119" s="1535"/>
      <c r="GN119" s="1535"/>
      <c r="GO119" s="1535"/>
      <c r="GP119" s="1535"/>
      <c r="GQ119" s="1535"/>
      <c r="GR119" s="1535"/>
      <c r="GS119" s="1535"/>
    </row>
    <row r="120" spans="1:201" outlineLevel="2">
      <c r="A120" s="1580" t="s">
        <v>1462</v>
      </c>
      <c r="B120" s="1559"/>
      <c r="C120" s="1601" t="s">
        <v>327</v>
      </c>
      <c r="D120" s="1538"/>
      <c r="E120" s="1560">
        <v>0</v>
      </c>
      <c r="F120" s="1504" t="s">
        <v>1308</v>
      </c>
      <c r="G120" s="1504" t="s">
        <v>1454</v>
      </c>
      <c r="H120" s="1532"/>
      <c r="I120" s="1536">
        <f t="shared" si="102"/>
        <v>0</v>
      </c>
      <c r="J120" s="1535"/>
      <c r="K120" s="1535"/>
      <c r="L120" s="1535"/>
      <c r="M120" s="1535"/>
      <c r="N120" s="1535"/>
      <c r="O120" s="1535"/>
      <c r="P120" s="1535"/>
      <c r="Q120" s="1535"/>
      <c r="R120" s="1535"/>
      <c r="S120" s="1535"/>
      <c r="T120" s="1535"/>
      <c r="U120" s="1535"/>
      <c r="V120" s="1535"/>
      <c r="W120" s="1535"/>
      <c r="X120" s="1535"/>
      <c r="Y120" s="1535"/>
      <c r="Z120" s="1535"/>
      <c r="AA120" s="1535"/>
      <c r="AB120" s="1535"/>
      <c r="AC120" s="1535"/>
      <c r="AD120" s="1535"/>
      <c r="AE120" s="1535"/>
      <c r="AF120" s="1535"/>
      <c r="AG120" s="1535"/>
      <c r="AH120" s="1535"/>
      <c r="AI120" s="1535"/>
      <c r="AJ120" s="1535"/>
      <c r="AK120" s="1535"/>
      <c r="AL120" s="1535"/>
      <c r="AM120" s="1535"/>
      <c r="AN120" s="1535"/>
      <c r="AO120" s="1535"/>
      <c r="AP120" s="1535"/>
      <c r="AQ120" s="1535"/>
      <c r="AR120" s="1535"/>
      <c r="AS120" s="1535"/>
      <c r="AT120" s="1535"/>
      <c r="AU120" s="1535"/>
      <c r="AV120" s="1535"/>
      <c r="AW120" s="1535"/>
      <c r="AX120" s="1535"/>
      <c r="AY120" s="1535"/>
      <c r="AZ120" s="1535"/>
      <c r="BA120" s="1535"/>
      <c r="BB120" s="1535"/>
      <c r="BC120" s="1535"/>
      <c r="BD120" s="1535"/>
      <c r="BE120" s="1535"/>
      <c r="BF120" s="1535"/>
      <c r="BG120" s="1535"/>
      <c r="BH120" s="1535"/>
      <c r="BI120" s="1535"/>
      <c r="BJ120" s="1535"/>
      <c r="BK120" s="1535"/>
      <c r="BL120" s="1535"/>
      <c r="BM120" s="1535"/>
      <c r="BN120" s="1535"/>
      <c r="BO120" s="1535"/>
      <c r="BP120" s="1535"/>
      <c r="BQ120" s="1535"/>
      <c r="BR120" s="1535"/>
      <c r="BS120" s="1535"/>
      <c r="BT120" s="1535"/>
      <c r="BU120" s="1535"/>
      <c r="BV120" s="1535"/>
      <c r="BW120" s="1535"/>
      <c r="BX120" s="1535"/>
      <c r="BY120" s="1535"/>
      <c r="BZ120" s="1535"/>
      <c r="CA120" s="1535"/>
      <c r="CB120" s="1535"/>
      <c r="CC120" s="1535"/>
      <c r="CD120" s="1535"/>
      <c r="CE120" s="1535"/>
      <c r="CF120" s="1535"/>
      <c r="CG120" s="1535"/>
      <c r="CH120" s="1535"/>
      <c r="CI120" s="1535"/>
      <c r="CJ120" s="1535"/>
      <c r="CK120" s="1535"/>
      <c r="CL120" s="1535"/>
      <c r="CM120" s="1535"/>
      <c r="CN120" s="1535"/>
      <c r="CO120" s="1535"/>
      <c r="CP120" s="1535"/>
      <c r="CQ120" s="1535"/>
      <c r="CR120" s="1535"/>
      <c r="CS120" s="1535"/>
      <c r="CT120" s="1535"/>
      <c r="CU120" s="1535"/>
      <c r="CV120" s="1535"/>
      <c r="CW120" s="1535"/>
      <c r="CX120" s="1535"/>
      <c r="CY120" s="1535"/>
      <c r="CZ120" s="1535"/>
      <c r="DA120" s="1535"/>
      <c r="DB120" s="1535"/>
      <c r="DC120" s="1535"/>
      <c r="DD120" s="1535"/>
      <c r="DE120" s="1535"/>
      <c r="DF120" s="1535"/>
      <c r="DG120" s="1535"/>
      <c r="DH120" s="1535"/>
      <c r="DI120" s="1535"/>
      <c r="DJ120" s="1535"/>
      <c r="DK120" s="1535"/>
      <c r="DL120" s="1535"/>
      <c r="DM120" s="1535"/>
      <c r="DN120" s="1535"/>
      <c r="DO120" s="1535"/>
      <c r="DP120" s="1535"/>
      <c r="DQ120" s="1535"/>
      <c r="DR120" s="1535"/>
      <c r="DS120" s="1535"/>
      <c r="DT120" s="1535"/>
      <c r="DU120" s="1535"/>
      <c r="DV120" s="1535"/>
      <c r="DW120" s="1535"/>
      <c r="DX120" s="1535"/>
      <c r="DY120" s="1535"/>
      <c r="DZ120" s="1535"/>
      <c r="EA120" s="1535"/>
      <c r="EB120" s="1535"/>
      <c r="EC120" s="1535"/>
      <c r="ED120" s="1535"/>
      <c r="EE120" s="1535"/>
      <c r="EF120" s="1535"/>
      <c r="EG120" s="1535"/>
      <c r="EH120" s="1535"/>
      <c r="EI120" s="1535"/>
      <c r="EJ120" s="1535"/>
      <c r="EK120" s="1535"/>
      <c r="EL120" s="1535"/>
      <c r="EM120" s="1535"/>
      <c r="EN120" s="1535"/>
      <c r="EO120" s="1535"/>
      <c r="EP120" s="1535"/>
      <c r="EQ120" s="1535"/>
      <c r="ER120" s="1535"/>
      <c r="ES120" s="1535"/>
      <c r="ET120" s="1535"/>
      <c r="EU120" s="1535"/>
      <c r="EV120" s="1535"/>
      <c r="EW120" s="1535"/>
      <c r="EX120" s="1535"/>
      <c r="EY120" s="1535"/>
      <c r="EZ120" s="1535"/>
      <c r="FA120" s="1535"/>
      <c r="FB120" s="1535"/>
      <c r="FC120" s="1535"/>
      <c r="FD120" s="1535"/>
      <c r="FE120" s="1535"/>
      <c r="FF120" s="1535"/>
      <c r="FG120" s="1535"/>
      <c r="FH120" s="1535"/>
      <c r="FI120" s="1535"/>
      <c r="FJ120" s="1535"/>
      <c r="FK120" s="1535"/>
      <c r="FL120" s="1535"/>
      <c r="FM120" s="1535"/>
      <c r="FN120" s="1535"/>
      <c r="FO120" s="1535"/>
      <c r="FP120" s="1535"/>
      <c r="FQ120" s="1535"/>
      <c r="FR120" s="1535"/>
      <c r="FS120" s="1535"/>
      <c r="FT120" s="1535"/>
      <c r="FU120" s="1535"/>
      <c r="FV120" s="1535"/>
      <c r="FW120" s="1535"/>
      <c r="FX120" s="1535"/>
      <c r="FY120" s="1535"/>
      <c r="FZ120" s="1535"/>
      <c r="GA120" s="1535"/>
      <c r="GB120" s="1535"/>
      <c r="GC120" s="1535"/>
      <c r="GD120" s="1535"/>
      <c r="GE120" s="1535"/>
      <c r="GF120" s="1535"/>
      <c r="GG120" s="1535"/>
      <c r="GH120" s="1535"/>
      <c r="GI120" s="1535"/>
      <c r="GJ120" s="1535"/>
      <c r="GK120" s="1535"/>
      <c r="GL120" s="1535"/>
      <c r="GM120" s="1535"/>
      <c r="GN120" s="1535"/>
      <c r="GO120" s="1535"/>
      <c r="GP120" s="1535"/>
      <c r="GQ120" s="1535"/>
      <c r="GR120" s="1535"/>
      <c r="GS120" s="1535"/>
    </row>
    <row r="121" spans="1:201" outlineLevel="2">
      <c r="A121" s="1580" t="s">
        <v>1463</v>
      </c>
      <c r="B121" s="1559"/>
      <c r="C121" s="1601" t="s">
        <v>1464</v>
      </c>
      <c r="D121" s="1538"/>
      <c r="E121" s="1560">
        <v>0</v>
      </c>
      <c r="F121" s="1504" t="s">
        <v>1419</v>
      </c>
      <c r="G121" s="1504" t="s">
        <v>1454</v>
      </c>
      <c r="H121" s="1532"/>
      <c r="I121" s="1536">
        <f t="shared" si="102"/>
        <v>0</v>
      </c>
      <c r="J121" s="1535"/>
      <c r="K121" s="1535"/>
      <c r="L121" s="1535"/>
      <c r="M121" s="1535"/>
      <c r="N121" s="1535"/>
      <c r="O121" s="1535"/>
      <c r="P121" s="1535"/>
      <c r="Q121" s="1535"/>
      <c r="R121" s="1535"/>
      <c r="S121" s="1535"/>
      <c r="T121" s="1535"/>
      <c r="U121" s="1535"/>
      <c r="V121" s="1535"/>
      <c r="W121" s="1535"/>
      <c r="X121" s="1535"/>
      <c r="Y121" s="1535"/>
      <c r="Z121" s="1535"/>
      <c r="AA121" s="1535"/>
      <c r="AB121" s="1535"/>
      <c r="AC121" s="1535"/>
      <c r="AD121" s="1535"/>
      <c r="AE121" s="1535"/>
      <c r="AF121" s="1535"/>
      <c r="AG121" s="1535"/>
      <c r="AH121" s="1535"/>
      <c r="AI121" s="1535"/>
      <c r="AJ121" s="1535"/>
      <c r="AK121" s="1535"/>
      <c r="AL121" s="1535"/>
      <c r="AM121" s="1535"/>
      <c r="AN121" s="1535"/>
      <c r="AO121" s="1535"/>
      <c r="AP121" s="1535"/>
      <c r="AQ121" s="1535"/>
      <c r="AR121" s="1535"/>
      <c r="AS121" s="1535"/>
      <c r="AT121" s="1535"/>
      <c r="AU121" s="1535"/>
      <c r="AV121" s="1535"/>
      <c r="AW121" s="1535"/>
      <c r="AX121" s="1535"/>
      <c r="AY121" s="1535"/>
      <c r="AZ121" s="1535"/>
      <c r="BA121" s="1535"/>
      <c r="BB121" s="1535"/>
      <c r="BC121" s="1535"/>
      <c r="BD121" s="1535"/>
      <c r="BE121" s="1535"/>
      <c r="BF121" s="1535"/>
      <c r="BG121" s="1535"/>
      <c r="BH121" s="1535"/>
      <c r="BI121" s="1535"/>
      <c r="BJ121" s="1535"/>
      <c r="BK121" s="1535"/>
      <c r="BL121" s="1535"/>
      <c r="BM121" s="1535"/>
      <c r="BN121" s="1535"/>
      <c r="BO121" s="1535"/>
      <c r="BP121" s="1535"/>
      <c r="BQ121" s="1535"/>
      <c r="BR121" s="1535"/>
      <c r="BS121" s="1535"/>
      <c r="BT121" s="1535"/>
      <c r="BU121" s="1535"/>
      <c r="BV121" s="1535"/>
      <c r="BW121" s="1535"/>
      <c r="BX121" s="1535"/>
      <c r="BY121" s="1535"/>
      <c r="BZ121" s="1535"/>
      <c r="CA121" s="1535"/>
      <c r="CB121" s="1535"/>
      <c r="CC121" s="1535"/>
      <c r="CD121" s="1535"/>
      <c r="CE121" s="1535"/>
      <c r="CF121" s="1535"/>
      <c r="CG121" s="1535"/>
      <c r="CH121" s="1535"/>
      <c r="CI121" s="1535"/>
      <c r="CJ121" s="1535"/>
      <c r="CK121" s="1535"/>
      <c r="CL121" s="1535"/>
      <c r="CM121" s="1535"/>
      <c r="CN121" s="1535"/>
      <c r="CO121" s="1535"/>
      <c r="CP121" s="1535"/>
      <c r="CQ121" s="1535"/>
      <c r="CR121" s="1535"/>
      <c r="CS121" s="1535"/>
      <c r="CT121" s="1535"/>
      <c r="CU121" s="1535"/>
      <c r="CV121" s="1535"/>
      <c r="CW121" s="1535"/>
      <c r="CX121" s="1535"/>
      <c r="CY121" s="1535"/>
      <c r="CZ121" s="1535"/>
      <c r="DA121" s="1535"/>
      <c r="DB121" s="1535"/>
      <c r="DC121" s="1535"/>
      <c r="DD121" s="1535"/>
      <c r="DE121" s="1535"/>
      <c r="DF121" s="1535"/>
      <c r="DG121" s="1535"/>
      <c r="DH121" s="1535"/>
      <c r="DI121" s="1535"/>
      <c r="DJ121" s="1535"/>
      <c r="DK121" s="1535"/>
      <c r="DL121" s="1535"/>
      <c r="DM121" s="1535"/>
      <c r="DN121" s="1535"/>
      <c r="DO121" s="1535"/>
      <c r="DP121" s="1535"/>
      <c r="DQ121" s="1535"/>
      <c r="DR121" s="1535"/>
      <c r="DS121" s="1535"/>
      <c r="DT121" s="1535"/>
      <c r="DU121" s="1535"/>
      <c r="DV121" s="1535"/>
      <c r="DW121" s="1535"/>
      <c r="DX121" s="1535"/>
      <c r="DY121" s="1535"/>
      <c r="DZ121" s="1535"/>
      <c r="EA121" s="1535"/>
      <c r="EB121" s="1535"/>
      <c r="EC121" s="1535"/>
      <c r="ED121" s="1535"/>
      <c r="EE121" s="1535"/>
      <c r="EF121" s="1535"/>
      <c r="EG121" s="1535"/>
      <c r="EH121" s="1535"/>
      <c r="EI121" s="1535"/>
      <c r="EJ121" s="1535"/>
      <c r="EK121" s="1535"/>
      <c r="EL121" s="1535"/>
      <c r="EM121" s="1535"/>
      <c r="EN121" s="1535"/>
      <c r="EO121" s="1535"/>
      <c r="EP121" s="1535"/>
      <c r="EQ121" s="1535"/>
      <c r="ER121" s="1535"/>
      <c r="ES121" s="1535"/>
      <c r="ET121" s="1535"/>
      <c r="EU121" s="1535"/>
      <c r="EV121" s="1535"/>
      <c r="EW121" s="1535"/>
      <c r="EX121" s="1535"/>
      <c r="EY121" s="1535"/>
      <c r="EZ121" s="1535"/>
      <c r="FA121" s="1535"/>
      <c r="FB121" s="1535"/>
      <c r="FC121" s="1535"/>
      <c r="FD121" s="1535"/>
      <c r="FE121" s="1535"/>
      <c r="FF121" s="1535"/>
      <c r="FG121" s="1535"/>
      <c r="FH121" s="1535"/>
      <c r="FI121" s="1535"/>
      <c r="FJ121" s="1535"/>
      <c r="FK121" s="1535"/>
      <c r="FL121" s="1535"/>
      <c r="FM121" s="1535"/>
      <c r="FN121" s="1535"/>
      <c r="FO121" s="1535"/>
      <c r="FP121" s="1535"/>
      <c r="FQ121" s="1535"/>
      <c r="FR121" s="1535"/>
      <c r="FS121" s="1535"/>
      <c r="FT121" s="1535"/>
      <c r="FU121" s="1535"/>
      <c r="FV121" s="1535"/>
      <c r="FW121" s="1535"/>
      <c r="FX121" s="1535"/>
      <c r="FY121" s="1535"/>
      <c r="FZ121" s="1535"/>
      <c r="GA121" s="1535"/>
      <c r="GB121" s="1535"/>
      <c r="GC121" s="1535"/>
      <c r="GD121" s="1535"/>
      <c r="GE121" s="1535"/>
      <c r="GF121" s="1535"/>
      <c r="GG121" s="1535"/>
      <c r="GH121" s="1535"/>
      <c r="GI121" s="1535"/>
      <c r="GJ121" s="1535"/>
      <c r="GK121" s="1535"/>
      <c r="GL121" s="1535"/>
      <c r="GM121" s="1535"/>
      <c r="GN121" s="1535"/>
      <c r="GO121" s="1535"/>
      <c r="GP121" s="1535"/>
      <c r="GQ121" s="1535"/>
      <c r="GR121" s="1535"/>
      <c r="GS121" s="1535"/>
    </row>
    <row r="122" spans="1:201" outlineLevel="2">
      <c r="A122" s="1580" t="s">
        <v>1465</v>
      </c>
      <c r="B122" s="1559"/>
      <c r="C122" s="1580" t="s">
        <v>1466</v>
      </c>
      <c r="D122" s="1538"/>
      <c r="E122" s="1560">
        <v>0</v>
      </c>
      <c r="F122" s="1504" t="s">
        <v>1467</v>
      </c>
      <c r="G122" s="1504" t="s">
        <v>1454</v>
      </c>
      <c r="H122" s="1532"/>
      <c r="I122" s="1536">
        <f t="shared" si="102"/>
        <v>0</v>
      </c>
      <c r="J122" s="1535"/>
      <c r="K122" s="1535"/>
      <c r="L122" s="1535"/>
      <c r="M122" s="1535"/>
      <c r="N122" s="1535"/>
      <c r="O122" s="1535"/>
      <c r="P122" s="1535"/>
      <c r="Q122" s="1535"/>
      <c r="R122" s="1535"/>
      <c r="S122" s="1535"/>
      <c r="T122" s="1535"/>
      <c r="U122" s="1535"/>
      <c r="V122" s="1535"/>
      <c r="W122" s="1535"/>
      <c r="X122" s="1535"/>
      <c r="Y122" s="1535"/>
      <c r="Z122" s="1535"/>
      <c r="AA122" s="1535"/>
      <c r="AB122" s="1535"/>
      <c r="AC122" s="1535"/>
      <c r="AD122" s="1535"/>
      <c r="AE122" s="1535"/>
      <c r="AF122" s="1535"/>
      <c r="AG122" s="1535"/>
      <c r="AH122" s="1535"/>
      <c r="AI122" s="1535"/>
      <c r="AJ122" s="1535"/>
      <c r="AK122" s="1535"/>
      <c r="AL122" s="1535"/>
      <c r="AM122" s="1535"/>
      <c r="AN122" s="1535"/>
      <c r="AO122" s="1535"/>
      <c r="AP122" s="1535"/>
      <c r="AQ122" s="1535"/>
      <c r="AR122" s="1535"/>
      <c r="AS122" s="1535"/>
      <c r="AT122" s="1535"/>
      <c r="AU122" s="1535"/>
      <c r="AV122" s="1535"/>
      <c r="AW122" s="1535"/>
      <c r="AX122" s="1535"/>
      <c r="AY122" s="1535"/>
      <c r="AZ122" s="1535"/>
      <c r="BA122" s="1535"/>
      <c r="BB122" s="1535"/>
      <c r="BC122" s="1535"/>
      <c r="BD122" s="1535"/>
      <c r="BE122" s="1535"/>
      <c r="BF122" s="1535"/>
      <c r="BG122" s="1535"/>
      <c r="BH122" s="1535"/>
      <c r="BI122" s="1535"/>
      <c r="BJ122" s="1535"/>
      <c r="BK122" s="1535"/>
      <c r="BL122" s="1535"/>
      <c r="BM122" s="1535"/>
      <c r="BN122" s="1535"/>
      <c r="BO122" s="1535"/>
      <c r="BP122" s="1535"/>
      <c r="BQ122" s="1535"/>
      <c r="BR122" s="1535"/>
      <c r="BS122" s="1535"/>
      <c r="BT122" s="1535"/>
      <c r="BU122" s="1535"/>
      <c r="BV122" s="1535"/>
      <c r="BW122" s="1535"/>
      <c r="BX122" s="1535"/>
      <c r="BY122" s="1535"/>
      <c r="BZ122" s="1535"/>
      <c r="CA122" s="1535"/>
      <c r="CB122" s="1535"/>
      <c r="CC122" s="1535"/>
      <c r="CD122" s="1535"/>
      <c r="CE122" s="1535"/>
      <c r="CF122" s="1535"/>
      <c r="CG122" s="1535"/>
      <c r="CH122" s="1535"/>
      <c r="CI122" s="1535"/>
      <c r="CJ122" s="1535"/>
      <c r="CK122" s="1535"/>
      <c r="CL122" s="1535"/>
      <c r="CM122" s="1535"/>
      <c r="CN122" s="1535"/>
      <c r="CO122" s="1535"/>
      <c r="CP122" s="1535"/>
      <c r="CQ122" s="1535"/>
      <c r="CR122" s="1535"/>
      <c r="CS122" s="1535"/>
      <c r="CT122" s="1535"/>
      <c r="CU122" s="1535"/>
      <c r="CV122" s="1535"/>
      <c r="CW122" s="1535"/>
      <c r="CX122" s="1535"/>
      <c r="CY122" s="1535"/>
      <c r="CZ122" s="1535"/>
      <c r="DA122" s="1535"/>
      <c r="DB122" s="1535"/>
      <c r="DC122" s="1535"/>
      <c r="DD122" s="1535"/>
      <c r="DE122" s="1535"/>
      <c r="DF122" s="1535"/>
      <c r="DG122" s="1535"/>
      <c r="DH122" s="1535"/>
      <c r="DI122" s="1535"/>
      <c r="DJ122" s="1535"/>
      <c r="DK122" s="1535"/>
      <c r="DL122" s="1535"/>
      <c r="DM122" s="1535"/>
      <c r="DN122" s="1535"/>
      <c r="DO122" s="1535"/>
      <c r="DP122" s="1535"/>
      <c r="DQ122" s="1535"/>
      <c r="DR122" s="1535"/>
      <c r="DS122" s="1535"/>
      <c r="DT122" s="1535"/>
      <c r="DU122" s="1535"/>
      <c r="DV122" s="1535"/>
      <c r="DW122" s="1535"/>
      <c r="DX122" s="1535"/>
      <c r="DY122" s="1535"/>
      <c r="DZ122" s="1535"/>
      <c r="EA122" s="1535"/>
      <c r="EB122" s="1535"/>
      <c r="EC122" s="1535"/>
      <c r="ED122" s="1535"/>
      <c r="EE122" s="1535"/>
      <c r="EF122" s="1535"/>
      <c r="EG122" s="1535"/>
      <c r="EH122" s="1535"/>
      <c r="EI122" s="1535"/>
      <c r="EJ122" s="1535"/>
      <c r="EK122" s="1535"/>
      <c r="EL122" s="1535"/>
      <c r="EM122" s="1535"/>
      <c r="EN122" s="1535"/>
      <c r="EO122" s="1535"/>
      <c r="EP122" s="1535"/>
      <c r="EQ122" s="1535"/>
      <c r="ER122" s="1535"/>
      <c r="ES122" s="1535"/>
      <c r="ET122" s="1535"/>
      <c r="EU122" s="1535"/>
      <c r="EV122" s="1535"/>
      <c r="EW122" s="1535"/>
      <c r="EX122" s="1535"/>
      <c r="EY122" s="1535"/>
      <c r="EZ122" s="1535"/>
      <c r="FA122" s="1535"/>
      <c r="FB122" s="1535"/>
      <c r="FC122" s="1535"/>
      <c r="FD122" s="1535"/>
      <c r="FE122" s="1535"/>
      <c r="FF122" s="1535"/>
      <c r="FG122" s="1535"/>
      <c r="FH122" s="1535"/>
      <c r="FI122" s="1535"/>
      <c r="FJ122" s="1535"/>
      <c r="FK122" s="1535"/>
      <c r="FL122" s="1535"/>
      <c r="FM122" s="1535"/>
      <c r="FN122" s="1535"/>
      <c r="FO122" s="1535"/>
      <c r="FP122" s="1535"/>
      <c r="FQ122" s="1535"/>
      <c r="FR122" s="1535"/>
      <c r="FS122" s="1535"/>
      <c r="FT122" s="1535"/>
      <c r="FU122" s="1535"/>
      <c r="FV122" s="1535"/>
      <c r="FW122" s="1535"/>
      <c r="FX122" s="1535"/>
      <c r="FY122" s="1535"/>
      <c r="FZ122" s="1535"/>
      <c r="GA122" s="1535"/>
      <c r="GB122" s="1535"/>
      <c r="GC122" s="1535"/>
      <c r="GD122" s="1535"/>
      <c r="GE122" s="1535"/>
      <c r="GF122" s="1535"/>
      <c r="GG122" s="1535"/>
      <c r="GH122" s="1535"/>
      <c r="GI122" s="1535"/>
      <c r="GJ122" s="1535"/>
      <c r="GK122" s="1535"/>
      <c r="GL122" s="1535"/>
      <c r="GM122" s="1535"/>
      <c r="GN122" s="1535"/>
      <c r="GO122" s="1535"/>
      <c r="GP122" s="1535"/>
      <c r="GQ122" s="1535"/>
      <c r="GR122" s="1535"/>
      <c r="GS122" s="1535"/>
    </row>
    <row r="123" spans="1:201" outlineLevel="2">
      <c r="A123" s="1580" t="s">
        <v>1468</v>
      </c>
      <c r="B123" s="1559"/>
      <c r="C123" s="1580" t="s">
        <v>1469</v>
      </c>
      <c r="D123" s="1538"/>
      <c r="E123" s="1560">
        <v>0</v>
      </c>
      <c r="F123" s="1504" t="s">
        <v>1470</v>
      </c>
      <c r="G123" s="1504" t="s">
        <v>1454</v>
      </c>
      <c r="H123" s="1532"/>
      <c r="I123" s="1536">
        <f t="shared" si="102"/>
        <v>0</v>
      </c>
      <c r="J123" s="1535"/>
      <c r="K123" s="1535"/>
      <c r="L123" s="1535"/>
      <c r="M123" s="1535"/>
      <c r="N123" s="1535"/>
      <c r="O123" s="1535"/>
      <c r="P123" s="1535"/>
      <c r="Q123" s="1535"/>
      <c r="R123" s="1535"/>
      <c r="S123" s="1535"/>
      <c r="T123" s="1535"/>
      <c r="U123" s="1535"/>
      <c r="V123" s="1535"/>
      <c r="W123" s="1535"/>
      <c r="X123" s="1535"/>
      <c r="Y123" s="1535"/>
      <c r="Z123" s="1535"/>
      <c r="AA123" s="1535"/>
      <c r="AB123" s="1535"/>
      <c r="AC123" s="1535"/>
      <c r="AD123" s="1535"/>
      <c r="AE123" s="1535"/>
      <c r="AF123" s="1535"/>
      <c r="AG123" s="1535"/>
      <c r="AH123" s="1535"/>
      <c r="AI123" s="1535"/>
      <c r="AJ123" s="1535"/>
      <c r="AK123" s="1535"/>
      <c r="AL123" s="1535"/>
      <c r="AM123" s="1535"/>
      <c r="AN123" s="1535"/>
      <c r="AO123" s="1535"/>
      <c r="AP123" s="1535"/>
      <c r="AQ123" s="1535"/>
      <c r="AR123" s="1535"/>
      <c r="AS123" s="1535"/>
      <c r="AT123" s="1535"/>
      <c r="AU123" s="1535"/>
      <c r="AV123" s="1535"/>
      <c r="AW123" s="1535"/>
      <c r="AX123" s="1535"/>
      <c r="AY123" s="1535"/>
      <c r="AZ123" s="1535"/>
      <c r="BA123" s="1535"/>
      <c r="BB123" s="1535"/>
      <c r="BC123" s="1535"/>
      <c r="BD123" s="1535"/>
      <c r="BE123" s="1535"/>
      <c r="BF123" s="1535"/>
      <c r="BG123" s="1535"/>
      <c r="BH123" s="1535"/>
      <c r="BI123" s="1535"/>
      <c r="BJ123" s="1535"/>
      <c r="BK123" s="1535"/>
      <c r="BL123" s="1535"/>
      <c r="BM123" s="1535"/>
      <c r="BN123" s="1535"/>
      <c r="BO123" s="1535"/>
      <c r="BP123" s="1535"/>
      <c r="BQ123" s="1535"/>
      <c r="BR123" s="1535"/>
      <c r="BS123" s="1535"/>
      <c r="BT123" s="1535"/>
      <c r="BU123" s="1535"/>
      <c r="BV123" s="1535"/>
      <c r="BW123" s="1535"/>
      <c r="BX123" s="1535"/>
      <c r="BY123" s="1535"/>
      <c r="BZ123" s="1535"/>
      <c r="CA123" s="1535"/>
      <c r="CB123" s="1535"/>
      <c r="CC123" s="1535"/>
      <c r="CD123" s="1535"/>
      <c r="CE123" s="1535"/>
      <c r="CF123" s="1535"/>
      <c r="CG123" s="1535"/>
      <c r="CH123" s="1535"/>
      <c r="CI123" s="1535"/>
      <c r="CJ123" s="1535"/>
      <c r="CK123" s="1535"/>
      <c r="CL123" s="1535"/>
      <c r="CM123" s="1535"/>
      <c r="CN123" s="1535"/>
      <c r="CO123" s="1535"/>
      <c r="CP123" s="1535"/>
      <c r="CQ123" s="1535"/>
      <c r="CR123" s="1535"/>
      <c r="CS123" s="1535"/>
      <c r="CT123" s="1535"/>
      <c r="CU123" s="1535"/>
      <c r="CV123" s="1535"/>
      <c r="CW123" s="1535"/>
      <c r="CX123" s="1535"/>
      <c r="CY123" s="1535"/>
      <c r="CZ123" s="1535"/>
      <c r="DA123" s="1535"/>
      <c r="DB123" s="1535"/>
      <c r="DC123" s="1535"/>
      <c r="DD123" s="1535"/>
      <c r="DE123" s="1535"/>
      <c r="DF123" s="1535"/>
      <c r="DG123" s="1535"/>
      <c r="DH123" s="1535"/>
      <c r="DI123" s="1535"/>
      <c r="DJ123" s="1535"/>
      <c r="DK123" s="1535"/>
      <c r="DL123" s="1535"/>
      <c r="DM123" s="1535"/>
      <c r="DN123" s="1535"/>
      <c r="DO123" s="1535"/>
      <c r="DP123" s="1535"/>
      <c r="DQ123" s="1535"/>
      <c r="DR123" s="1535"/>
      <c r="DS123" s="1535"/>
      <c r="DT123" s="1535"/>
      <c r="DU123" s="1535"/>
      <c r="DV123" s="1535"/>
      <c r="DW123" s="1535"/>
      <c r="DX123" s="1535"/>
      <c r="DY123" s="1535"/>
      <c r="DZ123" s="1535"/>
      <c r="EA123" s="1535"/>
      <c r="EB123" s="1535"/>
      <c r="EC123" s="1535"/>
      <c r="ED123" s="1535"/>
      <c r="EE123" s="1535"/>
      <c r="EF123" s="1535"/>
      <c r="EG123" s="1535"/>
      <c r="EH123" s="1535"/>
      <c r="EI123" s="1535"/>
      <c r="EJ123" s="1535"/>
      <c r="EK123" s="1535"/>
      <c r="EL123" s="1535"/>
      <c r="EM123" s="1535"/>
      <c r="EN123" s="1535"/>
      <c r="EO123" s="1535"/>
      <c r="EP123" s="1535"/>
      <c r="EQ123" s="1535"/>
      <c r="ER123" s="1535"/>
      <c r="ES123" s="1535"/>
      <c r="ET123" s="1535"/>
      <c r="EU123" s="1535"/>
      <c r="EV123" s="1535"/>
      <c r="EW123" s="1535"/>
      <c r="EX123" s="1535"/>
      <c r="EY123" s="1535"/>
      <c r="EZ123" s="1535"/>
      <c r="FA123" s="1535"/>
      <c r="FB123" s="1535"/>
      <c r="FC123" s="1535"/>
      <c r="FD123" s="1535"/>
      <c r="FE123" s="1535"/>
      <c r="FF123" s="1535"/>
      <c r="FG123" s="1535"/>
      <c r="FH123" s="1535"/>
      <c r="FI123" s="1535"/>
      <c r="FJ123" s="1535"/>
      <c r="FK123" s="1535"/>
      <c r="FL123" s="1535"/>
      <c r="FM123" s="1535"/>
      <c r="FN123" s="1535"/>
      <c r="FO123" s="1535"/>
      <c r="FP123" s="1535"/>
      <c r="FQ123" s="1535"/>
      <c r="FR123" s="1535"/>
      <c r="FS123" s="1535"/>
      <c r="FT123" s="1535"/>
      <c r="FU123" s="1535"/>
      <c r="FV123" s="1535"/>
      <c r="FW123" s="1535"/>
      <c r="FX123" s="1535"/>
      <c r="FY123" s="1535"/>
      <c r="FZ123" s="1535"/>
      <c r="GA123" s="1535"/>
      <c r="GB123" s="1535"/>
      <c r="GC123" s="1535"/>
      <c r="GD123" s="1535"/>
      <c r="GE123" s="1535"/>
      <c r="GF123" s="1535"/>
      <c r="GG123" s="1535"/>
      <c r="GH123" s="1535"/>
      <c r="GI123" s="1535"/>
      <c r="GJ123" s="1535"/>
      <c r="GK123" s="1535"/>
      <c r="GL123" s="1535"/>
      <c r="GM123" s="1535"/>
      <c r="GN123" s="1535"/>
      <c r="GO123" s="1535"/>
      <c r="GP123" s="1535"/>
      <c r="GQ123" s="1535"/>
      <c r="GR123" s="1535"/>
      <c r="GS123" s="1535"/>
    </row>
    <row r="124" spans="1:201" outlineLevel="2">
      <c r="A124" s="1580" t="s">
        <v>1471</v>
      </c>
      <c r="B124" s="1559"/>
      <c r="C124" s="1580" t="s">
        <v>1472</v>
      </c>
      <c r="D124" s="1538"/>
      <c r="E124" s="1560">
        <v>0</v>
      </c>
      <c r="F124" s="1504" t="s">
        <v>1308</v>
      </c>
      <c r="G124" s="1504" t="s">
        <v>1454</v>
      </c>
      <c r="H124" s="1532"/>
      <c r="I124" s="1536">
        <f t="shared" si="102"/>
        <v>0</v>
      </c>
      <c r="J124" s="1535"/>
      <c r="K124" s="1535"/>
      <c r="L124" s="1535"/>
      <c r="M124" s="1535"/>
      <c r="N124" s="1535"/>
      <c r="O124" s="1535"/>
      <c r="P124" s="1535"/>
      <c r="Q124" s="1535"/>
      <c r="R124" s="1535"/>
      <c r="S124" s="1535"/>
      <c r="T124" s="1535"/>
      <c r="U124" s="1535"/>
      <c r="V124" s="1535"/>
      <c r="W124" s="1535"/>
      <c r="X124" s="1535"/>
      <c r="Y124" s="1535"/>
      <c r="Z124" s="1535"/>
      <c r="AA124" s="1535"/>
      <c r="AB124" s="1535"/>
      <c r="AC124" s="1535"/>
      <c r="AD124" s="1535"/>
      <c r="AE124" s="1535"/>
      <c r="AF124" s="1535"/>
      <c r="AG124" s="1535"/>
      <c r="AH124" s="1535"/>
      <c r="AI124" s="1535"/>
      <c r="AJ124" s="1535"/>
      <c r="AK124" s="1535"/>
      <c r="AL124" s="1535"/>
      <c r="AM124" s="1535"/>
      <c r="AN124" s="1535"/>
      <c r="AO124" s="1535"/>
      <c r="AP124" s="1535"/>
      <c r="AQ124" s="1535"/>
      <c r="AR124" s="1535"/>
      <c r="AS124" s="1535"/>
      <c r="AT124" s="1535"/>
      <c r="AU124" s="1535"/>
      <c r="AV124" s="1535"/>
      <c r="AW124" s="1535"/>
      <c r="AX124" s="1535"/>
      <c r="AY124" s="1535"/>
      <c r="AZ124" s="1535"/>
      <c r="BA124" s="1535"/>
      <c r="BB124" s="1535"/>
      <c r="BC124" s="1535"/>
      <c r="BD124" s="1535"/>
      <c r="BE124" s="1535"/>
      <c r="BF124" s="1535"/>
      <c r="BG124" s="1535"/>
      <c r="BH124" s="1535"/>
      <c r="BI124" s="1535"/>
      <c r="BJ124" s="1535"/>
      <c r="BK124" s="1535"/>
      <c r="BL124" s="1535"/>
      <c r="BM124" s="1535"/>
      <c r="BN124" s="1535"/>
      <c r="BO124" s="1535"/>
      <c r="BP124" s="1535"/>
      <c r="BQ124" s="1535"/>
      <c r="BR124" s="1535"/>
      <c r="BS124" s="1535"/>
      <c r="BT124" s="1535"/>
      <c r="BU124" s="1535"/>
      <c r="BV124" s="1535"/>
      <c r="BW124" s="1535"/>
      <c r="BX124" s="1535"/>
      <c r="BY124" s="1535"/>
      <c r="BZ124" s="1535"/>
      <c r="CA124" s="1535"/>
      <c r="CB124" s="1535"/>
      <c r="CC124" s="1535"/>
      <c r="CD124" s="1535"/>
      <c r="CE124" s="1535"/>
      <c r="CF124" s="1535"/>
      <c r="CG124" s="1535"/>
      <c r="CH124" s="1535"/>
      <c r="CI124" s="1535"/>
      <c r="CJ124" s="1535"/>
      <c r="CK124" s="1535"/>
      <c r="CL124" s="1535"/>
      <c r="CM124" s="1535"/>
      <c r="CN124" s="1535"/>
      <c r="CO124" s="1535"/>
      <c r="CP124" s="1535"/>
      <c r="CQ124" s="1535"/>
      <c r="CR124" s="1535"/>
      <c r="CS124" s="1535"/>
      <c r="CT124" s="1535"/>
      <c r="CU124" s="1535"/>
      <c r="CV124" s="1535"/>
      <c r="CW124" s="1535"/>
      <c r="CX124" s="1535"/>
      <c r="CY124" s="1535"/>
      <c r="CZ124" s="1535"/>
      <c r="DA124" s="1535"/>
      <c r="DB124" s="1535"/>
      <c r="DC124" s="1535"/>
      <c r="DD124" s="1535"/>
      <c r="DE124" s="1535"/>
      <c r="DF124" s="1535"/>
      <c r="DG124" s="1535"/>
      <c r="DH124" s="1535"/>
      <c r="DI124" s="1535"/>
      <c r="DJ124" s="1535"/>
      <c r="DK124" s="1535"/>
      <c r="DL124" s="1535"/>
      <c r="DM124" s="1535"/>
      <c r="DN124" s="1535"/>
      <c r="DO124" s="1535"/>
      <c r="DP124" s="1535"/>
      <c r="DQ124" s="1535"/>
      <c r="DR124" s="1535"/>
      <c r="DS124" s="1535"/>
      <c r="DT124" s="1535"/>
      <c r="DU124" s="1535"/>
      <c r="DV124" s="1535"/>
      <c r="DW124" s="1535"/>
      <c r="DX124" s="1535"/>
      <c r="DY124" s="1535"/>
      <c r="DZ124" s="1535"/>
      <c r="EA124" s="1535"/>
      <c r="EB124" s="1535"/>
      <c r="EC124" s="1535"/>
      <c r="ED124" s="1535"/>
      <c r="EE124" s="1535"/>
      <c r="EF124" s="1535"/>
      <c r="EG124" s="1535"/>
      <c r="EH124" s="1535"/>
      <c r="EI124" s="1535"/>
      <c r="EJ124" s="1535"/>
      <c r="EK124" s="1535"/>
      <c r="EL124" s="1535"/>
      <c r="EM124" s="1535"/>
      <c r="EN124" s="1535"/>
      <c r="EO124" s="1535"/>
      <c r="EP124" s="1535"/>
      <c r="EQ124" s="1535"/>
      <c r="ER124" s="1535"/>
      <c r="ES124" s="1535"/>
      <c r="ET124" s="1535"/>
      <c r="EU124" s="1535"/>
      <c r="EV124" s="1535"/>
      <c r="EW124" s="1535"/>
      <c r="EX124" s="1535"/>
      <c r="EY124" s="1535"/>
      <c r="EZ124" s="1535"/>
      <c r="FA124" s="1535"/>
      <c r="FB124" s="1535"/>
      <c r="FC124" s="1535"/>
      <c r="FD124" s="1535"/>
      <c r="FE124" s="1535"/>
      <c r="FF124" s="1535"/>
      <c r="FG124" s="1535"/>
      <c r="FH124" s="1535"/>
      <c r="FI124" s="1535"/>
      <c r="FJ124" s="1535"/>
      <c r="FK124" s="1535"/>
      <c r="FL124" s="1535"/>
      <c r="FM124" s="1535"/>
      <c r="FN124" s="1535"/>
      <c r="FO124" s="1535"/>
      <c r="FP124" s="1535"/>
      <c r="FQ124" s="1535"/>
      <c r="FR124" s="1535"/>
      <c r="FS124" s="1535"/>
      <c r="FT124" s="1535"/>
      <c r="FU124" s="1535"/>
      <c r="FV124" s="1535"/>
      <c r="FW124" s="1535"/>
      <c r="FX124" s="1535"/>
      <c r="FY124" s="1535"/>
      <c r="FZ124" s="1535"/>
      <c r="GA124" s="1535"/>
      <c r="GB124" s="1535"/>
      <c r="GC124" s="1535"/>
      <c r="GD124" s="1535"/>
      <c r="GE124" s="1535"/>
      <c r="GF124" s="1535"/>
      <c r="GG124" s="1535"/>
      <c r="GH124" s="1535"/>
      <c r="GI124" s="1535"/>
      <c r="GJ124" s="1535"/>
      <c r="GK124" s="1535"/>
      <c r="GL124" s="1535"/>
      <c r="GM124" s="1535"/>
      <c r="GN124" s="1535"/>
      <c r="GO124" s="1535"/>
      <c r="GP124" s="1535"/>
      <c r="GQ124" s="1535"/>
      <c r="GR124" s="1535"/>
      <c r="GS124" s="1535"/>
    </row>
    <row r="125" spans="1:201" outlineLevel="1">
      <c r="A125" s="1501" t="s">
        <v>1473</v>
      </c>
      <c r="B125" s="1567"/>
      <c r="C125" s="1501" t="s">
        <v>1474</v>
      </c>
      <c r="D125" s="1538"/>
      <c r="E125" s="1560">
        <v>0</v>
      </c>
      <c r="F125" s="1504" t="s">
        <v>1475</v>
      </c>
      <c r="G125" s="1504" t="s">
        <v>1454</v>
      </c>
      <c r="H125" s="1621"/>
      <c r="I125" s="1536">
        <f t="shared" si="102"/>
        <v>0</v>
      </c>
      <c r="J125" s="1535"/>
      <c r="K125" s="1535"/>
      <c r="L125" s="1535"/>
      <c r="M125" s="1535"/>
      <c r="N125" s="1535"/>
      <c r="O125" s="1535"/>
      <c r="P125" s="1535"/>
      <c r="Q125" s="1535"/>
      <c r="R125" s="1535"/>
      <c r="S125" s="1535"/>
      <c r="T125" s="1535"/>
      <c r="U125" s="1535"/>
      <c r="V125" s="1535"/>
      <c r="W125" s="1535"/>
      <c r="X125" s="1535"/>
      <c r="Y125" s="1535"/>
      <c r="Z125" s="1535"/>
      <c r="AA125" s="1535"/>
      <c r="AB125" s="1535"/>
      <c r="AC125" s="1535"/>
      <c r="AD125" s="1535"/>
      <c r="AE125" s="1535"/>
      <c r="AF125" s="1535"/>
      <c r="AG125" s="1535"/>
      <c r="AH125" s="1535"/>
      <c r="AI125" s="1535"/>
      <c r="AJ125" s="1535"/>
      <c r="AK125" s="1535"/>
      <c r="AL125" s="1535"/>
      <c r="AM125" s="1535"/>
      <c r="AN125" s="1535"/>
      <c r="AO125" s="1535"/>
      <c r="AP125" s="1535"/>
      <c r="AQ125" s="1535"/>
      <c r="AR125" s="1535"/>
      <c r="AS125" s="1535"/>
      <c r="AT125" s="1535"/>
      <c r="AU125" s="1535"/>
      <c r="AV125" s="1535"/>
      <c r="AW125" s="1535"/>
      <c r="AX125" s="1535"/>
      <c r="AY125" s="1535"/>
      <c r="AZ125" s="1535"/>
      <c r="BA125" s="1535"/>
      <c r="BB125" s="1535"/>
      <c r="BC125" s="1535"/>
      <c r="BD125" s="1535"/>
      <c r="BE125" s="1535"/>
      <c r="BF125" s="1535"/>
      <c r="BG125" s="1535"/>
      <c r="BH125" s="1535"/>
      <c r="BI125" s="1535"/>
      <c r="BJ125" s="1535"/>
      <c r="BK125" s="1535"/>
      <c r="BL125" s="1535"/>
      <c r="BM125" s="1535"/>
      <c r="BN125" s="1535"/>
      <c r="BO125" s="1535"/>
      <c r="BP125" s="1535"/>
      <c r="BQ125" s="1535"/>
      <c r="BR125" s="1535"/>
      <c r="BS125" s="1535"/>
      <c r="BT125" s="1535"/>
      <c r="BU125" s="1535"/>
      <c r="BV125" s="1535"/>
      <c r="BW125" s="1535"/>
      <c r="BX125" s="1535"/>
      <c r="BY125" s="1535"/>
      <c r="BZ125" s="1535"/>
      <c r="CA125" s="1535"/>
      <c r="CB125" s="1535"/>
      <c r="CC125" s="1535"/>
      <c r="CD125" s="1535"/>
      <c r="CE125" s="1535"/>
      <c r="CF125" s="1535"/>
      <c r="CG125" s="1535"/>
      <c r="CH125" s="1535"/>
      <c r="CI125" s="1535"/>
      <c r="CJ125" s="1535"/>
      <c r="CK125" s="1535"/>
      <c r="CL125" s="1535"/>
      <c r="CM125" s="1535"/>
      <c r="CN125" s="1535"/>
      <c r="CO125" s="1535"/>
      <c r="CP125" s="1535"/>
      <c r="CQ125" s="1535"/>
      <c r="CR125" s="1535"/>
      <c r="CS125" s="1535"/>
      <c r="CT125" s="1535"/>
      <c r="CU125" s="1535"/>
      <c r="CV125" s="1535"/>
      <c r="CW125" s="1535"/>
      <c r="CX125" s="1535"/>
      <c r="CY125" s="1535"/>
      <c r="CZ125" s="1535"/>
      <c r="DA125" s="1535"/>
      <c r="DB125" s="1535"/>
      <c r="DC125" s="1535"/>
      <c r="DD125" s="1535"/>
      <c r="DE125" s="1535"/>
      <c r="DF125" s="1535"/>
      <c r="DG125" s="1535"/>
      <c r="DH125" s="1535"/>
      <c r="DI125" s="1535"/>
      <c r="DJ125" s="1535"/>
      <c r="DK125" s="1535"/>
      <c r="DL125" s="1535"/>
      <c r="DM125" s="1535"/>
      <c r="DN125" s="1535"/>
      <c r="DO125" s="1535"/>
      <c r="DP125" s="1535"/>
      <c r="DQ125" s="1535"/>
      <c r="DR125" s="1535"/>
      <c r="DS125" s="1535"/>
      <c r="DT125" s="1535"/>
      <c r="DU125" s="1535"/>
      <c r="DV125" s="1535"/>
      <c r="DW125" s="1535"/>
      <c r="DX125" s="1535"/>
      <c r="DY125" s="1535"/>
      <c r="DZ125" s="1535"/>
      <c r="EA125" s="1535"/>
      <c r="EB125" s="1535"/>
      <c r="EC125" s="1535"/>
      <c r="ED125" s="1535"/>
      <c r="EE125" s="1535"/>
      <c r="EF125" s="1535"/>
      <c r="EG125" s="1535"/>
      <c r="EH125" s="1535"/>
      <c r="EI125" s="1535"/>
      <c r="EJ125" s="1535"/>
      <c r="EK125" s="1535"/>
      <c r="EL125" s="1535"/>
      <c r="EM125" s="1535"/>
      <c r="EN125" s="1535"/>
      <c r="EO125" s="1535"/>
      <c r="EP125" s="1535"/>
      <c r="EQ125" s="1535"/>
      <c r="ER125" s="1535"/>
      <c r="ES125" s="1535"/>
      <c r="ET125" s="1535"/>
      <c r="EU125" s="1535"/>
      <c r="EV125" s="1535"/>
      <c r="EW125" s="1535"/>
      <c r="EX125" s="1535"/>
      <c r="EY125" s="1535"/>
      <c r="EZ125" s="1535"/>
      <c r="FA125" s="1535"/>
      <c r="FB125" s="1535"/>
      <c r="FC125" s="1535"/>
      <c r="FD125" s="1535"/>
      <c r="FE125" s="1535"/>
      <c r="FF125" s="1535"/>
      <c r="FG125" s="1535"/>
      <c r="FH125" s="1535"/>
      <c r="FI125" s="1535"/>
      <c r="FJ125" s="1535"/>
      <c r="FK125" s="1535"/>
      <c r="FL125" s="1535"/>
      <c r="FM125" s="1535"/>
      <c r="FN125" s="1535"/>
      <c r="FO125" s="1535"/>
      <c r="FP125" s="1535"/>
      <c r="FQ125" s="1535"/>
      <c r="FR125" s="1535"/>
      <c r="FS125" s="1535"/>
      <c r="FT125" s="1535"/>
      <c r="FU125" s="1535"/>
      <c r="FV125" s="1535"/>
      <c r="FW125" s="1535"/>
      <c r="FX125" s="1535"/>
      <c r="FY125" s="1535"/>
      <c r="FZ125" s="1535"/>
      <c r="GA125" s="1535"/>
      <c r="GB125" s="1535"/>
      <c r="GC125" s="1535"/>
      <c r="GD125" s="1535"/>
      <c r="GE125" s="1535"/>
      <c r="GF125" s="1535"/>
      <c r="GG125" s="1535"/>
      <c r="GH125" s="1535"/>
      <c r="GI125" s="1535"/>
      <c r="GJ125" s="1535"/>
      <c r="GK125" s="1535"/>
      <c r="GL125" s="1535"/>
      <c r="GM125" s="1535"/>
      <c r="GN125" s="1535"/>
      <c r="GO125" s="1535"/>
      <c r="GP125" s="1535"/>
      <c r="GQ125" s="1535"/>
      <c r="GR125" s="1535"/>
      <c r="GS125" s="1535"/>
    </row>
    <row r="126" spans="1:201">
      <c r="A126" s="1567"/>
      <c r="B126" s="1567"/>
      <c r="D126" s="1584"/>
      <c r="E126" s="1583"/>
      <c r="H126" s="1532"/>
      <c r="I126" s="1504"/>
      <c r="J126" s="1504"/>
      <c r="K126" s="1504"/>
      <c r="L126" s="1504"/>
      <c r="M126" s="1504"/>
      <c r="N126" s="1504"/>
      <c r="O126" s="1504"/>
      <c r="P126" s="1504"/>
      <c r="Q126" s="1504"/>
      <c r="R126" s="1504"/>
      <c r="S126" s="1504"/>
      <c r="T126" s="1504"/>
      <c r="U126" s="1504"/>
      <c r="V126" s="1504"/>
      <c r="W126" s="1504"/>
      <c r="X126" s="1504"/>
      <c r="Y126" s="1504"/>
      <c r="Z126" s="1504"/>
      <c r="AA126" s="1504"/>
      <c r="AB126" s="1504"/>
      <c r="AC126" s="1504"/>
      <c r="AD126" s="1504"/>
      <c r="AE126" s="1504"/>
      <c r="AF126" s="1504"/>
      <c r="AG126" s="1504"/>
      <c r="AH126" s="1504"/>
      <c r="AI126" s="1504"/>
      <c r="AJ126" s="1504"/>
      <c r="AK126" s="1504"/>
      <c r="AL126" s="1504"/>
      <c r="AM126" s="1504"/>
      <c r="AN126" s="1504"/>
      <c r="AO126" s="1504"/>
      <c r="AP126" s="1504"/>
      <c r="AQ126" s="1504"/>
      <c r="AR126" s="1504"/>
      <c r="AS126" s="1504"/>
      <c r="AT126" s="1504"/>
      <c r="AU126" s="1504"/>
      <c r="AV126" s="1504"/>
      <c r="AW126" s="1504"/>
      <c r="AX126" s="1504"/>
      <c r="AY126" s="1504"/>
      <c r="AZ126" s="1504"/>
      <c r="BA126" s="1504"/>
      <c r="BB126" s="1504"/>
      <c r="BC126" s="1504"/>
      <c r="BD126" s="1504"/>
      <c r="BE126" s="1504"/>
      <c r="BF126" s="1504"/>
      <c r="BG126" s="1504"/>
      <c r="BH126" s="1504"/>
      <c r="BI126" s="1504"/>
      <c r="BJ126" s="1504"/>
      <c r="BK126" s="1504"/>
      <c r="BL126" s="1504"/>
      <c r="BM126" s="1504"/>
      <c r="BN126" s="1504"/>
      <c r="BO126" s="1504"/>
      <c r="BP126" s="1504"/>
      <c r="BQ126" s="1504"/>
      <c r="BR126" s="1504"/>
      <c r="BS126" s="1504"/>
      <c r="BT126" s="1504"/>
      <c r="BU126" s="1504"/>
      <c r="BV126" s="1504"/>
      <c r="BW126" s="1504"/>
      <c r="BX126" s="1504"/>
      <c r="BY126" s="1504"/>
      <c r="BZ126" s="1504"/>
      <c r="CA126" s="1504"/>
      <c r="CB126" s="1504"/>
      <c r="CC126" s="1504"/>
      <c r="CD126" s="1504"/>
      <c r="CE126" s="1504"/>
      <c r="CF126" s="1504"/>
      <c r="CG126" s="1504"/>
      <c r="CH126" s="1504"/>
      <c r="CI126" s="1504"/>
      <c r="CJ126" s="1504"/>
      <c r="CK126" s="1504"/>
      <c r="CL126" s="1504"/>
      <c r="CM126" s="1504"/>
      <c r="CN126" s="1504"/>
      <c r="CO126" s="1504"/>
      <c r="CP126" s="1504"/>
      <c r="CQ126" s="1504"/>
      <c r="CR126" s="1504"/>
      <c r="CS126" s="1504"/>
      <c r="CT126" s="1504"/>
      <c r="CU126" s="1504"/>
      <c r="CV126" s="1504"/>
      <c r="CW126" s="1504"/>
      <c r="CX126" s="1504"/>
      <c r="CY126" s="1504"/>
      <c r="CZ126" s="1504"/>
      <c r="DA126" s="1504"/>
      <c r="DB126" s="1504"/>
      <c r="DC126" s="1504"/>
      <c r="DD126" s="1504"/>
      <c r="DE126" s="1504"/>
      <c r="DF126" s="1504"/>
      <c r="DG126" s="1504"/>
      <c r="DH126" s="1504"/>
      <c r="DI126" s="1504"/>
      <c r="DJ126" s="1504"/>
      <c r="DK126" s="1504"/>
      <c r="DL126" s="1504"/>
      <c r="DM126" s="1504"/>
      <c r="DN126" s="1504"/>
      <c r="DO126" s="1504"/>
      <c r="DP126" s="1504"/>
      <c r="DQ126" s="1504"/>
      <c r="DR126" s="1504"/>
      <c r="DS126" s="1504"/>
      <c r="DT126" s="1504"/>
      <c r="DU126" s="1504"/>
      <c r="DV126" s="1504"/>
      <c r="DW126" s="1504"/>
      <c r="DX126" s="1504"/>
      <c r="DY126" s="1504"/>
      <c r="DZ126" s="1504"/>
      <c r="EA126" s="1504"/>
      <c r="EB126" s="1504"/>
      <c r="EC126" s="1504"/>
      <c r="ED126" s="1504"/>
      <c r="EE126" s="1504"/>
      <c r="EF126" s="1504"/>
      <c r="EG126" s="1504"/>
      <c r="EH126" s="1504"/>
      <c r="EI126" s="1504"/>
      <c r="EJ126" s="1504"/>
      <c r="EK126" s="1504"/>
      <c r="EL126" s="1504"/>
      <c r="EM126" s="1504"/>
      <c r="EN126" s="1504"/>
      <c r="EO126" s="1504"/>
      <c r="EP126" s="1504"/>
      <c r="EQ126" s="1504"/>
      <c r="ER126" s="1504"/>
      <c r="ES126" s="1504"/>
      <c r="ET126" s="1504"/>
      <c r="EU126" s="1504"/>
      <c r="EV126" s="1504"/>
      <c r="EW126" s="1504"/>
      <c r="EX126" s="1504"/>
      <c r="EY126" s="1504"/>
      <c r="EZ126" s="1504"/>
      <c r="FA126" s="1504"/>
      <c r="FB126" s="1504"/>
      <c r="FC126" s="1504"/>
      <c r="FD126" s="1504"/>
      <c r="FE126" s="1504"/>
      <c r="FF126" s="1504"/>
      <c r="FG126" s="1504"/>
      <c r="FH126" s="1504"/>
      <c r="FI126" s="1504"/>
      <c r="FJ126" s="1504"/>
      <c r="FK126" s="1504"/>
      <c r="FL126" s="1504"/>
      <c r="FM126" s="1504"/>
      <c r="FN126" s="1504"/>
      <c r="FO126" s="1504"/>
      <c r="FP126" s="1504"/>
      <c r="FQ126" s="1504"/>
      <c r="FR126" s="1504"/>
      <c r="FS126" s="1504"/>
      <c r="FT126" s="1504"/>
      <c r="FU126" s="1504"/>
      <c r="FV126" s="1504"/>
      <c r="FW126" s="1504"/>
      <c r="FX126" s="1504"/>
      <c r="FY126" s="1504"/>
      <c r="FZ126" s="1504"/>
      <c r="GA126" s="1504"/>
      <c r="GB126" s="1504"/>
      <c r="GC126" s="1504"/>
      <c r="GD126" s="1504"/>
      <c r="GE126" s="1504"/>
      <c r="GF126" s="1504"/>
      <c r="GG126" s="1504"/>
      <c r="GH126" s="1504"/>
      <c r="GI126" s="1504"/>
      <c r="GJ126" s="1504"/>
      <c r="GK126" s="1504"/>
      <c r="GL126" s="1504"/>
      <c r="GM126" s="1504"/>
      <c r="GN126" s="1504"/>
      <c r="GO126" s="1504"/>
      <c r="GP126" s="1504"/>
      <c r="GQ126" s="1504"/>
      <c r="GR126" s="1504"/>
      <c r="GS126" s="1504"/>
    </row>
    <row r="127" spans="1:201" s="1613" customFormat="1" ht="23.45">
      <c r="B127" s="1619" t="s">
        <v>1476</v>
      </c>
      <c r="D127" s="1618"/>
      <c r="E127" s="1617"/>
      <c r="F127" s="1616"/>
      <c r="G127" s="1616"/>
      <c r="H127" s="1615"/>
      <c r="I127" s="1614"/>
      <c r="J127" s="1614"/>
      <c r="K127" s="1614"/>
      <c r="L127" s="1614"/>
      <c r="M127" s="1614"/>
      <c r="N127" s="1614"/>
      <c r="O127" s="1614"/>
      <c r="P127" s="1614"/>
      <c r="Q127" s="1614"/>
      <c r="R127" s="1614"/>
      <c r="S127" s="1614"/>
      <c r="T127" s="1614"/>
      <c r="U127" s="1614"/>
      <c r="V127" s="1614"/>
      <c r="W127" s="1614"/>
      <c r="X127" s="1614"/>
      <c r="Y127" s="1614"/>
      <c r="Z127" s="1614"/>
      <c r="AA127" s="1614"/>
      <c r="AB127" s="1614"/>
      <c r="AC127" s="1614"/>
      <c r="AD127" s="1614"/>
      <c r="AE127" s="1614"/>
      <c r="AF127" s="1614"/>
      <c r="AG127" s="1614"/>
      <c r="AH127" s="1614"/>
      <c r="AI127" s="1614"/>
      <c r="AJ127" s="1614"/>
      <c r="AK127" s="1614"/>
      <c r="AL127" s="1614"/>
      <c r="AM127" s="1614"/>
      <c r="AN127" s="1614"/>
      <c r="AO127" s="1614"/>
      <c r="AP127" s="1614"/>
      <c r="AQ127" s="1614"/>
      <c r="AR127" s="1614"/>
      <c r="AS127" s="1614"/>
      <c r="AT127" s="1614"/>
      <c r="AU127" s="1614"/>
      <c r="AV127" s="1614"/>
      <c r="AW127" s="1614"/>
      <c r="AX127" s="1614"/>
      <c r="AY127" s="1614"/>
      <c r="AZ127" s="1614"/>
      <c r="BA127" s="1614"/>
      <c r="BB127" s="1614"/>
      <c r="BC127" s="1614"/>
      <c r="BD127" s="1614"/>
      <c r="BE127" s="1614"/>
      <c r="BF127" s="1614"/>
      <c r="BG127" s="1614"/>
      <c r="BH127" s="1614"/>
      <c r="BI127" s="1614"/>
      <c r="BJ127" s="1614"/>
      <c r="BK127" s="1614"/>
      <c r="BL127" s="1614"/>
      <c r="BM127" s="1614"/>
      <c r="BN127" s="1614"/>
      <c r="BO127" s="1614"/>
      <c r="BP127" s="1614"/>
      <c r="BQ127" s="1614"/>
      <c r="BR127" s="1614"/>
      <c r="BS127" s="1614"/>
      <c r="BT127" s="1614"/>
      <c r="BU127" s="1614"/>
      <c r="BV127" s="1614"/>
      <c r="BW127" s="1614"/>
      <c r="BX127" s="1614"/>
      <c r="BY127" s="1614"/>
      <c r="BZ127" s="1614"/>
      <c r="CA127" s="1614"/>
      <c r="CB127" s="1614"/>
      <c r="CC127" s="1614"/>
      <c r="CD127" s="1614"/>
      <c r="CE127" s="1614"/>
      <c r="CF127" s="1614"/>
      <c r="CG127" s="1614"/>
      <c r="CH127" s="1614"/>
      <c r="CI127" s="1614"/>
      <c r="CJ127" s="1614"/>
      <c r="CK127" s="1614"/>
      <c r="CL127" s="1614"/>
      <c r="CM127" s="1614"/>
      <c r="CN127" s="1614"/>
      <c r="CO127" s="1614"/>
      <c r="CP127" s="1614"/>
      <c r="CQ127" s="1614"/>
      <c r="CR127" s="1614"/>
      <c r="CS127" s="1614"/>
      <c r="CT127" s="1614"/>
      <c r="CU127" s="1614"/>
      <c r="CV127" s="1614"/>
      <c r="CW127" s="1614"/>
      <c r="CX127" s="1614"/>
      <c r="CY127" s="1614"/>
      <c r="CZ127" s="1614"/>
      <c r="DA127" s="1614"/>
      <c r="DB127" s="1614"/>
      <c r="DC127" s="1614"/>
      <c r="DD127" s="1614"/>
      <c r="DE127" s="1614"/>
      <c r="DF127" s="1614"/>
      <c r="DG127" s="1614"/>
      <c r="DH127" s="1614"/>
      <c r="DI127" s="1614"/>
      <c r="DJ127" s="1614"/>
      <c r="DK127" s="1614"/>
      <c r="DL127" s="1614"/>
      <c r="DM127" s="1614"/>
      <c r="DN127" s="1614"/>
      <c r="DO127" s="1614"/>
      <c r="DP127" s="1614"/>
      <c r="DQ127" s="1614"/>
      <c r="DR127" s="1614"/>
      <c r="DS127" s="1614"/>
      <c r="DT127" s="1614"/>
      <c r="DU127" s="1614"/>
      <c r="DV127" s="1614"/>
      <c r="DW127" s="1614"/>
      <c r="DX127" s="1614"/>
      <c r="DY127" s="1614"/>
      <c r="DZ127" s="1614"/>
      <c r="EA127" s="1614"/>
      <c r="EB127" s="1614"/>
      <c r="EC127" s="1614"/>
      <c r="ED127" s="1614"/>
      <c r="EE127" s="1614"/>
      <c r="EF127" s="1614"/>
      <c r="EG127" s="1614"/>
      <c r="EH127" s="1614"/>
      <c r="EI127" s="1614"/>
      <c r="EJ127" s="1614"/>
      <c r="EK127" s="1614"/>
      <c r="EL127" s="1614"/>
      <c r="EM127" s="1614"/>
      <c r="EN127" s="1614"/>
      <c r="EO127" s="1614"/>
      <c r="EP127" s="1614"/>
      <c r="EQ127" s="1614"/>
      <c r="ER127" s="1614"/>
      <c r="ES127" s="1614"/>
      <c r="ET127" s="1614"/>
      <c r="EU127" s="1614"/>
      <c r="EV127" s="1614"/>
      <c r="EW127" s="1614"/>
      <c r="EX127" s="1614"/>
      <c r="EY127" s="1614"/>
      <c r="EZ127" s="1614"/>
      <c r="FA127" s="1614"/>
      <c r="FB127" s="1614"/>
      <c r="FC127" s="1614"/>
      <c r="FD127" s="1614"/>
      <c r="FE127" s="1614"/>
      <c r="FF127" s="1614"/>
      <c r="FG127" s="1614"/>
      <c r="FH127" s="1614"/>
      <c r="FI127" s="1614"/>
      <c r="FJ127" s="1614"/>
      <c r="FK127" s="1614"/>
      <c r="FL127" s="1614"/>
      <c r="FM127" s="1614"/>
      <c r="FN127" s="1614"/>
      <c r="FO127" s="1614"/>
      <c r="FP127" s="1614"/>
      <c r="FQ127" s="1614"/>
      <c r="FR127" s="1614"/>
      <c r="FS127" s="1614"/>
      <c r="FT127" s="1614"/>
      <c r="FU127" s="1614"/>
      <c r="FV127" s="1614"/>
      <c r="FW127" s="1614"/>
      <c r="FX127" s="1614"/>
      <c r="FY127" s="1614"/>
      <c r="FZ127" s="1614"/>
      <c r="GA127" s="1614"/>
      <c r="GB127" s="1614"/>
      <c r="GC127" s="1614"/>
      <c r="GD127" s="1614"/>
      <c r="GE127" s="1614"/>
      <c r="GF127" s="1614"/>
      <c r="GG127" s="1614"/>
      <c r="GH127" s="1614"/>
      <c r="GI127" s="1614"/>
      <c r="GJ127" s="1614"/>
      <c r="GK127" s="1614"/>
      <c r="GL127" s="1614"/>
      <c r="GM127" s="1614"/>
      <c r="GN127" s="1614"/>
      <c r="GO127" s="1614"/>
      <c r="GP127" s="1614"/>
      <c r="GQ127" s="1614"/>
      <c r="GR127" s="1614"/>
      <c r="GS127" s="1614"/>
    </row>
    <row r="128" spans="1:201" s="1539" customFormat="1">
      <c r="B128" s="1612"/>
      <c r="D128" s="1572"/>
      <c r="E128" s="1571"/>
      <c r="F128" s="1570"/>
      <c r="G128" s="1570"/>
      <c r="H128" s="1540"/>
      <c r="I128" s="1569"/>
      <c r="J128" s="1569"/>
      <c r="K128" s="1569"/>
      <c r="L128" s="1569"/>
      <c r="M128" s="1569"/>
      <c r="N128" s="1569"/>
      <c r="O128" s="1569"/>
      <c r="P128" s="1569"/>
      <c r="Q128" s="1569"/>
      <c r="R128" s="1569"/>
      <c r="S128" s="1569"/>
      <c r="T128" s="1569"/>
      <c r="U128" s="1569"/>
      <c r="V128" s="1569"/>
      <c r="W128" s="1569"/>
      <c r="X128" s="1569"/>
      <c r="Y128" s="1569"/>
      <c r="Z128" s="1569"/>
      <c r="AA128" s="1569"/>
      <c r="AB128" s="1569"/>
      <c r="AC128" s="1569"/>
      <c r="AD128" s="1569"/>
      <c r="AE128" s="1569"/>
      <c r="AF128" s="1569"/>
      <c r="AG128" s="1569"/>
      <c r="AH128" s="1569"/>
      <c r="AI128" s="1569"/>
      <c r="AJ128" s="1569"/>
      <c r="AK128" s="1569"/>
      <c r="AL128" s="1569"/>
      <c r="AM128" s="1569"/>
      <c r="AN128" s="1569"/>
      <c r="AO128" s="1569"/>
      <c r="AP128" s="1569"/>
      <c r="AQ128" s="1569"/>
      <c r="AR128" s="1569"/>
      <c r="AS128" s="1569"/>
      <c r="AT128" s="1569"/>
      <c r="AU128" s="1569"/>
      <c r="AV128" s="1569"/>
      <c r="AW128" s="1569"/>
      <c r="AX128" s="1569"/>
      <c r="AY128" s="1569"/>
      <c r="AZ128" s="1569"/>
      <c r="BA128" s="1569"/>
      <c r="BB128" s="1569"/>
      <c r="BC128" s="1569"/>
      <c r="BD128" s="1569"/>
      <c r="BE128" s="1569"/>
      <c r="BF128" s="1569"/>
      <c r="BG128" s="1569"/>
      <c r="BH128" s="1569"/>
      <c r="BI128" s="1569"/>
      <c r="BJ128" s="1569"/>
      <c r="BK128" s="1569"/>
      <c r="BL128" s="1569"/>
      <c r="BM128" s="1569"/>
      <c r="BN128" s="1569"/>
      <c r="BO128" s="1569"/>
      <c r="BP128" s="1569"/>
      <c r="BQ128" s="1569"/>
      <c r="BR128" s="1569"/>
      <c r="BS128" s="1569"/>
      <c r="BT128" s="1569"/>
      <c r="BU128" s="1569"/>
      <c r="BV128" s="1569"/>
      <c r="BW128" s="1569"/>
      <c r="BX128" s="1569"/>
      <c r="BY128" s="1569"/>
      <c r="BZ128" s="1569"/>
      <c r="CA128" s="1569"/>
      <c r="CB128" s="1569"/>
      <c r="CC128" s="1569"/>
      <c r="CD128" s="1569"/>
      <c r="CE128" s="1569"/>
      <c r="CF128" s="1569"/>
      <c r="CG128" s="1569"/>
      <c r="CH128" s="1569"/>
      <c r="CI128" s="1569"/>
      <c r="CJ128" s="1569"/>
      <c r="CK128" s="1569"/>
      <c r="CL128" s="1569"/>
      <c r="CM128" s="1569"/>
      <c r="CN128" s="1569"/>
      <c r="CO128" s="1569"/>
      <c r="CP128" s="1569"/>
      <c r="CQ128" s="1569"/>
      <c r="CR128" s="1569"/>
      <c r="CS128" s="1569"/>
      <c r="CT128" s="1569"/>
      <c r="CU128" s="1569"/>
      <c r="CV128" s="1569"/>
      <c r="CW128" s="1569"/>
      <c r="CX128" s="1569"/>
      <c r="CY128" s="1569"/>
      <c r="CZ128" s="1569"/>
      <c r="DA128" s="1569"/>
      <c r="DB128" s="1569"/>
      <c r="DC128" s="1569"/>
      <c r="DD128" s="1569"/>
      <c r="DE128" s="1569"/>
      <c r="DF128" s="1569"/>
      <c r="DG128" s="1569"/>
      <c r="DH128" s="1569"/>
      <c r="DI128" s="1569"/>
      <c r="DJ128" s="1569"/>
      <c r="DK128" s="1569"/>
      <c r="DL128" s="1569"/>
      <c r="DM128" s="1569"/>
      <c r="DN128" s="1569"/>
      <c r="DO128" s="1569"/>
      <c r="DP128" s="1569"/>
      <c r="DQ128" s="1569"/>
      <c r="DR128" s="1569"/>
      <c r="DS128" s="1569"/>
      <c r="DT128" s="1569"/>
      <c r="DU128" s="1569"/>
      <c r="DV128" s="1569"/>
      <c r="DW128" s="1569"/>
      <c r="DX128" s="1569"/>
      <c r="DY128" s="1569"/>
      <c r="DZ128" s="1569"/>
      <c r="EA128" s="1569"/>
      <c r="EB128" s="1569"/>
      <c r="EC128" s="1569"/>
      <c r="ED128" s="1569"/>
      <c r="EE128" s="1569"/>
      <c r="EF128" s="1569"/>
      <c r="EG128" s="1569"/>
      <c r="EH128" s="1569"/>
      <c r="EI128" s="1569"/>
      <c r="EJ128" s="1569"/>
      <c r="EK128" s="1569"/>
      <c r="EL128" s="1569"/>
      <c r="EM128" s="1569"/>
      <c r="EN128" s="1569"/>
      <c r="EO128" s="1569"/>
      <c r="EP128" s="1569"/>
      <c r="EQ128" s="1569"/>
      <c r="ER128" s="1569"/>
      <c r="ES128" s="1569"/>
      <c r="ET128" s="1569"/>
      <c r="EU128" s="1569"/>
      <c r="EV128" s="1569"/>
      <c r="EW128" s="1569"/>
      <c r="EX128" s="1569"/>
      <c r="EY128" s="1569"/>
      <c r="EZ128" s="1569"/>
      <c r="FA128" s="1569"/>
      <c r="FB128" s="1569"/>
      <c r="FC128" s="1569"/>
      <c r="FD128" s="1569"/>
      <c r="FE128" s="1569"/>
      <c r="FF128" s="1569"/>
      <c r="FG128" s="1569"/>
      <c r="FH128" s="1569"/>
      <c r="FI128" s="1569"/>
      <c r="FJ128" s="1569"/>
      <c r="FK128" s="1569"/>
      <c r="FL128" s="1569"/>
      <c r="FM128" s="1569"/>
      <c r="FN128" s="1569"/>
      <c r="FO128" s="1569"/>
      <c r="FP128" s="1569"/>
      <c r="FQ128" s="1569"/>
      <c r="FR128" s="1569"/>
      <c r="FS128" s="1569"/>
      <c r="FT128" s="1569"/>
      <c r="FU128" s="1569"/>
      <c r="FV128" s="1569"/>
      <c r="FW128" s="1569"/>
      <c r="FX128" s="1569"/>
      <c r="FY128" s="1569"/>
      <c r="FZ128" s="1569"/>
      <c r="GA128" s="1569"/>
      <c r="GB128" s="1569"/>
      <c r="GC128" s="1569"/>
      <c r="GD128" s="1569"/>
      <c r="GE128" s="1569"/>
      <c r="GF128" s="1569"/>
      <c r="GG128" s="1569"/>
      <c r="GH128" s="1569"/>
      <c r="GI128" s="1569"/>
      <c r="GJ128" s="1569"/>
      <c r="GK128" s="1569"/>
      <c r="GL128" s="1569"/>
      <c r="GM128" s="1569"/>
      <c r="GN128" s="1569"/>
      <c r="GO128" s="1569"/>
      <c r="GP128" s="1569"/>
      <c r="GQ128" s="1569"/>
      <c r="GR128" s="1569"/>
      <c r="GS128" s="1569"/>
    </row>
    <row r="129" spans="1:201" s="1524" customFormat="1" ht="14.45">
      <c r="A129" s="1529" t="s">
        <v>375</v>
      </c>
      <c r="B129" s="1530"/>
      <c r="C129" s="1529" t="s">
        <v>1477</v>
      </c>
      <c r="D129" s="1528">
        <f>SUM(D131,D143,D155,D159)</f>
        <v>1338.306</v>
      </c>
      <c r="E129" s="1527"/>
      <c r="F129" s="1525"/>
      <c r="G129" s="1525"/>
      <c r="H129" s="1526"/>
      <c r="I129" s="1525">
        <f t="shared" ref="I129:AN129" si="103">SUM(I131,I143,I155,I159)</f>
        <v>0</v>
      </c>
      <c r="J129" s="1525">
        <f t="shared" si="103"/>
        <v>0</v>
      </c>
      <c r="K129" s="1525">
        <f t="shared" si="103"/>
        <v>0</v>
      </c>
      <c r="L129" s="1525">
        <f t="shared" si="103"/>
        <v>0</v>
      </c>
      <c r="M129" s="1525">
        <f t="shared" si="103"/>
        <v>0</v>
      </c>
      <c r="N129" s="1525">
        <f t="shared" si="103"/>
        <v>0</v>
      </c>
      <c r="O129" s="1525">
        <f t="shared" si="103"/>
        <v>0</v>
      </c>
      <c r="P129" s="1525">
        <f t="shared" si="103"/>
        <v>0</v>
      </c>
      <c r="Q129" s="1525">
        <f t="shared" si="103"/>
        <v>0</v>
      </c>
      <c r="R129" s="1525">
        <f t="shared" si="103"/>
        <v>0</v>
      </c>
      <c r="S129" s="1525">
        <f t="shared" si="103"/>
        <v>0</v>
      </c>
      <c r="T129" s="1525">
        <f t="shared" si="103"/>
        <v>0</v>
      </c>
      <c r="U129" s="1525">
        <f t="shared" si="103"/>
        <v>0</v>
      </c>
      <c r="V129" s="1525">
        <f t="shared" si="103"/>
        <v>0</v>
      </c>
      <c r="W129" s="1525">
        <f t="shared" si="103"/>
        <v>0</v>
      </c>
      <c r="X129" s="1525">
        <f t="shared" si="103"/>
        <v>0</v>
      </c>
      <c r="Y129" s="1525">
        <f t="shared" si="103"/>
        <v>0</v>
      </c>
      <c r="Z129" s="1525">
        <f t="shared" si="103"/>
        <v>0</v>
      </c>
      <c r="AA129" s="1525">
        <f t="shared" si="103"/>
        <v>0</v>
      </c>
      <c r="AB129" s="1525">
        <f t="shared" si="103"/>
        <v>0</v>
      </c>
      <c r="AC129" s="1525">
        <f t="shared" si="103"/>
        <v>0</v>
      </c>
      <c r="AD129" s="1525">
        <f t="shared" si="103"/>
        <v>0</v>
      </c>
      <c r="AE129" s="1525">
        <f t="shared" si="103"/>
        <v>0</v>
      </c>
      <c r="AF129" s="1525">
        <f t="shared" si="103"/>
        <v>0</v>
      </c>
      <c r="AG129" s="1525">
        <f t="shared" si="103"/>
        <v>0</v>
      </c>
      <c r="AH129" s="1525">
        <f t="shared" si="103"/>
        <v>0</v>
      </c>
      <c r="AI129" s="1525">
        <f t="shared" si="103"/>
        <v>0</v>
      </c>
      <c r="AJ129" s="1525">
        <f t="shared" si="103"/>
        <v>0</v>
      </c>
      <c r="AK129" s="1525">
        <f t="shared" si="103"/>
        <v>0</v>
      </c>
      <c r="AL129" s="1525">
        <f t="shared" si="103"/>
        <v>0</v>
      </c>
      <c r="AM129" s="1525">
        <f t="shared" si="103"/>
        <v>0</v>
      </c>
      <c r="AN129" s="1525">
        <f t="shared" si="103"/>
        <v>0</v>
      </c>
      <c r="AO129" s="1525">
        <f t="shared" ref="AO129:BT129" si="104">SUM(AO131,AO143,AO155,AO159)</f>
        <v>0</v>
      </c>
      <c r="AP129" s="1525">
        <f t="shared" si="104"/>
        <v>0</v>
      </c>
      <c r="AQ129" s="1525">
        <f t="shared" si="104"/>
        <v>0</v>
      </c>
      <c r="AR129" s="1525">
        <f t="shared" si="104"/>
        <v>0</v>
      </c>
      <c r="AS129" s="1525">
        <f t="shared" si="104"/>
        <v>0</v>
      </c>
      <c r="AT129" s="1525">
        <f t="shared" si="104"/>
        <v>0</v>
      </c>
      <c r="AU129" s="1525">
        <f t="shared" si="104"/>
        <v>0</v>
      </c>
      <c r="AV129" s="1525">
        <f t="shared" si="104"/>
        <v>0</v>
      </c>
      <c r="AW129" s="1525">
        <f t="shared" si="104"/>
        <v>0</v>
      </c>
      <c r="AX129" s="1525">
        <f t="shared" si="104"/>
        <v>0</v>
      </c>
      <c r="AY129" s="1525">
        <f t="shared" si="104"/>
        <v>0</v>
      </c>
      <c r="AZ129" s="1525">
        <f t="shared" si="104"/>
        <v>0</v>
      </c>
      <c r="BA129" s="1525">
        <f t="shared" si="104"/>
        <v>0</v>
      </c>
      <c r="BB129" s="1525">
        <f t="shared" si="104"/>
        <v>0</v>
      </c>
      <c r="BC129" s="1525">
        <f t="shared" si="104"/>
        <v>0</v>
      </c>
      <c r="BD129" s="1525">
        <f t="shared" si="104"/>
        <v>0</v>
      </c>
      <c r="BE129" s="1525">
        <f t="shared" si="104"/>
        <v>0</v>
      </c>
      <c r="BF129" s="1525">
        <f t="shared" si="104"/>
        <v>0</v>
      </c>
      <c r="BG129" s="1525">
        <f t="shared" si="104"/>
        <v>0</v>
      </c>
      <c r="BH129" s="1525">
        <f t="shared" si="104"/>
        <v>0</v>
      </c>
      <c r="BI129" s="1525">
        <f t="shared" si="104"/>
        <v>0</v>
      </c>
      <c r="BJ129" s="1525">
        <f t="shared" si="104"/>
        <v>0</v>
      </c>
      <c r="BK129" s="1525">
        <f t="shared" si="104"/>
        <v>0</v>
      </c>
      <c r="BL129" s="1525">
        <f t="shared" si="104"/>
        <v>0</v>
      </c>
      <c r="BM129" s="1525">
        <f t="shared" si="104"/>
        <v>0</v>
      </c>
      <c r="BN129" s="1525">
        <f t="shared" si="104"/>
        <v>0</v>
      </c>
      <c r="BO129" s="1525">
        <f t="shared" si="104"/>
        <v>0</v>
      </c>
      <c r="BP129" s="1525">
        <f t="shared" si="104"/>
        <v>0</v>
      </c>
      <c r="BQ129" s="1525">
        <f t="shared" si="104"/>
        <v>0</v>
      </c>
      <c r="BR129" s="1525">
        <f t="shared" si="104"/>
        <v>0</v>
      </c>
      <c r="BS129" s="1525">
        <f t="shared" si="104"/>
        <v>0</v>
      </c>
      <c r="BT129" s="1525">
        <f t="shared" si="104"/>
        <v>0</v>
      </c>
      <c r="BU129" s="1525">
        <f t="shared" ref="BU129:CZ129" si="105">SUM(BU131,BU143,BU155,BU159)</f>
        <v>0</v>
      </c>
      <c r="BV129" s="1525">
        <f t="shared" si="105"/>
        <v>0</v>
      </c>
      <c r="BW129" s="1525">
        <f t="shared" si="105"/>
        <v>0</v>
      </c>
      <c r="BX129" s="1525">
        <f t="shared" si="105"/>
        <v>0</v>
      </c>
      <c r="BY129" s="1525">
        <f t="shared" si="105"/>
        <v>0</v>
      </c>
      <c r="BZ129" s="1525">
        <f t="shared" si="105"/>
        <v>0</v>
      </c>
      <c r="CA129" s="1525">
        <f t="shared" si="105"/>
        <v>0</v>
      </c>
      <c r="CB129" s="1525">
        <f t="shared" si="105"/>
        <v>0</v>
      </c>
      <c r="CC129" s="1525">
        <f t="shared" si="105"/>
        <v>0</v>
      </c>
      <c r="CD129" s="1525">
        <f t="shared" si="105"/>
        <v>0</v>
      </c>
      <c r="CE129" s="1525">
        <f t="shared" si="105"/>
        <v>0</v>
      </c>
      <c r="CF129" s="1525">
        <f t="shared" si="105"/>
        <v>0</v>
      </c>
      <c r="CG129" s="1525">
        <f t="shared" si="105"/>
        <v>0</v>
      </c>
      <c r="CH129" s="1525">
        <f t="shared" si="105"/>
        <v>0</v>
      </c>
      <c r="CI129" s="1525">
        <f t="shared" si="105"/>
        <v>0</v>
      </c>
      <c r="CJ129" s="1525">
        <f t="shared" si="105"/>
        <v>0</v>
      </c>
      <c r="CK129" s="1525">
        <f t="shared" si="105"/>
        <v>0</v>
      </c>
      <c r="CL129" s="1525">
        <f t="shared" si="105"/>
        <v>0</v>
      </c>
      <c r="CM129" s="1525">
        <f t="shared" si="105"/>
        <v>0</v>
      </c>
      <c r="CN129" s="1525">
        <f t="shared" si="105"/>
        <v>0</v>
      </c>
      <c r="CO129" s="1525">
        <f t="shared" si="105"/>
        <v>0</v>
      </c>
      <c r="CP129" s="1525">
        <f t="shared" si="105"/>
        <v>0</v>
      </c>
      <c r="CQ129" s="1525">
        <f t="shared" si="105"/>
        <v>0</v>
      </c>
      <c r="CR129" s="1525">
        <f t="shared" si="105"/>
        <v>0</v>
      </c>
      <c r="CS129" s="1525">
        <f t="shared" si="105"/>
        <v>0</v>
      </c>
      <c r="CT129" s="1525">
        <f t="shared" si="105"/>
        <v>0</v>
      </c>
      <c r="CU129" s="1525">
        <f t="shared" si="105"/>
        <v>0</v>
      </c>
      <c r="CV129" s="1525">
        <f t="shared" si="105"/>
        <v>0</v>
      </c>
      <c r="CW129" s="1525">
        <f t="shared" si="105"/>
        <v>0</v>
      </c>
      <c r="CX129" s="1525">
        <f t="shared" si="105"/>
        <v>0</v>
      </c>
      <c r="CY129" s="1525">
        <f t="shared" si="105"/>
        <v>0</v>
      </c>
      <c r="CZ129" s="1525">
        <f t="shared" si="105"/>
        <v>0</v>
      </c>
      <c r="DA129" s="1525">
        <f t="shared" ref="DA129:EF129" si="106">SUM(DA131,DA143,DA155,DA159)</f>
        <v>0</v>
      </c>
      <c r="DB129" s="1525">
        <f t="shared" si="106"/>
        <v>0</v>
      </c>
      <c r="DC129" s="1525">
        <f t="shared" si="106"/>
        <v>0</v>
      </c>
      <c r="DD129" s="1525">
        <f t="shared" si="106"/>
        <v>0</v>
      </c>
      <c r="DE129" s="1525">
        <f t="shared" si="106"/>
        <v>0</v>
      </c>
      <c r="DF129" s="1525">
        <f t="shared" si="106"/>
        <v>0</v>
      </c>
      <c r="DG129" s="1525">
        <f t="shared" si="106"/>
        <v>0</v>
      </c>
      <c r="DH129" s="1525">
        <f t="shared" si="106"/>
        <v>0</v>
      </c>
      <c r="DI129" s="1525">
        <f t="shared" si="106"/>
        <v>0</v>
      </c>
      <c r="DJ129" s="1525">
        <f t="shared" si="106"/>
        <v>0</v>
      </c>
      <c r="DK129" s="1525">
        <f t="shared" si="106"/>
        <v>0</v>
      </c>
      <c r="DL129" s="1525">
        <f t="shared" si="106"/>
        <v>0</v>
      </c>
      <c r="DM129" s="1525">
        <f t="shared" si="106"/>
        <v>0</v>
      </c>
      <c r="DN129" s="1525">
        <f t="shared" si="106"/>
        <v>0</v>
      </c>
      <c r="DO129" s="1525">
        <f t="shared" si="106"/>
        <v>0</v>
      </c>
      <c r="DP129" s="1525">
        <f t="shared" si="106"/>
        <v>0</v>
      </c>
      <c r="DQ129" s="1525">
        <f t="shared" si="106"/>
        <v>0</v>
      </c>
      <c r="DR129" s="1525">
        <f t="shared" si="106"/>
        <v>0</v>
      </c>
      <c r="DS129" s="1525">
        <f t="shared" si="106"/>
        <v>0</v>
      </c>
      <c r="DT129" s="1525">
        <f t="shared" si="106"/>
        <v>0</v>
      </c>
      <c r="DU129" s="1525">
        <f t="shared" si="106"/>
        <v>0</v>
      </c>
      <c r="DV129" s="1525">
        <f t="shared" si="106"/>
        <v>0</v>
      </c>
      <c r="DW129" s="1525">
        <f t="shared" si="106"/>
        <v>0</v>
      </c>
      <c r="DX129" s="1525">
        <f t="shared" si="106"/>
        <v>0</v>
      </c>
      <c r="DY129" s="1525">
        <f t="shared" si="106"/>
        <v>0</v>
      </c>
      <c r="DZ129" s="1525">
        <f t="shared" si="106"/>
        <v>0</v>
      </c>
      <c r="EA129" s="1525">
        <f t="shared" si="106"/>
        <v>0</v>
      </c>
      <c r="EB129" s="1525">
        <f t="shared" si="106"/>
        <v>0</v>
      </c>
      <c r="EC129" s="1525">
        <f t="shared" si="106"/>
        <v>0</v>
      </c>
      <c r="ED129" s="1525">
        <f t="shared" si="106"/>
        <v>0</v>
      </c>
      <c r="EE129" s="1525">
        <f t="shared" si="106"/>
        <v>0</v>
      </c>
      <c r="EF129" s="1525">
        <f t="shared" si="106"/>
        <v>0</v>
      </c>
      <c r="EG129" s="1525">
        <f t="shared" ref="EG129:FL129" si="107">SUM(EG131,EG143,EG155,EG159)</f>
        <v>0</v>
      </c>
      <c r="EH129" s="1525">
        <f t="shared" si="107"/>
        <v>0</v>
      </c>
      <c r="EI129" s="1525">
        <f t="shared" si="107"/>
        <v>0</v>
      </c>
      <c r="EJ129" s="1525">
        <f t="shared" si="107"/>
        <v>0</v>
      </c>
      <c r="EK129" s="1525">
        <f t="shared" si="107"/>
        <v>0</v>
      </c>
      <c r="EL129" s="1525">
        <f t="shared" si="107"/>
        <v>0</v>
      </c>
      <c r="EM129" s="1525">
        <f t="shared" si="107"/>
        <v>0</v>
      </c>
      <c r="EN129" s="1525">
        <f t="shared" si="107"/>
        <v>0</v>
      </c>
      <c r="EO129" s="1525">
        <f t="shared" si="107"/>
        <v>0</v>
      </c>
      <c r="EP129" s="1525">
        <f t="shared" si="107"/>
        <v>0</v>
      </c>
      <c r="EQ129" s="1525">
        <f t="shared" si="107"/>
        <v>0</v>
      </c>
      <c r="ER129" s="1525">
        <f t="shared" si="107"/>
        <v>0</v>
      </c>
      <c r="ES129" s="1525">
        <f t="shared" si="107"/>
        <v>0</v>
      </c>
      <c r="ET129" s="1525">
        <f t="shared" si="107"/>
        <v>0</v>
      </c>
      <c r="EU129" s="1525">
        <f t="shared" si="107"/>
        <v>0</v>
      </c>
      <c r="EV129" s="1525">
        <f t="shared" si="107"/>
        <v>0</v>
      </c>
      <c r="EW129" s="1525">
        <f t="shared" si="107"/>
        <v>0</v>
      </c>
      <c r="EX129" s="1525">
        <f t="shared" si="107"/>
        <v>0</v>
      </c>
      <c r="EY129" s="1525">
        <f t="shared" si="107"/>
        <v>0</v>
      </c>
      <c r="EZ129" s="1525">
        <f t="shared" si="107"/>
        <v>0</v>
      </c>
      <c r="FA129" s="1525">
        <f t="shared" si="107"/>
        <v>0</v>
      </c>
      <c r="FB129" s="1525">
        <f t="shared" si="107"/>
        <v>0</v>
      </c>
      <c r="FC129" s="1525">
        <f t="shared" si="107"/>
        <v>0</v>
      </c>
      <c r="FD129" s="1525">
        <f t="shared" si="107"/>
        <v>0</v>
      </c>
      <c r="FE129" s="1525">
        <f t="shared" si="107"/>
        <v>0</v>
      </c>
      <c r="FF129" s="1525">
        <f t="shared" si="107"/>
        <v>0</v>
      </c>
      <c r="FG129" s="1525">
        <f t="shared" si="107"/>
        <v>0</v>
      </c>
      <c r="FH129" s="1525">
        <f t="shared" si="107"/>
        <v>0</v>
      </c>
      <c r="FI129" s="1525">
        <f t="shared" si="107"/>
        <v>0</v>
      </c>
      <c r="FJ129" s="1525">
        <f t="shared" si="107"/>
        <v>0</v>
      </c>
      <c r="FK129" s="1525">
        <f t="shared" si="107"/>
        <v>0</v>
      </c>
      <c r="FL129" s="1525">
        <f t="shared" si="107"/>
        <v>0</v>
      </c>
      <c r="FM129" s="1525">
        <f t="shared" ref="FM129:GS129" si="108">SUM(FM131,FM143,FM155,FM159)</f>
        <v>0</v>
      </c>
      <c r="FN129" s="1525">
        <f t="shared" si="108"/>
        <v>0</v>
      </c>
      <c r="FO129" s="1525">
        <f t="shared" si="108"/>
        <v>0</v>
      </c>
      <c r="FP129" s="1525">
        <f t="shared" si="108"/>
        <v>0</v>
      </c>
      <c r="FQ129" s="1525">
        <f t="shared" si="108"/>
        <v>0</v>
      </c>
      <c r="FR129" s="1525">
        <f t="shared" si="108"/>
        <v>0</v>
      </c>
      <c r="FS129" s="1525">
        <f t="shared" si="108"/>
        <v>0</v>
      </c>
      <c r="FT129" s="1525">
        <f t="shared" si="108"/>
        <v>0</v>
      </c>
      <c r="FU129" s="1525">
        <f t="shared" si="108"/>
        <v>0</v>
      </c>
      <c r="FV129" s="1525">
        <f t="shared" si="108"/>
        <v>0</v>
      </c>
      <c r="FW129" s="1525">
        <f t="shared" si="108"/>
        <v>0</v>
      </c>
      <c r="FX129" s="1525">
        <f t="shared" si="108"/>
        <v>0</v>
      </c>
      <c r="FY129" s="1525">
        <f t="shared" si="108"/>
        <v>0</v>
      </c>
      <c r="FZ129" s="1525">
        <f t="shared" si="108"/>
        <v>0</v>
      </c>
      <c r="GA129" s="1525">
        <f t="shared" si="108"/>
        <v>0</v>
      </c>
      <c r="GB129" s="1525">
        <f t="shared" si="108"/>
        <v>0</v>
      </c>
      <c r="GC129" s="1525">
        <f t="shared" si="108"/>
        <v>0</v>
      </c>
      <c r="GD129" s="1525">
        <f t="shared" si="108"/>
        <v>0</v>
      </c>
      <c r="GE129" s="1525">
        <f t="shared" si="108"/>
        <v>0</v>
      </c>
      <c r="GF129" s="1525">
        <f t="shared" si="108"/>
        <v>0</v>
      </c>
      <c r="GG129" s="1525">
        <f t="shared" si="108"/>
        <v>0</v>
      </c>
      <c r="GH129" s="1525">
        <f t="shared" si="108"/>
        <v>0</v>
      </c>
      <c r="GI129" s="1525">
        <f t="shared" si="108"/>
        <v>0</v>
      </c>
      <c r="GJ129" s="1525">
        <f t="shared" si="108"/>
        <v>0</v>
      </c>
      <c r="GK129" s="1525">
        <f t="shared" si="108"/>
        <v>0</v>
      </c>
      <c r="GL129" s="1525">
        <f t="shared" si="108"/>
        <v>0</v>
      </c>
      <c r="GM129" s="1525">
        <f t="shared" si="108"/>
        <v>0</v>
      </c>
      <c r="GN129" s="1525">
        <f t="shared" si="108"/>
        <v>0</v>
      </c>
      <c r="GO129" s="1525">
        <f t="shared" si="108"/>
        <v>0</v>
      </c>
      <c r="GP129" s="1525">
        <f t="shared" si="108"/>
        <v>0</v>
      </c>
      <c r="GQ129" s="1525">
        <f t="shared" si="108"/>
        <v>0</v>
      </c>
      <c r="GR129" s="1525">
        <f t="shared" si="108"/>
        <v>0</v>
      </c>
      <c r="GS129" s="1525">
        <f t="shared" si="108"/>
        <v>0</v>
      </c>
    </row>
    <row r="130" spans="1:201">
      <c r="B130" s="1567"/>
      <c r="D130" s="1514"/>
      <c r="H130" s="1561"/>
      <c r="I130" s="1504"/>
      <c r="AE130" s="1502"/>
      <c r="AF130" s="1502"/>
      <c r="AG130" s="1502"/>
      <c r="AH130" s="1502"/>
      <c r="AI130" s="1502"/>
      <c r="AJ130" s="1502"/>
      <c r="AK130" s="1502"/>
      <c r="AL130" s="1502"/>
      <c r="AM130" s="1502"/>
      <c r="AN130" s="1502"/>
      <c r="AO130" s="1502"/>
      <c r="AP130" s="1502"/>
      <c r="AQ130" s="1502"/>
      <c r="AR130" s="1502"/>
      <c r="AS130" s="1502"/>
      <c r="AT130" s="1502"/>
      <c r="AU130" s="1502"/>
      <c r="AV130" s="1502"/>
      <c r="AW130" s="1502"/>
      <c r="AX130" s="1502"/>
      <c r="AY130" s="1502"/>
      <c r="AZ130" s="1502"/>
      <c r="BA130" s="1502"/>
      <c r="BB130" s="1502"/>
      <c r="BC130" s="1502"/>
      <c r="BD130" s="1502"/>
      <c r="BE130" s="1502"/>
      <c r="BF130" s="1502"/>
      <c r="BG130" s="1502"/>
      <c r="BH130" s="1502"/>
      <c r="BI130" s="1502"/>
      <c r="BJ130" s="1502"/>
      <c r="BK130" s="1502"/>
      <c r="BL130" s="1502"/>
      <c r="BM130" s="1502"/>
      <c r="BN130" s="1502"/>
      <c r="BO130" s="1502"/>
      <c r="BP130" s="1502"/>
      <c r="BQ130" s="1502"/>
      <c r="BR130" s="1502"/>
      <c r="BS130" s="1502"/>
      <c r="BT130" s="1502"/>
      <c r="BU130" s="1502"/>
      <c r="BV130" s="1502"/>
      <c r="BW130" s="1502"/>
      <c r="BX130" s="1502"/>
      <c r="BY130" s="1502"/>
      <c r="BZ130" s="1502"/>
      <c r="CA130" s="1502"/>
      <c r="CB130" s="1502"/>
      <c r="CC130" s="1502"/>
      <c r="CD130" s="1502"/>
      <c r="CE130" s="1502"/>
      <c r="CF130" s="1502"/>
      <c r="CG130" s="1502"/>
      <c r="CH130" s="1502"/>
      <c r="CI130" s="1502"/>
      <c r="CJ130" s="1502"/>
      <c r="CK130" s="1502"/>
      <c r="CL130" s="1502"/>
      <c r="CM130" s="1502"/>
      <c r="CN130" s="1502"/>
      <c r="CO130" s="1502"/>
      <c r="CP130" s="1502"/>
      <c r="CQ130" s="1502"/>
      <c r="CR130" s="1502"/>
      <c r="CS130" s="1502"/>
      <c r="CT130" s="1502"/>
      <c r="CU130" s="1502"/>
      <c r="CV130" s="1502"/>
      <c r="CW130" s="1502"/>
      <c r="CX130" s="1502"/>
      <c r="CY130" s="1502"/>
      <c r="CZ130" s="1502"/>
      <c r="DA130" s="1502"/>
      <c r="DB130" s="1502"/>
      <c r="DC130" s="1502"/>
      <c r="DD130" s="1502"/>
      <c r="DE130" s="1502"/>
      <c r="DF130" s="1502"/>
      <c r="DG130" s="1502"/>
      <c r="DH130" s="1502"/>
      <c r="DI130" s="1502"/>
      <c r="DJ130" s="1502"/>
      <c r="DK130" s="1502"/>
      <c r="DL130" s="1502"/>
      <c r="DM130" s="1502"/>
      <c r="DN130" s="1502"/>
      <c r="DO130" s="1502"/>
      <c r="DP130" s="1502"/>
      <c r="DQ130" s="1502"/>
      <c r="DR130" s="1502"/>
      <c r="DS130" s="1502"/>
      <c r="DT130" s="1502"/>
      <c r="DU130" s="1502"/>
      <c r="DV130" s="1502"/>
      <c r="DW130" s="1502"/>
      <c r="DX130" s="1502"/>
      <c r="DY130" s="1502"/>
      <c r="DZ130" s="1502"/>
      <c r="EA130" s="1502"/>
      <c r="EB130" s="1502"/>
      <c r="EC130" s="1502"/>
      <c r="ED130" s="1502"/>
      <c r="EE130" s="1502"/>
      <c r="EF130" s="1502"/>
      <c r="EG130" s="1502"/>
      <c r="EH130" s="1502"/>
      <c r="EI130" s="1502"/>
      <c r="EJ130" s="1502"/>
      <c r="EK130" s="1502"/>
      <c r="EL130" s="1502"/>
      <c r="EM130" s="1502"/>
      <c r="EN130" s="1502"/>
      <c r="EO130" s="1502"/>
      <c r="EP130" s="1502"/>
      <c r="EQ130" s="1502"/>
      <c r="ER130" s="1502"/>
      <c r="ES130" s="1502"/>
      <c r="ET130" s="1502"/>
      <c r="EU130" s="1502"/>
      <c r="EV130" s="1502"/>
      <c r="EW130" s="1502"/>
      <c r="EX130" s="1502"/>
      <c r="EY130" s="1502"/>
      <c r="EZ130" s="1502"/>
      <c r="FA130" s="1502"/>
      <c r="FB130" s="1502"/>
      <c r="FC130" s="1502"/>
      <c r="FD130" s="1502"/>
      <c r="FE130" s="1502"/>
      <c r="FF130" s="1502"/>
      <c r="FG130" s="1502"/>
      <c r="FH130" s="1502"/>
      <c r="FI130" s="1502"/>
      <c r="FJ130" s="1502"/>
      <c r="FK130" s="1502"/>
      <c r="FL130" s="1502"/>
      <c r="FM130" s="1502"/>
      <c r="FN130" s="1502"/>
      <c r="FO130" s="1502"/>
      <c r="FP130" s="1502"/>
      <c r="FQ130" s="1502"/>
      <c r="FR130" s="1502"/>
      <c r="FS130" s="1502"/>
      <c r="FT130" s="1502"/>
      <c r="FU130" s="1502"/>
      <c r="FV130" s="1502"/>
      <c r="FW130" s="1502"/>
      <c r="FX130" s="1502"/>
      <c r="FY130" s="1502"/>
      <c r="FZ130" s="1502"/>
      <c r="GA130" s="1502"/>
      <c r="GB130" s="1502"/>
      <c r="GC130" s="1502"/>
      <c r="GD130" s="1502"/>
      <c r="GE130" s="1502"/>
      <c r="GF130" s="1502"/>
      <c r="GG130" s="1502"/>
      <c r="GH130" s="1502"/>
      <c r="GI130" s="1502"/>
      <c r="GJ130" s="1502"/>
      <c r="GK130" s="1502"/>
      <c r="GL130" s="1502"/>
      <c r="GM130" s="1502"/>
      <c r="GN130" s="1502"/>
      <c r="GO130" s="1502"/>
      <c r="GP130" s="1502"/>
      <c r="GQ130" s="1502"/>
      <c r="GR130" s="1502"/>
      <c r="GS130" s="1502"/>
    </row>
    <row r="131" spans="1:201" outlineLevel="1">
      <c r="A131" s="1501" t="s">
        <v>377</v>
      </c>
      <c r="B131" s="1567"/>
      <c r="C131" s="1699" t="s">
        <v>325</v>
      </c>
      <c r="D131" s="1514">
        <f>SUM(D132:D141)</f>
        <v>800</v>
      </c>
      <c r="H131" s="1561"/>
      <c r="I131" s="1504">
        <f t="shared" ref="I131:AN131" si="109">SUM(I132:I141)</f>
        <v>0</v>
      </c>
      <c r="J131" s="1502">
        <f t="shared" si="109"/>
        <v>0</v>
      </c>
      <c r="K131" s="1502">
        <f t="shared" si="109"/>
        <v>0</v>
      </c>
      <c r="L131" s="1502">
        <f t="shared" si="109"/>
        <v>0</v>
      </c>
      <c r="M131" s="1502">
        <f t="shared" si="109"/>
        <v>0</v>
      </c>
      <c r="N131" s="1502">
        <f t="shared" si="109"/>
        <v>0</v>
      </c>
      <c r="O131" s="1502">
        <f t="shared" si="109"/>
        <v>0</v>
      </c>
      <c r="P131" s="1502">
        <f t="shared" si="109"/>
        <v>0</v>
      </c>
      <c r="Q131" s="1502">
        <f t="shared" si="109"/>
        <v>0</v>
      </c>
      <c r="R131" s="1502">
        <f t="shared" si="109"/>
        <v>0</v>
      </c>
      <c r="S131" s="1502">
        <f t="shared" si="109"/>
        <v>0</v>
      </c>
      <c r="T131" s="1502">
        <f t="shared" si="109"/>
        <v>0</v>
      </c>
      <c r="U131" s="1502">
        <f t="shared" si="109"/>
        <v>0</v>
      </c>
      <c r="V131" s="1502">
        <f t="shared" si="109"/>
        <v>0</v>
      </c>
      <c r="W131" s="1502">
        <f t="shared" si="109"/>
        <v>0</v>
      </c>
      <c r="X131" s="1502">
        <f t="shared" si="109"/>
        <v>0</v>
      </c>
      <c r="Y131" s="1502">
        <f t="shared" si="109"/>
        <v>0</v>
      </c>
      <c r="Z131" s="1502">
        <f t="shared" si="109"/>
        <v>0</v>
      </c>
      <c r="AA131" s="1502">
        <f t="shared" si="109"/>
        <v>0</v>
      </c>
      <c r="AB131" s="1502">
        <f t="shared" si="109"/>
        <v>0</v>
      </c>
      <c r="AC131" s="1502">
        <f t="shared" si="109"/>
        <v>0</v>
      </c>
      <c r="AD131" s="1502">
        <f t="shared" si="109"/>
        <v>0</v>
      </c>
      <c r="AE131" s="1502">
        <f t="shared" si="109"/>
        <v>0</v>
      </c>
      <c r="AF131" s="1502">
        <f t="shared" si="109"/>
        <v>0</v>
      </c>
      <c r="AG131" s="1502">
        <f t="shared" si="109"/>
        <v>0</v>
      </c>
      <c r="AH131" s="1502">
        <f t="shared" si="109"/>
        <v>0</v>
      </c>
      <c r="AI131" s="1502">
        <f t="shared" si="109"/>
        <v>0</v>
      </c>
      <c r="AJ131" s="1502">
        <f t="shared" si="109"/>
        <v>0</v>
      </c>
      <c r="AK131" s="1502">
        <f t="shared" si="109"/>
        <v>0</v>
      </c>
      <c r="AL131" s="1502">
        <f t="shared" si="109"/>
        <v>0</v>
      </c>
      <c r="AM131" s="1502">
        <f t="shared" si="109"/>
        <v>0</v>
      </c>
      <c r="AN131" s="1502">
        <f t="shared" si="109"/>
        <v>0</v>
      </c>
      <c r="AO131" s="1502">
        <f t="shared" ref="AO131:BT131" si="110">SUM(AO132:AO141)</f>
        <v>0</v>
      </c>
      <c r="AP131" s="1502">
        <f t="shared" si="110"/>
        <v>0</v>
      </c>
      <c r="AQ131" s="1502">
        <f t="shared" si="110"/>
        <v>0</v>
      </c>
      <c r="AR131" s="1502">
        <f t="shared" si="110"/>
        <v>0</v>
      </c>
      <c r="AS131" s="1502">
        <f t="shared" si="110"/>
        <v>0</v>
      </c>
      <c r="AT131" s="1502">
        <f t="shared" si="110"/>
        <v>0</v>
      </c>
      <c r="AU131" s="1502">
        <f t="shared" si="110"/>
        <v>0</v>
      </c>
      <c r="AV131" s="1502">
        <f t="shared" si="110"/>
        <v>0</v>
      </c>
      <c r="AW131" s="1502">
        <f t="shared" si="110"/>
        <v>0</v>
      </c>
      <c r="AX131" s="1502">
        <f t="shared" si="110"/>
        <v>0</v>
      </c>
      <c r="AY131" s="1502">
        <f t="shared" si="110"/>
        <v>0</v>
      </c>
      <c r="AZ131" s="1502">
        <f t="shared" si="110"/>
        <v>0</v>
      </c>
      <c r="BA131" s="1502">
        <f t="shared" si="110"/>
        <v>0</v>
      </c>
      <c r="BB131" s="1502">
        <f t="shared" si="110"/>
        <v>0</v>
      </c>
      <c r="BC131" s="1502">
        <f t="shared" si="110"/>
        <v>0</v>
      </c>
      <c r="BD131" s="1502">
        <f t="shared" si="110"/>
        <v>0</v>
      </c>
      <c r="BE131" s="1502">
        <f t="shared" si="110"/>
        <v>0</v>
      </c>
      <c r="BF131" s="1502">
        <f t="shared" si="110"/>
        <v>0</v>
      </c>
      <c r="BG131" s="1502">
        <f t="shared" si="110"/>
        <v>0</v>
      </c>
      <c r="BH131" s="1502">
        <f t="shared" si="110"/>
        <v>0</v>
      </c>
      <c r="BI131" s="1502">
        <f t="shared" si="110"/>
        <v>0</v>
      </c>
      <c r="BJ131" s="1502">
        <f t="shared" si="110"/>
        <v>0</v>
      </c>
      <c r="BK131" s="1502">
        <f t="shared" si="110"/>
        <v>0</v>
      </c>
      <c r="BL131" s="1502">
        <f t="shared" si="110"/>
        <v>0</v>
      </c>
      <c r="BM131" s="1502">
        <f t="shared" si="110"/>
        <v>0</v>
      </c>
      <c r="BN131" s="1502">
        <f t="shared" si="110"/>
        <v>0</v>
      </c>
      <c r="BO131" s="1502">
        <f t="shared" si="110"/>
        <v>0</v>
      </c>
      <c r="BP131" s="1502">
        <f t="shared" si="110"/>
        <v>0</v>
      </c>
      <c r="BQ131" s="1502">
        <f t="shared" si="110"/>
        <v>0</v>
      </c>
      <c r="BR131" s="1502">
        <f t="shared" si="110"/>
        <v>0</v>
      </c>
      <c r="BS131" s="1502">
        <f t="shared" si="110"/>
        <v>0</v>
      </c>
      <c r="BT131" s="1502">
        <f t="shared" si="110"/>
        <v>0</v>
      </c>
      <c r="BU131" s="1502">
        <f t="shared" ref="BU131:CZ131" si="111">SUM(BU132:BU141)</f>
        <v>0</v>
      </c>
      <c r="BV131" s="1502">
        <f t="shared" si="111"/>
        <v>0</v>
      </c>
      <c r="BW131" s="1502">
        <f t="shared" si="111"/>
        <v>0</v>
      </c>
      <c r="BX131" s="1502">
        <f t="shared" si="111"/>
        <v>0</v>
      </c>
      <c r="BY131" s="1502">
        <f t="shared" si="111"/>
        <v>0</v>
      </c>
      <c r="BZ131" s="1502">
        <f t="shared" si="111"/>
        <v>0</v>
      </c>
      <c r="CA131" s="1502">
        <f t="shared" si="111"/>
        <v>0</v>
      </c>
      <c r="CB131" s="1502">
        <f t="shared" si="111"/>
        <v>0</v>
      </c>
      <c r="CC131" s="1502">
        <f t="shared" si="111"/>
        <v>0</v>
      </c>
      <c r="CD131" s="1502">
        <f t="shared" si="111"/>
        <v>0</v>
      </c>
      <c r="CE131" s="1502">
        <f t="shared" si="111"/>
        <v>0</v>
      </c>
      <c r="CF131" s="1502">
        <f t="shared" si="111"/>
        <v>0</v>
      </c>
      <c r="CG131" s="1502">
        <f t="shared" si="111"/>
        <v>0</v>
      </c>
      <c r="CH131" s="1502">
        <f t="shared" si="111"/>
        <v>0</v>
      </c>
      <c r="CI131" s="1502">
        <f t="shared" si="111"/>
        <v>0</v>
      </c>
      <c r="CJ131" s="1502">
        <f t="shared" si="111"/>
        <v>0</v>
      </c>
      <c r="CK131" s="1502">
        <f t="shared" si="111"/>
        <v>0</v>
      </c>
      <c r="CL131" s="1502">
        <f t="shared" si="111"/>
        <v>0</v>
      </c>
      <c r="CM131" s="1502">
        <f t="shared" si="111"/>
        <v>0</v>
      </c>
      <c r="CN131" s="1502">
        <f t="shared" si="111"/>
        <v>0</v>
      </c>
      <c r="CO131" s="1502">
        <f t="shared" si="111"/>
        <v>0</v>
      </c>
      <c r="CP131" s="1502">
        <f t="shared" si="111"/>
        <v>0</v>
      </c>
      <c r="CQ131" s="1502">
        <f t="shared" si="111"/>
        <v>0</v>
      </c>
      <c r="CR131" s="1502">
        <f t="shared" si="111"/>
        <v>0</v>
      </c>
      <c r="CS131" s="1502">
        <f t="shared" si="111"/>
        <v>0</v>
      </c>
      <c r="CT131" s="1502">
        <f t="shared" si="111"/>
        <v>0</v>
      </c>
      <c r="CU131" s="1502">
        <f t="shared" si="111"/>
        <v>0</v>
      </c>
      <c r="CV131" s="1502">
        <f t="shared" si="111"/>
        <v>0</v>
      </c>
      <c r="CW131" s="1502">
        <f t="shared" si="111"/>
        <v>0</v>
      </c>
      <c r="CX131" s="1502">
        <f t="shared" si="111"/>
        <v>0</v>
      </c>
      <c r="CY131" s="1502">
        <f t="shared" si="111"/>
        <v>0</v>
      </c>
      <c r="CZ131" s="1502">
        <f t="shared" si="111"/>
        <v>0</v>
      </c>
      <c r="DA131" s="1502">
        <f t="shared" ref="DA131:EF131" si="112">SUM(DA132:DA141)</f>
        <v>0</v>
      </c>
      <c r="DB131" s="1502">
        <f t="shared" si="112"/>
        <v>0</v>
      </c>
      <c r="DC131" s="1502">
        <f t="shared" si="112"/>
        <v>0</v>
      </c>
      <c r="DD131" s="1502">
        <f t="shared" si="112"/>
        <v>0</v>
      </c>
      <c r="DE131" s="1502">
        <f t="shared" si="112"/>
        <v>0</v>
      </c>
      <c r="DF131" s="1502">
        <f t="shared" si="112"/>
        <v>0</v>
      </c>
      <c r="DG131" s="1502">
        <f t="shared" si="112"/>
        <v>0</v>
      </c>
      <c r="DH131" s="1502">
        <f t="shared" si="112"/>
        <v>0</v>
      </c>
      <c r="DI131" s="1502">
        <f t="shared" si="112"/>
        <v>0</v>
      </c>
      <c r="DJ131" s="1502">
        <f t="shared" si="112"/>
        <v>0</v>
      </c>
      <c r="DK131" s="1502">
        <f t="shared" si="112"/>
        <v>0</v>
      </c>
      <c r="DL131" s="1502">
        <f t="shared" si="112"/>
        <v>0</v>
      </c>
      <c r="DM131" s="1502">
        <f t="shared" si="112"/>
        <v>0</v>
      </c>
      <c r="DN131" s="1502">
        <f t="shared" si="112"/>
        <v>0</v>
      </c>
      <c r="DO131" s="1502">
        <f t="shared" si="112"/>
        <v>0</v>
      </c>
      <c r="DP131" s="1502">
        <f t="shared" si="112"/>
        <v>0</v>
      </c>
      <c r="DQ131" s="1502">
        <f t="shared" si="112"/>
        <v>0</v>
      </c>
      <c r="DR131" s="1502">
        <f t="shared" si="112"/>
        <v>0</v>
      </c>
      <c r="DS131" s="1502">
        <f t="shared" si="112"/>
        <v>0</v>
      </c>
      <c r="DT131" s="1502">
        <f t="shared" si="112"/>
        <v>0</v>
      </c>
      <c r="DU131" s="1502">
        <f t="shared" si="112"/>
        <v>0</v>
      </c>
      <c r="DV131" s="1502">
        <f t="shared" si="112"/>
        <v>0</v>
      </c>
      <c r="DW131" s="1502">
        <f t="shared" si="112"/>
        <v>0</v>
      </c>
      <c r="DX131" s="1502">
        <f t="shared" si="112"/>
        <v>0</v>
      </c>
      <c r="DY131" s="1502">
        <f t="shared" si="112"/>
        <v>0</v>
      </c>
      <c r="DZ131" s="1502">
        <f t="shared" si="112"/>
        <v>0</v>
      </c>
      <c r="EA131" s="1502">
        <f t="shared" si="112"/>
        <v>0</v>
      </c>
      <c r="EB131" s="1502">
        <f t="shared" si="112"/>
        <v>0</v>
      </c>
      <c r="EC131" s="1502">
        <f t="shared" si="112"/>
        <v>0</v>
      </c>
      <c r="ED131" s="1502">
        <f t="shared" si="112"/>
        <v>0</v>
      </c>
      <c r="EE131" s="1502">
        <f t="shared" si="112"/>
        <v>0</v>
      </c>
      <c r="EF131" s="1502">
        <f t="shared" si="112"/>
        <v>0</v>
      </c>
      <c r="EG131" s="1502">
        <f t="shared" ref="EG131:FL131" si="113">SUM(EG132:EG141)</f>
        <v>0</v>
      </c>
      <c r="EH131" s="1502">
        <f t="shared" si="113"/>
        <v>0</v>
      </c>
      <c r="EI131" s="1502">
        <f t="shared" si="113"/>
        <v>0</v>
      </c>
      <c r="EJ131" s="1502">
        <f t="shared" si="113"/>
        <v>0</v>
      </c>
      <c r="EK131" s="1502">
        <f t="shared" si="113"/>
        <v>0</v>
      </c>
      <c r="EL131" s="1502">
        <f t="shared" si="113"/>
        <v>0</v>
      </c>
      <c r="EM131" s="1502">
        <f t="shared" si="113"/>
        <v>0</v>
      </c>
      <c r="EN131" s="1502">
        <f t="shared" si="113"/>
        <v>0</v>
      </c>
      <c r="EO131" s="1502">
        <f t="shared" si="113"/>
        <v>0</v>
      </c>
      <c r="EP131" s="1502">
        <f t="shared" si="113"/>
        <v>0</v>
      </c>
      <c r="EQ131" s="1502">
        <f t="shared" si="113"/>
        <v>0</v>
      </c>
      <c r="ER131" s="1502">
        <f t="shared" si="113"/>
        <v>0</v>
      </c>
      <c r="ES131" s="1502">
        <f t="shared" si="113"/>
        <v>0</v>
      </c>
      <c r="ET131" s="1502">
        <f t="shared" si="113"/>
        <v>0</v>
      </c>
      <c r="EU131" s="1502">
        <f t="shared" si="113"/>
        <v>0</v>
      </c>
      <c r="EV131" s="1502">
        <f t="shared" si="113"/>
        <v>0</v>
      </c>
      <c r="EW131" s="1502">
        <f t="shared" si="113"/>
        <v>0</v>
      </c>
      <c r="EX131" s="1502">
        <f t="shared" si="113"/>
        <v>0</v>
      </c>
      <c r="EY131" s="1502">
        <f t="shared" si="113"/>
        <v>0</v>
      </c>
      <c r="EZ131" s="1502">
        <f t="shared" si="113"/>
        <v>0</v>
      </c>
      <c r="FA131" s="1502">
        <f t="shared" si="113"/>
        <v>0</v>
      </c>
      <c r="FB131" s="1502">
        <f t="shared" si="113"/>
        <v>0</v>
      </c>
      <c r="FC131" s="1502">
        <f t="shared" si="113"/>
        <v>0</v>
      </c>
      <c r="FD131" s="1502">
        <f t="shared" si="113"/>
        <v>0</v>
      </c>
      <c r="FE131" s="1502">
        <f t="shared" si="113"/>
        <v>0</v>
      </c>
      <c r="FF131" s="1502">
        <f t="shared" si="113"/>
        <v>0</v>
      </c>
      <c r="FG131" s="1502">
        <f t="shared" si="113"/>
        <v>0</v>
      </c>
      <c r="FH131" s="1502">
        <f t="shared" si="113"/>
        <v>0</v>
      </c>
      <c r="FI131" s="1502">
        <f t="shared" si="113"/>
        <v>0</v>
      </c>
      <c r="FJ131" s="1502">
        <f t="shared" si="113"/>
        <v>0</v>
      </c>
      <c r="FK131" s="1502">
        <f t="shared" si="113"/>
        <v>0</v>
      </c>
      <c r="FL131" s="1502">
        <f t="shared" si="113"/>
        <v>0</v>
      </c>
      <c r="FM131" s="1502">
        <f t="shared" ref="FM131:GR131" si="114">SUM(FM132:FM141)</f>
        <v>0</v>
      </c>
      <c r="FN131" s="1502">
        <f t="shared" si="114"/>
        <v>0</v>
      </c>
      <c r="FO131" s="1502">
        <f t="shared" si="114"/>
        <v>0</v>
      </c>
      <c r="FP131" s="1502">
        <f t="shared" si="114"/>
        <v>0</v>
      </c>
      <c r="FQ131" s="1502">
        <f t="shared" si="114"/>
        <v>0</v>
      </c>
      <c r="FR131" s="1502">
        <f t="shared" si="114"/>
        <v>0</v>
      </c>
      <c r="FS131" s="1502">
        <f t="shared" si="114"/>
        <v>0</v>
      </c>
      <c r="FT131" s="1502">
        <f t="shared" si="114"/>
        <v>0</v>
      </c>
      <c r="FU131" s="1502">
        <f t="shared" si="114"/>
        <v>0</v>
      </c>
      <c r="FV131" s="1502">
        <f t="shared" si="114"/>
        <v>0</v>
      </c>
      <c r="FW131" s="1502">
        <f t="shared" si="114"/>
        <v>0</v>
      </c>
      <c r="FX131" s="1502">
        <f t="shared" si="114"/>
        <v>0</v>
      </c>
      <c r="FY131" s="1502">
        <f t="shared" si="114"/>
        <v>0</v>
      </c>
      <c r="FZ131" s="1502">
        <f t="shared" si="114"/>
        <v>0</v>
      </c>
      <c r="GA131" s="1502">
        <f t="shared" si="114"/>
        <v>0</v>
      </c>
      <c r="GB131" s="1502">
        <f t="shared" si="114"/>
        <v>0</v>
      </c>
      <c r="GC131" s="1502">
        <f t="shared" si="114"/>
        <v>0</v>
      </c>
      <c r="GD131" s="1502">
        <f t="shared" si="114"/>
        <v>0</v>
      </c>
      <c r="GE131" s="1502">
        <f t="shared" si="114"/>
        <v>0</v>
      </c>
      <c r="GF131" s="1502">
        <f t="shared" si="114"/>
        <v>0</v>
      </c>
      <c r="GG131" s="1502">
        <f t="shared" si="114"/>
        <v>0</v>
      </c>
      <c r="GH131" s="1502">
        <f t="shared" si="114"/>
        <v>0</v>
      </c>
      <c r="GI131" s="1502">
        <f t="shared" si="114"/>
        <v>0</v>
      </c>
      <c r="GJ131" s="1502">
        <f t="shared" si="114"/>
        <v>0</v>
      </c>
      <c r="GK131" s="1502">
        <f t="shared" si="114"/>
        <v>0</v>
      </c>
      <c r="GL131" s="1502">
        <f t="shared" si="114"/>
        <v>0</v>
      </c>
      <c r="GM131" s="1502">
        <f t="shared" si="114"/>
        <v>0</v>
      </c>
      <c r="GN131" s="1502">
        <f t="shared" si="114"/>
        <v>0</v>
      </c>
      <c r="GO131" s="1502">
        <f t="shared" si="114"/>
        <v>0</v>
      </c>
      <c r="GP131" s="1502">
        <f t="shared" si="114"/>
        <v>0</v>
      </c>
      <c r="GQ131" s="1502">
        <f t="shared" si="114"/>
        <v>0</v>
      </c>
      <c r="GR131" s="1502">
        <f t="shared" si="114"/>
        <v>0</v>
      </c>
      <c r="GS131" s="1502">
        <f t="shared" ref="GS131" si="115">SUM(GS132:GS141)</f>
        <v>0</v>
      </c>
    </row>
    <row r="132" spans="1:201" outlineLevel="2">
      <c r="A132" s="1580" t="s">
        <v>1478</v>
      </c>
      <c r="B132" s="1559"/>
      <c r="C132" s="1700" t="s">
        <v>1479</v>
      </c>
      <c r="D132" s="1538">
        <v>50</v>
      </c>
      <c r="E132" s="1560">
        <v>0</v>
      </c>
      <c r="F132" s="1504" t="s">
        <v>1480</v>
      </c>
      <c r="G132" s="1504" t="s">
        <v>1481</v>
      </c>
      <c r="H132" s="1564" t="s">
        <v>1482</v>
      </c>
      <c r="I132" s="1536">
        <f t="shared" ref="I132:I141" si="116">SUM(J132:GS132)</f>
        <v>0</v>
      </c>
      <c r="J132" s="1535"/>
      <c r="K132" s="1535"/>
      <c r="L132" s="1535"/>
      <c r="M132" s="1535"/>
      <c r="N132" s="1535"/>
      <c r="O132" s="1535"/>
      <c r="P132" s="1535"/>
      <c r="Q132" s="1535"/>
      <c r="R132" s="1535"/>
      <c r="S132" s="1535"/>
      <c r="T132" s="1535"/>
      <c r="U132" s="1535"/>
      <c r="V132" s="1535"/>
      <c r="W132" s="1535"/>
      <c r="X132" s="1535"/>
      <c r="Y132" s="1535"/>
      <c r="Z132" s="1535"/>
      <c r="AA132" s="1535"/>
      <c r="AB132" s="1535"/>
      <c r="AC132" s="1535"/>
      <c r="AD132" s="1535"/>
      <c r="AE132" s="1535"/>
      <c r="AF132" s="1535"/>
      <c r="AG132" s="1535"/>
      <c r="AH132" s="1535"/>
      <c r="AI132" s="1535"/>
      <c r="AJ132" s="1535"/>
      <c r="AK132" s="1535"/>
      <c r="AL132" s="1535"/>
      <c r="AM132" s="1535"/>
      <c r="AN132" s="1535"/>
      <c r="AO132" s="1535"/>
      <c r="AP132" s="1535"/>
      <c r="AQ132" s="1535"/>
      <c r="AR132" s="1535"/>
      <c r="AS132" s="1535"/>
      <c r="AT132" s="1535"/>
      <c r="AU132" s="1535"/>
      <c r="AV132" s="1535"/>
      <c r="AW132" s="1535"/>
      <c r="AX132" s="1535"/>
      <c r="AY132" s="1535"/>
      <c r="AZ132" s="1535"/>
      <c r="BA132" s="1535"/>
      <c r="BB132" s="1535"/>
      <c r="BC132" s="1535"/>
      <c r="BD132" s="1535"/>
      <c r="BE132" s="1535"/>
      <c r="BF132" s="1535"/>
      <c r="BG132" s="1535"/>
      <c r="BH132" s="1535"/>
      <c r="BI132" s="1535"/>
      <c r="BJ132" s="1535"/>
      <c r="BK132" s="1535"/>
      <c r="BL132" s="1535"/>
      <c r="BM132" s="1535"/>
      <c r="BN132" s="1535"/>
      <c r="BO132" s="1535"/>
      <c r="BP132" s="1535"/>
      <c r="BQ132" s="1535"/>
      <c r="BR132" s="1535"/>
      <c r="BS132" s="1535"/>
      <c r="BT132" s="1535"/>
      <c r="BU132" s="1535"/>
      <c r="BV132" s="1535"/>
      <c r="BW132" s="1535"/>
      <c r="BX132" s="1535"/>
      <c r="BY132" s="1535"/>
      <c r="BZ132" s="1535"/>
      <c r="CA132" s="1535"/>
      <c r="CB132" s="1535"/>
      <c r="CC132" s="1535"/>
      <c r="CD132" s="1535"/>
      <c r="CE132" s="1535"/>
      <c r="CF132" s="1535"/>
      <c r="CG132" s="1535"/>
      <c r="CH132" s="1535"/>
      <c r="CI132" s="1535"/>
      <c r="CJ132" s="1535"/>
      <c r="CK132" s="1535"/>
      <c r="CL132" s="1535"/>
      <c r="CM132" s="1535"/>
      <c r="CN132" s="1535"/>
      <c r="CO132" s="1535"/>
      <c r="CP132" s="1535"/>
      <c r="CQ132" s="1535"/>
      <c r="CR132" s="1535"/>
      <c r="CS132" s="1535"/>
      <c r="CT132" s="1535"/>
      <c r="CU132" s="1535"/>
      <c r="CV132" s="1535"/>
      <c r="CW132" s="1535"/>
      <c r="CX132" s="1535"/>
      <c r="CY132" s="1535"/>
      <c r="CZ132" s="1535"/>
      <c r="DA132" s="1535"/>
      <c r="DB132" s="1535"/>
      <c r="DC132" s="1535"/>
      <c r="DD132" s="1535"/>
      <c r="DE132" s="1535"/>
      <c r="DF132" s="1535"/>
      <c r="DG132" s="1535"/>
      <c r="DH132" s="1535"/>
      <c r="DI132" s="1535"/>
      <c r="DJ132" s="1535"/>
      <c r="DK132" s="1535"/>
      <c r="DL132" s="1535"/>
      <c r="DM132" s="1535"/>
      <c r="DN132" s="1535"/>
      <c r="DO132" s="1535"/>
      <c r="DP132" s="1535"/>
      <c r="DQ132" s="1535"/>
      <c r="DR132" s="1535"/>
      <c r="DS132" s="1535"/>
      <c r="DT132" s="1535"/>
      <c r="DU132" s="1535"/>
      <c r="DV132" s="1535"/>
      <c r="DW132" s="1535"/>
      <c r="DX132" s="1535"/>
      <c r="DY132" s="1535"/>
      <c r="DZ132" s="1535"/>
      <c r="EA132" s="1535"/>
      <c r="EB132" s="1535"/>
      <c r="EC132" s="1535"/>
      <c r="ED132" s="1535"/>
      <c r="EE132" s="1535"/>
      <c r="EF132" s="1535"/>
      <c r="EG132" s="1535"/>
      <c r="EH132" s="1535"/>
      <c r="EI132" s="1535"/>
      <c r="EJ132" s="1535"/>
      <c r="EK132" s="1535"/>
      <c r="EL132" s="1535"/>
      <c r="EM132" s="1535"/>
      <c r="EN132" s="1535"/>
      <c r="EO132" s="1535"/>
      <c r="EP132" s="1535"/>
      <c r="EQ132" s="1535"/>
      <c r="ER132" s="1535"/>
      <c r="ES132" s="1535"/>
      <c r="ET132" s="1535"/>
      <c r="EU132" s="1535"/>
      <c r="EV132" s="1535"/>
      <c r="EW132" s="1535"/>
      <c r="EX132" s="1535"/>
      <c r="EY132" s="1535"/>
      <c r="EZ132" s="1535"/>
      <c r="FA132" s="1535"/>
      <c r="FB132" s="1535"/>
      <c r="FC132" s="1535"/>
      <c r="FD132" s="1535"/>
      <c r="FE132" s="1535"/>
      <c r="FF132" s="1535"/>
      <c r="FG132" s="1535"/>
      <c r="FH132" s="1535"/>
      <c r="FI132" s="1535"/>
      <c r="FJ132" s="1535"/>
      <c r="FK132" s="1535"/>
      <c r="FL132" s="1535"/>
      <c r="FM132" s="1535"/>
      <c r="FN132" s="1535"/>
      <c r="FO132" s="1535"/>
      <c r="FP132" s="1535"/>
      <c r="FQ132" s="1535"/>
      <c r="FR132" s="1535"/>
      <c r="FS132" s="1535"/>
      <c r="FT132" s="1535"/>
      <c r="FU132" s="1535"/>
      <c r="FV132" s="1535"/>
      <c r="FW132" s="1535"/>
      <c r="FX132" s="1535"/>
      <c r="FY132" s="1535"/>
      <c r="FZ132" s="1535"/>
      <c r="GA132" s="1535"/>
      <c r="GB132" s="1535"/>
      <c r="GC132" s="1535"/>
      <c r="GD132" s="1535"/>
      <c r="GE132" s="1535"/>
      <c r="GF132" s="1535"/>
      <c r="GG132" s="1535"/>
      <c r="GH132" s="1535"/>
      <c r="GI132" s="1535"/>
      <c r="GJ132" s="1535"/>
      <c r="GK132" s="1535"/>
      <c r="GL132" s="1535"/>
      <c r="GM132" s="1535"/>
      <c r="GN132" s="1535"/>
      <c r="GO132" s="1535"/>
      <c r="GP132" s="1535"/>
      <c r="GQ132" s="1535"/>
      <c r="GR132" s="1535"/>
      <c r="GS132" s="1535"/>
    </row>
    <row r="133" spans="1:201" outlineLevel="2">
      <c r="A133" s="1580" t="s">
        <v>1483</v>
      </c>
      <c r="B133" s="1559"/>
      <c r="C133" s="1700" t="s">
        <v>1460</v>
      </c>
      <c r="D133" s="1538">
        <v>50</v>
      </c>
      <c r="E133" s="1560">
        <v>0</v>
      </c>
      <c r="F133" s="1504" t="s">
        <v>1480</v>
      </c>
      <c r="G133" s="1504" t="s">
        <v>1481</v>
      </c>
      <c r="H133" s="1532"/>
      <c r="I133" s="1536">
        <f t="shared" si="116"/>
        <v>0</v>
      </c>
      <c r="J133" s="1535"/>
      <c r="K133" s="1535"/>
      <c r="L133" s="1535"/>
      <c r="M133" s="1535"/>
      <c r="N133" s="1535"/>
      <c r="O133" s="1535"/>
      <c r="P133" s="1535"/>
      <c r="Q133" s="1535"/>
      <c r="R133" s="1535"/>
      <c r="S133" s="1535"/>
      <c r="T133" s="1535"/>
      <c r="U133" s="1535"/>
      <c r="V133" s="1535"/>
      <c r="W133" s="1535"/>
      <c r="X133" s="1535"/>
      <c r="Y133" s="1535"/>
      <c r="Z133" s="1535"/>
      <c r="AA133" s="1535"/>
      <c r="AB133" s="1535"/>
      <c r="AC133" s="1535"/>
      <c r="AD133" s="1535"/>
      <c r="AE133" s="1535"/>
      <c r="AF133" s="1535"/>
      <c r="AG133" s="1535"/>
      <c r="AH133" s="1535"/>
      <c r="AI133" s="1535"/>
      <c r="AJ133" s="1535"/>
      <c r="AK133" s="1535"/>
      <c r="AL133" s="1535"/>
      <c r="AM133" s="1535"/>
      <c r="AN133" s="1535"/>
      <c r="AO133" s="1535"/>
      <c r="AP133" s="1535"/>
      <c r="AQ133" s="1535"/>
      <c r="AR133" s="1535"/>
      <c r="AS133" s="1535"/>
      <c r="AT133" s="1535"/>
      <c r="AU133" s="1535"/>
      <c r="AV133" s="1535"/>
      <c r="AW133" s="1535"/>
      <c r="AX133" s="1535"/>
      <c r="AY133" s="1535"/>
      <c r="AZ133" s="1535"/>
      <c r="BA133" s="1535"/>
      <c r="BB133" s="1535"/>
      <c r="BC133" s="1535"/>
      <c r="BD133" s="1535"/>
      <c r="BE133" s="1535"/>
      <c r="BF133" s="1535"/>
      <c r="BG133" s="1535"/>
      <c r="BH133" s="1535"/>
      <c r="BI133" s="1535"/>
      <c r="BJ133" s="1535"/>
      <c r="BK133" s="1535"/>
      <c r="BL133" s="1535"/>
      <c r="BM133" s="1535"/>
      <c r="BN133" s="1535"/>
      <c r="BO133" s="1535"/>
      <c r="BP133" s="1535"/>
      <c r="BQ133" s="1535"/>
      <c r="BR133" s="1535"/>
      <c r="BS133" s="1535"/>
      <c r="BT133" s="1535"/>
      <c r="BU133" s="1535"/>
      <c r="BV133" s="1535"/>
      <c r="BW133" s="1535"/>
      <c r="BX133" s="1535"/>
      <c r="BY133" s="1535"/>
      <c r="BZ133" s="1535"/>
      <c r="CA133" s="1535"/>
      <c r="CB133" s="1535"/>
      <c r="CC133" s="1535"/>
      <c r="CD133" s="1535"/>
      <c r="CE133" s="1535"/>
      <c r="CF133" s="1535"/>
      <c r="CG133" s="1535"/>
      <c r="CH133" s="1535"/>
      <c r="CI133" s="1535"/>
      <c r="CJ133" s="1535"/>
      <c r="CK133" s="1535"/>
      <c r="CL133" s="1535"/>
      <c r="CM133" s="1535"/>
      <c r="CN133" s="1535"/>
      <c r="CO133" s="1535"/>
      <c r="CP133" s="1535"/>
      <c r="CQ133" s="1535"/>
      <c r="CR133" s="1535"/>
      <c r="CS133" s="1535"/>
      <c r="CT133" s="1535"/>
      <c r="CU133" s="1535"/>
      <c r="CV133" s="1535"/>
      <c r="CW133" s="1535"/>
      <c r="CX133" s="1535"/>
      <c r="CY133" s="1535"/>
      <c r="CZ133" s="1535"/>
      <c r="DA133" s="1535"/>
      <c r="DB133" s="1535"/>
      <c r="DC133" s="1535"/>
      <c r="DD133" s="1535"/>
      <c r="DE133" s="1535"/>
      <c r="DF133" s="1535"/>
      <c r="DG133" s="1535"/>
      <c r="DH133" s="1535"/>
      <c r="DI133" s="1535"/>
      <c r="DJ133" s="1535"/>
      <c r="DK133" s="1535"/>
      <c r="DL133" s="1535"/>
      <c r="DM133" s="1535"/>
      <c r="DN133" s="1535"/>
      <c r="DO133" s="1535"/>
      <c r="DP133" s="1535"/>
      <c r="DQ133" s="1535"/>
      <c r="DR133" s="1535"/>
      <c r="DS133" s="1535"/>
      <c r="DT133" s="1535"/>
      <c r="DU133" s="1535"/>
      <c r="DV133" s="1535"/>
      <c r="DW133" s="1535"/>
      <c r="DX133" s="1535"/>
      <c r="DY133" s="1535"/>
      <c r="DZ133" s="1535"/>
      <c r="EA133" s="1535"/>
      <c r="EB133" s="1535"/>
      <c r="EC133" s="1535"/>
      <c r="ED133" s="1535"/>
      <c r="EE133" s="1535"/>
      <c r="EF133" s="1535"/>
      <c r="EG133" s="1535"/>
      <c r="EH133" s="1535"/>
      <c r="EI133" s="1535"/>
      <c r="EJ133" s="1535"/>
      <c r="EK133" s="1535"/>
      <c r="EL133" s="1535"/>
      <c r="EM133" s="1535"/>
      <c r="EN133" s="1535"/>
      <c r="EO133" s="1535"/>
      <c r="EP133" s="1535"/>
      <c r="EQ133" s="1535"/>
      <c r="ER133" s="1535"/>
      <c r="ES133" s="1535"/>
      <c r="ET133" s="1535"/>
      <c r="EU133" s="1535"/>
      <c r="EV133" s="1535"/>
      <c r="EW133" s="1535"/>
      <c r="EX133" s="1535"/>
      <c r="EY133" s="1535"/>
      <c r="EZ133" s="1535"/>
      <c r="FA133" s="1535"/>
      <c r="FB133" s="1535"/>
      <c r="FC133" s="1535"/>
      <c r="FD133" s="1535"/>
      <c r="FE133" s="1535"/>
      <c r="FF133" s="1535"/>
      <c r="FG133" s="1535"/>
      <c r="FH133" s="1535"/>
      <c r="FI133" s="1535"/>
      <c r="FJ133" s="1535"/>
      <c r="FK133" s="1535"/>
      <c r="FL133" s="1535"/>
      <c r="FM133" s="1535"/>
      <c r="FN133" s="1535"/>
      <c r="FO133" s="1535"/>
      <c r="FP133" s="1535"/>
      <c r="FQ133" s="1535"/>
      <c r="FR133" s="1535"/>
      <c r="FS133" s="1535"/>
      <c r="FT133" s="1535"/>
      <c r="FU133" s="1535"/>
      <c r="FV133" s="1535"/>
      <c r="FW133" s="1535"/>
      <c r="FX133" s="1535"/>
      <c r="FY133" s="1535"/>
      <c r="FZ133" s="1535"/>
      <c r="GA133" s="1535"/>
      <c r="GB133" s="1535"/>
      <c r="GC133" s="1535"/>
      <c r="GD133" s="1535"/>
      <c r="GE133" s="1535"/>
      <c r="GF133" s="1535"/>
      <c r="GG133" s="1535"/>
      <c r="GH133" s="1535"/>
      <c r="GI133" s="1535"/>
      <c r="GJ133" s="1535"/>
      <c r="GK133" s="1535"/>
      <c r="GL133" s="1535"/>
      <c r="GM133" s="1535"/>
      <c r="GN133" s="1535"/>
      <c r="GO133" s="1535"/>
      <c r="GP133" s="1535"/>
      <c r="GQ133" s="1535"/>
      <c r="GR133" s="1535"/>
      <c r="GS133" s="1535"/>
    </row>
    <row r="134" spans="1:201" outlineLevel="2">
      <c r="A134" s="1580" t="s">
        <v>1484</v>
      </c>
      <c r="B134" s="1559"/>
      <c r="C134" s="1700" t="s">
        <v>327</v>
      </c>
      <c r="D134" s="1538">
        <v>50</v>
      </c>
      <c r="E134" s="1560">
        <v>0</v>
      </c>
      <c r="F134" s="1504" t="s">
        <v>1480</v>
      </c>
      <c r="G134" s="1504" t="s">
        <v>1481</v>
      </c>
      <c r="H134" s="1532"/>
      <c r="I134" s="1536">
        <f t="shared" si="116"/>
        <v>0</v>
      </c>
      <c r="J134" s="1535"/>
      <c r="K134" s="1535"/>
      <c r="L134" s="1535"/>
      <c r="M134" s="1535"/>
      <c r="N134" s="1535"/>
      <c r="O134" s="1535"/>
      <c r="P134" s="1535"/>
      <c r="Q134" s="1535"/>
      <c r="R134" s="1535"/>
      <c r="S134" s="1535"/>
      <c r="T134" s="1535"/>
      <c r="U134" s="1535"/>
      <c r="V134" s="1535"/>
      <c r="W134" s="1535"/>
      <c r="X134" s="1535"/>
      <c r="Y134" s="1535"/>
      <c r="Z134" s="1535"/>
      <c r="AA134" s="1535"/>
      <c r="AB134" s="1535"/>
      <c r="AC134" s="1535"/>
      <c r="AD134" s="1535"/>
      <c r="AE134" s="1535"/>
      <c r="AF134" s="1535"/>
      <c r="AG134" s="1535"/>
      <c r="AH134" s="1535"/>
      <c r="AI134" s="1535"/>
      <c r="AJ134" s="1535"/>
      <c r="AK134" s="1535"/>
      <c r="AL134" s="1535"/>
      <c r="AM134" s="1535"/>
      <c r="AN134" s="1535"/>
      <c r="AO134" s="1535"/>
      <c r="AP134" s="1535"/>
      <c r="AQ134" s="1535"/>
      <c r="AR134" s="1535"/>
      <c r="AS134" s="1535"/>
      <c r="AT134" s="1535"/>
      <c r="AU134" s="1535"/>
      <c r="AV134" s="1535"/>
      <c r="AW134" s="1535"/>
      <c r="AX134" s="1535"/>
      <c r="AY134" s="1535"/>
      <c r="AZ134" s="1535"/>
      <c r="BA134" s="1535"/>
      <c r="BB134" s="1535"/>
      <c r="BC134" s="1535"/>
      <c r="BD134" s="1535"/>
      <c r="BE134" s="1535"/>
      <c r="BF134" s="1535"/>
      <c r="BG134" s="1535"/>
      <c r="BH134" s="1535"/>
      <c r="BI134" s="1535"/>
      <c r="BJ134" s="1535"/>
      <c r="BK134" s="1535"/>
      <c r="BL134" s="1535"/>
      <c r="BM134" s="1535"/>
      <c r="BN134" s="1535"/>
      <c r="BO134" s="1535"/>
      <c r="BP134" s="1535"/>
      <c r="BQ134" s="1535"/>
      <c r="BR134" s="1535"/>
      <c r="BS134" s="1535"/>
      <c r="BT134" s="1535"/>
      <c r="BU134" s="1535"/>
      <c r="BV134" s="1535"/>
      <c r="BW134" s="1535"/>
      <c r="BX134" s="1535"/>
      <c r="BY134" s="1535"/>
      <c r="BZ134" s="1535"/>
      <c r="CA134" s="1535"/>
      <c r="CB134" s="1535"/>
      <c r="CC134" s="1535"/>
      <c r="CD134" s="1535"/>
      <c r="CE134" s="1535"/>
      <c r="CF134" s="1535"/>
      <c r="CG134" s="1535"/>
      <c r="CH134" s="1535"/>
      <c r="CI134" s="1535"/>
      <c r="CJ134" s="1535"/>
      <c r="CK134" s="1535"/>
      <c r="CL134" s="1535"/>
      <c r="CM134" s="1535"/>
      <c r="CN134" s="1535"/>
      <c r="CO134" s="1535"/>
      <c r="CP134" s="1535"/>
      <c r="CQ134" s="1535"/>
      <c r="CR134" s="1535"/>
      <c r="CS134" s="1535"/>
      <c r="CT134" s="1535"/>
      <c r="CU134" s="1535"/>
      <c r="CV134" s="1535"/>
      <c r="CW134" s="1535"/>
      <c r="CX134" s="1535"/>
      <c r="CY134" s="1535"/>
      <c r="CZ134" s="1535"/>
      <c r="DA134" s="1535"/>
      <c r="DB134" s="1535"/>
      <c r="DC134" s="1535"/>
      <c r="DD134" s="1535"/>
      <c r="DE134" s="1535"/>
      <c r="DF134" s="1535"/>
      <c r="DG134" s="1535"/>
      <c r="DH134" s="1535"/>
      <c r="DI134" s="1535"/>
      <c r="DJ134" s="1535"/>
      <c r="DK134" s="1535"/>
      <c r="DL134" s="1535"/>
      <c r="DM134" s="1535"/>
      <c r="DN134" s="1535"/>
      <c r="DO134" s="1535"/>
      <c r="DP134" s="1535"/>
      <c r="DQ134" s="1535"/>
      <c r="DR134" s="1535"/>
      <c r="DS134" s="1535"/>
      <c r="DT134" s="1535"/>
      <c r="DU134" s="1535"/>
      <c r="DV134" s="1535"/>
      <c r="DW134" s="1535"/>
      <c r="DX134" s="1535"/>
      <c r="DY134" s="1535"/>
      <c r="DZ134" s="1535"/>
      <c r="EA134" s="1535"/>
      <c r="EB134" s="1535"/>
      <c r="EC134" s="1535"/>
      <c r="ED134" s="1535"/>
      <c r="EE134" s="1535"/>
      <c r="EF134" s="1535"/>
      <c r="EG134" s="1535"/>
      <c r="EH134" s="1535"/>
      <c r="EI134" s="1535"/>
      <c r="EJ134" s="1535"/>
      <c r="EK134" s="1535"/>
      <c r="EL134" s="1535"/>
      <c r="EM134" s="1535"/>
      <c r="EN134" s="1535"/>
      <c r="EO134" s="1535"/>
      <c r="EP134" s="1535"/>
      <c r="EQ134" s="1535"/>
      <c r="ER134" s="1535"/>
      <c r="ES134" s="1535"/>
      <c r="ET134" s="1535"/>
      <c r="EU134" s="1535"/>
      <c r="EV134" s="1535"/>
      <c r="EW134" s="1535"/>
      <c r="EX134" s="1535"/>
      <c r="EY134" s="1535"/>
      <c r="EZ134" s="1535"/>
      <c r="FA134" s="1535"/>
      <c r="FB134" s="1535"/>
      <c r="FC134" s="1535"/>
      <c r="FD134" s="1535"/>
      <c r="FE134" s="1535"/>
      <c r="FF134" s="1535"/>
      <c r="FG134" s="1535"/>
      <c r="FH134" s="1535"/>
      <c r="FI134" s="1535"/>
      <c r="FJ134" s="1535"/>
      <c r="FK134" s="1535"/>
      <c r="FL134" s="1535"/>
      <c r="FM134" s="1535"/>
      <c r="FN134" s="1535"/>
      <c r="FO134" s="1535"/>
      <c r="FP134" s="1535"/>
      <c r="FQ134" s="1535"/>
      <c r="FR134" s="1535"/>
      <c r="FS134" s="1535"/>
      <c r="FT134" s="1535"/>
      <c r="FU134" s="1535"/>
      <c r="FV134" s="1535"/>
      <c r="FW134" s="1535"/>
      <c r="FX134" s="1535"/>
      <c r="FY134" s="1535"/>
      <c r="FZ134" s="1535"/>
      <c r="GA134" s="1535"/>
      <c r="GB134" s="1535"/>
      <c r="GC134" s="1535"/>
      <c r="GD134" s="1535"/>
      <c r="GE134" s="1535"/>
      <c r="GF134" s="1535"/>
      <c r="GG134" s="1535"/>
      <c r="GH134" s="1535"/>
      <c r="GI134" s="1535"/>
      <c r="GJ134" s="1535"/>
      <c r="GK134" s="1535"/>
      <c r="GL134" s="1535"/>
      <c r="GM134" s="1535"/>
      <c r="GN134" s="1535"/>
      <c r="GO134" s="1535"/>
      <c r="GP134" s="1535"/>
      <c r="GQ134" s="1535"/>
      <c r="GR134" s="1535"/>
      <c r="GS134" s="1535"/>
    </row>
    <row r="135" spans="1:201" outlineLevel="2">
      <c r="A135" s="1580" t="s">
        <v>1485</v>
      </c>
      <c r="B135" s="1559"/>
      <c r="C135" s="1700" t="s">
        <v>328</v>
      </c>
      <c r="D135" s="1538">
        <v>50</v>
      </c>
      <c r="E135" s="1560">
        <v>0</v>
      </c>
      <c r="F135" s="1504" t="s">
        <v>1480</v>
      </c>
      <c r="G135" s="1504" t="s">
        <v>1481</v>
      </c>
      <c r="H135" s="1532"/>
      <c r="I135" s="1536">
        <f t="shared" si="116"/>
        <v>0</v>
      </c>
      <c r="J135" s="1535"/>
      <c r="K135" s="1535"/>
      <c r="L135" s="1535"/>
      <c r="M135" s="1535"/>
      <c r="N135" s="1535"/>
      <c r="O135" s="1535"/>
      <c r="P135" s="1535"/>
      <c r="Q135" s="1535"/>
      <c r="R135" s="1535"/>
      <c r="S135" s="1535"/>
      <c r="T135" s="1535"/>
      <c r="U135" s="1535"/>
      <c r="V135" s="1535"/>
      <c r="W135" s="1535"/>
      <c r="X135" s="1535"/>
      <c r="Y135" s="1535"/>
      <c r="Z135" s="1535"/>
      <c r="AA135" s="1535"/>
      <c r="AB135" s="1535"/>
      <c r="AC135" s="1535"/>
      <c r="AD135" s="1535"/>
      <c r="AE135" s="1535"/>
      <c r="AF135" s="1535"/>
      <c r="AG135" s="1535"/>
      <c r="AH135" s="1535"/>
      <c r="AI135" s="1535"/>
      <c r="AJ135" s="1535"/>
      <c r="AK135" s="1535"/>
      <c r="AL135" s="1535"/>
      <c r="AM135" s="1535"/>
      <c r="AN135" s="1535"/>
      <c r="AO135" s="1535"/>
      <c r="AP135" s="1535"/>
      <c r="AQ135" s="1535"/>
      <c r="AR135" s="1535"/>
      <c r="AS135" s="1535"/>
      <c r="AT135" s="1535"/>
      <c r="AU135" s="1535"/>
      <c r="AV135" s="1535"/>
      <c r="AW135" s="1535"/>
      <c r="AX135" s="1535"/>
      <c r="AY135" s="1535"/>
      <c r="AZ135" s="1535"/>
      <c r="BA135" s="1535"/>
      <c r="BB135" s="1535"/>
      <c r="BC135" s="1535"/>
      <c r="BD135" s="1535"/>
      <c r="BE135" s="1535"/>
      <c r="BF135" s="1535"/>
      <c r="BG135" s="1535"/>
      <c r="BH135" s="1535"/>
      <c r="BI135" s="1535"/>
      <c r="BJ135" s="1535"/>
      <c r="BK135" s="1535"/>
      <c r="BL135" s="1535"/>
      <c r="BM135" s="1535"/>
      <c r="BN135" s="1535"/>
      <c r="BO135" s="1535"/>
      <c r="BP135" s="1535"/>
      <c r="BQ135" s="1535"/>
      <c r="BR135" s="1535"/>
      <c r="BS135" s="1535"/>
      <c r="BT135" s="1535"/>
      <c r="BU135" s="1535"/>
      <c r="BV135" s="1535"/>
      <c r="BW135" s="1535"/>
      <c r="BX135" s="1535"/>
      <c r="BY135" s="1535"/>
      <c r="BZ135" s="1535"/>
      <c r="CA135" s="1535"/>
      <c r="CB135" s="1535"/>
      <c r="CC135" s="1535"/>
      <c r="CD135" s="1535"/>
      <c r="CE135" s="1535"/>
      <c r="CF135" s="1535"/>
      <c r="CG135" s="1535"/>
      <c r="CH135" s="1535"/>
      <c r="CI135" s="1535"/>
      <c r="CJ135" s="1535"/>
      <c r="CK135" s="1535"/>
      <c r="CL135" s="1535"/>
      <c r="CM135" s="1535"/>
      <c r="CN135" s="1535"/>
      <c r="CO135" s="1535"/>
      <c r="CP135" s="1535"/>
      <c r="CQ135" s="1535"/>
      <c r="CR135" s="1535"/>
      <c r="CS135" s="1535"/>
      <c r="CT135" s="1535"/>
      <c r="CU135" s="1535"/>
      <c r="CV135" s="1535"/>
      <c r="CW135" s="1535"/>
      <c r="CX135" s="1535"/>
      <c r="CY135" s="1535"/>
      <c r="CZ135" s="1535"/>
      <c r="DA135" s="1535"/>
      <c r="DB135" s="1535"/>
      <c r="DC135" s="1535"/>
      <c r="DD135" s="1535"/>
      <c r="DE135" s="1535"/>
      <c r="DF135" s="1535"/>
      <c r="DG135" s="1535"/>
      <c r="DH135" s="1535"/>
      <c r="DI135" s="1535"/>
      <c r="DJ135" s="1535"/>
      <c r="DK135" s="1535"/>
      <c r="DL135" s="1535"/>
      <c r="DM135" s="1535"/>
      <c r="DN135" s="1535"/>
      <c r="DO135" s="1535"/>
      <c r="DP135" s="1535"/>
      <c r="DQ135" s="1535"/>
      <c r="DR135" s="1535"/>
      <c r="DS135" s="1535"/>
      <c r="DT135" s="1535"/>
      <c r="DU135" s="1535"/>
      <c r="DV135" s="1535"/>
      <c r="DW135" s="1535"/>
      <c r="DX135" s="1535"/>
      <c r="DY135" s="1535"/>
      <c r="DZ135" s="1535"/>
      <c r="EA135" s="1535"/>
      <c r="EB135" s="1535"/>
      <c r="EC135" s="1535"/>
      <c r="ED135" s="1535"/>
      <c r="EE135" s="1535"/>
      <c r="EF135" s="1535"/>
      <c r="EG135" s="1535"/>
      <c r="EH135" s="1535"/>
      <c r="EI135" s="1535"/>
      <c r="EJ135" s="1535"/>
      <c r="EK135" s="1535"/>
      <c r="EL135" s="1535"/>
      <c r="EM135" s="1535"/>
      <c r="EN135" s="1535"/>
      <c r="EO135" s="1535"/>
      <c r="EP135" s="1535"/>
      <c r="EQ135" s="1535"/>
      <c r="ER135" s="1535"/>
      <c r="ES135" s="1535"/>
      <c r="ET135" s="1535"/>
      <c r="EU135" s="1535"/>
      <c r="EV135" s="1535"/>
      <c r="EW135" s="1535"/>
      <c r="EX135" s="1535"/>
      <c r="EY135" s="1535"/>
      <c r="EZ135" s="1535"/>
      <c r="FA135" s="1535"/>
      <c r="FB135" s="1535"/>
      <c r="FC135" s="1535"/>
      <c r="FD135" s="1535"/>
      <c r="FE135" s="1535"/>
      <c r="FF135" s="1535"/>
      <c r="FG135" s="1535"/>
      <c r="FH135" s="1535"/>
      <c r="FI135" s="1535"/>
      <c r="FJ135" s="1535"/>
      <c r="FK135" s="1535"/>
      <c r="FL135" s="1535"/>
      <c r="FM135" s="1535"/>
      <c r="FN135" s="1535"/>
      <c r="FO135" s="1535"/>
      <c r="FP135" s="1535"/>
      <c r="FQ135" s="1535"/>
      <c r="FR135" s="1535"/>
      <c r="FS135" s="1535"/>
      <c r="FT135" s="1535"/>
      <c r="FU135" s="1535"/>
      <c r="FV135" s="1535"/>
      <c r="FW135" s="1535"/>
      <c r="FX135" s="1535"/>
      <c r="FY135" s="1535"/>
      <c r="FZ135" s="1535"/>
      <c r="GA135" s="1535"/>
      <c r="GB135" s="1535"/>
      <c r="GC135" s="1535"/>
      <c r="GD135" s="1535"/>
      <c r="GE135" s="1535"/>
      <c r="GF135" s="1535"/>
      <c r="GG135" s="1535"/>
      <c r="GH135" s="1535"/>
      <c r="GI135" s="1535"/>
      <c r="GJ135" s="1535"/>
      <c r="GK135" s="1535"/>
      <c r="GL135" s="1535"/>
      <c r="GM135" s="1535"/>
      <c r="GN135" s="1535"/>
      <c r="GO135" s="1535"/>
      <c r="GP135" s="1535"/>
      <c r="GQ135" s="1535"/>
      <c r="GR135" s="1535"/>
      <c r="GS135" s="1535"/>
    </row>
    <row r="136" spans="1:201" outlineLevel="2">
      <c r="A136" s="1580" t="s">
        <v>1486</v>
      </c>
      <c r="B136" s="1559"/>
      <c r="C136" s="1700" t="s">
        <v>329</v>
      </c>
      <c r="D136" s="1538">
        <v>50</v>
      </c>
      <c r="E136" s="1560">
        <v>0</v>
      </c>
      <c r="F136" s="1504" t="s">
        <v>1480</v>
      </c>
      <c r="G136" s="1504" t="s">
        <v>1481</v>
      </c>
      <c r="H136" s="1532"/>
      <c r="I136" s="1536">
        <f t="shared" si="116"/>
        <v>0</v>
      </c>
      <c r="J136" s="1535"/>
      <c r="K136" s="1535"/>
      <c r="L136" s="1535"/>
      <c r="M136" s="1535"/>
      <c r="N136" s="1535"/>
      <c r="O136" s="1535"/>
      <c r="P136" s="1535"/>
      <c r="Q136" s="1535"/>
      <c r="R136" s="1535"/>
      <c r="S136" s="1535"/>
      <c r="T136" s="1535"/>
      <c r="U136" s="1535"/>
      <c r="V136" s="1535"/>
      <c r="W136" s="1535"/>
      <c r="X136" s="1535"/>
      <c r="Y136" s="1535"/>
      <c r="Z136" s="1535"/>
      <c r="AA136" s="1535"/>
      <c r="AB136" s="1535"/>
      <c r="AC136" s="1535"/>
      <c r="AD136" s="1535"/>
      <c r="AE136" s="1535"/>
      <c r="AF136" s="1535"/>
      <c r="AG136" s="1535"/>
      <c r="AH136" s="1535"/>
      <c r="AI136" s="1535"/>
      <c r="AJ136" s="1535"/>
      <c r="AK136" s="1535"/>
      <c r="AL136" s="1535"/>
      <c r="AM136" s="1535"/>
      <c r="AN136" s="1535"/>
      <c r="AO136" s="1535"/>
      <c r="AP136" s="1535"/>
      <c r="AQ136" s="1535"/>
      <c r="AR136" s="1535"/>
      <c r="AS136" s="1535"/>
      <c r="AT136" s="1535"/>
      <c r="AU136" s="1535"/>
      <c r="AV136" s="1535"/>
      <c r="AW136" s="1535"/>
      <c r="AX136" s="1535"/>
      <c r="AY136" s="1535"/>
      <c r="AZ136" s="1535"/>
      <c r="BA136" s="1535"/>
      <c r="BB136" s="1535"/>
      <c r="BC136" s="1535"/>
      <c r="BD136" s="1535"/>
      <c r="BE136" s="1535"/>
      <c r="BF136" s="1535"/>
      <c r="BG136" s="1535"/>
      <c r="BH136" s="1535"/>
      <c r="BI136" s="1535"/>
      <c r="BJ136" s="1535"/>
      <c r="BK136" s="1535"/>
      <c r="BL136" s="1535"/>
      <c r="BM136" s="1535"/>
      <c r="BN136" s="1535"/>
      <c r="BO136" s="1535"/>
      <c r="BP136" s="1535"/>
      <c r="BQ136" s="1535"/>
      <c r="BR136" s="1535"/>
      <c r="BS136" s="1535"/>
      <c r="BT136" s="1535"/>
      <c r="BU136" s="1535"/>
      <c r="BV136" s="1535"/>
      <c r="BW136" s="1535"/>
      <c r="BX136" s="1535"/>
      <c r="BY136" s="1535"/>
      <c r="BZ136" s="1535"/>
      <c r="CA136" s="1535"/>
      <c r="CB136" s="1535"/>
      <c r="CC136" s="1535"/>
      <c r="CD136" s="1535"/>
      <c r="CE136" s="1535"/>
      <c r="CF136" s="1535"/>
      <c r="CG136" s="1535"/>
      <c r="CH136" s="1535"/>
      <c r="CI136" s="1535"/>
      <c r="CJ136" s="1535"/>
      <c r="CK136" s="1535"/>
      <c r="CL136" s="1535"/>
      <c r="CM136" s="1535"/>
      <c r="CN136" s="1535"/>
      <c r="CO136" s="1535"/>
      <c r="CP136" s="1535"/>
      <c r="CQ136" s="1535"/>
      <c r="CR136" s="1535"/>
      <c r="CS136" s="1535"/>
      <c r="CT136" s="1535"/>
      <c r="CU136" s="1535"/>
      <c r="CV136" s="1535"/>
      <c r="CW136" s="1535"/>
      <c r="CX136" s="1535"/>
      <c r="CY136" s="1535"/>
      <c r="CZ136" s="1535"/>
      <c r="DA136" s="1535"/>
      <c r="DB136" s="1535"/>
      <c r="DC136" s="1535"/>
      <c r="DD136" s="1535"/>
      <c r="DE136" s="1535"/>
      <c r="DF136" s="1535"/>
      <c r="DG136" s="1535"/>
      <c r="DH136" s="1535"/>
      <c r="DI136" s="1535"/>
      <c r="DJ136" s="1535"/>
      <c r="DK136" s="1535"/>
      <c r="DL136" s="1535"/>
      <c r="DM136" s="1535"/>
      <c r="DN136" s="1535"/>
      <c r="DO136" s="1535"/>
      <c r="DP136" s="1535"/>
      <c r="DQ136" s="1535"/>
      <c r="DR136" s="1535"/>
      <c r="DS136" s="1535"/>
      <c r="DT136" s="1535"/>
      <c r="DU136" s="1535"/>
      <c r="DV136" s="1535"/>
      <c r="DW136" s="1535"/>
      <c r="DX136" s="1535"/>
      <c r="DY136" s="1535"/>
      <c r="DZ136" s="1535"/>
      <c r="EA136" s="1535"/>
      <c r="EB136" s="1535"/>
      <c r="EC136" s="1535"/>
      <c r="ED136" s="1535"/>
      <c r="EE136" s="1535"/>
      <c r="EF136" s="1535"/>
      <c r="EG136" s="1535"/>
      <c r="EH136" s="1535"/>
      <c r="EI136" s="1535"/>
      <c r="EJ136" s="1535"/>
      <c r="EK136" s="1535"/>
      <c r="EL136" s="1535"/>
      <c r="EM136" s="1535"/>
      <c r="EN136" s="1535"/>
      <c r="EO136" s="1535"/>
      <c r="EP136" s="1535"/>
      <c r="EQ136" s="1535"/>
      <c r="ER136" s="1535"/>
      <c r="ES136" s="1535"/>
      <c r="ET136" s="1535"/>
      <c r="EU136" s="1535"/>
      <c r="EV136" s="1535"/>
      <c r="EW136" s="1535"/>
      <c r="EX136" s="1535"/>
      <c r="EY136" s="1535"/>
      <c r="EZ136" s="1535"/>
      <c r="FA136" s="1535"/>
      <c r="FB136" s="1535"/>
      <c r="FC136" s="1535"/>
      <c r="FD136" s="1535"/>
      <c r="FE136" s="1535"/>
      <c r="FF136" s="1535"/>
      <c r="FG136" s="1535"/>
      <c r="FH136" s="1535"/>
      <c r="FI136" s="1535"/>
      <c r="FJ136" s="1535"/>
      <c r="FK136" s="1535"/>
      <c r="FL136" s="1535"/>
      <c r="FM136" s="1535"/>
      <c r="FN136" s="1535"/>
      <c r="FO136" s="1535"/>
      <c r="FP136" s="1535"/>
      <c r="FQ136" s="1535"/>
      <c r="FR136" s="1535"/>
      <c r="FS136" s="1535"/>
      <c r="FT136" s="1535"/>
      <c r="FU136" s="1535"/>
      <c r="FV136" s="1535"/>
      <c r="FW136" s="1535"/>
      <c r="FX136" s="1535"/>
      <c r="FY136" s="1535"/>
      <c r="FZ136" s="1535"/>
      <c r="GA136" s="1535"/>
      <c r="GB136" s="1535"/>
      <c r="GC136" s="1535"/>
      <c r="GD136" s="1535"/>
      <c r="GE136" s="1535"/>
      <c r="GF136" s="1535"/>
      <c r="GG136" s="1535"/>
      <c r="GH136" s="1535"/>
      <c r="GI136" s="1535"/>
      <c r="GJ136" s="1535"/>
      <c r="GK136" s="1535"/>
      <c r="GL136" s="1535"/>
      <c r="GM136" s="1535"/>
      <c r="GN136" s="1535"/>
      <c r="GO136" s="1535"/>
      <c r="GP136" s="1535"/>
      <c r="GQ136" s="1535"/>
      <c r="GR136" s="1535"/>
      <c r="GS136" s="1535"/>
    </row>
    <row r="137" spans="1:201" outlineLevel="2">
      <c r="A137" s="1580" t="s">
        <v>1487</v>
      </c>
      <c r="B137" s="1559"/>
      <c r="C137" s="1700" t="s">
        <v>330</v>
      </c>
      <c r="D137" s="1538">
        <v>50</v>
      </c>
      <c r="E137" s="1560">
        <v>0</v>
      </c>
      <c r="F137" s="1504" t="s">
        <v>1480</v>
      </c>
      <c r="G137" s="1504" t="s">
        <v>1481</v>
      </c>
      <c r="H137" s="1532"/>
      <c r="I137" s="1536">
        <f t="shared" si="116"/>
        <v>0</v>
      </c>
      <c r="J137" s="1535"/>
      <c r="K137" s="1535"/>
      <c r="L137" s="1535"/>
      <c r="M137" s="1535"/>
      <c r="N137" s="1535"/>
      <c r="O137" s="1535"/>
      <c r="P137" s="1535"/>
      <c r="Q137" s="1535"/>
      <c r="R137" s="1535"/>
      <c r="S137" s="1535"/>
      <c r="T137" s="1535"/>
      <c r="U137" s="1535"/>
      <c r="V137" s="1535"/>
      <c r="W137" s="1535"/>
      <c r="X137" s="1535"/>
      <c r="Y137" s="1535"/>
      <c r="Z137" s="1535"/>
      <c r="AA137" s="1535"/>
      <c r="AB137" s="1535"/>
      <c r="AC137" s="1535"/>
      <c r="AD137" s="1535"/>
      <c r="AE137" s="1535"/>
      <c r="AF137" s="1535"/>
      <c r="AG137" s="1535"/>
      <c r="AH137" s="1535"/>
      <c r="AI137" s="1535"/>
      <c r="AJ137" s="1535"/>
      <c r="AK137" s="1535"/>
      <c r="AL137" s="1535"/>
      <c r="AM137" s="1535"/>
      <c r="AN137" s="1535"/>
      <c r="AO137" s="1535"/>
      <c r="AP137" s="1535"/>
      <c r="AQ137" s="1535"/>
      <c r="AR137" s="1535"/>
      <c r="AS137" s="1535"/>
      <c r="AT137" s="1535"/>
      <c r="AU137" s="1535"/>
      <c r="AV137" s="1535"/>
      <c r="AW137" s="1535"/>
      <c r="AX137" s="1535"/>
      <c r="AY137" s="1535"/>
      <c r="AZ137" s="1535"/>
      <c r="BA137" s="1535"/>
      <c r="BB137" s="1535"/>
      <c r="BC137" s="1535"/>
      <c r="BD137" s="1535"/>
      <c r="BE137" s="1535"/>
      <c r="BF137" s="1535"/>
      <c r="BG137" s="1535"/>
      <c r="BH137" s="1535"/>
      <c r="BI137" s="1535"/>
      <c r="BJ137" s="1535"/>
      <c r="BK137" s="1535"/>
      <c r="BL137" s="1535"/>
      <c r="BM137" s="1535"/>
      <c r="BN137" s="1535"/>
      <c r="BO137" s="1535"/>
      <c r="BP137" s="1535"/>
      <c r="BQ137" s="1535"/>
      <c r="BR137" s="1535"/>
      <c r="BS137" s="1535"/>
      <c r="BT137" s="1535"/>
      <c r="BU137" s="1535"/>
      <c r="BV137" s="1535"/>
      <c r="BW137" s="1535"/>
      <c r="BX137" s="1535"/>
      <c r="BY137" s="1535"/>
      <c r="BZ137" s="1535"/>
      <c r="CA137" s="1535"/>
      <c r="CB137" s="1535"/>
      <c r="CC137" s="1535"/>
      <c r="CD137" s="1535"/>
      <c r="CE137" s="1535"/>
      <c r="CF137" s="1535"/>
      <c r="CG137" s="1535"/>
      <c r="CH137" s="1535"/>
      <c r="CI137" s="1535"/>
      <c r="CJ137" s="1535"/>
      <c r="CK137" s="1535"/>
      <c r="CL137" s="1535"/>
      <c r="CM137" s="1535"/>
      <c r="CN137" s="1535"/>
      <c r="CO137" s="1535"/>
      <c r="CP137" s="1535"/>
      <c r="CQ137" s="1535"/>
      <c r="CR137" s="1535"/>
      <c r="CS137" s="1535"/>
      <c r="CT137" s="1535"/>
      <c r="CU137" s="1535"/>
      <c r="CV137" s="1535"/>
      <c r="CW137" s="1535"/>
      <c r="CX137" s="1535"/>
      <c r="CY137" s="1535"/>
      <c r="CZ137" s="1535"/>
      <c r="DA137" s="1535"/>
      <c r="DB137" s="1535"/>
      <c r="DC137" s="1535"/>
      <c r="DD137" s="1535"/>
      <c r="DE137" s="1535"/>
      <c r="DF137" s="1535"/>
      <c r="DG137" s="1535"/>
      <c r="DH137" s="1535"/>
      <c r="DI137" s="1535"/>
      <c r="DJ137" s="1535"/>
      <c r="DK137" s="1535"/>
      <c r="DL137" s="1535"/>
      <c r="DM137" s="1535"/>
      <c r="DN137" s="1535"/>
      <c r="DO137" s="1535"/>
      <c r="DP137" s="1535"/>
      <c r="DQ137" s="1535"/>
      <c r="DR137" s="1535"/>
      <c r="DS137" s="1535"/>
      <c r="DT137" s="1535"/>
      <c r="DU137" s="1535"/>
      <c r="DV137" s="1535"/>
      <c r="DW137" s="1535"/>
      <c r="DX137" s="1535"/>
      <c r="DY137" s="1535"/>
      <c r="DZ137" s="1535"/>
      <c r="EA137" s="1535"/>
      <c r="EB137" s="1535"/>
      <c r="EC137" s="1535"/>
      <c r="ED137" s="1535"/>
      <c r="EE137" s="1535"/>
      <c r="EF137" s="1535"/>
      <c r="EG137" s="1535"/>
      <c r="EH137" s="1535"/>
      <c r="EI137" s="1535"/>
      <c r="EJ137" s="1535"/>
      <c r="EK137" s="1535"/>
      <c r="EL137" s="1535"/>
      <c r="EM137" s="1535"/>
      <c r="EN137" s="1535"/>
      <c r="EO137" s="1535"/>
      <c r="EP137" s="1535"/>
      <c r="EQ137" s="1535"/>
      <c r="ER137" s="1535"/>
      <c r="ES137" s="1535"/>
      <c r="ET137" s="1535"/>
      <c r="EU137" s="1535"/>
      <c r="EV137" s="1535"/>
      <c r="EW137" s="1535"/>
      <c r="EX137" s="1535"/>
      <c r="EY137" s="1535"/>
      <c r="EZ137" s="1535"/>
      <c r="FA137" s="1535"/>
      <c r="FB137" s="1535"/>
      <c r="FC137" s="1535"/>
      <c r="FD137" s="1535"/>
      <c r="FE137" s="1535"/>
      <c r="FF137" s="1535"/>
      <c r="FG137" s="1535"/>
      <c r="FH137" s="1535"/>
      <c r="FI137" s="1535"/>
      <c r="FJ137" s="1535"/>
      <c r="FK137" s="1535"/>
      <c r="FL137" s="1535"/>
      <c r="FM137" s="1535"/>
      <c r="FN137" s="1535"/>
      <c r="FO137" s="1535"/>
      <c r="FP137" s="1535"/>
      <c r="FQ137" s="1535"/>
      <c r="FR137" s="1535"/>
      <c r="FS137" s="1535"/>
      <c r="FT137" s="1535"/>
      <c r="FU137" s="1535"/>
      <c r="FV137" s="1535"/>
      <c r="FW137" s="1535"/>
      <c r="FX137" s="1535"/>
      <c r="FY137" s="1535"/>
      <c r="FZ137" s="1535"/>
      <c r="GA137" s="1535"/>
      <c r="GB137" s="1535"/>
      <c r="GC137" s="1535"/>
      <c r="GD137" s="1535"/>
      <c r="GE137" s="1535"/>
      <c r="GF137" s="1535"/>
      <c r="GG137" s="1535"/>
      <c r="GH137" s="1535"/>
      <c r="GI137" s="1535"/>
      <c r="GJ137" s="1535"/>
      <c r="GK137" s="1535"/>
      <c r="GL137" s="1535"/>
      <c r="GM137" s="1535"/>
      <c r="GN137" s="1535"/>
      <c r="GO137" s="1535"/>
      <c r="GP137" s="1535"/>
      <c r="GQ137" s="1535"/>
      <c r="GR137" s="1535"/>
      <c r="GS137" s="1535"/>
    </row>
    <row r="138" spans="1:201" outlineLevel="2">
      <c r="A138" s="1580" t="s">
        <v>1488</v>
      </c>
      <c r="B138" s="1559"/>
      <c r="C138" s="1700" t="s">
        <v>1489</v>
      </c>
      <c r="D138" s="1538">
        <v>300</v>
      </c>
      <c r="E138" s="1560">
        <v>0</v>
      </c>
      <c r="F138" s="1504" t="s">
        <v>1480</v>
      </c>
      <c r="G138" s="1504" t="s">
        <v>1481</v>
      </c>
      <c r="H138" s="1563" t="s">
        <v>1490</v>
      </c>
      <c r="I138" s="1536">
        <f t="shared" si="116"/>
        <v>0</v>
      </c>
      <c r="J138" s="1535"/>
      <c r="K138" s="1535"/>
      <c r="L138" s="1535"/>
      <c r="M138" s="1535"/>
      <c r="N138" s="1535"/>
      <c r="O138" s="1535"/>
      <c r="P138" s="1535"/>
      <c r="Q138" s="1535"/>
      <c r="R138" s="1535"/>
      <c r="S138" s="1535"/>
      <c r="T138" s="1535"/>
      <c r="U138" s="1535"/>
      <c r="V138" s="1535"/>
      <c r="W138" s="1535"/>
      <c r="X138" s="1535"/>
      <c r="Y138" s="1535"/>
      <c r="Z138" s="1535"/>
      <c r="AA138" s="1535"/>
      <c r="AB138" s="1535"/>
      <c r="AC138" s="1535"/>
      <c r="AD138" s="1535"/>
      <c r="AE138" s="1535"/>
      <c r="AF138" s="1535"/>
      <c r="AG138" s="1535"/>
      <c r="AH138" s="1535"/>
      <c r="AI138" s="1535"/>
      <c r="AJ138" s="1535"/>
      <c r="AK138" s="1535"/>
      <c r="AL138" s="1535"/>
      <c r="AM138" s="1535"/>
      <c r="AN138" s="1535"/>
      <c r="AO138" s="1535"/>
      <c r="AP138" s="1535"/>
      <c r="AQ138" s="1535"/>
      <c r="AR138" s="1535"/>
      <c r="AS138" s="1535"/>
      <c r="AT138" s="1535"/>
      <c r="AU138" s="1535"/>
      <c r="AV138" s="1535"/>
      <c r="AW138" s="1535"/>
      <c r="AX138" s="1535"/>
      <c r="AY138" s="1535"/>
      <c r="AZ138" s="1535"/>
      <c r="BA138" s="1535"/>
      <c r="BB138" s="1535"/>
      <c r="BC138" s="1535"/>
      <c r="BD138" s="1535"/>
      <c r="BE138" s="1535"/>
      <c r="BF138" s="1535"/>
      <c r="BG138" s="1535"/>
      <c r="BH138" s="1535"/>
      <c r="BI138" s="1535"/>
      <c r="BJ138" s="1535"/>
      <c r="BK138" s="1535"/>
      <c r="BL138" s="1535"/>
      <c r="BM138" s="1535"/>
      <c r="BN138" s="1535"/>
      <c r="BO138" s="1535"/>
      <c r="BP138" s="1535"/>
      <c r="BQ138" s="1535"/>
      <c r="BR138" s="1535"/>
      <c r="BS138" s="1535"/>
      <c r="BT138" s="1535"/>
      <c r="BU138" s="1535"/>
      <c r="BV138" s="1535"/>
      <c r="BW138" s="1535"/>
      <c r="BX138" s="1535"/>
      <c r="BY138" s="1535"/>
      <c r="BZ138" s="1535"/>
      <c r="CA138" s="1535"/>
      <c r="CB138" s="1535"/>
      <c r="CC138" s="1535"/>
      <c r="CD138" s="1535"/>
      <c r="CE138" s="1535"/>
      <c r="CF138" s="1535"/>
      <c r="CG138" s="1535"/>
      <c r="CH138" s="1535"/>
      <c r="CI138" s="1535"/>
      <c r="CJ138" s="1535"/>
      <c r="CK138" s="1535"/>
      <c r="CL138" s="1535"/>
      <c r="CM138" s="1535"/>
      <c r="CN138" s="1535"/>
      <c r="CO138" s="1535"/>
      <c r="CP138" s="1535"/>
      <c r="CQ138" s="1535"/>
      <c r="CR138" s="1535"/>
      <c r="CS138" s="1535"/>
      <c r="CT138" s="1535"/>
      <c r="CU138" s="1535"/>
      <c r="CV138" s="1535"/>
      <c r="CW138" s="1535"/>
      <c r="CX138" s="1535"/>
      <c r="CY138" s="1535"/>
      <c r="CZ138" s="1535"/>
      <c r="DA138" s="1535"/>
      <c r="DB138" s="1535"/>
      <c r="DC138" s="1535"/>
      <c r="DD138" s="1535"/>
      <c r="DE138" s="1535"/>
      <c r="DF138" s="1535"/>
      <c r="DG138" s="1535"/>
      <c r="DH138" s="1535"/>
      <c r="DI138" s="1535"/>
      <c r="DJ138" s="1535"/>
      <c r="DK138" s="1535"/>
      <c r="DL138" s="1535"/>
      <c r="DM138" s="1535"/>
      <c r="DN138" s="1535"/>
      <c r="DO138" s="1535"/>
      <c r="DP138" s="1535"/>
      <c r="DQ138" s="1535"/>
      <c r="DR138" s="1535"/>
      <c r="DS138" s="1535"/>
      <c r="DT138" s="1535"/>
      <c r="DU138" s="1535"/>
      <c r="DV138" s="1535"/>
      <c r="DW138" s="1535"/>
      <c r="DX138" s="1535"/>
      <c r="DY138" s="1535"/>
      <c r="DZ138" s="1535"/>
      <c r="EA138" s="1535"/>
      <c r="EB138" s="1535"/>
      <c r="EC138" s="1535"/>
      <c r="ED138" s="1535"/>
      <c r="EE138" s="1535"/>
      <c r="EF138" s="1535"/>
      <c r="EG138" s="1535"/>
      <c r="EH138" s="1535"/>
      <c r="EI138" s="1535"/>
      <c r="EJ138" s="1535"/>
      <c r="EK138" s="1535"/>
      <c r="EL138" s="1535"/>
      <c r="EM138" s="1535"/>
      <c r="EN138" s="1535"/>
      <c r="EO138" s="1535"/>
      <c r="EP138" s="1535"/>
      <c r="EQ138" s="1535"/>
      <c r="ER138" s="1535"/>
      <c r="ES138" s="1535"/>
      <c r="ET138" s="1535"/>
      <c r="EU138" s="1535"/>
      <c r="EV138" s="1535"/>
      <c r="EW138" s="1535"/>
      <c r="EX138" s="1535"/>
      <c r="EY138" s="1535"/>
      <c r="EZ138" s="1535"/>
      <c r="FA138" s="1535"/>
      <c r="FB138" s="1535"/>
      <c r="FC138" s="1535"/>
      <c r="FD138" s="1535"/>
      <c r="FE138" s="1535"/>
      <c r="FF138" s="1535"/>
      <c r="FG138" s="1535"/>
      <c r="FH138" s="1535"/>
      <c r="FI138" s="1535"/>
      <c r="FJ138" s="1535"/>
      <c r="FK138" s="1535"/>
      <c r="FL138" s="1535"/>
      <c r="FM138" s="1535"/>
      <c r="FN138" s="1535"/>
      <c r="FO138" s="1535"/>
      <c r="FP138" s="1535"/>
      <c r="FQ138" s="1535"/>
      <c r="FR138" s="1535"/>
      <c r="FS138" s="1535"/>
      <c r="FT138" s="1535"/>
      <c r="FU138" s="1535"/>
      <c r="FV138" s="1535"/>
      <c r="FW138" s="1535"/>
      <c r="FX138" s="1535"/>
      <c r="FY138" s="1535"/>
      <c r="FZ138" s="1535"/>
      <c r="GA138" s="1535"/>
      <c r="GB138" s="1535"/>
      <c r="GC138" s="1535"/>
      <c r="GD138" s="1535"/>
      <c r="GE138" s="1535"/>
      <c r="GF138" s="1535"/>
      <c r="GG138" s="1535"/>
      <c r="GH138" s="1535"/>
      <c r="GI138" s="1535"/>
      <c r="GJ138" s="1535"/>
      <c r="GK138" s="1535"/>
      <c r="GL138" s="1535"/>
      <c r="GM138" s="1535"/>
      <c r="GN138" s="1535"/>
      <c r="GO138" s="1535"/>
      <c r="GP138" s="1535"/>
      <c r="GQ138" s="1535"/>
      <c r="GR138" s="1535"/>
      <c r="GS138" s="1535"/>
    </row>
    <row r="139" spans="1:201" outlineLevel="2">
      <c r="A139" s="1580" t="s">
        <v>1491</v>
      </c>
      <c r="B139" s="1559"/>
      <c r="C139" s="1700" t="s">
        <v>1492</v>
      </c>
      <c r="D139" s="1538">
        <v>100</v>
      </c>
      <c r="E139" s="1560">
        <v>0</v>
      </c>
      <c r="F139" s="1504" t="s">
        <v>1480</v>
      </c>
      <c r="G139" s="1504" t="s">
        <v>1481</v>
      </c>
      <c r="H139" s="1532"/>
      <c r="I139" s="1536">
        <f t="shared" si="116"/>
        <v>0</v>
      </c>
      <c r="J139" s="1535"/>
      <c r="K139" s="1535"/>
      <c r="L139" s="1535"/>
      <c r="M139" s="1535"/>
      <c r="N139" s="1535"/>
      <c r="O139" s="1535"/>
      <c r="P139" s="1535"/>
      <c r="Q139" s="1535"/>
      <c r="R139" s="1535"/>
      <c r="S139" s="1535"/>
      <c r="T139" s="1535"/>
      <c r="U139" s="1535"/>
      <c r="V139" s="1535"/>
      <c r="W139" s="1535"/>
      <c r="X139" s="1535"/>
      <c r="Y139" s="1535"/>
      <c r="Z139" s="1535"/>
      <c r="AA139" s="1535"/>
      <c r="AB139" s="1535"/>
      <c r="AC139" s="1535"/>
      <c r="AD139" s="1535"/>
      <c r="AE139" s="1535"/>
      <c r="AF139" s="1535"/>
      <c r="AG139" s="1535"/>
      <c r="AH139" s="1535"/>
      <c r="AI139" s="1535"/>
      <c r="AJ139" s="1535"/>
      <c r="AK139" s="1535"/>
      <c r="AL139" s="1535"/>
      <c r="AM139" s="1535"/>
      <c r="AN139" s="1535"/>
      <c r="AO139" s="1535"/>
      <c r="AP139" s="1535"/>
      <c r="AQ139" s="1535"/>
      <c r="AR139" s="1535"/>
      <c r="AS139" s="1535"/>
      <c r="AT139" s="1535"/>
      <c r="AU139" s="1535"/>
      <c r="AV139" s="1535"/>
      <c r="AW139" s="1535"/>
      <c r="AX139" s="1535"/>
      <c r="AY139" s="1535"/>
      <c r="AZ139" s="1535"/>
      <c r="BA139" s="1535"/>
      <c r="BB139" s="1535"/>
      <c r="BC139" s="1535"/>
      <c r="BD139" s="1535"/>
      <c r="BE139" s="1535"/>
      <c r="BF139" s="1535"/>
      <c r="BG139" s="1535"/>
      <c r="BH139" s="1535"/>
      <c r="BI139" s="1535"/>
      <c r="BJ139" s="1535"/>
      <c r="BK139" s="1535"/>
      <c r="BL139" s="1535"/>
      <c r="BM139" s="1535"/>
      <c r="BN139" s="1535"/>
      <c r="BO139" s="1535"/>
      <c r="BP139" s="1535"/>
      <c r="BQ139" s="1535"/>
      <c r="BR139" s="1535"/>
      <c r="BS139" s="1535"/>
      <c r="BT139" s="1535"/>
      <c r="BU139" s="1535"/>
      <c r="BV139" s="1535"/>
      <c r="BW139" s="1535"/>
      <c r="BX139" s="1535"/>
      <c r="BY139" s="1535"/>
      <c r="BZ139" s="1535"/>
      <c r="CA139" s="1535"/>
      <c r="CB139" s="1535"/>
      <c r="CC139" s="1535"/>
      <c r="CD139" s="1535"/>
      <c r="CE139" s="1535"/>
      <c r="CF139" s="1535"/>
      <c r="CG139" s="1535"/>
      <c r="CH139" s="1535"/>
      <c r="CI139" s="1535"/>
      <c r="CJ139" s="1535"/>
      <c r="CK139" s="1535"/>
      <c r="CL139" s="1535"/>
      <c r="CM139" s="1535"/>
      <c r="CN139" s="1535"/>
      <c r="CO139" s="1535"/>
      <c r="CP139" s="1535"/>
      <c r="CQ139" s="1535"/>
      <c r="CR139" s="1535"/>
      <c r="CS139" s="1535"/>
      <c r="CT139" s="1535"/>
      <c r="CU139" s="1535"/>
      <c r="CV139" s="1535"/>
      <c r="CW139" s="1535"/>
      <c r="CX139" s="1535"/>
      <c r="CY139" s="1535"/>
      <c r="CZ139" s="1535"/>
      <c r="DA139" s="1535"/>
      <c r="DB139" s="1535"/>
      <c r="DC139" s="1535"/>
      <c r="DD139" s="1535"/>
      <c r="DE139" s="1535"/>
      <c r="DF139" s="1535"/>
      <c r="DG139" s="1535"/>
      <c r="DH139" s="1535"/>
      <c r="DI139" s="1535"/>
      <c r="DJ139" s="1535"/>
      <c r="DK139" s="1535"/>
      <c r="DL139" s="1535"/>
      <c r="DM139" s="1535"/>
      <c r="DN139" s="1535"/>
      <c r="DO139" s="1535"/>
      <c r="DP139" s="1535"/>
      <c r="DQ139" s="1535"/>
      <c r="DR139" s="1535"/>
      <c r="DS139" s="1535"/>
      <c r="DT139" s="1535"/>
      <c r="DU139" s="1535"/>
      <c r="DV139" s="1535"/>
      <c r="DW139" s="1535"/>
      <c r="DX139" s="1535"/>
      <c r="DY139" s="1535"/>
      <c r="DZ139" s="1535"/>
      <c r="EA139" s="1535"/>
      <c r="EB139" s="1535"/>
      <c r="EC139" s="1535"/>
      <c r="ED139" s="1535"/>
      <c r="EE139" s="1535"/>
      <c r="EF139" s="1535"/>
      <c r="EG139" s="1535"/>
      <c r="EH139" s="1535"/>
      <c r="EI139" s="1535"/>
      <c r="EJ139" s="1535"/>
      <c r="EK139" s="1535"/>
      <c r="EL139" s="1535"/>
      <c r="EM139" s="1535"/>
      <c r="EN139" s="1535"/>
      <c r="EO139" s="1535"/>
      <c r="EP139" s="1535"/>
      <c r="EQ139" s="1535"/>
      <c r="ER139" s="1535"/>
      <c r="ES139" s="1535"/>
      <c r="ET139" s="1535"/>
      <c r="EU139" s="1535"/>
      <c r="EV139" s="1535"/>
      <c r="EW139" s="1535"/>
      <c r="EX139" s="1535"/>
      <c r="EY139" s="1535"/>
      <c r="EZ139" s="1535"/>
      <c r="FA139" s="1535"/>
      <c r="FB139" s="1535"/>
      <c r="FC139" s="1535"/>
      <c r="FD139" s="1535"/>
      <c r="FE139" s="1535"/>
      <c r="FF139" s="1535"/>
      <c r="FG139" s="1535"/>
      <c r="FH139" s="1535"/>
      <c r="FI139" s="1535"/>
      <c r="FJ139" s="1535"/>
      <c r="FK139" s="1535"/>
      <c r="FL139" s="1535"/>
      <c r="FM139" s="1535"/>
      <c r="FN139" s="1535"/>
      <c r="FO139" s="1535"/>
      <c r="FP139" s="1535"/>
      <c r="FQ139" s="1535"/>
      <c r="FR139" s="1535"/>
      <c r="FS139" s="1535"/>
      <c r="FT139" s="1535"/>
      <c r="FU139" s="1535"/>
      <c r="FV139" s="1535"/>
      <c r="FW139" s="1535"/>
      <c r="FX139" s="1535"/>
      <c r="FY139" s="1535"/>
      <c r="FZ139" s="1535"/>
      <c r="GA139" s="1535"/>
      <c r="GB139" s="1535"/>
      <c r="GC139" s="1535"/>
      <c r="GD139" s="1535"/>
      <c r="GE139" s="1535"/>
      <c r="GF139" s="1535"/>
      <c r="GG139" s="1535"/>
      <c r="GH139" s="1535"/>
      <c r="GI139" s="1535"/>
      <c r="GJ139" s="1535"/>
      <c r="GK139" s="1535"/>
      <c r="GL139" s="1535"/>
      <c r="GM139" s="1535"/>
      <c r="GN139" s="1535"/>
      <c r="GO139" s="1535"/>
      <c r="GP139" s="1535"/>
      <c r="GQ139" s="1535"/>
      <c r="GR139" s="1535"/>
      <c r="GS139" s="1535"/>
    </row>
    <row r="140" spans="1:201" outlineLevel="2">
      <c r="A140" s="1580" t="s">
        <v>1493</v>
      </c>
      <c r="B140" s="1559"/>
      <c r="C140" s="1700" t="s">
        <v>332</v>
      </c>
      <c r="D140" s="1538">
        <v>50</v>
      </c>
      <c r="E140" s="1560">
        <v>0</v>
      </c>
      <c r="F140" s="1504" t="s">
        <v>1480</v>
      </c>
      <c r="G140" s="1504" t="s">
        <v>1481</v>
      </c>
      <c r="H140" s="1532"/>
      <c r="I140" s="1536">
        <f t="shared" si="116"/>
        <v>0</v>
      </c>
      <c r="J140" s="1535"/>
      <c r="K140" s="1535"/>
      <c r="L140" s="1535"/>
      <c r="M140" s="1535"/>
      <c r="N140" s="1535"/>
      <c r="O140" s="1535"/>
      <c r="P140" s="1535"/>
      <c r="Q140" s="1535"/>
      <c r="R140" s="1535"/>
      <c r="S140" s="1535"/>
      <c r="T140" s="1535"/>
      <c r="U140" s="1535"/>
      <c r="V140" s="1535"/>
      <c r="W140" s="1535"/>
      <c r="X140" s="1535"/>
      <c r="Y140" s="1535"/>
      <c r="Z140" s="1535"/>
      <c r="AA140" s="1535"/>
      <c r="AB140" s="1535"/>
      <c r="AC140" s="1535"/>
      <c r="AD140" s="1535"/>
      <c r="AE140" s="1535"/>
      <c r="AF140" s="1535"/>
      <c r="AG140" s="1535"/>
      <c r="AH140" s="1535"/>
      <c r="AI140" s="1535"/>
      <c r="AJ140" s="1535"/>
      <c r="AK140" s="1535"/>
      <c r="AL140" s="1535"/>
      <c r="AM140" s="1535"/>
      <c r="AN140" s="1535"/>
      <c r="AO140" s="1535"/>
      <c r="AP140" s="1535"/>
      <c r="AQ140" s="1535"/>
      <c r="AR140" s="1535"/>
      <c r="AS140" s="1535"/>
      <c r="AT140" s="1535"/>
      <c r="AU140" s="1535"/>
      <c r="AV140" s="1535"/>
      <c r="AW140" s="1535"/>
      <c r="AX140" s="1535"/>
      <c r="AY140" s="1535"/>
      <c r="AZ140" s="1535"/>
      <c r="BA140" s="1535"/>
      <c r="BB140" s="1535"/>
      <c r="BC140" s="1535"/>
      <c r="BD140" s="1535"/>
      <c r="BE140" s="1535"/>
      <c r="BF140" s="1535"/>
      <c r="BG140" s="1535"/>
      <c r="BH140" s="1535"/>
      <c r="BI140" s="1535"/>
      <c r="BJ140" s="1535"/>
      <c r="BK140" s="1535"/>
      <c r="BL140" s="1535"/>
      <c r="BM140" s="1535"/>
      <c r="BN140" s="1535"/>
      <c r="BO140" s="1535"/>
      <c r="BP140" s="1535"/>
      <c r="BQ140" s="1535"/>
      <c r="BR140" s="1535"/>
      <c r="BS140" s="1535"/>
      <c r="BT140" s="1535"/>
      <c r="BU140" s="1535"/>
      <c r="BV140" s="1535"/>
      <c r="BW140" s="1535"/>
      <c r="BX140" s="1535"/>
      <c r="BY140" s="1535"/>
      <c r="BZ140" s="1535"/>
      <c r="CA140" s="1535"/>
      <c r="CB140" s="1535"/>
      <c r="CC140" s="1535"/>
      <c r="CD140" s="1535"/>
      <c r="CE140" s="1535"/>
      <c r="CF140" s="1535"/>
      <c r="CG140" s="1535"/>
      <c r="CH140" s="1535"/>
      <c r="CI140" s="1535"/>
      <c r="CJ140" s="1535"/>
      <c r="CK140" s="1535"/>
      <c r="CL140" s="1535"/>
      <c r="CM140" s="1535"/>
      <c r="CN140" s="1535"/>
      <c r="CO140" s="1535"/>
      <c r="CP140" s="1535"/>
      <c r="CQ140" s="1535"/>
      <c r="CR140" s="1535"/>
      <c r="CS140" s="1535"/>
      <c r="CT140" s="1535"/>
      <c r="CU140" s="1535"/>
      <c r="CV140" s="1535"/>
      <c r="CW140" s="1535"/>
      <c r="CX140" s="1535"/>
      <c r="CY140" s="1535"/>
      <c r="CZ140" s="1535"/>
      <c r="DA140" s="1535"/>
      <c r="DB140" s="1535"/>
      <c r="DC140" s="1535"/>
      <c r="DD140" s="1535"/>
      <c r="DE140" s="1535"/>
      <c r="DF140" s="1535"/>
      <c r="DG140" s="1535"/>
      <c r="DH140" s="1535"/>
      <c r="DI140" s="1535"/>
      <c r="DJ140" s="1535"/>
      <c r="DK140" s="1535"/>
      <c r="DL140" s="1535"/>
      <c r="DM140" s="1535"/>
      <c r="DN140" s="1535"/>
      <c r="DO140" s="1535"/>
      <c r="DP140" s="1535"/>
      <c r="DQ140" s="1535"/>
      <c r="DR140" s="1535"/>
      <c r="DS140" s="1535"/>
      <c r="DT140" s="1535"/>
      <c r="DU140" s="1535"/>
      <c r="DV140" s="1535"/>
      <c r="DW140" s="1535"/>
      <c r="DX140" s="1535"/>
      <c r="DY140" s="1535"/>
      <c r="DZ140" s="1535"/>
      <c r="EA140" s="1535"/>
      <c r="EB140" s="1535"/>
      <c r="EC140" s="1535"/>
      <c r="ED140" s="1535"/>
      <c r="EE140" s="1535"/>
      <c r="EF140" s="1535"/>
      <c r="EG140" s="1535"/>
      <c r="EH140" s="1535"/>
      <c r="EI140" s="1535"/>
      <c r="EJ140" s="1535"/>
      <c r="EK140" s="1535"/>
      <c r="EL140" s="1535"/>
      <c r="EM140" s="1535"/>
      <c r="EN140" s="1535"/>
      <c r="EO140" s="1535"/>
      <c r="EP140" s="1535"/>
      <c r="EQ140" s="1535"/>
      <c r="ER140" s="1535"/>
      <c r="ES140" s="1535"/>
      <c r="ET140" s="1535"/>
      <c r="EU140" s="1535"/>
      <c r="EV140" s="1535"/>
      <c r="EW140" s="1535"/>
      <c r="EX140" s="1535"/>
      <c r="EY140" s="1535"/>
      <c r="EZ140" s="1535"/>
      <c r="FA140" s="1535"/>
      <c r="FB140" s="1535"/>
      <c r="FC140" s="1535"/>
      <c r="FD140" s="1535"/>
      <c r="FE140" s="1535"/>
      <c r="FF140" s="1535"/>
      <c r="FG140" s="1535"/>
      <c r="FH140" s="1535"/>
      <c r="FI140" s="1535"/>
      <c r="FJ140" s="1535"/>
      <c r="FK140" s="1535"/>
      <c r="FL140" s="1535"/>
      <c r="FM140" s="1535"/>
      <c r="FN140" s="1535"/>
      <c r="FO140" s="1535"/>
      <c r="FP140" s="1535"/>
      <c r="FQ140" s="1535"/>
      <c r="FR140" s="1535"/>
      <c r="FS140" s="1535"/>
      <c r="FT140" s="1535"/>
      <c r="FU140" s="1535"/>
      <c r="FV140" s="1535"/>
      <c r="FW140" s="1535"/>
      <c r="FX140" s="1535"/>
      <c r="FY140" s="1535"/>
      <c r="FZ140" s="1535"/>
      <c r="GA140" s="1535"/>
      <c r="GB140" s="1535"/>
      <c r="GC140" s="1535"/>
      <c r="GD140" s="1535"/>
      <c r="GE140" s="1535"/>
      <c r="GF140" s="1535"/>
      <c r="GG140" s="1535"/>
      <c r="GH140" s="1535"/>
      <c r="GI140" s="1535"/>
      <c r="GJ140" s="1535"/>
      <c r="GK140" s="1535"/>
      <c r="GL140" s="1535"/>
      <c r="GM140" s="1535"/>
      <c r="GN140" s="1535"/>
      <c r="GO140" s="1535"/>
      <c r="GP140" s="1535"/>
      <c r="GQ140" s="1535"/>
      <c r="GR140" s="1535"/>
      <c r="GS140" s="1535"/>
    </row>
    <row r="141" spans="1:201" outlineLevel="2">
      <c r="A141" s="1580" t="s">
        <v>1494</v>
      </c>
      <c r="B141" s="1559"/>
      <c r="C141" s="1700" t="s">
        <v>334</v>
      </c>
      <c r="D141" s="1538">
        <v>50</v>
      </c>
      <c r="E141" s="1560">
        <v>0</v>
      </c>
      <c r="F141" s="1504" t="s">
        <v>1480</v>
      </c>
      <c r="G141" s="1504" t="s">
        <v>1481</v>
      </c>
      <c r="H141" s="1532"/>
      <c r="I141" s="1536">
        <f t="shared" si="116"/>
        <v>0</v>
      </c>
      <c r="J141" s="1535"/>
      <c r="K141" s="1535"/>
      <c r="L141" s="1535"/>
      <c r="M141" s="1535"/>
      <c r="N141" s="1535"/>
      <c r="O141" s="1535"/>
      <c r="P141" s="1535"/>
      <c r="Q141" s="1535"/>
      <c r="R141" s="1535"/>
      <c r="S141" s="1535"/>
      <c r="T141" s="1535"/>
      <c r="U141" s="1535"/>
      <c r="V141" s="1535"/>
      <c r="W141" s="1535"/>
      <c r="X141" s="1535"/>
      <c r="Y141" s="1535"/>
      <c r="Z141" s="1535"/>
      <c r="AA141" s="1535"/>
      <c r="AB141" s="1535"/>
      <c r="AC141" s="1535"/>
      <c r="AD141" s="1535"/>
      <c r="AE141" s="1535"/>
      <c r="AF141" s="1535"/>
      <c r="AG141" s="1535"/>
      <c r="AH141" s="1535"/>
      <c r="AI141" s="1535"/>
      <c r="AJ141" s="1535"/>
      <c r="AK141" s="1535"/>
      <c r="AL141" s="1535"/>
      <c r="AM141" s="1535"/>
      <c r="AN141" s="1535"/>
      <c r="AO141" s="1535"/>
      <c r="AP141" s="1535"/>
      <c r="AQ141" s="1535"/>
      <c r="AR141" s="1535"/>
      <c r="AS141" s="1535"/>
      <c r="AT141" s="1535"/>
      <c r="AU141" s="1535"/>
      <c r="AV141" s="1535"/>
      <c r="AW141" s="1535"/>
      <c r="AX141" s="1535"/>
      <c r="AY141" s="1535"/>
      <c r="AZ141" s="1535"/>
      <c r="BA141" s="1535"/>
      <c r="BB141" s="1535"/>
      <c r="BC141" s="1535"/>
      <c r="BD141" s="1535"/>
      <c r="BE141" s="1535"/>
      <c r="BF141" s="1535"/>
      <c r="BG141" s="1535"/>
      <c r="BH141" s="1535"/>
      <c r="BI141" s="1535"/>
      <c r="BJ141" s="1535"/>
      <c r="BK141" s="1535"/>
      <c r="BL141" s="1535"/>
      <c r="BM141" s="1535"/>
      <c r="BN141" s="1535"/>
      <c r="BO141" s="1535"/>
      <c r="BP141" s="1535"/>
      <c r="BQ141" s="1535"/>
      <c r="BR141" s="1535"/>
      <c r="BS141" s="1535"/>
      <c r="BT141" s="1535"/>
      <c r="BU141" s="1535"/>
      <c r="BV141" s="1535"/>
      <c r="BW141" s="1535"/>
      <c r="BX141" s="1535"/>
      <c r="BY141" s="1535"/>
      <c r="BZ141" s="1535"/>
      <c r="CA141" s="1535"/>
      <c r="CB141" s="1535"/>
      <c r="CC141" s="1535"/>
      <c r="CD141" s="1535"/>
      <c r="CE141" s="1535"/>
      <c r="CF141" s="1535"/>
      <c r="CG141" s="1535"/>
      <c r="CH141" s="1535"/>
      <c r="CI141" s="1535"/>
      <c r="CJ141" s="1535"/>
      <c r="CK141" s="1535"/>
      <c r="CL141" s="1535"/>
      <c r="CM141" s="1535"/>
      <c r="CN141" s="1535"/>
      <c r="CO141" s="1535"/>
      <c r="CP141" s="1535"/>
      <c r="CQ141" s="1535"/>
      <c r="CR141" s="1535"/>
      <c r="CS141" s="1535"/>
      <c r="CT141" s="1535"/>
      <c r="CU141" s="1535"/>
      <c r="CV141" s="1535"/>
      <c r="CW141" s="1535"/>
      <c r="CX141" s="1535"/>
      <c r="CY141" s="1535"/>
      <c r="CZ141" s="1535"/>
      <c r="DA141" s="1535"/>
      <c r="DB141" s="1535"/>
      <c r="DC141" s="1535"/>
      <c r="DD141" s="1535"/>
      <c r="DE141" s="1535"/>
      <c r="DF141" s="1535"/>
      <c r="DG141" s="1535"/>
      <c r="DH141" s="1535"/>
      <c r="DI141" s="1535"/>
      <c r="DJ141" s="1535"/>
      <c r="DK141" s="1535"/>
      <c r="DL141" s="1535"/>
      <c r="DM141" s="1535"/>
      <c r="DN141" s="1535"/>
      <c r="DO141" s="1535"/>
      <c r="DP141" s="1535"/>
      <c r="DQ141" s="1535"/>
      <c r="DR141" s="1535"/>
      <c r="DS141" s="1535"/>
      <c r="DT141" s="1535"/>
      <c r="DU141" s="1535"/>
      <c r="DV141" s="1535"/>
      <c r="DW141" s="1535"/>
      <c r="DX141" s="1535"/>
      <c r="DY141" s="1535"/>
      <c r="DZ141" s="1535"/>
      <c r="EA141" s="1535"/>
      <c r="EB141" s="1535"/>
      <c r="EC141" s="1535"/>
      <c r="ED141" s="1535"/>
      <c r="EE141" s="1535"/>
      <c r="EF141" s="1535"/>
      <c r="EG141" s="1535"/>
      <c r="EH141" s="1535"/>
      <c r="EI141" s="1535"/>
      <c r="EJ141" s="1535"/>
      <c r="EK141" s="1535"/>
      <c r="EL141" s="1535"/>
      <c r="EM141" s="1535"/>
      <c r="EN141" s="1535"/>
      <c r="EO141" s="1535"/>
      <c r="EP141" s="1535"/>
      <c r="EQ141" s="1535"/>
      <c r="ER141" s="1535"/>
      <c r="ES141" s="1535"/>
      <c r="ET141" s="1535"/>
      <c r="EU141" s="1535"/>
      <c r="EV141" s="1535"/>
      <c r="EW141" s="1535"/>
      <c r="EX141" s="1535"/>
      <c r="EY141" s="1535"/>
      <c r="EZ141" s="1535"/>
      <c r="FA141" s="1535"/>
      <c r="FB141" s="1535"/>
      <c r="FC141" s="1535"/>
      <c r="FD141" s="1535"/>
      <c r="FE141" s="1535"/>
      <c r="FF141" s="1535"/>
      <c r="FG141" s="1535"/>
      <c r="FH141" s="1535"/>
      <c r="FI141" s="1535"/>
      <c r="FJ141" s="1535"/>
      <c r="FK141" s="1535"/>
      <c r="FL141" s="1535"/>
      <c r="FM141" s="1535"/>
      <c r="FN141" s="1535"/>
      <c r="FO141" s="1535"/>
      <c r="FP141" s="1535"/>
      <c r="FQ141" s="1535"/>
      <c r="FR141" s="1535"/>
      <c r="FS141" s="1535"/>
      <c r="FT141" s="1535"/>
      <c r="FU141" s="1535"/>
      <c r="FV141" s="1535"/>
      <c r="FW141" s="1535"/>
      <c r="FX141" s="1535"/>
      <c r="FY141" s="1535"/>
      <c r="FZ141" s="1535"/>
      <c r="GA141" s="1535"/>
      <c r="GB141" s="1535"/>
      <c r="GC141" s="1535"/>
      <c r="GD141" s="1535"/>
      <c r="GE141" s="1535"/>
      <c r="GF141" s="1535"/>
      <c r="GG141" s="1535"/>
      <c r="GH141" s="1535"/>
      <c r="GI141" s="1535"/>
      <c r="GJ141" s="1535"/>
      <c r="GK141" s="1535"/>
      <c r="GL141" s="1535"/>
      <c r="GM141" s="1535"/>
      <c r="GN141" s="1535"/>
      <c r="GO141" s="1535"/>
      <c r="GP141" s="1535"/>
      <c r="GQ141" s="1535"/>
      <c r="GR141" s="1535"/>
      <c r="GS141" s="1535"/>
    </row>
    <row r="142" spans="1:201" outlineLevel="1">
      <c r="B142" s="1567"/>
      <c r="C142" s="1701"/>
      <c r="D142" s="1514"/>
      <c r="H142" s="1532"/>
      <c r="I142" s="1504"/>
      <c r="AE142" s="1502"/>
      <c r="AF142" s="1502"/>
      <c r="AG142" s="1502"/>
      <c r="AH142" s="1502"/>
      <c r="AI142" s="1502"/>
      <c r="AJ142" s="1502"/>
      <c r="AK142" s="1502"/>
      <c r="AL142" s="1502"/>
      <c r="AM142" s="1502"/>
      <c r="AN142" s="1502"/>
      <c r="AO142" s="1502"/>
      <c r="AP142" s="1502"/>
      <c r="AQ142" s="1502"/>
      <c r="AR142" s="1502"/>
      <c r="AS142" s="1502"/>
      <c r="AT142" s="1502"/>
      <c r="AU142" s="1502"/>
      <c r="AV142" s="1502"/>
      <c r="AW142" s="1502"/>
      <c r="AX142" s="1502"/>
      <c r="AY142" s="1502"/>
      <c r="AZ142" s="1502"/>
      <c r="BA142" s="1502"/>
      <c r="BB142" s="1502"/>
      <c r="BC142" s="1502"/>
      <c r="BD142" s="1502"/>
      <c r="BE142" s="1502"/>
      <c r="BF142" s="1502"/>
      <c r="BG142" s="1502"/>
      <c r="BH142" s="1502"/>
      <c r="BI142" s="1502"/>
      <c r="BJ142" s="1502"/>
      <c r="BK142" s="1502"/>
      <c r="BL142" s="1502"/>
      <c r="BM142" s="1502"/>
      <c r="BN142" s="1502"/>
      <c r="BO142" s="1502"/>
      <c r="BP142" s="1502"/>
      <c r="BQ142" s="1502"/>
      <c r="BR142" s="1502"/>
      <c r="BS142" s="1502"/>
      <c r="BT142" s="1502"/>
      <c r="BU142" s="1502"/>
      <c r="BV142" s="1502"/>
      <c r="BW142" s="1502"/>
      <c r="BX142" s="1502"/>
      <c r="BY142" s="1502"/>
      <c r="BZ142" s="1502"/>
      <c r="CA142" s="1502"/>
      <c r="CB142" s="1502"/>
      <c r="CC142" s="1502"/>
      <c r="CD142" s="1502"/>
      <c r="CE142" s="1502"/>
      <c r="CF142" s="1502"/>
      <c r="CG142" s="1502"/>
      <c r="CH142" s="1502"/>
      <c r="CI142" s="1502"/>
      <c r="CJ142" s="1502"/>
      <c r="CK142" s="1502"/>
      <c r="CL142" s="1502"/>
      <c r="CM142" s="1502"/>
      <c r="CN142" s="1502"/>
      <c r="CO142" s="1502"/>
      <c r="CP142" s="1502"/>
      <c r="CQ142" s="1502"/>
      <c r="CR142" s="1502"/>
      <c r="CS142" s="1502"/>
      <c r="CT142" s="1502"/>
      <c r="CU142" s="1502"/>
      <c r="CV142" s="1502"/>
      <c r="CW142" s="1502"/>
      <c r="CX142" s="1502"/>
      <c r="CY142" s="1502"/>
      <c r="CZ142" s="1502"/>
      <c r="DA142" s="1502"/>
      <c r="DB142" s="1502"/>
      <c r="DC142" s="1502"/>
      <c r="DD142" s="1502"/>
      <c r="DE142" s="1502"/>
      <c r="DF142" s="1502"/>
      <c r="DG142" s="1502"/>
      <c r="DH142" s="1502"/>
      <c r="DI142" s="1502"/>
      <c r="DJ142" s="1502"/>
      <c r="DK142" s="1502"/>
      <c r="DL142" s="1502"/>
      <c r="DM142" s="1502"/>
      <c r="DN142" s="1502"/>
      <c r="DO142" s="1502"/>
      <c r="DP142" s="1502"/>
      <c r="DQ142" s="1502"/>
      <c r="DR142" s="1502"/>
      <c r="DS142" s="1502"/>
      <c r="DT142" s="1502"/>
      <c r="DU142" s="1502"/>
      <c r="DV142" s="1502"/>
      <c r="DW142" s="1502"/>
      <c r="DX142" s="1502"/>
      <c r="DY142" s="1502"/>
      <c r="DZ142" s="1502"/>
      <c r="EA142" s="1502"/>
      <c r="EB142" s="1502"/>
      <c r="EC142" s="1502"/>
      <c r="ED142" s="1502"/>
      <c r="EE142" s="1502"/>
      <c r="EF142" s="1502"/>
      <c r="EG142" s="1502"/>
      <c r="EH142" s="1502"/>
      <c r="EI142" s="1502"/>
      <c r="EJ142" s="1502"/>
      <c r="EK142" s="1502"/>
      <c r="EL142" s="1502"/>
      <c r="EM142" s="1502"/>
      <c r="EN142" s="1502"/>
      <c r="EO142" s="1502"/>
      <c r="EP142" s="1502"/>
      <c r="EQ142" s="1502"/>
      <c r="ER142" s="1502"/>
      <c r="ES142" s="1502"/>
      <c r="ET142" s="1502"/>
      <c r="EU142" s="1502"/>
      <c r="EV142" s="1502"/>
      <c r="EW142" s="1502"/>
      <c r="EX142" s="1502"/>
      <c r="EY142" s="1502"/>
      <c r="EZ142" s="1502"/>
      <c r="FA142" s="1502"/>
      <c r="FB142" s="1502"/>
      <c r="FC142" s="1502"/>
      <c r="FD142" s="1502"/>
      <c r="FE142" s="1502"/>
      <c r="FF142" s="1502"/>
      <c r="FG142" s="1502"/>
      <c r="FH142" s="1502"/>
      <c r="FI142" s="1502"/>
      <c r="FJ142" s="1502"/>
      <c r="FK142" s="1502"/>
      <c r="FL142" s="1502"/>
      <c r="FM142" s="1502"/>
      <c r="FN142" s="1502"/>
      <c r="FO142" s="1502"/>
      <c r="FP142" s="1502"/>
      <c r="FQ142" s="1502"/>
      <c r="FR142" s="1502"/>
      <c r="FS142" s="1502"/>
      <c r="FT142" s="1502"/>
      <c r="FU142" s="1502"/>
      <c r="FV142" s="1502"/>
      <c r="FW142" s="1502"/>
      <c r="FX142" s="1502"/>
      <c r="FY142" s="1502"/>
      <c r="FZ142" s="1502"/>
      <c r="GA142" s="1502"/>
      <c r="GB142" s="1502"/>
      <c r="GC142" s="1502"/>
      <c r="GD142" s="1502"/>
      <c r="GE142" s="1502"/>
      <c r="GF142" s="1502"/>
      <c r="GG142" s="1502"/>
      <c r="GH142" s="1502"/>
      <c r="GI142" s="1502"/>
      <c r="GJ142" s="1502"/>
      <c r="GK142" s="1502"/>
      <c r="GL142" s="1502"/>
      <c r="GM142" s="1502"/>
      <c r="GN142" s="1502"/>
      <c r="GO142" s="1502"/>
      <c r="GP142" s="1502"/>
      <c r="GQ142" s="1502"/>
      <c r="GR142" s="1502"/>
      <c r="GS142" s="1502"/>
    </row>
    <row r="143" spans="1:201" ht="15" customHeight="1" outlineLevel="1">
      <c r="A143" s="1501" t="s">
        <v>381</v>
      </c>
      <c r="B143" s="1567"/>
      <c r="C143" s="1699" t="s">
        <v>335</v>
      </c>
      <c r="D143" s="1514">
        <f>SUM(D144:D153)</f>
        <v>0</v>
      </c>
      <c r="H143" s="1561"/>
      <c r="I143" s="1504">
        <f t="shared" ref="I143:AN143" si="117">SUM(I144:I153)</f>
        <v>0</v>
      </c>
      <c r="J143" s="1502">
        <f t="shared" si="117"/>
        <v>0</v>
      </c>
      <c r="K143" s="1502">
        <f t="shared" si="117"/>
        <v>0</v>
      </c>
      <c r="L143" s="1502">
        <f t="shared" si="117"/>
        <v>0</v>
      </c>
      <c r="M143" s="1502">
        <f t="shared" si="117"/>
        <v>0</v>
      </c>
      <c r="N143" s="1502">
        <f t="shared" si="117"/>
        <v>0</v>
      </c>
      <c r="O143" s="1502">
        <f t="shared" si="117"/>
        <v>0</v>
      </c>
      <c r="P143" s="1502">
        <f t="shared" si="117"/>
        <v>0</v>
      </c>
      <c r="Q143" s="1502">
        <f t="shared" si="117"/>
        <v>0</v>
      </c>
      <c r="R143" s="1502">
        <f t="shared" si="117"/>
        <v>0</v>
      </c>
      <c r="S143" s="1502">
        <f t="shared" si="117"/>
        <v>0</v>
      </c>
      <c r="T143" s="1502">
        <f t="shared" si="117"/>
        <v>0</v>
      </c>
      <c r="U143" s="1502">
        <f t="shared" si="117"/>
        <v>0</v>
      </c>
      <c r="V143" s="1502">
        <f t="shared" si="117"/>
        <v>0</v>
      </c>
      <c r="W143" s="1502">
        <f t="shared" si="117"/>
        <v>0</v>
      </c>
      <c r="X143" s="1502">
        <f t="shared" si="117"/>
        <v>0</v>
      </c>
      <c r="Y143" s="1502">
        <f t="shared" si="117"/>
        <v>0</v>
      </c>
      <c r="Z143" s="1502">
        <f t="shared" si="117"/>
        <v>0</v>
      </c>
      <c r="AA143" s="1502">
        <f t="shared" si="117"/>
        <v>0</v>
      </c>
      <c r="AB143" s="1502">
        <f t="shared" si="117"/>
        <v>0</v>
      </c>
      <c r="AC143" s="1502">
        <f t="shared" si="117"/>
        <v>0</v>
      </c>
      <c r="AD143" s="1502">
        <f t="shared" si="117"/>
        <v>0</v>
      </c>
      <c r="AE143" s="1502">
        <f t="shared" si="117"/>
        <v>0</v>
      </c>
      <c r="AF143" s="1502">
        <f t="shared" si="117"/>
        <v>0</v>
      </c>
      <c r="AG143" s="1502">
        <f t="shared" si="117"/>
        <v>0</v>
      </c>
      <c r="AH143" s="1502">
        <f t="shared" si="117"/>
        <v>0</v>
      </c>
      <c r="AI143" s="1502">
        <f t="shared" si="117"/>
        <v>0</v>
      </c>
      <c r="AJ143" s="1502">
        <f t="shared" si="117"/>
        <v>0</v>
      </c>
      <c r="AK143" s="1502">
        <f t="shared" si="117"/>
        <v>0</v>
      </c>
      <c r="AL143" s="1502">
        <f t="shared" si="117"/>
        <v>0</v>
      </c>
      <c r="AM143" s="1502">
        <f t="shared" si="117"/>
        <v>0</v>
      </c>
      <c r="AN143" s="1502">
        <f t="shared" si="117"/>
        <v>0</v>
      </c>
      <c r="AO143" s="1502">
        <f t="shared" ref="AO143:BT143" si="118">SUM(AO144:AO153)</f>
        <v>0</v>
      </c>
      <c r="AP143" s="1502">
        <f t="shared" si="118"/>
        <v>0</v>
      </c>
      <c r="AQ143" s="1502">
        <f t="shared" si="118"/>
        <v>0</v>
      </c>
      <c r="AR143" s="1502">
        <f t="shared" si="118"/>
        <v>0</v>
      </c>
      <c r="AS143" s="1502">
        <f t="shared" si="118"/>
        <v>0</v>
      </c>
      <c r="AT143" s="1502">
        <f t="shared" si="118"/>
        <v>0</v>
      </c>
      <c r="AU143" s="1502">
        <f t="shared" si="118"/>
        <v>0</v>
      </c>
      <c r="AV143" s="1502">
        <f t="shared" si="118"/>
        <v>0</v>
      </c>
      <c r="AW143" s="1502">
        <f t="shared" si="118"/>
        <v>0</v>
      </c>
      <c r="AX143" s="1502">
        <f t="shared" si="118"/>
        <v>0</v>
      </c>
      <c r="AY143" s="1502">
        <f t="shared" si="118"/>
        <v>0</v>
      </c>
      <c r="AZ143" s="1502">
        <f t="shared" si="118"/>
        <v>0</v>
      </c>
      <c r="BA143" s="1502">
        <f t="shared" si="118"/>
        <v>0</v>
      </c>
      <c r="BB143" s="1502">
        <f t="shared" si="118"/>
        <v>0</v>
      </c>
      <c r="BC143" s="1502">
        <f t="shared" si="118"/>
        <v>0</v>
      </c>
      <c r="BD143" s="1502">
        <f t="shared" si="118"/>
        <v>0</v>
      </c>
      <c r="BE143" s="1502">
        <f t="shared" si="118"/>
        <v>0</v>
      </c>
      <c r="BF143" s="1502">
        <f t="shared" si="118"/>
        <v>0</v>
      </c>
      <c r="BG143" s="1502">
        <f t="shared" si="118"/>
        <v>0</v>
      </c>
      <c r="BH143" s="1502">
        <f t="shared" si="118"/>
        <v>0</v>
      </c>
      <c r="BI143" s="1502">
        <f t="shared" si="118"/>
        <v>0</v>
      </c>
      <c r="BJ143" s="1502">
        <f t="shared" si="118"/>
        <v>0</v>
      </c>
      <c r="BK143" s="1502">
        <f t="shared" si="118"/>
        <v>0</v>
      </c>
      <c r="BL143" s="1502">
        <f t="shared" si="118"/>
        <v>0</v>
      </c>
      <c r="BM143" s="1502">
        <f t="shared" si="118"/>
        <v>0</v>
      </c>
      <c r="BN143" s="1502">
        <f t="shared" si="118"/>
        <v>0</v>
      </c>
      <c r="BO143" s="1502">
        <f t="shared" si="118"/>
        <v>0</v>
      </c>
      <c r="BP143" s="1502">
        <f t="shared" si="118"/>
        <v>0</v>
      </c>
      <c r="BQ143" s="1502">
        <f t="shared" si="118"/>
        <v>0</v>
      </c>
      <c r="BR143" s="1502">
        <f t="shared" si="118"/>
        <v>0</v>
      </c>
      <c r="BS143" s="1502">
        <f t="shared" si="118"/>
        <v>0</v>
      </c>
      <c r="BT143" s="1502">
        <f t="shared" si="118"/>
        <v>0</v>
      </c>
      <c r="BU143" s="1502">
        <f t="shared" ref="BU143:CZ143" si="119">SUM(BU144:BU153)</f>
        <v>0</v>
      </c>
      <c r="BV143" s="1502">
        <f t="shared" si="119"/>
        <v>0</v>
      </c>
      <c r="BW143" s="1502">
        <f t="shared" si="119"/>
        <v>0</v>
      </c>
      <c r="BX143" s="1502">
        <f t="shared" si="119"/>
        <v>0</v>
      </c>
      <c r="BY143" s="1502">
        <f t="shared" si="119"/>
        <v>0</v>
      </c>
      <c r="BZ143" s="1502">
        <f t="shared" si="119"/>
        <v>0</v>
      </c>
      <c r="CA143" s="1502">
        <f t="shared" si="119"/>
        <v>0</v>
      </c>
      <c r="CB143" s="1502">
        <f t="shared" si="119"/>
        <v>0</v>
      </c>
      <c r="CC143" s="1502">
        <f t="shared" si="119"/>
        <v>0</v>
      </c>
      <c r="CD143" s="1502">
        <f t="shared" si="119"/>
        <v>0</v>
      </c>
      <c r="CE143" s="1502">
        <f t="shared" si="119"/>
        <v>0</v>
      </c>
      <c r="CF143" s="1502">
        <f t="shared" si="119"/>
        <v>0</v>
      </c>
      <c r="CG143" s="1502">
        <f t="shared" si="119"/>
        <v>0</v>
      </c>
      <c r="CH143" s="1502">
        <f t="shared" si="119"/>
        <v>0</v>
      </c>
      <c r="CI143" s="1502">
        <f t="shared" si="119"/>
        <v>0</v>
      </c>
      <c r="CJ143" s="1502">
        <f t="shared" si="119"/>
        <v>0</v>
      </c>
      <c r="CK143" s="1502">
        <f t="shared" si="119"/>
        <v>0</v>
      </c>
      <c r="CL143" s="1502">
        <f t="shared" si="119"/>
        <v>0</v>
      </c>
      <c r="CM143" s="1502">
        <f t="shared" si="119"/>
        <v>0</v>
      </c>
      <c r="CN143" s="1502">
        <f t="shared" si="119"/>
        <v>0</v>
      </c>
      <c r="CO143" s="1502">
        <f t="shared" si="119"/>
        <v>0</v>
      </c>
      <c r="CP143" s="1502">
        <f t="shared" si="119"/>
        <v>0</v>
      </c>
      <c r="CQ143" s="1502">
        <f t="shared" si="119"/>
        <v>0</v>
      </c>
      <c r="CR143" s="1502">
        <f t="shared" si="119"/>
        <v>0</v>
      </c>
      <c r="CS143" s="1502">
        <f t="shared" si="119"/>
        <v>0</v>
      </c>
      <c r="CT143" s="1502">
        <f t="shared" si="119"/>
        <v>0</v>
      </c>
      <c r="CU143" s="1502">
        <f t="shared" si="119"/>
        <v>0</v>
      </c>
      <c r="CV143" s="1502">
        <f t="shared" si="119"/>
        <v>0</v>
      </c>
      <c r="CW143" s="1502">
        <f t="shared" si="119"/>
        <v>0</v>
      </c>
      <c r="CX143" s="1502">
        <f t="shared" si="119"/>
        <v>0</v>
      </c>
      <c r="CY143" s="1502">
        <f t="shared" si="119"/>
        <v>0</v>
      </c>
      <c r="CZ143" s="1502">
        <f t="shared" si="119"/>
        <v>0</v>
      </c>
      <c r="DA143" s="1502">
        <f t="shared" ref="DA143:EF143" si="120">SUM(DA144:DA153)</f>
        <v>0</v>
      </c>
      <c r="DB143" s="1502">
        <f t="shared" si="120"/>
        <v>0</v>
      </c>
      <c r="DC143" s="1502">
        <f t="shared" si="120"/>
        <v>0</v>
      </c>
      <c r="DD143" s="1502">
        <f t="shared" si="120"/>
        <v>0</v>
      </c>
      <c r="DE143" s="1502">
        <f t="shared" si="120"/>
        <v>0</v>
      </c>
      <c r="DF143" s="1502">
        <f t="shared" si="120"/>
        <v>0</v>
      </c>
      <c r="DG143" s="1502">
        <f t="shared" si="120"/>
        <v>0</v>
      </c>
      <c r="DH143" s="1502">
        <f t="shared" si="120"/>
        <v>0</v>
      </c>
      <c r="DI143" s="1502">
        <f t="shared" si="120"/>
        <v>0</v>
      </c>
      <c r="DJ143" s="1502">
        <f t="shared" si="120"/>
        <v>0</v>
      </c>
      <c r="DK143" s="1502">
        <f t="shared" si="120"/>
        <v>0</v>
      </c>
      <c r="DL143" s="1502">
        <f t="shared" si="120"/>
        <v>0</v>
      </c>
      <c r="DM143" s="1502">
        <f t="shared" si="120"/>
        <v>0</v>
      </c>
      <c r="DN143" s="1502">
        <f t="shared" si="120"/>
        <v>0</v>
      </c>
      <c r="DO143" s="1502">
        <f t="shared" si="120"/>
        <v>0</v>
      </c>
      <c r="DP143" s="1502">
        <f t="shared" si="120"/>
        <v>0</v>
      </c>
      <c r="DQ143" s="1502">
        <f t="shared" si="120"/>
        <v>0</v>
      </c>
      <c r="DR143" s="1502">
        <f t="shared" si="120"/>
        <v>0</v>
      </c>
      <c r="DS143" s="1502">
        <f t="shared" si="120"/>
        <v>0</v>
      </c>
      <c r="DT143" s="1502">
        <f t="shared" si="120"/>
        <v>0</v>
      </c>
      <c r="DU143" s="1502">
        <f t="shared" si="120"/>
        <v>0</v>
      </c>
      <c r="DV143" s="1502">
        <f t="shared" si="120"/>
        <v>0</v>
      </c>
      <c r="DW143" s="1502">
        <f t="shared" si="120"/>
        <v>0</v>
      </c>
      <c r="DX143" s="1502">
        <f t="shared" si="120"/>
        <v>0</v>
      </c>
      <c r="DY143" s="1502">
        <f t="shared" si="120"/>
        <v>0</v>
      </c>
      <c r="DZ143" s="1502">
        <f t="shared" si="120"/>
        <v>0</v>
      </c>
      <c r="EA143" s="1502">
        <f t="shared" si="120"/>
        <v>0</v>
      </c>
      <c r="EB143" s="1502">
        <f t="shared" si="120"/>
        <v>0</v>
      </c>
      <c r="EC143" s="1502">
        <f t="shared" si="120"/>
        <v>0</v>
      </c>
      <c r="ED143" s="1502">
        <f t="shared" si="120"/>
        <v>0</v>
      </c>
      <c r="EE143" s="1502">
        <f t="shared" si="120"/>
        <v>0</v>
      </c>
      <c r="EF143" s="1502">
        <f t="shared" si="120"/>
        <v>0</v>
      </c>
      <c r="EG143" s="1502">
        <f t="shared" ref="EG143:FL143" si="121">SUM(EG144:EG153)</f>
        <v>0</v>
      </c>
      <c r="EH143" s="1502">
        <f t="shared" si="121"/>
        <v>0</v>
      </c>
      <c r="EI143" s="1502">
        <f t="shared" si="121"/>
        <v>0</v>
      </c>
      <c r="EJ143" s="1502">
        <f t="shared" si="121"/>
        <v>0</v>
      </c>
      <c r="EK143" s="1502">
        <f t="shared" si="121"/>
        <v>0</v>
      </c>
      <c r="EL143" s="1502">
        <f t="shared" si="121"/>
        <v>0</v>
      </c>
      <c r="EM143" s="1502">
        <f t="shared" si="121"/>
        <v>0</v>
      </c>
      <c r="EN143" s="1502">
        <f t="shared" si="121"/>
        <v>0</v>
      </c>
      <c r="EO143" s="1502">
        <f t="shared" si="121"/>
        <v>0</v>
      </c>
      <c r="EP143" s="1502">
        <f t="shared" si="121"/>
        <v>0</v>
      </c>
      <c r="EQ143" s="1502">
        <f t="shared" si="121"/>
        <v>0</v>
      </c>
      <c r="ER143" s="1502">
        <f t="shared" si="121"/>
        <v>0</v>
      </c>
      <c r="ES143" s="1502">
        <f t="shared" si="121"/>
        <v>0</v>
      </c>
      <c r="ET143" s="1502">
        <f t="shared" si="121"/>
        <v>0</v>
      </c>
      <c r="EU143" s="1502">
        <f t="shared" si="121"/>
        <v>0</v>
      </c>
      <c r="EV143" s="1502">
        <f t="shared" si="121"/>
        <v>0</v>
      </c>
      <c r="EW143" s="1502">
        <f t="shared" si="121"/>
        <v>0</v>
      </c>
      <c r="EX143" s="1502">
        <f t="shared" si="121"/>
        <v>0</v>
      </c>
      <c r="EY143" s="1502">
        <f t="shared" si="121"/>
        <v>0</v>
      </c>
      <c r="EZ143" s="1502">
        <f t="shared" si="121"/>
        <v>0</v>
      </c>
      <c r="FA143" s="1502">
        <f t="shared" si="121"/>
        <v>0</v>
      </c>
      <c r="FB143" s="1502">
        <f t="shared" si="121"/>
        <v>0</v>
      </c>
      <c r="FC143" s="1502">
        <f t="shared" si="121"/>
        <v>0</v>
      </c>
      <c r="FD143" s="1502">
        <f t="shared" si="121"/>
        <v>0</v>
      </c>
      <c r="FE143" s="1502">
        <f t="shared" si="121"/>
        <v>0</v>
      </c>
      <c r="FF143" s="1502">
        <f t="shared" si="121"/>
        <v>0</v>
      </c>
      <c r="FG143" s="1502">
        <f t="shared" si="121"/>
        <v>0</v>
      </c>
      <c r="FH143" s="1502">
        <f t="shared" si="121"/>
        <v>0</v>
      </c>
      <c r="FI143" s="1502">
        <f t="shared" si="121"/>
        <v>0</v>
      </c>
      <c r="FJ143" s="1502">
        <f t="shared" si="121"/>
        <v>0</v>
      </c>
      <c r="FK143" s="1502">
        <f t="shared" si="121"/>
        <v>0</v>
      </c>
      <c r="FL143" s="1502">
        <f t="shared" si="121"/>
        <v>0</v>
      </c>
      <c r="FM143" s="1502">
        <f t="shared" ref="FM143:GR143" si="122">SUM(FM144:FM153)</f>
        <v>0</v>
      </c>
      <c r="FN143" s="1502">
        <f t="shared" si="122"/>
        <v>0</v>
      </c>
      <c r="FO143" s="1502">
        <f t="shared" si="122"/>
        <v>0</v>
      </c>
      <c r="FP143" s="1502">
        <f t="shared" si="122"/>
        <v>0</v>
      </c>
      <c r="FQ143" s="1502">
        <f t="shared" si="122"/>
        <v>0</v>
      </c>
      <c r="FR143" s="1502">
        <f t="shared" si="122"/>
        <v>0</v>
      </c>
      <c r="FS143" s="1502">
        <f t="shared" si="122"/>
        <v>0</v>
      </c>
      <c r="FT143" s="1502">
        <f t="shared" si="122"/>
        <v>0</v>
      </c>
      <c r="FU143" s="1502">
        <f t="shared" si="122"/>
        <v>0</v>
      </c>
      <c r="FV143" s="1502">
        <f t="shared" si="122"/>
        <v>0</v>
      </c>
      <c r="FW143" s="1502">
        <f t="shared" si="122"/>
        <v>0</v>
      </c>
      <c r="FX143" s="1502">
        <f t="shared" si="122"/>
        <v>0</v>
      </c>
      <c r="FY143" s="1502">
        <f t="shared" si="122"/>
        <v>0</v>
      </c>
      <c r="FZ143" s="1502">
        <f t="shared" si="122"/>
        <v>0</v>
      </c>
      <c r="GA143" s="1502">
        <f t="shared" si="122"/>
        <v>0</v>
      </c>
      <c r="GB143" s="1502">
        <f t="shared" si="122"/>
        <v>0</v>
      </c>
      <c r="GC143" s="1502">
        <f t="shared" si="122"/>
        <v>0</v>
      </c>
      <c r="GD143" s="1502">
        <f t="shared" si="122"/>
        <v>0</v>
      </c>
      <c r="GE143" s="1502">
        <f t="shared" si="122"/>
        <v>0</v>
      </c>
      <c r="GF143" s="1502">
        <f t="shared" si="122"/>
        <v>0</v>
      </c>
      <c r="GG143" s="1502">
        <f t="shared" si="122"/>
        <v>0</v>
      </c>
      <c r="GH143" s="1502">
        <f t="shared" si="122"/>
        <v>0</v>
      </c>
      <c r="GI143" s="1502">
        <f t="shared" si="122"/>
        <v>0</v>
      </c>
      <c r="GJ143" s="1502">
        <f t="shared" si="122"/>
        <v>0</v>
      </c>
      <c r="GK143" s="1502">
        <f t="shared" si="122"/>
        <v>0</v>
      </c>
      <c r="GL143" s="1502">
        <f t="shared" si="122"/>
        <v>0</v>
      </c>
      <c r="GM143" s="1502">
        <f t="shared" si="122"/>
        <v>0</v>
      </c>
      <c r="GN143" s="1502">
        <f t="shared" si="122"/>
        <v>0</v>
      </c>
      <c r="GO143" s="1502">
        <f t="shared" si="122"/>
        <v>0</v>
      </c>
      <c r="GP143" s="1502">
        <f t="shared" si="122"/>
        <v>0</v>
      </c>
      <c r="GQ143" s="1502">
        <f t="shared" si="122"/>
        <v>0</v>
      </c>
      <c r="GR143" s="1502">
        <f t="shared" si="122"/>
        <v>0</v>
      </c>
      <c r="GS143" s="1502">
        <f t="shared" ref="GS143" si="123">SUM(GS144:GS153)</f>
        <v>0</v>
      </c>
    </row>
    <row r="144" spans="1:201" ht="15" customHeight="1" outlineLevel="2">
      <c r="A144" s="1580" t="s">
        <v>1495</v>
      </c>
      <c r="B144" s="1559"/>
      <c r="C144" s="1700" t="s">
        <v>1479</v>
      </c>
      <c r="D144" s="1538"/>
      <c r="E144" s="1560">
        <v>0</v>
      </c>
      <c r="F144" s="1504" t="s">
        <v>1480</v>
      </c>
      <c r="G144" s="1504" t="s">
        <v>1481</v>
      </c>
      <c r="H144" s="1561"/>
      <c r="I144" s="1536">
        <f t="shared" ref="I144:I153" si="124">SUM(J144:GS144)</f>
        <v>0</v>
      </c>
      <c r="J144" s="1535"/>
      <c r="K144" s="1535"/>
      <c r="L144" s="1535"/>
      <c r="M144" s="1535"/>
      <c r="N144" s="1535"/>
      <c r="O144" s="1535"/>
      <c r="P144" s="1535"/>
      <c r="Q144" s="1535"/>
      <c r="R144" s="1535"/>
      <c r="S144" s="1535"/>
      <c r="T144" s="1535"/>
      <c r="U144" s="1535"/>
      <c r="V144" s="1535"/>
      <c r="W144" s="1535"/>
      <c r="X144" s="1535"/>
      <c r="Y144" s="1535"/>
      <c r="Z144" s="1535"/>
      <c r="AA144" s="1535"/>
      <c r="AB144" s="1535"/>
      <c r="AC144" s="1535"/>
      <c r="AD144" s="1535"/>
      <c r="AE144" s="1535"/>
      <c r="AF144" s="1535"/>
      <c r="AG144" s="1535"/>
      <c r="AH144" s="1535"/>
      <c r="AI144" s="1535"/>
      <c r="AJ144" s="1535"/>
      <c r="AK144" s="1535"/>
      <c r="AL144" s="1535"/>
      <c r="AM144" s="1535"/>
      <c r="AN144" s="1535"/>
      <c r="AO144" s="1535"/>
      <c r="AP144" s="1535"/>
      <c r="AQ144" s="1535"/>
      <c r="AR144" s="1535"/>
      <c r="AS144" s="1535"/>
      <c r="AT144" s="1535"/>
      <c r="AU144" s="1535"/>
      <c r="AV144" s="1535"/>
      <c r="AW144" s="1535"/>
      <c r="AX144" s="1535"/>
      <c r="AY144" s="1535"/>
      <c r="AZ144" s="1535"/>
      <c r="BA144" s="1535"/>
      <c r="BB144" s="1535"/>
      <c r="BC144" s="1535"/>
      <c r="BD144" s="1535"/>
      <c r="BE144" s="1535"/>
      <c r="BF144" s="1535"/>
      <c r="BG144" s="1535"/>
      <c r="BH144" s="1535"/>
      <c r="BI144" s="1535"/>
      <c r="BJ144" s="1535"/>
      <c r="BK144" s="1535"/>
      <c r="BL144" s="1535"/>
      <c r="BM144" s="1535"/>
      <c r="BN144" s="1535"/>
      <c r="BO144" s="1535"/>
      <c r="BP144" s="1535"/>
      <c r="BQ144" s="1535"/>
      <c r="BR144" s="1535"/>
      <c r="BS144" s="1535"/>
      <c r="BT144" s="1535"/>
      <c r="BU144" s="1535"/>
      <c r="BV144" s="1535"/>
      <c r="BW144" s="1535"/>
      <c r="BX144" s="1535"/>
      <c r="BY144" s="1535"/>
      <c r="BZ144" s="1535"/>
      <c r="CA144" s="1535"/>
      <c r="CB144" s="1535"/>
      <c r="CC144" s="1535"/>
      <c r="CD144" s="1535"/>
      <c r="CE144" s="1535"/>
      <c r="CF144" s="1535"/>
      <c r="CG144" s="1535"/>
      <c r="CH144" s="1535"/>
      <c r="CI144" s="1535"/>
      <c r="CJ144" s="1535"/>
      <c r="CK144" s="1535"/>
      <c r="CL144" s="1535"/>
      <c r="CM144" s="1535"/>
      <c r="CN144" s="1535"/>
      <c r="CO144" s="1535"/>
      <c r="CP144" s="1535"/>
      <c r="CQ144" s="1535"/>
      <c r="CR144" s="1535"/>
      <c r="CS144" s="1535"/>
      <c r="CT144" s="1535"/>
      <c r="CU144" s="1535"/>
      <c r="CV144" s="1535"/>
      <c r="CW144" s="1535"/>
      <c r="CX144" s="1535"/>
      <c r="CY144" s="1535"/>
      <c r="CZ144" s="1535"/>
      <c r="DA144" s="1535"/>
      <c r="DB144" s="1535"/>
      <c r="DC144" s="1535"/>
      <c r="DD144" s="1535"/>
      <c r="DE144" s="1535"/>
      <c r="DF144" s="1535"/>
      <c r="DG144" s="1535"/>
      <c r="DH144" s="1535"/>
      <c r="DI144" s="1535"/>
      <c r="DJ144" s="1535"/>
      <c r="DK144" s="1535"/>
      <c r="DL144" s="1535"/>
      <c r="DM144" s="1535"/>
      <c r="DN144" s="1535"/>
      <c r="DO144" s="1535"/>
      <c r="DP144" s="1535"/>
      <c r="DQ144" s="1535"/>
      <c r="DR144" s="1535"/>
      <c r="DS144" s="1535"/>
      <c r="DT144" s="1535"/>
      <c r="DU144" s="1535"/>
      <c r="DV144" s="1535"/>
      <c r="DW144" s="1535"/>
      <c r="DX144" s="1535"/>
      <c r="DY144" s="1535"/>
      <c r="DZ144" s="1535"/>
      <c r="EA144" s="1535"/>
      <c r="EB144" s="1535"/>
      <c r="EC144" s="1535"/>
      <c r="ED144" s="1535"/>
      <c r="EE144" s="1535"/>
      <c r="EF144" s="1535"/>
      <c r="EG144" s="1535"/>
      <c r="EH144" s="1535"/>
      <c r="EI144" s="1535"/>
      <c r="EJ144" s="1535"/>
      <c r="EK144" s="1535"/>
      <c r="EL144" s="1535"/>
      <c r="EM144" s="1535"/>
      <c r="EN144" s="1535"/>
      <c r="EO144" s="1535"/>
      <c r="EP144" s="1535"/>
      <c r="EQ144" s="1535"/>
      <c r="ER144" s="1535"/>
      <c r="ES144" s="1535"/>
      <c r="ET144" s="1535"/>
      <c r="EU144" s="1535"/>
      <c r="EV144" s="1535"/>
      <c r="EW144" s="1535"/>
      <c r="EX144" s="1535"/>
      <c r="EY144" s="1535"/>
      <c r="EZ144" s="1535"/>
      <c r="FA144" s="1535"/>
      <c r="FB144" s="1535"/>
      <c r="FC144" s="1535"/>
      <c r="FD144" s="1535"/>
      <c r="FE144" s="1535"/>
      <c r="FF144" s="1535"/>
      <c r="FG144" s="1535"/>
      <c r="FH144" s="1535"/>
      <c r="FI144" s="1535"/>
      <c r="FJ144" s="1535"/>
      <c r="FK144" s="1535"/>
      <c r="FL144" s="1535"/>
      <c r="FM144" s="1535"/>
      <c r="FN144" s="1535"/>
      <c r="FO144" s="1535"/>
      <c r="FP144" s="1535"/>
      <c r="FQ144" s="1535"/>
      <c r="FR144" s="1535"/>
      <c r="FS144" s="1535"/>
      <c r="FT144" s="1535"/>
      <c r="FU144" s="1535"/>
      <c r="FV144" s="1535"/>
      <c r="FW144" s="1535"/>
      <c r="FX144" s="1535"/>
      <c r="FY144" s="1535"/>
      <c r="FZ144" s="1535"/>
      <c r="GA144" s="1535"/>
      <c r="GB144" s="1535"/>
      <c r="GC144" s="1535"/>
      <c r="GD144" s="1535"/>
      <c r="GE144" s="1535"/>
      <c r="GF144" s="1535"/>
      <c r="GG144" s="1535"/>
      <c r="GH144" s="1535"/>
      <c r="GI144" s="1535"/>
      <c r="GJ144" s="1535"/>
      <c r="GK144" s="1535"/>
      <c r="GL144" s="1535"/>
      <c r="GM144" s="1535"/>
      <c r="GN144" s="1535"/>
      <c r="GO144" s="1535"/>
      <c r="GP144" s="1535"/>
      <c r="GQ144" s="1535"/>
      <c r="GR144" s="1535"/>
      <c r="GS144" s="1535"/>
    </row>
    <row r="145" spans="1:201" outlineLevel="2">
      <c r="A145" s="1580" t="s">
        <v>1496</v>
      </c>
      <c r="B145" s="1559"/>
      <c r="C145" s="1700" t="s">
        <v>1460</v>
      </c>
      <c r="D145" s="1538"/>
      <c r="E145" s="1560">
        <v>0</v>
      </c>
      <c r="F145" s="1504" t="s">
        <v>1480</v>
      </c>
      <c r="G145" s="1504" t="s">
        <v>1481</v>
      </c>
      <c r="H145" s="1532"/>
      <c r="I145" s="1536">
        <f t="shared" si="124"/>
        <v>0</v>
      </c>
      <c r="J145" s="1535"/>
      <c r="K145" s="1535"/>
      <c r="L145" s="1535"/>
      <c r="M145" s="1535"/>
      <c r="N145" s="1535"/>
      <c r="O145" s="1535"/>
      <c r="P145" s="1535"/>
      <c r="Q145" s="1535"/>
      <c r="R145" s="1535"/>
      <c r="S145" s="1535"/>
      <c r="T145" s="1535"/>
      <c r="U145" s="1535"/>
      <c r="V145" s="1535"/>
      <c r="W145" s="1535"/>
      <c r="X145" s="1535"/>
      <c r="Y145" s="1535"/>
      <c r="Z145" s="1535"/>
      <c r="AA145" s="1535"/>
      <c r="AB145" s="1535"/>
      <c r="AC145" s="1535"/>
      <c r="AD145" s="1535"/>
      <c r="AE145" s="1535"/>
      <c r="AF145" s="1535"/>
      <c r="AG145" s="1535"/>
      <c r="AH145" s="1535"/>
      <c r="AI145" s="1535"/>
      <c r="AJ145" s="1535"/>
      <c r="AK145" s="1535"/>
      <c r="AL145" s="1535"/>
      <c r="AM145" s="1535"/>
      <c r="AN145" s="1535"/>
      <c r="AO145" s="1535"/>
      <c r="AP145" s="1535"/>
      <c r="AQ145" s="1535"/>
      <c r="AR145" s="1535"/>
      <c r="AS145" s="1535"/>
      <c r="AT145" s="1535"/>
      <c r="AU145" s="1535"/>
      <c r="AV145" s="1535"/>
      <c r="AW145" s="1535"/>
      <c r="AX145" s="1535"/>
      <c r="AY145" s="1535"/>
      <c r="AZ145" s="1535"/>
      <c r="BA145" s="1535"/>
      <c r="BB145" s="1535"/>
      <c r="BC145" s="1535"/>
      <c r="BD145" s="1535"/>
      <c r="BE145" s="1535"/>
      <c r="BF145" s="1535"/>
      <c r="BG145" s="1535"/>
      <c r="BH145" s="1535"/>
      <c r="BI145" s="1535"/>
      <c r="BJ145" s="1535"/>
      <c r="BK145" s="1535"/>
      <c r="BL145" s="1535"/>
      <c r="BM145" s="1535"/>
      <c r="BN145" s="1535"/>
      <c r="BO145" s="1535"/>
      <c r="BP145" s="1535"/>
      <c r="BQ145" s="1535"/>
      <c r="BR145" s="1535"/>
      <c r="BS145" s="1535"/>
      <c r="BT145" s="1535"/>
      <c r="BU145" s="1535"/>
      <c r="BV145" s="1535"/>
      <c r="BW145" s="1535"/>
      <c r="BX145" s="1535"/>
      <c r="BY145" s="1535"/>
      <c r="BZ145" s="1535"/>
      <c r="CA145" s="1535"/>
      <c r="CB145" s="1535"/>
      <c r="CC145" s="1535"/>
      <c r="CD145" s="1535"/>
      <c r="CE145" s="1535"/>
      <c r="CF145" s="1535"/>
      <c r="CG145" s="1535"/>
      <c r="CH145" s="1535"/>
      <c r="CI145" s="1535"/>
      <c r="CJ145" s="1535"/>
      <c r="CK145" s="1535"/>
      <c r="CL145" s="1535"/>
      <c r="CM145" s="1535"/>
      <c r="CN145" s="1535"/>
      <c r="CO145" s="1535"/>
      <c r="CP145" s="1535"/>
      <c r="CQ145" s="1535"/>
      <c r="CR145" s="1535"/>
      <c r="CS145" s="1535"/>
      <c r="CT145" s="1535"/>
      <c r="CU145" s="1535"/>
      <c r="CV145" s="1535"/>
      <c r="CW145" s="1535"/>
      <c r="CX145" s="1535"/>
      <c r="CY145" s="1535"/>
      <c r="CZ145" s="1535"/>
      <c r="DA145" s="1535"/>
      <c r="DB145" s="1535"/>
      <c r="DC145" s="1535"/>
      <c r="DD145" s="1535"/>
      <c r="DE145" s="1535"/>
      <c r="DF145" s="1535"/>
      <c r="DG145" s="1535"/>
      <c r="DH145" s="1535"/>
      <c r="DI145" s="1535"/>
      <c r="DJ145" s="1535"/>
      <c r="DK145" s="1535"/>
      <c r="DL145" s="1535"/>
      <c r="DM145" s="1535"/>
      <c r="DN145" s="1535"/>
      <c r="DO145" s="1535"/>
      <c r="DP145" s="1535"/>
      <c r="DQ145" s="1535"/>
      <c r="DR145" s="1535"/>
      <c r="DS145" s="1535"/>
      <c r="DT145" s="1535"/>
      <c r="DU145" s="1535"/>
      <c r="DV145" s="1535"/>
      <c r="DW145" s="1535"/>
      <c r="DX145" s="1535"/>
      <c r="DY145" s="1535"/>
      <c r="DZ145" s="1535"/>
      <c r="EA145" s="1535"/>
      <c r="EB145" s="1535"/>
      <c r="EC145" s="1535"/>
      <c r="ED145" s="1535"/>
      <c r="EE145" s="1535"/>
      <c r="EF145" s="1535"/>
      <c r="EG145" s="1535"/>
      <c r="EH145" s="1535"/>
      <c r="EI145" s="1535"/>
      <c r="EJ145" s="1535"/>
      <c r="EK145" s="1535"/>
      <c r="EL145" s="1535"/>
      <c r="EM145" s="1535"/>
      <c r="EN145" s="1535"/>
      <c r="EO145" s="1535"/>
      <c r="EP145" s="1535"/>
      <c r="EQ145" s="1535"/>
      <c r="ER145" s="1535"/>
      <c r="ES145" s="1535"/>
      <c r="ET145" s="1535"/>
      <c r="EU145" s="1535"/>
      <c r="EV145" s="1535"/>
      <c r="EW145" s="1535"/>
      <c r="EX145" s="1535"/>
      <c r="EY145" s="1535"/>
      <c r="EZ145" s="1535"/>
      <c r="FA145" s="1535"/>
      <c r="FB145" s="1535"/>
      <c r="FC145" s="1535"/>
      <c r="FD145" s="1535"/>
      <c r="FE145" s="1535"/>
      <c r="FF145" s="1535"/>
      <c r="FG145" s="1535"/>
      <c r="FH145" s="1535"/>
      <c r="FI145" s="1535"/>
      <c r="FJ145" s="1535"/>
      <c r="FK145" s="1535"/>
      <c r="FL145" s="1535"/>
      <c r="FM145" s="1535"/>
      <c r="FN145" s="1535"/>
      <c r="FO145" s="1535"/>
      <c r="FP145" s="1535"/>
      <c r="FQ145" s="1535"/>
      <c r="FR145" s="1535"/>
      <c r="FS145" s="1535"/>
      <c r="FT145" s="1535"/>
      <c r="FU145" s="1535"/>
      <c r="FV145" s="1535"/>
      <c r="FW145" s="1535"/>
      <c r="FX145" s="1535"/>
      <c r="FY145" s="1535"/>
      <c r="FZ145" s="1535"/>
      <c r="GA145" s="1535"/>
      <c r="GB145" s="1535"/>
      <c r="GC145" s="1535"/>
      <c r="GD145" s="1535"/>
      <c r="GE145" s="1535"/>
      <c r="GF145" s="1535"/>
      <c r="GG145" s="1535"/>
      <c r="GH145" s="1535"/>
      <c r="GI145" s="1535"/>
      <c r="GJ145" s="1535"/>
      <c r="GK145" s="1535"/>
      <c r="GL145" s="1535"/>
      <c r="GM145" s="1535"/>
      <c r="GN145" s="1535"/>
      <c r="GO145" s="1535"/>
      <c r="GP145" s="1535"/>
      <c r="GQ145" s="1535"/>
      <c r="GR145" s="1535"/>
      <c r="GS145" s="1535"/>
    </row>
    <row r="146" spans="1:201" outlineLevel="2">
      <c r="A146" s="1580" t="s">
        <v>1497</v>
      </c>
      <c r="B146" s="1559"/>
      <c r="C146" s="1700" t="s">
        <v>327</v>
      </c>
      <c r="D146" s="1538"/>
      <c r="E146" s="1560">
        <v>0</v>
      </c>
      <c r="F146" s="1504" t="s">
        <v>1480</v>
      </c>
      <c r="G146" s="1504" t="s">
        <v>1481</v>
      </c>
      <c r="H146" s="1532"/>
      <c r="I146" s="1536">
        <f t="shared" si="124"/>
        <v>0</v>
      </c>
      <c r="J146" s="1535"/>
      <c r="K146" s="1535"/>
      <c r="L146" s="1535"/>
      <c r="M146" s="1535"/>
      <c r="N146" s="1535"/>
      <c r="O146" s="1535"/>
      <c r="P146" s="1535"/>
      <c r="Q146" s="1535"/>
      <c r="R146" s="1535"/>
      <c r="S146" s="1535"/>
      <c r="T146" s="1535"/>
      <c r="U146" s="1535"/>
      <c r="V146" s="1535"/>
      <c r="W146" s="1535"/>
      <c r="X146" s="1535"/>
      <c r="Y146" s="1535"/>
      <c r="Z146" s="1535"/>
      <c r="AA146" s="1535"/>
      <c r="AB146" s="1535"/>
      <c r="AC146" s="1535"/>
      <c r="AD146" s="1535"/>
      <c r="AE146" s="1535"/>
      <c r="AF146" s="1535"/>
      <c r="AG146" s="1535"/>
      <c r="AH146" s="1535"/>
      <c r="AI146" s="1535"/>
      <c r="AJ146" s="1535"/>
      <c r="AK146" s="1535"/>
      <c r="AL146" s="1535"/>
      <c r="AM146" s="1535"/>
      <c r="AN146" s="1535"/>
      <c r="AO146" s="1535"/>
      <c r="AP146" s="1535"/>
      <c r="AQ146" s="1535"/>
      <c r="AR146" s="1535"/>
      <c r="AS146" s="1535"/>
      <c r="AT146" s="1535"/>
      <c r="AU146" s="1535"/>
      <c r="AV146" s="1535"/>
      <c r="AW146" s="1535"/>
      <c r="AX146" s="1535"/>
      <c r="AY146" s="1535"/>
      <c r="AZ146" s="1535"/>
      <c r="BA146" s="1535"/>
      <c r="BB146" s="1535"/>
      <c r="BC146" s="1535"/>
      <c r="BD146" s="1535"/>
      <c r="BE146" s="1535"/>
      <c r="BF146" s="1535"/>
      <c r="BG146" s="1535"/>
      <c r="BH146" s="1535"/>
      <c r="BI146" s="1535"/>
      <c r="BJ146" s="1535"/>
      <c r="BK146" s="1535"/>
      <c r="BL146" s="1535"/>
      <c r="BM146" s="1535"/>
      <c r="BN146" s="1535"/>
      <c r="BO146" s="1535"/>
      <c r="BP146" s="1535"/>
      <c r="BQ146" s="1535"/>
      <c r="BR146" s="1535"/>
      <c r="BS146" s="1535"/>
      <c r="BT146" s="1535"/>
      <c r="BU146" s="1535"/>
      <c r="BV146" s="1535"/>
      <c r="BW146" s="1535"/>
      <c r="BX146" s="1535"/>
      <c r="BY146" s="1535"/>
      <c r="BZ146" s="1535"/>
      <c r="CA146" s="1535"/>
      <c r="CB146" s="1535"/>
      <c r="CC146" s="1535"/>
      <c r="CD146" s="1535"/>
      <c r="CE146" s="1535"/>
      <c r="CF146" s="1535"/>
      <c r="CG146" s="1535"/>
      <c r="CH146" s="1535"/>
      <c r="CI146" s="1535"/>
      <c r="CJ146" s="1535"/>
      <c r="CK146" s="1535"/>
      <c r="CL146" s="1535"/>
      <c r="CM146" s="1535"/>
      <c r="CN146" s="1535"/>
      <c r="CO146" s="1535"/>
      <c r="CP146" s="1535"/>
      <c r="CQ146" s="1535"/>
      <c r="CR146" s="1535"/>
      <c r="CS146" s="1535"/>
      <c r="CT146" s="1535"/>
      <c r="CU146" s="1535"/>
      <c r="CV146" s="1535"/>
      <c r="CW146" s="1535"/>
      <c r="CX146" s="1535"/>
      <c r="CY146" s="1535"/>
      <c r="CZ146" s="1535"/>
      <c r="DA146" s="1535"/>
      <c r="DB146" s="1535"/>
      <c r="DC146" s="1535"/>
      <c r="DD146" s="1535"/>
      <c r="DE146" s="1535"/>
      <c r="DF146" s="1535"/>
      <c r="DG146" s="1535"/>
      <c r="DH146" s="1535"/>
      <c r="DI146" s="1535"/>
      <c r="DJ146" s="1535"/>
      <c r="DK146" s="1535"/>
      <c r="DL146" s="1535"/>
      <c r="DM146" s="1535"/>
      <c r="DN146" s="1535"/>
      <c r="DO146" s="1535"/>
      <c r="DP146" s="1535"/>
      <c r="DQ146" s="1535"/>
      <c r="DR146" s="1535"/>
      <c r="DS146" s="1535"/>
      <c r="DT146" s="1535"/>
      <c r="DU146" s="1535"/>
      <c r="DV146" s="1535"/>
      <c r="DW146" s="1535"/>
      <c r="DX146" s="1535"/>
      <c r="DY146" s="1535"/>
      <c r="DZ146" s="1535"/>
      <c r="EA146" s="1535"/>
      <c r="EB146" s="1535"/>
      <c r="EC146" s="1535"/>
      <c r="ED146" s="1535"/>
      <c r="EE146" s="1535"/>
      <c r="EF146" s="1535"/>
      <c r="EG146" s="1535"/>
      <c r="EH146" s="1535"/>
      <c r="EI146" s="1535"/>
      <c r="EJ146" s="1535"/>
      <c r="EK146" s="1535"/>
      <c r="EL146" s="1535"/>
      <c r="EM146" s="1535"/>
      <c r="EN146" s="1535"/>
      <c r="EO146" s="1535"/>
      <c r="EP146" s="1535"/>
      <c r="EQ146" s="1535"/>
      <c r="ER146" s="1535"/>
      <c r="ES146" s="1535"/>
      <c r="ET146" s="1535"/>
      <c r="EU146" s="1535"/>
      <c r="EV146" s="1535"/>
      <c r="EW146" s="1535"/>
      <c r="EX146" s="1535"/>
      <c r="EY146" s="1535"/>
      <c r="EZ146" s="1535"/>
      <c r="FA146" s="1535"/>
      <c r="FB146" s="1535"/>
      <c r="FC146" s="1535"/>
      <c r="FD146" s="1535"/>
      <c r="FE146" s="1535"/>
      <c r="FF146" s="1535"/>
      <c r="FG146" s="1535"/>
      <c r="FH146" s="1535"/>
      <c r="FI146" s="1535"/>
      <c r="FJ146" s="1535"/>
      <c r="FK146" s="1535"/>
      <c r="FL146" s="1535"/>
      <c r="FM146" s="1535"/>
      <c r="FN146" s="1535"/>
      <c r="FO146" s="1535"/>
      <c r="FP146" s="1535"/>
      <c r="FQ146" s="1535"/>
      <c r="FR146" s="1535"/>
      <c r="FS146" s="1535"/>
      <c r="FT146" s="1535"/>
      <c r="FU146" s="1535"/>
      <c r="FV146" s="1535"/>
      <c r="FW146" s="1535"/>
      <c r="FX146" s="1535"/>
      <c r="FY146" s="1535"/>
      <c r="FZ146" s="1535"/>
      <c r="GA146" s="1535"/>
      <c r="GB146" s="1535"/>
      <c r="GC146" s="1535"/>
      <c r="GD146" s="1535"/>
      <c r="GE146" s="1535"/>
      <c r="GF146" s="1535"/>
      <c r="GG146" s="1535"/>
      <c r="GH146" s="1535"/>
      <c r="GI146" s="1535"/>
      <c r="GJ146" s="1535"/>
      <c r="GK146" s="1535"/>
      <c r="GL146" s="1535"/>
      <c r="GM146" s="1535"/>
      <c r="GN146" s="1535"/>
      <c r="GO146" s="1535"/>
      <c r="GP146" s="1535"/>
      <c r="GQ146" s="1535"/>
      <c r="GR146" s="1535"/>
      <c r="GS146" s="1535"/>
    </row>
    <row r="147" spans="1:201" outlineLevel="2">
      <c r="A147" s="1580" t="s">
        <v>1498</v>
      </c>
      <c r="B147" s="1559"/>
      <c r="C147" s="1700" t="s">
        <v>336</v>
      </c>
      <c r="D147" s="1538"/>
      <c r="E147" s="1560">
        <v>0</v>
      </c>
      <c r="F147" s="1504" t="s">
        <v>1480</v>
      </c>
      <c r="G147" s="1504" t="s">
        <v>1481</v>
      </c>
      <c r="H147" s="1532"/>
      <c r="I147" s="1536">
        <f t="shared" si="124"/>
        <v>0</v>
      </c>
      <c r="J147" s="1535"/>
      <c r="K147" s="1535"/>
      <c r="L147" s="1535"/>
      <c r="M147" s="1535"/>
      <c r="N147" s="1535"/>
      <c r="O147" s="1535"/>
      <c r="P147" s="1535"/>
      <c r="Q147" s="1535"/>
      <c r="R147" s="1535"/>
      <c r="S147" s="1535"/>
      <c r="T147" s="1535"/>
      <c r="U147" s="1535"/>
      <c r="V147" s="1535"/>
      <c r="W147" s="1535"/>
      <c r="X147" s="1535"/>
      <c r="Y147" s="1535"/>
      <c r="Z147" s="1535"/>
      <c r="AA147" s="1535"/>
      <c r="AB147" s="1535"/>
      <c r="AC147" s="1535"/>
      <c r="AD147" s="1535"/>
      <c r="AE147" s="1535"/>
      <c r="AF147" s="1535"/>
      <c r="AG147" s="1535"/>
      <c r="AH147" s="1535"/>
      <c r="AI147" s="1535"/>
      <c r="AJ147" s="1535"/>
      <c r="AK147" s="1535"/>
      <c r="AL147" s="1535"/>
      <c r="AM147" s="1535"/>
      <c r="AN147" s="1535"/>
      <c r="AO147" s="1535"/>
      <c r="AP147" s="1535"/>
      <c r="AQ147" s="1535"/>
      <c r="AR147" s="1535"/>
      <c r="AS147" s="1535"/>
      <c r="AT147" s="1535"/>
      <c r="AU147" s="1535"/>
      <c r="AV147" s="1535"/>
      <c r="AW147" s="1535"/>
      <c r="AX147" s="1535"/>
      <c r="AY147" s="1535"/>
      <c r="AZ147" s="1535"/>
      <c r="BA147" s="1535"/>
      <c r="BB147" s="1535"/>
      <c r="BC147" s="1535"/>
      <c r="BD147" s="1535"/>
      <c r="BE147" s="1535"/>
      <c r="BF147" s="1535"/>
      <c r="BG147" s="1535"/>
      <c r="BH147" s="1535"/>
      <c r="BI147" s="1535"/>
      <c r="BJ147" s="1535"/>
      <c r="BK147" s="1535"/>
      <c r="BL147" s="1535"/>
      <c r="BM147" s="1535"/>
      <c r="BN147" s="1535"/>
      <c r="BO147" s="1535"/>
      <c r="BP147" s="1535"/>
      <c r="BQ147" s="1535"/>
      <c r="BR147" s="1535"/>
      <c r="BS147" s="1535"/>
      <c r="BT147" s="1535"/>
      <c r="BU147" s="1535"/>
      <c r="BV147" s="1535"/>
      <c r="BW147" s="1535"/>
      <c r="BX147" s="1535"/>
      <c r="BY147" s="1535"/>
      <c r="BZ147" s="1535"/>
      <c r="CA147" s="1535"/>
      <c r="CB147" s="1535"/>
      <c r="CC147" s="1535"/>
      <c r="CD147" s="1535"/>
      <c r="CE147" s="1535"/>
      <c r="CF147" s="1535"/>
      <c r="CG147" s="1535"/>
      <c r="CH147" s="1535"/>
      <c r="CI147" s="1535"/>
      <c r="CJ147" s="1535"/>
      <c r="CK147" s="1535"/>
      <c r="CL147" s="1535"/>
      <c r="CM147" s="1535"/>
      <c r="CN147" s="1535"/>
      <c r="CO147" s="1535"/>
      <c r="CP147" s="1535"/>
      <c r="CQ147" s="1535"/>
      <c r="CR147" s="1535"/>
      <c r="CS147" s="1535"/>
      <c r="CT147" s="1535"/>
      <c r="CU147" s="1535"/>
      <c r="CV147" s="1535"/>
      <c r="CW147" s="1535"/>
      <c r="CX147" s="1535"/>
      <c r="CY147" s="1535"/>
      <c r="CZ147" s="1535"/>
      <c r="DA147" s="1535"/>
      <c r="DB147" s="1535"/>
      <c r="DC147" s="1535"/>
      <c r="DD147" s="1535"/>
      <c r="DE147" s="1535"/>
      <c r="DF147" s="1535"/>
      <c r="DG147" s="1535"/>
      <c r="DH147" s="1535"/>
      <c r="DI147" s="1535"/>
      <c r="DJ147" s="1535"/>
      <c r="DK147" s="1535"/>
      <c r="DL147" s="1535"/>
      <c r="DM147" s="1535"/>
      <c r="DN147" s="1535"/>
      <c r="DO147" s="1535"/>
      <c r="DP147" s="1535"/>
      <c r="DQ147" s="1535"/>
      <c r="DR147" s="1535"/>
      <c r="DS147" s="1535"/>
      <c r="DT147" s="1535"/>
      <c r="DU147" s="1535"/>
      <c r="DV147" s="1535"/>
      <c r="DW147" s="1535"/>
      <c r="DX147" s="1535"/>
      <c r="DY147" s="1535"/>
      <c r="DZ147" s="1535"/>
      <c r="EA147" s="1535"/>
      <c r="EB147" s="1535"/>
      <c r="EC147" s="1535"/>
      <c r="ED147" s="1535"/>
      <c r="EE147" s="1535"/>
      <c r="EF147" s="1535"/>
      <c r="EG147" s="1535"/>
      <c r="EH147" s="1535"/>
      <c r="EI147" s="1535"/>
      <c r="EJ147" s="1535"/>
      <c r="EK147" s="1535"/>
      <c r="EL147" s="1535"/>
      <c r="EM147" s="1535"/>
      <c r="EN147" s="1535"/>
      <c r="EO147" s="1535"/>
      <c r="EP147" s="1535"/>
      <c r="EQ147" s="1535"/>
      <c r="ER147" s="1535"/>
      <c r="ES147" s="1535"/>
      <c r="ET147" s="1535"/>
      <c r="EU147" s="1535"/>
      <c r="EV147" s="1535"/>
      <c r="EW147" s="1535"/>
      <c r="EX147" s="1535"/>
      <c r="EY147" s="1535"/>
      <c r="EZ147" s="1535"/>
      <c r="FA147" s="1535"/>
      <c r="FB147" s="1535"/>
      <c r="FC147" s="1535"/>
      <c r="FD147" s="1535"/>
      <c r="FE147" s="1535"/>
      <c r="FF147" s="1535"/>
      <c r="FG147" s="1535"/>
      <c r="FH147" s="1535"/>
      <c r="FI147" s="1535"/>
      <c r="FJ147" s="1535"/>
      <c r="FK147" s="1535"/>
      <c r="FL147" s="1535"/>
      <c r="FM147" s="1535"/>
      <c r="FN147" s="1535"/>
      <c r="FO147" s="1535"/>
      <c r="FP147" s="1535"/>
      <c r="FQ147" s="1535"/>
      <c r="FR147" s="1535"/>
      <c r="FS147" s="1535"/>
      <c r="FT147" s="1535"/>
      <c r="FU147" s="1535"/>
      <c r="FV147" s="1535"/>
      <c r="FW147" s="1535"/>
      <c r="FX147" s="1535"/>
      <c r="FY147" s="1535"/>
      <c r="FZ147" s="1535"/>
      <c r="GA147" s="1535"/>
      <c r="GB147" s="1535"/>
      <c r="GC147" s="1535"/>
      <c r="GD147" s="1535"/>
      <c r="GE147" s="1535"/>
      <c r="GF147" s="1535"/>
      <c r="GG147" s="1535"/>
      <c r="GH147" s="1535"/>
      <c r="GI147" s="1535"/>
      <c r="GJ147" s="1535"/>
      <c r="GK147" s="1535"/>
      <c r="GL147" s="1535"/>
      <c r="GM147" s="1535"/>
      <c r="GN147" s="1535"/>
      <c r="GO147" s="1535"/>
      <c r="GP147" s="1535"/>
      <c r="GQ147" s="1535"/>
      <c r="GR147" s="1535"/>
      <c r="GS147" s="1535"/>
    </row>
    <row r="148" spans="1:201" outlineLevel="2">
      <c r="A148" s="1580" t="s">
        <v>1499</v>
      </c>
      <c r="B148" s="1559"/>
      <c r="C148" s="1700" t="s">
        <v>329</v>
      </c>
      <c r="D148" s="1538"/>
      <c r="E148" s="1560">
        <v>0</v>
      </c>
      <c r="F148" s="1504" t="s">
        <v>1480</v>
      </c>
      <c r="G148" s="1504" t="s">
        <v>1481</v>
      </c>
      <c r="H148" s="1532"/>
      <c r="I148" s="1536">
        <f t="shared" si="124"/>
        <v>0</v>
      </c>
      <c r="J148" s="1535"/>
      <c r="K148" s="1535"/>
      <c r="L148" s="1535"/>
      <c r="M148" s="1535"/>
      <c r="N148" s="1535"/>
      <c r="O148" s="1535"/>
      <c r="P148" s="1535"/>
      <c r="Q148" s="1535"/>
      <c r="R148" s="1535"/>
      <c r="S148" s="1535"/>
      <c r="T148" s="1535"/>
      <c r="U148" s="1535"/>
      <c r="V148" s="1535"/>
      <c r="W148" s="1535"/>
      <c r="X148" s="1535"/>
      <c r="Y148" s="1535"/>
      <c r="Z148" s="1535"/>
      <c r="AA148" s="1535"/>
      <c r="AB148" s="1535"/>
      <c r="AC148" s="1535"/>
      <c r="AD148" s="1535"/>
      <c r="AE148" s="1535"/>
      <c r="AF148" s="1535"/>
      <c r="AG148" s="1535"/>
      <c r="AH148" s="1535"/>
      <c r="AI148" s="1535"/>
      <c r="AJ148" s="1535"/>
      <c r="AK148" s="1535"/>
      <c r="AL148" s="1535"/>
      <c r="AM148" s="1535"/>
      <c r="AN148" s="1535"/>
      <c r="AO148" s="1535"/>
      <c r="AP148" s="1535"/>
      <c r="AQ148" s="1535"/>
      <c r="AR148" s="1535"/>
      <c r="AS148" s="1535"/>
      <c r="AT148" s="1535"/>
      <c r="AU148" s="1535"/>
      <c r="AV148" s="1535"/>
      <c r="AW148" s="1535"/>
      <c r="AX148" s="1535"/>
      <c r="AY148" s="1535"/>
      <c r="AZ148" s="1535"/>
      <c r="BA148" s="1535"/>
      <c r="BB148" s="1535"/>
      <c r="BC148" s="1535"/>
      <c r="BD148" s="1535"/>
      <c r="BE148" s="1535"/>
      <c r="BF148" s="1535"/>
      <c r="BG148" s="1535"/>
      <c r="BH148" s="1535"/>
      <c r="BI148" s="1535"/>
      <c r="BJ148" s="1535"/>
      <c r="BK148" s="1535"/>
      <c r="BL148" s="1535"/>
      <c r="BM148" s="1535"/>
      <c r="BN148" s="1535"/>
      <c r="BO148" s="1535"/>
      <c r="BP148" s="1535"/>
      <c r="BQ148" s="1535"/>
      <c r="BR148" s="1535"/>
      <c r="BS148" s="1535"/>
      <c r="BT148" s="1535"/>
      <c r="BU148" s="1535"/>
      <c r="BV148" s="1535"/>
      <c r="BW148" s="1535"/>
      <c r="BX148" s="1535"/>
      <c r="BY148" s="1535"/>
      <c r="BZ148" s="1535"/>
      <c r="CA148" s="1535"/>
      <c r="CB148" s="1535"/>
      <c r="CC148" s="1535"/>
      <c r="CD148" s="1535"/>
      <c r="CE148" s="1535"/>
      <c r="CF148" s="1535"/>
      <c r="CG148" s="1535"/>
      <c r="CH148" s="1535"/>
      <c r="CI148" s="1535"/>
      <c r="CJ148" s="1535"/>
      <c r="CK148" s="1535"/>
      <c r="CL148" s="1535"/>
      <c r="CM148" s="1535"/>
      <c r="CN148" s="1535"/>
      <c r="CO148" s="1535"/>
      <c r="CP148" s="1535"/>
      <c r="CQ148" s="1535"/>
      <c r="CR148" s="1535"/>
      <c r="CS148" s="1535"/>
      <c r="CT148" s="1535"/>
      <c r="CU148" s="1535"/>
      <c r="CV148" s="1535"/>
      <c r="CW148" s="1535"/>
      <c r="CX148" s="1535"/>
      <c r="CY148" s="1535"/>
      <c r="CZ148" s="1535"/>
      <c r="DA148" s="1535"/>
      <c r="DB148" s="1535"/>
      <c r="DC148" s="1535"/>
      <c r="DD148" s="1535"/>
      <c r="DE148" s="1535"/>
      <c r="DF148" s="1535"/>
      <c r="DG148" s="1535"/>
      <c r="DH148" s="1535"/>
      <c r="DI148" s="1535"/>
      <c r="DJ148" s="1535"/>
      <c r="DK148" s="1535"/>
      <c r="DL148" s="1535"/>
      <c r="DM148" s="1535"/>
      <c r="DN148" s="1535"/>
      <c r="DO148" s="1535"/>
      <c r="DP148" s="1535"/>
      <c r="DQ148" s="1535"/>
      <c r="DR148" s="1535"/>
      <c r="DS148" s="1535"/>
      <c r="DT148" s="1535"/>
      <c r="DU148" s="1535"/>
      <c r="DV148" s="1535"/>
      <c r="DW148" s="1535"/>
      <c r="DX148" s="1535"/>
      <c r="DY148" s="1535"/>
      <c r="DZ148" s="1535"/>
      <c r="EA148" s="1535"/>
      <c r="EB148" s="1535"/>
      <c r="EC148" s="1535"/>
      <c r="ED148" s="1535"/>
      <c r="EE148" s="1535"/>
      <c r="EF148" s="1535"/>
      <c r="EG148" s="1535"/>
      <c r="EH148" s="1535"/>
      <c r="EI148" s="1535"/>
      <c r="EJ148" s="1535"/>
      <c r="EK148" s="1535"/>
      <c r="EL148" s="1535"/>
      <c r="EM148" s="1535"/>
      <c r="EN148" s="1535"/>
      <c r="EO148" s="1535"/>
      <c r="EP148" s="1535"/>
      <c r="EQ148" s="1535"/>
      <c r="ER148" s="1535"/>
      <c r="ES148" s="1535"/>
      <c r="ET148" s="1535"/>
      <c r="EU148" s="1535"/>
      <c r="EV148" s="1535"/>
      <c r="EW148" s="1535"/>
      <c r="EX148" s="1535"/>
      <c r="EY148" s="1535"/>
      <c r="EZ148" s="1535"/>
      <c r="FA148" s="1535"/>
      <c r="FB148" s="1535"/>
      <c r="FC148" s="1535"/>
      <c r="FD148" s="1535"/>
      <c r="FE148" s="1535"/>
      <c r="FF148" s="1535"/>
      <c r="FG148" s="1535"/>
      <c r="FH148" s="1535"/>
      <c r="FI148" s="1535"/>
      <c r="FJ148" s="1535"/>
      <c r="FK148" s="1535"/>
      <c r="FL148" s="1535"/>
      <c r="FM148" s="1535"/>
      <c r="FN148" s="1535"/>
      <c r="FO148" s="1535"/>
      <c r="FP148" s="1535"/>
      <c r="FQ148" s="1535"/>
      <c r="FR148" s="1535"/>
      <c r="FS148" s="1535"/>
      <c r="FT148" s="1535"/>
      <c r="FU148" s="1535"/>
      <c r="FV148" s="1535"/>
      <c r="FW148" s="1535"/>
      <c r="FX148" s="1535"/>
      <c r="FY148" s="1535"/>
      <c r="FZ148" s="1535"/>
      <c r="GA148" s="1535"/>
      <c r="GB148" s="1535"/>
      <c r="GC148" s="1535"/>
      <c r="GD148" s="1535"/>
      <c r="GE148" s="1535"/>
      <c r="GF148" s="1535"/>
      <c r="GG148" s="1535"/>
      <c r="GH148" s="1535"/>
      <c r="GI148" s="1535"/>
      <c r="GJ148" s="1535"/>
      <c r="GK148" s="1535"/>
      <c r="GL148" s="1535"/>
      <c r="GM148" s="1535"/>
      <c r="GN148" s="1535"/>
      <c r="GO148" s="1535"/>
      <c r="GP148" s="1535"/>
      <c r="GQ148" s="1535"/>
      <c r="GR148" s="1535"/>
      <c r="GS148" s="1535"/>
    </row>
    <row r="149" spans="1:201" outlineLevel="2">
      <c r="A149" s="1580" t="s">
        <v>1500</v>
      </c>
      <c r="B149" s="1559"/>
      <c r="C149" s="1700" t="s">
        <v>330</v>
      </c>
      <c r="D149" s="1538"/>
      <c r="E149" s="1560">
        <v>0</v>
      </c>
      <c r="F149" s="1504" t="s">
        <v>1480</v>
      </c>
      <c r="G149" s="1504" t="s">
        <v>1481</v>
      </c>
      <c r="H149" s="1532"/>
      <c r="I149" s="1536">
        <f t="shared" si="124"/>
        <v>0</v>
      </c>
      <c r="J149" s="1535"/>
      <c r="K149" s="1535"/>
      <c r="L149" s="1535"/>
      <c r="M149" s="1535"/>
      <c r="N149" s="1535"/>
      <c r="O149" s="1535"/>
      <c r="P149" s="1535"/>
      <c r="Q149" s="1535"/>
      <c r="R149" s="1535"/>
      <c r="S149" s="1535"/>
      <c r="T149" s="1535"/>
      <c r="U149" s="1535"/>
      <c r="V149" s="1535"/>
      <c r="W149" s="1535"/>
      <c r="X149" s="1535"/>
      <c r="Y149" s="1535"/>
      <c r="Z149" s="1535"/>
      <c r="AA149" s="1535"/>
      <c r="AB149" s="1535"/>
      <c r="AC149" s="1535"/>
      <c r="AD149" s="1535"/>
      <c r="AE149" s="1535"/>
      <c r="AF149" s="1535"/>
      <c r="AG149" s="1535"/>
      <c r="AH149" s="1535"/>
      <c r="AI149" s="1535"/>
      <c r="AJ149" s="1535"/>
      <c r="AK149" s="1535"/>
      <c r="AL149" s="1535"/>
      <c r="AM149" s="1535"/>
      <c r="AN149" s="1535"/>
      <c r="AO149" s="1535"/>
      <c r="AP149" s="1535"/>
      <c r="AQ149" s="1535"/>
      <c r="AR149" s="1535"/>
      <c r="AS149" s="1535"/>
      <c r="AT149" s="1535"/>
      <c r="AU149" s="1535"/>
      <c r="AV149" s="1535"/>
      <c r="AW149" s="1535"/>
      <c r="AX149" s="1535"/>
      <c r="AY149" s="1535"/>
      <c r="AZ149" s="1535"/>
      <c r="BA149" s="1535"/>
      <c r="BB149" s="1535"/>
      <c r="BC149" s="1535"/>
      <c r="BD149" s="1535"/>
      <c r="BE149" s="1535"/>
      <c r="BF149" s="1535"/>
      <c r="BG149" s="1535"/>
      <c r="BH149" s="1535"/>
      <c r="BI149" s="1535"/>
      <c r="BJ149" s="1535"/>
      <c r="BK149" s="1535"/>
      <c r="BL149" s="1535"/>
      <c r="BM149" s="1535"/>
      <c r="BN149" s="1535"/>
      <c r="BO149" s="1535"/>
      <c r="BP149" s="1535"/>
      <c r="BQ149" s="1535"/>
      <c r="BR149" s="1535"/>
      <c r="BS149" s="1535"/>
      <c r="BT149" s="1535"/>
      <c r="BU149" s="1535"/>
      <c r="BV149" s="1535"/>
      <c r="BW149" s="1535"/>
      <c r="BX149" s="1535"/>
      <c r="BY149" s="1535"/>
      <c r="BZ149" s="1535"/>
      <c r="CA149" s="1535"/>
      <c r="CB149" s="1535"/>
      <c r="CC149" s="1535"/>
      <c r="CD149" s="1535"/>
      <c r="CE149" s="1535"/>
      <c r="CF149" s="1535"/>
      <c r="CG149" s="1535"/>
      <c r="CH149" s="1535"/>
      <c r="CI149" s="1535"/>
      <c r="CJ149" s="1535"/>
      <c r="CK149" s="1535"/>
      <c r="CL149" s="1535"/>
      <c r="CM149" s="1535"/>
      <c r="CN149" s="1535"/>
      <c r="CO149" s="1535"/>
      <c r="CP149" s="1535"/>
      <c r="CQ149" s="1535"/>
      <c r="CR149" s="1535"/>
      <c r="CS149" s="1535"/>
      <c r="CT149" s="1535"/>
      <c r="CU149" s="1535"/>
      <c r="CV149" s="1535"/>
      <c r="CW149" s="1535"/>
      <c r="CX149" s="1535"/>
      <c r="CY149" s="1535"/>
      <c r="CZ149" s="1535"/>
      <c r="DA149" s="1535"/>
      <c r="DB149" s="1535"/>
      <c r="DC149" s="1535"/>
      <c r="DD149" s="1535"/>
      <c r="DE149" s="1535"/>
      <c r="DF149" s="1535"/>
      <c r="DG149" s="1535"/>
      <c r="DH149" s="1535"/>
      <c r="DI149" s="1535"/>
      <c r="DJ149" s="1535"/>
      <c r="DK149" s="1535"/>
      <c r="DL149" s="1535"/>
      <c r="DM149" s="1535"/>
      <c r="DN149" s="1535"/>
      <c r="DO149" s="1535"/>
      <c r="DP149" s="1535"/>
      <c r="DQ149" s="1535"/>
      <c r="DR149" s="1535"/>
      <c r="DS149" s="1535"/>
      <c r="DT149" s="1535"/>
      <c r="DU149" s="1535"/>
      <c r="DV149" s="1535"/>
      <c r="DW149" s="1535"/>
      <c r="DX149" s="1535"/>
      <c r="DY149" s="1535"/>
      <c r="DZ149" s="1535"/>
      <c r="EA149" s="1535"/>
      <c r="EB149" s="1535"/>
      <c r="EC149" s="1535"/>
      <c r="ED149" s="1535"/>
      <c r="EE149" s="1535"/>
      <c r="EF149" s="1535"/>
      <c r="EG149" s="1535"/>
      <c r="EH149" s="1535"/>
      <c r="EI149" s="1535"/>
      <c r="EJ149" s="1535"/>
      <c r="EK149" s="1535"/>
      <c r="EL149" s="1535"/>
      <c r="EM149" s="1535"/>
      <c r="EN149" s="1535"/>
      <c r="EO149" s="1535"/>
      <c r="EP149" s="1535"/>
      <c r="EQ149" s="1535"/>
      <c r="ER149" s="1535"/>
      <c r="ES149" s="1535"/>
      <c r="ET149" s="1535"/>
      <c r="EU149" s="1535"/>
      <c r="EV149" s="1535"/>
      <c r="EW149" s="1535"/>
      <c r="EX149" s="1535"/>
      <c r="EY149" s="1535"/>
      <c r="EZ149" s="1535"/>
      <c r="FA149" s="1535"/>
      <c r="FB149" s="1535"/>
      <c r="FC149" s="1535"/>
      <c r="FD149" s="1535"/>
      <c r="FE149" s="1535"/>
      <c r="FF149" s="1535"/>
      <c r="FG149" s="1535"/>
      <c r="FH149" s="1535"/>
      <c r="FI149" s="1535"/>
      <c r="FJ149" s="1535"/>
      <c r="FK149" s="1535"/>
      <c r="FL149" s="1535"/>
      <c r="FM149" s="1535"/>
      <c r="FN149" s="1535"/>
      <c r="FO149" s="1535"/>
      <c r="FP149" s="1535"/>
      <c r="FQ149" s="1535"/>
      <c r="FR149" s="1535"/>
      <c r="FS149" s="1535"/>
      <c r="FT149" s="1535"/>
      <c r="FU149" s="1535"/>
      <c r="FV149" s="1535"/>
      <c r="FW149" s="1535"/>
      <c r="FX149" s="1535"/>
      <c r="FY149" s="1535"/>
      <c r="FZ149" s="1535"/>
      <c r="GA149" s="1535"/>
      <c r="GB149" s="1535"/>
      <c r="GC149" s="1535"/>
      <c r="GD149" s="1535"/>
      <c r="GE149" s="1535"/>
      <c r="GF149" s="1535"/>
      <c r="GG149" s="1535"/>
      <c r="GH149" s="1535"/>
      <c r="GI149" s="1535"/>
      <c r="GJ149" s="1535"/>
      <c r="GK149" s="1535"/>
      <c r="GL149" s="1535"/>
      <c r="GM149" s="1535"/>
      <c r="GN149" s="1535"/>
      <c r="GO149" s="1535"/>
      <c r="GP149" s="1535"/>
      <c r="GQ149" s="1535"/>
      <c r="GR149" s="1535"/>
      <c r="GS149" s="1535"/>
    </row>
    <row r="150" spans="1:201" outlineLevel="2">
      <c r="A150" s="1580" t="s">
        <v>1501</v>
      </c>
      <c r="B150" s="1559"/>
      <c r="C150" s="1700" t="s">
        <v>1489</v>
      </c>
      <c r="D150" s="1538"/>
      <c r="E150" s="1560">
        <v>0</v>
      </c>
      <c r="F150" s="1504" t="s">
        <v>1480</v>
      </c>
      <c r="G150" s="1504" t="s">
        <v>1481</v>
      </c>
      <c r="H150" s="1532"/>
      <c r="I150" s="1536">
        <f t="shared" si="124"/>
        <v>0</v>
      </c>
      <c r="J150" s="1535"/>
      <c r="K150" s="1535"/>
      <c r="L150" s="1535"/>
      <c r="M150" s="1535"/>
      <c r="N150" s="1535"/>
      <c r="O150" s="1535"/>
      <c r="P150" s="1535"/>
      <c r="Q150" s="1535"/>
      <c r="R150" s="1535"/>
      <c r="S150" s="1535"/>
      <c r="T150" s="1535"/>
      <c r="U150" s="1535"/>
      <c r="V150" s="1535"/>
      <c r="W150" s="1535"/>
      <c r="X150" s="1535"/>
      <c r="Y150" s="1535"/>
      <c r="Z150" s="1535"/>
      <c r="AA150" s="1535"/>
      <c r="AB150" s="1535"/>
      <c r="AC150" s="1535"/>
      <c r="AD150" s="1535"/>
      <c r="AE150" s="1535"/>
      <c r="AF150" s="1535"/>
      <c r="AG150" s="1535"/>
      <c r="AH150" s="1535"/>
      <c r="AI150" s="1535"/>
      <c r="AJ150" s="1535"/>
      <c r="AK150" s="1535"/>
      <c r="AL150" s="1535"/>
      <c r="AM150" s="1535"/>
      <c r="AN150" s="1535"/>
      <c r="AO150" s="1535"/>
      <c r="AP150" s="1535"/>
      <c r="AQ150" s="1535"/>
      <c r="AR150" s="1535"/>
      <c r="AS150" s="1535"/>
      <c r="AT150" s="1535"/>
      <c r="AU150" s="1535"/>
      <c r="AV150" s="1535"/>
      <c r="AW150" s="1535"/>
      <c r="AX150" s="1535"/>
      <c r="AY150" s="1535"/>
      <c r="AZ150" s="1535"/>
      <c r="BA150" s="1535"/>
      <c r="BB150" s="1535"/>
      <c r="BC150" s="1535"/>
      <c r="BD150" s="1535"/>
      <c r="BE150" s="1535"/>
      <c r="BF150" s="1535"/>
      <c r="BG150" s="1535"/>
      <c r="BH150" s="1535"/>
      <c r="BI150" s="1535"/>
      <c r="BJ150" s="1535"/>
      <c r="BK150" s="1535"/>
      <c r="BL150" s="1535"/>
      <c r="BM150" s="1535"/>
      <c r="BN150" s="1535"/>
      <c r="BO150" s="1535"/>
      <c r="BP150" s="1535"/>
      <c r="BQ150" s="1535"/>
      <c r="BR150" s="1535"/>
      <c r="BS150" s="1535"/>
      <c r="BT150" s="1535"/>
      <c r="BU150" s="1535"/>
      <c r="BV150" s="1535"/>
      <c r="BW150" s="1535"/>
      <c r="BX150" s="1535"/>
      <c r="BY150" s="1535"/>
      <c r="BZ150" s="1535"/>
      <c r="CA150" s="1535"/>
      <c r="CB150" s="1535"/>
      <c r="CC150" s="1535"/>
      <c r="CD150" s="1535"/>
      <c r="CE150" s="1535"/>
      <c r="CF150" s="1535"/>
      <c r="CG150" s="1535"/>
      <c r="CH150" s="1535"/>
      <c r="CI150" s="1535"/>
      <c r="CJ150" s="1535"/>
      <c r="CK150" s="1535"/>
      <c r="CL150" s="1535"/>
      <c r="CM150" s="1535"/>
      <c r="CN150" s="1535"/>
      <c r="CO150" s="1535"/>
      <c r="CP150" s="1535"/>
      <c r="CQ150" s="1535"/>
      <c r="CR150" s="1535"/>
      <c r="CS150" s="1535"/>
      <c r="CT150" s="1535"/>
      <c r="CU150" s="1535"/>
      <c r="CV150" s="1535"/>
      <c r="CW150" s="1535"/>
      <c r="CX150" s="1535"/>
      <c r="CY150" s="1535"/>
      <c r="CZ150" s="1535"/>
      <c r="DA150" s="1535"/>
      <c r="DB150" s="1535"/>
      <c r="DC150" s="1535"/>
      <c r="DD150" s="1535"/>
      <c r="DE150" s="1535"/>
      <c r="DF150" s="1535"/>
      <c r="DG150" s="1535"/>
      <c r="DH150" s="1535"/>
      <c r="DI150" s="1535"/>
      <c r="DJ150" s="1535"/>
      <c r="DK150" s="1535"/>
      <c r="DL150" s="1535"/>
      <c r="DM150" s="1535"/>
      <c r="DN150" s="1535"/>
      <c r="DO150" s="1535"/>
      <c r="DP150" s="1535"/>
      <c r="DQ150" s="1535"/>
      <c r="DR150" s="1535"/>
      <c r="DS150" s="1535"/>
      <c r="DT150" s="1535"/>
      <c r="DU150" s="1535"/>
      <c r="DV150" s="1535"/>
      <c r="DW150" s="1535"/>
      <c r="DX150" s="1535"/>
      <c r="DY150" s="1535"/>
      <c r="DZ150" s="1535"/>
      <c r="EA150" s="1535"/>
      <c r="EB150" s="1535"/>
      <c r="EC150" s="1535"/>
      <c r="ED150" s="1535"/>
      <c r="EE150" s="1535"/>
      <c r="EF150" s="1535"/>
      <c r="EG150" s="1535"/>
      <c r="EH150" s="1535"/>
      <c r="EI150" s="1535"/>
      <c r="EJ150" s="1535"/>
      <c r="EK150" s="1535"/>
      <c r="EL150" s="1535"/>
      <c r="EM150" s="1535"/>
      <c r="EN150" s="1535"/>
      <c r="EO150" s="1535"/>
      <c r="EP150" s="1535"/>
      <c r="EQ150" s="1535"/>
      <c r="ER150" s="1535"/>
      <c r="ES150" s="1535"/>
      <c r="ET150" s="1535"/>
      <c r="EU150" s="1535"/>
      <c r="EV150" s="1535"/>
      <c r="EW150" s="1535"/>
      <c r="EX150" s="1535"/>
      <c r="EY150" s="1535"/>
      <c r="EZ150" s="1535"/>
      <c r="FA150" s="1535"/>
      <c r="FB150" s="1535"/>
      <c r="FC150" s="1535"/>
      <c r="FD150" s="1535"/>
      <c r="FE150" s="1535"/>
      <c r="FF150" s="1535"/>
      <c r="FG150" s="1535"/>
      <c r="FH150" s="1535"/>
      <c r="FI150" s="1535"/>
      <c r="FJ150" s="1535"/>
      <c r="FK150" s="1535"/>
      <c r="FL150" s="1535"/>
      <c r="FM150" s="1535"/>
      <c r="FN150" s="1535"/>
      <c r="FO150" s="1535"/>
      <c r="FP150" s="1535"/>
      <c r="FQ150" s="1535"/>
      <c r="FR150" s="1535"/>
      <c r="FS150" s="1535"/>
      <c r="FT150" s="1535"/>
      <c r="FU150" s="1535"/>
      <c r="FV150" s="1535"/>
      <c r="FW150" s="1535"/>
      <c r="FX150" s="1535"/>
      <c r="FY150" s="1535"/>
      <c r="FZ150" s="1535"/>
      <c r="GA150" s="1535"/>
      <c r="GB150" s="1535"/>
      <c r="GC150" s="1535"/>
      <c r="GD150" s="1535"/>
      <c r="GE150" s="1535"/>
      <c r="GF150" s="1535"/>
      <c r="GG150" s="1535"/>
      <c r="GH150" s="1535"/>
      <c r="GI150" s="1535"/>
      <c r="GJ150" s="1535"/>
      <c r="GK150" s="1535"/>
      <c r="GL150" s="1535"/>
      <c r="GM150" s="1535"/>
      <c r="GN150" s="1535"/>
      <c r="GO150" s="1535"/>
      <c r="GP150" s="1535"/>
      <c r="GQ150" s="1535"/>
      <c r="GR150" s="1535"/>
      <c r="GS150" s="1535"/>
    </row>
    <row r="151" spans="1:201" outlineLevel="2">
      <c r="A151" s="1580" t="s">
        <v>1502</v>
      </c>
      <c r="B151" s="1559"/>
      <c r="C151" s="1700" t="s">
        <v>1492</v>
      </c>
      <c r="D151" s="1538"/>
      <c r="E151" s="1560">
        <v>0</v>
      </c>
      <c r="F151" s="1504" t="s">
        <v>1480</v>
      </c>
      <c r="G151" s="1504" t="s">
        <v>1481</v>
      </c>
      <c r="H151" s="1532"/>
      <c r="I151" s="1536">
        <f t="shared" si="124"/>
        <v>0</v>
      </c>
      <c r="J151" s="1535"/>
      <c r="K151" s="1535"/>
      <c r="L151" s="1535"/>
      <c r="M151" s="1535"/>
      <c r="N151" s="1535"/>
      <c r="O151" s="1535"/>
      <c r="P151" s="1535"/>
      <c r="Q151" s="1535"/>
      <c r="R151" s="1535"/>
      <c r="S151" s="1535"/>
      <c r="T151" s="1535"/>
      <c r="U151" s="1535"/>
      <c r="V151" s="1535"/>
      <c r="W151" s="1535"/>
      <c r="X151" s="1535"/>
      <c r="Y151" s="1535"/>
      <c r="Z151" s="1535"/>
      <c r="AA151" s="1535"/>
      <c r="AB151" s="1535"/>
      <c r="AC151" s="1535"/>
      <c r="AD151" s="1535"/>
      <c r="AE151" s="1535"/>
      <c r="AF151" s="1535"/>
      <c r="AG151" s="1535"/>
      <c r="AH151" s="1535"/>
      <c r="AI151" s="1535"/>
      <c r="AJ151" s="1535"/>
      <c r="AK151" s="1535"/>
      <c r="AL151" s="1535"/>
      <c r="AM151" s="1535"/>
      <c r="AN151" s="1535"/>
      <c r="AO151" s="1535"/>
      <c r="AP151" s="1535"/>
      <c r="AQ151" s="1535"/>
      <c r="AR151" s="1535"/>
      <c r="AS151" s="1535"/>
      <c r="AT151" s="1535"/>
      <c r="AU151" s="1535"/>
      <c r="AV151" s="1535"/>
      <c r="AW151" s="1535"/>
      <c r="AX151" s="1535"/>
      <c r="AY151" s="1535"/>
      <c r="AZ151" s="1535"/>
      <c r="BA151" s="1535"/>
      <c r="BB151" s="1535"/>
      <c r="BC151" s="1535"/>
      <c r="BD151" s="1535"/>
      <c r="BE151" s="1535"/>
      <c r="BF151" s="1535"/>
      <c r="BG151" s="1535"/>
      <c r="BH151" s="1535"/>
      <c r="BI151" s="1535"/>
      <c r="BJ151" s="1535"/>
      <c r="BK151" s="1535"/>
      <c r="BL151" s="1535"/>
      <c r="BM151" s="1535"/>
      <c r="BN151" s="1535"/>
      <c r="BO151" s="1535"/>
      <c r="BP151" s="1535"/>
      <c r="BQ151" s="1535"/>
      <c r="BR151" s="1535"/>
      <c r="BS151" s="1535"/>
      <c r="BT151" s="1535"/>
      <c r="BU151" s="1535"/>
      <c r="BV151" s="1535"/>
      <c r="BW151" s="1535"/>
      <c r="BX151" s="1535"/>
      <c r="BY151" s="1535"/>
      <c r="BZ151" s="1535"/>
      <c r="CA151" s="1535"/>
      <c r="CB151" s="1535"/>
      <c r="CC151" s="1535"/>
      <c r="CD151" s="1535"/>
      <c r="CE151" s="1535"/>
      <c r="CF151" s="1535"/>
      <c r="CG151" s="1535"/>
      <c r="CH151" s="1535"/>
      <c r="CI151" s="1535"/>
      <c r="CJ151" s="1535"/>
      <c r="CK151" s="1535"/>
      <c r="CL151" s="1535"/>
      <c r="CM151" s="1535"/>
      <c r="CN151" s="1535"/>
      <c r="CO151" s="1535"/>
      <c r="CP151" s="1535"/>
      <c r="CQ151" s="1535"/>
      <c r="CR151" s="1535"/>
      <c r="CS151" s="1535"/>
      <c r="CT151" s="1535"/>
      <c r="CU151" s="1535"/>
      <c r="CV151" s="1535"/>
      <c r="CW151" s="1535"/>
      <c r="CX151" s="1535"/>
      <c r="CY151" s="1535"/>
      <c r="CZ151" s="1535"/>
      <c r="DA151" s="1535"/>
      <c r="DB151" s="1535"/>
      <c r="DC151" s="1535"/>
      <c r="DD151" s="1535"/>
      <c r="DE151" s="1535"/>
      <c r="DF151" s="1535"/>
      <c r="DG151" s="1535"/>
      <c r="DH151" s="1535"/>
      <c r="DI151" s="1535"/>
      <c r="DJ151" s="1535"/>
      <c r="DK151" s="1535"/>
      <c r="DL151" s="1535"/>
      <c r="DM151" s="1535"/>
      <c r="DN151" s="1535"/>
      <c r="DO151" s="1535"/>
      <c r="DP151" s="1535"/>
      <c r="DQ151" s="1535"/>
      <c r="DR151" s="1535"/>
      <c r="DS151" s="1535"/>
      <c r="DT151" s="1535"/>
      <c r="DU151" s="1535"/>
      <c r="DV151" s="1535"/>
      <c r="DW151" s="1535"/>
      <c r="DX151" s="1535"/>
      <c r="DY151" s="1535"/>
      <c r="DZ151" s="1535"/>
      <c r="EA151" s="1535"/>
      <c r="EB151" s="1535"/>
      <c r="EC151" s="1535"/>
      <c r="ED151" s="1535"/>
      <c r="EE151" s="1535"/>
      <c r="EF151" s="1535"/>
      <c r="EG151" s="1535"/>
      <c r="EH151" s="1535"/>
      <c r="EI151" s="1535"/>
      <c r="EJ151" s="1535"/>
      <c r="EK151" s="1535"/>
      <c r="EL151" s="1535"/>
      <c r="EM151" s="1535"/>
      <c r="EN151" s="1535"/>
      <c r="EO151" s="1535"/>
      <c r="EP151" s="1535"/>
      <c r="EQ151" s="1535"/>
      <c r="ER151" s="1535"/>
      <c r="ES151" s="1535"/>
      <c r="ET151" s="1535"/>
      <c r="EU151" s="1535"/>
      <c r="EV151" s="1535"/>
      <c r="EW151" s="1535"/>
      <c r="EX151" s="1535"/>
      <c r="EY151" s="1535"/>
      <c r="EZ151" s="1535"/>
      <c r="FA151" s="1535"/>
      <c r="FB151" s="1535"/>
      <c r="FC151" s="1535"/>
      <c r="FD151" s="1535"/>
      <c r="FE151" s="1535"/>
      <c r="FF151" s="1535"/>
      <c r="FG151" s="1535"/>
      <c r="FH151" s="1535"/>
      <c r="FI151" s="1535"/>
      <c r="FJ151" s="1535"/>
      <c r="FK151" s="1535"/>
      <c r="FL151" s="1535"/>
      <c r="FM151" s="1535"/>
      <c r="FN151" s="1535"/>
      <c r="FO151" s="1535"/>
      <c r="FP151" s="1535"/>
      <c r="FQ151" s="1535"/>
      <c r="FR151" s="1535"/>
      <c r="FS151" s="1535"/>
      <c r="FT151" s="1535"/>
      <c r="FU151" s="1535"/>
      <c r="FV151" s="1535"/>
      <c r="FW151" s="1535"/>
      <c r="FX151" s="1535"/>
      <c r="FY151" s="1535"/>
      <c r="FZ151" s="1535"/>
      <c r="GA151" s="1535"/>
      <c r="GB151" s="1535"/>
      <c r="GC151" s="1535"/>
      <c r="GD151" s="1535"/>
      <c r="GE151" s="1535"/>
      <c r="GF151" s="1535"/>
      <c r="GG151" s="1535"/>
      <c r="GH151" s="1535"/>
      <c r="GI151" s="1535"/>
      <c r="GJ151" s="1535"/>
      <c r="GK151" s="1535"/>
      <c r="GL151" s="1535"/>
      <c r="GM151" s="1535"/>
      <c r="GN151" s="1535"/>
      <c r="GO151" s="1535"/>
      <c r="GP151" s="1535"/>
      <c r="GQ151" s="1535"/>
      <c r="GR151" s="1535"/>
      <c r="GS151" s="1535"/>
    </row>
    <row r="152" spans="1:201" outlineLevel="2">
      <c r="A152" s="1580" t="s">
        <v>1503</v>
      </c>
      <c r="B152" s="1559"/>
      <c r="C152" s="1700" t="s">
        <v>332</v>
      </c>
      <c r="D152" s="1538"/>
      <c r="E152" s="1560">
        <v>0</v>
      </c>
      <c r="F152" s="1504" t="s">
        <v>1480</v>
      </c>
      <c r="G152" s="1504" t="s">
        <v>1481</v>
      </c>
      <c r="H152" s="1532"/>
      <c r="I152" s="1536">
        <f t="shared" si="124"/>
        <v>0</v>
      </c>
      <c r="J152" s="1535"/>
      <c r="K152" s="1535"/>
      <c r="L152" s="1535"/>
      <c r="M152" s="1535"/>
      <c r="N152" s="1535"/>
      <c r="O152" s="1535"/>
      <c r="P152" s="1535"/>
      <c r="Q152" s="1535"/>
      <c r="R152" s="1535"/>
      <c r="S152" s="1535"/>
      <c r="T152" s="1535"/>
      <c r="U152" s="1535"/>
      <c r="V152" s="1535"/>
      <c r="W152" s="1535"/>
      <c r="X152" s="1535"/>
      <c r="Y152" s="1535"/>
      <c r="Z152" s="1535"/>
      <c r="AA152" s="1535"/>
      <c r="AB152" s="1535"/>
      <c r="AC152" s="1535"/>
      <c r="AD152" s="1535"/>
      <c r="AE152" s="1535"/>
      <c r="AF152" s="1535"/>
      <c r="AG152" s="1535"/>
      <c r="AH152" s="1535"/>
      <c r="AI152" s="1535"/>
      <c r="AJ152" s="1535"/>
      <c r="AK152" s="1535"/>
      <c r="AL152" s="1535"/>
      <c r="AM152" s="1535"/>
      <c r="AN152" s="1535"/>
      <c r="AO152" s="1535"/>
      <c r="AP152" s="1535"/>
      <c r="AQ152" s="1535"/>
      <c r="AR152" s="1535"/>
      <c r="AS152" s="1535"/>
      <c r="AT152" s="1535"/>
      <c r="AU152" s="1535"/>
      <c r="AV152" s="1535"/>
      <c r="AW152" s="1535"/>
      <c r="AX152" s="1535"/>
      <c r="AY152" s="1535"/>
      <c r="AZ152" s="1535"/>
      <c r="BA152" s="1535"/>
      <c r="BB152" s="1535"/>
      <c r="BC152" s="1535"/>
      <c r="BD152" s="1535"/>
      <c r="BE152" s="1535"/>
      <c r="BF152" s="1535"/>
      <c r="BG152" s="1535"/>
      <c r="BH152" s="1535"/>
      <c r="BI152" s="1535"/>
      <c r="BJ152" s="1535"/>
      <c r="BK152" s="1535"/>
      <c r="BL152" s="1535"/>
      <c r="BM152" s="1535"/>
      <c r="BN152" s="1535"/>
      <c r="BO152" s="1535"/>
      <c r="BP152" s="1535"/>
      <c r="BQ152" s="1535"/>
      <c r="BR152" s="1535"/>
      <c r="BS152" s="1535"/>
      <c r="BT152" s="1535"/>
      <c r="BU152" s="1535"/>
      <c r="BV152" s="1535"/>
      <c r="BW152" s="1535"/>
      <c r="BX152" s="1535"/>
      <c r="BY152" s="1535"/>
      <c r="BZ152" s="1535"/>
      <c r="CA152" s="1535"/>
      <c r="CB152" s="1535"/>
      <c r="CC152" s="1535"/>
      <c r="CD152" s="1535"/>
      <c r="CE152" s="1535"/>
      <c r="CF152" s="1535"/>
      <c r="CG152" s="1535"/>
      <c r="CH152" s="1535"/>
      <c r="CI152" s="1535"/>
      <c r="CJ152" s="1535"/>
      <c r="CK152" s="1535"/>
      <c r="CL152" s="1535"/>
      <c r="CM152" s="1535"/>
      <c r="CN152" s="1535"/>
      <c r="CO152" s="1535"/>
      <c r="CP152" s="1535"/>
      <c r="CQ152" s="1535"/>
      <c r="CR152" s="1535"/>
      <c r="CS152" s="1535"/>
      <c r="CT152" s="1535"/>
      <c r="CU152" s="1535"/>
      <c r="CV152" s="1535"/>
      <c r="CW152" s="1535"/>
      <c r="CX152" s="1535"/>
      <c r="CY152" s="1535"/>
      <c r="CZ152" s="1535"/>
      <c r="DA152" s="1535"/>
      <c r="DB152" s="1535"/>
      <c r="DC152" s="1535"/>
      <c r="DD152" s="1535"/>
      <c r="DE152" s="1535"/>
      <c r="DF152" s="1535"/>
      <c r="DG152" s="1535"/>
      <c r="DH152" s="1535"/>
      <c r="DI152" s="1535"/>
      <c r="DJ152" s="1535"/>
      <c r="DK152" s="1535"/>
      <c r="DL152" s="1535"/>
      <c r="DM152" s="1535"/>
      <c r="DN152" s="1535"/>
      <c r="DO152" s="1535"/>
      <c r="DP152" s="1535"/>
      <c r="DQ152" s="1535"/>
      <c r="DR152" s="1535"/>
      <c r="DS152" s="1535"/>
      <c r="DT152" s="1535"/>
      <c r="DU152" s="1535"/>
      <c r="DV152" s="1535"/>
      <c r="DW152" s="1535"/>
      <c r="DX152" s="1535"/>
      <c r="DY152" s="1535"/>
      <c r="DZ152" s="1535"/>
      <c r="EA152" s="1535"/>
      <c r="EB152" s="1535"/>
      <c r="EC152" s="1535"/>
      <c r="ED152" s="1535"/>
      <c r="EE152" s="1535"/>
      <c r="EF152" s="1535"/>
      <c r="EG152" s="1535"/>
      <c r="EH152" s="1535"/>
      <c r="EI152" s="1535"/>
      <c r="EJ152" s="1535"/>
      <c r="EK152" s="1535"/>
      <c r="EL152" s="1535"/>
      <c r="EM152" s="1535"/>
      <c r="EN152" s="1535"/>
      <c r="EO152" s="1535"/>
      <c r="EP152" s="1535"/>
      <c r="EQ152" s="1535"/>
      <c r="ER152" s="1535"/>
      <c r="ES152" s="1535"/>
      <c r="ET152" s="1535"/>
      <c r="EU152" s="1535"/>
      <c r="EV152" s="1535"/>
      <c r="EW152" s="1535"/>
      <c r="EX152" s="1535"/>
      <c r="EY152" s="1535"/>
      <c r="EZ152" s="1535"/>
      <c r="FA152" s="1535"/>
      <c r="FB152" s="1535"/>
      <c r="FC152" s="1535"/>
      <c r="FD152" s="1535"/>
      <c r="FE152" s="1535"/>
      <c r="FF152" s="1535"/>
      <c r="FG152" s="1535"/>
      <c r="FH152" s="1535"/>
      <c r="FI152" s="1535"/>
      <c r="FJ152" s="1535"/>
      <c r="FK152" s="1535"/>
      <c r="FL152" s="1535"/>
      <c r="FM152" s="1535"/>
      <c r="FN152" s="1535"/>
      <c r="FO152" s="1535"/>
      <c r="FP152" s="1535"/>
      <c r="FQ152" s="1535"/>
      <c r="FR152" s="1535"/>
      <c r="FS152" s="1535"/>
      <c r="FT152" s="1535"/>
      <c r="FU152" s="1535"/>
      <c r="FV152" s="1535"/>
      <c r="FW152" s="1535"/>
      <c r="FX152" s="1535"/>
      <c r="FY152" s="1535"/>
      <c r="FZ152" s="1535"/>
      <c r="GA152" s="1535"/>
      <c r="GB152" s="1535"/>
      <c r="GC152" s="1535"/>
      <c r="GD152" s="1535"/>
      <c r="GE152" s="1535"/>
      <c r="GF152" s="1535"/>
      <c r="GG152" s="1535"/>
      <c r="GH152" s="1535"/>
      <c r="GI152" s="1535"/>
      <c r="GJ152" s="1535"/>
      <c r="GK152" s="1535"/>
      <c r="GL152" s="1535"/>
      <c r="GM152" s="1535"/>
      <c r="GN152" s="1535"/>
      <c r="GO152" s="1535"/>
      <c r="GP152" s="1535"/>
      <c r="GQ152" s="1535"/>
      <c r="GR152" s="1535"/>
      <c r="GS152" s="1535"/>
    </row>
    <row r="153" spans="1:201" outlineLevel="2">
      <c r="A153" s="1580" t="s">
        <v>1504</v>
      </c>
      <c r="B153" s="1559"/>
      <c r="C153" s="1700" t="s">
        <v>334</v>
      </c>
      <c r="D153" s="1538"/>
      <c r="E153" s="1560">
        <v>0</v>
      </c>
      <c r="F153" s="1504" t="s">
        <v>1480</v>
      </c>
      <c r="G153" s="1504" t="s">
        <v>1481</v>
      </c>
      <c r="H153" s="1532"/>
      <c r="I153" s="1536">
        <f t="shared" si="124"/>
        <v>0</v>
      </c>
      <c r="J153" s="1535"/>
      <c r="K153" s="1535"/>
      <c r="L153" s="1535"/>
      <c r="M153" s="1535"/>
      <c r="N153" s="1535"/>
      <c r="O153" s="1535"/>
      <c r="P153" s="1535"/>
      <c r="Q153" s="1535"/>
      <c r="R153" s="1535"/>
      <c r="S153" s="1535"/>
      <c r="T153" s="1535"/>
      <c r="U153" s="1535"/>
      <c r="V153" s="1535"/>
      <c r="W153" s="1535"/>
      <c r="X153" s="1535"/>
      <c r="Y153" s="1535"/>
      <c r="Z153" s="1535"/>
      <c r="AA153" s="1535"/>
      <c r="AB153" s="1535"/>
      <c r="AC153" s="1535"/>
      <c r="AD153" s="1535"/>
      <c r="AE153" s="1535"/>
      <c r="AF153" s="1535"/>
      <c r="AG153" s="1535"/>
      <c r="AH153" s="1535"/>
      <c r="AI153" s="1535"/>
      <c r="AJ153" s="1535"/>
      <c r="AK153" s="1535"/>
      <c r="AL153" s="1535"/>
      <c r="AM153" s="1535"/>
      <c r="AN153" s="1535"/>
      <c r="AO153" s="1535"/>
      <c r="AP153" s="1535"/>
      <c r="AQ153" s="1535"/>
      <c r="AR153" s="1535"/>
      <c r="AS153" s="1535"/>
      <c r="AT153" s="1535"/>
      <c r="AU153" s="1535"/>
      <c r="AV153" s="1535"/>
      <c r="AW153" s="1535"/>
      <c r="AX153" s="1535"/>
      <c r="AY153" s="1535"/>
      <c r="AZ153" s="1535"/>
      <c r="BA153" s="1535"/>
      <c r="BB153" s="1535"/>
      <c r="BC153" s="1535"/>
      <c r="BD153" s="1535"/>
      <c r="BE153" s="1535"/>
      <c r="BF153" s="1535"/>
      <c r="BG153" s="1535"/>
      <c r="BH153" s="1535"/>
      <c r="BI153" s="1535"/>
      <c r="BJ153" s="1535"/>
      <c r="BK153" s="1535"/>
      <c r="BL153" s="1535"/>
      <c r="BM153" s="1535"/>
      <c r="BN153" s="1535"/>
      <c r="BO153" s="1535"/>
      <c r="BP153" s="1535"/>
      <c r="BQ153" s="1535"/>
      <c r="BR153" s="1535"/>
      <c r="BS153" s="1535"/>
      <c r="BT153" s="1535"/>
      <c r="BU153" s="1535"/>
      <c r="BV153" s="1535"/>
      <c r="BW153" s="1535"/>
      <c r="BX153" s="1535"/>
      <c r="BY153" s="1535"/>
      <c r="BZ153" s="1535"/>
      <c r="CA153" s="1535"/>
      <c r="CB153" s="1535"/>
      <c r="CC153" s="1535"/>
      <c r="CD153" s="1535"/>
      <c r="CE153" s="1535"/>
      <c r="CF153" s="1535"/>
      <c r="CG153" s="1535"/>
      <c r="CH153" s="1535"/>
      <c r="CI153" s="1535"/>
      <c r="CJ153" s="1535"/>
      <c r="CK153" s="1535"/>
      <c r="CL153" s="1535"/>
      <c r="CM153" s="1535"/>
      <c r="CN153" s="1535"/>
      <c r="CO153" s="1535"/>
      <c r="CP153" s="1535"/>
      <c r="CQ153" s="1535"/>
      <c r="CR153" s="1535"/>
      <c r="CS153" s="1535"/>
      <c r="CT153" s="1535"/>
      <c r="CU153" s="1535"/>
      <c r="CV153" s="1535"/>
      <c r="CW153" s="1535"/>
      <c r="CX153" s="1535"/>
      <c r="CY153" s="1535"/>
      <c r="CZ153" s="1535"/>
      <c r="DA153" s="1535"/>
      <c r="DB153" s="1535"/>
      <c r="DC153" s="1535"/>
      <c r="DD153" s="1535"/>
      <c r="DE153" s="1535"/>
      <c r="DF153" s="1535"/>
      <c r="DG153" s="1535"/>
      <c r="DH153" s="1535"/>
      <c r="DI153" s="1535"/>
      <c r="DJ153" s="1535"/>
      <c r="DK153" s="1535"/>
      <c r="DL153" s="1535"/>
      <c r="DM153" s="1535"/>
      <c r="DN153" s="1535"/>
      <c r="DO153" s="1535"/>
      <c r="DP153" s="1535"/>
      <c r="DQ153" s="1535"/>
      <c r="DR153" s="1535"/>
      <c r="DS153" s="1535"/>
      <c r="DT153" s="1535"/>
      <c r="DU153" s="1535"/>
      <c r="DV153" s="1535"/>
      <c r="DW153" s="1535"/>
      <c r="DX153" s="1535"/>
      <c r="DY153" s="1535"/>
      <c r="DZ153" s="1535"/>
      <c r="EA153" s="1535"/>
      <c r="EB153" s="1535"/>
      <c r="EC153" s="1535"/>
      <c r="ED153" s="1535"/>
      <c r="EE153" s="1535"/>
      <c r="EF153" s="1535"/>
      <c r="EG153" s="1535"/>
      <c r="EH153" s="1535"/>
      <c r="EI153" s="1535"/>
      <c r="EJ153" s="1535"/>
      <c r="EK153" s="1535"/>
      <c r="EL153" s="1535"/>
      <c r="EM153" s="1535"/>
      <c r="EN153" s="1535"/>
      <c r="EO153" s="1535"/>
      <c r="EP153" s="1535"/>
      <c r="EQ153" s="1535"/>
      <c r="ER153" s="1535"/>
      <c r="ES153" s="1535"/>
      <c r="ET153" s="1535"/>
      <c r="EU153" s="1535"/>
      <c r="EV153" s="1535"/>
      <c r="EW153" s="1535"/>
      <c r="EX153" s="1535"/>
      <c r="EY153" s="1535"/>
      <c r="EZ153" s="1535"/>
      <c r="FA153" s="1535"/>
      <c r="FB153" s="1535"/>
      <c r="FC153" s="1535"/>
      <c r="FD153" s="1535"/>
      <c r="FE153" s="1535"/>
      <c r="FF153" s="1535"/>
      <c r="FG153" s="1535"/>
      <c r="FH153" s="1535"/>
      <c r="FI153" s="1535"/>
      <c r="FJ153" s="1535"/>
      <c r="FK153" s="1535"/>
      <c r="FL153" s="1535"/>
      <c r="FM153" s="1535"/>
      <c r="FN153" s="1535"/>
      <c r="FO153" s="1535"/>
      <c r="FP153" s="1535"/>
      <c r="FQ153" s="1535"/>
      <c r="FR153" s="1535"/>
      <c r="FS153" s="1535"/>
      <c r="FT153" s="1535"/>
      <c r="FU153" s="1535"/>
      <c r="FV153" s="1535"/>
      <c r="FW153" s="1535"/>
      <c r="FX153" s="1535"/>
      <c r="FY153" s="1535"/>
      <c r="FZ153" s="1535"/>
      <c r="GA153" s="1535"/>
      <c r="GB153" s="1535"/>
      <c r="GC153" s="1535"/>
      <c r="GD153" s="1535"/>
      <c r="GE153" s="1535"/>
      <c r="GF153" s="1535"/>
      <c r="GG153" s="1535"/>
      <c r="GH153" s="1535"/>
      <c r="GI153" s="1535"/>
      <c r="GJ153" s="1535"/>
      <c r="GK153" s="1535"/>
      <c r="GL153" s="1535"/>
      <c r="GM153" s="1535"/>
      <c r="GN153" s="1535"/>
      <c r="GO153" s="1535"/>
      <c r="GP153" s="1535"/>
      <c r="GQ153" s="1535"/>
      <c r="GR153" s="1535"/>
      <c r="GS153" s="1535"/>
    </row>
    <row r="154" spans="1:201" outlineLevel="1">
      <c r="B154" s="1567"/>
      <c r="D154" s="1514"/>
      <c r="H154" s="1532"/>
      <c r="I154" s="1504"/>
      <c r="AE154" s="1502"/>
      <c r="AF154" s="1502"/>
      <c r="AG154" s="1502"/>
      <c r="AH154" s="1502"/>
      <c r="AI154" s="1502"/>
      <c r="AJ154" s="1502"/>
      <c r="AK154" s="1502"/>
      <c r="AL154" s="1502"/>
      <c r="AM154" s="1502"/>
      <c r="AN154" s="1502"/>
      <c r="AO154" s="1502"/>
      <c r="AP154" s="1502"/>
      <c r="AQ154" s="1502"/>
      <c r="AR154" s="1502"/>
      <c r="AS154" s="1502"/>
      <c r="AT154" s="1502"/>
      <c r="AU154" s="1502"/>
      <c r="AV154" s="1502"/>
      <c r="AW154" s="1502"/>
      <c r="AX154" s="1502"/>
      <c r="AY154" s="1502"/>
      <c r="AZ154" s="1502"/>
      <c r="BA154" s="1502"/>
      <c r="BB154" s="1502"/>
      <c r="BC154" s="1502"/>
      <c r="BD154" s="1502"/>
      <c r="BE154" s="1502"/>
      <c r="BF154" s="1502"/>
      <c r="BG154" s="1502"/>
      <c r="BH154" s="1502"/>
      <c r="BI154" s="1502"/>
      <c r="BJ154" s="1502"/>
      <c r="BK154" s="1502"/>
      <c r="BL154" s="1502"/>
      <c r="BM154" s="1502"/>
      <c r="BN154" s="1502"/>
      <c r="BO154" s="1502"/>
      <c r="BP154" s="1502"/>
      <c r="BQ154" s="1502"/>
      <c r="BR154" s="1502"/>
      <c r="BS154" s="1502"/>
      <c r="BT154" s="1502"/>
      <c r="BU154" s="1502"/>
      <c r="BV154" s="1502"/>
      <c r="BW154" s="1502"/>
      <c r="BX154" s="1502"/>
      <c r="BY154" s="1502"/>
      <c r="BZ154" s="1502"/>
      <c r="CA154" s="1502"/>
      <c r="CB154" s="1502"/>
      <c r="CC154" s="1502"/>
      <c r="CD154" s="1502"/>
      <c r="CE154" s="1502"/>
      <c r="CF154" s="1502"/>
      <c r="CG154" s="1502"/>
      <c r="CH154" s="1502"/>
      <c r="CI154" s="1502"/>
      <c r="CJ154" s="1502"/>
      <c r="CK154" s="1502"/>
      <c r="CL154" s="1502"/>
      <c r="CM154" s="1502"/>
      <c r="CN154" s="1502"/>
      <c r="CO154" s="1502"/>
      <c r="CP154" s="1502"/>
      <c r="CQ154" s="1502"/>
      <c r="CR154" s="1502"/>
      <c r="CS154" s="1502"/>
      <c r="CT154" s="1502"/>
      <c r="CU154" s="1502"/>
      <c r="CV154" s="1502"/>
      <c r="CW154" s="1502"/>
      <c r="CX154" s="1502"/>
      <c r="CY154" s="1502"/>
      <c r="CZ154" s="1502"/>
      <c r="DA154" s="1502"/>
      <c r="DB154" s="1502"/>
      <c r="DC154" s="1502"/>
      <c r="DD154" s="1502"/>
      <c r="DE154" s="1502"/>
      <c r="DF154" s="1502"/>
      <c r="DG154" s="1502"/>
      <c r="DH154" s="1502"/>
      <c r="DI154" s="1502"/>
      <c r="DJ154" s="1502"/>
      <c r="DK154" s="1502"/>
      <c r="DL154" s="1502"/>
      <c r="DM154" s="1502"/>
      <c r="DN154" s="1502"/>
      <c r="DO154" s="1502"/>
      <c r="DP154" s="1502"/>
      <c r="DQ154" s="1502"/>
      <c r="DR154" s="1502"/>
      <c r="DS154" s="1502"/>
      <c r="DT154" s="1502"/>
      <c r="DU154" s="1502"/>
      <c r="DV154" s="1502"/>
      <c r="DW154" s="1502"/>
      <c r="DX154" s="1502"/>
      <c r="DY154" s="1502"/>
      <c r="DZ154" s="1502"/>
      <c r="EA154" s="1502"/>
      <c r="EB154" s="1502"/>
      <c r="EC154" s="1502"/>
      <c r="ED154" s="1502"/>
      <c r="EE154" s="1502"/>
      <c r="EF154" s="1502"/>
      <c r="EG154" s="1502"/>
      <c r="EH154" s="1502"/>
      <c r="EI154" s="1502"/>
      <c r="EJ154" s="1502"/>
      <c r="EK154" s="1502"/>
      <c r="EL154" s="1502"/>
      <c r="EM154" s="1502"/>
      <c r="EN154" s="1502"/>
      <c r="EO154" s="1502"/>
      <c r="EP154" s="1502"/>
      <c r="EQ154" s="1502"/>
      <c r="ER154" s="1502"/>
      <c r="ES154" s="1502"/>
      <c r="ET154" s="1502"/>
      <c r="EU154" s="1502"/>
      <c r="EV154" s="1502"/>
      <c r="EW154" s="1502"/>
      <c r="EX154" s="1502"/>
      <c r="EY154" s="1502"/>
      <c r="EZ154" s="1502"/>
      <c r="FA154" s="1502"/>
      <c r="FB154" s="1502"/>
      <c r="FC154" s="1502"/>
      <c r="FD154" s="1502"/>
      <c r="FE154" s="1502"/>
      <c r="FF154" s="1502"/>
      <c r="FG154" s="1502"/>
      <c r="FH154" s="1502"/>
      <c r="FI154" s="1502"/>
      <c r="FJ154" s="1502"/>
      <c r="FK154" s="1502"/>
      <c r="FL154" s="1502"/>
      <c r="FM154" s="1502"/>
      <c r="FN154" s="1502"/>
      <c r="FO154" s="1502"/>
      <c r="FP154" s="1502"/>
      <c r="FQ154" s="1502"/>
      <c r="FR154" s="1502"/>
      <c r="FS154" s="1502"/>
      <c r="FT154" s="1502"/>
      <c r="FU154" s="1502"/>
      <c r="FV154" s="1502"/>
      <c r="FW154" s="1502"/>
      <c r="FX154" s="1502"/>
      <c r="FY154" s="1502"/>
      <c r="FZ154" s="1502"/>
      <c r="GA154" s="1502"/>
      <c r="GB154" s="1502"/>
      <c r="GC154" s="1502"/>
      <c r="GD154" s="1502"/>
      <c r="GE154" s="1502"/>
      <c r="GF154" s="1502"/>
      <c r="GG154" s="1502"/>
      <c r="GH154" s="1502"/>
      <c r="GI154" s="1502"/>
      <c r="GJ154" s="1502"/>
      <c r="GK154" s="1502"/>
      <c r="GL154" s="1502"/>
      <c r="GM154" s="1502"/>
      <c r="GN154" s="1502"/>
      <c r="GO154" s="1502"/>
      <c r="GP154" s="1502"/>
      <c r="GQ154" s="1502"/>
      <c r="GR154" s="1502"/>
      <c r="GS154" s="1502"/>
    </row>
    <row r="155" spans="1:201" outlineLevel="1">
      <c r="A155" s="1501" t="s">
        <v>1505</v>
      </c>
      <c r="B155" s="1567"/>
      <c r="C155" s="1699" t="s">
        <v>337</v>
      </c>
      <c r="D155" s="1514">
        <f>SUM(D156:D157)</f>
        <v>200</v>
      </c>
      <c r="H155" s="1561"/>
      <c r="I155" s="1504">
        <f t="shared" ref="I155:AN155" si="125">SUM(I156:I157)</f>
        <v>0</v>
      </c>
      <c r="J155" s="1502">
        <f t="shared" si="125"/>
        <v>0</v>
      </c>
      <c r="K155" s="1502">
        <f t="shared" si="125"/>
        <v>0</v>
      </c>
      <c r="L155" s="1502">
        <f t="shared" si="125"/>
        <v>0</v>
      </c>
      <c r="M155" s="1502">
        <f t="shared" si="125"/>
        <v>0</v>
      </c>
      <c r="N155" s="1502">
        <f t="shared" si="125"/>
        <v>0</v>
      </c>
      <c r="O155" s="1502">
        <f t="shared" si="125"/>
        <v>0</v>
      </c>
      <c r="P155" s="1502">
        <f t="shared" si="125"/>
        <v>0</v>
      </c>
      <c r="Q155" s="1502">
        <f t="shared" si="125"/>
        <v>0</v>
      </c>
      <c r="R155" s="1502">
        <f t="shared" si="125"/>
        <v>0</v>
      </c>
      <c r="S155" s="1502">
        <f t="shared" si="125"/>
        <v>0</v>
      </c>
      <c r="T155" s="1502">
        <f t="shared" si="125"/>
        <v>0</v>
      </c>
      <c r="U155" s="1502">
        <f t="shared" si="125"/>
        <v>0</v>
      </c>
      <c r="V155" s="1502">
        <f t="shared" si="125"/>
        <v>0</v>
      </c>
      <c r="W155" s="1502">
        <f t="shared" si="125"/>
        <v>0</v>
      </c>
      <c r="X155" s="1502">
        <f t="shared" si="125"/>
        <v>0</v>
      </c>
      <c r="Y155" s="1502">
        <f t="shared" si="125"/>
        <v>0</v>
      </c>
      <c r="Z155" s="1502">
        <f t="shared" si="125"/>
        <v>0</v>
      </c>
      <c r="AA155" s="1502">
        <f t="shared" si="125"/>
        <v>0</v>
      </c>
      <c r="AB155" s="1502">
        <f t="shared" si="125"/>
        <v>0</v>
      </c>
      <c r="AC155" s="1502">
        <f t="shared" si="125"/>
        <v>0</v>
      </c>
      <c r="AD155" s="1502">
        <f t="shared" si="125"/>
        <v>0</v>
      </c>
      <c r="AE155" s="1502">
        <f t="shared" si="125"/>
        <v>0</v>
      </c>
      <c r="AF155" s="1502">
        <f t="shared" si="125"/>
        <v>0</v>
      </c>
      <c r="AG155" s="1502">
        <f t="shared" si="125"/>
        <v>0</v>
      </c>
      <c r="AH155" s="1502">
        <f t="shared" si="125"/>
        <v>0</v>
      </c>
      <c r="AI155" s="1502">
        <f t="shared" si="125"/>
        <v>0</v>
      </c>
      <c r="AJ155" s="1502">
        <f t="shared" si="125"/>
        <v>0</v>
      </c>
      <c r="AK155" s="1502">
        <f t="shared" si="125"/>
        <v>0</v>
      </c>
      <c r="AL155" s="1502">
        <f t="shared" si="125"/>
        <v>0</v>
      </c>
      <c r="AM155" s="1502">
        <f t="shared" si="125"/>
        <v>0</v>
      </c>
      <c r="AN155" s="1502">
        <f t="shared" si="125"/>
        <v>0</v>
      </c>
      <c r="AO155" s="1502">
        <f t="shared" ref="AO155:BT155" si="126">SUM(AO156:AO157)</f>
        <v>0</v>
      </c>
      <c r="AP155" s="1502">
        <f t="shared" si="126"/>
        <v>0</v>
      </c>
      <c r="AQ155" s="1502">
        <f t="shared" si="126"/>
        <v>0</v>
      </c>
      <c r="AR155" s="1502">
        <f t="shared" si="126"/>
        <v>0</v>
      </c>
      <c r="AS155" s="1502">
        <f t="shared" si="126"/>
        <v>0</v>
      </c>
      <c r="AT155" s="1502">
        <f t="shared" si="126"/>
        <v>0</v>
      </c>
      <c r="AU155" s="1502">
        <f t="shared" si="126"/>
        <v>0</v>
      </c>
      <c r="AV155" s="1502">
        <f t="shared" si="126"/>
        <v>0</v>
      </c>
      <c r="AW155" s="1502">
        <f t="shared" si="126"/>
        <v>0</v>
      </c>
      <c r="AX155" s="1502">
        <f t="shared" si="126"/>
        <v>0</v>
      </c>
      <c r="AY155" s="1502">
        <f t="shared" si="126"/>
        <v>0</v>
      </c>
      <c r="AZ155" s="1502">
        <f t="shared" si="126"/>
        <v>0</v>
      </c>
      <c r="BA155" s="1502">
        <f t="shared" si="126"/>
        <v>0</v>
      </c>
      <c r="BB155" s="1502">
        <f t="shared" si="126"/>
        <v>0</v>
      </c>
      <c r="BC155" s="1502">
        <f t="shared" si="126"/>
        <v>0</v>
      </c>
      <c r="BD155" s="1502">
        <f t="shared" si="126"/>
        <v>0</v>
      </c>
      <c r="BE155" s="1502">
        <f t="shared" si="126"/>
        <v>0</v>
      </c>
      <c r="BF155" s="1502">
        <f t="shared" si="126"/>
        <v>0</v>
      </c>
      <c r="BG155" s="1502">
        <f t="shared" si="126"/>
        <v>0</v>
      </c>
      <c r="BH155" s="1502">
        <f t="shared" si="126"/>
        <v>0</v>
      </c>
      <c r="BI155" s="1502">
        <f t="shared" si="126"/>
        <v>0</v>
      </c>
      <c r="BJ155" s="1502">
        <f t="shared" si="126"/>
        <v>0</v>
      </c>
      <c r="BK155" s="1502">
        <f t="shared" si="126"/>
        <v>0</v>
      </c>
      <c r="BL155" s="1502">
        <f t="shared" si="126"/>
        <v>0</v>
      </c>
      <c r="BM155" s="1502">
        <f t="shared" si="126"/>
        <v>0</v>
      </c>
      <c r="BN155" s="1502">
        <f t="shared" si="126"/>
        <v>0</v>
      </c>
      <c r="BO155" s="1502">
        <f t="shared" si="126"/>
        <v>0</v>
      </c>
      <c r="BP155" s="1502">
        <f t="shared" si="126"/>
        <v>0</v>
      </c>
      <c r="BQ155" s="1502">
        <f t="shared" si="126"/>
        <v>0</v>
      </c>
      <c r="BR155" s="1502">
        <f t="shared" si="126"/>
        <v>0</v>
      </c>
      <c r="BS155" s="1502">
        <f t="shared" si="126"/>
        <v>0</v>
      </c>
      <c r="BT155" s="1502">
        <f t="shared" si="126"/>
        <v>0</v>
      </c>
      <c r="BU155" s="1502">
        <f t="shared" ref="BU155:CZ155" si="127">SUM(BU156:BU157)</f>
        <v>0</v>
      </c>
      <c r="BV155" s="1502">
        <f t="shared" si="127"/>
        <v>0</v>
      </c>
      <c r="BW155" s="1502">
        <f t="shared" si="127"/>
        <v>0</v>
      </c>
      <c r="BX155" s="1502">
        <f t="shared" si="127"/>
        <v>0</v>
      </c>
      <c r="BY155" s="1502">
        <f t="shared" si="127"/>
        <v>0</v>
      </c>
      <c r="BZ155" s="1502">
        <f t="shared" si="127"/>
        <v>0</v>
      </c>
      <c r="CA155" s="1502">
        <f t="shared" si="127"/>
        <v>0</v>
      </c>
      <c r="CB155" s="1502">
        <f t="shared" si="127"/>
        <v>0</v>
      </c>
      <c r="CC155" s="1502">
        <f t="shared" si="127"/>
        <v>0</v>
      </c>
      <c r="CD155" s="1502">
        <f t="shared" si="127"/>
        <v>0</v>
      </c>
      <c r="CE155" s="1502">
        <f t="shared" si="127"/>
        <v>0</v>
      </c>
      <c r="CF155" s="1502">
        <f t="shared" si="127"/>
        <v>0</v>
      </c>
      <c r="CG155" s="1502">
        <f t="shared" si="127"/>
        <v>0</v>
      </c>
      <c r="CH155" s="1502">
        <f t="shared" si="127"/>
        <v>0</v>
      </c>
      <c r="CI155" s="1502">
        <f t="shared" si="127"/>
        <v>0</v>
      </c>
      <c r="CJ155" s="1502">
        <f t="shared" si="127"/>
        <v>0</v>
      </c>
      <c r="CK155" s="1502">
        <f t="shared" si="127"/>
        <v>0</v>
      </c>
      <c r="CL155" s="1502">
        <f t="shared" si="127"/>
        <v>0</v>
      </c>
      <c r="CM155" s="1502">
        <f t="shared" si="127"/>
        <v>0</v>
      </c>
      <c r="CN155" s="1502">
        <f t="shared" si="127"/>
        <v>0</v>
      </c>
      <c r="CO155" s="1502">
        <f t="shared" si="127"/>
        <v>0</v>
      </c>
      <c r="CP155" s="1502">
        <f t="shared" si="127"/>
        <v>0</v>
      </c>
      <c r="CQ155" s="1502">
        <f t="shared" si="127"/>
        <v>0</v>
      </c>
      <c r="CR155" s="1502">
        <f t="shared" si="127"/>
        <v>0</v>
      </c>
      <c r="CS155" s="1502">
        <f t="shared" si="127"/>
        <v>0</v>
      </c>
      <c r="CT155" s="1502">
        <f t="shared" si="127"/>
        <v>0</v>
      </c>
      <c r="CU155" s="1502">
        <f t="shared" si="127"/>
        <v>0</v>
      </c>
      <c r="CV155" s="1502">
        <f t="shared" si="127"/>
        <v>0</v>
      </c>
      <c r="CW155" s="1502">
        <f t="shared" si="127"/>
        <v>0</v>
      </c>
      <c r="CX155" s="1502">
        <f t="shared" si="127"/>
        <v>0</v>
      </c>
      <c r="CY155" s="1502">
        <f t="shared" si="127"/>
        <v>0</v>
      </c>
      <c r="CZ155" s="1502">
        <f t="shared" si="127"/>
        <v>0</v>
      </c>
      <c r="DA155" s="1502">
        <f t="shared" ref="DA155:EF155" si="128">SUM(DA156:DA157)</f>
        <v>0</v>
      </c>
      <c r="DB155" s="1502">
        <f t="shared" si="128"/>
        <v>0</v>
      </c>
      <c r="DC155" s="1502">
        <f t="shared" si="128"/>
        <v>0</v>
      </c>
      <c r="DD155" s="1502">
        <f t="shared" si="128"/>
        <v>0</v>
      </c>
      <c r="DE155" s="1502">
        <f t="shared" si="128"/>
        <v>0</v>
      </c>
      <c r="DF155" s="1502">
        <f t="shared" si="128"/>
        <v>0</v>
      </c>
      <c r="DG155" s="1502">
        <f t="shared" si="128"/>
        <v>0</v>
      </c>
      <c r="DH155" s="1502">
        <f t="shared" si="128"/>
        <v>0</v>
      </c>
      <c r="DI155" s="1502">
        <f t="shared" si="128"/>
        <v>0</v>
      </c>
      <c r="DJ155" s="1502">
        <f t="shared" si="128"/>
        <v>0</v>
      </c>
      <c r="DK155" s="1502">
        <f t="shared" si="128"/>
        <v>0</v>
      </c>
      <c r="DL155" s="1502">
        <f t="shared" si="128"/>
        <v>0</v>
      </c>
      <c r="DM155" s="1502">
        <f t="shared" si="128"/>
        <v>0</v>
      </c>
      <c r="DN155" s="1502">
        <f t="shared" si="128"/>
        <v>0</v>
      </c>
      <c r="DO155" s="1502">
        <f t="shared" si="128"/>
        <v>0</v>
      </c>
      <c r="DP155" s="1502">
        <f t="shared" si="128"/>
        <v>0</v>
      </c>
      <c r="DQ155" s="1502">
        <f t="shared" si="128"/>
        <v>0</v>
      </c>
      <c r="DR155" s="1502">
        <f t="shared" si="128"/>
        <v>0</v>
      </c>
      <c r="DS155" s="1502">
        <f t="shared" si="128"/>
        <v>0</v>
      </c>
      <c r="DT155" s="1502">
        <f t="shared" si="128"/>
        <v>0</v>
      </c>
      <c r="DU155" s="1502">
        <f t="shared" si="128"/>
        <v>0</v>
      </c>
      <c r="DV155" s="1502">
        <f t="shared" si="128"/>
        <v>0</v>
      </c>
      <c r="DW155" s="1502">
        <f t="shared" si="128"/>
        <v>0</v>
      </c>
      <c r="DX155" s="1502">
        <f t="shared" si="128"/>
        <v>0</v>
      </c>
      <c r="DY155" s="1502">
        <f t="shared" si="128"/>
        <v>0</v>
      </c>
      <c r="DZ155" s="1502">
        <f t="shared" si="128"/>
        <v>0</v>
      </c>
      <c r="EA155" s="1502">
        <f t="shared" si="128"/>
        <v>0</v>
      </c>
      <c r="EB155" s="1502">
        <f t="shared" si="128"/>
        <v>0</v>
      </c>
      <c r="EC155" s="1502">
        <f t="shared" si="128"/>
        <v>0</v>
      </c>
      <c r="ED155" s="1502">
        <f t="shared" si="128"/>
        <v>0</v>
      </c>
      <c r="EE155" s="1502">
        <f t="shared" si="128"/>
        <v>0</v>
      </c>
      <c r="EF155" s="1502">
        <f t="shared" si="128"/>
        <v>0</v>
      </c>
      <c r="EG155" s="1502">
        <f t="shared" ref="EG155:FL155" si="129">SUM(EG156:EG157)</f>
        <v>0</v>
      </c>
      <c r="EH155" s="1502">
        <f t="shared" si="129"/>
        <v>0</v>
      </c>
      <c r="EI155" s="1502">
        <f t="shared" si="129"/>
        <v>0</v>
      </c>
      <c r="EJ155" s="1502">
        <f t="shared" si="129"/>
        <v>0</v>
      </c>
      <c r="EK155" s="1502">
        <f t="shared" si="129"/>
        <v>0</v>
      </c>
      <c r="EL155" s="1502">
        <f t="shared" si="129"/>
        <v>0</v>
      </c>
      <c r="EM155" s="1502">
        <f t="shared" si="129"/>
        <v>0</v>
      </c>
      <c r="EN155" s="1502">
        <f t="shared" si="129"/>
        <v>0</v>
      </c>
      <c r="EO155" s="1502">
        <f t="shared" si="129"/>
        <v>0</v>
      </c>
      <c r="EP155" s="1502">
        <f t="shared" si="129"/>
        <v>0</v>
      </c>
      <c r="EQ155" s="1502">
        <f t="shared" si="129"/>
        <v>0</v>
      </c>
      <c r="ER155" s="1502">
        <f t="shared" si="129"/>
        <v>0</v>
      </c>
      <c r="ES155" s="1502">
        <f t="shared" si="129"/>
        <v>0</v>
      </c>
      <c r="ET155" s="1502">
        <f t="shared" si="129"/>
        <v>0</v>
      </c>
      <c r="EU155" s="1502">
        <f t="shared" si="129"/>
        <v>0</v>
      </c>
      <c r="EV155" s="1502">
        <f t="shared" si="129"/>
        <v>0</v>
      </c>
      <c r="EW155" s="1502">
        <f t="shared" si="129"/>
        <v>0</v>
      </c>
      <c r="EX155" s="1502">
        <f t="shared" si="129"/>
        <v>0</v>
      </c>
      <c r="EY155" s="1502">
        <f t="shared" si="129"/>
        <v>0</v>
      </c>
      <c r="EZ155" s="1502">
        <f t="shared" si="129"/>
        <v>0</v>
      </c>
      <c r="FA155" s="1502">
        <f t="shared" si="129"/>
        <v>0</v>
      </c>
      <c r="FB155" s="1502">
        <f t="shared" si="129"/>
        <v>0</v>
      </c>
      <c r="FC155" s="1502">
        <f t="shared" si="129"/>
        <v>0</v>
      </c>
      <c r="FD155" s="1502">
        <f t="shared" si="129"/>
        <v>0</v>
      </c>
      <c r="FE155" s="1502">
        <f t="shared" si="129"/>
        <v>0</v>
      </c>
      <c r="FF155" s="1502">
        <f t="shared" si="129"/>
        <v>0</v>
      </c>
      <c r="FG155" s="1502">
        <f t="shared" si="129"/>
        <v>0</v>
      </c>
      <c r="FH155" s="1502">
        <f t="shared" si="129"/>
        <v>0</v>
      </c>
      <c r="FI155" s="1502">
        <f t="shared" si="129"/>
        <v>0</v>
      </c>
      <c r="FJ155" s="1502">
        <f t="shared" si="129"/>
        <v>0</v>
      </c>
      <c r="FK155" s="1502">
        <f t="shared" si="129"/>
        <v>0</v>
      </c>
      <c r="FL155" s="1502">
        <f t="shared" si="129"/>
        <v>0</v>
      </c>
      <c r="FM155" s="1502">
        <f t="shared" ref="FM155:GR155" si="130">SUM(FM156:FM157)</f>
        <v>0</v>
      </c>
      <c r="FN155" s="1502">
        <f t="shared" si="130"/>
        <v>0</v>
      </c>
      <c r="FO155" s="1502">
        <f t="shared" si="130"/>
        <v>0</v>
      </c>
      <c r="FP155" s="1502">
        <f t="shared" si="130"/>
        <v>0</v>
      </c>
      <c r="FQ155" s="1502">
        <f t="shared" si="130"/>
        <v>0</v>
      </c>
      <c r="FR155" s="1502">
        <f t="shared" si="130"/>
        <v>0</v>
      </c>
      <c r="FS155" s="1502">
        <f t="shared" si="130"/>
        <v>0</v>
      </c>
      <c r="FT155" s="1502">
        <f t="shared" si="130"/>
        <v>0</v>
      </c>
      <c r="FU155" s="1502">
        <f t="shared" si="130"/>
        <v>0</v>
      </c>
      <c r="FV155" s="1502">
        <f t="shared" si="130"/>
        <v>0</v>
      </c>
      <c r="FW155" s="1502">
        <f t="shared" si="130"/>
        <v>0</v>
      </c>
      <c r="FX155" s="1502">
        <f t="shared" si="130"/>
        <v>0</v>
      </c>
      <c r="FY155" s="1502">
        <f t="shared" si="130"/>
        <v>0</v>
      </c>
      <c r="FZ155" s="1502">
        <f t="shared" si="130"/>
        <v>0</v>
      </c>
      <c r="GA155" s="1502">
        <f t="shared" si="130"/>
        <v>0</v>
      </c>
      <c r="GB155" s="1502">
        <f t="shared" si="130"/>
        <v>0</v>
      </c>
      <c r="GC155" s="1502">
        <f t="shared" si="130"/>
        <v>0</v>
      </c>
      <c r="GD155" s="1502">
        <f t="shared" si="130"/>
        <v>0</v>
      </c>
      <c r="GE155" s="1502">
        <f t="shared" si="130"/>
        <v>0</v>
      </c>
      <c r="GF155" s="1502">
        <f t="shared" si="130"/>
        <v>0</v>
      </c>
      <c r="GG155" s="1502">
        <f t="shared" si="130"/>
        <v>0</v>
      </c>
      <c r="GH155" s="1502">
        <f t="shared" si="130"/>
        <v>0</v>
      </c>
      <c r="GI155" s="1502">
        <f t="shared" si="130"/>
        <v>0</v>
      </c>
      <c r="GJ155" s="1502">
        <f t="shared" si="130"/>
        <v>0</v>
      </c>
      <c r="GK155" s="1502">
        <f t="shared" si="130"/>
        <v>0</v>
      </c>
      <c r="GL155" s="1502">
        <f t="shared" si="130"/>
        <v>0</v>
      </c>
      <c r="GM155" s="1502">
        <f t="shared" si="130"/>
        <v>0</v>
      </c>
      <c r="GN155" s="1502">
        <f t="shared" si="130"/>
        <v>0</v>
      </c>
      <c r="GO155" s="1502">
        <f t="shared" si="130"/>
        <v>0</v>
      </c>
      <c r="GP155" s="1502">
        <f t="shared" si="130"/>
        <v>0</v>
      </c>
      <c r="GQ155" s="1502">
        <f t="shared" si="130"/>
        <v>0</v>
      </c>
      <c r="GR155" s="1502">
        <f t="shared" si="130"/>
        <v>0</v>
      </c>
      <c r="GS155" s="1502">
        <f t="shared" ref="GS155" si="131">SUM(GS156:GS157)</f>
        <v>0</v>
      </c>
    </row>
    <row r="156" spans="1:201" outlineLevel="2">
      <c r="A156" s="1580" t="s">
        <v>1506</v>
      </c>
      <c r="B156" s="1559"/>
      <c r="C156" s="1700" t="s">
        <v>1507</v>
      </c>
      <c r="D156" s="1538">
        <v>200</v>
      </c>
      <c r="E156" s="1560">
        <v>0</v>
      </c>
      <c r="F156" s="1504" t="s">
        <v>1480</v>
      </c>
      <c r="G156" s="1504" t="s">
        <v>1481</v>
      </c>
      <c r="H156" s="1564" t="s">
        <v>1508</v>
      </c>
      <c r="I156" s="1536">
        <f>SUM(J156:GS156)</f>
        <v>0</v>
      </c>
      <c r="J156" s="1535"/>
      <c r="K156" s="1535"/>
      <c r="L156" s="1535"/>
      <c r="M156" s="1535"/>
      <c r="N156" s="1535"/>
      <c r="O156" s="1535"/>
      <c r="P156" s="1535"/>
      <c r="Q156" s="1535"/>
      <c r="R156" s="1535"/>
      <c r="S156" s="1535"/>
      <c r="T156" s="1535"/>
      <c r="U156" s="1535"/>
      <c r="V156" s="1535"/>
      <c r="W156" s="1535"/>
      <c r="X156" s="1535"/>
      <c r="Y156" s="1535"/>
      <c r="Z156" s="1535"/>
      <c r="AA156" s="1535"/>
      <c r="AB156" s="1535"/>
      <c r="AC156" s="1535"/>
      <c r="AD156" s="1535"/>
      <c r="AE156" s="1535"/>
      <c r="AF156" s="1535"/>
      <c r="AG156" s="1535"/>
      <c r="AH156" s="1535"/>
      <c r="AI156" s="1535"/>
      <c r="AJ156" s="1535"/>
      <c r="AK156" s="1535"/>
      <c r="AL156" s="1535"/>
      <c r="AM156" s="1535"/>
      <c r="AN156" s="1535"/>
      <c r="AO156" s="1535"/>
      <c r="AP156" s="1535"/>
      <c r="AQ156" s="1535"/>
      <c r="AR156" s="1535"/>
      <c r="AS156" s="1535"/>
      <c r="AT156" s="1535"/>
      <c r="AU156" s="1535"/>
      <c r="AV156" s="1535"/>
      <c r="AW156" s="1535"/>
      <c r="AX156" s="1535"/>
      <c r="AY156" s="1535"/>
      <c r="AZ156" s="1535"/>
      <c r="BA156" s="1535"/>
      <c r="BB156" s="1535"/>
      <c r="BC156" s="1535"/>
      <c r="BD156" s="1535"/>
      <c r="BE156" s="1535"/>
      <c r="BF156" s="1535"/>
      <c r="BG156" s="1535"/>
      <c r="BH156" s="1535"/>
      <c r="BI156" s="1535"/>
      <c r="BJ156" s="1535"/>
      <c r="BK156" s="1535"/>
      <c r="BL156" s="1535"/>
      <c r="BM156" s="1535"/>
      <c r="BN156" s="1535"/>
      <c r="BO156" s="1535"/>
      <c r="BP156" s="1535"/>
      <c r="BQ156" s="1535"/>
      <c r="BR156" s="1535"/>
      <c r="BS156" s="1535"/>
      <c r="BT156" s="1535"/>
      <c r="BU156" s="1535"/>
      <c r="BV156" s="1535"/>
      <c r="BW156" s="1535"/>
      <c r="BX156" s="1535"/>
      <c r="BY156" s="1535"/>
      <c r="BZ156" s="1535"/>
      <c r="CA156" s="1535"/>
      <c r="CB156" s="1535"/>
      <c r="CC156" s="1535"/>
      <c r="CD156" s="1535"/>
      <c r="CE156" s="1535"/>
      <c r="CF156" s="1535"/>
      <c r="CG156" s="1535"/>
      <c r="CH156" s="1535"/>
      <c r="CI156" s="1535"/>
      <c r="CJ156" s="1535"/>
      <c r="CK156" s="1535"/>
      <c r="CL156" s="1535"/>
      <c r="CM156" s="1535"/>
      <c r="CN156" s="1535"/>
      <c r="CO156" s="1535"/>
      <c r="CP156" s="1535"/>
      <c r="CQ156" s="1535"/>
      <c r="CR156" s="1535"/>
      <c r="CS156" s="1535"/>
      <c r="CT156" s="1535"/>
      <c r="CU156" s="1535"/>
      <c r="CV156" s="1535"/>
      <c r="CW156" s="1535"/>
      <c r="CX156" s="1535"/>
      <c r="CY156" s="1535"/>
      <c r="CZ156" s="1535"/>
      <c r="DA156" s="1535"/>
      <c r="DB156" s="1535"/>
      <c r="DC156" s="1535"/>
      <c r="DD156" s="1535"/>
      <c r="DE156" s="1535"/>
      <c r="DF156" s="1535"/>
      <c r="DG156" s="1535"/>
      <c r="DH156" s="1535"/>
      <c r="DI156" s="1535"/>
      <c r="DJ156" s="1535"/>
      <c r="DK156" s="1535"/>
      <c r="DL156" s="1535"/>
      <c r="DM156" s="1535"/>
      <c r="DN156" s="1535"/>
      <c r="DO156" s="1535"/>
      <c r="DP156" s="1535"/>
      <c r="DQ156" s="1535"/>
      <c r="DR156" s="1535"/>
      <c r="DS156" s="1535"/>
      <c r="DT156" s="1535"/>
      <c r="DU156" s="1535"/>
      <c r="DV156" s="1535"/>
      <c r="DW156" s="1535"/>
      <c r="DX156" s="1535"/>
      <c r="DY156" s="1535"/>
      <c r="DZ156" s="1535"/>
      <c r="EA156" s="1535"/>
      <c r="EB156" s="1535"/>
      <c r="EC156" s="1535"/>
      <c r="ED156" s="1535"/>
      <c r="EE156" s="1535"/>
      <c r="EF156" s="1535"/>
      <c r="EG156" s="1535"/>
      <c r="EH156" s="1535"/>
      <c r="EI156" s="1535"/>
      <c r="EJ156" s="1535"/>
      <c r="EK156" s="1535"/>
      <c r="EL156" s="1535"/>
      <c r="EM156" s="1535"/>
      <c r="EN156" s="1535"/>
      <c r="EO156" s="1535"/>
      <c r="EP156" s="1535"/>
      <c r="EQ156" s="1535"/>
      <c r="ER156" s="1535"/>
      <c r="ES156" s="1535"/>
      <c r="ET156" s="1535"/>
      <c r="EU156" s="1535"/>
      <c r="EV156" s="1535"/>
      <c r="EW156" s="1535"/>
      <c r="EX156" s="1535"/>
      <c r="EY156" s="1535"/>
      <c r="EZ156" s="1535"/>
      <c r="FA156" s="1535"/>
      <c r="FB156" s="1535"/>
      <c r="FC156" s="1535"/>
      <c r="FD156" s="1535"/>
      <c r="FE156" s="1535"/>
      <c r="FF156" s="1535"/>
      <c r="FG156" s="1535"/>
      <c r="FH156" s="1535"/>
      <c r="FI156" s="1535"/>
      <c r="FJ156" s="1535"/>
      <c r="FK156" s="1535"/>
      <c r="FL156" s="1535"/>
      <c r="FM156" s="1535"/>
      <c r="FN156" s="1535"/>
      <c r="FO156" s="1535"/>
      <c r="FP156" s="1535"/>
      <c r="FQ156" s="1535"/>
      <c r="FR156" s="1535"/>
      <c r="FS156" s="1535"/>
      <c r="FT156" s="1535"/>
      <c r="FU156" s="1535"/>
      <c r="FV156" s="1535"/>
      <c r="FW156" s="1535"/>
      <c r="FX156" s="1535"/>
      <c r="FY156" s="1535"/>
      <c r="FZ156" s="1535"/>
      <c r="GA156" s="1535"/>
      <c r="GB156" s="1535"/>
      <c r="GC156" s="1535"/>
      <c r="GD156" s="1535"/>
      <c r="GE156" s="1535"/>
      <c r="GF156" s="1535"/>
      <c r="GG156" s="1535"/>
      <c r="GH156" s="1535"/>
      <c r="GI156" s="1535"/>
      <c r="GJ156" s="1535"/>
      <c r="GK156" s="1535"/>
      <c r="GL156" s="1535"/>
      <c r="GM156" s="1535"/>
      <c r="GN156" s="1535"/>
      <c r="GO156" s="1535"/>
      <c r="GP156" s="1535"/>
      <c r="GQ156" s="1535"/>
      <c r="GR156" s="1535"/>
      <c r="GS156" s="1535"/>
    </row>
    <row r="157" spans="1:201" outlineLevel="2">
      <c r="A157" s="1580" t="s">
        <v>1509</v>
      </c>
      <c r="B157" s="1559"/>
      <c r="C157" s="1700" t="s">
        <v>1510</v>
      </c>
      <c r="D157" s="1538"/>
      <c r="E157" s="1560">
        <v>0</v>
      </c>
      <c r="F157" s="1504" t="s">
        <v>1480</v>
      </c>
      <c r="G157" s="1504" t="s">
        <v>1481</v>
      </c>
      <c r="H157" s="1561"/>
      <c r="I157" s="1536">
        <f>SUM(J157:GS157)</f>
        <v>0</v>
      </c>
      <c r="J157" s="1535"/>
      <c r="K157" s="1535"/>
      <c r="L157" s="1535"/>
      <c r="M157" s="1535"/>
      <c r="N157" s="1535"/>
      <c r="O157" s="1535"/>
      <c r="P157" s="1535"/>
      <c r="Q157" s="1535"/>
      <c r="R157" s="1535"/>
      <c r="S157" s="1535"/>
      <c r="T157" s="1535"/>
      <c r="U157" s="1535"/>
      <c r="V157" s="1535"/>
      <c r="W157" s="1535"/>
      <c r="X157" s="1535"/>
      <c r="Y157" s="1535"/>
      <c r="Z157" s="1535"/>
      <c r="AA157" s="1535"/>
      <c r="AB157" s="1535"/>
      <c r="AC157" s="1535"/>
      <c r="AD157" s="1535"/>
      <c r="AE157" s="1535"/>
      <c r="AF157" s="1535"/>
      <c r="AG157" s="1535"/>
      <c r="AH157" s="1535"/>
      <c r="AI157" s="1535"/>
      <c r="AJ157" s="1535"/>
      <c r="AK157" s="1535"/>
      <c r="AL157" s="1535"/>
      <c r="AM157" s="1535"/>
      <c r="AN157" s="1535"/>
      <c r="AO157" s="1535"/>
      <c r="AP157" s="1535"/>
      <c r="AQ157" s="1535"/>
      <c r="AR157" s="1535"/>
      <c r="AS157" s="1535"/>
      <c r="AT157" s="1535"/>
      <c r="AU157" s="1535"/>
      <c r="AV157" s="1535"/>
      <c r="AW157" s="1535"/>
      <c r="AX157" s="1535"/>
      <c r="AY157" s="1535"/>
      <c r="AZ157" s="1535"/>
      <c r="BA157" s="1535"/>
      <c r="BB157" s="1535"/>
      <c r="BC157" s="1535"/>
      <c r="BD157" s="1535"/>
      <c r="BE157" s="1535"/>
      <c r="BF157" s="1535"/>
      <c r="BG157" s="1535"/>
      <c r="BH157" s="1535"/>
      <c r="BI157" s="1535"/>
      <c r="BJ157" s="1535"/>
      <c r="BK157" s="1535"/>
      <c r="BL157" s="1535"/>
      <c r="BM157" s="1535"/>
      <c r="BN157" s="1535"/>
      <c r="BO157" s="1535"/>
      <c r="BP157" s="1535"/>
      <c r="BQ157" s="1535"/>
      <c r="BR157" s="1535"/>
      <c r="BS157" s="1535"/>
      <c r="BT157" s="1535"/>
      <c r="BU157" s="1535"/>
      <c r="BV157" s="1535"/>
      <c r="BW157" s="1535"/>
      <c r="BX157" s="1535"/>
      <c r="BY157" s="1535"/>
      <c r="BZ157" s="1535"/>
      <c r="CA157" s="1535"/>
      <c r="CB157" s="1535"/>
      <c r="CC157" s="1535"/>
      <c r="CD157" s="1535"/>
      <c r="CE157" s="1535"/>
      <c r="CF157" s="1535"/>
      <c r="CG157" s="1535"/>
      <c r="CH157" s="1535"/>
      <c r="CI157" s="1535"/>
      <c r="CJ157" s="1535"/>
      <c r="CK157" s="1535"/>
      <c r="CL157" s="1535"/>
      <c r="CM157" s="1535"/>
      <c r="CN157" s="1535"/>
      <c r="CO157" s="1535"/>
      <c r="CP157" s="1535"/>
      <c r="CQ157" s="1535"/>
      <c r="CR157" s="1535"/>
      <c r="CS157" s="1535"/>
      <c r="CT157" s="1535"/>
      <c r="CU157" s="1535"/>
      <c r="CV157" s="1535"/>
      <c r="CW157" s="1535"/>
      <c r="CX157" s="1535"/>
      <c r="CY157" s="1535"/>
      <c r="CZ157" s="1535"/>
      <c r="DA157" s="1535"/>
      <c r="DB157" s="1535"/>
      <c r="DC157" s="1535"/>
      <c r="DD157" s="1535"/>
      <c r="DE157" s="1535"/>
      <c r="DF157" s="1535"/>
      <c r="DG157" s="1535"/>
      <c r="DH157" s="1535"/>
      <c r="DI157" s="1535"/>
      <c r="DJ157" s="1535"/>
      <c r="DK157" s="1535"/>
      <c r="DL157" s="1535"/>
      <c r="DM157" s="1535"/>
      <c r="DN157" s="1535"/>
      <c r="DO157" s="1535"/>
      <c r="DP157" s="1535"/>
      <c r="DQ157" s="1535"/>
      <c r="DR157" s="1535"/>
      <c r="DS157" s="1535"/>
      <c r="DT157" s="1535"/>
      <c r="DU157" s="1535"/>
      <c r="DV157" s="1535"/>
      <c r="DW157" s="1535"/>
      <c r="DX157" s="1535"/>
      <c r="DY157" s="1535"/>
      <c r="DZ157" s="1535"/>
      <c r="EA157" s="1535"/>
      <c r="EB157" s="1535"/>
      <c r="EC157" s="1535"/>
      <c r="ED157" s="1535"/>
      <c r="EE157" s="1535"/>
      <c r="EF157" s="1535"/>
      <c r="EG157" s="1535"/>
      <c r="EH157" s="1535"/>
      <c r="EI157" s="1535"/>
      <c r="EJ157" s="1535"/>
      <c r="EK157" s="1535"/>
      <c r="EL157" s="1535"/>
      <c r="EM157" s="1535"/>
      <c r="EN157" s="1535"/>
      <c r="EO157" s="1535"/>
      <c r="EP157" s="1535"/>
      <c r="EQ157" s="1535"/>
      <c r="ER157" s="1535"/>
      <c r="ES157" s="1535"/>
      <c r="ET157" s="1535"/>
      <c r="EU157" s="1535"/>
      <c r="EV157" s="1535"/>
      <c r="EW157" s="1535"/>
      <c r="EX157" s="1535"/>
      <c r="EY157" s="1535"/>
      <c r="EZ157" s="1535"/>
      <c r="FA157" s="1535"/>
      <c r="FB157" s="1535"/>
      <c r="FC157" s="1535"/>
      <c r="FD157" s="1535"/>
      <c r="FE157" s="1535"/>
      <c r="FF157" s="1535"/>
      <c r="FG157" s="1535"/>
      <c r="FH157" s="1535"/>
      <c r="FI157" s="1535"/>
      <c r="FJ157" s="1535"/>
      <c r="FK157" s="1535"/>
      <c r="FL157" s="1535"/>
      <c r="FM157" s="1535"/>
      <c r="FN157" s="1535"/>
      <c r="FO157" s="1535"/>
      <c r="FP157" s="1535"/>
      <c r="FQ157" s="1535"/>
      <c r="FR157" s="1535"/>
      <c r="FS157" s="1535"/>
      <c r="FT157" s="1535"/>
      <c r="FU157" s="1535"/>
      <c r="FV157" s="1535"/>
      <c r="FW157" s="1535"/>
      <c r="FX157" s="1535"/>
      <c r="FY157" s="1535"/>
      <c r="FZ157" s="1535"/>
      <c r="GA157" s="1535"/>
      <c r="GB157" s="1535"/>
      <c r="GC157" s="1535"/>
      <c r="GD157" s="1535"/>
      <c r="GE157" s="1535"/>
      <c r="GF157" s="1535"/>
      <c r="GG157" s="1535"/>
      <c r="GH157" s="1535"/>
      <c r="GI157" s="1535"/>
      <c r="GJ157" s="1535"/>
      <c r="GK157" s="1535"/>
      <c r="GL157" s="1535"/>
      <c r="GM157" s="1535"/>
      <c r="GN157" s="1535"/>
      <c r="GO157" s="1535"/>
      <c r="GP157" s="1535"/>
      <c r="GQ157" s="1535"/>
      <c r="GR157" s="1535"/>
      <c r="GS157" s="1535"/>
    </row>
    <row r="158" spans="1:201" outlineLevel="1">
      <c r="B158" s="1567"/>
      <c r="C158" s="1588"/>
      <c r="D158" s="1514"/>
      <c r="H158" s="1561"/>
      <c r="I158" s="1504"/>
      <c r="AE158" s="1502"/>
      <c r="AF158" s="1502"/>
      <c r="AG158" s="1502"/>
      <c r="AH158" s="1502"/>
      <c r="AI158" s="1502"/>
      <c r="AJ158" s="1502"/>
      <c r="AK158" s="1502"/>
      <c r="AL158" s="1502"/>
      <c r="AM158" s="1502"/>
      <c r="AN158" s="1502"/>
      <c r="AO158" s="1502"/>
      <c r="AP158" s="1502"/>
      <c r="AQ158" s="1502"/>
      <c r="AR158" s="1502"/>
      <c r="AS158" s="1502"/>
      <c r="AT158" s="1502"/>
      <c r="AU158" s="1502"/>
      <c r="AV158" s="1502"/>
      <c r="AW158" s="1502"/>
      <c r="AX158" s="1502"/>
      <c r="AY158" s="1502"/>
      <c r="AZ158" s="1502"/>
      <c r="BA158" s="1502"/>
      <c r="BB158" s="1502"/>
      <c r="BC158" s="1502"/>
      <c r="BD158" s="1502"/>
      <c r="BE158" s="1502"/>
      <c r="BF158" s="1502"/>
      <c r="BG158" s="1502"/>
      <c r="BH158" s="1502"/>
      <c r="BI158" s="1502"/>
      <c r="BJ158" s="1502"/>
      <c r="BK158" s="1502"/>
      <c r="BL158" s="1502"/>
      <c r="BM158" s="1502"/>
      <c r="BN158" s="1502"/>
      <c r="BO158" s="1502"/>
      <c r="BP158" s="1502"/>
      <c r="BQ158" s="1502"/>
      <c r="BR158" s="1502"/>
      <c r="BS158" s="1502"/>
      <c r="BT158" s="1502"/>
      <c r="BU158" s="1502"/>
      <c r="BV158" s="1502"/>
      <c r="BW158" s="1502"/>
      <c r="BX158" s="1502"/>
      <c r="BY158" s="1502"/>
      <c r="BZ158" s="1502"/>
      <c r="CA158" s="1502"/>
      <c r="CB158" s="1502"/>
      <c r="CC158" s="1502"/>
      <c r="CD158" s="1502"/>
      <c r="CE158" s="1502"/>
      <c r="CF158" s="1502"/>
      <c r="CG158" s="1502"/>
      <c r="CH158" s="1502"/>
      <c r="CI158" s="1502"/>
      <c r="CJ158" s="1502"/>
      <c r="CK158" s="1502"/>
      <c r="CL158" s="1502"/>
      <c r="CM158" s="1502"/>
      <c r="CN158" s="1502"/>
      <c r="CO158" s="1502"/>
      <c r="CP158" s="1502"/>
      <c r="CQ158" s="1502"/>
      <c r="CR158" s="1502"/>
      <c r="CS158" s="1502"/>
      <c r="CT158" s="1502"/>
      <c r="CU158" s="1502"/>
      <c r="CV158" s="1502"/>
      <c r="CW158" s="1502"/>
      <c r="CX158" s="1502"/>
      <c r="CY158" s="1502"/>
      <c r="CZ158" s="1502"/>
      <c r="DA158" s="1502"/>
      <c r="DB158" s="1502"/>
      <c r="DC158" s="1502"/>
      <c r="DD158" s="1502"/>
      <c r="DE158" s="1502"/>
      <c r="DF158" s="1502"/>
      <c r="DG158" s="1502"/>
      <c r="DH158" s="1502"/>
      <c r="DI158" s="1502"/>
      <c r="DJ158" s="1502"/>
      <c r="DK158" s="1502"/>
      <c r="DL158" s="1502"/>
      <c r="DM158" s="1502"/>
      <c r="DN158" s="1502"/>
      <c r="DO158" s="1502"/>
      <c r="DP158" s="1502"/>
      <c r="DQ158" s="1502"/>
      <c r="DR158" s="1502"/>
      <c r="DS158" s="1502"/>
      <c r="DT158" s="1502"/>
      <c r="DU158" s="1502"/>
      <c r="DV158" s="1502"/>
      <c r="DW158" s="1502"/>
      <c r="DX158" s="1502"/>
      <c r="DY158" s="1502"/>
      <c r="DZ158" s="1502"/>
      <c r="EA158" s="1502"/>
      <c r="EB158" s="1502"/>
      <c r="EC158" s="1502"/>
      <c r="ED158" s="1502"/>
      <c r="EE158" s="1502"/>
      <c r="EF158" s="1502"/>
      <c r="EG158" s="1502"/>
      <c r="EH158" s="1502"/>
      <c r="EI158" s="1502"/>
      <c r="EJ158" s="1502"/>
      <c r="EK158" s="1502"/>
      <c r="EL158" s="1502"/>
      <c r="EM158" s="1502"/>
      <c r="EN158" s="1502"/>
      <c r="EO158" s="1502"/>
      <c r="EP158" s="1502"/>
      <c r="EQ158" s="1502"/>
      <c r="ER158" s="1502"/>
      <c r="ES158" s="1502"/>
      <c r="ET158" s="1502"/>
      <c r="EU158" s="1502"/>
      <c r="EV158" s="1502"/>
      <c r="EW158" s="1502"/>
      <c r="EX158" s="1502"/>
      <c r="EY158" s="1502"/>
      <c r="EZ158" s="1502"/>
      <c r="FA158" s="1502"/>
      <c r="FB158" s="1502"/>
      <c r="FC158" s="1502"/>
      <c r="FD158" s="1502"/>
      <c r="FE158" s="1502"/>
      <c r="FF158" s="1502"/>
      <c r="FG158" s="1502"/>
      <c r="FH158" s="1502"/>
      <c r="FI158" s="1502"/>
      <c r="FJ158" s="1502"/>
      <c r="FK158" s="1502"/>
      <c r="FL158" s="1502"/>
      <c r="FM158" s="1502"/>
      <c r="FN158" s="1502"/>
      <c r="FO158" s="1502"/>
      <c r="FP158" s="1502"/>
      <c r="FQ158" s="1502"/>
      <c r="FR158" s="1502"/>
      <c r="FS158" s="1502"/>
      <c r="FT158" s="1502"/>
      <c r="FU158" s="1502"/>
      <c r="FV158" s="1502"/>
      <c r="FW158" s="1502"/>
      <c r="FX158" s="1502"/>
      <c r="FY158" s="1502"/>
      <c r="FZ158" s="1502"/>
      <c r="GA158" s="1502"/>
      <c r="GB158" s="1502"/>
      <c r="GC158" s="1502"/>
      <c r="GD158" s="1502"/>
      <c r="GE158" s="1502"/>
      <c r="GF158" s="1502"/>
      <c r="GG158" s="1502"/>
      <c r="GH158" s="1502"/>
      <c r="GI158" s="1502"/>
      <c r="GJ158" s="1502"/>
      <c r="GK158" s="1502"/>
      <c r="GL158" s="1502"/>
      <c r="GM158" s="1502"/>
      <c r="GN158" s="1502"/>
      <c r="GO158" s="1502"/>
      <c r="GP158" s="1502"/>
      <c r="GQ158" s="1502"/>
      <c r="GR158" s="1502"/>
      <c r="GS158" s="1502"/>
    </row>
    <row r="159" spans="1:201" outlineLevel="1">
      <c r="A159" s="1501" t="s">
        <v>1511</v>
      </c>
      <c r="B159" s="1567"/>
      <c r="C159" s="1501" t="s">
        <v>1512</v>
      </c>
      <c r="D159" s="1514">
        <f>SUM(D160:D163)</f>
        <v>338.30600000000004</v>
      </c>
      <c r="H159" s="1561"/>
      <c r="I159" s="1504">
        <f t="shared" ref="I159:AN159" si="132">SUM(I160:I163)</f>
        <v>0</v>
      </c>
      <c r="J159" s="1502">
        <f t="shared" si="132"/>
        <v>0</v>
      </c>
      <c r="K159" s="1502">
        <f t="shared" si="132"/>
        <v>0</v>
      </c>
      <c r="L159" s="1502">
        <f t="shared" si="132"/>
        <v>0</v>
      </c>
      <c r="M159" s="1502">
        <f t="shared" si="132"/>
        <v>0</v>
      </c>
      <c r="N159" s="1502">
        <f t="shared" si="132"/>
        <v>0</v>
      </c>
      <c r="O159" s="1502">
        <f t="shared" si="132"/>
        <v>0</v>
      </c>
      <c r="P159" s="1502">
        <f t="shared" si="132"/>
        <v>0</v>
      </c>
      <c r="Q159" s="1502">
        <f t="shared" si="132"/>
        <v>0</v>
      </c>
      <c r="R159" s="1502">
        <f t="shared" si="132"/>
        <v>0</v>
      </c>
      <c r="S159" s="1502">
        <f t="shared" si="132"/>
        <v>0</v>
      </c>
      <c r="T159" s="1502">
        <f t="shared" si="132"/>
        <v>0</v>
      </c>
      <c r="U159" s="1502">
        <f t="shared" si="132"/>
        <v>0</v>
      </c>
      <c r="V159" s="1502">
        <f t="shared" si="132"/>
        <v>0</v>
      </c>
      <c r="W159" s="1502">
        <f t="shared" si="132"/>
        <v>0</v>
      </c>
      <c r="X159" s="1502">
        <f t="shared" si="132"/>
        <v>0</v>
      </c>
      <c r="Y159" s="1502">
        <f t="shared" si="132"/>
        <v>0</v>
      </c>
      <c r="Z159" s="1502">
        <f t="shared" si="132"/>
        <v>0</v>
      </c>
      <c r="AA159" s="1502">
        <f t="shared" si="132"/>
        <v>0</v>
      </c>
      <c r="AB159" s="1502">
        <f t="shared" si="132"/>
        <v>0</v>
      </c>
      <c r="AC159" s="1502">
        <f t="shared" si="132"/>
        <v>0</v>
      </c>
      <c r="AD159" s="1502">
        <f t="shared" si="132"/>
        <v>0</v>
      </c>
      <c r="AE159" s="1502">
        <f t="shared" si="132"/>
        <v>0</v>
      </c>
      <c r="AF159" s="1502">
        <f t="shared" si="132"/>
        <v>0</v>
      </c>
      <c r="AG159" s="1502">
        <f t="shared" si="132"/>
        <v>0</v>
      </c>
      <c r="AH159" s="1502">
        <f t="shared" si="132"/>
        <v>0</v>
      </c>
      <c r="AI159" s="1502">
        <f t="shared" si="132"/>
        <v>0</v>
      </c>
      <c r="AJ159" s="1502">
        <f t="shared" si="132"/>
        <v>0</v>
      </c>
      <c r="AK159" s="1502">
        <f t="shared" si="132"/>
        <v>0</v>
      </c>
      <c r="AL159" s="1502">
        <f t="shared" si="132"/>
        <v>0</v>
      </c>
      <c r="AM159" s="1502">
        <f t="shared" si="132"/>
        <v>0</v>
      </c>
      <c r="AN159" s="1502">
        <f t="shared" si="132"/>
        <v>0</v>
      </c>
      <c r="AO159" s="1502">
        <f t="shared" ref="AO159:BT159" si="133">SUM(AO160:AO163)</f>
        <v>0</v>
      </c>
      <c r="AP159" s="1502">
        <f t="shared" si="133"/>
        <v>0</v>
      </c>
      <c r="AQ159" s="1502">
        <f t="shared" si="133"/>
        <v>0</v>
      </c>
      <c r="AR159" s="1502">
        <f t="shared" si="133"/>
        <v>0</v>
      </c>
      <c r="AS159" s="1502">
        <f t="shared" si="133"/>
        <v>0</v>
      </c>
      <c r="AT159" s="1502">
        <f t="shared" si="133"/>
        <v>0</v>
      </c>
      <c r="AU159" s="1502">
        <f t="shared" si="133"/>
        <v>0</v>
      </c>
      <c r="AV159" s="1502">
        <f t="shared" si="133"/>
        <v>0</v>
      </c>
      <c r="AW159" s="1502">
        <f t="shared" si="133"/>
        <v>0</v>
      </c>
      <c r="AX159" s="1502">
        <f t="shared" si="133"/>
        <v>0</v>
      </c>
      <c r="AY159" s="1502">
        <f t="shared" si="133"/>
        <v>0</v>
      </c>
      <c r="AZ159" s="1502">
        <f t="shared" si="133"/>
        <v>0</v>
      </c>
      <c r="BA159" s="1502">
        <f t="shared" si="133"/>
        <v>0</v>
      </c>
      <c r="BB159" s="1502">
        <f t="shared" si="133"/>
        <v>0</v>
      </c>
      <c r="BC159" s="1502">
        <f t="shared" si="133"/>
        <v>0</v>
      </c>
      <c r="BD159" s="1502">
        <f t="shared" si="133"/>
        <v>0</v>
      </c>
      <c r="BE159" s="1502">
        <f t="shared" si="133"/>
        <v>0</v>
      </c>
      <c r="BF159" s="1502">
        <f t="shared" si="133"/>
        <v>0</v>
      </c>
      <c r="BG159" s="1502">
        <f t="shared" si="133"/>
        <v>0</v>
      </c>
      <c r="BH159" s="1502">
        <f t="shared" si="133"/>
        <v>0</v>
      </c>
      <c r="BI159" s="1502">
        <f t="shared" si="133"/>
        <v>0</v>
      </c>
      <c r="BJ159" s="1502">
        <f t="shared" si="133"/>
        <v>0</v>
      </c>
      <c r="BK159" s="1502">
        <f t="shared" si="133"/>
        <v>0</v>
      </c>
      <c r="BL159" s="1502">
        <f t="shared" si="133"/>
        <v>0</v>
      </c>
      <c r="BM159" s="1502">
        <f t="shared" si="133"/>
        <v>0</v>
      </c>
      <c r="BN159" s="1502">
        <f t="shared" si="133"/>
        <v>0</v>
      </c>
      <c r="BO159" s="1502">
        <f t="shared" si="133"/>
        <v>0</v>
      </c>
      <c r="BP159" s="1502">
        <f t="shared" si="133"/>
        <v>0</v>
      </c>
      <c r="BQ159" s="1502">
        <f t="shared" si="133"/>
        <v>0</v>
      </c>
      <c r="BR159" s="1502">
        <f t="shared" si="133"/>
        <v>0</v>
      </c>
      <c r="BS159" s="1502">
        <f t="shared" si="133"/>
        <v>0</v>
      </c>
      <c r="BT159" s="1502">
        <f t="shared" si="133"/>
        <v>0</v>
      </c>
      <c r="BU159" s="1502">
        <f t="shared" ref="BU159:CZ159" si="134">SUM(BU160:BU163)</f>
        <v>0</v>
      </c>
      <c r="BV159" s="1502">
        <f t="shared" si="134"/>
        <v>0</v>
      </c>
      <c r="BW159" s="1502">
        <f t="shared" si="134"/>
        <v>0</v>
      </c>
      <c r="BX159" s="1502">
        <f t="shared" si="134"/>
        <v>0</v>
      </c>
      <c r="BY159" s="1502">
        <f t="shared" si="134"/>
        <v>0</v>
      </c>
      <c r="BZ159" s="1502">
        <f t="shared" si="134"/>
        <v>0</v>
      </c>
      <c r="CA159" s="1502">
        <f t="shared" si="134"/>
        <v>0</v>
      </c>
      <c r="CB159" s="1502">
        <f t="shared" si="134"/>
        <v>0</v>
      </c>
      <c r="CC159" s="1502">
        <f t="shared" si="134"/>
        <v>0</v>
      </c>
      <c r="CD159" s="1502">
        <f t="shared" si="134"/>
        <v>0</v>
      </c>
      <c r="CE159" s="1502">
        <f t="shared" si="134"/>
        <v>0</v>
      </c>
      <c r="CF159" s="1502">
        <f t="shared" si="134"/>
        <v>0</v>
      </c>
      <c r="CG159" s="1502">
        <f t="shared" si="134"/>
        <v>0</v>
      </c>
      <c r="CH159" s="1502">
        <f t="shared" si="134"/>
        <v>0</v>
      </c>
      <c r="CI159" s="1502">
        <f t="shared" si="134"/>
        <v>0</v>
      </c>
      <c r="CJ159" s="1502">
        <f t="shared" si="134"/>
        <v>0</v>
      </c>
      <c r="CK159" s="1502">
        <f t="shared" si="134"/>
        <v>0</v>
      </c>
      <c r="CL159" s="1502">
        <f t="shared" si="134"/>
        <v>0</v>
      </c>
      <c r="CM159" s="1502">
        <f t="shared" si="134"/>
        <v>0</v>
      </c>
      <c r="CN159" s="1502">
        <f t="shared" si="134"/>
        <v>0</v>
      </c>
      <c r="CO159" s="1502">
        <f t="shared" si="134"/>
        <v>0</v>
      </c>
      <c r="CP159" s="1502">
        <f t="shared" si="134"/>
        <v>0</v>
      </c>
      <c r="CQ159" s="1502">
        <f t="shared" si="134"/>
        <v>0</v>
      </c>
      <c r="CR159" s="1502">
        <f t="shared" si="134"/>
        <v>0</v>
      </c>
      <c r="CS159" s="1502">
        <f t="shared" si="134"/>
        <v>0</v>
      </c>
      <c r="CT159" s="1502">
        <f t="shared" si="134"/>
        <v>0</v>
      </c>
      <c r="CU159" s="1502">
        <f t="shared" si="134"/>
        <v>0</v>
      </c>
      <c r="CV159" s="1502">
        <f t="shared" si="134"/>
        <v>0</v>
      </c>
      <c r="CW159" s="1502">
        <f t="shared" si="134"/>
        <v>0</v>
      </c>
      <c r="CX159" s="1502">
        <f t="shared" si="134"/>
        <v>0</v>
      </c>
      <c r="CY159" s="1502">
        <f t="shared" si="134"/>
        <v>0</v>
      </c>
      <c r="CZ159" s="1502">
        <f t="shared" si="134"/>
        <v>0</v>
      </c>
      <c r="DA159" s="1502">
        <f t="shared" ref="DA159:EF159" si="135">SUM(DA160:DA163)</f>
        <v>0</v>
      </c>
      <c r="DB159" s="1502">
        <f t="shared" si="135"/>
        <v>0</v>
      </c>
      <c r="DC159" s="1502">
        <f t="shared" si="135"/>
        <v>0</v>
      </c>
      <c r="DD159" s="1502">
        <f t="shared" si="135"/>
        <v>0</v>
      </c>
      <c r="DE159" s="1502">
        <f t="shared" si="135"/>
        <v>0</v>
      </c>
      <c r="DF159" s="1502">
        <f t="shared" si="135"/>
        <v>0</v>
      </c>
      <c r="DG159" s="1502">
        <f t="shared" si="135"/>
        <v>0</v>
      </c>
      <c r="DH159" s="1502">
        <f t="shared" si="135"/>
        <v>0</v>
      </c>
      <c r="DI159" s="1502">
        <f t="shared" si="135"/>
        <v>0</v>
      </c>
      <c r="DJ159" s="1502">
        <f t="shared" si="135"/>
        <v>0</v>
      </c>
      <c r="DK159" s="1502">
        <f t="shared" si="135"/>
        <v>0</v>
      </c>
      <c r="DL159" s="1502">
        <f t="shared" si="135"/>
        <v>0</v>
      </c>
      <c r="DM159" s="1502">
        <f t="shared" si="135"/>
        <v>0</v>
      </c>
      <c r="DN159" s="1502">
        <f t="shared" si="135"/>
        <v>0</v>
      </c>
      <c r="DO159" s="1502">
        <f t="shared" si="135"/>
        <v>0</v>
      </c>
      <c r="DP159" s="1502">
        <f t="shared" si="135"/>
        <v>0</v>
      </c>
      <c r="DQ159" s="1502">
        <f t="shared" si="135"/>
        <v>0</v>
      </c>
      <c r="DR159" s="1502">
        <f t="shared" si="135"/>
        <v>0</v>
      </c>
      <c r="DS159" s="1502">
        <f t="shared" si="135"/>
        <v>0</v>
      </c>
      <c r="DT159" s="1502">
        <f t="shared" si="135"/>
        <v>0</v>
      </c>
      <c r="DU159" s="1502">
        <f t="shared" si="135"/>
        <v>0</v>
      </c>
      <c r="DV159" s="1502">
        <f t="shared" si="135"/>
        <v>0</v>
      </c>
      <c r="DW159" s="1502">
        <f t="shared" si="135"/>
        <v>0</v>
      </c>
      <c r="DX159" s="1502">
        <f t="shared" si="135"/>
        <v>0</v>
      </c>
      <c r="DY159" s="1502">
        <f t="shared" si="135"/>
        <v>0</v>
      </c>
      <c r="DZ159" s="1502">
        <f t="shared" si="135"/>
        <v>0</v>
      </c>
      <c r="EA159" s="1502">
        <f t="shared" si="135"/>
        <v>0</v>
      </c>
      <c r="EB159" s="1502">
        <f t="shared" si="135"/>
        <v>0</v>
      </c>
      <c r="EC159" s="1502">
        <f t="shared" si="135"/>
        <v>0</v>
      </c>
      <c r="ED159" s="1502">
        <f t="shared" si="135"/>
        <v>0</v>
      </c>
      <c r="EE159" s="1502">
        <f t="shared" si="135"/>
        <v>0</v>
      </c>
      <c r="EF159" s="1502">
        <f t="shared" si="135"/>
        <v>0</v>
      </c>
      <c r="EG159" s="1502">
        <f t="shared" ref="EG159:FL159" si="136">SUM(EG160:EG163)</f>
        <v>0</v>
      </c>
      <c r="EH159" s="1502">
        <f t="shared" si="136"/>
        <v>0</v>
      </c>
      <c r="EI159" s="1502">
        <f t="shared" si="136"/>
        <v>0</v>
      </c>
      <c r="EJ159" s="1502">
        <f t="shared" si="136"/>
        <v>0</v>
      </c>
      <c r="EK159" s="1502">
        <f t="shared" si="136"/>
        <v>0</v>
      </c>
      <c r="EL159" s="1502">
        <f t="shared" si="136"/>
        <v>0</v>
      </c>
      <c r="EM159" s="1502">
        <f t="shared" si="136"/>
        <v>0</v>
      </c>
      <c r="EN159" s="1502">
        <f t="shared" si="136"/>
        <v>0</v>
      </c>
      <c r="EO159" s="1502">
        <f t="shared" si="136"/>
        <v>0</v>
      </c>
      <c r="EP159" s="1502">
        <f t="shared" si="136"/>
        <v>0</v>
      </c>
      <c r="EQ159" s="1502">
        <f t="shared" si="136"/>
        <v>0</v>
      </c>
      <c r="ER159" s="1502">
        <f t="shared" si="136"/>
        <v>0</v>
      </c>
      <c r="ES159" s="1502">
        <f t="shared" si="136"/>
        <v>0</v>
      </c>
      <c r="ET159" s="1502">
        <f t="shared" si="136"/>
        <v>0</v>
      </c>
      <c r="EU159" s="1502">
        <f t="shared" si="136"/>
        <v>0</v>
      </c>
      <c r="EV159" s="1502">
        <f t="shared" si="136"/>
        <v>0</v>
      </c>
      <c r="EW159" s="1502">
        <f t="shared" si="136"/>
        <v>0</v>
      </c>
      <c r="EX159" s="1502">
        <f t="shared" si="136"/>
        <v>0</v>
      </c>
      <c r="EY159" s="1502">
        <f t="shared" si="136"/>
        <v>0</v>
      </c>
      <c r="EZ159" s="1502">
        <f t="shared" si="136"/>
        <v>0</v>
      </c>
      <c r="FA159" s="1502">
        <f t="shared" si="136"/>
        <v>0</v>
      </c>
      <c r="FB159" s="1502">
        <f t="shared" si="136"/>
        <v>0</v>
      </c>
      <c r="FC159" s="1502">
        <f t="shared" si="136"/>
        <v>0</v>
      </c>
      <c r="FD159" s="1502">
        <f t="shared" si="136"/>
        <v>0</v>
      </c>
      <c r="FE159" s="1502">
        <f t="shared" si="136"/>
        <v>0</v>
      </c>
      <c r="FF159" s="1502">
        <f t="shared" si="136"/>
        <v>0</v>
      </c>
      <c r="FG159" s="1502">
        <f t="shared" si="136"/>
        <v>0</v>
      </c>
      <c r="FH159" s="1502">
        <f t="shared" si="136"/>
        <v>0</v>
      </c>
      <c r="FI159" s="1502">
        <f t="shared" si="136"/>
        <v>0</v>
      </c>
      <c r="FJ159" s="1502">
        <f t="shared" si="136"/>
        <v>0</v>
      </c>
      <c r="FK159" s="1502">
        <f t="shared" si="136"/>
        <v>0</v>
      </c>
      <c r="FL159" s="1502">
        <f t="shared" si="136"/>
        <v>0</v>
      </c>
      <c r="FM159" s="1502">
        <f t="shared" ref="FM159:GR159" si="137">SUM(FM160:FM163)</f>
        <v>0</v>
      </c>
      <c r="FN159" s="1502">
        <f t="shared" si="137"/>
        <v>0</v>
      </c>
      <c r="FO159" s="1502">
        <f t="shared" si="137"/>
        <v>0</v>
      </c>
      <c r="FP159" s="1502">
        <f t="shared" si="137"/>
        <v>0</v>
      </c>
      <c r="FQ159" s="1502">
        <f t="shared" si="137"/>
        <v>0</v>
      </c>
      <c r="FR159" s="1502">
        <f t="shared" si="137"/>
        <v>0</v>
      </c>
      <c r="FS159" s="1502">
        <f t="shared" si="137"/>
        <v>0</v>
      </c>
      <c r="FT159" s="1502">
        <f t="shared" si="137"/>
        <v>0</v>
      </c>
      <c r="FU159" s="1502">
        <f t="shared" si="137"/>
        <v>0</v>
      </c>
      <c r="FV159" s="1502">
        <f t="shared" si="137"/>
        <v>0</v>
      </c>
      <c r="FW159" s="1502">
        <f t="shared" si="137"/>
        <v>0</v>
      </c>
      <c r="FX159" s="1502">
        <f t="shared" si="137"/>
        <v>0</v>
      </c>
      <c r="FY159" s="1502">
        <f t="shared" si="137"/>
        <v>0</v>
      </c>
      <c r="FZ159" s="1502">
        <f t="shared" si="137"/>
        <v>0</v>
      </c>
      <c r="GA159" s="1502">
        <f t="shared" si="137"/>
        <v>0</v>
      </c>
      <c r="GB159" s="1502">
        <f t="shared" si="137"/>
        <v>0</v>
      </c>
      <c r="GC159" s="1502">
        <f t="shared" si="137"/>
        <v>0</v>
      </c>
      <c r="GD159" s="1502">
        <f t="shared" si="137"/>
        <v>0</v>
      </c>
      <c r="GE159" s="1502">
        <f t="shared" si="137"/>
        <v>0</v>
      </c>
      <c r="GF159" s="1502">
        <f t="shared" si="137"/>
        <v>0</v>
      </c>
      <c r="GG159" s="1502">
        <f t="shared" si="137"/>
        <v>0</v>
      </c>
      <c r="GH159" s="1502">
        <f t="shared" si="137"/>
        <v>0</v>
      </c>
      <c r="GI159" s="1502">
        <f t="shared" si="137"/>
        <v>0</v>
      </c>
      <c r="GJ159" s="1502">
        <f t="shared" si="137"/>
        <v>0</v>
      </c>
      <c r="GK159" s="1502">
        <f t="shared" si="137"/>
        <v>0</v>
      </c>
      <c r="GL159" s="1502">
        <f t="shared" si="137"/>
        <v>0</v>
      </c>
      <c r="GM159" s="1502">
        <f t="shared" si="137"/>
        <v>0</v>
      </c>
      <c r="GN159" s="1502">
        <f t="shared" si="137"/>
        <v>0</v>
      </c>
      <c r="GO159" s="1502">
        <f t="shared" si="137"/>
        <v>0</v>
      </c>
      <c r="GP159" s="1502">
        <f t="shared" si="137"/>
        <v>0</v>
      </c>
      <c r="GQ159" s="1502">
        <f t="shared" si="137"/>
        <v>0</v>
      </c>
      <c r="GR159" s="1502">
        <f t="shared" si="137"/>
        <v>0</v>
      </c>
      <c r="GS159" s="1502">
        <f t="shared" ref="GS159" si="138">SUM(GS160:GS163)</f>
        <v>0</v>
      </c>
    </row>
    <row r="160" spans="1:201" outlineLevel="2">
      <c r="A160" s="1580" t="s">
        <v>1513</v>
      </c>
      <c r="B160" s="1559"/>
      <c r="C160" s="1580" t="s">
        <v>396</v>
      </c>
      <c r="D160" s="1538">
        <f>1.5%*($D$35+$D$169+$D$195+$D$200+$D$210+$D$236+$D$237+$D$238+$D$239+$D$240+$D$241+$D$243)</f>
        <v>273.30600000000004</v>
      </c>
      <c r="E160" s="1560">
        <v>0</v>
      </c>
      <c r="F160" s="1504" t="s">
        <v>1480</v>
      </c>
      <c r="G160" s="1504" t="s">
        <v>1481</v>
      </c>
      <c r="H160" s="1542" t="s">
        <v>1514</v>
      </c>
      <c r="I160" s="1536">
        <f>SUM(J160:GS160)</f>
        <v>0</v>
      </c>
      <c r="J160" s="1535"/>
      <c r="K160" s="1535"/>
      <c r="L160" s="1535"/>
      <c r="M160" s="1535"/>
      <c r="N160" s="1535"/>
      <c r="O160" s="1535"/>
      <c r="P160" s="1535"/>
      <c r="Q160" s="1535"/>
      <c r="R160" s="1535"/>
      <c r="S160" s="1535"/>
      <c r="T160" s="1535"/>
      <c r="U160" s="1535"/>
      <c r="V160" s="1535"/>
      <c r="W160" s="1535"/>
      <c r="X160" s="1535"/>
      <c r="Y160" s="1535"/>
      <c r="Z160" s="1535"/>
      <c r="AA160" s="1535"/>
      <c r="AB160" s="1535"/>
      <c r="AC160" s="1535"/>
      <c r="AD160" s="1535"/>
      <c r="AE160" s="1535"/>
      <c r="AF160" s="1535"/>
      <c r="AG160" s="1535"/>
      <c r="AH160" s="1535"/>
      <c r="AI160" s="1535"/>
      <c r="AJ160" s="1535"/>
      <c r="AK160" s="1535"/>
      <c r="AL160" s="1535"/>
      <c r="AM160" s="1535"/>
      <c r="AN160" s="1535"/>
      <c r="AO160" s="1535"/>
      <c r="AP160" s="1535"/>
      <c r="AQ160" s="1535"/>
      <c r="AR160" s="1535"/>
      <c r="AS160" s="1535"/>
      <c r="AT160" s="1535"/>
      <c r="AU160" s="1535"/>
      <c r="AV160" s="1535"/>
      <c r="AW160" s="1535"/>
      <c r="AX160" s="1535"/>
      <c r="AY160" s="1535"/>
      <c r="AZ160" s="1535"/>
      <c r="BA160" s="1535"/>
      <c r="BB160" s="1535"/>
      <c r="BC160" s="1535"/>
      <c r="BD160" s="1535"/>
      <c r="BE160" s="1535"/>
      <c r="BF160" s="1535"/>
      <c r="BG160" s="1535"/>
      <c r="BH160" s="1535"/>
      <c r="BI160" s="1535"/>
      <c r="BJ160" s="1535"/>
      <c r="BK160" s="1535"/>
      <c r="BL160" s="1535"/>
      <c r="BM160" s="1535"/>
      <c r="BN160" s="1535"/>
      <c r="BO160" s="1535"/>
      <c r="BP160" s="1535"/>
      <c r="BQ160" s="1535"/>
      <c r="BR160" s="1535"/>
      <c r="BS160" s="1535"/>
      <c r="BT160" s="1535"/>
      <c r="BU160" s="1535"/>
      <c r="BV160" s="1535"/>
      <c r="BW160" s="1535"/>
      <c r="BX160" s="1535"/>
      <c r="BY160" s="1535"/>
      <c r="BZ160" s="1535"/>
      <c r="CA160" s="1535"/>
      <c r="CB160" s="1535"/>
      <c r="CC160" s="1535"/>
      <c r="CD160" s="1535"/>
      <c r="CE160" s="1535"/>
      <c r="CF160" s="1535"/>
      <c r="CG160" s="1535"/>
      <c r="CH160" s="1535"/>
      <c r="CI160" s="1535"/>
      <c r="CJ160" s="1535"/>
      <c r="CK160" s="1535"/>
      <c r="CL160" s="1535"/>
      <c r="CM160" s="1535"/>
      <c r="CN160" s="1535"/>
      <c r="CO160" s="1535"/>
      <c r="CP160" s="1535"/>
      <c r="CQ160" s="1535"/>
      <c r="CR160" s="1535"/>
      <c r="CS160" s="1535"/>
      <c r="CT160" s="1535"/>
      <c r="CU160" s="1535"/>
      <c r="CV160" s="1535"/>
      <c r="CW160" s="1535"/>
      <c r="CX160" s="1535"/>
      <c r="CY160" s="1535"/>
      <c r="CZ160" s="1535"/>
      <c r="DA160" s="1535"/>
      <c r="DB160" s="1535"/>
      <c r="DC160" s="1535"/>
      <c r="DD160" s="1535"/>
      <c r="DE160" s="1535"/>
      <c r="DF160" s="1535"/>
      <c r="DG160" s="1535"/>
      <c r="DH160" s="1535"/>
      <c r="DI160" s="1535"/>
      <c r="DJ160" s="1535"/>
      <c r="DK160" s="1535"/>
      <c r="DL160" s="1535"/>
      <c r="DM160" s="1535"/>
      <c r="DN160" s="1535"/>
      <c r="DO160" s="1535"/>
      <c r="DP160" s="1535"/>
      <c r="DQ160" s="1535"/>
      <c r="DR160" s="1535"/>
      <c r="DS160" s="1535"/>
      <c r="DT160" s="1535"/>
      <c r="DU160" s="1535"/>
      <c r="DV160" s="1535"/>
      <c r="DW160" s="1535"/>
      <c r="DX160" s="1535"/>
      <c r="DY160" s="1535"/>
      <c r="DZ160" s="1535"/>
      <c r="EA160" s="1535"/>
      <c r="EB160" s="1535"/>
      <c r="EC160" s="1535"/>
      <c r="ED160" s="1535"/>
      <c r="EE160" s="1535"/>
      <c r="EF160" s="1535"/>
      <c r="EG160" s="1535"/>
      <c r="EH160" s="1535"/>
      <c r="EI160" s="1535"/>
      <c r="EJ160" s="1535"/>
      <c r="EK160" s="1535"/>
      <c r="EL160" s="1535"/>
      <c r="EM160" s="1535"/>
      <c r="EN160" s="1535"/>
      <c r="EO160" s="1535"/>
      <c r="EP160" s="1535"/>
      <c r="EQ160" s="1535"/>
      <c r="ER160" s="1535"/>
      <c r="ES160" s="1535"/>
      <c r="ET160" s="1535"/>
      <c r="EU160" s="1535"/>
      <c r="EV160" s="1535"/>
      <c r="EW160" s="1535"/>
      <c r="EX160" s="1535"/>
      <c r="EY160" s="1535"/>
      <c r="EZ160" s="1535"/>
      <c r="FA160" s="1535"/>
      <c r="FB160" s="1535"/>
      <c r="FC160" s="1535"/>
      <c r="FD160" s="1535"/>
      <c r="FE160" s="1535"/>
      <c r="FF160" s="1535"/>
      <c r="FG160" s="1535"/>
      <c r="FH160" s="1535"/>
      <c r="FI160" s="1535"/>
      <c r="FJ160" s="1535"/>
      <c r="FK160" s="1535"/>
      <c r="FL160" s="1535"/>
      <c r="FM160" s="1535"/>
      <c r="FN160" s="1535"/>
      <c r="FO160" s="1535"/>
      <c r="FP160" s="1535"/>
      <c r="FQ160" s="1535"/>
      <c r="FR160" s="1535"/>
      <c r="FS160" s="1535"/>
      <c r="FT160" s="1535"/>
      <c r="FU160" s="1535"/>
      <c r="FV160" s="1535"/>
      <c r="FW160" s="1535"/>
      <c r="FX160" s="1535"/>
      <c r="FY160" s="1535"/>
      <c r="FZ160" s="1535"/>
      <c r="GA160" s="1535"/>
      <c r="GB160" s="1535"/>
      <c r="GC160" s="1535"/>
      <c r="GD160" s="1535"/>
      <c r="GE160" s="1535"/>
      <c r="GF160" s="1535"/>
      <c r="GG160" s="1535"/>
      <c r="GH160" s="1535"/>
      <c r="GI160" s="1535"/>
      <c r="GJ160" s="1535"/>
      <c r="GK160" s="1535"/>
      <c r="GL160" s="1535"/>
      <c r="GM160" s="1535"/>
      <c r="GN160" s="1535"/>
      <c r="GO160" s="1535"/>
      <c r="GP160" s="1535"/>
      <c r="GQ160" s="1535"/>
      <c r="GR160" s="1535"/>
      <c r="GS160" s="1535"/>
    </row>
    <row r="161" spans="1:201" outlineLevel="2">
      <c r="A161" s="1580" t="s">
        <v>1515</v>
      </c>
      <c r="B161" s="1559"/>
      <c r="C161" s="1580" t="s">
        <v>397</v>
      </c>
      <c r="D161" s="1538">
        <f>15*$E$15/12</f>
        <v>15</v>
      </c>
      <c r="E161" s="1560">
        <v>0</v>
      </c>
      <c r="F161" s="1504" t="s">
        <v>1480</v>
      </c>
      <c r="G161" s="1504" t="s">
        <v>1481</v>
      </c>
      <c r="H161" s="1542" t="s">
        <v>1516</v>
      </c>
      <c r="I161" s="1536">
        <f>SUM(J161:GS161)</f>
        <v>0</v>
      </c>
      <c r="J161" s="1535"/>
      <c r="K161" s="1535"/>
      <c r="L161" s="1535"/>
      <c r="M161" s="1535"/>
      <c r="N161" s="1535"/>
      <c r="O161" s="1535"/>
      <c r="P161" s="1535"/>
      <c r="Q161" s="1535"/>
      <c r="R161" s="1535"/>
      <c r="S161" s="1535"/>
      <c r="T161" s="1535"/>
      <c r="U161" s="1535"/>
      <c r="V161" s="1535"/>
      <c r="W161" s="1535"/>
      <c r="X161" s="1535"/>
      <c r="Y161" s="1535"/>
      <c r="Z161" s="1535"/>
      <c r="AA161" s="1535"/>
      <c r="AB161" s="1535"/>
      <c r="AC161" s="1535"/>
      <c r="AD161" s="1535"/>
      <c r="AE161" s="1535"/>
      <c r="AF161" s="1535"/>
      <c r="AG161" s="1535"/>
      <c r="AH161" s="1535"/>
      <c r="AI161" s="1535"/>
      <c r="AJ161" s="1535"/>
      <c r="AK161" s="1535"/>
      <c r="AL161" s="1535"/>
      <c r="AM161" s="1535"/>
      <c r="AN161" s="1535"/>
      <c r="AO161" s="1535"/>
      <c r="AP161" s="1535"/>
      <c r="AQ161" s="1535"/>
      <c r="AR161" s="1535"/>
      <c r="AS161" s="1535"/>
      <c r="AT161" s="1535"/>
      <c r="AU161" s="1535"/>
      <c r="AV161" s="1535"/>
      <c r="AW161" s="1535"/>
      <c r="AX161" s="1535"/>
      <c r="AY161" s="1535"/>
      <c r="AZ161" s="1535"/>
      <c r="BA161" s="1535"/>
      <c r="BB161" s="1535"/>
      <c r="BC161" s="1535"/>
      <c r="BD161" s="1535"/>
      <c r="BE161" s="1535"/>
      <c r="BF161" s="1535"/>
      <c r="BG161" s="1535"/>
      <c r="BH161" s="1535"/>
      <c r="BI161" s="1535"/>
      <c r="BJ161" s="1535"/>
      <c r="BK161" s="1535"/>
      <c r="BL161" s="1535"/>
      <c r="BM161" s="1535"/>
      <c r="BN161" s="1535"/>
      <c r="BO161" s="1535"/>
      <c r="BP161" s="1535"/>
      <c r="BQ161" s="1535"/>
      <c r="BR161" s="1535"/>
      <c r="BS161" s="1535"/>
      <c r="BT161" s="1535"/>
      <c r="BU161" s="1535"/>
      <c r="BV161" s="1535"/>
      <c r="BW161" s="1535"/>
      <c r="BX161" s="1535"/>
      <c r="BY161" s="1535"/>
      <c r="BZ161" s="1535"/>
      <c r="CA161" s="1535"/>
      <c r="CB161" s="1535"/>
      <c r="CC161" s="1535"/>
      <c r="CD161" s="1535"/>
      <c r="CE161" s="1535"/>
      <c r="CF161" s="1535"/>
      <c r="CG161" s="1535"/>
      <c r="CH161" s="1535"/>
      <c r="CI161" s="1535"/>
      <c r="CJ161" s="1535"/>
      <c r="CK161" s="1535"/>
      <c r="CL161" s="1535"/>
      <c r="CM161" s="1535"/>
      <c r="CN161" s="1535"/>
      <c r="CO161" s="1535"/>
      <c r="CP161" s="1535"/>
      <c r="CQ161" s="1535"/>
      <c r="CR161" s="1535"/>
      <c r="CS161" s="1535"/>
      <c r="CT161" s="1535"/>
      <c r="CU161" s="1535"/>
      <c r="CV161" s="1535"/>
      <c r="CW161" s="1535"/>
      <c r="CX161" s="1535"/>
      <c r="CY161" s="1535"/>
      <c r="CZ161" s="1535"/>
      <c r="DA161" s="1535"/>
      <c r="DB161" s="1535"/>
      <c r="DC161" s="1535"/>
      <c r="DD161" s="1535"/>
      <c r="DE161" s="1535"/>
      <c r="DF161" s="1535"/>
      <c r="DG161" s="1535"/>
      <c r="DH161" s="1535"/>
      <c r="DI161" s="1535"/>
      <c r="DJ161" s="1535"/>
      <c r="DK161" s="1535"/>
      <c r="DL161" s="1535"/>
      <c r="DM161" s="1535"/>
      <c r="DN161" s="1535"/>
      <c r="DO161" s="1535"/>
      <c r="DP161" s="1535"/>
      <c r="DQ161" s="1535"/>
      <c r="DR161" s="1535"/>
      <c r="DS161" s="1535"/>
      <c r="DT161" s="1535"/>
      <c r="DU161" s="1535"/>
      <c r="DV161" s="1535"/>
      <c r="DW161" s="1535"/>
      <c r="DX161" s="1535"/>
      <c r="DY161" s="1535"/>
      <c r="DZ161" s="1535"/>
      <c r="EA161" s="1535"/>
      <c r="EB161" s="1535"/>
      <c r="EC161" s="1535"/>
      <c r="ED161" s="1535"/>
      <c r="EE161" s="1535"/>
      <c r="EF161" s="1535"/>
      <c r="EG161" s="1535"/>
      <c r="EH161" s="1535"/>
      <c r="EI161" s="1535"/>
      <c r="EJ161" s="1535"/>
      <c r="EK161" s="1535"/>
      <c r="EL161" s="1535"/>
      <c r="EM161" s="1535"/>
      <c r="EN161" s="1535"/>
      <c r="EO161" s="1535"/>
      <c r="EP161" s="1535"/>
      <c r="EQ161" s="1535"/>
      <c r="ER161" s="1535"/>
      <c r="ES161" s="1535"/>
      <c r="ET161" s="1535"/>
      <c r="EU161" s="1535"/>
      <c r="EV161" s="1535"/>
      <c r="EW161" s="1535"/>
      <c r="EX161" s="1535"/>
      <c r="EY161" s="1535"/>
      <c r="EZ161" s="1535"/>
      <c r="FA161" s="1535"/>
      <c r="FB161" s="1535"/>
      <c r="FC161" s="1535"/>
      <c r="FD161" s="1535"/>
      <c r="FE161" s="1535"/>
      <c r="FF161" s="1535"/>
      <c r="FG161" s="1535"/>
      <c r="FH161" s="1535"/>
      <c r="FI161" s="1535"/>
      <c r="FJ161" s="1535"/>
      <c r="FK161" s="1535"/>
      <c r="FL161" s="1535"/>
      <c r="FM161" s="1535"/>
      <c r="FN161" s="1535"/>
      <c r="FO161" s="1535"/>
      <c r="FP161" s="1535"/>
      <c r="FQ161" s="1535"/>
      <c r="FR161" s="1535"/>
      <c r="FS161" s="1535"/>
      <c r="FT161" s="1535"/>
      <c r="FU161" s="1535"/>
      <c r="FV161" s="1535"/>
      <c r="FW161" s="1535"/>
      <c r="FX161" s="1535"/>
      <c r="FY161" s="1535"/>
      <c r="FZ161" s="1535"/>
      <c r="GA161" s="1535"/>
      <c r="GB161" s="1535"/>
      <c r="GC161" s="1535"/>
      <c r="GD161" s="1535"/>
      <c r="GE161" s="1535"/>
      <c r="GF161" s="1535"/>
      <c r="GG161" s="1535"/>
      <c r="GH161" s="1535"/>
      <c r="GI161" s="1535"/>
      <c r="GJ161" s="1535"/>
      <c r="GK161" s="1535"/>
      <c r="GL161" s="1535"/>
      <c r="GM161" s="1535"/>
      <c r="GN161" s="1535"/>
      <c r="GO161" s="1535"/>
      <c r="GP161" s="1535"/>
      <c r="GQ161" s="1535"/>
      <c r="GR161" s="1535"/>
      <c r="GS161" s="1535"/>
    </row>
    <row r="162" spans="1:201" outlineLevel="2">
      <c r="A162" s="1580" t="s">
        <v>1517</v>
      </c>
      <c r="B162" s="1559"/>
      <c r="C162" s="1580" t="s">
        <v>407</v>
      </c>
      <c r="D162" s="1538">
        <f>50*$E$15/12</f>
        <v>50</v>
      </c>
      <c r="E162" s="1560">
        <v>0</v>
      </c>
      <c r="F162" s="1504" t="s">
        <v>1480</v>
      </c>
      <c r="G162" s="1504" t="s">
        <v>1481</v>
      </c>
      <c r="H162" s="1542" t="s">
        <v>1518</v>
      </c>
      <c r="I162" s="1536">
        <f>SUM(J162:GS162)</f>
        <v>0</v>
      </c>
      <c r="J162" s="1535"/>
      <c r="K162" s="1535"/>
      <c r="L162" s="1535"/>
      <c r="M162" s="1535"/>
      <c r="N162" s="1535"/>
      <c r="O162" s="1535"/>
      <c r="P162" s="1535"/>
      <c r="Q162" s="1535"/>
      <c r="R162" s="1535"/>
      <c r="S162" s="1535"/>
      <c r="T162" s="1535"/>
      <c r="U162" s="1535"/>
      <c r="V162" s="1535"/>
      <c r="W162" s="1535"/>
      <c r="X162" s="1535"/>
      <c r="Y162" s="1535"/>
      <c r="Z162" s="1535"/>
      <c r="AA162" s="1535"/>
      <c r="AB162" s="1535"/>
      <c r="AC162" s="1535"/>
      <c r="AD162" s="1535"/>
      <c r="AE162" s="1535"/>
      <c r="AF162" s="1535"/>
      <c r="AG162" s="1535"/>
      <c r="AH162" s="1535"/>
      <c r="AI162" s="1535"/>
      <c r="AJ162" s="1535"/>
      <c r="AK162" s="1535"/>
      <c r="AL162" s="1535"/>
      <c r="AM162" s="1535"/>
      <c r="AN162" s="1535"/>
      <c r="AO162" s="1535"/>
      <c r="AP162" s="1535"/>
      <c r="AQ162" s="1535"/>
      <c r="AR162" s="1535"/>
      <c r="AS162" s="1535"/>
      <c r="AT162" s="1535"/>
      <c r="AU162" s="1535"/>
      <c r="AV162" s="1535"/>
      <c r="AW162" s="1535"/>
      <c r="AX162" s="1535"/>
      <c r="AY162" s="1535"/>
      <c r="AZ162" s="1535"/>
      <c r="BA162" s="1535"/>
      <c r="BB162" s="1535"/>
      <c r="BC162" s="1535"/>
      <c r="BD162" s="1535"/>
      <c r="BE162" s="1535"/>
      <c r="BF162" s="1535"/>
      <c r="BG162" s="1535"/>
      <c r="BH162" s="1535"/>
      <c r="BI162" s="1535"/>
      <c r="BJ162" s="1535"/>
      <c r="BK162" s="1535"/>
      <c r="BL162" s="1535"/>
      <c r="BM162" s="1535"/>
      <c r="BN162" s="1535"/>
      <c r="BO162" s="1535"/>
      <c r="BP162" s="1535"/>
      <c r="BQ162" s="1535"/>
      <c r="BR162" s="1535"/>
      <c r="BS162" s="1535"/>
      <c r="BT162" s="1535"/>
      <c r="BU162" s="1535"/>
      <c r="BV162" s="1535"/>
      <c r="BW162" s="1535"/>
      <c r="BX162" s="1535"/>
      <c r="BY162" s="1535"/>
      <c r="BZ162" s="1535"/>
      <c r="CA162" s="1535"/>
      <c r="CB162" s="1535"/>
      <c r="CC162" s="1535"/>
      <c r="CD162" s="1535"/>
      <c r="CE162" s="1535"/>
      <c r="CF162" s="1535"/>
      <c r="CG162" s="1535"/>
      <c r="CH162" s="1535"/>
      <c r="CI162" s="1535"/>
      <c r="CJ162" s="1535"/>
      <c r="CK162" s="1535"/>
      <c r="CL162" s="1535"/>
      <c r="CM162" s="1535"/>
      <c r="CN162" s="1535"/>
      <c r="CO162" s="1535"/>
      <c r="CP162" s="1535"/>
      <c r="CQ162" s="1535"/>
      <c r="CR162" s="1535"/>
      <c r="CS162" s="1535"/>
      <c r="CT162" s="1535"/>
      <c r="CU162" s="1535"/>
      <c r="CV162" s="1535"/>
      <c r="CW162" s="1535"/>
      <c r="CX162" s="1535"/>
      <c r="CY162" s="1535"/>
      <c r="CZ162" s="1535"/>
      <c r="DA162" s="1535"/>
      <c r="DB162" s="1535"/>
      <c r="DC162" s="1535"/>
      <c r="DD162" s="1535"/>
      <c r="DE162" s="1535"/>
      <c r="DF162" s="1535"/>
      <c r="DG162" s="1535"/>
      <c r="DH162" s="1535"/>
      <c r="DI162" s="1535"/>
      <c r="DJ162" s="1535"/>
      <c r="DK162" s="1535"/>
      <c r="DL162" s="1535"/>
      <c r="DM162" s="1535"/>
      <c r="DN162" s="1535"/>
      <c r="DO162" s="1535"/>
      <c r="DP162" s="1535"/>
      <c r="DQ162" s="1535"/>
      <c r="DR162" s="1535"/>
      <c r="DS162" s="1535"/>
      <c r="DT162" s="1535"/>
      <c r="DU162" s="1535"/>
      <c r="DV162" s="1535"/>
      <c r="DW162" s="1535"/>
      <c r="DX162" s="1535"/>
      <c r="DY162" s="1535"/>
      <c r="DZ162" s="1535"/>
      <c r="EA162" s="1535"/>
      <c r="EB162" s="1535"/>
      <c r="EC162" s="1535"/>
      <c r="ED162" s="1535"/>
      <c r="EE162" s="1535"/>
      <c r="EF162" s="1535"/>
      <c r="EG162" s="1535"/>
      <c r="EH162" s="1535"/>
      <c r="EI162" s="1535"/>
      <c r="EJ162" s="1535"/>
      <c r="EK162" s="1535"/>
      <c r="EL162" s="1535"/>
      <c r="EM162" s="1535"/>
      <c r="EN162" s="1535"/>
      <c r="EO162" s="1535"/>
      <c r="EP162" s="1535"/>
      <c r="EQ162" s="1535"/>
      <c r="ER162" s="1535"/>
      <c r="ES162" s="1535"/>
      <c r="ET162" s="1535"/>
      <c r="EU162" s="1535"/>
      <c r="EV162" s="1535"/>
      <c r="EW162" s="1535"/>
      <c r="EX162" s="1535"/>
      <c r="EY162" s="1535"/>
      <c r="EZ162" s="1535"/>
      <c r="FA162" s="1535"/>
      <c r="FB162" s="1535"/>
      <c r="FC162" s="1535"/>
      <c r="FD162" s="1535"/>
      <c r="FE162" s="1535"/>
      <c r="FF162" s="1535"/>
      <c r="FG162" s="1535"/>
      <c r="FH162" s="1535"/>
      <c r="FI162" s="1535"/>
      <c r="FJ162" s="1535"/>
      <c r="FK162" s="1535"/>
      <c r="FL162" s="1535"/>
      <c r="FM162" s="1535"/>
      <c r="FN162" s="1535"/>
      <c r="FO162" s="1535"/>
      <c r="FP162" s="1535"/>
      <c r="FQ162" s="1535"/>
      <c r="FR162" s="1535"/>
      <c r="FS162" s="1535"/>
      <c r="FT162" s="1535"/>
      <c r="FU162" s="1535"/>
      <c r="FV162" s="1535"/>
      <c r="FW162" s="1535"/>
      <c r="FX162" s="1535"/>
      <c r="FY162" s="1535"/>
      <c r="FZ162" s="1535"/>
      <c r="GA162" s="1535"/>
      <c r="GB162" s="1535"/>
      <c r="GC162" s="1535"/>
      <c r="GD162" s="1535"/>
      <c r="GE162" s="1535"/>
      <c r="GF162" s="1535"/>
      <c r="GG162" s="1535"/>
      <c r="GH162" s="1535"/>
      <c r="GI162" s="1535"/>
      <c r="GJ162" s="1535"/>
      <c r="GK162" s="1535"/>
      <c r="GL162" s="1535"/>
      <c r="GM162" s="1535"/>
      <c r="GN162" s="1535"/>
      <c r="GO162" s="1535"/>
      <c r="GP162" s="1535"/>
      <c r="GQ162" s="1535"/>
      <c r="GR162" s="1535"/>
      <c r="GS162" s="1535"/>
    </row>
    <row r="163" spans="1:201" outlineLevel="2">
      <c r="A163" s="1580" t="s">
        <v>1519</v>
      </c>
      <c r="B163" s="1559"/>
      <c r="C163" s="1580" t="s">
        <v>409</v>
      </c>
      <c r="D163" s="1538"/>
      <c r="E163" s="1560">
        <v>0</v>
      </c>
      <c r="F163" s="1504" t="s">
        <v>1480</v>
      </c>
      <c r="G163" s="1504" t="s">
        <v>1481</v>
      </c>
      <c r="H163" s="1532"/>
      <c r="I163" s="1536">
        <f>SUM(J163:GS163)</f>
        <v>0</v>
      </c>
      <c r="J163" s="1535"/>
      <c r="K163" s="1535"/>
      <c r="L163" s="1535"/>
      <c r="M163" s="1535"/>
      <c r="N163" s="1535"/>
      <c r="O163" s="1535"/>
      <c r="P163" s="1535"/>
      <c r="Q163" s="1535"/>
      <c r="R163" s="1535"/>
      <c r="S163" s="1535"/>
      <c r="T163" s="1535"/>
      <c r="U163" s="1535"/>
      <c r="V163" s="1535"/>
      <c r="W163" s="1535"/>
      <c r="X163" s="1535"/>
      <c r="Y163" s="1535"/>
      <c r="Z163" s="1535"/>
      <c r="AA163" s="1535"/>
      <c r="AB163" s="1535"/>
      <c r="AC163" s="1535"/>
      <c r="AD163" s="1535"/>
      <c r="AE163" s="1535"/>
      <c r="AF163" s="1535"/>
      <c r="AG163" s="1535"/>
      <c r="AH163" s="1535"/>
      <c r="AI163" s="1535"/>
      <c r="AJ163" s="1535"/>
      <c r="AK163" s="1535"/>
      <c r="AL163" s="1535"/>
      <c r="AM163" s="1535"/>
      <c r="AN163" s="1535"/>
      <c r="AO163" s="1535"/>
      <c r="AP163" s="1535"/>
      <c r="AQ163" s="1535"/>
      <c r="AR163" s="1535"/>
      <c r="AS163" s="1535"/>
      <c r="AT163" s="1535"/>
      <c r="AU163" s="1535"/>
      <c r="AV163" s="1535"/>
      <c r="AW163" s="1535"/>
      <c r="AX163" s="1535"/>
      <c r="AY163" s="1535"/>
      <c r="AZ163" s="1535"/>
      <c r="BA163" s="1535"/>
      <c r="BB163" s="1535"/>
      <c r="BC163" s="1535"/>
      <c r="BD163" s="1535"/>
      <c r="BE163" s="1535"/>
      <c r="BF163" s="1535"/>
      <c r="BG163" s="1535"/>
      <c r="BH163" s="1535"/>
      <c r="BI163" s="1535"/>
      <c r="BJ163" s="1535"/>
      <c r="BK163" s="1535"/>
      <c r="BL163" s="1535"/>
      <c r="BM163" s="1535"/>
      <c r="BN163" s="1535"/>
      <c r="BO163" s="1535"/>
      <c r="BP163" s="1535"/>
      <c r="BQ163" s="1535"/>
      <c r="BR163" s="1535"/>
      <c r="BS163" s="1535"/>
      <c r="BT163" s="1535"/>
      <c r="BU163" s="1535"/>
      <c r="BV163" s="1535"/>
      <c r="BW163" s="1535"/>
      <c r="BX163" s="1535"/>
      <c r="BY163" s="1535"/>
      <c r="BZ163" s="1535"/>
      <c r="CA163" s="1535"/>
      <c r="CB163" s="1535"/>
      <c r="CC163" s="1535"/>
      <c r="CD163" s="1535"/>
      <c r="CE163" s="1535"/>
      <c r="CF163" s="1535"/>
      <c r="CG163" s="1535"/>
      <c r="CH163" s="1535"/>
      <c r="CI163" s="1535"/>
      <c r="CJ163" s="1535"/>
      <c r="CK163" s="1535"/>
      <c r="CL163" s="1535"/>
      <c r="CM163" s="1535"/>
      <c r="CN163" s="1535"/>
      <c r="CO163" s="1535"/>
      <c r="CP163" s="1535"/>
      <c r="CQ163" s="1535"/>
      <c r="CR163" s="1535"/>
      <c r="CS163" s="1535"/>
      <c r="CT163" s="1535"/>
      <c r="CU163" s="1535"/>
      <c r="CV163" s="1535"/>
      <c r="CW163" s="1535"/>
      <c r="CX163" s="1535"/>
      <c r="CY163" s="1535"/>
      <c r="CZ163" s="1535"/>
      <c r="DA163" s="1535"/>
      <c r="DB163" s="1535"/>
      <c r="DC163" s="1535"/>
      <c r="DD163" s="1535"/>
      <c r="DE163" s="1535"/>
      <c r="DF163" s="1535"/>
      <c r="DG163" s="1535"/>
      <c r="DH163" s="1535"/>
      <c r="DI163" s="1535"/>
      <c r="DJ163" s="1535"/>
      <c r="DK163" s="1535"/>
      <c r="DL163" s="1535"/>
      <c r="DM163" s="1535"/>
      <c r="DN163" s="1535"/>
      <c r="DO163" s="1535"/>
      <c r="DP163" s="1535"/>
      <c r="DQ163" s="1535"/>
      <c r="DR163" s="1535"/>
      <c r="DS163" s="1535"/>
      <c r="DT163" s="1535"/>
      <c r="DU163" s="1535"/>
      <c r="DV163" s="1535"/>
      <c r="DW163" s="1535"/>
      <c r="DX163" s="1535"/>
      <c r="DY163" s="1535"/>
      <c r="DZ163" s="1535"/>
      <c r="EA163" s="1535"/>
      <c r="EB163" s="1535"/>
      <c r="EC163" s="1535"/>
      <c r="ED163" s="1535"/>
      <c r="EE163" s="1535"/>
      <c r="EF163" s="1535"/>
      <c r="EG163" s="1535"/>
      <c r="EH163" s="1535"/>
      <c r="EI163" s="1535"/>
      <c r="EJ163" s="1535"/>
      <c r="EK163" s="1535"/>
      <c r="EL163" s="1535"/>
      <c r="EM163" s="1535"/>
      <c r="EN163" s="1535"/>
      <c r="EO163" s="1535"/>
      <c r="EP163" s="1535"/>
      <c r="EQ163" s="1535"/>
      <c r="ER163" s="1535"/>
      <c r="ES163" s="1535"/>
      <c r="ET163" s="1535"/>
      <c r="EU163" s="1535"/>
      <c r="EV163" s="1535"/>
      <c r="EW163" s="1535"/>
      <c r="EX163" s="1535"/>
      <c r="EY163" s="1535"/>
      <c r="EZ163" s="1535"/>
      <c r="FA163" s="1535"/>
      <c r="FB163" s="1535"/>
      <c r="FC163" s="1535"/>
      <c r="FD163" s="1535"/>
      <c r="FE163" s="1535"/>
      <c r="FF163" s="1535"/>
      <c r="FG163" s="1535"/>
      <c r="FH163" s="1535"/>
      <c r="FI163" s="1535"/>
      <c r="FJ163" s="1535"/>
      <c r="FK163" s="1535"/>
      <c r="FL163" s="1535"/>
      <c r="FM163" s="1535"/>
      <c r="FN163" s="1535"/>
      <c r="FO163" s="1535"/>
      <c r="FP163" s="1535"/>
      <c r="FQ163" s="1535"/>
      <c r="FR163" s="1535"/>
      <c r="FS163" s="1535"/>
      <c r="FT163" s="1535"/>
      <c r="FU163" s="1535"/>
      <c r="FV163" s="1535"/>
      <c r="FW163" s="1535"/>
      <c r="FX163" s="1535"/>
      <c r="FY163" s="1535"/>
      <c r="FZ163" s="1535"/>
      <c r="GA163" s="1535"/>
      <c r="GB163" s="1535"/>
      <c r="GC163" s="1535"/>
      <c r="GD163" s="1535"/>
      <c r="GE163" s="1535"/>
      <c r="GF163" s="1535"/>
      <c r="GG163" s="1535"/>
      <c r="GH163" s="1535"/>
      <c r="GI163" s="1535"/>
      <c r="GJ163" s="1535"/>
      <c r="GK163" s="1535"/>
      <c r="GL163" s="1535"/>
      <c r="GM163" s="1535"/>
      <c r="GN163" s="1535"/>
      <c r="GO163" s="1535"/>
      <c r="GP163" s="1535"/>
      <c r="GQ163" s="1535"/>
      <c r="GR163" s="1535"/>
      <c r="GS163" s="1535"/>
    </row>
    <row r="164" spans="1:201" s="1539" customFormat="1">
      <c r="A164" s="1581"/>
      <c r="B164" s="1612"/>
      <c r="C164" s="1620"/>
      <c r="D164" s="1545"/>
      <c r="E164" s="1544"/>
      <c r="F164" s="1543"/>
      <c r="G164" s="1543"/>
      <c r="H164" s="1540"/>
      <c r="I164" s="1543"/>
      <c r="J164" s="1543"/>
      <c r="K164" s="1543"/>
      <c r="L164" s="1543"/>
      <c r="M164" s="1543"/>
      <c r="N164" s="1543"/>
      <c r="O164" s="1543"/>
      <c r="P164" s="1543"/>
      <c r="Q164" s="1543"/>
      <c r="R164" s="1543"/>
      <c r="S164" s="1543"/>
      <c r="T164" s="1543"/>
      <c r="U164" s="1543"/>
      <c r="V164" s="1543"/>
      <c r="W164" s="1543"/>
      <c r="X164" s="1543"/>
      <c r="Y164" s="1543"/>
      <c r="Z164" s="1543"/>
      <c r="AA164" s="1543"/>
      <c r="AB164" s="1543"/>
      <c r="AC164" s="1543"/>
      <c r="AD164" s="1543"/>
      <c r="AE164" s="1543"/>
      <c r="AF164" s="1543"/>
      <c r="AG164" s="1543"/>
      <c r="AH164" s="1543"/>
      <c r="AI164" s="1543"/>
      <c r="AJ164" s="1543"/>
      <c r="AK164" s="1543"/>
      <c r="AL164" s="1543"/>
      <c r="AM164" s="1543"/>
      <c r="AN164" s="1543"/>
      <c r="AO164" s="1543"/>
      <c r="AP164" s="1543"/>
      <c r="AQ164" s="1543"/>
      <c r="AR164" s="1543"/>
      <c r="AS164" s="1543"/>
      <c r="AT164" s="1543"/>
      <c r="AU164" s="1543"/>
      <c r="AV164" s="1543"/>
      <c r="AW164" s="1543"/>
      <c r="AX164" s="1543"/>
      <c r="AY164" s="1543"/>
      <c r="AZ164" s="1543"/>
      <c r="BA164" s="1543"/>
      <c r="BB164" s="1543"/>
      <c r="BC164" s="1543"/>
      <c r="BD164" s="1543"/>
      <c r="BE164" s="1543"/>
      <c r="BF164" s="1543"/>
      <c r="BG164" s="1543"/>
      <c r="BH164" s="1543"/>
      <c r="BI164" s="1543"/>
      <c r="BJ164" s="1543"/>
      <c r="BK164" s="1543"/>
      <c r="BL164" s="1543"/>
      <c r="BM164" s="1543"/>
      <c r="BN164" s="1543"/>
      <c r="BO164" s="1543"/>
      <c r="BP164" s="1543"/>
      <c r="BQ164" s="1543"/>
      <c r="BR164" s="1543"/>
      <c r="BS164" s="1543"/>
      <c r="BT164" s="1543"/>
      <c r="BU164" s="1543"/>
      <c r="BV164" s="1543"/>
      <c r="BW164" s="1543"/>
      <c r="BX164" s="1543"/>
      <c r="BY164" s="1543"/>
      <c r="BZ164" s="1543"/>
      <c r="CA164" s="1543"/>
      <c r="CB164" s="1543"/>
      <c r="CC164" s="1543"/>
      <c r="CD164" s="1543"/>
      <c r="CE164" s="1543"/>
      <c r="CF164" s="1543"/>
      <c r="CG164" s="1543"/>
      <c r="CH164" s="1543"/>
      <c r="CI164" s="1543"/>
      <c r="CJ164" s="1543"/>
      <c r="CK164" s="1543"/>
      <c r="CL164" s="1543"/>
      <c r="CM164" s="1543"/>
      <c r="CN164" s="1543"/>
      <c r="CO164" s="1543"/>
      <c r="CP164" s="1543"/>
      <c r="CQ164" s="1543"/>
      <c r="CR164" s="1543"/>
      <c r="CS164" s="1543"/>
      <c r="CT164" s="1543"/>
      <c r="CU164" s="1543"/>
      <c r="CV164" s="1543"/>
      <c r="CW164" s="1543"/>
      <c r="CX164" s="1543"/>
      <c r="CY164" s="1543"/>
      <c r="CZ164" s="1543"/>
      <c r="DA164" s="1543"/>
      <c r="DB164" s="1543"/>
      <c r="DC164" s="1543"/>
      <c r="DD164" s="1543"/>
      <c r="DE164" s="1543"/>
      <c r="DF164" s="1543"/>
      <c r="DG164" s="1543"/>
      <c r="DH164" s="1543"/>
      <c r="DI164" s="1543"/>
      <c r="DJ164" s="1543"/>
      <c r="DK164" s="1543"/>
      <c r="DL164" s="1543"/>
      <c r="DM164" s="1543"/>
      <c r="DN164" s="1543"/>
      <c r="DO164" s="1543"/>
      <c r="DP164" s="1543"/>
      <c r="DQ164" s="1543"/>
      <c r="DR164" s="1543"/>
      <c r="DS164" s="1543"/>
      <c r="DT164" s="1543"/>
      <c r="DU164" s="1543"/>
      <c r="DV164" s="1543"/>
      <c r="DW164" s="1543"/>
      <c r="DX164" s="1543"/>
      <c r="DY164" s="1543"/>
      <c r="DZ164" s="1543"/>
      <c r="EA164" s="1543"/>
      <c r="EB164" s="1543"/>
      <c r="EC164" s="1543"/>
      <c r="ED164" s="1543"/>
      <c r="EE164" s="1543"/>
      <c r="EF164" s="1543"/>
      <c r="EG164" s="1543"/>
      <c r="EH164" s="1543"/>
      <c r="EI164" s="1543"/>
      <c r="EJ164" s="1543"/>
      <c r="EK164" s="1543"/>
      <c r="EL164" s="1543"/>
      <c r="EM164" s="1543"/>
      <c r="EN164" s="1543"/>
      <c r="EO164" s="1543"/>
      <c r="EP164" s="1543"/>
      <c r="EQ164" s="1543"/>
      <c r="ER164" s="1543"/>
      <c r="ES164" s="1543"/>
      <c r="ET164" s="1543"/>
      <c r="EU164" s="1543"/>
      <c r="EV164" s="1543"/>
      <c r="EW164" s="1543"/>
      <c r="EX164" s="1543"/>
      <c r="EY164" s="1543"/>
      <c r="EZ164" s="1543"/>
      <c r="FA164" s="1543"/>
      <c r="FB164" s="1543"/>
      <c r="FC164" s="1543"/>
      <c r="FD164" s="1543"/>
      <c r="FE164" s="1543"/>
      <c r="FF164" s="1543"/>
      <c r="FG164" s="1543"/>
      <c r="FH164" s="1543"/>
      <c r="FI164" s="1543"/>
      <c r="FJ164" s="1543"/>
      <c r="FK164" s="1543"/>
      <c r="FL164" s="1543"/>
      <c r="FM164" s="1543"/>
      <c r="FN164" s="1543"/>
      <c r="FO164" s="1543"/>
      <c r="FP164" s="1543"/>
      <c r="FQ164" s="1543"/>
      <c r="FR164" s="1543"/>
      <c r="FS164" s="1543"/>
      <c r="FT164" s="1543"/>
      <c r="FU164" s="1543"/>
      <c r="FV164" s="1543"/>
      <c r="FW164" s="1543"/>
      <c r="FX164" s="1543"/>
      <c r="FY164" s="1543"/>
      <c r="FZ164" s="1543"/>
      <c r="GA164" s="1543"/>
      <c r="GB164" s="1543"/>
      <c r="GC164" s="1543"/>
      <c r="GD164" s="1543"/>
      <c r="GE164" s="1543"/>
      <c r="GF164" s="1543"/>
      <c r="GG164" s="1543"/>
      <c r="GH164" s="1543"/>
      <c r="GI164" s="1543"/>
      <c r="GJ164" s="1543"/>
      <c r="GK164" s="1543"/>
      <c r="GL164" s="1543"/>
      <c r="GM164" s="1543"/>
      <c r="GN164" s="1543"/>
      <c r="GO164" s="1543"/>
      <c r="GP164" s="1543"/>
      <c r="GQ164" s="1543"/>
      <c r="GR164" s="1543"/>
      <c r="GS164" s="1543"/>
    </row>
    <row r="165" spans="1:201" s="1613" customFormat="1" ht="23.45">
      <c r="B165" s="1619" t="s">
        <v>1520</v>
      </c>
      <c r="D165" s="1618"/>
      <c r="E165" s="1617"/>
      <c r="F165" s="1616"/>
      <c r="G165" s="1616"/>
      <c r="H165" s="1615"/>
      <c r="I165" s="1614"/>
      <c r="J165" s="1614"/>
      <c r="K165" s="1614"/>
      <c r="L165" s="1614"/>
      <c r="M165" s="1614"/>
      <c r="N165" s="1614"/>
      <c r="O165" s="1614"/>
      <c r="P165" s="1614"/>
      <c r="Q165" s="1614"/>
      <c r="R165" s="1614"/>
      <c r="S165" s="1614"/>
      <c r="T165" s="1614"/>
      <c r="U165" s="1614"/>
      <c r="V165" s="1614"/>
      <c r="W165" s="1614"/>
      <c r="X165" s="1614"/>
      <c r="Y165" s="1614"/>
      <c r="Z165" s="1614"/>
      <c r="AA165" s="1614"/>
      <c r="AB165" s="1614"/>
      <c r="AC165" s="1614"/>
      <c r="AD165" s="1614"/>
      <c r="AE165" s="1614"/>
      <c r="AF165" s="1614"/>
      <c r="AG165" s="1614"/>
      <c r="AH165" s="1614"/>
      <c r="AI165" s="1614"/>
      <c r="AJ165" s="1614"/>
      <c r="AK165" s="1614"/>
      <c r="AL165" s="1614"/>
      <c r="AM165" s="1614"/>
      <c r="AN165" s="1614"/>
      <c r="AO165" s="1614"/>
      <c r="AP165" s="1614"/>
      <c r="AQ165" s="1614"/>
      <c r="AR165" s="1614"/>
      <c r="AS165" s="1614"/>
      <c r="AT165" s="1614"/>
      <c r="AU165" s="1614"/>
      <c r="AV165" s="1614"/>
      <c r="AW165" s="1614"/>
      <c r="AX165" s="1614"/>
      <c r="AY165" s="1614"/>
      <c r="AZ165" s="1614"/>
      <c r="BA165" s="1614"/>
      <c r="BB165" s="1614"/>
      <c r="BC165" s="1614"/>
      <c r="BD165" s="1614"/>
      <c r="BE165" s="1614"/>
      <c r="BF165" s="1614"/>
      <c r="BG165" s="1614"/>
      <c r="BH165" s="1614"/>
      <c r="BI165" s="1614"/>
      <c r="BJ165" s="1614"/>
      <c r="BK165" s="1614"/>
      <c r="BL165" s="1614"/>
      <c r="BM165" s="1614"/>
      <c r="BN165" s="1614"/>
      <c r="BO165" s="1614"/>
      <c r="BP165" s="1614"/>
      <c r="BQ165" s="1614"/>
      <c r="BR165" s="1614"/>
      <c r="BS165" s="1614"/>
      <c r="BT165" s="1614"/>
      <c r="BU165" s="1614"/>
      <c r="BV165" s="1614"/>
      <c r="BW165" s="1614"/>
      <c r="BX165" s="1614"/>
      <c r="BY165" s="1614"/>
      <c r="BZ165" s="1614"/>
      <c r="CA165" s="1614"/>
      <c r="CB165" s="1614"/>
      <c r="CC165" s="1614"/>
      <c r="CD165" s="1614"/>
      <c r="CE165" s="1614"/>
      <c r="CF165" s="1614"/>
      <c r="CG165" s="1614"/>
      <c r="CH165" s="1614"/>
      <c r="CI165" s="1614"/>
      <c r="CJ165" s="1614"/>
      <c r="CK165" s="1614"/>
      <c r="CL165" s="1614"/>
      <c r="CM165" s="1614"/>
      <c r="CN165" s="1614"/>
      <c r="CO165" s="1614"/>
      <c r="CP165" s="1614"/>
      <c r="CQ165" s="1614"/>
      <c r="CR165" s="1614"/>
      <c r="CS165" s="1614"/>
      <c r="CT165" s="1614"/>
      <c r="CU165" s="1614"/>
      <c r="CV165" s="1614"/>
      <c r="CW165" s="1614"/>
      <c r="CX165" s="1614"/>
      <c r="CY165" s="1614"/>
      <c r="CZ165" s="1614"/>
      <c r="DA165" s="1614"/>
      <c r="DB165" s="1614"/>
      <c r="DC165" s="1614"/>
      <c r="DD165" s="1614"/>
      <c r="DE165" s="1614"/>
      <c r="DF165" s="1614"/>
      <c r="DG165" s="1614"/>
      <c r="DH165" s="1614"/>
      <c r="DI165" s="1614"/>
      <c r="DJ165" s="1614"/>
      <c r="DK165" s="1614"/>
      <c r="DL165" s="1614"/>
      <c r="DM165" s="1614"/>
      <c r="DN165" s="1614"/>
      <c r="DO165" s="1614"/>
      <c r="DP165" s="1614"/>
      <c r="DQ165" s="1614"/>
      <c r="DR165" s="1614"/>
      <c r="DS165" s="1614"/>
      <c r="DT165" s="1614"/>
      <c r="DU165" s="1614"/>
      <c r="DV165" s="1614"/>
      <c r="DW165" s="1614"/>
      <c r="DX165" s="1614"/>
      <c r="DY165" s="1614"/>
      <c r="DZ165" s="1614"/>
      <c r="EA165" s="1614"/>
      <c r="EB165" s="1614"/>
      <c r="EC165" s="1614"/>
      <c r="ED165" s="1614"/>
      <c r="EE165" s="1614"/>
      <c r="EF165" s="1614"/>
      <c r="EG165" s="1614"/>
      <c r="EH165" s="1614"/>
      <c r="EI165" s="1614"/>
      <c r="EJ165" s="1614"/>
      <c r="EK165" s="1614"/>
      <c r="EL165" s="1614"/>
      <c r="EM165" s="1614"/>
      <c r="EN165" s="1614"/>
      <c r="EO165" s="1614"/>
      <c r="EP165" s="1614"/>
      <c r="EQ165" s="1614"/>
      <c r="ER165" s="1614"/>
      <c r="ES165" s="1614"/>
      <c r="ET165" s="1614"/>
      <c r="EU165" s="1614"/>
      <c r="EV165" s="1614"/>
      <c r="EW165" s="1614"/>
      <c r="EX165" s="1614"/>
      <c r="EY165" s="1614"/>
      <c r="EZ165" s="1614"/>
      <c r="FA165" s="1614"/>
      <c r="FB165" s="1614"/>
      <c r="FC165" s="1614"/>
      <c r="FD165" s="1614"/>
      <c r="FE165" s="1614"/>
      <c r="FF165" s="1614"/>
      <c r="FG165" s="1614"/>
      <c r="FH165" s="1614"/>
      <c r="FI165" s="1614"/>
      <c r="FJ165" s="1614"/>
      <c r="FK165" s="1614"/>
      <c r="FL165" s="1614"/>
      <c r="FM165" s="1614"/>
      <c r="FN165" s="1614"/>
      <c r="FO165" s="1614"/>
      <c r="FP165" s="1614"/>
      <c r="FQ165" s="1614"/>
      <c r="FR165" s="1614"/>
      <c r="FS165" s="1614"/>
      <c r="FT165" s="1614"/>
      <c r="FU165" s="1614"/>
      <c r="FV165" s="1614"/>
      <c r="FW165" s="1614"/>
      <c r="FX165" s="1614"/>
      <c r="FY165" s="1614"/>
      <c r="FZ165" s="1614"/>
      <c r="GA165" s="1614"/>
      <c r="GB165" s="1614"/>
      <c r="GC165" s="1614"/>
      <c r="GD165" s="1614"/>
      <c r="GE165" s="1614"/>
      <c r="GF165" s="1614"/>
      <c r="GG165" s="1614"/>
      <c r="GH165" s="1614"/>
      <c r="GI165" s="1614"/>
      <c r="GJ165" s="1614"/>
      <c r="GK165" s="1614"/>
      <c r="GL165" s="1614"/>
      <c r="GM165" s="1614"/>
      <c r="GN165" s="1614"/>
      <c r="GO165" s="1614"/>
      <c r="GP165" s="1614"/>
      <c r="GQ165" s="1614"/>
      <c r="GR165" s="1614"/>
      <c r="GS165" s="1614"/>
    </row>
    <row r="166" spans="1:201" s="1539" customFormat="1">
      <c r="B166" s="1612"/>
      <c r="D166" s="1572"/>
      <c r="E166" s="1571"/>
      <c r="F166" s="1570"/>
      <c r="G166" s="1570"/>
      <c r="H166" s="1540"/>
      <c r="I166" s="1569"/>
      <c r="J166" s="1569"/>
      <c r="K166" s="1569"/>
      <c r="L166" s="1569"/>
      <c r="M166" s="1569"/>
      <c r="N166" s="1569"/>
      <c r="O166" s="1569"/>
      <c r="P166" s="1569"/>
      <c r="Q166" s="1569"/>
      <c r="R166" s="1569"/>
      <c r="S166" s="1569"/>
      <c r="T166" s="1569"/>
      <c r="U166" s="1569"/>
      <c r="V166" s="1569"/>
      <c r="W166" s="1569"/>
      <c r="X166" s="1569"/>
      <c r="Y166" s="1569"/>
      <c r="Z166" s="1569"/>
      <c r="AA166" s="1569"/>
      <c r="AB166" s="1569"/>
      <c r="AC166" s="1569"/>
      <c r="AD166" s="1569"/>
      <c r="AE166" s="1569"/>
      <c r="AF166" s="1569"/>
      <c r="AG166" s="1569"/>
      <c r="AH166" s="1569"/>
      <c r="AI166" s="1569"/>
      <c r="AJ166" s="1569"/>
      <c r="AK166" s="1569"/>
      <c r="AL166" s="1569"/>
      <c r="AM166" s="1569"/>
      <c r="AN166" s="1569"/>
      <c r="AO166" s="1569"/>
      <c r="AP166" s="1569"/>
      <c r="AQ166" s="1569"/>
      <c r="AR166" s="1569"/>
      <c r="AS166" s="1569"/>
      <c r="AT166" s="1569"/>
      <c r="AU166" s="1569"/>
      <c r="AV166" s="1569"/>
      <c r="AW166" s="1569"/>
      <c r="AX166" s="1569"/>
      <c r="AY166" s="1569"/>
      <c r="AZ166" s="1569"/>
      <c r="BA166" s="1569"/>
      <c r="BB166" s="1569"/>
      <c r="BC166" s="1569"/>
      <c r="BD166" s="1569"/>
      <c r="BE166" s="1569"/>
      <c r="BF166" s="1569"/>
      <c r="BG166" s="1569"/>
      <c r="BH166" s="1569"/>
      <c r="BI166" s="1569"/>
      <c r="BJ166" s="1569"/>
      <c r="BK166" s="1569"/>
      <c r="BL166" s="1569"/>
      <c r="BM166" s="1569"/>
      <c r="BN166" s="1569"/>
      <c r="BO166" s="1569"/>
      <c r="BP166" s="1569"/>
      <c r="BQ166" s="1569"/>
      <c r="BR166" s="1569"/>
      <c r="BS166" s="1569"/>
      <c r="BT166" s="1569"/>
      <c r="BU166" s="1569"/>
      <c r="BV166" s="1569"/>
      <c r="BW166" s="1569"/>
      <c r="BX166" s="1569"/>
      <c r="BY166" s="1569"/>
      <c r="BZ166" s="1569"/>
      <c r="CA166" s="1569"/>
      <c r="CB166" s="1569"/>
      <c r="CC166" s="1569"/>
      <c r="CD166" s="1569"/>
      <c r="CE166" s="1569"/>
      <c r="CF166" s="1569"/>
      <c r="CG166" s="1569"/>
      <c r="CH166" s="1569"/>
      <c r="CI166" s="1569"/>
      <c r="CJ166" s="1569"/>
      <c r="CK166" s="1569"/>
      <c r="CL166" s="1569"/>
      <c r="CM166" s="1569"/>
      <c r="CN166" s="1569"/>
      <c r="CO166" s="1569"/>
      <c r="CP166" s="1569"/>
      <c r="CQ166" s="1569"/>
      <c r="CR166" s="1569"/>
      <c r="CS166" s="1569"/>
      <c r="CT166" s="1569"/>
      <c r="CU166" s="1569"/>
      <c r="CV166" s="1569"/>
      <c r="CW166" s="1569"/>
      <c r="CX166" s="1569"/>
      <c r="CY166" s="1569"/>
      <c r="CZ166" s="1569"/>
      <c r="DA166" s="1569"/>
      <c r="DB166" s="1569"/>
      <c r="DC166" s="1569"/>
      <c r="DD166" s="1569"/>
      <c r="DE166" s="1569"/>
      <c r="DF166" s="1569"/>
      <c r="DG166" s="1569"/>
      <c r="DH166" s="1569"/>
      <c r="DI166" s="1569"/>
      <c r="DJ166" s="1569"/>
      <c r="DK166" s="1569"/>
      <c r="DL166" s="1569"/>
      <c r="DM166" s="1569"/>
      <c r="DN166" s="1569"/>
      <c r="DO166" s="1569"/>
      <c r="DP166" s="1569"/>
      <c r="DQ166" s="1569"/>
      <c r="DR166" s="1569"/>
      <c r="DS166" s="1569"/>
      <c r="DT166" s="1569"/>
      <c r="DU166" s="1569"/>
      <c r="DV166" s="1569"/>
      <c r="DW166" s="1569"/>
      <c r="DX166" s="1569"/>
      <c r="DY166" s="1569"/>
      <c r="DZ166" s="1569"/>
      <c r="EA166" s="1569"/>
      <c r="EB166" s="1569"/>
      <c r="EC166" s="1569"/>
      <c r="ED166" s="1569"/>
      <c r="EE166" s="1569"/>
      <c r="EF166" s="1569"/>
      <c r="EG166" s="1569"/>
      <c r="EH166" s="1569"/>
      <c r="EI166" s="1569"/>
      <c r="EJ166" s="1569"/>
      <c r="EK166" s="1569"/>
      <c r="EL166" s="1569"/>
      <c r="EM166" s="1569"/>
      <c r="EN166" s="1569"/>
      <c r="EO166" s="1569"/>
      <c r="EP166" s="1569"/>
      <c r="EQ166" s="1569"/>
      <c r="ER166" s="1569"/>
      <c r="ES166" s="1569"/>
      <c r="ET166" s="1569"/>
      <c r="EU166" s="1569"/>
      <c r="EV166" s="1569"/>
      <c r="EW166" s="1569"/>
      <c r="EX166" s="1569"/>
      <c r="EY166" s="1569"/>
      <c r="EZ166" s="1569"/>
      <c r="FA166" s="1569"/>
      <c r="FB166" s="1569"/>
      <c r="FC166" s="1569"/>
      <c r="FD166" s="1569"/>
      <c r="FE166" s="1569"/>
      <c r="FF166" s="1569"/>
      <c r="FG166" s="1569"/>
      <c r="FH166" s="1569"/>
      <c r="FI166" s="1569"/>
      <c r="FJ166" s="1569"/>
      <c r="FK166" s="1569"/>
      <c r="FL166" s="1569"/>
      <c r="FM166" s="1569"/>
      <c r="FN166" s="1569"/>
      <c r="FO166" s="1569"/>
      <c r="FP166" s="1569"/>
      <c r="FQ166" s="1569"/>
      <c r="FR166" s="1569"/>
      <c r="FS166" s="1569"/>
      <c r="FT166" s="1569"/>
      <c r="FU166" s="1569"/>
      <c r="FV166" s="1569"/>
      <c r="FW166" s="1569"/>
      <c r="FX166" s="1569"/>
      <c r="FY166" s="1569"/>
      <c r="FZ166" s="1569"/>
      <c r="GA166" s="1569"/>
      <c r="GB166" s="1569"/>
      <c r="GC166" s="1569"/>
      <c r="GD166" s="1569"/>
      <c r="GE166" s="1569"/>
      <c r="GF166" s="1569"/>
      <c r="GG166" s="1569"/>
      <c r="GH166" s="1569"/>
      <c r="GI166" s="1569"/>
      <c r="GJ166" s="1569"/>
      <c r="GK166" s="1569"/>
      <c r="GL166" s="1569"/>
      <c r="GM166" s="1569"/>
      <c r="GN166" s="1569"/>
      <c r="GO166" s="1569"/>
      <c r="GP166" s="1569"/>
      <c r="GQ166" s="1569"/>
      <c r="GR166" s="1569"/>
      <c r="GS166" s="1569"/>
    </row>
    <row r="167" spans="1:201" s="1605" customFormat="1" ht="14.45">
      <c r="B167" s="1611"/>
      <c r="D167" s="1610"/>
      <c r="E167" s="1609"/>
      <c r="F167" s="1608"/>
      <c r="G167" s="1608"/>
      <c r="H167" s="1607"/>
      <c r="I167" s="1606"/>
      <c r="J167" s="1606"/>
      <c r="K167" s="1606"/>
      <c r="L167" s="1606"/>
      <c r="M167" s="1606"/>
      <c r="N167" s="1606"/>
      <c r="O167" s="1606"/>
      <c r="P167" s="1606"/>
      <c r="Q167" s="1606"/>
      <c r="R167" s="1606"/>
      <c r="S167" s="1606"/>
      <c r="T167" s="1606"/>
      <c r="U167" s="1606"/>
      <c r="V167" s="1606"/>
      <c r="W167" s="1606"/>
      <c r="X167" s="1606"/>
      <c r="Y167" s="1606"/>
      <c r="Z167" s="1606"/>
      <c r="AA167" s="1606"/>
      <c r="AB167" s="1606"/>
      <c r="AC167" s="1606"/>
      <c r="AD167" s="1606"/>
      <c r="AE167" s="1606"/>
      <c r="AF167" s="1606"/>
      <c r="AG167" s="1606"/>
      <c r="AH167" s="1606"/>
      <c r="AI167" s="1606"/>
      <c r="AJ167" s="1606"/>
      <c r="AK167" s="1606"/>
      <c r="AL167" s="1606"/>
      <c r="AM167" s="1606"/>
      <c r="AN167" s="1606"/>
      <c r="AO167" s="1606"/>
      <c r="AP167" s="1606"/>
      <c r="AQ167" s="1606"/>
      <c r="AR167" s="1606"/>
      <c r="AS167" s="1606"/>
      <c r="AT167" s="1606"/>
      <c r="AU167" s="1606"/>
      <c r="AV167" s="1606"/>
      <c r="AW167" s="1606"/>
      <c r="AX167" s="1606"/>
      <c r="AY167" s="1606"/>
      <c r="AZ167" s="1606"/>
      <c r="BA167" s="1606"/>
      <c r="BB167" s="1606"/>
      <c r="BC167" s="1606"/>
      <c r="BD167" s="1606"/>
      <c r="BE167" s="1606"/>
      <c r="BF167" s="1606"/>
      <c r="BG167" s="1606"/>
      <c r="BH167" s="1606"/>
      <c r="BI167" s="1606"/>
      <c r="BJ167" s="1606"/>
      <c r="BK167" s="1606"/>
      <c r="BL167" s="1606"/>
      <c r="BM167" s="1606"/>
      <c r="BN167" s="1606"/>
      <c r="BO167" s="1606"/>
      <c r="BP167" s="1606"/>
      <c r="BQ167" s="1606"/>
      <c r="BR167" s="1606"/>
      <c r="BS167" s="1606"/>
      <c r="BT167" s="1606"/>
      <c r="BU167" s="1606"/>
      <c r="BV167" s="1606"/>
      <c r="BW167" s="1606"/>
      <c r="BX167" s="1606"/>
      <c r="BY167" s="1606"/>
      <c r="BZ167" s="1606"/>
      <c r="CA167" s="1606"/>
      <c r="CB167" s="1606"/>
      <c r="CC167" s="1606"/>
      <c r="CD167" s="1606"/>
      <c r="CE167" s="1606"/>
      <c r="CF167" s="1606"/>
      <c r="CG167" s="1606"/>
      <c r="CH167" s="1606"/>
      <c r="CI167" s="1606"/>
      <c r="CJ167" s="1606"/>
      <c r="CK167" s="1606"/>
      <c r="CL167" s="1606"/>
      <c r="CM167" s="1606"/>
      <c r="CN167" s="1606"/>
      <c r="CO167" s="1606"/>
      <c r="CP167" s="1606"/>
      <c r="CQ167" s="1606"/>
      <c r="CR167" s="1606"/>
      <c r="CS167" s="1606"/>
      <c r="CT167" s="1606"/>
      <c r="CU167" s="1606"/>
      <c r="CV167" s="1606"/>
      <c r="CW167" s="1606"/>
      <c r="CX167" s="1606"/>
      <c r="CY167" s="1606"/>
      <c r="CZ167" s="1606"/>
      <c r="DA167" s="1606"/>
      <c r="DB167" s="1606"/>
      <c r="DC167" s="1606"/>
      <c r="DD167" s="1606"/>
      <c r="DE167" s="1606"/>
      <c r="DF167" s="1606"/>
      <c r="DG167" s="1606"/>
      <c r="DH167" s="1606"/>
      <c r="DI167" s="1606"/>
      <c r="DJ167" s="1606"/>
      <c r="DK167" s="1606"/>
      <c r="DL167" s="1606"/>
      <c r="DM167" s="1606"/>
      <c r="DN167" s="1606"/>
      <c r="DO167" s="1606"/>
      <c r="DP167" s="1606"/>
      <c r="DQ167" s="1606"/>
      <c r="DR167" s="1606"/>
      <c r="DS167" s="1606"/>
      <c r="DT167" s="1606"/>
      <c r="DU167" s="1606"/>
      <c r="DV167" s="1606"/>
      <c r="DW167" s="1606"/>
      <c r="DX167" s="1606"/>
      <c r="DY167" s="1606"/>
      <c r="DZ167" s="1606"/>
      <c r="EA167" s="1606"/>
      <c r="EB167" s="1606"/>
      <c r="EC167" s="1606"/>
      <c r="ED167" s="1606"/>
      <c r="EE167" s="1606"/>
      <c r="EF167" s="1606"/>
      <c r="EG167" s="1606"/>
      <c r="EH167" s="1606"/>
      <c r="EI167" s="1606"/>
      <c r="EJ167" s="1606"/>
      <c r="EK167" s="1606"/>
      <c r="EL167" s="1606"/>
      <c r="EM167" s="1606"/>
      <c r="EN167" s="1606"/>
      <c r="EO167" s="1606"/>
      <c r="EP167" s="1606"/>
      <c r="EQ167" s="1606"/>
      <c r="ER167" s="1606"/>
      <c r="ES167" s="1606"/>
      <c r="ET167" s="1606"/>
      <c r="EU167" s="1606"/>
      <c r="EV167" s="1606"/>
      <c r="EW167" s="1606"/>
      <c r="EX167" s="1606"/>
      <c r="EY167" s="1606"/>
      <c r="EZ167" s="1606"/>
      <c r="FA167" s="1606"/>
      <c r="FB167" s="1606"/>
      <c r="FC167" s="1606"/>
      <c r="FD167" s="1606"/>
      <c r="FE167" s="1606"/>
      <c r="FF167" s="1606"/>
      <c r="FG167" s="1606"/>
      <c r="FH167" s="1606"/>
      <c r="FI167" s="1606"/>
      <c r="FJ167" s="1606"/>
      <c r="FK167" s="1606"/>
      <c r="FL167" s="1606"/>
      <c r="FM167" s="1606"/>
      <c r="FN167" s="1606"/>
      <c r="FO167" s="1606"/>
      <c r="FP167" s="1606"/>
      <c r="FQ167" s="1606"/>
      <c r="FR167" s="1606"/>
      <c r="FS167" s="1606"/>
      <c r="FT167" s="1606"/>
      <c r="FU167" s="1606"/>
      <c r="FV167" s="1606"/>
      <c r="FW167" s="1606"/>
      <c r="FX167" s="1606"/>
      <c r="FY167" s="1606"/>
      <c r="FZ167" s="1606"/>
      <c r="GA167" s="1606"/>
      <c r="GB167" s="1606"/>
      <c r="GC167" s="1606"/>
      <c r="GD167" s="1606"/>
      <c r="GE167" s="1606"/>
      <c r="GF167" s="1606"/>
      <c r="GG167" s="1606"/>
      <c r="GH167" s="1606"/>
      <c r="GI167" s="1606"/>
      <c r="GJ167" s="1606"/>
      <c r="GK167" s="1606"/>
      <c r="GL167" s="1606"/>
      <c r="GM167" s="1606"/>
      <c r="GN167" s="1606"/>
      <c r="GO167" s="1606"/>
      <c r="GP167" s="1606"/>
      <c r="GQ167" s="1606"/>
      <c r="GR167" s="1606"/>
      <c r="GS167" s="1606"/>
    </row>
    <row r="168" spans="1:201" s="1539" customFormat="1">
      <c r="B168" s="1541"/>
      <c r="D168" s="1572"/>
      <c r="E168" s="1571"/>
      <c r="F168" s="1570"/>
      <c r="G168" s="1570"/>
      <c r="H168" s="1540"/>
      <c r="I168" s="1569"/>
      <c r="J168" s="1569"/>
      <c r="K168" s="1569"/>
      <c r="L168" s="1569"/>
      <c r="M168" s="1569"/>
      <c r="N168" s="1569"/>
      <c r="O168" s="1569"/>
      <c r="P168" s="1569"/>
      <c r="Q168" s="1569"/>
      <c r="R168" s="1569"/>
      <c r="S168" s="1569"/>
      <c r="T168" s="1569"/>
      <c r="U168" s="1569"/>
      <c r="V168" s="1569"/>
      <c r="W168" s="1569"/>
      <c r="X168" s="1569"/>
      <c r="Y168" s="1569"/>
      <c r="Z168" s="1569"/>
      <c r="AA168" s="1569"/>
      <c r="AB168" s="1569"/>
      <c r="AC168" s="1569"/>
      <c r="AD168" s="1569"/>
      <c r="AE168" s="1569"/>
      <c r="AF168" s="1569"/>
      <c r="AG168" s="1569"/>
      <c r="AH168" s="1569"/>
      <c r="AI168" s="1569"/>
      <c r="AJ168" s="1569"/>
      <c r="AK168" s="1569"/>
      <c r="AL168" s="1569"/>
      <c r="AM168" s="1569"/>
      <c r="AN168" s="1569"/>
      <c r="AO168" s="1569"/>
      <c r="AP168" s="1569"/>
      <c r="AQ168" s="1569"/>
      <c r="AR168" s="1569"/>
      <c r="AS168" s="1569"/>
      <c r="AT168" s="1569"/>
      <c r="AU168" s="1569"/>
      <c r="AV168" s="1569"/>
      <c r="AW168" s="1569"/>
      <c r="AX168" s="1569"/>
      <c r="AY168" s="1569"/>
      <c r="AZ168" s="1569"/>
      <c r="BA168" s="1569"/>
      <c r="BB168" s="1569"/>
      <c r="BC168" s="1569"/>
      <c r="BD168" s="1569"/>
      <c r="BE168" s="1569"/>
      <c r="BF168" s="1569"/>
      <c r="BG168" s="1569"/>
      <c r="BH168" s="1569"/>
      <c r="BI168" s="1569"/>
      <c r="BJ168" s="1569"/>
      <c r="BK168" s="1569"/>
      <c r="BL168" s="1569"/>
      <c r="BM168" s="1569"/>
      <c r="BN168" s="1569"/>
      <c r="BO168" s="1569"/>
      <c r="BP168" s="1569"/>
      <c r="BQ168" s="1569"/>
      <c r="BR168" s="1569"/>
      <c r="BS168" s="1569"/>
      <c r="BT168" s="1569"/>
      <c r="BU168" s="1569"/>
      <c r="BV168" s="1569"/>
      <c r="BW168" s="1569"/>
      <c r="BX168" s="1569"/>
      <c r="BY168" s="1569"/>
      <c r="BZ168" s="1569"/>
      <c r="CA168" s="1569"/>
      <c r="CB168" s="1569"/>
      <c r="CC168" s="1569"/>
      <c r="CD168" s="1569"/>
      <c r="CE168" s="1569"/>
      <c r="CF168" s="1569"/>
      <c r="CG168" s="1569"/>
      <c r="CH168" s="1569"/>
      <c r="CI168" s="1569"/>
      <c r="CJ168" s="1569"/>
      <c r="CK168" s="1569"/>
      <c r="CL168" s="1569"/>
      <c r="CM168" s="1569"/>
      <c r="CN168" s="1569"/>
      <c r="CO168" s="1569"/>
      <c r="CP168" s="1569"/>
      <c r="CQ168" s="1569"/>
      <c r="CR168" s="1569"/>
      <c r="CS168" s="1569"/>
      <c r="CT168" s="1569"/>
      <c r="CU168" s="1569"/>
      <c r="CV168" s="1569"/>
      <c r="CW168" s="1569"/>
      <c r="CX168" s="1569"/>
      <c r="CY168" s="1569"/>
      <c r="CZ168" s="1569"/>
      <c r="DA168" s="1569"/>
      <c r="DB168" s="1569"/>
      <c r="DC168" s="1569"/>
      <c r="DD168" s="1569"/>
      <c r="DE168" s="1569"/>
      <c r="DF168" s="1569"/>
      <c r="DG168" s="1569"/>
      <c r="DH168" s="1569"/>
      <c r="DI168" s="1569"/>
      <c r="DJ168" s="1569"/>
      <c r="DK168" s="1569"/>
      <c r="DL168" s="1569"/>
      <c r="DM168" s="1569"/>
      <c r="DN168" s="1569"/>
      <c r="DO168" s="1569"/>
      <c r="DP168" s="1569"/>
      <c r="DQ168" s="1569"/>
      <c r="DR168" s="1569"/>
      <c r="DS168" s="1569"/>
      <c r="DT168" s="1569"/>
      <c r="DU168" s="1569"/>
      <c r="DV168" s="1569"/>
      <c r="DW168" s="1569"/>
      <c r="DX168" s="1569"/>
      <c r="DY168" s="1569"/>
      <c r="DZ168" s="1569"/>
      <c r="EA168" s="1569"/>
      <c r="EB168" s="1569"/>
      <c r="EC168" s="1569"/>
      <c r="ED168" s="1569"/>
      <c r="EE168" s="1569"/>
      <c r="EF168" s="1569"/>
      <c r="EG168" s="1569"/>
      <c r="EH168" s="1569"/>
      <c r="EI168" s="1569"/>
      <c r="EJ168" s="1569"/>
      <c r="EK168" s="1569"/>
      <c r="EL168" s="1569"/>
      <c r="EM168" s="1569"/>
      <c r="EN168" s="1569"/>
      <c r="EO168" s="1569"/>
      <c r="EP168" s="1569"/>
      <c r="EQ168" s="1569"/>
      <c r="ER168" s="1569"/>
      <c r="ES168" s="1569"/>
      <c r="ET168" s="1569"/>
      <c r="EU168" s="1569"/>
      <c r="EV168" s="1569"/>
      <c r="EW168" s="1569"/>
      <c r="EX168" s="1569"/>
      <c r="EY168" s="1569"/>
      <c r="EZ168" s="1569"/>
      <c r="FA168" s="1569"/>
      <c r="FB168" s="1569"/>
      <c r="FC168" s="1569"/>
      <c r="FD168" s="1569"/>
      <c r="FE168" s="1569"/>
      <c r="FF168" s="1569"/>
      <c r="FG168" s="1569"/>
      <c r="FH168" s="1569"/>
      <c r="FI168" s="1569"/>
      <c r="FJ168" s="1569"/>
      <c r="FK168" s="1569"/>
      <c r="FL168" s="1569"/>
      <c r="FM168" s="1569"/>
      <c r="FN168" s="1569"/>
      <c r="FO168" s="1569"/>
      <c r="FP168" s="1569"/>
      <c r="FQ168" s="1569"/>
      <c r="FR168" s="1569"/>
      <c r="FS168" s="1569"/>
      <c r="FT168" s="1569"/>
      <c r="FU168" s="1569"/>
      <c r="FV168" s="1569"/>
      <c r="FW168" s="1569"/>
      <c r="FX168" s="1569"/>
      <c r="FY168" s="1569"/>
      <c r="FZ168" s="1569"/>
      <c r="GA168" s="1569"/>
      <c r="GB168" s="1569"/>
      <c r="GC168" s="1569"/>
      <c r="GD168" s="1569"/>
      <c r="GE168" s="1569"/>
      <c r="GF168" s="1569"/>
      <c r="GG168" s="1569"/>
      <c r="GH168" s="1569"/>
      <c r="GI168" s="1569"/>
      <c r="GJ168" s="1569"/>
      <c r="GK168" s="1569"/>
      <c r="GL168" s="1569"/>
      <c r="GM168" s="1569"/>
      <c r="GN168" s="1569"/>
      <c r="GO168" s="1569"/>
      <c r="GP168" s="1569"/>
      <c r="GQ168" s="1569"/>
      <c r="GR168" s="1569"/>
      <c r="GS168" s="1569"/>
    </row>
    <row r="169" spans="1:201" s="1524" customFormat="1" ht="14.45">
      <c r="A169" s="1529" t="s">
        <v>266</v>
      </c>
      <c r="B169" s="1530"/>
      <c r="C169" s="1529" t="s">
        <v>1521</v>
      </c>
      <c r="D169" s="1528">
        <f>SUM(D170,D180:D182,D186,D193)</f>
        <v>16916</v>
      </c>
      <c r="E169" s="1527"/>
      <c r="F169" s="1525"/>
      <c r="G169" s="1525"/>
      <c r="H169" s="1526"/>
      <c r="I169" s="1525">
        <f t="shared" ref="I169:AN169" si="139">SUM(I170,I180:I182,I186,I193)</f>
        <v>0</v>
      </c>
      <c r="J169" s="1525">
        <f t="shared" si="139"/>
        <v>0</v>
      </c>
      <c r="K169" s="1525">
        <f t="shared" si="139"/>
        <v>0</v>
      </c>
      <c r="L169" s="1525">
        <f t="shared" si="139"/>
        <v>0</v>
      </c>
      <c r="M169" s="1525">
        <f t="shared" si="139"/>
        <v>0</v>
      </c>
      <c r="N169" s="1525">
        <f t="shared" si="139"/>
        <v>0</v>
      </c>
      <c r="O169" s="1525">
        <f t="shared" si="139"/>
        <v>0</v>
      </c>
      <c r="P169" s="1525">
        <f t="shared" si="139"/>
        <v>0</v>
      </c>
      <c r="Q169" s="1525">
        <f t="shared" si="139"/>
        <v>0</v>
      </c>
      <c r="R169" s="1525">
        <f t="shared" si="139"/>
        <v>0</v>
      </c>
      <c r="S169" s="1525">
        <f t="shared" si="139"/>
        <v>0</v>
      </c>
      <c r="T169" s="1525">
        <f t="shared" si="139"/>
        <v>0</v>
      </c>
      <c r="U169" s="1525">
        <f t="shared" si="139"/>
        <v>0</v>
      </c>
      <c r="V169" s="1525">
        <f t="shared" si="139"/>
        <v>0</v>
      </c>
      <c r="W169" s="1525">
        <f t="shared" si="139"/>
        <v>0</v>
      </c>
      <c r="X169" s="1525">
        <f t="shared" si="139"/>
        <v>0</v>
      </c>
      <c r="Y169" s="1525">
        <f t="shared" si="139"/>
        <v>0</v>
      </c>
      <c r="Z169" s="1525">
        <f t="shared" si="139"/>
        <v>0</v>
      </c>
      <c r="AA169" s="1525">
        <f t="shared" si="139"/>
        <v>0</v>
      </c>
      <c r="AB169" s="1525">
        <f t="shared" si="139"/>
        <v>0</v>
      </c>
      <c r="AC169" s="1525">
        <f t="shared" si="139"/>
        <v>0</v>
      </c>
      <c r="AD169" s="1525">
        <f t="shared" si="139"/>
        <v>0</v>
      </c>
      <c r="AE169" s="1525">
        <f t="shared" si="139"/>
        <v>0</v>
      </c>
      <c r="AF169" s="1525">
        <f t="shared" si="139"/>
        <v>0</v>
      </c>
      <c r="AG169" s="1525">
        <f t="shared" si="139"/>
        <v>0</v>
      </c>
      <c r="AH169" s="1525">
        <f t="shared" si="139"/>
        <v>0</v>
      </c>
      <c r="AI169" s="1525">
        <f t="shared" si="139"/>
        <v>0</v>
      </c>
      <c r="AJ169" s="1525">
        <f t="shared" si="139"/>
        <v>0</v>
      </c>
      <c r="AK169" s="1525">
        <f t="shared" si="139"/>
        <v>0</v>
      </c>
      <c r="AL169" s="1525">
        <f t="shared" si="139"/>
        <v>0</v>
      </c>
      <c r="AM169" s="1525">
        <f t="shared" si="139"/>
        <v>0</v>
      </c>
      <c r="AN169" s="1525">
        <f t="shared" si="139"/>
        <v>0</v>
      </c>
      <c r="AO169" s="1525">
        <f t="shared" ref="AO169:BT169" si="140">SUM(AO170,AO180:AO182,AO186,AO193)</f>
        <v>0</v>
      </c>
      <c r="AP169" s="1525">
        <f t="shared" si="140"/>
        <v>0</v>
      </c>
      <c r="AQ169" s="1525">
        <f t="shared" si="140"/>
        <v>0</v>
      </c>
      <c r="AR169" s="1525">
        <f t="shared" si="140"/>
        <v>0</v>
      </c>
      <c r="AS169" s="1525">
        <f t="shared" si="140"/>
        <v>0</v>
      </c>
      <c r="AT169" s="1525">
        <f t="shared" si="140"/>
        <v>0</v>
      </c>
      <c r="AU169" s="1525">
        <f t="shared" si="140"/>
        <v>0</v>
      </c>
      <c r="AV169" s="1525">
        <f t="shared" si="140"/>
        <v>0</v>
      </c>
      <c r="AW169" s="1525">
        <f t="shared" si="140"/>
        <v>0</v>
      </c>
      <c r="AX169" s="1525">
        <f t="shared" si="140"/>
        <v>0</v>
      </c>
      <c r="AY169" s="1525">
        <f t="shared" si="140"/>
        <v>0</v>
      </c>
      <c r="AZ169" s="1525">
        <f t="shared" si="140"/>
        <v>0</v>
      </c>
      <c r="BA169" s="1525">
        <f t="shared" si="140"/>
        <v>0</v>
      </c>
      <c r="BB169" s="1525">
        <f t="shared" si="140"/>
        <v>0</v>
      </c>
      <c r="BC169" s="1525">
        <f t="shared" si="140"/>
        <v>0</v>
      </c>
      <c r="BD169" s="1525">
        <f t="shared" si="140"/>
        <v>0</v>
      </c>
      <c r="BE169" s="1525">
        <f t="shared" si="140"/>
        <v>0</v>
      </c>
      <c r="BF169" s="1525">
        <f t="shared" si="140"/>
        <v>0</v>
      </c>
      <c r="BG169" s="1525">
        <f t="shared" si="140"/>
        <v>0</v>
      </c>
      <c r="BH169" s="1525">
        <f t="shared" si="140"/>
        <v>0</v>
      </c>
      <c r="BI169" s="1525">
        <f t="shared" si="140"/>
        <v>0</v>
      </c>
      <c r="BJ169" s="1525">
        <f t="shared" si="140"/>
        <v>0</v>
      </c>
      <c r="BK169" s="1525">
        <f t="shared" si="140"/>
        <v>0</v>
      </c>
      <c r="BL169" s="1525">
        <f t="shared" si="140"/>
        <v>0</v>
      </c>
      <c r="BM169" s="1525">
        <f t="shared" si="140"/>
        <v>0</v>
      </c>
      <c r="BN169" s="1525">
        <f t="shared" si="140"/>
        <v>0</v>
      </c>
      <c r="BO169" s="1525">
        <f t="shared" si="140"/>
        <v>0</v>
      </c>
      <c r="BP169" s="1525">
        <f t="shared" si="140"/>
        <v>0</v>
      </c>
      <c r="BQ169" s="1525">
        <f t="shared" si="140"/>
        <v>0</v>
      </c>
      <c r="BR169" s="1525">
        <f t="shared" si="140"/>
        <v>0</v>
      </c>
      <c r="BS169" s="1525">
        <f t="shared" si="140"/>
        <v>0</v>
      </c>
      <c r="BT169" s="1525">
        <f t="shared" si="140"/>
        <v>0</v>
      </c>
      <c r="BU169" s="1525">
        <f t="shared" ref="BU169:CZ169" si="141">SUM(BU170,BU180:BU182,BU186,BU193)</f>
        <v>0</v>
      </c>
      <c r="BV169" s="1525">
        <f t="shared" si="141"/>
        <v>0</v>
      </c>
      <c r="BW169" s="1525">
        <f t="shared" si="141"/>
        <v>0</v>
      </c>
      <c r="BX169" s="1525">
        <f t="shared" si="141"/>
        <v>0</v>
      </c>
      <c r="BY169" s="1525">
        <f t="shared" si="141"/>
        <v>0</v>
      </c>
      <c r="BZ169" s="1525">
        <f t="shared" si="141"/>
        <v>0</v>
      </c>
      <c r="CA169" s="1525">
        <f t="shared" si="141"/>
        <v>0</v>
      </c>
      <c r="CB169" s="1525">
        <f t="shared" si="141"/>
        <v>0</v>
      </c>
      <c r="CC169" s="1525">
        <f t="shared" si="141"/>
        <v>0</v>
      </c>
      <c r="CD169" s="1525">
        <f t="shared" si="141"/>
        <v>0</v>
      </c>
      <c r="CE169" s="1525">
        <f t="shared" si="141"/>
        <v>0</v>
      </c>
      <c r="CF169" s="1525">
        <f t="shared" si="141"/>
        <v>0</v>
      </c>
      <c r="CG169" s="1525">
        <f t="shared" si="141"/>
        <v>0</v>
      </c>
      <c r="CH169" s="1525">
        <f t="shared" si="141"/>
        <v>0</v>
      </c>
      <c r="CI169" s="1525">
        <f t="shared" si="141"/>
        <v>0</v>
      </c>
      <c r="CJ169" s="1525">
        <f t="shared" si="141"/>
        <v>0</v>
      </c>
      <c r="CK169" s="1525">
        <f t="shared" si="141"/>
        <v>0</v>
      </c>
      <c r="CL169" s="1525">
        <f t="shared" si="141"/>
        <v>0</v>
      </c>
      <c r="CM169" s="1525">
        <f t="shared" si="141"/>
        <v>0</v>
      </c>
      <c r="CN169" s="1525">
        <f t="shared" si="141"/>
        <v>0</v>
      </c>
      <c r="CO169" s="1525">
        <f t="shared" si="141"/>
        <v>0</v>
      </c>
      <c r="CP169" s="1525">
        <f t="shared" si="141"/>
        <v>0</v>
      </c>
      <c r="CQ169" s="1525">
        <f t="shared" si="141"/>
        <v>0</v>
      </c>
      <c r="CR169" s="1525">
        <f t="shared" si="141"/>
        <v>0</v>
      </c>
      <c r="CS169" s="1525">
        <f t="shared" si="141"/>
        <v>0</v>
      </c>
      <c r="CT169" s="1525">
        <f t="shared" si="141"/>
        <v>0</v>
      </c>
      <c r="CU169" s="1525">
        <f t="shared" si="141"/>
        <v>0</v>
      </c>
      <c r="CV169" s="1525">
        <f t="shared" si="141"/>
        <v>0</v>
      </c>
      <c r="CW169" s="1525">
        <f t="shared" si="141"/>
        <v>0</v>
      </c>
      <c r="CX169" s="1525">
        <f t="shared" si="141"/>
        <v>0</v>
      </c>
      <c r="CY169" s="1525">
        <f t="shared" si="141"/>
        <v>0</v>
      </c>
      <c r="CZ169" s="1525">
        <f t="shared" si="141"/>
        <v>0</v>
      </c>
      <c r="DA169" s="1525">
        <f t="shared" ref="DA169:EF169" si="142">SUM(DA170,DA180:DA182,DA186,DA193)</f>
        <v>0</v>
      </c>
      <c r="DB169" s="1525">
        <f t="shared" si="142"/>
        <v>0</v>
      </c>
      <c r="DC169" s="1525">
        <f t="shared" si="142"/>
        <v>0</v>
      </c>
      <c r="DD169" s="1525">
        <f t="shared" si="142"/>
        <v>0</v>
      </c>
      <c r="DE169" s="1525">
        <f t="shared" si="142"/>
        <v>0</v>
      </c>
      <c r="DF169" s="1525">
        <f t="shared" si="142"/>
        <v>0</v>
      </c>
      <c r="DG169" s="1525">
        <f t="shared" si="142"/>
        <v>0</v>
      </c>
      <c r="DH169" s="1525">
        <f t="shared" si="142"/>
        <v>0</v>
      </c>
      <c r="DI169" s="1525">
        <f t="shared" si="142"/>
        <v>0</v>
      </c>
      <c r="DJ169" s="1525">
        <f t="shared" si="142"/>
        <v>0</v>
      </c>
      <c r="DK169" s="1525">
        <f t="shared" si="142"/>
        <v>0</v>
      </c>
      <c r="DL169" s="1525">
        <f t="shared" si="142"/>
        <v>0</v>
      </c>
      <c r="DM169" s="1525">
        <f t="shared" si="142"/>
        <v>0</v>
      </c>
      <c r="DN169" s="1525">
        <f t="shared" si="142"/>
        <v>0</v>
      </c>
      <c r="DO169" s="1525">
        <f t="shared" si="142"/>
        <v>0</v>
      </c>
      <c r="DP169" s="1525">
        <f t="shared" si="142"/>
        <v>0</v>
      </c>
      <c r="DQ169" s="1525">
        <f t="shared" si="142"/>
        <v>0</v>
      </c>
      <c r="DR169" s="1525">
        <f t="shared" si="142"/>
        <v>0</v>
      </c>
      <c r="DS169" s="1525">
        <f t="shared" si="142"/>
        <v>0</v>
      </c>
      <c r="DT169" s="1525">
        <f t="shared" si="142"/>
        <v>0</v>
      </c>
      <c r="DU169" s="1525">
        <f t="shared" si="142"/>
        <v>0</v>
      </c>
      <c r="DV169" s="1525">
        <f t="shared" si="142"/>
        <v>0</v>
      </c>
      <c r="DW169" s="1525">
        <f t="shared" si="142"/>
        <v>0</v>
      </c>
      <c r="DX169" s="1525">
        <f t="shared" si="142"/>
        <v>0</v>
      </c>
      <c r="DY169" s="1525">
        <f t="shared" si="142"/>
        <v>0</v>
      </c>
      <c r="DZ169" s="1525">
        <f t="shared" si="142"/>
        <v>0</v>
      </c>
      <c r="EA169" s="1525">
        <f t="shared" si="142"/>
        <v>0</v>
      </c>
      <c r="EB169" s="1525">
        <f t="shared" si="142"/>
        <v>0</v>
      </c>
      <c r="EC169" s="1525">
        <f t="shared" si="142"/>
        <v>0</v>
      </c>
      <c r="ED169" s="1525">
        <f t="shared" si="142"/>
        <v>0</v>
      </c>
      <c r="EE169" s="1525">
        <f t="shared" si="142"/>
        <v>0</v>
      </c>
      <c r="EF169" s="1525">
        <f t="shared" si="142"/>
        <v>0</v>
      </c>
      <c r="EG169" s="1525">
        <f t="shared" ref="EG169:FL169" si="143">SUM(EG170,EG180:EG182,EG186,EG193)</f>
        <v>0</v>
      </c>
      <c r="EH169" s="1525">
        <f t="shared" si="143"/>
        <v>0</v>
      </c>
      <c r="EI169" s="1525">
        <f t="shared" si="143"/>
        <v>0</v>
      </c>
      <c r="EJ169" s="1525">
        <f t="shared" si="143"/>
        <v>0</v>
      </c>
      <c r="EK169" s="1525">
        <f t="shared" si="143"/>
        <v>0</v>
      </c>
      <c r="EL169" s="1525">
        <f t="shared" si="143"/>
        <v>0</v>
      </c>
      <c r="EM169" s="1525">
        <f t="shared" si="143"/>
        <v>0</v>
      </c>
      <c r="EN169" s="1525">
        <f t="shared" si="143"/>
        <v>0</v>
      </c>
      <c r="EO169" s="1525">
        <f t="shared" si="143"/>
        <v>0</v>
      </c>
      <c r="EP169" s="1525">
        <f t="shared" si="143"/>
        <v>0</v>
      </c>
      <c r="EQ169" s="1525">
        <f t="shared" si="143"/>
        <v>0</v>
      </c>
      <c r="ER169" s="1525">
        <f t="shared" si="143"/>
        <v>0</v>
      </c>
      <c r="ES169" s="1525">
        <f t="shared" si="143"/>
        <v>0</v>
      </c>
      <c r="ET169" s="1525">
        <f t="shared" si="143"/>
        <v>0</v>
      </c>
      <c r="EU169" s="1525">
        <f t="shared" si="143"/>
        <v>0</v>
      </c>
      <c r="EV169" s="1525">
        <f t="shared" si="143"/>
        <v>0</v>
      </c>
      <c r="EW169" s="1525">
        <f t="shared" si="143"/>
        <v>0</v>
      </c>
      <c r="EX169" s="1525">
        <f t="shared" si="143"/>
        <v>0</v>
      </c>
      <c r="EY169" s="1525">
        <f t="shared" si="143"/>
        <v>0</v>
      </c>
      <c r="EZ169" s="1525">
        <f t="shared" si="143"/>
        <v>0</v>
      </c>
      <c r="FA169" s="1525">
        <f t="shared" si="143"/>
        <v>0</v>
      </c>
      <c r="FB169" s="1525">
        <f t="shared" si="143"/>
        <v>0</v>
      </c>
      <c r="FC169" s="1525">
        <f t="shared" si="143"/>
        <v>0</v>
      </c>
      <c r="FD169" s="1525">
        <f t="shared" si="143"/>
        <v>0</v>
      </c>
      <c r="FE169" s="1525">
        <f t="shared" si="143"/>
        <v>0</v>
      </c>
      <c r="FF169" s="1525">
        <f t="shared" si="143"/>
        <v>0</v>
      </c>
      <c r="FG169" s="1525">
        <f t="shared" si="143"/>
        <v>0</v>
      </c>
      <c r="FH169" s="1525">
        <f t="shared" si="143"/>
        <v>0</v>
      </c>
      <c r="FI169" s="1525">
        <f t="shared" si="143"/>
        <v>0</v>
      </c>
      <c r="FJ169" s="1525">
        <f t="shared" si="143"/>
        <v>0</v>
      </c>
      <c r="FK169" s="1525">
        <f t="shared" si="143"/>
        <v>0</v>
      </c>
      <c r="FL169" s="1525">
        <f t="shared" si="143"/>
        <v>0</v>
      </c>
      <c r="FM169" s="1525">
        <f t="shared" ref="FM169:GR169" si="144">SUM(FM170,FM180:FM182,FM186,FM193)</f>
        <v>0</v>
      </c>
      <c r="FN169" s="1525">
        <f t="shared" si="144"/>
        <v>0</v>
      </c>
      <c r="FO169" s="1525">
        <f t="shared" si="144"/>
        <v>0</v>
      </c>
      <c r="FP169" s="1525">
        <f t="shared" si="144"/>
        <v>0</v>
      </c>
      <c r="FQ169" s="1525">
        <f t="shared" si="144"/>
        <v>0</v>
      </c>
      <c r="FR169" s="1525">
        <f t="shared" si="144"/>
        <v>0</v>
      </c>
      <c r="FS169" s="1525">
        <f t="shared" si="144"/>
        <v>0</v>
      </c>
      <c r="FT169" s="1525">
        <f t="shared" si="144"/>
        <v>0</v>
      </c>
      <c r="FU169" s="1525">
        <f t="shared" si="144"/>
        <v>0</v>
      </c>
      <c r="FV169" s="1525">
        <f t="shared" si="144"/>
        <v>0</v>
      </c>
      <c r="FW169" s="1525">
        <f t="shared" si="144"/>
        <v>0</v>
      </c>
      <c r="FX169" s="1525">
        <f t="shared" si="144"/>
        <v>0</v>
      </c>
      <c r="FY169" s="1525">
        <f t="shared" si="144"/>
        <v>0</v>
      </c>
      <c r="FZ169" s="1525">
        <f t="shared" si="144"/>
        <v>0</v>
      </c>
      <c r="GA169" s="1525">
        <f t="shared" si="144"/>
        <v>0</v>
      </c>
      <c r="GB169" s="1525">
        <f t="shared" si="144"/>
        <v>0</v>
      </c>
      <c r="GC169" s="1525">
        <f t="shared" si="144"/>
        <v>0</v>
      </c>
      <c r="GD169" s="1525">
        <f t="shared" si="144"/>
        <v>0</v>
      </c>
      <c r="GE169" s="1525">
        <f t="shared" si="144"/>
        <v>0</v>
      </c>
      <c r="GF169" s="1525">
        <f t="shared" si="144"/>
        <v>0</v>
      </c>
      <c r="GG169" s="1525">
        <f t="shared" si="144"/>
        <v>0</v>
      </c>
      <c r="GH169" s="1525">
        <f t="shared" si="144"/>
        <v>0</v>
      </c>
      <c r="GI169" s="1525">
        <f t="shared" si="144"/>
        <v>0</v>
      </c>
      <c r="GJ169" s="1525">
        <f t="shared" si="144"/>
        <v>0</v>
      </c>
      <c r="GK169" s="1525">
        <f t="shared" si="144"/>
        <v>0</v>
      </c>
      <c r="GL169" s="1525">
        <f t="shared" si="144"/>
        <v>0</v>
      </c>
      <c r="GM169" s="1525">
        <f t="shared" si="144"/>
        <v>0</v>
      </c>
      <c r="GN169" s="1525">
        <f t="shared" si="144"/>
        <v>0</v>
      </c>
      <c r="GO169" s="1525">
        <f t="shared" si="144"/>
        <v>0</v>
      </c>
      <c r="GP169" s="1525">
        <f t="shared" si="144"/>
        <v>0</v>
      </c>
      <c r="GQ169" s="1525">
        <f t="shared" si="144"/>
        <v>0</v>
      </c>
      <c r="GR169" s="1525">
        <f t="shared" si="144"/>
        <v>0</v>
      </c>
      <c r="GS169" s="1525">
        <f t="shared" ref="GS169" si="145">SUM(GS170,GS180:GS182,GS186,GS193)</f>
        <v>0</v>
      </c>
    </row>
    <row r="170" spans="1:201" s="1539" customFormat="1" outlineLevel="1">
      <c r="A170" s="1582" t="s">
        <v>268</v>
      </c>
      <c r="B170" s="1589"/>
      <c r="C170" s="1604" t="s">
        <v>1522</v>
      </c>
      <c r="D170" s="1572">
        <f>D171+D172+D176+D177</f>
        <v>15120</v>
      </c>
      <c r="E170" s="1571"/>
      <c r="F170" s="1570"/>
      <c r="G170" s="1570"/>
      <c r="H170" s="1540"/>
      <c r="I170" s="1569">
        <f t="shared" ref="I170:AN170" si="146">I171+I172+I176+I177</f>
        <v>0</v>
      </c>
      <c r="J170" s="1569">
        <f t="shared" si="146"/>
        <v>0</v>
      </c>
      <c r="K170" s="1569">
        <f t="shared" si="146"/>
        <v>0</v>
      </c>
      <c r="L170" s="1569">
        <f t="shared" si="146"/>
        <v>0</v>
      </c>
      <c r="M170" s="1569">
        <f t="shared" si="146"/>
        <v>0</v>
      </c>
      <c r="N170" s="1569">
        <f t="shared" si="146"/>
        <v>0</v>
      </c>
      <c r="O170" s="1569">
        <f t="shared" si="146"/>
        <v>0</v>
      </c>
      <c r="P170" s="1569">
        <f t="shared" si="146"/>
        <v>0</v>
      </c>
      <c r="Q170" s="1569">
        <f t="shared" si="146"/>
        <v>0</v>
      </c>
      <c r="R170" s="1569">
        <f t="shared" si="146"/>
        <v>0</v>
      </c>
      <c r="S170" s="1569">
        <f t="shared" si="146"/>
        <v>0</v>
      </c>
      <c r="T170" s="1569">
        <f t="shared" si="146"/>
        <v>0</v>
      </c>
      <c r="U170" s="1569">
        <f t="shared" si="146"/>
        <v>0</v>
      </c>
      <c r="V170" s="1569">
        <f t="shared" si="146"/>
        <v>0</v>
      </c>
      <c r="W170" s="1569">
        <f t="shared" si="146"/>
        <v>0</v>
      </c>
      <c r="X170" s="1569">
        <f t="shared" si="146"/>
        <v>0</v>
      </c>
      <c r="Y170" s="1569">
        <f t="shared" si="146"/>
        <v>0</v>
      </c>
      <c r="Z170" s="1569">
        <f t="shared" si="146"/>
        <v>0</v>
      </c>
      <c r="AA170" s="1569">
        <f t="shared" si="146"/>
        <v>0</v>
      </c>
      <c r="AB170" s="1569">
        <f t="shared" si="146"/>
        <v>0</v>
      </c>
      <c r="AC170" s="1569">
        <f t="shared" si="146"/>
        <v>0</v>
      </c>
      <c r="AD170" s="1569">
        <f t="shared" si="146"/>
        <v>0</v>
      </c>
      <c r="AE170" s="1569">
        <f t="shared" si="146"/>
        <v>0</v>
      </c>
      <c r="AF170" s="1569">
        <f t="shared" si="146"/>
        <v>0</v>
      </c>
      <c r="AG170" s="1569">
        <f t="shared" si="146"/>
        <v>0</v>
      </c>
      <c r="AH170" s="1569">
        <f t="shared" si="146"/>
        <v>0</v>
      </c>
      <c r="AI170" s="1569">
        <f t="shared" si="146"/>
        <v>0</v>
      </c>
      <c r="AJ170" s="1569">
        <f t="shared" si="146"/>
        <v>0</v>
      </c>
      <c r="AK170" s="1569">
        <f t="shared" si="146"/>
        <v>0</v>
      </c>
      <c r="AL170" s="1569">
        <f t="shared" si="146"/>
        <v>0</v>
      </c>
      <c r="AM170" s="1569">
        <f t="shared" si="146"/>
        <v>0</v>
      </c>
      <c r="AN170" s="1569">
        <f t="shared" si="146"/>
        <v>0</v>
      </c>
      <c r="AO170" s="1569">
        <f t="shared" ref="AO170:BT170" si="147">AO171+AO172+AO176+AO177</f>
        <v>0</v>
      </c>
      <c r="AP170" s="1569">
        <f t="shared" si="147"/>
        <v>0</v>
      </c>
      <c r="AQ170" s="1569">
        <f t="shared" si="147"/>
        <v>0</v>
      </c>
      <c r="AR170" s="1569">
        <f t="shared" si="147"/>
        <v>0</v>
      </c>
      <c r="AS170" s="1569">
        <f t="shared" si="147"/>
        <v>0</v>
      </c>
      <c r="AT170" s="1569">
        <f t="shared" si="147"/>
        <v>0</v>
      </c>
      <c r="AU170" s="1569">
        <f t="shared" si="147"/>
        <v>0</v>
      </c>
      <c r="AV170" s="1569">
        <f t="shared" si="147"/>
        <v>0</v>
      </c>
      <c r="AW170" s="1569">
        <f t="shared" si="147"/>
        <v>0</v>
      </c>
      <c r="AX170" s="1569">
        <f t="shared" si="147"/>
        <v>0</v>
      </c>
      <c r="AY170" s="1569">
        <f t="shared" si="147"/>
        <v>0</v>
      </c>
      <c r="AZ170" s="1569">
        <f t="shared" si="147"/>
        <v>0</v>
      </c>
      <c r="BA170" s="1569">
        <f t="shared" si="147"/>
        <v>0</v>
      </c>
      <c r="BB170" s="1569">
        <f t="shared" si="147"/>
        <v>0</v>
      </c>
      <c r="BC170" s="1569">
        <f t="shared" si="147"/>
        <v>0</v>
      </c>
      <c r="BD170" s="1569">
        <f t="shared" si="147"/>
        <v>0</v>
      </c>
      <c r="BE170" s="1569">
        <f t="shared" si="147"/>
        <v>0</v>
      </c>
      <c r="BF170" s="1569">
        <f t="shared" si="147"/>
        <v>0</v>
      </c>
      <c r="BG170" s="1569">
        <f t="shared" si="147"/>
        <v>0</v>
      </c>
      <c r="BH170" s="1569">
        <f t="shared" si="147"/>
        <v>0</v>
      </c>
      <c r="BI170" s="1569">
        <f t="shared" si="147"/>
        <v>0</v>
      </c>
      <c r="BJ170" s="1569">
        <f t="shared" si="147"/>
        <v>0</v>
      </c>
      <c r="BK170" s="1569">
        <f t="shared" si="147"/>
        <v>0</v>
      </c>
      <c r="BL170" s="1569">
        <f t="shared" si="147"/>
        <v>0</v>
      </c>
      <c r="BM170" s="1569">
        <f t="shared" si="147"/>
        <v>0</v>
      </c>
      <c r="BN170" s="1569">
        <f t="shared" si="147"/>
        <v>0</v>
      </c>
      <c r="BO170" s="1569">
        <f t="shared" si="147"/>
        <v>0</v>
      </c>
      <c r="BP170" s="1569">
        <f t="shared" si="147"/>
        <v>0</v>
      </c>
      <c r="BQ170" s="1569">
        <f t="shared" si="147"/>
        <v>0</v>
      </c>
      <c r="BR170" s="1569">
        <f t="shared" si="147"/>
        <v>0</v>
      </c>
      <c r="BS170" s="1569">
        <f t="shared" si="147"/>
        <v>0</v>
      </c>
      <c r="BT170" s="1569">
        <f t="shared" si="147"/>
        <v>0</v>
      </c>
      <c r="BU170" s="1569">
        <f t="shared" ref="BU170:CZ170" si="148">BU171+BU172+BU176+BU177</f>
        <v>0</v>
      </c>
      <c r="BV170" s="1569">
        <f t="shared" si="148"/>
        <v>0</v>
      </c>
      <c r="BW170" s="1569">
        <f t="shared" si="148"/>
        <v>0</v>
      </c>
      <c r="BX170" s="1569">
        <f t="shared" si="148"/>
        <v>0</v>
      </c>
      <c r="BY170" s="1569">
        <f t="shared" si="148"/>
        <v>0</v>
      </c>
      <c r="BZ170" s="1569">
        <f t="shared" si="148"/>
        <v>0</v>
      </c>
      <c r="CA170" s="1569">
        <f t="shared" si="148"/>
        <v>0</v>
      </c>
      <c r="CB170" s="1569">
        <f t="shared" si="148"/>
        <v>0</v>
      </c>
      <c r="CC170" s="1569">
        <f t="shared" si="148"/>
        <v>0</v>
      </c>
      <c r="CD170" s="1569">
        <f t="shared" si="148"/>
        <v>0</v>
      </c>
      <c r="CE170" s="1569">
        <f t="shared" si="148"/>
        <v>0</v>
      </c>
      <c r="CF170" s="1569">
        <f t="shared" si="148"/>
        <v>0</v>
      </c>
      <c r="CG170" s="1569">
        <f t="shared" si="148"/>
        <v>0</v>
      </c>
      <c r="CH170" s="1569">
        <f t="shared" si="148"/>
        <v>0</v>
      </c>
      <c r="CI170" s="1569">
        <f t="shared" si="148"/>
        <v>0</v>
      </c>
      <c r="CJ170" s="1569">
        <f t="shared" si="148"/>
        <v>0</v>
      </c>
      <c r="CK170" s="1569">
        <f t="shared" si="148"/>
        <v>0</v>
      </c>
      <c r="CL170" s="1569">
        <f t="shared" si="148"/>
        <v>0</v>
      </c>
      <c r="CM170" s="1569">
        <f t="shared" si="148"/>
        <v>0</v>
      </c>
      <c r="CN170" s="1569">
        <f t="shared" si="148"/>
        <v>0</v>
      </c>
      <c r="CO170" s="1569">
        <f t="shared" si="148"/>
        <v>0</v>
      </c>
      <c r="CP170" s="1569">
        <f t="shared" si="148"/>
        <v>0</v>
      </c>
      <c r="CQ170" s="1569">
        <f t="shared" si="148"/>
        <v>0</v>
      </c>
      <c r="CR170" s="1569">
        <f t="shared" si="148"/>
        <v>0</v>
      </c>
      <c r="CS170" s="1569">
        <f t="shared" si="148"/>
        <v>0</v>
      </c>
      <c r="CT170" s="1569">
        <f t="shared" si="148"/>
        <v>0</v>
      </c>
      <c r="CU170" s="1569">
        <f t="shared" si="148"/>
        <v>0</v>
      </c>
      <c r="CV170" s="1569">
        <f t="shared" si="148"/>
        <v>0</v>
      </c>
      <c r="CW170" s="1569">
        <f t="shared" si="148"/>
        <v>0</v>
      </c>
      <c r="CX170" s="1569">
        <f t="shared" si="148"/>
        <v>0</v>
      </c>
      <c r="CY170" s="1569">
        <f t="shared" si="148"/>
        <v>0</v>
      </c>
      <c r="CZ170" s="1569">
        <f t="shared" si="148"/>
        <v>0</v>
      </c>
      <c r="DA170" s="1569">
        <f t="shared" ref="DA170:EF170" si="149">DA171+DA172+DA176+DA177</f>
        <v>0</v>
      </c>
      <c r="DB170" s="1569">
        <f t="shared" si="149"/>
        <v>0</v>
      </c>
      <c r="DC170" s="1569">
        <f t="shared" si="149"/>
        <v>0</v>
      </c>
      <c r="DD170" s="1569">
        <f t="shared" si="149"/>
        <v>0</v>
      </c>
      <c r="DE170" s="1569">
        <f t="shared" si="149"/>
        <v>0</v>
      </c>
      <c r="DF170" s="1569">
        <f t="shared" si="149"/>
        <v>0</v>
      </c>
      <c r="DG170" s="1569">
        <f t="shared" si="149"/>
        <v>0</v>
      </c>
      <c r="DH170" s="1569">
        <f t="shared" si="149"/>
        <v>0</v>
      </c>
      <c r="DI170" s="1569">
        <f t="shared" si="149"/>
        <v>0</v>
      </c>
      <c r="DJ170" s="1569">
        <f t="shared" si="149"/>
        <v>0</v>
      </c>
      <c r="DK170" s="1569">
        <f t="shared" si="149"/>
        <v>0</v>
      </c>
      <c r="DL170" s="1569">
        <f t="shared" si="149"/>
        <v>0</v>
      </c>
      <c r="DM170" s="1569">
        <f t="shared" si="149"/>
        <v>0</v>
      </c>
      <c r="DN170" s="1569">
        <f t="shared" si="149"/>
        <v>0</v>
      </c>
      <c r="DO170" s="1569">
        <f t="shared" si="149"/>
        <v>0</v>
      </c>
      <c r="DP170" s="1569">
        <f t="shared" si="149"/>
        <v>0</v>
      </c>
      <c r="DQ170" s="1569">
        <f t="shared" si="149"/>
        <v>0</v>
      </c>
      <c r="DR170" s="1569">
        <f t="shared" si="149"/>
        <v>0</v>
      </c>
      <c r="DS170" s="1569">
        <f t="shared" si="149"/>
        <v>0</v>
      </c>
      <c r="DT170" s="1569">
        <f t="shared" si="149"/>
        <v>0</v>
      </c>
      <c r="DU170" s="1569">
        <f t="shared" si="149"/>
        <v>0</v>
      </c>
      <c r="DV170" s="1569">
        <f t="shared" si="149"/>
        <v>0</v>
      </c>
      <c r="DW170" s="1569">
        <f t="shared" si="149"/>
        <v>0</v>
      </c>
      <c r="DX170" s="1569">
        <f t="shared" si="149"/>
        <v>0</v>
      </c>
      <c r="DY170" s="1569">
        <f t="shared" si="149"/>
        <v>0</v>
      </c>
      <c r="DZ170" s="1569">
        <f t="shared" si="149"/>
        <v>0</v>
      </c>
      <c r="EA170" s="1569">
        <f t="shared" si="149"/>
        <v>0</v>
      </c>
      <c r="EB170" s="1569">
        <f t="shared" si="149"/>
        <v>0</v>
      </c>
      <c r="EC170" s="1569">
        <f t="shared" si="149"/>
        <v>0</v>
      </c>
      <c r="ED170" s="1569">
        <f t="shared" si="149"/>
        <v>0</v>
      </c>
      <c r="EE170" s="1569">
        <f t="shared" si="149"/>
        <v>0</v>
      </c>
      <c r="EF170" s="1569">
        <f t="shared" si="149"/>
        <v>0</v>
      </c>
      <c r="EG170" s="1569">
        <f t="shared" ref="EG170:FL170" si="150">EG171+EG172+EG176+EG177</f>
        <v>0</v>
      </c>
      <c r="EH170" s="1569">
        <f t="shared" si="150"/>
        <v>0</v>
      </c>
      <c r="EI170" s="1569">
        <f t="shared" si="150"/>
        <v>0</v>
      </c>
      <c r="EJ170" s="1569">
        <f t="shared" si="150"/>
        <v>0</v>
      </c>
      <c r="EK170" s="1569">
        <f t="shared" si="150"/>
        <v>0</v>
      </c>
      <c r="EL170" s="1569">
        <f t="shared" si="150"/>
        <v>0</v>
      </c>
      <c r="EM170" s="1569">
        <f t="shared" si="150"/>
        <v>0</v>
      </c>
      <c r="EN170" s="1569">
        <f t="shared" si="150"/>
        <v>0</v>
      </c>
      <c r="EO170" s="1569">
        <f t="shared" si="150"/>
        <v>0</v>
      </c>
      <c r="EP170" s="1569">
        <f t="shared" si="150"/>
        <v>0</v>
      </c>
      <c r="EQ170" s="1569">
        <f t="shared" si="150"/>
        <v>0</v>
      </c>
      <c r="ER170" s="1569">
        <f t="shared" si="150"/>
        <v>0</v>
      </c>
      <c r="ES170" s="1569">
        <f t="shared" si="150"/>
        <v>0</v>
      </c>
      <c r="ET170" s="1569">
        <f t="shared" si="150"/>
        <v>0</v>
      </c>
      <c r="EU170" s="1569">
        <f t="shared" si="150"/>
        <v>0</v>
      </c>
      <c r="EV170" s="1569">
        <f t="shared" si="150"/>
        <v>0</v>
      </c>
      <c r="EW170" s="1569">
        <f t="shared" si="150"/>
        <v>0</v>
      </c>
      <c r="EX170" s="1569">
        <f t="shared" si="150"/>
        <v>0</v>
      </c>
      <c r="EY170" s="1569">
        <f t="shared" si="150"/>
        <v>0</v>
      </c>
      <c r="EZ170" s="1569">
        <f t="shared" si="150"/>
        <v>0</v>
      </c>
      <c r="FA170" s="1569">
        <f t="shared" si="150"/>
        <v>0</v>
      </c>
      <c r="FB170" s="1569">
        <f t="shared" si="150"/>
        <v>0</v>
      </c>
      <c r="FC170" s="1569">
        <f t="shared" si="150"/>
        <v>0</v>
      </c>
      <c r="FD170" s="1569">
        <f t="shared" si="150"/>
        <v>0</v>
      </c>
      <c r="FE170" s="1569">
        <f t="shared" si="150"/>
        <v>0</v>
      </c>
      <c r="FF170" s="1569">
        <f t="shared" si="150"/>
        <v>0</v>
      </c>
      <c r="FG170" s="1569">
        <f t="shared" si="150"/>
        <v>0</v>
      </c>
      <c r="FH170" s="1569">
        <f t="shared" si="150"/>
        <v>0</v>
      </c>
      <c r="FI170" s="1569">
        <f t="shared" si="150"/>
        <v>0</v>
      </c>
      <c r="FJ170" s="1569">
        <f t="shared" si="150"/>
        <v>0</v>
      </c>
      <c r="FK170" s="1569">
        <f t="shared" si="150"/>
        <v>0</v>
      </c>
      <c r="FL170" s="1569">
        <f t="shared" si="150"/>
        <v>0</v>
      </c>
      <c r="FM170" s="1569">
        <f t="shared" ref="FM170:GR170" si="151">FM171+FM172+FM176+FM177</f>
        <v>0</v>
      </c>
      <c r="FN170" s="1569">
        <f t="shared" si="151"/>
        <v>0</v>
      </c>
      <c r="FO170" s="1569">
        <f t="shared" si="151"/>
        <v>0</v>
      </c>
      <c r="FP170" s="1569">
        <f t="shared" si="151"/>
        <v>0</v>
      </c>
      <c r="FQ170" s="1569">
        <f t="shared" si="151"/>
        <v>0</v>
      </c>
      <c r="FR170" s="1569">
        <f t="shared" si="151"/>
        <v>0</v>
      </c>
      <c r="FS170" s="1569">
        <f t="shared" si="151"/>
        <v>0</v>
      </c>
      <c r="FT170" s="1569">
        <f t="shared" si="151"/>
        <v>0</v>
      </c>
      <c r="FU170" s="1569">
        <f t="shared" si="151"/>
        <v>0</v>
      </c>
      <c r="FV170" s="1569">
        <f t="shared" si="151"/>
        <v>0</v>
      </c>
      <c r="FW170" s="1569">
        <f t="shared" si="151"/>
        <v>0</v>
      </c>
      <c r="FX170" s="1569">
        <f t="shared" si="151"/>
        <v>0</v>
      </c>
      <c r="FY170" s="1569">
        <f t="shared" si="151"/>
        <v>0</v>
      </c>
      <c r="FZ170" s="1569">
        <f t="shared" si="151"/>
        <v>0</v>
      </c>
      <c r="GA170" s="1569">
        <f t="shared" si="151"/>
        <v>0</v>
      </c>
      <c r="GB170" s="1569">
        <f t="shared" si="151"/>
        <v>0</v>
      </c>
      <c r="GC170" s="1569">
        <f t="shared" si="151"/>
        <v>0</v>
      </c>
      <c r="GD170" s="1569">
        <f t="shared" si="151"/>
        <v>0</v>
      </c>
      <c r="GE170" s="1569">
        <f t="shared" si="151"/>
        <v>0</v>
      </c>
      <c r="GF170" s="1569">
        <f t="shared" si="151"/>
        <v>0</v>
      </c>
      <c r="GG170" s="1569">
        <f t="shared" si="151"/>
        <v>0</v>
      </c>
      <c r="GH170" s="1569">
        <f t="shared" si="151"/>
        <v>0</v>
      </c>
      <c r="GI170" s="1569">
        <f t="shared" si="151"/>
        <v>0</v>
      </c>
      <c r="GJ170" s="1569">
        <f t="shared" si="151"/>
        <v>0</v>
      </c>
      <c r="GK170" s="1569">
        <f t="shared" si="151"/>
        <v>0</v>
      </c>
      <c r="GL170" s="1569">
        <f t="shared" si="151"/>
        <v>0</v>
      </c>
      <c r="GM170" s="1569">
        <f t="shared" si="151"/>
        <v>0</v>
      </c>
      <c r="GN170" s="1569">
        <f t="shared" si="151"/>
        <v>0</v>
      </c>
      <c r="GO170" s="1569">
        <f t="shared" si="151"/>
        <v>0</v>
      </c>
      <c r="GP170" s="1569">
        <f t="shared" si="151"/>
        <v>0</v>
      </c>
      <c r="GQ170" s="1569">
        <f t="shared" si="151"/>
        <v>0</v>
      </c>
      <c r="GR170" s="1569">
        <f t="shared" si="151"/>
        <v>0</v>
      </c>
      <c r="GS170" s="1569">
        <f t="shared" ref="GS170" si="152">GS171+GS172+GS176+GS177</f>
        <v>0</v>
      </c>
    </row>
    <row r="171" spans="1:201" s="1593" customFormat="1" outlineLevel="2">
      <c r="A171" s="1581" t="s">
        <v>1523</v>
      </c>
      <c r="B171" s="1596"/>
      <c r="C171" s="1601" t="s">
        <v>269</v>
      </c>
      <c r="D171" s="1538">
        <f>900*B11</f>
        <v>15120</v>
      </c>
      <c r="E171" s="1560">
        <v>0</v>
      </c>
      <c r="F171" s="1504" t="s">
        <v>1524</v>
      </c>
      <c r="G171" s="1504" t="s">
        <v>1481</v>
      </c>
      <c r="H171" s="1564" t="s">
        <v>1525</v>
      </c>
      <c r="I171" s="1536">
        <f>SUM(J171:GS171)</f>
        <v>0</v>
      </c>
      <c r="J171" s="1535"/>
      <c r="K171" s="1535"/>
      <c r="L171" s="1535"/>
      <c r="M171" s="1535"/>
      <c r="N171" s="1535"/>
      <c r="O171" s="1535"/>
      <c r="P171" s="1535"/>
      <c r="Q171" s="1535"/>
      <c r="R171" s="1535"/>
      <c r="S171" s="1535"/>
      <c r="T171" s="1535"/>
      <c r="U171" s="1535"/>
      <c r="V171" s="1535"/>
      <c r="W171" s="1535"/>
      <c r="X171" s="1535"/>
      <c r="Y171" s="1535"/>
      <c r="Z171" s="1535"/>
      <c r="AA171" s="1535"/>
      <c r="AB171" s="1535"/>
      <c r="AC171" s="1535"/>
      <c r="AD171" s="1535"/>
      <c r="AE171" s="1535"/>
      <c r="AF171" s="1535"/>
      <c r="AG171" s="1535"/>
      <c r="AH171" s="1535"/>
      <c r="AI171" s="1535"/>
      <c r="AJ171" s="1535"/>
      <c r="AK171" s="1535"/>
      <c r="AL171" s="1535"/>
      <c r="AM171" s="1535"/>
      <c r="AN171" s="1535"/>
      <c r="AO171" s="1535"/>
      <c r="AP171" s="1535"/>
      <c r="AQ171" s="1535"/>
      <c r="AR171" s="1535"/>
      <c r="AS171" s="1535"/>
      <c r="AT171" s="1535"/>
      <c r="AU171" s="1535"/>
      <c r="AV171" s="1535"/>
      <c r="AW171" s="1535"/>
      <c r="AX171" s="1535"/>
      <c r="AY171" s="1535"/>
      <c r="AZ171" s="1535"/>
      <c r="BA171" s="1535"/>
      <c r="BB171" s="1535"/>
      <c r="BC171" s="1535"/>
      <c r="BD171" s="1535"/>
      <c r="BE171" s="1535"/>
      <c r="BF171" s="1535"/>
      <c r="BG171" s="1535"/>
      <c r="BH171" s="1535"/>
      <c r="BI171" s="1535"/>
      <c r="BJ171" s="1535"/>
      <c r="BK171" s="1535"/>
      <c r="BL171" s="1535"/>
      <c r="BM171" s="1535"/>
      <c r="BN171" s="1535"/>
      <c r="BO171" s="1535"/>
      <c r="BP171" s="1535"/>
      <c r="BQ171" s="1535"/>
      <c r="BR171" s="1535"/>
      <c r="BS171" s="1535"/>
      <c r="BT171" s="1535"/>
      <c r="BU171" s="1535"/>
      <c r="BV171" s="1535"/>
      <c r="BW171" s="1535"/>
      <c r="BX171" s="1535"/>
      <c r="BY171" s="1535"/>
      <c r="BZ171" s="1535"/>
      <c r="CA171" s="1535"/>
      <c r="CB171" s="1535"/>
      <c r="CC171" s="1535"/>
      <c r="CD171" s="1535"/>
      <c r="CE171" s="1535"/>
      <c r="CF171" s="1535"/>
      <c r="CG171" s="1535"/>
      <c r="CH171" s="1535"/>
      <c r="CI171" s="1535"/>
      <c r="CJ171" s="1535"/>
      <c r="CK171" s="1535"/>
      <c r="CL171" s="1535"/>
      <c r="CM171" s="1535"/>
      <c r="CN171" s="1535"/>
      <c r="CO171" s="1535"/>
      <c r="CP171" s="1535"/>
      <c r="CQ171" s="1535"/>
      <c r="CR171" s="1535"/>
      <c r="CS171" s="1535"/>
      <c r="CT171" s="1535"/>
      <c r="CU171" s="1535"/>
      <c r="CV171" s="1535"/>
      <c r="CW171" s="1535"/>
      <c r="CX171" s="1535"/>
      <c r="CY171" s="1535"/>
      <c r="CZ171" s="1535"/>
      <c r="DA171" s="1535"/>
      <c r="DB171" s="1535"/>
      <c r="DC171" s="1535"/>
      <c r="DD171" s="1535"/>
      <c r="DE171" s="1535"/>
      <c r="DF171" s="1535"/>
      <c r="DG171" s="1535"/>
      <c r="DH171" s="1535"/>
      <c r="DI171" s="1535"/>
      <c r="DJ171" s="1535"/>
      <c r="DK171" s="1535"/>
      <c r="DL171" s="1535"/>
      <c r="DM171" s="1535"/>
      <c r="DN171" s="1535"/>
      <c r="DO171" s="1535"/>
      <c r="DP171" s="1535"/>
      <c r="DQ171" s="1535"/>
      <c r="DR171" s="1535"/>
      <c r="DS171" s="1535"/>
      <c r="DT171" s="1535"/>
      <c r="DU171" s="1535"/>
      <c r="DV171" s="1535"/>
      <c r="DW171" s="1535"/>
      <c r="DX171" s="1535"/>
      <c r="DY171" s="1535"/>
      <c r="DZ171" s="1535"/>
      <c r="EA171" s="1535"/>
      <c r="EB171" s="1535"/>
      <c r="EC171" s="1535"/>
      <c r="ED171" s="1535"/>
      <c r="EE171" s="1535"/>
      <c r="EF171" s="1535"/>
      <c r="EG171" s="1535"/>
      <c r="EH171" s="1535"/>
      <c r="EI171" s="1535"/>
      <c r="EJ171" s="1535"/>
      <c r="EK171" s="1535"/>
      <c r="EL171" s="1535"/>
      <c r="EM171" s="1535"/>
      <c r="EN171" s="1535"/>
      <c r="EO171" s="1535"/>
      <c r="EP171" s="1535"/>
      <c r="EQ171" s="1535"/>
      <c r="ER171" s="1535"/>
      <c r="ES171" s="1535"/>
      <c r="ET171" s="1535"/>
      <c r="EU171" s="1535"/>
      <c r="EV171" s="1535"/>
      <c r="EW171" s="1535"/>
      <c r="EX171" s="1535"/>
      <c r="EY171" s="1535"/>
      <c r="EZ171" s="1535"/>
      <c r="FA171" s="1535"/>
      <c r="FB171" s="1535"/>
      <c r="FC171" s="1535"/>
      <c r="FD171" s="1535"/>
      <c r="FE171" s="1535"/>
      <c r="FF171" s="1535"/>
      <c r="FG171" s="1535"/>
      <c r="FH171" s="1535"/>
      <c r="FI171" s="1535"/>
      <c r="FJ171" s="1535"/>
      <c r="FK171" s="1535"/>
      <c r="FL171" s="1535"/>
      <c r="FM171" s="1535"/>
      <c r="FN171" s="1535"/>
      <c r="FO171" s="1535"/>
      <c r="FP171" s="1535"/>
      <c r="FQ171" s="1535"/>
      <c r="FR171" s="1535"/>
      <c r="FS171" s="1535"/>
      <c r="FT171" s="1535"/>
      <c r="FU171" s="1535"/>
      <c r="FV171" s="1535"/>
      <c r="FW171" s="1535"/>
      <c r="FX171" s="1535"/>
      <c r="FY171" s="1535"/>
      <c r="FZ171" s="1535"/>
      <c r="GA171" s="1535"/>
      <c r="GB171" s="1535"/>
      <c r="GC171" s="1535"/>
      <c r="GD171" s="1535"/>
      <c r="GE171" s="1535"/>
      <c r="GF171" s="1535"/>
      <c r="GG171" s="1535"/>
      <c r="GH171" s="1535"/>
      <c r="GI171" s="1535"/>
      <c r="GJ171" s="1535"/>
      <c r="GK171" s="1535"/>
      <c r="GL171" s="1535"/>
      <c r="GM171" s="1535"/>
      <c r="GN171" s="1535"/>
      <c r="GO171" s="1535"/>
      <c r="GP171" s="1535"/>
      <c r="GQ171" s="1535"/>
      <c r="GR171" s="1535"/>
      <c r="GS171" s="1535"/>
    </row>
    <row r="172" spans="1:201" s="1593" customFormat="1" outlineLevel="2">
      <c r="A172" s="1581" t="s">
        <v>1526</v>
      </c>
      <c r="B172" s="1596"/>
      <c r="C172" s="1601" t="s">
        <v>118</v>
      </c>
      <c r="D172" s="1584">
        <f>+SUM(D173:D175)</f>
        <v>0</v>
      </c>
      <c r="E172" s="1603">
        <v>0</v>
      </c>
      <c r="F172" s="1504"/>
      <c r="G172" s="1504"/>
      <c r="H172" s="1594"/>
      <c r="I172" s="1504">
        <f t="shared" ref="I172:AN172" si="153">+SUM(I173:I176)</f>
        <v>0</v>
      </c>
      <c r="J172" s="1504">
        <f t="shared" si="153"/>
        <v>0</v>
      </c>
      <c r="K172" s="1504">
        <f t="shared" si="153"/>
        <v>0</v>
      </c>
      <c r="L172" s="1504">
        <f t="shared" si="153"/>
        <v>0</v>
      </c>
      <c r="M172" s="1504">
        <f t="shared" si="153"/>
        <v>0</v>
      </c>
      <c r="N172" s="1504">
        <f t="shared" si="153"/>
        <v>0</v>
      </c>
      <c r="O172" s="1504">
        <f t="shared" si="153"/>
        <v>0</v>
      </c>
      <c r="P172" s="1504">
        <f t="shared" si="153"/>
        <v>0</v>
      </c>
      <c r="Q172" s="1504">
        <f t="shared" si="153"/>
        <v>0</v>
      </c>
      <c r="R172" s="1504">
        <f t="shared" si="153"/>
        <v>0</v>
      </c>
      <c r="S172" s="1504">
        <f t="shared" si="153"/>
        <v>0</v>
      </c>
      <c r="T172" s="1504">
        <f t="shared" si="153"/>
        <v>0</v>
      </c>
      <c r="U172" s="1504">
        <f t="shared" si="153"/>
        <v>0</v>
      </c>
      <c r="V172" s="1504">
        <f t="shared" si="153"/>
        <v>0</v>
      </c>
      <c r="W172" s="1504">
        <f t="shared" si="153"/>
        <v>0</v>
      </c>
      <c r="X172" s="1504">
        <f t="shared" si="153"/>
        <v>0</v>
      </c>
      <c r="Y172" s="1504">
        <f t="shared" si="153"/>
        <v>0</v>
      </c>
      <c r="Z172" s="1504">
        <f t="shared" si="153"/>
        <v>0</v>
      </c>
      <c r="AA172" s="1504">
        <f t="shared" si="153"/>
        <v>0</v>
      </c>
      <c r="AB172" s="1504">
        <f t="shared" si="153"/>
        <v>0</v>
      </c>
      <c r="AC172" s="1504">
        <f t="shared" si="153"/>
        <v>0</v>
      </c>
      <c r="AD172" s="1504">
        <f t="shared" si="153"/>
        <v>0</v>
      </c>
      <c r="AE172" s="1504">
        <f t="shared" si="153"/>
        <v>0</v>
      </c>
      <c r="AF172" s="1504">
        <f t="shared" si="153"/>
        <v>0</v>
      </c>
      <c r="AG172" s="1504">
        <f t="shared" si="153"/>
        <v>0</v>
      </c>
      <c r="AH172" s="1504">
        <f t="shared" si="153"/>
        <v>0</v>
      </c>
      <c r="AI172" s="1504">
        <f t="shared" si="153"/>
        <v>0</v>
      </c>
      <c r="AJ172" s="1504">
        <f t="shared" si="153"/>
        <v>0</v>
      </c>
      <c r="AK172" s="1504">
        <f t="shared" si="153"/>
        <v>0</v>
      </c>
      <c r="AL172" s="1504">
        <f t="shared" si="153"/>
        <v>0</v>
      </c>
      <c r="AM172" s="1504">
        <f t="shared" si="153"/>
        <v>0</v>
      </c>
      <c r="AN172" s="1504">
        <f t="shared" si="153"/>
        <v>0</v>
      </c>
      <c r="AO172" s="1504">
        <f t="shared" ref="AO172:BT172" si="154">+SUM(AO173:AO176)</f>
        <v>0</v>
      </c>
      <c r="AP172" s="1504">
        <f t="shared" si="154"/>
        <v>0</v>
      </c>
      <c r="AQ172" s="1504">
        <f t="shared" si="154"/>
        <v>0</v>
      </c>
      <c r="AR172" s="1504">
        <f t="shared" si="154"/>
        <v>0</v>
      </c>
      <c r="AS172" s="1504">
        <f t="shared" si="154"/>
        <v>0</v>
      </c>
      <c r="AT172" s="1504">
        <f t="shared" si="154"/>
        <v>0</v>
      </c>
      <c r="AU172" s="1504">
        <f t="shared" si="154"/>
        <v>0</v>
      </c>
      <c r="AV172" s="1504">
        <f t="shared" si="154"/>
        <v>0</v>
      </c>
      <c r="AW172" s="1504">
        <f t="shared" si="154"/>
        <v>0</v>
      </c>
      <c r="AX172" s="1504">
        <f t="shared" si="154"/>
        <v>0</v>
      </c>
      <c r="AY172" s="1504">
        <f t="shared" si="154"/>
        <v>0</v>
      </c>
      <c r="AZ172" s="1504">
        <f t="shared" si="154"/>
        <v>0</v>
      </c>
      <c r="BA172" s="1504">
        <f t="shared" si="154"/>
        <v>0</v>
      </c>
      <c r="BB172" s="1504">
        <f t="shared" si="154"/>
        <v>0</v>
      </c>
      <c r="BC172" s="1504">
        <f t="shared" si="154"/>
        <v>0</v>
      </c>
      <c r="BD172" s="1504">
        <f t="shared" si="154"/>
        <v>0</v>
      </c>
      <c r="BE172" s="1504">
        <f t="shared" si="154"/>
        <v>0</v>
      </c>
      <c r="BF172" s="1504">
        <f t="shared" si="154"/>
        <v>0</v>
      </c>
      <c r="BG172" s="1504">
        <f t="shared" si="154"/>
        <v>0</v>
      </c>
      <c r="BH172" s="1504">
        <f t="shared" si="154"/>
        <v>0</v>
      </c>
      <c r="BI172" s="1504">
        <f t="shared" si="154"/>
        <v>0</v>
      </c>
      <c r="BJ172" s="1504">
        <f t="shared" si="154"/>
        <v>0</v>
      </c>
      <c r="BK172" s="1504">
        <f t="shared" si="154"/>
        <v>0</v>
      </c>
      <c r="BL172" s="1504">
        <f t="shared" si="154"/>
        <v>0</v>
      </c>
      <c r="BM172" s="1504">
        <f t="shared" si="154"/>
        <v>0</v>
      </c>
      <c r="BN172" s="1504">
        <f t="shared" si="154"/>
        <v>0</v>
      </c>
      <c r="BO172" s="1504">
        <f t="shared" si="154"/>
        <v>0</v>
      </c>
      <c r="BP172" s="1504">
        <f t="shared" si="154"/>
        <v>0</v>
      </c>
      <c r="BQ172" s="1504">
        <f t="shared" si="154"/>
        <v>0</v>
      </c>
      <c r="BR172" s="1504">
        <f t="shared" si="154"/>
        <v>0</v>
      </c>
      <c r="BS172" s="1504">
        <f t="shared" si="154"/>
        <v>0</v>
      </c>
      <c r="BT172" s="1504">
        <f t="shared" si="154"/>
        <v>0</v>
      </c>
      <c r="BU172" s="1504">
        <f t="shared" ref="BU172:CZ172" si="155">+SUM(BU173:BU176)</f>
        <v>0</v>
      </c>
      <c r="BV172" s="1504">
        <f t="shared" si="155"/>
        <v>0</v>
      </c>
      <c r="BW172" s="1504">
        <f t="shared" si="155"/>
        <v>0</v>
      </c>
      <c r="BX172" s="1504">
        <f t="shared" si="155"/>
        <v>0</v>
      </c>
      <c r="BY172" s="1504">
        <f t="shared" si="155"/>
        <v>0</v>
      </c>
      <c r="BZ172" s="1504">
        <f t="shared" si="155"/>
        <v>0</v>
      </c>
      <c r="CA172" s="1504">
        <f t="shared" si="155"/>
        <v>0</v>
      </c>
      <c r="CB172" s="1504">
        <f t="shared" si="155"/>
        <v>0</v>
      </c>
      <c r="CC172" s="1504">
        <f t="shared" si="155"/>
        <v>0</v>
      </c>
      <c r="CD172" s="1504">
        <f t="shared" si="155"/>
        <v>0</v>
      </c>
      <c r="CE172" s="1504">
        <f t="shared" si="155"/>
        <v>0</v>
      </c>
      <c r="CF172" s="1504">
        <f t="shared" si="155"/>
        <v>0</v>
      </c>
      <c r="CG172" s="1504">
        <f t="shared" si="155"/>
        <v>0</v>
      </c>
      <c r="CH172" s="1504">
        <f t="shared" si="155"/>
        <v>0</v>
      </c>
      <c r="CI172" s="1504">
        <f t="shared" si="155"/>
        <v>0</v>
      </c>
      <c r="CJ172" s="1504">
        <f t="shared" si="155"/>
        <v>0</v>
      </c>
      <c r="CK172" s="1504">
        <f t="shared" si="155"/>
        <v>0</v>
      </c>
      <c r="CL172" s="1504">
        <f t="shared" si="155"/>
        <v>0</v>
      </c>
      <c r="CM172" s="1504">
        <f t="shared" si="155"/>
        <v>0</v>
      </c>
      <c r="CN172" s="1504">
        <f t="shared" si="155"/>
        <v>0</v>
      </c>
      <c r="CO172" s="1504">
        <f t="shared" si="155"/>
        <v>0</v>
      </c>
      <c r="CP172" s="1504">
        <f t="shared" si="155"/>
        <v>0</v>
      </c>
      <c r="CQ172" s="1504">
        <f t="shared" si="155"/>
        <v>0</v>
      </c>
      <c r="CR172" s="1504">
        <f t="shared" si="155"/>
        <v>0</v>
      </c>
      <c r="CS172" s="1504">
        <f t="shared" si="155"/>
        <v>0</v>
      </c>
      <c r="CT172" s="1504">
        <f t="shared" si="155"/>
        <v>0</v>
      </c>
      <c r="CU172" s="1504">
        <f t="shared" si="155"/>
        <v>0</v>
      </c>
      <c r="CV172" s="1504">
        <f t="shared" si="155"/>
        <v>0</v>
      </c>
      <c r="CW172" s="1504">
        <f t="shared" si="155"/>
        <v>0</v>
      </c>
      <c r="CX172" s="1504">
        <f t="shared" si="155"/>
        <v>0</v>
      </c>
      <c r="CY172" s="1504">
        <f t="shared" si="155"/>
        <v>0</v>
      </c>
      <c r="CZ172" s="1504">
        <f t="shared" si="155"/>
        <v>0</v>
      </c>
      <c r="DA172" s="1504">
        <f t="shared" ref="DA172:EF172" si="156">+SUM(DA173:DA176)</f>
        <v>0</v>
      </c>
      <c r="DB172" s="1504">
        <f t="shared" si="156"/>
        <v>0</v>
      </c>
      <c r="DC172" s="1504">
        <f t="shared" si="156"/>
        <v>0</v>
      </c>
      <c r="DD172" s="1504">
        <f t="shared" si="156"/>
        <v>0</v>
      </c>
      <c r="DE172" s="1504">
        <f t="shared" si="156"/>
        <v>0</v>
      </c>
      <c r="DF172" s="1504">
        <f t="shared" si="156"/>
        <v>0</v>
      </c>
      <c r="DG172" s="1504">
        <f t="shared" si="156"/>
        <v>0</v>
      </c>
      <c r="DH172" s="1504">
        <f t="shared" si="156"/>
        <v>0</v>
      </c>
      <c r="DI172" s="1504">
        <f t="shared" si="156"/>
        <v>0</v>
      </c>
      <c r="DJ172" s="1504">
        <f t="shared" si="156"/>
        <v>0</v>
      </c>
      <c r="DK172" s="1504">
        <f t="shared" si="156"/>
        <v>0</v>
      </c>
      <c r="DL172" s="1504">
        <f t="shared" si="156"/>
        <v>0</v>
      </c>
      <c r="DM172" s="1504">
        <f t="shared" si="156"/>
        <v>0</v>
      </c>
      <c r="DN172" s="1504">
        <f t="shared" si="156"/>
        <v>0</v>
      </c>
      <c r="DO172" s="1504">
        <f t="shared" si="156"/>
        <v>0</v>
      </c>
      <c r="DP172" s="1504">
        <f t="shared" si="156"/>
        <v>0</v>
      </c>
      <c r="DQ172" s="1504">
        <f t="shared" si="156"/>
        <v>0</v>
      </c>
      <c r="DR172" s="1504">
        <f t="shared" si="156"/>
        <v>0</v>
      </c>
      <c r="DS172" s="1504">
        <f t="shared" si="156"/>
        <v>0</v>
      </c>
      <c r="DT172" s="1504">
        <f t="shared" si="156"/>
        <v>0</v>
      </c>
      <c r="DU172" s="1504">
        <f t="shared" si="156"/>
        <v>0</v>
      </c>
      <c r="DV172" s="1504">
        <f t="shared" si="156"/>
        <v>0</v>
      </c>
      <c r="DW172" s="1504">
        <f t="shared" si="156"/>
        <v>0</v>
      </c>
      <c r="DX172" s="1504">
        <f t="shared" si="156"/>
        <v>0</v>
      </c>
      <c r="DY172" s="1504">
        <f t="shared" si="156"/>
        <v>0</v>
      </c>
      <c r="DZ172" s="1504">
        <f t="shared" si="156"/>
        <v>0</v>
      </c>
      <c r="EA172" s="1504">
        <f t="shared" si="156"/>
        <v>0</v>
      </c>
      <c r="EB172" s="1504">
        <f t="shared" si="156"/>
        <v>0</v>
      </c>
      <c r="EC172" s="1504">
        <f t="shared" si="156"/>
        <v>0</v>
      </c>
      <c r="ED172" s="1504">
        <f t="shared" si="156"/>
        <v>0</v>
      </c>
      <c r="EE172" s="1504">
        <f t="shared" si="156"/>
        <v>0</v>
      </c>
      <c r="EF172" s="1504">
        <f t="shared" si="156"/>
        <v>0</v>
      </c>
      <c r="EG172" s="1504">
        <f t="shared" ref="EG172:FL172" si="157">+SUM(EG173:EG176)</f>
        <v>0</v>
      </c>
      <c r="EH172" s="1504">
        <f t="shared" si="157"/>
        <v>0</v>
      </c>
      <c r="EI172" s="1504">
        <f t="shared" si="157"/>
        <v>0</v>
      </c>
      <c r="EJ172" s="1504">
        <f t="shared" si="157"/>
        <v>0</v>
      </c>
      <c r="EK172" s="1504">
        <f t="shared" si="157"/>
        <v>0</v>
      </c>
      <c r="EL172" s="1504">
        <f t="shared" si="157"/>
        <v>0</v>
      </c>
      <c r="EM172" s="1504">
        <f t="shared" si="157"/>
        <v>0</v>
      </c>
      <c r="EN172" s="1504">
        <f t="shared" si="157"/>
        <v>0</v>
      </c>
      <c r="EO172" s="1504">
        <f t="shared" si="157"/>
        <v>0</v>
      </c>
      <c r="EP172" s="1504">
        <f t="shared" si="157"/>
        <v>0</v>
      </c>
      <c r="EQ172" s="1504">
        <f t="shared" si="157"/>
        <v>0</v>
      </c>
      <c r="ER172" s="1504">
        <f t="shared" si="157"/>
        <v>0</v>
      </c>
      <c r="ES172" s="1504">
        <f t="shared" si="157"/>
        <v>0</v>
      </c>
      <c r="ET172" s="1504">
        <f t="shared" si="157"/>
        <v>0</v>
      </c>
      <c r="EU172" s="1504">
        <f t="shared" si="157"/>
        <v>0</v>
      </c>
      <c r="EV172" s="1504">
        <f t="shared" si="157"/>
        <v>0</v>
      </c>
      <c r="EW172" s="1504">
        <f t="shared" si="157"/>
        <v>0</v>
      </c>
      <c r="EX172" s="1504">
        <f t="shared" si="157"/>
        <v>0</v>
      </c>
      <c r="EY172" s="1504">
        <f t="shared" si="157"/>
        <v>0</v>
      </c>
      <c r="EZ172" s="1504">
        <f t="shared" si="157"/>
        <v>0</v>
      </c>
      <c r="FA172" s="1504">
        <f t="shared" si="157"/>
        <v>0</v>
      </c>
      <c r="FB172" s="1504">
        <f t="shared" si="157"/>
        <v>0</v>
      </c>
      <c r="FC172" s="1504">
        <f t="shared" si="157"/>
        <v>0</v>
      </c>
      <c r="FD172" s="1504">
        <f t="shared" si="157"/>
        <v>0</v>
      </c>
      <c r="FE172" s="1504">
        <f t="shared" si="157"/>
        <v>0</v>
      </c>
      <c r="FF172" s="1504">
        <f t="shared" si="157"/>
        <v>0</v>
      </c>
      <c r="FG172" s="1504">
        <f t="shared" si="157"/>
        <v>0</v>
      </c>
      <c r="FH172" s="1504">
        <f t="shared" si="157"/>
        <v>0</v>
      </c>
      <c r="FI172" s="1504">
        <f t="shared" si="157"/>
        <v>0</v>
      </c>
      <c r="FJ172" s="1504">
        <f t="shared" si="157"/>
        <v>0</v>
      </c>
      <c r="FK172" s="1504">
        <f t="shared" si="157"/>
        <v>0</v>
      </c>
      <c r="FL172" s="1504">
        <f t="shared" si="157"/>
        <v>0</v>
      </c>
      <c r="FM172" s="1504">
        <f t="shared" ref="FM172:GR172" si="158">+SUM(FM173:FM176)</f>
        <v>0</v>
      </c>
      <c r="FN172" s="1504">
        <f t="shared" si="158"/>
        <v>0</v>
      </c>
      <c r="FO172" s="1504">
        <f t="shared" si="158"/>
        <v>0</v>
      </c>
      <c r="FP172" s="1504">
        <f t="shared" si="158"/>
        <v>0</v>
      </c>
      <c r="FQ172" s="1504">
        <f t="shared" si="158"/>
        <v>0</v>
      </c>
      <c r="FR172" s="1504">
        <f t="shared" si="158"/>
        <v>0</v>
      </c>
      <c r="FS172" s="1504">
        <f t="shared" si="158"/>
        <v>0</v>
      </c>
      <c r="FT172" s="1504">
        <f t="shared" si="158"/>
        <v>0</v>
      </c>
      <c r="FU172" s="1504">
        <f t="shared" si="158"/>
        <v>0</v>
      </c>
      <c r="FV172" s="1504">
        <f t="shared" si="158"/>
        <v>0</v>
      </c>
      <c r="FW172" s="1504">
        <f t="shared" si="158"/>
        <v>0</v>
      </c>
      <c r="FX172" s="1504">
        <f t="shared" si="158"/>
        <v>0</v>
      </c>
      <c r="FY172" s="1504">
        <f t="shared" si="158"/>
        <v>0</v>
      </c>
      <c r="FZ172" s="1504">
        <f t="shared" si="158"/>
        <v>0</v>
      </c>
      <c r="GA172" s="1504">
        <f t="shared" si="158"/>
        <v>0</v>
      </c>
      <c r="GB172" s="1504">
        <f t="shared" si="158"/>
        <v>0</v>
      </c>
      <c r="GC172" s="1504">
        <f t="shared" si="158"/>
        <v>0</v>
      </c>
      <c r="GD172" s="1504">
        <f t="shared" si="158"/>
        <v>0</v>
      </c>
      <c r="GE172" s="1504">
        <f t="shared" si="158"/>
        <v>0</v>
      </c>
      <c r="GF172" s="1504">
        <f t="shared" si="158"/>
        <v>0</v>
      </c>
      <c r="GG172" s="1504">
        <f t="shared" si="158"/>
        <v>0</v>
      </c>
      <c r="GH172" s="1504">
        <f t="shared" si="158"/>
        <v>0</v>
      </c>
      <c r="GI172" s="1504">
        <f t="shared" si="158"/>
        <v>0</v>
      </c>
      <c r="GJ172" s="1504">
        <f t="shared" si="158"/>
        <v>0</v>
      </c>
      <c r="GK172" s="1504">
        <f t="shared" si="158"/>
        <v>0</v>
      </c>
      <c r="GL172" s="1504">
        <f t="shared" si="158"/>
        <v>0</v>
      </c>
      <c r="GM172" s="1504">
        <f t="shared" si="158"/>
        <v>0</v>
      </c>
      <c r="GN172" s="1504">
        <f t="shared" si="158"/>
        <v>0</v>
      </c>
      <c r="GO172" s="1504">
        <f t="shared" si="158"/>
        <v>0</v>
      </c>
      <c r="GP172" s="1504">
        <f t="shared" si="158"/>
        <v>0</v>
      </c>
      <c r="GQ172" s="1504">
        <f t="shared" si="158"/>
        <v>0</v>
      </c>
      <c r="GR172" s="1504">
        <f t="shared" si="158"/>
        <v>0</v>
      </c>
      <c r="GS172" s="1504">
        <f t="shared" ref="GS172" si="159">+SUM(GS173:GS176)</f>
        <v>0</v>
      </c>
    </row>
    <row r="173" spans="1:201" s="1593" customFormat="1" outlineLevel="2">
      <c r="A173" s="1602" t="s">
        <v>1527</v>
      </c>
      <c r="B173" s="1596"/>
      <c r="C173" s="1595" t="s">
        <v>1528</v>
      </c>
      <c r="D173" s="1538"/>
      <c r="E173" s="1560"/>
      <c r="F173" s="1504" t="s">
        <v>1524</v>
      </c>
      <c r="G173" s="1504" t="s">
        <v>1481</v>
      </c>
      <c r="H173" s="1594"/>
      <c r="I173" s="1536">
        <f>SUM(J173:GS173)</f>
        <v>0</v>
      </c>
      <c r="J173" s="1535"/>
      <c r="K173" s="1535"/>
      <c r="L173" s="1535"/>
      <c r="M173" s="1535"/>
      <c r="N173" s="1535"/>
      <c r="O173" s="1535"/>
      <c r="P173" s="1535"/>
      <c r="Q173" s="1535"/>
      <c r="R173" s="1535"/>
      <c r="S173" s="1535"/>
      <c r="T173" s="1535"/>
      <c r="U173" s="1535"/>
      <c r="V173" s="1535"/>
      <c r="W173" s="1535"/>
      <c r="X173" s="1535"/>
      <c r="Y173" s="1535"/>
      <c r="Z173" s="1535"/>
      <c r="AA173" s="1535"/>
      <c r="AB173" s="1535"/>
      <c r="AC173" s="1535"/>
      <c r="AD173" s="1535"/>
      <c r="AE173" s="1535"/>
      <c r="AF173" s="1535"/>
      <c r="AG173" s="1535"/>
      <c r="AH173" s="1535"/>
      <c r="AI173" s="1535"/>
      <c r="AJ173" s="1535"/>
      <c r="AK173" s="1535"/>
      <c r="AL173" s="1535"/>
      <c r="AM173" s="1535"/>
      <c r="AN173" s="1535"/>
      <c r="AO173" s="1535"/>
      <c r="AP173" s="1535"/>
      <c r="AQ173" s="1535"/>
      <c r="AR173" s="1535"/>
      <c r="AS173" s="1535"/>
      <c r="AT173" s="1535"/>
      <c r="AU173" s="1535"/>
      <c r="AV173" s="1535"/>
      <c r="AW173" s="1535"/>
      <c r="AX173" s="1535"/>
      <c r="AY173" s="1535"/>
      <c r="AZ173" s="1535"/>
      <c r="BA173" s="1535"/>
      <c r="BB173" s="1535"/>
      <c r="BC173" s="1535"/>
      <c r="BD173" s="1535"/>
      <c r="BE173" s="1535"/>
      <c r="BF173" s="1535"/>
      <c r="BG173" s="1535"/>
      <c r="BH173" s="1535"/>
      <c r="BI173" s="1535"/>
      <c r="BJ173" s="1535"/>
      <c r="BK173" s="1535"/>
      <c r="BL173" s="1535"/>
      <c r="BM173" s="1535"/>
      <c r="BN173" s="1535"/>
      <c r="BO173" s="1535"/>
      <c r="BP173" s="1535"/>
      <c r="BQ173" s="1535"/>
      <c r="BR173" s="1535"/>
      <c r="BS173" s="1535"/>
      <c r="BT173" s="1535"/>
      <c r="BU173" s="1535"/>
      <c r="BV173" s="1535"/>
      <c r="BW173" s="1535"/>
      <c r="BX173" s="1535"/>
      <c r="BY173" s="1535"/>
      <c r="BZ173" s="1535"/>
      <c r="CA173" s="1535"/>
      <c r="CB173" s="1535"/>
      <c r="CC173" s="1535"/>
      <c r="CD173" s="1535"/>
      <c r="CE173" s="1535"/>
      <c r="CF173" s="1535"/>
      <c r="CG173" s="1535"/>
      <c r="CH173" s="1535"/>
      <c r="CI173" s="1535"/>
      <c r="CJ173" s="1535"/>
      <c r="CK173" s="1535"/>
      <c r="CL173" s="1535"/>
      <c r="CM173" s="1535"/>
      <c r="CN173" s="1535"/>
      <c r="CO173" s="1535"/>
      <c r="CP173" s="1535"/>
      <c r="CQ173" s="1535"/>
      <c r="CR173" s="1535"/>
      <c r="CS173" s="1535"/>
      <c r="CT173" s="1535"/>
      <c r="CU173" s="1535"/>
      <c r="CV173" s="1535"/>
      <c r="CW173" s="1535"/>
      <c r="CX173" s="1535"/>
      <c r="CY173" s="1535"/>
      <c r="CZ173" s="1535"/>
      <c r="DA173" s="1535"/>
      <c r="DB173" s="1535"/>
      <c r="DC173" s="1535"/>
      <c r="DD173" s="1535"/>
      <c r="DE173" s="1535"/>
      <c r="DF173" s="1535"/>
      <c r="DG173" s="1535"/>
      <c r="DH173" s="1535"/>
      <c r="DI173" s="1535"/>
      <c r="DJ173" s="1535"/>
      <c r="DK173" s="1535"/>
      <c r="DL173" s="1535"/>
      <c r="DM173" s="1535"/>
      <c r="DN173" s="1535"/>
      <c r="DO173" s="1535"/>
      <c r="DP173" s="1535"/>
      <c r="DQ173" s="1535"/>
      <c r="DR173" s="1535"/>
      <c r="DS173" s="1535"/>
      <c r="DT173" s="1535"/>
      <c r="DU173" s="1535"/>
      <c r="DV173" s="1535"/>
      <c r="DW173" s="1535"/>
      <c r="DX173" s="1535"/>
      <c r="DY173" s="1535"/>
      <c r="DZ173" s="1535"/>
      <c r="EA173" s="1535"/>
      <c r="EB173" s="1535"/>
      <c r="EC173" s="1535"/>
      <c r="ED173" s="1535"/>
      <c r="EE173" s="1535"/>
      <c r="EF173" s="1535"/>
      <c r="EG173" s="1535"/>
      <c r="EH173" s="1535"/>
      <c r="EI173" s="1535"/>
      <c r="EJ173" s="1535"/>
      <c r="EK173" s="1535"/>
      <c r="EL173" s="1535"/>
      <c r="EM173" s="1535"/>
      <c r="EN173" s="1535"/>
      <c r="EO173" s="1535"/>
      <c r="EP173" s="1535"/>
      <c r="EQ173" s="1535"/>
      <c r="ER173" s="1535"/>
      <c r="ES173" s="1535"/>
      <c r="ET173" s="1535"/>
      <c r="EU173" s="1535"/>
      <c r="EV173" s="1535"/>
      <c r="EW173" s="1535"/>
      <c r="EX173" s="1535"/>
      <c r="EY173" s="1535"/>
      <c r="EZ173" s="1535"/>
      <c r="FA173" s="1535"/>
      <c r="FB173" s="1535"/>
      <c r="FC173" s="1535"/>
      <c r="FD173" s="1535"/>
      <c r="FE173" s="1535"/>
      <c r="FF173" s="1535"/>
      <c r="FG173" s="1535"/>
      <c r="FH173" s="1535"/>
      <c r="FI173" s="1535"/>
      <c r="FJ173" s="1535"/>
      <c r="FK173" s="1535"/>
      <c r="FL173" s="1535"/>
      <c r="FM173" s="1535"/>
      <c r="FN173" s="1535"/>
      <c r="FO173" s="1535"/>
      <c r="FP173" s="1535"/>
      <c r="FQ173" s="1535"/>
      <c r="FR173" s="1535"/>
      <c r="FS173" s="1535"/>
      <c r="FT173" s="1535"/>
      <c r="FU173" s="1535"/>
      <c r="FV173" s="1535"/>
      <c r="FW173" s="1535"/>
      <c r="FX173" s="1535"/>
      <c r="FY173" s="1535"/>
      <c r="FZ173" s="1535"/>
      <c r="GA173" s="1535"/>
      <c r="GB173" s="1535"/>
      <c r="GC173" s="1535"/>
      <c r="GD173" s="1535"/>
      <c r="GE173" s="1535"/>
      <c r="GF173" s="1535"/>
      <c r="GG173" s="1535"/>
      <c r="GH173" s="1535"/>
      <c r="GI173" s="1535"/>
      <c r="GJ173" s="1535"/>
      <c r="GK173" s="1535"/>
      <c r="GL173" s="1535"/>
      <c r="GM173" s="1535"/>
      <c r="GN173" s="1535"/>
      <c r="GO173" s="1535"/>
      <c r="GP173" s="1535"/>
      <c r="GQ173" s="1535"/>
      <c r="GR173" s="1535"/>
      <c r="GS173" s="1535"/>
    </row>
    <row r="174" spans="1:201" s="1593" customFormat="1" outlineLevel="2">
      <c r="A174" s="1602" t="s">
        <v>1529</v>
      </c>
      <c r="B174" s="1596"/>
      <c r="C174" s="1595" t="s">
        <v>1530</v>
      </c>
      <c r="D174" s="1538"/>
      <c r="E174" s="1560"/>
      <c r="F174" s="1504" t="s">
        <v>1524</v>
      </c>
      <c r="G174" s="1504" t="s">
        <v>1481</v>
      </c>
      <c r="H174" s="1594"/>
      <c r="I174" s="1536">
        <f>SUM(J174:GS174)</f>
        <v>0</v>
      </c>
      <c r="J174" s="1535"/>
      <c r="K174" s="1535"/>
      <c r="L174" s="1535"/>
      <c r="M174" s="1535"/>
      <c r="N174" s="1535"/>
      <c r="O174" s="1535"/>
      <c r="P174" s="1535"/>
      <c r="Q174" s="1535"/>
      <c r="R174" s="1535"/>
      <c r="S174" s="1535"/>
      <c r="T174" s="1535"/>
      <c r="U174" s="1535"/>
      <c r="V174" s="1535"/>
      <c r="W174" s="1535"/>
      <c r="X174" s="1535"/>
      <c r="Y174" s="1535"/>
      <c r="Z174" s="1535"/>
      <c r="AA174" s="1535"/>
      <c r="AB174" s="1535"/>
      <c r="AC174" s="1535"/>
      <c r="AD174" s="1535"/>
      <c r="AE174" s="1535"/>
      <c r="AF174" s="1535"/>
      <c r="AG174" s="1535"/>
      <c r="AH174" s="1535"/>
      <c r="AI174" s="1535"/>
      <c r="AJ174" s="1535"/>
      <c r="AK174" s="1535"/>
      <c r="AL174" s="1535"/>
      <c r="AM174" s="1535"/>
      <c r="AN174" s="1535"/>
      <c r="AO174" s="1535"/>
      <c r="AP174" s="1535"/>
      <c r="AQ174" s="1535"/>
      <c r="AR174" s="1535"/>
      <c r="AS174" s="1535"/>
      <c r="AT174" s="1535"/>
      <c r="AU174" s="1535"/>
      <c r="AV174" s="1535"/>
      <c r="AW174" s="1535"/>
      <c r="AX174" s="1535"/>
      <c r="AY174" s="1535"/>
      <c r="AZ174" s="1535"/>
      <c r="BA174" s="1535"/>
      <c r="BB174" s="1535"/>
      <c r="BC174" s="1535"/>
      <c r="BD174" s="1535"/>
      <c r="BE174" s="1535"/>
      <c r="BF174" s="1535"/>
      <c r="BG174" s="1535"/>
      <c r="BH174" s="1535"/>
      <c r="BI174" s="1535"/>
      <c r="BJ174" s="1535"/>
      <c r="BK174" s="1535"/>
      <c r="BL174" s="1535"/>
      <c r="BM174" s="1535"/>
      <c r="BN174" s="1535"/>
      <c r="BO174" s="1535"/>
      <c r="BP174" s="1535"/>
      <c r="BQ174" s="1535"/>
      <c r="BR174" s="1535"/>
      <c r="BS174" s="1535"/>
      <c r="BT174" s="1535"/>
      <c r="BU174" s="1535"/>
      <c r="BV174" s="1535"/>
      <c r="BW174" s="1535"/>
      <c r="BX174" s="1535"/>
      <c r="BY174" s="1535"/>
      <c r="BZ174" s="1535"/>
      <c r="CA174" s="1535"/>
      <c r="CB174" s="1535"/>
      <c r="CC174" s="1535"/>
      <c r="CD174" s="1535"/>
      <c r="CE174" s="1535"/>
      <c r="CF174" s="1535"/>
      <c r="CG174" s="1535"/>
      <c r="CH174" s="1535"/>
      <c r="CI174" s="1535"/>
      <c r="CJ174" s="1535"/>
      <c r="CK174" s="1535"/>
      <c r="CL174" s="1535"/>
      <c r="CM174" s="1535"/>
      <c r="CN174" s="1535"/>
      <c r="CO174" s="1535"/>
      <c r="CP174" s="1535"/>
      <c r="CQ174" s="1535"/>
      <c r="CR174" s="1535"/>
      <c r="CS174" s="1535"/>
      <c r="CT174" s="1535"/>
      <c r="CU174" s="1535"/>
      <c r="CV174" s="1535"/>
      <c r="CW174" s="1535"/>
      <c r="CX174" s="1535"/>
      <c r="CY174" s="1535"/>
      <c r="CZ174" s="1535"/>
      <c r="DA174" s="1535"/>
      <c r="DB174" s="1535"/>
      <c r="DC174" s="1535"/>
      <c r="DD174" s="1535"/>
      <c r="DE174" s="1535"/>
      <c r="DF174" s="1535"/>
      <c r="DG174" s="1535"/>
      <c r="DH174" s="1535"/>
      <c r="DI174" s="1535"/>
      <c r="DJ174" s="1535"/>
      <c r="DK174" s="1535"/>
      <c r="DL174" s="1535"/>
      <c r="DM174" s="1535"/>
      <c r="DN174" s="1535"/>
      <c r="DO174" s="1535"/>
      <c r="DP174" s="1535"/>
      <c r="DQ174" s="1535"/>
      <c r="DR174" s="1535"/>
      <c r="DS174" s="1535"/>
      <c r="DT174" s="1535"/>
      <c r="DU174" s="1535"/>
      <c r="DV174" s="1535"/>
      <c r="DW174" s="1535"/>
      <c r="DX174" s="1535"/>
      <c r="DY174" s="1535"/>
      <c r="DZ174" s="1535"/>
      <c r="EA174" s="1535"/>
      <c r="EB174" s="1535"/>
      <c r="EC174" s="1535"/>
      <c r="ED174" s="1535"/>
      <c r="EE174" s="1535"/>
      <c r="EF174" s="1535"/>
      <c r="EG174" s="1535"/>
      <c r="EH174" s="1535"/>
      <c r="EI174" s="1535"/>
      <c r="EJ174" s="1535"/>
      <c r="EK174" s="1535"/>
      <c r="EL174" s="1535"/>
      <c r="EM174" s="1535"/>
      <c r="EN174" s="1535"/>
      <c r="EO174" s="1535"/>
      <c r="EP174" s="1535"/>
      <c r="EQ174" s="1535"/>
      <c r="ER174" s="1535"/>
      <c r="ES174" s="1535"/>
      <c r="ET174" s="1535"/>
      <c r="EU174" s="1535"/>
      <c r="EV174" s="1535"/>
      <c r="EW174" s="1535"/>
      <c r="EX174" s="1535"/>
      <c r="EY174" s="1535"/>
      <c r="EZ174" s="1535"/>
      <c r="FA174" s="1535"/>
      <c r="FB174" s="1535"/>
      <c r="FC174" s="1535"/>
      <c r="FD174" s="1535"/>
      <c r="FE174" s="1535"/>
      <c r="FF174" s="1535"/>
      <c r="FG174" s="1535"/>
      <c r="FH174" s="1535"/>
      <c r="FI174" s="1535"/>
      <c r="FJ174" s="1535"/>
      <c r="FK174" s="1535"/>
      <c r="FL174" s="1535"/>
      <c r="FM174" s="1535"/>
      <c r="FN174" s="1535"/>
      <c r="FO174" s="1535"/>
      <c r="FP174" s="1535"/>
      <c r="FQ174" s="1535"/>
      <c r="FR174" s="1535"/>
      <c r="FS174" s="1535"/>
      <c r="FT174" s="1535"/>
      <c r="FU174" s="1535"/>
      <c r="FV174" s="1535"/>
      <c r="FW174" s="1535"/>
      <c r="FX174" s="1535"/>
      <c r="FY174" s="1535"/>
      <c r="FZ174" s="1535"/>
      <c r="GA174" s="1535"/>
      <c r="GB174" s="1535"/>
      <c r="GC174" s="1535"/>
      <c r="GD174" s="1535"/>
      <c r="GE174" s="1535"/>
      <c r="GF174" s="1535"/>
      <c r="GG174" s="1535"/>
      <c r="GH174" s="1535"/>
      <c r="GI174" s="1535"/>
      <c r="GJ174" s="1535"/>
      <c r="GK174" s="1535"/>
      <c r="GL174" s="1535"/>
      <c r="GM174" s="1535"/>
      <c r="GN174" s="1535"/>
      <c r="GO174" s="1535"/>
      <c r="GP174" s="1535"/>
      <c r="GQ174" s="1535"/>
      <c r="GR174" s="1535"/>
      <c r="GS174" s="1535"/>
    </row>
    <row r="175" spans="1:201" s="1593" customFormat="1" outlineLevel="2">
      <c r="A175" s="1602" t="s">
        <v>1531</v>
      </c>
      <c r="B175" s="1596"/>
      <c r="C175" s="1595" t="s">
        <v>1532</v>
      </c>
      <c r="D175" s="1538"/>
      <c r="E175" s="1560"/>
      <c r="F175" s="1504" t="s">
        <v>1524</v>
      </c>
      <c r="G175" s="1504" t="s">
        <v>1481</v>
      </c>
      <c r="H175" s="1594"/>
      <c r="I175" s="1536">
        <f>SUM(J175:GS175)</f>
        <v>0</v>
      </c>
      <c r="J175" s="1535"/>
      <c r="K175" s="1535"/>
      <c r="L175" s="1535"/>
      <c r="M175" s="1535"/>
      <c r="N175" s="1535"/>
      <c r="O175" s="1535"/>
      <c r="P175" s="1535"/>
      <c r="Q175" s="1535"/>
      <c r="R175" s="1535"/>
      <c r="S175" s="1535"/>
      <c r="T175" s="1535"/>
      <c r="U175" s="1535"/>
      <c r="V175" s="1535"/>
      <c r="W175" s="1535"/>
      <c r="X175" s="1535"/>
      <c r="Y175" s="1535"/>
      <c r="Z175" s="1535"/>
      <c r="AA175" s="1535"/>
      <c r="AB175" s="1535"/>
      <c r="AC175" s="1535"/>
      <c r="AD175" s="1535"/>
      <c r="AE175" s="1535"/>
      <c r="AF175" s="1535"/>
      <c r="AG175" s="1535"/>
      <c r="AH175" s="1535"/>
      <c r="AI175" s="1535"/>
      <c r="AJ175" s="1535"/>
      <c r="AK175" s="1535"/>
      <c r="AL175" s="1535"/>
      <c r="AM175" s="1535"/>
      <c r="AN175" s="1535"/>
      <c r="AO175" s="1535"/>
      <c r="AP175" s="1535"/>
      <c r="AQ175" s="1535"/>
      <c r="AR175" s="1535"/>
      <c r="AS175" s="1535"/>
      <c r="AT175" s="1535"/>
      <c r="AU175" s="1535"/>
      <c r="AV175" s="1535"/>
      <c r="AW175" s="1535"/>
      <c r="AX175" s="1535"/>
      <c r="AY175" s="1535"/>
      <c r="AZ175" s="1535"/>
      <c r="BA175" s="1535"/>
      <c r="BB175" s="1535"/>
      <c r="BC175" s="1535"/>
      <c r="BD175" s="1535"/>
      <c r="BE175" s="1535"/>
      <c r="BF175" s="1535"/>
      <c r="BG175" s="1535"/>
      <c r="BH175" s="1535"/>
      <c r="BI175" s="1535"/>
      <c r="BJ175" s="1535"/>
      <c r="BK175" s="1535"/>
      <c r="BL175" s="1535"/>
      <c r="BM175" s="1535"/>
      <c r="BN175" s="1535"/>
      <c r="BO175" s="1535"/>
      <c r="BP175" s="1535"/>
      <c r="BQ175" s="1535"/>
      <c r="BR175" s="1535"/>
      <c r="BS175" s="1535"/>
      <c r="BT175" s="1535"/>
      <c r="BU175" s="1535"/>
      <c r="BV175" s="1535"/>
      <c r="BW175" s="1535"/>
      <c r="BX175" s="1535"/>
      <c r="BY175" s="1535"/>
      <c r="BZ175" s="1535"/>
      <c r="CA175" s="1535"/>
      <c r="CB175" s="1535"/>
      <c r="CC175" s="1535"/>
      <c r="CD175" s="1535"/>
      <c r="CE175" s="1535"/>
      <c r="CF175" s="1535"/>
      <c r="CG175" s="1535"/>
      <c r="CH175" s="1535"/>
      <c r="CI175" s="1535"/>
      <c r="CJ175" s="1535"/>
      <c r="CK175" s="1535"/>
      <c r="CL175" s="1535"/>
      <c r="CM175" s="1535"/>
      <c r="CN175" s="1535"/>
      <c r="CO175" s="1535"/>
      <c r="CP175" s="1535"/>
      <c r="CQ175" s="1535"/>
      <c r="CR175" s="1535"/>
      <c r="CS175" s="1535"/>
      <c r="CT175" s="1535"/>
      <c r="CU175" s="1535"/>
      <c r="CV175" s="1535"/>
      <c r="CW175" s="1535"/>
      <c r="CX175" s="1535"/>
      <c r="CY175" s="1535"/>
      <c r="CZ175" s="1535"/>
      <c r="DA175" s="1535"/>
      <c r="DB175" s="1535"/>
      <c r="DC175" s="1535"/>
      <c r="DD175" s="1535"/>
      <c r="DE175" s="1535"/>
      <c r="DF175" s="1535"/>
      <c r="DG175" s="1535"/>
      <c r="DH175" s="1535"/>
      <c r="DI175" s="1535"/>
      <c r="DJ175" s="1535"/>
      <c r="DK175" s="1535"/>
      <c r="DL175" s="1535"/>
      <c r="DM175" s="1535"/>
      <c r="DN175" s="1535"/>
      <c r="DO175" s="1535"/>
      <c r="DP175" s="1535"/>
      <c r="DQ175" s="1535"/>
      <c r="DR175" s="1535"/>
      <c r="DS175" s="1535"/>
      <c r="DT175" s="1535"/>
      <c r="DU175" s="1535"/>
      <c r="DV175" s="1535"/>
      <c r="DW175" s="1535"/>
      <c r="DX175" s="1535"/>
      <c r="DY175" s="1535"/>
      <c r="DZ175" s="1535"/>
      <c r="EA175" s="1535"/>
      <c r="EB175" s="1535"/>
      <c r="EC175" s="1535"/>
      <c r="ED175" s="1535"/>
      <c r="EE175" s="1535"/>
      <c r="EF175" s="1535"/>
      <c r="EG175" s="1535"/>
      <c r="EH175" s="1535"/>
      <c r="EI175" s="1535"/>
      <c r="EJ175" s="1535"/>
      <c r="EK175" s="1535"/>
      <c r="EL175" s="1535"/>
      <c r="EM175" s="1535"/>
      <c r="EN175" s="1535"/>
      <c r="EO175" s="1535"/>
      <c r="EP175" s="1535"/>
      <c r="EQ175" s="1535"/>
      <c r="ER175" s="1535"/>
      <c r="ES175" s="1535"/>
      <c r="ET175" s="1535"/>
      <c r="EU175" s="1535"/>
      <c r="EV175" s="1535"/>
      <c r="EW175" s="1535"/>
      <c r="EX175" s="1535"/>
      <c r="EY175" s="1535"/>
      <c r="EZ175" s="1535"/>
      <c r="FA175" s="1535"/>
      <c r="FB175" s="1535"/>
      <c r="FC175" s="1535"/>
      <c r="FD175" s="1535"/>
      <c r="FE175" s="1535"/>
      <c r="FF175" s="1535"/>
      <c r="FG175" s="1535"/>
      <c r="FH175" s="1535"/>
      <c r="FI175" s="1535"/>
      <c r="FJ175" s="1535"/>
      <c r="FK175" s="1535"/>
      <c r="FL175" s="1535"/>
      <c r="FM175" s="1535"/>
      <c r="FN175" s="1535"/>
      <c r="FO175" s="1535"/>
      <c r="FP175" s="1535"/>
      <c r="FQ175" s="1535"/>
      <c r="FR175" s="1535"/>
      <c r="FS175" s="1535"/>
      <c r="FT175" s="1535"/>
      <c r="FU175" s="1535"/>
      <c r="FV175" s="1535"/>
      <c r="FW175" s="1535"/>
      <c r="FX175" s="1535"/>
      <c r="FY175" s="1535"/>
      <c r="FZ175" s="1535"/>
      <c r="GA175" s="1535"/>
      <c r="GB175" s="1535"/>
      <c r="GC175" s="1535"/>
      <c r="GD175" s="1535"/>
      <c r="GE175" s="1535"/>
      <c r="GF175" s="1535"/>
      <c r="GG175" s="1535"/>
      <c r="GH175" s="1535"/>
      <c r="GI175" s="1535"/>
      <c r="GJ175" s="1535"/>
      <c r="GK175" s="1535"/>
      <c r="GL175" s="1535"/>
      <c r="GM175" s="1535"/>
      <c r="GN175" s="1535"/>
      <c r="GO175" s="1535"/>
      <c r="GP175" s="1535"/>
      <c r="GQ175" s="1535"/>
      <c r="GR175" s="1535"/>
      <c r="GS175" s="1535"/>
    </row>
    <row r="176" spans="1:201" s="1593" customFormat="1" outlineLevel="2">
      <c r="A176" s="1581" t="s">
        <v>1533</v>
      </c>
      <c r="B176" s="1596"/>
      <c r="C176" s="1601" t="s">
        <v>1534</v>
      </c>
      <c r="D176" s="1576"/>
      <c r="E176" s="1560">
        <v>0</v>
      </c>
      <c r="F176" s="1504" t="s">
        <v>1524</v>
      </c>
      <c r="G176" s="1504" t="s">
        <v>1481</v>
      </c>
      <c r="H176" s="1594"/>
      <c r="I176" s="1536">
        <f>SUM(J176:GS176)</f>
        <v>0</v>
      </c>
      <c r="J176" s="1573"/>
      <c r="K176" s="1573"/>
      <c r="L176" s="1573"/>
      <c r="M176" s="1573"/>
      <c r="N176" s="1573"/>
      <c r="O176" s="1573"/>
      <c r="P176" s="1573"/>
      <c r="Q176" s="1573"/>
      <c r="R176" s="1573"/>
      <c r="S176" s="1573"/>
      <c r="T176" s="1573"/>
      <c r="U176" s="1573"/>
      <c r="V176" s="1573"/>
      <c r="W176" s="1573"/>
      <c r="X176" s="1573"/>
      <c r="Y176" s="1573"/>
      <c r="Z176" s="1573"/>
      <c r="AA176" s="1573"/>
      <c r="AB176" s="1573"/>
      <c r="AC176" s="1573"/>
      <c r="AD176" s="1573"/>
      <c r="AE176" s="1573"/>
      <c r="AF176" s="1573"/>
      <c r="AG176" s="1573"/>
      <c r="AH176" s="1573"/>
      <c r="AI176" s="1573"/>
      <c r="AJ176" s="1573"/>
      <c r="AK176" s="1573"/>
      <c r="AL176" s="1573"/>
      <c r="AM176" s="1573"/>
      <c r="AN176" s="1573"/>
      <c r="AO176" s="1573"/>
      <c r="AP176" s="1573"/>
      <c r="AQ176" s="1573"/>
      <c r="AR176" s="1573"/>
      <c r="AS176" s="1573"/>
      <c r="AT176" s="1573"/>
      <c r="AU176" s="1573"/>
      <c r="AV176" s="1573"/>
      <c r="AW176" s="1573"/>
      <c r="AX176" s="1573"/>
      <c r="AY176" s="1573"/>
      <c r="AZ176" s="1573"/>
      <c r="BA176" s="1573"/>
      <c r="BB176" s="1573"/>
      <c r="BC176" s="1573"/>
      <c r="BD176" s="1573"/>
      <c r="BE176" s="1573"/>
      <c r="BF176" s="1573"/>
      <c r="BG176" s="1573"/>
      <c r="BH176" s="1573"/>
      <c r="BI176" s="1573"/>
      <c r="BJ176" s="1573"/>
      <c r="BK176" s="1573"/>
      <c r="BL176" s="1573"/>
      <c r="BM176" s="1573"/>
      <c r="BN176" s="1573"/>
      <c r="BO176" s="1573"/>
      <c r="BP176" s="1573"/>
      <c r="BQ176" s="1573"/>
      <c r="BR176" s="1573"/>
      <c r="BS176" s="1573"/>
      <c r="BT176" s="1573"/>
      <c r="BU176" s="1573"/>
      <c r="BV176" s="1573"/>
      <c r="BW176" s="1573"/>
      <c r="BX176" s="1573"/>
      <c r="BY176" s="1573"/>
      <c r="BZ176" s="1573"/>
      <c r="CA176" s="1573"/>
      <c r="CB176" s="1573"/>
      <c r="CC176" s="1573"/>
      <c r="CD176" s="1573"/>
      <c r="CE176" s="1573"/>
      <c r="CF176" s="1573"/>
      <c r="CG176" s="1573"/>
      <c r="CH176" s="1573"/>
      <c r="CI176" s="1573"/>
      <c r="CJ176" s="1573"/>
      <c r="CK176" s="1573"/>
      <c r="CL176" s="1573"/>
      <c r="CM176" s="1573"/>
      <c r="CN176" s="1573"/>
      <c r="CO176" s="1573"/>
      <c r="CP176" s="1573"/>
      <c r="CQ176" s="1573"/>
      <c r="CR176" s="1573"/>
      <c r="CS176" s="1573"/>
      <c r="CT176" s="1573"/>
      <c r="CU176" s="1573"/>
      <c r="CV176" s="1573"/>
      <c r="CW176" s="1573"/>
      <c r="CX176" s="1573"/>
      <c r="CY176" s="1573"/>
      <c r="CZ176" s="1573"/>
      <c r="DA176" s="1573"/>
      <c r="DB176" s="1573"/>
      <c r="DC176" s="1573"/>
      <c r="DD176" s="1573"/>
      <c r="DE176" s="1573"/>
      <c r="DF176" s="1573"/>
      <c r="DG176" s="1573"/>
      <c r="DH176" s="1573"/>
      <c r="DI176" s="1573"/>
      <c r="DJ176" s="1573"/>
      <c r="DK176" s="1573"/>
      <c r="DL176" s="1573"/>
      <c r="DM176" s="1573"/>
      <c r="DN176" s="1573"/>
      <c r="DO176" s="1573"/>
      <c r="DP176" s="1573"/>
      <c r="DQ176" s="1573"/>
      <c r="DR176" s="1573"/>
      <c r="DS176" s="1573"/>
      <c r="DT176" s="1573"/>
      <c r="DU176" s="1573"/>
      <c r="DV176" s="1573"/>
      <c r="DW176" s="1573"/>
      <c r="DX176" s="1573"/>
      <c r="DY176" s="1573"/>
      <c r="DZ176" s="1573"/>
      <c r="EA176" s="1573"/>
      <c r="EB176" s="1573"/>
      <c r="EC176" s="1573"/>
      <c r="ED176" s="1573"/>
      <c r="EE176" s="1573"/>
      <c r="EF176" s="1573"/>
      <c r="EG176" s="1573"/>
      <c r="EH176" s="1573"/>
      <c r="EI176" s="1573"/>
      <c r="EJ176" s="1573"/>
      <c r="EK176" s="1573"/>
      <c r="EL176" s="1573"/>
      <c r="EM176" s="1573"/>
      <c r="EN176" s="1573"/>
      <c r="EO176" s="1573"/>
      <c r="EP176" s="1573"/>
      <c r="EQ176" s="1573"/>
      <c r="ER176" s="1573"/>
      <c r="ES176" s="1573"/>
      <c r="ET176" s="1573"/>
      <c r="EU176" s="1573"/>
      <c r="EV176" s="1573"/>
      <c r="EW176" s="1573"/>
      <c r="EX176" s="1573"/>
      <c r="EY176" s="1573"/>
      <c r="EZ176" s="1573"/>
      <c r="FA176" s="1573"/>
      <c r="FB176" s="1573"/>
      <c r="FC176" s="1573"/>
      <c r="FD176" s="1573"/>
      <c r="FE176" s="1573"/>
      <c r="FF176" s="1573"/>
      <c r="FG176" s="1573"/>
      <c r="FH176" s="1573"/>
      <c r="FI176" s="1573"/>
      <c r="FJ176" s="1573"/>
      <c r="FK176" s="1573"/>
      <c r="FL176" s="1573"/>
      <c r="FM176" s="1573"/>
      <c r="FN176" s="1573"/>
      <c r="FO176" s="1573"/>
      <c r="FP176" s="1573"/>
      <c r="FQ176" s="1573"/>
      <c r="FR176" s="1573"/>
      <c r="FS176" s="1573"/>
      <c r="FT176" s="1573"/>
      <c r="FU176" s="1573"/>
      <c r="FV176" s="1573"/>
      <c r="FW176" s="1573"/>
      <c r="FX176" s="1573"/>
      <c r="FY176" s="1573"/>
      <c r="FZ176" s="1573"/>
      <c r="GA176" s="1573"/>
      <c r="GB176" s="1573"/>
      <c r="GC176" s="1573"/>
      <c r="GD176" s="1573"/>
      <c r="GE176" s="1573"/>
      <c r="GF176" s="1573"/>
      <c r="GG176" s="1573"/>
      <c r="GH176" s="1573"/>
      <c r="GI176" s="1573"/>
      <c r="GJ176" s="1573"/>
      <c r="GK176" s="1573"/>
      <c r="GL176" s="1573"/>
      <c r="GM176" s="1573"/>
      <c r="GN176" s="1573"/>
      <c r="GO176" s="1573"/>
      <c r="GP176" s="1573"/>
      <c r="GQ176" s="1573"/>
      <c r="GR176" s="1573"/>
      <c r="GS176" s="1573"/>
    </row>
    <row r="177" spans="1:201" s="1593" customFormat="1" outlineLevel="2">
      <c r="A177" s="1581" t="s">
        <v>1535</v>
      </c>
      <c r="B177" s="1596"/>
      <c r="C177" s="1601" t="s">
        <v>1536</v>
      </c>
      <c r="D177" s="1600">
        <f>SUM(D178:D179)</f>
        <v>0</v>
      </c>
      <c r="E177" s="1599"/>
      <c r="F177" s="1504"/>
      <c r="G177" s="1504"/>
      <c r="H177" s="1594"/>
      <c r="I177" s="1536">
        <f t="shared" ref="I177:AN177" si="160">SUM(I178:I179)</f>
        <v>0</v>
      </c>
      <c r="J177" s="1598">
        <f t="shared" si="160"/>
        <v>0</v>
      </c>
      <c r="K177" s="1598">
        <f t="shared" si="160"/>
        <v>0</v>
      </c>
      <c r="L177" s="1598">
        <f t="shared" si="160"/>
        <v>0</v>
      </c>
      <c r="M177" s="1598">
        <f t="shared" si="160"/>
        <v>0</v>
      </c>
      <c r="N177" s="1598">
        <f t="shared" si="160"/>
        <v>0</v>
      </c>
      <c r="O177" s="1598">
        <f t="shared" si="160"/>
        <v>0</v>
      </c>
      <c r="P177" s="1598">
        <f t="shared" si="160"/>
        <v>0</v>
      </c>
      <c r="Q177" s="1598">
        <f t="shared" si="160"/>
        <v>0</v>
      </c>
      <c r="R177" s="1598">
        <f t="shared" si="160"/>
        <v>0</v>
      </c>
      <c r="S177" s="1598">
        <f t="shared" si="160"/>
        <v>0</v>
      </c>
      <c r="T177" s="1598">
        <f t="shared" si="160"/>
        <v>0</v>
      </c>
      <c r="U177" s="1598">
        <f t="shared" si="160"/>
        <v>0</v>
      </c>
      <c r="V177" s="1598">
        <f t="shared" si="160"/>
        <v>0</v>
      </c>
      <c r="W177" s="1598">
        <f t="shared" si="160"/>
        <v>0</v>
      </c>
      <c r="X177" s="1598">
        <f t="shared" si="160"/>
        <v>0</v>
      </c>
      <c r="Y177" s="1598">
        <f t="shared" si="160"/>
        <v>0</v>
      </c>
      <c r="Z177" s="1598">
        <f t="shared" si="160"/>
        <v>0</v>
      </c>
      <c r="AA177" s="1598">
        <f t="shared" si="160"/>
        <v>0</v>
      </c>
      <c r="AB177" s="1598">
        <f t="shared" si="160"/>
        <v>0</v>
      </c>
      <c r="AC177" s="1598">
        <f t="shared" si="160"/>
        <v>0</v>
      </c>
      <c r="AD177" s="1598">
        <f t="shared" si="160"/>
        <v>0</v>
      </c>
      <c r="AE177" s="1598">
        <f t="shared" si="160"/>
        <v>0</v>
      </c>
      <c r="AF177" s="1598">
        <f t="shared" si="160"/>
        <v>0</v>
      </c>
      <c r="AG177" s="1598">
        <f t="shared" si="160"/>
        <v>0</v>
      </c>
      <c r="AH177" s="1598">
        <f t="shared" si="160"/>
        <v>0</v>
      </c>
      <c r="AI177" s="1598">
        <f t="shared" si="160"/>
        <v>0</v>
      </c>
      <c r="AJ177" s="1598">
        <f t="shared" si="160"/>
        <v>0</v>
      </c>
      <c r="AK177" s="1598">
        <f t="shared" si="160"/>
        <v>0</v>
      </c>
      <c r="AL177" s="1598">
        <f t="shared" si="160"/>
        <v>0</v>
      </c>
      <c r="AM177" s="1598">
        <f t="shared" si="160"/>
        <v>0</v>
      </c>
      <c r="AN177" s="1598">
        <f t="shared" si="160"/>
        <v>0</v>
      </c>
      <c r="AO177" s="1598">
        <f t="shared" ref="AO177:BT177" si="161">SUM(AO178:AO179)</f>
        <v>0</v>
      </c>
      <c r="AP177" s="1598">
        <f t="shared" si="161"/>
        <v>0</v>
      </c>
      <c r="AQ177" s="1598">
        <f t="shared" si="161"/>
        <v>0</v>
      </c>
      <c r="AR177" s="1598">
        <f t="shared" si="161"/>
        <v>0</v>
      </c>
      <c r="AS177" s="1598">
        <f t="shared" si="161"/>
        <v>0</v>
      </c>
      <c r="AT177" s="1598">
        <f t="shared" si="161"/>
        <v>0</v>
      </c>
      <c r="AU177" s="1598">
        <f t="shared" si="161"/>
        <v>0</v>
      </c>
      <c r="AV177" s="1598">
        <f t="shared" si="161"/>
        <v>0</v>
      </c>
      <c r="AW177" s="1598">
        <f t="shared" si="161"/>
        <v>0</v>
      </c>
      <c r="AX177" s="1598">
        <f t="shared" si="161"/>
        <v>0</v>
      </c>
      <c r="AY177" s="1598">
        <f t="shared" si="161"/>
        <v>0</v>
      </c>
      <c r="AZ177" s="1598">
        <f t="shared" si="161"/>
        <v>0</v>
      </c>
      <c r="BA177" s="1598">
        <f t="shared" si="161"/>
        <v>0</v>
      </c>
      <c r="BB177" s="1598">
        <f t="shared" si="161"/>
        <v>0</v>
      </c>
      <c r="BC177" s="1598">
        <f t="shared" si="161"/>
        <v>0</v>
      </c>
      <c r="BD177" s="1598">
        <f t="shared" si="161"/>
        <v>0</v>
      </c>
      <c r="BE177" s="1598">
        <f t="shared" si="161"/>
        <v>0</v>
      </c>
      <c r="BF177" s="1598">
        <f t="shared" si="161"/>
        <v>0</v>
      </c>
      <c r="BG177" s="1598">
        <f t="shared" si="161"/>
        <v>0</v>
      </c>
      <c r="BH177" s="1598">
        <f t="shared" si="161"/>
        <v>0</v>
      </c>
      <c r="BI177" s="1598">
        <f t="shared" si="161"/>
        <v>0</v>
      </c>
      <c r="BJ177" s="1598">
        <f t="shared" si="161"/>
        <v>0</v>
      </c>
      <c r="BK177" s="1598">
        <f t="shared" si="161"/>
        <v>0</v>
      </c>
      <c r="BL177" s="1598">
        <f t="shared" si="161"/>
        <v>0</v>
      </c>
      <c r="BM177" s="1598">
        <f t="shared" si="161"/>
        <v>0</v>
      </c>
      <c r="BN177" s="1598">
        <f t="shared" si="161"/>
        <v>0</v>
      </c>
      <c r="BO177" s="1598">
        <f t="shared" si="161"/>
        <v>0</v>
      </c>
      <c r="BP177" s="1598">
        <f t="shared" si="161"/>
        <v>0</v>
      </c>
      <c r="BQ177" s="1598">
        <f t="shared" si="161"/>
        <v>0</v>
      </c>
      <c r="BR177" s="1598">
        <f t="shared" si="161"/>
        <v>0</v>
      </c>
      <c r="BS177" s="1598">
        <f t="shared" si="161"/>
        <v>0</v>
      </c>
      <c r="BT177" s="1598">
        <f t="shared" si="161"/>
        <v>0</v>
      </c>
      <c r="BU177" s="1598">
        <f t="shared" ref="BU177:CZ177" si="162">SUM(BU178:BU179)</f>
        <v>0</v>
      </c>
      <c r="BV177" s="1598">
        <f t="shared" si="162"/>
        <v>0</v>
      </c>
      <c r="BW177" s="1598">
        <f t="shared" si="162"/>
        <v>0</v>
      </c>
      <c r="BX177" s="1598">
        <f t="shared" si="162"/>
        <v>0</v>
      </c>
      <c r="BY177" s="1598">
        <f t="shared" si="162"/>
        <v>0</v>
      </c>
      <c r="BZ177" s="1598">
        <f t="shared" si="162"/>
        <v>0</v>
      </c>
      <c r="CA177" s="1598">
        <f t="shared" si="162"/>
        <v>0</v>
      </c>
      <c r="CB177" s="1598">
        <f t="shared" si="162"/>
        <v>0</v>
      </c>
      <c r="CC177" s="1598">
        <f t="shared" si="162"/>
        <v>0</v>
      </c>
      <c r="CD177" s="1598">
        <f t="shared" si="162"/>
        <v>0</v>
      </c>
      <c r="CE177" s="1598">
        <f t="shared" si="162"/>
        <v>0</v>
      </c>
      <c r="CF177" s="1598">
        <f t="shared" si="162"/>
        <v>0</v>
      </c>
      <c r="CG177" s="1598">
        <f t="shared" si="162"/>
        <v>0</v>
      </c>
      <c r="CH177" s="1598">
        <f t="shared" si="162"/>
        <v>0</v>
      </c>
      <c r="CI177" s="1598">
        <f t="shared" si="162"/>
        <v>0</v>
      </c>
      <c r="CJ177" s="1598">
        <f t="shared" si="162"/>
        <v>0</v>
      </c>
      <c r="CK177" s="1598">
        <f t="shared" si="162"/>
        <v>0</v>
      </c>
      <c r="CL177" s="1598">
        <f t="shared" si="162"/>
        <v>0</v>
      </c>
      <c r="CM177" s="1598">
        <f t="shared" si="162"/>
        <v>0</v>
      </c>
      <c r="CN177" s="1598">
        <f t="shared" si="162"/>
        <v>0</v>
      </c>
      <c r="CO177" s="1598">
        <f t="shared" si="162"/>
        <v>0</v>
      </c>
      <c r="CP177" s="1598">
        <f t="shared" si="162"/>
        <v>0</v>
      </c>
      <c r="CQ177" s="1598">
        <f t="shared" si="162"/>
        <v>0</v>
      </c>
      <c r="CR177" s="1598">
        <f t="shared" si="162"/>
        <v>0</v>
      </c>
      <c r="CS177" s="1598">
        <f t="shared" si="162"/>
        <v>0</v>
      </c>
      <c r="CT177" s="1598">
        <f t="shared" si="162"/>
        <v>0</v>
      </c>
      <c r="CU177" s="1598">
        <f t="shared" si="162"/>
        <v>0</v>
      </c>
      <c r="CV177" s="1598">
        <f t="shared" si="162"/>
        <v>0</v>
      </c>
      <c r="CW177" s="1598">
        <f t="shared" si="162"/>
        <v>0</v>
      </c>
      <c r="CX177" s="1598">
        <f t="shared" si="162"/>
        <v>0</v>
      </c>
      <c r="CY177" s="1598">
        <f t="shared" si="162"/>
        <v>0</v>
      </c>
      <c r="CZ177" s="1598">
        <f t="shared" si="162"/>
        <v>0</v>
      </c>
      <c r="DA177" s="1598">
        <f t="shared" ref="DA177:EF177" si="163">SUM(DA178:DA179)</f>
        <v>0</v>
      </c>
      <c r="DB177" s="1598">
        <f t="shared" si="163"/>
        <v>0</v>
      </c>
      <c r="DC177" s="1598">
        <f t="shared" si="163"/>
        <v>0</v>
      </c>
      <c r="DD177" s="1598">
        <f t="shared" si="163"/>
        <v>0</v>
      </c>
      <c r="DE177" s="1598">
        <f t="shared" si="163"/>
        <v>0</v>
      </c>
      <c r="DF177" s="1598">
        <f t="shared" si="163"/>
        <v>0</v>
      </c>
      <c r="DG177" s="1598">
        <f t="shared" si="163"/>
        <v>0</v>
      </c>
      <c r="DH177" s="1598">
        <f t="shared" si="163"/>
        <v>0</v>
      </c>
      <c r="DI177" s="1598">
        <f t="shared" si="163"/>
        <v>0</v>
      </c>
      <c r="DJ177" s="1598">
        <f t="shared" si="163"/>
        <v>0</v>
      </c>
      <c r="DK177" s="1598">
        <f t="shared" si="163"/>
        <v>0</v>
      </c>
      <c r="DL177" s="1598">
        <f t="shared" si="163"/>
        <v>0</v>
      </c>
      <c r="DM177" s="1598">
        <f t="shared" si="163"/>
        <v>0</v>
      </c>
      <c r="DN177" s="1598">
        <f t="shared" si="163"/>
        <v>0</v>
      </c>
      <c r="DO177" s="1598">
        <f t="shared" si="163"/>
        <v>0</v>
      </c>
      <c r="DP177" s="1598">
        <f t="shared" si="163"/>
        <v>0</v>
      </c>
      <c r="DQ177" s="1598">
        <f t="shared" si="163"/>
        <v>0</v>
      </c>
      <c r="DR177" s="1598">
        <f t="shared" si="163"/>
        <v>0</v>
      </c>
      <c r="DS177" s="1598">
        <f t="shared" si="163"/>
        <v>0</v>
      </c>
      <c r="DT177" s="1598">
        <f t="shared" si="163"/>
        <v>0</v>
      </c>
      <c r="DU177" s="1598">
        <f t="shared" si="163"/>
        <v>0</v>
      </c>
      <c r="DV177" s="1598">
        <f t="shared" si="163"/>
        <v>0</v>
      </c>
      <c r="DW177" s="1598">
        <f t="shared" si="163"/>
        <v>0</v>
      </c>
      <c r="DX177" s="1598">
        <f t="shared" si="163"/>
        <v>0</v>
      </c>
      <c r="DY177" s="1598">
        <f t="shared" si="163"/>
        <v>0</v>
      </c>
      <c r="DZ177" s="1598">
        <f t="shared" si="163"/>
        <v>0</v>
      </c>
      <c r="EA177" s="1598">
        <f t="shared" si="163"/>
        <v>0</v>
      </c>
      <c r="EB177" s="1598">
        <f t="shared" si="163"/>
        <v>0</v>
      </c>
      <c r="EC177" s="1598">
        <f t="shared" si="163"/>
        <v>0</v>
      </c>
      <c r="ED177" s="1598">
        <f t="shared" si="163"/>
        <v>0</v>
      </c>
      <c r="EE177" s="1598">
        <f t="shared" si="163"/>
        <v>0</v>
      </c>
      <c r="EF177" s="1598">
        <f t="shared" si="163"/>
        <v>0</v>
      </c>
      <c r="EG177" s="1598">
        <f t="shared" ref="EG177:FL177" si="164">SUM(EG178:EG179)</f>
        <v>0</v>
      </c>
      <c r="EH177" s="1598">
        <f t="shared" si="164"/>
        <v>0</v>
      </c>
      <c r="EI177" s="1598">
        <f t="shared" si="164"/>
        <v>0</v>
      </c>
      <c r="EJ177" s="1598">
        <f t="shared" si="164"/>
        <v>0</v>
      </c>
      <c r="EK177" s="1598">
        <f t="shared" si="164"/>
        <v>0</v>
      </c>
      <c r="EL177" s="1598">
        <f t="shared" si="164"/>
        <v>0</v>
      </c>
      <c r="EM177" s="1598">
        <f t="shared" si="164"/>
        <v>0</v>
      </c>
      <c r="EN177" s="1598">
        <f t="shared" si="164"/>
        <v>0</v>
      </c>
      <c r="EO177" s="1598">
        <f t="shared" si="164"/>
        <v>0</v>
      </c>
      <c r="EP177" s="1598">
        <f t="shared" si="164"/>
        <v>0</v>
      </c>
      <c r="EQ177" s="1598">
        <f t="shared" si="164"/>
        <v>0</v>
      </c>
      <c r="ER177" s="1598">
        <f t="shared" si="164"/>
        <v>0</v>
      </c>
      <c r="ES177" s="1598">
        <f t="shared" si="164"/>
        <v>0</v>
      </c>
      <c r="ET177" s="1598">
        <f t="shared" si="164"/>
        <v>0</v>
      </c>
      <c r="EU177" s="1598">
        <f t="shared" si="164"/>
        <v>0</v>
      </c>
      <c r="EV177" s="1598">
        <f t="shared" si="164"/>
        <v>0</v>
      </c>
      <c r="EW177" s="1598">
        <f t="shared" si="164"/>
        <v>0</v>
      </c>
      <c r="EX177" s="1598">
        <f t="shared" si="164"/>
        <v>0</v>
      </c>
      <c r="EY177" s="1598">
        <f t="shared" si="164"/>
        <v>0</v>
      </c>
      <c r="EZ177" s="1598">
        <f t="shared" si="164"/>
        <v>0</v>
      </c>
      <c r="FA177" s="1598">
        <f t="shared" si="164"/>
        <v>0</v>
      </c>
      <c r="FB177" s="1598">
        <f t="shared" si="164"/>
        <v>0</v>
      </c>
      <c r="FC177" s="1598">
        <f t="shared" si="164"/>
        <v>0</v>
      </c>
      <c r="FD177" s="1598">
        <f t="shared" si="164"/>
        <v>0</v>
      </c>
      <c r="FE177" s="1598">
        <f t="shared" si="164"/>
        <v>0</v>
      </c>
      <c r="FF177" s="1598">
        <f t="shared" si="164"/>
        <v>0</v>
      </c>
      <c r="FG177" s="1598">
        <f t="shared" si="164"/>
        <v>0</v>
      </c>
      <c r="FH177" s="1598">
        <f t="shared" si="164"/>
        <v>0</v>
      </c>
      <c r="FI177" s="1598">
        <f t="shared" si="164"/>
        <v>0</v>
      </c>
      <c r="FJ177" s="1598">
        <f t="shared" si="164"/>
        <v>0</v>
      </c>
      <c r="FK177" s="1598">
        <f t="shared" si="164"/>
        <v>0</v>
      </c>
      <c r="FL177" s="1598">
        <f t="shared" si="164"/>
        <v>0</v>
      </c>
      <c r="FM177" s="1598">
        <f t="shared" ref="FM177:GR177" si="165">SUM(FM178:FM179)</f>
        <v>0</v>
      </c>
      <c r="FN177" s="1598">
        <f t="shared" si="165"/>
        <v>0</v>
      </c>
      <c r="FO177" s="1598">
        <f t="shared" si="165"/>
        <v>0</v>
      </c>
      <c r="FP177" s="1598">
        <f t="shared" si="165"/>
        <v>0</v>
      </c>
      <c r="FQ177" s="1598">
        <f t="shared" si="165"/>
        <v>0</v>
      </c>
      <c r="FR177" s="1598">
        <f t="shared" si="165"/>
        <v>0</v>
      </c>
      <c r="FS177" s="1598">
        <f t="shared" si="165"/>
        <v>0</v>
      </c>
      <c r="FT177" s="1598">
        <f t="shared" si="165"/>
        <v>0</v>
      </c>
      <c r="FU177" s="1598">
        <f t="shared" si="165"/>
        <v>0</v>
      </c>
      <c r="FV177" s="1598">
        <f t="shared" si="165"/>
        <v>0</v>
      </c>
      <c r="FW177" s="1598">
        <f t="shared" si="165"/>
        <v>0</v>
      </c>
      <c r="FX177" s="1598">
        <f t="shared" si="165"/>
        <v>0</v>
      </c>
      <c r="FY177" s="1598">
        <f t="shared" si="165"/>
        <v>0</v>
      </c>
      <c r="FZ177" s="1598">
        <f t="shared" si="165"/>
        <v>0</v>
      </c>
      <c r="GA177" s="1598">
        <f t="shared" si="165"/>
        <v>0</v>
      </c>
      <c r="GB177" s="1598">
        <f t="shared" si="165"/>
        <v>0</v>
      </c>
      <c r="GC177" s="1598">
        <f t="shared" si="165"/>
        <v>0</v>
      </c>
      <c r="GD177" s="1598">
        <f t="shared" si="165"/>
        <v>0</v>
      </c>
      <c r="GE177" s="1598">
        <f t="shared" si="165"/>
        <v>0</v>
      </c>
      <c r="GF177" s="1598">
        <f t="shared" si="165"/>
        <v>0</v>
      </c>
      <c r="GG177" s="1598">
        <f t="shared" si="165"/>
        <v>0</v>
      </c>
      <c r="GH177" s="1598">
        <f t="shared" si="165"/>
        <v>0</v>
      </c>
      <c r="GI177" s="1598">
        <f t="shared" si="165"/>
        <v>0</v>
      </c>
      <c r="GJ177" s="1598">
        <f t="shared" si="165"/>
        <v>0</v>
      </c>
      <c r="GK177" s="1598">
        <f t="shared" si="165"/>
        <v>0</v>
      </c>
      <c r="GL177" s="1598">
        <f t="shared" si="165"/>
        <v>0</v>
      </c>
      <c r="GM177" s="1598">
        <f t="shared" si="165"/>
        <v>0</v>
      </c>
      <c r="GN177" s="1598">
        <f t="shared" si="165"/>
        <v>0</v>
      </c>
      <c r="GO177" s="1598">
        <f t="shared" si="165"/>
        <v>0</v>
      </c>
      <c r="GP177" s="1598">
        <f t="shared" si="165"/>
        <v>0</v>
      </c>
      <c r="GQ177" s="1598">
        <f t="shared" si="165"/>
        <v>0</v>
      </c>
      <c r="GR177" s="1598">
        <f t="shared" si="165"/>
        <v>0</v>
      </c>
      <c r="GS177" s="1598">
        <f t="shared" ref="GS177" si="166">SUM(GS178:GS179)</f>
        <v>0</v>
      </c>
    </row>
    <row r="178" spans="1:201" s="1593" customFormat="1" outlineLevel="2">
      <c r="A178" s="1597" t="s">
        <v>1537</v>
      </c>
      <c r="B178" s="1596"/>
      <c r="C178" s="1595" t="s">
        <v>1538</v>
      </c>
      <c r="D178" s="1538"/>
      <c r="E178" s="1560"/>
      <c r="F178" s="1504"/>
      <c r="G178" s="1504"/>
      <c r="H178" s="1594"/>
      <c r="I178" s="1536">
        <f>SUM(J178:GS178)</f>
        <v>0</v>
      </c>
      <c r="J178" s="1573"/>
      <c r="K178" s="1573"/>
      <c r="L178" s="1573"/>
      <c r="M178" s="1573"/>
      <c r="N178" s="1573"/>
      <c r="O178" s="1573"/>
      <c r="P178" s="1573"/>
      <c r="Q178" s="1573"/>
      <c r="R178" s="1573"/>
      <c r="S178" s="1573"/>
      <c r="T178" s="1573"/>
      <c r="U178" s="1573"/>
      <c r="V178" s="1573"/>
      <c r="W178" s="1573"/>
      <c r="X178" s="1573"/>
      <c r="Y178" s="1573"/>
      <c r="Z178" s="1573"/>
      <c r="AA178" s="1573"/>
      <c r="AB178" s="1573"/>
      <c r="AC178" s="1573"/>
      <c r="AD178" s="1573"/>
      <c r="AE178" s="1573"/>
      <c r="AF178" s="1573"/>
      <c r="AG178" s="1573"/>
      <c r="AH178" s="1573"/>
      <c r="AI178" s="1573"/>
      <c r="AJ178" s="1573"/>
      <c r="AK178" s="1573"/>
      <c r="AL178" s="1573"/>
      <c r="AM178" s="1573"/>
      <c r="AN178" s="1573"/>
      <c r="AO178" s="1573"/>
      <c r="AP178" s="1573"/>
      <c r="AQ178" s="1573"/>
      <c r="AR178" s="1573"/>
      <c r="AS178" s="1573"/>
      <c r="AT178" s="1573"/>
      <c r="AU178" s="1573"/>
      <c r="AV178" s="1573"/>
      <c r="AW178" s="1573"/>
      <c r="AX178" s="1573"/>
      <c r="AY178" s="1573"/>
      <c r="AZ178" s="1573"/>
      <c r="BA178" s="1573"/>
      <c r="BB178" s="1573"/>
      <c r="BC178" s="1573"/>
      <c r="BD178" s="1573"/>
      <c r="BE178" s="1573"/>
      <c r="BF178" s="1573"/>
      <c r="BG178" s="1573"/>
      <c r="BH178" s="1573"/>
      <c r="BI178" s="1573"/>
      <c r="BJ178" s="1573"/>
      <c r="BK178" s="1573"/>
      <c r="BL178" s="1573"/>
      <c r="BM178" s="1573"/>
      <c r="BN178" s="1573"/>
      <c r="BO178" s="1573"/>
      <c r="BP178" s="1573"/>
      <c r="BQ178" s="1573"/>
      <c r="BR178" s="1573"/>
      <c r="BS178" s="1573"/>
      <c r="BT178" s="1573"/>
      <c r="BU178" s="1573"/>
      <c r="BV178" s="1573"/>
      <c r="BW178" s="1573"/>
      <c r="BX178" s="1573"/>
      <c r="BY178" s="1573"/>
      <c r="BZ178" s="1573"/>
      <c r="CA178" s="1573"/>
      <c r="CB178" s="1573"/>
      <c r="CC178" s="1573"/>
      <c r="CD178" s="1573"/>
      <c r="CE178" s="1573"/>
      <c r="CF178" s="1573"/>
      <c r="CG178" s="1573"/>
      <c r="CH178" s="1573"/>
      <c r="CI178" s="1573"/>
      <c r="CJ178" s="1573"/>
      <c r="CK178" s="1573"/>
      <c r="CL178" s="1573"/>
      <c r="CM178" s="1573"/>
      <c r="CN178" s="1573"/>
      <c r="CO178" s="1573"/>
      <c r="CP178" s="1573"/>
      <c r="CQ178" s="1573"/>
      <c r="CR178" s="1573"/>
      <c r="CS178" s="1573"/>
      <c r="CT178" s="1573"/>
      <c r="CU178" s="1573"/>
      <c r="CV178" s="1573"/>
      <c r="CW178" s="1573"/>
      <c r="CX178" s="1573"/>
      <c r="CY178" s="1573"/>
      <c r="CZ178" s="1573"/>
      <c r="DA178" s="1573"/>
      <c r="DB178" s="1573"/>
      <c r="DC178" s="1573"/>
      <c r="DD178" s="1573"/>
      <c r="DE178" s="1573"/>
      <c r="DF178" s="1573"/>
      <c r="DG178" s="1573"/>
      <c r="DH178" s="1573"/>
      <c r="DI178" s="1573"/>
      <c r="DJ178" s="1573"/>
      <c r="DK178" s="1573"/>
      <c r="DL178" s="1573"/>
      <c r="DM178" s="1573"/>
      <c r="DN178" s="1573"/>
      <c r="DO178" s="1573"/>
      <c r="DP178" s="1573"/>
      <c r="DQ178" s="1573"/>
      <c r="DR178" s="1573"/>
      <c r="DS178" s="1573"/>
      <c r="DT178" s="1573"/>
      <c r="DU178" s="1573"/>
      <c r="DV178" s="1573"/>
      <c r="DW178" s="1573"/>
      <c r="DX178" s="1573"/>
      <c r="DY178" s="1573"/>
      <c r="DZ178" s="1573"/>
      <c r="EA178" s="1573"/>
      <c r="EB178" s="1573"/>
      <c r="EC178" s="1573"/>
      <c r="ED178" s="1573"/>
      <c r="EE178" s="1573"/>
      <c r="EF178" s="1573"/>
      <c r="EG178" s="1573"/>
      <c r="EH178" s="1573"/>
      <c r="EI178" s="1573"/>
      <c r="EJ178" s="1573"/>
      <c r="EK178" s="1573"/>
      <c r="EL178" s="1573"/>
      <c r="EM178" s="1573"/>
      <c r="EN178" s="1573"/>
      <c r="EO178" s="1573"/>
      <c r="EP178" s="1573"/>
      <c r="EQ178" s="1573"/>
      <c r="ER178" s="1573"/>
      <c r="ES178" s="1573"/>
      <c r="ET178" s="1573"/>
      <c r="EU178" s="1573"/>
      <c r="EV178" s="1573"/>
      <c r="EW178" s="1573"/>
      <c r="EX178" s="1573"/>
      <c r="EY178" s="1573"/>
      <c r="EZ178" s="1573"/>
      <c r="FA178" s="1573"/>
      <c r="FB178" s="1573"/>
      <c r="FC178" s="1573"/>
      <c r="FD178" s="1573"/>
      <c r="FE178" s="1573"/>
      <c r="FF178" s="1573"/>
      <c r="FG178" s="1573"/>
      <c r="FH178" s="1573"/>
      <c r="FI178" s="1573"/>
      <c r="FJ178" s="1573"/>
      <c r="FK178" s="1573"/>
      <c r="FL178" s="1573"/>
      <c r="FM178" s="1573"/>
      <c r="FN178" s="1573"/>
      <c r="FO178" s="1573"/>
      <c r="FP178" s="1573"/>
      <c r="FQ178" s="1573"/>
      <c r="FR178" s="1573"/>
      <c r="FS178" s="1573"/>
      <c r="FT178" s="1573"/>
      <c r="FU178" s="1573"/>
      <c r="FV178" s="1573"/>
      <c r="FW178" s="1573"/>
      <c r="FX178" s="1573"/>
      <c r="FY178" s="1573"/>
      <c r="FZ178" s="1573"/>
      <c r="GA178" s="1573"/>
      <c r="GB178" s="1573"/>
      <c r="GC178" s="1573"/>
      <c r="GD178" s="1573"/>
      <c r="GE178" s="1573"/>
      <c r="GF178" s="1573"/>
      <c r="GG178" s="1573"/>
      <c r="GH178" s="1573"/>
      <c r="GI178" s="1573"/>
      <c r="GJ178" s="1573"/>
      <c r="GK178" s="1573"/>
      <c r="GL178" s="1573"/>
      <c r="GM178" s="1573"/>
      <c r="GN178" s="1573"/>
      <c r="GO178" s="1573"/>
      <c r="GP178" s="1573"/>
      <c r="GQ178" s="1573"/>
      <c r="GR178" s="1573"/>
      <c r="GS178" s="1573"/>
    </row>
    <row r="179" spans="1:201" s="1593" customFormat="1" outlineLevel="2">
      <c r="A179" s="1597" t="s">
        <v>1539</v>
      </c>
      <c r="B179" s="1596"/>
      <c r="C179" s="1595" t="s">
        <v>1540</v>
      </c>
      <c r="D179" s="1576"/>
      <c r="E179" s="1560"/>
      <c r="F179" s="1504"/>
      <c r="G179" s="1504"/>
      <c r="H179" s="1594"/>
      <c r="I179" s="1536">
        <f>SUM(J179:GS179)</f>
        <v>0</v>
      </c>
      <c r="J179" s="1573"/>
      <c r="K179" s="1573"/>
      <c r="L179" s="1573"/>
      <c r="M179" s="1573"/>
      <c r="N179" s="1573"/>
      <c r="O179" s="1573"/>
      <c r="P179" s="1573"/>
      <c r="Q179" s="1573"/>
      <c r="R179" s="1573"/>
      <c r="S179" s="1573"/>
      <c r="T179" s="1573"/>
      <c r="U179" s="1573"/>
      <c r="V179" s="1573"/>
      <c r="W179" s="1573"/>
      <c r="X179" s="1573"/>
      <c r="Y179" s="1573"/>
      <c r="Z179" s="1573"/>
      <c r="AA179" s="1573"/>
      <c r="AB179" s="1573"/>
      <c r="AC179" s="1573"/>
      <c r="AD179" s="1573"/>
      <c r="AE179" s="1573"/>
      <c r="AF179" s="1573"/>
      <c r="AG179" s="1573"/>
      <c r="AH179" s="1573"/>
      <c r="AI179" s="1573"/>
      <c r="AJ179" s="1573"/>
      <c r="AK179" s="1573"/>
      <c r="AL179" s="1573"/>
      <c r="AM179" s="1573"/>
      <c r="AN179" s="1573"/>
      <c r="AO179" s="1573"/>
      <c r="AP179" s="1573"/>
      <c r="AQ179" s="1573"/>
      <c r="AR179" s="1573"/>
      <c r="AS179" s="1573"/>
      <c r="AT179" s="1573"/>
      <c r="AU179" s="1573"/>
      <c r="AV179" s="1573"/>
      <c r="AW179" s="1573"/>
      <c r="AX179" s="1573"/>
      <c r="AY179" s="1573"/>
      <c r="AZ179" s="1573"/>
      <c r="BA179" s="1573"/>
      <c r="BB179" s="1573"/>
      <c r="BC179" s="1573"/>
      <c r="BD179" s="1573"/>
      <c r="BE179" s="1573"/>
      <c r="BF179" s="1573"/>
      <c r="BG179" s="1573"/>
      <c r="BH179" s="1573"/>
      <c r="BI179" s="1573"/>
      <c r="BJ179" s="1573"/>
      <c r="BK179" s="1573"/>
      <c r="BL179" s="1573"/>
      <c r="BM179" s="1573"/>
      <c r="BN179" s="1573"/>
      <c r="BO179" s="1573"/>
      <c r="BP179" s="1573"/>
      <c r="BQ179" s="1573"/>
      <c r="BR179" s="1573"/>
      <c r="BS179" s="1573"/>
      <c r="BT179" s="1573"/>
      <c r="BU179" s="1573"/>
      <c r="BV179" s="1573"/>
      <c r="BW179" s="1573"/>
      <c r="BX179" s="1573"/>
      <c r="BY179" s="1573"/>
      <c r="BZ179" s="1573"/>
      <c r="CA179" s="1573"/>
      <c r="CB179" s="1573"/>
      <c r="CC179" s="1573"/>
      <c r="CD179" s="1573"/>
      <c r="CE179" s="1573"/>
      <c r="CF179" s="1573"/>
      <c r="CG179" s="1573"/>
      <c r="CH179" s="1573"/>
      <c r="CI179" s="1573"/>
      <c r="CJ179" s="1573"/>
      <c r="CK179" s="1573"/>
      <c r="CL179" s="1573"/>
      <c r="CM179" s="1573"/>
      <c r="CN179" s="1573"/>
      <c r="CO179" s="1573"/>
      <c r="CP179" s="1573"/>
      <c r="CQ179" s="1573"/>
      <c r="CR179" s="1573"/>
      <c r="CS179" s="1573"/>
      <c r="CT179" s="1573"/>
      <c r="CU179" s="1573"/>
      <c r="CV179" s="1573"/>
      <c r="CW179" s="1573"/>
      <c r="CX179" s="1573"/>
      <c r="CY179" s="1573"/>
      <c r="CZ179" s="1573"/>
      <c r="DA179" s="1573"/>
      <c r="DB179" s="1573"/>
      <c r="DC179" s="1573"/>
      <c r="DD179" s="1573"/>
      <c r="DE179" s="1573"/>
      <c r="DF179" s="1573"/>
      <c r="DG179" s="1573"/>
      <c r="DH179" s="1573"/>
      <c r="DI179" s="1573"/>
      <c r="DJ179" s="1573"/>
      <c r="DK179" s="1573"/>
      <c r="DL179" s="1573"/>
      <c r="DM179" s="1573"/>
      <c r="DN179" s="1573"/>
      <c r="DO179" s="1573"/>
      <c r="DP179" s="1573"/>
      <c r="DQ179" s="1573"/>
      <c r="DR179" s="1573"/>
      <c r="DS179" s="1573"/>
      <c r="DT179" s="1573"/>
      <c r="DU179" s="1573"/>
      <c r="DV179" s="1573"/>
      <c r="DW179" s="1573"/>
      <c r="DX179" s="1573"/>
      <c r="DY179" s="1573"/>
      <c r="DZ179" s="1573"/>
      <c r="EA179" s="1573"/>
      <c r="EB179" s="1573"/>
      <c r="EC179" s="1573"/>
      <c r="ED179" s="1573"/>
      <c r="EE179" s="1573"/>
      <c r="EF179" s="1573"/>
      <c r="EG179" s="1573"/>
      <c r="EH179" s="1573"/>
      <c r="EI179" s="1573"/>
      <c r="EJ179" s="1573"/>
      <c r="EK179" s="1573"/>
      <c r="EL179" s="1573"/>
      <c r="EM179" s="1573"/>
      <c r="EN179" s="1573"/>
      <c r="EO179" s="1573"/>
      <c r="EP179" s="1573"/>
      <c r="EQ179" s="1573"/>
      <c r="ER179" s="1573"/>
      <c r="ES179" s="1573"/>
      <c r="ET179" s="1573"/>
      <c r="EU179" s="1573"/>
      <c r="EV179" s="1573"/>
      <c r="EW179" s="1573"/>
      <c r="EX179" s="1573"/>
      <c r="EY179" s="1573"/>
      <c r="EZ179" s="1573"/>
      <c r="FA179" s="1573"/>
      <c r="FB179" s="1573"/>
      <c r="FC179" s="1573"/>
      <c r="FD179" s="1573"/>
      <c r="FE179" s="1573"/>
      <c r="FF179" s="1573"/>
      <c r="FG179" s="1573"/>
      <c r="FH179" s="1573"/>
      <c r="FI179" s="1573"/>
      <c r="FJ179" s="1573"/>
      <c r="FK179" s="1573"/>
      <c r="FL179" s="1573"/>
      <c r="FM179" s="1573"/>
      <c r="FN179" s="1573"/>
      <c r="FO179" s="1573"/>
      <c r="FP179" s="1573"/>
      <c r="FQ179" s="1573"/>
      <c r="FR179" s="1573"/>
      <c r="FS179" s="1573"/>
      <c r="FT179" s="1573"/>
      <c r="FU179" s="1573"/>
      <c r="FV179" s="1573"/>
      <c r="FW179" s="1573"/>
      <c r="FX179" s="1573"/>
      <c r="FY179" s="1573"/>
      <c r="FZ179" s="1573"/>
      <c r="GA179" s="1573"/>
      <c r="GB179" s="1573"/>
      <c r="GC179" s="1573"/>
      <c r="GD179" s="1573"/>
      <c r="GE179" s="1573"/>
      <c r="GF179" s="1573"/>
      <c r="GG179" s="1573"/>
      <c r="GH179" s="1573"/>
      <c r="GI179" s="1573"/>
      <c r="GJ179" s="1573"/>
      <c r="GK179" s="1573"/>
      <c r="GL179" s="1573"/>
      <c r="GM179" s="1573"/>
      <c r="GN179" s="1573"/>
      <c r="GO179" s="1573"/>
      <c r="GP179" s="1573"/>
      <c r="GQ179" s="1573"/>
      <c r="GR179" s="1573"/>
      <c r="GS179" s="1573"/>
    </row>
    <row r="180" spans="1:201" s="1539" customFormat="1" outlineLevel="1">
      <c r="A180" s="1582" t="s">
        <v>1541</v>
      </c>
      <c r="B180" s="1589"/>
      <c r="C180" s="1539" t="s">
        <v>1542</v>
      </c>
      <c r="D180" s="1576"/>
      <c r="E180" s="1560">
        <v>0</v>
      </c>
      <c r="F180" s="1504" t="s">
        <v>1524</v>
      </c>
      <c r="G180" s="1504" t="s">
        <v>1481</v>
      </c>
      <c r="H180" s="1540" t="s">
        <v>1543</v>
      </c>
      <c r="I180" s="1574">
        <f>SUM(J180:GS180)</f>
        <v>0</v>
      </c>
      <c r="J180" s="1573"/>
      <c r="K180" s="1573"/>
      <c r="L180" s="1573"/>
      <c r="M180" s="1573"/>
      <c r="N180" s="1573"/>
      <c r="O180" s="1573"/>
      <c r="P180" s="1573"/>
      <c r="Q180" s="1573"/>
      <c r="R180" s="1573"/>
      <c r="S180" s="1573"/>
      <c r="T180" s="1573"/>
      <c r="U180" s="1573"/>
      <c r="V180" s="1573"/>
      <c r="W180" s="1573"/>
      <c r="X180" s="1573"/>
      <c r="Y180" s="1573"/>
      <c r="Z180" s="1573"/>
      <c r="AA180" s="1573"/>
      <c r="AB180" s="1573"/>
      <c r="AC180" s="1573"/>
      <c r="AD180" s="1573"/>
      <c r="AE180" s="1573"/>
      <c r="AF180" s="1573"/>
      <c r="AG180" s="1573"/>
      <c r="AH180" s="1573"/>
      <c r="AI180" s="1573"/>
      <c r="AJ180" s="1573"/>
      <c r="AK180" s="1573"/>
      <c r="AL180" s="1573"/>
      <c r="AM180" s="1573"/>
      <c r="AN180" s="1573"/>
      <c r="AO180" s="1573"/>
      <c r="AP180" s="1573"/>
      <c r="AQ180" s="1573"/>
      <c r="AR180" s="1573"/>
      <c r="AS180" s="1573"/>
      <c r="AT180" s="1573"/>
      <c r="AU180" s="1573"/>
      <c r="AV180" s="1573"/>
      <c r="AW180" s="1573"/>
      <c r="AX180" s="1573"/>
      <c r="AY180" s="1573"/>
      <c r="AZ180" s="1573"/>
      <c r="BA180" s="1573"/>
      <c r="BB180" s="1573"/>
      <c r="BC180" s="1573"/>
      <c r="BD180" s="1573"/>
      <c r="BE180" s="1573"/>
      <c r="BF180" s="1573"/>
      <c r="BG180" s="1573"/>
      <c r="BH180" s="1573"/>
      <c r="BI180" s="1573"/>
      <c r="BJ180" s="1573"/>
      <c r="BK180" s="1573"/>
      <c r="BL180" s="1573"/>
      <c r="BM180" s="1573"/>
      <c r="BN180" s="1573"/>
      <c r="BO180" s="1573"/>
      <c r="BP180" s="1573"/>
      <c r="BQ180" s="1573"/>
      <c r="BR180" s="1573"/>
      <c r="BS180" s="1573"/>
      <c r="BT180" s="1573"/>
      <c r="BU180" s="1573"/>
      <c r="BV180" s="1573"/>
      <c r="BW180" s="1573"/>
      <c r="BX180" s="1573"/>
      <c r="BY180" s="1573"/>
      <c r="BZ180" s="1573"/>
      <c r="CA180" s="1573"/>
      <c r="CB180" s="1573"/>
      <c r="CC180" s="1573"/>
      <c r="CD180" s="1573"/>
      <c r="CE180" s="1573"/>
      <c r="CF180" s="1573"/>
      <c r="CG180" s="1573"/>
      <c r="CH180" s="1573"/>
      <c r="CI180" s="1573"/>
      <c r="CJ180" s="1573"/>
      <c r="CK180" s="1573"/>
      <c r="CL180" s="1573"/>
      <c r="CM180" s="1573"/>
      <c r="CN180" s="1573"/>
      <c r="CO180" s="1573"/>
      <c r="CP180" s="1573"/>
      <c r="CQ180" s="1573"/>
      <c r="CR180" s="1573"/>
      <c r="CS180" s="1573"/>
      <c r="CT180" s="1573"/>
      <c r="CU180" s="1573"/>
      <c r="CV180" s="1573"/>
      <c r="CW180" s="1573"/>
      <c r="CX180" s="1573"/>
      <c r="CY180" s="1573"/>
      <c r="CZ180" s="1573"/>
      <c r="DA180" s="1573"/>
      <c r="DB180" s="1573"/>
      <c r="DC180" s="1573"/>
      <c r="DD180" s="1573"/>
      <c r="DE180" s="1573"/>
      <c r="DF180" s="1573"/>
      <c r="DG180" s="1573"/>
      <c r="DH180" s="1573"/>
      <c r="DI180" s="1573"/>
      <c r="DJ180" s="1573"/>
      <c r="DK180" s="1573"/>
      <c r="DL180" s="1573"/>
      <c r="DM180" s="1573"/>
      <c r="DN180" s="1573"/>
      <c r="DO180" s="1573"/>
      <c r="DP180" s="1573"/>
      <c r="DQ180" s="1573"/>
      <c r="DR180" s="1573"/>
      <c r="DS180" s="1573"/>
      <c r="DT180" s="1573"/>
      <c r="DU180" s="1573"/>
      <c r="DV180" s="1573"/>
      <c r="DW180" s="1573"/>
      <c r="DX180" s="1573"/>
      <c r="DY180" s="1573"/>
      <c r="DZ180" s="1573"/>
      <c r="EA180" s="1573"/>
      <c r="EB180" s="1573"/>
      <c r="EC180" s="1573"/>
      <c r="ED180" s="1573"/>
      <c r="EE180" s="1573"/>
      <c r="EF180" s="1573"/>
      <c r="EG180" s="1573"/>
      <c r="EH180" s="1573"/>
      <c r="EI180" s="1573"/>
      <c r="EJ180" s="1573"/>
      <c r="EK180" s="1573"/>
      <c r="EL180" s="1573"/>
      <c r="EM180" s="1573"/>
      <c r="EN180" s="1573"/>
      <c r="EO180" s="1573"/>
      <c r="EP180" s="1573"/>
      <c r="EQ180" s="1573"/>
      <c r="ER180" s="1573"/>
      <c r="ES180" s="1573"/>
      <c r="ET180" s="1573"/>
      <c r="EU180" s="1573"/>
      <c r="EV180" s="1573"/>
      <c r="EW180" s="1573"/>
      <c r="EX180" s="1573"/>
      <c r="EY180" s="1573"/>
      <c r="EZ180" s="1573"/>
      <c r="FA180" s="1573"/>
      <c r="FB180" s="1573"/>
      <c r="FC180" s="1573"/>
      <c r="FD180" s="1573"/>
      <c r="FE180" s="1573"/>
      <c r="FF180" s="1573"/>
      <c r="FG180" s="1573"/>
      <c r="FH180" s="1573"/>
      <c r="FI180" s="1573"/>
      <c r="FJ180" s="1573"/>
      <c r="FK180" s="1573"/>
      <c r="FL180" s="1573"/>
      <c r="FM180" s="1573"/>
      <c r="FN180" s="1573"/>
      <c r="FO180" s="1573"/>
      <c r="FP180" s="1573"/>
      <c r="FQ180" s="1573"/>
      <c r="FR180" s="1573"/>
      <c r="FS180" s="1573"/>
      <c r="FT180" s="1573"/>
      <c r="FU180" s="1573"/>
      <c r="FV180" s="1573"/>
      <c r="FW180" s="1573"/>
      <c r="FX180" s="1573"/>
      <c r="FY180" s="1573"/>
      <c r="FZ180" s="1573"/>
      <c r="GA180" s="1573"/>
      <c r="GB180" s="1573"/>
      <c r="GC180" s="1573"/>
      <c r="GD180" s="1573"/>
      <c r="GE180" s="1573"/>
      <c r="GF180" s="1573"/>
      <c r="GG180" s="1573"/>
      <c r="GH180" s="1573"/>
      <c r="GI180" s="1573"/>
      <c r="GJ180" s="1573"/>
      <c r="GK180" s="1573"/>
      <c r="GL180" s="1573"/>
      <c r="GM180" s="1573"/>
      <c r="GN180" s="1573"/>
      <c r="GO180" s="1573"/>
      <c r="GP180" s="1573"/>
      <c r="GQ180" s="1573"/>
      <c r="GR180" s="1573"/>
      <c r="GS180" s="1573"/>
    </row>
    <row r="181" spans="1:201" s="1539" customFormat="1" outlineLevel="1">
      <c r="A181" s="1582" t="s">
        <v>1544</v>
      </c>
      <c r="B181" s="1589"/>
      <c r="C181" s="1539" t="s">
        <v>1545</v>
      </c>
      <c r="D181" s="1576">
        <f>IF($D$22="H",($E$23-1)*100,($E$23-1)*60)</f>
        <v>180</v>
      </c>
      <c r="E181" s="1560">
        <v>0</v>
      </c>
      <c r="F181" s="1504" t="s">
        <v>1524</v>
      </c>
      <c r="G181" s="1504" t="s">
        <v>1481</v>
      </c>
      <c r="H181" s="1564" t="s">
        <v>1546</v>
      </c>
      <c r="I181" s="1574">
        <f>SUM(J181:GS181)</f>
        <v>0</v>
      </c>
      <c r="J181" s="1573"/>
      <c r="K181" s="1573"/>
      <c r="L181" s="1573"/>
      <c r="M181" s="1573"/>
      <c r="N181" s="1573"/>
      <c r="O181" s="1573"/>
      <c r="P181" s="1573"/>
      <c r="Q181" s="1573"/>
      <c r="R181" s="1573"/>
      <c r="S181" s="1573"/>
      <c r="T181" s="1573"/>
      <c r="U181" s="1573"/>
      <c r="V181" s="1573"/>
      <c r="W181" s="1573"/>
      <c r="X181" s="1573"/>
      <c r="Y181" s="1573"/>
      <c r="Z181" s="1573"/>
      <c r="AA181" s="1573"/>
      <c r="AB181" s="1573"/>
      <c r="AC181" s="1573"/>
      <c r="AD181" s="1573"/>
      <c r="AE181" s="1573"/>
      <c r="AF181" s="1573"/>
      <c r="AG181" s="1573"/>
      <c r="AH181" s="1573"/>
      <c r="AI181" s="1573"/>
      <c r="AJ181" s="1573"/>
      <c r="AK181" s="1573"/>
      <c r="AL181" s="1573"/>
      <c r="AM181" s="1573"/>
      <c r="AN181" s="1573"/>
      <c r="AO181" s="1573"/>
      <c r="AP181" s="1573"/>
      <c r="AQ181" s="1573"/>
      <c r="AR181" s="1573"/>
      <c r="AS181" s="1573"/>
      <c r="AT181" s="1573"/>
      <c r="AU181" s="1573"/>
      <c r="AV181" s="1573"/>
      <c r="AW181" s="1573"/>
      <c r="AX181" s="1573"/>
      <c r="AY181" s="1573"/>
      <c r="AZ181" s="1573"/>
      <c r="BA181" s="1573"/>
      <c r="BB181" s="1573"/>
      <c r="BC181" s="1573"/>
      <c r="BD181" s="1573"/>
      <c r="BE181" s="1573"/>
      <c r="BF181" s="1573"/>
      <c r="BG181" s="1573"/>
      <c r="BH181" s="1573"/>
      <c r="BI181" s="1573"/>
      <c r="BJ181" s="1573"/>
      <c r="BK181" s="1573"/>
      <c r="BL181" s="1573"/>
      <c r="BM181" s="1573"/>
      <c r="BN181" s="1573"/>
      <c r="BO181" s="1573"/>
      <c r="BP181" s="1573"/>
      <c r="BQ181" s="1573"/>
      <c r="BR181" s="1573"/>
      <c r="BS181" s="1573"/>
      <c r="BT181" s="1573"/>
      <c r="BU181" s="1573"/>
      <c r="BV181" s="1573"/>
      <c r="BW181" s="1573"/>
      <c r="BX181" s="1573"/>
      <c r="BY181" s="1573"/>
      <c r="BZ181" s="1573"/>
      <c r="CA181" s="1573"/>
      <c r="CB181" s="1573"/>
      <c r="CC181" s="1573"/>
      <c r="CD181" s="1573"/>
      <c r="CE181" s="1573"/>
      <c r="CF181" s="1573"/>
      <c r="CG181" s="1573"/>
      <c r="CH181" s="1573"/>
      <c r="CI181" s="1573"/>
      <c r="CJ181" s="1573"/>
      <c r="CK181" s="1573"/>
      <c r="CL181" s="1573"/>
      <c r="CM181" s="1573"/>
      <c r="CN181" s="1573"/>
      <c r="CO181" s="1573"/>
      <c r="CP181" s="1573"/>
      <c r="CQ181" s="1573"/>
      <c r="CR181" s="1573"/>
      <c r="CS181" s="1573"/>
      <c r="CT181" s="1573"/>
      <c r="CU181" s="1573"/>
      <c r="CV181" s="1573"/>
      <c r="CW181" s="1573"/>
      <c r="CX181" s="1573"/>
      <c r="CY181" s="1573"/>
      <c r="CZ181" s="1573"/>
      <c r="DA181" s="1573"/>
      <c r="DB181" s="1573"/>
      <c r="DC181" s="1573"/>
      <c r="DD181" s="1573"/>
      <c r="DE181" s="1573"/>
      <c r="DF181" s="1573"/>
      <c r="DG181" s="1573"/>
      <c r="DH181" s="1573"/>
      <c r="DI181" s="1573"/>
      <c r="DJ181" s="1573"/>
      <c r="DK181" s="1573"/>
      <c r="DL181" s="1573"/>
      <c r="DM181" s="1573"/>
      <c r="DN181" s="1573"/>
      <c r="DO181" s="1573"/>
      <c r="DP181" s="1573"/>
      <c r="DQ181" s="1573"/>
      <c r="DR181" s="1573"/>
      <c r="DS181" s="1573"/>
      <c r="DT181" s="1573"/>
      <c r="DU181" s="1573"/>
      <c r="DV181" s="1573"/>
      <c r="DW181" s="1573"/>
      <c r="DX181" s="1573"/>
      <c r="DY181" s="1573"/>
      <c r="DZ181" s="1573"/>
      <c r="EA181" s="1573"/>
      <c r="EB181" s="1573"/>
      <c r="EC181" s="1573"/>
      <c r="ED181" s="1573"/>
      <c r="EE181" s="1573"/>
      <c r="EF181" s="1573"/>
      <c r="EG181" s="1573"/>
      <c r="EH181" s="1573"/>
      <c r="EI181" s="1573"/>
      <c r="EJ181" s="1573"/>
      <c r="EK181" s="1573"/>
      <c r="EL181" s="1573"/>
      <c r="EM181" s="1573"/>
      <c r="EN181" s="1573"/>
      <c r="EO181" s="1573"/>
      <c r="EP181" s="1573"/>
      <c r="EQ181" s="1573"/>
      <c r="ER181" s="1573"/>
      <c r="ES181" s="1573"/>
      <c r="ET181" s="1573"/>
      <c r="EU181" s="1573"/>
      <c r="EV181" s="1573"/>
      <c r="EW181" s="1573"/>
      <c r="EX181" s="1573"/>
      <c r="EY181" s="1573"/>
      <c r="EZ181" s="1573"/>
      <c r="FA181" s="1573"/>
      <c r="FB181" s="1573"/>
      <c r="FC181" s="1573"/>
      <c r="FD181" s="1573"/>
      <c r="FE181" s="1573"/>
      <c r="FF181" s="1573"/>
      <c r="FG181" s="1573"/>
      <c r="FH181" s="1573"/>
      <c r="FI181" s="1573"/>
      <c r="FJ181" s="1573"/>
      <c r="FK181" s="1573"/>
      <c r="FL181" s="1573"/>
      <c r="FM181" s="1573"/>
      <c r="FN181" s="1573"/>
      <c r="FO181" s="1573"/>
      <c r="FP181" s="1573"/>
      <c r="FQ181" s="1573"/>
      <c r="FR181" s="1573"/>
      <c r="FS181" s="1573"/>
      <c r="FT181" s="1573"/>
      <c r="FU181" s="1573"/>
      <c r="FV181" s="1573"/>
      <c r="FW181" s="1573"/>
      <c r="FX181" s="1573"/>
      <c r="FY181" s="1573"/>
      <c r="FZ181" s="1573"/>
      <c r="GA181" s="1573"/>
      <c r="GB181" s="1573"/>
      <c r="GC181" s="1573"/>
      <c r="GD181" s="1573"/>
      <c r="GE181" s="1573"/>
      <c r="GF181" s="1573"/>
      <c r="GG181" s="1573"/>
      <c r="GH181" s="1573"/>
      <c r="GI181" s="1573"/>
      <c r="GJ181" s="1573"/>
      <c r="GK181" s="1573"/>
      <c r="GL181" s="1573"/>
      <c r="GM181" s="1573"/>
      <c r="GN181" s="1573"/>
      <c r="GO181" s="1573"/>
      <c r="GP181" s="1573"/>
      <c r="GQ181" s="1573"/>
      <c r="GR181" s="1573"/>
      <c r="GS181" s="1573"/>
    </row>
    <row r="182" spans="1:201" s="1539" customFormat="1" outlineLevel="1">
      <c r="A182" s="1582" t="s">
        <v>1547</v>
      </c>
      <c r="B182" s="1591"/>
      <c r="C182" s="1539" t="s">
        <v>1548</v>
      </c>
      <c r="D182" s="1572">
        <f>SUM(D183:D185)</f>
        <v>836</v>
      </c>
      <c r="E182" s="1571"/>
      <c r="F182" s="1570"/>
      <c r="G182" s="1570"/>
      <c r="H182" s="1540"/>
      <c r="I182" s="1570">
        <f t="shared" ref="I182:AN182" si="167">SUM(I183:I185)</f>
        <v>0</v>
      </c>
      <c r="J182" s="1569">
        <f t="shared" si="167"/>
        <v>0</v>
      </c>
      <c r="K182" s="1569">
        <f t="shared" si="167"/>
        <v>0</v>
      </c>
      <c r="L182" s="1569">
        <f t="shared" si="167"/>
        <v>0</v>
      </c>
      <c r="M182" s="1569">
        <f t="shared" si="167"/>
        <v>0</v>
      </c>
      <c r="N182" s="1569">
        <f t="shared" si="167"/>
        <v>0</v>
      </c>
      <c r="O182" s="1569">
        <f t="shared" si="167"/>
        <v>0</v>
      </c>
      <c r="P182" s="1569">
        <f t="shared" si="167"/>
        <v>0</v>
      </c>
      <c r="Q182" s="1569">
        <f t="shared" si="167"/>
        <v>0</v>
      </c>
      <c r="R182" s="1569">
        <f t="shared" si="167"/>
        <v>0</v>
      </c>
      <c r="S182" s="1569">
        <f t="shared" si="167"/>
        <v>0</v>
      </c>
      <c r="T182" s="1569">
        <f t="shared" si="167"/>
        <v>0</v>
      </c>
      <c r="U182" s="1569">
        <f t="shared" si="167"/>
        <v>0</v>
      </c>
      <c r="V182" s="1569">
        <f t="shared" si="167"/>
        <v>0</v>
      </c>
      <c r="W182" s="1569">
        <f t="shared" si="167"/>
        <v>0</v>
      </c>
      <c r="X182" s="1569">
        <f t="shared" si="167"/>
        <v>0</v>
      </c>
      <c r="Y182" s="1569">
        <f t="shared" si="167"/>
        <v>0</v>
      </c>
      <c r="Z182" s="1569">
        <f t="shared" si="167"/>
        <v>0</v>
      </c>
      <c r="AA182" s="1569">
        <f t="shared" si="167"/>
        <v>0</v>
      </c>
      <c r="AB182" s="1569">
        <f t="shared" si="167"/>
        <v>0</v>
      </c>
      <c r="AC182" s="1569">
        <f t="shared" si="167"/>
        <v>0</v>
      </c>
      <c r="AD182" s="1569">
        <f t="shared" si="167"/>
        <v>0</v>
      </c>
      <c r="AE182" s="1569">
        <f t="shared" si="167"/>
        <v>0</v>
      </c>
      <c r="AF182" s="1569">
        <f t="shared" si="167"/>
        <v>0</v>
      </c>
      <c r="AG182" s="1569">
        <f t="shared" si="167"/>
        <v>0</v>
      </c>
      <c r="AH182" s="1569">
        <f t="shared" si="167"/>
        <v>0</v>
      </c>
      <c r="AI182" s="1569">
        <f t="shared" si="167"/>
        <v>0</v>
      </c>
      <c r="AJ182" s="1569">
        <f t="shared" si="167"/>
        <v>0</v>
      </c>
      <c r="AK182" s="1569">
        <f t="shared" si="167"/>
        <v>0</v>
      </c>
      <c r="AL182" s="1569">
        <f t="shared" si="167"/>
        <v>0</v>
      </c>
      <c r="AM182" s="1569">
        <f t="shared" si="167"/>
        <v>0</v>
      </c>
      <c r="AN182" s="1569">
        <f t="shared" si="167"/>
        <v>0</v>
      </c>
      <c r="AO182" s="1569">
        <f t="shared" ref="AO182:BT182" si="168">SUM(AO183:AO185)</f>
        <v>0</v>
      </c>
      <c r="AP182" s="1569">
        <f t="shared" si="168"/>
        <v>0</v>
      </c>
      <c r="AQ182" s="1569">
        <f t="shared" si="168"/>
        <v>0</v>
      </c>
      <c r="AR182" s="1569">
        <f t="shared" si="168"/>
        <v>0</v>
      </c>
      <c r="AS182" s="1569">
        <f t="shared" si="168"/>
        <v>0</v>
      </c>
      <c r="AT182" s="1569">
        <f t="shared" si="168"/>
        <v>0</v>
      </c>
      <c r="AU182" s="1569">
        <f t="shared" si="168"/>
        <v>0</v>
      </c>
      <c r="AV182" s="1569">
        <f t="shared" si="168"/>
        <v>0</v>
      </c>
      <c r="AW182" s="1569">
        <f t="shared" si="168"/>
        <v>0</v>
      </c>
      <c r="AX182" s="1569">
        <f t="shared" si="168"/>
        <v>0</v>
      </c>
      <c r="AY182" s="1569">
        <f t="shared" si="168"/>
        <v>0</v>
      </c>
      <c r="AZ182" s="1569">
        <f t="shared" si="168"/>
        <v>0</v>
      </c>
      <c r="BA182" s="1569">
        <f t="shared" si="168"/>
        <v>0</v>
      </c>
      <c r="BB182" s="1569">
        <f t="shared" si="168"/>
        <v>0</v>
      </c>
      <c r="BC182" s="1569">
        <f t="shared" si="168"/>
        <v>0</v>
      </c>
      <c r="BD182" s="1569">
        <f t="shared" si="168"/>
        <v>0</v>
      </c>
      <c r="BE182" s="1569">
        <f t="shared" si="168"/>
        <v>0</v>
      </c>
      <c r="BF182" s="1569">
        <f t="shared" si="168"/>
        <v>0</v>
      </c>
      <c r="BG182" s="1569">
        <f t="shared" si="168"/>
        <v>0</v>
      </c>
      <c r="BH182" s="1569">
        <f t="shared" si="168"/>
        <v>0</v>
      </c>
      <c r="BI182" s="1569">
        <f t="shared" si="168"/>
        <v>0</v>
      </c>
      <c r="BJ182" s="1569">
        <f t="shared" si="168"/>
        <v>0</v>
      </c>
      <c r="BK182" s="1569">
        <f t="shared" si="168"/>
        <v>0</v>
      </c>
      <c r="BL182" s="1569">
        <f t="shared" si="168"/>
        <v>0</v>
      </c>
      <c r="BM182" s="1569">
        <f t="shared" si="168"/>
        <v>0</v>
      </c>
      <c r="BN182" s="1569">
        <f t="shared" si="168"/>
        <v>0</v>
      </c>
      <c r="BO182" s="1569">
        <f t="shared" si="168"/>
        <v>0</v>
      </c>
      <c r="BP182" s="1569">
        <f t="shared" si="168"/>
        <v>0</v>
      </c>
      <c r="BQ182" s="1569">
        <f t="shared" si="168"/>
        <v>0</v>
      </c>
      <c r="BR182" s="1569">
        <f t="shared" si="168"/>
        <v>0</v>
      </c>
      <c r="BS182" s="1569">
        <f t="shared" si="168"/>
        <v>0</v>
      </c>
      <c r="BT182" s="1569">
        <f t="shared" si="168"/>
        <v>0</v>
      </c>
      <c r="BU182" s="1569">
        <f t="shared" ref="BU182:CZ182" si="169">SUM(BU183:BU185)</f>
        <v>0</v>
      </c>
      <c r="BV182" s="1569">
        <f t="shared" si="169"/>
        <v>0</v>
      </c>
      <c r="BW182" s="1569">
        <f t="shared" si="169"/>
        <v>0</v>
      </c>
      <c r="BX182" s="1569">
        <f t="shared" si="169"/>
        <v>0</v>
      </c>
      <c r="BY182" s="1569">
        <f t="shared" si="169"/>
        <v>0</v>
      </c>
      <c r="BZ182" s="1569">
        <f t="shared" si="169"/>
        <v>0</v>
      </c>
      <c r="CA182" s="1569">
        <f t="shared" si="169"/>
        <v>0</v>
      </c>
      <c r="CB182" s="1569">
        <f t="shared" si="169"/>
        <v>0</v>
      </c>
      <c r="CC182" s="1569">
        <f t="shared" si="169"/>
        <v>0</v>
      </c>
      <c r="CD182" s="1569">
        <f t="shared" si="169"/>
        <v>0</v>
      </c>
      <c r="CE182" s="1569">
        <f t="shared" si="169"/>
        <v>0</v>
      </c>
      <c r="CF182" s="1569">
        <f t="shared" si="169"/>
        <v>0</v>
      </c>
      <c r="CG182" s="1569">
        <f t="shared" si="169"/>
        <v>0</v>
      </c>
      <c r="CH182" s="1569">
        <f t="shared" si="169"/>
        <v>0</v>
      </c>
      <c r="CI182" s="1569">
        <f t="shared" si="169"/>
        <v>0</v>
      </c>
      <c r="CJ182" s="1569">
        <f t="shared" si="169"/>
        <v>0</v>
      </c>
      <c r="CK182" s="1569">
        <f t="shared" si="169"/>
        <v>0</v>
      </c>
      <c r="CL182" s="1569">
        <f t="shared" si="169"/>
        <v>0</v>
      </c>
      <c r="CM182" s="1569">
        <f t="shared" si="169"/>
        <v>0</v>
      </c>
      <c r="CN182" s="1569">
        <f t="shared" si="169"/>
        <v>0</v>
      </c>
      <c r="CO182" s="1569">
        <f t="shared" si="169"/>
        <v>0</v>
      </c>
      <c r="CP182" s="1569">
        <f t="shared" si="169"/>
        <v>0</v>
      </c>
      <c r="CQ182" s="1569">
        <f t="shared" si="169"/>
        <v>0</v>
      </c>
      <c r="CR182" s="1569">
        <f t="shared" si="169"/>
        <v>0</v>
      </c>
      <c r="CS182" s="1569">
        <f t="shared" si="169"/>
        <v>0</v>
      </c>
      <c r="CT182" s="1569">
        <f t="shared" si="169"/>
        <v>0</v>
      </c>
      <c r="CU182" s="1569">
        <f t="shared" si="169"/>
        <v>0</v>
      </c>
      <c r="CV182" s="1569">
        <f t="shared" si="169"/>
        <v>0</v>
      </c>
      <c r="CW182" s="1569">
        <f t="shared" si="169"/>
        <v>0</v>
      </c>
      <c r="CX182" s="1569">
        <f t="shared" si="169"/>
        <v>0</v>
      </c>
      <c r="CY182" s="1569">
        <f t="shared" si="169"/>
        <v>0</v>
      </c>
      <c r="CZ182" s="1569">
        <f t="shared" si="169"/>
        <v>0</v>
      </c>
      <c r="DA182" s="1569">
        <f t="shared" ref="DA182:EF182" si="170">SUM(DA183:DA185)</f>
        <v>0</v>
      </c>
      <c r="DB182" s="1569">
        <f t="shared" si="170"/>
        <v>0</v>
      </c>
      <c r="DC182" s="1569">
        <f t="shared" si="170"/>
        <v>0</v>
      </c>
      <c r="DD182" s="1569">
        <f t="shared" si="170"/>
        <v>0</v>
      </c>
      <c r="DE182" s="1569">
        <f t="shared" si="170"/>
        <v>0</v>
      </c>
      <c r="DF182" s="1569">
        <f t="shared" si="170"/>
        <v>0</v>
      </c>
      <c r="DG182" s="1569">
        <f t="shared" si="170"/>
        <v>0</v>
      </c>
      <c r="DH182" s="1569">
        <f t="shared" si="170"/>
        <v>0</v>
      </c>
      <c r="DI182" s="1569">
        <f t="shared" si="170"/>
        <v>0</v>
      </c>
      <c r="DJ182" s="1569">
        <f t="shared" si="170"/>
        <v>0</v>
      </c>
      <c r="DK182" s="1569">
        <f t="shared" si="170"/>
        <v>0</v>
      </c>
      <c r="DL182" s="1569">
        <f t="shared" si="170"/>
        <v>0</v>
      </c>
      <c r="DM182" s="1569">
        <f t="shared" si="170"/>
        <v>0</v>
      </c>
      <c r="DN182" s="1569">
        <f t="shared" si="170"/>
        <v>0</v>
      </c>
      <c r="DO182" s="1569">
        <f t="shared" si="170"/>
        <v>0</v>
      </c>
      <c r="DP182" s="1569">
        <f t="shared" si="170"/>
        <v>0</v>
      </c>
      <c r="DQ182" s="1569">
        <f t="shared" si="170"/>
        <v>0</v>
      </c>
      <c r="DR182" s="1569">
        <f t="shared" si="170"/>
        <v>0</v>
      </c>
      <c r="DS182" s="1569">
        <f t="shared" si="170"/>
        <v>0</v>
      </c>
      <c r="DT182" s="1569">
        <f t="shared" si="170"/>
        <v>0</v>
      </c>
      <c r="DU182" s="1569">
        <f t="shared" si="170"/>
        <v>0</v>
      </c>
      <c r="DV182" s="1569">
        <f t="shared" si="170"/>
        <v>0</v>
      </c>
      <c r="DW182" s="1569">
        <f t="shared" si="170"/>
        <v>0</v>
      </c>
      <c r="DX182" s="1569">
        <f t="shared" si="170"/>
        <v>0</v>
      </c>
      <c r="DY182" s="1569">
        <f t="shared" si="170"/>
        <v>0</v>
      </c>
      <c r="DZ182" s="1569">
        <f t="shared" si="170"/>
        <v>0</v>
      </c>
      <c r="EA182" s="1569">
        <f t="shared" si="170"/>
        <v>0</v>
      </c>
      <c r="EB182" s="1569">
        <f t="shared" si="170"/>
        <v>0</v>
      </c>
      <c r="EC182" s="1569">
        <f t="shared" si="170"/>
        <v>0</v>
      </c>
      <c r="ED182" s="1569">
        <f t="shared" si="170"/>
        <v>0</v>
      </c>
      <c r="EE182" s="1569">
        <f t="shared" si="170"/>
        <v>0</v>
      </c>
      <c r="EF182" s="1569">
        <f t="shared" si="170"/>
        <v>0</v>
      </c>
      <c r="EG182" s="1569">
        <f t="shared" ref="EG182:FL182" si="171">SUM(EG183:EG185)</f>
        <v>0</v>
      </c>
      <c r="EH182" s="1569">
        <f t="shared" si="171"/>
        <v>0</v>
      </c>
      <c r="EI182" s="1569">
        <f t="shared" si="171"/>
        <v>0</v>
      </c>
      <c r="EJ182" s="1569">
        <f t="shared" si="171"/>
        <v>0</v>
      </c>
      <c r="EK182" s="1569">
        <f t="shared" si="171"/>
        <v>0</v>
      </c>
      <c r="EL182" s="1569">
        <f t="shared" si="171"/>
        <v>0</v>
      </c>
      <c r="EM182" s="1569">
        <f t="shared" si="171"/>
        <v>0</v>
      </c>
      <c r="EN182" s="1569">
        <f t="shared" si="171"/>
        <v>0</v>
      </c>
      <c r="EO182" s="1569">
        <f t="shared" si="171"/>
        <v>0</v>
      </c>
      <c r="EP182" s="1569">
        <f t="shared" si="171"/>
        <v>0</v>
      </c>
      <c r="EQ182" s="1569">
        <f t="shared" si="171"/>
        <v>0</v>
      </c>
      <c r="ER182" s="1569">
        <f t="shared" si="171"/>
        <v>0</v>
      </c>
      <c r="ES182" s="1569">
        <f t="shared" si="171"/>
        <v>0</v>
      </c>
      <c r="ET182" s="1569">
        <f t="shared" si="171"/>
        <v>0</v>
      </c>
      <c r="EU182" s="1569">
        <f t="shared" si="171"/>
        <v>0</v>
      </c>
      <c r="EV182" s="1569">
        <f t="shared" si="171"/>
        <v>0</v>
      </c>
      <c r="EW182" s="1569">
        <f t="shared" si="171"/>
        <v>0</v>
      </c>
      <c r="EX182" s="1569">
        <f t="shared" si="171"/>
        <v>0</v>
      </c>
      <c r="EY182" s="1569">
        <f t="shared" si="171"/>
        <v>0</v>
      </c>
      <c r="EZ182" s="1569">
        <f t="shared" si="171"/>
        <v>0</v>
      </c>
      <c r="FA182" s="1569">
        <f t="shared" si="171"/>
        <v>0</v>
      </c>
      <c r="FB182" s="1569">
        <f t="shared" si="171"/>
        <v>0</v>
      </c>
      <c r="FC182" s="1569">
        <f t="shared" si="171"/>
        <v>0</v>
      </c>
      <c r="FD182" s="1569">
        <f t="shared" si="171"/>
        <v>0</v>
      </c>
      <c r="FE182" s="1569">
        <f t="shared" si="171"/>
        <v>0</v>
      </c>
      <c r="FF182" s="1569">
        <f t="shared" si="171"/>
        <v>0</v>
      </c>
      <c r="FG182" s="1569">
        <f t="shared" si="171"/>
        <v>0</v>
      </c>
      <c r="FH182" s="1569">
        <f t="shared" si="171"/>
        <v>0</v>
      </c>
      <c r="FI182" s="1569">
        <f t="shared" si="171"/>
        <v>0</v>
      </c>
      <c r="FJ182" s="1569">
        <f t="shared" si="171"/>
        <v>0</v>
      </c>
      <c r="FK182" s="1569">
        <f t="shared" si="171"/>
        <v>0</v>
      </c>
      <c r="FL182" s="1569">
        <f t="shared" si="171"/>
        <v>0</v>
      </c>
      <c r="FM182" s="1569">
        <f t="shared" ref="FM182:GR182" si="172">SUM(FM183:FM185)</f>
        <v>0</v>
      </c>
      <c r="FN182" s="1569">
        <f t="shared" si="172"/>
        <v>0</v>
      </c>
      <c r="FO182" s="1569">
        <f t="shared" si="172"/>
        <v>0</v>
      </c>
      <c r="FP182" s="1569">
        <f t="shared" si="172"/>
        <v>0</v>
      </c>
      <c r="FQ182" s="1569">
        <f t="shared" si="172"/>
        <v>0</v>
      </c>
      <c r="FR182" s="1569">
        <f t="shared" si="172"/>
        <v>0</v>
      </c>
      <c r="FS182" s="1569">
        <f t="shared" si="172"/>
        <v>0</v>
      </c>
      <c r="FT182" s="1569">
        <f t="shared" si="172"/>
        <v>0</v>
      </c>
      <c r="FU182" s="1569">
        <f t="shared" si="172"/>
        <v>0</v>
      </c>
      <c r="FV182" s="1569">
        <f t="shared" si="172"/>
        <v>0</v>
      </c>
      <c r="FW182" s="1569">
        <f t="shared" si="172"/>
        <v>0</v>
      </c>
      <c r="FX182" s="1569">
        <f t="shared" si="172"/>
        <v>0</v>
      </c>
      <c r="FY182" s="1569">
        <f t="shared" si="172"/>
        <v>0</v>
      </c>
      <c r="FZ182" s="1569">
        <f t="shared" si="172"/>
        <v>0</v>
      </c>
      <c r="GA182" s="1569">
        <f t="shared" si="172"/>
        <v>0</v>
      </c>
      <c r="GB182" s="1569">
        <f t="shared" si="172"/>
        <v>0</v>
      </c>
      <c r="GC182" s="1569">
        <f t="shared" si="172"/>
        <v>0</v>
      </c>
      <c r="GD182" s="1569">
        <f t="shared" si="172"/>
        <v>0</v>
      </c>
      <c r="GE182" s="1569">
        <f t="shared" si="172"/>
        <v>0</v>
      </c>
      <c r="GF182" s="1569">
        <f t="shared" si="172"/>
        <v>0</v>
      </c>
      <c r="GG182" s="1569">
        <f t="shared" si="172"/>
        <v>0</v>
      </c>
      <c r="GH182" s="1569">
        <f t="shared" si="172"/>
        <v>0</v>
      </c>
      <c r="GI182" s="1569">
        <f t="shared" si="172"/>
        <v>0</v>
      </c>
      <c r="GJ182" s="1569">
        <f t="shared" si="172"/>
        <v>0</v>
      </c>
      <c r="GK182" s="1569">
        <f t="shared" si="172"/>
        <v>0</v>
      </c>
      <c r="GL182" s="1569">
        <f t="shared" si="172"/>
        <v>0</v>
      </c>
      <c r="GM182" s="1569">
        <f t="shared" si="172"/>
        <v>0</v>
      </c>
      <c r="GN182" s="1569">
        <f t="shared" si="172"/>
        <v>0</v>
      </c>
      <c r="GO182" s="1569">
        <f t="shared" si="172"/>
        <v>0</v>
      </c>
      <c r="GP182" s="1569">
        <f t="shared" si="172"/>
        <v>0</v>
      </c>
      <c r="GQ182" s="1569">
        <f t="shared" si="172"/>
        <v>0</v>
      </c>
      <c r="GR182" s="1569">
        <f t="shared" si="172"/>
        <v>0</v>
      </c>
      <c r="GS182" s="1569">
        <f t="shared" ref="GS182" si="173">SUM(GS183:GS185)</f>
        <v>0</v>
      </c>
    </row>
    <row r="183" spans="1:201" s="1539" customFormat="1" outlineLevel="2">
      <c r="A183" s="1581" t="s">
        <v>1549</v>
      </c>
      <c r="B183" s="1516"/>
      <c r="C183" s="1580" t="s">
        <v>1550</v>
      </c>
      <c r="D183" s="1579">
        <v>250</v>
      </c>
      <c r="E183" s="1560">
        <v>0</v>
      </c>
      <c r="F183" s="1504" t="s">
        <v>1524</v>
      </c>
      <c r="G183" s="1504" t="s">
        <v>1481</v>
      </c>
      <c r="H183" s="1564" t="s">
        <v>1551</v>
      </c>
      <c r="I183" s="1536">
        <f>SUM(J183:GS183)</f>
        <v>0</v>
      </c>
      <c r="J183" s="1577"/>
      <c r="K183" s="1577"/>
      <c r="L183" s="1577"/>
      <c r="M183" s="1577"/>
      <c r="N183" s="1577"/>
      <c r="O183" s="1577"/>
      <c r="P183" s="1577"/>
      <c r="Q183" s="1577"/>
      <c r="R183" s="1577"/>
      <c r="S183" s="1577"/>
      <c r="T183" s="1577"/>
      <c r="U183" s="1577"/>
      <c r="V183" s="1577"/>
      <c r="W183" s="1577"/>
      <c r="X183" s="1577"/>
      <c r="Y183" s="1577"/>
      <c r="Z183" s="1577"/>
      <c r="AA183" s="1577"/>
      <c r="AB183" s="1577"/>
      <c r="AC183" s="1577"/>
      <c r="AD183" s="1577"/>
      <c r="AE183" s="1577"/>
      <c r="AF183" s="1577"/>
      <c r="AG183" s="1577"/>
      <c r="AH183" s="1577"/>
      <c r="AI183" s="1577"/>
      <c r="AJ183" s="1577"/>
      <c r="AK183" s="1577"/>
      <c r="AL183" s="1577"/>
      <c r="AM183" s="1577"/>
      <c r="AN183" s="1577"/>
      <c r="AO183" s="1577"/>
      <c r="AP183" s="1577"/>
      <c r="AQ183" s="1577"/>
      <c r="AR183" s="1577"/>
      <c r="AS183" s="1577"/>
      <c r="AT183" s="1577"/>
      <c r="AU183" s="1577"/>
      <c r="AV183" s="1577"/>
      <c r="AW183" s="1577"/>
      <c r="AX183" s="1577"/>
      <c r="AY183" s="1577"/>
      <c r="AZ183" s="1577"/>
      <c r="BA183" s="1577"/>
      <c r="BB183" s="1577"/>
      <c r="BC183" s="1577"/>
      <c r="BD183" s="1577"/>
      <c r="BE183" s="1577"/>
      <c r="BF183" s="1577"/>
      <c r="BG183" s="1577"/>
      <c r="BH183" s="1577"/>
      <c r="BI183" s="1577"/>
      <c r="BJ183" s="1577"/>
      <c r="BK183" s="1577"/>
      <c r="BL183" s="1577"/>
      <c r="BM183" s="1577"/>
      <c r="BN183" s="1577"/>
      <c r="BO183" s="1577"/>
      <c r="BP183" s="1577"/>
      <c r="BQ183" s="1577"/>
      <c r="BR183" s="1577"/>
      <c r="BS183" s="1577"/>
      <c r="BT183" s="1577"/>
      <c r="BU183" s="1577"/>
      <c r="BV183" s="1577"/>
      <c r="BW183" s="1577"/>
      <c r="BX183" s="1577"/>
      <c r="BY183" s="1577"/>
      <c r="BZ183" s="1577"/>
      <c r="CA183" s="1577"/>
      <c r="CB183" s="1577"/>
      <c r="CC183" s="1577"/>
      <c r="CD183" s="1577"/>
      <c r="CE183" s="1577"/>
      <c r="CF183" s="1577"/>
      <c r="CG183" s="1577"/>
      <c r="CH183" s="1577"/>
      <c r="CI183" s="1577"/>
      <c r="CJ183" s="1577"/>
      <c r="CK183" s="1577"/>
      <c r="CL183" s="1577"/>
      <c r="CM183" s="1577"/>
      <c r="CN183" s="1577"/>
      <c r="CO183" s="1577"/>
      <c r="CP183" s="1577"/>
      <c r="CQ183" s="1577"/>
      <c r="CR183" s="1577"/>
      <c r="CS183" s="1577"/>
      <c r="CT183" s="1577"/>
      <c r="CU183" s="1577"/>
      <c r="CV183" s="1577"/>
      <c r="CW183" s="1577"/>
      <c r="CX183" s="1577"/>
      <c r="CY183" s="1577"/>
      <c r="CZ183" s="1577"/>
      <c r="DA183" s="1577"/>
      <c r="DB183" s="1577"/>
      <c r="DC183" s="1577"/>
      <c r="DD183" s="1577"/>
      <c r="DE183" s="1577"/>
      <c r="DF183" s="1577"/>
      <c r="DG183" s="1577"/>
      <c r="DH183" s="1577"/>
      <c r="DI183" s="1577"/>
      <c r="DJ183" s="1577"/>
      <c r="DK183" s="1577"/>
      <c r="DL183" s="1577"/>
      <c r="DM183" s="1577"/>
      <c r="DN183" s="1577"/>
      <c r="DO183" s="1577"/>
      <c r="DP183" s="1577"/>
      <c r="DQ183" s="1577"/>
      <c r="DR183" s="1577"/>
      <c r="DS183" s="1577"/>
      <c r="DT183" s="1577"/>
      <c r="DU183" s="1577"/>
      <c r="DV183" s="1577"/>
      <c r="DW183" s="1577"/>
      <c r="DX183" s="1577"/>
      <c r="DY183" s="1577"/>
      <c r="DZ183" s="1577"/>
      <c r="EA183" s="1577"/>
      <c r="EB183" s="1577"/>
      <c r="EC183" s="1577"/>
      <c r="ED183" s="1577"/>
      <c r="EE183" s="1577"/>
      <c r="EF183" s="1577"/>
      <c r="EG183" s="1577"/>
      <c r="EH183" s="1577"/>
      <c r="EI183" s="1577"/>
      <c r="EJ183" s="1577"/>
      <c r="EK183" s="1577"/>
      <c r="EL183" s="1577"/>
      <c r="EM183" s="1577"/>
      <c r="EN183" s="1577"/>
      <c r="EO183" s="1577"/>
      <c r="EP183" s="1577"/>
      <c r="EQ183" s="1577"/>
      <c r="ER183" s="1577"/>
      <c r="ES183" s="1577"/>
      <c r="ET183" s="1577"/>
      <c r="EU183" s="1577"/>
      <c r="EV183" s="1577"/>
      <c r="EW183" s="1577"/>
      <c r="EX183" s="1577"/>
      <c r="EY183" s="1577"/>
      <c r="EZ183" s="1577"/>
      <c r="FA183" s="1577"/>
      <c r="FB183" s="1577"/>
      <c r="FC183" s="1577"/>
      <c r="FD183" s="1577"/>
      <c r="FE183" s="1577"/>
      <c r="FF183" s="1577"/>
      <c r="FG183" s="1577"/>
      <c r="FH183" s="1577"/>
      <c r="FI183" s="1577"/>
      <c r="FJ183" s="1577"/>
      <c r="FK183" s="1577"/>
      <c r="FL183" s="1577"/>
      <c r="FM183" s="1577"/>
      <c r="FN183" s="1577"/>
      <c r="FO183" s="1577"/>
      <c r="FP183" s="1577"/>
      <c r="FQ183" s="1577"/>
      <c r="FR183" s="1577"/>
      <c r="FS183" s="1577"/>
      <c r="FT183" s="1577"/>
      <c r="FU183" s="1577"/>
      <c r="FV183" s="1577"/>
      <c r="FW183" s="1577"/>
      <c r="FX183" s="1577"/>
      <c r="FY183" s="1577"/>
      <c r="FZ183" s="1577"/>
      <c r="GA183" s="1577"/>
      <c r="GB183" s="1577"/>
      <c r="GC183" s="1577"/>
      <c r="GD183" s="1577"/>
      <c r="GE183" s="1577"/>
      <c r="GF183" s="1577"/>
      <c r="GG183" s="1577"/>
      <c r="GH183" s="1577"/>
      <c r="GI183" s="1577"/>
      <c r="GJ183" s="1577"/>
      <c r="GK183" s="1577"/>
      <c r="GL183" s="1577"/>
      <c r="GM183" s="1577"/>
      <c r="GN183" s="1577"/>
      <c r="GO183" s="1577"/>
      <c r="GP183" s="1577"/>
      <c r="GQ183" s="1577"/>
      <c r="GR183" s="1577"/>
      <c r="GS183" s="1577"/>
    </row>
    <row r="184" spans="1:201" s="1539" customFormat="1" outlineLevel="2">
      <c r="A184" s="1581" t="s">
        <v>1552</v>
      </c>
      <c r="B184" s="1516"/>
      <c r="C184" s="1580" t="s">
        <v>1553</v>
      </c>
      <c r="D184" s="1579">
        <f>20*16.8</f>
        <v>336</v>
      </c>
      <c r="E184" s="1560">
        <v>0</v>
      </c>
      <c r="F184" s="1504" t="s">
        <v>1524</v>
      </c>
      <c r="G184" s="1504" t="s">
        <v>1481</v>
      </c>
      <c r="H184" s="1540"/>
      <c r="I184" s="1536">
        <f>SUM(J184:GS184)</f>
        <v>0</v>
      </c>
      <c r="J184" s="1577"/>
      <c r="K184" s="1577"/>
      <c r="L184" s="1577"/>
      <c r="M184" s="1577"/>
      <c r="N184" s="1577"/>
      <c r="O184" s="1577"/>
      <c r="P184" s="1577"/>
      <c r="Q184" s="1577"/>
      <c r="R184" s="1577"/>
      <c r="S184" s="1577"/>
      <c r="T184" s="1577"/>
      <c r="U184" s="1577"/>
      <c r="V184" s="1577"/>
      <c r="W184" s="1577"/>
      <c r="X184" s="1577"/>
      <c r="Y184" s="1577"/>
      <c r="Z184" s="1577"/>
      <c r="AA184" s="1577"/>
      <c r="AB184" s="1577"/>
      <c r="AC184" s="1577"/>
      <c r="AD184" s="1577"/>
      <c r="AE184" s="1577"/>
      <c r="AF184" s="1577"/>
      <c r="AG184" s="1577"/>
      <c r="AH184" s="1577"/>
      <c r="AI184" s="1577"/>
      <c r="AJ184" s="1577"/>
      <c r="AK184" s="1577"/>
      <c r="AL184" s="1577"/>
      <c r="AM184" s="1577"/>
      <c r="AN184" s="1577"/>
      <c r="AO184" s="1577"/>
      <c r="AP184" s="1577"/>
      <c r="AQ184" s="1577"/>
      <c r="AR184" s="1577"/>
      <c r="AS184" s="1577"/>
      <c r="AT184" s="1577"/>
      <c r="AU184" s="1577"/>
      <c r="AV184" s="1577"/>
      <c r="AW184" s="1577"/>
      <c r="AX184" s="1577"/>
      <c r="AY184" s="1577"/>
      <c r="AZ184" s="1577"/>
      <c r="BA184" s="1577"/>
      <c r="BB184" s="1577"/>
      <c r="BC184" s="1577"/>
      <c r="BD184" s="1577"/>
      <c r="BE184" s="1577"/>
      <c r="BF184" s="1577"/>
      <c r="BG184" s="1577"/>
      <c r="BH184" s="1577"/>
      <c r="BI184" s="1577"/>
      <c r="BJ184" s="1577"/>
      <c r="BK184" s="1577"/>
      <c r="BL184" s="1577"/>
      <c r="BM184" s="1577"/>
      <c r="BN184" s="1577"/>
      <c r="BO184" s="1577"/>
      <c r="BP184" s="1577"/>
      <c r="BQ184" s="1577"/>
      <c r="BR184" s="1577"/>
      <c r="BS184" s="1577"/>
      <c r="BT184" s="1577"/>
      <c r="BU184" s="1577"/>
      <c r="BV184" s="1577"/>
      <c r="BW184" s="1577"/>
      <c r="BX184" s="1577"/>
      <c r="BY184" s="1577"/>
      <c r="BZ184" s="1577"/>
      <c r="CA184" s="1577"/>
      <c r="CB184" s="1577"/>
      <c r="CC184" s="1577"/>
      <c r="CD184" s="1577"/>
      <c r="CE184" s="1577"/>
      <c r="CF184" s="1577"/>
      <c r="CG184" s="1577"/>
      <c r="CH184" s="1577"/>
      <c r="CI184" s="1577"/>
      <c r="CJ184" s="1577"/>
      <c r="CK184" s="1577"/>
      <c r="CL184" s="1577"/>
      <c r="CM184" s="1577"/>
      <c r="CN184" s="1577"/>
      <c r="CO184" s="1577"/>
      <c r="CP184" s="1577"/>
      <c r="CQ184" s="1577"/>
      <c r="CR184" s="1577"/>
      <c r="CS184" s="1577"/>
      <c r="CT184" s="1577"/>
      <c r="CU184" s="1577"/>
      <c r="CV184" s="1577"/>
      <c r="CW184" s="1577"/>
      <c r="CX184" s="1577"/>
      <c r="CY184" s="1577"/>
      <c r="CZ184" s="1577"/>
      <c r="DA184" s="1577"/>
      <c r="DB184" s="1577"/>
      <c r="DC184" s="1577"/>
      <c r="DD184" s="1577"/>
      <c r="DE184" s="1577"/>
      <c r="DF184" s="1577"/>
      <c r="DG184" s="1577"/>
      <c r="DH184" s="1577"/>
      <c r="DI184" s="1577"/>
      <c r="DJ184" s="1577"/>
      <c r="DK184" s="1577"/>
      <c r="DL184" s="1577"/>
      <c r="DM184" s="1577"/>
      <c r="DN184" s="1577"/>
      <c r="DO184" s="1577"/>
      <c r="DP184" s="1577"/>
      <c r="DQ184" s="1577"/>
      <c r="DR184" s="1577"/>
      <c r="DS184" s="1577"/>
      <c r="DT184" s="1577"/>
      <c r="DU184" s="1577"/>
      <c r="DV184" s="1577"/>
      <c r="DW184" s="1577"/>
      <c r="DX184" s="1577"/>
      <c r="DY184" s="1577"/>
      <c r="DZ184" s="1577"/>
      <c r="EA184" s="1577"/>
      <c r="EB184" s="1577"/>
      <c r="EC184" s="1577"/>
      <c r="ED184" s="1577"/>
      <c r="EE184" s="1577"/>
      <c r="EF184" s="1577"/>
      <c r="EG184" s="1577"/>
      <c r="EH184" s="1577"/>
      <c r="EI184" s="1577"/>
      <c r="EJ184" s="1577"/>
      <c r="EK184" s="1577"/>
      <c r="EL184" s="1577"/>
      <c r="EM184" s="1577"/>
      <c r="EN184" s="1577"/>
      <c r="EO184" s="1577"/>
      <c r="EP184" s="1577"/>
      <c r="EQ184" s="1577"/>
      <c r="ER184" s="1577"/>
      <c r="ES184" s="1577"/>
      <c r="ET184" s="1577"/>
      <c r="EU184" s="1577"/>
      <c r="EV184" s="1577"/>
      <c r="EW184" s="1577"/>
      <c r="EX184" s="1577"/>
      <c r="EY184" s="1577"/>
      <c r="EZ184" s="1577"/>
      <c r="FA184" s="1577"/>
      <c r="FB184" s="1577"/>
      <c r="FC184" s="1577"/>
      <c r="FD184" s="1577"/>
      <c r="FE184" s="1577"/>
      <c r="FF184" s="1577"/>
      <c r="FG184" s="1577"/>
      <c r="FH184" s="1577"/>
      <c r="FI184" s="1577"/>
      <c r="FJ184" s="1577"/>
      <c r="FK184" s="1577"/>
      <c r="FL184" s="1577"/>
      <c r="FM184" s="1577"/>
      <c r="FN184" s="1577"/>
      <c r="FO184" s="1577"/>
      <c r="FP184" s="1577"/>
      <c r="FQ184" s="1577"/>
      <c r="FR184" s="1577"/>
      <c r="FS184" s="1577"/>
      <c r="FT184" s="1577"/>
      <c r="FU184" s="1577"/>
      <c r="FV184" s="1577"/>
      <c r="FW184" s="1577"/>
      <c r="FX184" s="1577"/>
      <c r="FY184" s="1577"/>
      <c r="FZ184" s="1577"/>
      <c r="GA184" s="1577"/>
      <c r="GB184" s="1577"/>
      <c r="GC184" s="1577"/>
      <c r="GD184" s="1577"/>
      <c r="GE184" s="1577"/>
      <c r="GF184" s="1577"/>
      <c r="GG184" s="1577"/>
      <c r="GH184" s="1577"/>
      <c r="GI184" s="1577"/>
      <c r="GJ184" s="1577"/>
      <c r="GK184" s="1577"/>
      <c r="GL184" s="1577"/>
      <c r="GM184" s="1577"/>
      <c r="GN184" s="1577"/>
      <c r="GO184" s="1577"/>
      <c r="GP184" s="1577"/>
      <c r="GQ184" s="1577"/>
      <c r="GR184" s="1577"/>
      <c r="GS184" s="1577"/>
    </row>
    <row r="185" spans="1:201" s="1539" customFormat="1" outlineLevel="2">
      <c r="A185" s="1581" t="s">
        <v>1554</v>
      </c>
      <c r="B185" s="1516"/>
      <c r="C185" s="1580" t="s">
        <v>1555</v>
      </c>
      <c r="D185" s="1579">
        <v>250</v>
      </c>
      <c r="E185" s="1560">
        <v>0</v>
      </c>
      <c r="F185" s="1504" t="s">
        <v>1524</v>
      </c>
      <c r="G185" s="1504" t="s">
        <v>1481</v>
      </c>
      <c r="H185" s="1592" t="s">
        <v>1556</v>
      </c>
      <c r="I185" s="1536">
        <f>SUM(J185:GS185)</f>
        <v>0</v>
      </c>
      <c r="J185" s="1577"/>
      <c r="K185" s="1577"/>
      <c r="L185" s="1577"/>
      <c r="M185" s="1577"/>
      <c r="N185" s="1577"/>
      <c r="O185" s="1577"/>
      <c r="P185" s="1577"/>
      <c r="Q185" s="1577"/>
      <c r="R185" s="1577"/>
      <c r="S185" s="1577"/>
      <c r="T185" s="1577"/>
      <c r="U185" s="1577"/>
      <c r="V185" s="1577"/>
      <c r="W185" s="1577"/>
      <c r="X185" s="1577"/>
      <c r="Y185" s="1577"/>
      <c r="Z185" s="1577"/>
      <c r="AA185" s="1577"/>
      <c r="AB185" s="1577"/>
      <c r="AC185" s="1577"/>
      <c r="AD185" s="1577"/>
      <c r="AE185" s="1577"/>
      <c r="AF185" s="1577"/>
      <c r="AG185" s="1577"/>
      <c r="AH185" s="1577"/>
      <c r="AI185" s="1577"/>
      <c r="AJ185" s="1577"/>
      <c r="AK185" s="1577"/>
      <c r="AL185" s="1577"/>
      <c r="AM185" s="1577"/>
      <c r="AN185" s="1577"/>
      <c r="AO185" s="1577"/>
      <c r="AP185" s="1577"/>
      <c r="AQ185" s="1577"/>
      <c r="AR185" s="1577"/>
      <c r="AS185" s="1577"/>
      <c r="AT185" s="1577"/>
      <c r="AU185" s="1577"/>
      <c r="AV185" s="1577"/>
      <c r="AW185" s="1577"/>
      <c r="AX185" s="1577"/>
      <c r="AY185" s="1577"/>
      <c r="AZ185" s="1577"/>
      <c r="BA185" s="1577"/>
      <c r="BB185" s="1577"/>
      <c r="BC185" s="1577"/>
      <c r="BD185" s="1577"/>
      <c r="BE185" s="1577"/>
      <c r="BF185" s="1577"/>
      <c r="BG185" s="1577"/>
      <c r="BH185" s="1577"/>
      <c r="BI185" s="1577"/>
      <c r="BJ185" s="1577"/>
      <c r="BK185" s="1577"/>
      <c r="BL185" s="1577"/>
      <c r="BM185" s="1577"/>
      <c r="BN185" s="1577"/>
      <c r="BO185" s="1577"/>
      <c r="BP185" s="1577"/>
      <c r="BQ185" s="1577"/>
      <c r="BR185" s="1577"/>
      <c r="BS185" s="1577"/>
      <c r="BT185" s="1577"/>
      <c r="BU185" s="1577"/>
      <c r="BV185" s="1577"/>
      <c r="BW185" s="1577"/>
      <c r="BX185" s="1577"/>
      <c r="BY185" s="1577"/>
      <c r="BZ185" s="1577"/>
      <c r="CA185" s="1577"/>
      <c r="CB185" s="1577"/>
      <c r="CC185" s="1577"/>
      <c r="CD185" s="1577"/>
      <c r="CE185" s="1577"/>
      <c r="CF185" s="1577"/>
      <c r="CG185" s="1577"/>
      <c r="CH185" s="1577"/>
      <c r="CI185" s="1577"/>
      <c r="CJ185" s="1577"/>
      <c r="CK185" s="1577"/>
      <c r="CL185" s="1577"/>
      <c r="CM185" s="1577"/>
      <c r="CN185" s="1577"/>
      <c r="CO185" s="1577"/>
      <c r="CP185" s="1577"/>
      <c r="CQ185" s="1577"/>
      <c r="CR185" s="1577"/>
      <c r="CS185" s="1577"/>
      <c r="CT185" s="1577"/>
      <c r="CU185" s="1577"/>
      <c r="CV185" s="1577"/>
      <c r="CW185" s="1577"/>
      <c r="CX185" s="1577"/>
      <c r="CY185" s="1577"/>
      <c r="CZ185" s="1577"/>
      <c r="DA185" s="1577"/>
      <c r="DB185" s="1577"/>
      <c r="DC185" s="1577"/>
      <c r="DD185" s="1577"/>
      <c r="DE185" s="1577"/>
      <c r="DF185" s="1577"/>
      <c r="DG185" s="1577"/>
      <c r="DH185" s="1577"/>
      <c r="DI185" s="1577"/>
      <c r="DJ185" s="1577"/>
      <c r="DK185" s="1577"/>
      <c r="DL185" s="1577"/>
      <c r="DM185" s="1577"/>
      <c r="DN185" s="1577"/>
      <c r="DO185" s="1577"/>
      <c r="DP185" s="1577"/>
      <c r="DQ185" s="1577"/>
      <c r="DR185" s="1577"/>
      <c r="DS185" s="1577"/>
      <c r="DT185" s="1577"/>
      <c r="DU185" s="1577"/>
      <c r="DV185" s="1577"/>
      <c r="DW185" s="1577"/>
      <c r="DX185" s="1577"/>
      <c r="DY185" s="1577"/>
      <c r="DZ185" s="1577"/>
      <c r="EA185" s="1577"/>
      <c r="EB185" s="1577"/>
      <c r="EC185" s="1577"/>
      <c r="ED185" s="1577"/>
      <c r="EE185" s="1577"/>
      <c r="EF185" s="1577"/>
      <c r="EG185" s="1577"/>
      <c r="EH185" s="1577"/>
      <c r="EI185" s="1577"/>
      <c r="EJ185" s="1577"/>
      <c r="EK185" s="1577"/>
      <c r="EL185" s="1577"/>
      <c r="EM185" s="1577"/>
      <c r="EN185" s="1577"/>
      <c r="EO185" s="1577"/>
      <c r="EP185" s="1577"/>
      <c r="EQ185" s="1577"/>
      <c r="ER185" s="1577"/>
      <c r="ES185" s="1577"/>
      <c r="ET185" s="1577"/>
      <c r="EU185" s="1577"/>
      <c r="EV185" s="1577"/>
      <c r="EW185" s="1577"/>
      <c r="EX185" s="1577"/>
      <c r="EY185" s="1577"/>
      <c r="EZ185" s="1577"/>
      <c r="FA185" s="1577"/>
      <c r="FB185" s="1577"/>
      <c r="FC185" s="1577"/>
      <c r="FD185" s="1577"/>
      <c r="FE185" s="1577"/>
      <c r="FF185" s="1577"/>
      <c r="FG185" s="1577"/>
      <c r="FH185" s="1577"/>
      <c r="FI185" s="1577"/>
      <c r="FJ185" s="1577"/>
      <c r="FK185" s="1577"/>
      <c r="FL185" s="1577"/>
      <c r="FM185" s="1577"/>
      <c r="FN185" s="1577"/>
      <c r="FO185" s="1577"/>
      <c r="FP185" s="1577"/>
      <c r="FQ185" s="1577"/>
      <c r="FR185" s="1577"/>
      <c r="FS185" s="1577"/>
      <c r="FT185" s="1577"/>
      <c r="FU185" s="1577"/>
      <c r="FV185" s="1577"/>
      <c r="FW185" s="1577"/>
      <c r="FX185" s="1577"/>
      <c r="FY185" s="1577"/>
      <c r="FZ185" s="1577"/>
      <c r="GA185" s="1577"/>
      <c r="GB185" s="1577"/>
      <c r="GC185" s="1577"/>
      <c r="GD185" s="1577"/>
      <c r="GE185" s="1577"/>
      <c r="GF185" s="1577"/>
      <c r="GG185" s="1577"/>
      <c r="GH185" s="1577"/>
      <c r="GI185" s="1577"/>
      <c r="GJ185" s="1577"/>
      <c r="GK185" s="1577"/>
      <c r="GL185" s="1577"/>
      <c r="GM185" s="1577"/>
      <c r="GN185" s="1577"/>
      <c r="GO185" s="1577"/>
      <c r="GP185" s="1577"/>
      <c r="GQ185" s="1577"/>
      <c r="GR185" s="1577"/>
      <c r="GS185" s="1577"/>
    </row>
    <row r="186" spans="1:201" s="1539" customFormat="1" outlineLevel="1">
      <c r="A186" s="1582" t="s">
        <v>1557</v>
      </c>
      <c r="B186" s="1591"/>
      <c r="C186" s="1539" t="s">
        <v>1558</v>
      </c>
      <c r="D186" s="1572">
        <f>SUM(D187:D192)</f>
        <v>780</v>
      </c>
      <c r="E186" s="1571"/>
      <c r="F186" s="1570"/>
      <c r="G186" s="1570"/>
      <c r="H186" s="1540"/>
      <c r="I186" s="1570">
        <f t="shared" ref="I186:AN186" si="174">SUM(I187:I192)</f>
        <v>0</v>
      </c>
      <c r="J186" s="1569">
        <f t="shared" si="174"/>
        <v>0</v>
      </c>
      <c r="K186" s="1569">
        <f t="shared" si="174"/>
        <v>0</v>
      </c>
      <c r="L186" s="1569">
        <f t="shared" si="174"/>
        <v>0</v>
      </c>
      <c r="M186" s="1569">
        <f t="shared" si="174"/>
        <v>0</v>
      </c>
      <c r="N186" s="1569">
        <f t="shared" si="174"/>
        <v>0</v>
      </c>
      <c r="O186" s="1569">
        <f t="shared" si="174"/>
        <v>0</v>
      </c>
      <c r="P186" s="1569">
        <f t="shared" si="174"/>
        <v>0</v>
      </c>
      <c r="Q186" s="1569">
        <f t="shared" si="174"/>
        <v>0</v>
      </c>
      <c r="R186" s="1569">
        <f t="shared" si="174"/>
        <v>0</v>
      </c>
      <c r="S186" s="1569">
        <f t="shared" si="174"/>
        <v>0</v>
      </c>
      <c r="T186" s="1569">
        <f t="shared" si="174"/>
        <v>0</v>
      </c>
      <c r="U186" s="1569">
        <f t="shared" si="174"/>
        <v>0</v>
      </c>
      <c r="V186" s="1569">
        <f t="shared" si="174"/>
        <v>0</v>
      </c>
      <c r="W186" s="1569">
        <f t="shared" si="174"/>
        <v>0</v>
      </c>
      <c r="X186" s="1569">
        <f t="shared" si="174"/>
        <v>0</v>
      </c>
      <c r="Y186" s="1569">
        <f t="shared" si="174"/>
        <v>0</v>
      </c>
      <c r="Z186" s="1569">
        <f t="shared" si="174"/>
        <v>0</v>
      </c>
      <c r="AA186" s="1569">
        <f t="shared" si="174"/>
        <v>0</v>
      </c>
      <c r="AB186" s="1569">
        <f t="shared" si="174"/>
        <v>0</v>
      </c>
      <c r="AC186" s="1569">
        <f t="shared" si="174"/>
        <v>0</v>
      </c>
      <c r="AD186" s="1569">
        <f t="shared" si="174"/>
        <v>0</v>
      </c>
      <c r="AE186" s="1569">
        <f t="shared" si="174"/>
        <v>0</v>
      </c>
      <c r="AF186" s="1569">
        <f t="shared" si="174"/>
        <v>0</v>
      </c>
      <c r="AG186" s="1569">
        <f t="shared" si="174"/>
        <v>0</v>
      </c>
      <c r="AH186" s="1569">
        <f t="shared" si="174"/>
        <v>0</v>
      </c>
      <c r="AI186" s="1569">
        <f t="shared" si="174"/>
        <v>0</v>
      </c>
      <c r="AJ186" s="1569">
        <f t="shared" si="174"/>
        <v>0</v>
      </c>
      <c r="AK186" s="1569">
        <f t="shared" si="174"/>
        <v>0</v>
      </c>
      <c r="AL186" s="1569">
        <f t="shared" si="174"/>
        <v>0</v>
      </c>
      <c r="AM186" s="1569">
        <f t="shared" si="174"/>
        <v>0</v>
      </c>
      <c r="AN186" s="1569">
        <f t="shared" si="174"/>
        <v>0</v>
      </c>
      <c r="AO186" s="1569">
        <f t="shared" ref="AO186:BT186" si="175">SUM(AO187:AO192)</f>
        <v>0</v>
      </c>
      <c r="AP186" s="1569">
        <f t="shared" si="175"/>
        <v>0</v>
      </c>
      <c r="AQ186" s="1569">
        <f t="shared" si="175"/>
        <v>0</v>
      </c>
      <c r="AR186" s="1569">
        <f t="shared" si="175"/>
        <v>0</v>
      </c>
      <c r="AS186" s="1569">
        <f t="shared" si="175"/>
        <v>0</v>
      </c>
      <c r="AT186" s="1569">
        <f t="shared" si="175"/>
        <v>0</v>
      </c>
      <c r="AU186" s="1569">
        <f t="shared" si="175"/>
        <v>0</v>
      </c>
      <c r="AV186" s="1569">
        <f t="shared" si="175"/>
        <v>0</v>
      </c>
      <c r="AW186" s="1569">
        <f t="shared" si="175"/>
        <v>0</v>
      </c>
      <c r="AX186" s="1569">
        <f t="shared" si="175"/>
        <v>0</v>
      </c>
      <c r="AY186" s="1569">
        <f t="shared" si="175"/>
        <v>0</v>
      </c>
      <c r="AZ186" s="1569">
        <f t="shared" si="175"/>
        <v>0</v>
      </c>
      <c r="BA186" s="1569">
        <f t="shared" si="175"/>
        <v>0</v>
      </c>
      <c r="BB186" s="1569">
        <f t="shared" si="175"/>
        <v>0</v>
      </c>
      <c r="BC186" s="1569">
        <f t="shared" si="175"/>
        <v>0</v>
      </c>
      <c r="BD186" s="1569">
        <f t="shared" si="175"/>
        <v>0</v>
      </c>
      <c r="BE186" s="1569">
        <f t="shared" si="175"/>
        <v>0</v>
      </c>
      <c r="BF186" s="1569">
        <f t="shared" si="175"/>
        <v>0</v>
      </c>
      <c r="BG186" s="1569">
        <f t="shared" si="175"/>
        <v>0</v>
      </c>
      <c r="BH186" s="1569">
        <f t="shared" si="175"/>
        <v>0</v>
      </c>
      <c r="BI186" s="1569">
        <f t="shared" si="175"/>
        <v>0</v>
      </c>
      <c r="BJ186" s="1569">
        <f t="shared" si="175"/>
        <v>0</v>
      </c>
      <c r="BK186" s="1569">
        <f t="shared" si="175"/>
        <v>0</v>
      </c>
      <c r="BL186" s="1569">
        <f t="shared" si="175"/>
        <v>0</v>
      </c>
      <c r="BM186" s="1569">
        <f t="shared" si="175"/>
        <v>0</v>
      </c>
      <c r="BN186" s="1569">
        <f t="shared" si="175"/>
        <v>0</v>
      </c>
      <c r="BO186" s="1569">
        <f t="shared" si="175"/>
        <v>0</v>
      </c>
      <c r="BP186" s="1569">
        <f t="shared" si="175"/>
        <v>0</v>
      </c>
      <c r="BQ186" s="1569">
        <f t="shared" si="175"/>
        <v>0</v>
      </c>
      <c r="BR186" s="1569">
        <f t="shared" si="175"/>
        <v>0</v>
      </c>
      <c r="BS186" s="1569">
        <f t="shared" si="175"/>
        <v>0</v>
      </c>
      <c r="BT186" s="1569">
        <f t="shared" si="175"/>
        <v>0</v>
      </c>
      <c r="BU186" s="1569">
        <f t="shared" ref="BU186:CZ186" si="176">SUM(BU187:BU192)</f>
        <v>0</v>
      </c>
      <c r="BV186" s="1569">
        <f t="shared" si="176"/>
        <v>0</v>
      </c>
      <c r="BW186" s="1569">
        <f t="shared" si="176"/>
        <v>0</v>
      </c>
      <c r="BX186" s="1569">
        <f t="shared" si="176"/>
        <v>0</v>
      </c>
      <c r="BY186" s="1569">
        <f t="shared" si="176"/>
        <v>0</v>
      </c>
      <c r="BZ186" s="1569">
        <f t="shared" si="176"/>
        <v>0</v>
      </c>
      <c r="CA186" s="1569">
        <f t="shared" si="176"/>
        <v>0</v>
      </c>
      <c r="CB186" s="1569">
        <f t="shared" si="176"/>
        <v>0</v>
      </c>
      <c r="CC186" s="1569">
        <f t="shared" si="176"/>
        <v>0</v>
      </c>
      <c r="CD186" s="1569">
        <f t="shared" si="176"/>
        <v>0</v>
      </c>
      <c r="CE186" s="1569">
        <f t="shared" si="176"/>
        <v>0</v>
      </c>
      <c r="CF186" s="1569">
        <f t="shared" si="176"/>
        <v>0</v>
      </c>
      <c r="CG186" s="1569">
        <f t="shared" si="176"/>
        <v>0</v>
      </c>
      <c r="CH186" s="1569">
        <f t="shared" si="176"/>
        <v>0</v>
      </c>
      <c r="CI186" s="1569">
        <f t="shared" si="176"/>
        <v>0</v>
      </c>
      <c r="CJ186" s="1569">
        <f t="shared" si="176"/>
        <v>0</v>
      </c>
      <c r="CK186" s="1569">
        <f t="shared" si="176"/>
        <v>0</v>
      </c>
      <c r="CL186" s="1569">
        <f t="shared" si="176"/>
        <v>0</v>
      </c>
      <c r="CM186" s="1569">
        <f t="shared" si="176"/>
        <v>0</v>
      </c>
      <c r="CN186" s="1569">
        <f t="shared" si="176"/>
        <v>0</v>
      </c>
      <c r="CO186" s="1569">
        <f t="shared" si="176"/>
        <v>0</v>
      </c>
      <c r="CP186" s="1569">
        <f t="shared" si="176"/>
        <v>0</v>
      </c>
      <c r="CQ186" s="1569">
        <f t="shared" si="176"/>
        <v>0</v>
      </c>
      <c r="CR186" s="1569">
        <f t="shared" si="176"/>
        <v>0</v>
      </c>
      <c r="CS186" s="1569">
        <f t="shared" si="176"/>
        <v>0</v>
      </c>
      <c r="CT186" s="1569">
        <f t="shared" si="176"/>
        <v>0</v>
      </c>
      <c r="CU186" s="1569">
        <f t="shared" si="176"/>
        <v>0</v>
      </c>
      <c r="CV186" s="1569">
        <f t="shared" si="176"/>
        <v>0</v>
      </c>
      <c r="CW186" s="1569">
        <f t="shared" si="176"/>
        <v>0</v>
      </c>
      <c r="CX186" s="1569">
        <f t="shared" si="176"/>
        <v>0</v>
      </c>
      <c r="CY186" s="1569">
        <f t="shared" si="176"/>
        <v>0</v>
      </c>
      <c r="CZ186" s="1569">
        <f t="shared" si="176"/>
        <v>0</v>
      </c>
      <c r="DA186" s="1569">
        <f t="shared" ref="DA186:EF186" si="177">SUM(DA187:DA192)</f>
        <v>0</v>
      </c>
      <c r="DB186" s="1569">
        <f t="shared" si="177"/>
        <v>0</v>
      </c>
      <c r="DC186" s="1569">
        <f t="shared" si="177"/>
        <v>0</v>
      </c>
      <c r="DD186" s="1569">
        <f t="shared" si="177"/>
        <v>0</v>
      </c>
      <c r="DE186" s="1569">
        <f t="shared" si="177"/>
        <v>0</v>
      </c>
      <c r="DF186" s="1569">
        <f t="shared" si="177"/>
        <v>0</v>
      </c>
      <c r="DG186" s="1569">
        <f t="shared" si="177"/>
        <v>0</v>
      </c>
      <c r="DH186" s="1569">
        <f t="shared" si="177"/>
        <v>0</v>
      </c>
      <c r="DI186" s="1569">
        <f t="shared" si="177"/>
        <v>0</v>
      </c>
      <c r="DJ186" s="1569">
        <f t="shared" si="177"/>
        <v>0</v>
      </c>
      <c r="DK186" s="1569">
        <f t="shared" si="177"/>
        <v>0</v>
      </c>
      <c r="DL186" s="1569">
        <f t="shared" si="177"/>
        <v>0</v>
      </c>
      <c r="DM186" s="1569">
        <f t="shared" si="177"/>
        <v>0</v>
      </c>
      <c r="DN186" s="1569">
        <f t="shared" si="177"/>
        <v>0</v>
      </c>
      <c r="DO186" s="1569">
        <f t="shared" si="177"/>
        <v>0</v>
      </c>
      <c r="DP186" s="1569">
        <f t="shared" si="177"/>
        <v>0</v>
      </c>
      <c r="DQ186" s="1569">
        <f t="shared" si="177"/>
        <v>0</v>
      </c>
      <c r="DR186" s="1569">
        <f t="shared" si="177"/>
        <v>0</v>
      </c>
      <c r="DS186" s="1569">
        <f t="shared" si="177"/>
        <v>0</v>
      </c>
      <c r="DT186" s="1569">
        <f t="shared" si="177"/>
        <v>0</v>
      </c>
      <c r="DU186" s="1569">
        <f t="shared" si="177"/>
        <v>0</v>
      </c>
      <c r="DV186" s="1569">
        <f t="shared" si="177"/>
        <v>0</v>
      </c>
      <c r="DW186" s="1569">
        <f t="shared" si="177"/>
        <v>0</v>
      </c>
      <c r="DX186" s="1569">
        <f t="shared" si="177"/>
        <v>0</v>
      </c>
      <c r="DY186" s="1569">
        <f t="shared" si="177"/>
        <v>0</v>
      </c>
      <c r="DZ186" s="1569">
        <f t="shared" si="177"/>
        <v>0</v>
      </c>
      <c r="EA186" s="1569">
        <f t="shared" si="177"/>
        <v>0</v>
      </c>
      <c r="EB186" s="1569">
        <f t="shared" si="177"/>
        <v>0</v>
      </c>
      <c r="EC186" s="1569">
        <f t="shared" si="177"/>
        <v>0</v>
      </c>
      <c r="ED186" s="1569">
        <f t="shared" si="177"/>
        <v>0</v>
      </c>
      <c r="EE186" s="1569">
        <f t="shared" si="177"/>
        <v>0</v>
      </c>
      <c r="EF186" s="1569">
        <f t="shared" si="177"/>
        <v>0</v>
      </c>
      <c r="EG186" s="1569">
        <f t="shared" ref="EG186:FL186" si="178">SUM(EG187:EG192)</f>
        <v>0</v>
      </c>
      <c r="EH186" s="1569">
        <f t="shared" si="178"/>
        <v>0</v>
      </c>
      <c r="EI186" s="1569">
        <f t="shared" si="178"/>
        <v>0</v>
      </c>
      <c r="EJ186" s="1569">
        <f t="shared" si="178"/>
        <v>0</v>
      </c>
      <c r="EK186" s="1569">
        <f t="shared" si="178"/>
        <v>0</v>
      </c>
      <c r="EL186" s="1569">
        <f t="shared" si="178"/>
        <v>0</v>
      </c>
      <c r="EM186" s="1569">
        <f t="shared" si="178"/>
        <v>0</v>
      </c>
      <c r="EN186" s="1569">
        <f t="shared" si="178"/>
        <v>0</v>
      </c>
      <c r="EO186" s="1569">
        <f t="shared" si="178"/>
        <v>0</v>
      </c>
      <c r="EP186" s="1569">
        <f t="shared" si="178"/>
        <v>0</v>
      </c>
      <c r="EQ186" s="1569">
        <f t="shared" si="178"/>
        <v>0</v>
      </c>
      <c r="ER186" s="1569">
        <f t="shared" si="178"/>
        <v>0</v>
      </c>
      <c r="ES186" s="1569">
        <f t="shared" si="178"/>
        <v>0</v>
      </c>
      <c r="ET186" s="1569">
        <f t="shared" si="178"/>
        <v>0</v>
      </c>
      <c r="EU186" s="1569">
        <f t="shared" si="178"/>
        <v>0</v>
      </c>
      <c r="EV186" s="1569">
        <f t="shared" si="178"/>
        <v>0</v>
      </c>
      <c r="EW186" s="1569">
        <f t="shared" si="178"/>
        <v>0</v>
      </c>
      <c r="EX186" s="1569">
        <f t="shared" si="178"/>
        <v>0</v>
      </c>
      <c r="EY186" s="1569">
        <f t="shared" si="178"/>
        <v>0</v>
      </c>
      <c r="EZ186" s="1569">
        <f t="shared" si="178"/>
        <v>0</v>
      </c>
      <c r="FA186" s="1569">
        <f t="shared" si="178"/>
        <v>0</v>
      </c>
      <c r="FB186" s="1569">
        <f t="shared" si="178"/>
        <v>0</v>
      </c>
      <c r="FC186" s="1569">
        <f t="shared" si="178"/>
        <v>0</v>
      </c>
      <c r="FD186" s="1569">
        <f t="shared" si="178"/>
        <v>0</v>
      </c>
      <c r="FE186" s="1569">
        <f t="shared" si="178"/>
        <v>0</v>
      </c>
      <c r="FF186" s="1569">
        <f t="shared" si="178"/>
        <v>0</v>
      </c>
      <c r="FG186" s="1569">
        <f t="shared" si="178"/>
        <v>0</v>
      </c>
      <c r="FH186" s="1569">
        <f t="shared" si="178"/>
        <v>0</v>
      </c>
      <c r="FI186" s="1569">
        <f t="shared" si="178"/>
        <v>0</v>
      </c>
      <c r="FJ186" s="1569">
        <f t="shared" si="178"/>
        <v>0</v>
      </c>
      <c r="FK186" s="1569">
        <f t="shared" si="178"/>
        <v>0</v>
      </c>
      <c r="FL186" s="1569">
        <f t="shared" si="178"/>
        <v>0</v>
      </c>
      <c r="FM186" s="1569">
        <f t="shared" ref="FM186:GR186" si="179">SUM(FM187:FM192)</f>
        <v>0</v>
      </c>
      <c r="FN186" s="1569">
        <f t="shared" si="179"/>
        <v>0</v>
      </c>
      <c r="FO186" s="1569">
        <f t="shared" si="179"/>
        <v>0</v>
      </c>
      <c r="FP186" s="1569">
        <f t="shared" si="179"/>
        <v>0</v>
      </c>
      <c r="FQ186" s="1569">
        <f t="shared" si="179"/>
        <v>0</v>
      </c>
      <c r="FR186" s="1569">
        <f t="shared" si="179"/>
        <v>0</v>
      </c>
      <c r="FS186" s="1569">
        <f t="shared" si="179"/>
        <v>0</v>
      </c>
      <c r="FT186" s="1569">
        <f t="shared" si="179"/>
        <v>0</v>
      </c>
      <c r="FU186" s="1569">
        <f t="shared" si="179"/>
        <v>0</v>
      </c>
      <c r="FV186" s="1569">
        <f t="shared" si="179"/>
        <v>0</v>
      </c>
      <c r="FW186" s="1569">
        <f t="shared" si="179"/>
        <v>0</v>
      </c>
      <c r="FX186" s="1569">
        <f t="shared" si="179"/>
        <v>0</v>
      </c>
      <c r="FY186" s="1569">
        <f t="shared" si="179"/>
        <v>0</v>
      </c>
      <c r="FZ186" s="1569">
        <f t="shared" si="179"/>
        <v>0</v>
      </c>
      <c r="GA186" s="1569">
        <f t="shared" si="179"/>
        <v>0</v>
      </c>
      <c r="GB186" s="1569">
        <f t="shared" si="179"/>
        <v>0</v>
      </c>
      <c r="GC186" s="1569">
        <f t="shared" si="179"/>
        <v>0</v>
      </c>
      <c r="GD186" s="1569">
        <f t="shared" si="179"/>
        <v>0</v>
      </c>
      <c r="GE186" s="1569">
        <f t="shared" si="179"/>
        <v>0</v>
      </c>
      <c r="GF186" s="1569">
        <f t="shared" si="179"/>
        <v>0</v>
      </c>
      <c r="GG186" s="1569">
        <f t="shared" si="179"/>
        <v>0</v>
      </c>
      <c r="GH186" s="1569">
        <f t="shared" si="179"/>
        <v>0</v>
      </c>
      <c r="GI186" s="1569">
        <f t="shared" si="179"/>
        <v>0</v>
      </c>
      <c r="GJ186" s="1569">
        <f t="shared" si="179"/>
        <v>0</v>
      </c>
      <c r="GK186" s="1569">
        <f t="shared" si="179"/>
        <v>0</v>
      </c>
      <c r="GL186" s="1569">
        <f t="shared" si="179"/>
        <v>0</v>
      </c>
      <c r="GM186" s="1569">
        <f t="shared" si="179"/>
        <v>0</v>
      </c>
      <c r="GN186" s="1569">
        <f t="shared" si="179"/>
        <v>0</v>
      </c>
      <c r="GO186" s="1569">
        <f t="shared" si="179"/>
        <v>0</v>
      </c>
      <c r="GP186" s="1569">
        <f t="shared" si="179"/>
        <v>0</v>
      </c>
      <c r="GQ186" s="1569">
        <f t="shared" si="179"/>
        <v>0</v>
      </c>
      <c r="GR186" s="1569">
        <f t="shared" si="179"/>
        <v>0</v>
      </c>
      <c r="GS186" s="1569">
        <f t="shared" ref="GS186" si="180">SUM(GS187:GS192)</f>
        <v>0</v>
      </c>
    </row>
    <row r="187" spans="1:201" s="1539" customFormat="1" outlineLevel="2">
      <c r="A187" s="1581" t="s">
        <v>1559</v>
      </c>
      <c r="B187" s="1516"/>
      <c r="C187" s="1580" t="s">
        <v>1560</v>
      </c>
      <c r="D187" s="1576">
        <f>IF($D$22="H",($E$23-1)*100,($E$23-1)*60)</f>
        <v>180</v>
      </c>
      <c r="E187" s="1560">
        <v>0</v>
      </c>
      <c r="F187" s="1504" t="s">
        <v>1524</v>
      </c>
      <c r="G187" s="1504" t="s">
        <v>1481</v>
      </c>
      <c r="H187" s="1564" t="s">
        <v>1561</v>
      </c>
      <c r="I187" s="1536">
        <f t="shared" ref="I187:I193" si="181">SUM(J187:GS187)</f>
        <v>0</v>
      </c>
      <c r="J187" s="1577"/>
      <c r="K187" s="1577"/>
      <c r="L187" s="1577"/>
      <c r="M187" s="1577"/>
      <c r="N187" s="1577"/>
      <c r="O187" s="1577"/>
      <c r="P187" s="1577"/>
      <c r="Q187" s="1577"/>
      <c r="R187" s="1577"/>
      <c r="S187" s="1577"/>
      <c r="T187" s="1577"/>
      <c r="U187" s="1577"/>
      <c r="V187" s="1577"/>
      <c r="W187" s="1577"/>
      <c r="X187" s="1577"/>
      <c r="Y187" s="1577"/>
      <c r="Z187" s="1577"/>
      <c r="AA187" s="1577"/>
      <c r="AB187" s="1577"/>
      <c r="AC187" s="1577"/>
      <c r="AD187" s="1577"/>
      <c r="AE187" s="1577"/>
      <c r="AF187" s="1577"/>
      <c r="AG187" s="1577"/>
      <c r="AH187" s="1577"/>
      <c r="AI187" s="1577"/>
      <c r="AJ187" s="1577"/>
      <c r="AK187" s="1577"/>
      <c r="AL187" s="1577"/>
      <c r="AM187" s="1577"/>
      <c r="AN187" s="1577"/>
      <c r="AO187" s="1577"/>
      <c r="AP187" s="1577"/>
      <c r="AQ187" s="1577"/>
      <c r="AR187" s="1577"/>
      <c r="AS187" s="1577"/>
      <c r="AT187" s="1577"/>
      <c r="AU187" s="1577"/>
      <c r="AV187" s="1577"/>
      <c r="AW187" s="1577"/>
      <c r="AX187" s="1577"/>
      <c r="AY187" s="1577"/>
      <c r="AZ187" s="1577"/>
      <c r="BA187" s="1577"/>
      <c r="BB187" s="1577"/>
      <c r="BC187" s="1577"/>
      <c r="BD187" s="1577"/>
      <c r="BE187" s="1577"/>
      <c r="BF187" s="1577"/>
      <c r="BG187" s="1577"/>
      <c r="BH187" s="1577"/>
      <c r="BI187" s="1577"/>
      <c r="BJ187" s="1577"/>
      <c r="BK187" s="1577"/>
      <c r="BL187" s="1577"/>
      <c r="BM187" s="1577"/>
      <c r="BN187" s="1577"/>
      <c r="BO187" s="1577"/>
      <c r="BP187" s="1577"/>
      <c r="BQ187" s="1577"/>
      <c r="BR187" s="1577"/>
      <c r="BS187" s="1577"/>
      <c r="BT187" s="1577"/>
      <c r="BU187" s="1577"/>
      <c r="BV187" s="1577"/>
      <c r="BW187" s="1577"/>
      <c r="BX187" s="1577"/>
      <c r="BY187" s="1577"/>
      <c r="BZ187" s="1577"/>
      <c r="CA187" s="1577"/>
      <c r="CB187" s="1577"/>
      <c r="CC187" s="1577"/>
      <c r="CD187" s="1577"/>
      <c r="CE187" s="1577"/>
      <c r="CF187" s="1577"/>
      <c r="CG187" s="1577"/>
      <c r="CH187" s="1577"/>
      <c r="CI187" s="1577"/>
      <c r="CJ187" s="1577"/>
      <c r="CK187" s="1577"/>
      <c r="CL187" s="1577"/>
      <c r="CM187" s="1577"/>
      <c r="CN187" s="1577"/>
      <c r="CO187" s="1577"/>
      <c r="CP187" s="1577"/>
      <c r="CQ187" s="1577"/>
      <c r="CR187" s="1577"/>
      <c r="CS187" s="1577"/>
      <c r="CT187" s="1577"/>
      <c r="CU187" s="1577"/>
      <c r="CV187" s="1577"/>
      <c r="CW187" s="1577"/>
      <c r="CX187" s="1577"/>
      <c r="CY187" s="1577"/>
      <c r="CZ187" s="1577"/>
      <c r="DA187" s="1577"/>
      <c r="DB187" s="1577"/>
      <c r="DC187" s="1577"/>
      <c r="DD187" s="1577"/>
      <c r="DE187" s="1577"/>
      <c r="DF187" s="1577"/>
      <c r="DG187" s="1577"/>
      <c r="DH187" s="1577"/>
      <c r="DI187" s="1577"/>
      <c r="DJ187" s="1577"/>
      <c r="DK187" s="1577"/>
      <c r="DL187" s="1577"/>
      <c r="DM187" s="1577"/>
      <c r="DN187" s="1577"/>
      <c r="DO187" s="1577"/>
      <c r="DP187" s="1577"/>
      <c r="DQ187" s="1577"/>
      <c r="DR187" s="1577"/>
      <c r="DS187" s="1577"/>
      <c r="DT187" s="1577"/>
      <c r="DU187" s="1577"/>
      <c r="DV187" s="1577"/>
      <c r="DW187" s="1577"/>
      <c r="DX187" s="1577"/>
      <c r="DY187" s="1577"/>
      <c r="DZ187" s="1577"/>
      <c r="EA187" s="1577"/>
      <c r="EB187" s="1577"/>
      <c r="EC187" s="1577"/>
      <c r="ED187" s="1577"/>
      <c r="EE187" s="1577"/>
      <c r="EF187" s="1577"/>
      <c r="EG187" s="1577"/>
      <c r="EH187" s="1577"/>
      <c r="EI187" s="1577"/>
      <c r="EJ187" s="1577"/>
      <c r="EK187" s="1577"/>
      <c r="EL187" s="1577"/>
      <c r="EM187" s="1577"/>
      <c r="EN187" s="1577"/>
      <c r="EO187" s="1577"/>
      <c r="EP187" s="1577"/>
      <c r="EQ187" s="1577"/>
      <c r="ER187" s="1577"/>
      <c r="ES187" s="1577"/>
      <c r="ET187" s="1577"/>
      <c r="EU187" s="1577"/>
      <c r="EV187" s="1577"/>
      <c r="EW187" s="1577"/>
      <c r="EX187" s="1577"/>
      <c r="EY187" s="1577"/>
      <c r="EZ187" s="1577"/>
      <c r="FA187" s="1577"/>
      <c r="FB187" s="1577"/>
      <c r="FC187" s="1577"/>
      <c r="FD187" s="1577"/>
      <c r="FE187" s="1577"/>
      <c r="FF187" s="1577"/>
      <c r="FG187" s="1577"/>
      <c r="FH187" s="1577"/>
      <c r="FI187" s="1577"/>
      <c r="FJ187" s="1577"/>
      <c r="FK187" s="1577"/>
      <c r="FL187" s="1577"/>
      <c r="FM187" s="1577"/>
      <c r="FN187" s="1577"/>
      <c r="FO187" s="1577"/>
      <c r="FP187" s="1577"/>
      <c r="FQ187" s="1577"/>
      <c r="FR187" s="1577"/>
      <c r="FS187" s="1577"/>
      <c r="FT187" s="1577"/>
      <c r="FU187" s="1577"/>
      <c r="FV187" s="1577"/>
      <c r="FW187" s="1577"/>
      <c r="FX187" s="1577"/>
      <c r="FY187" s="1577"/>
      <c r="FZ187" s="1577"/>
      <c r="GA187" s="1577"/>
      <c r="GB187" s="1577"/>
      <c r="GC187" s="1577"/>
      <c r="GD187" s="1577"/>
      <c r="GE187" s="1577"/>
      <c r="GF187" s="1577"/>
      <c r="GG187" s="1577"/>
      <c r="GH187" s="1577"/>
      <c r="GI187" s="1577"/>
      <c r="GJ187" s="1577"/>
      <c r="GK187" s="1577"/>
      <c r="GL187" s="1577"/>
      <c r="GM187" s="1577"/>
      <c r="GN187" s="1577"/>
      <c r="GO187" s="1577"/>
      <c r="GP187" s="1577"/>
      <c r="GQ187" s="1577"/>
      <c r="GR187" s="1577"/>
      <c r="GS187" s="1577"/>
    </row>
    <row r="188" spans="1:201" s="1539" customFormat="1" outlineLevel="2">
      <c r="A188" s="1581" t="s">
        <v>1562</v>
      </c>
      <c r="B188" s="1516"/>
      <c r="C188" s="1580" t="s">
        <v>1563</v>
      </c>
      <c r="D188" s="1576">
        <f>IF($D$22="H",250*$E$23,150*$E$23)</f>
        <v>600</v>
      </c>
      <c r="E188" s="1560">
        <v>0</v>
      </c>
      <c r="F188" s="1504" t="s">
        <v>1524</v>
      </c>
      <c r="G188" s="1504" t="s">
        <v>1481</v>
      </c>
      <c r="H188" s="1590" t="s">
        <v>1564</v>
      </c>
      <c r="I188" s="1536">
        <f t="shared" si="181"/>
        <v>0</v>
      </c>
      <c r="J188" s="1577"/>
      <c r="K188" s="1577"/>
      <c r="L188" s="1577"/>
      <c r="M188" s="1577"/>
      <c r="N188" s="1577"/>
      <c r="O188" s="1577"/>
      <c r="P188" s="1577"/>
      <c r="Q188" s="1577"/>
      <c r="R188" s="1577"/>
      <c r="S188" s="1577"/>
      <c r="T188" s="1577"/>
      <c r="U188" s="1577"/>
      <c r="V188" s="1577"/>
      <c r="W188" s="1577"/>
      <c r="X188" s="1577"/>
      <c r="Y188" s="1577"/>
      <c r="Z188" s="1577"/>
      <c r="AA188" s="1577"/>
      <c r="AB188" s="1577"/>
      <c r="AC188" s="1577"/>
      <c r="AD188" s="1577"/>
      <c r="AE188" s="1577"/>
      <c r="AF188" s="1577"/>
      <c r="AG188" s="1577"/>
      <c r="AH188" s="1577"/>
      <c r="AI188" s="1577"/>
      <c r="AJ188" s="1577"/>
      <c r="AK188" s="1577"/>
      <c r="AL188" s="1577"/>
      <c r="AM188" s="1577"/>
      <c r="AN188" s="1577"/>
      <c r="AO188" s="1577"/>
      <c r="AP188" s="1577"/>
      <c r="AQ188" s="1577"/>
      <c r="AR188" s="1577"/>
      <c r="AS188" s="1577"/>
      <c r="AT188" s="1577"/>
      <c r="AU188" s="1577"/>
      <c r="AV188" s="1577"/>
      <c r="AW188" s="1577"/>
      <c r="AX188" s="1577"/>
      <c r="AY188" s="1577"/>
      <c r="AZ188" s="1577"/>
      <c r="BA188" s="1577"/>
      <c r="BB188" s="1577"/>
      <c r="BC188" s="1577"/>
      <c r="BD188" s="1577"/>
      <c r="BE188" s="1577"/>
      <c r="BF188" s="1577"/>
      <c r="BG188" s="1577"/>
      <c r="BH188" s="1577"/>
      <c r="BI188" s="1577"/>
      <c r="BJ188" s="1577"/>
      <c r="BK188" s="1577"/>
      <c r="BL188" s="1577"/>
      <c r="BM188" s="1577"/>
      <c r="BN188" s="1577"/>
      <c r="BO188" s="1577"/>
      <c r="BP188" s="1577"/>
      <c r="BQ188" s="1577"/>
      <c r="BR188" s="1577"/>
      <c r="BS188" s="1577"/>
      <c r="BT188" s="1577"/>
      <c r="BU188" s="1577"/>
      <c r="BV188" s="1577"/>
      <c r="BW188" s="1577"/>
      <c r="BX188" s="1577"/>
      <c r="BY188" s="1577"/>
      <c r="BZ188" s="1577"/>
      <c r="CA188" s="1577"/>
      <c r="CB188" s="1577"/>
      <c r="CC188" s="1577"/>
      <c r="CD188" s="1577"/>
      <c r="CE188" s="1577"/>
      <c r="CF188" s="1577"/>
      <c r="CG188" s="1577"/>
      <c r="CH188" s="1577"/>
      <c r="CI188" s="1577"/>
      <c r="CJ188" s="1577"/>
      <c r="CK188" s="1577"/>
      <c r="CL188" s="1577"/>
      <c r="CM188" s="1577"/>
      <c r="CN188" s="1577"/>
      <c r="CO188" s="1577"/>
      <c r="CP188" s="1577"/>
      <c r="CQ188" s="1577"/>
      <c r="CR188" s="1577"/>
      <c r="CS188" s="1577"/>
      <c r="CT188" s="1577"/>
      <c r="CU188" s="1577"/>
      <c r="CV188" s="1577"/>
      <c r="CW188" s="1577"/>
      <c r="CX188" s="1577"/>
      <c r="CY188" s="1577"/>
      <c r="CZ188" s="1577"/>
      <c r="DA188" s="1577"/>
      <c r="DB188" s="1577"/>
      <c r="DC188" s="1577"/>
      <c r="DD188" s="1577"/>
      <c r="DE188" s="1577"/>
      <c r="DF188" s="1577"/>
      <c r="DG188" s="1577"/>
      <c r="DH188" s="1577"/>
      <c r="DI188" s="1577"/>
      <c r="DJ188" s="1577"/>
      <c r="DK188" s="1577"/>
      <c r="DL188" s="1577"/>
      <c r="DM188" s="1577"/>
      <c r="DN188" s="1577"/>
      <c r="DO188" s="1577"/>
      <c r="DP188" s="1577"/>
      <c r="DQ188" s="1577"/>
      <c r="DR188" s="1577"/>
      <c r="DS188" s="1577"/>
      <c r="DT188" s="1577"/>
      <c r="DU188" s="1577"/>
      <c r="DV188" s="1577"/>
      <c r="DW188" s="1577"/>
      <c r="DX188" s="1577"/>
      <c r="DY188" s="1577"/>
      <c r="DZ188" s="1577"/>
      <c r="EA188" s="1577"/>
      <c r="EB188" s="1577"/>
      <c r="EC188" s="1577"/>
      <c r="ED188" s="1577"/>
      <c r="EE188" s="1577"/>
      <c r="EF188" s="1577"/>
      <c r="EG188" s="1577"/>
      <c r="EH188" s="1577"/>
      <c r="EI188" s="1577"/>
      <c r="EJ188" s="1577"/>
      <c r="EK188" s="1577"/>
      <c r="EL188" s="1577"/>
      <c r="EM188" s="1577"/>
      <c r="EN188" s="1577"/>
      <c r="EO188" s="1577"/>
      <c r="EP188" s="1577"/>
      <c r="EQ188" s="1577"/>
      <c r="ER188" s="1577"/>
      <c r="ES188" s="1577"/>
      <c r="ET188" s="1577"/>
      <c r="EU188" s="1577"/>
      <c r="EV188" s="1577"/>
      <c r="EW188" s="1577"/>
      <c r="EX188" s="1577"/>
      <c r="EY188" s="1577"/>
      <c r="EZ188" s="1577"/>
      <c r="FA188" s="1577"/>
      <c r="FB188" s="1577"/>
      <c r="FC188" s="1577"/>
      <c r="FD188" s="1577"/>
      <c r="FE188" s="1577"/>
      <c r="FF188" s="1577"/>
      <c r="FG188" s="1577"/>
      <c r="FH188" s="1577"/>
      <c r="FI188" s="1577"/>
      <c r="FJ188" s="1577"/>
      <c r="FK188" s="1577"/>
      <c r="FL188" s="1577"/>
      <c r="FM188" s="1577"/>
      <c r="FN188" s="1577"/>
      <c r="FO188" s="1577"/>
      <c r="FP188" s="1577"/>
      <c r="FQ188" s="1577"/>
      <c r="FR188" s="1577"/>
      <c r="FS188" s="1577"/>
      <c r="FT188" s="1577"/>
      <c r="FU188" s="1577"/>
      <c r="FV188" s="1577"/>
      <c r="FW188" s="1577"/>
      <c r="FX188" s="1577"/>
      <c r="FY188" s="1577"/>
      <c r="FZ188" s="1577"/>
      <c r="GA188" s="1577"/>
      <c r="GB188" s="1577"/>
      <c r="GC188" s="1577"/>
      <c r="GD188" s="1577"/>
      <c r="GE188" s="1577"/>
      <c r="GF188" s="1577"/>
      <c r="GG188" s="1577"/>
      <c r="GH188" s="1577"/>
      <c r="GI188" s="1577"/>
      <c r="GJ188" s="1577"/>
      <c r="GK188" s="1577"/>
      <c r="GL188" s="1577"/>
      <c r="GM188" s="1577"/>
      <c r="GN188" s="1577"/>
      <c r="GO188" s="1577"/>
      <c r="GP188" s="1577"/>
      <c r="GQ188" s="1577"/>
      <c r="GR188" s="1577"/>
      <c r="GS188" s="1577"/>
    </row>
    <row r="189" spans="1:201" s="1539" customFormat="1" outlineLevel="2">
      <c r="A189" s="1581" t="s">
        <v>1565</v>
      </c>
      <c r="B189" s="1516"/>
      <c r="C189" s="1580" t="s">
        <v>1566</v>
      </c>
      <c r="D189" s="1579"/>
      <c r="E189" s="1560">
        <v>0</v>
      </c>
      <c r="F189" s="1504" t="s">
        <v>1524</v>
      </c>
      <c r="G189" s="1504" t="s">
        <v>1481</v>
      </c>
      <c r="H189" s="1590" t="s">
        <v>1567</v>
      </c>
      <c r="I189" s="1536">
        <f t="shared" si="181"/>
        <v>0</v>
      </c>
      <c r="J189" s="1577"/>
      <c r="K189" s="1577"/>
      <c r="L189" s="1577"/>
      <c r="M189" s="1577"/>
      <c r="N189" s="1577"/>
      <c r="O189" s="1577"/>
      <c r="P189" s="1577"/>
      <c r="Q189" s="1577"/>
      <c r="R189" s="1577"/>
      <c r="S189" s="1577"/>
      <c r="T189" s="1577"/>
      <c r="U189" s="1577"/>
      <c r="V189" s="1577"/>
      <c r="W189" s="1577"/>
      <c r="X189" s="1577"/>
      <c r="Y189" s="1577"/>
      <c r="Z189" s="1577"/>
      <c r="AA189" s="1577"/>
      <c r="AB189" s="1577"/>
      <c r="AC189" s="1577"/>
      <c r="AD189" s="1577"/>
      <c r="AE189" s="1577"/>
      <c r="AF189" s="1577"/>
      <c r="AG189" s="1577"/>
      <c r="AH189" s="1577"/>
      <c r="AI189" s="1577"/>
      <c r="AJ189" s="1577"/>
      <c r="AK189" s="1577"/>
      <c r="AL189" s="1577"/>
      <c r="AM189" s="1577"/>
      <c r="AN189" s="1577"/>
      <c r="AO189" s="1577"/>
      <c r="AP189" s="1577"/>
      <c r="AQ189" s="1577"/>
      <c r="AR189" s="1577"/>
      <c r="AS189" s="1577"/>
      <c r="AT189" s="1577"/>
      <c r="AU189" s="1577"/>
      <c r="AV189" s="1577"/>
      <c r="AW189" s="1577"/>
      <c r="AX189" s="1577"/>
      <c r="AY189" s="1577"/>
      <c r="AZ189" s="1577"/>
      <c r="BA189" s="1577"/>
      <c r="BB189" s="1577"/>
      <c r="BC189" s="1577"/>
      <c r="BD189" s="1577"/>
      <c r="BE189" s="1577"/>
      <c r="BF189" s="1577"/>
      <c r="BG189" s="1577"/>
      <c r="BH189" s="1577"/>
      <c r="BI189" s="1577"/>
      <c r="BJ189" s="1577"/>
      <c r="BK189" s="1577"/>
      <c r="BL189" s="1577"/>
      <c r="BM189" s="1577"/>
      <c r="BN189" s="1577"/>
      <c r="BO189" s="1577"/>
      <c r="BP189" s="1577"/>
      <c r="BQ189" s="1577"/>
      <c r="BR189" s="1577"/>
      <c r="BS189" s="1577"/>
      <c r="BT189" s="1577"/>
      <c r="BU189" s="1577"/>
      <c r="BV189" s="1577"/>
      <c r="BW189" s="1577"/>
      <c r="BX189" s="1577"/>
      <c r="BY189" s="1577"/>
      <c r="BZ189" s="1577"/>
      <c r="CA189" s="1577"/>
      <c r="CB189" s="1577"/>
      <c r="CC189" s="1577"/>
      <c r="CD189" s="1577"/>
      <c r="CE189" s="1577"/>
      <c r="CF189" s="1577"/>
      <c r="CG189" s="1577"/>
      <c r="CH189" s="1577"/>
      <c r="CI189" s="1577"/>
      <c r="CJ189" s="1577"/>
      <c r="CK189" s="1577"/>
      <c r="CL189" s="1577"/>
      <c r="CM189" s="1577"/>
      <c r="CN189" s="1577"/>
      <c r="CO189" s="1577"/>
      <c r="CP189" s="1577"/>
      <c r="CQ189" s="1577"/>
      <c r="CR189" s="1577"/>
      <c r="CS189" s="1577"/>
      <c r="CT189" s="1577"/>
      <c r="CU189" s="1577"/>
      <c r="CV189" s="1577"/>
      <c r="CW189" s="1577"/>
      <c r="CX189" s="1577"/>
      <c r="CY189" s="1577"/>
      <c r="CZ189" s="1577"/>
      <c r="DA189" s="1577"/>
      <c r="DB189" s="1577"/>
      <c r="DC189" s="1577"/>
      <c r="DD189" s="1577"/>
      <c r="DE189" s="1577"/>
      <c r="DF189" s="1577"/>
      <c r="DG189" s="1577"/>
      <c r="DH189" s="1577"/>
      <c r="DI189" s="1577"/>
      <c r="DJ189" s="1577"/>
      <c r="DK189" s="1577"/>
      <c r="DL189" s="1577"/>
      <c r="DM189" s="1577"/>
      <c r="DN189" s="1577"/>
      <c r="DO189" s="1577"/>
      <c r="DP189" s="1577"/>
      <c r="DQ189" s="1577"/>
      <c r="DR189" s="1577"/>
      <c r="DS189" s="1577"/>
      <c r="DT189" s="1577"/>
      <c r="DU189" s="1577"/>
      <c r="DV189" s="1577"/>
      <c r="DW189" s="1577"/>
      <c r="DX189" s="1577"/>
      <c r="DY189" s="1577"/>
      <c r="DZ189" s="1577"/>
      <c r="EA189" s="1577"/>
      <c r="EB189" s="1577"/>
      <c r="EC189" s="1577"/>
      <c r="ED189" s="1577"/>
      <c r="EE189" s="1577"/>
      <c r="EF189" s="1577"/>
      <c r="EG189" s="1577"/>
      <c r="EH189" s="1577"/>
      <c r="EI189" s="1577"/>
      <c r="EJ189" s="1577"/>
      <c r="EK189" s="1577"/>
      <c r="EL189" s="1577"/>
      <c r="EM189" s="1577"/>
      <c r="EN189" s="1577"/>
      <c r="EO189" s="1577"/>
      <c r="EP189" s="1577"/>
      <c r="EQ189" s="1577"/>
      <c r="ER189" s="1577"/>
      <c r="ES189" s="1577"/>
      <c r="ET189" s="1577"/>
      <c r="EU189" s="1577"/>
      <c r="EV189" s="1577"/>
      <c r="EW189" s="1577"/>
      <c r="EX189" s="1577"/>
      <c r="EY189" s="1577"/>
      <c r="EZ189" s="1577"/>
      <c r="FA189" s="1577"/>
      <c r="FB189" s="1577"/>
      <c r="FC189" s="1577"/>
      <c r="FD189" s="1577"/>
      <c r="FE189" s="1577"/>
      <c r="FF189" s="1577"/>
      <c r="FG189" s="1577"/>
      <c r="FH189" s="1577"/>
      <c r="FI189" s="1577"/>
      <c r="FJ189" s="1577"/>
      <c r="FK189" s="1577"/>
      <c r="FL189" s="1577"/>
      <c r="FM189" s="1577"/>
      <c r="FN189" s="1577"/>
      <c r="FO189" s="1577"/>
      <c r="FP189" s="1577"/>
      <c r="FQ189" s="1577"/>
      <c r="FR189" s="1577"/>
      <c r="FS189" s="1577"/>
      <c r="FT189" s="1577"/>
      <c r="FU189" s="1577"/>
      <c r="FV189" s="1577"/>
      <c r="FW189" s="1577"/>
      <c r="FX189" s="1577"/>
      <c r="FY189" s="1577"/>
      <c r="FZ189" s="1577"/>
      <c r="GA189" s="1577"/>
      <c r="GB189" s="1577"/>
      <c r="GC189" s="1577"/>
      <c r="GD189" s="1577"/>
      <c r="GE189" s="1577"/>
      <c r="GF189" s="1577"/>
      <c r="GG189" s="1577"/>
      <c r="GH189" s="1577"/>
      <c r="GI189" s="1577"/>
      <c r="GJ189" s="1577"/>
      <c r="GK189" s="1577"/>
      <c r="GL189" s="1577"/>
      <c r="GM189" s="1577"/>
      <c r="GN189" s="1577"/>
      <c r="GO189" s="1577"/>
      <c r="GP189" s="1577"/>
      <c r="GQ189" s="1577"/>
      <c r="GR189" s="1577"/>
      <c r="GS189" s="1577"/>
    </row>
    <row r="190" spans="1:201" s="1539" customFormat="1" outlineLevel="2">
      <c r="A190" s="1581" t="s">
        <v>1568</v>
      </c>
      <c r="B190" s="1516"/>
      <c r="C190" s="1580" t="s">
        <v>1569</v>
      </c>
      <c r="D190" s="1579"/>
      <c r="E190" s="1560">
        <v>0</v>
      </c>
      <c r="F190" s="1504" t="s">
        <v>1524</v>
      </c>
      <c r="G190" s="1504" t="s">
        <v>1481</v>
      </c>
      <c r="H190" s="1575"/>
      <c r="I190" s="1536">
        <f t="shared" si="181"/>
        <v>0</v>
      </c>
      <c r="J190" s="1577"/>
      <c r="K190" s="1577"/>
      <c r="L190" s="1577"/>
      <c r="M190" s="1577"/>
      <c r="N190" s="1577"/>
      <c r="O190" s="1577"/>
      <c r="P190" s="1577"/>
      <c r="Q190" s="1577"/>
      <c r="R190" s="1577"/>
      <c r="S190" s="1577"/>
      <c r="T190" s="1577"/>
      <c r="U190" s="1577"/>
      <c r="V190" s="1577"/>
      <c r="W190" s="1577"/>
      <c r="X190" s="1577"/>
      <c r="Y190" s="1577"/>
      <c r="Z190" s="1577"/>
      <c r="AA190" s="1577"/>
      <c r="AB190" s="1577"/>
      <c r="AC190" s="1577"/>
      <c r="AD190" s="1577"/>
      <c r="AE190" s="1577"/>
      <c r="AF190" s="1577"/>
      <c r="AG190" s="1577"/>
      <c r="AH190" s="1577"/>
      <c r="AI190" s="1577"/>
      <c r="AJ190" s="1577"/>
      <c r="AK190" s="1577"/>
      <c r="AL190" s="1577"/>
      <c r="AM190" s="1577"/>
      <c r="AN190" s="1577"/>
      <c r="AO190" s="1577"/>
      <c r="AP190" s="1577"/>
      <c r="AQ190" s="1577"/>
      <c r="AR190" s="1577"/>
      <c r="AS190" s="1577"/>
      <c r="AT190" s="1577"/>
      <c r="AU190" s="1577"/>
      <c r="AV190" s="1577"/>
      <c r="AW190" s="1577"/>
      <c r="AX190" s="1577"/>
      <c r="AY190" s="1577"/>
      <c r="AZ190" s="1577"/>
      <c r="BA190" s="1577"/>
      <c r="BB190" s="1577"/>
      <c r="BC190" s="1577"/>
      <c r="BD190" s="1577"/>
      <c r="BE190" s="1577"/>
      <c r="BF190" s="1577"/>
      <c r="BG190" s="1577"/>
      <c r="BH190" s="1577"/>
      <c r="BI190" s="1577"/>
      <c r="BJ190" s="1577"/>
      <c r="BK190" s="1577"/>
      <c r="BL190" s="1577"/>
      <c r="BM190" s="1577"/>
      <c r="BN190" s="1577"/>
      <c r="BO190" s="1577"/>
      <c r="BP190" s="1577"/>
      <c r="BQ190" s="1577"/>
      <c r="BR190" s="1577"/>
      <c r="BS190" s="1577"/>
      <c r="BT190" s="1577"/>
      <c r="BU190" s="1577"/>
      <c r="BV190" s="1577"/>
      <c r="BW190" s="1577"/>
      <c r="BX190" s="1577"/>
      <c r="BY190" s="1577"/>
      <c r="BZ190" s="1577"/>
      <c r="CA190" s="1577"/>
      <c r="CB190" s="1577"/>
      <c r="CC190" s="1577"/>
      <c r="CD190" s="1577"/>
      <c r="CE190" s="1577"/>
      <c r="CF190" s="1577"/>
      <c r="CG190" s="1577"/>
      <c r="CH190" s="1577"/>
      <c r="CI190" s="1577"/>
      <c r="CJ190" s="1577"/>
      <c r="CK190" s="1577"/>
      <c r="CL190" s="1577"/>
      <c r="CM190" s="1577"/>
      <c r="CN190" s="1577"/>
      <c r="CO190" s="1577"/>
      <c r="CP190" s="1577"/>
      <c r="CQ190" s="1577"/>
      <c r="CR190" s="1577"/>
      <c r="CS190" s="1577"/>
      <c r="CT190" s="1577"/>
      <c r="CU190" s="1577"/>
      <c r="CV190" s="1577"/>
      <c r="CW190" s="1577"/>
      <c r="CX190" s="1577"/>
      <c r="CY190" s="1577"/>
      <c r="CZ190" s="1577"/>
      <c r="DA190" s="1577"/>
      <c r="DB190" s="1577"/>
      <c r="DC190" s="1577"/>
      <c r="DD190" s="1577"/>
      <c r="DE190" s="1577"/>
      <c r="DF190" s="1577"/>
      <c r="DG190" s="1577"/>
      <c r="DH190" s="1577"/>
      <c r="DI190" s="1577"/>
      <c r="DJ190" s="1577"/>
      <c r="DK190" s="1577"/>
      <c r="DL190" s="1577"/>
      <c r="DM190" s="1577"/>
      <c r="DN190" s="1577"/>
      <c r="DO190" s="1577"/>
      <c r="DP190" s="1577"/>
      <c r="DQ190" s="1577"/>
      <c r="DR190" s="1577"/>
      <c r="DS190" s="1577"/>
      <c r="DT190" s="1577"/>
      <c r="DU190" s="1577"/>
      <c r="DV190" s="1577"/>
      <c r="DW190" s="1577"/>
      <c r="DX190" s="1577"/>
      <c r="DY190" s="1577"/>
      <c r="DZ190" s="1577"/>
      <c r="EA190" s="1577"/>
      <c r="EB190" s="1577"/>
      <c r="EC190" s="1577"/>
      <c r="ED190" s="1577"/>
      <c r="EE190" s="1577"/>
      <c r="EF190" s="1577"/>
      <c r="EG190" s="1577"/>
      <c r="EH190" s="1577"/>
      <c r="EI190" s="1577"/>
      <c r="EJ190" s="1577"/>
      <c r="EK190" s="1577"/>
      <c r="EL190" s="1577"/>
      <c r="EM190" s="1577"/>
      <c r="EN190" s="1577"/>
      <c r="EO190" s="1577"/>
      <c r="EP190" s="1577"/>
      <c r="EQ190" s="1577"/>
      <c r="ER190" s="1577"/>
      <c r="ES190" s="1577"/>
      <c r="ET190" s="1577"/>
      <c r="EU190" s="1577"/>
      <c r="EV190" s="1577"/>
      <c r="EW190" s="1577"/>
      <c r="EX190" s="1577"/>
      <c r="EY190" s="1577"/>
      <c r="EZ190" s="1577"/>
      <c r="FA190" s="1577"/>
      <c r="FB190" s="1577"/>
      <c r="FC190" s="1577"/>
      <c r="FD190" s="1577"/>
      <c r="FE190" s="1577"/>
      <c r="FF190" s="1577"/>
      <c r="FG190" s="1577"/>
      <c r="FH190" s="1577"/>
      <c r="FI190" s="1577"/>
      <c r="FJ190" s="1577"/>
      <c r="FK190" s="1577"/>
      <c r="FL190" s="1577"/>
      <c r="FM190" s="1577"/>
      <c r="FN190" s="1577"/>
      <c r="FO190" s="1577"/>
      <c r="FP190" s="1577"/>
      <c r="FQ190" s="1577"/>
      <c r="FR190" s="1577"/>
      <c r="FS190" s="1577"/>
      <c r="FT190" s="1577"/>
      <c r="FU190" s="1577"/>
      <c r="FV190" s="1577"/>
      <c r="FW190" s="1577"/>
      <c r="FX190" s="1577"/>
      <c r="FY190" s="1577"/>
      <c r="FZ190" s="1577"/>
      <c r="GA190" s="1577"/>
      <c r="GB190" s="1577"/>
      <c r="GC190" s="1577"/>
      <c r="GD190" s="1577"/>
      <c r="GE190" s="1577"/>
      <c r="GF190" s="1577"/>
      <c r="GG190" s="1577"/>
      <c r="GH190" s="1577"/>
      <c r="GI190" s="1577"/>
      <c r="GJ190" s="1577"/>
      <c r="GK190" s="1577"/>
      <c r="GL190" s="1577"/>
      <c r="GM190" s="1577"/>
      <c r="GN190" s="1577"/>
      <c r="GO190" s="1577"/>
      <c r="GP190" s="1577"/>
      <c r="GQ190" s="1577"/>
      <c r="GR190" s="1577"/>
      <c r="GS190" s="1577"/>
    </row>
    <row r="191" spans="1:201" s="1539" customFormat="1" outlineLevel="2">
      <c r="A191" s="1581" t="s">
        <v>1570</v>
      </c>
      <c r="B191" s="1516"/>
      <c r="C191" s="1580" t="s">
        <v>1571</v>
      </c>
      <c r="D191" s="1579"/>
      <c r="E191" s="1560">
        <v>0</v>
      </c>
      <c r="F191" s="1504" t="s">
        <v>1524</v>
      </c>
      <c r="G191" s="1504" t="s">
        <v>1481</v>
      </c>
      <c r="H191" s="1540"/>
      <c r="I191" s="1536">
        <f t="shared" si="181"/>
        <v>0</v>
      </c>
      <c r="J191" s="1577"/>
      <c r="K191" s="1577"/>
      <c r="L191" s="1577"/>
      <c r="M191" s="1577"/>
      <c r="N191" s="1577"/>
      <c r="O191" s="1577"/>
      <c r="P191" s="1577"/>
      <c r="Q191" s="1577"/>
      <c r="R191" s="1577"/>
      <c r="S191" s="1577"/>
      <c r="T191" s="1577"/>
      <c r="U191" s="1577"/>
      <c r="V191" s="1577"/>
      <c r="W191" s="1577"/>
      <c r="X191" s="1577"/>
      <c r="Y191" s="1577"/>
      <c r="Z191" s="1577"/>
      <c r="AA191" s="1577"/>
      <c r="AB191" s="1577"/>
      <c r="AC191" s="1577"/>
      <c r="AD191" s="1577"/>
      <c r="AE191" s="1577"/>
      <c r="AF191" s="1577"/>
      <c r="AG191" s="1577"/>
      <c r="AH191" s="1577"/>
      <c r="AI191" s="1577"/>
      <c r="AJ191" s="1577"/>
      <c r="AK191" s="1577"/>
      <c r="AL191" s="1577"/>
      <c r="AM191" s="1577"/>
      <c r="AN191" s="1577"/>
      <c r="AO191" s="1577"/>
      <c r="AP191" s="1577"/>
      <c r="AQ191" s="1577"/>
      <c r="AR191" s="1577"/>
      <c r="AS191" s="1577"/>
      <c r="AT191" s="1577"/>
      <c r="AU191" s="1577"/>
      <c r="AV191" s="1577"/>
      <c r="AW191" s="1577"/>
      <c r="AX191" s="1577"/>
      <c r="AY191" s="1577"/>
      <c r="AZ191" s="1577"/>
      <c r="BA191" s="1577"/>
      <c r="BB191" s="1577"/>
      <c r="BC191" s="1577"/>
      <c r="BD191" s="1577"/>
      <c r="BE191" s="1577"/>
      <c r="BF191" s="1577"/>
      <c r="BG191" s="1577"/>
      <c r="BH191" s="1577"/>
      <c r="BI191" s="1577"/>
      <c r="BJ191" s="1577"/>
      <c r="BK191" s="1577"/>
      <c r="BL191" s="1577"/>
      <c r="BM191" s="1577"/>
      <c r="BN191" s="1577"/>
      <c r="BO191" s="1577"/>
      <c r="BP191" s="1577"/>
      <c r="BQ191" s="1577"/>
      <c r="BR191" s="1577"/>
      <c r="BS191" s="1577"/>
      <c r="BT191" s="1577"/>
      <c r="BU191" s="1577"/>
      <c r="BV191" s="1577"/>
      <c r="BW191" s="1577"/>
      <c r="BX191" s="1577"/>
      <c r="BY191" s="1577"/>
      <c r="BZ191" s="1577"/>
      <c r="CA191" s="1577"/>
      <c r="CB191" s="1577"/>
      <c r="CC191" s="1577"/>
      <c r="CD191" s="1577"/>
      <c r="CE191" s="1577"/>
      <c r="CF191" s="1577"/>
      <c r="CG191" s="1577"/>
      <c r="CH191" s="1577"/>
      <c r="CI191" s="1577"/>
      <c r="CJ191" s="1577"/>
      <c r="CK191" s="1577"/>
      <c r="CL191" s="1577"/>
      <c r="CM191" s="1577"/>
      <c r="CN191" s="1577"/>
      <c r="CO191" s="1577"/>
      <c r="CP191" s="1577"/>
      <c r="CQ191" s="1577"/>
      <c r="CR191" s="1577"/>
      <c r="CS191" s="1577"/>
      <c r="CT191" s="1577"/>
      <c r="CU191" s="1577"/>
      <c r="CV191" s="1577"/>
      <c r="CW191" s="1577"/>
      <c r="CX191" s="1577"/>
      <c r="CY191" s="1577"/>
      <c r="CZ191" s="1577"/>
      <c r="DA191" s="1577"/>
      <c r="DB191" s="1577"/>
      <c r="DC191" s="1577"/>
      <c r="DD191" s="1577"/>
      <c r="DE191" s="1577"/>
      <c r="DF191" s="1577"/>
      <c r="DG191" s="1577"/>
      <c r="DH191" s="1577"/>
      <c r="DI191" s="1577"/>
      <c r="DJ191" s="1577"/>
      <c r="DK191" s="1577"/>
      <c r="DL191" s="1577"/>
      <c r="DM191" s="1577"/>
      <c r="DN191" s="1577"/>
      <c r="DO191" s="1577"/>
      <c r="DP191" s="1577"/>
      <c r="DQ191" s="1577"/>
      <c r="DR191" s="1577"/>
      <c r="DS191" s="1577"/>
      <c r="DT191" s="1577"/>
      <c r="DU191" s="1577"/>
      <c r="DV191" s="1577"/>
      <c r="DW191" s="1577"/>
      <c r="DX191" s="1577"/>
      <c r="DY191" s="1577"/>
      <c r="DZ191" s="1577"/>
      <c r="EA191" s="1577"/>
      <c r="EB191" s="1577"/>
      <c r="EC191" s="1577"/>
      <c r="ED191" s="1577"/>
      <c r="EE191" s="1577"/>
      <c r="EF191" s="1577"/>
      <c r="EG191" s="1577"/>
      <c r="EH191" s="1577"/>
      <c r="EI191" s="1577"/>
      <c r="EJ191" s="1577"/>
      <c r="EK191" s="1577"/>
      <c r="EL191" s="1577"/>
      <c r="EM191" s="1577"/>
      <c r="EN191" s="1577"/>
      <c r="EO191" s="1577"/>
      <c r="EP191" s="1577"/>
      <c r="EQ191" s="1577"/>
      <c r="ER191" s="1577"/>
      <c r="ES191" s="1577"/>
      <c r="ET191" s="1577"/>
      <c r="EU191" s="1577"/>
      <c r="EV191" s="1577"/>
      <c r="EW191" s="1577"/>
      <c r="EX191" s="1577"/>
      <c r="EY191" s="1577"/>
      <c r="EZ191" s="1577"/>
      <c r="FA191" s="1577"/>
      <c r="FB191" s="1577"/>
      <c r="FC191" s="1577"/>
      <c r="FD191" s="1577"/>
      <c r="FE191" s="1577"/>
      <c r="FF191" s="1577"/>
      <c r="FG191" s="1577"/>
      <c r="FH191" s="1577"/>
      <c r="FI191" s="1577"/>
      <c r="FJ191" s="1577"/>
      <c r="FK191" s="1577"/>
      <c r="FL191" s="1577"/>
      <c r="FM191" s="1577"/>
      <c r="FN191" s="1577"/>
      <c r="FO191" s="1577"/>
      <c r="FP191" s="1577"/>
      <c r="FQ191" s="1577"/>
      <c r="FR191" s="1577"/>
      <c r="FS191" s="1577"/>
      <c r="FT191" s="1577"/>
      <c r="FU191" s="1577"/>
      <c r="FV191" s="1577"/>
      <c r="FW191" s="1577"/>
      <c r="FX191" s="1577"/>
      <c r="FY191" s="1577"/>
      <c r="FZ191" s="1577"/>
      <c r="GA191" s="1577"/>
      <c r="GB191" s="1577"/>
      <c r="GC191" s="1577"/>
      <c r="GD191" s="1577"/>
      <c r="GE191" s="1577"/>
      <c r="GF191" s="1577"/>
      <c r="GG191" s="1577"/>
      <c r="GH191" s="1577"/>
      <c r="GI191" s="1577"/>
      <c r="GJ191" s="1577"/>
      <c r="GK191" s="1577"/>
      <c r="GL191" s="1577"/>
      <c r="GM191" s="1577"/>
      <c r="GN191" s="1577"/>
      <c r="GO191" s="1577"/>
      <c r="GP191" s="1577"/>
      <c r="GQ191" s="1577"/>
      <c r="GR191" s="1577"/>
      <c r="GS191" s="1577"/>
    </row>
    <row r="192" spans="1:201" s="1539" customFormat="1" outlineLevel="2">
      <c r="A192" s="1581" t="s">
        <v>1572</v>
      </c>
      <c r="B192" s="1516"/>
      <c r="C192" s="1580" t="s">
        <v>1573</v>
      </c>
      <c r="D192" s="1579"/>
      <c r="E192" s="1560">
        <v>0</v>
      </c>
      <c r="F192" s="1504" t="s">
        <v>1524</v>
      </c>
      <c r="G192" s="1504" t="s">
        <v>1481</v>
      </c>
      <c r="H192" s="1540"/>
      <c r="I192" s="1536">
        <f t="shared" si="181"/>
        <v>0</v>
      </c>
      <c r="J192" s="1577"/>
      <c r="K192" s="1577"/>
      <c r="L192" s="1577"/>
      <c r="M192" s="1577"/>
      <c r="N192" s="1577"/>
      <c r="O192" s="1577"/>
      <c r="P192" s="1577"/>
      <c r="Q192" s="1577"/>
      <c r="R192" s="1577"/>
      <c r="S192" s="1577"/>
      <c r="T192" s="1577"/>
      <c r="U192" s="1577"/>
      <c r="V192" s="1577"/>
      <c r="W192" s="1577"/>
      <c r="X192" s="1577"/>
      <c r="Y192" s="1577"/>
      <c r="Z192" s="1577"/>
      <c r="AA192" s="1577"/>
      <c r="AB192" s="1577"/>
      <c r="AC192" s="1577"/>
      <c r="AD192" s="1577"/>
      <c r="AE192" s="1577"/>
      <c r="AF192" s="1577"/>
      <c r="AG192" s="1577"/>
      <c r="AH192" s="1577"/>
      <c r="AI192" s="1577"/>
      <c r="AJ192" s="1577"/>
      <c r="AK192" s="1577"/>
      <c r="AL192" s="1577"/>
      <c r="AM192" s="1577"/>
      <c r="AN192" s="1577"/>
      <c r="AO192" s="1577"/>
      <c r="AP192" s="1577"/>
      <c r="AQ192" s="1577"/>
      <c r="AR192" s="1577"/>
      <c r="AS192" s="1577"/>
      <c r="AT192" s="1577"/>
      <c r="AU192" s="1577"/>
      <c r="AV192" s="1577"/>
      <c r="AW192" s="1577"/>
      <c r="AX192" s="1577"/>
      <c r="AY192" s="1577"/>
      <c r="AZ192" s="1577"/>
      <c r="BA192" s="1577"/>
      <c r="BB192" s="1577"/>
      <c r="BC192" s="1577"/>
      <c r="BD192" s="1577"/>
      <c r="BE192" s="1577"/>
      <c r="BF192" s="1577"/>
      <c r="BG192" s="1577"/>
      <c r="BH192" s="1577"/>
      <c r="BI192" s="1577"/>
      <c r="BJ192" s="1577"/>
      <c r="BK192" s="1577"/>
      <c r="BL192" s="1577"/>
      <c r="BM192" s="1577"/>
      <c r="BN192" s="1577"/>
      <c r="BO192" s="1577"/>
      <c r="BP192" s="1577"/>
      <c r="BQ192" s="1577"/>
      <c r="BR192" s="1577"/>
      <c r="BS192" s="1577"/>
      <c r="BT192" s="1577"/>
      <c r="BU192" s="1577"/>
      <c r="BV192" s="1577"/>
      <c r="BW192" s="1577"/>
      <c r="BX192" s="1577"/>
      <c r="BY192" s="1577"/>
      <c r="BZ192" s="1577"/>
      <c r="CA192" s="1577"/>
      <c r="CB192" s="1577"/>
      <c r="CC192" s="1577"/>
      <c r="CD192" s="1577"/>
      <c r="CE192" s="1577"/>
      <c r="CF192" s="1577"/>
      <c r="CG192" s="1577"/>
      <c r="CH192" s="1577"/>
      <c r="CI192" s="1577"/>
      <c r="CJ192" s="1577"/>
      <c r="CK192" s="1577"/>
      <c r="CL192" s="1577"/>
      <c r="CM192" s="1577"/>
      <c r="CN192" s="1577"/>
      <c r="CO192" s="1577"/>
      <c r="CP192" s="1577"/>
      <c r="CQ192" s="1577"/>
      <c r="CR192" s="1577"/>
      <c r="CS192" s="1577"/>
      <c r="CT192" s="1577"/>
      <c r="CU192" s="1577"/>
      <c r="CV192" s="1577"/>
      <c r="CW192" s="1577"/>
      <c r="CX192" s="1577"/>
      <c r="CY192" s="1577"/>
      <c r="CZ192" s="1577"/>
      <c r="DA192" s="1577"/>
      <c r="DB192" s="1577"/>
      <c r="DC192" s="1577"/>
      <c r="DD192" s="1577"/>
      <c r="DE192" s="1577"/>
      <c r="DF192" s="1577"/>
      <c r="DG192" s="1577"/>
      <c r="DH192" s="1577"/>
      <c r="DI192" s="1577"/>
      <c r="DJ192" s="1577"/>
      <c r="DK192" s="1577"/>
      <c r="DL192" s="1577"/>
      <c r="DM192" s="1577"/>
      <c r="DN192" s="1577"/>
      <c r="DO192" s="1577"/>
      <c r="DP192" s="1577"/>
      <c r="DQ192" s="1577"/>
      <c r="DR192" s="1577"/>
      <c r="DS192" s="1577"/>
      <c r="DT192" s="1577"/>
      <c r="DU192" s="1577"/>
      <c r="DV192" s="1577"/>
      <c r="DW192" s="1577"/>
      <c r="DX192" s="1577"/>
      <c r="DY192" s="1577"/>
      <c r="DZ192" s="1577"/>
      <c r="EA192" s="1577"/>
      <c r="EB192" s="1577"/>
      <c r="EC192" s="1577"/>
      <c r="ED192" s="1577"/>
      <c r="EE192" s="1577"/>
      <c r="EF192" s="1577"/>
      <c r="EG192" s="1577"/>
      <c r="EH192" s="1577"/>
      <c r="EI192" s="1577"/>
      <c r="EJ192" s="1577"/>
      <c r="EK192" s="1577"/>
      <c r="EL192" s="1577"/>
      <c r="EM192" s="1577"/>
      <c r="EN192" s="1577"/>
      <c r="EO192" s="1577"/>
      <c r="EP192" s="1577"/>
      <c r="EQ192" s="1577"/>
      <c r="ER192" s="1577"/>
      <c r="ES192" s="1577"/>
      <c r="ET192" s="1577"/>
      <c r="EU192" s="1577"/>
      <c r="EV192" s="1577"/>
      <c r="EW192" s="1577"/>
      <c r="EX192" s="1577"/>
      <c r="EY192" s="1577"/>
      <c r="EZ192" s="1577"/>
      <c r="FA192" s="1577"/>
      <c r="FB192" s="1577"/>
      <c r="FC192" s="1577"/>
      <c r="FD192" s="1577"/>
      <c r="FE192" s="1577"/>
      <c r="FF192" s="1577"/>
      <c r="FG192" s="1577"/>
      <c r="FH192" s="1577"/>
      <c r="FI192" s="1577"/>
      <c r="FJ192" s="1577"/>
      <c r="FK192" s="1577"/>
      <c r="FL192" s="1577"/>
      <c r="FM192" s="1577"/>
      <c r="FN192" s="1577"/>
      <c r="FO192" s="1577"/>
      <c r="FP192" s="1577"/>
      <c r="FQ192" s="1577"/>
      <c r="FR192" s="1577"/>
      <c r="FS192" s="1577"/>
      <c r="FT192" s="1577"/>
      <c r="FU192" s="1577"/>
      <c r="FV192" s="1577"/>
      <c r="FW192" s="1577"/>
      <c r="FX192" s="1577"/>
      <c r="FY192" s="1577"/>
      <c r="FZ192" s="1577"/>
      <c r="GA192" s="1577"/>
      <c r="GB192" s="1577"/>
      <c r="GC192" s="1577"/>
      <c r="GD192" s="1577"/>
      <c r="GE192" s="1577"/>
      <c r="GF192" s="1577"/>
      <c r="GG192" s="1577"/>
      <c r="GH192" s="1577"/>
      <c r="GI192" s="1577"/>
      <c r="GJ192" s="1577"/>
      <c r="GK192" s="1577"/>
      <c r="GL192" s="1577"/>
      <c r="GM192" s="1577"/>
      <c r="GN192" s="1577"/>
      <c r="GO192" s="1577"/>
      <c r="GP192" s="1577"/>
      <c r="GQ192" s="1577"/>
      <c r="GR192" s="1577"/>
      <c r="GS192" s="1577"/>
    </row>
    <row r="193" spans="1:201" s="1539" customFormat="1" outlineLevel="1">
      <c r="A193" s="1582" t="s">
        <v>1574</v>
      </c>
      <c r="B193" s="1589"/>
      <c r="C193" s="1539" t="s">
        <v>1575</v>
      </c>
      <c r="D193" s="1576"/>
      <c r="E193" s="1560">
        <v>0</v>
      </c>
      <c r="F193" s="1504" t="s">
        <v>1524</v>
      </c>
      <c r="G193" s="1504" t="s">
        <v>1481</v>
      </c>
      <c r="H193" s="1540"/>
      <c r="I193" s="1574">
        <f t="shared" si="181"/>
        <v>0</v>
      </c>
      <c r="J193" s="1573"/>
      <c r="K193" s="1573"/>
      <c r="L193" s="1573"/>
      <c r="M193" s="1573"/>
      <c r="N193" s="1573"/>
      <c r="O193" s="1573"/>
      <c r="P193" s="1573"/>
      <c r="Q193" s="1573"/>
      <c r="R193" s="1573"/>
      <c r="S193" s="1573"/>
      <c r="T193" s="1573"/>
      <c r="U193" s="1573"/>
      <c r="V193" s="1573"/>
      <c r="W193" s="1573"/>
      <c r="X193" s="1573"/>
      <c r="Y193" s="1573"/>
      <c r="Z193" s="1573"/>
      <c r="AA193" s="1573"/>
      <c r="AB193" s="1573"/>
      <c r="AC193" s="1573"/>
      <c r="AD193" s="1573"/>
      <c r="AE193" s="1573"/>
      <c r="AF193" s="1573"/>
      <c r="AG193" s="1573"/>
      <c r="AH193" s="1573"/>
      <c r="AI193" s="1573"/>
      <c r="AJ193" s="1573"/>
      <c r="AK193" s="1573"/>
      <c r="AL193" s="1573"/>
      <c r="AM193" s="1573"/>
      <c r="AN193" s="1573"/>
      <c r="AO193" s="1573"/>
      <c r="AP193" s="1573"/>
      <c r="AQ193" s="1573"/>
      <c r="AR193" s="1573"/>
      <c r="AS193" s="1573"/>
      <c r="AT193" s="1573"/>
      <c r="AU193" s="1573"/>
      <c r="AV193" s="1573"/>
      <c r="AW193" s="1573"/>
      <c r="AX193" s="1573"/>
      <c r="AY193" s="1573"/>
      <c r="AZ193" s="1573"/>
      <c r="BA193" s="1573"/>
      <c r="BB193" s="1573"/>
      <c r="BC193" s="1573"/>
      <c r="BD193" s="1573"/>
      <c r="BE193" s="1573"/>
      <c r="BF193" s="1573"/>
      <c r="BG193" s="1573"/>
      <c r="BH193" s="1573"/>
      <c r="BI193" s="1573"/>
      <c r="BJ193" s="1573"/>
      <c r="BK193" s="1573"/>
      <c r="BL193" s="1573"/>
      <c r="BM193" s="1573"/>
      <c r="BN193" s="1573"/>
      <c r="BO193" s="1573"/>
      <c r="BP193" s="1573"/>
      <c r="BQ193" s="1573"/>
      <c r="BR193" s="1573"/>
      <c r="BS193" s="1573"/>
      <c r="BT193" s="1573"/>
      <c r="BU193" s="1573"/>
      <c r="BV193" s="1573"/>
      <c r="BW193" s="1573"/>
      <c r="BX193" s="1573"/>
      <c r="BY193" s="1573"/>
      <c r="BZ193" s="1573"/>
      <c r="CA193" s="1573"/>
      <c r="CB193" s="1573"/>
      <c r="CC193" s="1573"/>
      <c r="CD193" s="1573"/>
      <c r="CE193" s="1573"/>
      <c r="CF193" s="1573"/>
      <c r="CG193" s="1573"/>
      <c r="CH193" s="1573"/>
      <c r="CI193" s="1573"/>
      <c r="CJ193" s="1573"/>
      <c r="CK193" s="1573"/>
      <c r="CL193" s="1573"/>
      <c r="CM193" s="1573"/>
      <c r="CN193" s="1573"/>
      <c r="CO193" s="1573"/>
      <c r="CP193" s="1573"/>
      <c r="CQ193" s="1573"/>
      <c r="CR193" s="1573"/>
      <c r="CS193" s="1573"/>
      <c r="CT193" s="1573"/>
      <c r="CU193" s="1573"/>
      <c r="CV193" s="1573"/>
      <c r="CW193" s="1573"/>
      <c r="CX193" s="1573"/>
      <c r="CY193" s="1573"/>
      <c r="CZ193" s="1573"/>
      <c r="DA193" s="1573"/>
      <c r="DB193" s="1573"/>
      <c r="DC193" s="1573"/>
      <c r="DD193" s="1573"/>
      <c r="DE193" s="1573"/>
      <c r="DF193" s="1573"/>
      <c r="DG193" s="1573"/>
      <c r="DH193" s="1573"/>
      <c r="DI193" s="1573"/>
      <c r="DJ193" s="1573"/>
      <c r="DK193" s="1573"/>
      <c r="DL193" s="1573"/>
      <c r="DM193" s="1573"/>
      <c r="DN193" s="1573"/>
      <c r="DO193" s="1573"/>
      <c r="DP193" s="1573"/>
      <c r="DQ193" s="1573"/>
      <c r="DR193" s="1573"/>
      <c r="DS193" s="1573"/>
      <c r="DT193" s="1573"/>
      <c r="DU193" s="1573"/>
      <c r="DV193" s="1573"/>
      <c r="DW193" s="1573"/>
      <c r="DX193" s="1573"/>
      <c r="DY193" s="1573"/>
      <c r="DZ193" s="1573"/>
      <c r="EA193" s="1573"/>
      <c r="EB193" s="1573"/>
      <c r="EC193" s="1573"/>
      <c r="ED193" s="1573"/>
      <c r="EE193" s="1573"/>
      <c r="EF193" s="1573"/>
      <c r="EG193" s="1573"/>
      <c r="EH193" s="1573"/>
      <c r="EI193" s="1573"/>
      <c r="EJ193" s="1573"/>
      <c r="EK193" s="1573"/>
      <c r="EL193" s="1573"/>
      <c r="EM193" s="1573"/>
      <c r="EN193" s="1573"/>
      <c r="EO193" s="1573"/>
      <c r="EP193" s="1573"/>
      <c r="EQ193" s="1573"/>
      <c r="ER193" s="1573"/>
      <c r="ES193" s="1573"/>
      <c r="ET193" s="1573"/>
      <c r="EU193" s="1573"/>
      <c r="EV193" s="1573"/>
      <c r="EW193" s="1573"/>
      <c r="EX193" s="1573"/>
      <c r="EY193" s="1573"/>
      <c r="EZ193" s="1573"/>
      <c r="FA193" s="1573"/>
      <c r="FB193" s="1573"/>
      <c r="FC193" s="1573"/>
      <c r="FD193" s="1573"/>
      <c r="FE193" s="1573"/>
      <c r="FF193" s="1573"/>
      <c r="FG193" s="1573"/>
      <c r="FH193" s="1573"/>
      <c r="FI193" s="1573"/>
      <c r="FJ193" s="1573"/>
      <c r="FK193" s="1573"/>
      <c r="FL193" s="1573"/>
      <c r="FM193" s="1573"/>
      <c r="FN193" s="1573"/>
      <c r="FO193" s="1573"/>
      <c r="FP193" s="1573"/>
      <c r="FQ193" s="1573"/>
      <c r="FR193" s="1573"/>
      <c r="FS193" s="1573"/>
      <c r="FT193" s="1573"/>
      <c r="FU193" s="1573"/>
      <c r="FV193" s="1573"/>
      <c r="FW193" s="1573"/>
      <c r="FX193" s="1573"/>
      <c r="FY193" s="1573"/>
      <c r="FZ193" s="1573"/>
      <c r="GA193" s="1573"/>
      <c r="GB193" s="1573"/>
      <c r="GC193" s="1573"/>
      <c r="GD193" s="1573"/>
      <c r="GE193" s="1573"/>
      <c r="GF193" s="1573"/>
      <c r="GG193" s="1573"/>
      <c r="GH193" s="1573"/>
      <c r="GI193" s="1573"/>
      <c r="GJ193" s="1573"/>
      <c r="GK193" s="1573"/>
      <c r="GL193" s="1573"/>
      <c r="GM193" s="1573"/>
      <c r="GN193" s="1573"/>
      <c r="GO193" s="1573"/>
      <c r="GP193" s="1573"/>
      <c r="GQ193" s="1573"/>
      <c r="GR193" s="1573"/>
      <c r="GS193" s="1573"/>
    </row>
    <row r="194" spans="1:201" s="1539" customFormat="1">
      <c r="A194" s="1517"/>
      <c r="B194" s="1541"/>
      <c r="C194" s="1588"/>
      <c r="D194" s="1572"/>
      <c r="E194" s="1571"/>
      <c r="F194" s="1570"/>
      <c r="G194" s="1570"/>
      <c r="H194" s="1540"/>
      <c r="I194" s="1570"/>
      <c r="J194" s="1569"/>
      <c r="K194" s="1569"/>
      <c r="L194" s="1569"/>
      <c r="M194" s="1569"/>
      <c r="N194" s="1569"/>
      <c r="O194" s="1569"/>
      <c r="P194" s="1569"/>
      <c r="Q194" s="1569"/>
      <c r="R194" s="1569"/>
      <c r="S194" s="1569"/>
      <c r="T194" s="1569"/>
      <c r="U194" s="1569"/>
      <c r="V194" s="1569"/>
      <c r="W194" s="1569"/>
      <c r="X194" s="1569"/>
      <c r="Y194" s="1569"/>
      <c r="Z194" s="1569"/>
      <c r="AA194" s="1569"/>
      <c r="AB194" s="1569"/>
      <c r="AC194" s="1569"/>
      <c r="AD194" s="1569"/>
      <c r="AE194" s="1569"/>
      <c r="AF194" s="1569"/>
      <c r="AG194" s="1569"/>
      <c r="AH194" s="1569"/>
      <c r="AI194" s="1569"/>
      <c r="AJ194" s="1569"/>
      <c r="AK194" s="1569"/>
      <c r="AL194" s="1569"/>
      <c r="AM194" s="1569"/>
      <c r="AN194" s="1569"/>
      <c r="AO194" s="1569"/>
      <c r="AP194" s="1569"/>
      <c r="AQ194" s="1569"/>
      <c r="AR194" s="1569"/>
      <c r="AS194" s="1569"/>
      <c r="AT194" s="1569"/>
      <c r="AU194" s="1569"/>
      <c r="AV194" s="1569"/>
      <c r="AW194" s="1569"/>
      <c r="AX194" s="1569"/>
      <c r="AY194" s="1569"/>
      <c r="AZ194" s="1569"/>
      <c r="BA194" s="1569"/>
      <c r="BB194" s="1569"/>
      <c r="BC194" s="1569"/>
      <c r="BD194" s="1569"/>
      <c r="BE194" s="1569"/>
      <c r="BF194" s="1569"/>
      <c r="BG194" s="1569"/>
      <c r="BH194" s="1569"/>
      <c r="BI194" s="1569"/>
      <c r="BJ194" s="1569"/>
      <c r="BK194" s="1569"/>
      <c r="BL194" s="1569"/>
      <c r="BM194" s="1569"/>
      <c r="BN194" s="1569"/>
      <c r="BO194" s="1569"/>
      <c r="BP194" s="1569"/>
      <c r="BQ194" s="1569"/>
      <c r="BR194" s="1569"/>
      <c r="BS194" s="1569"/>
      <c r="BT194" s="1569"/>
      <c r="BU194" s="1569"/>
      <c r="BV194" s="1569"/>
      <c r="BW194" s="1569"/>
      <c r="BX194" s="1569"/>
      <c r="BY194" s="1569"/>
      <c r="BZ194" s="1569"/>
      <c r="CA194" s="1569"/>
      <c r="CB194" s="1569"/>
      <c r="CC194" s="1569"/>
      <c r="CD194" s="1569"/>
      <c r="CE194" s="1569"/>
      <c r="CF194" s="1569"/>
      <c r="CG194" s="1569"/>
      <c r="CH194" s="1569"/>
      <c r="CI194" s="1569"/>
      <c r="CJ194" s="1569"/>
      <c r="CK194" s="1569"/>
      <c r="CL194" s="1569"/>
      <c r="CM194" s="1569"/>
      <c r="CN194" s="1569"/>
      <c r="CO194" s="1569"/>
      <c r="CP194" s="1569"/>
      <c r="CQ194" s="1569"/>
      <c r="CR194" s="1569"/>
      <c r="CS194" s="1569"/>
      <c r="CT194" s="1569"/>
      <c r="CU194" s="1569"/>
      <c r="CV194" s="1569"/>
      <c r="CW194" s="1569"/>
      <c r="CX194" s="1569"/>
      <c r="CY194" s="1569"/>
      <c r="CZ194" s="1569"/>
      <c r="DA194" s="1569"/>
      <c r="DB194" s="1569"/>
      <c r="DC194" s="1569"/>
      <c r="DD194" s="1569"/>
      <c r="DE194" s="1569"/>
      <c r="DF194" s="1569"/>
      <c r="DG194" s="1569"/>
      <c r="DH194" s="1569"/>
      <c r="DI194" s="1569"/>
      <c r="DJ194" s="1569"/>
      <c r="DK194" s="1569"/>
      <c r="DL194" s="1569"/>
      <c r="DM194" s="1569"/>
      <c r="DN194" s="1569"/>
      <c r="DO194" s="1569"/>
      <c r="DP194" s="1569"/>
      <c r="DQ194" s="1569"/>
      <c r="DR194" s="1569"/>
      <c r="DS194" s="1569"/>
      <c r="DT194" s="1569"/>
      <c r="DU194" s="1569"/>
      <c r="DV194" s="1569"/>
      <c r="DW194" s="1569"/>
      <c r="DX194" s="1569"/>
      <c r="DY194" s="1569"/>
      <c r="DZ194" s="1569"/>
      <c r="EA194" s="1569"/>
      <c r="EB194" s="1569"/>
      <c r="EC194" s="1569"/>
      <c r="ED194" s="1569"/>
      <c r="EE194" s="1569"/>
      <c r="EF194" s="1569"/>
      <c r="EG194" s="1569"/>
      <c r="EH194" s="1569"/>
      <c r="EI194" s="1569"/>
      <c r="EJ194" s="1569"/>
      <c r="EK194" s="1569"/>
      <c r="EL194" s="1569"/>
      <c r="EM194" s="1569"/>
      <c r="EN194" s="1569"/>
      <c r="EO194" s="1569"/>
      <c r="EP194" s="1569"/>
      <c r="EQ194" s="1569"/>
      <c r="ER194" s="1569"/>
      <c r="ES194" s="1569"/>
      <c r="ET194" s="1569"/>
      <c r="EU194" s="1569"/>
      <c r="EV194" s="1569"/>
      <c r="EW194" s="1569"/>
      <c r="EX194" s="1569"/>
      <c r="EY194" s="1569"/>
      <c r="EZ194" s="1569"/>
      <c r="FA194" s="1569"/>
      <c r="FB194" s="1569"/>
      <c r="FC194" s="1569"/>
      <c r="FD194" s="1569"/>
      <c r="FE194" s="1569"/>
      <c r="FF194" s="1569"/>
      <c r="FG194" s="1569"/>
      <c r="FH194" s="1569"/>
      <c r="FI194" s="1569"/>
      <c r="FJ194" s="1569"/>
      <c r="FK194" s="1569"/>
      <c r="FL194" s="1569"/>
      <c r="FM194" s="1569"/>
      <c r="FN194" s="1569"/>
      <c r="FO194" s="1569"/>
      <c r="FP194" s="1569"/>
      <c r="FQ194" s="1569"/>
      <c r="FR194" s="1569"/>
      <c r="FS194" s="1569"/>
      <c r="FT194" s="1569"/>
      <c r="FU194" s="1569"/>
      <c r="FV194" s="1569"/>
      <c r="FW194" s="1569"/>
      <c r="FX194" s="1569"/>
      <c r="FY194" s="1569"/>
      <c r="FZ194" s="1569"/>
      <c r="GA194" s="1569"/>
      <c r="GB194" s="1569"/>
      <c r="GC194" s="1569"/>
      <c r="GD194" s="1569"/>
      <c r="GE194" s="1569"/>
      <c r="GF194" s="1569"/>
      <c r="GG194" s="1569"/>
      <c r="GH194" s="1569"/>
      <c r="GI194" s="1569"/>
      <c r="GJ194" s="1569"/>
      <c r="GK194" s="1569"/>
      <c r="GL194" s="1569"/>
      <c r="GM194" s="1569"/>
      <c r="GN194" s="1569"/>
      <c r="GO194" s="1569"/>
      <c r="GP194" s="1569"/>
      <c r="GQ194" s="1569"/>
      <c r="GR194" s="1569"/>
      <c r="GS194" s="1569"/>
    </row>
    <row r="195" spans="1:201" s="1524" customFormat="1" ht="14.45">
      <c r="A195" s="1529" t="s">
        <v>274</v>
      </c>
      <c r="B195" s="1530"/>
      <c r="C195" s="1529" t="s">
        <v>1576</v>
      </c>
      <c r="D195" s="1528">
        <f>SUM(D196:D198)</f>
        <v>30</v>
      </c>
      <c r="E195" s="1527"/>
      <c r="F195" s="1525"/>
      <c r="G195" s="1525"/>
      <c r="H195" s="1526"/>
      <c r="I195" s="1525">
        <f t="shared" ref="I195:AN195" si="182">SUM(I196:I198)</f>
        <v>0</v>
      </c>
      <c r="J195" s="1525">
        <f t="shared" si="182"/>
        <v>0</v>
      </c>
      <c r="K195" s="1525">
        <f t="shared" si="182"/>
        <v>0</v>
      </c>
      <c r="L195" s="1525">
        <f t="shared" si="182"/>
        <v>0</v>
      </c>
      <c r="M195" s="1525">
        <f t="shared" si="182"/>
        <v>0</v>
      </c>
      <c r="N195" s="1525">
        <f t="shared" si="182"/>
        <v>0</v>
      </c>
      <c r="O195" s="1525">
        <f t="shared" si="182"/>
        <v>0</v>
      </c>
      <c r="P195" s="1525">
        <f t="shared" si="182"/>
        <v>0</v>
      </c>
      <c r="Q195" s="1525">
        <f t="shared" si="182"/>
        <v>0</v>
      </c>
      <c r="R195" s="1525">
        <f t="shared" si="182"/>
        <v>0</v>
      </c>
      <c r="S195" s="1525">
        <f t="shared" si="182"/>
        <v>0</v>
      </c>
      <c r="T195" s="1525">
        <f t="shared" si="182"/>
        <v>0</v>
      </c>
      <c r="U195" s="1525">
        <f t="shared" si="182"/>
        <v>0</v>
      </c>
      <c r="V195" s="1525">
        <f t="shared" si="182"/>
        <v>0</v>
      </c>
      <c r="W195" s="1525">
        <f t="shared" si="182"/>
        <v>0</v>
      </c>
      <c r="X195" s="1525">
        <f t="shared" si="182"/>
        <v>0</v>
      </c>
      <c r="Y195" s="1525">
        <f t="shared" si="182"/>
        <v>0</v>
      </c>
      <c r="Z195" s="1525">
        <f t="shared" si="182"/>
        <v>0</v>
      </c>
      <c r="AA195" s="1525">
        <f t="shared" si="182"/>
        <v>0</v>
      </c>
      <c r="AB195" s="1525">
        <f t="shared" si="182"/>
        <v>0</v>
      </c>
      <c r="AC195" s="1525">
        <f t="shared" si="182"/>
        <v>0</v>
      </c>
      <c r="AD195" s="1525">
        <f t="shared" si="182"/>
        <v>0</v>
      </c>
      <c r="AE195" s="1525">
        <f t="shared" si="182"/>
        <v>0</v>
      </c>
      <c r="AF195" s="1525">
        <f t="shared" si="182"/>
        <v>0</v>
      </c>
      <c r="AG195" s="1525">
        <f t="shared" si="182"/>
        <v>0</v>
      </c>
      <c r="AH195" s="1525">
        <f t="shared" si="182"/>
        <v>0</v>
      </c>
      <c r="AI195" s="1525">
        <f t="shared" si="182"/>
        <v>0</v>
      </c>
      <c r="AJ195" s="1525">
        <f t="shared" si="182"/>
        <v>0</v>
      </c>
      <c r="AK195" s="1525">
        <f t="shared" si="182"/>
        <v>0</v>
      </c>
      <c r="AL195" s="1525">
        <f t="shared" si="182"/>
        <v>0</v>
      </c>
      <c r="AM195" s="1525">
        <f t="shared" si="182"/>
        <v>0</v>
      </c>
      <c r="AN195" s="1525">
        <f t="shared" si="182"/>
        <v>0</v>
      </c>
      <c r="AO195" s="1525">
        <f t="shared" ref="AO195:BT195" si="183">SUM(AO196:AO198)</f>
        <v>0</v>
      </c>
      <c r="AP195" s="1525">
        <f t="shared" si="183"/>
        <v>0</v>
      </c>
      <c r="AQ195" s="1525">
        <f t="shared" si="183"/>
        <v>0</v>
      </c>
      <c r="AR195" s="1525">
        <f t="shared" si="183"/>
        <v>0</v>
      </c>
      <c r="AS195" s="1525">
        <f t="shared" si="183"/>
        <v>0</v>
      </c>
      <c r="AT195" s="1525">
        <f t="shared" si="183"/>
        <v>0</v>
      </c>
      <c r="AU195" s="1525">
        <f t="shared" si="183"/>
        <v>0</v>
      </c>
      <c r="AV195" s="1525">
        <f t="shared" si="183"/>
        <v>0</v>
      </c>
      <c r="AW195" s="1525">
        <f t="shared" si="183"/>
        <v>0</v>
      </c>
      <c r="AX195" s="1525">
        <f t="shared" si="183"/>
        <v>0</v>
      </c>
      <c r="AY195" s="1525">
        <f t="shared" si="183"/>
        <v>0</v>
      </c>
      <c r="AZ195" s="1525">
        <f t="shared" si="183"/>
        <v>0</v>
      </c>
      <c r="BA195" s="1525">
        <f t="shared" si="183"/>
        <v>0</v>
      </c>
      <c r="BB195" s="1525">
        <f t="shared" si="183"/>
        <v>0</v>
      </c>
      <c r="BC195" s="1525">
        <f t="shared" si="183"/>
        <v>0</v>
      </c>
      <c r="BD195" s="1525">
        <f t="shared" si="183"/>
        <v>0</v>
      </c>
      <c r="BE195" s="1525">
        <f t="shared" si="183"/>
        <v>0</v>
      </c>
      <c r="BF195" s="1525">
        <f t="shared" si="183"/>
        <v>0</v>
      </c>
      <c r="BG195" s="1525">
        <f t="shared" si="183"/>
        <v>0</v>
      </c>
      <c r="BH195" s="1525">
        <f t="shared" si="183"/>
        <v>0</v>
      </c>
      <c r="BI195" s="1525">
        <f t="shared" si="183"/>
        <v>0</v>
      </c>
      <c r="BJ195" s="1525">
        <f t="shared" si="183"/>
        <v>0</v>
      </c>
      <c r="BK195" s="1525">
        <f t="shared" si="183"/>
        <v>0</v>
      </c>
      <c r="BL195" s="1525">
        <f t="shared" si="183"/>
        <v>0</v>
      </c>
      <c r="BM195" s="1525">
        <f t="shared" si="183"/>
        <v>0</v>
      </c>
      <c r="BN195" s="1525">
        <f t="shared" si="183"/>
        <v>0</v>
      </c>
      <c r="BO195" s="1525">
        <f t="shared" si="183"/>
        <v>0</v>
      </c>
      <c r="BP195" s="1525">
        <f t="shared" si="183"/>
        <v>0</v>
      </c>
      <c r="BQ195" s="1525">
        <f t="shared" si="183"/>
        <v>0</v>
      </c>
      <c r="BR195" s="1525">
        <f t="shared" si="183"/>
        <v>0</v>
      </c>
      <c r="BS195" s="1525">
        <f t="shared" si="183"/>
        <v>0</v>
      </c>
      <c r="BT195" s="1525">
        <f t="shared" si="183"/>
        <v>0</v>
      </c>
      <c r="BU195" s="1525">
        <f t="shared" ref="BU195:CZ195" si="184">SUM(BU196:BU198)</f>
        <v>0</v>
      </c>
      <c r="BV195" s="1525">
        <f t="shared" si="184"/>
        <v>0</v>
      </c>
      <c r="BW195" s="1525">
        <f t="shared" si="184"/>
        <v>0</v>
      </c>
      <c r="BX195" s="1525">
        <f t="shared" si="184"/>
        <v>0</v>
      </c>
      <c r="BY195" s="1525">
        <f t="shared" si="184"/>
        <v>0</v>
      </c>
      <c r="BZ195" s="1525">
        <f t="shared" si="184"/>
        <v>0</v>
      </c>
      <c r="CA195" s="1525">
        <f t="shared" si="184"/>
        <v>0</v>
      </c>
      <c r="CB195" s="1525">
        <f t="shared" si="184"/>
        <v>0</v>
      </c>
      <c r="CC195" s="1525">
        <f t="shared" si="184"/>
        <v>0</v>
      </c>
      <c r="CD195" s="1525">
        <f t="shared" si="184"/>
        <v>0</v>
      </c>
      <c r="CE195" s="1525">
        <f t="shared" si="184"/>
        <v>0</v>
      </c>
      <c r="CF195" s="1525">
        <f t="shared" si="184"/>
        <v>0</v>
      </c>
      <c r="CG195" s="1525">
        <f t="shared" si="184"/>
        <v>0</v>
      </c>
      <c r="CH195" s="1525">
        <f t="shared" si="184"/>
        <v>0</v>
      </c>
      <c r="CI195" s="1525">
        <f t="shared" si="184"/>
        <v>0</v>
      </c>
      <c r="CJ195" s="1525">
        <f t="shared" si="184"/>
        <v>0</v>
      </c>
      <c r="CK195" s="1525">
        <f t="shared" si="184"/>
        <v>0</v>
      </c>
      <c r="CL195" s="1525">
        <f t="shared" si="184"/>
        <v>0</v>
      </c>
      <c r="CM195" s="1525">
        <f t="shared" si="184"/>
        <v>0</v>
      </c>
      <c r="CN195" s="1525">
        <f t="shared" si="184"/>
        <v>0</v>
      </c>
      <c r="CO195" s="1525">
        <f t="shared" si="184"/>
        <v>0</v>
      </c>
      <c r="CP195" s="1525">
        <f t="shared" si="184"/>
        <v>0</v>
      </c>
      <c r="CQ195" s="1525">
        <f t="shared" si="184"/>
        <v>0</v>
      </c>
      <c r="CR195" s="1525">
        <f t="shared" si="184"/>
        <v>0</v>
      </c>
      <c r="CS195" s="1525">
        <f t="shared" si="184"/>
        <v>0</v>
      </c>
      <c r="CT195" s="1525">
        <f t="shared" si="184"/>
        <v>0</v>
      </c>
      <c r="CU195" s="1525">
        <f t="shared" si="184"/>
        <v>0</v>
      </c>
      <c r="CV195" s="1525">
        <f t="shared" si="184"/>
        <v>0</v>
      </c>
      <c r="CW195" s="1525">
        <f t="shared" si="184"/>
        <v>0</v>
      </c>
      <c r="CX195" s="1525">
        <f t="shared" si="184"/>
        <v>0</v>
      </c>
      <c r="CY195" s="1525">
        <f t="shared" si="184"/>
        <v>0</v>
      </c>
      <c r="CZ195" s="1525">
        <f t="shared" si="184"/>
        <v>0</v>
      </c>
      <c r="DA195" s="1525">
        <f t="shared" ref="DA195:EF195" si="185">SUM(DA196:DA198)</f>
        <v>0</v>
      </c>
      <c r="DB195" s="1525">
        <f t="shared" si="185"/>
        <v>0</v>
      </c>
      <c r="DC195" s="1525">
        <f t="shared" si="185"/>
        <v>0</v>
      </c>
      <c r="DD195" s="1525">
        <f t="shared" si="185"/>
        <v>0</v>
      </c>
      <c r="DE195" s="1525">
        <f t="shared" si="185"/>
        <v>0</v>
      </c>
      <c r="DF195" s="1525">
        <f t="shared" si="185"/>
        <v>0</v>
      </c>
      <c r="DG195" s="1525">
        <f t="shared" si="185"/>
        <v>0</v>
      </c>
      <c r="DH195" s="1525">
        <f t="shared" si="185"/>
        <v>0</v>
      </c>
      <c r="DI195" s="1525">
        <f t="shared" si="185"/>
        <v>0</v>
      </c>
      <c r="DJ195" s="1525">
        <f t="shared" si="185"/>
        <v>0</v>
      </c>
      <c r="DK195" s="1525">
        <f t="shared" si="185"/>
        <v>0</v>
      </c>
      <c r="DL195" s="1525">
        <f t="shared" si="185"/>
        <v>0</v>
      </c>
      <c r="DM195" s="1525">
        <f t="shared" si="185"/>
        <v>0</v>
      </c>
      <c r="DN195" s="1525">
        <f t="shared" si="185"/>
        <v>0</v>
      </c>
      <c r="DO195" s="1525">
        <f t="shared" si="185"/>
        <v>0</v>
      </c>
      <c r="DP195" s="1525">
        <f t="shared" si="185"/>
        <v>0</v>
      </c>
      <c r="DQ195" s="1525">
        <f t="shared" si="185"/>
        <v>0</v>
      </c>
      <c r="DR195" s="1525">
        <f t="shared" si="185"/>
        <v>0</v>
      </c>
      <c r="DS195" s="1525">
        <f t="shared" si="185"/>
        <v>0</v>
      </c>
      <c r="DT195" s="1525">
        <f t="shared" si="185"/>
        <v>0</v>
      </c>
      <c r="DU195" s="1525">
        <f t="shared" si="185"/>
        <v>0</v>
      </c>
      <c r="DV195" s="1525">
        <f t="shared" si="185"/>
        <v>0</v>
      </c>
      <c r="DW195" s="1525">
        <f t="shared" si="185"/>
        <v>0</v>
      </c>
      <c r="DX195" s="1525">
        <f t="shared" si="185"/>
        <v>0</v>
      </c>
      <c r="DY195" s="1525">
        <f t="shared" si="185"/>
        <v>0</v>
      </c>
      <c r="DZ195" s="1525">
        <f t="shared" si="185"/>
        <v>0</v>
      </c>
      <c r="EA195" s="1525">
        <f t="shared" si="185"/>
        <v>0</v>
      </c>
      <c r="EB195" s="1525">
        <f t="shared" si="185"/>
        <v>0</v>
      </c>
      <c r="EC195" s="1525">
        <f t="shared" si="185"/>
        <v>0</v>
      </c>
      <c r="ED195" s="1525">
        <f t="shared" si="185"/>
        <v>0</v>
      </c>
      <c r="EE195" s="1525">
        <f t="shared" si="185"/>
        <v>0</v>
      </c>
      <c r="EF195" s="1525">
        <f t="shared" si="185"/>
        <v>0</v>
      </c>
      <c r="EG195" s="1525">
        <f t="shared" ref="EG195:FL195" si="186">SUM(EG196:EG198)</f>
        <v>0</v>
      </c>
      <c r="EH195" s="1525">
        <f t="shared" si="186"/>
        <v>0</v>
      </c>
      <c r="EI195" s="1525">
        <f t="shared" si="186"/>
        <v>0</v>
      </c>
      <c r="EJ195" s="1525">
        <f t="shared" si="186"/>
        <v>0</v>
      </c>
      <c r="EK195" s="1525">
        <f t="shared" si="186"/>
        <v>0</v>
      </c>
      <c r="EL195" s="1525">
        <f t="shared" si="186"/>
        <v>0</v>
      </c>
      <c r="EM195" s="1525">
        <f t="shared" si="186"/>
        <v>0</v>
      </c>
      <c r="EN195" s="1525">
        <f t="shared" si="186"/>
        <v>0</v>
      </c>
      <c r="EO195" s="1525">
        <f t="shared" si="186"/>
        <v>0</v>
      </c>
      <c r="EP195" s="1525">
        <f t="shared" si="186"/>
        <v>0</v>
      </c>
      <c r="EQ195" s="1525">
        <f t="shared" si="186"/>
        <v>0</v>
      </c>
      <c r="ER195" s="1525">
        <f t="shared" si="186"/>
        <v>0</v>
      </c>
      <c r="ES195" s="1525">
        <f t="shared" si="186"/>
        <v>0</v>
      </c>
      <c r="ET195" s="1525">
        <f t="shared" si="186"/>
        <v>0</v>
      </c>
      <c r="EU195" s="1525">
        <f t="shared" si="186"/>
        <v>0</v>
      </c>
      <c r="EV195" s="1525">
        <f t="shared" si="186"/>
        <v>0</v>
      </c>
      <c r="EW195" s="1525">
        <f t="shared" si="186"/>
        <v>0</v>
      </c>
      <c r="EX195" s="1525">
        <f t="shared" si="186"/>
        <v>0</v>
      </c>
      <c r="EY195" s="1525">
        <f t="shared" si="186"/>
        <v>0</v>
      </c>
      <c r="EZ195" s="1525">
        <f t="shared" si="186"/>
        <v>0</v>
      </c>
      <c r="FA195" s="1525">
        <f t="shared" si="186"/>
        <v>0</v>
      </c>
      <c r="FB195" s="1525">
        <f t="shared" si="186"/>
        <v>0</v>
      </c>
      <c r="FC195" s="1525">
        <f t="shared" si="186"/>
        <v>0</v>
      </c>
      <c r="FD195" s="1525">
        <f t="shared" si="186"/>
        <v>0</v>
      </c>
      <c r="FE195" s="1525">
        <f t="shared" si="186"/>
        <v>0</v>
      </c>
      <c r="FF195" s="1525">
        <f t="shared" si="186"/>
        <v>0</v>
      </c>
      <c r="FG195" s="1525">
        <f t="shared" si="186"/>
        <v>0</v>
      </c>
      <c r="FH195" s="1525">
        <f t="shared" si="186"/>
        <v>0</v>
      </c>
      <c r="FI195" s="1525">
        <f t="shared" si="186"/>
        <v>0</v>
      </c>
      <c r="FJ195" s="1525">
        <f t="shared" si="186"/>
        <v>0</v>
      </c>
      <c r="FK195" s="1525">
        <f t="shared" si="186"/>
        <v>0</v>
      </c>
      <c r="FL195" s="1525">
        <f t="shared" si="186"/>
        <v>0</v>
      </c>
      <c r="FM195" s="1525">
        <f t="shared" ref="FM195:GR195" si="187">SUM(FM196:FM198)</f>
        <v>0</v>
      </c>
      <c r="FN195" s="1525">
        <f t="shared" si="187"/>
        <v>0</v>
      </c>
      <c r="FO195" s="1525">
        <f t="shared" si="187"/>
        <v>0</v>
      </c>
      <c r="FP195" s="1525">
        <f t="shared" si="187"/>
        <v>0</v>
      </c>
      <c r="FQ195" s="1525">
        <f t="shared" si="187"/>
        <v>0</v>
      </c>
      <c r="FR195" s="1525">
        <f t="shared" si="187"/>
        <v>0</v>
      </c>
      <c r="FS195" s="1525">
        <f t="shared" si="187"/>
        <v>0</v>
      </c>
      <c r="FT195" s="1525">
        <f t="shared" si="187"/>
        <v>0</v>
      </c>
      <c r="FU195" s="1525">
        <f t="shared" si="187"/>
        <v>0</v>
      </c>
      <c r="FV195" s="1525">
        <f t="shared" si="187"/>
        <v>0</v>
      </c>
      <c r="FW195" s="1525">
        <f t="shared" si="187"/>
        <v>0</v>
      </c>
      <c r="FX195" s="1525">
        <f t="shared" si="187"/>
        <v>0</v>
      </c>
      <c r="FY195" s="1525">
        <f t="shared" si="187"/>
        <v>0</v>
      </c>
      <c r="FZ195" s="1525">
        <f t="shared" si="187"/>
        <v>0</v>
      </c>
      <c r="GA195" s="1525">
        <f t="shared" si="187"/>
        <v>0</v>
      </c>
      <c r="GB195" s="1525">
        <f t="shared" si="187"/>
        <v>0</v>
      </c>
      <c r="GC195" s="1525">
        <f t="shared" si="187"/>
        <v>0</v>
      </c>
      <c r="GD195" s="1525">
        <f t="shared" si="187"/>
        <v>0</v>
      </c>
      <c r="GE195" s="1525">
        <f t="shared" si="187"/>
        <v>0</v>
      </c>
      <c r="GF195" s="1525">
        <f t="shared" si="187"/>
        <v>0</v>
      </c>
      <c r="GG195" s="1525">
        <f t="shared" si="187"/>
        <v>0</v>
      </c>
      <c r="GH195" s="1525">
        <f t="shared" si="187"/>
        <v>0</v>
      </c>
      <c r="GI195" s="1525">
        <f t="shared" si="187"/>
        <v>0</v>
      </c>
      <c r="GJ195" s="1525">
        <f t="shared" si="187"/>
        <v>0</v>
      </c>
      <c r="GK195" s="1525">
        <f t="shared" si="187"/>
        <v>0</v>
      </c>
      <c r="GL195" s="1525">
        <f t="shared" si="187"/>
        <v>0</v>
      </c>
      <c r="GM195" s="1525">
        <f t="shared" si="187"/>
        <v>0</v>
      </c>
      <c r="GN195" s="1525">
        <f t="shared" si="187"/>
        <v>0</v>
      </c>
      <c r="GO195" s="1525">
        <f t="shared" si="187"/>
        <v>0</v>
      </c>
      <c r="GP195" s="1525">
        <f t="shared" si="187"/>
        <v>0</v>
      </c>
      <c r="GQ195" s="1525">
        <f t="shared" si="187"/>
        <v>0</v>
      </c>
      <c r="GR195" s="1525">
        <f t="shared" si="187"/>
        <v>0</v>
      </c>
      <c r="GS195" s="1525">
        <f t="shared" ref="GS195" si="188">SUM(GS196:GS198)</f>
        <v>0</v>
      </c>
    </row>
    <row r="196" spans="1:201" s="1539" customFormat="1" outlineLevel="1">
      <c r="A196" s="1501" t="s">
        <v>275</v>
      </c>
      <c r="B196" s="1541"/>
      <c r="C196" s="1501" t="s">
        <v>1577</v>
      </c>
      <c r="D196" s="1538">
        <v>30</v>
      </c>
      <c r="E196" s="1560">
        <v>0</v>
      </c>
      <c r="F196" s="1504" t="s">
        <v>1578</v>
      </c>
      <c r="G196" s="1504" t="s">
        <v>1481</v>
      </c>
      <c r="H196" s="1587"/>
      <c r="I196" s="1536">
        <f>SUM(J196:GS196)</f>
        <v>0</v>
      </c>
      <c r="J196" s="1535"/>
      <c r="K196" s="1535"/>
      <c r="L196" s="1535"/>
      <c r="M196" s="1535"/>
      <c r="N196" s="1535"/>
      <c r="O196" s="1535"/>
      <c r="P196" s="1535"/>
      <c r="Q196" s="1535"/>
      <c r="R196" s="1535"/>
      <c r="S196" s="1535"/>
      <c r="T196" s="1535"/>
      <c r="U196" s="1535"/>
      <c r="V196" s="1535"/>
      <c r="W196" s="1535"/>
      <c r="X196" s="1535"/>
      <c r="Y196" s="1535"/>
      <c r="Z196" s="1535"/>
      <c r="AA196" s="1535"/>
      <c r="AB196" s="1535"/>
      <c r="AC196" s="1535"/>
      <c r="AD196" s="1535"/>
      <c r="AE196" s="1535"/>
      <c r="AF196" s="1535"/>
      <c r="AG196" s="1535"/>
      <c r="AH196" s="1535"/>
      <c r="AI196" s="1535"/>
      <c r="AJ196" s="1535"/>
      <c r="AK196" s="1535"/>
      <c r="AL196" s="1535"/>
      <c r="AM196" s="1535"/>
      <c r="AN196" s="1535"/>
      <c r="AO196" s="1535"/>
      <c r="AP196" s="1535"/>
      <c r="AQ196" s="1535"/>
      <c r="AR196" s="1535"/>
      <c r="AS196" s="1535"/>
      <c r="AT196" s="1535"/>
      <c r="AU196" s="1535"/>
      <c r="AV196" s="1535"/>
      <c r="AW196" s="1535"/>
      <c r="AX196" s="1535"/>
      <c r="AY196" s="1535"/>
      <c r="AZ196" s="1535"/>
      <c r="BA196" s="1535"/>
      <c r="BB196" s="1535"/>
      <c r="BC196" s="1535"/>
      <c r="BD196" s="1535"/>
      <c r="BE196" s="1535"/>
      <c r="BF196" s="1535"/>
      <c r="BG196" s="1535"/>
      <c r="BH196" s="1535"/>
      <c r="BI196" s="1535"/>
      <c r="BJ196" s="1535"/>
      <c r="BK196" s="1535"/>
      <c r="BL196" s="1535"/>
      <c r="BM196" s="1535"/>
      <c r="BN196" s="1535"/>
      <c r="BO196" s="1535"/>
      <c r="BP196" s="1535"/>
      <c r="BQ196" s="1535"/>
      <c r="BR196" s="1535"/>
      <c r="BS196" s="1535"/>
      <c r="BT196" s="1535"/>
      <c r="BU196" s="1535"/>
      <c r="BV196" s="1535"/>
      <c r="BW196" s="1535"/>
      <c r="BX196" s="1535"/>
      <c r="BY196" s="1535"/>
      <c r="BZ196" s="1535"/>
      <c r="CA196" s="1535"/>
      <c r="CB196" s="1535"/>
      <c r="CC196" s="1535"/>
      <c r="CD196" s="1535"/>
      <c r="CE196" s="1535"/>
      <c r="CF196" s="1535"/>
      <c r="CG196" s="1535"/>
      <c r="CH196" s="1535"/>
      <c r="CI196" s="1535"/>
      <c r="CJ196" s="1535"/>
      <c r="CK196" s="1535"/>
      <c r="CL196" s="1535"/>
      <c r="CM196" s="1535"/>
      <c r="CN196" s="1535"/>
      <c r="CO196" s="1535"/>
      <c r="CP196" s="1535"/>
      <c r="CQ196" s="1535"/>
      <c r="CR196" s="1535"/>
      <c r="CS196" s="1535"/>
      <c r="CT196" s="1535"/>
      <c r="CU196" s="1535"/>
      <c r="CV196" s="1535"/>
      <c r="CW196" s="1535"/>
      <c r="CX196" s="1535"/>
      <c r="CY196" s="1535"/>
      <c r="CZ196" s="1535"/>
      <c r="DA196" s="1535"/>
      <c r="DB196" s="1535"/>
      <c r="DC196" s="1535"/>
      <c r="DD196" s="1535"/>
      <c r="DE196" s="1535"/>
      <c r="DF196" s="1535"/>
      <c r="DG196" s="1535"/>
      <c r="DH196" s="1535"/>
      <c r="DI196" s="1535"/>
      <c r="DJ196" s="1535"/>
      <c r="DK196" s="1535"/>
      <c r="DL196" s="1535"/>
      <c r="DM196" s="1535"/>
      <c r="DN196" s="1535"/>
      <c r="DO196" s="1535"/>
      <c r="DP196" s="1535"/>
      <c r="DQ196" s="1535"/>
      <c r="DR196" s="1535"/>
      <c r="DS196" s="1535"/>
      <c r="DT196" s="1535"/>
      <c r="DU196" s="1535"/>
      <c r="DV196" s="1535"/>
      <c r="DW196" s="1535"/>
      <c r="DX196" s="1535"/>
      <c r="DY196" s="1535"/>
      <c r="DZ196" s="1535"/>
      <c r="EA196" s="1535"/>
      <c r="EB196" s="1535"/>
      <c r="EC196" s="1535"/>
      <c r="ED196" s="1535"/>
      <c r="EE196" s="1535"/>
      <c r="EF196" s="1535"/>
      <c r="EG196" s="1535"/>
      <c r="EH196" s="1535"/>
      <c r="EI196" s="1535"/>
      <c r="EJ196" s="1535"/>
      <c r="EK196" s="1535"/>
      <c r="EL196" s="1535"/>
      <c r="EM196" s="1535"/>
      <c r="EN196" s="1535"/>
      <c r="EO196" s="1535"/>
      <c r="EP196" s="1535"/>
      <c r="EQ196" s="1535"/>
      <c r="ER196" s="1535"/>
      <c r="ES196" s="1535"/>
      <c r="ET196" s="1535"/>
      <c r="EU196" s="1535"/>
      <c r="EV196" s="1535"/>
      <c r="EW196" s="1535"/>
      <c r="EX196" s="1535"/>
      <c r="EY196" s="1535"/>
      <c r="EZ196" s="1535"/>
      <c r="FA196" s="1535"/>
      <c r="FB196" s="1535"/>
      <c r="FC196" s="1535"/>
      <c r="FD196" s="1535"/>
      <c r="FE196" s="1535"/>
      <c r="FF196" s="1535"/>
      <c r="FG196" s="1535"/>
      <c r="FH196" s="1535"/>
      <c r="FI196" s="1535"/>
      <c r="FJ196" s="1535"/>
      <c r="FK196" s="1535"/>
      <c r="FL196" s="1535"/>
      <c r="FM196" s="1535"/>
      <c r="FN196" s="1535"/>
      <c r="FO196" s="1535"/>
      <c r="FP196" s="1535"/>
      <c r="FQ196" s="1535"/>
      <c r="FR196" s="1535"/>
      <c r="FS196" s="1535"/>
      <c r="FT196" s="1535"/>
      <c r="FU196" s="1535"/>
      <c r="FV196" s="1535"/>
      <c r="FW196" s="1535"/>
      <c r="FX196" s="1535"/>
      <c r="FY196" s="1535"/>
      <c r="FZ196" s="1535"/>
      <c r="GA196" s="1535"/>
      <c r="GB196" s="1535"/>
      <c r="GC196" s="1535"/>
      <c r="GD196" s="1535"/>
      <c r="GE196" s="1535"/>
      <c r="GF196" s="1535"/>
      <c r="GG196" s="1535"/>
      <c r="GH196" s="1535"/>
      <c r="GI196" s="1535"/>
      <c r="GJ196" s="1535"/>
      <c r="GK196" s="1535"/>
      <c r="GL196" s="1535"/>
      <c r="GM196" s="1535"/>
      <c r="GN196" s="1535"/>
      <c r="GO196" s="1535"/>
      <c r="GP196" s="1535"/>
      <c r="GQ196" s="1535"/>
      <c r="GR196" s="1535"/>
      <c r="GS196" s="1535"/>
    </row>
    <row r="197" spans="1:201" s="1539" customFormat="1" outlineLevel="1">
      <c r="A197" s="1501" t="s">
        <v>1579</v>
      </c>
      <c r="B197" s="1541"/>
      <c r="C197" s="1501" t="s">
        <v>1580</v>
      </c>
      <c r="D197" s="1586" t="str">
        <f>IF($D$24="N","error"," ")</f>
        <v xml:space="preserve"> </v>
      </c>
      <c r="E197" s="1560">
        <v>0</v>
      </c>
      <c r="F197" s="1504" t="s">
        <v>1578</v>
      </c>
      <c r="G197" s="1504" t="s">
        <v>1481</v>
      </c>
      <c r="H197" s="1585" t="s">
        <v>1581</v>
      </c>
      <c r="I197" s="1536">
        <f>SUM(J197:GS197)</f>
        <v>0</v>
      </c>
      <c r="J197" s="1535"/>
      <c r="K197" s="1535"/>
      <c r="L197" s="1535"/>
      <c r="M197" s="1535"/>
      <c r="N197" s="1535"/>
      <c r="O197" s="1535"/>
      <c r="P197" s="1535"/>
      <c r="Q197" s="1535"/>
      <c r="R197" s="1535"/>
      <c r="S197" s="1535"/>
      <c r="T197" s="1535"/>
      <c r="U197" s="1535"/>
      <c r="V197" s="1535"/>
      <c r="W197" s="1535"/>
      <c r="X197" s="1535"/>
      <c r="Y197" s="1535"/>
      <c r="Z197" s="1535"/>
      <c r="AA197" s="1535"/>
      <c r="AB197" s="1535"/>
      <c r="AC197" s="1535"/>
      <c r="AD197" s="1535"/>
      <c r="AE197" s="1535"/>
      <c r="AF197" s="1535"/>
      <c r="AG197" s="1535"/>
      <c r="AH197" s="1535"/>
      <c r="AI197" s="1535"/>
      <c r="AJ197" s="1535"/>
      <c r="AK197" s="1535"/>
      <c r="AL197" s="1535"/>
      <c r="AM197" s="1535"/>
      <c r="AN197" s="1535"/>
      <c r="AO197" s="1535"/>
      <c r="AP197" s="1535"/>
      <c r="AQ197" s="1535"/>
      <c r="AR197" s="1535"/>
      <c r="AS197" s="1535"/>
      <c r="AT197" s="1535"/>
      <c r="AU197" s="1535"/>
      <c r="AV197" s="1535"/>
      <c r="AW197" s="1535"/>
      <c r="AX197" s="1535"/>
      <c r="AY197" s="1535"/>
      <c r="AZ197" s="1535"/>
      <c r="BA197" s="1535"/>
      <c r="BB197" s="1535"/>
      <c r="BC197" s="1535"/>
      <c r="BD197" s="1535"/>
      <c r="BE197" s="1535"/>
      <c r="BF197" s="1535"/>
      <c r="BG197" s="1535"/>
      <c r="BH197" s="1535"/>
      <c r="BI197" s="1535"/>
      <c r="BJ197" s="1535"/>
      <c r="BK197" s="1535"/>
      <c r="BL197" s="1535"/>
      <c r="BM197" s="1535"/>
      <c r="BN197" s="1535"/>
      <c r="BO197" s="1535"/>
      <c r="BP197" s="1535"/>
      <c r="BQ197" s="1535"/>
      <c r="BR197" s="1535"/>
      <c r="BS197" s="1535"/>
      <c r="BT197" s="1535"/>
      <c r="BU197" s="1535"/>
      <c r="BV197" s="1535"/>
      <c r="BW197" s="1535"/>
      <c r="BX197" s="1535"/>
      <c r="BY197" s="1535"/>
      <c r="BZ197" s="1535"/>
      <c r="CA197" s="1535"/>
      <c r="CB197" s="1535"/>
      <c r="CC197" s="1535"/>
      <c r="CD197" s="1535"/>
      <c r="CE197" s="1535"/>
      <c r="CF197" s="1535"/>
      <c r="CG197" s="1535"/>
      <c r="CH197" s="1535"/>
      <c r="CI197" s="1535"/>
      <c r="CJ197" s="1535"/>
      <c r="CK197" s="1535"/>
      <c r="CL197" s="1535"/>
      <c r="CM197" s="1535"/>
      <c r="CN197" s="1535"/>
      <c r="CO197" s="1535"/>
      <c r="CP197" s="1535"/>
      <c r="CQ197" s="1535"/>
      <c r="CR197" s="1535"/>
      <c r="CS197" s="1535"/>
      <c r="CT197" s="1535"/>
      <c r="CU197" s="1535"/>
      <c r="CV197" s="1535"/>
      <c r="CW197" s="1535"/>
      <c r="CX197" s="1535"/>
      <c r="CY197" s="1535"/>
      <c r="CZ197" s="1535"/>
      <c r="DA197" s="1535"/>
      <c r="DB197" s="1535"/>
      <c r="DC197" s="1535"/>
      <c r="DD197" s="1535"/>
      <c r="DE197" s="1535"/>
      <c r="DF197" s="1535"/>
      <c r="DG197" s="1535"/>
      <c r="DH197" s="1535"/>
      <c r="DI197" s="1535"/>
      <c r="DJ197" s="1535"/>
      <c r="DK197" s="1535"/>
      <c r="DL197" s="1535"/>
      <c r="DM197" s="1535"/>
      <c r="DN197" s="1535"/>
      <c r="DO197" s="1535"/>
      <c r="DP197" s="1535"/>
      <c r="DQ197" s="1535"/>
      <c r="DR197" s="1535"/>
      <c r="DS197" s="1535"/>
      <c r="DT197" s="1535"/>
      <c r="DU197" s="1535"/>
      <c r="DV197" s="1535"/>
      <c r="DW197" s="1535"/>
      <c r="DX197" s="1535"/>
      <c r="DY197" s="1535"/>
      <c r="DZ197" s="1535"/>
      <c r="EA197" s="1535"/>
      <c r="EB197" s="1535"/>
      <c r="EC197" s="1535"/>
      <c r="ED197" s="1535"/>
      <c r="EE197" s="1535"/>
      <c r="EF197" s="1535"/>
      <c r="EG197" s="1535"/>
      <c r="EH197" s="1535"/>
      <c r="EI197" s="1535"/>
      <c r="EJ197" s="1535"/>
      <c r="EK197" s="1535"/>
      <c r="EL197" s="1535"/>
      <c r="EM197" s="1535"/>
      <c r="EN197" s="1535"/>
      <c r="EO197" s="1535"/>
      <c r="EP197" s="1535"/>
      <c r="EQ197" s="1535"/>
      <c r="ER197" s="1535"/>
      <c r="ES197" s="1535"/>
      <c r="ET197" s="1535"/>
      <c r="EU197" s="1535"/>
      <c r="EV197" s="1535"/>
      <c r="EW197" s="1535"/>
      <c r="EX197" s="1535"/>
      <c r="EY197" s="1535"/>
      <c r="EZ197" s="1535"/>
      <c r="FA197" s="1535"/>
      <c r="FB197" s="1535"/>
      <c r="FC197" s="1535"/>
      <c r="FD197" s="1535"/>
      <c r="FE197" s="1535"/>
      <c r="FF197" s="1535"/>
      <c r="FG197" s="1535"/>
      <c r="FH197" s="1535"/>
      <c r="FI197" s="1535"/>
      <c r="FJ197" s="1535"/>
      <c r="FK197" s="1535"/>
      <c r="FL197" s="1535"/>
      <c r="FM197" s="1535"/>
      <c r="FN197" s="1535"/>
      <c r="FO197" s="1535"/>
      <c r="FP197" s="1535"/>
      <c r="FQ197" s="1535"/>
      <c r="FR197" s="1535"/>
      <c r="FS197" s="1535"/>
      <c r="FT197" s="1535"/>
      <c r="FU197" s="1535"/>
      <c r="FV197" s="1535"/>
      <c r="FW197" s="1535"/>
      <c r="FX197" s="1535"/>
      <c r="FY197" s="1535"/>
      <c r="FZ197" s="1535"/>
      <c r="GA197" s="1535"/>
      <c r="GB197" s="1535"/>
      <c r="GC197" s="1535"/>
      <c r="GD197" s="1535"/>
      <c r="GE197" s="1535"/>
      <c r="GF197" s="1535"/>
      <c r="GG197" s="1535"/>
      <c r="GH197" s="1535"/>
      <c r="GI197" s="1535"/>
      <c r="GJ197" s="1535"/>
      <c r="GK197" s="1535"/>
      <c r="GL197" s="1535"/>
      <c r="GM197" s="1535"/>
      <c r="GN197" s="1535"/>
      <c r="GO197" s="1535"/>
      <c r="GP197" s="1535"/>
      <c r="GQ197" s="1535"/>
      <c r="GR197" s="1535"/>
      <c r="GS197" s="1535"/>
    </row>
    <row r="198" spans="1:201" s="1539" customFormat="1" outlineLevel="1">
      <c r="A198" s="1501" t="s">
        <v>1582</v>
      </c>
      <c r="B198" s="1541"/>
      <c r="C198" s="1501" t="s">
        <v>1555</v>
      </c>
      <c r="D198" s="1538"/>
      <c r="E198" s="1560">
        <v>0</v>
      </c>
      <c r="F198" s="1504" t="s">
        <v>1578</v>
      </c>
      <c r="G198" s="1504" t="s">
        <v>1481</v>
      </c>
      <c r="H198" s="1540"/>
      <c r="I198" s="1536">
        <f>SUM(J198:GS198)</f>
        <v>0</v>
      </c>
      <c r="J198" s="1535"/>
      <c r="K198" s="1535"/>
      <c r="L198" s="1535"/>
      <c r="M198" s="1535"/>
      <c r="N198" s="1535"/>
      <c r="O198" s="1535"/>
      <c r="P198" s="1535"/>
      <c r="Q198" s="1535"/>
      <c r="R198" s="1535"/>
      <c r="S198" s="1535"/>
      <c r="T198" s="1535"/>
      <c r="U198" s="1535"/>
      <c r="V198" s="1535"/>
      <c r="W198" s="1535"/>
      <c r="X198" s="1535"/>
      <c r="Y198" s="1535"/>
      <c r="Z198" s="1535"/>
      <c r="AA198" s="1535"/>
      <c r="AB198" s="1535"/>
      <c r="AC198" s="1535"/>
      <c r="AD198" s="1535"/>
      <c r="AE198" s="1535"/>
      <c r="AF198" s="1535"/>
      <c r="AG198" s="1535"/>
      <c r="AH198" s="1535"/>
      <c r="AI198" s="1535"/>
      <c r="AJ198" s="1535"/>
      <c r="AK198" s="1535"/>
      <c r="AL198" s="1535"/>
      <c r="AM198" s="1535"/>
      <c r="AN198" s="1535"/>
      <c r="AO198" s="1535"/>
      <c r="AP198" s="1535"/>
      <c r="AQ198" s="1535"/>
      <c r="AR198" s="1535"/>
      <c r="AS198" s="1535"/>
      <c r="AT198" s="1535"/>
      <c r="AU198" s="1535"/>
      <c r="AV198" s="1535"/>
      <c r="AW198" s="1535"/>
      <c r="AX198" s="1535"/>
      <c r="AY198" s="1535"/>
      <c r="AZ198" s="1535"/>
      <c r="BA198" s="1535"/>
      <c r="BB198" s="1535"/>
      <c r="BC198" s="1535"/>
      <c r="BD198" s="1535"/>
      <c r="BE198" s="1535"/>
      <c r="BF198" s="1535"/>
      <c r="BG198" s="1535"/>
      <c r="BH198" s="1535"/>
      <c r="BI198" s="1535"/>
      <c r="BJ198" s="1535"/>
      <c r="BK198" s="1535"/>
      <c r="BL198" s="1535"/>
      <c r="BM198" s="1535"/>
      <c r="BN198" s="1535"/>
      <c r="BO198" s="1535"/>
      <c r="BP198" s="1535"/>
      <c r="BQ198" s="1535"/>
      <c r="BR198" s="1535"/>
      <c r="BS198" s="1535"/>
      <c r="BT198" s="1535"/>
      <c r="BU198" s="1535"/>
      <c r="BV198" s="1535"/>
      <c r="BW198" s="1535"/>
      <c r="BX198" s="1535"/>
      <c r="BY198" s="1535"/>
      <c r="BZ198" s="1535"/>
      <c r="CA198" s="1535"/>
      <c r="CB198" s="1535"/>
      <c r="CC198" s="1535"/>
      <c r="CD198" s="1535"/>
      <c r="CE198" s="1535"/>
      <c r="CF198" s="1535"/>
      <c r="CG198" s="1535"/>
      <c r="CH198" s="1535"/>
      <c r="CI198" s="1535"/>
      <c r="CJ198" s="1535"/>
      <c r="CK198" s="1535"/>
      <c r="CL198" s="1535"/>
      <c r="CM198" s="1535"/>
      <c r="CN198" s="1535"/>
      <c r="CO198" s="1535"/>
      <c r="CP198" s="1535"/>
      <c r="CQ198" s="1535"/>
      <c r="CR198" s="1535"/>
      <c r="CS198" s="1535"/>
      <c r="CT198" s="1535"/>
      <c r="CU198" s="1535"/>
      <c r="CV198" s="1535"/>
      <c r="CW198" s="1535"/>
      <c r="CX198" s="1535"/>
      <c r="CY198" s="1535"/>
      <c r="CZ198" s="1535"/>
      <c r="DA198" s="1535"/>
      <c r="DB198" s="1535"/>
      <c r="DC198" s="1535"/>
      <c r="DD198" s="1535"/>
      <c r="DE198" s="1535"/>
      <c r="DF198" s="1535"/>
      <c r="DG198" s="1535"/>
      <c r="DH198" s="1535"/>
      <c r="DI198" s="1535"/>
      <c r="DJ198" s="1535"/>
      <c r="DK198" s="1535"/>
      <c r="DL198" s="1535"/>
      <c r="DM198" s="1535"/>
      <c r="DN198" s="1535"/>
      <c r="DO198" s="1535"/>
      <c r="DP198" s="1535"/>
      <c r="DQ198" s="1535"/>
      <c r="DR198" s="1535"/>
      <c r="DS198" s="1535"/>
      <c r="DT198" s="1535"/>
      <c r="DU198" s="1535"/>
      <c r="DV198" s="1535"/>
      <c r="DW198" s="1535"/>
      <c r="DX198" s="1535"/>
      <c r="DY198" s="1535"/>
      <c r="DZ198" s="1535"/>
      <c r="EA198" s="1535"/>
      <c r="EB198" s="1535"/>
      <c r="EC198" s="1535"/>
      <c r="ED198" s="1535"/>
      <c r="EE198" s="1535"/>
      <c r="EF198" s="1535"/>
      <c r="EG198" s="1535"/>
      <c r="EH198" s="1535"/>
      <c r="EI198" s="1535"/>
      <c r="EJ198" s="1535"/>
      <c r="EK198" s="1535"/>
      <c r="EL198" s="1535"/>
      <c r="EM198" s="1535"/>
      <c r="EN198" s="1535"/>
      <c r="EO198" s="1535"/>
      <c r="EP198" s="1535"/>
      <c r="EQ198" s="1535"/>
      <c r="ER198" s="1535"/>
      <c r="ES198" s="1535"/>
      <c r="ET198" s="1535"/>
      <c r="EU198" s="1535"/>
      <c r="EV198" s="1535"/>
      <c r="EW198" s="1535"/>
      <c r="EX198" s="1535"/>
      <c r="EY198" s="1535"/>
      <c r="EZ198" s="1535"/>
      <c r="FA198" s="1535"/>
      <c r="FB198" s="1535"/>
      <c r="FC198" s="1535"/>
      <c r="FD198" s="1535"/>
      <c r="FE198" s="1535"/>
      <c r="FF198" s="1535"/>
      <c r="FG198" s="1535"/>
      <c r="FH198" s="1535"/>
      <c r="FI198" s="1535"/>
      <c r="FJ198" s="1535"/>
      <c r="FK198" s="1535"/>
      <c r="FL198" s="1535"/>
      <c r="FM198" s="1535"/>
      <c r="FN198" s="1535"/>
      <c r="FO198" s="1535"/>
      <c r="FP198" s="1535"/>
      <c r="FQ198" s="1535"/>
      <c r="FR198" s="1535"/>
      <c r="FS198" s="1535"/>
      <c r="FT198" s="1535"/>
      <c r="FU198" s="1535"/>
      <c r="FV198" s="1535"/>
      <c r="FW198" s="1535"/>
      <c r="FX198" s="1535"/>
      <c r="FY198" s="1535"/>
      <c r="FZ198" s="1535"/>
      <c r="GA198" s="1535"/>
      <c r="GB198" s="1535"/>
      <c r="GC198" s="1535"/>
      <c r="GD198" s="1535"/>
      <c r="GE198" s="1535"/>
      <c r="GF198" s="1535"/>
      <c r="GG198" s="1535"/>
      <c r="GH198" s="1535"/>
      <c r="GI198" s="1535"/>
      <c r="GJ198" s="1535"/>
      <c r="GK198" s="1535"/>
      <c r="GL198" s="1535"/>
      <c r="GM198" s="1535"/>
      <c r="GN198" s="1535"/>
      <c r="GO198" s="1535"/>
      <c r="GP198" s="1535"/>
      <c r="GQ198" s="1535"/>
      <c r="GR198" s="1535"/>
      <c r="GS198" s="1535"/>
    </row>
    <row r="199" spans="1:201" s="1539" customFormat="1">
      <c r="B199" s="1541"/>
      <c r="C199" s="1580"/>
      <c r="D199" s="1572"/>
      <c r="E199" s="1571"/>
      <c r="F199" s="1570"/>
      <c r="G199" s="1570"/>
      <c r="H199" s="1540"/>
      <c r="I199" s="1569"/>
      <c r="J199" s="1569"/>
      <c r="K199" s="1569"/>
      <c r="L199" s="1569"/>
      <c r="M199" s="1569"/>
      <c r="N199" s="1569"/>
      <c r="O199" s="1569"/>
      <c r="P199" s="1569"/>
      <c r="Q199" s="1569"/>
      <c r="R199" s="1569"/>
      <c r="S199" s="1569"/>
      <c r="T199" s="1569"/>
      <c r="U199" s="1569"/>
      <c r="V199" s="1569"/>
      <c r="W199" s="1569"/>
      <c r="X199" s="1569"/>
      <c r="Y199" s="1569"/>
      <c r="Z199" s="1569"/>
      <c r="AA199" s="1569"/>
      <c r="AB199" s="1569"/>
      <c r="AC199" s="1569"/>
      <c r="AD199" s="1569"/>
      <c r="AE199" s="1569"/>
      <c r="AF199" s="1569"/>
      <c r="AG199" s="1569"/>
      <c r="AH199" s="1569"/>
      <c r="AI199" s="1569"/>
      <c r="AJ199" s="1569"/>
      <c r="AK199" s="1569"/>
      <c r="AL199" s="1569"/>
      <c r="AM199" s="1569"/>
      <c r="AN199" s="1569"/>
      <c r="AO199" s="1569"/>
      <c r="AP199" s="1569"/>
      <c r="AQ199" s="1569"/>
      <c r="AR199" s="1569"/>
      <c r="AS199" s="1569"/>
      <c r="AT199" s="1569"/>
      <c r="AU199" s="1569"/>
      <c r="AV199" s="1569"/>
      <c r="AW199" s="1569"/>
      <c r="AX199" s="1569"/>
      <c r="AY199" s="1569"/>
      <c r="AZ199" s="1569"/>
      <c r="BA199" s="1569"/>
      <c r="BB199" s="1569"/>
      <c r="BC199" s="1569"/>
      <c r="BD199" s="1569"/>
      <c r="BE199" s="1569"/>
      <c r="BF199" s="1569"/>
      <c r="BG199" s="1569"/>
      <c r="BH199" s="1569"/>
      <c r="BI199" s="1569"/>
      <c r="BJ199" s="1569"/>
      <c r="BK199" s="1569"/>
      <c r="BL199" s="1569"/>
      <c r="BM199" s="1569"/>
      <c r="BN199" s="1569"/>
      <c r="BO199" s="1569"/>
      <c r="BP199" s="1569"/>
      <c r="BQ199" s="1569"/>
      <c r="BR199" s="1569"/>
      <c r="BS199" s="1569"/>
      <c r="BT199" s="1569"/>
      <c r="BU199" s="1569"/>
      <c r="BV199" s="1569"/>
      <c r="BW199" s="1569"/>
      <c r="BX199" s="1569"/>
      <c r="BY199" s="1569"/>
      <c r="BZ199" s="1569"/>
      <c r="CA199" s="1569"/>
      <c r="CB199" s="1569"/>
      <c r="CC199" s="1569"/>
      <c r="CD199" s="1569"/>
      <c r="CE199" s="1569"/>
      <c r="CF199" s="1569"/>
      <c r="CG199" s="1569"/>
      <c r="CH199" s="1569"/>
      <c r="CI199" s="1569"/>
      <c r="CJ199" s="1569"/>
      <c r="CK199" s="1569"/>
      <c r="CL199" s="1569"/>
      <c r="CM199" s="1569"/>
      <c r="CN199" s="1569"/>
      <c r="CO199" s="1569"/>
      <c r="CP199" s="1569"/>
      <c r="CQ199" s="1569"/>
      <c r="CR199" s="1569"/>
      <c r="CS199" s="1569"/>
      <c r="CT199" s="1569"/>
      <c r="CU199" s="1569"/>
      <c r="CV199" s="1569"/>
      <c r="CW199" s="1569"/>
      <c r="CX199" s="1569"/>
      <c r="CY199" s="1569"/>
      <c r="CZ199" s="1569"/>
      <c r="DA199" s="1569"/>
      <c r="DB199" s="1569"/>
      <c r="DC199" s="1569"/>
      <c r="DD199" s="1569"/>
      <c r="DE199" s="1569"/>
      <c r="DF199" s="1569"/>
      <c r="DG199" s="1569"/>
      <c r="DH199" s="1569"/>
      <c r="DI199" s="1569"/>
      <c r="DJ199" s="1569"/>
      <c r="DK199" s="1569"/>
      <c r="DL199" s="1569"/>
      <c r="DM199" s="1569"/>
      <c r="DN199" s="1569"/>
      <c r="DO199" s="1569"/>
      <c r="DP199" s="1569"/>
      <c r="DQ199" s="1569"/>
      <c r="DR199" s="1569"/>
      <c r="DS199" s="1569"/>
      <c r="DT199" s="1569"/>
      <c r="DU199" s="1569"/>
      <c r="DV199" s="1569"/>
      <c r="DW199" s="1569"/>
      <c r="DX199" s="1569"/>
      <c r="DY199" s="1569"/>
      <c r="DZ199" s="1569"/>
      <c r="EA199" s="1569"/>
      <c r="EB199" s="1569"/>
      <c r="EC199" s="1569"/>
      <c r="ED199" s="1569"/>
      <c r="EE199" s="1569"/>
      <c r="EF199" s="1569"/>
      <c r="EG199" s="1569"/>
      <c r="EH199" s="1569"/>
      <c r="EI199" s="1569"/>
      <c r="EJ199" s="1569"/>
      <c r="EK199" s="1569"/>
      <c r="EL199" s="1569"/>
      <c r="EM199" s="1569"/>
      <c r="EN199" s="1569"/>
      <c r="EO199" s="1569"/>
      <c r="EP199" s="1569"/>
      <c r="EQ199" s="1569"/>
      <c r="ER199" s="1569"/>
      <c r="ES199" s="1569"/>
      <c r="ET199" s="1569"/>
      <c r="EU199" s="1569"/>
      <c r="EV199" s="1569"/>
      <c r="EW199" s="1569"/>
      <c r="EX199" s="1569"/>
      <c r="EY199" s="1569"/>
      <c r="EZ199" s="1569"/>
      <c r="FA199" s="1569"/>
      <c r="FB199" s="1569"/>
      <c r="FC199" s="1569"/>
      <c r="FD199" s="1569"/>
      <c r="FE199" s="1569"/>
      <c r="FF199" s="1569"/>
      <c r="FG199" s="1569"/>
      <c r="FH199" s="1569"/>
      <c r="FI199" s="1569"/>
      <c r="FJ199" s="1569"/>
      <c r="FK199" s="1569"/>
      <c r="FL199" s="1569"/>
      <c r="FM199" s="1569"/>
      <c r="FN199" s="1569"/>
      <c r="FO199" s="1569"/>
      <c r="FP199" s="1569"/>
      <c r="FQ199" s="1569"/>
      <c r="FR199" s="1569"/>
      <c r="FS199" s="1569"/>
      <c r="FT199" s="1569"/>
      <c r="FU199" s="1569"/>
      <c r="FV199" s="1569"/>
      <c r="FW199" s="1569"/>
      <c r="FX199" s="1569"/>
      <c r="FY199" s="1569"/>
      <c r="FZ199" s="1569"/>
      <c r="GA199" s="1569"/>
      <c r="GB199" s="1569"/>
      <c r="GC199" s="1569"/>
      <c r="GD199" s="1569"/>
      <c r="GE199" s="1569"/>
      <c r="GF199" s="1569"/>
      <c r="GG199" s="1569"/>
      <c r="GH199" s="1569"/>
      <c r="GI199" s="1569"/>
      <c r="GJ199" s="1569"/>
      <c r="GK199" s="1569"/>
      <c r="GL199" s="1569"/>
      <c r="GM199" s="1569"/>
      <c r="GN199" s="1569"/>
      <c r="GO199" s="1569"/>
      <c r="GP199" s="1569"/>
      <c r="GQ199" s="1569"/>
      <c r="GR199" s="1569"/>
      <c r="GS199" s="1569"/>
    </row>
    <row r="200" spans="1:201" s="1524" customFormat="1" ht="14.45">
      <c r="A200" s="1529" t="s">
        <v>280</v>
      </c>
      <c r="B200" s="1530"/>
      <c r="C200" s="1529" t="s">
        <v>1583</v>
      </c>
      <c r="D200" s="1528">
        <f>SUM(D201:D206)</f>
        <v>40</v>
      </c>
      <c r="E200" s="1527"/>
      <c r="F200" s="1525"/>
      <c r="G200" s="1525"/>
      <c r="H200" s="1526"/>
      <c r="I200" s="1525">
        <f t="shared" ref="I200:AN200" si="189">SUM(I201:I206)</f>
        <v>0</v>
      </c>
      <c r="J200" s="1525">
        <f t="shared" si="189"/>
        <v>0</v>
      </c>
      <c r="K200" s="1525">
        <f t="shared" si="189"/>
        <v>0</v>
      </c>
      <c r="L200" s="1525">
        <f t="shared" si="189"/>
        <v>0</v>
      </c>
      <c r="M200" s="1525">
        <f t="shared" si="189"/>
        <v>0</v>
      </c>
      <c r="N200" s="1525">
        <f t="shared" si="189"/>
        <v>0</v>
      </c>
      <c r="O200" s="1525">
        <f t="shared" si="189"/>
        <v>0</v>
      </c>
      <c r="P200" s="1525">
        <f t="shared" si="189"/>
        <v>0</v>
      </c>
      <c r="Q200" s="1525">
        <f t="shared" si="189"/>
        <v>0</v>
      </c>
      <c r="R200" s="1525">
        <f t="shared" si="189"/>
        <v>0</v>
      </c>
      <c r="S200" s="1525">
        <f t="shared" si="189"/>
        <v>0</v>
      </c>
      <c r="T200" s="1525">
        <f t="shared" si="189"/>
        <v>0</v>
      </c>
      <c r="U200" s="1525">
        <f t="shared" si="189"/>
        <v>0</v>
      </c>
      <c r="V200" s="1525">
        <f t="shared" si="189"/>
        <v>0</v>
      </c>
      <c r="W200" s="1525">
        <f t="shared" si="189"/>
        <v>0</v>
      </c>
      <c r="X200" s="1525">
        <f t="shared" si="189"/>
        <v>0</v>
      </c>
      <c r="Y200" s="1525">
        <f t="shared" si="189"/>
        <v>0</v>
      </c>
      <c r="Z200" s="1525">
        <f t="shared" si="189"/>
        <v>0</v>
      </c>
      <c r="AA200" s="1525">
        <f t="shared" si="189"/>
        <v>0</v>
      </c>
      <c r="AB200" s="1525">
        <f t="shared" si="189"/>
        <v>0</v>
      </c>
      <c r="AC200" s="1525">
        <f t="shared" si="189"/>
        <v>0</v>
      </c>
      <c r="AD200" s="1525">
        <f t="shared" si="189"/>
        <v>0</v>
      </c>
      <c r="AE200" s="1525">
        <f t="shared" si="189"/>
        <v>0</v>
      </c>
      <c r="AF200" s="1525">
        <f t="shared" si="189"/>
        <v>0</v>
      </c>
      <c r="AG200" s="1525">
        <f t="shared" si="189"/>
        <v>0</v>
      </c>
      <c r="AH200" s="1525">
        <f t="shared" si="189"/>
        <v>0</v>
      </c>
      <c r="AI200" s="1525">
        <f t="shared" si="189"/>
        <v>0</v>
      </c>
      <c r="AJ200" s="1525">
        <f t="shared" si="189"/>
        <v>0</v>
      </c>
      <c r="AK200" s="1525">
        <f t="shared" si="189"/>
        <v>0</v>
      </c>
      <c r="AL200" s="1525">
        <f t="shared" si="189"/>
        <v>0</v>
      </c>
      <c r="AM200" s="1525">
        <f t="shared" si="189"/>
        <v>0</v>
      </c>
      <c r="AN200" s="1525">
        <f t="shared" si="189"/>
        <v>0</v>
      </c>
      <c r="AO200" s="1525">
        <f t="shared" ref="AO200:BT200" si="190">SUM(AO201:AO206)</f>
        <v>0</v>
      </c>
      <c r="AP200" s="1525">
        <f t="shared" si="190"/>
        <v>0</v>
      </c>
      <c r="AQ200" s="1525">
        <f t="shared" si="190"/>
        <v>0</v>
      </c>
      <c r="AR200" s="1525">
        <f t="shared" si="190"/>
        <v>0</v>
      </c>
      <c r="AS200" s="1525">
        <f t="shared" si="190"/>
        <v>0</v>
      </c>
      <c r="AT200" s="1525">
        <f t="shared" si="190"/>
        <v>0</v>
      </c>
      <c r="AU200" s="1525">
        <f t="shared" si="190"/>
        <v>0</v>
      </c>
      <c r="AV200" s="1525">
        <f t="shared" si="190"/>
        <v>0</v>
      </c>
      <c r="AW200" s="1525">
        <f t="shared" si="190"/>
        <v>0</v>
      </c>
      <c r="AX200" s="1525">
        <f t="shared" si="190"/>
        <v>0</v>
      </c>
      <c r="AY200" s="1525">
        <f t="shared" si="190"/>
        <v>0</v>
      </c>
      <c r="AZ200" s="1525">
        <f t="shared" si="190"/>
        <v>0</v>
      </c>
      <c r="BA200" s="1525">
        <f t="shared" si="190"/>
        <v>0</v>
      </c>
      <c r="BB200" s="1525">
        <f t="shared" si="190"/>
        <v>0</v>
      </c>
      <c r="BC200" s="1525">
        <f t="shared" si="190"/>
        <v>0</v>
      </c>
      <c r="BD200" s="1525">
        <f t="shared" si="190"/>
        <v>0</v>
      </c>
      <c r="BE200" s="1525">
        <f t="shared" si="190"/>
        <v>0</v>
      </c>
      <c r="BF200" s="1525">
        <f t="shared" si="190"/>
        <v>0</v>
      </c>
      <c r="BG200" s="1525">
        <f t="shared" si="190"/>
        <v>0</v>
      </c>
      <c r="BH200" s="1525">
        <f t="shared" si="190"/>
        <v>0</v>
      </c>
      <c r="BI200" s="1525">
        <f t="shared" si="190"/>
        <v>0</v>
      </c>
      <c r="BJ200" s="1525">
        <f t="shared" si="190"/>
        <v>0</v>
      </c>
      <c r="BK200" s="1525">
        <f t="shared" si="190"/>
        <v>0</v>
      </c>
      <c r="BL200" s="1525">
        <f t="shared" si="190"/>
        <v>0</v>
      </c>
      <c r="BM200" s="1525">
        <f t="shared" si="190"/>
        <v>0</v>
      </c>
      <c r="BN200" s="1525">
        <f t="shared" si="190"/>
        <v>0</v>
      </c>
      <c r="BO200" s="1525">
        <f t="shared" si="190"/>
        <v>0</v>
      </c>
      <c r="BP200" s="1525">
        <f t="shared" si="190"/>
        <v>0</v>
      </c>
      <c r="BQ200" s="1525">
        <f t="shared" si="190"/>
        <v>0</v>
      </c>
      <c r="BR200" s="1525">
        <f t="shared" si="190"/>
        <v>0</v>
      </c>
      <c r="BS200" s="1525">
        <f t="shared" si="190"/>
        <v>0</v>
      </c>
      <c r="BT200" s="1525">
        <f t="shared" si="190"/>
        <v>0</v>
      </c>
      <c r="BU200" s="1525">
        <f t="shared" ref="BU200:CZ200" si="191">SUM(BU201:BU206)</f>
        <v>0</v>
      </c>
      <c r="BV200" s="1525">
        <f t="shared" si="191"/>
        <v>0</v>
      </c>
      <c r="BW200" s="1525">
        <f t="shared" si="191"/>
        <v>0</v>
      </c>
      <c r="BX200" s="1525">
        <f t="shared" si="191"/>
        <v>0</v>
      </c>
      <c r="BY200" s="1525">
        <f t="shared" si="191"/>
        <v>0</v>
      </c>
      <c r="BZ200" s="1525">
        <f t="shared" si="191"/>
        <v>0</v>
      </c>
      <c r="CA200" s="1525">
        <f t="shared" si="191"/>
        <v>0</v>
      </c>
      <c r="CB200" s="1525">
        <f t="shared" si="191"/>
        <v>0</v>
      </c>
      <c r="CC200" s="1525">
        <f t="shared" si="191"/>
        <v>0</v>
      </c>
      <c r="CD200" s="1525">
        <f t="shared" si="191"/>
        <v>0</v>
      </c>
      <c r="CE200" s="1525">
        <f t="shared" si="191"/>
        <v>0</v>
      </c>
      <c r="CF200" s="1525">
        <f t="shared" si="191"/>
        <v>0</v>
      </c>
      <c r="CG200" s="1525">
        <f t="shared" si="191"/>
        <v>0</v>
      </c>
      <c r="CH200" s="1525">
        <f t="shared" si="191"/>
        <v>0</v>
      </c>
      <c r="CI200" s="1525">
        <f t="shared" si="191"/>
        <v>0</v>
      </c>
      <c r="CJ200" s="1525">
        <f t="shared" si="191"/>
        <v>0</v>
      </c>
      <c r="CK200" s="1525">
        <f t="shared" si="191"/>
        <v>0</v>
      </c>
      <c r="CL200" s="1525">
        <f t="shared" si="191"/>
        <v>0</v>
      </c>
      <c r="CM200" s="1525">
        <f t="shared" si="191"/>
        <v>0</v>
      </c>
      <c r="CN200" s="1525">
        <f t="shared" si="191"/>
        <v>0</v>
      </c>
      <c r="CO200" s="1525">
        <f t="shared" si="191"/>
        <v>0</v>
      </c>
      <c r="CP200" s="1525">
        <f t="shared" si="191"/>
        <v>0</v>
      </c>
      <c r="CQ200" s="1525">
        <f t="shared" si="191"/>
        <v>0</v>
      </c>
      <c r="CR200" s="1525">
        <f t="shared" si="191"/>
        <v>0</v>
      </c>
      <c r="CS200" s="1525">
        <f t="shared" si="191"/>
        <v>0</v>
      </c>
      <c r="CT200" s="1525">
        <f t="shared" si="191"/>
        <v>0</v>
      </c>
      <c r="CU200" s="1525">
        <f t="shared" si="191"/>
        <v>0</v>
      </c>
      <c r="CV200" s="1525">
        <f t="shared" si="191"/>
        <v>0</v>
      </c>
      <c r="CW200" s="1525">
        <f t="shared" si="191"/>
        <v>0</v>
      </c>
      <c r="CX200" s="1525">
        <f t="shared" si="191"/>
        <v>0</v>
      </c>
      <c r="CY200" s="1525">
        <f t="shared" si="191"/>
        <v>0</v>
      </c>
      <c r="CZ200" s="1525">
        <f t="shared" si="191"/>
        <v>0</v>
      </c>
      <c r="DA200" s="1525">
        <f t="shared" ref="DA200:EF200" si="192">SUM(DA201:DA206)</f>
        <v>0</v>
      </c>
      <c r="DB200" s="1525">
        <f t="shared" si="192"/>
        <v>0</v>
      </c>
      <c r="DC200" s="1525">
        <f t="shared" si="192"/>
        <v>0</v>
      </c>
      <c r="DD200" s="1525">
        <f t="shared" si="192"/>
        <v>0</v>
      </c>
      <c r="DE200" s="1525">
        <f t="shared" si="192"/>
        <v>0</v>
      </c>
      <c r="DF200" s="1525">
        <f t="shared" si="192"/>
        <v>0</v>
      </c>
      <c r="DG200" s="1525">
        <f t="shared" si="192"/>
        <v>0</v>
      </c>
      <c r="DH200" s="1525">
        <f t="shared" si="192"/>
        <v>0</v>
      </c>
      <c r="DI200" s="1525">
        <f t="shared" si="192"/>
        <v>0</v>
      </c>
      <c r="DJ200" s="1525">
        <f t="shared" si="192"/>
        <v>0</v>
      </c>
      <c r="DK200" s="1525">
        <f t="shared" si="192"/>
        <v>0</v>
      </c>
      <c r="DL200" s="1525">
        <f t="shared" si="192"/>
        <v>0</v>
      </c>
      <c r="DM200" s="1525">
        <f t="shared" si="192"/>
        <v>0</v>
      </c>
      <c r="DN200" s="1525">
        <f t="shared" si="192"/>
        <v>0</v>
      </c>
      <c r="DO200" s="1525">
        <f t="shared" si="192"/>
        <v>0</v>
      </c>
      <c r="DP200" s="1525">
        <f t="shared" si="192"/>
        <v>0</v>
      </c>
      <c r="DQ200" s="1525">
        <f t="shared" si="192"/>
        <v>0</v>
      </c>
      <c r="DR200" s="1525">
        <f t="shared" si="192"/>
        <v>0</v>
      </c>
      <c r="DS200" s="1525">
        <f t="shared" si="192"/>
        <v>0</v>
      </c>
      <c r="DT200" s="1525">
        <f t="shared" si="192"/>
        <v>0</v>
      </c>
      <c r="DU200" s="1525">
        <f t="shared" si="192"/>
        <v>0</v>
      </c>
      <c r="DV200" s="1525">
        <f t="shared" si="192"/>
        <v>0</v>
      </c>
      <c r="DW200" s="1525">
        <f t="shared" si="192"/>
        <v>0</v>
      </c>
      <c r="DX200" s="1525">
        <f t="shared" si="192"/>
        <v>0</v>
      </c>
      <c r="DY200" s="1525">
        <f t="shared" si="192"/>
        <v>0</v>
      </c>
      <c r="DZ200" s="1525">
        <f t="shared" si="192"/>
        <v>0</v>
      </c>
      <c r="EA200" s="1525">
        <f t="shared" si="192"/>
        <v>0</v>
      </c>
      <c r="EB200" s="1525">
        <f t="shared" si="192"/>
        <v>0</v>
      </c>
      <c r="EC200" s="1525">
        <f t="shared" si="192"/>
        <v>0</v>
      </c>
      <c r="ED200" s="1525">
        <f t="shared" si="192"/>
        <v>0</v>
      </c>
      <c r="EE200" s="1525">
        <f t="shared" si="192"/>
        <v>0</v>
      </c>
      <c r="EF200" s="1525">
        <f t="shared" si="192"/>
        <v>0</v>
      </c>
      <c r="EG200" s="1525">
        <f t="shared" ref="EG200:FL200" si="193">SUM(EG201:EG206)</f>
        <v>0</v>
      </c>
      <c r="EH200" s="1525">
        <f t="shared" si="193"/>
        <v>0</v>
      </c>
      <c r="EI200" s="1525">
        <f t="shared" si="193"/>
        <v>0</v>
      </c>
      <c r="EJ200" s="1525">
        <f t="shared" si="193"/>
        <v>0</v>
      </c>
      <c r="EK200" s="1525">
        <f t="shared" si="193"/>
        <v>0</v>
      </c>
      <c r="EL200" s="1525">
        <f t="shared" si="193"/>
        <v>0</v>
      </c>
      <c r="EM200" s="1525">
        <f t="shared" si="193"/>
        <v>0</v>
      </c>
      <c r="EN200" s="1525">
        <f t="shared" si="193"/>
        <v>0</v>
      </c>
      <c r="EO200" s="1525">
        <f t="shared" si="193"/>
        <v>0</v>
      </c>
      <c r="EP200" s="1525">
        <f t="shared" si="193"/>
        <v>0</v>
      </c>
      <c r="EQ200" s="1525">
        <f t="shared" si="193"/>
        <v>0</v>
      </c>
      <c r="ER200" s="1525">
        <f t="shared" si="193"/>
        <v>0</v>
      </c>
      <c r="ES200" s="1525">
        <f t="shared" si="193"/>
        <v>0</v>
      </c>
      <c r="ET200" s="1525">
        <f t="shared" si="193"/>
        <v>0</v>
      </c>
      <c r="EU200" s="1525">
        <f t="shared" si="193"/>
        <v>0</v>
      </c>
      <c r="EV200" s="1525">
        <f t="shared" si="193"/>
        <v>0</v>
      </c>
      <c r="EW200" s="1525">
        <f t="shared" si="193"/>
        <v>0</v>
      </c>
      <c r="EX200" s="1525">
        <f t="shared" si="193"/>
        <v>0</v>
      </c>
      <c r="EY200" s="1525">
        <f t="shared" si="193"/>
        <v>0</v>
      </c>
      <c r="EZ200" s="1525">
        <f t="shared" si="193"/>
        <v>0</v>
      </c>
      <c r="FA200" s="1525">
        <f t="shared" si="193"/>
        <v>0</v>
      </c>
      <c r="FB200" s="1525">
        <f t="shared" si="193"/>
        <v>0</v>
      </c>
      <c r="FC200" s="1525">
        <f t="shared" si="193"/>
        <v>0</v>
      </c>
      <c r="FD200" s="1525">
        <f t="shared" si="193"/>
        <v>0</v>
      </c>
      <c r="FE200" s="1525">
        <f t="shared" si="193"/>
        <v>0</v>
      </c>
      <c r="FF200" s="1525">
        <f t="shared" si="193"/>
        <v>0</v>
      </c>
      <c r="FG200" s="1525">
        <f t="shared" si="193"/>
        <v>0</v>
      </c>
      <c r="FH200" s="1525">
        <f t="shared" si="193"/>
        <v>0</v>
      </c>
      <c r="FI200" s="1525">
        <f t="shared" si="193"/>
        <v>0</v>
      </c>
      <c r="FJ200" s="1525">
        <f t="shared" si="193"/>
        <v>0</v>
      </c>
      <c r="FK200" s="1525">
        <f t="shared" si="193"/>
        <v>0</v>
      </c>
      <c r="FL200" s="1525">
        <f t="shared" si="193"/>
        <v>0</v>
      </c>
      <c r="FM200" s="1525">
        <f t="shared" ref="FM200:GR200" si="194">SUM(FM201:FM206)</f>
        <v>0</v>
      </c>
      <c r="FN200" s="1525">
        <f t="shared" si="194"/>
        <v>0</v>
      </c>
      <c r="FO200" s="1525">
        <f t="shared" si="194"/>
        <v>0</v>
      </c>
      <c r="FP200" s="1525">
        <f t="shared" si="194"/>
        <v>0</v>
      </c>
      <c r="FQ200" s="1525">
        <f t="shared" si="194"/>
        <v>0</v>
      </c>
      <c r="FR200" s="1525">
        <f t="shared" si="194"/>
        <v>0</v>
      </c>
      <c r="FS200" s="1525">
        <f t="shared" si="194"/>
        <v>0</v>
      </c>
      <c r="FT200" s="1525">
        <f t="shared" si="194"/>
        <v>0</v>
      </c>
      <c r="FU200" s="1525">
        <f t="shared" si="194"/>
        <v>0</v>
      </c>
      <c r="FV200" s="1525">
        <f t="shared" si="194"/>
        <v>0</v>
      </c>
      <c r="FW200" s="1525">
        <f t="shared" si="194"/>
        <v>0</v>
      </c>
      <c r="FX200" s="1525">
        <f t="shared" si="194"/>
        <v>0</v>
      </c>
      <c r="FY200" s="1525">
        <f t="shared" si="194"/>
        <v>0</v>
      </c>
      <c r="FZ200" s="1525">
        <f t="shared" si="194"/>
        <v>0</v>
      </c>
      <c r="GA200" s="1525">
        <f t="shared" si="194"/>
        <v>0</v>
      </c>
      <c r="GB200" s="1525">
        <f t="shared" si="194"/>
        <v>0</v>
      </c>
      <c r="GC200" s="1525">
        <f t="shared" si="194"/>
        <v>0</v>
      </c>
      <c r="GD200" s="1525">
        <f t="shared" si="194"/>
        <v>0</v>
      </c>
      <c r="GE200" s="1525">
        <f t="shared" si="194"/>
        <v>0</v>
      </c>
      <c r="GF200" s="1525">
        <f t="shared" si="194"/>
        <v>0</v>
      </c>
      <c r="GG200" s="1525">
        <f t="shared" si="194"/>
        <v>0</v>
      </c>
      <c r="GH200" s="1525">
        <f t="shared" si="194"/>
        <v>0</v>
      </c>
      <c r="GI200" s="1525">
        <f t="shared" si="194"/>
        <v>0</v>
      </c>
      <c r="GJ200" s="1525">
        <f t="shared" si="194"/>
        <v>0</v>
      </c>
      <c r="GK200" s="1525">
        <f t="shared" si="194"/>
        <v>0</v>
      </c>
      <c r="GL200" s="1525">
        <f t="shared" si="194"/>
        <v>0</v>
      </c>
      <c r="GM200" s="1525">
        <f t="shared" si="194"/>
        <v>0</v>
      </c>
      <c r="GN200" s="1525">
        <f t="shared" si="194"/>
        <v>0</v>
      </c>
      <c r="GO200" s="1525">
        <f t="shared" si="194"/>
        <v>0</v>
      </c>
      <c r="GP200" s="1525">
        <f t="shared" si="194"/>
        <v>0</v>
      </c>
      <c r="GQ200" s="1525">
        <f t="shared" si="194"/>
        <v>0</v>
      </c>
      <c r="GR200" s="1525">
        <f t="shared" si="194"/>
        <v>0</v>
      </c>
      <c r="GS200" s="1525">
        <f t="shared" ref="GS200" si="195">SUM(GS201:GS206)</f>
        <v>0</v>
      </c>
    </row>
    <row r="201" spans="1:201" s="1539" customFormat="1" outlineLevel="1">
      <c r="A201" s="1501" t="s">
        <v>281</v>
      </c>
      <c r="B201" s="1541"/>
      <c r="C201" s="1501" t="s">
        <v>1584</v>
      </c>
      <c r="D201" s="1538">
        <v>20</v>
      </c>
      <c r="E201" s="1560">
        <v>0</v>
      </c>
      <c r="F201" s="1504" t="s">
        <v>1585</v>
      </c>
      <c r="G201" s="1504"/>
      <c r="H201" s="1564" t="s">
        <v>1586</v>
      </c>
      <c r="I201" s="1536">
        <f>SUM(J201:GS201)</f>
        <v>0</v>
      </c>
      <c r="J201" s="1535"/>
      <c r="K201" s="1535"/>
      <c r="L201" s="1535"/>
      <c r="M201" s="1535"/>
      <c r="N201" s="1535"/>
      <c r="O201" s="1535"/>
      <c r="P201" s="1535"/>
      <c r="Q201" s="1535"/>
      <c r="R201" s="1535"/>
      <c r="S201" s="1535"/>
      <c r="T201" s="1535"/>
      <c r="U201" s="1535"/>
      <c r="V201" s="1535"/>
      <c r="W201" s="1535"/>
      <c r="X201" s="1535"/>
      <c r="Y201" s="1535"/>
      <c r="Z201" s="1535"/>
      <c r="AA201" s="1535"/>
      <c r="AB201" s="1535"/>
      <c r="AC201" s="1535"/>
      <c r="AD201" s="1535"/>
      <c r="AE201" s="1535"/>
      <c r="AF201" s="1535"/>
      <c r="AG201" s="1535"/>
      <c r="AH201" s="1535"/>
      <c r="AI201" s="1535"/>
      <c r="AJ201" s="1535"/>
      <c r="AK201" s="1535"/>
      <c r="AL201" s="1535"/>
      <c r="AM201" s="1535"/>
      <c r="AN201" s="1535"/>
      <c r="AO201" s="1535"/>
      <c r="AP201" s="1535"/>
      <c r="AQ201" s="1535"/>
      <c r="AR201" s="1535"/>
      <c r="AS201" s="1535"/>
      <c r="AT201" s="1535"/>
      <c r="AU201" s="1535"/>
      <c r="AV201" s="1535"/>
      <c r="AW201" s="1535"/>
      <c r="AX201" s="1535"/>
      <c r="AY201" s="1535"/>
      <c r="AZ201" s="1535"/>
      <c r="BA201" s="1535"/>
      <c r="BB201" s="1535"/>
      <c r="BC201" s="1535"/>
      <c r="BD201" s="1535"/>
      <c r="BE201" s="1535"/>
      <c r="BF201" s="1535"/>
      <c r="BG201" s="1535"/>
      <c r="BH201" s="1535"/>
      <c r="BI201" s="1535"/>
      <c r="BJ201" s="1535"/>
      <c r="BK201" s="1535"/>
      <c r="BL201" s="1535"/>
      <c r="BM201" s="1535"/>
      <c r="BN201" s="1535"/>
      <c r="BO201" s="1535"/>
      <c r="BP201" s="1535"/>
      <c r="BQ201" s="1535"/>
      <c r="BR201" s="1535"/>
      <c r="BS201" s="1535"/>
      <c r="BT201" s="1535"/>
      <c r="BU201" s="1535"/>
      <c r="BV201" s="1535"/>
      <c r="BW201" s="1535"/>
      <c r="BX201" s="1535"/>
      <c r="BY201" s="1535"/>
      <c r="BZ201" s="1535"/>
      <c r="CA201" s="1535"/>
      <c r="CB201" s="1535"/>
      <c r="CC201" s="1535"/>
      <c r="CD201" s="1535"/>
      <c r="CE201" s="1535"/>
      <c r="CF201" s="1535"/>
      <c r="CG201" s="1535"/>
      <c r="CH201" s="1535"/>
      <c r="CI201" s="1535"/>
      <c r="CJ201" s="1535"/>
      <c r="CK201" s="1535"/>
      <c r="CL201" s="1535"/>
      <c r="CM201" s="1535"/>
      <c r="CN201" s="1535"/>
      <c r="CO201" s="1535"/>
      <c r="CP201" s="1535"/>
      <c r="CQ201" s="1535"/>
      <c r="CR201" s="1535"/>
      <c r="CS201" s="1535"/>
      <c r="CT201" s="1535"/>
      <c r="CU201" s="1535"/>
      <c r="CV201" s="1535"/>
      <c r="CW201" s="1535"/>
      <c r="CX201" s="1535"/>
      <c r="CY201" s="1535"/>
      <c r="CZ201" s="1535"/>
      <c r="DA201" s="1535"/>
      <c r="DB201" s="1535"/>
      <c r="DC201" s="1535"/>
      <c r="DD201" s="1535"/>
      <c r="DE201" s="1535"/>
      <c r="DF201" s="1535"/>
      <c r="DG201" s="1535"/>
      <c r="DH201" s="1535"/>
      <c r="DI201" s="1535"/>
      <c r="DJ201" s="1535"/>
      <c r="DK201" s="1535"/>
      <c r="DL201" s="1535"/>
      <c r="DM201" s="1535"/>
      <c r="DN201" s="1535"/>
      <c r="DO201" s="1535"/>
      <c r="DP201" s="1535"/>
      <c r="DQ201" s="1535"/>
      <c r="DR201" s="1535"/>
      <c r="DS201" s="1535"/>
      <c r="DT201" s="1535"/>
      <c r="DU201" s="1535"/>
      <c r="DV201" s="1535"/>
      <c r="DW201" s="1535"/>
      <c r="DX201" s="1535"/>
      <c r="DY201" s="1535"/>
      <c r="DZ201" s="1535"/>
      <c r="EA201" s="1535"/>
      <c r="EB201" s="1535"/>
      <c r="EC201" s="1535"/>
      <c r="ED201" s="1535"/>
      <c r="EE201" s="1535"/>
      <c r="EF201" s="1535"/>
      <c r="EG201" s="1535"/>
      <c r="EH201" s="1535"/>
      <c r="EI201" s="1535"/>
      <c r="EJ201" s="1535"/>
      <c r="EK201" s="1535"/>
      <c r="EL201" s="1535"/>
      <c r="EM201" s="1535"/>
      <c r="EN201" s="1535"/>
      <c r="EO201" s="1535"/>
      <c r="EP201" s="1535"/>
      <c r="EQ201" s="1535"/>
      <c r="ER201" s="1535"/>
      <c r="ES201" s="1535"/>
      <c r="ET201" s="1535"/>
      <c r="EU201" s="1535"/>
      <c r="EV201" s="1535"/>
      <c r="EW201" s="1535"/>
      <c r="EX201" s="1535"/>
      <c r="EY201" s="1535"/>
      <c r="EZ201" s="1535"/>
      <c r="FA201" s="1535"/>
      <c r="FB201" s="1535"/>
      <c r="FC201" s="1535"/>
      <c r="FD201" s="1535"/>
      <c r="FE201" s="1535"/>
      <c r="FF201" s="1535"/>
      <c r="FG201" s="1535"/>
      <c r="FH201" s="1535"/>
      <c r="FI201" s="1535"/>
      <c r="FJ201" s="1535"/>
      <c r="FK201" s="1535"/>
      <c r="FL201" s="1535"/>
      <c r="FM201" s="1535"/>
      <c r="FN201" s="1535"/>
      <c r="FO201" s="1535"/>
      <c r="FP201" s="1535"/>
      <c r="FQ201" s="1535"/>
      <c r="FR201" s="1535"/>
      <c r="FS201" s="1535"/>
      <c r="FT201" s="1535"/>
      <c r="FU201" s="1535"/>
      <c r="FV201" s="1535"/>
      <c r="FW201" s="1535"/>
      <c r="FX201" s="1535"/>
      <c r="FY201" s="1535"/>
      <c r="FZ201" s="1535"/>
      <c r="GA201" s="1535"/>
      <c r="GB201" s="1535"/>
      <c r="GC201" s="1535"/>
      <c r="GD201" s="1535"/>
      <c r="GE201" s="1535"/>
      <c r="GF201" s="1535"/>
      <c r="GG201" s="1535"/>
      <c r="GH201" s="1535"/>
      <c r="GI201" s="1535"/>
      <c r="GJ201" s="1535"/>
      <c r="GK201" s="1535"/>
      <c r="GL201" s="1535"/>
      <c r="GM201" s="1535"/>
      <c r="GN201" s="1535"/>
      <c r="GO201" s="1535"/>
      <c r="GP201" s="1535"/>
      <c r="GQ201" s="1535"/>
      <c r="GR201" s="1535"/>
      <c r="GS201" s="1535"/>
    </row>
    <row r="202" spans="1:201" s="1539" customFormat="1" outlineLevel="1">
      <c r="A202" s="1501" t="s">
        <v>284</v>
      </c>
      <c r="B202" s="1541"/>
      <c r="C202" s="1501" t="s">
        <v>1587</v>
      </c>
      <c r="D202" s="1538">
        <v>0</v>
      </c>
      <c r="E202" s="1560">
        <v>0</v>
      </c>
      <c r="F202" s="1504" t="s">
        <v>1585</v>
      </c>
      <c r="G202" s="1504"/>
      <c r="H202" s="1540"/>
      <c r="I202" s="1536">
        <f>SUM(J202:GS202)</f>
        <v>0</v>
      </c>
      <c r="J202" s="1535"/>
      <c r="K202" s="1535"/>
      <c r="L202" s="1535"/>
      <c r="M202" s="1535"/>
      <c r="N202" s="1535"/>
      <c r="O202" s="1535"/>
      <c r="P202" s="1535"/>
      <c r="Q202" s="1535"/>
      <c r="R202" s="1535"/>
      <c r="S202" s="1535"/>
      <c r="T202" s="1535"/>
      <c r="U202" s="1535"/>
      <c r="V202" s="1535"/>
      <c r="W202" s="1535"/>
      <c r="X202" s="1535"/>
      <c r="Y202" s="1535"/>
      <c r="Z202" s="1535"/>
      <c r="AA202" s="1535"/>
      <c r="AB202" s="1535"/>
      <c r="AC202" s="1535"/>
      <c r="AD202" s="1535"/>
      <c r="AE202" s="1535"/>
      <c r="AF202" s="1535"/>
      <c r="AG202" s="1535"/>
      <c r="AH202" s="1535"/>
      <c r="AI202" s="1535"/>
      <c r="AJ202" s="1535"/>
      <c r="AK202" s="1535"/>
      <c r="AL202" s="1535"/>
      <c r="AM202" s="1535"/>
      <c r="AN202" s="1535"/>
      <c r="AO202" s="1535"/>
      <c r="AP202" s="1535"/>
      <c r="AQ202" s="1535"/>
      <c r="AR202" s="1535"/>
      <c r="AS202" s="1535"/>
      <c r="AT202" s="1535"/>
      <c r="AU202" s="1535"/>
      <c r="AV202" s="1535"/>
      <c r="AW202" s="1535"/>
      <c r="AX202" s="1535"/>
      <c r="AY202" s="1535"/>
      <c r="AZ202" s="1535"/>
      <c r="BA202" s="1535"/>
      <c r="BB202" s="1535"/>
      <c r="BC202" s="1535"/>
      <c r="BD202" s="1535"/>
      <c r="BE202" s="1535"/>
      <c r="BF202" s="1535"/>
      <c r="BG202" s="1535"/>
      <c r="BH202" s="1535"/>
      <c r="BI202" s="1535"/>
      <c r="BJ202" s="1535"/>
      <c r="BK202" s="1535"/>
      <c r="BL202" s="1535"/>
      <c r="BM202" s="1535"/>
      <c r="BN202" s="1535"/>
      <c r="BO202" s="1535"/>
      <c r="BP202" s="1535"/>
      <c r="BQ202" s="1535"/>
      <c r="BR202" s="1535"/>
      <c r="BS202" s="1535"/>
      <c r="BT202" s="1535"/>
      <c r="BU202" s="1535"/>
      <c r="BV202" s="1535"/>
      <c r="BW202" s="1535"/>
      <c r="BX202" s="1535"/>
      <c r="BY202" s="1535"/>
      <c r="BZ202" s="1535"/>
      <c r="CA202" s="1535"/>
      <c r="CB202" s="1535"/>
      <c r="CC202" s="1535"/>
      <c r="CD202" s="1535"/>
      <c r="CE202" s="1535"/>
      <c r="CF202" s="1535"/>
      <c r="CG202" s="1535"/>
      <c r="CH202" s="1535"/>
      <c r="CI202" s="1535"/>
      <c r="CJ202" s="1535"/>
      <c r="CK202" s="1535"/>
      <c r="CL202" s="1535"/>
      <c r="CM202" s="1535"/>
      <c r="CN202" s="1535"/>
      <c r="CO202" s="1535"/>
      <c r="CP202" s="1535"/>
      <c r="CQ202" s="1535"/>
      <c r="CR202" s="1535"/>
      <c r="CS202" s="1535"/>
      <c r="CT202" s="1535"/>
      <c r="CU202" s="1535"/>
      <c r="CV202" s="1535"/>
      <c r="CW202" s="1535"/>
      <c r="CX202" s="1535"/>
      <c r="CY202" s="1535"/>
      <c r="CZ202" s="1535"/>
      <c r="DA202" s="1535"/>
      <c r="DB202" s="1535"/>
      <c r="DC202" s="1535"/>
      <c r="DD202" s="1535"/>
      <c r="DE202" s="1535"/>
      <c r="DF202" s="1535"/>
      <c r="DG202" s="1535"/>
      <c r="DH202" s="1535"/>
      <c r="DI202" s="1535"/>
      <c r="DJ202" s="1535"/>
      <c r="DK202" s="1535"/>
      <c r="DL202" s="1535"/>
      <c r="DM202" s="1535"/>
      <c r="DN202" s="1535"/>
      <c r="DO202" s="1535"/>
      <c r="DP202" s="1535"/>
      <c r="DQ202" s="1535"/>
      <c r="DR202" s="1535"/>
      <c r="DS202" s="1535"/>
      <c r="DT202" s="1535"/>
      <c r="DU202" s="1535"/>
      <c r="DV202" s="1535"/>
      <c r="DW202" s="1535"/>
      <c r="DX202" s="1535"/>
      <c r="DY202" s="1535"/>
      <c r="DZ202" s="1535"/>
      <c r="EA202" s="1535"/>
      <c r="EB202" s="1535"/>
      <c r="EC202" s="1535"/>
      <c r="ED202" s="1535"/>
      <c r="EE202" s="1535"/>
      <c r="EF202" s="1535"/>
      <c r="EG202" s="1535"/>
      <c r="EH202" s="1535"/>
      <c r="EI202" s="1535"/>
      <c r="EJ202" s="1535"/>
      <c r="EK202" s="1535"/>
      <c r="EL202" s="1535"/>
      <c r="EM202" s="1535"/>
      <c r="EN202" s="1535"/>
      <c r="EO202" s="1535"/>
      <c r="EP202" s="1535"/>
      <c r="EQ202" s="1535"/>
      <c r="ER202" s="1535"/>
      <c r="ES202" s="1535"/>
      <c r="ET202" s="1535"/>
      <c r="EU202" s="1535"/>
      <c r="EV202" s="1535"/>
      <c r="EW202" s="1535"/>
      <c r="EX202" s="1535"/>
      <c r="EY202" s="1535"/>
      <c r="EZ202" s="1535"/>
      <c r="FA202" s="1535"/>
      <c r="FB202" s="1535"/>
      <c r="FC202" s="1535"/>
      <c r="FD202" s="1535"/>
      <c r="FE202" s="1535"/>
      <c r="FF202" s="1535"/>
      <c r="FG202" s="1535"/>
      <c r="FH202" s="1535"/>
      <c r="FI202" s="1535"/>
      <c r="FJ202" s="1535"/>
      <c r="FK202" s="1535"/>
      <c r="FL202" s="1535"/>
      <c r="FM202" s="1535"/>
      <c r="FN202" s="1535"/>
      <c r="FO202" s="1535"/>
      <c r="FP202" s="1535"/>
      <c r="FQ202" s="1535"/>
      <c r="FR202" s="1535"/>
      <c r="FS202" s="1535"/>
      <c r="FT202" s="1535"/>
      <c r="FU202" s="1535"/>
      <c r="FV202" s="1535"/>
      <c r="FW202" s="1535"/>
      <c r="FX202" s="1535"/>
      <c r="FY202" s="1535"/>
      <c r="FZ202" s="1535"/>
      <c r="GA202" s="1535"/>
      <c r="GB202" s="1535"/>
      <c r="GC202" s="1535"/>
      <c r="GD202" s="1535"/>
      <c r="GE202" s="1535"/>
      <c r="GF202" s="1535"/>
      <c r="GG202" s="1535"/>
      <c r="GH202" s="1535"/>
      <c r="GI202" s="1535"/>
      <c r="GJ202" s="1535"/>
      <c r="GK202" s="1535"/>
      <c r="GL202" s="1535"/>
      <c r="GM202" s="1535"/>
      <c r="GN202" s="1535"/>
      <c r="GO202" s="1535"/>
      <c r="GP202" s="1535"/>
      <c r="GQ202" s="1535"/>
      <c r="GR202" s="1535"/>
      <c r="GS202" s="1535"/>
    </row>
    <row r="203" spans="1:201" s="1539" customFormat="1" outlineLevel="1">
      <c r="A203" s="1501" t="s">
        <v>1588</v>
      </c>
      <c r="B203" s="1541"/>
      <c r="C203" s="1501" t="s">
        <v>1589</v>
      </c>
      <c r="D203" s="1538"/>
      <c r="E203" s="1560">
        <v>0</v>
      </c>
      <c r="F203" s="1504" t="s">
        <v>1585</v>
      </c>
      <c r="G203" s="1504"/>
      <c r="H203" s="1540"/>
      <c r="I203" s="1536">
        <f>SUM(J203:GS203)</f>
        <v>0</v>
      </c>
      <c r="J203" s="1535"/>
      <c r="K203" s="1535"/>
      <c r="L203" s="1535"/>
      <c r="M203" s="1535"/>
      <c r="N203" s="1535"/>
      <c r="O203" s="1535"/>
      <c r="P203" s="1535"/>
      <c r="Q203" s="1535"/>
      <c r="R203" s="1535"/>
      <c r="S203" s="1535"/>
      <c r="T203" s="1535"/>
      <c r="U203" s="1535"/>
      <c r="V203" s="1535"/>
      <c r="W203" s="1535"/>
      <c r="X203" s="1535"/>
      <c r="Y203" s="1535"/>
      <c r="Z203" s="1535"/>
      <c r="AA203" s="1535"/>
      <c r="AB203" s="1535"/>
      <c r="AC203" s="1535"/>
      <c r="AD203" s="1535"/>
      <c r="AE203" s="1535"/>
      <c r="AF203" s="1535"/>
      <c r="AG203" s="1535"/>
      <c r="AH203" s="1535"/>
      <c r="AI203" s="1535"/>
      <c r="AJ203" s="1535"/>
      <c r="AK203" s="1535"/>
      <c r="AL203" s="1535"/>
      <c r="AM203" s="1535"/>
      <c r="AN203" s="1535"/>
      <c r="AO203" s="1535"/>
      <c r="AP203" s="1535"/>
      <c r="AQ203" s="1535"/>
      <c r="AR203" s="1535"/>
      <c r="AS203" s="1535"/>
      <c r="AT203" s="1535"/>
      <c r="AU203" s="1535"/>
      <c r="AV203" s="1535"/>
      <c r="AW203" s="1535"/>
      <c r="AX203" s="1535"/>
      <c r="AY203" s="1535"/>
      <c r="AZ203" s="1535"/>
      <c r="BA203" s="1535"/>
      <c r="BB203" s="1535"/>
      <c r="BC203" s="1535"/>
      <c r="BD203" s="1535"/>
      <c r="BE203" s="1535"/>
      <c r="BF203" s="1535"/>
      <c r="BG203" s="1535"/>
      <c r="BH203" s="1535"/>
      <c r="BI203" s="1535"/>
      <c r="BJ203" s="1535"/>
      <c r="BK203" s="1535"/>
      <c r="BL203" s="1535"/>
      <c r="BM203" s="1535"/>
      <c r="BN203" s="1535"/>
      <c r="BO203" s="1535"/>
      <c r="BP203" s="1535"/>
      <c r="BQ203" s="1535"/>
      <c r="BR203" s="1535"/>
      <c r="BS203" s="1535"/>
      <c r="BT203" s="1535"/>
      <c r="BU203" s="1535"/>
      <c r="BV203" s="1535"/>
      <c r="BW203" s="1535"/>
      <c r="BX203" s="1535"/>
      <c r="BY203" s="1535"/>
      <c r="BZ203" s="1535"/>
      <c r="CA203" s="1535"/>
      <c r="CB203" s="1535"/>
      <c r="CC203" s="1535"/>
      <c r="CD203" s="1535"/>
      <c r="CE203" s="1535"/>
      <c r="CF203" s="1535"/>
      <c r="CG203" s="1535"/>
      <c r="CH203" s="1535"/>
      <c r="CI203" s="1535"/>
      <c r="CJ203" s="1535"/>
      <c r="CK203" s="1535"/>
      <c r="CL203" s="1535"/>
      <c r="CM203" s="1535"/>
      <c r="CN203" s="1535"/>
      <c r="CO203" s="1535"/>
      <c r="CP203" s="1535"/>
      <c r="CQ203" s="1535"/>
      <c r="CR203" s="1535"/>
      <c r="CS203" s="1535"/>
      <c r="CT203" s="1535"/>
      <c r="CU203" s="1535"/>
      <c r="CV203" s="1535"/>
      <c r="CW203" s="1535"/>
      <c r="CX203" s="1535"/>
      <c r="CY203" s="1535"/>
      <c r="CZ203" s="1535"/>
      <c r="DA203" s="1535"/>
      <c r="DB203" s="1535"/>
      <c r="DC203" s="1535"/>
      <c r="DD203" s="1535"/>
      <c r="DE203" s="1535"/>
      <c r="DF203" s="1535"/>
      <c r="DG203" s="1535"/>
      <c r="DH203" s="1535"/>
      <c r="DI203" s="1535"/>
      <c r="DJ203" s="1535"/>
      <c r="DK203" s="1535"/>
      <c r="DL203" s="1535"/>
      <c r="DM203" s="1535"/>
      <c r="DN203" s="1535"/>
      <c r="DO203" s="1535"/>
      <c r="DP203" s="1535"/>
      <c r="DQ203" s="1535"/>
      <c r="DR203" s="1535"/>
      <c r="DS203" s="1535"/>
      <c r="DT203" s="1535"/>
      <c r="DU203" s="1535"/>
      <c r="DV203" s="1535"/>
      <c r="DW203" s="1535"/>
      <c r="DX203" s="1535"/>
      <c r="DY203" s="1535"/>
      <c r="DZ203" s="1535"/>
      <c r="EA203" s="1535"/>
      <c r="EB203" s="1535"/>
      <c r="EC203" s="1535"/>
      <c r="ED203" s="1535"/>
      <c r="EE203" s="1535"/>
      <c r="EF203" s="1535"/>
      <c r="EG203" s="1535"/>
      <c r="EH203" s="1535"/>
      <c r="EI203" s="1535"/>
      <c r="EJ203" s="1535"/>
      <c r="EK203" s="1535"/>
      <c r="EL203" s="1535"/>
      <c r="EM203" s="1535"/>
      <c r="EN203" s="1535"/>
      <c r="EO203" s="1535"/>
      <c r="EP203" s="1535"/>
      <c r="EQ203" s="1535"/>
      <c r="ER203" s="1535"/>
      <c r="ES203" s="1535"/>
      <c r="ET203" s="1535"/>
      <c r="EU203" s="1535"/>
      <c r="EV203" s="1535"/>
      <c r="EW203" s="1535"/>
      <c r="EX203" s="1535"/>
      <c r="EY203" s="1535"/>
      <c r="EZ203" s="1535"/>
      <c r="FA203" s="1535"/>
      <c r="FB203" s="1535"/>
      <c r="FC203" s="1535"/>
      <c r="FD203" s="1535"/>
      <c r="FE203" s="1535"/>
      <c r="FF203" s="1535"/>
      <c r="FG203" s="1535"/>
      <c r="FH203" s="1535"/>
      <c r="FI203" s="1535"/>
      <c r="FJ203" s="1535"/>
      <c r="FK203" s="1535"/>
      <c r="FL203" s="1535"/>
      <c r="FM203" s="1535"/>
      <c r="FN203" s="1535"/>
      <c r="FO203" s="1535"/>
      <c r="FP203" s="1535"/>
      <c r="FQ203" s="1535"/>
      <c r="FR203" s="1535"/>
      <c r="FS203" s="1535"/>
      <c r="FT203" s="1535"/>
      <c r="FU203" s="1535"/>
      <c r="FV203" s="1535"/>
      <c r="FW203" s="1535"/>
      <c r="FX203" s="1535"/>
      <c r="FY203" s="1535"/>
      <c r="FZ203" s="1535"/>
      <c r="GA203" s="1535"/>
      <c r="GB203" s="1535"/>
      <c r="GC203" s="1535"/>
      <c r="GD203" s="1535"/>
      <c r="GE203" s="1535"/>
      <c r="GF203" s="1535"/>
      <c r="GG203" s="1535"/>
      <c r="GH203" s="1535"/>
      <c r="GI203" s="1535"/>
      <c r="GJ203" s="1535"/>
      <c r="GK203" s="1535"/>
      <c r="GL203" s="1535"/>
      <c r="GM203" s="1535"/>
      <c r="GN203" s="1535"/>
      <c r="GO203" s="1535"/>
      <c r="GP203" s="1535"/>
      <c r="GQ203" s="1535"/>
      <c r="GR203" s="1535"/>
      <c r="GS203" s="1535"/>
    </row>
    <row r="204" spans="1:201" s="1539" customFormat="1" outlineLevel="1">
      <c r="A204" s="1501" t="s">
        <v>1590</v>
      </c>
      <c r="B204" s="1541"/>
      <c r="C204" s="1501" t="s">
        <v>340</v>
      </c>
      <c r="D204" s="1538"/>
      <c r="E204" s="1560">
        <v>0</v>
      </c>
      <c r="F204" s="1504" t="s">
        <v>1475</v>
      </c>
      <c r="G204" s="1504" t="s">
        <v>1481</v>
      </c>
      <c r="H204" s="1540"/>
      <c r="I204" s="1536">
        <f>SUM(J204:GS204)</f>
        <v>0</v>
      </c>
      <c r="J204" s="1535"/>
      <c r="K204" s="1535"/>
      <c r="L204" s="1535"/>
      <c r="M204" s="1535"/>
      <c r="N204" s="1535"/>
      <c r="O204" s="1535"/>
      <c r="P204" s="1535"/>
      <c r="Q204" s="1535"/>
      <c r="R204" s="1535"/>
      <c r="S204" s="1535"/>
      <c r="T204" s="1535"/>
      <c r="U204" s="1535"/>
      <c r="V204" s="1535"/>
      <c r="W204" s="1535"/>
      <c r="X204" s="1535"/>
      <c r="Y204" s="1535"/>
      <c r="Z204" s="1535"/>
      <c r="AA204" s="1535"/>
      <c r="AB204" s="1535"/>
      <c r="AC204" s="1535"/>
      <c r="AD204" s="1535"/>
      <c r="AE204" s="1535"/>
      <c r="AF204" s="1535"/>
      <c r="AG204" s="1535"/>
      <c r="AH204" s="1535"/>
      <c r="AI204" s="1535"/>
      <c r="AJ204" s="1535"/>
      <c r="AK204" s="1535"/>
      <c r="AL204" s="1535"/>
      <c r="AM204" s="1535"/>
      <c r="AN204" s="1535"/>
      <c r="AO204" s="1535"/>
      <c r="AP204" s="1535"/>
      <c r="AQ204" s="1535"/>
      <c r="AR204" s="1535"/>
      <c r="AS204" s="1535"/>
      <c r="AT204" s="1535"/>
      <c r="AU204" s="1535"/>
      <c r="AV204" s="1535"/>
      <c r="AW204" s="1535"/>
      <c r="AX204" s="1535"/>
      <c r="AY204" s="1535"/>
      <c r="AZ204" s="1535"/>
      <c r="BA204" s="1535"/>
      <c r="BB204" s="1535"/>
      <c r="BC204" s="1535"/>
      <c r="BD204" s="1535"/>
      <c r="BE204" s="1535"/>
      <c r="BF204" s="1535"/>
      <c r="BG204" s="1535"/>
      <c r="BH204" s="1535"/>
      <c r="BI204" s="1535"/>
      <c r="BJ204" s="1535"/>
      <c r="BK204" s="1535"/>
      <c r="BL204" s="1535"/>
      <c r="BM204" s="1535"/>
      <c r="BN204" s="1535"/>
      <c r="BO204" s="1535"/>
      <c r="BP204" s="1535"/>
      <c r="BQ204" s="1535"/>
      <c r="BR204" s="1535"/>
      <c r="BS204" s="1535"/>
      <c r="BT204" s="1535"/>
      <c r="BU204" s="1535"/>
      <c r="BV204" s="1535"/>
      <c r="BW204" s="1535"/>
      <c r="BX204" s="1535"/>
      <c r="BY204" s="1535"/>
      <c r="BZ204" s="1535"/>
      <c r="CA204" s="1535"/>
      <c r="CB204" s="1535"/>
      <c r="CC204" s="1535"/>
      <c r="CD204" s="1535"/>
      <c r="CE204" s="1535"/>
      <c r="CF204" s="1535"/>
      <c r="CG204" s="1535"/>
      <c r="CH204" s="1535"/>
      <c r="CI204" s="1535"/>
      <c r="CJ204" s="1535"/>
      <c r="CK204" s="1535"/>
      <c r="CL204" s="1535"/>
      <c r="CM204" s="1535"/>
      <c r="CN204" s="1535"/>
      <c r="CO204" s="1535"/>
      <c r="CP204" s="1535"/>
      <c r="CQ204" s="1535"/>
      <c r="CR204" s="1535"/>
      <c r="CS204" s="1535"/>
      <c r="CT204" s="1535"/>
      <c r="CU204" s="1535"/>
      <c r="CV204" s="1535"/>
      <c r="CW204" s="1535"/>
      <c r="CX204" s="1535"/>
      <c r="CY204" s="1535"/>
      <c r="CZ204" s="1535"/>
      <c r="DA204" s="1535"/>
      <c r="DB204" s="1535"/>
      <c r="DC204" s="1535"/>
      <c r="DD204" s="1535"/>
      <c r="DE204" s="1535"/>
      <c r="DF204" s="1535"/>
      <c r="DG204" s="1535"/>
      <c r="DH204" s="1535"/>
      <c r="DI204" s="1535"/>
      <c r="DJ204" s="1535"/>
      <c r="DK204" s="1535"/>
      <c r="DL204" s="1535"/>
      <c r="DM204" s="1535"/>
      <c r="DN204" s="1535"/>
      <c r="DO204" s="1535"/>
      <c r="DP204" s="1535"/>
      <c r="DQ204" s="1535"/>
      <c r="DR204" s="1535"/>
      <c r="DS204" s="1535"/>
      <c r="DT204" s="1535"/>
      <c r="DU204" s="1535"/>
      <c r="DV204" s="1535"/>
      <c r="DW204" s="1535"/>
      <c r="DX204" s="1535"/>
      <c r="DY204" s="1535"/>
      <c r="DZ204" s="1535"/>
      <c r="EA204" s="1535"/>
      <c r="EB204" s="1535"/>
      <c r="EC204" s="1535"/>
      <c r="ED204" s="1535"/>
      <c r="EE204" s="1535"/>
      <c r="EF204" s="1535"/>
      <c r="EG204" s="1535"/>
      <c r="EH204" s="1535"/>
      <c r="EI204" s="1535"/>
      <c r="EJ204" s="1535"/>
      <c r="EK204" s="1535"/>
      <c r="EL204" s="1535"/>
      <c r="EM204" s="1535"/>
      <c r="EN204" s="1535"/>
      <c r="EO204" s="1535"/>
      <c r="EP204" s="1535"/>
      <c r="EQ204" s="1535"/>
      <c r="ER204" s="1535"/>
      <c r="ES204" s="1535"/>
      <c r="ET204" s="1535"/>
      <c r="EU204" s="1535"/>
      <c r="EV204" s="1535"/>
      <c r="EW204" s="1535"/>
      <c r="EX204" s="1535"/>
      <c r="EY204" s="1535"/>
      <c r="EZ204" s="1535"/>
      <c r="FA204" s="1535"/>
      <c r="FB204" s="1535"/>
      <c r="FC204" s="1535"/>
      <c r="FD204" s="1535"/>
      <c r="FE204" s="1535"/>
      <c r="FF204" s="1535"/>
      <c r="FG204" s="1535"/>
      <c r="FH204" s="1535"/>
      <c r="FI204" s="1535"/>
      <c r="FJ204" s="1535"/>
      <c r="FK204" s="1535"/>
      <c r="FL204" s="1535"/>
      <c r="FM204" s="1535"/>
      <c r="FN204" s="1535"/>
      <c r="FO204" s="1535"/>
      <c r="FP204" s="1535"/>
      <c r="FQ204" s="1535"/>
      <c r="FR204" s="1535"/>
      <c r="FS204" s="1535"/>
      <c r="FT204" s="1535"/>
      <c r="FU204" s="1535"/>
      <c r="FV204" s="1535"/>
      <c r="FW204" s="1535"/>
      <c r="FX204" s="1535"/>
      <c r="FY204" s="1535"/>
      <c r="FZ204" s="1535"/>
      <c r="GA204" s="1535"/>
      <c r="GB204" s="1535"/>
      <c r="GC204" s="1535"/>
      <c r="GD204" s="1535"/>
      <c r="GE204" s="1535"/>
      <c r="GF204" s="1535"/>
      <c r="GG204" s="1535"/>
      <c r="GH204" s="1535"/>
      <c r="GI204" s="1535"/>
      <c r="GJ204" s="1535"/>
      <c r="GK204" s="1535"/>
      <c r="GL204" s="1535"/>
      <c r="GM204" s="1535"/>
      <c r="GN204" s="1535"/>
      <c r="GO204" s="1535"/>
      <c r="GP204" s="1535"/>
      <c r="GQ204" s="1535"/>
      <c r="GR204" s="1535"/>
      <c r="GS204" s="1535"/>
    </row>
    <row r="205" spans="1:201" s="1539" customFormat="1" outlineLevel="1">
      <c r="A205" s="1501" t="s">
        <v>1591</v>
      </c>
      <c r="B205" s="1541"/>
      <c r="C205" s="1501" t="s">
        <v>341</v>
      </c>
      <c r="D205" s="1538"/>
      <c r="E205" s="1560">
        <v>0</v>
      </c>
      <c r="F205" s="1504" t="s">
        <v>1475</v>
      </c>
      <c r="G205" s="1504" t="s">
        <v>1481</v>
      </c>
      <c r="H205" s="1540"/>
      <c r="I205" s="1536">
        <f>SUM(J205:GS205)</f>
        <v>0</v>
      </c>
      <c r="J205" s="1535"/>
      <c r="K205" s="1535"/>
      <c r="L205" s="1535"/>
      <c r="M205" s="1535"/>
      <c r="N205" s="1535"/>
      <c r="O205" s="1535"/>
      <c r="P205" s="1535"/>
      <c r="Q205" s="1535"/>
      <c r="R205" s="1535"/>
      <c r="S205" s="1535"/>
      <c r="T205" s="1535"/>
      <c r="U205" s="1535"/>
      <c r="V205" s="1535"/>
      <c r="W205" s="1535"/>
      <c r="X205" s="1535"/>
      <c r="Y205" s="1535"/>
      <c r="Z205" s="1535"/>
      <c r="AA205" s="1535"/>
      <c r="AB205" s="1535"/>
      <c r="AC205" s="1535"/>
      <c r="AD205" s="1535"/>
      <c r="AE205" s="1535"/>
      <c r="AF205" s="1535"/>
      <c r="AG205" s="1535"/>
      <c r="AH205" s="1535"/>
      <c r="AI205" s="1535"/>
      <c r="AJ205" s="1535"/>
      <c r="AK205" s="1535"/>
      <c r="AL205" s="1535"/>
      <c r="AM205" s="1535"/>
      <c r="AN205" s="1535"/>
      <c r="AO205" s="1535"/>
      <c r="AP205" s="1535"/>
      <c r="AQ205" s="1535"/>
      <c r="AR205" s="1535"/>
      <c r="AS205" s="1535"/>
      <c r="AT205" s="1535"/>
      <c r="AU205" s="1535"/>
      <c r="AV205" s="1535"/>
      <c r="AW205" s="1535"/>
      <c r="AX205" s="1535"/>
      <c r="AY205" s="1535"/>
      <c r="AZ205" s="1535"/>
      <c r="BA205" s="1535"/>
      <c r="BB205" s="1535"/>
      <c r="BC205" s="1535"/>
      <c r="BD205" s="1535"/>
      <c r="BE205" s="1535"/>
      <c r="BF205" s="1535"/>
      <c r="BG205" s="1535"/>
      <c r="BH205" s="1535"/>
      <c r="BI205" s="1535"/>
      <c r="BJ205" s="1535"/>
      <c r="BK205" s="1535"/>
      <c r="BL205" s="1535"/>
      <c r="BM205" s="1535"/>
      <c r="BN205" s="1535"/>
      <c r="BO205" s="1535"/>
      <c r="BP205" s="1535"/>
      <c r="BQ205" s="1535"/>
      <c r="BR205" s="1535"/>
      <c r="BS205" s="1535"/>
      <c r="BT205" s="1535"/>
      <c r="BU205" s="1535"/>
      <c r="BV205" s="1535"/>
      <c r="BW205" s="1535"/>
      <c r="BX205" s="1535"/>
      <c r="BY205" s="1535"/>
      <c r="BZ205" s="1535"/>
      <c r="CA205" s="1535"/>
      <c r="CB205" s="1535"/>
      <c r="CC205" s="1535"/>
      <c r="CD205" s="1535"/>
      <c r="CE205" s="1535"/>
      <c r="CF205" s="1535"/>
      <c r="CG205" s="1535"/>
      <c r="CH205" s="1535"/>
      <c r="CI205" s="1535"/>
      <c r="CJ205" s="1535"/>
      <c r="CK205" s="1535"/>
      <c r="CL205" s="1535"/>
      <c r="CM205" s="1535"/>
      <c r="CN205" s="1535"/>
      <c r="CO205" s="1535"/>
      <c r="CP205" s="1535"/>
      <c r="CQ205" s="1535"/>
      <c r="CR205" s="1535"/>
      <c r="CS205" s="1535"/>
      <c r="CT205" s="1535"/>
      <c r="CU205" s="1535"/>
      <c r="CV205" s="1535"/>
      <c r="CW205" s="1535"/>
      <c r="CX205" s="1535"/>
      <c r="CY205" s="1535"/>
      <c r="CZ205" s="1535"/>
      <c r="DA205" s="1535"/>
      <c r="DB205" s="1535"/>
      <c r="DC205" s="1535"/>
      <c r="DD205" s="1535"/>
      <c r="DE205" s="1535"/>
      <c r="DF205" s="1535"/>
      <c r="DG205" s="1535"/>
      <c r="DH205" s="1535"/>
      <c r="DI205" s="1535"/>
      <c r="DJ205" s="1535"/>
      <c r="DK205" s="1535"/>
      <c r="DL205" s="1535"/>
      <c r="DM205" s="1535"/>
      <c r="DN205" s="1535"/>
      <c r="DO205" s="1535"/>
      <c r="DP205" s="1535"/>
      <c r="DQ205" s="1535"/>
      <c r="DR205" s="1535"/>
      <c r="DS205" s="1535"/>
      <c r="DT205" s="1535"/>
      <c r="DU205" s="1535"/>
      <c r="DV205" s="1535"/>
      <c r="DW205" s="1535"/>
      <c r="DX205" s="1535"/>
      <c r="DY205" s="1535"/>
      <c r="DZ205" s="1535"/>
      <c r="EA205" s="1535"/>
      <c r="EB205" s="1535"/>
      <c r="EC205" s="1535"/>
      <c r="ED205" s="1535"/>
      <c r="EE205" s="1535"/>
      <c r="EF205" s="1535"/>
      <c r="EG205" s="1535"/>
      <c r="EH205" s="1535"/>
      <c r="EI205" s="1535"/>
      <c r="EJ205" s="1535"/>
      <c r="EK205" s="1535"/>
      <c r="EL205" s="1535"/>
      <c r="EM205" s="1535"/>
      <c r="EN205" s="1535"/>
      <c r="EO205" s="1535"/>
      <c r="EP205" s="1535"/>
      <c r="EQ205" s="1535"/>
      <c r="ER205" s="1535"/>
      <c r="ES205" s="1535"/>
      <c r="ET205" s="1535"/>
      <c r="EU205" s="1535"/>
      <c r="EV205" s="1535"/>
      <c r="EW205" s="1535"/>
      <c r="EX205" s="1535"/>
      <c r="EY205" s="1535"/>
      <c r="EZ205" s="1535"/>
      <c r="FA205" s="1535"/>
      <c r="FB205" s="1535"/>
      <c r="FC205" s="1535"/>
      <c r="FD205" s="1535"/>
      <c r="FE205" s="1535"/>
      <c r="FF205" s="1535"/>
      <c r="FG205" s="1535"/>
      <c r="FH205" s="1535"/>
      <c r="FI205" s="1535"/>
      <c r="FJ205" s="1535"/>
      <c r="FK205" s="1535"/>
      <c r="FL205" s="1535"/>
      <c r="FM205" s="1535"/>
      <c r="FN205" s="1535"/>
      <c r="FO205" s="1535"/>
      <c r="FP205" s="1535"/>
      <c r="FQ205" s="1535"/>
      <c r="FR205" s="1535"/>
      <c r="FS205" s="1535"/>
      <c r="FT205" s="1535"/>
      <c r="FU205" s="1535"/>
      <c r="FV205" s="1535"/>
      <c r="FW205" s="1535"/>
      <c r="FX205" s="1535"/>
      <c r="FY205" s="1535"/>
      <c r="FZ205" s="1535"/>
      <c r="GA205" s="1535"/>
      <c r="GB205" s="1535"/>
      <c r="GC205" s="1535"/>
      <c r="GD205" s="1535"/>
      <c r="GE205" s="1535"/>
      <c r="GF205" s="1535"/>
      <c r="GG205" s="1535"/>
      <c r="GH205" s="1535"/>
      <c r="GI205" s="1535"/>
      <c r="GJ205" s="1535"/>
      <c r="GK205" s="1535"/>
      <c r="GL205" s="1535"/>
      <c r="GM205" s="1535"/>
      <c r="GN205" s="1535"/>
      <c r="GO205" s="1535"/>
      <c r="GP205" s="1535"/>
      <c r="GQ205" s="1535"/>
      <c r="GR205" s="1535"/>
      <c r="GS205" s="1535"/>
    </row>
    <row r="206" spans="1:201" outlineLevel="1">
      <c r="A206" s="1501" t="s">
        <v>1592</v>
      </c>
      <c r="B206" s="1516"/>
      <c r="C206" s="1501" t="s">
        <v>342</v>
      </c>
      <c r="D206" s="1514">
        <f>+SUM(D207:D208)</f>
        <v>20</v>
      </c>
      <c r="H206" s="1532"/>
      <c r="I206" s="1502">
        <f t="shared" ref="I206:AN206" si="196">+SUM(I207:I208)</f>
        <v>0</v>
      </c>
      <c r="J206" s="1502">
        <f t="shared" si="196"/>
        <v>0</v>
      </c>
      <c r="K206" s="1502">
        <f t="shared" si="196"/>
        <v>0</v>
      </c>
      <c r="L206" s="1502">
        <f t="shared" si="196"/>
        <v>0</v>
      </c>
      <c r="M206" s="1502">
        <f t="shared" si="196"/>
        <v>0</v>
      </c>
      <c r="N206" s="1502">
        <f t="shared" si="196"/>
        <v>0</v>
      </c>
      <c r="O206" s="1502">
        <f t="shared" si="196"/>
        <v>0</v>
      </c>
      <c r="P206" s="1502">
        <f t="shared" si="196"/>
        <v>0</v>
      </c>
      <c r="Q206" s="1502">
        <f t="shared" si="196"/>
        <v>0</v>
      </c>
      <c r="R206" s="1502">
        <f t="shared" si="196"/>
        <v>0</v>
      </c>
      <c r="S206" s="1502">
        <f t="shared" si="196"/>
        <v>0</v>
      </c>
      <c r="T206" s="1502">
        <f t="shared" si="196"/>
        <v>0</v>
      </c>
      <c r="U206" s="1502">
        <f t="shared" si="196"/>
        <v>0</v>
      </c>
      <c r="V206" s="1502">
        <f t="shared" si="196"/>
        <v>0</v>
      </c>
      <c r="W206" s="1502">
        <f t="shared" si="196"/>
        <v>0</v>
      </c>
      <c r="X206" s="1502">
        <f t="shared" si="196"/>
        <v>0</v>
      </c>
      <c r="Y206" s="1502">
        <f t="shared" si="196"/>
        <v>0</v>
      </c>
      <c r="Z206" s="1502">
        <f t="shared" si="196"/>
        <v>0</v>
      </c>
      <c r="AA206" s="1502">
        <f t="shared" si="196"/>
        <v>0</v>
      </c>
      <c r="AB206" s="1502">
        <f t="shared" si="196"/>
        <v>0</v>
      </c>
      <c r="AC206" s="1502">
        <f t="shared" si="196"/>
        <v>0</v>
      </c>
      <c r="AD206" s="1502">
        <f t="shared" si="196"/>
        <v>0</v>
      </c>
      <c r="AE206" s="1502">
        <f t="shared" si="196"/>
        <v>0</v>
      </c>
      <c r="AF206" s="1502">
        <f t="shared" si="196"/>
        <v>0</v>
      </c>
      <c r="AG206" s="1502">
        <f t="shared" si="196"/>
        <v>0</v>
      </c>
      <c r="AH206" s="1502">
        <f t="shared" si="196"/>
        <v>0</v>
      </c>
      <c r="AI206" s="1502">
        <f t="shared" si="196"/>
        <v>0</v>
      </c>
      <c r="AJ206" s="1502">
        <f t="shared" si="196"/>
        <v>0</v>
      </c>
      <c r="AK206" s="1502">
        <f t="shared" si="196"/>
        <v>0</v>
      </c>
      <c r="AL206" s="1502">
        <f t="shared" si="196"/>
        <v>0</v>
      </c>
      <c r="AM206" s="1502">
        <f t="shared" si="196"/>
        <v>0</v>
      </c>
      <c r="AN206" s="1502">
        <f t="shared" si="196"/>
        <v>0</v>
      </c>
      <c r="AO206" s="1502">
        <f t="shared" ref="AO206:BT206" si="197">+SUM(AO207:AO208)</f>
        <v>0</v>
      </c>
      <c r="AP206" s="1502">
        <f t="shared" si="197"/>
        <v>0</v>
      </c>
      <c r="AQ206" s="1502">
        <f t="shared" si="197"/>
        <v>0</v>
      </c>
      <c r="AR206" s="1502">
        <f t="shared" si="197"/>
        <v>0</v>
      </c>
      <c r="AS206" s="1502">
        <f t="shared" si="197"/>
        <v>0</v>
      </c>
      <c r="AT206" s="1502">
        <f t="shared" si="197"/>
        <v>0</v>
      </c>
      <c r="AU206" s="1502">
        <f t="shared" si="197"/>
        <v>0</v>
      </c>
      <c r="AV206" s="1502">
        <f t="shared" si="197"/>
        <v>0</v>
      </c>
      <c r="AW206" s="1502">
        <f t="shared" si="197"/>
        <v>0</v>
      </c>
      <c r="AX206" s="1502">
        <f t="shared" si="197"/>
        <v>0</v>
      </c>
      <c r="AY206" s="1502">
        <f t="shared" si="197"/>
        <v>0</v>
      </c>
      <c r="AZ206" s="1502">
        <f t="shared" si="197"/>
        <v>0</v>
      </c>
      <c r="BA206" s="1502">
        <f t="shared" si="197"/>
        <v>0</v>
      </c>
      <c r="BB206" s="1502">
        <f t="shared" si="197"/>
        <v>0</v>
      </c>
      <c r="BC206" s="1502">
        <f t="shared" si="197"/>
        <v>0</v>
      </c>
      <c r="BD206" s="1502">
        <f t="shared" si="197"/>
        <v>0</v>
      </c>
      <c r="BE206" s="1502">
        <f t="shared" si="197"/>
        <v>0</v>
      </c>
      <c r="BF206" s="1502">
        <f t="shared" si="197"/>
        <v>0</v>
      </c>
      <c r="BG206" s="1502">
        <f t="shared" si="197"/>
        <v>0</v>
      </c>
      <c r="BH206" s="1502">
        <f t="shared" si="197"/>
        <v>0</v>
      </c>
      <c r="BI206" s="1502">
        <f t="shared" si="197"/>
        <v>0</v>
      </c>
      <c r="BJ206" s="1502">
        <f t="shared" si="197"/>
        <v>0</v>
      </c>
      <c r="BK206" s="1502">
        <f t="shared" si="197"/>
        <v>0</v>
      </c>
      <c r="BL206" s="1502">
        <f t="shared" si="197"/>
        <v>0</v>
      </c>
      <c r="BM206" s="1502">
        <f t="shared" si="197"/>
        <v>0</v>
      </c>
      <c r="BN206" s="1502">
        <f t="shared" si="197"/>
        <v>0</v>
      </c>
      <c r="BO206" s="1502">
        <f t="shared" si="197"/>
        <v>0</v>
      </c>
      <c r="BP206" s="1502">
        <f t="shared" si="197"/>
        <v>0</v>
      </c>
      <c r="BQ206" s="1502">
        <f t="shared" si="197"/>
        <v>0</v>
      </c>
      <c r="BR206" s="1502">
        <f t="shared" si="197"/>
        <v>0</v>
      </c>
      <c r="BS206" s="1502">
        <f t="shared" si="197"/>
        <v>0</v>
      </c>
      <c r="BT206" s="1502">
        <f t="shared" si="197"/>
        <v>0</v>
      </c>
      <c r="BU206" s="1502">
        <f t="shared" ref="BU206:CZ206" si="198">+SUM(BU207:BU208)</f>
        <v>0</v>
      </c>
      <c r="BV206" s="1502">
        <f t="shared" si="198"/>
        <v>0</v>
      </c>
      <c r="BW206" s="1502">
        <f t="shared" si="198"/>
        <v>0</v>
      </c>
      <c r="BX206" s="1502">
        <f t="shared" si="198"/>
        <v>0</v>
      </c>
      <c r="BY206" s="1502">
        <f t="shared" si="198"/>
        <v>0</v>
      </c>
      <c r="BZ206" s="1502">
        <f t="shared" si="198"/>
        <v>0</v>
      </c>
      <c r="CA206" s="1502">
        <f t="shared" si="198"/>
        <v>0</v>
      </c>
      <c r="CB206" s="1502">
        <f t="shared" si="198"/>
        <v>0</v>
      </c>
      <c r="CC206" s="1502">
        <f t="shared" si="198"/>
        <v>0</v>
      </c>
      <c r="CD206" s="1502">
        <f t="shared" si="198"/>
        <v>0</v>
      </c>
      <c r="CE206" s="1502">
        <f t="shared" si="198"/>
        <v>0</v>
      </c>
      <c r="CF206" s="1502">
        <f t="shared" si="198"/>
        <v>0</v>
      </c>
      <c r="CG206" s="1502">
        <f t="shared" si="198"/>
        <v>0</v>
      </c>
      <c r="CH206" s="1502">
        <f t="shared" si="198"/>
        <v>0</v>
      </c>
      <c r="CI206" s="1502">
        <f t="shared" si="198"/>
        <v>0</v>
      </c>
      <c r="CJ206" s="1502">
        <f t="shared" si="198"/>
        <v>0</v>
      </c>
      <c r="CK206" s="1502">
        <f t="shared" si="198"/>
        <v>0</v>
      </c>
      <c r="CL206" s="1502">
        <f t="shared" si="198"/>
        <v>0</v>
      </c>
      <c r="CM206" s="1502">
        <f t="shared" si="198"/>
        <v>0</v>
      </c>
      <c r="CN206" s="1502">
        <f t="shared" si="198"/>
        <v>0</v>
      </c>
      <c r="CO206" s="1502">
        <f t="shared" si="198"/>
        <v>0</v>
      </c>
      <c r="CP206" s="1502">
        <f t="shared" si="198"/>
        <v>0</v>
      </c>
      <c r="CQ206" s="1502">
        <f t="shared" si="198"/>
        <v>0</v>
      </c>
      <c r="CR206" s="1502">
        <f t="shared" si="198"/>
        <v>0</v>
      </c>
      <c r="CS206" s="1502">
        <f t="shared" si="198"/>
        <v>0</v>
      </c>
      <c r="CT206" s="1502">
        <f t="shared" si="198"/>
        <v>0</v>
      </c>
      <c r="CU206" s="1502">
        <f t="shared" si="198"/>
        <v>0</v>
      </c>
      <c r="CV206" s="1502">
        <f t="shared" si="198"/>
        <v>0</v>
      </c>
      <c r="CW206" s="1502">
        <f t="shared" si="198"/>
        <v>0</v>
      </c>
      <c r="CX206" s="1502">
        <f t="shared" si="198"/>
        <v>0</v>
      </c>
      <c r="CY206" s="1502">
        <f t="shared" si="198"/>
        <v>0</v>
      </c>
      <c r="CZ206" s="1502">
        <f t="shared" si="198"/>
        <v>0</v>
      </c>
      <c r="DA206" s="1502">
        <f t="shared" ref="DA206:EF206" si="199">+SUM(DA207:DA208)</f>
        <v>0</v>
      </c>
      <c r="DB206" s="1502">
        <f t="shared" si="199"/>
        <v>0</v>
      </c>
      <c r="DC206" s="1502">
        <f t="shared" si="199"/>
        <v>0</v>
      </c>
      <c r="DD206" s="1502">
        <f t="shared" si="199"/>
        <v>0</v>
      </c>
      <c r="DE206" s="1502">
        <f t="shared" si="199"/>
        <v>0</v>
      </c>
      <c r="DF206" s="1502">
        <f t="shared" si="199"/>
        <v>0</v>
      </c>
      <c r="DG206" s="1502">
        <f t="shared" si="199"/>
        <v>0</v>
      </c>
      <c r="DH206" s="1502">
        <f t="shared" si="199"/>
        <v>0</v>
      </c>
      <c r="DI206" s="1502">
        <f t="shared" si="199"/>
        <v>0</v>
      </c>
      <c r="DJ206" s="1502">
        <f t="shared" si="199"/>
        <v>0</v>
      </c>
      <c r="DK206" s="1502">
        <f t="shared" si="199"/>
        <v>0</v>
      </c>
      <c r="DL206" s="1502">
        <f t="shared" si="199"/>
        <v>0</v>
      </c>
      <c r="DM206" s="1502">
        <f t="shared" si="199"/>
        <v>0</v>
      </c>
      <c r="DN206" s="1502">
        <f t="shared" si="199"/>
        <v>0</v>
      </c>
      <c r="DO206" s="1502">
        <f t="shared" si="199"/>
        <v>0</v>
      </c>
      <c r="DP206" s="1502">
        <f t="shared" si="199"/>
        <v>0</v>
      </c>
      <c r="DQ206" s="1502">
        <f t="shared" si="199"/>
        <v>0</v>
      </c>
      <c r="DR206" s="1502">
        <f t="shared" si="199"/>
        <v>0</v>
      </c>
      <c r="DS206" s="1502">
        <f t="shared" si="199"/>
        <v>0</v>
      </c>
      <c r="DT206" s="1502">
        <f t="shared" si="199"/>
        <v>0</v>
      </c>
      <c r="DU206" s="1502">
        <f t="shared" si="199"/>
        <v>0</v>
      </c>
      <c r="DV206" s="1502">
        <f t="shared" si="199"/>
        <v>0</v>
      </c>
      <c r="DW206" s="1502">
        <f t="shared" si="199"/>
        <v>0</v>
      </c>
      <c r="DX206" s="1502">
        <f t="shared" si="199"/>
        <v>0</v>
      </c>
      <c r="DY206" s="1502">
        <f t="shared" si="199"/>
        <v>0</v>
      </c>
      <c r="DZ206" s="1502">
        <f t="shared" si="199"/>
        <v>0</v>
      </c>
      <c r="EA206" s="1502">
        <f t="shared" si="199"/>
        <v>0</v>
      </c>
      <c r="EB206" s="1502">
        <f t="shared" si="199"/>
        <v>0</v>
      </c>
      <c r="EC206" s="1502">
        <f t="shared" si="199"/>
        <v>0</v>
      </c>
      <c r="ED206" s="1502">
        <f t="shared" si="199"/>
        <v>0</v>
      </c>
      <c r="EE206" s="1502">
        <f t="shared" si="199"/>
        <v>0</v>
      </c>
      <c r="EF206" s="1502">
        <f t="shared" si="199"/>
        <v>0</v>
      </c>
      <c r="EG206" s="1502">
        <f t="shared" ref="EG206:FL206" si="200">+SUM(EG207:EG208)</f>
        <v>0</v>
      </c>
      <c r="EH206" s="1502">
        <f t="shared" si="200"/>
        <v>0</v>
      </c>
      <c r="EI206" s="1502">
        <f t="shared" si="200"/>
        <v>0</v>
      </c>
      <c r="EJ206" s="1502">
        <f t="shared" si="200"/>
        <v>0</v>
      </c>
      <c r="EK206" s="1502">
        <f t="shared" si="200"/>
        <v>0</v>
      </c>
      <c r="EL206" s="1502">
        <f t="shared" si="200"/>
        <v>0</v>
      </c>
      <c r="EM206" s="1502">
        <f t="shared" si="200"/>
        <v>0</v>
      </c>
      <c r="EN206" s="1502">
        <f t="shared" si="200"/>
        <v>0</v>
      </c>
      <c r="EO206" s="1502">
        <f t="shared" si="200"/>
        <v>0</v>
      </c>
      <c r="EP206" s="1502">
        <f t="shared" si="200"/>
        <v>0</v>
      </c>
      <c r="EQ206" s="1502">
        <f t="shared" si="200"/>
        <v>0</v>
      </c>
      <c r="ER206" s="1502">
        <f t="shared" si="200"/>
        <v>0</v>
      </c>
      <c r="ES206" s="1502">
        <f t="shared" si="200"/>
        <v>0</v>
      </c>
      <c r="ET206" s="1502">
        <f t="shared" si="200"/>
        <v>0</v>
      </c>
      <c r="EU206" s="1502">
        <f t="shared" si="200"/>
        <v>0</v>
      </c>
      <c r="EV206" s="1502">
        <f t="shared" si="200"/>
        <v>0</v>
      </c>
      <c r="EW206" s="1502">
        <f t="shared" si="200"/>
        <v>0</v>
      </c>
      <c r="EX206" s="1502">
        <f t="shared" si="200"/>
        <v>0</v>
      </c>
      <c r="EY206" s="1502">
        <f t="shared" si="200"/>
        <v>0</v>
      </c>
      <c r="EZ206" s="1502">
        <f t="shared" si="200"/>
        <v>0</v>
      </c>
      <c r="FA206" s="1502">
        <f t="shared" si="200"/>
        <v>0</v>
      </c>
      <c r="FB206" s="1502">
        <f t="shared" si="200"/>
        <v>0</v>
      </c>
      <c r="FC206" s="1502">
        <f t="shared" si="200"/>
        <v>0</v>
      </c>
      <c r="FD206" s="1502">
        <f t="shared" si="200"/>
        <v>0</v>
      </c>
      <c r="FE206" s="1502">
        <f t="shared" si="200"/>
        <v>0</v>
      </c>
      <c r="FF206" s="1502">
        <f t="shared" si="200"/>
        <v>0</v>
      </c>
      <c r="FG206" s="1502">
        <f t="shared" si="200"/>
        <v>0</v>
      </c>
      <c r="FH206" s="1502">
        <f t="shared" si="200"/>
        <v>0</v>
      </c>
      <c r="FI206" s="1502">
        <f t="shared" si="200"/>
        <v>0</v>
      </c>
      <c r="FJ206" s="1502">
        <f t="shared" si="200"/>
        <v>0</v>
      </c>
      <c r="FK206" s="1502">
        <f t="shared" si="200"/>
        <v>0</v>
      </c>
      <c r="FL206" s="1502">
        <f t="shared" si="200"/>
        <v>0</v>
      </c>
      <c r="FM206" s="1502">
        <f t="shared" ref="FM206:GR206" si="201">+SUM(FM207:FM208)</f>
        <v>0</v>
      </c>
      <c r="FN206" s="1502">
        <f t="shared" si="201"/>
        <v>0</v>
      </c>
      <c r="FO206" s="1502">
        <f t="shared" si="201"/>
        <v>0</v>
      </c>
      <c r="FP206" s="1502">
        <f t="shared" si="201"/>
        <v>0</v>
      </c>
      <c r="FQ206" s="1502">
        <f t="shared" si="201"/>
        <v>0</v>
      </c>
      <c r="FR206" s="1502">
        <f t="shared" si="201"/>
        <v>0</v>
      </c>
      <c r="FS206" s="1502">
        <f t="shared" si="201"/>
        <v>0</v>
      </c>
      <c r="FT206" s="1502">
        <f t="shared" si="201"/>
        <v>0</v>
      </c>
      <c r="FU206" s="1502">
        <f t="shared" si="201"/>
        <v>0</v>
      </c>
      <c r="FV206" s="1502">
        <f t="shared" si="201"/>
        <v>0</v>
      </c>
      <c r="FW206" s="1502">
        <f t="shared" si="201"/>
        <v>0</v>
      </c>
      <c r="FX206" s="1502">
        <f t="shared" si="201"/>
        <v>0</v>
      </c>
      <c r="FY206" s="1502">
        <f t="shared" si="201"/>
        <v>0</v>
      </c>
      <c r="FZ206" s="1502">
        <f t="shared" si="201"/>
        <v>0</v>
      </c>
      <c r="GA206" s="1502">
        <f t="shared" si="201"/>
        <v>0</v>
      </c>
      <c r="GB206" s="1502">
        <f t="shared" si="201"/>
        <v>0</v>
      </c>
      <c r="GC206" s="1502">
        <f t="shared" si="201"/>
        <v>0</v>
      </c>
      <c r="GD206" s="1502">
        <f t="shared" si="201"/>
        <v>0</v>
      </c>
      <c r="GE206" s="1502">
        <f t="shared" si="201"/>
        <v>0</v>
      </c>
      <c r="GF206" s="1502">
        <f t="shared" si="201"/>
        <v>0</v>
      </c>
      <c r="GG206" s="1502">
        <f t="shared" si="201"/>
        <v>0</v>
      </c>
      <c r="GH206" s="1502">
        <f t="shared" si="201"/>
        <v>0</v>
      </c>
      <c r="GI206" s="1502">
        <f t="shared" si="201"/>
        <v>0</v>
      </c>
      <c r="GJ206" s="1502">
        <f t="shared" si="201"/>
        <v>0</v>
      </c>
      <c r="GK206" s="1502">
        <f t="shared" si="201"/>
        <v>0</v>
      </c>
      <c r="GL206" s="1502">
        <f t="shared" si="201"/>
        <v>0</v>
      </c>
      <c r="GM206" s="1502">
        <f t="shared" si="201"/>
        <v>0</v>
      </c>
      <c r="GN206" s="1502">
        <f t="shared" si="201"/>
        <v>0</v>
      </c>
      <c r="GO206" s="1502">
        <f t="shared" si="201"/>
        <v>0</v>
      </c>
      <c r="GP206" s="1502">
        <f t="shared" si="201"/>
        <v>0</v>
      </c>
      <c r="GQ206" s="1502">
        <f t="shared" si="201"/>
        <v>0</v>
      </c>
      <c r="GR206" s="1502">
        <f t="shared" si="201"/>
        <v>0</v>
      </c>
      <c r="GS206" s="1502">
        <f t="shared" ref="GS206" si="202">+SUM(GS207:GS208)</f>
        <v>0</v>
      </c>
    </row>
    <row r="207" spans="1:201" outlineLevel="2">
      <c r="A207" s="1581" t="s">
        <v>1593</v>
      </c>
      <c r="B207" s="1516"/>
      <c r="C207" s="1580" t="s">
        <v>1594</v>
      </c>
      <c r="D207" s="1579">
        <v>20</v>
      </c>
      <c r="E207" s="1560">
        <v>0</v>
      </c>
      <c r="F207" s="1504" t="s">
        <v>1578</v>
      </c>
      <c r="H207" s="1532"/>
      <c r="I207" s="1536">
        <f>SUM(J207:GS207)</f>
        <v>0</v>
      </c>
      <c r="J207" s="1577"/>
      <c r="K207" s="1577"/>
      <c r="L207" s="1577"/>
      <c r="M207" s="1577"/>
      <c r="N207" s="1577"/>
      <c r="O207" s="1577"/>
      <c r="P207" s="1577"/>
      <c r="Q207" s="1577"/>
      <c r="R207" s="1577"/>
      <c r="S207" s="1577"/>
      <c r="T207" s="1577"/>
      <c r="U207" s="1577"/>
      <c r="V207" s="1577"/>
      <c r="W207" s="1577"/>
      <c r="X207" s="1577"/>
      <c r="Y207" s="1577"/>
      <c r="Z207" s="1577"/>
      <c r="AA207" s="1577"/>
      <c r="AB207" s="1577"/>
      <c r="AC207" s="1577"/>
      <c r="AD207" s="1577"/>
      <c r="AE207" s="1577"/>
      <c r="AF207" s="1577"/>
      <c r="AG207" s="1577"/>
      <c r="AH207" s="1577"/>
      <c r="AI207" s="1577"/>
      <c r="AJ207" s="1577"/>
      <c r="AK207" s="1577"/>
      <c r="AL207" s="1577"/>
      <c r="AM207" s="1577"/>
      <c r="AN207" s="1577"/>
      <c r="AO207" s="1577"/>
      <c r="AP207" s="1577"/>
      <c r="AQ207" s="1577"/>
      <c r="AR207" s="1577"/>
      <c r="AS207" s="1577"/>
      <c r="AT207" s="1577"/>
      <c r="AU207" s="1577"/>
      <c r="AV207" s="1577"/>
      <c r="AW207" s="1577"/>
      <c r="AX207" s="1577"/>
      <c r="AY207" s="1577"/>
      <c r="AZ207" s="1577"/>
      <c r="BA207" s="1577"/>
      <c r="BB207" s="1577"/>
      <c r="BC207" s="1577"/>
      <c r="BD207" s="1577"/>
      <c r="BE207" s="1577"/>
      <c r="BF207" s="1577"/>
      <c r="BG207" s="1577"/>
      <c r="BH207" s="1577"/>
      <c r="BI207" s="1577"/>
      <c r="BJ207" s="1577"/>
      <c r="BK207" s="1577"/>
      <c r="BL207" s="1577"/>
      <c r="BM207" s="1577"/>
      <c r="BN207" s="1577"/>
      <c r="BO207" s="1577"/>
      <c r="BP207" s="1577"/>
      <c r="BQ207" s="1577"/>
      <c r="BR207" s="1577"/>
      <c r="BS207" s="1577"/>
      <c r="BT207" s="1577"/>
      <c r="BU207" s="1577"/>
      <c r="BV207" s="1577"/>
      <c r="BW207" s="1577"/>
      <c r="BX207" s="1577"/>
      <c r="BY207" s="1577"/>
      <c r="BZ207" s="1577"/>
      <c r="CA207" s="1577"/>
      <c r="CB207" s="1577"/>
      <c r="CC207" s="1577"/>
      <c r="CD207" s="1577"/>
      <c r="CE207" s="1577"/>
      <c r="CF207" s="1577"/>
      <c r="CG207" s="1577"/>
      <c r="CH207" s="1577"/>
      <c r="CI207" s="1577"/>
      <c r="CJ207" s="1577"/>
      <c r="CK207" s="1577"/>
      <c r="CL207" s="1577"/>
      <c r="CM207" s="1577"/>
      <c r="CN207" s="1577"/>
      <c r="CO207" s="1577"/>
      <c r="CP207" s="1577"/>
      <c r="CQ207" s="1577"/>
      <c r="CR207" s="1577"/>
      <c r="CS207" s="1577"/>
      <c r="CT207" s="1577"/>
      <c r="CU207" s="1577"/>
      <c r="CV207" s="1577"/>
      <c r="CW207" s="1577"/>
      <c r="CX207" s="1577"/>
      <c r="CY207" s="1577"/>
      <c r="CZ207" s="1577"/>
      <c r="DA207" s="1577"/>
      <c r="DB207" s="1577"/>
      <c r="DC207" s="1577"/>
      <c r="DD207" s="1577"/>
      <c r="DE207" s="1577"/>
      <c r="DF207" s="1577"/>
      <c r="DG207" s="1577"/>
      <c r="DH207" s="1577"/>
      <c r="DI207" s="1577"/>
      <c r="DJ207" s="1577"/>
      <c r="DK207" s="1577"/>
      <c r="DL207" s="1577"/>
      <c r="DM207" s="1577"/>
      <c r="DN207" s="1577"/>
      <c r="DO207" s="1577"/>
      <c r="DP207" s="1577"/>
      <c r="DQ207" s="1577"/>
      <c r="DR207" s="1577"/>
      <c r="DS207" s="1577"/>
      <c r="DT207" s="1577"/>
      <c r="DU207" s="1577"/>
      <c r="DV207" s="1577"/>
      <c r="DW207" s="1577"/>
      <c r="DX207" s="1577"/>
      <c r="DY207" s="1577"/>
      <c r="DZ207" s="1577"/>
      <c r="EA207" s="1577"/>
      <c r="EB207" s="1577"/>
      <c r="EC207" s="1577"/>
      <c r="ED207" s="1577"/>
      <c r="EE207" s="1577"/>
      <c r="EF207" s="1577"/>
      <c r="EG207" s="1577"/>
      <c r="EH207" s="1577"/>
      <c r="EI207" s="1577"/>
      <c r="EJ207" s="1577"/>
      <c r="EK207" s="1577"/>
      <c r="EL207" s="1577"/>
      <c r="EM207" s="1577"/>
      <c r="EN207" s="1577"/>
      <c r="EO207" s="1577"/>
      <c r="EP207" s="1577"/>
      <c r="EQ207" s="1577"/>
      <c r="ER207" s="1577"/>
      <c r="ES207" s="1577"/>
      <c r="ET207" s="1577"/>
      <c r="EU207" s="1577"/>
      <c r="EV207" s="1577"/>
      <c r="EW207" s="1577"/>
      <c r="EX207" s="1577"/>
      <c r="EY207" s="1577"/>
      <c r="EZ207" s="1577"/>
      <c r="FA207" s="1577"/>
      <c r="FB207" s="1577"/>
      <c r="FC207" s="1577"/>
      <c r="FD207" s="1577"/>
      <c r="FE207" s="1577"/>
      <c r="FF207" s="1577"/>
      <c r="FG207" s="1577"/>
      <c r="FH207" s="1577"/>
      <c r="FI207" s="1577"/>
      <c r="FJ207" s="1577"/>
      <c r="FK207" s="1577"/>
      <c r="FL207" s="1577"/>
      <c r="FM207" s="1577"/>
      <c r="FN207" s="1577"/>
      <c r="FO207" s="1577"/>
      <c r="FP207" s="1577"/>
      <c r="FQ207" s="1577"/>
      <c r="FR207" s="1577"/>
      <c r="FS207" s="1577"/>
      <c r="FT207" s="1577"/>
      <c r="FU207" s="1577"/>
      <c r="FV207" s="1577"/>
      <c r="FW207" s="1577"/>
      <c r="FX207" s="1577"/>
      <c r="FY207" s="1577"/>
      <c r="FZ207" s="1577"/>
      <c r="GA207" s="1577"/>
      <c r="GB207" s="1577"/>
      <c r="GC207" s="1577"/>
      <c r="GD207" s="1577"/>
      <c r="GE207" s="1577"/>
      <c r="GF207" s="1577"/>
      <c r="GG207" s="1577"/>
      <c r="GH207" s="1577"/>
      <c r="GI207" s="1577"/>
      <c r="GJ207" s="1577"/>
      <c r="GK207" s="1577"/>
      <c r="GL207" s="1577"/>
      <c r="GM207" s="1577"/>
      <c r="GN207" s="1577"/>
      <c r="GO207" s="1577"/>
      <c r="GP207" s="1577"/>
      <c r="GQ207" s="1577"/>
      <c r="GR207" s="1577"/>
      <c r="GS207" s="1577"/>
    </row>
    <row r="208" spans="1:201" outlineLevel="2">
      <c r="A208" s="1581" t="s">
        <v>1595</v>
      </c>
      <c r="B208" s="1516"/>
      <c r="C208" s="1580" t="s">
        <v>1596</v>
      </c>
      <c r="D208" s="1579"/>
      <c r="E208" s="1560">
        <v>0</v>
      </c>
      <c r="F208" s="1504" t="s">
        <v>1578</v>
      </c>
      <c r="H208" s="1532"/>
      <c r="I208" s="1536">
        <f>SUM(J208:GS208)</f>
        <v>0</v>
      </c>
      <c r="J208" s="1577"/>
      <c r="K208" s="1577"/>
      <c r="L208" s="1577"/>
      <c r="M208" s="1577"/>
      <c r="N208" s="1577"/>
      <c r="O208" s="1577"/>
      <c r="P208" s="1577"/>
      <c r="Q208" s="1577"/>
      <c r="R208" s="1577"/>
      <c r="S208" s="1577"/>
      <c r="T208" s="1577"/>
      <c r="U208" s="1577"/>
      <c r="V208" s="1577"/>
      <c r="W208" s="1577"/>
      <c r="X208" s="1577"/>
      <c r="Y208" s="1577"/>
      <c r="Z208" s="1577"/>
      <c r="AA208" s="1577"/>
      <c r="AB208" s="1577"/>
      <c r="AC208" s="1577"/>
      <c r="AD208" s="1577"/>
      <c r="AE208" s="1577"/>
      <c r="AF208" s="1577"/>
      <c r="AG208" s="1577"/>
      <c r="AH208" s="1577"/>
      <c r="AI208" s="1577"/>
      <c r="AJ208" s="1577"/>
      <c r="AK208" s="1577"/>
      <c r="AL208" s="1577"/>
      <c r="AM208" s="1577"/>
      <c r="AN208" s="1577"/>
      <c r="AO208" s="1577"/>
      <c r="AP208" s="1577"/>
      <c r="AQ208" s="1577"/>
      <c r="AR208" s="1577"/>
      <c r="AS208" s="1577"/>
      <c r="AT208" s="1577"/>
      <c r="AU208" s="1577"/>
      <c r="AV208" s="1577"/>
      <c r="AW208" s="1577"/>
      <c r="AX208" s="1577"/>
      <c r="AY208" s="1577"/>
      <c r="AZ208" s="1577"/>
      <c r="BA208" s="1577"/>
      <c r="BB208" s="1577"/>
      <c r="BC208" s="1577"/>
      <c r="BD208" s="1577"/>
      <c r="BE208" s="1577"/>
      <c r="BF208" s="1577"/>
      <c r="BG208" s="1577"/>
      <c r="BH208" s="1577"/>
      <c r="BI208" s="1577"/>
      <c r="BJ208" s="1577"/>
      <c r="BK208" s="1577"/>
      <c r="BL208" s="1577"/>
      <c r="BM208" s="1577"/>
      <c r="BN208" s="1577"/>
      <c r="BO208" s="1577"/>
      <c r="BP208" s="1577"/>
      <c r="BQ208" s="1577"/>
      <c r="BR208" s="1577"/>
      <c r="BS208" s="1577"/>
      <c r="BT208" s="1577"/>
      <c r="BU208" s="1577"/>
      <c r="BV208" s="1577"/>
      <c r="BW208" s="1577"/>
      <c r="BX208" s="1577"/>
      <c r="BY208" s="1577"/>
      <c r="BZ208" s="1577"/>
      <c r="CA208" s="1577"/>
      <c r="CB208" s="1577"/>
      <c r="CC208" s="1577"/>
      <c r="CD208" s="1577"/>
      <c r="CE208" s="1577"/>
      <c r="CF208" s="1577"/>
      <c r="CG208" s="1577"/>
      <c r="CH208" s="1577"/>
      <c r="CI208" s="1577"/>
      <c r="CJ208" s="1577"/>
      <c r="CK208" s="1577"/>
      <c r="CL208" s="1577"/>
      <c r="CM208" s="1577"/>
      <c r="CN208" s="1577"/>
      <c r="CO208" s="1577"/>
      <c r="CP208" s="1577"/>
      <c r="CQ208" s="1577"/>
      <c r="CR208" s="1577"/>
      <c r="CS208" s="1577"/>
      <c r="CT208" s="1577"/>
      <c r="CU208" s="1577"/>
      <c r="CV208" s="1577"/>
      <c r="CW208" s="1577"/>
      <c r="CX208" s="1577"/>
      <c r="CY208" s="1577"/>
      <c r="CZ208" s="1577"/>
      <c r="DA208" s="1577"/>
      <c r="DB208" s="1577"/>
      <c r="DC208" s="1577"/>
      <c r="DD208" s="1577"/>
      <c r="DE208" s="1577"/>
      <c r="DF208" s="1577"/>
      <c r="DG208" s="1577"/>
      <c r="DH208" s="1577"/>
      <c r="DI208" s="1577"/>
      <c r="DJ208" s="1577"/>
      <c r="DK208" s="1577"/>
      <c r="DL208" s="1577"/>
      <c r="DM208" s="1577"/>
      <c r="DN208" s="1577"/>
      <c r="DO208" s="1577"/>
      <c r="DP208" s="1577"/>
      <c r="DQ208" s="1577"/>
      <c r="DR208" s="1577"/>
      <c r="DS208" s="1577"/>
      <c r="DT208" s="1577"/>
      <c r="DU208" s="1577"/>
      <c r="DV208" s="1577"/>
      <c r="DW208" s="1577"/>
      <c r="DX208" s="1577"/>
      <c r="DY208" s="1577"/>
      <c r="DZ208" s="1577"/>
      <c r="EA208" s="1577"/>
      <c r="EB208" s="1577"/>
      <c r="EC208" s="1577"/>
      <c r="ED208" s="1577"/>
      <c r="EE208" s="1577"/>
      <c r="EF208" s="1577"/>
      <c r="EG208" s="1577"/>
      <c r="EH208" s="1577"/>
      <c r="EI208" s="1577"/>
      <c r="EJ208" s="1577"/>
      <c r="EK208" s="1577"/>
      <c r="EL208" s="1577"/>
      <c r="EM208" s="1577"/>
      <c r="EN208" s="1577"/>
      <c r="EO208" s="1577"/>
      <c r="EP208" s="1577"/>
      <c r="EQ208" s="1577"/>
      <c r="ER208" s="1577"/>
      <c r="ES208" s="1577"/>
      <c r="ET208" s="1577"/>
      <c r="EU208" s="1577"/>
      <c r="EV208" s="1577"/>
      <c r="EW208" s="1577"/>
      <c r="EX208" s="1577"/>
      <c r="EY208" s="1577"/>
      <c r="EZ208" s="1577"/>
      <c r="FA208" s="1577"/>
      <c r="FB208" s="1577"/>
      <c r="FC208" s="1577"/>
      <c r="FD208" s="1577"/>
      <c r="FE208" s="1577"/>
      <c r="FF208" s="1577"/>
      <c r="FG208" s="1577"/>
      <c r="FH208" s="1577"/>
      <c r="FI208" s="1577"/>
      <c r="FJ208" s="1577"/>
      <c r="FK208" s="1577"/>
      <c r="FL208" s="1577"/>
      <c r="FM208" s="1577"/>
      <c r="FN208" s="1577"/>
      <c r="FO208" s="1577"/>
      <c r="FP208" s="1577"/>
      <c r="FQ208" s="1577"/>
      <c r="FR208" s="1577"/>
      <c r="FS208" s="1577"/>
      <c r="FT208" s="1577"/>
      <c r="FU208" s="1577"/>
      <c r="FV208" s="1577"/>
      <c r="FW208" s="1577"/>
      <c r="FX208" s="1577"/>
      <c r="FY208" s="1577"/>
      <c r="FZ208" s="1577"/>
      <c r="GA208" s="1577"/>
      <c r="GB208" s="1577"/>
      <c r="GC208" s="1577"/>
      <c r="GD208" s="1577"/>
      <c r="GE208" s="1577"/>
      <c r="GF208" s="1577"/>
      <c r="GG208" s="1577"/>
      <c r="GH208" s="1577"/>
      <c r="GI208" s="1577"/>
      <c r="GJ208" s="1577"/>
      <c r="GK208" s="1577"/>
      <c r="GL208" s="1577"/>
      <c r="GM208" s="1577"/>
      <c r="GN208" s="1577"/>
      <c r="GO208" s="1577"/>
      <c r="GP208" s="1577"/>
      <c r="GQ208" s="1577"/>
      <c r="GR208" s="1577"/>
      <c r="GS208" s="1577"/>
    </row>
    <row r="209" spans="1:201">
      <c r="A209" s="1517"/>
      <c r="D209" s="1584"/>
      <c r="E209" s="1583"/>
      <c r="H209" s="1532"/>
      <c r="I209" s="1504"/>
      <c r="J209" s="1504"/>
      <c r="K209" s="1504"/>
      <c r="L209" s="1504"/>
      <c r="M209" s="1504"/>
      <c r="N209" s="1504"/>
      <c r="O209" s="1504"/>
      <c r="P209" s="1504"/>
      <c r="Q209" s="1504"/>
      <c r="R209" s="1504"/>
      <c r="S209" s="1504"/>
      <c r="T209" s="1504"/>
      <c r="U209" s="1504"/>
      <c r="V209" s="1504"/>
      <c r="W209" s="1504"/>
      <c r="X209" s="1504"/>
      <c r="Y209" s="1504"/>
      <c r="Z209" s="1504"/>
      <c r="AA209" s="1504"/>
      <c r="AB209" s="1504"/>
      <c r="AC209" s="1504"/>
      <c r="AD209" s="1504"/>
      <c r="AE209" s="1504"/>
      <c r="AF209" s="1504"/>
      <c r="AG209" s="1504"/>
      <c r="AH209" s="1504"/>
      <c r="AI209" s="1504"/>
      <c r="AJ209" s="1504"/>
      <c r="AK209" s="1504"/>
      <c r="AL209" s="1504"/>
      <c r="AM209" s="1504"/>
      <c r="AN209" s="1504"/>
      <c r="AO209" s="1504"/>
      <c r="AP209" s="1504"/>
      <c r="AQ209" s="1504"/>
      <c r="AR209" s="1504"/>
      <c r="AS209" s="1504"/>
      <c r="AT209" s="1504"/>
      <c r="AU209" s="1504"/>
      <c r="AV209" s="1504"/>
      <c r="AW209" s="1504"/>
      <c r="AX209" s="1504"/>
      <c r="AY209" s="1504"/>
      <c r="AZ209" s="1504"/>
      <c r="BA209" s="1504"/>
      <c r="BB209" s="1504"/>
      <c r="BC209" s="1504"/>
      <c r="BD209" s="1504"/>
      <c r="BE209" s="1504"/>
      <c r="BF209" s="1504"/>
      <c r="BG209" s="1504"/>
      <c r="BH209" s="1504"/>
      <c r="BI209" s="1504"/>
      <c r="BJ209" s="1504"/>
      <c r="BK209" s="1504"/>
      <c r="BL209" s="1504"/>
      <c r="BM209" s="1504"/>
      <c r="BN209" s="1504"/>
      <c r="BO209" s="1504"/>
      <c r="BP209" s="1504"/>
      <c r="BQ209" s="1504"/>
      <c r="BR209" s="1504"/>
      <c r="BS209" s="1504"/>
      <c r="BT209" s="1504"/>
      <c r="BU209" s="1504"/>
      <c r="BV209" s="1504"/>
      <c r="BW209" s="1504"/>
      <c r="BX209" s="1504"/>
      <c r="BY209" s="1504"/>
      <c r="BZ209" s="1504"/>
      <c r="CA209" s="1504"/>
      <c r="CB209" s="1504"/>
      <c r="CC209" s="1504"/>
      <c r="CD209" s="1504"/>
      <c r="CE209" s="1504"/>
      <c r="CF209" s="1504"/>
      <c r="CG209" s="1504"/>
      <c r="CH209" s="1504"/>
      <c r="CI209" s="1504"/>
      <c r="CJ209" s="1504"/>
      <c r="CK209" s="1504"/>
      <c r="CL209" s="1504"/>
      <c r="CM209" s="1504"/>
      <c r="CN209" s="1504"/>
      <c r="CO209" s="1504"/>
      <c r="CP209" s="1504"/>
      <c r="CQ209" s="1504"/>
      <c r="CR209" s="1504"/>
      <c r="CS209" s="1504"/>
      <c r="CT209" s="1504"/>
      <c r="CU209" s="1504"/>
      <c r="CV209" s="1504"/>
      <c r="CW209" s="1504"/>
      <c r="CX209" s="1504"/>
      <c r="CY209" s="1504"/>
      <c r="CZ209" s="1504"/>
      <c r="DA209" s="1504"/>
      <c r="DB209" s="1504"/>
      <c r="DC209" s="1504"/>
      <c r="DD209" s="1504"/>
      <c r="DE209" s="1504"/>
      <c r="DF209" s="1504"/>
      <c r="DG209" s="1504"/>
      <c r="DH209" s="1504"/>
      <c r="DI209" s="1504"/>
      <c r="DJ209" s="1504"/>
      <c r="DK209" s="1504"/>
      <c r="DL209" s="1504"/>
      <c r="DM209" s="1504"/>
      <c r="DN209" s="1504"/>
      <c r="DO209" s="1504"/>
      <c r="DP209" s="1504"/>
      <c r="DQ209" s="1504"/>
      <c r="DR209" s="1504"/>
      <c r="DS209" s="1504"/>
      <c r="DT209" s="1504"/>
      <c r="DU209" s="1504"/>
      <c r="DV209" s="1504"/>
      <c r="DW209" s="1504"/>
      <c r="DX209" s="1504"/>
      <c r="DY209" s="1504"/>
      <c r="DZ209" s="1504"/>
      <c r="EA209" s="1504"/>
      <c r="EB209" s="1504"/>
      <c r="EC209" s="1504"/>
      <c r="ED209" s="1504"/>
      <c r="EE209" s="1504"/>
      <c r="EF209" s="1504"/>
      <c r="EG209" s="1504"/>
      <c r="EH209" s="1504"/>
      <c r="EI209" s="1504"/>
      <c r="EJ209" s="1504"/>
      <c r="EK209" s="1504"/>
      <c r="EL209" s="1504"/>
      <c r="EM209" s="1504"/>
      <c r="EN209" s="1504"/>
      <c r="EO209" s="1504"/>
      <c r="EP209" s="1504"/>
      <c r="EQ209" s="1504"/>
      <c r="ER209" s="1504"/>
      <c r="ES209" s="1504"/>
      <c r="ET209" s="1504"/>
      <c r="EU209" s="1504"/>
      <c r="EV209" s="1504"/>
      <c r="EW209" s="1504"/>
      <c r="EX209" s="1504"/>
      <c r="EY209" s="1504"/>
      <c r="EZ209" s="1504"/>
      <c r="FA209" s="1504"/>
      <c r="FB209" s="1504"/>
      <c r="FC209" s="1504"/>
      <c r="FD209" s="1504"/>
      <c r="FE209" s="1504"/>
      <c r="FF209" s="1504"/>
      <c r="FG209" s="1504"/>
      <c r="FH209" s="1504"/>
      <c r="FI209" s="1504"/>
      <c r="FJ209" s="1504"/>
      <c r="FK209" s="1504"/>
      <c r="FL209" s="1504"/>
      <c r="FM209" s="1504"/>
      <c r="FN209" s="1504"/>
      <c r="FO209" s="1504"/>
      <c r="FP209" s="1504"/>
      <c r="FQ209" s="1504"/>
      <c r="FR209" s="1504"/>
      <c r="FS209" s="1504"/>
      <c r="FT209" s="1504"/>
      <c r="FU209" s="1504"/>
      <c r="FV209" s="1504"/>
      <c r="FW209" s="1504"/>
      <c r="FX209" s="1504"/>
      <c r="FY209" s="1504"/>
      <c r="FZ209" s="1504"/>
      <c r="GA209" s="1504"/>
      <c r="GB209" s="1504"/>
      <c r="GC209" s="1504"/>
      <c r="GD209" s="1504"/>
      <c r="GE209" s="1504"/>
      <c r="GF209" s="1504"/>
      <c r="GG209" s="1504"/>
      <c r="GH209" s="1504"/>
      <c r="GI209" s="1504"/>
      <c r="GJ209" s="1504"/>
      <c r="GK209" s="1504"/>
      <c r="GL209" s="1504"/>
      <c r="GM209" s="1504"/>
      <c r="GN209" s="1504"/>
      <c r="GO209" s="1504"/>
      <c r="GP209" s="1504"/>
      <c r="GQ209" s="1504"/>
      <c r="GR209" s="1504"/>
      <c r="GS209" s="1504"/>
    </row>
    <row r="210" spans="1:201" s="1524" customFormat="1" ht="14.45">
      <c r="A210" s="1529" t="s">
        <v>285</v>
      </c>
      <c r="B210" s="1530"/>
      <c r="C210" s="1529" t="s">
        <v>1597</v>
      </c>
      <c r="D210" s="1528">
        <f>SUM(D211,D214,D217,D228,D232)</f>
        <v>160</v>
      </c>
      <c r="E210" s="1527"/>
      <c r="F210" s="1525"/>
      <c r="G210" s="1525"/>
      <c r="H210" s="1526"/>
      <c r="I210" s="1525">
        <f t="shared" ref="I210:AN210" si="203">SUM(I211,I214,I217,I228,I232)</f>
        <v>0</v>
      </c>
      <c r="J210" s="1525">
        <f t="shared" si="203"/>
        <v>0</v>
      </c>
      <c r="K210" s="1525">
        <f t="shared" si="203"/>
        <v>0</v>
      </c>
      <c r="L210" s="1525">
        <f t="shared" si="203"/>
        <v>0</v>
      </c>
      <c r="M210" s="1525">
        <f t="shared" si="203"/>
        <v>0</v>
      </c>
      <c r="N210" s="1525">
        <f t="shared" si="203"/>
        <v>0</v>
      </c>
      <c r="O210" s="1525">
        <f t="shared" si="203"/>
        <v>0</v>
      </c>
      <c r="P210" s="1525">
        <f t="shared" si="203"/>
        <v>0</v>
      </c>
      <c r="Q210" s="1525">
        <f t="shared" si="203"/>
        <v>0</v>
      </c>
      <c r="R210" s="1525">
        <f t="shared" si="203"/>
        <v>0</v>
      </c>
      <c r="S210" s="1525">
        <f t="shared" si="203"/>
        <v>0</v>
      </c>
      <c r="T210" s="1525">
        <f t="shared" si="203"/>
        <v>0</v>
      </c>
      <c r="U210" s="1525">
        <f t="shared" si="203"/>
        <v>0</v>
      </c>
      <c r="V210" s="1525">
        <f t="shared" si="203"/>
        <v>0</v>
      </c>
      <c r="W210" s="1525">
        <f t="shared" si="203"/>
        <v>0</v>
      </c>
      <c r="X210" s="1525">
        <f t="shared" si="203"/>
        <v>0</v>
      </c>
      <c r="Y210" s="1525">
        <f t="shared" si="203"/>
        <v>0</v>
      </c>
      <c r="Z210" s="1525">
        <f t="shared" si="203"/>
        <v>0</v>
      </c>
      <c r="AA210" s="1525">
        <f t="shared" si="203"/>
        <v>0</v>
      </c>
      <c r="AB210" s="1525">
        <f t="shared" si="203"/>
        <v>0</v>
      </c>
      <c r="AC210" s="1525">
        <f t="shared" si="203"/>
        <v>0</v>
      </c>
      <c r="AD210" s="1525">
        <f t="shared" si="203"/>
        <v>0</v>
      </c>
      <c r="AE210" s="1525">
        <f t="shared" si="203"/>
        <v>0</v>
      </c>
      <c r="AF210" s="1525">
        <f t="shared" si="203"/>
        <v>0</v>
      </c>
      <c r="AG210" s="1525">
        <f t="shared" si="203"/>
        <v>0</v>
      </c>
      <c r="AH210" s="1525">
        <f t="shared" si="203"/>
        <v>0</v>
      </c>
      <c r="AI210" s="1525">
        <f t="shared" si="203"/>
        <v>0</v>
      </c>
      <c r="AJ210" s="1525">
        <f t="shared" si="203"/>
        <v>0</v>
      </c>
      <c r="AK210" s="1525">
        <f t="shared" si="203"/>
        <v>0</v>
      </c>
      <c r="AL210" s="1525">
        <f t="shared" si="203"/>
        <v>0</v>
      </c>
      <c r="AM210" s="1525">
        <f t="shared" si="203"/>
        <v>0</v>
      </c>
      <c r="AN210" s="1525">
        <f t="shared" si="203"/>
        <v>0</v>
      </c>
      <c r="AO210" s="1525">
        <f t="shared" ref="AO210:BT210" si="204">SUM(AO211,AO214,AO217,AO228,AO232)</f>
        <v>0</v>
      </c>
      <c r="AP210" s="1525">
        <f t="shared" si="204"/>
        <v>0</v>
      </c>
      <c r="AQ210" s="1525">
        <f t="shared" si="204"/>
        <v>0</v>
      </c>
      <c r="AR210" s="1525">
        <f t="shared" si="204"/>
        <v>0</v>
      </c>
      <c r="AS210" s="1525">
        <f t="shared" si="204"/>
        <v>0</v>
      </c>
      <c r="AT210" s="1525">
        <f t="shared" si="204"/>
        <v>0</v>
      </c>
      <c r="AU210" s="1525">
        <f t="shared" si="204"/>
        <v>0</v>
      </c>
      <c r="AV210" s="1525">
        <f t="shared" si="204"/>
        <v>0</v>
      </c>
      <c r="AW210" s="1525">
        <f t="shared" si="204"/>
        <v>0</v>
      </c>
      <c r="AX210" s="1525">
        <f t="shared" si="204"/>
        <v>0</v>
      </c>
      <c r="AY210" s="1525">
        <f t="shared" si="204"/>
        <v>0</v>
      </c>
      <c r="AZ210" s="1525">
        <f t="shared" si="204"/>
        <v>0</v>
      </c>
      <c r="BA210" s="1525">
        <f t="shared" si="204"/>
        <v>0</v>
      </c>
      <c r="BB210" s="1525">
        <f t="shared" si="204"/>
        <v>0</v>
      </c>
      <c r="BC210" s="1525">
        <f t="shared" si="204"/>
        <v>0</v>
      </c>
      <c r="BD210" s="1525">
        <f t="shared" si="204"/>
        <v>0</v>
      </c>
      <c r="BE210" s="1525">
        <f t="shared" si="204"/>
        <v>0</v>
      </c>
      <c r="BF210" s="1525">
        <f t="shared" si="204"/>
        <v>0</v>
      </c>
      <c r="BG210" s="1525">
        <f t="shared" si="204"/>
        <v>0</v>
      </c>
      <c r="BH210" s="1525">
        <f t="shared" si="204"/>
        <v>0</v>
      </c>
      <c r="BI210" s="1525">
        <f t="shared" si="204"/>
        <v>0</v>
      </c>
      <c r="BJ210" s="1525">
        <f t="shared" si="204"/>
        <v>0</v>
      </c>
      <c r="BK210" s="1525">
        <f t="shared" si="204"/>
        <v>0</v>
      </c>
      <c r="BL210" s="1525">
        <f t="shared" si="204"/>
        <v>0</v>
      </c>
      <c r="BM210" s="1525">
        <f t="shared" si="204"/>
        <v>0</v>
      </c>
      <c r="BN210" s="1525">
        <f t="shared" si="204"/>
        <v>0</v>
      </c>
      <c r="BO210" s="1525">
        <f t="shared" si="204"/>
        <v>0</v>
      </c>
      <c r="BP210" s="1525">
        <f t="shared" si="204"/>
        <v>0</v>
      </c>
      <c r="BQ210" s="1525">
        <f t="shared" si="204"/>
        <v>0</v>
      </c>
      <c r="BR210" s="1525">
        <f t="shared" si="204"/>
        <v>0</v>
      </c>
      <c r="BS210" s="1525">
        <f t="shared" si="204"/>
        <v>0</v>
      </c>
      <c r="BT210" s="1525">
        <f t="shared" si="204"/>
        <v>0</v>
      </c>
      <c r="BU210" s="1525">
        <f t="shared" ref="BU210:CZ210" si="205">SUM(BU211,BU214,BU217,BU228,BU232)</f>
        <v>0</v>
      </c>
      <c r="BV210" s="1525">
        <f t="shared" si="205"/>
        <v>0</v>
      </c>
      <c r="BW210" s="1525">
        <f t="shared" si="205"/>
        <v>0</v>
      </c>
      <c r="BX210" s="1525">
        <f t="shared" si="205"/>
        <v>0</v>
      </c>
      <c r="BY210" s="1525">
        <f t="shared" si="205"/>
        <v>0</v>
      </c>
      <c r="BZ210" s="1525">
        <f t="shared" si="205"/>
        <v>0</v>
      </c>
      <c r="CA210" s="1525">
        <f t="shared" si="205"/>
        <v>0</v>
      </c>
      <c r="CB210" s="1525">
        <f t="shared" si="205"/>
        <v>0</v>
      </c>
      <c r="CC210" s="1525">
        <f t="shared" si="205"/>
        <v>0</v>
      </c>
      <c r="CD210" s="1525">
        <f t="shared" si="205"/>
        <v>0</v>
      </c>
      <c r="CE210" s="1525">
        <f t="shared" si="205"/>
        <v>0</v>
      </c>
      <c r="CF210" s="1525">
        <f t="shared" si="205"/>
        <v>0</v>
      </c>
      <c r="CG210" s="1525">
        <f t="shared" si="205"/>
        <v>0</v>
      </c>
      <c r="CH210" s="1525">
        <f t="shared" si="205"/>
        <v>0</v>
      </c>
      <c r="CI210" s="1525">
        <f t="shared" si="205"/>
        <v>0</v>
      </c>
      <c r="CJ210" s="1525">
        <f t="shared" si="205"/>
        <v>0</v>
      </c>
      <c r="CK210" s="1525">
        <f t="shared" si="205"/>
        <v>0</v>
      </c>
      <c r="CL210" s="1525">
        <f t="shared" si="205"/>
        <v>0</v>
      </c>
      <c r="CM210" s="1525">
        <f t="shared" si="205"/>
        <v>0</v>
      </c>
      <c r="CN210" s="1525">
        <f t="shared" si="205"/>
        <v>0</v>
      </c>
      <c r="CO210" s="1525">
        <f t="shared" si="205"/>
        <v>0</v>
      </c>
      <c r="CP210" s="1525">
        <f t="shared" si="205"/>
        <v>0</v>
      </c>
      <c r="CQ210" s="1525">
        <f t="shared" si="205"/>
        <v>0</v>
      </c>
      <c r="CR210" s="1525">
        <f t="shared" si="205"/>
        <v>0</v>
      </c>
      <c r="CS210" s="1525">
        <f t="shared" si="205"/>
        <v>0</v>
      </c>
      <c r="CT210" s="1525">
        <f t="shared" si="205"/>
        <v>0</v>
      </c>
      <c r="CU210" s="1525">
        <f t="shared" si="205"/>
        <v>0</v>
      </c>
      <c r="CV210" s="1525">
        <f t="shared" si="205"/>
        <v>0</v>
      </c>
      <c r="CW210" s="1525">
        <f t="shared" si="205"/>
        <v>0</v>
      </c>
      <c r="CX210" s="1525">
        <f t="shared" si="205"/>
        <v>0</v>
      </c>
      <c r="CY210" s="1525">
        <f t="shared" si="205"/>
        <v>0</v>
      </c>
      <c r="CZ210" s="1525">
        <f t="shared" si="205"/>
        <v>0</v>
      </c>
      <c r="DA210" s="1525">
        <f t="shared" ref="DA210:EF210" si="206">SUM(DA211,DA214,DA217,DA228,DA232)</f>
        <v>0</v>
      </c>
      <c r="DB210" s="1525">
        <f t="shared" si="206"/>
        <v>0</v>
      </c>
      <c r="DC210" s="1525">
        <f t="shared" si="206"/>
        <v>0</v>
      </c>
      <c r="DD210" s="1525">
        <f t="shared" si="206"/>
        <v>0</v>
      </c>
      <c r="DE210" s="1525">
        <f t="shared" si="206"/>
        <v>0</v>
      </c>
      <c r="DF210" s="1525">
        <f t="shared" si="206"/>
        <v>0</v>
      </c>
      <c r="DG210" s="1525">
        <f t="shared" si="206"/>
        <v>0</v>
      </c>
      <c r="DH210" s="1525">
        <f t="shared" si="206"/>
        <v>0</v>
      </c>
      <c r="DI210" s="1525">
        <f t="shared" si="206"/>
        <v>0</v>
      </c>
      <c r="DJ210" s="1525">
        <f t="shared" si="206"/>
        <v>0</v>
      </c>
      <c r="DK210" s="1525">
        <f t="shared" si="206"/>
        <v>0</v>
      </c>
      <c r="DL210" s="1525">
        <f t="shared" si="206"/>
        <v>0</v>
      </c>
      <c r="DM210" s="1525">
        <f t="shared" si="206"/>
        <v>0</v>
      </c>
      <c r="DN210" s="1525">
        <f t="shared" si="206"/>
        <v>0</v>
      </c>
      <c r="DO210" s="1525">
        <f t="shared" si="206"/>
        <v>0</v>
      </c>
      <c r="DP210" s="1525">
        <f t="shared" si="206"/>
        <v>0</v>
      </c>
      <c r="DQ210" s="1525">
        <f t="shared" si="206"/>
        <v>0</v>
      </c>
      <c r="DR210" s="1525">
        <f t="shared" si="206"/>
        <v>0</v>
      </c>
      <c r="DS210" s="1525">
        <f t="shared" si="206"/>
        <v>0</v>
      </c>
      <c r="DT210" s="1525">
        <f t="shared" si="206"/>
        <v>0</v>
      </c>
      <c r="DU210" s="1525">
        <f t="shared" si="206"/>
        <v>0</v>
      </c>
      <c r="DV210" s="1525">
        <f t="shared" si="206"/>
        <v>0</v>
      </c>
      <c r="DW210" s="1525">
        <f t="shared" si="206"/>
        <v>0</v>
      </c>
      <c r="DX210" s="1525">
        <f t="shared" si="206"/>
        <v>0</v>
      </c>
      <c r="DY210" s="1525">
        <f t="shared" si="206"/>
        <v>0</v>
      </c>
      <c r="DZ210" s="1525">
        <f t="shared" si="206"/>
        <v>0</v>
      </c>
      <c r="EA210" s="1525">
        <f t="shared" si="206"/>
        <v>0</v>
      </c>
      <c r="EB210" s="1525">
        <f t="shared" si="206"/>
        <v>0</v>
      </c>
      <c r="EC210" s="1525">
        <f t="shared" si="206"/>
        <v>0</v>
      </c>
      <c r="ED210" s="1525">
        <f t="shared" si="206"/>
        <v>0</v>
      </c>
      <c r="EE210" s="1525">
        <f t="shared" si="206"/>
        <v>0</v>
      </c>
      <c r="EF210" s="1525">
        <f t="shared" si="206"/>
        <v>0</v>
      </c>
      <c r="EG210" s="1525">
        <f t="shared" ref="EG210:FL210" si="207">SUM(EG211,EG214,EG217,EG228,EG232)</f>
        <v>0</v>
      </c>
      <c r="EH210" s="1525">
        <f t="shared" si="207"/>
        <v>0</v>
      </c>
      <c r="EI210" s="1525">
        <f t="shared" si="207"/>
        <v>0</v>
      </c>
      <c r="EJ210" s="1525">
        <f t="shared" si="207"/>
        <v>0</v>
      </c>
      <c r="EK210" s="1525">
        <f t="shared" si="207"/>
        <v>0</v>
      </c>
      <c r="EL210" s="1525">
        <f t="shared" si="207"/>
        <v>0</v>
      </c>
      <c r="EM210" s="1525">
        <f t="shared" si="207"/>
        <v>0</v>
      </c>
      <c r="EN210" s="1525">
        <f t="shared" si="207"/>
        <v>0</v>
      </c>
      <c r="EO210" s="1525">
        <f t="shared" si="207"/>
        <v>0</v>
      </c>
      <c r="EP210" s="1525">
        <f t="shared" si="207"/>
        <v>0</v>
      </c>
      <c r="EQ210" s="1525">
        <f t="shared" si="207"/>
        <v>0</v>
      </c>
      <c r="ER210" s="1525">
        <f t="shared" si="207"/>
        <v>0</v>
      </c>
      <c r="ES210" s="1525">
        <f t="shared" si="207"/>
        <v>0</v>
      </c>
      <c r="ET210" s="1525">
        <f t="shared" si="207"/>
        <v>0</v>
      </c>
      <c r="EU210" s="1525">
        <f t="shared" si="207"/>
        <v>0</v>
      </c>
      <c r="EV210" s="1525">
        <f t="shared" si="207"/>
        <v>0</v>
      </c>
      <c r="EW210" s="1525">
        <f t="shared" si="207"/>
        <v>0</v>
      </c>
      <c r="EX210" s="1525">
        <f t="shared" si="207"/>
        <v>0</v>
      </c>
      <c r="EY210" s="1525">
        <f t="shared" si="207"/>
        <v>0</v>
      </c>
      <c r="EZ210" s="1525">
        <f t="shared" si="207"/>
        <v>0</v>
      </c>
      <c r="FA210" s="1525">
        <f t="shared" si="207"/>
        <v>0</v>
      </c>
      <c r="FB210" s="1525">
        <f t="shared" si="207"/>
        <v>0</v>
      </c>
      <c r="FC210" s="1525">
        <f t="shared" si="207"/>
        <v>0</v>
      </c>
      <c r="FD210" s="1525">
        <f t="shared" si="207"/>
        <v>0</v>
      </c>
      <c r="FE210" s="1525">
        <f t="shared" si="207"/>
        <v>0</v>
      </c>
      <c r="FF210" s="1525">
        <f t="shared" si="207"/>
        <v>0</v>
      </c>
      <c r="FG210" s="1525">
        <f t="shared" si="207"/>
        <v>0</v>
      </c>
      <c r="FH210" s="1525">
        <f t="shared" si="207"/>
        <v>0</v>
      </c>
      <c r="FI210" s="1525">
        <f t="shared" si="207"/>
        <v>0</v>
      </c>
      <c r="FJ210" s="1525">
        <f t="shared" si="207"/>
        <v>0</v>
      </c>
      <c r="FK210" s="1525">
        <f t="shared" si="207"/>
        <v>0</v>
      </c>
      <c r="FL210" s="1525">
        <f t="shared" si="207"/>
        <v>0</v>
      </c>
      <c r="FM210" s="1525">
        <f t="shared" ref="FM210:GR210" si="208">SUM(FM211,FM214,FM217,FM228,FM232)</f>
        <v>0</v>
      </c>
      <c r="FN210" s="1525">
        <f t="shared" si="208"/>
        <v>0</v>
      </c>
      <c r="FO210" s="1525">
        <f t="shared" si="208"/>
        <v>0</v>
      </c>
      <c r="FP210" s="1525">
        <f t="shared" si="208"/>
        <v>0</v>
      </c>
      <c r="FQ210" s="1525">
        <f t="shared" si="208"/>
        <v>0</v>
      </c>
      <c r="FR210" s="1525">
        <f t="shared" si="208"/>
        <v>0</v>
      </c>
      <c r="FS210" s="1525">
        <f t="shared" si="208"/>
        <v>0</v>
      </c>
      <c r="FT210" s="1525">
        <f t="shared" si="208"/>
        <v>0</v>
      </c>
      <c r="FU210" s="1525">
        <f t="shared" si="208"/>
        <v>0</v>
      </c>
      <c r="FV210" s="1525">
        <f t="shared" si="208"/>
        <v>0</v>
      </c>
      <c r="FW210" s="1525">
        <f t="shared" si="208"/>
        <v>0</v>
      </c>
      <c r="FX210" s="1525">
        <f t="shared" si="208"/>
        <v>0</v>
      </c>
      <c r="FY210" s="1525">
        <f t="shared" si="208"/>
        <v>0</v>
      </c>
      <c r="FZ210" s="1525">
        <f t="shared" si="208"/>
        <v>0</v>
      </c>
      <c r="GA210" s="1525">
        <f t="shared" si="208"/>
        <v>0</v>
      </c>
      <c r="GB210" s="1525">
        <f t="shared" si="208"/>
        <v>0</v>
      </c>
      <c r="GC210" s="1525">
        <f t="shared" si="208"/>
        <v>0</v>
      </c>
      <c r="GD210" s="1525">
        <f t="shared" si="208"/>
        <v>0</v>
      </c>
      <c r="GE210" s="1525">
        <f t="shared" si="208"/>
        <v>0</v>
      </c>
      <c r="GF210" s="1525">
        <f t="shared" si="208"/>
        <v>0</v>
      </c>
      <c r="GG210" s="1525">
        <f t="shared" si="208"/>
        <v>0</v>
      </c>
      <c r="GH210" s="1525">
        <f t="shared" si="208"/>
        <v>0</v>
      </c>
      <c r="GI210" s="1525">
        <f t="shared" si="208"/>
        <v>0</v>
      </c>
      <c r="GJ210" s="1525">
        <f t="shared" si="208"/>
        <v>0</v>
      </c>
      <c r="GK210" s="1525">
        <f t="shared" si="208"/>
        <v>0</v>
      </c>
      <c r="GL210" s="1525">
        <f t="shared" si="208"/>
        <v>0</v>
      </c>
      <c r="GM210" s="1525">
        <f t="shared" si="208"/>
        <v>0</v>
      </c>
      <c r="GN210" s="1525">
        <f t="shared" si="208"/>
        <v>0</v>
      </c>
      <c r="GO210" s="1525">
        <f t="shared" si="208"/>
        <v>0</v>
      </c>
      <c r="GP210" s="1525">
        <f t="shared" si="208"/>
        <v>0</v>
      </c>
      <c r="GQ210" s="1525">
        <f t="shared" si="208"/>
        <v>0</v>
      </c>
      <c r="GR210" s="1525">
        <f t="shared" si="208"/>
        <v>0</v>
      </c>
      <c r="GS210" s="1525">
        <f t="shared" ref="GS210" si="209">SUM(GS211,GS214,GS217,GS228,GS232)</f>
        <v>0</v>
      </c>
    </row>
    <row r="211" spans="1:201" s="1539" customFormat="1" outlineLevel="1">
      <c r="A211" s="1582" t="s">
        <v>287</v>
      </c>
      <c r="B211" s="1541"/>
      <c r="C211" s="1539" t="s">
        <v>1598</v>
      </c>
      <c r="D211" s="1572">
        <f>SUM(D212:D213)</f>
        <v>30</v>
      </c>
      <c r="E211" s="1571"/>
      <c r="F211" s="1570"/>
      <c r="G211" s="1570"/>
      <c r="H211" s="1540"/>
      <c r="I211" s="1569">
        <f t="shared" ref="I211:AN211" si="210">SUM(I212:I213)</f>
        <v>0</v>
      </c>
      <c r="J211" s="1569">
        <f t="shared" si="210"/>
        <v>0</v>
      </c>
      <c r="K211" s="1569">
        <f t="shared" si="210"/>
        <v>0</v>
      </c>
      <c r="L211" s="1569">
        <f t="shared" si="210"/>
        <v>0</v>
      </c>
      <c r="M211" s="1569">
        <f t="shared" si="210"/>
        <v>0</v>
      </c>
      <c r="N211" s="1569">
        <f t="shared" si="210"/>
        <v>0</v>
      </c>
      <c r="O211" s="1569">
        <f t="shared" si="210"/>
        <v>0</v>
      </c>
      <c r="P211" s="1569">
        <f t="shared" si="210"/>
        <v>0</v>
      </c>
      <c r="Q211" s="1569">
        <f t="shared" si="210"/>
        <v>0</v>
      </c>
      <c r="R211" s="1569">
        <f t="shared" si="210"/>
        <v>0</v>
      </c>
      <c r="S211" s="1569">
        <f t="shared" si="210"/>
        <v>0</v>
      </c>
      <c r="T211" s="1569">
        <f t="shared" si="210"/>
        <v>0</v>
      </c>
      <c r="U211" s="1569">
        <f t="shared" si="210"/>
        <v>0</v>
      </c>
      <c r="V211" s="1569">
        <f t="shared" si="210"/>
        <v>0</v>
      </c>
      <c r="W211" s="1569">
        <f t="shared" si="210"/>
        <v>0</v>
      </c>
      <c r="X211" s="1569">
        <f t="shared" si="210"/>
        <v>0</v>
      </c>
      <c r="Y211" s="1569">
        <f t="shared" si="210"/>
        <v>0</v>
      </c>
      <c r="Z211" s="1569">
        <f t="shared" si="210"/>
        <v>0</v>
      </c>
      <c r="AA211" s="1569">
        <f t="shared" si="210"/>
        <v>0</v>
      </c>
      <c r="AB211" s="1569">
        <f t="shared" si="210"/>
        <v>0</v>
      </c>
      <c r="AC211" s="1569">
        <f t="shared" si="210"/>
        <v>0</v>
      </c>
      <c r="AD211" s="1569">
        <f t="shared" si="210"/>
        <v>0</v>
      </c>
      <c r="AE211" s="1569">
        <f t="shared" si="210"/>
        <v>0</v>
      </c>
      <c r="AF211" s="1569">
        <f t="shared" si="210"/>
        <v>0</v>
      </c>
      <c r="AG211" s="1569">
        <f t="shared" si="210"/>
        <v>0</v>
      </c>
      <c r="AH211" s="1569">
        <f t="shared" si="210"/>
        <v>0</v>
      </c>
      <c r="AI211" s="1569">
        <f t="shared" si="210"/>
        <v>0</v>
      </c>
      <c r="AJ211" s="1569">
        <f t="shared" si="210"/>
        <v>0</v>
      </c>
      <c r="AK211" s="1569">
        <f t="shared" si="210"/>
        <v>0</v>
      </c>
      <c r="AL211" s="1569">
        <f t="shared" si="210"/>
        <v>0</v>
      </c>
      <c r="AM211" s="1569">
        <f t="shared" si="210"/>
        <v>0</v>
      </c>
      <c r="AN211" s="1569">
        <f t="shared" si="210"/>
        <v>0</v>
      </c>
      <c r="AO211" s="1569">
        <f t="shared" ref="AO211:BT211" si="211">SUM(AO212:AO213)</f>
        <v>0</v>
      </c>
      <c r="AP211" s="1569">
        <f t="shared" si="211"/>
        <v>0</v>
      </c>
      <c r="AQ211" s="1569">
        <f t="shared" si="211"/>
        <v>0</v>
      </c>
      <c r="AR211" s="1569">
        <f t="shared" si="211"/>
        <v>0</v>
      </c>
      <c r="AS211" s="1569">
        <f t="shared" si="211"/>
        <v>0</v>
      </c>
      <c r="AT211" s="1569">
        <f t="shared" si="211"/>
        <v>0</v>
      </c>
      <c r="AU211" s="1569">
        <f t="shared" si="211"/>
        <v>0</v>
      </c>
      <c r="AV211" s="1569">
        <f t="shared" si="211"/>
        <v>0</v>
      </c>
      <c r="AW211" s="1569">
        <f t="shared" si="211"/>
        <v>0</v>
      </c>
      <c r="AX211" s="1569">
        <f t="shared" si="211"/>
        <v>0</v>
      </c>
      <c r="AY211" s="1569">
        <f t="shared" si="211"/>
        <v>0</v>
      </c>
      <c r="AZ211" s="1569">
        <f t="shared" si="211"/>
        <v>0</v>
      </c>
      <c r="BA211" s="1569">
        <f t="shared" si="211"/>
        <v>0</v>
      </c>
      <c r="BB211" s="1569">
        <f t="shared" si="211"/>
        <v>0</v>
      </c>
      <c r="BC211" s="1569">
        <f t="shared" si="211"/>
        <v>0</v>
      </c>
      <c r="BD211" s="1569">
        <f t="shared" si="211"/>
        <v>0</v>
      </c>
      <c r="BE211" s="1569">
        <f t="shared" si="211"/>
        <v>0</v>
      </c>
      <c r="BF211" s="1569">
        <f t="shared" si="211"/>
        <v>0</v>
      </c>
      <c r="BG211" s="1569">
        <f t="shared" si="211"/>
        <v>0</v>
      </c>
      <c r="BH211" s="1569">
        <f t="shared" si="211"/>
        <v>0</v>
      </c>
      <c r="BI211" s="1569">
        <f t="shared" si="211"/>
        <v>0</v>
      </c>
      <c r="BJ211" s="1569">
        <f t="shared" si="211"/>
        <v>0</v>
      </c>
      <c r="BK211" s="1569">
        <f t="shared" si="211"/>
        <v>0</v>
      </c>
      <c r="BL211" s="1569">
        <f t="shared" si="211"/>
        <v>0</v>
      </c>
      <c r="BM211" s="1569">
        <f t="shared" si="211"/>
        <v>0</v>
      </c>
      <c r="BN211" s="1569">
        <f t="shared" si="211"/>
        <v>0</v>
      </c>
      <c r="BO211" s="1569">
        <f t="shared" si="211"/>
        <v>0</v>
      </c>
      <c r="BP211" s="1569">
        <f t="shared" si="211"/>
        <v>0</v>
      </c>
      <c r="BQ211" s="1569">
        <f t="shared" si="211"/>
        <v>0</v>
      </c>
      <c r="BR211" s="1569">
        <f t="shared" si="211"/>
        <v>0</v>
      </c>
      <c r="BS211" s="1569">
        <f t="shared" si="211"/>
        <v>0</v>
      </c>
      <c r="BT211" s="1569">
        <f t="shared" si="211"/>
        <v>0</v>
      </c>
      <c r="BU211" s="1569">
        <f t="shared" ref="BU211:CZ211" si="212">SUM(BU212:BU213)</f>
        <v>0</v>
      </c>
      <c r="BV211" s="1569">
        <f t="shared" si="212"/>
        <v>0</v>
      </c>
      <c r="BW211" s="1569">
        <f t="shared" si="212"/>
        <v>0</v>
      </c>
      <c r="BX211" s="1569">
        <f t="shared" si="212"/>
        <v>0</v>
      </c>
      <c r="BY211" s="1569">
        <f t="shared" si="212"/>
        <v>0</v>
      </c>
      <c r="BZ211" s="1569">
        <f t="shared" si="212"/>
        <v>0</v>
      </c>
      <c r="CA211" s="1569">
        <f t="shared" si="212"/>
        <v>0</v>
      </c>
      <c r="CB211" s="1569">
        <f t="shared" si="212"/>
        <v>0</v>
      </c>
      <c r="CC211" s="1569">
        <f t="shared" si="212"/>
        <v>0</v>
      </c>
      <c r="CD211" s="1569">
        <f t="shared" si="212"/>
        <v>0</v>
      </c>
      <c r="CE211" s="1569">
        <f t="shared" si="212"/>
        <v>0</v>
      </c>
      <c r="CF211" s="1569">
        <f t="shared" si="212"/>
        <v>0</v>
      </c>
      <c r="CG211" s="1569">
        <f t="shared" si="212"/>
        <v>0</v>
      </c>
      <c r="CH211" s="1569">
        <f t="shared" si="212"/>
        <v>0</v>
      </c>
      <c r="CI211" s="1569">
        <f t="shared" si="212"/>
        <v>0</v>
      </c>
      <c r="CJ211" s="1569">
        <f t="shared" si="212"/>
        <v>0</v>
      </c>
      <c r="CK211" s="1569">
        <f t="shared" si="212"/>
        <v>0</v>
      </c>
      <c r="CL211" s="1569">
        <f t="shared" si="212"/>
        <v>0</v>
      </c>
      <c r="CM211" s="1569">
        <f t="shared" si="212"/>
        <v>0</v>
      </c>
      <c r="CN211" s="1569">
        <f t="shared" si="212"/>
        <v>0</v>
      </c>
      <c r="CO211" s="1569">
        <f t="shared" si="212"/>
        <v>0</v>
      </c>
      <c r="CP211" s="1569">
        <f t="shared" si="212"/>
        <v>0</v>
      </c>
      <c r="CQ211" s="1569">
        <f t="shared" si="212"/>
        <v>0</v>
      </c>
      <c r="CR211" s="1569">
        <f t="shared" si="212"/>
        <v>0</v>
      </c>
      <c r="CS211" s="1569">
        <f t="shared" si="212"/>
        <v>0</v>
      </c>
      <c r="CT211" s="1569">
        <f t="shared" si="212"/>
        <v>0</v>
      </c>
      <c r="CU211" s="1569">
        <f t="shared" si="212"/>
        <v>0</v>
      </c>
      <c r="CV211" s="1569">
        <f t="shared" si="212"/>
        <v>0</v>
      </c>
      <c r="CW211" s="1569">
        <f t="shared" si="212"/>
        <v>0</v>
      </c>
      <c r="CX211" s="1569">
        <f t="shared" si="212"/>
        <v>0</v>
      </c>
      <c r="CY211" s="1569">
        <f t="shared" si="212"/>
        <v>0</v>
      </c>
      <c r="CZ211" s="1569">
        <f t="shared" si="212"/>
        <v>0</v>
      </c>
      <c r="DA211" s="1569">
        <f t="shared" ref="DA211:EF211" si="213">SUM(DA212:DA213)</f>
        <v>0</v>
      </c>
      <c r="DB211" s="1569">
        <f t="shared" si="213"/>
        <v>0</v>
      </c>
      <c r="DC211" s="1569">
        <f t="shared" si="213"/>
        <v>0</v>
      </c>
      <c r="DD211" s="1569">
        <f t="shared" si="213"/>
        <v>0</v>
      </c>
      <c r="DE211" s="1569">
        <f t="shared" si="213"/>
        <v>0</v>
      </c>
      <c r="DF211" s="1569">
        <f t="shared" si="213"/>
        <v>0</v>
      </c>
      <c r="DG211" s="1569">
        <f t="shared" si="213"/>
        <v>0</v>
      </c>
      <c r="DH211" s="1569">
        <f t="shared" si="213"/>
        <v>0</v>
      </c>
      <c r="DI211" s="1569">
        <f t="shared" si="213"/>
        <v>0</v>
      </c>
      <c r="DJ211" s="1569">
        <f t="shared" si="213"/>
        <v>0</v>
      </c>
      <c r="DK211" s="1569">
        <f t="shared" si="213"/>
        <v>0</v>
      </c>
      <c r="DL211" s="1569">
        <f t="shared" si="213"/>
        <v>0</v>
      </c>
      <c r="DM211" s="1569">
        <f t="shared" si="213"/>
        <v>0</v>
      </c>
      <c r="DN211" s="1569">
        <f t="shared" si="213"/>
        <v>0</v>
      </c>
      <c r="DO211" s="1569">
        <f t="shared" si="213"/>
        <v>0</v>
      </c>
      <c r="DP211" s="1569">
        <f t="shared" si="213"/>
        <v>0</v>
      </c>
      <c r="DQ211" s="1569">
        <f t="shared" si="213"/>
        <v>0</v>
      </c>
      <c r="DR211" s="1569">
        <f t="shared" si="213"/>
        <v>0</v>
      </c>
      <c r="DS211" s="1569">
        <f t="shared" si="213"/>
        <v>0</v>
      </c>
      <c r="DT211" s="1569">
        <f t="shared" si="213"/>
        <v>0</v>
      </c>
      <c r="DU211" s="1569">
        <f t="shared" si="213"/>
        <v>0</v>
      </c>
      <c r="DV211" s="1569">
        <f t="shared" si="213"/>
        <v>0</v>
      </c>
      <c r="DW211" s="1569">
        <f t="shared" si="213"/>
        <v>0</v>
      </c>
      <c r="DX211" s="1569">
        <f t="shared" si="213"/>
        <v>0</v>
      </c>
      <c r="DY211" s="1569">
        <f t="shared" si="213"/>
        <v>0</v>
      </c>
      <c r="DZ211" s="1569">
        <f t="shared" si="213"/>
        <v>0</v>
      </c>
      <c r="EA211" s="1569">
        <f t="shared" si="213"/>
        <v>0</v>
      </c>
      <c r="EB211" s="1569">
        <f t="shared" si="213"/>
        <v>0</v>
      </c>
      <c r="EC211" s="1569">
        <f t="shared" si="213"/>
        <v>0</v>
      </c>
      <c r="ED211" s="1569">
        <f t="shared" si="213"/>
        <v>0</v>
      </c>
      <c r="EE211" s="1569">
        <f t="shared" si="213"/>
        <v>0</v>
      </c>
      <c r="EF211" s="1569">
        <f t="shared" si="213"/>
        <v>0</v>
      </c>
      <c r="EG211" s="1569">
        <f t="shared" ref="EG211:FL211" si="214">SUM(EG212:EG213)</f>
        <v>0</v>
      </c>
      <c r="EH211" s="1569">
        <f t="shared" si="214"/>
        <v>0</v>
      </c>
      <c r="EI211" s="1569">
        <f t="shared" si="214"/>
        <v>0</v>
      </c>
      <c r="EJ211" s="1569">
        <f t="shared" si="214"/>
        <v>0</v>
      </c>
      <c r="EK211" s="1569">
        <f t="shared" si="214"/>
        <v>0</v>
      </c>
      <c r="EL211" s="1569">
        <f t="shared" si="214"/>
        <v>0</v>
      </c>
      <c r="EM211" s="1569">
        <f t="shared" si="214"/>
        <v>0</v>
      </c>
      <c r="EN211" s="1569">
        <f t="shared" si="214"/>
        <v>0</v>
      </c>
      <c r="EO211" s="1569">
        <f t="shared" si="214"/>
        <v>0</v>
      </c>
      <c r="EP211" s="1569">
        <f t="shared" si="214"/>
        <v>0</v>
      </c>
      <c r="EQ211" s="1569">
        <f t="shared" si="214"/>
        <v>0</v>
      </c>
      <c r="ER211" s="1569">
        <f t="shared" si="214"/>
        <v>0</v>
      </c>
      <c r="ES211" s="1569">
        <f t="shared" si="214"/>
        <v>0</v>
      </c>
      <c r="ET211" s="1569">
        <f t="shared" si="214"/>
        <v>0</v>
      </c>
      <c r="EU211" s="1569">
        <f t="shared" si="214"/>
        <v>0</v>
      </c>
      <c r="EV211" s="1569">
        <f t="shared" si="214"/>
        <v>0</v>
      </c>
      <c r="EW211" s="1569">
        <f t="shared" si="214"/>
        <v>0</v>
      </c>
      <c r="EX211" s="1569">
        <f t="shared" si="214"/>
        <v>0</v>
      </c>
      <c r="EY211" s="1569">
        <f t="shared" si="214"/>
        <v>0</v>
      </c>
      <c r="EZ211" s="1569">
        <f t="shared" si="214"/>
        <v>0</v>
      </c>
      <c r="FA211" s="1569">
        <f t="shared" si="214"/>
        <v>0</v>
      </c>
      <c r="FB211" s="1569">
        <f t="shared" si="214"/>
        <v>0</v>
      </c>
      <c r="FC211" s="1569">
        <f t="shared" si="214"/>
        <v>0</v>
      </c>
      <c r="FD211" s="1569">
        <f t="shared" si="214"/>
        <v>0</v>
      </c>
      <c r="FE211" s="1569">
        <f t="shared" si="214"/>
        <v>0</v>
      </c>
      <c r="FF211" s="1569">
        <f t="shared" si="214"/>
        <v>0</v>
      </c>
      <c r="FG211" s="1569">
        <f t="shared" si="214"/>
        <v>0</v>
      </c>
      <c r="FH211" s="1569">
        <f t="shared" si="214"/>
        <v>0</v>
      </c>
      <c r="FI211" s="1569">
        <f t="shared" si="214"/>
        <v>0</v>
      </c>
      <c r="FJ211" s="1569">
        <f t="shared" si="214"/>
        <v>0</v>
      </c>
      <c r="FK211" s="1569">
        <f t="shared" si="214"/>
        <v>0</v>
      </c>
      <c r="FL211" s="1569">
        <f t="shared" si="214"/>
        <v>0</v>
      </c>
      <c r="FM211" s="1569">
        <f t="shared" ref="FM211:GR211" si="215">SUM(FM212:FM213)</f>
        <v>0</v>
      </c>
      <c r="FN211" s="1569">
        <f t="shared" si="215"/>
        <v>0</v>
      </c>
      <c r="FO211" s="1569">
        <f t="shared" si="215"/>
        <v>0</v>
      </c>
      <c r="FP211" s="1569">
        <f t="shared" si="215"/>
        <v>0</v>
      </c>
      <c r="FQ211" s="1569">
        <f t="shared" si="215"/>
        <v>0</v>
      </c>
      <c r="FR211" s="1569">
        <f t="shared" si="215"/>
        <v>0</v>
      </c>
      <c r="FS211" s="1569">
        <f t="shared" si="215"/>
        <v>0</v>
      </c>
      <c r="FT211" s="1569">
        <f t="shared" si="215"/>
        <v>0</v>
      </c>
      <c r="FU211" s="1569">
        <f t="shared" si="215"/>
        <v>0</v>
      </c>
      <c r="FV211" s="1569">
        <f t="shared" si="215"/>
        <v>0</v>
      </c>
      <c r="FW211" s="1569">
        <f t="shared" si="215"/>
        <v>0</v>
      </c>
      <c r="FX211" s="1569">
        <f t="shared" si="215"/>
        <v>0</v>
      </c>
      <c r="FY211" s="1569">
        <f t="shared" si="215"/>
        <v>0</v>
      </c>
      <c r="FZ211" s="1569">
        <f t="shared" si="215"/>
        <v>0</v>
      </c>
      <c r="GA211" s="1569">
        <f t="shared" si="215"/>
        <v>0</v>
      </c>
      <c r="GB211" s="1569">
        <f t="shared" si="215"/>
        <v>0</v>
      </c>
      <c r="GC211" s="1569">
        <f t="shared" si="215"/>
        <v>0</v>
      </c>
      <c r="GD211" s="1569">
        <f t="shared" si="215"/>
        <v>0</v>
      </c>
      <c r="GE211" s="1569">
        <f t="shared" si="215"/>
        <v>0</v>
      </c>
      <c r="GF211" s="1569">
        <f t="shared" si="215"/>
        <v>0</v>
      </c>
      <c r="GG211" s="1569">
        <f t="shared" si="215"/>
        <v>0</v>
      </c>
      <c r="GH211" s="1569">
        <f t="shared" si="215"/>
        <v>0</v>
      </c>
      <c r="GI211" s="1569">
        <f t="shared" si="215"/>
        <v>0</v>
      </c>
      <c r="GJ211" s="1569">
        <f t="shared" si="215"/>
        <v>0</v>
      </c>
      <c r="GK211" s="1569">
        <f t="shared" si="215"/>
        <v>0</v>
      </c>
      <c r="GL211" s="1569">
        <f t="shared" si="215"/>
        <v>0</v>
      </c>
      <c r="GM211" s="1569">
        <f t="shared" si="215"/>
        <v>0</v>
      </c>
      <c r="GN211" s="1569">
        <f t="shared" si="215"/>
        <v>0</v>
      </c>
      <c r="GO211" s="1569">
        <f t="shared" si="215"/>
        <v>0</v>
      </c>
      <c r="GP211" s="1569">
        <f t="shared" si="215"/>
        <v>0</v>
      </c>
      <c r="GQ211" s="1569">
        <f t="shared" si="215"/>
        <v>0</v>
      </c>
      <c r="GR211" s="1569">
        <f t="shared" si="215"/>
        <v>0</v>
      </c>
      <c r="GS211" s="1569">
        <f t="shared" ref="GS211" si="216">SUM(GS212:GS213)</f>
        <v>0</v>
      </c>
    </row>
    <row r="212" spans="1:201" outlineLevel="2">
      <c r="A212" s="1581" t="s">
        <v>1599</v>
      </c>
      <c r="B212" s="1516"/>
      <c r="C212" s="1580" t="s">
        <v>1600</v>
      </c>
      <c r="D212" s="1579"/>
      <c r="E212" s="1560">
        <v>0</v>
      </c>
      <c r="F212" s="1504" t="s">
        <v>1585</v>
      </c>
      <c r="H212" s="1578"/>
      <c r="I212" s="1536">
        <f>SUM(J212:GS212)</f>
        <v>0</v>
      </c>
      <c r="J212" s="1577"/>
      <c r="K212" s="1577"/>
      <c r="L212" s="1577"/>
      <c r="M212" s="1577"/>
      <c r="N212" s="1577"/>
      <c r="O212" s="1577"/>
      <c r="P212" s="1577"/>
      <c r="Q212" s="1577"/>
      <c r="R212" s="1577"/>
      <c r="S212" s="1577"/>
      <c r="T212" s="1577"/>
      <c r="U212" s="1577"/>
      <c r="V212" s="1577"/>
      <c r="W212" s="1577"/>
      <c r="X212" s="1577"/>
      <c r="Y212" s="1577"/>
      <c r="Z212" s="1577"/>
      <c r="AA212" s="1577"/>
      <c r="AB212" s="1577"/>
      <c r="AC212" s="1577"/>
      <c r="AD212" s="1577"/>
      <c r="AE212" s="1577"/>
      <c r="AF212" s="1577"/>
      <c r="AG212" s="1577"/>
      <c r="AH212" s="1577"/>
      <c r="AI212" s="1577"/>
      <c r="AJ212" s="1577"/>
      <c r="AK212" s="1577"/>
      <c r="AL212" s="1577"/>
      <c r="AM212" s="1577"/>
      <c r="AN212" s="1577"/>
      <c r="AO212" s="1577"/>
      <c r="AP212" s="1577"/>
      <c r="AQ212" s="1577"/>
      <c r="AR212" s="1577"/>
      <c r="AS212" s="1577"/>
      <c r="AT212" s="1577"/>
      <c r="AU212" s="1577"/>
      <c r="AV212" s="1577"/>
      <c r="AW212" s="1577"/>
      <c r="AX212" s="1577"/>
      <c r="AY212" s="1577"/>
      <c r="AZ212" s="1577"/>
      <c r="BA212" s="1577"/>
      <c r="BB212" s="1577"/>
      <c r="BC212" s="1577"/>
      <c r="BD212" s="1577"/>
      <c r="BE212" s="1577"/>
      <c r="BF212" s="1577"/>
      <c r="BG212" s="1577"/>
      <c r="BH212" s="1577"/>
      <c r="BI212" s="1577"/>
      <c r="BJ212" s="1577"/>
      <c r="BK212" s="1577"/>
      <c r="BL212" s="1577"/>
      <c r="BM212" s="1577"/>
      <c r="BN212" s="1577"/>
      <c r="BO212" s="1577"/>
      <c r="BP212" s="1577"/>
      <c r="BQ212" s="1577"/>
      <c r="BR212" s="1577"/>
      <c r="BS212" s="1577"/>
      <c r="BT212" s="1577"/>
      <c r="BU212" s="1577"/>
      <c r="BV212" s="1577"/>
      <c r="BW212" s="1577"/>
      <c r="BX212" s="1577"/>
      <c r="BY212" s="1577"/>
      <c r="BZ212" s="1577"/>
      <c r="CA212" s="1577"/>
      <c r="CB212" s="1577"/>
      <c r="CC212" s="1577"/>
      <c r="CD212" s="1577"/>
      <c r="CE212" s="1577"/>
      <c r="CF212" s="1577"/>
      <c r="CG212" s="1577"/>
      <c r="CH212" s="1577"/>
      <c r="CI212" s="1577"/>
      <c r="CJ212" s="1577"/>
      <c r="CK212" s="1577"/>
      <c r="CL212" s="1577"/>
      <c r="CM212" s="1577"/>
      <c r="CN212" s="1577"/>
      <c r="CO212" s="1577"/>
      <c r="CP212" s="1577"/>
      <c r="CQ212" s="1577"/>
      <c r="CR212" s="1577"/>
      <c r="CS212" s="1577"/>
      <c r="CT212" s="1577"/>
      <c r="CU212" s="1577"/>
      <c r="CV212" s="1577"/>
      <c r="CW212" s="1577"/>
      <c r="CX212" s="1577"/>
      <c r="CY212" s="1577"/>
      <c r="CZ212" s="1577"/>
      <c r="DA212" s="1577"/>
      <c r="DB212" s="1577"/>
      <c r="DC212" s="1577"/>
      <c r="DD212" s="1577"/>
      <c r="DE212" s="1577"/>
      <c r="DF212" s="1577"/>
      <c r="DG212" s="1577"/>
      <c r="DH212" s="1577"/>
      <c r="DI212" s="1577"/>
      <c r="DJ212" s="1577"/>
      <c r="DK212" s="1577"/>
      <c r="DL212" s="1577"/>
      <c r="DM212" s="1577"/>
      <c r="DN212" s="1577"/>
      <c r="DO212" s="1577"/>
      <c r="DP212" s="1577"/>
      <c r="DQ212" s="1577"/>
      <c r="DR212" s="1577"/>
      <c r="DS212" s="1577"/>
      <c r="DT212" s="1577"/>
      <c r="DU212" s="1577"/>
      <c r="DV212" s="1577"/>
      <c r="DW212" s="1577"/>
      <c r="DX212" s="1577"/>
      <c r="DY212" s="1577"/>
      <c r="DZ212" s="1577"/>
      <c r="EA212" s="1577"/>
      <c r="EB212" s="1577"/>
      <c r="EC212" s="1577"/>
      <c r="ED212" s="1577"/>
      <c r="EE212" s="1577"/>
      <c r="EF212" s="1577"/>
      <c r="EG212" s="1577"/>
      <c r="EH212" s="1577"/>
      <c r="EI212" s="1577"/>
      <c r="EJ212" s="1577"/>
      <c r="EK212" s="1577"/>
      <c r="EL212" s="1577"/>
      <c r="EM212" s="1577"/>
      <c r="EN212" s="1577"/>
      <c r="EO212" s="1577"/>
      <c r="EP212" s="1577"/>
      <c r="EQ212" s="1577"/>
      <c r="ER212" s="1577"/>
      <c r="ES212" s="1577"/>
      <c r="ET212" s="1577"/>
      <c r="EU212" s="1577"/>
      <c r="EV212" s="1577"/>
      <c r="EW212" s="1577"/>
      <c r="EX212" s="1577"/>
      <c r="EY212" s="1577"/>
      <c r="EZ212" s="1577"/>
      <c r="FA212" s="1577"/>
      <c r="FB212" s="1577"/>
      <c r="FC212" s="1577"/>
      <c r="FD212" s="1577"/>
      <c r="FE212" s="1577"/>
      <c r="FF212" s="1577"/>
      <c r="FG212" s="1577"/>
      <c r="FH212" s="1577"/>
      <c r="FI212" s="1577"/>
      <c r="FJ212" s="1577"/>
      <c r="FK212" s="1577"/>
      <c r="FL212" s="1577"/>
      <c r="FM212" s="1577"/>
      <c r="FN212" s="1577"/>
      <c r="FO212" s="1577"/>
      <c r="FP212" s="1577"/>
      <c r="FQ212" s="1577"/>
      <c r="FR212" s="1577"/>
      <c r="FS212" s="1577"/>
      <c r="FT212" s="1577"/>
      <c r="FU212" s="1577"/>
      <c r="FV212" s="1577"/>
      <c r="FW212" s="1577"/>
      <c r="FX212" s="1577"/>
      <c r="FY212" s="1577"/>
      <c r="FZ212" s="1577"/>
      <c r="GA212" s="1577"/>
      <c r="GB212" s="1577"/>
      <c r="GC212" s="1577"/>
      <c r="GD212" s="1577"/>
      <c r="GE212" s="1577"/>
      <c r="GF212" s="1577"/>
      <c r="GG212" s="1577"/>
      <c r="GH212" s="1577"/>
      <c r="GI212" s="1577"/>
      <c r="GJ212" s="1577"/>
      <c r="GK212" s="1577"/>
      <c r="GL212" s="1577"/>
      <c r="GM212" s="1577"/>
      <c r="GN212" s="1577"/>
      <c r="GO212" s="1577"/>
      <c r="GP212" s="1577"/>
      <c r="GQ212" s="1577"/>
      <c r="GR212" s="1577"/>
      <c r="GS212" s="1577"/>
    </row>
    <row r="213" spans="1:201" outlineLevel="2">
      <c r="A213" s="1581" t="s">
        <v>1601</v>
      </c>
      <c r="B213" s="1516"/>
      <c r="C213" s="1580" t="s">
        <v>1602</v>
      </c>
      <c r="D213" s="1579">
        <v>30</v>
      </c>
      <c r="E213" s="1560">
        <v>0</v>
      </c>
      <c r="F213" s="1504" t="s">
        <v>1585</v>
      </c>
      <c r="H213" s="1563" t="s">
        <v>1603</v>
      </c>
      <c r="I213" s="1536">
        <f>SUM(J213:GS213)</f>
        <v>0</v>
      </c>
      <c r="J213" s="1577"/>
      <c r="K213" s="1577"/>
      <c r="L213" s="1577"/>
      <c r="M213" s="1577"/>
      <c r="N213" s="1577"/>
      <c r="O213" s="1577"/>
      <c r="P213" s="1577"/>
      <c r="Q213" s="1577"/>
      <c r="R213" s="1577"/>
      <c r="S213" s="1577"/>
      <c r="T213" s="1577"/>
      <c r="U213" s="1577"/>
      <c r="V213" s="1577"/>
      <c r="W213" s="1577"/>
      <c r="X213" s="1577"/>
      <c r="Y213" s="1577"/>
      <c r="Z213" s="1577"/>
      <c r="AA213" s="1577"/>
      <c r="AB213" s="1577"/>
      <c r="AC213" s="1577"/>
      <c r="AD213" s="1577"/>
      <c r="AE213" s="1577"/>
      <c r="AF213" s="1577"/>
      <c r="AG213" s="1577"/>
      <c r="AH213" s="1577"/>
      <c r="AI213" s="1577"/>
      <c r="AJ213" s="1577"/>
      <c r="AK213" s="1577"/>
      <c r="AL213" s="1577"/>
      <c r="AM213" s="1577"/>
      <c r="AN213" s="1577"/>
      <c r="AO213" s="1577"/>
      <c r="AP213" s="1577"/>
      <c r="AQ213" s="1577"/>
      <c r="AR213" s="1577"/>
      <c r="AS213" s="1577"/>
      <c r="AT213" s="1577"/>
      <c r="AU213" s="1577"/>
      <c r="AV213" s="1577"/>
      <c r="AW213" s="1577"/>
      <c r="AX213" s="1577"/>
      <c r="AY213" s="1577"/>
      <c r="AZ213" s="1577"/>
      <c r="BA213" s="1577"/>
      <c r="BB213" s="1577"/>
      <c r="BC213" s="1577"/>
      <c r="BD213" s="1577"/>
      <c r="BE213" s="1577"/>
      <c r="BF213" s="1577"/>
      <c r="BG213" s="1577"/>
      <c r="BH213" s="1577"/>
      <c r="BI213" s="1577"/>
      <c r="BJ213" s="1577"/>
      <c r="BK213" s="1577"/>
      <c r="BL213" s="1577"/>
      <c r="BM213" s="1577"/>
      <c r="BN213" s="1577"/>
      <c r="BO213" s="1577"/>
      <c r="BP213" s="1577"/>
      <c r="BQ213" s="1577"/>
      <c r="BR213" s="1577"/>
      <c r="BS213" s="1577"/>
      <c r="BT213" s="1577"/>
      <c r="BU213" s="1577"/>
      <c r="BV213" s="1577"/>
      <c r="BW213" s="1577"/>
      <c r="BX213" s="1577"/>
      <c r="BY213" s="1577"/>
      <c r="BZ213" s="1577"/>
      <c r="CA213" s="1577"/>
      <c r="CB213" s="1577"/>
      <c r="CC213" s="1577"/>
      <c r="CD213" s="1577"/>
      <c r="CE213" s="1577"/>
      <c r="CF213" s="1577"/>
      <c r="CG213" s="1577"/>
      <c r="CH213" s="1577"/>
      <c r="CI213" s="1577"/>
      <c r="CJ213" s="1577"/>
      <c r="CK213" s="1577"/>
      <c r="CL213" s="1577"/>
      <c r="CM213" s="1577"/>
      <c r="CN213" s="1577"/>
      <c r="CO213" s="1577"/>
      <c r="CP213" s="1577"/>
      <c r="CQ213" s="1577"/>
      <c r="CR213" s="1577"/>
      <c r="CS213" s="1577"/>
      <c r="CT213" s="1577"/>
      <c r="CU213" s="1577"/>
      <c r="CV213" s="1577"/>
      <c r="CW213" s="1577"/>
      <c r="CX213" s="1577"/>
      <c r="CY213" s="1577"/>
      <c r="CZ213" s="1577"/>
      <c r="DA213" s="1577"/>
      <c r="DB213" s="1577"/>
      <c r="DC213" s="1577"/>
      <c r="DD213" s="1577"/>
      <c r="DE213" s="1577"/>
      <c r="DF213" s="1577"/>
      <c r="DG213" s="1577"/>
      <c r="DH213" s="1577"/>
      <c r="DI213" s="1577"/>
      <c r="DJ213" s="1577"/>
      <c r="DK213" s="1577"/>
      <c r="DL213" s="1577"/>
      <c r="DM213" s="1577"/>
      <c r="DN213" s="1577"/>
      <c r="DO213" s="1577"/>
      <c r="DP213" s="1577"/>
      <c r="DQ213" s="1577"/>
      <c r="DR213" s="1577"/>
      <c r="DS213" s="1577"/>
      <c r="DT213" s="1577"/>
      <c r="DU213" s="1577"/>
      <c r="DV213" s="1577"/>
      <c r="DW213" s="1577"/>
      <c r="DX213" s="1577"/>
      <c r="DY213" s="1577"/>
      <c r="DZ213" s="1577"/>
      <c r="EA213" s="1577"/>
      <c r="EB213" s="1577"/>
      <c r="EC213" s="1577"/>
      <c r="ED213" s="1577"/>
      <c r="EE213" s="1577"/>
      <c r="EF213" s="1577"/>
      <c r="EG213" s="1577"/>
      <c r="EH213" s="1577"/>
      <c r="EI213" s="1577"/>
      <c r="EJ213" s="1577"/>
      <c r="EK213" s="1577"/>
      <c r="EL213" s="1577"/>
      <c r="EM213" s="1577"/>
      <c r="EN213" s="1577"/>
      <c r="EO213" s="1577"/>
      <c r="EP213" s="1577"/>
      <c r="EQ213" s="1577"/>
      <c r="ER213" s="1577"/>
      <c r="ES213" s="1577"/>
      <c r="ET213" s="1577"/>
      <c r="EU213" s="1577"/>
      <c r="EV213" s="1577"/>
      <c r="EW213" s="1577"/>
      <c r="EX213" s="1577"/>
      <c r="EY213" s="1577"/>
      <c r="EZ213" s="1577"/>
      <c r="FA213" s="1577"/>
      <c r="FB213" s="1577"/>
      <c r="FC213" s="1577"/>
      <c r="FD213" s="1577"/>
      <c r="FE213" s="1577"/>
      <c r="FF213" s="1577"/>
      <c r="FG213" s="1577"/>
      <c r="FH213" s="1577"/>
      <c r="FI213" s="1577"/>
      <c r="FJ213" s="1577"/>
      <c r="FK213" s="1577"/>
      <c r="FL213" s="1577"/>
      <c r="FM213" s="1577"/>
      <c r="FN213" s="1577"/>
      <c r="FO213" s="1577"/>
      <c r="FP213" s="1577"/>
      <c r="FQ213" s="1577"/>
      <c r="FR213" s="1577"/>
      <c r="FS213" s="1577"/>
      <c r="FT213" s="1577"/>
      <c r="FU213" s="1577"/>
      <c r="FV213" s="1577"/>
      <c r="FW213" s="1577"/>
      <c r="FX213" s="1577"/>
      <c r="FY213" s="1577"/>
      <c r="FZ213" s="1577"/>
      <c r="GA213" s="1577"/>
      <c r="GB213" s="1577"/>
      <c r="GC213" s="1577"/>
      <c r="GD213" s="1577"/>
      <c r="GE213" s="1577"/>
      <c r="GF213" s="1577"/>
      <c r="GG213" s="1577"/>
      <c r="GH213" s="1577"/>
      <c r="GI213" s="1577"/>
      <c r="GJ213" s="1577"/>
      <c r="GK213" s="1577"/>
      <c r="GL213" s="1577"/>
      <c r="GM213" s="1577"/>
      <c r="GN213" s="1577"/>
      <c r="GO213" s="1577"/>
      <c r="GP213" s="1577"/>
      <c r="GQ213" s="1577"/>
      <c r="GR213" s="1577"/>
      <c r="GS213" s="1577"/>
    </row>
    <row r="214" spans="1:201" s="1539" customFormat="1" outlineLevel="1">
      <c r="A214" s="1539" t="s">
        <v>1604</v>
      </c>
      <c r="B214" s="1541"/>
      <c r="C214" s="1539" t="s">
        <v>1605</v>
      </c>
      <c r="D214" s="1572">
        <f>SUM(D215:D216)</f>
        <v>50</v>
      </c>
      <c r="E214" s="1571"/>
      <c r="F214" s="1570"/>
      <c r="G214" s="1570"/>
      <c r="H214" s="1575"/>
      <c r="I214" s="1569">
        <f t="shared" ref="I214:AN214" si="217">SUM(I215:I216)</f>
        <v>0</v>
      </c>
      <c r="J214" s="1569">
        <f t="shared" si="217"/>
        <v>0</v>
      </c>
      <c r="K214" s="1569">
        <f t="shared" si="217"/>
        <v>0</v>
      </c>
      <c r="L214" s="1569">
        <f t="shared" si="217"/>
        <v>0</v>
      </c>
      <c r="M214" s="1569">
        <f t="shared" si="217"/>
        <v>0</v>
      </c>
      <c r="N214" s="1569">
        <f t="shared" si="217"/>
        <v>0</v>
      </c>
      <c r="O214" s="1569">
        <f t="shared" si="217"/>
        <v>0</v>
      </c>
      <c r="P214" s="1569">
        <f t="shared" si="217"/>
        <v>0</v>
      </c>
      <c r="Q214" s="1569">
        <f t="shared" si="217"/>
        <v>0</v>
      </c>
      <c r="R214" s="1569">
        <f t="shared" si="217"/>
        <v>0</v>
      </c>
      <c r="S214" s="1569">
        <f t="shared" si="217"/>
        <v>0</v>
      </c>
      <c r="T214" s="1569">
        <f t="shared" si="217"/>
        <v>0</v>
      </c>
      <c r="U214" s="1569">
        <f t="shared" si="217"/>
        <v>0</v>
      </c>
      <c r="V214" s="1569">
        <f t="shared" si="217"/>
        <v>0</v>
      </c>
      <c r="W214" s="1569">
        <f t="shared" si="217"/>
        <v>0</v>
      </c>
      <c r="X214" s="1569">
        <f t="shared" si="217"/>
        <v>0</v>
      </c>
      <c r="Y214" s="1569">
        <f t="shared" si="217"/>
        <v>0</v>
      </c>
      <c r="Z214" s="1569">
        <f t="shared" si="217"/>
        <v>0</v>
      </c>
      <c r="AA214" s="1569">
        <f t="shared" si="217"/>
        <v>0</v>
      </c>
      <c r="AB214" s="1569">
        <f t="shared" si="217"/>
        <v>0</v>
      </c>
      <c r="AC214" s="1569">
        <f t="shared" si="217"/>
        <v>0</v>
      </c>
      <c r="AD214" s="1569">
        <f t="shared" si="217"/>
        <v>0</v>
      </c>
      <c r="AE214" s="1569">
        <f t="shared" si="217"/>
        <v>0</v>
      </c>
      <c r="AF214" s="1569">
        <f t="shared" si="217"/>
        <v>0</v>
      </c>
      <c r="AG214" s="1569">
        <f t="shared" si="217"/>
        <v>0</v>
      </c>
      <c r="AH214" s="1569">
        <f t="shared" si="217"/>
        <v>0</v>
      </c>
      <c r="AI214" s="1569">
        <f t="shared" si="217"/>
        <v>0</v>
      </c>
      <c r="AJ214" s="1569">
        <f t="shared" si="217"/>
        <v>0</v>
      </c>
      <c r="AK214" s="1569">
        <f t="shared" si="217"/>
        <v>0</v>
      </c>
      <c r="AL214" s="1569">
        <f t="shared" si="217"/>
        <v>0</v>
      </c>
      <c r="AM214" s="1569">
        <f t="shared" si="217"/>
        <v>0</v>
      </c>
      <c r="AN214" s="1569">
        <f t="shared" si="217"/>
        <v>0</v>
      </c>
      <c r="AO214" s="1569">
        <f t="shared" ref="AO214:BT214" si="218">SUM(AO215:AO216)</f>
        <v>0</v>
      </c>
      <c r="AP214" s="1569">
        <f t="shared" si="218"/>
        <v>0</v>
      </c>
      <c r="AQ214" s="1569">
        <f t="shared" si="218"/>
        <v>0</v>
      </c>
      <c r="AR214" s="1569">
        <f t="shared" si="218"/>
        <v>0</v>
      </c>
      <c r="AS214" s="1569">
        <f t="shared" si="218"/>
        <v>0</v>
      </c>
      <c r="AT214" s="1569">
        <f t="shared" si="218"/>
        <v>0</v>
      </c>
      <c r="AU214" s="1569">
        <f t="shared" si="218"/>
        <v>0</v>
      </c>
      <c r="AV214" s="1569">
        <f t="shared" si="218"/>
        <v>0</v>
      </c>
      <c r="AW214" s="1569">
        <f t="shared" si="218"/>
        <v>0</v>
      </c>
      <c r="AX214" s="1569">
        <f t="shared" si="218"/>
        <v>0</v>
      </c>
      <c r="AY214" s="1569">
        <f t="shared" si="218"/>
        <v>0</v>
      </c>
      <c r="AZ214" s="1569">
        <f t="shared" si="218"/>
        <v>0</v>
      </c>
      <c r="BA214" s="1569">
        <f t="shared" si="218"/>
        <v>0</v>
      </c>
      <c r="BB214" s="1569">
        <f t="shared" si="218"/>
        <v>0</v>
      </c>
      <c r="BC214" s="1569">
        <f t="shared" si="218"/>
        <v>0</v>
      </c>
      <c r="BD214" s="1569">
        <f t="shared" si="218"/>
        <v>0</v>
      </c>
      <c r="BE214" s="1569">
        <f t="shared" si="218"/>
        <v>0</v>
      </c>
      <c r="BF214" s="1569">
        <f t="shared" si="218"/>
        <v>0</v>
      </c>
      <c r="BG214" s="1569">
        <f t="shared" si="218"/>
        <v>0</v>
      </c>
      <c r="BH214" s="1569">
        <f t="shared" si="218"/>
        <v>0</v>
      </c>
      <c r="BI214" s="1569">
        <f t="shared" si="218"/>
        <v>0</v>
      </c>
      <c r="BJ214" s="1569">
        <f t="shared" si="218"/>
        <v>0</v>
      </c>
      <c r="BK214" s="1569">
        <f t="shared" si="218"/>
        <v>0</v>
      </c>
      <c r="BL214" s="1569">
        <f t="shared" si="218"/>
        <v>0</v>
      </c>
      <c r="BM214" s="1569">
        <f t="shared" si="218"/>
        <v>0</v>
      </c>
      <c r="BN214" s="1569">
        <f t="shared" si="218"/>
        <v>0</v>
      </c>
      <c r="BO214" s="1569">
        <f t="shared" si="218"/>
        <v>0</v>
      </c>
      <c r="BP214" s="1569">
        <f t="shared" si="218"/>
        <v>0</v>
      </c>
      <c r="BQ214" s="1569">
        <f t="shared" si="218"/>
        <v>0</v>
      </c>
      <c r="BR214" s="1569">
        <f t="shared" si="218"/>
        <v>0</v>
      </c>
      <c r="BS214" s="1569">
        <f t="shared" si="218"/>
        <v>0</v>
      </c>
      <c r="BT214" s="1569">
        <f t="shared" si="218"/>
        <v>0</v>
      </c>
      <c r="BU214" s="1569">
        <f t="shared" ref="BU214:CZ214" si="219">SUM(BU215:BU216)</f>
        <v>0</v>
      </c>
      <c r="BV214" s="1569">
        <f t="shared" si="219"/>
        <v>0</v>
      </c>
      <c r="BW214" s="1569">
        <f t="shared" si="219"/>
        <v>0</v>
      </c>
      <c r="BX214" s="1569">
        <f t="shared" si="219"/>
        <v>0</v>
      </c>
      <c r="BY214" s="1569">
        <f t="shared" si="219"/>
        <v>0</v>
      </c>
      <c r="BZ214" s="1569">
        <f t="shared" si="219"/>
        <v>0</v>
      </c>
      <c r="CA214" s="1569">
        <f t="shared" si="219"/>
        <v>0</v>
      </c>
      <c r="CB214" s="1569">
        <f t="shared" si="219"/>
        <v>0</v>
      </c>
      <c r="CC214" s="1569">
        <f t="shared" si="219"/>
        <v>0</v>
      </c>
      <c r="CD214" s="1569">
        <f t="shared" si="219"/>
        <v>0</v>
      </c>
      <c r="CE214" s="1569">
        <f t="shared" si="219"/>
        <v>0</v>
      </c>
      <c r="CF214" s="1569">
        <f t="shared" si="219"/>
        <v>0</v>
      </c>
      <c r="CG214" s="1569">
        <f t="shared" si="219"/>
        <v>0</v>
      </c>
      <c r="CH214" s="1569">
        <f t="shared" si="219"/>
        <v>0</v>
      </c>
      <c r="CI214" s="1569">
        <f t="shared" si="219"/>
        <v>0</v>
      </c>
      <c r="CJ214" s="1569">
        <f t="shared" si="219"/>
        <v>0</v>
      </c>
      <c r="CK214" s="1569">
        <f t="shared" si="219"/>
        <v>0</v>
      </c>
      <c r="CL214" s="1569">
        <f t="shared" si="219"/>
        <v>0</v>
      </c>
      <c r="CM214" s="1569">
        <f t="shared" si="219"/>
        <v>0</v>
      </c>
      <c r="CN214" s="1569">
        <f t="shared" si="219"/>
        <v>0</v>
      </c>
      <c r="CO214" s="1569">
        <f t="shared" si="219"/>
        <v>0</v>
      </c>
      <c r="CP214" s="1569">
        <f t="shared" si="219"/>
        <v>0</v>
      </c>
      <c r="CQ214" s="1569">
        <f t="shared" si="219"/>
        <v>0</v>
      </c>
      <c r="CR214" s="1569">
        <f t="shared" si="219"/>
        <v>0</v>
      </c>
      <c r="CS214" s="1569">
        <f t="shared" si="219"/>
        <v>0</v>
      </c>
      <c r="CT214" s="1569">
        <f t="shared" si="219"/>
        <v>0</v>
      </c>
      <c r="CU214" s="1569">
        <f t="shared" si="219"/>
        <v>0</v>
      </c>
      <c r="CV214" s="1569">
        <f t="shared" si="219"/>
        <v>0</v>
      </c>
      <c r="CW214" s="1569">
        <f t="shared" si="219"/>
        <v>0</v>
      </c>
      <c r="CX214" s="1569">
        <f t="shared" si="219"/>
        <v>0</v>
      </c>
      <c r="CY214" s="1569">
        <f t="shared" si="219"/>
        <v>0</v>
      </c>
      <c r="CZ214" s="1569">
        <f t="shared" si="219"/>
        <v>0</v>
      </c>
      <c r="DA214" s="1569">
        <f t="shared" ref="DA214:EF214" si="220">SUM(DA215:DA216)</f>
        <v>0</v>
      </c>
      <c r="DB214" s="1569">
        <f t="shared" si="220"/>
        <v>0</v>
      </c>
      <c r="DC214" s="1569">
        <f t="shared" si="220"/>
        <v>0</v>
      </c>
      <c r="DD214" s="1569">
        <f t="shared" si="220"/>
        <v>0</v>
      </c>
      <c r="DE214" s="1569">
        <f t="shared" si="220"/>
        <v>0</v>
      </c>
      <c r="DF214" s="1569">
        <f t="shared" si="220"/>
        <v>0</v>
      </c>
      <c r="DG214" s="1569">
        <f t="shared" si="220"/>
        <v>0</v>
      </c>
      <c r="DH214" s="1569">
        <f t="shared" si="220"/>
        <v>0</v>
      </c>
      <c r="DI214" s="1569">
        <f t="shared" si="220"/>
        <v>0</v>
      </c>
      <c r="DJ214" s="1569">
        <f t="shared" si="220"/>
        <v>0</v>
      </c>
      <c r="DK214" s="1569">
        <f t="shared" si="220"/>
        <v>0</v>
      </c>
      <c r="DL214" s="1569">
        <f t="shared" si="220"/>
        <v>0</v>
      </c>
      <c r="DM214" s="1569">
        <f t="shared" si="220"/>
        <v>0</v>
      </c>
      <c r="DN214" s="1569">
        <f t="shared" si="220"/>
        <v>0</v>
      </c>
      <c r="DO214" s="1569">
        <f t="shared" si="220"/>
        <v>0</v>
      </c>
      <c r="DP214" s="1569">
        <f t="shared" si="220"/>
        <v>0</v>
      </c>
      <c r="DQ214" s="1569">
        <f t="shared" si="220"/>
        <v>0</v>
      </c>
      <c r="DR214" s="1569">
        <f t="shared" si="220"/>
        <v>0</v>
      </c>
      <c r="DS214" s="1569">
        <f t="shared" si="220"/>
        <v>0</v>
      </c>
      <c r="DT214" s="1569">
        <f t="shared" si="220"/>
        <v>0</v>
      </c>
      <c r="DU214" s="1569">
        <f t="shared" si="220"/>
        <v>0</v>
      </c>
      <c r="DV214" s="1569">
        <f t="shared" si="220"/>
        <v>0</v>
      </c>
      <c r="DW214" s="1569">
        <f t="shared" si="220"/>
        <v>0</v>
      </c>
      <c r="DX214" s="1569">
        <f t="shared" si="220"/>
        <v>0</v>
      </c>
      <c r="DY214" s="1569">
        <f t="shared" si="220"/>
        <v>0</v>
      </c>
      <c r="DZ214" s="1569">
        <f t="shared" si="220"/>
        <v>0</v>
      </c>
      <c r="EA214" s="1569">
        <f t="shared" si="220"/>
        <v>0</v>
      </c>
      <c r="EB214" s="1569">
        <f t="shared" si="220"/>
        <v>0</v>
      </c>
      <c r="EC214" s="1569">
        <f t="shared" si="220"/>
        <v>0</v>
      </c>
      <c r="ED214" s="1569">
        <f t="shared" si="220"/>
        <v>0</v>
      </c>
      <c r="EE214" s="1569">
        <f t="shared" si="220"/>
        <v>0</v>
      </c>
      <c r="EF214" s="1569">
        <f t="shared" si="220"/>
        <v>0</v>
      </c>
      <c r="EG214" s="1569">
        <f t="shared" ref="EG214:FL214" si="221">SUM(EG215:EG216)</f>
        <v>0</v>
      </c>
      <c r="EH214" s="1569">
        <f t="shared" si="221"/>
        <v>0</v>
      </c>
      <c r="EI214" s="1569">
        <f t="shared" si="221"/>
        <v>0</v>
      </c>
      <c r="EJ214" s="1569">
        <f t="shared" si="221"/>
        <v>0</v>
      </c>
      <c r="EK214" s="1569">
        <f t="shared" si="221"/>
        <v>0</v>
      </c>
      <c r="EL214" s="1569">
        <f t="shared" si="221"/>
        <v>0</v>
      </c>
      <c r="EM214" s="1569">
        <f t="shared" si="221"/>
        <v>0</v>
      </c>
      <c r="EN214" s="1569">
        <f t="shared" si="221"/>
        <v>0</v>
      </c>
      <c r="EO214" s="1569">
        <f t="shared" si="221"/>
        <v>0</v>
      </c>
      <c r="EP214" s="1569">
        <f t="shared" si="221"/>
        <v>0</v>
      </c>
      <c r="EQ214" s="1569">
        <f t="shared" si="221"/>
        <v>0</v>
      </c>
      <c r="ER214" s="1569">
        <f t="shared" si="221"/>
        <v>0</v>
      </c>
      <c r="ES214" s="1569">
        <f t="shared" si="221"/>
        <v>0</v>
      </c>
      <c r="ET214" s="1569">
        <f t="shared" si="221"/>
        <v>0</v>
      </c>
      <c r="EU214" s="1569">
        <f t="shared" si="221"/>
        <v>0</v>
      </c>
      <c r="EV214" s="1569">
        <f t="shared" si="221"/>
        <v>0</v>
      </c>
      <c r="EW214" s="1569">
        <f t="shared" si="221"/>
        <v>0</v>
      </c>
      <c r="EX214" s="1569">
        <f t="shared" si="221"/>
        <v>0</v>
      </c>
      <c r="EY214" s="1569">
        <f t="shared" si="221"/>
        <v>0</v>
      </c>
      <c r="EZ214" s="1569">
        <f t="shared" si="221"/>
        <v>0</v>
      </c>
      <c r="FA214" s="1569">
        <f t="shared" si="221"/>
        <v>0</v>
      </c>
      <c r="FB214" s="1569">
        <f t="shared" si="221"/>
        <v>0</v>
      </c>
      <c r="FC214" s="1569">
        <f t="shared" si="221"/>
        <v>0</v>
      </c>
      <c r="FD214" s="1569">
        <f t="shared" si="221"/>
        <v>0</v>
      </c>
      <c r="FE214" s="1569">
        <f t="shared" si="221"/>
        <v>0</v>
      </c>
      <c r="FF214" s="1569">
        <f t="shared" si="221"/>
        <v>0</v>
      </c>
      <c r="FG214" s="1569">
        <f t="shared" si="221"/>
        <v>0</v>
      </c>
      <c r="FH214" s="1569">
        <f t="shared" si="221"/>
        <v>0</v>
      </c>
      <c r="FI214" s="1569">
        <f t="shared" si="221"/>
        <v>0</v>
      </c>
      <c r="FJ214" s="1569">
        <f t="shared" si="221"/>
        <v>0</v>
      </c>
      <c r="FK214" s="1569">
        <f t="shared" si="221"/>
        <v>0</v>
      </c>
      <c r="FL214" s="1569">
        <f t="shared" si="221"/>
        <v>0</v>
      </c>
      <c r="FM214" s="1569">
        <f t="shared" ref="FM214:GR214" si="222">SUM(FM215:FM216)</f>
        <v>0</v>
      </c>
      <c r="FN214" s="1569">
        <f t="shared" si="222"/>
        <v>0</v>
      </c>
      <c r="FO214" s="1569">
        <f t="shared" si="222"/>
        <v>0</v>
      </c>
      <c r="FP214" s="1569">
        <f t="shared" si="222"/>
        <v>0</v>
      </c>
      <c r="FQ214" s="1569">
        <f t="shared" si="222"/>
        <v>0</v>
      </c>
      <c r="FR214" s="1569">
        <f t="shared" si="222"/>
        <v>0</v>
      </c>
      <c r="FS214" s="1569">
        <f t="shared" si="222"/>
        <v>0</v>
      </c>
      <c r="FT214" s="1569">
        <f t="shared" si="222"/>
        <v>0</v>
      </c>
      <c r="FU214" s="1569">
        <f t="shared" si="222"/>
        <v>0</v>
      </c>
      <c r="FV214" s="1569">
        <f t="shared" si="222"/>
        <v>0</v>
      </c>
      <c r="FW214" s="1569">
        <f t="shared" si="222"/>
        <v>0</v>
      </c>
      <c r="FX214" s="1569">
        <f t="shared" si="222"/>
        <v>0</v>
      </c>
      <c r="FY214" s="1569">
        <f t="shared" si="222"/>
        <v>0</v>
      </c>
      <c r="FZ214" s="1569">
        <f t="shared" si="222"/>
        <v>0</v>
      </c>
      <c r="GA214" s="1569">
        <f t="shared" si="222"/>
        <v>0</v>
      </c>
      <c r="GB214" s="1569">
        <f t="shared" si="222"/>
        <v>0</v>
      </c>
      <c r="GC214" s="1569">
        <f t="shared" si="222"/>
        <v>0</v>
      </c>
      <c r="GD214" s="1569">
        <f t="shared" si="222"/>
        <v>0</v>
      </c>
      <c r="GE214" s="1569">
        <f t="shared" si="222"/>
        <v>0</v>
      </c>
      <c r="GF214" s="1569">
        <f t="shared" si="222"/>
        <v>0</v>
      </c>
      <c r="GG214" s="1569">
        <f t="shared" si="222"/>
        <v>0</v>
      </c>
      <c r="GH214" s="1569">
        <f t="shared" si="222"/>
        <v>0</v>
      </c>
      <c r="GI214" s="1569">
        <f t="shared" si="222"/>
        <v>0</v>
      </c>
      <c r="GJ214" s="1569">
        <f t="shared" si="222"/>
        <v>0</v>
      </c>
      <c r="GK214" s="1569">
        <f t="shared" si="222"/>
        <v>0</v>
      </c>
      <c r="GL214" s="1569">
        <f t="shared" si="222"/>
        <v>0</v>
      </c>
      <c r="GM214" s="1569">
        <f t="shared" si="222"/>
        <v>0</v>
      </c>
      <c r="GN214" s="1569">
        <f t="shared" si="222"/>
        <v>0</v>
      </c>
      <c r="GO214" s="1569">
        <f t="shared" si="222"/>
        <v>0</v>
      </c>
      <c r="GP214" s="1569">
        <f t="shared" si="222"/>
        <v>0</v>
      </c>
      <c r="GQ214" s="1569">
        <f t="shared" si="222"/>
        <v>0</v>
      </c>
      <c r="GR214" s="1569">
        <f t="shared" si="222"/>
        <v>0</v>
      </c>
      <c r="GS214" s="1569">
        <f t="shared" ref="GS214" si="223">SUM(GS215:GS216)</f>
        <v>0</v>
      </c>
    </row>
    <row r="215" spans="1:201" outlineLevel="2">
      <c r="A215" s="1581" t="s">
        <v>1606</v>
      </c>
      <c r="B215" s="1516"/>
      <c r="C215" s="1580" t="s">
        <v>1607</v>
      </c>
      <c r="D215" s="1579">
        <v>50</v>
      </c>
      <c r="E215" s="1560">
        <v>0</v>
      </c>
      <c r="F215" s="1504" t="s">
        <v>1608</v>
      </c>
      <c r="H215" s="1563" t="s">
        <v>1603</v>
      </c>
      <c r="I215" s="1536">
        <f>SUM(J215:GS215)</f>
        <v>0</v>
      </c>
      <c r="J215" s="1577"/>
      <c r="K215" s="1577"/>
      <c r="L215" s="1577"/>
      <c r="M215" s="1577"/>
      <c r="N215" s="1577"/>
      <c r="O215" s="1577"/>
      <c r="P215" s="1577"/>
      <c r="Q215" s="1577"/>
      <c r="R215" s="1577"/>
      <c r="S215" s="1577"/>
      <c r="T215" s="1577"/>
      <c r="U215" s="1577"/>
      <c r="V215" s="1577"/>
      <c r="W215" s="1577"/>
      <c r="X215" s="1577"/>
      <c r="Y215" s="1577"/>
      <c r="Z215" s="1577"/>
      <c r="AA215" s="1577"/>
      <c r="AB215" s="1577"/>
      <c r="AC215" s="1577"/>
      <c r="AD215" s="1577"/>
      <c r="AE215" s="1577"/>
      <c r="AF215" s="1577"/>
      <c r="AG215" s="1577"/>
      <c r="AH215" s="1577"/>
      <c r="AI215" s="1577"/>
      <c r="AJ215" s="1577"/>
      <c r="AK215" s="1577"/>
      <c r="AL215" s="1577"/>
      <c r="AM215" s="1577"/>
      <c r="AN215" s="1577"/>
      <c r="AO215" s="1577"/>
      <c r="AP215" s="1577"/>
      <c r="AQ215" s="1577"/>
      <c r="AR215" s="1577"/>
      <c r="AS215" s="1577"/>
      <c r="AT215" s="1577"/>
      <c r="AU215" s="1577"/>
      <c r="AV215" s="1577"/>
      <c r="AW215" s="1577"/>
      <c r="AX215" s="1577"/>
      <c r="AY215" s="1577"/>
      <c r="AZ215" s="1577"/>
      <c r="BA215" s="1577"/>
      <c r="BB215" s="1577"/>
      <c r="BC215" s="1577"/>
      <c r="BD215" s="1577"/>
      <c r="BE215" s="1577"/>
      <c r="BF215" s="1577"/>
      <c r="BG215" s="1577"/>
      <c r="BH215" s="1577"/>
      <c r="BI215" s="1577"/>
      <c r="BJ215" s="1577"/>
      <c r="BK215" s="1577"/>
      <c r="BL215" s="1577"/>
      <c r="BM215" s="1577"/>
      <c r="BN215" s="1577"/>
      <c r="BO215" s="1577"/>
      <c r="BP215" s="1577"/>
      <c r="BQ215" s="1577"/>
      <c r="BR215" s="1577"/>
      <c r="BS215" s="1577"/>
      <c r="BT215" s="1577"/>
      <c r="BU215" s="1577"/>
      <c r="BV215" s="1577"/>
      <c r="BW215" s="1577"/>
      <c r="BX215" s="1577"/>
      <c r="BY215" s="1577"/>
      <c r="BZ215" s="1577"/>
      <c r="CA215" s="1577"/>
      <c r="CB215" s="1577"/>
      <c r="CC215" s="1577"/>
      <c r="CD215" s="1577"/>
      <c r="CE215" s="1577"/>
      <c r="CF215" s="1577"/>
      <c r="CG215" s="1577"/>
      <c r="CH215" s="1577"/>
      <c r="CI215" s="1577"/>
      <c r="CJ215" s="1577"/>
      <c r="CK215" s="1577"/>
      <c r="CL215" s="1577"/>
      <c r="CM215" s="1577"/>
      <c r="CN215" s="1577"/>
      <c r="CO215" s="1577"/>
      <c r="CP215" s="1577"/>
      <c r="CQ215" s="1577"/>
      <c r="CR215" s="1577"/>
      <c r="CS215" s="1577"/>
      <c r="CT215" s="1577"/>
      <c r="CU215" s="1577"/>
      <c r="CV215" s="1577"/>
      <c r="CW215" s="1577"/>
      <c r="CX215" s="1577"/>
      <c r="CY215" s="1577"/>
      <c r="CZ215" s="1577"/>
      <c r="DA215" s="1577"/>
      <c r="DB215" s="1577"/>
      <c r="DC215" s="1577"/>
      <c r="DD215" s="1577"/>
      <c r="DE215" s="1577"/>
      <c r="DF215" s="1577"/>
      <c r="DG215" s="1577"/>
      <c r="DH215" s="1577"/>
      <c r="DI215" s="1577"/>
      <c r="DJ215" s="1577"/>
      <c r="DK215" s="1577"/>
      <c r="DL215" s="1577"/>
      <c r="DM215" s="1577"/>
      <c r="DN215" s="1577"/>
      <c r="DO215" s="1577"/>
      <c r="DP215" s="1577"/>
      <c r="DQ215" s="1577"/>
      <c r="DR215" s="1577"/>
      <c r="DS215" s="1577"/>
      <c r="DT215" s="1577"/>
      <c r="DU215" s="1577"/>
      <c r="DV215" s="1577"/>
      <c r="DW215" s="1577"/>
      <c r="DX215" s="1577"/>
      <c r="DY215" s="1577"/>
      <c r="DZ215" s="1577"/>
      <c r="EA215" s="1577"/>
      <c r="EB215" s="1577"/>
      <c r="EC215" s="1577"/>
      <c r="ED215" s="1577"/>
      <c r="EE215" s="1577"/>
      <c r="EF215" s="1577"/>
      <c r="EG215" s="1577"/>
      <c r="EH215" s="1577"/>
      <c r="EI215" s="1577"/>
      <c r="EJ215" s="1577"/>
      <c r="EK215" s="1577"/>
      <c r="EL215" s="1577"/>
      <c r="EM215" s="1577"/>
      <c r="EN215" s="1577"/>
      <c r="EO215" s="1577"/>
      <c r="EP215" s="1577"/>
      <c r="EQ215" s="1577"/>
      <c r="ER215" s="1577"/>
      <c r="ES215" s="1577"/>
      <c r="ET215" s="1577"/>
      <c r="EU215" s="1577"/>
      <c r="EV215" s="1577"/>
      <c r="EW215" s="1577"/>
      <c r="EX215" s="1577"/>
      <c r="EY215" s="1577"/>
      <c r="EZ215" s="1577"/>
      <c r="FA215" s="1577"/>
      <c r="FB215" s="1577"/>
      <c r="FC215" s="1577"/>
      <c r="FD215" s="1577"/>
      <c r="FE215" s="1577"/>
      <c r="FF215" s="1577"/>
      <c r="FG215" s="1577"/>
      <c r="FH215" s="1577"/>
      <c r="FI215" s="1577"/>
      <c r="FJ215" s="1577"/>
      <c r="FK215" s="1577"/>
      <c r="FL215" s="1577"/>
      <c r="FM215" s="1577"/>
      <c r="FN215" s="1577"/>
      <c r="FO215" s="1577"/>
      <c r="FP215" s="1577"/>
      <c r="FQ215" s="1577"/>
      <c r="FR215" s="1577"/>
      <c r="FS215" s="1577"/>
      <c r="FT215" s="1577"/>
      <c r="FU215" s="1577"/>
      <c r="FV215" s="1577"/>
      <c r="FW215" s="1577"/>
      <c r="FX215" s="1577"/>
      <c r="FY215" s="1577"/>
      <c r="FZ215" s="1577"/>
      <c r="GA215" s="1577"/>
      <c r="GB215" s="1577"/>
      <c r="GC215" s="1577"/>
      <c r="GD215" s="1577"/>
      <c r="GE215" s="1577"/>
      <c r="GF215" s="1577"/>
      <c r="GG215" s="1577"/>
      <c r="GH215" s="1577"/>
      <c r="GI215" s="1577"/>
      <c r="GJ215" s="1577"/>
      <c r="GK215" s="1577"/>
      <c r="GL215" s="1577"/>
      <c r="GM215" s="1577"/>
      <c r="GN215" s="1577"/>
      <c r="GO215" s="1577"/>
      <c r="GP215" s="1577"/>
      <c r="GQ215" s="1577"/>
      <c r="GR215" s="1577"/>
      <c r="GS215" s="1577"/>
    </row>
    <row r="216" spans="1:201" outlineLevel="2">
      <c r="A216" s="1581" t="s">
        <v>1609</v>
      </c>
      <c r="B216" s="1516"/>
      <c r="C216" s="1580" t="s">
        <v>1610</v>
      </c>
      <c r="D216" s="1579"/>
      <c r="E216" s="1560">
        <v>0</v>
      </c>
      <c r="F216" s="1504" t="s">
        <v>1611</v>
      </c>
      <c r="H216" s="1578"/>
      <c r="I216" s="1536">
        <f>SUM(J216:GS216)</f>
        <v>0</v>
      </c>
      <c r="J216" s="1577"/>
      <c r="K216" s="1577"/>
      <c r="L216" s="1577"/>
      <c r="M216" s="1577"/>
      <c r="N216" s="1577"/>
      <c r="O216" s="1577"/>
      <c r="P216" s="1577"/>
      <c r="Q216" s="1577"/>
      <c r="R216" s="1577"/>
      <c r="S216" s="1577"/>
      <c r="T216" s="1577"/>
      <c r="U216" s="1577"/>
      <c r="V216" s="1577"/>
      <c r="W216" s="1577"/>
      <c r="X216" s="1577"/>
      <c r="Y216" s="1577"/>
      <c r="Z216" s="1577"/>
      <c r="AA216" s="1577"/>
      <c r="AB216" s="1577"/>
      <c r="AC216" s="1577"/>
      <c r="AD216" s="1577"/>
      <c r="AE216" s="1577"/>
      <c r="AF216" s="1577"/>
      <c r="AG216" s="1577"/>
      <c r="AH216" s="1577"/>
      <c r="AI216" s="1577"/>
      <c r="AJ216" s="1577"/>
      <c r="AK216" s="1577"/>
      <c r="AL216" s="1577"/>
      <c r="AM216" s="1577"/>
      <c r="AN216" s="1577"/>
      <c r="AO216" s="1577"/>
      <c r="AP216" s="1577"/>
      <c r="AQ216" s="1577"/>
      <c r="AR216" s="1577"/>
      <c r="AS216" s="1577"/>
      <c r="AT216" s="1577"/>
      <c r="AU216" s="1577"/>
      <c r="AV216" s="1577"/>
      <c r="AW216" s="1577"/>
      <c r="AX216" s="1577"/>
      <c r="AY216" s="1577"/>
      <c r="AZ216" s="1577"/>
      <c r="BA216" s="1577"/>
      <c r="BB216" s="1577"/>
      <c r="BC216" s="1577"/>
      <c r="BD216" s="1577"/>
      <c r="BE216" s="1577"/>
      <c r="BF216" s="1577"/>
      <c r="BG216" s="1577"/>
      <c r="BH216" s="1577"/>
      <c r="BI216" s="1577"/>
      <c r="BJ216" s="1577"/>
      <c r="BK216" s="1577"/>
      <c r="BL216" s="1577"/>
      <c r="BM216" s="1577"/>
      <c r="BN216" s="1577"/>
      <c r="BO216" s="1577"/>
      <c r="BP216" s="1577"/>
      <c r="BQ216" s="1577"/>
      <c r="BR216" s="1577"/>
      <c r="BS216" s="1577"/>
      <c r="BT216" s="1577"/>
      <c r="BU216" s="1577"/>
      <c r="BV216" s="1577"/>
      <c r="BW216" s="1577"/>
      <c r="BX216" s="1577"/>
      <c r="BY216" s="1577"/>
      <c r="BZ216" s="1577"/>
      <c r="CA216" s="1577"/>
      <c r="CB216" s="1577"/>
      <c r="CC216" s="1577"/>
      <c r="CD216" s="1577"/>
      <c r="CE216" s="1577"/>
      <c r="CF216" s="1577"/>
      <c r="CG216" s="1577"/>
      <c r="CH216" s="1577"/>
      <c r="CI216" s="1577"/>
      <c r="CJ216" s="1577"/>
      <c r="CK216" s="1577"/>
      <c r="CL216" s="1577"/>
      <c r="CM216" s="1577"/>
      <c r="CN216" s="1577"/>
      <c r="CO216" s="1577"/>
      <c r="CP216" s="1577"/>
      <c r="CQ216" s="1577"/>
      <c r="CR216" s="1577"/>
      <c r="CS216" s="1577"/>
      <c r="CT216" s="1577"/>
      <c r="CU216" s="1577"/>
      <c r="CV216" s="1577"/>
      <c r="CW216" s="1577"/>
      <c r="CX216" s="1577"/>
      <c r="CY216" s="1577"/>
      <c r="CZ216" s="1577"/>
      <c r="DA216" s="1577"/>
      <c r="DB216" s="1577"/>
      <c r="DC216" s="1577"/>
      <c r="DD216" s="1577"/>
      <c r="DE216" s="1577"/>
      <c r="DF216" s="1577"/>
      <c r="DG216" s="1577"/>
      <c r="DH216" s="1577"/>
      <c r="DI216" s="1577"/>
      <c r="DJ216" s="1577"/>
      <c r="DK216" s="1577"/>
      <c r="DL216" s="1577"/>
      <c r="DM216" s="1577"/>
      <c r="DN216" s="1577"/>
      <c r="DO216" s="1577"/>
      <c r="DP216" s="1577"/>
      <c r="DQ216" s="1577"/>
      <c r="DR216" s="1577"/>
      <c r="DS216" s="1577"/>
      <c r="DT216" s="1577"/>
      <c r="DU216" s="1577"/>
      <c r="DV216" s="1577"/>
      <c r="DW216" s="1577"/>
      <c r="DX216" s="1577"/>
      <c r="DY216" s="1577"/>
      <c r="DZ216" s="1577"/>
      <c r="EA216" s="1577"/>
      <c r="EB216" s="1577"/>
      <c r="EC216" s="1577"/>
      <c r="ED216" s="1577"/>
      <c r="EE216" s="1577"/>
      <c r="EF216" s="1577"/>
      <c r="EG216" s="1577"/>
      <c r="EH216" s="1577"/>
      <c r="EI216" s="1577"/>
      <c r="EJ216" s="1577"/>
      <c r="EK216" s="1577"/>
      <c r="EL216" s="1577"/>
      <c r="EM216" s="1577"/>
      <c r="EN216" s="1577"/>
      <c r="EO216" s="1577"/>
      <c r="EP216" s="1577"/>
      <c r="EQ216" s="1577"/>
      <c r="ER216" s="1577"/>
      <c r="ES216" s="1577"/>
      <c r="ET216" s="1577"/>
      <c r="EU216" s="1577"/>
      <c r="EV216" s="1577"/>
      <c r="EW216" s="1577"/>
      <c r="EX216" s="1577"/>
      <c r="EY216" s="1577"/>
      <c r="EZ216" s="1577"/>
      <c r="FA216" s="1577"/>
      <c r="FB216" s="1577"/>
      <c r="FC216" s="1577"/>
      <c r="FD216" s="1577"/>
      <c r="FE216" s="1577"/>
      <c r="FF216" s="1577"/>
      <c r="FG216" s="1577"/>
      <c r="FH216" s="1577"/>
      <c r="FI216" s="1577"/>
      <c r="FJ216" s="1577"/>
      <c r="FK216" s="1577"/>
      <c r="FL216" s="1577"/>
      <c r="FM216" s="1577"/>
      <c r="FN216" s="1577"/>
      <c r="FO216" s="1577"/>
      <c r="FP216" s="1577"/>
      <c r="FQ216" s="1577"/>
      <c r="FR216" s="1577"/>
      <c r="FS216" s="1577"/>
      <c r="FT216" s="1577"/>
      <c r="FU216" s="1577"/>
      <c r="FV216" s="1577"/>
      <c r="FW216" s="1577"/>
      <c r="FX216" s="1577"/>
      <c r="FY216" s="1577"/>
      <c r="FZ216" s="1577"/>
      <c r="GA216" s="1577"/>
      <c r="GB216" s="1577"/>
      <c r="GC216" s="1577"/>
      <c r="GD216" s="1577"/>
      <c r="GE216" s="1577"/>
      <c r="GF216" s="1577"/>
      <c r="GG216" s="1577"/>
      <c r="GH216" s="1577"/>
      <c r="GI216" s="1577"/>
      <c r="GJ216" s="1577"/>
      <c r="GK216" s="1577"/>
      <c r="GL216" s="1577"/>
      <c r="GM216" s="1577"/>
      <c r="GN216" s="1577"/>
      <c r="GO216" s="1577"/>
      <c r="GP216" s="1577"/>
      <c r="GQ216" s="1577"/>
      <c r="GR216" s="1577"/>
      <c r="GS216" s="1577"/>
    </row>
    <row r="217" spans="1:201" s="1539" customFormat="1" outlineLevel="1">
      <c r="A217" s="1539" t="s">
        <v>1612</v>
      </c>
      <c r="B217" s="1541"/>
      <c r="C217" s="1539" t="s">
        <v>1613</v>
      </c>
      <c r="D217" s="1572">
        <f>SUM(D218:D227)</f>
        <v>40</v>
      </c>
      <c r="E217" s="1571"/>
      <c r="F217" s="1570"/>
      <c r="G217" s="1570"/>
      <c r="H217" s="1575"/>
      <c r="I217" s="1569">
        <f t="shared" ref="I217:AN217" si="224">SUM(I218:I227)</f>
        <v>0</v>
      </c>
      <c r="J217" s="1569">
        <f t="shared" si="224"/>
        <v>0</v>
      </c>
      <c r="K217" s="1569">
        <f t="shared" si="224"/>
        <v>0</v>
      </c>
      <c r="L217" s="1569">
        <f t="shared" si="224"/>
        <v>0</v>
      </c>
      <c r="M217" s="1569">
        <f t="shared" si="224"/>
        <v>0</v>
      </c>
      <c r="N217" s="1569">
        <f t="shared" si="224"/>
        <v>0</v>
      </c>
      <c r="O217" s="1569">
        <f t="shared" si="224"/>
        <v>0</v>
      </c>
      <c r="P217" s="1569">
        <f t="shared" si="224"/>
        <v>0</v>
      </c>
      <c r="Q217" s="1569">
        <f t="shared" si="224"/>
        <v>0</v>
      </c>
      <c r="R217" s="1569">
        <f t="shared" si="224"/>
        <v>0</v>
      </c>
      <c r="S217" s="1569">
        <f t="shared" si="224"/>
        <v>0</v>
      </c>
      <c r="T217" s="1569">
        <f t="shared" si="224"/>
        <v>0</v>
      </c>
      <c r="U217" s="1569">
        <f t="shared" si="224"/>
        <v>0</v>
      </c>
      <c r="V217" s="1569">
        <f t="shared" si="224"/>
        <v>0</v>
      </c>
      <c r="W217" s="1569">
        <f t="shared" si="224"/>
        <v>0</v>
      </c>
      <c r="X217" s="1569">
        <f t="shared" si="224"/>
        <v>0</v>
      </c>
      <c r="Y217" s="1569">
        <f t="shared" si="224"/>
        <v>0</v>
      </c>
      <c r="Z217" s="1569">
        <f t="shared" si="224"/>
        <v>0</v>
      </c>
      <c r="AA217" s="1569">
        <f t="shared" si="224"/>
        <v>0</v>
      </c>
      <c r="AB217" s="1569">
        <f t="shared" si="224"/>
        <v>0</v>
      </c>
      <c r="AC217" s="1569">
        <f t="shared" si="224"/>
        <v>0</v>
      </c>
      <c r="AD217" s="1569">
        <f t="shared" si="224"/>
        <v>0</v>
      </c>
      <c r="AE217" s="1569">
        <f t="shared" si="224"/>
        <v>0</v>
      </c>
      <c r="AF217" s="1569">
        <f t="shared" si="224"/>
        <v>0</v>
      </c>
      <c r="AG217" s="1569">
        <f t="shared" si="224"/>
        <v>0</v>
      </c>
      <c r="AH217" s="1569">
        <f t="shared" si="224"/>
        <v>0</v>
      </c>
      <c r="AI217" s="1569">
        <f t="shared" si="224"/>
        <v>0</v>
      </c>
      <c r="AJ217" s="1569">
        <f t="shared" si="224"/>
        <v>0</v>
      </c>
      <c r="AK217" s="1569">
        <f t="shared" si="224"/>
        <v>0</v>
      </c>
      <c r="AL217" s="1569">
        <f t="shared" si="224"/>
        <v>0</v>
      </c>
      <c r="AM217" s="1569">
        <f t="shared" si="224"/>
        <v>0</v>
      </c>
      <c r="AN217" s="1569">
        <f t="shared" si="224"/>
        <v>0</v>
      </c>
      <c r="AO217" s="1569">
        <f t="shared" ref="AO217:BT217" si="225">SUM(AO218:AO227)</f>
        <v>0</v>
      </c>
      <c r="AP217" s="1569">
        <f t="shared" si="225"/>
        <v>0</v>
      </c>
      <c r="AQ217" s="1569">
        <f t="shared" si="225"/>
        <v>0</v>
      </c>
      <c r="AR217" s="1569">
        <f t="shared" si="225"/>
        <v>0</v>
      </c>
      <c r="AS217" s="1569">
        <f t="shared" si="225"/>
        <v>0</v>
      </c>
      <c r="AT217" s="1569">
        <f t="shared" si="225"/>
        <v>0</v>
      </c>
      <c r="AU217" s="1569">
        <f t="shared" si="225"/>
        <v>0</v>
      </c>
      <c r="AV217" s="1569">
        <f t="shared" si="225"/>
        <v>0</v>
      </c>
      <c r="AW217" s="1569">
        <f t="shared" si="225"/>
        <v>0</v>
      </c>
      <c r="AX217" s="1569">
        <f t="shared" si="225"/>
        <v>0</v>
      </c>
      <c r="AY217" s="1569">
        <f t="shared" si="225"/>
        <v>0</v>
      </c>
      <c r="AZ217" s="1569">
        <f t="shared" si="225"/>
        <v>0</v>
      </c>
      <c r="BA217" s="1569">
        <f t="shared" si="225"/>
        <v>0</v>
      </c>
      <c r="BB217" s="1569">
        <f t="shared" si="225"/>
        <v>0</v>
      </c>
      <c r="BC217" s="1569">
        <f t="shared" si="225"/>
        <v>0</v>
      </c>
      <c r="BD217" s="1569">
        <f t="shared" si="225"/>
        <v>0</v>
      </c>
      <c r="BE217" s="1569">
        <f t="shared" si="225"/>
        <v>0</v>
      </c>
      <c r="BF217" s="1569">
        <f t="shared" si="225"/>
        <v>0</v>
      </c>
      <c r="BG217" s="1569">
        <f t="shared" si="225"/>
        <v>0</v>
      </c>
      <c r="BH217" s="1569">
        <f t="shared" si="225"/>
        <v>0</v>
      </c>
      <c r="BI217" s="1569">
        <f t="shared" si="225"/>
        <v>0</v>
      </c>
      <c r="BJ217" s="1569">
        <f t="shared" si="225"/>
        <v>0</v>
      </c>
      <c r="BK217" s="1569">
        <f t="shared" si="225"/>
        <v>0</v>
      </c>
      <c r="BL217" s="1569">
        <f t="shared" si="225"/>
        <v>0</v>
      </c>
      <c r="BM217" s="1569">
        <f t="shared" si="225"/>
        <v>0</v>
      </c>
      <c r="BN217" s="1569">
        <f t="shared" si="225"/>
        <v>0</v>
      </c>
      <c r="BO217" s="1569">
        <f t="shared" si="225"/>
        <v>0</v>
      </c>
      <c r="BP217" s="1569">
        <f t="shared" si="225"/>
        <v>0</v>
      </c>
      <c r="BQ217" s="1569">
        <f t="shared" si="225"/>
        <v>0</v>
      </c>
      <c r="BR217" s="1569">
        <f t="shared" si="225"/>
        <v>0</v>
      </c>
      <c r="BS217" s="1569">
        <f t="shared" si="225"/>
        <v>0</v>
      </c>
      <c r="BT217" s="1569">
        <f t="shared" si="225"/>
        <v>0</v>
      </c>
      <c r="BU217" s="1569">
        <f t="shared" ref="BU217:CZ217" si="226">SUM(BU218:BU227)</f>
        <v>0</v>
      </c>
      <c r="BV217" s="1569">
        <f t="shared" si="226"/>
        <v>0</v>
      </c>
      <c r="BW217" s="1569">
        <f t="shared" si="226"/>
        <v>0</v>
      </c>
      <c r="BX217" s="1569">
        <f t="shared" si="226"/>
        <v>0</v>
      </c>
      <c r="BY217" s="1569">
        <f t="shared" si="226"/>
        <v>0</v>
      </c>
      <c r="BZ217" s="1569">
        <f t="shared" si="226"/>
        <v>0</v>
      </c>
      <c r="CA217" s="1569">
        <f t="shared" si="226"/>
        <v>0</v>
      </c>
      <c r="CB217" s="1569">
        <f t="shared" si="226"/>
        <v>0</v>
      </c>
      <c r="CC217" s="1569">
        <f t="shared" si="226"/>
        <v>0</v>
      </c>
      <c r="CD217" s="1569">
        <f t="shared" si="226"/>
        <v>0</v>
      </c>
      <c r="CE217" s="1569">
        <f t="shared" si="226"/>
        <v>0</v>
      </c>
      <c r="CF217" s="1569">
        <f t="shared" si="226"/>
        <v>0</v>
      </c>
      <c r="CG217" s="1569">
        <f t="shared" si="226"/>
        <v>0</v>
      </c>
      <c r="CH217" s="1569">
        <f t="shared" si="226"/>
        <v>0</v>
      </c>
      <c r="CI217" s="1569">
        <f t="shared" si="226"/>
        <v>0</v>
      </c>
      <c r="CJ217" s="1569">
        <f t="shared" si="226"/>
        <v>0</v>
      </c>
      <c r="CK217" s="1569">
        <f t="shared" si="226"/>
        <v>0</v>
      </c>
      <c r="CL217" s="1569">
        <f t="shared" si="226"/>
        <v>0</v>
      </c>
      <c r="CM217" s="1569">
        <f t="shared" si="226"/>
        <v>0</v>
      </c>
      <c r="CN217" s="1569">
        <f t="shared" si="226"/>
        <v>0</v>
      </c>
      <c r="CO217" s="1569">
        <f t="shared" si="226"/>
        <v>0</v>
      </c>
      <c r="CP217" s="1569">
        <f t="shared" si="226"/>
        <v>0</v>
      </c>
      <c r="CQ217" s="1569">
        <f t="shared" si="226"/>
        <v>0</v>
      </c>
      <c r="CR217" s="1569">
        <f t="shared" si="226"/>
        <v>0</v>
      </c>
      <c r="CS217" s="1569">
        <f t="shared" si="226"/>
        <v>0</v>
      </c>
      <c r="CT217" s="1569">
        <f t="shared" si="226"/>
        <v>0</v>
      </c>
      <c r="CU217" s="1569">
        <f t="shared" si="226"/>
        <v>0</v>
      </c>
      <c r="CV217" s="1569">
        <f t="shared" si="226"/>
        <v>0</v>
      </c>
      <c r="CW217" s="1569">
        <f t="shared" si="226"/>
        <v>0</v>
      </c>
      <c r="CX217" s="1569">
        <f t="shared" si="226"/>
        <v>0</v>
      </c>
      <c r="CY217" s="1569">
        <f t="shared" si="226"/>
        <v>0</v>
      </c>
      <c r="CZ217" s="1569">
        <f t="shared" si="226"/>
        <v>0</v>
      </c>
      <c r="DA217" s="1569">
        <f t="shared" ref="DA217:EF217" si="227">SUM(DA218:DA227)</f>
        <v>0</v>
      </c>
      <c r="DB217" s="1569">
        <f t="shared" si="227"/>
        <v>0</v>
      </c>
      <c r="DC217" s="1569">
        <f t="shared" si="227"/>
        <v>0</v>
      </c>
      <c r="DD217" s="1569">
        <f t="shared" si="227"/>
        <v>0</v>
      </c>
      <c r="DE217" s="1569">
        <f t="shared" si="227"/>
        <v>0</v>
      </c>
      <c r="DF217" s="1569">
        <f t="shared" si="227"/>
        <v>0</v>
      </c>
      <c r="DG217" s="1569">
        <f t="shared" si="227"/>
        <v>0</v>
      </c>
      <c r="DH217" s="1569">
        <f t="shared" si="227"/>
        <v>0</v>
      </c>
      <c r="DI217" s="1569">
        <f t="shared" si="227"/>
        <v>0</v>
      </c>
      <c r="DJ217" s="1569">
        <f t="shared" si="227"/>
        <v>0</v>
      </c>
      <c r="DK217" s="1569">
        <f t="shared" si="227"/>
        <v>0</v>
      </c>
      <c r="DL217" s="1569">
        <f t="shared" si="227"/>
        <v>0</v>
      </c>
      <c r="DM217" s="1569">
        <f t="shared" si="227"/>
        <v>0</v>
      </c>
      <c r="DN217" s="1569">
        <f t="shared" si="227"/>
        <v>0</v>
      </c>
      <c r="DO217" s="1569">
        <f t="shared" si="227"/>
        <v>0</v>
      </c>
      <c r="DP217" s="1569">
        <f t="shared" si="227"/>
        <v>0</v>
      </c>
      <c r="DQ217" s="1569">
        <f t="shared" si="227"/>
        <v>0</v>
      </c>
      <c r="DR217" s="1569">
        <f t="shared" si="227"/>
        <v>0</v>
      </c>
      <c r="DS217" s="1569">
        <f t="shared" si="227"/>
        <v>0</v>
      </c>
      <c r="DT217" s="1569">
        <f t="shared" si="227"/>
        <v>0</v>
      </c>
      <c r="DU217" s="1569">
        <f t="shared" si="227"/>
        <v>0</v>
      </c>
      <c r="DV217" s="1569">
        <f t="shared" si="227"/>
        <v>0</v>
      </c>
      <c r="DW217" s="1569">
        <f t="shared" si="227"/>
        <v>0</v>
      </c>
      <c r="DX217" s="1569">
        <f t="shared" si="227"/>
        <v>0</v>
      </c>
      <c r="DY217" s="1569">
        <f t="shared" si="227"/>
        <v>0</v>
      </c>
      <c r="DZ217" s="1569">
        <f t="shared" si="227"/>
        <v>0</v>
      </c>
      <c r="EA217" s="1569">
        <f t="shared" si="227"/>
        <v>0</v>
      </c>
      <c r="EB217" s="1569">
        <f t="shared" si="227"/>
        <v>0</v>
      </c>
      <c r="EC217" s="1569">
        <f t="shared" si="227"/>
        <v>0</v>
      </c>
      <c r="ED217" s="1569">
        <f t="shared" si="227"/>
        <v>0</v>
      </c>
      <c r="EE217" s="1569">
        <f t="shared" si="227"/>
        <v>0</v>
      </c>
      <c r="EF217" s="1569">
        <f t="shared" si="227"/>
        <v>0</v>
      </c>
      <c r="EG217" s="1569">
        <f t="shared" ref="EG217:FL217" si="228">SUM(EG218:EG227)</f>
        <v>0</v>
      </c>
      <c r="EH217" s="1569">
        <f t="shared" si="228"/>
        <v>0</v>
      </c>
      <c r="EI217" s="1569">
        <f t="shared" si="228"/>
        <v>0</v>
      </c>
      <c r="EJ217" s="1569">
        <f t="shared" si="228"/>
        <v>0</v>
      </c>
      <c r="EK217" s="1569">
        <f t="shared" si="228"/>
        <v>0</v>
      </c>
      <c r="EL217" s="1569">
        <f t="shared" si="228"/>
        <v>0</v>
      </c>
      <c r="EM217" s="1569">
        <f t="shared" si="228"/>
        <v>0</v>
      </c>
      <c r="EN217" s="1569">
        <f t="shared" si="228"/>
        <v>0</v>
      </c>
      <c r="EO217" s="1569">
        <f t="shared" si="228"/>
        <v>0</v>
      </c>
      <c r="EP217" s="1569">
        <f t="shared" si="228"/>
        <v>0</v>
      </c>
      <c r="EQ217" s="1569">
        <f t="shared" si="228"/>
        <v>0</v>
      </c>
      <c r="ER217" s="1569">
        <f t="shared" si="228"/>
        <v>0</v>
      </c>
      <c r="ES217" s="1569">
        <f t="shared" si="228"/>
        <v>0</v>
      </c>
      <c r="ET217" s="1569">
        <f t="shared" si="228"/>
        <v>0</v>
      </c>
      <c r="EU217" s="1569">
        <f t="shared" si="228"/>
        <v>0</v>
      </c>
      <c r="EV217" s="1569">
        <f t="shared" si="228"/>
        <v>0</v>
      </c>
      <c r="EW217" s="1569">
        <f t="shared" si="228"/>
        <v>0</v>
      </c>
      <c r="EX217" s="1569">
        <f t="shared" si="228"/>
        <v>0</v>
      </c>
      <c r="EY217" s="1569">
        <f t="shared" si="228"/>
        <v>0</v>
      </c>
      <c r="EZ217" s="1569">
        <f t="shared" si="228"/>
        <v>0</v>
      </c>
      <c r="FA217" s="1569">
        <f t="shared" si="228"/>
        <v>0</v>
      </c>
      <c r="FB217" s="1569">
        <f t="shared" si="228"/>
        <v>0</v>
      </c>
      <c r="FC217" s="1569">
        <f t="shared" si="228"/>
        <v>0</v>
      </c>
      <c r="FD217" s="1569">
        <f t="shared" si="228"/>
        <v>0</v>
      </c>
      <c r="FE217" s="1569">
        <f t="shared" si="228"/>
        <v>0</v>
      </c>
      <c r="FF217" s="1569">
        <f t="shared" si="228"/>
        <v>0</v>
      </c>
      <c r="FG217" s="1569">
        <f t="shared" si="228"/>
        <v>0</v>
      </c>
      <c r="FH217" s="1569">
        <f t="shared" si="228"/>
        <v>0</v>
      </c>
      <c r="FI217" s="1569">
        <f t="shared" si="228"/>
        <v>0</v>
      </c>
      <c r="FJ217" s="1569">
        <f t="shared" si="228"/>
        <v>0</v>
      </c>
      <c r="FK217" s="1569">
        <f t="shared" si="228"/>
        <v>0</v>
      </c>
      <c r="FL217" s="1569">
        <f t="shared" si="228"/>
        <v>0</v>
      </c>
      <c r="FM217" s="1569">
        <f t="shared" ref="FM217:GR217" si="229">SUM(FM218:FM227)</f>
        <v>0</v>
      </c>
      <c r="FN217" s="1569">
        <f t="shared" si="229"/>
        <v>0</v>
      </c>
      <c r="FO217" s="1569">
        <f t="shared" si="229"/>
        <v>0</v>
      </c>
      <c r="FP217" s="1569">
        <f t="shared" si="229"/>
        <v>0</v>
      </c>
      <c r="FQ217" s="1569">
        <f t="shared" si="229"/>
        <v>0</v>
      </c>
      <c r="FR217" s="1569">
        <f t="shared" si="229"/>
        <v>0</v>
      </c>
      <c r="FS217" s="1569">
        <f t="shared" si="229"/>
        <v>0</v>
      </c>
      <c r="FT217" s="1569">
        <f t="shared" si="229"/>
        <v>0</v>
      </c>
      <c r="FU217" s="1569">
        <f t="shared" si="229"/>
        <v>0</v>
      </c>
      <c r="FV217" s="1569">
        <f t="shared" si="229"/>
        <v>0</v>
      </c>
      <c r="FW217" s="1569">
        <f t="shared" si="229"/>
        <v>0</v>
      </c>
      <c r="FX217" s="1569">
        <f t="shared" si="229"/>
        <v>0</v>
      </c>
      <c r="FY217" s="1569">
        <f t="shared" si="229"/>
        <v>0</v>
      </c>
      <c r="FZ217" s="1569">
        <f t="shared" si="229"/>
        <v>0</v>
      </c>
      <c r="GA217" s="1569">
        <f t="shared" si="229"/>
        <v>0</v>
      </c>
      <c r="GB217" s="1569">
        <f t="shared" si="229"/>
        <v>0</v>
      </c>
      <c r="GC217" s="1569">
        <f t="shared" si="229"/>
        <v>0</v>
      </c>
      <c r="GD217" s="1569">
        <f t="shared" si="229"/>
        <v>0</v>
      </c>
      <c r="GE217" s="1569">
        <f t="shared" si="229"/>
        <v>0</v>
      </c>
      <c r="GF217" s="1569">
        <f t="shared" si="229"/>
        <v>0</v>
      </c>
      <c r="GG217" s="1569">
        <f t="shared" si="229"/>
        <v>0</v>
      </c>
      <c r="GH217" s="1569">
        <f t="shared" si="229"/>
        <v>0</v>
      </c>
      <c r="GI217" s="1569">
        <f t="shared" si="229"/>
        <v>0</v>
      </c>
      <c r="GJ217" s="1569">
        <f t="shared" si="229"/>
        <v>0</v>
      </c>
      <c r="GK217" s="1569">
        <f t="shared" si="229"/>
        <v>0</v>
      </c>
      <c r="GL217" s="1569">
        <f t="shared" si="229"/>
        <v>0</v>
      </c>
      <c r="GM217" s="1569">
        <f t="shared" si="229"/>
        <v>0</v>
      </c>
      <c r="GN217" s="1569">
        <f t="shared" si="229"/>
        <v>0</v>
      </c>
      <c r="GO217" s="1569">
        <f t="shared" si="229"/>
        <v>0</v>
      </c>
      <c r="GP217" s="1569">
        <f t="shared" si="229"/>
        <v>0</v>
      </c>
      <c r="GQ217" s="1569">
        <f t="shared" si="229"/>
        <v>0</v>
      </c>
      <c r="GR217" s="1569">
        <f t="shared" si="229"/>
        <v>0</v>
      </c>
      <c r="GS217" s="1569">
        <f t="shared" ref="GS217" si="230">SUM(GS218:GS227)</f>
        <v>0</v>
      </c>
    </row>
    <row r="218" spans="1:201" outlineLevel="2">
      <c r="A218" s="1581" t="s">
        <v>1614</v>
      </c>
      <c r="B218" s="1516"/>
      <c r="C218" s="1580" t="s">
        <v>1615</v>
      </c>
      <c r="D218" s="1579"/>
      <c r="E218" s="1560">
        <v>0</v>
      </c>
      <c r="F218" s="1504" t="s">
        <v>1616</v>
      </c>
      <c r="H218" s="1578"/>
      <c r="I218" s="1536">
        <f t="shared" ref="I218:I227" si="231">SUM(J218:GS218)</f>
        <v>0</v>
      </c>
      <c r="J218" s="1577"/>
      <c r="K218" s="1577"/>
      <c r="L218" s="1577"/>
      <c r="M218" s="1577"/>
      <c r="N218" s="1577"/>
      <c r="O218" s="1577"/>
      <c r="P218" s="1577"/>
      <c r="Q218" s="1577"/>
      <c r="R218" s="1577"/>
      <c r="S218" s="1577"/>
      <c r="T218" s="1577"/>
      <c r="U218" s="1577"/>
      <c r="V218" s="1577"/>
      <c r="W218" s="1577"/>
      <c r="X218" s="1577"/>
      <c r="Y218" s="1577"/>
      <c r="Z218" s="1577"/>
      <c r="AA218" s="1577"/>
      <c r="AB218" s="1577"/>
      <c r="AC218" s="1577"/>
      <c r="AD218" s="1577"/>
      <c r="AE218" s="1577"/>
      <c r="AF218" s="1577"/>
      <c r="AG218" s="1577"/>
      <c r="AH218" s="1577"/>
      <c r="AI218" s="1577"/>
      <c r="AJ218" s="1577"/>
      <c r="AK218" s="1577"/>
      <c r="AL218" s="1577"/>
      <c r="AM218" s="1577"/>
      <c r="AN218" s="1577"/>
      <c r="AO218" s="1577"/>
      <c r="AP218" s="1577"/>
      <c r="AQ218" s="1577"/>
      <c r="AR218" s="1577"/>
      <c r="AS218" s="1577"/>
      <c r="AT218" s="1577"/>
      <c r="AU218" s="1577"/>
      <c r="AV218" s="1577"/>
      <c r="AW218" s="1577"/>
      <c r="AX218" s="1577"/>
      <c r="AY218" s="1577"/>
      <c r="AZ218" s="1577"/>
      <c r="BA218" s="1577"/>
      <c r="BB218" s="1577"/>
      <c r="BC218" s="1577"/>
      <c r="BD218" s="1577"/>
      <c r="BE218" s="1577"/>
      <c r="BF218" s="1577"/>
      <c r="BG218" s="1577"/>
      <c r="BH218" s="1577"/>
      <c r="BI218" s="1577"/>
      <c r="BJ218" s="1577"/>
      <c r="BK218" s="1577"/>
      <c r="BL218" s="1577"/>
      <c r="BM218" s="1577"/>
      <c r="BN218" s="1577"/>
      <c r="BO218" s="1577"/>
      <c r="BP218" s="1577"/>
      <c r="BQ218" s="1577"/>
      <c r="BR218" s="1577"/>
      <c r="BS218" s="1577"/>
      <c r="BT218" s="1577"/>
      <c r="BU218" s="1577"/>
      <c r="BV218" s="1577"/>
      <c r="BW218" s="1577"/>
      <c r="BX218" s="1577"/>
      <c r="BY218" s="1577"/>
      <c r="BZ218" s="1577"/>
      <c r="CA218" s="1577"/>
      <c r="CB218" s="1577"/>
      <c r="CC218" s="1577"/>
      <c r="CD218" s="1577"/>
      <c r="CE218" s="1577"/>
      <c r="CF218" s="1577"/>
      <c r="CG218" s="1577"/>
      <c r="CH218" s="1577"/>
      <c r="CI218" s="1577"/>
      <c r="CJ218" s="1577"/>
      <c r="CK218" s="1577"/>
      <c r="CL218" s="1577"/>
      <c r="CM218" s="1577"/>
      <c r="CN218" s="1577"/>
      <c r="CO218" s="1577"/>
      <c r="CP218" s="1577"/>
      <c r="CQ218" s="1577"/>
      <c r="CR218" s="1577"/>
      <c r="CS218" s="1577"/>
      <c r="CT218" s="1577"/>
      <c r="CU218" s="1577"/>
      <c r="CV218" s="1577"/>
      <c r="CW218" s="1577"/>
      <c r="CX218" s="1577"/>
      <c r="CY218" s="1577"/>
      <c r="CZ218" s="1577"/>
      <c r="DA218" s="1577"/>
      <c r="DB218" s="1577"/>
      <c r="DC218" s="1577"/>
      <c r="DD218" s="1577"/>
      <c r="DE218" s="1577"/>
      <c r="DF218" s="1577"/>
      <c r="DG218" s="1577"/>
      <c r="DH218" s="1577"/>
      <c r="DI218" s="1577"/>
      <c r="DJ218" s="1577"/>
      <c r="DK218" s="1577"/>
      <c r="DL218" s="1577"/>
      <c r="DM218" s="1577"/>
      <c r="DN218" s="1577"/>
      <c r="DO218" s="1577"/>
      <c r="DP218" s="1577"/>
      <c r="DQ218" s="1577"/>
      <c r="DR218" s="1577"/>
      <c r="DS218" s="1577"/>
      <c r="DT218" s="1577"/>
      <c r="DU218" s="1577"/>
      <c r="DV218" s="1577"/>
      <c r="DW218" s="1577"/>
      <c r="DX218" s="1577"/>
      <c r="DY218" s="1577"/>
      <c r="DZ218" s="1577"/>
      <c r="EA218" s="1577"/>
      <c r="EB218" s="1577"/>
      <c r="EC218" s="1577"/>
      <c r="ED218" s="1577"/>
      <c r="EE218" s="1577"/>
      <c r="EF218" s="1577"/>
      <c r="EG218" s="1577"/>
      <c r="EH218" s="1577"/>
      <c r="EI218" s="1577"/>
      <c r="EJ218" s="1577"/>
      <c r="EK218" s="1577"/>
      <c r="EL218" s="1577"/>
      <c r="EM218" s="1577"/>
      <c r="EN218" s="1577"/>
      <c r="EO218" s="1577"/>
      <c r="EP218" s="1577"/>
      <c r="EQ218" s="1577"/>
      <c r="ER218" s="1577"/>
      <c r="ES218" s="1577"/>
      <c r="ET218" s="1577"/>
      <c r="EU218" s="1577"/>
      <c r="EV218" s="1577"/>
      <c r="EW218" s="1577"/>
      <c r="EX218" s="1577"/>
      <c r="EY218" s="1577"/>
      <c r="EZ218" s="1577"/>
      <c r="FA218" s="1577"/>
      <c r="FB218" s="1577"/>
      <c r="FC218" s="1577"/>
      <c r="FD218" s="1577"/>
      <c r="FE218" s="1577"/>
      <c r="FF218" s="1577"/>
      <c r="FG218" s="1577"/>
      <c r="FH218" s="1577"/>
      <c r="FI218" s="1577"/>
      <c r="FJ218" s="1577"/>
      <c r="FK218" s="1577"/>
      <c r="FL218" s="1577"/>
      <c r="FM218" s="1577"/>
      <c r="FN218" s="1577"/>
      <c r="FO218" s="1577"/>
      <c r="FP218" s="1577"/>
      <c r="FQ218" s="1577"/>
      <c r="FR218" s="1577"/>
      <c r="FS218" s="1577"/>
      <c r="FT218" s="1577"/>
      <c r="FU218" s="1577"/>
      <c r="FV218" s="1577"/>
      <c r="FW218" s="1577"/>
      <c r="FX218" s="1577"/>
      <c r="FY218" s="1577"/>
      <c r="FZ218" s="1577"/>
      <c r="GA218" s="1577"/>
      <c r="GB218" s="1577"/>
      <c r="GC218" s="1577"/>
      <c r="GD218" s="1577"/>
      <c r="GE218" s="1577"/>
      <c r="GF218" s="1577"/>
      <c r="GG218" s="1577"/>
      <c r="GH218" s="1577"/>
      <c r="GI218" s="1577"/>
      <c r="GJ218" s="1577"/>
      <c r="GK218" s="1577"/>
      <c r="GL218" s="1577"/>
      <c r="GM218" s="1577"/>
      <c r="GN218" s="1577"/>
      <c r="GO218" s="1577"/>
      <c r="GP218" s="1577"/>
      <c r="GQ218" s="1577"/>
      <c r="GR218" s="1577"/>
      <c r="GS218" s="1577"/>
    </row>
    <row r="219" spans="1:201" outlineLevel="2">
      <c r="A219" s="1581" t="s">
        <v>1617</v>
      </c>
      <c r="B219" s="1516"/>
      <c r="C219" s="1580" t="s">
        <v>1618</v>
      </c>
      <c r="D219" s="1579"/>
      <c r="E219" s="1560">
        <v>0</v>
      </c>
      <c r="F219" s="1504" t="s">
        <v>1616</v>
      </c>
      <c r="H219" s="1578"/>
      <c r="I219" s="1536">
        <f t="shared" si="231"/>
        <v>0</v>
      </c>
      <c r="J219" s="1577"/>
      <c r="K219" s="1577"/>
      <c r="L219" s="1577"/>
      <c r="M219" s="1577"/>
      <c r="N219" s="1577"/>
      <c r="O219" s="1577"/>
      <c r="P219" s="1577"/>
      <c r="Q219" s="1577"/>
      <c r="R219" s="1577"/>
      <c r="S219" s="1577"/>
      <c r="T219" s="1577"/>
      <c r="U219" s="1577"/>
      <c r="V219" s="1577"/>
      <c r="W219" s="1577"/>
      <c r="X219" s="1577"/>
      <c r="Y219" s="1577"/>
      <c r="Z219" s="1577"/>
      <c r="AA219" s="1577"/>
      <c r="AB219" s="1577"/>
      <c r="AC219" s="1577"/>
      <c r="AD219" s="1577"/>
      <c r="AE219" s="1577"/>
      <c r="AF219" s="1577"/>
      <c r="AG219" s="1577"/>
      <c r="AH219" s="1577"/>
      <c r="AI219" s="1577"/>
      <c r="AJ219" s="1577"/>
      <c r="AK219" s="1577"/>
      <c r="AL219" s="1577"/>
      <c r="AM219" s="1577"/>
      <c r="AN219" s="1577"/>
      <c r="AO219" s="1577"/>
      <c r="AP219" s="1577"/>
      <c r="AQ219" s="1577"/>
      <c r="AR219" s="1577"/>
      <c r="AS219" s="1577"/>
      <c r="AT219" s="1577"/>
      <c r="AU219" s="1577"/>
      <c r="AV219" s="1577"/>
      <c r="AW219" s="1577"/>
      <c r="AX219" s="1577"/>
      <c r="AY219" s="1577"/>
      <c r="AZ219" s="1577"/>
      <c r="BA219" s="1577"/>
      <c r="BB219" s="1577"/>
      <c r="BC219" s="1577"/>
      <c r="BD219" s="1577"/>
      <c r="BE219" s="1577"/>
      <c r="BF219" s="1577"/>
      <c r="BG219" s="1577"/>
      <c r="BH219" s="1577"/>
      <c r="BI219" s="1577"/>
      <c r="BJ219" s="1577"/>
      <c r="BK219" s="1577"/>
      <c r="BL219" s="1577"/>
      <c r="BM219" s="1577"/>
      <c r="BN219" s="1577"/>
      <c r="BO219" s="1577"/>
      <c r="BP219" s="1577"/>
      <c r="BQ219" s="1577"/>
      <c r="BR219" s="1577"/>
      <c r="BS219" s="1577"/>
      <c r="BT219" s="1577"/>
      <c r="BU219" s="1577"/>
      <c r="BV219" s="1577"/>
      <c r="BW219" s="1577"/>
      <c r="BX219" s="1577"/>
      <c r="BY219" s="1577"/>
      <c r="BZ219" s="1577"/>
      <c r="CA219" s="1577"/>
      <c r="CB219" s="1577"/>
      <c r="CC219" s="1577"/>
      <c r="CD219" s="1577"/>
      <c r="CE219" s="1577"/>
      <c r="CF219" s="1577"/>
      <c r="CG219" s="1577"/>
      <c r="CH219" s="1577"/>
      <c r="CI219" s="1577"/>
      <c r="CJ219" s="1577"/>
      <c r="CK219" s="1577"/>
      <c r="CL219" s="1577"/>
      <c r="CM219" s="1577"/>
      <c r="CN219" s="1577"/>
      <c r="CO219" s="1577"/>
      <c r="CP219" s="1577"/>
      <c r="CQ219" s="1577"/>
      <c r="CR219" s="1577"/>
      <c r="CS219" s="1577"/>
      <c r="CT219" s="1577"/>
      <c r="CU219" s="1577"/>
      <c r="CV219" s="1577"/>
      <c r="CW219" s="1577"/>
      <c r="CX219" s="1577"/>
      <c r="CY219" s="1577"/>
      <c r="CZ219" s="1577"/>
      <c r="DA219" s="1577"/>
      <c r="DB219" s="1577"/>
      <c r="DC219" s="1577"/>
      <c r="DD219" s="1577"/>
      <c r="DE219" s="1577"/>
      <c r="DF219" s="1577"/>
      <c r="DG219" s="1577"/>
      <c r="DH219" s="1577"/>
      <c r="DI219" s="1577"/>
      <c r="DJ219" s="1577"/>
      <c r="DK219" s="1577"/>
      <c r="DL219" s="1577"/>
      <c r="DM219" s="1577"/>
      <c r="DN219" s="1577"/>
      <c r="DO219" s="1577"/>
      <c r="DP219" s="1577"/>
      <c r="DQ219" s="1577"/>
      <c r="DR219" s="1577"/>
      <c r="DS219" s="1577"/>
      <c r="DT219" s="1577"/>
      <c r="DU219" s="1577"/>
      <c r="DV219" s="1577"/>
      <c r="DW219" s="1577"/>
      <c r="DX219" s="1577"/>
      <c r="DY219" s="1577"/>
      <c r="DZ219" s="1577"/>
      <c r="EA219" s="1577"/>
      <c r="EB219" s="1577"/>
      <c r="EC219" s="1577"/>
      <c r="ED219" s="1577"/>
      <c r="EE219" s="1577"/>
      <c r="EF219" s="1577"/>
      <c r="EG219" s="1577"/>
      <c r="EH219" s="1577"/>
      <c r="EI219" s="1577"/>
      <c r="EJ219" s="1577"/>
      <c r="EK219" s="1577"/>
      <c r="EL219" s="1577"/>
      <c r="EM219" s="1577"/>
      <c r="EN219" s="1577"/>
      <c r="EO219" s="1577"/>
      <c r="EP219" s="1577"/>
      <c r="EQ219" s="1577"/>
      <c r="ER219" s="1577"/>
      <c r="ES219" s="1577"/>
      <c r="ET219" s="1577"/>
      <c r="EU219" s="1577"/>
      <c r="EV219" s="1577"/>
      <c r="EW219" s="1577"/>
      <c r="EX219" s="1577"/>
      <c r="EY219" s="1577"/>
      <c r="EZ219" s="1577"/>
      <c r="FA219" s="1577"/>
      <c r="FB219" s="1577"/>
      <c r="FC219" s="1577"/>
      <c r="FD219" s="1577"/>
      <c r="FE219" s="1577"/>
      <c r="FF219" s="1577"/>
      <c r="FG219" s="1577"/>
      <c r="FH219" s="1577"/>
      <c r="FI219" s="1577"/>
      <c r="FJ219" s="1577"/>
      <c r="FK219" s="1577"/>
      <c r="FL219" s="1577"/>
      <c r="FM219" s="1577"/>
      <c r="FN219" s="1577"/>
      <c r="FO219" s="1577"/>
      <c r="FP219" s="1577"/>
      <c r="FQ219" s="1577"/>
      <c r="FR219" s="1577"/>
      <c r="FS219" s="1577"/>
      <c r="FT219" s="1577"/>
      <c r="FU219" s="1577"/>
      <c r="FV219" s="1577"/>
      <c r="FW219" s="1577"/>
      <c r="FX219" s="1577"/>
      <c r="FY219" s="1577"/>
      <c r="FZ219" s="1577"/>
      <c r="GA219" s="1577"/>
      <c r="GB219" s="1577"/>
      <c r="GC219" s="1577"/>
      <c r="GD219" s="1577"/>
      <c r="GE219" s="1577"/>
      <c r="GF219" s="1577"/>
      <c r="GG219" s="1577"/>
      <c r="GH219" s="1577"/>
      <c r="GI219" s="1577"/>
      <c r="GJ219" s="1577"/>
      <c r="GK219" s="1577"/>
      <c r="GL219" s="1577"/>
      <c r="GM219" s="1577"/>
      <c r="GN219" s="1577"/>
      <c r="GO219" s="1577"/>
      <c r="GP219" s="1577"/>
      <c r="GQ219" s="1577"/>
      <c r="GR219" s="1577"/>
      <c r="GS219" s="1577"/>
    </row>
    <row r="220" spans="1:201" outlineLevel="2">
      <c r="A220" s="1581" t="s">
        <v>1619</v>
      </c>
      <c r="B220" s="1516"/>
      <c r="C220" s="1580" t="s">
        <v>1620</v>
      </c>
      <c r="D220" s="1579">
        <v>20</v>
      </c>
      <c r="E220" s="1560">
        <v>0</v>
      </c>
      <c r="F220" s="1504" t="s">
        <v>1616</v>
      </c>
      <c r="H220" s="1563" t="s">
        <v>1621</v>
      </c>
      <c r="I220" s="1536">
        <f t="shared" si="231"/>
        <v>0</v>
      </c>
      <c r="J220" s="1577"/>
      <c r="K220" s="1577"/>
      <c r="L220" s="1577"/>
      <c r="M220" s="1577"/>
      <c r="N220" s="1577"/>
      <c r="O220" s="1577"/>
      <c r="P220" s="1577"/>
      <c r="Q220" s="1577"/>
      <c r="R220" s="1577"/>
      <c r="S220" s="1577"/>
      <c r="T220" s="1577"/>
      <c r="U220" s="1577"/>
      <c r="V220" s="1577"/>
      <c r="W220" s="1577"/>
      <c r="X220" s="1577"/>
      <c r="Y220" s="1577"/>
      <c r="Z220" s="1577"/>
      <c r="AA220" s="1577"/>
      <c r="AB220" s="1577"/>
      <c r="AC220" s="1577"/>
      <c r="AD220" s="1577"/>
      <c r="AE220" s="1577"/>
      <c r="AF220" s="1577"/>
      <c r="AG220" s="1577"/>
      <c r="AH220" s="1577"/>
      <c r="AI220" s="1577"/>
      <c r="AJ220" s="1577"/>
      <c r="AK220" s="1577"/>
      <c r="AL220" s="1577"/>
      <c r="AM220" s="1577"/>
      <c r="AN220" s="1577"/>
      <c r="AO220" s="1577"/>
      <c r="AP220" s="1577"/>
      <c r="AQ220" s="1577"/>
      <c r="AR220" s="1577"/>
      <c r="AS220" s="1577"/>
      <c r="AT220" s="1577"/>
      <c r="AU220" s="1577"/>
      <c r="AV220" s="1577"/>
      <c r="AW220" s="1577"/>
      <c r="AX220" s="1577"/>
      <c r="AY220" s="1577"/>
      <c r="AZ220" s="1577"/>
      <c r="BA220" s="1577"/>
      <c r="BB220" s="1577"/>
      <c r="BC220" s="1577"/>
      <c r="BD220" s="1577"/>
      <c r="BE220" s="1577"/>
      <c r="BF220" s="1577"/>
      <c r="BG220" s="1577"/>
      <c r="BH220" s="1577"/>
      <c r="BI220" s="1577"/>
      <c r="BJ220" s="1577"/>
      <c r="BK220" s="1577"/>
      <c r="BL220" s="1577"/>
      <c r="BM220" s="1577"/>
      <c r="BN220" s="1577"/>
      <c r="BO220" s="1577"/>
      <c r="BP220" s="1577"/>
      <c r="BQ220" s="1577"/>
      <c r="BR220" s="1577"/>
      <c r="BS220" s="1577"/>
      <c r="BT220" s="1577"/>
      <c r="BU220" s="1577"/>
      <c r="BV220" s="1577"/>
      <c r="BW220" s="1577"/>
      <c r="BX220" s="1577"/>
      <c r="BY220" s="1577"/>
      <c r="BZ220" s="1577"/>
      <c r="CA220" s="1577"/>
      <c r="CB220" s="1577"/>
      <c r="CC220" s="1577"/>
      <c r="CD220" s="1577"/>
      <c r="CE220" s="1577"/>
      <c r="CF220" s="1577"/>
      <c r="CG220" s="1577"/>
      <c r="CH220" s="1577"/>
      <c r="CI220" s="1577"/>
      <c r="CJ220" s="1577"/>
      <c r="CK220" s="1577"/>
      <c r="CL220" s="1577"/>
      <c r="CM220" s="1577"/>
      <c r="CN220" s="1577"/>
      <c r="CO220" s="1577"/>
      <c r="CP220" s="1577"/>
      <c r="CQ220" s="1577"/>
      <c r="CR220" s="1577"/>
      <c r="CS220" s="1577"/>
      <c r="CT220" s="1577"/>
      <c r="CU220" s="1577"/>
      <c r="CV220" s="1577"/>
      <c r="CW220" s="1577"/>
      <c r="CX220" s="1577"/>
      <c r="CY220" s="1577"/>
      <c r="CZ220" s="1577"/>
      <c r="DA220" s="1577"/>
      <c r="DB220" s="1577"/>
      <c r="DC220" s="1577"/>
      <c r="DD220" s="1577"/>
      <c r="DE220" s="1577"/>
      <c r="DF220" s="1577"/>
      <c r="DG220" s="1577"/>
      <c r="DH220" s="1577"/>
      <c r="DI220" s="1577"/>
      <c r="DJ220" s="1577"/>
      <c r="DK220" s="1577"/>
      <c r="DL220" s="1577"/>
      <c r="DM220" s="1577"/>
      <c r="DN220" s="1577"/>
      <c r="DO220" s="1577"/>
      <c r="DP220" s="1577"/>
      <c r="DQ220" s="1577"/>
      <c r="DR220" s="1577"/>
      <c r="DS220" s="1577"/>
      <c r="DT220" s="1577"/>
      <c r="DU220" s="1577"/>
      <c r="DV220" s="1577"/>
      <c r="DW220" s="1577"/>
      <c r="DX220" s="1577"/>
      <c r="DY220" s="1577"/>
      <c r="DZ220" s="1577"/>
      <c r="EA220" s="1577"/>
      <c r="EB220" s="1577"/>
      <c r="EC220" s="1577"/>
      <c r="ED220" s="1577"/>
      <c r="EE220" s="1577"/>
      <c r="EF220" s="1577"/>
      <c r="EG220" s="1577"/>
      <c r="EH220" s="1577"/>
      <c r="EI220" s="1577"/>
      <c r="EJ220" s="1577"/>
      <c r="EK220" s="1577"/>
      <c r="EL220" s="1577"/>
      <c r="EM220" s="1577"/>
      <c r="EN220" s="1577"/>
      <c r="EO220" s="1577"/>
      <c r="EP220" s="1577"/>
      <c r="EQ220" s="1577"/>
      <c r="ER220" s="1577"/>
      <c r="ES220" s="1577"/>
      <c r="ET220" s="1577"/>
      <c r="EU220" s="1577"/>
      <c r="EV220" s="1577"/>
      <c r="EW220" s="1577"/>
      <c r="EX220" s="1577"/>
      <c r="EY220" s="1577"/>
      <c r="EZ220" s="1577"/>
      <c r="FA220" s="1577"/>
      <c r="FB220" s="1577"/>
      <c r="FC220" s="1577"/>
      <c r="FD220" s="1577"/>
      <c r="FE220" s="1577"/>
      <c r="FF220" s="1577"/>
      <c r="FG220" s="1577"/>
      <c r="FH220" s="1577"/>
      <c r="FI220" s="1577"/>
      <c r="FJ220" s="1577"/>
      <c r="FK220" s="1577"/>
      <c r="FL220" s="1577"/>
      <c r="FM220" s="1577"/>
      <c r="FN220" s="1577"/>
      <c r="FO220" s="1577"/>
      <c r="FP220" s="1577"/>
      <c r="FQ220" s="1577"/>
      <c r="FR220" s="1577"/>
      <c r="FS220" s="1577"/>
      <c r="FT220" s="1577"/>
      <c r="FU220" s="1577"/>
      <c r="FV220" s="1577"/>
      <c r="FW220" s="1577"/>
      <c r="FX220" s="1577"/>
      <c r="FY220" s="1577"/>
      <c r="FZ220" s="1577"/>
      <c r="GA220" s="1577"/>
      <c r="GB220" s="1577"/>
      <c r="GC220" s="1577"/>
      <c r="GD220" s="1577"/>
      <c r="GE220" s="1577"/>
      <c r="GF220" s="1577"/>
      <c r="GG220" s="1577"/>
      <c r="GH220" s="1577"/>
      <c r="GI220" s="1577"/>
      <c r="GJ220" s="1577"/>
      <c r="GK220" s="1577"/>
      <c r="GL220" s="1577"/>
      <c r="GM220" s="1577"/>
      <c r="GN220" s="1577"/>
      <c r="GO220" s="1577"/>
      <c r="GP220" s="1577"/>
      <c r="GQ220" s="1577"/>
      <c r="GR220" s="1577"/>
      <c r="GS220" s="1577"/>
    </row>
    <row r="221" spans="1:201" outlineLevel="2">
      <c r="A221" s="1581" t="s">
        <v>1622</v>
      </c>
      <c r="B221" s="1516"/>
      <c r="C221" s="1580" t="s">
        <v>1623</v>
      </c>
      <c r="D221" s="1579"/>
      <c r="E221" s="1560">
        <v>0</v>
      </c>
      <c r="F221" s="1504" t="s">
        <v>1616</v>
      </c>
      <c r="H221" s="1578"/>
      <c r="I221" s="1536">
        <f t="shared" si="231"/>
        <v>0</v>
      </c>
      <c r="J221" s="1577"/>
      <c r="K221" s="1577"/>
      <c r="L221" s="1577"/>
      <c r="M221" s="1577"/>
      <c r="N221" s="1577"/>
      <c r="O221" s="1577"/>
      <c r="P221" s="1577"/>
      <c r="Q221" s="1577"/>
      <c r="R221" s="1577"/>
      <c r="S221" s="1577"/>
      <c r="T221" s="1577"/>
      <c r="U221" s="1577"/>
      <c r="V221" s="1577"/>
      <c r="W221" s="1577"/>
      <c r="X221" s="1577"/>
      <c r="Y221" s="1577"/>
      <c r="Z221" s="1577"/>
      <c r="AA221" s="1577"/>
      <c r="AB221" s="1577"/>
      <c r="AC221" s="1577"/>
      <c r="AD221" s="1577"/>
      <c r="AE221" s="1577"/>
      <c r="AF221" s="1577"/>
      <c r="AG221" s="1577"/>
      <c r="AH221" s="1577"/>
      <c r="AI221" s="1577"/>
      <c r="AJ221" s="1577"/>
      <c r="AK221" s="1577"/>
      <c r="AL221" s="1577"/>
      <c r="AM221" s="1577"/>
      <c r="AN221" s="1577"/>
      <c r="AO221" s="1577"/>
      <c r="AP221" s="1577"/>
      <c r="AQ221" s="1577"/>
      <c r="AR221" s="1577"/>
      <c r="AS221" s="1577"/>
      <c r="AT221" s="1577"/>
      <c r="AU221" s="1577"/>
      <c r="AV221" s="1577"/>
      <c r="AW221" s="1577"/>
      <c r="AX221" s="1577"/>
      <c r="AY221" s="1577"/>
      <c r="AZ221" s="1577"/>
      <c r="BA221" s="1577"/>
      <c r="BB221" s="1577"/>
      <c r="BC221" s="1577"/>
      <c r="BD221" s="1577"/>
      <c r="BE221" s="1577"/>
      <c r="BF221" s="1577"/>
      <c r="BG221" s="1577"/>
      <c r="BH221" s="1577"/>
      <c r="BI221" s="1577"/>
      <c r="BJ221" s="1577"/>
      <c r="BK221" s="1577"/>
      <c r="BL221" s="1577"/>
      <c r="BM221" s="1577"/>
      <c r="BN221" s="1577"/>
      <c r="BO221" s="1577"/>
      <c r="BP221" s="1577"/>
      <c r="BQ221" s="1577"/>
      <c r="BR221" s="1577"/>
      <c r="BS221" s="1577"/>
      <c r="BT221" s="1577"/>
      <c r="BU221" s="1577"/>
      <c r="BV221" s="1577"/>
      <c r="BW221" s="1577"/>
      <c r="BX221" s="1577"/>
      <c r="BY221" s="1577"/>
      <c r="BZ221" s="1577"/>
      <c r="CA221" s="1577"/>
      <c r="CB221" s="1577"/>
      <c r="CC221" s="1577"/>
      <c r="CD221" s="1577"/>
      <c r="CE221" s="1577"/>
      <c r="CF221" s="1577"/>
      <c r="CG221" s="1577"/>
      <c r="CH221" s="1577"/>
      <c r="CI221" s="1577"/>
      <c r="CJ221" s="1577"/>
      <c r="CK221" s="1577"/>
      <c r="CL221" s="1577"/>
      <c r="CM221" s="1577"/>
      <c r="CN221" s="1577"/>
      <c r="CO221" s="1577"/>
      <c r="CP221" s="1577"/>
      <c r="CQ221" s="1577"/>
      <c r="CR221" s="1577"/>
      <c r="CS221" s="1577"/>
      <c r="CT221" s="1577"/>
      <c r="CU221" s="1577"/>
      <c r="CV221" s="1577"/>
      <c r="CW221" s="1577"/>
      <c r="CX221" s="1577"/>
      <c r="CY221" s="1577"/>
      <c r="CZ221" s="1577"/>
      <c r="DA221" s="1577"/>
      <c r="DB221" s="1577"/>
      <c r="DC221" s="1577"/>
      <c r="DD221" s="1577"/>
      <c r="DE221" s="1577"/>
      <c r="DF221" s="1577"/>
      <c r="DG221" s="1577"/>
      <c r="DH221" s="1577"/>
      <c r="DI221" s="1577"/>
      <c r="DJ221" s="1577"/>
      <c r="DK221" s="1577"/>
      <c r="DL221" s="1577"/>
      <c r="DM221" s="1577"/>
      <c r="DN221" s="1577"/>
      <c r="DO221" s="1577"/>
      <c r="DP221" s="1577"/>
      <c r="DQ221" s="1577"/>
      <c r="DR221" s="1577"/>
      <c r="DS221" s="1577"/>
      <c r="DT221" s="1577"/>
      <c r="DU221" s="1577"/>
      <c r="DV221" s="1577"/>
      <c r="DW221" s="1577"/>
      <c r="DX221" s="1577"/>
      <c r="DY221" s="1577"/>
      <c r="DZ221" s="1577"/>
      <c r="EA221" s="1577"/>
      <c r="EB221" s="1577"/>
      <c r="EC221" s="1577"/>
      <c r="ED221" s="1577"/>
      <c r="EE221" s="1577"/>
      <c r="EF221" s="1577"/>
      <c r="EG221" s="1577"/>
      <c r="EH221" s="1577"/>
      <c r="EI221" s="1577"/>
      <c r="EJ221" s="1577"/>
      <c r="EK221" s="1577"/>
      <c r="EL221" s="1577"/>
      <c r="EM221" s="1577"/>
      <c r="EN221" s="1577"/>
      <c r="EO221" s="1577"/>
      <c r="EP221" s="1577"/>
      <c r="EQ221" s="1577"/>
      <c r="ER221" s="1577"/>
      <c r="ES221" s="1577"/>
      <c r="ET221" s="1577"/>
      <c r="EU221" s="1577"/>
      <c r="EV221" s="1577"/>
      <c r="EW221" s="1577"/>
      <c r="EX221" s="1577"/>
      <c r="EY221" s="1577"/>
      <c r="EZ221" s="1577"/>
      <c r="FA221" s="1577"/>
      <c r="FB221" s="1577"/>
      <c r="FC221" s="1577"/>
      <c r="FD221" s="1577"/>
      <c r="FE221" s="1577"/>
      <c r="FF221" s="1577"/>
      <c r="FG221" s="1577"/>
      <c r="FH221" s="1577"/>
      <c r="FI221" s="1577"/>
      <c r="FJ221" s="1577"/>
      <c r="FK221" s="1577"/>
      <c r="FL221" s="1577"/>
      <c r="FM221" s="1577"/>
      <c r="FN221" s="1577"/>
      <c r="FO221" s="1577"/>
      <c r="FP221" s="1577"/>
      <c r="FQ221" s="1577"/>
      <c r="FR221" s="1577"/>
      <c r="FS221" s="1577"/>
      <c r="FT221" s="1577"/>
      <c r="FU221" s="1577"/>
      <c r="FV221" s="1577"/>
      <c r="FW221" s="1577"/>
      <c r="FX221" s="1577"/>
      <c r="FY221" s="1577"/>
      <c r="FZ221" s="1577"/>
      <c r="GA221" s="1577"/>
      <c r="GB221" s="1577"/>
      <c r="GC221" s="1577"/>
      <c r="GD221" s="1577"/>
      <c r="GE221" s="1577"/>
      <c r="GF221" s="1577"/>
      <c r="GG221" s="1577"/>
      <c r="GH221" s="1577"/>
      <c r="GI221" s="1577"/>
      <c r="GJ221" s="1577"/>
      <c r="GK221" s="1577"/>
      <c r="GL221" s="1577"/>
      <c r="GM221" s="1577"/>
      <c r="GN221" s="1577"/>
      <c r="GO221" s="1577"/>
      <c r="GP221" s="1577"/>
      <c r="GQ221" s="1577"/>
      <c r="GR221" s="1577"/>
      <c r="GS221" s="1577"/>
    </row>
    <row r="222" spans="1:201" outlineLevel="2">
      <c r="A222" s="1581" t="s">
        <v>1624</v>
      </c>
      <c r="B222" s="1516"/>
      <c r="C222" s="1580" t="s">
        <v>294</v>
      </c>
      <c r="D222" s="1579">
        <f>IF($B$11&gt;100,100,0)</f>
        <v>0</v>
      </c>
      <c r="E222" s="1560">
        <v>0</v>
      </c>
      <c r="F222" s="1504" t="s">
        <v>1616</v>
      </c>
      <c r="H222" s="1568" t="s">
        <v>1625</v>
      </c>
      <c r="I222" s="1536">
        <f t="shared" si="231"/>
        <v>0</v>
      </c>
      <c r="J222" s="1577"/>
      <c r="K222" s="1577"/>
      <c r="L222" s="1577"/>
      <c r="M222" s="1577"/>
      <c r="N222" s="1577"/>
      <c r="O222" s="1577"/>
      <c r="P222" s="1577"/>
      <c r="Q222" s="1577"/>
      <c r="R222" s="1577"/>
      <c r="S222" s="1577"/>
      <c r="T222" s="1577"/>
      <c r="U222" s="1577"/>
      <c r="V222" s="1577"/>
      <c r="W222" s="1577"/>
      <c r="X222" s="1577"/>
      <c r="Y222" s="1577"/>
      <c r="Z222" s="1577"/>
      <c r="AA222" s="1577"/>
      <c r="AB222" s="1577"/>
      <c r="AC222" s="1577"/>
      <c r="AD222" s="1577"/>
      <c r="AE222" s="1577"/>
      <c r="AF222" s="1577"/>
      <c r="AG222" s="1577"/>
      <c r="AH222" s="1577"/>
      <c r="AI222" s="1577"/>
      <c r="AJ222" s="1577"/>
      <c r="AK222" s="1577"/>
      <c r="AL222" s="1577"/>
      <c r="AM222" s="1577"/>
      <c r="AN222" s="1577"/>
      <c r="AO222" s="1577"/>
      <c r="AP222" s="1577"/>
      <c r="AQ222" s="1577"/>
      <c r="AR222" s="1577"/>
      <c r="AS222" s="1577"/>
      <c r="AT222" s="1577"/>
      <c r="AU222" s="1577"/>
      <c r="AV222" s="1577"/>
      <c r="AW222" s="1577"/>
      <c r="AX222" s="1577"/>
      <c r="AY222" s="1577"/>
      <c r="AZ222" s="1577"/>
      <c r="BA222" s="1577"/>
      <c r="BB222" s="1577"/>
      <c r="BC222" s="1577"/>
      <c r="BD222" s="1577"/>
      <c r="BE222" s="1577"/>
      <c r="BF222" s="1577"/>
      <c r="BG222" s="1577"/>
      <c r="BH222" s="1577"/>
      <c r="BI222" s="1577"/>
      <c r="BJ222" s="1577"/>
      <c r="BK222" s="1577"/>
      <c r="BL222" s="1577"/>
      <c r="BM222" s="1577"/>
      <c r="BN222" s="1577"/>
      <c r="BO222" s="1577"/>
      <c r="BP222" s="1577"/>
      <c r="BQ222" s="1577"/>
      <c r="BR222" s="1577"/>
      <c r="BS222" s="1577"/>
      <c r="BT222" s="1577"/>
      <c r="BU222" s="1577"/>
      <c r="BV222" s="1577"/>
      <c r="BW222" s="1577"/>
      <c r="BX222" s="1577"/>
      <c r="BY222" s="1577"/>
      <c r="BZ222" s="1577"/>
      <c r="CA222" s="1577"/>
      <c r="CB222" s="1577"/>
      <c r="CC222" s="1577"/>
      <c r="CD222" s="1577"/>
      <c r="CE222" s="1577"/>
      <c r="CF222" s="1577"/>
      <c r="CG222" s="1577"/>
      <c r="CH222" s="1577"/>
      <c r="CI222" s="1577"/>
      <c r="CJ222" s="1577"/>
      <c r="CK222" s="1577"/>
      <c r="CL222" s="1577"/>
      <c r="CM222" s="1577"/>
      <c r="CN222" s="1577"/>
      <c r="CO222" s="1577"/>
      <c r="CP222" s="1577"/>
      <c r="CQ222" s="1577"/>
      <c r="CR222" s="1577"/>
      <c r="CS222" s="1577"/>
      <c r="CT222" s="1577"/>
      <c r="CU222" s="1577"/>
      <c r="CV222" s="1577"/>
      <c r="CW222" s="1577"/>
      <c r="CX222" s="1577"/>
      <c r="CY222" s="1577"/>
      <c r="CZ222" s="1577"/>
      <c r="DA222" s="1577"/>
      <c r="DB222" s="1577"/>
      <c r="DC222" s="1577"/>
      <c r="DD222" s="1577"/>
      <c r="DE222" s="1577"/>
      <c r="DF222" s="1577"/>
      <c r="DG222" s="1577"/>
      <c r="DH222" s="1577"/>
      <c r="DI222" s="1577"/>
      <c r="DJ222" s="1577"/>
      <c r="DK222" s="1577"/>
      <c r="DL222" s="1577"/>
      <c r="DM222" s="1577"/>
      <c r="DN222" s="1577"/>
      <c r="DO222" s="1577"/>
      <c r="DP222" s="1577"/>
      <c r="DQ222" s="1577"/>
      <c r="DR222" s="1577"/>
      <c r="DS222" s="1577"/>
      <c r="DT222" s="1577"/>
      <c r="DU222" s="1577"/>
      <c r="DV222" s="1577"/>
      <c r="DW222" s="1577"/>
      <c r="DX222" s="1577"/>
      <c r="DY222" s="1577"/>
      <c r="DZ222" s="1577"/>
      <c r="EA222" s="1577"/>
      <c r="EB222" s="1577"/>
      <c r="EC222" s="1577"/>
      <c r="ED222" s="1577"/>
      <c r="EE222" s="1577"/>
      <c r="EF222" s="1577"/>
      <c r="EG222" s="1577"/>
      <c r="EH222" s="1577"/>
      <c r="EI222" s="1577"/>
      <c r="EJ222" s="1577"/>
      <c r="EK222" s="1577"/>
      <c r="EL222" s="1577"/>
      <c r="EM222" s="1577"/>
      <c r="EN222" s="1577"/>
      <c r="EO222" s="1577"/>
      <c r="EP222" s="1577"/>
      <c r="EQ222" s="1577"/>
      <c r="ER222" s="1577"/>
      <c r="ES222" s="1577"/>
      <c r="ET222" s="1577"/>
      <c r="EU222" s="1577"/>
      <c r="EV222" s="1577"/>
      <c r="EW222" s="1577"/>
      <c r="EX222" s="1577"/>
      <c r="EY222" s="1577"/>
      <c r="EZ222" s="1577"/>
      <c r="FA222" s="1577"/>
      <c r="FB222" s="1577"/>
      <c r="FC222" s="1577"/>
      <c r="FD222" s="1577"/>
      <c r="FE222" s="1577"/>
      <c r="FF222" s="1577"/>
      <c r="FG222" s="1577"/>
      <c r="FH222" s="1577"/>
      <c r="FI222" s="1577"/>
      <c r="FJ222" s="1577"/>
      <c r="FK222" s="1577"/>
      <c r="FL222" s="1577"/>
      <c r="FM222" s="1577"/>
      <c r="FN222" s="1577"/>
      <c r="FO222" s="1577"/>
      <c r="FP222" s="1577"/>
      <c r="FQ222" s="1577"/>
      <c r="FR222" s="1577"/>
      <c r="FS222" s="1577"/>
      <c r="FT222" s="1577"/>
      <c r="FU222" s="1577"/>
      <c r="FV222" s="1577"/>
      <c r="FW222" s="1577"/>
      <c r="FX222" s="1577"/>
      <c r="FY222" s="1577"/>
      <c r="FZ222" s="1577"/>
      <c r="GA222" s="1577"/>
      <c r="GB222" s="1577"/>
      <c r="GC222" s="1577"/>
      <c r="GD222" s="1577"/>
      <c r="GE222" s="1577"/>
      <c r="GF222" s="1577"/>
      <c r="GG222" s="1577"/>
      <c r="GH222" s="1577"/>
      <c r="GI222" s="1577"/>
      <c r="GJ222" s="1577"/>
      <c r="GK222" s="1577"/>
      <c r="GL222" s="1577"/>
      <c r="GM222" s="1577"/>
      <c r="GN222" s="1577"/>
      <c r="GO222" s="1577"/>
      <c r="GP222" s="1577"/>
      <c r="GQ222" s="1577"/>
      <c r="GR222" s="1577"/>
      <c r="GS222" s="1577"/>
    </row>
    <row r="223" spans="1:201" outlineLevel="2">
      <c r="A223" s="1581" t="s">
        <v>1626</v>
      </c>
      <c r="B223" s="1516"/>
      <c r="C223" s="1580" t="s">
        <v>1627</v>
      </c>
      <c r="D223" s="1579">
        <v>0</v>
      </c>
      <c r="E223" s="1560">
        <v>0</v>
      </c>
      <c r="F223" s="1504" t="s">
        <v>1616</v>
      </c>
      <c r="H223" s="1563" t="s">
        <v>1586</v>
      </c>
      <c r="I223" s="1536">
        <f t="shared" si="231"/>
        <v>0</v>
      </c>
      <c r="J223" s="1577"/>
      <c r="K223" s="1577"/>
      <c r="L223" s="1577"/>
      <c r="M223" s="1577"/>
      <c r="N223" s="1577"/>
      <c r="O223" s="1577"/>
      <c r="P223" s="1577"/>
      <c r="Q223" s="1577"/>
      <c r="R223" s="1577"/>
      <c r="S223" s="1577"/>
      <c r="T223" s="1577"/>
      <c r="U223" s="1577"/>
      <c r="V223" s="1577"/>
      <c r="W223" s="1577"/>
      <c r="X223" s="1577"/>
      <c r="Y223" s="1577"/>
      <c r="Z223" s="1577"/>
      <c r="AA223" s="1577"/>
      <c r="AB223" s="1577"/>
      <c r="AC223" s="1577"/>
      <c r="AD223" s="1577"/>
      <c r="AE223" s="1577"/>
      <c r="AF223" s="1577"/>
      <c r="AG223" s="1577"/>
      <c r="AH223" s="1577"/>
      <c r="AI223" s="1577"/>
      <c r="AJ223" s="1577"/>
      <c r="AK223" s="1577"/>
      <c r="AL223" s="1577"/>
      <c r="AM223" s="1577"/>
      <c r="AN223" s="1577"/>
      <c r="AO223" s="1577"/>
      <c r="AP223" s="1577"/>
      <c r="AQ223" s="1577"/>
      <c r="AR223" s="1577"/>
      <c r="AS223" s="1577"/>
      <c r="AT223" s="1577"/>
      <c r="AU223" s="1577"/>
      <c r="AV223" s="1577"/>
      <c r="AW223" s="1577"/>
      <c r="AX223" s="1577"/>
      <c r="AY223" s="1577"/>
      <c r="AZ223" s="1577"/>
      <c r="BA223" s="1577"/>
      <c r="BB223" s="1577"/>
      <c r="BC223" s="1577"/>
      <c r="BD223" s="1577"/>
      <c r="BE223" s="1577"/>
      <c r="BF223" s="1577"/>
      <c r="BG223" s="1577"/>
      <c r="BH223" s="1577"/>
      <c r="BI223" s="1577"/>
      <c r="BJ223" s="1577"/>
      <c r="BK223" s="1577"/>
      <c r="BL223" s="1577"/>
      <c r="BM223" s="1577"/>
      <c r="BN223" s="1577"/>
      <c r="BO223" s="1577"/>
      <c r="BP223" s="1577"/>
      <c r="BQ223" s="1577"/>
      <c r="BR223" s="1577"/>
      <c r="BS223" s="1577"/>
      <c r="BT223" s="1577"/>
      <c r="BU223" s="1577"/>
      <c r="BV223" s="1577"/>
      <c r="BW223" s="1577"/>
      <c r="BX223" s="1577"/>
      <c r="BY223" s="1577"/>
      <c r="BZ223" s="1577"/>
      <c r="CA223" s="1577"/>
      <c r="CB223" s="1577"/>
      <c r="CC223" s="1577"/>
      <c r="CD223" s="1577"/>
      <c r="CE223" s="1577"/>
      <c r="CF223" s="1577"/>
      <c r="CG223" s="1577"/>
      <c r="CH223" s="1577"/>
      <c r="CI223" s="1577"/>
      <c r="CJ223" s="1577"/>
      <c r="CK223" s="1577"/>
      <c r="CL223" s="1577"/>
      <c r="CM223" s="1577"/>
      <c r="CN223" s="1577"/>
      <c r="CO223" s="1577"/>
      <c r="CP223" s="1577"/>
      <c r="CQ223" s="1577"/>
      <c r="CR223" s="1577"/>
      <c r="CS223" s="1577"/>
      <c r="CT223" s="1577"/>
      <c r="CU223" s="1577"/>
      <c r="CV223" s="1577"/>
      <c r="CW223" s="1577"/>
      <c r="CX223" s="1577"/>
      <c r="CY223" s="1577"/>
      <c r="CZ223" s="1577"/>
      <c r="DA223" s="1577"/>
      <c r="DB223" s="1577"/>
      <c r="DC223" s="1577"/>
      <c r="DD223" s="1577"/>
      <c r="DE223" s="1577"/>
      <c r="DF223" s="1577"/>
      <c r="DG223" s="1577"/>
      <c r="DH223" s="1577"/>
      <c r="DI223" s="1577"/>
      <c r="DJ223" s="1577"/>
      <c r="DK223" s="1577"/>
      <c r="DL223" s="1577"/>
      <c r="DM223" s="1577"/>
      <c r="DN223" s="1577"/>
      <c r="DO223" s="1577"/>
      <c r="DP223" s="1577"/>
      <c r="DQ223" s="1577"/>
      <c r="DR223" s="1577"/>
      <c r="DS223" s="1577"/>
      <c r="DT223" s="1577"/>
      <c r="DU223" s="1577"/>
      <c r="DV223" s="1577"/>
      <c r="DW223" s="1577"/>
      <c r="DX223" s="1577"/>
      <c r="DY223" s="1577"/>
      <c r="DZ223" s="1577"/>
      <c r="EA223" s="1577"/>
      <c r="EB223" s="1577"/>
      <c r="EC223" s="1577"/>
      <c r="ED223" s="1577"/>
      <c r="EE223" s="1577"/>
      <c r="EF223" s="1577"/>
      <c r="EG223" s="1577"/>
      <c r="EH223" s="1577"/>
      <c r="EI223" s="1577"/>
      <c r="EJ223" s="1577"/>
      <c r="EK223" s="1577"/>
      <c r="EL223" s="1577"/>
      <c r="EM223" s="1577"/>
      <c r="EN223" s="1577"/>
      <c r="EO223" s="1577"/>
      <c r="EP223" s="1577"/>
      <c r="EQ223" s="1577"/>
      <c r="ER223" s="1577"/>
      <c r="ES223" s="1577"/>
      <c r="ET223" s="1577"/>
      <c r="EU223" s="1577"/>
      <c r="EV223" s="1577"/>
      <c r="EW223" s="1577"/>
      <c r="EX223" s="1577"/>
      <c r="EY223" s="1577"/>
      <c r="EZ223" s="1577"/>
      <c r="FA223" s="1577"/>
      <c r="FB223" s="1577"/>
      <c r="FC223" s="1577"/>
      <c r="FD223" s="1577"/>
      <c r="FE223" s="1577"/>
      <c r="FF223" s="1577"/>
      <c r="FG223" s="1577"/>
      <c r="FH223" s="1577"/>
      <c r="FI223" s="1577"/>
      <c r="FJ223" s="1577"/>
      <c r="FK223" s="1577"/>
      <c r="FL223" s="1577"/>
      <c r="FM223" s="1577"/>
      <c r="FN223" s="1577"/>
      <c r="FO223" s="1577"/>
      <c r="FP223" s="1577"/>
      <c r="FQ223" s="1577"/>
      <c r="FR223" s="1577"/>
      <c r="FS223" s="1577"/>
      <c r="FT223" s="1577"/>
      <c r="FU223" s="1577"/>
      <c r="FV223" s="1577"/>
      <c r="FW223" s="1577"/>
      <c r="FX223" s="1577"/>
      <c r="FY223" s="1577"/>
      <c r="FZ223" s="1577"/>
      <c r="GA223" s="1577"/>
      <c r="GB223" s="1577"/>
      <c r="GC223" s="1577"/>
      <c r="GD223" s="1577"/>
      <c r="GE223" s="1577"/>
      <c r="GF223" s="1577"/>
      <c r="GG223" s="1577"/>
      <c r="GH223" s="1577"/>
      <c r="GI223" s="1577"/>
      <c r="GJ223" s="1577"/>
      <c r="GK223" s="1577"/>
      <c r="GL223" s="1577"/>
      <c r="GM223" s="1577"/>
      <c r="GN223" s="1577"/>
      <c r="GO223" s="1577"/>
      <c r="GP223" s="1577"/>
      <c r="GQ223" s="1577"/>
      <c r="GR223" s="1577"/>
      <c r="GS223" s="1577"/>
    </row>
    <row r="224" spans="1:201" outlineLevel="2">
      <c r="A224" s="1581" t="s">
        <v>1628</v>
      </c>
      <c r="B224" s="1516"/>
      <c r="C224" s="1580" t="s">
        <v>1629</v>
      </c>
      <c r="D224" s="1579"/>
      <c r="E224" s="1560">
        <v>0</v>
      </c>
      <c r="F224" s="1504" t="s">
        <v>1616</v>
      </c>
      <c r="H224" s="1568" t="s">
        <v>1630</v>
      </c>
      <c r="I224" s="1536">
        <f t="shared" si="231"/>
        <v>0</v>
      </c>
      <c r="J224" s="1577"/>
      <c r="K224" s="1577"/>
      <c r="L224" s="1577"/>
      <c r="M224" s="1577"/>
      <c r="N224" s="1577"/>
      <c r="O224" s="1577"/>
      <c r="P224" s="1577"/>
      <c r="Q224" s="1577"/>
      <c r="R224" s="1577"/>
      <c r="S224" s="1577"/>
      <c r="T224" s="1577"/>
      <c r="U224" s="1577"/>
      <c r="V224" s="1577"/>
      <c r="W224" s="1577"/>
      <c r="X224" s="1577"/>
      <c r="Y224" s="1577"/>
      <c r="Z224" s="1577"/>
      <c r="AA224" s="1577"/>
      <c r="AB224" s="1577"/>
      <c r="AC224" s="1577"/>
      <c r="AD224" s="1577"/>
      <c r="AE224" s="1577"/>
      <c r="AF224" s="1577"/>
      <c r="AG224" s="1577"/>
      <c r="AH224" s="1577"/>
      <c r="AI224" s="1577"/>
      <c r="AJ224" s="1577"/>
      <c r="AK224" s="1577"/>
      <c r="AL224" s="1577"/>
      <c r="AM224" s="1577"/>
      <c r="AN224" s="1577"/>
      <c r="AO224" s="1577"/>
      <c r="AP224" s="1577"/>
      <c r="AQ224" s="1577"/>
      <c r="AR224" s="1577"/>
      <c r="AS224" s="1577"/>
      <c r="AT224" s="1577"/>
      <c r="AU224" s="1577"/>
      <c r="AV224" s="1577"/>
      <c r="AW224" s="1577"/>
      <c r="AX224" s="1577"/>
      <c r="AY224" s="1577"/>
      <c r="AZ224" s="1577"/>
      <c r="BA224" s="1577"/>
      <c r="BB224" s="1577"/>
      <c r="BC224" s="1577"/>
      <c r="BD224" s="1577"/>
      <c r="BE224" s="1577"/>
      <c r="BF224" s="1577"/>
      <c r="BG224" s="1577"/>
      <c r="BH224" s="1577"/>
      <c r="BI224" s="1577"/>
      <c r="BJ224" s="1577"/>
      <c r="BK224" s="1577"/>
      <c r="BL224" s="1577"/>
      <c r="BM224" s="1577"/>
      <c r="BN224" s="1577"/>
      <c r="BO224" s="1577"/>
      <c r="BP224" s="1577"/>
      <c r="BQ224" s="1577"/>
      <c r="BR224" s="1577"/>
      <c r="BS224" s="1577"/>
      <c r="BT224" s="1577"/>
      <c r="BU224" s="1577"/>
      <c r="BV224" s="1577"/>
      <c r="BW224" s="1577"/>
      <c r="BX224" s="1577"/>
      <c r="BY224" s="1577"/>
      <c r="BZ224" s="1577"/>
      <c r="CA224" s="1577"/>
      <c r="CB224" s="1577"/>
      <c r="CC224" s="1577"/>
      <c r="CD224" s="1577"/>
      <c r="CE224" s="1577"/>
      <c r="CF224" s="1577"/>
      <c r="CG224" s="1577"/>
      <c r="CH224" s="1577"/>
      <c r="CI224" s="1577"/>
      <c r="CJ224" s="1577"/>
      <c r="CK224" s="1577"/>
      <c r="CL224" s="1577"/>
      <c r="CM224" s="1577"/>
      <c r="CN224" s="1577"/>
      <c r="CO224" s="1577"/>
      <c r="CP224" s="1577"/>
      <c r="CQ224" s="1577"/>
      <c r="CR224" s="1577"/>
      <c r="CS224" s="1577"/>
      <c r="CT224" s="1577"/>
      <c r="CU224" s="1577"/>
      <c r="CV224" s="1577"/>
      <c r="CW224" s="1577"/>
      <c r="CX224" s="1577"/>
      <c r="CY224" s="1577"/>
      <c r="CZ224" s="1577"/>
      <c r="DA224" s="1577"/>
      <c r="DB224" s="1577"/>
      <c r="DC224" s="1577"/>
      <c r="DD224" s="1577"/>
      <c r="DE224" s="1577"/>
      <c r="DF224" s="1577"/>
      <c r="DG224" s="1577"/>
      <c r="DH224" s="1577"/>
      <c r="DI224" s="1577"/>
      <c r="DJ224" s="1577"/>
      <c r="DK224" s="1577"/>
      <c r="DL224" s="1577"/>
      <c r="DM224" s="1577"/>
      <c r="DN224" s="1577"/>
      <c r="DO224" s="1577"/>
      <c r="DP224" s="1577"/>
      <c r="DQ224" s="1577"/>
      <c r="DR224" s="1577"/>
      <c r="DS224" s="1577"/>
      <c r="DT224" s="1577"/>
      <c r="DU224" s="1577"/>
      <c r="DV224" s="1577"/>
      <c r="DW224" s="1577"/>
      <c r="DX224" s="1577"/>
      <c r="DY224" s="1577"/>
      <c r="DZ224" s="1577"/>
      <c r="EA224" s="1577"/>
      <c r="EB224" s="1577"/>
      <c r="EC224" s="1577"/>
      <c r="ED224" s="1577"/>
      <c r="EE224" s="1577"/>
      <c r="EF224" s="1577"/>
      <c r="EG224" s="1577"/>
      <c r="EH224" s="1577"/>
      <c r="EI224" s="1577"/>
      <c r="EJ224" s="1577"/>
      <c r="EK224" s="1577"/>
      <c r="EL224" s="1577"/>
      <c r="EM224" s="1577"/>
      <c r="EN224" s="1577"/>
      <c r="EO224" s="1577"/>
      <c r="EP224" s="1577"/>
      <c r="EQ224" s="1577"/>
      <c r="ER224" s="1577"/>
      <c r="ES224" s="1577"/>
      <c r="ET224" s="1577"/>
      <c r="EU224" s="1577"/>
      <c r="EV224" s="1577"/>
      <c r="EW224" s="1577"/>
      <c r="EX224" s="1577"/>
      <c r="EY224" s="1577"/>
      <c r="EZ224" s="1577"/>
      <c r="FA224" s="1577"/>
      <c r="FB224" s="1577"/>
      <c r="FC224" s="1577"/>
      <c r="FD224" s="1577"/>
      <c r="FE224" s="1577"/>
      <c r="FF224" s="1577"/>
      <c r="FG224" s="1577"/>
      <c r="FH224" s="1577"/>
      <c r="FI224" s="1577"/>
      <c r="FJ224" s="1577"/>
      <c r="FK224" s="1577"/>
      <c r="FL224" s="1577"/>
      <c r="FM224" s="1577"/>
      <c r="FN224" s="1577"/>
      <c r="FO224" s="1577"/>
      <c r="FP224" s="1577"/>
      <c r="FQ224" s="1577"/>
      <c r="FR224" s="1577"/>
      <c r="FS224" s="1577"/>
      <c r="FT224" s="1577"/>
      <c r="FU224" s="1577"/>
      <c r="FV224" s="1577"/>
      <c r="FW224" s="1577"/>
      <c r="FX224" s="1577"/>
      <c r="FY224" s="1577"/>
      <c r="FZ224" s="1577"/>
      <c r="GA224" s="1577"/>
      <c r="GB224" s="1577"/>
      <c r="GC224" s="1577"/>
      <c r="GD224" s="1577"/>
      <c r="GE224" s="1577"/>
      <c r="GF224" s="1577"/>
      <c r="GG224" s="1577"/>
      <c r="GH224" s="1577"/>
      <c r="GI224" s="1577"/>
      <c r="GJ224" s="1577"/>
      <c r="GK224" s="1577"/>
      <c r="GL224" s="1577"/>
      <c r="GM224" s="1577"/>
      <c r="GN224" s="1577"/>
      <c r="GO224" s="1577"/>
      <c r="GP224" s="1577"/>
      <c r="GQ224" s="1577"/>
      <c r="GR224" s="1577"/>
      <c r="GS224" s="1577"/>
    </row>
    <row r="225" spans="1:201" outlineLevel="2">
      <c r="A225" s="1581" t="s">
        <v>1631</v>
      </c>
      <c r="B225" s="1516"/>
      <c r="C225" s="1580" t="s">
        <v>1632</v>
      </c>
      <c r="D225" s="1579">
        <v>20</v>
      </c>
      <c r="E225" s="1560">
        <v>0</v>
      </c>
      <c r="F225" s="1504" t="s">
        <v>1308</v>
      </c>
      <c r="H225" s="1568" t="s">
        <v>1633</v>
      </c>
      <c r="I225" s="1536">
        <f t="shared" si="231"/>
        <v>0</v>
      </c>
      <c r="J225" s="1577"/>
      <c r="K225" s="1577"/>
      <c r="L225" s="1577"/>
      <c r="M225" s="1577"/>
      <c r="N225" s="1577"/>
      <c r="O225" s="1577"/>
      <c r="P225" s="1577"/>
      <c r="Q225" s="1577"/>
      <c r="R225" s="1577"/>
      <c r="S225" s="1577"/>
      <c r="T225" s="1577"/>
      <c r="U225" s="1577"/>
      <c r="V225" s="1577"/>
      <c r="W225" s="1577"/>
      <c r="X225" s="1577"/>
      <c r="Y225" s="1577"/>
      <c r="Z225" s="1577"/>
      <c r="AA225" s="1577"/>
      <c r="AB225" s="1577"/>
      <c r="AC225" s="1577"/>
      <c r="AD225" s="1577"/>
      <c r="AE225" s="1577"/>
      <c r="AF225" s="1577"/>
      <c r="AG225" s="1577"/>
      <c r="AH225" s="1577"/>
      <c r="AI225" s="1577"/>
      <c r="AJ225" s="1577"/>
      <c r="AK225" s="1577"/>
      <c r="AL225" s="1577"/>
      <c r="AM225" s="1577"/>
      <c r="AN225" s="1577"/>
      <c r="AO225" s="1577"/>
      <c r="AP225" s="1577"/>
      <c r="AQ225" s="1577"/>
      <c r="AR225" s="1577"/>
      <c r="AS225" s="1577"/>
      <c r="AT225" s="1577"/>
      <c r="AU225" s="1577"/>
      <c r="AV225" s="1577"/>
      <c r="AW225" s="1577"/>
      <c r="AX225" s="1577"/>
      <c r="AY225" s="1577"/>
      <c r="AZ225" s="1577"/>
      <c r="BA225" s="1577"/>
      <c r="BB225" s="1577"/>
      <c r="BC225" s="1577"/>
      <c r="BD225" s="1577"/>
      <c r="BE225" s="1577"/>
      <c r="BF225" s="1577"/>
      <c r="BG225" s="1577"/>
      <c r="BH225" s="1577"/>
      <c r="BI225" s="1577"/>
      <c r="BJ225" s="1577"/>
      <c r="BK225" s="1577"/>
      <c r="BL225" s="1577"/>
      <c r="BM225" s="1577"/>
      <c r="BN225" s="1577"/>
      <c r="BO225" s="1577"/>
      <c r="BP225" s="1577"/>
      <c r="BQ225" s="1577"/>
      <c r="BR225" s="1577"/>
      <c r="BS225" s="1577"/>
      <c r="BT225" s="1577"/>
      <c r="BU225" s="1577"/>
      <c r="BV225" s="1577"/>
      <c r="BW225" s="1577"/>
      <c r="BX225" s="1577"/>
      <c r="BY225" s="1577"/>
      <c r="BZ225" s="1577"/>
      <c r="CA225" s="1577"/>
      <c r="CB225" s="1577"/>
      <c r="CC225" s="1577"/>
      <c r="CD225" s="1577"/>
      <c r="CE225" s="1577"/>
      <c r="CF225" s="1577"/>
      <c r="CG225" s="1577"/>
      <c r="CH225" s="1577"/>
      <c r="CI225" s="1577"/>
      <c r="CJ225" s="1577"/>
      <c r="CK225" s="1577"/>
      <c r="CL225" s="1577"/>
      <c r="CM225" s="1577"/>
      <c r="CN225" s="1577"/>
      <c r="CO225" s="1577"/>
      <c r="CP225" s="1577"/>
      <c r="CQ225" s="1577"/>
      <c r="CR225" s="1577"/>
      <c r="CS225" s="1577"/>
      <c r="CT225" s="1577"/>
      <c r="CU225" s="1577"/>
      <c r="CV225" s="1577"/>
      <c r="CW225" s="1577"/>
      <c r="CX225" s="1577"/>
      <c r="CY225" s="1577"/>
      <c r="CZ225" s="1577"/>
      <c r="DA225" s="1577"/>
      <c r="DB225" s="1577"/>
      <c r="DC225" s="1577"/>
      <c r="DD225" s="1577"/>
      <c r="DE225" s="1577"/>
      <c r="DF225" s="1577"/>
      <c r="DG225" s="1577"/>
      <c r="DH225" s="1577"/>
      <c r="DI225" s="1577"/>
      <c r="DJ225" s="1577"/>
      <c r="DK225" s="1577"/>
      <c r="DL225" s="1577"/>
      <c r="DM225" s="1577"/>
      <c r="DN225" s="1577"/>
      <c r="DO225" s="1577"/>
      <c r="DP225" s="1577"/>
      <c r="DQ225" s="1577"/>
      <c r="DR225" s="1577"/>
      <c r="DS225" s="1577"/>
      <c r="DT225" s="1577"/>
      <c r="DU225" s="1577"/>
      <c r="DV225" s="1577"/>
      <c r="DW225" s="1577"/>
      <c r="DX225" s="1577"/>
      <c r="DY225" s="1577"/>
      <c r="DZ225" s="1577"/>
      <c r="EA225" s="1577"/>
      <c r="EB225" s="1577"/>
      <c r="EC225" s="1577"/>
      <c r="ED225" s="1577"/>
      <c r="EE225" s="1577"/>
      <c r="EF225" s="1577"/>
      <c r="EG225" s="1577"/>
      <c r="EH225" s="1577"/>
      <c r="EI225" s="1577"/>
      <c r="EJ225" s="1577"/>
      <c r="EK225" s="1577"/>
      <c r="EL225" s="1577"/>
      <c r="EM225" s="1577"/>
      <c r="EN225" s="1577"/>
      <c r="EO225" s="1577"/>
      <c r="EP225" s="1577"/>
      <c r="EQ225" s="1577"/>
      <c r="ER225" s="1577"/>
      <c r="ES225" s="1577"/>
      <c r="ET225" s="1577"/>
      <c r="EU225" s="1577"/>
      <c r="EV225" s="1577"/>
      <c r="EW225" s="1577"/>
      <c r="EX225" s="1577"/>
      <c r="EY225" s="1577"/>
      <c r="EZ225" s="1577"/>
      <c r="FA225" s="1577"/>
      <c r="FB225" s="1577"/>
      <c r="FC225" s="1577"/>
      <c r="FD225" s="1577"/>
      <c r="FE225" s="1577"/>
      <c r="FF225" s="1577"/>
      <c r="FG225" s="1577"/>
      <c r="FH225" s="1577"/>
      <c r="FI225" s="1577"/>
      <c r="FJ225" s="1577"/>
      <c r="FK225" s="1577"/>
      <c r="FL225" s="1577"/>
      <c r="FM225" s="1577"/>
      <c r="FN225" s="1577"/>
      <c r="FO225" s="1577"/>
      <c r="FP225" s="1577"/>
      <c r="FQ225" s="1577"/>
      <c r="FR225" s="1577"/>
      <c r="FS225" s="1577"/>
      <c r="FT225" s="1577"/>
      <c r="FU225" s="1577"/>
      <c r="FV225" s="1577"/>
      <c r="FW225" s="1577"/>
      <c r="FX225" s="1577"/>
      <c r="FY225" s="1577"/>
      <c r="FZ225" s="1577"/>
      <c r="GA225" s="1577"/>
      <c r="GB225" s="1577"/>
      <c r="GC225" s="1577"/>
      <c r="GD225" s="1577"/>
      <c r="GE225" s="1577"/>
      <c r="GF225" s="1577"/>
      <c r="GG225" s="1577"/>
      <c r="GH225" s="1577"/>
      <c r="GI225" s="1577"/>
      <c r="GJ225" s="1577"/>
      <c r="GK225" s="1577"/>
      <c r="GL225" s="1577"/>
      <c r="GM225" s="1577"/>
      <c r="GN225" s="1577"/>
      <c r="GO225" s="1577"/>
      <c r="GP225" s="1577"/>
      <c r="GQ225" s="1577"/>
      <c r="GR225" s="1577"/>
      <c r="GS225" s="1577"/>
    </row>
    <row r="226" spans="1:201" outlineLevel="2">
      <c r="A226" s="1581" t="s">
        <v>1634</v>
      </c>
      <c r="B226" s="1516"/>
      <c r="C226" s="1580" t="s">
        <v>1635</v>
      </c>
      <c r="D226" s="1579"/>
      <c r="E226" s="1560">
        <v>0</v>
      </c>
      <c r="F226" s="1504" t="s">
        <v>1636</v>
      </c>
      <c r="H226" s="1578"/>
      <c r="I226" s="1536">
        <f t="shared" si="231"/>
        <v>0</v>
      </c>
      <c r="J226" s="1577"/>
      <c r="K226" s="1577"/>
      <c r="L226" s="1577"/>
      <c r="M226" s="1577"/>
      <c r="N226" s="1577"/>
      <c r="O226" s="1577"/>
      <c r="P226" s="1577"/>
      <c r="Q226" s="1577"/>
      <c r="R226" s="1577"/>
      <c r="S226" s="1577"/>
      <c r="T226" s="1577"/>
      <c r="U226" s="1577"/>
      <c r="V226" s="1577"/>
      <c r="W226" s="1577"/>
      <c r="X226" s="1577"/>
      <c r="Y226" s="1577"/>
      <c r="Z226" s="1577"/>
      <c r="AA226" s="1577"/>
      <c r="AB226" s="1577"/>
      <c r="AC226" s="1577"/>
      <c r="AD226" s="1577"/>
      <c r="AE226" s="1577"/>
      <c r="AF226" s="1577"/>
      <c r="AG226" s="1577"/>
      <c r="AH226" s="1577"/>
      <c r="AI226" s="1577"/>
      <c r="AJ226" s="1577"/>
      <c r="AK226" s="1577"/>
      <c r="AL226" s="1577"/>
      <c r="AM226" s="1577"/>
      <c r="AN226" s="1577"/>
      <c r="AO226" s="1577"/>
      <c r="AP226" s="1577"/>
      <c r="AQ226" s="1577"/>
      <c r="AR226" s="1577"/>
      <c r="AS226" s="1577"/>
      <c r="AT226" s="1577"/>
      <c r="AU226" s="1577"/>
      <c r="AV226" s="1577"/>
      <c r="AW226" s="1577"/>
      <c r="AX226" s="1577"/>
      <c r="AY226" s="1577"/>
      <c r="AZ226" s="1577"/>
      <c r="BA226" s="1577"/>
      <c r="BB226" s="1577"/>
      <c r="BC226" s="1577"/>
      <c r="BD226" s="1577"/>
      <c r="BE226" s="1577"/>
      <c r="BF226" s="1577"/>
      <c r="BG226" s="1577"/>
      <c r="BH226" s="1577"/>
      <c r="BI226" s="1577"/>
      <c r="BJ226" s="1577"/>
      <c r="BK226" s="1577"/>
      <c r="BL226" s="1577"/>
      <c r="BM226" s="1577"/>
      <c r="BN226" s="1577"/>
      <c r="BO226" s="1577"/>
      <c r="BP226" s="1577"/>
      <c r="BQ226" s="1577"/>
      <c r="BR226" s="1577"/>
      <c r="BS226" s="1577"/>
      <c r="BT226" s="1577"/>
      <c r="BU226" s="1577"/>
      <c r="BV226" s="1577"/>
      <c r="BW226" s="1577"/>
      <c r="BX226" s="1577"/>
      <c r="BY226" s="1577"/>
      <c r="BZ226" s="1577"/>
      <c r="CA226" s="1577"/>
      <c r="CB226" s="1577"/>
      <c r="CC226" s="1577"/>
      <c r="CD226" s="1577"/>
      <c r="CE226" s="1577"/>
      <c r="CF226" s="1577"/>
      <c r="CG226" s="1577"/>
      <c r="CH226" s="1577"/>
      <c r="CI226" s="1577"/>
      <c r="CJ226" s="1577"/>
      <c r="CK226" s="1577"/>
      <c r="CL226" s="1577"/>
      <c r="CM226" s="1577"/>
      <c r="CN226" s="1577"/>
      <c r="CO226" s="1577"/>
      <c r="CP226" s="1577"/>
      <c r="CQ226" s="1577"/>
      <c r="CR226" s="1577"/>
      <c r="CS226" s="1577"/>
      <c r="CT226" s="1577"/>
      <c r="CU226" s="1577"/>
      <c r="CV226" s="1577"/>
      <c r="CW226" s="1577"/>
      <c r="CX226" s="1577"/>
      <c r="CY226" s="1577"/>
      <c r="CZ226" s="1577"/>
      <c r="DA226" s="1577"/>
      <c r="DB226" s="1577"/>
      <c r="DC226" s="1577"/>
      <c r="DD226" s="1577"/>
      <c r="DE226" s="1577"/>
      <c r="DF226" s="1577"/>
      <c r="DG226" s="1577"/>
      <c r="DH226" s="1577"/>
      <c r="DI226" s="1577"/>
      <c r="DJ226" s="1577"/>
      <c r="DK226" s="1577"/>
      <c r="DL226" s="1577"/>
      <c r="DM226" s="1577"/>
      <c r="DN226" s="1577"/>
      <c r="DO226" s="1577"/>
      <c r="DP226" s="1577"/>
      <c r="DQ226" s="1577"/>
      <c r="DR226" s="1577"/>
      <c r="DS226" s="1577"/>
      <c r="DT226" s="1577"/>
      <c r="DU226" s="1577"/>
      <c r="DV226" s="1577"/>
      <c r="DW226" s="1577"/>
      <c r="DX226" s="1577"/>
      <c r="DY226" s="1577"/>
      <c r="DZ226" s="1577"/>
      <c r="EA226" s="1577"/>
      <c r="EB226" s="1577"/>
      <c r="EC226" s="1577"/>
      <c r="ED226" s="1577"/>
      <c r="EE226" s="1577"/>
      <c r="EF226" s="1577"/>
      <c r="EG226" s="1577"/>
      <c r="EH226" s="1577"/>
      <c r="EI226" s="1577"/>
      <c r="EJ226" s="1577"/>
      <c r="EK226" s="1577"/>
      <c r="EL226" s="1577"/>
      <c r="EM226" s="1577"/>
      <c r="EN226" s="1577"/>
      <c r="EO226" s="1577"/>
      <c r="EP226" s="1577"/>
      <c r="EQ226" s="1577"/>
      <c r="ER226" s="1577"/>
      <c r="ES226" s="1577"/>
      <c r="ET226" s="1577"/>
      <c r="EU226" s="1577"/>
      <c r="EV226" s="1577"/>
      <c r="EW226" s="1577"/>
      <c r="EX226" s="1577"/>
      <c r="EY226" s="1577"/>
      <c r="EZ226" s="1577"/>
      <c r="FA226" s="1577"/>
      <c r="FB226" s="1577"/>
      <c r="FC226" s="1577"/>
      <c r="FD226" s="1577"/>
      <c r="FE226" s="1577"/>
      <c r="FF226" s="1577"/>
      <c r="FG226" s="1577"/>
      <c r="FH226" s="1577"/>
      <c r="FI226" s="1577"/>
      <c r="FJ226" s="1577"/>
      <c r="FK226" s="1577"/>
      <c r="FL226" s="1577"/>
      <c r="FM226" s="1577"/>
      <c r="FN226" s="1577"/>
      <c r="FO226" s="1577"/>
      <c r="FP226" s="1577"/>
      <c r="FQ226" s="1577"/>
      <c r="FR226" s="1577"/>
      <c r="FS226" s="1577"/>
      <c r="FT226" s="1577"/>
      <c r="FU226" s="1577"/>
      <c r="FV226" s="1577"/>
      <c r="FW226" s="1577"/>
      <c r="FX226" s="1577"/>
      <c r="FY226" s="1577"/>
      <c r="FZ226" s="1577"/>
      <c r="GA226" s="1577"/>
      <c r="GB226" s="1577"/>
      <c r="GC226" s="1577"/>
      <c r="GD226" s="1577"/>
      <c r="GE226" s="1577"/>
      <c r="GF226" s="1577"/>
      <c r="GG226" s="1577"/>
      <c r="GH226" s="1577"/>
      <c r="GI226" s="1577"/>
      <c r="GJ226" s="1577"/>
      <c r="GK226" s="1577"/>
      <c r="GL226" s="1577"/>
      <c r="GM226" s="1577"/>
      <c r="GN226" s="1577"/>
      <c r="GO226" s="1577"/>
      <c r="GP226" s="1577"/>
      <c r="GQ226" s="1577"/>
      <c r="GR226" s="1577"/>
      <c r="GS226" s="1577"/>
    </row>
    <row r="227" spans="1:201" outlineLevel="2">
      <c r="A227" s="1581" t="s">
        <v>1637</v>
      </c>
      <c r="B227" s="1516"/>
      <c r="C227" s="1580" t="s">
        <v>1638</v>
      </c>
      <c r="D227" s="1579"/>
      <c r="E227" s="1560">
        <v>0</v>
      </c>
      <c r="F227" s="1504" t="s">
        <v>1585</v>
      </c>
      <c r="H227" s="1578"/>
      <c r="I227" s="1536">
        <f t="shared" si="231"/>
        <v>0</v>
      </c>
      <c r="J227" s="1577"/>
      <c r="K227" s="1577"/>
      <c r="L227" s="1577"/>
      <c r="M227" s="1577"/>
      <c r="N227" s="1577"/>
      <c r="O227" s="1577"/>
      <c r="P227" s="1577"/>
      <c r="Q227" s="1577"/>
      <c r="R227" s="1577"/>
      <c r="S227" s="1577"/>
      <c r="T227" s="1577"/>
      <c r="U227" s="1577"/>
      <c r="V227" s="1577"/>
      <c r="W227" s="1577"/>
      <c r="X227" s="1577"/>
      <c r="Y227" s="1577"/>
      <c r="Z227" s="1577"/>
      <c r="AA227" s="1577"/>
      <c r="AB227" s="1577"/>
      <c r="AC227" s="1577"/>
      <c r="AD227" s="1577"/>
      <c r="AE227" s="1577"/>
      <c r="AF227" s="1577"/>
      <c r="AG227" s="1577"/>
      <c r="AH227" s="1577"/>
      <c r="AI227" s="1577"/>
      <c r="AJ227" s="1577"/>
      <c r="AK227" s="1577"/>
      <c r="AL227" s="1577"/>
      <c r="AM227" s="1577"/>
      <c r="AN227" s="1577"/>
      <c r="AO227" s="1577"/>
      <c r="AP227" s="1577"/>
      <c r="AQ227" s="1577"/>
      <c r="AR227" s="1577"/>
      <c r="AS227" s="1577"/>
      <c r="AT227" s="1577"/>
      <c r="AU227" s="1577"/>
      <c r="AV227" s="1577"/>
      <c r="AW227" s="1577"/>
      <c r="AX227" s="1577"/>
      <c r="AY227" s="1577"/>
      <c r="AZ227" s="1577"/>
      <c r="BA227" s="1577"/>
      <c r="BB227" s="1577"/>
      <c r="BC227" s="1577"/>
      <c r="BD227" s="1577"/>
      <c r="BE227" s="1577"/>
      <c r="BF227" s="1577"/>
      <c r="BG227" s="1577"/>
      <c r="BH227" s="1577"/>
      <c r="BI227" s="1577"/>
      <c r="BJ227" s="1577"/>
      <c r="BK227" s="1577"/>
      <c r="BL227" s="1577"/>
      <c r="BM227" s="1577"/>
      <c r="BN227" s="1577"/>
      <c r="BO227" s="1577"/>
      <c r="BP227" s="1577"/>
      <c r="BQ227" s="1577"/>
      <c r="BR227" s="1577"/>
      <c r="BS227" s="1577"/>
      <c r="BT227" s="1577"/>
      <c r="BU227" s="1577"/>
      <c r="BV227" s="1577"/>
      <c r="BW227" s="1577"/>
      <c r="BX227" s="1577"/>
      <c r="BY227" s="1577"/>
      <c r="BZ227" s="1577"/>
      <c r="CA227" s="1577"/>
      <c r="CB227" s="1577"/>
      <c r="CC227" s="1577"/>
      <c r="CD227" s="1577"/>
      <c r="CE227" s="1577"/>
      <c r="CF227" s="1577"/>
      <c r="CG227" s="1577"/>
      <c r="CH227" s="1577"/>
      <c r="CI227" s="1577"/>
      <c r="CJ227" s="1577"/>
      <c r="CK227" s="1577"/>
      <c r="CL227" s="1577"/>
      <c r="CM227" s="1577"/>
      <c r="CN227" s="1577"/>
      <c r="CO227" s="1577"/>
      <c r="CP227" s="1577"/>
      <c r="CQ227" s="1577"/>
      <c r="CR227" s="1577"/>
      <c r="CS227" s="1577"/>
      <c r="CT227" s="1577"/>
      <c r="CU227" s="1577"/>
      <c r="CV227" s="1577"/>
      <c r="CW227" s="1577"/>
      <c r="CX227" s="1577"/>
      <c r="CY227" s="1577"/>
      <c r="CZ227" s="1577"/>
      <c r="DA227" s="1577"/>
      <c r="DB227" s="1577"/>
      <c r="DC227" s="1577"/>
      <c r="DD227" s="1577"/>
      <c r="DE227" s="1577"/>
      <c r="DF227" s="1577"/>
      <c r="DG227" s="1577"/>
      <c r="DH227" s="1577"/>
      <c r="DI227" s="1577"/>
      <c r="DJ227" s="1577"/>
      <c r="DK227" s="1577"/>
      <c r="DL227" s="1577"/>
      <c r="DM227" s="1577"/>
      <c r="DN227" s="1577"/>
      <c r="DO227" s="1577"/>
      <c r="DP227" s="1577"/>
      <c r="DQ227" s="1577"/>
      <c r="DR227" s="1577"/>
      <c r="DS227" s="1577"/>
      <c r="DT227" s="1577"/>
      <c r="DU227" s="1577"/>
      <c r="DV227" s="1577"/>
      <c r="DW227" s="1577"/>
      <c r="DX227" s="1577"/>
      <c r="DY227" s="1577"/>
      <c r="DZ227" s="1577"/>
      <c r="EA227" s="1577"/>
      <c r="EB227" s="1577"/>
      <c r="EC227" s="1577"/>
      <c r="ED227" s="1577"/>
      <c r="EE227" s="1577"/>
      <c r="EF227" s="1577"/>
      <c r="EG227" s="1577"/>
      <c r="EH227" s="1577"/>
      <c r="EI227" s="1577"/>
      <c r="EJ227" s="1577"/>
      <c r="EK227" s="1577"/>
      <c r="EL227" s="1577"/>
      <c r="EM227" s="1577"/>
      <c r="EN227" s="1577"/>
      <c r="EO227" s="1577"/>
      <c r="EP227" s="1577"/>
      <c r="EQ227" s="1577"/>
      <c r="ER227" s="1577"/>
      <c r="ES227" s="1577"/>
      <c r="ET227" s="1577"/>
      <c r="EU227" s="1577"/>
      <c r="EV227" s="1577"/>
      <c r="EW227" s="1577"/>
      <c r="EX227" s="1577"/>
      <c r="EY227" s="1577"/>
      <c r="EZ227" s="1577"/>
      <c r="FA227" s="1577"/>
      <c r="FB227" s="1577"/>
      <c r="FC227" s="1577"/>
      <c r="FD227" s="1577"/>
      <c r="FE227" s="1577"/>
      <c r="FF227" s="1577"/>
      <c r="FG227" s="1577"/>
      <c r="FH227" s="1577"/>
      <c r="FI227" s="1577"/>
      <c r="FJ227" s="1577"/>
      <c r="FK227" s="1577"/>
      <c r="FL227" s="1577"/>
      <c r="FM227" s="1577"/>
      <c r="FN227" s="1577"/>
      <c r="FO227" s="1577"/>
      <c r="FP227" s="1577"/>
      <c r="FQ227" s="1577"/>
      <c r="FR227" s="1577"/>
      <c r="FS227" s="1577"/>
      <c r="FT227" s="1577"/>
      <c r="FU227" s="1577"/>
      <c r="FV227" s="1577"/>
      <c r="FW227" s="1577"/>
      <c r="FX227" s="1577"/>
      <c r="FY227" s="1577"/>
      <c r="FZ227" s="1577"/>
      <c r="GA227" s="1577"/>
      <c r="GB227" s="1577"/>
      <c r="GC227" s="1577"/>
      <c r="GD227" s="1577"/>
      <c r="GE227" s="1577"/>
      <c r="GF227" s="1577"/>
      <c r="GG227" s="1577"/>
      <c r="GH227" s="1577"/>
      <c r="GI227" s="1577"/>
      <c r="GJ227" s="1577"/>
      <c r="GK227" s="1577"/>
      <c r="GL227" s="1577"/>
      <c r="GM227" s="1577"/>
      <c r="GN227" s="1577"/>
      <c r="GO227" s="1577"/>
      <c r="GP227" s="1577"/>
      <c r="GQ227" s="1577"/>
      <c r="GR227" s="1577"/>
      <c r="GS227" s="1577"/>
    </row>
    <row r="228" spans="1:201" s="1539" customFormat="1" outlineLevel="1">
      <c r="A228" s="1539" t="s">
        <v>1639</v>
      </c>
      <c r="B228" s="1541"/>
      <c r="C228" s="1539" t="s">
        <v>344</v>
      </c>
      <c r="D228" s="1572">
        <f>SUM(D229:D231)</f>
        <v>40</v>
      </c>
      <c r="E228" s="1571"/>
      <c r="F228" s="1570"/>
      <c r="G228" s="1570"/>
      <c r="H228" s="1575"/>
      <c r="I228" s="1569">
        <f t="shared" ref="I228:AN228" si="232">SUM(I229:I231)</f>
        <v>0</v>
      </c>
      <c r="J228" s="1569">
        <f t="shared" si="232"/>
        <v>0</v>
      </c>
      <c r="K228" s="1569">
        <f t="shared" si="232"/>
        <v>0</v>
      </c>
      <c r="L228" s="1569">
        <f t="shared" si="232"/>
        <v>0</v>
      </c>
      <c r="M228" s="1569">
        <f t="shared" si="232"/>
        <v>0</v>
      </c>
      <c r="N228" s="1569">
        <f t="shared" si="232"/>
        <v>0</v>
      </c>
      <c r="O228" s="1569">
        <f t="shared" si="232"/>
        <v>0</v>
      </c>
      <c r="P228" s="1569">
        <f t="shared" si="232"/>
        <v>0</v>
      </c>
      <c r="Q228" s="1569">
        <f t="shared" si="232"/>
        <v>0</v>
      </c>
      <c r="R228" s="1569">
        <f t="shared" si="232"/>
        <v>0</v>
      </c>
      <c r="S228" s="1569">
        <f t="shared" si="232"/>
        <v>0</v>
      </c>
      <c r="T228" s="1569">
        <f t="shared" si="232"/>
        <v>0</v>
      </c>
      <c r="U228" s="1569">
        <f t="shared" si="232"/>
        <v>0</v>
      </c>
      <c r="V228" s="1569">
        <f t="shared" si="232"/>
        <v>0</v>
      </c>
      <c r="W228" s="1569">
        <f t="shared" si="232"/>
        <v>0</v>
      </c>
      <c r="X228" s="1569">
        <f t="shared" si="232"/>
        <v>0</v>
      </c>
      <c r="Y228" s="1569">
        <f t="shared" si="232"/>
        <v>0</v>
      </c>
      <c r="Z228" s="1569">
        <f t="shared" si="232"/>
        <v>0</v>
      </c>
      <c r="AA228" s="1569">
        <f t="shared" si="232"/>
        <v>0</v>
      </c>
      <c r="AB228" s="1569">
        <f t="shared" si="232"/>
        <v>0</v>
      </c>
      <c r="AC228" s="1569">
        <f t="shared" si="232"/>
        <v>0</v>
      </c>
      <c r="AD228" s="1569">
        <f t="shared" si="232"/>
        <v>0</v>
      </c>
      <c r="AE228" s="1569">
        <f t="shared" si="232"/>
        <v>0</v>
      </c>
      <c r="AF228" s="1569">
        <f t="shared" si="232"/>
        <v>0</v>
      </c>
      <c r="AG228" s="1569">
        <f t="shared" si="232"/>
        <v>0</v>
      </c>
      <c r="AH228" s="1569">
        <f t="shared" si="232"/>
        <v>0</v>
      </c>
      <c r="AI228" s="1569">
        <f t="shared" si="232"/>
        <v>0</v>
      </c>
      <c r="AJ228" s="1569">
        <f t="shared" si="232"/>
        <v>0</v>
      </c>
      <c r="AK228" s="1569">
        <f t="shared" si="232"/>
        <v>0</v>
      </c>
      <c r="AL228" s="1569">
        <f t="shared" si="232"/>
        <v>0</v>
      </c>
      <c r="AM228" s="1569">
        <f t="shared" si="232"/>
        <v>0</v>
      </c>
      <c r="AN228" s="1569">
        <f t="shared" si="232"/>
        <v>0</v>
      </c>
      <c r="AO228" s="1569">
        <f t="shared" ref="AO228:BT228" si="233">SUM(AO229:AO231)</f>
        <v>0</v>
      </c>
      <c r="AP228" s="1569">
        <f t="shared" si="233"/>
        <v>0</v>
      </c>
      <c r="AQ228" s="1569">
        <f t="shared" si="233"/>
        <v>0</v>
      </c>
      <c r="AR228" s="1569">
        <f t="shared" si="233"/>
        <v>0</v>
      </c>
      <c r="AS228" s="1569">
        <f t="shared" si="233"/>
        <v>0</v>
      </c>
      <c r="AT228" s="1569">
        <f t="shared" si="233"/>
        <v>0</v>
      </c>
      <c r="AU228" s="1569">
        <f t="shared" si="233"/>
        <v>0</v>
      </c>
      <c r="AV228" s="1569">
        <f t="shared" si="233"/>
        <v>0</v>
      </c>
      <c r="AW228" s="1569">
        <f t="shared" si="233"/>
        <v>0</v>
      </c>
      <c r="AX228" s="1569">
        <f t="shared" si="233"/>
        <v>0</v>
      </c>
      <c r="AY228" s="1569">
        <f t="shared" si="233"/>
        <v>0</v>
      </c>
      <c r="AZ228" s="1569">
        <f t="shared" si="233"/>
        <v>0</v>
      </c>
      <c r="BA228" s="1569">
        <f t="shared" si="233"/>
        <v>0</v>
      </c>
      <c r="BB228" s="1569">
        <f t="shared" si="233"/>
        <v>0</v>
      </c>
      <c r="BC228" s="1569">
        <f t="shared" si="233"/>
        <v>0</v>
      </c>
      <c r="BD228" s="1569">
        <f t="shared" si="233"/>
        <v>0</v>
      </c>
      <c r="BE228" s="1569">
        <f t="shared" si="233"/>
        <v>0</v>
      </c>
      <c r="BF228" s="1569">
        <f t="shared" si="233"/>
        <v>0</v>
      </c>
      <c r="BG228" s="1569">
        <f t="shared" si="233"/>
        <v>0</v>
      </c>
      <c r="BH228" s="1569">
        <f t="shared" si="233"/>
        <v>0</v>
      </c>
      <c r="BI228" s="1569">
        <f t="shared" si="233"/>
        <v>0</v>
      </c>
      <c r="BJ228" s="1569">
        <f t="shared" si="233"/>
        <v>0</v>
      </c>
      <c r="BK228" s="1569">
        <f t="shared" si="233"/>
        <v>0</v>
      </c>
      <c r="BL228" s="1569">
        <f t="shared" si="233"/>
        <v>0</v>
      </c>
      <c r="BM228" s="1569">
        <f t="shared" si="233"/>
        <v>0</v>
      </c>
      <c r="BN228" s="1569">
        <f t="shared" si="233"/>
        <v>0</v>
      </c>
      <c r="BO228" s="1569">
        <f t="shared" si="233"/>
        <v>0</v>
      </c>
      <c r="BP228" s="1569">
        <f t="shared" si="233"/>
        <v>0</v>
      </c>
      <c r="BQ228" s="1569">
        <f t="shared" si="233"/>
        <v>0</v>
      </c>
      <c r="BR228" s="1569">
        <f t="shared" si="233"/>
        <v>0</v>
      </c>
      <c r="BS228" s="1569">
        <f t="shared" si="233"/>
        <v>0</v>
      </c>
      <c r="BT228" s="1569">
        <f t="shared" si="233"/>
        <v>0</v>
      </c>
      <c r="BU228" s="1569">
        <f t="shared" ref="BU228:CZ228" si="234">SUM(BU229:BU231)</f>
        <v>0</v>
      </c>
      <c r="BV228" s="1569">
        <f t="shared" si="234"/>
        <v>0</v>
      </c>
      <c r="BW228" s="1569">
        <f t="shared" si="234"/>
        <v>0</v>
      </c>
      <c r="BX228" s="1569">
        <f t="shared" si="234"/>
        <v>0</v>
      </c>
      <c r="BY228" s="1569">
        <f t="shared" si="234"/>
        <v>0</v>
      </c>
      <c r="BZ228" s="1569">
        <f t="shared" si="234"/>
        <v>0</v>
      </c>
      <c r="CA228" s="1569">
        <f t="shared" si="234"/>
        <v>0</v>
      </c>
      <c r="CB228" s="1569">
        <f t="shared" si="234"/>
        <v>0</v>
      </c>
      <c r="CC228" s="1569">
        <f t="shared" si="234"/>
        <v>0</v>
      </c>
      <c r="CD228" s="1569">
        <f t="shared" si="234"/>
        <v>0</v>
      </c>
      <c r="CE228" s="1569">
        <f t="shared" si="234"/>
        <v>0</v>
      </c>
      <c r="CF228" s="1569">
        <f t="shared" si="234"/>
        <v>0</v>
      </c>
      <c r="CG228" s="1569">
        <f t="shared" si="234"/>
        <v>0</v>
      </c>
      <c r="CH228" s="1569">
        <f t="shared" si="234"/>
        <v>0</v>
      </c>
      <c r="CI228" s="1569">
        <f t="shared" si="234"/>
        <v>0</v>
      </c>
      <c r="CJ228" s="1569">
        <f t="shared" si="234"/>
        <v>0</v>
      </c>
      <c r="CK228" s="1569">
        <f t="shared" si="234"/>
        <v>0</v>
      </c>
      <c r="CL228" s="1569">
        <f t="shared" si="234"/>
        <v>0</v>
      </c>
      <c r="CM228" s="1569">
        <f t="shared" si="234"/>
        <v>0</v>
      </c>
      <c r="CN228" s="1569">
        <f t="shared" si="234"/>
        <v>0</v>
      </c>
      <c r="CO228" s="1569">
        <f t="shared" si="234"/>
        <v>0</v>
      </c>
      <c r="CP228" s="1569">
        <f t="shared" si="234"/>
        <v>0</v>
      </c>
      <c r="CQ228" s="1569">
        <f t="shared" si="234"/>
        <v>0</v>
      </c>
      <c r="CR228" s="1569">
        <f t="shared" si="234"/>
        <v>0</v>
      </c>
      <c r="CS228" s="1569">
        <f t="shared" si="234"/>
        <v>0</v>
      </c>
      <c r="CT228" s="1569">
        <f t="shared" si="234"/>
        <v>0</v>
      </c>
      <c r="CU228" s="1569">
        <f t="shared" si="234"/>
        <v>0</v>
      </c>
      <c r="CV228" s="1569">
        <f t="shared" si="234"/>
        <v>0</v>
      </c>
      <c r="CW228" s="1569">
        <f t="shared" si="234"/>
        <v>0</v>
      </c>
      <c r="CX228" s="1569">
        <f t="shared" si="234"/>
        <v>0</v>
      </c>
      <c r="CY228" s="1569">
        <f t="shared" si="234"/>
        <v>0</v>
      </c>
      <c r="CZ228" s="1569">
        <f t="shared" si="234"/>
        <v>0</v>
      </c>
      <c r="DA228" s="1569">
        <f t="shared" ref="DA228:EF228" si="235">SUM(DA229:DA231)</f>
        <v>0</v>
      </c>
      <c r="DB228" s="1569">
        <f t="shared" si="235"/>
        <v>0</v>
      </c>
      <c r="DC228" s="1569">
        <f t="shared" si="235"/>
        <v>0</v>
      </c>
      <c r="DD228" s="1569">
        <f t="shared" si="235"/>
        <v>0</v>
      </c>
      <c r="DE228" s="1569">
        <f t="shared" si="235"/>
        <v>0</v>
      </c>
      <c r="DF228" s="1569">
        <f t="shared" si="235"/>
        <v>0</v>
      </c>
      <c r="DG228" s="1569">
        <f t="shared" si="235"/>
        <v>0</v>
      </c>
      <c r="DH228" s="1569">
        <f t="shared" si="235"/>
        <v>0</v>
      </c>
      <c r="DI228" s="1569">
        <f t="shared" si="235"/>
        <v>0</v>
      </c>
      <c r="DJ228" s="1569">
        <f t="shared" si="235"/>
        <v>0</v>
      </c>
      <c r="DK228" s="1569">
        <f t="shared" si="235"/>
        <v>0</v>
      </c>
      <c r="DL228" s="1569">
        <f t="shared" si="235"/>
        <v>0</v>
      </c>
      <c r="DM228" s="1569">
        <f t="shared" si="235"/>
        <v>0</v>
      </c>
      <c r="DN228" s="1569">
        <f t="shared" si="235"/>
        <v>0</v>
      </c>
      <c r="DO228" s="1569">
        <f t="shared" si="235"/>
        <v>0</v>
      </c>
      <c r="DP228" s="1569">
        <f t="shared" si="235"/>
        <v>0</v>
      </c>
      <c r="DQ228" s="1569">
        <f t="shared" si="235"/>
        <v>0</v>
      </c>
      <c r="DR228" s="1569">
        <f t="shared" si="235"/>
        <v>0</v>
      </c>
      <c r="DS228" s="1569">
        <f t="shared" si="235"/>
        <v>0</v>
      </c>
      <c r="DT228" s="1569">
        <f t="shared" si="235"/>
        <v>0</v>
      </c>
      <c r="DU228" s="1569">
        <f t="shared" si="235"/>
        <v>0</v>
      </c>
      <c r="DV228" s="1569">
        <f t="shared" si="235"/>
        <v>0</v>
      </c>
      <c r="DW228" s="1569">
        <f t="shared" si="235"/>
        <v>0</v>
      </c>
      <c r="DX228" s="1569">
        <f t="shared" si="235"/>
        <v>0</v>
      </c>
      <c r="DY228" s="1569">
        <f t="shared" si="235"/>
        <v>0</v>
      </c>
      <c r="DZ228" s="1569">
        <f t="shared" si="235"/>
        <v>0</v>
      </c>
      <c r="EA228" s="1569">
        <f t="shared" si="235"/>
        <v>0</v>
      </c>
      <c r="EB228" s="1569">
        <f t="shared" si="235"/>
        <v>0</v>
      </c>
      <c r="EC228" s="1569">
        <f t="shared" si="235"/>
        <v>0</v>
      </c>
      <c r="ED228" s="1569">
        <f t="shared" si="235"/>
        <v>0</v>
      </c>
      <c r="EE228" s="1569">
        <f t="shared" si="235"/>
        <v>0</v>
      </c>
      <c r="EF228" s="1569">
        <f t="shared" si="235"/>
        <v>0</v>
      </c>
      <c r="EG228" s="1569">
        <f t="shared" ref="EG228:FL228" si="236">SUM(EG229:EG231)</f>
        <v>0</v>
      </c>
      <c r="EH228" s="1569">
        <f t="shared" si="236"/>
        <v>0</v>
      </c>
      <c r="EI228" s="1569">
        <f t="shared" si="236"/>
        <v>0</v>
      </c>
      <c r="EJ228" s="1569">
        <f t="shared" si="236"/>
        <v>0</v>
      </c>
      <c r="EK228" s="1569">
        <f t="shared" si="236"/>
        <v>0</v>
      </c>
      <c r="EL228" s="1569">
        <f t="shared" si="236"/>
        <v>0</v>
      </c>
      <c r="EM228" s="1569">
        <f t="shared" si="236"/>
        <v>0</v>
      </c>
      <c r="EN228" s="1569">
        <f t="shared" si="236"/>
        <v>0</v>
      </c>
      <c r="EO228" s="1569">
        <f t="shared" si="236"/>
        <v>0</v>
      </c>
      <c r="EP228" s="1569">
        <f t="shared" si="236"/>
        <v>0</v>
      </c>
      <c r="EQ228" s="1569">
        <f t="shared" si="236"/>
        <v>0</v>
      </c>
      <c r="ER228" s="1569">
        <f t="shared" si="236"/>
        <v>0</v>
      </c>
      <c r="ES228" s="1569">
        <f t="shared" si="236"/>
        <v>0</v>
      </c>
      <c r="ET228" s="1569">
        <f t="shared" si="236"/>
        <v>0</v>
      </c>
      <c r="EU228" s="1569">
        <f t="shared" si="236"/>
        <v>0</v>
      </c>
      <c r="EV228" s="1569">
        <f t="shared" si="236"/>
        <v>0</v>
      </c>
      <c r="EW228" s="1569">
        <f t="shared" si="236"/>
        <v>0</v>
      </c>
      <c r="EX228" s="1569">
        <f t="shared" si="236"/>
        <v>0</v>
      </c>
      <c r="EY228" s="1569">
        <f t="shared" si="236"/>
        <v>0</v>
      </c>
      <c r="EZ228" s="1569">
        <f t="shared" si="236"/>
        <v>0</v>
      </c>
      <c r="FA228" s="1569">
        <f t="shared" si="236"/>
        <v>0</v>
      </c>
      <c r="FB228" s="1569">
        <f t="shared" si="236"/>
        <v>0</v>
      </c>
      <c r="FC228" s="1569">
        <f t="shared" si="236"/>
        <v>0</v>
      </c>
      <c r="FD228" s="1569">
        <f t="shared" si="236"/>
        <v>0</v>
      </c>
      <c r="FE228" s="1569">
        <f t="shared" si="236"/>
        <v>0</v>
      </c>
      <c r="FF228" s="1569">
        <f t="shared" si="236"/>
        <v>0</v>
      </c>
      <c r="FG228" s="1569">
        <f t="shared" si="236"/>
        <v>0</v>
      </c>
      <c r="FH228" s="1569">
        <f t="shared" si="236"/>
        <v>0</v>
      </c>
      <c r="FI228" s="1569">
        <f t="shared" si="236"/>
        <v>0</v>
      </c>
      <c r="FJ228" s="1569">
        <f t="shared" si="236"/>
        <v>0</v>
      </c>
      <c r="FK228" s="1569">
        <f t="shared" si="236"/>
        <v>0</v>
      </c>
      <c r="FL228" s="1569">
        <f t="shared" si="236"/>
        <v>0</v>
      </c>
      <c r="FM228" s="1569">
        <f t="shared" ref="FM228:GR228" si="237">SUM(FM229:FM231)</f>
        <v>0</v>
      </c>
      <c r="FN228" s="1569">
        <f t="shared" si="237"/>
        <v>0</v>
      </c>
      <c r="FO228" s="1569">
        <f t="shared" si="237"/>
        <v>0</v>
      </c>
      <c r="FP228" s="1569">
        <f t="shared" si="237"/>
        <v>0</v>
      </c>
      <c r="FQ228" s="1569">
        <f t="shared" si="237"/>
        <v>0</v>
      </c>
      <c r="FR228" s="1569">
        <f t="shared" si="237"/>
        <v>0</v>
      </c>
      <c r="FS228" s="1569">
        <f t="shared" si="237"/>
        <v>0</v>
      </c>
      <c r="FT228" s="1569">
        <f t="shared" si="237"/>
        <v>0</v>
      </c>
      <c r="FU228" s="1569">
        <f t="shared" si="237"/>
        <v>0</v>
      </c>
      <c r="FV228" s="1569">
        <f t="shared" si="237"/>
        <v>0</v>
      </c>
      <c r="FW228" s="1569">
        <f t="shared" si="237"/>
        <v>0</v>
      </c>
      <c r="FX228" s="1569">
        <f t="shared" si="237"/>
        <v>0</v>
      </c>
      <c r="FY228" s="1569">
        <f t="shared" si="237"/>
        <v>0</v>
      </c>
      <c r="FZ228" s="1569">
        <f t="shared" si="237"/>
        <v>0</v>
      </c>
      <c r="GA228" s="1569">
        <f t="shared" si="237"/>
        <v>0</v>
      </c>
      <c r="GB228" s="1569">
        <f t="shared" si="237"/>
        <v>0</v>
      </c>
      <c r="GC228" s="1569">
        <f t="shared" si="237"/>
        <v>0</v>
      </c>
      <c r="GD228" s="1569">
        <f t="shared" si="237"/>
        <v>0</v>
      </c>
      <c r="GE228" s="1569">
        <f t="shared" si="237"/>
        <v>0</v>
      </c>
      <c r="GF228" s="1569">
        <f t="shared" si="237"/>
        <v>0</v>
      </c>
      <c r="GG228" s="1569">
        <f t="shared" si="237"/>
        <v>0</v>
      </c>
      <c r="GH228" s="1569">
        <f t="shared" si="237"/>
        <v>0</v>
      </c>
      <c r="GI228" s="1569">
        <f t="shared" si="237"/>
        <v>0</v>
      </c>
      <c r="GJ228" s="1569">
        <f t="shared" si="237"/>
        <v>0</v>
      </c>
      <c r="GK228" s="1569">
        <f t="shared" si="237"/>
        <v>0</v>
      </c>
      <c r="GL228" s="1569">
        <f t="shared" si="237"/>
        <v>0</v>
      </c>
      <c r="GM228" s="1569">
        <f t="shared" si="237"/>
        <v>0</v>
      </c>
      <c r="GN228" s="1569">
        <f t="shared" si="237"/>
        <v>0</v>
      </c>
      <c r="GO228" s="1569">
        <f t="shared" si="237"/>
        <v>0</v>
      </c>
      <c r="GP228" s="1569">
        <f t="shared" si="237"/>
        <v>0</v>
      </c>
      <c r="GQ228" s="1569">
        <f t="shared" si="237"/>
        <v>0</v>
      </c>
      <c r="GR228" s="1569">
        <f t="shared" si="237"/>
        <v>0</v>
      </c>
      <c r="GS228" s="1569">
        <f t="shared" ref="GS228" si="238">SUM(GS229:GS231)</f>
        <v>0</v>
      </c>
    </row>
    <row r="229" spans="1:201" outlineLevel="2">
      <c r="A229" s="1581" t="s">
        <v>1640</v>
      </c>
      <c r="B229" s="1516"/>
      <c r="C229" s="1580" t="s">
        <v>346</v>
      </c>
      <c r="D229" s="1579">
        <f>5*$D$23+IF(D24="Y",20,0)</f>
        <v>40</v>
      </c>
      <c r="E229" s="1560">
        <v>0</v>
      </c>
      <c r="F229" s="1504" t="s">
        <v>1578</v>
      </c>
      <c r="H229" s="1568" t="s">
        <v>1641</v>
      </c>
      <c r="I229" s="1536">
        <f>SUM(J229:GS229)</f>
        <v>0</v>
      </c>
      <c r="J229" s="1577"/>
      <c r="K229" s="1577"/>
      <c r="L229" s="1577"/>
      <c r="M229" s="1577"/>
      <c r="N229" s="1577"/>
      <c r="O229" s="1577"/>
      <c r="P229" s="1577"/>
      <c r="Q229" s="1577"/>
      <c r="R229" s="1577"/>
      <c r="S229" s="1577"/>
      <c r="T229" s="1577"/>
      <c r="U229" s="1577"/>
      <c r="V229" s="1577"/>
      <c r="W229" s="1577"/>
      <c r="X229" s="1577"/>
      <c r="Y229" s="1577"/>
      <c r="Z229" s="1577"/>
      <c r="AA229" s="1577"/>
      <c r="AB229" s="1577"/>
      <c r="AC229" s="1577"/>
      <c r="AD229" s="1577"/>
      <c r="AE229" s="1577"/>
      <c r="AF229" s="1577"/>
      <c r="AG229" s="1577"/>
      <c r="AH229" s="1577"/>
      <c r="AI229" s="1577"/>
      <c r="AJ229" s="1577"/>
      <c r="AK229" s="1577"/>
      <c r="AL229" s="1577"/>
      <c r="AM229" s="1577"/>
      <c r="AN229" s="1577"/>
      <c r="AO229" s="1577"/>
      <c r="AP229" s="1577"/>
      <c r="AQ229" s="1577"/>
      <c r="AR229" s="1577"/>
      <c r="AS229" s="1577"/>
      <c r="AT229" s="1577"/>
      <c r="AU229" s="1577"/>
      <c r="AV229" s="1577"/>
      <c r="AW229" s="1577"/>
      <c r="AX229" s="1577"/>
      <c r="AY229" s="1577"/>
      <c r="AZ229" s="1577"/>
      <c r="BA229" s="1577"/>
      <c r="BB229" s="1577"/>
      <c r="BC229" s="1577"/>
      <c r="BD229" s="1577"/>
      <c r="BE229" s="1577"/>
      <c r="BF229" s="1577"/>
      <c r="BG229" s="1577"/>
      <c r="BH229" s="1577"/>
      <c r="BI229" s="1577"/>
      <c r="BJ229" s="1577"/>
      <c r="BK229" s="1577"/>
      <c r="BL229" s="1577"/>
      <c r="BM229" s="1577"/>
      <c r="BN229" s="1577"/>
      <c r="BO229" s="1577"/>
      <c r="BP229" s="1577"/>
      <c r="BQ229" s="1577"/>
      <c r="BR229" s="1577"/>
      <c r="BS229" s="1577"/>
      <c r="BT229" s="1577"/>
      <c r="BU229" s="1577"/>
      <c r="BV229" s="1577"/>
      <c r="BW229" s="1577"/>
      <c r="BX229" s="1577"/>
      <c r="BY229" s="1577"/>
      <c r="BZ229" s="1577"/>
      <c r="CA229" s="1577"/>
      <c r="CB229" s="1577"/>
      <c r="CC229" s="1577"/>
      <c r="CD229" s="1577"/>
      <c r="CE229" s="1577"/>
      <c r="CF229" s="1577"/>
      <c r="CG229" s="1577"/>
      <c r="CH229" s="1577"/>
      <c r="CI229" s="1577"/>
      <c r="CJ229" s="1577"/>
      <c r="CK229" s="1577"/>
      <c r="CL229" s="1577"/>
      <c r="CM229" s="1577"/>
      <c r="CN229" s="1577"/>
      <c r="CO229" s="1577"/>
      <c r="CP229" s="1577"/>
      <c r="CQ229" s="1577"/>
      <c r="CR229" s="1577"/>
      <c r="CS229" s="1577"/>
      <c r="CT229" s="1577"/>
      <c r="CU229" s="1577"/>
      <c r="CV229" s="1577"/>
      <c r="CW229" s="1577"/>
      <c r="CX229" s="1577"/>
      <c r="CY229" s="1577"/>
      <c r="CZ229" s="1577"/>
      <c r="DA229" s="1577"/>
      <c r="DB229" s="1577"/>
      <c r="DC229" s="1577"/>
      <c r="DD229" s="1577"/>
      <c r="DE229" s="1577"/>
      <c r="DF229" s="1577"/>
      <c r="DG229" s="1577"/>
      <c r="DH229" s="1577"/>
      <c r="DI229" s="1577"/>
      <c r="DJ229" s="1577"/>
      <c r="DK229" s="1577"/>
      <c r="DL229" s="1577"/>
      <c r="DM229" s="1577"/>
      <c r="DN229" s="1577"/>
      <c r="DO229" s="1577"/>
      <c r="DP229" s="1577"/>
      <c r="DQ229" s="1577"/>
      <c r="DR229" s="1577"/>
      <c r="DS229" s="1577"/>
      <c r="DT229" s="1577"/>
      <c r="DU229" s="1577"/>
      <c r="DV229" s="1577"/>
      <c r="DW229" s="1577"/>
      <c r="DX229" s="1577"/>
      <c r="DY229" s="1577"/>
      <c r="DZ229" s="1577"/>
      <c r="EA229" s="1577"/>
      <c r="EB229" s="1577"/>
      <c r="EC229" s="1577"/>
      <c r="ED229" s="1577"/>
      <c r="EE229" s="1577"/>
      <c r="EF229" s="1577"/>
      <c r="EG229" s="1577"/>
      <c r="EH229" s="1577"/>
      <c r="EI229" s="1577"/>
      <c r="EJ229" s="1577"/>
      <c r="EK229" s="1577"/>
      <c r="EL229" s="1577"/>
      <c r="EM229" s="1577"/>
      <c r="EN229" s="1577"/>
      <c r="EO229" s="1577"/>
      <c r="EP229" s="1577"/>
      <c r="EQ229" s="1577"/>
      <c r="ER229" s="1577"/>
      <c r="ES229" s="1577"/>
      <c r="ET229" s="1577"/>
      <c r="EU229" s="1577"/>
      <c r="EV229" s="1577"/>
      <c r="EW229" s="1577"/>
      <c r="EX229" s="1577"/>
      <c r="EY229" s="1577"/>
      <c r="EZ229" s="1577"/>
      <c r="FA229" s="1577"/>
      <c r="FB229" s="1577"/>
      <c r="FC229" s="1577"/>
      <c r="FD229" s="1577"/>
      <c r="FE229" s="1577"/>
      <c r="FF229" s="1577"/>
      <c r="FG229" s="1577"/>
      <c r="FH229" s="1577"/>
      <c r="FI229" s="1577"/>
      <c r="FJ229" s="1577"/>
      <c r="FK229" s="1577"/>
      <c r="FL229" s="1577"/>
      <c r="FM229" s="1577"/>
      <c r="FN229" s="1577"/>
      <c r="FO229" s="1577"/>
      <c r="FP229" s="1577"/>
      <c r="FQ229" s="1577"/>
      <c r="FR229" s="1577"/>
      <c r="FS229" s="1577"/>
      <c r="FT229" s="1577"/>
      <c r="FU229" s="1577"/>
      <c r="FV229" s="1577"/>
      <c r="FW229" s="1577"/>
      <c r="FX229" s="1577"/>
      <c r="FY229" s="1577"/>
      <c r="FZ229" s="1577"/>
      <c r="GA229" s="1577"/>
      <c r="GB229" s="1577"/>
      <c r="GC229" s="1577"/>
      <c r="GD229" s="1577"/>
      <c r="GE229" s="1577"/>
      <c r="GF229" s="1577"/>
      <c r="GG229" s="1577"/>
      <c r="GH229" s="1577"/>
      <c r="GI229" s="1577"/>
      <c r="GJ229" s="1577"/>
      <c r="GK229" s="1577"/>
      <c r="GL229" s="1577"/>
      <c r="GM229" s="1577"/>
      <c r="GN229" s="1577"/>
      <c r="GO229" s="1577"/>
      <c r="GP229" s="1577"/>
      <c r="GQ229" s="1577"/>
      <c r="GR229" s="1577"/>
      <c r="GS229" s="1577"/>
    </row>
    <row r="230" spans="1:201" outlineLevel="2">
      <c r="A230" s="1581" t="s">
        <v>1642</v>
      </c>
      <c r="B230" s="1516"/>
      <c r="C230" s="1580" t="s">
        <v>347</v>
      </c>
      <c r="D230" s="1579">
        <f>IF($B$11&gt;100,200,0)</f>
        <v>0</v>
      </c>
      <c r="E230" s="1560">
        <v>0</v>
      </c>
      <c r="F230" s="1504" t="s">
        <v>1578</v>
      </c>
      <c r="H230" s="1568" t="s">
        <v>1643</v>
      </c>
      <c r="I230" s="1536">
        <f>SUM(J230:GS230)</f>
        <v>0</v>
      </c>
      <c r="J230" s="1577"/>
      <c r="K230" s="1577"/>
      <c r="L230" s="1577"/>
      <c r="M230" s="1577"/>
      <c r="N230" s="1577"/>
      <c r="O230" s="1577"/>
      <c r="P230" s="1577"/>
      <c r="Q230" s="1577"/>
      <c r="R230" s="1577"/>
      <c r="S230" s="1577"/>
      <c r="T230" s="1577"/>
      <c r="U230" s="1577"/>
      <c r="V230" s="1577"/>
      <c r="W230" s="1577"/>
      <c r="X230" s="1577"/>
      <c r="Y230" s="1577"/>
      <c r="Z230" s="1577"/>
      <c r="AA230" s="1577"/>
      <c r="AB230" s="1577"/>
      <c r="AC230" s="1577"/>
      <c r="AD230" s="1577"/>
      <c r="AE230" s="1577"/>
      <c r="AF230" s="1577"/>
      <c r="AG230" s="1577"/>
      <c r="AH230" s="1577"/>
      <c r="AI230" s="1577"/>
      <c r="AJ230" s="1577"/>
      <c r="AK230" s="1577"/>
      <c r="AL230" s="1577"/>
      <c r="AM230" s="1577"/>
      <c r="AN230" s="1577"/>
      <c r="AO230" s="1577"/>
      <c r="AP230" s="1577"/>
      <c r="AQ230" s="1577"/>
      <c r="AR230" s="1577"/>
      <c r="AS230" s="1577"/>
      <c r="AT230" s="1577"/>
      <c r="AU230" s="1577"/>
      <c r="AV230" s="1577"/>
      <c r="AW230" s="1577"/>
      <c r="AX230" s="1577"/>
      <c r="AY230" s="1577"/>
      <c r="AZ230" s="1577"/>
      <c r="BA230" s="1577"/>
      <c r="BB230" s="1577"/>
      <c r="BC230" s="1577"/>
      <c r="BD230" s="1577"/>
      <c r="BE230" s="1577"/>
      <c r="BF230" s="1577"/>
      <c r="BG230" s="1577"/>
      <c r="BH230" s="1577"/>
      <c r="BI230" s="1577"/>
      <c r="BJ230" s="1577"/>
      <c r="BK230" s="1577"/>
      <c r="BL230" s="1577"/>
      <c r="BM230" s="1577"/>
      <c r="BN230" s="1577"/>
      <c r="BO230" s="1577"/>
      <c r="BP230" s="1577"/>
      <c r="BQ230" s="1577"/>
      <c r="BR230" s="1577"/>
      <c r="BS230" s="1577"/>
      <c r="BT230" s="1577"/>
      <c r="BU230" s="1577"/>
      <c r="BV230" s="1577"/>
      <c r="BW230" s="1577"/>
      <c r="BX230" s="1577"/>
      <c r="BY230" s="1577"/>
      <c r="BZ230" s="1577"/>
      <c r="CA230" s="1577"/>
      <c r="CB230" s="1577"/>
      <c r="CC230" s="1577"/>
      <c r="CD230" s="1577"/>
      <c r="CE230" s="1577"/>
      <c r="CF230" s="1577"/>
      <c r="CG230" s="1577"/>
      <c r="CH230" s="1577"/>
      <c r="CI230" s="1577"/>
      <c r="CJ230" s="1577"/>
      <c r="CK230" s="1577"/>
      <c r="CL230" s="1577"/>
      <c r="CM230" s="1577"/>
      <c r="CN230" s="1577"/>
      <c r="CO230" s="1577"/>
      <c r="CP230" s="1577"/>
      <c r="CQ230" s="1577"/>
      <c r="CR230" s="1577"/>
      <c r="CS230" s="1577"/>
      <c r="CT230" s="1577"/>
      <c r="CU230" s="1577"/>
      <c r="CV230" s="1577"/>
      <c r="CW230" s="1577"/>
      <c r="CX230" s="1577"/>
      <c r="CY230" s="1577"/>
      <c r="CZ230" s="1577"/>
      <c r="DA230" s="1577"/>
      <c r="DB230" s="1577"/>
      <c r="DC230" s="1577"/>
      <c r="DD230" s="1577"/>
      <c r="DE230" s="1577"/>
      <c r="DF230" s="1577"/>
      <c r="DG230" s="1577"/>
      <c r="DH230" s="1577"/>
      <c r="DI230" s="1577"/>
      <c r="DJ230" s="1577"/>
      <c r="DK230" s="1577"/>
      <c r="DL230" s="1577"/>
      <c r="DM230" s="1577"/>
      <c r="DN230" s="1577"/>
      <c r="DO230" s="1577"/>
      <c r="DP230" s="1577"/>
      <c r="DQ230" s="1577"/>
      <c r="DR230" s="1577"/>
      <c r="DS230" s="1577"/>
      <c r="DT230" s="1577"/>
      <c r="DU230" s="1577"/>
      <c r="DV230" s="1577"/>
      <c r="DW230" s="1577"/>
      <c r="DX230" s="1577"/>
      <c r="DY230" s="1577"/>
      <c r="DZ230" s="1577"/>
      <c r="EA230" s="1577"/>
      <c r="EB230" s="1577"/>
      <c r="EC230" s="1577"/>
      <c r="ED230" s="1577"/>
      <c r="EE230" s="1577"/>
      <c r="EF230" s="1577"/>
      <c r="EG230" s="1577"/>
      <c r="EH230" s="1577"/>
      <c r="EI230" s="1577"/>
      <c r="EJ230" s="1577"/>
      <c r="EK230" s="1577"/>
      <c r="EL230" s="1577"/>
      <c r="EM230" s="1577"/>
      <c r="EN230" s="1577"/>
      <c r="EO230" s="1577"/>
      <c r="EP230" s="1577"/>
      <c r="EQ230" s="1577"/>
      <c r="ER230" s="1577"/>
      <c r="ES230" s="1577"/>
      <c r="ET230" s="1577"/>
      <c r="EU230" s="1577"/>
      <c r="EV230" s="1577"/>
      <c r="EW230" s="1577"/>
      <c r="EX230" s="1577"/>
      <c r="EY230" s="1577"/>
      <c r="EZ230" s="1577"/>
      <c r="FA230" s="1577"/>
      <c r="FB230" s="1577"/>
      <c r="FC230" s="1577"/>
      <c r="FD230" s="1577"/>
      <c r="FE230" s="1577"/>
      <c r="FF230" s="1577"/>
      <c r="FG230" s="1577"/>
      <c r="FH230" s="1577"/>
      <c r="FI230" s="1577"/>
      <c r="FJ230" s="1577"/>
      <c r="FK230" s="1577"/>
      <c r="FL230" s="1577"/>
      <c r="FM230" s="1577"/>
      <c r="FN230" s="1577"/>
      <c r="FO230" s="1577"/>
      <c r="FP230" s="1577"/>
      <c r="FQ230" s="1577"/>
      <c r="FR230" s="1577"/>
      <c r="FS230" s="1577"/>
      <c r="FT230" s="1577"/>
      <c r="FU230" s="1577"/>
      <c r="FV230" s="1577"/>
      <c r="FW230" s="1577"/>
      <c r="FX230" s="1577"/>
      <c r="FY230" s="1577"/>
      <c r="FZ230" s="1577"/>
      <c r="GA230" s="1577"/>
      <c r="GB230" s="1577"/>
      <c r="GC230" s="1577"/>
      <c r="GD230" s="1577"/>
      <c r="GE230" s="1577"/>
      <c r="GF230" s="1577"/>
      <c r="GG230" s="1577"/>
      <c r="GH230" s="1577"/>
      <c r="GI230" s="1577"/>
      <c r="GJ230" s="1577"/>
      <c r="GK230" s="1577"/>
      <c r="GL230" s="1577"/>
      <c r="GM230" s="1577"/>
      <c r="GN230" s="1577"/>
      <c r="GO230" s="1577"/>
      <c r="GP230" s="1577"/>
      <c r="GQ230" s="1577"/>
      <c r="GR230" s="1577"/>
      <c r="GS230" s="1577"/>
    </row>
    <row r="231" spans="1:201" outlineLevel="2">
      <c r="A231" s="1581" t="s">
        <v>1644</v>
      </c>
      <c r="B231" s="1516"/>
      <c r="C231" s="1580" t="s">
        <v>1645</v>
      </c>
      <c r="D231" s="1579"/>
      <c r="E231" s="1560">
        <v>0</v>
      </c>
      <c r="F231" s="1504" t="s">
        <v>1578</v>
      </c>
      <c r="H231" s="1578"/>
      <c r="I231" s="1536">
        <f>SUM(J231:GS231)</f>
        <v>0</v>
      </c>
      <c r="J231" s="1577"/>
      <c r="K231" s="1577"/>
      <c r="L231" s="1577"/>
      <c r="M231" s="1577"/>
      <c r="N231" s="1577"/>
      <c r="O231" s="1577"/>
      <c r="P231" s="1577"/>
      <c r="Q231" s="1577"/>
      <c r="R231" s="1577"/>
      <c r="S231" s="1577"/>
      <c r="T231" s="1577"/>
      <c r="U231" s="1577"/>
      <c r="V231" s="1577"/>
      <c r="W231" s="1577"/>
      <c r="X231" s="1577"/>
      <c r="Y231" s="1577"/>
      <c r="Z231" s="1577"/>
      <c r="AA231" s="1577"/>
      <c r="AB231" s="1577"/>
      <c r="AC231" s="1577"/>
      <c r="AD231" s="1577"/>
      <c r="AE231" s="1577"/>
      <c r="AF231" s="1577"/>
      <c r="AG231" s="1577"/>
      <c r="AH231" s="1577"/>
      <c r="AI231" s="1577"/>
      <c r="AJ231" s="1577"/>
      <c r="AK231" s="1577"/>
      <c r="AL231" s="1577"/>
      <c r="AM231" s="1577"/>
      <c r="AN231" s="1577"/>
      <c r="AO231" s="1577"/>
      <c r="AP231" s="1577"/>
      <c r="AQ231" s="1577"/>
      <c r="AR231" s="1577"/>
      <c r="AS231" s="1577"/>
      <c r="AT231" s="1577"/>
      <c r="AU231" s="1577"/>
      <c r="AV231" s="1577"/>
      <c r="AW231" s="1577"/>
      <c r="AX231" s="1577"/>
      <c r="AY231" s="1577"/>
      <c r="AZ231" s="1577"/>
      <c r="BA231" s="1577"/>
      <c r="BB231" s="1577"/>
      <c r="BC231" s="1577"/>
      <c r="BD231" s="1577"/>
      <c r="BE231" s="1577"/>
      <c r="BF231" s="1577"/>
      <c r="BG231" s="1577"/>
      <c r="BH231" s="1577"/>
      <c r="BI231" s="1577"/>
      <c r="BJ231" s="1577"/>
      <c r="BK231" s="1577"/>
      <c r="BL231" s="1577"/>
      <c r="BM231" s="1577"/>
      <c r="BN231" s="1577"/>
      <c r="BO231" s="1577"/>
      <c r="BP231" s="1577"/>
      <c r="BQ231" s="1577"/>
      <c r="BR231" s="1577"/>
      <c r="BS231" s="1577"/>
      <c r="BT231" s="1577"/>
      <c r="BU231" s="1577"/>
      <c r="BV231" s="1577"/>
      <c r="BW231" s="1577"/>
      <c r="BX231" s="1577"/>
      <c r="BY231" s="1577"/>
      <c r="BZ231" s="1577"/>
      <c r="CA231" s="1577"/>
      <c r="CB231" s="1577"/>
      <c r="CC231" s="1577"/>
      <c r="CD231" s="1577"/>
      <c r="CE231" s="1577"/>
      <c r="CF231" s="1577"/>
      <c r="CG231" s="1577"/>
      <c r="CH231" s="1577"/>
      <c r="CI231" s="1577"/>
      <c r="CJ231" s="1577"/>
      <c r="CK231" s="1577"/>
      <c r="CL231" s="1577"/>
      <c r="CM231" s="1577"/>
      <c r="CN231" s="1577"/>
      <c r="CO231" s="1577"/>
      <c r="CP231" s="1577"/>
      <c r="CQ231" s="1577"/>
      <c r="CR231" s="1577"/>
      <c r="CS231" s="1577"/>
      <c r="CT231" s="1577"/>
      <c r="CU231" s="1577"/>
      <c r="CV231" s="1577"/>
      <c r="CW231" s="1577"/>
      <c r="CX231" s="1577"/>
      <c r="CY231" s="1577"/>
      <c r="CZ231" s="1577"/>
      <c r="DA231" s="1577"/>
      <c r="DB231" s="1577"/>
      <c r="DC231" s="1577"/>
      <c r="DD231" s="1577"/>
      <c r="DE231" s="1577"/>
      <c r="DF231" s="1577"/>
      <c r="DG231" s="1577"/>
      <c r="DH231" s="1577"/>
      <c r="DI231" s="1577"/>
      <c r="DJ231" s="1577"/>
      <c r="DK231" s="1577"/>
      <c r="DL231" s="1577"/>
      <c r="DM231" s="1577"/>
      <c r="DN231" s="1577"/>
      <c r="DO231" s="1577"/>
      <c r="DP231" s="1577"/>
      <c r="DQ231" s="1577"/>
      <c r="DR231" s="1577"/>
      <c r="DS231" s="1577"/>
      <c r="DT231" s="1577"/>
      <c r="DU231" s="1577"/>
      <c r="DV231" s="1577"/>
      <c r="DW231" s="1577"/>
      <c r="DX231" s="1577"/>
      <c r="DY231" s="1577"/>
      <c r="DZ231" s="1577"/>
      <c r="EA231" s="1577"/>
      <c r="EB231" s="1577"/>
      <c r="EC231" s="1577"/>
      <c r="ED231" s="1577"/>
      <c r="EE231" s="1577"/>
      <c r="EF231" s="1577"/>
      <c r="EG231" s="1577"/>
      <c r="EH231" s="1577"/>
      <c r="EI231" s="1577"/>
      <c r="EJ231" s="1577"/>
      <c r="EK231" s="1577"/>
      <c r="EL231" s="1577"/>
      <c r="EM231" s="1577"/>
      <c r="EN231" s="1577"/>
      <c r="EO231" s="1577"/>
      <c r="EP231" s="1577"/>
      <c r="EQ231" s="1577"/>
      <c r="ER231" s="1577"/>
      <c r="ES231" s="1577"/>
      <c r="ET231" s="1577"/>
      <c r="EU231" s="1577"/>
      <c r="EV231" s="1577"/>
      <c r="EW231" s="1577"/>
      <c r="EX231" s="1577"/>
      <c r="EY231" s="1577"/>
      <c r="EZ231" s="1577"/>
      <c r="FA231" s="1577"/>
      <c r="FB231" s="1577"/>
      <c r="FC231" s="1577"/>
      <c r="FD231" s="1577"/>
      <c r="FE231" s="1577"/>
      <c r="FF231" s="1577"/>
      <c r="FG231" s="1577"/>
      <c r="FH231" s="1577"/>
      <c r="FI231" s="1577"/>
      <c r="FJ231" s="1577"/>
      <c r="FK231" s="1577"/>
      <c r="FL231" s="1577"/>
      <c r="FM231" s="1577"/>
      <c r="FN231" s="1577"/>
      <c r="FO231" s="1577"/>
      <c r="FP231" s="1577"/>
      <c r="FQ231" s="1577"/>
      <c r="FR231" s="1577"/>
      <c r="FS231" s="1577"/>
      <c r="FT231" s="1577"/>
      <c r="FU231" s="1577"/>
      <c r="FV231" s="1577"/>
      <c r="FW231" s="1577"/>
      <c r="FX231" s="1577"/>
      <c r="FY231" s="1577"/>
      <c r="FZ231" s="1577"/>
      <c r="GA231" s="1577"/>
      <c r="GB231" s="1577"/>
      <c r="GC231" s="1577"/>
      <c r="GD231" s="1577"/>
      <c r="GE231" s="1577"/>
      <c r="GF231" s="1577"/>
      <c r="GG231" s="1577"/>
      <c r="GH231" s="1577"/>
      <c r="GI231" s="1577"/>
      <c r="GJ231" s="1577"/>
      <c r="GK231" s="1577"/>
      <c r="GL231" s="1577"/>
      <c r="GM231" s="1577"/>
      <c r="GN231" s="1577"/>
      <c r="GO231" s="1577"/>
      <c r="GP231" s="1577"/>
      <c r="GQ231" s="1577"/>
      <c r="GR231" s="1577"/>
      <c r="GS231" s="1577"/>
    </row>
    <row r="232" spans="1:201" s="1539" customFormat="1" outlineLevel="1">
      <c r="A232" s="1539" t="s">
        <v>1646</v>
      </c>
      <c r="B232" s="1541"/>
      <c r="C232" s="1539" t="s">
        <v>313</v>
      </c>
      <c r="D232" s="1576"/>
      <c r="E232" s="1560">
        <v>0</v>
      </c>
      <c r="F232" s="1504" t="s">
        <v>1308</v>
      </c>
      <c r="G232" s="1504"/>
      <c r="H232" s="1575"/>
      <c r="I232" s="1574">
        <f>SUM(J232:GS232)</f>
        <v>0</v>
      </c>
      <c r="J232" s="1573"/>
      <c r="K232" s="1573"/>
      <c r="L232" s="1573"/>
      <c r="M232" s="1573"/>
      <c r="N232" s="1573"/>
      <c r="O232" s="1573"/>
      <c r="P232" s="1573"/>
      <c r="Q232" s="1573"/>
      <c r="R232" s="1573"/>
      <c r="S232" s="1573"/>
      <c r="T232" s="1573"/>
      <c r="U232" s="1573"/>
      <c r="V232" s="1573"/>
      <c r="W232" s="1573"/>
      <c r="X232" s="1573"/>
      <c r="Y232" s="1573"/>
      <c r="Z232" s="1573"/>
      <c r="AA232" s="1573"/>
      <c r="AB232" s="1573"/>
      <c r="AC232" s="1573"/>
      <c r="AD232" s="1573"/>
      <c r="AE232" s="1573"/>
      <c r="AF232" s="1573"/>
      <c r="AG232" s="1573"/>
      <c r="AH232" s="1573"/>
      <c r="AI232" s="1573"/>
      <c r="AJ232" s="1573"/>
      <c r="AK232" s="1573"/>
      <c r="AL232" s="1573"/>
      <c r="AM232" s="1573"/>
      <c r="AN232" s="1573"/>
      <c r="AO232" s="1573"/>
      <c r="AP232" s="1573"/>
      <c r="AQ232" s="1573"/>
      <c r="AR232" s="1573"/>
      <c r="AS232" s="1573"/>
      <c r="AT232" s="1573"/>
      <c r="AU232" s="1573"/>
      <c r="AV232" s="1573"/>
      <c r="AW232" s="1573"/>
      <c r="AX232" s="1573"/>
      <c r="AY232" s="1573"/>
      <c r="AZ232" s="1573"/>
      <c r="BA232" s="1573"/>
      <c r="BB232" s="1573"/>
      <c r="BC232" s="1573"/>
      <c r="BD232" s="1573"/>
      <c r="BE232" s="1573"/>
      <c r="BF232" s="1573"/>
      <c r="BG232" s="1573"/>
      <c r="BH232" s="1573"/>
      <c r="BI232" s="1573"/>
      <c r="BJ232" s="1573"/>
      <c r="BK232" s="1573"/>
      <c r="BL232" s="1573"/>
      <c r="BM232" s="1573"/>
      <c r="BN232" s="1573"/>
      <c r="BO232" s="1573"/>
      <c r="BP232" s="1573"/>
      <c r="BQ232" s="1573"/>
      <c r="BR232" s="1573"/>
      <c r="BS232" s="1573"/>
      <c r="BT232" s="1573"/>
      <c r="BU232" s="1573"/>
      <c r="BV232" s="1573"/>
      <c r="BW232" s="1573"/>
      <c r="BX232" s="1573"/>
      <c r="BY232" s="1573"/>
      <c r="BZ232" s="1573"/>
      <c r="CA232" s="1573"/>
      <c r="CB232" s="1573"/>
      <c r="CC232" s="1573"/>
      <c r="CD232" s="1573"/>
      <c r="CE232" s="1573"/>
      <c r="CF232" s="1573"/>
      <c r="CG232" s="1573"/>
      <c r="CH232" s="1573"/>
      <c r="CI232" s="1573"/>
      <c r="CJ232" s="1573"/>
      <c r="CK232" s="1573"/>
      <c r="CL232" s="1573"/>
      <c r="CM232" s="1573"/>
      <c r="CN232" s="1573"/>
      <c r="CO232" s="1573"/>
      <c r="CP232" s="1573"/>
      <c r="CQ232" s="1573"/>
      <c r="CR232" s="1573"/>
      <c r="CS232" s="1573"/>
      <c r="CT232" s="1573"/>
      <c r="CU232" s="1573"/>
      <c r="CV232" s="1573"/>
      <c r="CW232" s="1573"/>
      <c r="CX232" s="1573"/>
      <c r="CY232" s="1573"/>
      <c r="CZ232" s="1573"/>
      <c r="DA232" s="1573"/>
      <c r="DB232" s="1573"/>
      <c r="DC232" s="1573"/>
      <c r="DD232" s="1573"/>
      <c r="DE232" s="1573"/>
      <c r="DF232" s="1573"/>
      <c r="DG232" s="1573"/>
      <c r="DH232" s="1573"/>
      <c r="DI232" s="1573"/>
      <c r="DJ232" s="1573"/>
      <c r="DK232" s="1573"/>
      <c r="DL232" s="1573"/>
      <c r="DM232" s="1573"/>
      <c r="DN232" s="1573"/>
      <c r="DO232" s="1573"/>
      <c r="DP232" s="1573"/>
      <c r="DQ232" s="1573"/>
      <c r="DR232" s="1573"/>
      <c r="DS232" s="1573"/>
      <c r="DT232" s="1573"/>
      <c r="DU232" s="1573"/>
      <c r="DV232" s="1573"/>
      <c r="DW232" s="1573"/>
      <c r="DX232" s="1573"/>
      <c r="DY232" s="1573"/>
      <c r="DZ232" s="1573"/>
      <c r="EA232" s="1573"/>
      <c r="EB232" s="1573"/>
      <c r="EC232" s="1573"/>
      <c r="ED232" s="1573"/>
      <c r="EE232" s="1573"/>
      <c r="EF232" s="1573"/>
      <c r="EG232" s="1573"/>
      <c r="EH232" s="1573"/>
      <c r="EI232" s="1573"/>
      <c r="EJ232" s="1573"/>
      <c r="EK232" s="1573"/>
      <c r="EL232" s="1573"/>
      <c r="EM232" s="1573"/>
      <c r="EN232" s="1573"/>
      <c r="EO232" s="1573"/>
      <c r="EP232" s="1573"/>
      <c r="EQ232" s="1573"/>
      <c r="ER232" s="1573"/>
      <c r="ES232" s="1573"/>
      <c r="ET232" s="1573"/>
      <c r="EU232" s="1573"/>
      <c r="EV232" s="1573"/>
      <c r="EW232" s="1573"/>
      <c r="EX232" s="1573"/>
      <c r="EY232" s="1573"/>
      <c r="EZ232" s="1573"/>
      <c r="FA232" s="1573"/>
      <c r="FB232" s="1573"/>
      <c r="FC232" s="1573"/>
      <c r="FD232" s="1573"/>
      <c r="FE232" s="1573"/>
      <c r="FF232" s="1573"/>
      <c r="FG232" s="1573"/>
      <c r="FH232" s="1573"/>
      <c r="FI232" s="1573"/>
      <c r="FJ232" s="1573"/>
      <c r="FK232" s="1573"/>
      <c r="FL232" s="1573"/>
      <c r="FM232" s="1573"/>
      <c r="FN232" s="1573"/>
      <c r="FO232" s="1573"/>
      <c r="FP232" s="1573"/>
      <c r="FQ232" s="1573"/>
      <c r="FR232" s="1573"/>
      <c r="FS232" s="1573"/>
      <c r="FT232" s="1573"/>
      <c r="FU232" s="1573"/>
      <c r="FV232" s="1573"/>
      <c r="FW232" s="1573"/>
      <c r="FX232" s="1573"/>
      <c r="FY232" s="1573"/>
      <c r="FZ232" s="1573"/>
      <c r="GA232" s="1573"/>
      <c r="GB232" s="1573"/>
      <c r="GC232" s="1573"/>
      <c r="GD232" s="1573"/>
      <c r="GE232" s="1573"/>
      <c r="GF232" s="1573"/>
      <c r="GG232" s="1573"/>
      <c r="GH232" s="1573"/>
      <c r="GI232" s="1573"/>
      <c r="GJ232" s="1573"/>
      <c r="GK232" s="1573"/>
      <c r="GL232" s="1573"/>
      <c r="GM232" s="1573"/>
      <c r="GN232" s="1573"/>
      <c r="GO232" s="1573"/>
      <c r="GP232" s="1573"/>
      <c r="GQ232" s="1573"/>
      <c r="GR232" s="1573"/>
      <c r="GS232" s="1573"/>
    </row>
    <row r="233" spans="1:201" s="1539" customFormat="1">
      <c r="A233" s="1501"/>
      <c r="B233" s="1541"/>
      <c r="C233" s="1501"/>
      <c r="D233" s="1572"/>
      <c r="E233" s="1571"/>
      <c r="F233" s="1570"/>
      <c r="G233" s="1570"/>
      <c r="H233" s="1540"/>
      <c r="I233" s="1569"/>
      <c r="J233" s="1569"/>
      <c r="K233" s="1569"/>
      <c r="L233" s="1569"/>
      <c r="M233" s="1569"/>
      <c r="N233" s="1569"/>
      <c r="O233" s="1569"/>
      <c r="P233" s="1569"/>
      <c r="Q233" s="1569"/>
      <c r="R233" s="1569"/>
      <c r="S233" s="1569"/>
      <c r="T233" s="1569"/>
      <c r="U233" s="1569"/>
      <c r="V233" s="1569"/>
      <c r="W233" s="1569"/>
      <c r="X233" s="1569"/>
      <c r="Y233" s="1569"/>
      <c r="Z233" s="1569"/>
      <c r="AA233" s="1569"/>
      <c r="AB233" s="1569"/>
      <c r="AC233" s="1569"/>
      <c r="AD233" s="1569"/>
      <c r="AE233" s="1569"/>
      <c r="AF233" s="1569"/>
      <c r="AG233" s="1569"/>
      <c r="AH233" s="1569"/>
      <c r="AI233" s="1569"/>
      <c r="AJ233" s="1569"/>
      <c r="AK233" s="1569"/>
      <c r="AL233" s="1569"/>
      <c r="AM233" s="1569"/>
      <c r="AN233" s="1569"/>
      <c r="AO233" s="1569"/>
      <c r="AP233" s="1569"/>
      <c r="AQ233" s="1569"/>
      <c r="AR233" s="1569"/>
      <c r="AS233" s="1569"/>
      <c r="AT233" s="1569"/>
      <c r="AU233" s="1569"/>
      <c r="AV233" s="1569"/>
      <c r="AW233" s="1569"/>
      <c r="AX233" s="1569"/>
      <c r="AY233" s="1569"/>
      <c r="AZ233" s="1569"/>
      <c r="BA233" s="1569"/>
      <c r="BB233" s="1569"/>
      <c r="BC233" s="1569"/>
      <c r="BD233" s="1569"/>
      <c r="BE233" s="1569"/>
      <c r="BF233" s="1569"/>
      <c r="BG233" s="1569"/>
      <c r="BH233" s="1569"/>
      <c r="BI233" s="1569"/>
      <c r="BJ233" s="1569"/>
      <c r="BK233" s="1569"/>
      <c r="BL233" s="1569"/>
      <c r="BM233" s="1569"/>
      <c r="BN233" s="1569"/>
      <c r="BO233" s="1569"/>
      <c r="BP233" s="1569"/>
      <c r="BQ233" s="1569"/>
      <c r="BR233" s="1569"/>
      <c r="BS233" s="1569"/>
      <c r="BT233" s="1569"/>
      <c r="BU233" s="1569"/>
      <c r="BV233" s="1569"/>
      <c r="BW233" s="1569"/>
      <c r="BX233" s="1569"/>
      <c r="BY233" s="1569"/>
      <c r="BZ233" s="1569"/>
      <c r="CA233" s="1569"/>
      <c r="CB233" s="1569"/>
      <c r="CC233" s="1569"/>
      <c r="CD233" s="1569"/>
      <c r="CE233" s="1569"/>
      <c r="CF233" s="1569"/>
      <c r="CG233" s="1569"/>
      <c r="CH233" s="1569"/>
      <c r="CI233" s="1569"/>
      <c r="CJ233" s="1569"/>
      <c r="CK233" s="1569"/>
      <c r="CL233" s="1569"/>
      <c r="CM233" s="1569"/>
      <c r="CN233" s="1569"/>
      <c r="CO233" s="1569"/>
      <c r="CP233" s="1569"/>
      <c r="CQ233" s="1569"/>
      <c r="CR233" s="1569"/>
      <c r="CS233" s="1569"/>
      <c r="CT233" s="1569"/>
      <c r="CU233" s="1569"/>
      <c r="CV233" s="1569"/>
      <c r="CW233" s="1569"/>
      <c r="CX233" s="1569"/>
      <c r="CY233" s="1569"/>
      <c r="CZ233" s="1569"/>
      <c r="DA233" s="1569"/>
      <c r="DB233" s="1569"/>
      <c r="DC233" s="1569"/>
      <c r="DD233" s="1569"/>
      <c r="DE233" s="1569"/>
      <c r="DF233" s="1569"/>
      <c r="DG233" s="1569"/>
      <c r="DH233" s="1569"/>
      <c r="DI233" s="1569"/>
      <c r="DJ233" s="1569"/>
      <c r="DK233" s="1569"/>
      <c r="DL233" s="1569"/>
      <c r="DM233" s="1569"/>
      <c r="DN233" s="1569"/>
      <c r="DO233" s="1569"/>
      <c r="DP233" s="1569"/>
      <c r="DQ233" s="1569"/>
      <c r="DR233" s="1569"/>
      <c r="DS233" s="1569"/>
      <c r="DT233" s="1569"/>
      <c r="DU233" s="1569"/>
      <c r="DV233" s="1569"/>
      <c r="DW233" s="1569"/>
      <c r="DX233" s="1569"/>
      <c r="DY233" s="1569"/>
      <c r="DZ233" s="1569"/>
      <c r="EA233" s="1569"/>
      <c r="EB233" s="1569"/>
      <c r="EC233" s="1569"/>
      <c r="ED233" s="1569"/>
      <c r="EE233" s="1569"/>
      <c r="EF233" s="1569"/>
      <c r="EG233" s="1569"/>
      <c r="EH233" s="1569"/>
      <c r="EI233" s="1569"/>
      <c r="EJ233" s="1569"/>
      <c r="EK233" s="1569"/>
      <c r="EL233" s="1569"/>
      <c r="EM233" s="1569"/>
      <c r="EN233" s="1569"/>
      <c r="EO233" s="1569"/>
      <c r="EP233" s="1569"/>
      <c r="EQ233" s="1569"/>
      <c r="ER233" s="1569"/>
      <c r="ES233" s="1569"/>
      <c r="ET233" s="1569"/>
      <c r="EU233" s="1569"/>
      <c r="EV233" s="1569"/>
      <c r="EW233" s="1569"/>
      <c r="EX233" s="1569"/>
      <c r="EY233" s="1569"/>
      <c r="EZ233" s="1569"/>
      <c r="FA233" s="1569"/>
      <c r="FB233" s="1569"/>
      <c r="FC233" s="1569"/>
      <c r="FD233" s="1569"/>
      <c r="FE233" s="1569"/>
      <c r="FF233" s="1569"/>
      <c r="FG233" s="1569"/>
      <c r="FH233" s="1569"/>
      <c r="FI233" s="1569"/>
      <c r="FJ233" s="1569"/>
      <c r="FK233" s="1569"/>
      <c r="FL233" s="1569"/>
      <c r="FM233" s="1569"/>
      <c r="FN233" s="1569"/>
      <c r="FO233" s="1569"/>
      <c r="FP233" s="1569"/>
      <c r="FQ233" s="1569"/>
      <c r="FR233" s="1569"/>
      <c r="FS233" s="1569"/>
      <c r="FT233" s="1569"/>
      <c r="FU233" s="1569"/>
      <c r="FV233" s="1569"/>
      <c r="FW233" s="1569"/>
      <c r="FX233" s="1569"/>
      <c r="FY233" s="1569"/>
      <c r="FZ233" s="1569"/>
      <c r="GA233" s="1569"/>
      <c r="GB233" s="1569"/>
      <c r="GC233" s="1569"/>
      <c r="GD233" s="1569"/>
      <c r="GE233" s="1569"/>
      <c r="GF233" s="1569"/>
      <c r="GG233" s="1569"/>
      <c r="GH233" s="1569"/>
      <c r="GI233" s="1569"/>
      <c r="GJ233" s="1569"/>
      <c r="GK233" s="1569"/>
      <c r="GL233" s="1569"/>
      <c r="GM233" s="1569"/>
      <c r="GN233" s="1569"/>
      <c r="GO233" s="1569"/>
      <c r="GP233" s="1569"/>
      <c r="GQ233" s="1569"/>
      <c r="GR233" s="1569"/>
      <c r="GS233" s="1569"/>
    </row>
    <row r="234" spans="1:201" s="1524" customFormat="1" ht="14.45">
      <c r="A234" s="1529" t="s">
        <v>291</v>
      </c>
      <c r="B234" s="1530"/>
      <c r="C234" s="1529" t="s">
        <v>339</v>
      </c>
      <c r="D234" s="1528">
        <f>SUM(D235:D241)</f>
        <v>636.61200000000008</v>
      </c>
      <c r="E234" s="1527"/>
      <c r="F234" s="1525"/>
      <c r="G234" s="1525"/>
      <c r="H234" s="1526"/>
      <c r="I234" s="1525">
        <f t="shared" ref="I234:AN234" si="239">SUM(I235:I241)</f>
        <v>0</v>
      </c>
      <c r="J234" s="1525">
        <f t="shared" si="239"/>
        <v>0</v>
      </c>
      <c r="K234" s="1525">
        <f t="shared" si="239"/>
        <v>0</v>
      </c>
      <c r="L234" s="1525">
        <f t="shared" si="239"/>
        <v>0</v>
      </c>
      <c r="M234" s="1525">
        <f t="shared" si="239"/>
        <v>0</v>
      </c>
      <c r="N234" s="1525">
        <f t="shared" si="239"/>
        <v>0</v>
      </c>
      <c r="O234" s="1525">
        <f t="shared" si="239"/>
        <v>0</v>
      </c>
      <c r="P234" s="1525">
        <f t="shared" si="239"/>
        <v>0</v>
      </c>
      <c r="Q234" s="1525">
        <f t="shared" si="239"/>
        <v>0</v>
      </c>
      <c r="R234" s="1525">
        <f t="shared" si="239"/>
        <v>0</v>
      </c>
      <c r="S234" s="1525">
        <f t="shared" si="239"/>
        <v>0</v>
      </c>
      <c r="T234" s="1525">
        <f t="shared" si="239"/>
        <v>0</v>
      </c>
      <c r="U234" s="1525">
        <f t="shared" si="239"/>
        <v>0</v>
      </c>
      <c r="V234" s="1525">
        <f t="shared" si="239"/>
        <v>0</v>
      </c>
      <c r="W234" s="1525">
        <f t="shared" si="239"/>
        <v>0</v>
      </c>
      <c r="X234" s="1525">
        <f t="shared" si="239"/>
        <v>0</v>
      </c>
      <c r="Y234" s="1525">
        <f t="shared" si="239"/>
        <v>0</v>
      </c>
      <c r="Z234" s="1525">
        <f t="shared" si="239"/>
        <v>0</v>
      </c>
      <c r="AA234" s="1525">
        <f t="shared" si="239"/>
        <v>0</v>
      </c>
      <c r="AB234" s="1525">
        <f t="shared" si="239"/>
        <v>0</v>
      </c>
      <c r="AC234" s="1525">
        <f t="shared" si="239"/>
        <v>0</v>
      </c>
      <c r="AD234" s="1525">
        <f t="shared" si="239"/>
        <v>0</v>
      </c>
      <c r="AE234" s="1525">
        <f t="shared" si="239"/>
        <v>0</v>
      </c>
      <c r="AF234" s="1525">
        <f t="shared" si="239"/>
        <v>0</v>
      </c>
      <c r="AG234" s="1525">
        <f t="shared" si="239"/>
        <v>0</v>
      </c>
      <c r="AH234" s="1525">
        <f t="shared" si="239"/>
        <v>0</v>
      </c>
      <c r="AI234" s="1525">
        <f t="shared" si="239"/>
        <v>0</v>
      </c>
      <c r="AJ234" s="1525">
        <f t="shared" si="239"/>
        <v>0</v>
      </c>
      <c r="AK234" s="1525">
        <f t="shared" si="239"/>
        <v>0</v>
      </c>
      <c r="AL234" s="1525">
        <f t="shared" si="239"/>
        <v>0</v>
      </c>
      <c r="AM234" s="1525">
        <f t="shared" si="239"/>
        <v>0</v>
      </c>
      <c r="AN234" s="1525">
        <f t="shared" si="239"/>
        <v>0</v>
      </c>
      <c r="AO234" s="1525">
        <f t="shared" ref="AO234:BT234" si="240">SUM(AO235:AO241)</f>
        <v>0</v>
      </c>
      <c r="AP234" s="1525">
        <f t="shared" si="240"/>
        <v>0</v>
      </c>
      <c r="AQ234" s="1525">
        <f t="shared" si="240"/>
        <v>0</v>
      </c>
      <c r="AR234" s="1525">
        <f t="shared" si="240"/>
        <v>0</v>
      </c>
      <c r="AS234" s="1525">
        <f t="shared" si="240"/>
        <v>0</v>
      </c>
      <c r="AT234" s="1525">
        <f t="shared" si="240"/>
        <v>0</v>
      </c>
      <c r="AU234" s="1525">
        <f t="shared" si="240"/>
        <v>0</v>
      </c>
      <c r="AV234" s="1525">
        <f t="shared" si="240"/>
        <v>0</v>
      </c>
      <c r="AW234" s="1525">
        <f t="shared" si="240"/>
        <v>0</v>
      </c>
      <c r="AX234" s="1525">
        <f t="shared" si="240"/>
        <v>0</v>
      </c>
      <c r="AY234" s="1525">
        <f t="shared" si="240"/>
        <v>0</v>
      </c>
      <c r="AZ234" s="1525">
        <f t="shared" si="240"/>
        <v>0</v>
      </c>
      <c r="BA234" s="1525">
        <f t="shared" si="240"/>
        <v>0</v>
      </c>
      <c r="BB234" s="1525">
        <f t="shared" si="240"/>
        <v>0</v>
      </c>
      <c r="BC234" s="1525">
        <f t="shared" si="240"/>
        <v>0</v>
      </c>
      <c r="BD234" s="1525">
        <f t="shared" si="240"/>
        <v>0</v>
      </c>
      <c r="BE234" s="1525">
        <f t="shared" si="240"/>
        <v>0</v>
      </c>
      <c r="BF234" s="1525">
        <f t="shared" si="240"/>
        <v>0</v>
      </c>
      <c r="BG234" s="1525">
        <f t="shared" si="240"/>
        <v>0</v>
      </c>
      <c r="BH234" s="1525">
        <f t="shared" si="240"/>
        <v>0</v>
      </c>
      <c r="BI234" s="1525">
        <f t="shared" si="240"/>
        <v>0</v>
      </c>
      <c r="BJ234" s="1525">
        <f t="shared" si="240"/>
        <v>0</v>
      </c>
      <c r="BK234" s="1525">
        <f t="shared" si="240"/>
        <v>0</v>
      </c>
      <c r="BL234" s="1525">
        <f t="shared" si="240"/>
        <v>0</v>
      </c>
      <c r="BM234" s="1525">
        <f t="shared" si="240"/>
        <v>0</v>
      </c>
      <c r="BN234" s="1525">
        <f t="shared" si="240"/>
        <v>0</v>
      </c>
      <c r="BO234" s="1525">
        <f t="shared" si="240"/>
        <v>0</v>
      </c>
      <c r="BP234" s="1525">
        <f t="shared" si="240"/>
        <v>0</v>
      </c>
      <c r="BQ234" s="1525">
        <f t="shared" si="240"/>
        <v>0</v>
      </c>
      <c r="BR234" s="1525">
        <f t="shared" si="240"/>
        <v>0</v>
      </c>
      <c r="BS234" s="1525">
        <f t="shared" si="240"/>
        <v>0</v>
      </c>
      <c r="BT234" s="1525">
        <f t="shared" si="240"/>
        <v>0</v>
      </c>
      <c r="BU234" s="1525">
        <f t="shared" ref="BU234:CZ234" si="241">SUM(BU235:BU241)</f>
        <v>0</v>
      </c>
      <c r="BV234" s="1525">
        <f t="shared" si="241"/>
        <v>0</v>
      </c>
      <c r="BW234" s="1525">
        <f t="shared" si="241"/>
        <v>0</v>
      </c>
      <c r="BX234" s="1525">
        <f t="shared" si="241"/>
        <v>0</v>
      </c>
      <c r="BY234" s="1525">
        <f t="shared" si="241"/>
        <v>0</v>
      </c>
      <c r="BZ234" s="1525">
        <f t="shared" si="241"/>
        <v>0</v>
      </c>
      <c r="CA234" s="1525">
        <f t="shared" si="241"/>
        <v>0</v>
      </c>
      <c r="CB234" s="1525">
        <f t="shared" si="241"/>
        <v>0</v>
      </c>
      <c r="CC234" s="1525">
        <f t="shared" si="241"/>
        <v>0</v>
      </c>
      <c r="CD234" s="1525">
        <f t="shared" si="241"/>
        <v>0</v>
      </c>
      <c r="CE234" s="1525">
        <f t="shared" si="241"/>
        <v>0</v>
      </c>
      <c r="CF234" s="1525">
        <f t="shared" si="241"/>
        <v>0</v>
      </c>
      <c r="CG234" s="1525">
        <f t="shared" si="241"/>
        <v>0</v>
      </c>
      <c r="CH234" s="1525">
        <f t="shared" si="241"/>
        <v>0</v>
      </c>
      <c r="CI234" s="1525">
        <f t="shared" si="241"/>
        <v>0</v>
      </c>
      <c r="CJ234" s="1525">
        <f t="shared" si="241"/>
        <v>0</v>
      </c>
      <c r="CK234" s="1525">
        <f t="shared" si="241"/>
        <v>0</v>
      </c>
      <c r="CL234" s="1525">
        <f t="shared" si="241"/>
        <v>0</v>
      </c>
      <c r="CM234" s="1525">
        <f t="shared" si="241"/>
        <v>0</v>
      </c>
      <c r="CN234" s="1525">
        <f t="shared" si="241"/>
        <v>0</v>
      </c>
      <c r="CO234" s="1525">
        <f t="shared" si="241"/>
        <v>0</v>
      </c>
      <c r="CP234" s="1525">
        <f t="shared" si="241"/>
        <v>0</v>
      </c>
      <c r="CQ234" s="1525">
        <f t="shared" si="241"/>
        <v>0</v>
      </c>
      <c r="CR234" s="1525">
        <f t="shared" si="241"/>
        <v>0</v>
      </c>
      <c r="CS234" s="1525">
        <f t="shared" si="241"/>
        <v>0</v>
      </c>
      <c r="CT234" s="1525">
        <f t="shared" si="241"/>
        <v>0</v>
      </c>
      <c r="CU234" s="1525">
        <f t="shared" si="241"/>
        <v>0</v>
      </c>
      <c r="CV234" s="1525">
        <f t="shared" si="241"/>
        <v>0</v>
      </c>
      <c r="CW234" s="1525">
        <f t="shared" si="241"/>
        <v>0</v>
      </c>
      <c r="CX234" s="1525">
        <f t="shared" si="241"/>
        <v>0</v>
      </c>
      <c r="CY234" s="1525">
        <f t="shared" si="241"/>
        <v>0</v>
      </c>
      <c r="CZ234" s="1525">
        <f t="shared" si="241"/>
        <v>0</v>
      </c>
      <c r="DA234" s="1525">
        <f t="shared" ref="DA234:EF234" si="242">SUM(DA235:DA241)</f>
        <v>0</v>
      </c>
      <c r="DB234" s="1525">
        <f t="shared" si="242"/>
        <v>0</v>
      </c>
      <c r="DC234" s="1525">
        <f t="shared" si="242"/>
        <v>0</v>
      </c>
      <c r="DD234" s="1525">
        <f t="shared" si="242"/>
        <v>0</v>
      </c>
      <c r="DE234" s="1525">
        <f t="shared" si="242"/>
        <v>0</v>
      </c>
      <c r="DF234" s="1525">
        <f t="shared" si="242"/>
        <v>0</v>
      </c>
      <c r="DG234" s="1525">
        <f t="shared" si="242"/>
        <v>0</v>
      </c>
      <c r="DH234" s="1525">
        <f t="shared" si="242"/>
        <v>0</v>
      </c>
      <c r="DI234" s="1525">
        <f t="shared" si="242"/>
        <v>0</v>
      </c>
      <c r="DJ234" s="1525">
        <f t="shared" si="242"/>
        <v>0</v>
      </c>
      <c r="DK234" s="1525">
        <f t="shared" si="242"/>
        <v>0</v>
      </c>
      <c r="DL234" s="1525">
        <f t="shared" si="242"/>
        <v>0</v>
      </c>
      <c r="DM234" s="1525">
        <f t="shared" si="242"/>
        <v>0</v>
      </c>
      <c r="DN234" s="1525">
        <f t="shared" si="242"/>
        <v>0</v>
      </c>
      <c r="DO234" s="1525">
        <f t="shared" si="242"/>
        <v>0</v>
      </c>
      <c r="DP234" s="1525">
        <f t="shared" si="242"/>
        <v>0</v>
      </c>
      <c r="DQ234" s="1525">
        <f t="shared" si="242"/>
        <v>0</v>
      </c>
      <c r="DR234" s="1525">
        <f t="shared" si="242"/>
        <v>0</v>
      </c>
      <c r="DS234" s="1525">
        <f t="shared" si="242"/>
        <v>0</v>
      </c>
      <c r="DT234" s="1525">
        <f t="shared" si="242"/>
        <v>0</v>
      </c>
      <c r="DU234" s="1525">
        <f t="shared" si="242"/>
        <v>0</v>
      </c>
      <c r="DV234" s="1525">
        <f t="shared" si="242"/>
        <v>0</v>
      </c>
      <c r="DW234" s="1525">
        <f t="shared" si="242"/>
        <v>0</v>
      </c>
      <c r="DX234" s="1525">
        <f t="shared" si="242"/>
        <v>0</v>
      </c>
      <c r="DY234" s="1525">
        <f t="shared" si="242"/>
        <v>0</v>
      </c>
      <c r="DZ234" s="1525">
        <f t="shared" si="242"/>
        <v>0</v>
      </c>
      <c r="EA234" s="1525">
        <f t="shared" si="242"/>
        <v>0</v>
      </c>
      <c r="EB234" s="1525">
        <f t="shared" si="242"/>
        <v>0</v>
      </c>
      <c r="EC234" s="1525">
        <f t="shared" si="242"/>
        <v>0</v>
      </c>
      <c r="ED234" s="1525">
        <f t="shared" si="242"/>
        <v>0</v>
      </c>
      <c r="EE234" s="1525">
        <f t="shared" si="242"/>
        <v>0</v>
      </c>
      <c r="EF234" s="1525">
        <f t="shared" si="242"/>
        <v>0</v>
      </c>
      <c r="EG234" s="1525">
        <f t="shared" ref="EG234:FL234" si="243">SUM(EG235:EG241)</f>
        <v>0</v>
      </c>
      <c r="EH234" s="1525">
        <f t="shared" si="243"/>
        <v>0</v>
      </c>
      <c r="EI234" s="1525">
        <f t="shared" si="243"/>
        <v>0</v>
      </c>
      <c r="EJ234" s="1525">
        <f t="shared" si="243"/>
        <v>0</v>
      </c>
      <c r="EK234" s="1525">
        <f t="shared" si="243"/>
        <v>0</v>
      </c>
      <c r="EL234" s="1525">
        <f t="shared" si="243"/>
        <v>0</v>
      </c>
      <c r="EM234" s="1525">
        <f t="shared" si="243"/>
        <v>0</v>
      </c>
      <c r="EN234" s="1525">
        <f t="shared" si="243"/>
        <v>0</v>
      </c>
      <c r="EO234" s="1525">
        <f t="shared" si="243"/>
        <v>0</v>
      </c>
      <c r="EP234" s="1525">
        <f t="shared" si="243"/>
        <v>0</v>
      </c>
      <c r="EQ234" s="1525">
        <f t="shared" si="243"/>
        <v>0</v>
      </c>
      <c r="ER234" s="1525">
        <f t="shared" si="243"/>
        <v>0</v>
      </c>
      <c r="ES234" s="1525">
        <f t="shared" si="243"/>
        <v>0</v>
      </c>
      <c r="ET234" s="1525">
        <f t="shared" si="243"/>
        <v>0</v>
      </c>
      <c r="EU234" s="1525">
        <f t="shared" si="243"/>
        <v>0</v>
      </c>
      <c r="EV234" s="1525">
        <f t="shared" si="243"/>
        <v>0</v>
      </c>
      <c r="EW234" s="1525">
        <f t="shared" si="243"/>
        <v>0</v>
      </c>
      <c r="EX234" s="1525">
        <f t="shared" si="243"/>
        <v>0</v>
      </c>
      <c r="EY234" s="1525">
        <f t="shared" si="243"/>
        <v>0</v>
      </c>
      <c r="EZ234" s="1525">
        <f t="shared" si="243"/>
        <v>0</v>
      </c>
      <c r="FA234" s="1525">
        <f t="shared" si="243"/>
        <v>0</v>
      </c>
      <c r="FB234" s="1525">
        <f t="shared" si="243"/>
        <v>0</v>
      </c>
      <c r="FC234" s="1525">
        <f t="shared" si="243"/>
        <v>0</v>
      </c>
      <c r="FD234" s="1525">
        <f t="shared" si="243"/>
        <v>0</v>
      </c>
      <c r="FE234" s="1525">
        <f t="shared" si="243"/>
        <v>0</v>
      </c>
      <c r="FF234" s="1525">
        <f t="shared" si="243"/>
        <v>0</v>
      </c>
      <c r="FG234" s="1525">
        <f t="shared" si="243"/>
        <v>0</v>
      </c>
      <c r="FH234" s="1525">
        <f t="shared" si="243"/>
        <v>0</v>
      </c>
      <c r="FI234" s="1525">
        <f t="shared" si="243"/>
        <v>0</v>
      </c>
      <c r="FJ234" s="1525">
        <f t="shared" si="243"/>
        <v>0</v>
      </c>
      <c r="FK234" s="1525">
        <f t="shared" si="243"/>
        <v>0</v>
      </c>
      <c r="FL234" s="1525">
        <f t="shared" si="243"/>
        <v>0</v>
      </c>
      <c r="FM234" s="1525">
        <f t="shared" ref="FM234:GR234" si="244">SUM(FM235:FM241)</f>
        <v>0</v>
      </c>
      <c r="FN234" s="1525">
        <f t="shared" si="244"/>
        <v>0</v>
      </c>
      <c r="FO234" s="1525">
        <f t="shared" si="244"/>
        <v>0</v>
      </c>
      <c r="FP234" s="1525">
        <f t="shared" si="244"/>
        <v>0</v>
      </c>
      <c r="FQ234" s="1525">
        <f t="shared" si="244"/>
        <v>0</v>
      </c>
      <c r="FR234" s="1525">
        <f t="shared" si="244"/>
        <v>0</v>
      </c>
      <c r="FS234" s="1525">
        <f t="shared" si="244"/>
        <v>0</v>
      </c>
      <c r="FT234" s="1525">
        <f t="shared" si="244"/>
        <v>0</v>
      </c>
      <c r="FU234" s="1525">
        <f t="shared" si="244"/>
        <v>0</v>
      </c>
      <c r="FV234" s="1525">
        <f t="shared" si="244"/>
        <v>0</v>
      </c>
      <c r="FW234" s="1525">
        <f t="shared" si="244"/>
        <v>0</v>
      </c>
      <c r="FX234" s="1525">
        <f t="shared" si="244"/>
        <v>0</v>
      </c>
      <c r="FY234" s="1525">
        <f t="shared" si="244"/>
        <v>0</v>
      </c>
      <c r="FZ234" s="1525">
        <f t="shared" si="244"/>
        <v>0</v>
      </c>
      <c r="GA234" s="1525">
        <f t="shared" si="244"/>
        <v>0</v>
      </c>
      <c r="GB234" s="1525">
        <f t="shared" si="244"/>
        <v>0</v>
      </c>
      <c r="GC234" s="1525">
        <f t="shared" si="244"/>
        <v>0</v>
      </c>
      <c r="GD234" s="1525">
        <f t="shared" si="244"/>
        <v>0</v>
      </c>
      <c r="GE234" s="1525">
        <f t="shared" si="244"/>
        <v>0</v>
      </c>
      <c r="GF234" s="1525">
        <f t="shared" si="244"/>
        <v>0</v>
      </c>
      <c r="GG234" s="1525">
        <f t="shared" si="244"/>
        <v>0</v>
      </c>
      <c r="GH234" s="1525">
        <f t="shared" si="244"/>
        <v>0</v>
      </c>
      <c r="GI234" s="1525">
        <f t="shared" si="244"/>
        <v>0</v>
      </c>
      <c r="GJ234" s="1525">
        <f t="shared" si="244"/>
        <v>0</v>
      </c>
      <c r="GK234" s="1525">
        <f t="shared" si="244"/>
        <v>0</v>
      </c>
      <c r="GL234" s="1525">
        <f t="shared" si="244"/>
        <v>0</v>
      </c>
      <c r="GM234" s="1525">
        <f t="shared" si="244"/>
        <v>0</v>
      </c>
      <c r="GN234" s="1525">
        <f t="shared" si="244"/>
        <v>0</v>
      </c>
      <c r="GO234" s="1525">
        <f t="shared" si="244"/>
        <v>0</v>
      </c>
      <c r="GP234" s="1525">
        <f t="shared" si="244"/>
        <v>0</v>
      </c>
      <c r="GQ234" s="1525">
        <f t="shared" si="244"/>
        <v>0</v>
      </c>
      <c r="GR234" s="1525">
        <f t="shared" si="244"/>
        <v>0</v>
      </c>
      <c r="GS234" s="1525">
        <f t="shared" ref="GS234" si="245">SUM(GS235:GS241)</f>
        <v>0</v>
      </c>
    </row>
    <row r="235" spans="1:201" outlineLevel="1">
      <c r="A235" s="1517" t="s">
        <v>293</v>
      </c>
      <c r="B235" s="1516"/>
      <c r="C235" s="1501" t="s">
        <v>364</v>
      </c>
      <c r="D235" s="1538">
        <f>3%*($D$35+$D$169+$D$195+$D$200+$D$210+$D$236+$D$237+$D$238+$D$239+$D$240+$D$241+$D$243)</f>
        <v>546.61200000000008</v>
      </c>
      <c r="E235" s="1537">
        <v>1</v>
      </c>
      <c r="F235" s="1504" t="s">
        <v>1475</v>
      </c>
      <c r="G235" s="1504" t="s">
        <v>1481</v>
      </c>
      <c r="H235" s="1564" t="s">
        <v>1647</v>
      </c>
      <c r="I235" s="1536">
        <f t="shared" ref="I235:I241" si="246">SUM(J235:GS235)</f>
        <v>0</v>
      </c>
      <c r="J235" s="1535"/>
      <c r="K235" s="1535"/>
      <c r="L235" s="1535"/>
      <c r="M235" s="1535"/>
      <c r="N235" s="1535"/>
      <c r="O235" s="1535"/>
      <c r="P235" s="1535"/>
      <c r="Q235" s="1535"/>
      <c r="R235" s="1535"/>
      <c r="S235" s="1535"/>
      <c r="T235" s="1535"/>
      <c r="U235" s="1535"/>
      <c r="V235" s="1535"/>
      <c r="W235" s="1535"/>
      <c r="X235" s="1535"/>
      <c r="Y235" s="1535"/>
      <c r="Z235" s="1535"/>
      <c r="AA235" s="1535"/>
      <c r="AB235" s="1535"/>
      <c r="AC235" s="1535"/>
      <c r="AD235" s="1535"/>
      <c r="AE235" s="1535"/>
      <c r="AF235" s="1535"/>
      <c r="AG235" s="1535"/>
      <c r="AH235" s="1535"/>
      <c r="AI235" s="1535"/>
      <c r="AJ235" s="1535"/>
      <c r="AK235" s="1535"/>
      <c r="AL235" s="1535"/>
      <c r="AM235" s="1535"/>
      <c r="AN235" s="1535"/>
      <c r="AO235" s="1535"/>
      <c r="AP235" s="1535"/>
      <c r="AQ235" s="1535"/>
      <c r="AR235" s="1535"/>
      <c r="AS235" s="1535"/>
      <c r="AT235" s="1535"/>
      <c r="AU235" s="1535"/>
      <c r="AV235" s="1535"/>
      <c r="AW235" s="1535"/>
      <c r="AX235" s="1535"/>
      <c r="AY235" s="1535"/>
      <c r="AZ235" s="1535"/>
      <c r="BA235" s="1535"/>
      <c r="BB235" s="1535"/>
      <c r="BC235" s="1535"/>
      <c r="BD235" s="1535"/>
      <c r="BE235" s="1535"/>
      <c r="BF235" s="1535"/>
      <c r="BG235" s="1535"/>
      <c r="BH235" s="1535"/>
      <c r="BI235" s="1535"/>
      <c r="BJ235" s="1535"/>
      <c r="BK235" s="1535"/>
      <c r="BL235" s="1535"/>
      <c r="BM235" s="1535"/>
      <c r="BN235" s="1535"/>
      <c r="BO235" s="1535"/>
      <c r="BP235" s="1535"/>
      <c r="BQ235" s="1535"/>
      <c r="BR235" s="1535"/>
      <c r="BS235" s="1535"/>
      <c r="BT235" s="1535"/>
      <c r="BU235" s="1535"/>
      <c r="BV235" s="1535"/>
      <c r="BW235" s="1535"/>
      <c r="BX235" s="1535"/>
      <c r="BY235" s="1535"/>
      <c r="BZ235" s="1535"/>
      <c r="CA235" s="1535"/>
      <c r="CB235" s="1535"/>
      <c r="CC235" s="1535"/>
      <c r="CD235" s="1535"/>
      <c r="CE235" s="1535"/>
      <c r="CF235" s="1535"/>
      <c r="CG235" s="1535"/>
      <c r="CH235" s="1535"/>
      <c r="CI235" s="1535"/>
      <c r="CJ235" s="1535"/>
      <c r="CK235" s="1535"/>
      <c r="CL235" s="1535"/>
      <c r="CM235" s="1535"/>
      <c r="CN235" s="1535"/>
      <c r="CO235" s="1535"/>
      <c r="CP235" s="1535"/>
      <c r="CQ235" s="1535"/>
      <c r="CR235" s="1535"/>
      <c r="CS235" s="1535"/>
      <c r="CT235" s="1535"/>
      <c r="CU235" s="1535"/>
      <c r="CV235" s="1535"/>
      <c r="CW235" s="1535"/>
      <c r="CX235" s="1535"/>
      <c r="CY235" s="1535"/>
      <c r="CZ235" s="1535"/>
      <c r="DA235" s="1535"/>
      <c r="DB235" s="1535"/>
      <c r="DC235" s="1535"/>
      <c r="DD235" s="1535"/>
      <c r="DE235" s="1535"/>
      <c r="DF235" s="1535"/>
      <c r="DG235" s="1535"/>
      <c r="DH235" s="1535"/>
      <c r="DI235" s="1535"/>
      <c r="DJ235" s="1535"/>
      <c r="DK235" s="1535"/>
      <c r="DL235" s="1535"/>
      <c r="DM235" s="1535"/>
      <c r="DN235" s="1535"/>
      <c r="DO235" s="1535"/>
      <c r="DP235" s="1535"/>
      <c r="DQ235" s="1535"/>
      <c r="DR235" s="1535"/>
      <c r="DS235" s="1535"/>
      <c r="DT235" s="1535"/>
      <c r="DU235" s="1535"/>
      <c r="DV235" s="1535"/>
      <c r="DW235" s="1535"/>
      <c r="DX235" s="1535"/>
      <c r="DY235" s="1535"/>
      <c r="DZ235" s="1535"/>
      <c r="EA235" s="1535"/>
      <c r="EB235" s="1535"/>
      <c r="EC235" s="1535"/>
      <c r="ED235" s="1535"/>
      <c r="EE235" s="1535"/>
      <c r="EF235" s="1535"/>
      <c r="EG235" s="1535"/>
      <c r="EH235" s="1535"/>
      <c r="EI235" s="1535"/>
      <c r="EJ235" s="1535"/>
      <c r="EK235" s="1535"/>
      <c r="EL235" s="1535"/>
      <c r="EM235" s="1535"/>
      <c r="EN235" s="1535"/>
      <c r="EO235" s="1535"/>
      <c r="EP235" s="1535"/>
      <c r="EQ235" s="1535"/>
      <c r="ER235" s="1535"/>
      <c r="ES235" s="1535"/>
      <c r="ET235" s="1535"/>
      <c r="EU235" s="1535"/>
      <c r="EV235" s="1535"/>
      <c r="EW235" s="1535"/>
      <c r="EX235" s="1535"/>
      <c r="EY235" s="1535"/>
      <c r="EZ235" s="1535"/>
      <c r="FA235" s="1535"/>
      <c r="FB235" s="1535"/>
      <c r="FC235" s="1535"/>
      <c r="FD235" s="1535"/>
      <c r="FE235" s="1535"/>
      <c r="FF235" s="1535"/>
      <c r="FG235" s="1535"/>
      <c r="FH235" s="1535"/>
      <c r="FI235" s="1535"/>
      <c r="FJ235" s="1535"/>
      <c r="FK235" s="1535"/>
      <c r="FL235" s="1535"/>
      <c r="FM235" s="1535"/>
      <c r="FN235" s="1535"/>
      <c r="FO235" s="1535"/>
      <c r="FP235" s="1535"/>
      <c r="FQ235" s="1535"/>
      <c r="FR235" s="1535"/>
      <c r="FS235" s="1535"/>
      <c r="FT235" s="1535"/>
      <c r="FU235" s="1535"/>
      <c r="FV235" s="1535"/>
      <c r="FW235" s="1535"/>
      <c r="FX235" s="1535"/>
      <c r="FY235" s="1535"/>
      <c r="FZ235" s="1535"/>
      <c r="GA235" s="1535"/>
      <c r="GB235" s="1535"/>
      <c r="GC235" s="1535"/>
      <c r="GD235" s="1535"/>
      <c r="GE235" s="1535"/>
      <c r="GF235" s="1535"/>
      <c r="GG235" s="1535"/>
      <c r="GH235" s="1535"/>
      <c r="GI235" s="1535"/>
      <c r="GJ235" s="1535"/>
      <c r="GK235" s="1535"/>
      <c r="GL235" s="1535"/>
      <c r="GM235" s="1535"/>
      <c r="GN235" s="1535"/>
      <c r="GO235" s="1535"/>
      <c r="GP235" s="1535"/>
      <c r="GQ235" s="1535"/>
      <c r="GR235" s="1535"/>
      <c r="GS235" s="1535"/>
    </row>
    <row r="236" spans="1:201" outlineLevel="1">
      <c r="A236" s="1517" t="s">
        <v>295</v>
      </c>
      <c r="B236" s="1516"/>
      <c r="C236" s="1501" t="s">
        <v>365</v>
      </c>
      <c r="D236" s="1538"/>
      <c r="E236" s="1537">
        <v>0</v>
      </c>
      <c r="F236" s="1504" t="s">
        <v>1585</v>
      </c>
      <c r="G236" s="1504" t="s">
        <v>1481</v>
      </c>
      <c r="H236" s="1568" t="s">
        <v>1648</v>
      </c>
      <c r="I236" s="1536">
        <f t="shared" si="246"/>
        <v>0</v>
      </c>
      <c r="J236" s="1535"/>
      <c r="K236" s="1535"/>
      <c r="L236" s="1535"/>
      <c r="M236" s="1535"/>
      <c r="N236" s="1535"/>
      <c r="O236" s="1535"/>
      <c r="P236" s="1535"/>
      <c r="Q236" s="1535"/>
      <c r="R236" s="1535"/>
      <c r="S236" s="1535"/>
      <c r="T236" s="1535"/>
      <c r="U236" s="1535"/>
      <c r="V236" s="1535"/>
      <c r="W236" s="1535"/>
      <c r="X236" s="1535"/>
      <c r="Y236" s="1535"/>
      <c r="Z236" s="1535"/>
      <c r="AA236" s="1535"/>
      <c r="AB236" s="1535"/>
      <c r="AC236" s="1535"/>
      <c r="AD236" s="1535"/>
      <c r="AE236" s="1535"/>
      <c r="AF236" s="1535"/>
      <c r="AG236" s="1535"/>
      <c r="AH236" s="1535"/>
      <c r="AI236" s="1535"/>
      <c r="AJ236" s="1535"/>
      <c r="AK236" s="1535"/>
      <c r="AL236" s="1535"/>
      <c r="AM236" s="1535"/>
      <c r="AN236" s="1535"/>
      <c r="AO236" s="1535"/>
      <c r="AP236" s="1535"/>
      <c r="AQ236" s="1535"/>
      <c r="AR236" s="1535"/>
      <c r="AS236" s="1535"/>
      <c r="AT236" s="1535"/>
      <c r="AU236" s="1535"/>
      <c r="AV236" s="1535"/>
      <c r="AW236" s="1535"/>
      <c r="AX236" s="1535"/>
      <c r="AY236" s="1535"/>
      <c r="AZ236" s="1535"/>
      <c r="BA236" s="1535"/>
      <c r="BB236" s="1535"/>
      <c r="BC236" s="1535"/>
      <c r="BD236" s="1535"/>
      <c r="BE236" s="1535"/>
      <c r="BF236" s="1535"/>
      <c r="BG236" s="1535"/>
      <c r="BH236" s="1535"/>
      <c r="BI236" s="1535"/>
      <c r="BJ236" s="1535"/>
      <c r="BK236" s="1535"/>
      <c r="BL236" s="1535"/>
      <c r="BM236" s="1535"/>
      <c r="BN236" s="1535"/>
      <c r="BO236" s="1535"/>
      <c r="BP236" s="1535"/>
      <c r="BQ236" s="1535"/>
      <c r="BR236" s="1535"/>
      <c r="BS236" s="1535"/>
      <c r="BT236" s="1535"/>
      <c r="BU236" s="1535"/>
      <c r="BV236" s="1535"/>
      <c r="BW236" s="1535"/>
      <c r="BX236" s="1535"/>
      <c r="BY236" s="1535"/>
      <c r="BZ236" s="1535"/>
      <c r="CA236" s="1535"/>
      <c r="CB236" s="1535"/>
      <c r="CC236" s="1535"/>
      <c r="CD236" s="1535"/>
      <c r="CE236" s="1535"/>
      <c r="CF236" s="1535"/>
      <c r="CG236" s="1535"/>
      <c r="CH236" s="1535"/>
      <c r="CI236" s="1535"/>
      <c r="CJ236" s="1535"/>
      <c r="CK236" s="1535"/>
      <c r="CL236" s="1535"/>
      <c r="CM236" s="1535"/>
      <c r="CN236" s="1535"/>
      <c r="CO236" s="1535"/>
      <c r="CP236" s="1535"/>
      <c r="CQ236" s="1535"/>
      <c r="CR236" s="1535"/>
      <c r="CS236" s="1535"/>
      <c r="CT236" s="1535"/>
      <c r="CU236" s="1535"/>
      <c r="CV236" s="1535"/>
      <c r="CW236" s="1535"/>
      <c r="CX236" s="1535"/>
      <c r="CY236" s="1535"/>
      <c r="CZ236" s="1535"/>
      <c r="DA236" s="1535"/>
      <c r="DB236" s="1535"/>
      <c r="DC236" s="1535"/>
      <c r="DD236" s="1535"/>
      <c r="DE236" s="1535"/>
      <c r="DF236" s="1535"/>
      <c r="DG236" s="1535"/>
      <c r="DH236" s="1535"/>
      <c r="DI236" s="1535"/>
      <c r="DJ236" s="1535"/>
      <c r="DK236" s="1535"/>
      <c r="DL236" s="1535"/>
      <c r="DM236" s="1535"/>
      <c r="DN236" s="1535"/>
      <c r="DO236" s="1535"/>
      <c r="DP236" s="1535"/>
      <c r="DQ236" s="1535"/>
      <c r="DR236" s="1535"/>
      <c r="DS236" s="1535"/>
      <c r="DT236" s="1535"/>
      <c r="DU236" s="1535"/>
      <c r="DV236" s="1535"/>
      <c r="DW236" s="1535"/>
      <c r="DX236" s="1535"/>
      <c r="DY236" s="1535"/>
      <c r="DZ236" s="1535"/>
      <c r="EA236" s="1535"/>
      <c r="EB236" s="1535"/>
      <c r="EC236" s="1535"/>
      <c r="ED236" s="1535"/>
      <c r="EE236" s="1535"/>
      <c r="EF236" s="1535"/>
      <c r="EG236" s="1535"/>
      <c r="EH236" s="1535"/>
      <c r="EI236" s="1535"/>
      <c r="EJ236" s="1535"/>
      <c r="EK236" s="1535"/>
      <c r="EL236" s="1535"/>
      <c r="EM236" s="1535"/>
      <c r="EN236" s="1535"/>
      <c r="EO236" s="1535"/>
      <c r="EP236" s="1535"/>
      <c r="EQ236" s="1535"/>
      <c r="ER236" s="1535"/>
      <c r="ES236" s="1535"/>
      <c r="ET236" s="1535"/>
      <c r="EU236" s="1535"/>
      <c r="EV236" s="1535"/>
      <c r="EW236" s="1535"/>
      <c r="EX236" s="1535"/>
      <c r="EY236" s="1535"/>
      <c r="EZ236" s="1535"/>
      <c r="FA236" s="1535"/>
      <c r="FB236" s="1535"/>
      <c r="FC236" s="1535"/>
      <c r="FD236" s="1535"/>
      <c r="FE236" s="1535"/>
      <c r="FF236" s="1535"/>
      <c r="FG236" s="1535"/>
      <c r="FH236" s="1535"/>
      <c r="FI236" s="1535"/>
      <c r="FJ236" s="1535"/>
      <c r="FK236" s="1535"/>
      <c r="FL236" s="1535"/>
      <c r="FM236" s="1535"/>
      <c r="FN236" s="1535"/>
      <c r="FO236" s="1535"/>
      <c r="FP236" s="1535"/>
      <c r="FQ236" s="1535"/>
      <c r="FR236" s="1535"/>
      <c r="FS236" s="1535"/>
      <c r="FT236" s="1535"/>
      <c r="FU236" s="1535"/>
      <c r="FV236" s="1535"/>
      <c r="FW236" s="1535"/>
      <c r="FX236" s="1535"/>
      <c r="FY236" s="1535"/>
      <c r="FZ236" s="1535"/>
      <c r="GA236" s="1535"/>
      <c r="GB236" s="1535"/>
      <c r="GC236" s="1535"/>
      <c r="GD236" s="1535"/>
      <c r="GE236" s="1535"/>
      <c r="GF236" s="1535"/>
      <c r="GG236" s="1535"/>
      <c r="GH236" s="1535"/>
      <c r="GI236" s="1535"/>
      <c r="GJ236" s="1535"/>
      <c r="GK236" s="1535"/>
      <c r="GL236" s="1535"/>
      <c r="GM236" s="1535"/>
      <c r="GN236" s="1535"/>
      <c r="GO236" s="1535"/>
      <c r="GP236" s="1535"/>
      <c r="GQ236" s="1535"/>
      <c r="GR236" s="1535"/>
      <c r="GS236" s="1535"/>
    </row>
    <row r="237" spans="1:201" outlineLevel="1">
      <c r="A237" s="1517" t="s">
        <v>299</v>
      </c>
      <c r="C237" s="1501" t="s">
        <v>367</v>
      </c>
      <c r="D237" s="1538">
        <f>10*D23</f>
        <v>40</v>
      </c>
      <c r="E237" s="1537">
        <v>0</v>
      </c>
      <c r="F237" s="1504" t="s">
        <v>1585</v>
      </c>
      <c r="G237" s="1504" t="s">
        <v>1481</v>
      </c>
      <c r="H237" s="1563" t="s">
        <v>1383</v>
      </c>
      <c r="I237" s="1536">
        <f t="shared" si="246"/>
        <v>0</v>
      </c>
      <c r="J237" s="1535"/>
      <c r="K237" s="1535"/>
      <c r="L237" s="1535"/>
      <c r="M237" s="1535"/>
      <c r="N237" s="1535"/>
      <c r="O237" s="1535"/>
      <c r="P237" s="1535"/>
      <c r="Q237" s="1535"/>
      <c r="R237" s="1535"/>
      <c r="S237" s="1535"/>
      <c r="T237" s="1535"/>
      <c r="U237" s="1535"/>
      <c r="V237" s="1535"/>
      <c r="W237" s="1535"/>
      <c r="X237" s="1535"/>
      <c r="Y237" s="1535"/>
      <c r="Z237" s="1535"/>
      <c r="AA237" s="1535"/>
      <c r="AB237" s="1535"/>
      <c r="AC237" s="1535"/>
      <c r="AD237" s="1535"/>
      <c r="AE237" s="1535"/>
      <c r="AF237" s="1535"/>
      <c r="AG237" s="1535"/>
      <c r="AH237" s="1535"/>
      <c r="AI237" s="1535"/>
      <c r="AJ237" s="1535"/>
      <c r="AK237" s="1535"/>
      <c r="AL237" s="1535"/>
      <c r="AM237" s="1535"/>
      <c r="AN237" s="1535"/>
      <c r="AO237" s="1535"/>
      <c r="AP237" s="1535"/>
      <c r="AQ237" s="1535"/>
      <c r="AR237" s="1535"/>
      <c r="AS237" s="1535"/>
      <c r="AT237" s="1535"/>
      <c r="AU237" s="1535"/>
      <c r="AV237" s="1535"/>
      <c r="AW237" s="1535"/>
      <c r="AX237" s="1535"/>
      <c r="AY237" s="1535"/>
      <c r="AZ237" s="1535"/>
      <c r="BA237" s="1535"/>
      <c r="BB237" s="1535"/>
      <c r="BC237" s="1535"/>
      <c r="BD237" s="1535"/>
      <c r="BE237" s="1535"/>
      <c r="BF237" s="1535"/>
      <c r="BG237" s="1535"/>
      <c r="BH237" s="1535"/>
      <c r="BI237" s="1535"/>
      <c r="BJ237" s="1535"/>
      <c r="BK237" s="1535"/>
      <c r="BL237" s="1535"/>
      <c r="BM237" s="1535"/>
      <c r="BN237" s="1535"/>
      <c r="BO237" s="1535"/>
      <c r="BP237" s="1535"/>
      <c r="BQ237" s="1535"/>
      <c r="BR237" s="1535"/>
      <c r="BS237" s="1535"/>
      <c r="BT237" s="1535"/>
      <c r="BU237" s="1535"/>
      <c r="BV237" s="1535"/>
      <c r="BW237" s="1535"/>
      <c r="BX237" s="1535"/>
      <c r="BY237" s="1535"/>
      <c r="BZ237" s="1535"/>
      <c r="CA237" s="1535"/>
      <c r="CB237" s="1535"/>
      <c r="CC237" s="1535"/>
      <c r="CD237" s="1535"/>
      <c r="CE237" s="1535"/>
      <c r="CF237" s="1535"/>
      <c r="CG237" s="1535"/>
      <c r="CH237" s="1535"/>
      <c r="CI237" s="1535"/>
      <c r="CJ237" s="1535"/>
      <c r="CK237" s="1535"/>
      <c r="CL237" s="1535"/>
      <c r="CM237" s="1535"/>
      <c r="CN237" s="1535"/>
      <c r="CO237" s="1535"/>
      <c r="CP237" s="1535"/>
      <c r="CQ237" s="1535"/>
      <c r="CR237" s="1535"/>
      <c r="CS237" s="1535"/>
      <c r="CT237" s="1535"/>
      <c r="CU237" s="1535"/>
      <c r="CV237" s="1535"/>
      <c r="CW237" s="1535"/>
      <c r="CX237" s="1535"/>
      <c r="CY237" s="1535"/>
      <c r="CZ237" s="1535"/>
      <c r="DA237" s="1535"/>
      <c r="DB237" s="1535"/>
      <c r="DC237" s="1535"/>
      <c r="DD237" s="1535"/>
      <c r="DE237" s="1535"/>
      <c r="DF237" s="1535"/>
      <c r="DG237" s="1535"/>
      <c r="DH237" s="1535"/>
      <c r="DI237" s="1535"/>
      <c r="DJ237" s="1535"/>
      <c r="DK237" s="1535"/>
      <c r="DL237" s="1535"/>
      <c r="DM237" s="1535"/>
      <c r="DN237" s="1535"/>
      <c r="DO237" s="1535"/>
      <c r="DP237" s="1535"/>
      <c r="DQ237" s="1535"/>
      <c r="DR237" s="1535"/>
      <c r="DS237" s="1535"/>
      <c r="DT237" s="1535"/>
      <c r="DU237" s="1535"/>
      <c r="DV237" s="1535"/>
      <c r="DW237" s="1535"/>
      <c r="DX237" s="1535"/>
      <c r="DY237" s="1535"/>
      <c r="DZ237" s="1535"/>
      <c r="EA237" s="1535"/>
      <c r="EB237" s="1535"/>
      <c r="EC237" s="1535"/>
      <c r="ED237" s="1535"/>
      <c r="EE237" s="1535"/>
      <c r="EF237" s="1535"/>
      <c r="EG237" s="1535"/>
      <c r="EH237" s="1535"/>
      <c r="EI237" s="1535"/>
      <c r="EJ237" s="1535"/>
      <c r="EK237" s="1535"/>
      <c r="EL237" s="1535"/>
      <c r="EM237" s="1535"/>
      <c r="EN237" s="1535"/>
      <c r="EO237" s="1535"/>
      <c r="EP237" s="1535"/>
      <c r="EQ237" s="1535"/>
      <c r="ER237" s="1535"/>
      <c r="ES237" s="1535"/>
      <c r="ET237" s="1535"/>
      <c r="EU237" s="1535"/>
      <c r="EV237" s="1535"/>
      <c r="EW237" s="1535"/>
      <c r="EX237" s="1535"/>
      <c r="EY237" s="1535"/>
      <c r="EZ237" s="1535"/>
      <c r="FA237" s="1535"/>
      <c r="FB237" s="1535"/>
      <c r="FC237" s="1535"/>
      <c r="FD237" s="1535"/>
      <c r="FE237" s="1535"/>
      <c r="FF237" s="1535"/>
      <c r="FG237" s="1535"/>
      <c r="FH237" s="1535"/>
      <c r="FI237" s="1535"/>
      <c r="FJ237" s="1535"/>
      <c r="FK237" s="1535"/>
      <c r="FL237" s="1535"/>
      <c r="FM237" s="1535"/>
      <c r="FN237" s="1535"/>
      <c r="FO237" s="1535"/>
      <c r="FP237" s="1535"/>
      <c r="FQ237" s="1535"/>
      <c r="FR237" s="1535"/>
      <c r="FS237" s="1535"/>
      <c r="FT237" s="1535"/>
      <c r="FU237" s="1535"/>
      <c r="FV237" s="1535"/>
      <c r="FW237" s="1535"/>
      <c r="FX237" s="1535"/>
      <c r="FY237" s="1535"/>
      <c r="FZ237" s="1535"/>
      <c r="GA237" s="1535"/>
      <c r="GB237" s="1535"/>
      <c r="GC237" s="1535"/>
      <c r="GD237" s="1535"/>
      <c r="GE237" s="1535"/>
      <c r="GF237" s="1535"/>
      <c r="GG237" s="1535"/>
      <c r="GH237" s="1535"/>
      <c r="GI237" s="1535"/>
      <c r="GJ237" s="1535"/>
      <c r="GK237" s="1535"/>
      <c r="GL237" s="1535"/>
      <c r="GM237" s="1535"/>
      <c r="GN237" s="1535"/>
      <c r="GO237" s="1535"/>
      <c r="GP237" s="1535"/>
      <c r="GQ237" s="1535"/>
      <c r="GR237" s="1535"/>
      <c r="GS237" s="1535"/>
    </row>
    <row r="238" spans="1:201" outlineLevel="1">
      <c r="A238" s="1517" t="s">
        <v>301</v>
      </c>
      <c r="B238" s="1516"/>
      <c r="C238" s="1501" t="s">
        <v>368</v>
      </c>
      <c r="D238" s="1538">
        <v>50</v>
      </c>
      <c r="E238" s="1537">
        <v>0</v>
      </c>
      <c r="F238" s="1504" t="s">
        <v>1649</v>
      </c>
      <c r="G238" s="1504" t="s">
        <v>1481</v>
      </c>
      <c r="H238" s="1563" t="s">
        <v>1603</v>
      </c>
      <c r="I238" s="1536">
        <f t="shared" si="246"/>
        <v>0</v>
      </c>
      <c r="J238" s="1535"/>
      <c r="K238" s="1535"/>
      <c r="L238" s="1535"/>
      <c r="M238" s="1535"/>
      <c r="N238" s="1535"/>
      <c r="O238" s="1535"/>
      <c r="P238" s="1535"/>
      <c r="Q238" s="1535"/>
      <c r="R238" s="1535"/>
      <c r="S238" s="1535"/>
      <c r="T238" s="1535"/>
      <c r="U238" s="1535"/>
      <c r="V238" s="1535"/>
      <c r="W238" s="1535"/>
      <c r="X238" s="1535"/>
      <c r="Y238" s="1535"/>
      <c r="Z238" s="1535"/>
      <c r="AA238" s="1535"/>
      <c r="AB238" s="1535"/>
      <c r="AC238" s="1535"/>
      <c r="AD238" s="1535"/>
      <c r="AE238" s="1535"/>
      <c r="AF238" s="1535"/>
      <c r="AG238" s="1535"/>
      <c r="AH238" s="1535"/>
      <c r="AI238" s="1535"/>
      <c r="AJ238" s="1535"/>
      <c r="AK238" s="1535"/>
      <c r="AL238" s="1535"/>
      <c r="AM238" s="1535"/>
      <c r="AN238" s="1535"/>
      <c r="AO238" s="1535"/>
      <c r="AP238" s="1535"/>
      <c r="AQ238" s="1535"/>
      <c r="AR238" s="1535"/>
      <c r="AS238" s="1535"/>
      <c r="AT238" s="1535"/>
      <c r="AU238" s="1535"/>
      <c r="AV238" s="1535"/>
      <c r="AW238" s="1535"/>
      <c r="AX238" s="1535"/>
      <c r="AY238" s="1535"/>
      <c r="AZ238" s="1535"/>
      <c r="BA238" s="1535"/>
      <c r="BB238" s="1535"/>
      <c r="BC238" s="1535"/>
      <c r="BD238" s="1535"/>
      <c r="BE238" s="1535"/>
      <c r="BF238" s="1535"/>
      <c r="BG238" s="1535"/>
      <c r="BH238" s="1535"/>
      <c r="BI238" s="1535"/>
      <c r="BJ238" s="1535"/>
      <c r="BK238" s="1535"/>
      <c r="BL238" s="1535"/>
      <c r="BM238" s="1535"/>
      <c r="BN238" s="1535"/>
      <c r="BO238" s="1535"/>
      <c r="BP238" s="1535"/>
      <c r="BQ238" s="1535"/>
      <c r="BR238" s="1535"/>
      <c r="BS238" s="1535"/>
      <c r="BT238" s="1535"/>
      <c r="BU238" s="1535"/>
      <c r="BV238" s="1535"/>
      <c r="BW238" s="1535"/>
      <c r="BX238" s="1535"/>
      <c r="BY238" s="1535"/>
      <c r="BZ238" s="1535"/>
      <c r="CA238" s="1535"/>
      <c r="CB238" s="1535"/>
      <c r="CC238" s="1535"/>
      <c r="CD238" s="1535"/>
      <c r="CE238" s="1535"/>
      <c r="CF238" s="1535"/>
      <c r="CG238" s="1535"/>
      <c r="CH238" s="1535"/>
      <c r="CI238" s="1535"/>
      <c r="CJ238" s="1535"/>
      <c r="CK238" s="1535"/>
      <c r="CL238" s="1535"/>
      <c r="CM238" s="1535"/>
      <c r="CN238" s="1535"/>
      <c r="CO238" s="1535"/>
      <c r="CP238" s="1535"/>
      <c r="CQ238" s="1535"/>
      <c r="CR238" s="1535"/>
      <c r="CS238" s="1535"/>
      <c r="CT238" s="1535"/>
      <c r="CU238" s="1535"/>
      <c r="CV238" s="1535"/>
      <c r="CW238" s="1535"/>
      <c r="CX238" s="1535"/>
      <c r="CY238" s="1535"/>
      <c r="CZ238" s="1535"/>
      <c r="DA238" s="1535"/>
      <c r="DB238" s="1535"/>
      <c r="DC238" s="1535"/>
      <c r="DD238" s="1535"/>
      <c r="DE238" s="1535"/>
      <c r="DF238" s="1535"/>
      <c r="DG238" s="1535"/>
      <c r="DH238" s="1535"/>
      <c r="DI238" s="1535"/>
      <c r="DJ238" s="1535"/>
      <c r="DK238" s="1535"/>
      <c r="DL238" s="1535"/>
      <c r="DM238" s="1535"/>
      <c r="DN238" s="1535"/>
      <c r="DO238" s="1535"/>
      <c r="DP238" s="1535"/>
      <c r="DQ238" s="1535"/>
      <c r="DR238" s="1535"/>
      <c r="DS238" s="1535"/>
      <c r="DT238" s="1535"/>
      <c r="DU238" s="1535"/>
      <c r="DV238" s="1535"/>
      <c r="DW238" s="1535"/>
      <c r="DX238" s="1535"/>
      <c r="DY238" s="1535"/>
      <c r="DZ238" s="1535"/>
      <c r="EA238" s="1535"/>
      <c r="EB238" s="1535"/>
      <c r="EC238" s="1535"/>
      <c r="ED238" s="1535"/>
      <c r="EE238" s="1535"/>
      <c r="EF238" s="1535"/>
      <c r="EG238" s="1535"/>
      <c r="EH238" s="1535"/>
      <c r="EI238" s="1535"/>
      <c r="EJ238" s="1535"/>
      <c r="EK238" s="1535"/>
      <c r="EL238" s="1535"/>
      <c r="EM238" s="1535"/>
      <c r="EN238" s="1535"/>
      <c r="EO238" s="1535"/>
      <c r="EP238" s="1535"/>
      <c r="EQ238" s="1535"/>
      <c r="ER238" s="1535"/>
      <c r="ES238" s="1535"/>
      <c r="ET238" s="1535"/>
      <c r="EU238" s="1535"/>
      <c r="EV238" s="1535"/>
      <c r="EW238" s="1535"/>
      <c r="EX238" s="1535"/>
      <c r="EY238" s="1535"/>
      <c r="EZ238" s="1535"/>
      <c r="FA238" s="1535"/>
      <c r="FB238" s="1535"/>
      <c r="FC238" s="1535"/>
      <c r="FD238" s="1535"/>
      <c r="FE238" s="1535"/>
      <c r="FF238" s="1535"/>
      <c r="FG238" s="1535"/>
      <c r="FH238" s="1535"/>
      <c r="FI238" s="1535"/>
      <c r="FJ238" s="1535"/>
      <c r="FK238" s="1535"/>
      <c r="FL238" s="1535"/>
      <c r="FM238" s="1535"/>
      <c r="FN238" s="1535"/>
      <c r="FO238" s="1535"/>
      <c r="FP238" s="1535"/>
      <c r="FQ238" s="1535"/>
      <c r="FR238" s="1535"/>
      <c r="FS238" s="1535"/>
      <c r="FT238" s="1535"/>
      <c r="FU238" s="1535"/>
      <c r="FV238" s="1535"/>
      <c r="FW238" s="1535"/>
      <c r="FX238" s="1535"/>
      <c r="FY238" s="1535"/>
      <c r="FZ238" s="1535"/>
      <c r="GA238" s="1535"/>
      <c r="GB238" s="1535"/>
      <c r="GC238" s="1535"/>
      <c r="GD238" s="1535"/>
      <c r="GE238" s="1535"/>
      <c r="GF238" s="1535"/>
      <c r="GG238" s="1535"/>
      <c r="GH238" s="1535"/>
      <c r="GI238" s="1535"/>
      <c r="GJ238" s="1535"/>
      <c r="GK238" s="1535"/>
      <c r="GL238" s="1535"/>
      <c r="GM238" s="1535"/>
      <c r="GN238" s="1535"/>
      <c r="GO238" s="1535"/>
      <c r="GP238" s="1535"/>
      <c r="GQ238" s="1535"/>
      <c r="GR238" s="1535"/>
      <c r="GS238" s="1535"/>
    </row>
    <row r="239" spans="1:201" outlineLevel="1">
      <c r="A239" s="1517" t="s">
        <v>1650</v>
      </c>
      <c r="C239" s="1501" t="s">
        <v>370</v>
      </c>
      <c r="D239" s="1538"/>
      <c r="E239" s="1537">
        <v>0</v>
      </c>
      <c r="F239" s="1504" t="s">
        <v>1649</v>
      </c>
      <c r="G239" s="1504" t="s">
        <v>1481</v>
      </c>
      <c r="H239" s="1566"/>
      <c r="I239" s="1536">
        <f t="shared" si="246"/>
        <v>0</v>
      </c>
      <c r="J239" s="1535"/>
      <c r="K239" s="1535"/>
      <c r="L239" s="1535"/>
      <c r="M239" s="1535"/>
      <c r="N239" s="1535"/>
      <c r="O239" s="1535"/>
      <c r="P239" s="1535"/>
      <c r="Q239" s="1535"/>
      <c r="R239" s="1535"/>
      <c r="S239" s="1535"/>
      <c r="T239" s="1535"/>
      <c r="U239" s="1535"/>
      <c r="V239" s="1535"/>
      <c r="W239" s="1535"/>
      <c r="X239" s="1535"/>
      <c r="Y239" s="1535"/>
      <c r="Z239" s="1535"/>
      <c r="AA239" s="1535"/>
      <c r="AB239" s="1535"/>
      <c r="AC239" s="1535"/>
      <c r="AD239" s="1535"/>
      <c r="AE239" s="1535"/>
      <c r="AF239" s="1535"/>
      <c r="AG239" s="1535"/>
      <c r="AH239" s="1535"/>
      <c r="AI239" s="1535"/>
      <c r="AJ239" s="1535"/>
      <c r="AK239" s="1535"/>
      <c r="AL239" s="1535"/>
      <c r="AM239" s="1535"/>
      <c r="AN239" s="1535"/>
      <c r="AO239" s="1535"/>
      <c r="AP239" s="1535"/>
      <c r="AQ239" s="1535"/>
      <c r="AR239" s="1535"/>
      <c r="AS239" s="1535"/>
      <c r="AT239" s="1535"/>
      <c r="AU239" s="1535"/>
      <c r="AV239" s="1535"/>
      <c r="AW239" s="1535"/>
      <c r="AX239" s="1535"/>
      <c r="AY239" s="1535"/>
      <c r="AZ239" s="1535"/>
      <c r="BA239" s="1535"/>
      <c r="BB239" s="1535"/>
      <c r="BC239" s="1535"/>
      <c r="BD239" s="1535"/>
      <c r="BE239" s="1535"/>
      <c r="BF239" s="1535"/>
      <c r="BG239" s="1535"/>
      <c r="BH239" s="1535"/>
      <c r="BI239" s="1535"/>
      <c r="BJ239" s="1535"/>
      <c r="BK239" s="1535"/>
      <c r="BL239" s="1535"/>
      <c r="BM239" s="1535"/>
      <c r="BN239" s="1535"/>
      <c r="BO239" s="1535"/>
      <c r="BP239" s="1535"/>
      <c r="BQ239" s="1535"/>
      <c r="BR239" s="1535"/>
      <c r="BS239" s="1535"/>
      <c r="BT239" s="1535"/>
      <c r="BU239" s="1535"/>
      <c r="BV239" s="1535"/>
      <c r="BW239" s="1535"/>
      <c r="BX239" s="1535"/>
      <c r="BY239" s="1535"/>
      <c r="BZ239" s="1535"/>
      <c r="CA239" s="1535"/>
      <c r="CB239" s="1535"/>
      <c r="CC239" s="1535"/>
      <c r="CD239" s="1535"/>
      <c r="CE239" s="1535"/>
      <c r="CF239" s="1535"/>
      <c r="CG239" s="1535"/>
      <c r="CH239" s="1535"/>
      <c r="CI239" s="1535"/>
      <c r="CJ239" s="1535"/>
      <c r="CK239" s="1535"/>
      <c r="CL239" s="1535"/>
      <c r="CM239" s="1535"/>
      <c r="CN239" s="1535"/>
      <c r="CO239" s="1535"/>
      <c r="CP239" s="1535"/>
      <c r="CQ239" s="1535"/>
      <c r="CR239" s="1535"/>
      <c r="CS239" s="1535"/>
      <c r="CT239" s="1535"/>
      <c r="CU239" s="1535"/>
      <c r="CV239" s="1535"/>
      <c r="CW239" s="1535"/>
      <c r="CX239" s="1535"/>
      <c r="CY239" s="1535"/>
      <c r="CZ239" s="1535"/>
      <c r="DA239" s="1535"/>
      <c r="DB239" s="1535"/>
      <c r="DC239" s="1535"/>
      <c r="DD239" s="1535"/>
      <c r="DE239" s="1535"/>
      <c r="DF239" s="1535"/>
      <c r="DG239" s="1535"/>
      <c r="DH239" s="1535"/>
      <c r="DI239" s="1535"/>
      <c r="DJ239" s="1535"/>
      <c r="DK239" s="1535"/>
      <c r="DL239" s="1535"/>
      <c r="DM239" s="1535"/>
      <c r="DN239" s="1535"/>
      <c r="DO239" s="1535"/>
      <c r="DP239" s="1535"/>
      <c r="DQ239" s="1535"/>
      <c r="DR239" s="1535"/>
      <c r="DS239" s="1535"/>
      <c r="DT239" s="1535"/>
      <c r="DU239" s="1535"/>
      <c r="DV239" s="1535"/>
      <c r="DW239" s="1535"/>
      <c r="DX239" s="1535"/>
      <c r="DY239" s="1535"/>
      <c r="DZ239" s="1535"/>
      <c r="EA239" s="1535"/>
      <c r="EB239" s="1535"/>
      <c r="EC239" s="1535"/>
      <c r="ED239" s="1535"/>
      <c r="EE239" s="1535"/>
      <c r="EF239" s="1535"/>
      <c r="EG239" s="1535"/>
      <c r="EH239" s="1535"/>
      <c r="EI239" s="1535"/>
      <c r="EJ239" s="1535"/>
      <c r="EK239" s="1535"/>
      <c r="EL239" s="1535"/>
      <c r="EM239" s="1535"/>
      <c r="EN239" s="1535"/>
      <c r="EO239" s="1535"/>
      <c r="EP239" s="1535"/>
      <c r="EQ239" s="1535"/>
      <c r="ER239" s="1535"/>
      <c r="ES239" s="1535"/>
      <c r="ET239" s="1535"/>
      <c r="EU239" s="1535"/>
      <c r="EV239" s="1535"/>
      <c r="EW239" s="1535"/>
      <c r="EX239" s="1535"/>
      <c r="EY239" s="1535"/>
      <c r="EZ239" s="1535"/>
      <c r="FA239" s="1535"/>
      <c r="FB239" s="1535"/>
      <c r="FC239" s="1535"/>
      <c r="FD239" s="1535"/>
      <c r="FE239" s="1535"/>
      <c r="FF239" s="1535"/>
      <c r="FG239" s="1535"/>
      <c r="FH239" s="1535"/>
      <c r="FI239" s="1535"/>
      <c r="FJ239" s="1535"/>
      <c r="FK239" s="1535"/>
      <c r="FL239" s="1535"/>
      <c r="FM239" s="1535"/>
      <c r="FN239" s="1535"/>
      <c r="FO239" s="1535"/>
      <c r="FP239" s="1535"/>
      <c r="FQ239" s="1535"/>
      <c r="FR239" s="1535"/>
      <c r="FS239" s="1535"/>
      <c r="FT239" s="1535"/>
      <c r="FU239" s="1535"/>
      <c r="FV239" s="1535"/>
      <c r="FW239" s="1535"/>
      <c r="FX239" s="1535"/>
      <c r="FY239" s="1535"/>
      <c r="FZ239" s="1535"/>
      <c r="GA239" s="1535"/>
      <c r="GB239" s="1535"/>
      <c r="GC239" s="1535"/>
      <c r="GD239" s="1535"/>
      <c r="GE239" s="1535"/>
      <c r="GF239" s="1535"/>
      <c r="GG239" s="1535"/>
      <c r="GH239" s="1535"/>
      <c r="GI239" s="1535"/>
      <c r="GJ239" s="1535"/>
      <c r="GK239" s="1535"/>
      <c r="GL239" s="1535"/>
      <c r="GM239" s="1535"/>
      <c r="GN239" s="1535"/>
      <c r="GO239" s="1535"/>
      <c r="GP239" s="1535"/>
      <c r="GQ239" s="1535"/>
      <c r="GR239" s="1535"/>
      <c r="GS239" s="1535"/>
    </row>
    <row r="240" spans="1:201">
      <c r="A240" s="1517" t="s">
        <v>1651</v>
      </c>
      <c r="B240" s="1541"/>
      <c r="C240" s="1567" t="s">
        <v>371</v>
      </c>
      <c r="D240" s="1538"/>
      <c r="E240" s="1537"/>
      <c r="F240" s="1504" t="s">
        <v>1308</v>
      </c>
      <c r="G240" s="1504" t="s">
        <v>1481</v>
      </c>
      <c r="H240" s="1566"/>
      <c r="I240" s="1536">
        <f t="shared" si="246"/>
        <v>0</v>
      </c>
      <c r="J240" s="1535"/>
      <c r="K240" s="1535"/>
      <c r="L240" s="1535"/>
      <c r="M240" s="1535"/>
      <c r="N240" s="1535"/>
      <c r="O240" s="1535"/>
      <c r="P240" s="1535"/>
      <c r="Q240" s="1535"/>
      <c r="R240" s="1535"/>
      <c r="S240" s="1535"/>
      <c r="T240" s="1535"/>
      <c r="U240" s="1535"/>
      <c r="V240" s="1535"/>
      <c r="W240" s="1535"/>
      <c r="X240" s="1535"/>
      <c r="Y240" s="1535"/>
      <c r="Z240" s="1535"/>
      <c r="AA240" s="1535"/>
      <c r="AB240" s="1535"/>
      <c r="AC240" s="1535"/>
      <c r="AD240" s="1535"/>
      <c r="AE240" s="1535"/>
      <c r="AF240" s="1535"/>
      <c r="AG240" s="1535"/>
      <c r="AH240" s="1535"/>
      <c r="AI240" s="1535"/>
      <c r="AJ240" s="1535"/>
      <c r="AK240" s="1535"/>
      <c r="AL240" s="1535"/>
      <c r="AM240" s="1535"/>
      <c r="AN240" s="1535"/>
      <c r="AO240" s="1535"/>
      <c r="AP240" s="1535"/>
      <c r="AQ240" s="1535"/>
      <c r="AR240" s="1535"/>
      <c r="AS240" s="1535"/>
      <c r="AT240" s="1535"/>
      <c r="AU240" s="1535"/>
      <c r="AV240" s="1535"/>
      <c r="AW240" s="1535"/>
      <c r="AX240" s="1535"/>
      <c r="AY240" s="1535"/>
      <c r="AZ240" s="1535"/>
      <c r="BA240" s="1535"/>
      <c r="BB240" s="1535"/>
      <c r="BC240" s="1535"/>
      <c r="BD240" s="1535"/>
      <c r="BE240" s="1535"/>
      <c r="BF240" s="1535"/>
      <c r="BG240" s="1535"/>
      <c r="BH240" s="1535"/>
      <c r="BI240" s="1535"/>
      <c r="BJ240" s="1535"/>
      <c r="BK240" s="1535"/>
      <c r="BL240" s="1535"/>
      <c r="BM240" s="1535"/>
      <c r="BN240" s="1535"/>
      <c r="BO240" s="1535"/>
      <c r="BP240" s="1535"/>
      <c r="BQ240" s="1535"/>
      <c r="BR240" s="1535"/>
      <c r="BS240" s="1535"/>
      <c r="BT240" s="1535"/>
      <c r="BU240" s="1535"/>
      <c r="BV240" s="1535"/>
      <c r="BW240" s="1535"/>
      <c r="BX240" s="1535"/>
      <c r="BY240" s="1535"/>
      <c r="BZ240" s="1535"/>
      <c r="CA240" s="1535"/>
      <c r="CB240" s="1535"/>
      <c r="CC240" s="1535"/>
      <c r="CD240" s="1535"/>
      <c r="CE240" s="1535"/>
      <c r="CF240" s="1535"/>
      <c r="CG240" s="1535"/>
      <c r="CH240" s="1535"/>
      <c r="CI240" s="1535"/>
      <c r="CJ240" s="1535"/>
      <c r="CK240" s="1535"/>
      <c r="CL240" s="1535"/>
      <c r="CM240" s="1535"/>
      <c r="CN240" s="1535"/>
      <c r="CO240" s="1535"/>
      <c r="CP240" s="1535"/>
      <c r="CQ240" s="1535"/>
      <c r="CR240" s="1535"/>
      <c r="CS240" s="1535"/>
      <c r="CT240" s="1535"/>
      <c r="CU240" s="1535"/>
      <c r="CV240" s="1535"/>
      <c r="CW240" s="1535"/>
      <c r="CX240" s="1535"/>
      <c r="CY240" s="1535"/>
      <c r="CZ240" s="1535"/>
      <c r="DA240" s="1535"/>
      <c r="DB240" s="1535"/>
      <c r="DC240" s="1535"/>
      <c r="DD240" s="1535"/>
      <c r="DE240" s="1535"/>
      <c r="DF240" s="1535"/>
      <c r="DG240" s="1535"/>
      <c r="DH240" s="1535"/>
      <c r="DI240" s="1535"/>
      <c r="DJ240" s="1535"/>
      <c r="DK240" s="1535"/>
      <c r="DL240" s="1535"/>
      <c r="DM240" s="1535"/>
      <c r="DN240" s="1535"/>
      <c r="DO240" s="1535"/>
      <c r="DP240" s="1535"/>
      <c r="DQ240" s="1535"/>
      <c r="DR240" s="1535"/>
      <c r="DS240" s="1535"/>
      <c r="DT240" s="1535"/>
      <c r="DU240" s="1535"/>
      <c r="DV240" s="1535"/>
      <c r="DW240" s="1535"/>
      <c r="DX240" s="1535"/>
      <c r="DY240" s="1535"/>
      <c r="DZ240" s="1535"/>
      <c r="EA240" s="1535"/>
      <c r="EB240" s="1535"/>
      <c r="EC240" s="1535"/>
      <c r="ED240" s="1535"/>
      <c r="EE240" s="1535"/>
      <c r="EF240" s="1535"/>
      <c r="EG240" s="1535"/>
      <c r="EH240" s="1535"/>
      <c r="EI240" s="1535"/>
      <c r="EJ240" s="1535"/>
      <c r="EK240" s="1535"/>
      <c r="EL240" s="1535"/>
      <c r="EM240" s="1535"/>
      <c r="EN240" s="1535"/>
      <c r="EO240" s="1535"/>
      <c r="EP240" s="1535"/>
      <c r="EQ240" s="1535"/>
      <c r="ER240" s="1535"/>
      <c r="ES240" s="1535"/>
      <c r="ET240" s="1535"/>
      <c r="EU240" s="1535"/>
      <c r="EV240" s="1535"/>
      <c r="EW240" s="1535"/>
      <c r="EX240" s="1535"/>
      <c r="EY240" s="1535"/>
      <c r="EZ240" s="1535"/>
      <c r="FA240" s="1535"/>
      <c r="FB240" s="1535"/>
      <c r="FC240" s="1535"/>
      <c r="FD240" s="1535"/>
      <c r="FE240" s="1535"/>
      <c r="FF240" s="1535"/>
      <c r="FG240" s="1535"/>
      <c r="FH240" s="1535"/>
      <c r="FI240" s="1535"/>
      <c r="FJ240" s="1535"/>
      <c r="FK240" s="1535"/>
      <c r="FL240" s="1535"/>
      <c r="FM240" s="1535"/>
      <c r="FN240" s="1535"/>
      <c r="FO240" s="1535"/>
      <c r="FP240" s="1535"/>
      <c r="FQ240" s="1535"/>
      <c r="FR240" s="1535"/>
      <c r="FS240" s="1535"/>
      <c r="FT240" s="1535"/>
      <c r="FU240" s="1535"/>
      <c r="FV240" s="1535"/>
      <c r="FW240" s="1535"/>
      <c r="FX240" s="1535"/>
      <c r="FY240" s="1535"/>
      <c r="FZ240" s="1535"/>
      <c r="GA240" s="1535"/>
      <c r="GB240" s="1535"/>
      <c r="GC240" s="1535"/>
      <c r="GD240" s="1535"/>
      <c r="GE240" s="1535"/>
      <c r="GF240" s="1535"/>
      <c r="GG240" s="1535"/>
      <c r="GH240" s="1535"/>
      <c r="GI240" s="1535"/>
      <c r="GJ240" s="1535"/>
      <c r="GK240" s="1535"/>
      <c r="GL240" s="1535"/>
      <c r="GM240" s="1535"/>
      <c r="GN240" s="1535"/>
      <c r="GO240" s="1535"/>
      <c r="GP240" s="1535"/>
      <c r="GQ240" s="1535"/>
      <c r="GR240" s="1535"/>
      <c r="GS240" s="1535"/>
    </row>
    <row r="241" spans="1:201">
      <c r="A241" s="1517" t="s">
        <v>1652</v>
      </c>
      <c r="B241" s="1541"/>
      <c r="C241" s="1567" t="s">
        <v>373</v>
      </c>
      <c r="D241" s="1538"/>
      <c r="E241" s="1537"/>
      <c r="F241" s="1504" t="s">
        <v>1308</v>
      </c>
      <c r="G241" s="1504" t="s">
        <v>1481</v>
      </c>
      <c r="H241" s="1563" t="s">
        <v>1653</v>
      </c>
      <c r="I241" s="1536">
        <f t="shared" si="246"/>
        <v>0</v>
      </c>
      <c r="J241" s="1535"/>
      <c r="K241" s="1535"/>
      <c r="L241" s="1535"/>
      <c r="M241" s="1535"/>
      <c r="N241" s="1535"/>
      <c r="O241" s="1535"/>
      <c r="P241" s="1535"/>
      <c r="Q241" s="1535"/>
      <c r="R241" s="1535"/>
      <c r="S241" s="1535"/>
      <c r="T241" s="1535"/>
      <c r="U241" s="1535"/>
      <c r="V241" s="1535"/>
      <c r="W241" s="1535"/>
      <c r="X241" s="1535"/>
      <c r="Y241" s="1535"/>
      <c r="Z241" s="1535"/>
      <c r="AA241" s="1535"/>
      <c r="AB241" s="1535"/>
      <c r="AC241" s="1535"/>
      <c r="AD241" s="1535"/>
      <c r="AE241" s="1535"/>
      <c r="AF241" s="1535"/>
      <c r="AG241" s="1535"/>
      <c r="AH241" s="1535"/>
      <c r="AI241" s="1535"/>
      <c r="AJ241" s="1535"/>
      <c r="AK241" s="1535"/>
      <c r="AL241" s="1535"/>
      <c r="AM241" s="1535"/>
      <c r="AN241" s="1535"/>
      <c r="AO241" s="1535"/>
      <c r="AP241" s="1535"/>
      <c r="AQ241" s="1535"/>
      <c r="AR241" s="1535"/>
      <c r="AS241" s="1535"/>
      <c r="AT241" s="1535"/>
      <c r="AU241" s="1535"/>
      <c r="AV241" s="1535"/>
      <c r="AW241" s="1535"/>
      <c r="AX241" s="1535"/>
      <c r="AY241" s="1535"/>
      <c r="AZ241" s="1535"/>
      <c r="BA241" s="1535"/>
      <c r="BB241" s="1535"/>
      <c r="BC241" s="1535"/>
      <c r="BD241" s="1535"/>
      <c r="BE241" s="1535"/>
      <c r="BF241" s="1535"/>
      <c r="BG241" s="1535"/>
      <c r="BH241" s="1535"/>
      <c r="BI241" s="1535"/>
      <c r="BJ241" s="1535"/>
      <c r="BK241" s="1535"/>
      <c r="BL241" s="1535"/>
      <c r="BM241" s="1535"/>
      <c r="BN241" s="1535"/>
      <c r="BO241" s="1535"/>
      <c r="BP241" s="1535"/>
      <c r="BQ241" s="1535"/>
      <c r="BR241" s="1535"/>
      <c r="BS241" s="1535"/>
      <c r="BT241" s="1535"/>
      <c r="BU241" s="1535"/>
      <c r="BV241" s="1535"/>
      <c r="BW241" s="1535"/>
      <c r="BX241" s="1535"/>
      <c r="BY241" s="1535"/>
      <c r="BZ241" s="1535"/>
      <c r="CA241" s="1535"/>
      <c r="CB241" s="1535"/>
      <c r="CC241" s="1535"/>
      <c r="CD241" s="1535"/>
      <c r="CE241" s="1535"/>
      <c r="CF241" s="1535"/>
      <c r="CG241" s="1535"/>
      <c r="CH241" s="1535"/>
      <c r="CI241" s="1535"/>
      <c r="CJ241" s="1535"/>
      <c r="CK241" s="1535"/>
      <c r="CL241" s="1535"/>
      <c r="CM241" s="1535"/>
      <c r="CN241" s="1535"/>
      <c r="CO241" s="1535"/>
      <c r="CP241" s="1535"/>
      <c r="CQ241" s="1535"/>
      <c r="CR241" s="1535"/>
      <c r="CS241" s="1535"/>
      <c r="CT241" s="1535"/>
      <c r="CU241" s="1535"/>
      <c r="CV241" s="1535"/>
      <c r="CW241" s="1535"/>
      <c r="CX241" s="1535"/>
      <c r="CY241" s="1535"/>
      <c r="CZ241" s="1535"/>
      <c r="DA241" s="1535"/>
      <c r="DB241" s="1535"/>
      <c r="DC241" s="1535"/>
      <c r="DD241" s="1535"/>
      <c r="DE241" s="1535"/>
      <c r="DF241" s="1535"/>
      <c r="DG241" s="1535"/>
      <c r="DH241" s="1535"/>
      <c r="DI241" s="1535"/>
      <c r="DJ241" s="1535"/>
      <c r="DK241" s="1535"/>
      <c r="DL241" s="1535"/>
      <c r="DM241" s="1535"/>
      <c r="DN241" s="1535"/>
      <c r="DO241" s="1535"/>
      <c r="DP241" s="1535"/>
      <c r="DQ241" s="1535"/>
      <c r="DR241" s="1535"/>
      <c r="DS241" s="1535"/>
      <c r="DT241" s="1535"/>
      <c r="DU241" s="1535"/>
      <c r="DV241" s="1535"/>
      <c r="DW241" s="1535"/>
      <c r="DX241" s="1535"/>
      <c r="DY241" s="1535"/>
      <c r="DZ241" s="1535"/>
      <c r="EA241" s="1535"/>
      <c r="EB241" s="1535"/>
      <c r="EC241" s="1535"/>
      <c r="ED241" s="1535"/>
      <c r="EE241" s="1535"/>
      <c r="EF241" s="1535"/>
      <c r="EG241" s="1535"/>
      <c r="EH241" s="1535"/>
      <c r="EI241" s="1535"/>
      <c r="EJ241" s="1535"/>
      <c r="EK241" s="1535"/>
      <c r="EL241" s="1535"/>
      <c r="EM241" s="1535"/>
      <c r="EN241" s="1535"/>
      <c r="EO241" s="1535"/>
      <c r="EP241" s="1535"/>
      <c r="EQ241" s="1535"/>
      <c r="ER241" s="1535"/>
      <c r="ES241" s="1535"/>
      <c r="ET241" s="1535"/>
      <c r="EU241" s="1535"/>
      <c r="EV241" s="1535"/>
      <c r="EW241" s="1535"/>
      <c r="EX241" s="1535"/>
      <c r="EY241" s="1535"/>
      <c r="EZ241" s="1535"/>
      <c r="FA241" s="1535"/>
      <c r="FB241" s="1535"/>
      <c r="FC241" s="1535"/>
      <c r="FD241" s="1535"/>
      <c r="FE241" s="1535"/>
      <c r="FF241" s="1535"/>
      <c r="FG241" s="1535"/>
      <c r="FH241" s="1535"/>
      <c r="FI241" s="1535"/>
      <c r="FJ241" s="1535"/>
      <c r="FK241" s="1535"/>
      <c r="FL241" s="1535"/>
      <c r="FM241" s="1535"/>
      <c r="FN241" s="1535"/>
      <c r="FO241" s="1535"/>
      <c r="FP241" s="1535"/>
      <c r="FQ241" s="1535"/>
      <c r="FR241" s="1535"/>
      <c r="FS241" s="1535"/>
      <c r="FT241" s="1535"/>
      <c r="FU241" s="1535"/>
      <c r="FV241" s="1535"/>
      <c r="FW241" s="1535"/>
      <c r="FX241" s="1535"/>
      <c r="FY241" s="1535"/>
      <c r="FZ241" s="1535"/>
      <c r="GA241" s="1535"/>
      <c r="GB241" s="1535"/>
      <c r="GC241" s="1535"/>
      <c r="GD241" s="1535"/>
      <c r="GE241" s="1535"/>
      <c r="GF241" s="1535"/>
      <c r="GG241" s="1535"/>
      <c r="GH241" s="1535"/>
      <c r="GI241" s="1535"/>
      <c r="GJ241" s="1535"/>
      <c r="GK241" s="1535"/>
      <c r="GL241" s="1535"/>
      <c r="GM241" s="1535"/>
      <c r="GN241" s="1535"/>
      <c r="GO241" s="1535"/>
      <c r="GP241" s="1535"/>
      <c r="GQ241" s="1535"/>
      <c r="GR241" s="1535"/>
      <c r="GS241" s="1535"/>
    </row>
    <row r="242" spans="1:201">
      <c r="A242" s="1517"/>
      <c r="B242" s="1541"/>
      <c r="C242" s="1567"/>
      <c r="D242" s="1538"/>
      <c r="E242" s="1537"/>
      <c r="H242" s="1566"/>
      <c r="I242" s="1536"/>
      <c r="J242" s="1535"/>
      <c r="K242" s="1535"/>
      <c r="L242" s="1535"/>
      <c r="M242" s="1535"/>
      <c r="N242" s="1535"/>
      <c r="O242" s="1535"/>
      <c r="P242" s="1535"/>
      <c r="Q242" s="1535"/>
      <c r="R242" s="1535"/>
      <c r="S242" s="1535"/>
      <c r="T242" s="1535"/>
      <c r="U242" s="1535"/>
      <c r="V242" s="1535"/>
      <c r="W242" s="1535"/>
      <c r="X242" s="1535"/>
      <c r="Y242" s="1535"/>
      <c r="Z242" s="1535"/>
      <c r="AA242" s="1535"/>
      <c r="AB242" s="1535"/>
      <c r="AC242" s="1535"/>
      <c r="AD242" s="1535"/>
      <c r="AE242" s="1535"/>
      <c r="AF242" s="1535"/>
      <c r="AG242" s="1535"/>
      <c r="AH242" s="1535"/>
      <c r="AI242" s="1535"/>
      <c r="AJ242" s="1535"/>
      <c r="AK242" s="1535"/>
      <c r="AL242" s="1535"/>
      <c r="AM242" s="1535"/>
      <c r="AN242" s="1535"/>
      <c r="AO242" s="1535"/>
      <c r="AP242" s="1535"/>
      <c r="AQ242" s="1535"/>
      <c r="AR242" s="1535"/>
      <c r="AS242" s="1535"/>
      <c r="AT242" s="1535"/>
      <c r="AU242" s="1535"/>
      <c r="AV242" s="1535"/>
      <c r="AW242" s="1535"/>
      <c r="AX242" s="1535"/>
      <c r="AY242" s="1535"/>
      <c r="AZ242" s="1535"/>
      <c r="BA242" s="1535"/>
      <c r="BB242" s="1535"/>
      <c r="BC242" s="1535"/>
      <c r="BD242" s="1535"/>
      <c r="BE242" s="1535"/>
      <c r="BF242" s="1535"/>
      <c r="BG242" s="1535"/>
      <c r="BH242" s="1535"/>
      <c r="BI242" s="1535"/>
      <c r="BJ242" s="1535"/>
      <c r="BK242" s="1535"/>
      <c r="BL242" s="1535"/>
      <c r="BM242" s="1535"/>
      <c r="BN242" s="1535"/>
      <c r="BO242" s="1535"/>
      <c r="BP242" s="1535"/>
      <c r="BQ242" s="1535"/>
      <c r="BR242" s="1535"/>
      <c r="BS242" s="1535"/>
      <c r="BT242" s="1535"/>
      <c r="BU242" s="1535"/>
      <c r="BV242" s="1535"/>
      <c r="BW242" s="1535"/>
      <c r="BX242" s="1535"/>
      <c r="BY242" s="1535"/>
      <c r="BZ242" s="1535"/>
      <c r="CA242" s="1535"/>
      <c r="CB242" s="1535"/>
      <c r="CC242" s="1535"/>
      <c r="CD242" s="1535"/>
      <c r="CE242" s="1535"/>
      <c r="CF242" s="1535"/>
      <c r="CG242" s="1535"/>
      <c r="CH242" s="1535"/>
      <c r="CI242" s="1535"/>
      <c r="CJ242" s="1535"/>
      <c r="CK242" s="1535"/>
      <c r="CL242" s="1535"/>
      <c r="CM242" s="1535"/>
      <c r="CN242" s="1535"/>
      <c r="CO242" s="1535"/>
      <c r="CP242" s="1535"/>
      <c r="CQ242" s="1535"/>
      <c r="CR242" s="1535"/>
      <c r="CS242" s="1535"/>
      <c r="CT242" s="1535"/>
      <c r="CU242" s="1535"/>
      <c r="CV242" s="1535"/>
      <c r="CW242" s="1535"/>
      <c r="CX242" s="1535"/>
      <c r="CY242" s="1535"/>
      <c r="CZ242" s="1535"/>
      <c r="DA242" s="1535"/>
      <c r="DB242" s="1535"/>
      <c r="DC242" s="1535"/>
      <c r="DD242" s="1535"/>
      <c r="DE242" s="1535"/>
      <c r="DF242" s="1535"/>
      <c r="DG242" s="1535"/>
      <c r="DH242" s="1535"/>
      <c r="DI242" s="1535"/>
      <c r="DJ242" s="1535"/>
      <c r="DK242" s="1535"/>
      <c r="DL242" s="1535"/>
      <c r="DM242" s="1535"/>
      <c r="DN242" s="1535"/>
      <c r="DO242" s="1535"/>
      <c r="DP242" s="1535"/>
      <c r="DQ242" s="1535"/>
      <c r="DR242" s="1535"/>
      <c r="DS242" s="1535"/>
      <c r="DT242" s="1535"/>
      <c r="DU242" s="1535"/>
      <c r="DV242" s="1535"/>
      <c r="DW242" s="1535"/>
      <c r="DX242" s="1535"/>
      <c r="DY242" s="1535"/>
      <c r="DZ242" s="1535"/>
      <c r="EA242" s="1535"/>
      <c r="EB242" s="1535"/>
      <c r="EC242" s="1535"/>
      <c r="ED242" s="1535"/>
      <c r="EE242" s="1535"/>
      <c r="EF242" s="1535"/>
      <c r="EG242" s="1535"/>
      <c r="EH242" s="1535"/>
      <c r="EI242" s="1535"/>
      <c r="EJ242" s="1535"/>
      <c r="EK242" s="1535"/>
      <c r="EL242" s="1535"/>
      <c r="EM242" s="1535"/>
      <c r="EN242" s="1535"/>
      <c r="EO242" s="1535"/>
      <c r="EP242" s="1535"/>
      <c r="EQ242" s="1535"/>
      <c r="ER242" s="1535"/>
      <c r="ES242" s="1535"/>
      <c r="ET242" s="1535"/>
      <c r="EU242" s="1535"/>
      <c r="EV242" s="1535"/>
      <c r="EW242" s="1535"/>
      <c r="EX242" s="1535"/>
      <c r="EY242" s="1535"/>
      <c r="EZ242" s="1535"/>
      <c r="FA242" s="1535"/>
      <c r="FB242" s="1535"/>
      <c r="FC242" s="1535"/>
      <c r="FD242" s="1535"/>
      <c r="FE242" s="1535"/>
      <c r="FF242" s="1535"/>
      <c r="FG242" s="1535"/>
      <c r="FH242" s="1535"/>
      <c r="FI242" s="1535"/>
      <c r="FJ242" s="1535"/>
      <c r="FK242" s="1535"/>
      <c r="FL242" s="1535"/>
      <c r="FM242" s="1535"/>
      <c r="FN242" s="1535"/>
      <c r="FO242" s="1535"/>
      <c r="FP242" s="1535"/>
      <c r="FQ242" s="1535"/>
      <c r="FR242" s="1535"/>
      <c r="FS242" s="1535"/>
      <c r="FT242" s="1535"/>
      <c r="FU242" s="1535"/>
      <c r="FV242" s="1535"/>
      <c r="FW242" s="1535"/>
      <c r="FX242" s="1535"/>
      <c r="FY242" s="1535"/>
      <c r="FZ242" s="1535"/>
      <c r="GA242" s="1535"/>
      <c r="GB242" s="1535"/>
      <c r="GC242" s="1535"/>
      <c r="GD242" s="1535"/>
      <c r="GE242" s="1535"/>
      <c r="GF242" s="1535"/>
      <c r="GG242" s="1535"/>
      <c r="GH242" s="1535"/>
      <c r="GI242" s="1535"/>
      <c r="GJ242" s="1535"/>
      <c r="GK242" s="1535"/>
      <c r="GL242" s="1535"/>
      <c r="GM242" s="1535"/>
      <c r="GN242" s="1535"/>
      <c r="GO242" s="1535"/>
      <c r="GP242" s="1535"/>
      <c r="GQ242" s="1535"/>
      <c r="GR242" s="1535"/>
      <c r="GS242" s="1535"/>
    </row>
    <row r="243" spans="1:201" s="1524" customFormat="1" ht="14.45">
      <c r="A243" s="1529" t="s">
        <v>303</v>
      </c>
      <c r="B243" s="1530"/>
      <c r="C243" s="1529" t="s">
        <v>1654</v>
      </c>
      <c r="D243" s="1528">
        <f>SUM(D244:D245)</f>
        <v>8</v>
      </c>
      <c r="E243" s="1527"/>
      <c r="F243" s="1525"/>
      <c r="G243" s="1525"/>
      <c r="H243" s="1526"/>
      <c r="I243" s="1525">
        <f t="shared" ref="I243:AN243" si="247">SUM(I244:I248)</f>
        <v>0</v>
      </c>
      <c r="J243" s="1525">
        <f t="shared" si="247"/>
        <v>0</v>
      </c>
      <c r="K243" s="1525">
        <f t="shared" si="247"/>
        <v>0</v>
      </c>
      <c r="L243" s="1525">
        <f t="shared" si="247"/>
        <v>0</v>
      </c>
      <c r="M243" s="1525">
        <f t="shared" si="247"/>
        <v>0</v>
      </c>
      <c r="N243" s="1525">
        <f t="shared" si="247"/>
        <v>0</v>
      </c>
      <c r="O243" s="1525">
        <f t="shared" si="247"/>
        <v>0</v>
      </c>
      <c r="P243" s="1525">
        <f t="shared" si="247"/>
        <v>0</v>
      </c>
      <c r="Q243" s="1525">
        <f t="shared" si="247"/>
        <v>0</v>
      </c>
      <c r="R243" s="1525">
        <f t="shared" si="247"/>
        <v>0</v>
      </c>
      <c r="S243" s="1525">
        <f t="shared" si="247"/>
        <v>0</v>
      </c>
      <c r="T243" s="1525">
        <f t="shared" si="247"/>
        <v>0</v>
      </c>
      <c r="U243" s="1525">
        <f t="shared" si="247"/>
        <v>0</v>
      </c>
      <c r="V243" s="1525">
        <f t="shared" si="247"/>
        <v>0</v>
      </c>
      <c r="W243" s="1525">
        <f t="shared" si="247"/>
        <v>0</v>
      </c>
      <c r="X243" s="1525">
        <f t="shared" si="247"/>
        <v>0</v>
      </c>
      <c r="Y243" s="1525">
        <f t="shared" si="247"/>
        <v>0</v>
      </c>
      <c r="Z243" s="1525">
        <f t="shared" si="247"/>
        <v>0</v>
      </c>
      <c r="AA243" s="1525">
        <f t="shared" si="247"/>
        <v>0</v>
      </c>
      <c r="AB243" s="1525">
        <f t="shared" si="247"/>
        <v>0</v>
      </c>
      <c r="AC243" s="1525">
        <f t="shared" si="247"/>
        <v>0</v>
      </c>
      <c r="AD243" s="1525">
        <f t="shared" si="247"/>
        <v>0</v>
      </c>
      <c r="AE243" s="1525">
        <f t="shared" si="247"/>
        <v>0</v>
      </c>
      <c r="AF243" s="1525">
        <f t="shared" si="247"/>
        <v>0</v>
      </c>
      <c r="AG243" s="1525">
        <f t="shared" si="247"/>
        <v>0</v>
      </c>
      <c r="AH243" s="1525">
        <f t="shared" si="247"/>
        <v>0</v>
      </c>
      <c r="AI243" s="1525">
        <f t="shared" si="247"/>
        <v>0</v>
      </c>
      <c r="AJ243" s="1525">
        <f t="shared" si="247"/>
        <v>0</v>
      </c>
      <c r="AK243" s="1525">
        <f t="shared" si="247"/>
        <v>0</v>
      </c>
      <c r="AL243" s="1525">
        <f t="shared" si="247"/>
        <v>0</v>
      </c>
      <c r="AM243" s="1525">
        <f t="shared" si="247"/>
        <v>0</v>
      </c>
      <c r="AN243" s="1525">
        <f t="shared" si="247"/>
        <v>0</v>
      </c>
      <c r="AO243" s="1525">
        <f t="shared" ref="AO243:BT243" si="248">SUM(AO244:AO248)</f>
        <v>0</v>
      </c>
      <c r="AP243" s="1525">
        <f t="shared" si="248"/>
        <v>0</v>
      </c>
      <c r="AQ243" s="1525">
        <f t="shared" si="248"/>
        <v>0</v>
      </c>
      <c r="AR243" s="1525">
        <f t="shared" si="248"/>
        <v>0</v>
      </c>
      <c r="AS243" s="1525">
        <f t="shared" si="248"/>
        <v>0</v>
      </c>
      <c r="AT243" s="1525">
        <f t="shared" si="248"/>
        <v>0</v>
      </c>
      <c r="AU243" s="1525">
        <f t="shared" si="248"/>
        <v>0</v>
      </c>
      <c r="AV243" s="1525">
        <f t="shared" si="248"/>
        <v>0</v>
      </c>
      <c r="AW243" s="1525">
        <f t="shared" si="248"/>
        <v>0</v>
      </c>
      <c r="AX243" s="1525">
        <f t="shared" si="248"/>
        <v>0</v>
      </c>
      <c r="AY243" s="1525">
        <f t="shared" si="248"/>
        <v>0</v>
      </c>
      <c r="AZ243" s="1525">
        <f t="shared" si="248"/>
        <v>0</v>
      </c>
      <c r="BA243" s="1525">
        <f t="shared" si="248"/>
        <v>0</v>
      </c>
      <c r="BB243" s="1525">
        <f t="shared" si="248"/>
        <v>0</v>
      </c>
      <c r="BC243" s="1525">
        <f t="shared" si="248"/>
        <v>0</v>
      </c>
      <c r="BD243" s="1525">
        <f t="shared" si="248"/>
        <v>0</v>
      </c>
      <c r="BE243" s="1525">
        <f t="shared" si="248"/>
        <v>0</v>
      </c>
      <c r="BF243" s="1525">
        <f t="shared" si="248"/>
        <v>0</v>
      </c>
      <c r="BG243" s="1525">
        <f t="shared" si="248"/>
        <v>0</v>
      </c>
      <c r="BH243" s="1525">
        <f t="shared" si="248"/>
        <v>0</v>
      </c>
      <c r="BI243" s="1525">
        <f t="shared" si="248"/>
        <v>0</v>
      </c>
      <c r="BJ243" s="1525">
        <f t="shared" si="248"/>
        <v>0</v>
      </c>
      <c r="BK243" s="1525">
        <f t="shared" si="248"/>
        <v>0</v>
      </c>
      <c r="BL243" s="1525">
        <f t="shared" si="248"/>
        <v>0</v>
      </c>
      <c r="BM243" s="1525">
        <f t="shared" si="248"/>
        <v>0</v>
      </c>
      <c r="BN243" s="1525">
        <f t="shared" si="248"/>
        <v>0</v>
      </c>
      <c r="BO243" s="1525">
        <f t="shared" si="248"/>
        <v>0</v>
      </c>
      <c r="BP243" s="1525">
        <f t="shared" si="248"/>
        <v>0</v>
      </c>
      <c r="BQ243" s="1525">
        <f t="shared" si="248"/>
        <v>0</v>
      </c>
      <c r="BR243" s="1525">
        <f t="shared" si="248"/>
        <v>0</v>
      </c>
      <c r="BS243" s="1525">
        <f t="shared" si="248"/>
        <v>0</v>
      </c>
      <c r="BT243" s="1525">
        <f t="shared" si="248"/>
        <v>0</v>
      </c>
      <c r="BU243" s="1525">
        <f t="shared" ref="BU243:CZ243" si="249">SUM(BU244:BU248)</f>
        <v>0</v>
      </c>
      <c r="BV243" s="1525">
        <f t="shared" si="249"/>
        <v>0</v>
      </c>
      <c r="BW243" s="1525">
        <f t="shared" si="249"/>
        <v>0</v>
      </c>
      <c r="BX243" s="1525">
        <f t="shared" si="249"/>
        <v>0</v>
      </c>
      <c r="BY243" s="1525">
        <f t="shared" si="249"/>
        <v>0</v>
      </c>
      <c r="BZ243" s="1525">
        <f t="shared" si="249"/>
        <v>0</v>
      </c>
      <c r="CA243" s="1525">
        <f t="shared" si="249"/>
        <v>0</v>
      </c>
      <c r="CB243" s="1525">
        <f t="shared" si="249"/>
        <v>0</v>
      </c>
      <c r="CC243" s="1525">
        <f t="shared" si="249"/>
        <v>0</v>
      </c>
      <c r="CD243" s="1525">
        <f t="shared" si="249"/>
        <v>0</v>
      </c>
      <c r="CE243" s="1525">
        <f t="shared" si="249"/>
        <v>0</v>
      </c>
      <c r="CF243" s="1525">
        <f t="shared" si="249"/>
        <v>0</v>
      </c>
      <c r="CG243" s="1525">
        <f t="shared" si="249"/>
        <v>0</v>
      </c>
      <c r="CH243" s="1525">
        <f t="shared" si="249"/>
        <v>0</v>
      </c>
      <c r="CI243" s="1525">
        <f t="shared" si="249"/>
        <v>0</v>
      </c>
      <c r="CJ243" s="1525">
        <f t="shared" si="249"/>
        <v>0</v>
      </c>
      <c r="CK243" s="1525">
        <f t="shared" si="249"/>
        <v>0</v>
      </c>
      <c r="CL243" s="1525">
        <f t="shared" si="249"/>
        <v>0</v>
      </c>
      <c r="CM243" s="1525">
        <f t="shared" si="249"/>
        <v>0</v>
      </c>
      <c r="CN243" s="1525">
        <f t="shared" si="249"/>
        <v>0</v>
      </c>
      <c r="CO243" s="1525">
        <f t="shared" si="249"/>
        <v>0</v>
      </c>
      <c r="CP243" s="1525">
        <f t="shared" si="249"/>
        <v>0</v>
      </c>
      <c r="CQ243" s="1525">
        <f t="shared" si="249"/>
        <v>0</v>
      </c>
      <c r="CR243" s="1525">
        <f t="shared" si="249"/>
        <v>0</v>
      </c>
      <c r="CS243" s="1525">
        <f t="shared" si="249"/>
        <v>0</v>
      </c>
      <c r="CT243" s="1525">
        <f t="shared" si="249"/>
        <v>0</v>
      </c>
      <c r="CU243" s="1525">
        <f t="shared" si="249"/>
        <v>0</v>
      </c>
      <c r="CV243" s="1525">
        <f t="shared" si="249"/>
        <v>0</v>
      </c>
      <c r="CW243" s="1525">
        <f t="shared" si="249"/>
        <v>0</v>
      </c>
      <c r="CX243" s="1525">
        <f t="shared" si="249"/>
        <v>0</v>
      </c>
      <c r="CY243" s="1525">
        <f t="shared" si="249"/>
        <v>0</v>
      </c>
      <c r="CZ243" s="1525">
        <f t="shared" si="249"/>
        <v>0</v>
      </c>
      <c r="DA243" s="1525">
        <f t="shared" ref="DA243:EF243" si="250">SUM(DA244:DA248)</f>
        <v>0</v>
      </c>
      <c r="DB243" s="1525">
        <f t="shared" si="250"/>
        <v>0</v>
      </c>
      <c r="DC243" s="1525">
        <f t="shared" si="250"/>
        <v>0</v>
      </c>
      <c r="DD243" s="1525">
        <f t="shared" si="250"/>
        <v>0</v>
      </c>
      <c r="DE243" s="1525">
        <f t="shared" si="250"/>
        <v>0</v>
      </c>
      <c r="DF243" s="1525">
        <f t="shared" si="250"/>
        <v>0</v>
      </c>
      <c r="DG243" s="1525">
        <f t="shared" si="250"/>
        <v>0</v>
      </c>
      <c r="DH243" s="1525">
        <f t="shared" si="250"/>
        <v>0</v>
      </c>
      <c r="DI243" s="1525">
        <f t="shared" si="250"/>
        <v>0</v>
      </c>
      <c r="DJ243" s="1525">
        <f t="shared" si="250"/>
        <v>0</v>
      </c>
      <c r="DK243" s="1525">
        <f t="shared" si="250"/>
        <v>0</v>
      </c>
      <c r="DL243" s="1525">
        <f t="shared" si="250"/>
        <v>0</v>
      </c>
      <c r="DM243" s="1525">
        <f t="shared" si="250"/>
        <v>0</v>
      </c>
      <c r="DN243" s="1525">
        <f t="shared" si="250"/>
        <v>0</v>
      </c>
      <c r="DO243" s="1525">
        <f t="shared" si="250"/>
        <v>0</v>
      </c>
      <c r="DP243" s="1525">
        <f t="shared" si="250"/>
        <v>0</v>
      </c>
      <c r="DQ243" s="1525">
        <f t="shared" si="250"/>
        <v>0</v>
      </c>
      <c r="DR243" s="1525">
        <f t="shared" si="250"/>
        <v>0</v>
      </c>
      <c r="DS243" s="1525">
        <f t="shared" si="250"/>
        <v>0</v>
      </c>
      <c r="DT243" s="1525">
        <f t="shared" si="250"/>
        <v>0</v>
      </c>
      <c r="DU243" s="1525">
        <f t="shared" si="250"/>
        <v>0</v>
      </c>
      <c r="DV243" s="1525">
        <f t="shared" si="250"/>
        <v>0</v>
      </c>
      <c r="DW243" s="1525">
        <f t="shared" si="250"/>
        <v>0</v>
      </c>
      <c r="DX243" s="1525">
        <f t="shared" si="250"/>
        <v>0</v>
      </c>
      <c r="DY243" s="1525">
        <f t="shared" si="250"/>
        <v>0</v>
      </c>
      <c r="DZ243" s="1525">
        <f t="shared" si="250"/>
        <v>0</v>
      </c>
      <c r="EA243" s="1525">
        <f t="shared" si="250"/>
        <v>0</v>
      </c>
      <c r="EB243" s="1525">
        <f t="shared" si="250"/>
        <v>0</v>
      </c>
      <c r="EC243" s="1525">
        <f t="shared" si="250"/>
        <v>0</v>
      </c>
      <c r="ED243" s="1525">
        <f t="shared" si="250"/>
        <v>0</v>
      </c>
      <c r="EE243" s="1525">
        <f t="shared" si="250"/>
        <v>0</v>
      </c>
      <c r="EF243" s="1525">
        <f t="shared" si="250"/>
        <v>0</v>
      </c>
      <c r="EG243" s="1525">
        <f t="shared" ref="EG243:FL243" si="251">SUM(EG244:EG248)</f>
        <v>0</v>
      </c>
      <c r="EH243" s="1525">
        <f t="shared" si="251"/>
        <v>0</v>
      </c>
      <c r="EI243" s="1525">
        <f t="shared" si="251"/>
        <v>0</v>
      </c>
      <c r="EJ243" s="1525">
        <f t="shared" si="251"/>
        <v>0</v>
      </c>
      <c r="EK243" s="1525">
        <f t="shared" si="251"/>
        <v>0</v>
      </c>
      <c r="EL243" s="1525">
        <f t="shared" si="251"/>
        <v>0</v>
      </c>
      <c r="EM243" s="1525">
        <f t="shared" si="251"/>
        <v>0</v>
      </c>
      <c r="EN243" s="1525">
        <f t="shared" si="251"/>
        <v>0</v>
      </c>
      <c r="EO243" s="1525">
        <f t="shared" si="251"/>
        <v>0</v>
      </c>
      <c r="EP243" s="1525">
        <f t="shared" si="251"/>
        <v>0</v>
      </c>
      <c r="EQ243" s="1525">
        <f t="shared" si="251"/>
        <v>0</v>
      </c>
      <c r="ER243" s="1525">
        <f t="shared" si="251"/>
        <v>0</v>
      </c>
      <c r="ES243" s="1525">
        <f t="shared" si="251"/>
        <v>0</v>
      </c>
      <c r="ET243" s="1525">
        <f t="shared" si="251"/>
        <v>0</v>
      </c>
      <c r="EU243" s="1525">
        <f t="shared" si="251"/>
        <v>0</v>
      </c>
      <c r="EV243" s="1525">
        <f t="shared" si="251"/>
        <v>0</v>
      </c>
      <c r="EW243" s="1525">
        <f t="shared" si="251"/>
        <v>0</v>
      </c>
      <c r="EX243" s="1525">
        <f t="shared" si="251"/>
        <v>0</v>
      </c>
      <c r="EY243" s="1525">
        <f t="shared" si="251"/>
        <v>0</v>
      </c>
      <c r="EZ243" s="1525">
        <f t="shared" si="251"/>
        <v>0</v>
      </c>
      <c r="FA243" s="1525">
        <f t="shared" si="251"/>
        <v>0</v>
      </c>
      <c r="FB243" s="1525">
        <f t="shared" si="251"/>
        <v>0</v>
      </c>
      <c r="FC243" s="1525">
        <f t="shared" si="251"/>
        <v>0</v>
      </c>
      <c r="FD243" s="1525">
        <f t="shared" si="251"/>
        <v>0</v>
      </c>
      <c r="FE243" s="1525">
        <f t="shared" si="251"/>
        <v>0</v>
      </c>
      <c r="FF243" s="1525">
        <f t="shared" si="251"/>
        <v>0</v>
      </c>
      <c r="FG243" s="1525">
        <f t="shared" si="251"/>
        <v>0</v>
      </c>
      <c r="FH243" s="1525">
        <f t="shared" si="251"/>
        <v>0</v>
      </c>
      <c r="FI243" s="1525">
        <f t="shared" si="251"/>
        <v>0</v>
      </c>
      <c r="FJ243" s="1525">
        <f t="shared" si="251"/>
        <v>0</v>
      </c>
      <c r="FK243" s="1525">
        <f t="shared" si="251"/>
        <v>0</v>
      </c>
      <c r="FL243" s="1525">
        <f t="shared" si="251"/>
        <v>0</v>
      </c>
      <c r="FM243" s="1525">
        <f t="shared" ref="FM243:GR243" si="252">SUM(FM244:FM248)</f>
        <v>0</v>
      </c>
      <c r="FN243" s="1525">
        <f t="shared" si="252"/>
        <v>0</v>
      </c>
      <c r="FO243" s="1525">
        <f t="shared" si="252"/>
        <v>0</v>
      </c>
      <c r="FP243" s="1525">
        <f t="shared" si="252"/>
        <v>0</v>
      </c>
      <c r="FQ243" s="1525">
        <f t="shared" si="252"/>
        <v>0</v>
      </c>
      <c r="FR243" s="1525">
        <f t="shared" si="252"/>
        <v>0</v>
      </c>
      <c r="FS243" s="1525">
        <f t="shared" si="252"/>
        <v>0</v>
      </c>
      <c r="FT243" s="1525">
        <f t="shared" si="252"/>
        <v>0</v>
      </c>
      <c r="FU243" s="1525">
        <f t="shared" si="252"/>
        <v>0</v>
      </c>
      <c r="FV243" s="1525">
        <f t="shared" si="252"/>
        <v>0</v>
      </c>
      <c r="FW243" s="1525">
        <f t="shared" si="252"/>
        <v>0</v>
      </c>
      <c r="FX243" s="1525">
        <f t="shared" si="252"/>
        <v>0</v>
      </c>
      <c r="FY243" s="1525">
        <f t="shared" si="252"/>
        <v>0</v>
      </c>
      <c r="FZ243" s="1525">
        <f t="shared" si="252"/>
        <v>0</v>
      </c>
      <c r="GA243" s="1525">
        <f t="shared" si="252"/>
        <v>0</v>
      </c>
      <c r="GB243" s="1525">
        <f t="shared" si="252"/>
        <v>0</v>
      </c>
      <c r="GC243" s="1525">
        <f t="shared" si="252"/>
        <v>0</v>
      </c>
      <c r="GD243" s="1525">
        <f t="shared" si="252"/>
        <v>0</v>
      </c>
      <c r="GE243" s="1525">
        <f t="shared" si="252"/>
        <v>0</v>
      </c>
      <c r="GF243" s="1525">
        <f t="shared" si="252"/>
        <v>0</v>
      </c>
      <c r="GG243" s="1525">
        <f t="shared" si="252"/>
        <v>0</v>
      </c>
      <c r="GH243" s="1525">
        <f t="shared" si="252"/>
        <v>0</v>
      </c>
      <c r="GI243" s="1525">
        <f t="shared" si="252"/>
        <v>0</v>
      </c>
      <c r="GJ243" s="1525">
        <f t="shared" si="252"/>
        <v>0</v>
      </c>
      <c r="GK243" s="1525">
        <f t="shared" si="252"/>
        <v>0</v>
      </c>
      <c r="GL243" s="1525">
        <f t="shared" si="252"/>
        <v>0</v>
      </c>
      <c r="GM243" s="1525">
        <f t="shared" si="252"/>
        <v>0</v>
      </c>
      <c r="GN243" s="1525">
        <f t="shared" si="252"/>
        <v>0</v>
      </c>
      <c r="GO243" s="1525">
        <f t="shared" si="252"/>
        <v>0</v>
      </c>
      <c r="GP243" s="1525">
        <f t="shared" si="252"/>
        <v>0</v>
      </c>
      <c r="GQ243" s="1525">
        <f t="shared" si="252"/>
        <v>0</v>
      </c>
      <c r="GR243" s="1525">
        <f t="shared" si="252"/>
        <v>0</v>
      </c>
      <c r="GS243" s="1525">
        <f t="shared" ref="GS243" si="253">SUM(GS244:GS248)</f>
        <v>0</v>
      </c>
    </row>
    <row r="244" spans="1:201" outlineLevel="1">
      <c r="A244" s="1517" t="s">
        <v>305</v>
      </c>
      <c r="B244" s="1565"/>
      <c r="C244" s="1501" t="s">
        <v>1655</v>
      </c>
      <c r="D244" s="1538">
        <f>2*$E$23</f>
        <v>8</v>
      </c>
      <c r="E244" s="1537">
        <v>0</v>
      </c>
      <c r="F244" s="1504" t="s">
        <v>1308</v>
      </c>
      <c r="G244" s="1504" t="s">
        <v>1481</v>
      </c>
      <c r="H244" s="1564" t="s">
        <v>1656</v>
      </c>
      <c r="I244" s="1536">
        <f>SUM(J244:GS244)</f>
        <v>0</v>
      </c>
      <c r="J244" s="1535"/>
      <c r="K244" s="1535"/>
      <c r="L244" s="1535"/>
      <c r="M244" s="1535"/>
      <c r="N244" s="1535"/>
      <c r="O244" s="1535"/>
      <c r="P244" s="1535"/>
      <c r="Q244" s="1535"/>
      <c r="R244" s="1535"/>
      <c r="S244" s="1535"/>
      <c r="T244" s="1535"/>
      <c r="U244" s="1535"/>
      <c r="V244" s="1535"/>
      <c r="W244" s="1535"/>
      <c r="X244" s="1535"/>
      <c r="Y244" s="1535"/>
      <c r="Z244" s="1535"/>
      <c r="AA244" s="1535"/>
      <c r="AB244" s="1535"/>
      <c r="AC244" s="1535"/>
      <c r="AD244" s="1535"/>
      <c r="AE244" s="1535"/>
      <c r="AF244" s="1535"/>
      <c r="AG244" s="1535"/>
      <c r="AH244" s="1535"/>
      <c r="AI244" s="1535"/>
      <c r="AJ244" s="1535"/>
      <c r="AK244" s="1535"/>
      <c r="AL244" s="1535"/>
      <c r="AM244" s="1535"/>
      <c r="AN244" s="1535"/>
      <c r="AO244" s="1535"/>
      <c r="AP244" s="1535"/>
      <c r="AQ244" s="1535"/>
      <c r="AR244" s="1535"/>
      <c r="AS244" s="1535"/>
      <c r="AT244" s="1535"/>
      <c r="AU244" s="1535"/>
      <c r="AV244" s="1535"/>
      <c r="AW244" s="1535"/>
      <c r="AX244" s="1535"/>
      <c r="AY244" s="1535"/>
      <c r="AZ244" s="1535"/>
      <c r="BA244" s="1535"/>
      <c r="BB244" s="1535"/>
      <c r="BC244" s="1535"/>
      <c r="BD244" s="1535"/>
      <c r="BE244" s="1535"/>
      <c r="BF244" s="1535"/>
      <c r="BG244" s="1535"/>
      <c r="BH244" s="1535"/>
      <c r="BI244" s="1535"/>
      <c r="BJ244" s="1535"/>
      <c r="BK244" s="1535"/>
      <c r="BL244" s="1535"/>
      <c r="BM244" s="1535"/>
      <c r="BN244" s="1535"/>
      <c r="BO244" s="1535"/>
      <c r="BP244" s="1535"/>
      <c r="BQ244" s="1535"/>
      <c r="BR244" s="1535"/>
      <c r="BS244" s="1535"/>
      <c r="BT244" s="1535"/>
      <c r="BU244" s="1535"/>
      <c r="BV244" s="1535"/>
      <c r="BW244" s="1535"/>
      <c r="BX244" s="1535"/>
      <c r="BY244" s="1535"/>
      <c r="BZ244" s="1535"/>
      <c r="CA244" s="1535"/>
      <c r="CB244" s="1535"/>
      <c r="CC244" s="1535"/>
      <c r="CD244" s="1535"/>
      <c r="CE244" s="1535"/>
      <c r="CF244" s="1535"/>
      <c r="CG244" s="1535"/>
      <c r="CH244" s="1535"/>
      <c r="CI244" s="1535"/>
      <c r="CJ244" s="1535"/>
      <c r="CK244" s="1535"/>
      <c r="CL244" s="1535"/>
      <c r="CM244" s="1535"/>
      <c r="CN244" s="1535"/>
      <c r="CO244" s="1535"/>
      <c r="CP244" s="1535"/>
      <c r="CQ244" s="1535"/>
      <c r="CR244" s="1535"/>
      <c r="CS244" s="1535"/>
      <c r="CT244" s="1535"/>
      <c r="CU244" s="1535"/>
      <c r="CV244" s="1535"/>
      <c r="CW244" s="1535"/>
      <c r="CX244" s="1535"/>
      <c r="CY244" s="1535"/>
      <c r="CZ244" s="1535"/>
      <c r="DA244" s="1535"/>
      <c r="DB244" s="1535"/>
      <c r="DC244" s="1535"/>
      <c r="DD244" s="1535"/>
      <c r="DE244" s="1535"/>
      <c r="DF244" s="1535"/>
      <c r="DG244" s="1535"/>
      <c r="DH244" s="1535"/>
      <c r="DI244" s="1535"/>
      <c r="DJ244" s="1535"/>
      <c r="DK244" s="1535"/>
      <c r="DL244" s="1535"/>
      <c r="DM244" s="1535"/>
      <c r="DN244" s="1535"/>
      <c r="DO244" s="1535"/>
      <c r="DP244" s="1535"/>
      <c r="DQ244" s="1535"/>
      <c r="DR244" s="1535"/>
      <c r="DS244" s="1535"/>
      <c r="DT244" s="1535"/>
      <c r="DU244" s="1535"/>
      <c r="DV244" s="1535"/>
      <c r="DW244" s="1535"/>
      <c r="DX244" s="1535"/>
      <c r="DY244" s="1535"/>
      <c r="DZ244" s="1535"/>
      <c r="EA244" s="1535"/>
      <c r="EB244" s="1535"/>
      <c r="EC244" s="1535"/>
      <c r="ED244" s="1535"/>
      <c r="EE244" s="1535"/>
      <c r="EF244" s="1535"/>
      <c r="EG244" s="1535"/>
      <c r="EH244" s="1535"/>
      <c r="EI244" s="1535"/>
      <c r="EJ244" s="1535"/>
      <c r="EK244" s="1535"/>
      <c r="EL244" s="1535"/>
      <c r="EM244" s="1535"/>
      <c r="EN244" s="1535"/>
      <c r="EO244" s="1535"/>
      <c r="EP244" s="1535"/>
      <c r="EQ244" s="1535"/>
      <c r="ER244" s="1535"/>
      <c r="ES244" s="1535"/>
      <c r="ET244" s="1535"/>
      <c r="EU244" s="1535"/>
      <c r="EV244" s="1535"/>
      <c r="EW244" s="1535"/>
      <c r="EX244" s="1535"/>
      <c r="EY244" s="1535"/>
      <c r="EZ244" s="1535"/>
      <c r="FA244" s="1535"/>
      <c r="FB244" s="1535"/>
      <c r="FC244" s="1535"/>
      <c r="FD244" s="1535"/>
      <c r="FE244" s="1535"/>
      <c r="FF244" s="1535"/>
      <c r="FG244" s="1535"/>
      <c r="FH244" s="1535"/>
      <c r="FI244" s="1535"/>
      <c r="FJ244" s="1535"/>
      <c r="FK244" s="1535"/>
      <c r="FL244" s="1535"/>
      <c r="FM244" s="1535"/>
      <c r="FN244" s="1535"/>
      <c r="FO244" s="1535"/>
      <c r="FP244" s="1535"/>
      <c r="FQ244" s="1535"/>
      <c r="FR244" s="1535"/>
      <c r="FS244" s="1535"/>
      <c r="FT244" s="1535"/>
      <c r="FU244" s="1535"/>
      <c r="FV244" s="1535"/>
      <c r="FW244" s="1535"/>
      <c r="FX244" s="1535"/>
      <c r="FY244" s="1535"/>
      <c r="FZ244" s="1535"/>
      <c r="GA244" s="1535"/>
      <c r="GB244" s="1535"/>
      <c r="GC244" s="1535"/>
      <c r="GD244" s="1535"/>
      <c r="GE244" s="1535"/>
      <c r="GF244" s="1535"/>
      <c r="GG244" s="1535"/>
      <c r="GH244" s="1535"/>
      <c r="GI244" s="1535"/>
      <c r="GJ244" s="1535"/>
      <c r="GK244" s="1535"/>
      <c r="GL244" s="1535"/>
      <c r="GM244" s="1535"/>
      <c r="GN244" s="1535"/>
      <c r="GO244" s="1535"/>
      <c r="GP244" s="1535"/>
      <c r="GQ244" s="1535"/>
      <c r="GR244" s="1535"/>
      <c r="GS244" s="1535"/>
    </row>
    <row r="245" spans="1:201" outlineLevel="1">
      <c r="A245" s="1517" t="s">
        <v>307</v>
      </c>
      <c r="B245" s="1516"/>
      <c r="C245" s="1501" t="s">
        <v>1657</v>
      </c>
      <c r="D245" s="1538"/>
      <c r="E245" s="1537">
        <v>0</v>
      </c>
      <c r="F245" s="1504" t="s">
        <v>1308</v>
      </c>
      <c r="H245" s="1532"/>
      <c r="I245" s="1536">
        <f>SUM(J245:GS245)</f>
        <v>0</v>
      </c>
      <c r="J245" s="1535"/>
      <c r="K245" s="1535"/>
      <c r="L245" s="1535"/>
      <c r="M245" s="1535"/>
      <c r="N245" s="1535"/>
      <c r="O245" s="1535"/>
      <c r="P245" s="1535"/>
      <c r="Q245" s="1535"/>
      <c r="R245" s="1535"/>
      <c r="S245" s="1535"/>
      <c r="T245" s="1535"/>
      <c r="U245" s="1535"/>
      <c r="V245" s="1535"/>
      <c r="W245" s="1535"/>
      <c r="X245" s="1535"/>
      <c r="Y245" s="1535"/>
      <c r="Z245" s="1535"/>
      <c r="AA245" s="1535"/>
      <c r="AB245" s="1535"/>
      <c r="AC245" s="1535"/>
      <c r="AD245" s="1535"/>
      <c r="AE245" s="1535"/>
      <c r="AF245" s="1535"/>
      <c r="AG245" s="1535"/>
      <c r="AH245" s="1535"/>
      <c r="AI245" s="1535"/>
      <c r="AJ245" s="1535"/>
      <c r="AK245" s="1535"/>
      <c r="AL245" s="1535"/>
      <c r="AM245" s="1535"/>
      <c r="AN245" s="1535"/>
      <c r="AO245" s="1535"/>
      <c r="AP245" s="1535"/>
      <c r="AQ245" s="1535"/>
      <c r="AR245" s="1535"/>
      <c r="AS245" s="1535"/>
      <c r="AT245" s="1535"/>
      <c r="AU245" s="1535"/>
      <c r="AV245" s="1535"/>
      <c r="AW245" s="1535"/>
      <c r="AX245" s="1535"/>
      <c r="AY245" s="1535"/>
      <c r="AZ245" s="1535"/>
      <c r="BA245" s="1535"/>
      <c r="BB245" s="1535"/>
      <c r="BC245" s="1535"/>
      <c r="BD245" s="1535"/>
      <c r="BE245" s="1535"/>
      <c r="BF245" s="1535"/>
      <c r="BG245" s="1535"/>
      <c r="BH245" s="1535"/>
      <c r="BI245" s="1535"/>
      <c r="BJ245" s="1535"/>
      <c r="BK245" s="1535"/>
      <c r="BL245" s="1535"/>
      <c r="BM245" s="1535"/>
      <c r="BN245" s="1535"/>
      <c r="BO245" s="1535"/>
      <c r="BP245" s="1535"/>
      <c r="BQ245" s="1535"/>
      <c r="BR245" s="1535"/>
      <c r="BS245" s="1535"/>
      <c r="BT245" s="1535"/>
      <c r="BU245" s="1535"/>
      <c r="BV245" s="1535"/>
      <c r="BW245" s="1535"/>
      <c r="BX245" s="1535"/>
      <c r="BY245" s="1535"/>
      <c r="BZ245" s="1535"/>
      <c r="CA245" s="1535"/>
      <c r="CB245" s="1535"/>
      <c r="CC245" s="1535"/>
      <c r="CD245" s="1535"/>
      <c r="CE245" s="1535"/>
      <c r="CF245" s="1535"/>
      <c r="CG245" s="1535"/>
      <c r="CH245" s="1535"/>
      <c r="CI245" s="1535"/>
      <c r="CJ245" s="1535"/>
      <c r="CK245" s="1535"/>
      <c r="CL245" s="1535"/>
      <c r="CM245" s="1535"/>
      <c r="CN245" s="1535"/>
      <c r="CO245" s="1535"/>
      <c r="CP245" s="1535"/>
      <c r="CQ245" s="1535"/>
      <c r="CR245" s="1535"/>
      <c r="CS245" s="1535"/>
      <c r="CT245" s="1535"/>
      <c r="CU245" s="1535"/>
      <c r="CV245" s="1535"/>
      <c r="CW245" s="1535"/>
      <c r="CX245" s="1535"/>
      <c r="CY245" s="1535"/>
      <c r="CZ245" s="1535"/>
      <c r="DA245" s="1535"/>
      <c r="DB245" s="1535"/>
      <c r="DC245" s="1535"/>
      <c r="DD245" s="1535"/>
      <c r="DE245" s="1535"/>
      <c r="DF245" s="1535"/>
      <c r="DG245" s="1535"/>
      <c r="DH245" s="1535"/>
      <c r="DI245" s="1535"/>
      <c r="DJ245" s="1535"/>
      <c r="DK245" s="1535"/>
      <c r="DL245" s="1535"/>
      <c r="DM245" s="1535"/>
      <c r="DN245" s="1535"/>
      <c r="DO245" s="1535"/>
      <c r="DP245" s="1535"/>
      <c r="DQ245" s="1535"/>
      <c r="DR245" s="1535"/>
      <c r="DS245" s="1535"/>
      <c r="DT245" s="1535"/>
      <c r="DU245" s="1535"/>
      <c r="DV245" s="1535"/>
      <c r="DW245" s="1535"/>
      <c r="DX245" s="1535"/>
      <c r="DY245" s="1535"/>
      <c r="DZ245" s="1535"/>
      <c r="EA245" s="1535"/>
      <c r="EB245" s="1535"/>
      <c r="EC245" s="1535"/>
      <c r="ED245" s="1535"/>
      <c r="EE245" s="1535"/>
      <c r="EF245" s="1535"/>
      <c r="EG245" s="1535"/>
      <c r="EH245" s="1535"/>
      <c r="EI245" s="1535"/>
      <c r="EJ245" s="1535"/>
      <c r="EK245" s="1535"/>
      <c r="EL245" s="1535"/>
      <c r="EM245" s="1535"/>
      <c r="EN245" s="1535"/>
      <c r="EO245" s="1535"/>
      <c r="EP245" s="1535"/>
      <c r="EQ245" s="1535"/>
      <c r="ER245" s="1535"/>
      <c r="ES245" s="1535"/>
      <c r="ET245" s="1535"/>
      <c r="EU245" s="1535"/>
      <c r="EV245" s="1535"/>
      <c r="EW245" s="1535"/>
      <c r="EX245" s="1535"/>
      <c r="EY245" s="1535"/>
      <c r="EZ245" s="1535"/>
      <c r="FA245" s="1535"/>
      <c r="FB245" s="1535"/>
      <c r="FC245" s="1535"/>
      <c r="FD245" s="1535"/>
      <c r="FE245" s="1535"/>
      <c r="FF245" s="1535"/>
      <c r="FG245" s="1535"/>
      <c r="FH245" s="1535"/>
      <c r="FI245" s="1535"/>
      <c r="FJ245" s="1535"/>
      <c r="FK245" s="1535"/>
      <c r="FL245" s="1535"/>
      <c r="FM245" s="1535"/>
      <c r="FN245" s="1535"/>
      <c r="FO245" s="1535"/>
      <c r="FP245" s="1535"/>
      <c r="FQ245" s="1535"/>
      <c r="FR245" s="1535"/>
      <c r="FS245" s="1535"/>
      <c r="FT245" s="1535"/>
      <c r="FU245" s="1535"/>
      <c r="FV245" s="1535"/>
      <c r="FW245" s="1535"/>
      <c r="FX245" s="1535"/>
      <c r="FY245" s="1535"/>
      <c r="FZ245" s="1535"/>
      <c r="GA245" s="1535"/>
      <c r="GB245" s="1535"/>
      <c r="GC245" s="1535"/>
      <c r="GD245" s="1535"/>
      <c r="GE245" s="1535"/>
      <c r="GF245" s="1535"/>
      <c r="GG245" s="1535"/>
      <c r="GH245" s="1535"/>
      <c r="GI245" s="1535"/>
      <c r="GJ245" s="1535"/>
      <c r="GK245" s="1535"/>
      <c r="GL245" s="1535"/>
      <c r="GM245" s="1535"/>
      <c r="GN245" s="1535"/>
      <c r="GO245" s="1535"/>
      <c r="GP245" s="1535"/>
      <c r="GQ245" s="1535"/>
      <c r="GR245" s="1535"/>
      <c r="GS245" s="1535"/>
    </row>
    <row r="246" spans="1:201">
      <c r="A246" s="1517"/>
      <c r="B246" s="1516"/>
      <c r="C246" s="1559"/>
      <c r="D246" s="1514"/>
      <c r="H246" s="1532"/>
      <c r="AE246" s="1502"/>
      <c r="AF246" s="1502"/>
      <c r="AG246" s="1502"/>
      <c r="AH246" s="1502"/>
      <c r="AI246" s="1502"/>
      <c r="AJ246" s="1502"/>
      <c r="AK246" s="1502"/>
      <c r="AL246" s="1502"/>
      <c r="AM246" s="1502"/>
      <c r="AN246" s="1502"/>
      <c r="AO246" s="1502"/>
      <c r="AP246" s="1502"/>
      <c r="AQ246" s="1502"/>
      <c r="AR246" s="1502"/>
      <c r="AS246" s="1502"/>
      <c r="AT246" s="1502"/>
      <c r="AU246" s="1502"/>
      <c r="AV246" s="1502"/>
      <c r="AW246" s="1502"/>
      <c r="AX246" s="1502"/>
      <c r="AY246" s="1502"/>
      <c r="AZ246" s="1502"/>
      <c r="BA246" s="1502"/>
      <c r="BB246" s="1502"/>
      <c r="BC246" s="1502"/>
      <c r="BD246" s="1502"/>
      <c r="BE246" s="1502"/>
      <c r="BF246" s="1502"/>
      <c r="BG246" s="1502"/>
      <c r="BH246" s="1502"/>
      <c r="BI246" s="1502"/>
      <c r="BJ246" s="1502"/>
      <c r="BK246" s="1502"/>
      <c r="BL246" s="1502"/>
      <c r="BM246" s="1502"/>
      <c r="BN246" s="1502"/>
      <c r="BO246" s="1502"/>
      <c r="BP246" s="1502"/>
      <c r="BQ246" s="1502"/>
      <c r="BR246" s="1502"/>
      <c r="BS246" s="1502"/>
      <c r="BT246" s="1502"/>
      <c r="BU246" s="1502"/>
      <c r="BV246" s="1502"/>
      <c r="BW246" s="1502"/>
      <c r="BX246" s="1502"/>
      <c r="BY246" s="1502"/>
      <c r="BZ246" s="1502"/>
      <c r="CA246" s="1502"/>
      <c r="CB246" s="1502"/>
      <c r="CC246" s="1502"/>
      <c r="CD246" s="1502"/>
      <c r="CE246" s="1502"/>
      <c r="CF246" s="1502"/>
      <c r="CG246" s="1502"/>
      <c r="CH246" s="1502"/>
      <c r="CI246" s="1502"/>
      <c r="CJ246" s="1502"/>
      <c r="CK246" s="1502"/>
      <c r="CL246" s="1502"/>
      <c r="CM246" s="1502"/>
      <c r="CN246" s="1502"/>
      <c r="CO246" s="1502"/>
      <c r="CP246" s="1502"/>
      <c r="CQ246" s="1502"/>
      <c r="CR246" s="1502"/>
      <c r="CS246" s="1502"/>
      <c r="CT246" s="1502"/>
      <c r="CU246" s="1502"/>
      <c r="CV246" s="1502"/>
      <c r="CW246" s="1502"/>
      <c r="CX246" s="1502"/>
      <c r="CY246" s="1502"/>
      <c r="CZ246" s="1502"/>
      <c r="DA246" s="1502"/>
      <c r="DB246" s="1502"/>
      <c r="DC246" s="1502"/>
      <c r="DD246" s="1502"/>
      <c r="DE246" s="1502"/>
      <c r="DF246" s="1502"/>
      <c r="DG246" s="1502"/>
      <c r="DH246" s="1502"/>
      <c r="DI246" s="1502"/>
      <c r="DJ246" s="1502"/>
      <c r="DK246" s="1502"/>
      <c r="DL246" s="1502"/>
      <c r="DM246" s="1502"/>
      <c r="DN246" s="1502"/>
      <c r="DO246" s="1502"/>
      <c r="DP246" s="1502"/>
      <c r="DQ246" s="1502"/>
      <c r="DR246" s="1502"/>
      <c r="DS246" s="1502"/>
      <c r="DT246" s="1502"/>
      <c r="DU246" s="1502"/>
      <c r="DV246" s="1502"/>
      <c r="DW246" s="1502"/>
      <c r="DX246" s="1502"/>
      <c r="DY246" s="1502"/>
      <c r="DZ246" s="1502"/>
      <c r="EA246" s="1502"/>
      <c r="EB246" s="1502"/>
      <c r="EC246" s="1502"/>
      <c r="ED246" s="1502"/>
      <c r="EE246" s="1502"/>
      <c r="EF246" s="1502"/>
      <c r="EG246" s="1502"/>
      <c r="EH246" s="1502"/>
      <c r="EI246" s="1502"/>
      <c r="EJ246" s="1502"/>
      <c r="EK246" s="1502"/>
      <c r="EL246" s="1502"/>
      <c r="EM246" s="1502"/>
      <c r="EN246" s="1502"/>
      <c r="EO246" s="1502"/>
      <c r="EP246" s="1502"/>
      <c r="EQ246" s="1502"/>
      <c r="ER246" s="1502"/>
      <c r="ES246" s="1502"/>
      <c r="ET246" s="1502"/>
      <c r="EU246" s="1502"/>
      <c r="EV246" s="1502"/>
      <c r="EW246" s="1502"/>
      <c r="EX246" s="1502"/>
      <c r="EY246" s="1502"/>
      <c r="EZ246" s="1502"/>
      <c r="FA246" s="1502"/>
      <c r="FB246" s="1502"/>
      <c r="FC246" s="1502"/>
      <c r="FD246" s="1502"/>
      <c r="FE246" s="1502"/>
      <c r="FF246" s="1502"/>
      <c r="FG246" s="1502"/>
      <c r="FH246" s="1502"/>
      <c r="FI246" s="1502"/>
      <c r="FJ246" s="1502"/>
      <c r="FK246" s="1502"/>
      <c r="FL246" s="1502"/>
      <c r="FM246" s="1502"/>
      <c r="FN246" s="1502"/>
      <c r="FO246" s="1502"/>
      <c r="FP246" s="1502"/>
      <c r="FQ246" s="1502"/>
      <c r="FR246" s="1502"/>
      <c r="FS246" s="1502"/>
      <c r="FT246" s="1502"/>
      <c r="FU246" s="1502"/>
      <c r="FV246" s="1502"/>
      <c r="FW246" s="1502"/>
      <c r="FX246" s="1502"/>
      <c r="FY246" s="1502"/>
      <c r="FZ246" s="1502"/>
      <c r="GA246" s="1502"/>
      <c r="GB246" s="1502"/>
      <c r="GC246" s="1502"/>
      <c r="GD246" s="1502"/>
      <c r="GE246" s="1502"/>
      <c r="GF246" s="1502"/>
      <c r="GG246" s="1502"/>
      <c r="GH246" s="1502"/>
      <c r="GI246" s="1502"/>
      <c r="GJ246" s="1502"/>
      <c r="GK246" s="1502"/>
      <c r="GL246" s="1502"/>
      <c r="GM246" s="1502"/>
      <c r="GN246" s="1502"/>
      <c r="GO246" s="1502"/>
      <c r="GP246" s="1502"/>
      <c r="GQ246" s="1502"/>
      <c r="GR246" s="1502"/>
      <c r="GS246" s="1502"/>
    </row>
    <row r="247" spans="1:201" s="1524" customFormat="1" ht="14.45">
      <c r="A247" s="1529" t="s">
        <v>314</v>
      </c>
      <c r="B247" s="1530"/>
      <c r="C247" s="1529" t="s">
        <v>1658</v>
      </c>
      <c r="D247" s="1528">
        <f>SUM(D248:D253)</f>
        <v>104.233918</v>
      </c>
      <c r="E247" s="1527"/>
      <c r="F247" s="1525"/>
      <c r="G247" s="1525"/>
      <c r="H247" s="1526"/>
      <c r="I247" s="1525">
        <f t="shared" ref="I247:AN247" si="254">SUM(I248:I253)</f>
        <v>0</v>
      </c>
      <c r="J247" s="1525">
        <f t="shared" si="254"/>
        <v>0</v>
      </c>
      <c r="K247" s="1525">
        <f t="shared" si="254"/>
        <v>0</v>
      </c>
      <c r="L247" s="1525">
        <f t="shared" si="254"/>
        <v>0</v>
      </c>
      <c r="M247" s="1525">
        <f t="shared" si="254"/>
        <v>0</v>
      </c>
      <c r="N247" s="1525">
        <f t="shared" si="254"/>
        <v>0</v>
      </c>
      <c r="O247" s="1525">
        <f t="shared" si="254"/>
        <v>0</v>
      </c>
      <c r="P247" s="1525">
        <f t="shared" si="254"/>
        <v>0</v>
      </c>
      <c r="Q247" s="1525">
        <f t="shared" si="254"/>
        <v>0</v>
      </c>
      <c r="R247" s="1525">
        <f t="shared" si="254"/>
        <v>0</v>
      </c>
      <c r="S247" s="1525">
        <f t="shared" si="254"/>
        <v>0</v>
      </c>
      <c r="T247" s="1525">
        <f t="shared" si="254"/>
        <v>0</v>
      </c>
      <c r="U247" s="1525">
        <f t="shared" si="254"/>
        <v>0</v>
      </c>
      <c r="V247" s="1525">
        <f t="shared" si="254"/>
        <v>0</v>
      </c>
      <c r="W247" s="1525">
        <f t="shared" si="254"/>
        <v>0</v>
      </c>
      <c r="X247" s="1525">
        <f t="shared" si="254"/>
        <v>0</v>
      </c>
      <c r="Y247" s="1525">
        <f t="shared" si="254"/>
        <v>0</v>
      </c>
      <c r="Z247" s="1525">
        <f t="shared" si="254"/>
        <v>0</v>
      </c>
      <c r="AA247" s="1525">
        <f t="shared" si="254"/>
        <v>0</v>
      </c>
      <c r="AB247" s="1525">
        <f t="shared" si="254"/>
        <v>0</v>
      </c>
      <c r="AC247" s="1525">
        <f t="shared" si="254"/>
        <v>0</v>
      </c>
      <c r="AD247" s="1525">
        <f t="shared" si="254"/>
        <v>0</v>
      </c>
      <c r="AE247" s="1525">
        <f t="shared" si="254"/>
        <v>0</v>
      </c>
      <c r="AF247" s="1525">
        <f t="shared" si="254"/>
        <v>0</v>
      </c>
      <c r="AG247" s="1525">
        <f t="shared" si="254"/>
        <v>0</v>
      </c>
      <c r="AH247" s="1525">
        <f t="shared" si="254"/>
        <v>0</v>
      </c>
      <c r="AI247" s="1525">
        <f t="shared" si="254"/>
        <v>0</v>
      </c>
      <c r="AJ247" s="1525">
        <f t="shared" si="254"/>
        <v>0</v>
      </c>
      <c r="AK247" s="1525">
        <f t="shared" si="254"/>
        <v>0</v>
      </c>
      <c r="AL247" s="1525">
        <f t="shared" si="254"/>
        <v>0</v>
      </c>
      <c r="AM247" s="1525">
        <f t="shared" si="254"/>
        <v>0</v>
      </c>
      <c r="AN247" s="1525">
        <f t="shared" si="254"/>
        <v>0</v>
      </c>
      <c r="AO247" s="1525">
        <f t="shared" ref="AO247:BT247" si="255">SUM(AO248:AO253)</f>
        <v>0</v>
      </c>
      <c r="AP247" s="1525">
        <f t="shared" si="255"/>
        <v>0</v>
      </c>
      <c r="AQ247" s="1525">
        <f t="shared" si="255"/>
        <v>0</v>
      </c>
      <c r="AR247" s="1525">
        <f t="shared" si="255"/>
        <v>0</v>
      </c>
      <c r="AS247" s="1525">
        <f t="shared" si="255"/>
        <v>0</v>
      </c>
      <c r="AT247" s="1525">
        <f t="shared" si="255"/>
        <v>0</v>
      </c>
      <c r="AU247" s="1525">
        <f t="shared" si="255"/>
        <v>0</v>
      </c>
      <c r="AV247" s="1525">
        <f t="shared" si="255"/>
        <v>0</v>
      </c>
      <c r="AW247" s="1525">
        <f t="shared" si="255"/>
        <v>0</v>
      </c>
      <c r="AX247" s="1525">
        <f t="shared" si="255"/>
        <v>0</v>
      </c>
      <c r="AY247" s="1525">
        <f t="shared" si="255"/>
        <v>0</v>
      </c>
      <c r="AZ247" s="1525">
        <f t="shared" si="255"/>
        <v>0</v>
      </c>
      <c r="BA247" s="1525">
        <f t="shared" si="255"/>
        <v>0</v>
      </c>
      <c r="BB247" s="1525">
        <f t="shared" si="255"/>
        <v>0</v>
      </c>
      <c r="BC247" s="1525">
        <f t="shared" si="255"/>
        <v>0</v>
      </c>
      <c r="BD247" s="1525">
        <f t="shared" si="255"/>
        <v>0</v>
      </c>
      <c r="BE247" s="1525">
        <f t="shared" si="255"/>
        <v>0</v>
      </c>
      <c r="BF247" s="1525">
        <f t="shared" si="255"/>
        <v>0</v>
      </c>
      <c r="BG247" s="1525">
        <f t="shared" si="255"/>
        <v>0</v>
      </c>
      <c r="BH247" s="1525">
        <f t="shared" si="255"/>
        <v>0</v>
      </c>
      <c r="BI247" s="1525">
        <f t="shared" si="255"/>
        <v>0</v>
      </c>
      <c r="BJ247" s="1525">
        <f t="shared" si="255"/>
        <v>0</v>
      </c>
      <c r="BK247" s="1525">
        <f t="shared" si="255"/>
        <v>0</v>
      </c>
      <c r="BL247" s="1525">
        <f t="shared" si="255"/>
        <v>0</v>
      </c>
      <c r="BM247" s="1525">
        <f t="shared" si="255"/>
        <v>0</v>
      </c>
      <c r="BN247" s="1525">
        <f t="shared" si="255"/>
        <v>0</v>
      </c>
      <c r="BO247" s="1525">
        <f t="shared" si="255"/>
        <v>0</v>
      </c>
      <c r="BP247" s="1525">
        <f t="shared" si="255"/>
        <v>0</v>
      </c>
      <c r="BQ247" s="1525">
        <f t="shared" si="255"/>
        <v>0</v>
      </c>
      <c r="BR247" s="1525">
        <f t="shared" si="255"/>
        <v>0</v>
      </c>
      <c r="BS247" s="1525">
        <f t="shared" si="255"/>
        <v>0</v>
      </c>
      <c r="BT247" s="1525">
        <f t="shared" si="255"/>
        <v>0</v>
      </c>
      <c r="BU247" s="1525">
        <f t="shared" ref="BU247:CZ247" si="256">SUM(BU248:BU253)</f>
        <v>0</v>
      </c>
      <c r="BV247" s="1525">
        <f t="shared" si="256"/>
        <v>0</v>
      </c>
      <c r="BW247" s="1525">
        <f t="shared" si="256"/>
        <v>0</v>
      </c>
      <c r="BX247" s="1525">
        <f t="shared" si="256"/>
        <v>0</v>
      </c>
      <c r="BY247" s="1525">
        <f t="shared" si="256"/>
        <v>0</v>
      </c>
      <c r="BZ247" s="1525">
        <f t="shared" si="256"/>
        <v>0</v>
      </c>
      <c r="CA247" s="1525">
        <f t="shared" si="256"/>
        <v>0</v>
      </c>
      <c r="CB247" s="1525">
        <f t="shared" si="256"/>
        <v>0</v>
      </c>
      <c r="CC247" s="1525">
        <f t="shared" si="256"/>
        <v>0</v>
      </c>
      <c r="CD247" s="1525">
        <f t="shared" si="256"/>
        <v>0</v>
      </c>
      <c r="CE247" s="1525">
        <f t="shared" si="256"/>
        <v>0</v>
      </c>
      <c r="CF247" s="1525">
        <f t="shared" si="256"/>
        <v>0</v>
      </c>
      <c r="CG247" s="1525">
        <f t="shared" si="256"/>
        <v>0</v>
      </c>
      <c r="CH247" s="1525">
        <f t="shared" si="256"/>
        <v>0</v>
      </c>
      <c r="CI247" s="1525">
        <f t="shared" si="256"/>
        <v>0</v>
      </c>
      <c r="CJ247" s="1525">
        <f t="shared" si="256"/>
        <v>0</v>
      </c>
      <c r="CK247" s="1525">
        <f t="shared" si="256"/>
        <v>0</v>
      </c>
      <c r="CL247" s="1525">
        <f t="shared" si="256"/>
        <v>0</v>
      </c>
      <c r="CM247" s="1525">
        <f t="shared" si="256"/>
        <v>0</v>
      </c>
      <c r="CN247" s="1525">
        <f t="shared" si="256"/>
        <v>0</v>
      </c>
      <c r="CO247" s="1525">
        <f t="shared" si="256"/>
        <v>0</v>
      </c>
      <c r="CP247" s="1525">
        <f t="shared" si="256"/>
        <v>0</v>
      </c>
      <c r="CQ247" s="1525">
        <f t="shared" si="256"/>
        <v>0</v>
      </c>
      <c r="CR247" s="1525">
        <f t="shared" si="256"/>
        <v>0</v>
      </c>
      <c r="CS247" s="1525">
        <f t="shared" si="256"/>
        <v>0</v>
      </c>
      <c r="CT247" s="1525">
        <f t="shared" si="256"/>
        <v>0</v>
      </c>
      <c r="CU247" s="1525">
        <f t="shared" si="256"/>
        <v>0</v>
      </c>
      <c r="CV247" s="1525">
        <f t="shared" si="256"/>
        <v>0</v>
      </c>
      <c r="CW247" s="1525">
        <f t="shared" si="256"/>
        <v>0</v>
      </c>
      <c r="CX247" s="1525">
        <f t="shared" si="256"/>
        <v>0</v>
      </c>
      <c r="CY247" s="1525">
        <f t="shared" si="256"/>
        <v>0</v>
      </c>
      <c r="CZ247" s="1525">
        <f t="shared" si="256"/>
        <v>0</v>
      </c>
      <c r="DA247" s="1525">
        <f t="shared" ref="DA247:EF247" si="257">SUM(DA248:DA253)</f>
        <v>0</v>
      </c>
      <c r="DB247" s="1525">
        <f t="shared" si="257"/>
        <v>0</v>
      </c>
      <c r="DC247" s="1525">
        <f t="shared" si="257"/>
        <v>0</v>
      </c>
      <c r="DD247" s="1525">
        <f t="shared" si="257"/>
        <v>0</v>
      </c>
      <c r="DE247" s="1525">
        <f t="shared" si="257"/>
        <v>0</v>
      </c>
      <c r="DF247" s="1525">
        <f t="shared" si="257"/>
        <v>0</v>
      </c>
      <c r="DG247" s="1525">
        <f t="shared" si="257"/>
        <v>0</v>
      </c>
      <c r="DH247" s="1525">
        <f t="shared" si="257"/>
        <v>0</v>
      </c>
      <c r="DI247" s="1525">
        <f t="shared" si="257"/>
        <v>0</v>
      </c>
      <c r="DJ247" s="1525">
        <f t="shared" si="257"/>
        <v>0</v>
      </c>
      <c r="DK247" s="1525">
        <f t="shared" si="257"/>
        <v>0</v>
      </c>
      <c r="DL247" s="1525">
        <f t="shared" si="257"/>
        <v>0</v>
      </c>
      <c r="DM247" s="1525">
        <f t="shared" si="257"/>
        <v>0</v>
      </c>
      <c r="DN247" s="1525">
        <f t="shared" si="257"/>
        <v>0</v>
      </c>
      <c r="DO247" s="1525">
        <f t="shared" si="257"/>
        <v>0</v>
      </c>
      <c r="DP247" s="1525">
        <f t="shared" si="257"/>
        <v>0</v>
      </c>
      <c r="DQ247" s="1525">
        <f t="shared" si="257"/>
        <v>0</v>
      </c>
      <c r="DR247" s="1525">
        <f t="shared" si="257"/>
        <v>0</v>
      </c>
      <c r="DS247" s="1525">
        <f t="shared" si="257"/>
        <v>0</v>
      </c>
      <c r="DT247" s="1525">
        <f t="shared" si="257"/>
        <v>0</v>
      </c>
      <c r="DU247" s="1525">
        <f t="shared" si="257"/>
        <v>0</v>
      </c>
      <c r="DV247" s="1525">
        <f t="shared" si="257"/>
        <v>0</v>
      </c>
      <c r="DW247" s="1525">
        <f t="shared" si="257"/>
        <v>0</v>
      </c>
      <c r="DX247" s="1525">
        <f t="shared" si="257"/>
        <v>0</v>
      </c>
      <c r="DY247" s="1525">
        <f t="shared" si="257"/>
        <v>0</v>
      </c>
      <c r="DZ247" s="1525">
        <f t="shared" si="257"/>
        <v>0</v>
      </c>
      <c r="EA247" s="1525">
        <f t="shared" si="257"/>
        <v>0</v>
      </c>
      <c r="EB247" s="1525">
        <f t="shared" si="257"/>
        <v>0</v>
      </c>
      <c r="EC247" s="1525">
        <f t="shared" si="257"/>
        <v>0</v>
      </c>
      <c r="ED247" s="1525">
        <f t="shared" si="257"/>
        <v>0</v>
      </c>
      <c r="EE247" s="1525">
        <f t="shared" si="257"/>
        <v>0</v>
      </c>
      <c r="EF247" s="1525">
        <f t="shared" si="257"/>
        <v>0</v>
      </c>
      <c r="EG247" s="1525">
        <f t="shared" ref="EG247:FL247" si="258">SUM(EG248:EG253)</f>
        <v>0</v>
      </c>
      <c r="EH247" s="1525">
        <f t="shared" si="258"/>
        <v>0</v>
      </c>
      <c r="EI247" s="1525">
        <f t="shared" si="258"/>
        <v>0</v>
      </c>
      <c r="EJ247" s="1525">
        <f t="shared" si="258"/>
        <v>0</v>
      </c>
      <c r="EK247" s="1525">
        <f t="shared" si="258"/>
        <v>0</v>
      </c>
      <c r="EL247" s="1525">
        <f t="shared" si="258"/>
        <v>0</v>
      </c>
      <c r="EM247" s="1525">
        <f t="shared" si="258"/>
        <v>0</v>
      </c>
      <c r="EN247" s="1525">
        <f t="shared" si="258"/>
        <v>0</v>
      </c>
      <c r="EO247" s="1525">
        <f t="shared" si="258"/>
        <v>0</v>
      </c>
      <c r="EP247" s="1525">
        <f t="shared" si="258"/>
        <v>0</v>
      </c>
      <c r="EQ247" s="1525">
        <f t="shared" si="258"/>
        <v>0</v>
      </c>
      <c r="ER247" s="1525">
        <f t="shared" si="258"/>
        <v>0</v>
      </c>
      <c r="ES247" s="1525">
        <f t="shared" si="258"/>
        <v>0</v>
      </c>
      <c r="ET247" s="1525">
        <f t="shared" si="258"/>
        <v>0</v>
      </c>
      <c r="EU247" s="1525">
        <f t="shared" si="258"/>
        <v>0</v>
      </c>
      <c r="EV247" s="1525">
        <f t="shared" si="258"/>
        <v>0</v>
      </c>
      <c r="EW247" s="1525">
        <f t="shared" si="258"/>
        <v>0</v>
      </c>
      <c r="EX247" s="1525">
        <f t="shared" si="258"/>
        <v>0</v>
      </c>
      <c r="EY247" s="1525">
        <f t="shared" si="258"/>
        <v>0</v>
      </c>
      <c r="EZ247" s="1525">
        <f t="shared" si="258"/>
        <v>0</v>
      </c>
      <c r="FA247" s="1525">
        <f t="shared" si="258"/>
        <v>0</v>
      </c>
      <c r="FB247" s="1525">
        <f t="shared" si="258"/>
        <v>0</v>
      </c>
      <c r="FC247" s="1525">
        <f t="shared" si="258"/>
        <v>0</v>
      </c>
      <c r="FD247" s="1525">
        <f t="shared" si="258"/>
        <v>0</v>
      </c>
      <c r="FE247" s="1525">
        <f t="shared" si="258"/>
        <v>0</v>
      </c>
      <c r="FF247" s="1525">
        <f t="shared" si="258"/>
        <v>0</v>
      </c>
      <c r="FG247" s="1525">
        <f t="shared" si="258"/>
        <v>0</v>
      </c>
      <c r="FH247" s="1525">
        <f t="shared" si="258"/>
        <v>0</v>
      </c>
      <c r="FI247" s="1525">
        <f t="shared" si="258"/>
        <v>0</v>
      </c>
      <c r="FJ247" s="1525">
        <f t="shared" si="258"/>
        <v>0</v>
      </c>
      <c r="FK247" s="1525">
        <f t="shared" si="258"/>
        <v>0</v>
      </c>
      <c r="FL247" s="1525">
        <f t="shared" si="258"/>
        <v>0</v>
      </c>
      <c r="FM247" s="1525">
        <f t="shared" ref="FM247:GR247" si="259">SUM(FM248:FM253)</f>
        <v>0</v>
      </c>
      <c r="FN247" s="1525">
        <f t="shared" si="259"/>
        <v>0</v>
      </c>
      <c r="FO247" s="1525">
        <f t="shared" si="259"/>
        <v>0</v>
      </c>
      <c r="FP247" s="1525">
        <f t="shared" si="259"/>
        <v>0</v>
      </c>
      <c r="FQ247" s="1525">
        <f t="shared" si="259"/>
        <v>0</v>
      </c>
      <c r="FR247" s="1525">
        <f t="shared" si="259"/>
        <v>0</v>
      </c>
      <c r="FS247" s="1525">
        <f t="shared" si="259"/>
        <v>0</v>
      </c>
      <c r="FT247" s="1525">
        <f t="shared" si="259"/>
        <v>0</v>
      </c>
      <c r="FU247" s="1525">
        <f t="shared" si="259"/>
        <v>0</v>
      </c>
      <c r="FV247" s="1525">
        <f t="shared" si="259"/>
        <v>0</v>
      </c>
      <c r="FW247" s="1525">
        <f t="shared" si="259"/>
        <v>0</v>
      </c>
      <c r="FX247" s="1525">
        <f t="shared" si="259"/>
        <v>0</v>
      </c>
      <c r="FY247" s="1525">
        <f t="shared" si="259"/>
        <v>0</v>
      </c>
      <c r="FZ247" s="1525">
        <f t="shared" si="259"/>
        <v>0</v>
      </c>
      <c r="GA247" s="1525">
        <f t="shared" si="259"/>
        <v>0</v>
      </c>
      <c r="GB247" s="1525">
        <f t="shared" si="259"/>
        <v>0</v>
      </c>
      <c r="GC247" s="1525">
        <f t="shared" si="259"/>
        <v>0</v>
      </c>
      <c r="GD247" s="1525">
        <f t="shared" si="259"/>
        <v>0</v>
      </c>
      <c r="GE247" s="1525">
        <f t="shared" si="259"/>
        <v>0</v>
      </c>
      <c r="GF247" s="1525">
        <f t="shared" si="259"/>
        <v>0</v>
      </c>
      <c r="GG247" s="1525">
        <f t="shared" si="259"/>
        <v>0</v>
      </c>
      <c r="GH247" s="1525">
        <f t="shared" si="259"/>
        <v>0</v>
      </c>
      <c r="GI247" s="1525">
        <f t="shared" si="259"/>
        <v>0</v>
      </c>
      <c r="GJ247" s="1525">
        <f t="shared" si="259"/>
        <v>0</v>
      </c>
      <c r="GK247" s="1525">
        <f t="shared" si="259"/>
        <v>0</v>
      </c>
      <c r="GL247" s="1525">
        <f t="shared" si="259"/>
        <v>0</v>
      </c>
      <c r="GM247" s="1525">
        <f t="shared" si="259"/>
        <v>0</v>
      </c>
      <c r="GN247" s="1525">
        <f t="shared" si="259"/>
        <v>0</v>
      </c>
      <c r="GO247" s="1525">
        <f t="shared" si="259"/>
        <v>0</v>
      </c>
      <c r="GP247" s="1525">
        <f t="shared" si="259"/>
        <v>0</v>
      </c>
      <c r="GQ247" s="1525">
        <f t="shared" si="259"/>
        <v>0</v>
      </c>
      <c r="GR247" s="1525">
        <f t="shared" si="259"/>
        <v>0</v>
      </c>
      <c r="GS247" s="1525">
        <f t="shared" ref="GS247" si="260">SUM(GS248:GS253)</f>
        <v>0</v>
      </c>
    </row>
    <row r="248" spans="1:201" outlineLevel="1">
      <c r="A248" s="1517" t="s">
        <v>316</v>
      </c>
      <c r="B248" s="1541"/>
      <c r="C248" s="1501" t="s">
        <v>306</v>
      </c>
      <c r="D248" s="1538">
        <f>0.15%*(D234+D210+D200+D195+D169)</f>
        <v>26.673918</v>
      </c>
      <c r="E248" s="1560">
        <v>0</v>
      </c>
      <c r="F248" s="1504" t="s">
        <v>1419</v>
      </c>
      <c r="G248" s="1504" t="s">
        <v>1481</v>
      </c>
      <c r="H248" s="1564" t="s">
        <v>1659</v>
      </c>
      <c r="I248" s="1536">
        <f t="shared" ref="I248:I253" si="261">SUM(J248:GS248)</f>
        <v>0</v>
      </c>
      <c r="J248" s="1535"/>
      <c r="K248" s="1535"/>
      <c r="L248" s="1535"/>
      <c r="M248" s="1535"/>
      <c r="N248" s="1535"/>
      <c r="O248" s="1535"/>
      <c r="P248" s="1535"/>
      <c r="Q248" s="1535"/>
      <c r="R248" s="1535"/>
      <c r="S248" s="1535"/>
      <c r="T248" s="1535"/>
      <c r="U248" s="1535"/>
      <c r="V248" s="1535"/>
      <c r="W248" s="1535"/>
      <c r="X248" s="1535"/>
      <c r="Y248" s="1535"/>
      <c r="Z248" s="1535"/>
      <c r="AA248" s="1535"/>
      <c r="AB248" s="1535"/>
      <c r="AC248" s="1535"/>
      <c r="AD248" s="1535"/>
      <c r="AE248" s="1535"/>
      <c r="AF248" s="1535"/>
      <c r="AG248" s="1535"/>
      <c r="AH248" s="1535"/>
      <c r="AI248" s="1535"/>
      <c r="AJ248" s="1535"/>
      <c r="AK248" s="1535"/>
      <c r="AL248" s="1535"/>
      <c r="AM248" s="1535"/>
      <c r="AN248" s="1535"/>
      <c r="AO248" s="1535"/>
      <c r="AP248" s="1535"/>
      <c r="AQ248" s="1535"/>
      <c r="AR248" s="1535"/>
      <c r="AS248" s="1535"/>
      <c r="AT248" s="1535"/>
      <c r="AU248" s="1535"/>
      <c r="AV248" s="1535"/>
      <c r="AW248" s="1535"/>
      <c r="AX248" s="1535"/>
      <c r="AY248" s="1535"/>
      <c r="AZ248" s="1535"/>
      <c r="BA248" s="1535"/>
      <c r="BB248" s="1535"/>
      <c r="BC248" s="1535"/>
      <c r="BD248" s="1535"/>
      <c r="BE248" s="1535"/>
      <c r="BF248" s="1535"/>
      <c r="BG248" s="1535"/>
      <c r="BH248" s="1535"/>
      <c r="BI248" s="1535"/>
      <c r="BJ248" s="1535"/>
      <c r="BK248" s="1535"/>
      <c r="BL248" s="1535"/>
      <c r="BM248" s="1535"/>
      <c r="BN248" s="1535"/>
      <c r="BO248" s="1535"/>
      <c r="BP248" s="1535"/>
      <c r="BQ248" s="1535"/>
      <c r="BR248" s="1535"/>
      <c r="BS248" s="1535"/>
      <c r="BT248" s="1535"/>
      <c r="BU248" s="1535"/>
      <c r="BV248" s="1535"/>
      <c r="BW248" s="1535"/>
      <c r="BX248" s="1535"/>
      <c r="BY248" s="1535"/>
      <c r="BZ248" s="1535"/>
      <c r="CA248" s="1535"/>
      <c r="CB248" s="1535"/>
      <c r="CC248" s="1535"/>
      <c r="CD248" s="1535"/>
      <c r="CE248" s="1535"/>
      <c r="CF248" s="1535"/>
      <c r="CG248" s="1535"/>
      <c r="CH248" s="1535"/>
      <c r="CI248" s="1535"/>
      <c r="CJ248" s="1535"/>
      <c r="CK248" s="1535"/>
      <c r="CL248" s="1535"/>
      <c r="CM248" s="1535"/>
      <c r="CN248" s="1535"/>
      <c r="CO248" s="1535"/>
      <c r="CP248" s="1535"/>
      <c r="CQ248" s="1535"/>
      <c r="CR248" s="1535"/>
      <c r="CS248" s="1535"/>
      <c r="CT248" s="1535"/>
      <c r="CU248" s="1535"/>
      <c r="CV248" s="1535"/>
      <c r="CW248" s="1535"/>
      <c r="CX248" s="1535"/>
      <c r="CY248" s="1535"/>
      <c r="CZ248" s="1535"/>
      <c r="DA248" s="1535"/>
      <c r="DB248" s="1535"/>
      <c r="DC248" s="1535"/>
      <c r="DD248" s="1535"/>
      <c r="DE248" s="1535"/>
      <c r="DF248" s="1535"/>
      <c r="DG248" s="1535"/>
      <c r="DH248" s="1535"/>
      <c r="DI248" s="1535"/>
      <c r="DJ248" s="1535"/>
      <c r="DK248" s="1535"/>
      <c r="DL248" s="1535"/>
      <c r="DM248" s="1535"/>
      <c r="DN248" s="1535"/>
      <c r="DO248" s="1535"/>
      <c r="DP248" s="1535"/>
      <c r="DQ248" s="1535"/>
      <c r="DR248" s="1535"/>
      <c r="DS248" s="1535"/>
      <c r="DT248" s="1535"/>
      <c r="DU248" s="1535"/>
      <c r="DV248" s="1535"/>
      <c r="DW248" s="1535"/>
      <c r="DX248" s="1535"/>
      <c r="DY248" s="1535"/>
      <c r="DZ248" s="1535"/>
      <c r="EA248" s="1535"/>
      <c r="EB248" s="1535"/>
      <c r="EC248" s="1535"/>
      <c r="ED248" s="1535"/>
      <c r="EE248" s="1535"/>
      <c r="EF248" s="1535"/>
      <c r="EG248" s="1535"/>
      <c r="EH248" s="1535"/>
      <c r="EI248" s="1535"/>
      <c r="EJ248" s="1535"/>
      <c r="EK248" s="1535"/>
      <c r="EL248" s="1535"/>
      <c r="EM248" s="1535"/>
      <c r="EN248" s="1535"/>
      <c r="EO248" s="1535"/>
      <c r="EP248" s="1535"/>
      <c r="EQ248" s="1535"/>
      <c r="ER248" s="1535"/>
      <c r="ES248" s="1535"/>
      <c r="ET248" s="1535"/>
      <c r="EU248" s="1535"/>
      <c r="EV248" s="1535"/>
      <c r="EW248" s="1535"/>
      <c r="EX248" s="1535"/>
      <c r="EY248" s="1535"/>
      <c r="EZ248" s="1535"/>
      <c r="FA248" s="1535"/>
      <c r="FB248" s="1535"/>
      <c r="FC248" s="1535"/>
      <c r="FD248" s="1535"/>
      <c r="FE248" s="1535"/>
      <c r="FF248" s="1535"/>
      <c r="FG248" s="1535"/>
      <c r="FH248" s="1535"/>
      <c r="FI248" s="1535"/>
      <c r="FJ248" s="1535"/>
      <c r="FK248" s="1535"/>
      <c r="FL248" s="1535"/>
      <c r="FM248" s="1535"/>
      <c r="FN248" s="1535"/>
      <c r="FO248" s="1535"/>
      <c r="FP248" s="1535"/>
      <c r="FQ248" s="1535"/>
      <c r="FR248" s="1535"/>
      <c r="FS248" s="1535"/>
      <c r="FT248" s="1535"/>
      <c r="FU248" s="1535"/>
      <c r="FV248" s="1535"/>
      <c r="FW248" s="1535"/>
      <c r="FX248" s="1535"/>
      <c r="FY248" s="1535"/>
      <c r="FZ248" s="1535"/>
      <c r="GA248" s="1535"/>
      <c r="GB248" s="1535"/>
      <c r="GC248" s="1535"/>
      <c r="GD248" s="1535"/>
      <c r="GE248" s="1535"/>
      <c r="GF248" s="1535"/>
      <c r="GG248" s="1535"/>
      <c r="GH248" s="1535"/>
      <c r="GI248" s="1535"/>
      <c r="GJ248" s="1535"/>
      <c r="GK248" s="1535"/>
      <c r="GL248" s="1535"/>
      <c r="GM248" s="1535"/>
      <c r="GN248" s="1535"/>
      <c r="GO248" s="1535"/>
      <c r="GP248" s="1535"/>
      <c r="GQ248" s="1535"/>
      <c r="GR248" s="1535"/>
      <c r="GS248" s="1535"/>
    </row>
    <row r="249" spans="1:201" outlineLevel="1">
      <c r="A249" s="1517" t="s">
        <v>319</v>
      </c>
      <c r="B249" s="1541"/>
      <c r="C249" s="1501" t="s">
        <v>308</v>
      </c>
      <c r="D249" s="1538">
        <f>0.5*$E$23</f>
        <v>2</v>
      </c>
      <c r="E249" s="1560">
        <v>0</v>
      </c>
      <c r="F249" s="1504" t="s">
        <v>1419</v>
      </c>
      <c r="G249" s="1504" t="s">
        <v>1481</v>
      </c>
      <c r="H249" s="1542" t="s">
        <v>1660</v>
      </c>
      <c r="I249" s="1536">
        <f t="shared" si="261"/>
        <v>0</v>
      </c>
      <c r="J249" s="1535"/>
      <c r="K249" s="1535"/>
      <c r="L249" s="1535"/>
      <c r="M249" s="1535"/>
      <c r="N249" s="1535"/>
      <c r="O249" s="1535"/>
      <c r="P249" s="1535"/>
      <c r="Q249" s="1535"/>
      <c r="R249" s="1535"/>
      <c r="S249" s="1535"/>
      <c r="T249" s="1535"/>
      <c r="U249" s="1535"/>
      <c r="V249" s="1535"/>
      <c r="W249" s="1535"/>
      <c r="X249" s="1535"/>
      <c r="Y249" s="1535"/>
      <c r="Z249" s="1535"/>
      <c r="AA249" s="1535"/>
      <c r="AB249" s="1535"/>
      <c r="AC249" s="1535"/>
      <c r="AD249" s="1535"/>
      <c r="AE249" s="1535"/>
      <c r="AF249" s="1535"/>
      <c r="AG249" s="1535"/>
      <c r="AH249" s="1535"/>
      <c r="AI249" s="1535"/>
      <c r="AJ249" s="1535"/>
      <c r="AK249" s="1535"/>
      <c r="AL249" s="1535"/>
      <c r="AM249" s="1535"/>
      <c r="AN249" s="1535"/>
      <c r="AO249" s="1535"/>
      <c r="AP249" s="1535"/>
      <c r="AQ249" s="1535"/>
      <c r="AR249" s="1535"/>
      <c r="AS249" s="1535"/>
      <c r="AT249" s="1535"/>
      <c r="AU249" s="1535"/>
      <c r="AV249" s="1535"/>
      <c r="AW249" s="1535"/>
      <c r="AX249" s="1535"/>
      <c r="AY249" s="1535"/>
      <c r="AZ249" s="1535"/>
      <c r="BA249" s="1535"/>
      <c r="BB249" s="1535"/>
      <c r="BC249" s="1535"/>
      <c r="BD249" s="1535"/>
      <c r="BE249" s="1535"/>
      <c r="BF249" s="1535"/>
      <c r="BG249" s="1535"/>
      <c r="BH249" s="1535"/>
      <c r="BI249" s="1535"/>
      <c r="BJ249" s="1535"/>
      <c r="BK249" s="1535"/>
      <c r="BL249" s="1535"/>
      <c r="BM249" s="1535"/>
      <c r="BN249" s="1535"/>
      <c r="BO249" s="1535"/>
      <c r="BP249" s="1535"/>
      <c r="BQ249" s="1535"/>
      <c r="BR249" s="1535"/>
      <c r="BS249" s="1535"/>
      <c r="BT249" s="1535"/>
      <c r="BU249" s="1535"/>
      <c r="BV249" s="1535"/>
      <c r="BW249" s="1535"/>
      <c r="BX249" s="1535"/>
      <c r="BY249" s="1535"/>
      <c r="BZ249" s="1535"/>
      <c r="CA249" s="1535"/>
      <c r="CB249" s="1535"/>
      <c r="CC249" s="1535"/>
      <c r="CD249" s="1535"/>
      <c r="CE249" s="1535"/>
      <c r="CF249" s="1535"/>
      <c r="CG249" s="1535"/>
      <c r="CH249" s="1535"/>
      <c r="CI249" s="1535"/>
      <c r="CJ249" s="1535"/>
      <c r="CK249" s="1535"/>
      <c r="CL249" s="1535"/>
      <c r="CM249" s="1535"/>
      <c r="CN249" s="1535"/>
      <c r="CO249" s="1535"/>
      <c r="CP249" s="1535"/>
      <c r="CQ249" s="1535"/>
      <c r="CR249" s="1535"/>
      <c r="CS249" s="1535"/>
      <c r="CT249" s="1535"/>
      <c r="CU249" s="1535"/>
      <c r="CV249" s="1535"/>
      <c r="CW249" s="1535"/>
      <c r="CX249" s="1535"/>
      <c r="CY249" s="1535"/>
      <c r="CZ249" s="1535"/>
      <c r="DA249" s="1535"/>
      <c r="DB249" s="1535"/>
      <c r="DC249" s="1535"/>
      <c r="DD249" s="1535"/>
      <c r="DE249" s="1535"/>
      <c r="DF249" s="1535"/>
      <c r="DG249" s="1535"/>
      <c r="DH249" s="1535"/>
      <c r="DI249" s="1535"/>
      <c r="DJ249" s="1535"/>
      <c r="DK249" s="1535"/>
      <c r="DL249" s="1535"/>
      <c r="DM249" s="1535"/>
      <c r="DN249" s="1535"/>
      <c r="DO249" s="1535"/>
      <c r="DP249" s="1535"/>
      <c r="DQ249" s="1535"/>
      <c r="DR249" s="1535"/>
      <c r="DS249" s="1535"/>
      <c r="DT249" s="1535"/>
      <c r="DU249" s="1535"/>
      <c r="DV249" s="1535"/>
      <c r="DW249" s="1535"/>
      <c r="DX249" s="1535"/>
      <c r="DY249" s="1535"/>
      <c r="DZ249" s="1535"/>
      <c r="EA249" s="1535"/>
      <c r="EB249" s="1535"/>
      <c r="EC249" s="1535"/>
      <c r="ED249" s="1535"/>
      <c r="EE249" s="1535"/>
      <c r="EF249" s="1535"/>
      <c r="EG249" s="1535"/>
      <c r="EH249" s="1535"/>
      <c r="EI249" s="1535"/>
      <c r="EJ249" s="1535"/>
      <c r="EK249" s="1535"/>
      <c r="EL249" s="1535"/>
      <c r="EM249" s="1535"/>
      <c r="EN249" s="1535"/>
      <c r="EO249" s="1535"/>
      <c r="EP249" s="1535"/>
      <c r="EQ249" s="1535"/>
      <c r="ER249" s="1535"/>
      <c r="ES249" s="1535"/>
      <c r="ET249" s="1535"/>
      <c r="EU249" s="1535"/>
      <c r="EV249" s="1535"/>
      <c r="EW249" s="1535"/>
      <c r="EX249" s="1535"/>
      <c r="EY249" s="1535"/>
      <c r="EZ249" s="1535"/>
      <c r="FA249" s="1535"/>
      <c r="FB249" s="1535"/>
      <c r="FC249" s="1535"/>
      <c r="FD249" s="1535"/>
      <c r="FE249" s="1535"/>
      <c r="FF249" s="1535"/>
      <c r="FG249" s="1535"/>
      <c r="FH249" s="1535"/>
      <c r="FI249" s="1535"/>
      <c r="FJ249" s="1535"/>
      <c r="FK249" s="1535"/>
      <c r="FL249" s="1535"/>
      <c r="FM249" s="1535"/>
      <c r="FN249" s="1535"/>
      <c r="FO249" s="1535"/>
      <c r="FP249" s="1535"/>
      <c r="FQ249" s="1535"/>
      <c r="FR249" s="1535"/>
      <c r="FS249" s="1535"/>
      <c r="FT249" s="1535"/>
      <c r="FU249" s="1535"/>
      <c r="FV249" s="1535"/>
      <c r="FW249" s="1535"/>
      <c r="FX249" s="1535"/>
      <c r="FY249" s="1535"/>
      <c r="FZ249" s="1535"/>
      <c r="GA249" s="1535"/>
      <c r="GB249" s="1535"/>
      <c r="GC249" s="1535"/>
      <c r="GD249" s="1535"/>
      <c r="GE249" s="1535"/>
      <c r="GF249" s="1535"/>
      <c r="GG249" s="1535"/>
      <c r="GH249" s="1535"/>
      <c r="GI249" s="1535"/>
      <c r="GJ249" s="1535"/>
      <c r="GK249" s="1535"/>
      <c r="GL249" s="1535"/>
      <c r="GM249" s="1535"/>
      <c r="GN249" s="1535"/>
      <c r="GO249" s="1535"/>
      <c r="GP249" s="1535"/>
      <c r="GQ249" s="1535"/>
      <c r="GR249" s="1535"/>
      <c r="GS249" s="1535"/>
    </row>
    <row r="250" spans="1:201" outlineLevel="1">
      <c r="A250" s="1517" t="s">
        <v>1661</v>
      </c>
      <c r="B250" s="1541"/>
      <c r="C250" s="1562" t="s">
        <v>309</v>
      </c>
      <c r="D250" s="1538">
        <f>10*$E$23</f>
        <v>40</v>
      </c>
      <c r="E250" s="1560">
        <v>0</v>
      </c>
      <c r="F250" s="1504" t="s">
        <v>1419</v>
      </c>
      <c r="G250" s="1504" t="s">
        <v>1481</v>
      </c>
      <c r="H250" s="1542" t="s">
        <v>1662</v>
      </c>
      <c r="I250" s="1536">
        <f t="shared" si="261"/>
        <v>0</v>
      </c>
      <c r="J250" s="1535"/>
      <c r="K250" s="1535"/>
      <c r="L250" s="1535"/>
      <c r="M250" s="1535"/>
      <c r="N250" s="1535"/>
      <c r="O250" s="1535"/>
      <c r="P250" s="1535"/>
      <c r="Q250" s="1535"/>
      <c r="R250" s="1535"/>
      <c r="S250" s="1535"/>
      <c r="T250" s="1535"/>
      <c r="U250" s="1535"/>
      <c r="V250" s="1535"/>
      <c r="W250" s="1535"/>
      <c r="X250" s="1535"/>
      <c r="Y250" s="1535"/>
      <c r="Z250" s="1535"/>
      <c r="AA250" s="1535"/>
      <c r="AB250" s="1535"/>
      <c r="AC250" s="1535"/>
      <c r="AD250" s="1535"/>
      <c r="AE250" s="1535"/>
      <c r="AF250" s="1535"/>
      <c r="AG250" s="1535"/>
      <c r="AH250" s="1535"/>
      <c r="AI250" s="1535"/>
      <c r="AJ250" s="1535"/>
      <c r="AK250" s="1535"/>
      <c r="AL250" s="1535"/>
      <c r="AM250" s="1535"/>
      <c r="AN250" s="1535"/>
      <c r="AO250" s="1535"/>
      <c r="AP250" s="1535"/>
      <c r="AQ250" s="1535"/>
      <c r="AR250" s="1535"/>
      <c r="AS250" s="1535"/>
      <c r="AT250" s="1535"/>
      <c r="AU250" s="1535"/>
      <c r="AV250" s="1535"/>
      <c r="AW250" s="1535"/>
      <c r="AX250" s="1535"/>
      <c r="AY250" s="1535"/>
      <c r="AZ250" s="1535"/>
      <c r="BA250" s="1535"/>
      <c r="BB250" s="1535"/>
      <c r="BC250" s="1535"/>
      <c r="BD250" s="1535"/>
      <c r="BE250" s="1535"/>
      <c r="BF250" s="1535"/>
      <c r="BG250" s="1535"/>
      <c r="BH250" s="1535"/>
      <c r="BI250" s="1535"/>
      <c r="BJ250" s="1535"/>
      <c r="BK250" s="1535"/>
      <c r="BL250" s="1535"/>
      <c r="BM250" s="1535"/>
      <c r="BN250" s="1535"/>
      <c r="BO250" s="1535"/>
      <c r="BP250" s="1535"/>
      <c r="BQ250" s="1535"/>
      <c r="BR250" s="1535"/>
      <c r="BS250" s="1535"/>
      <c r="BT250" s="1535"/>
      <c r="BU250" s="1535"/>
      <c r="BV250" s="1535"/>
      <c r="BW250" s="1535"/>
      <c r="BX250" s="1535"/>
      <c r="BY250" s="1535"/>
      <c r="BZ250" s="1535"/>
      <c r="CA250" s="1535"/>
      <c r="CB250" s="1535"/>
      <c r="CC250" s="1535"/>
      <c r="CD250" s="1535"/>
      <c r="CE250" s="1535"/>
      <c r="CF250" s="1535"/>
      <c r="CG250" s="1535"/>
      <c r="CH250" s="1535"/>
      <c r="CI250" s="1535"/>
      <c r="CJ250" s="1535"/>
      <c r="CK250" s="1535"/>
      <c r="CL250" s="1535"/>
      <c r="CM250" s="1535"/>
      <c r="CN250" s="1535"/>
      <c r="CO250" s="1535"/>
      <c r="CP250" s="1535"/>
      <c r="CQ250" s="1535"/>
      <c r="CR250" s="1535"/>
      <c r="CS250" s="1535"/>
      <c r="CT250" s="1535"/>
      <c r="CU250" s="1535"/>
      <c r="CV250" s="1535"/>
      <c r="CW250" s="1535"/>
      <c r="CX250" s="1535"/>
      <c r="CY250" s="1535"/>
      <c r="CZ250" s="1535"/>
      <c r="DA250" s="1535"/>
      <c r="DB250" s="1535"/>
      <c r="DC250" s="1535"/>
      <c r="DD250" s="1535"/>
      <c r="DE250" s="1535"/>
      <c r="DF250" s="1535"/>
      <c r="DG250" s="1535"/>
      <c r="DH250" s="1535"/>
      <c r="DI250" s="1535"/>
      <c r="DJ250" s="1535"/>
      <c r="DK250" s="1535"/>
      <c r="DL250" s="1535"/>
      <c r="DM250" s="1535"/>
      <c r="DN250" s="1535"/>
      <c r="DO250" s="1535"/>
      <c r="DP250" s="1535"/>
      <c r="DQ250" s="1535"/>
      <c r="DR250" s="1535"/>
      <c r="DS250" s="1535"/>
      <c r="DT250" s="1535"/>
      <c r="DU250" s="1535"/>
      <c r="DV250" s="1535"/>
      <c r="DW250" s="1535"/>
      <c r="DX250" s="1535"/>
      <c r="DY250" s="1535"/>
      <c r="DZ250" s="1535"/>
      <c r="EA250" s="1535"/>
      <c r="EB250" s="1535"/>
      <c r="EC250" s="1535"/>
      <c r="ED250" s="1535"/>
      <c r="EE250" s="1535"/>
      <c r="EF250" s="1535"/>
      <c r="EG250" s="1535"/>
      <c r="EH250" s="1535"/>
      <c r="EI250" s="1535"/>
      <c r="EJ250" s="1535"/>
      <c r="EK250" s="1535"/>
      <c r="EL250" s="1535"/>
      <c r="EM250" s="1535"/>
      <c r="EN250" s="1535"/>
      <c r="EO250" s="1535"/>
      <c r="EP250" s="1535"/>
      <c r="EQ250" s="1535"/>
      <c r="ER250" s="1535"/>
      <c r="ES250" s="1535"/>
      <c r="ET250" s="1535"/>
      <c r="EU250" s="1535"/>
      <c r="EV250" s="1535"/>
      <c r="EW250" s="1535"/>
      <c r="EX250" s="1535"/>
      <c r="EY250" s="1535"/>
      <c r="EZ250" s="1535"/>
      <c r="FA250" s="1535"/>
      <c r="FB250" s="1535"/>
      <c r="FC250" s="1535"/>
      <c r="FD250" s="1535"/>
      <c r="FE250" s="1535"/>
      <c r="FF250" s="1535"/>
      <c r="FG250" s="1535"/>
      <c r="FH250" s="1535"/>
      <c r="FI250" s="1535"/>
      <c r="FJ250" s="1535"/>
      <c r="FK250" s="1535"/>
      <c r="FL250" s="1535"/>
      <c r="FM250" s="1535"/>
      <c r="FN250" s="1535"/>
      <c r="FO250" s="1535"/>
      <c r="FP250" s="1535"/>
      <c r="FQ250" s="1535"/>
      <c r="FR250" s="1535"/>
      <c r="FS250" s="1535"/>
      <c r="FT250" s="1535"/>
      <c r="FU250" s="1535"/>
      <c r="FV250" s="1535"/>
      <c r="FW250" s="1535"/>
      <c r="FX250" s="1535"/>
      <c r="FY250" s="1535"/>
      <c r="FZ250" s="1535"/>
      <c r="GA250" s="1535"/>
      <c r="GB250" s="1535"/>
      <c r="GC250" s="1535"/>
      <c r="GD250" s="1535"/>
      <c r="GE250" s="1535"/>
      <c r="GF250" s="1535"/>
      <c r="GG250" s="1535"/>
      <c r="GH250" s="1535"/>
      <c r="GI250" s="1535"/>
      <c r="GJ250" s="1535"/>
      <c r="GK250" s="1535"/>
      <c r="GL250" s="1535"/>
      <c r="GM250" s="1535"/>
      <c r="GN250" s="1535"/>
      <c r="GO250" s="1535"/>
      <c r="GP250" s="1535"/>
      <c r="GQ250" s="1535"/>
      <c r="GR250" s="1535"/>
      <c r="GS250" s="1535"/>
    </row>
    <row r="251" spans="1:201" outlineLevel="1">
      <c r="A251" s="1517" t="s">
        <v>1663</v>
      </c>
      <c r="B251" s="1541"/>
      <c r="C251" s="1562" t="s">
        <v>310</v>
      </c>
      <c r="D251" s="1538">
        <f>$B$11*G25*D25*(0.25/100)/1000</f>
        <v>7.56</v>
      </c>
      <c r="E251" s="1560">
        <v>0</v>
      </c>
      <c r="F251" s="1504" t="s">
        <v>1419</v>
      </c>
      <c r="G251" s="1504" t="s">
        <v>1481</v>
      </c>
      <c r="H251" s="1542" t="s">
        <v>1664</v>
      </c>
      <c r="I251" s="1536">
        <f t="shared" si="261"/>
        <v>0</v>
      </c>
      <c r="J251" s="1535"/>
      <c r="K251" s="1535"/>
      <c r="L251" s="1535"/>
      <c r="M251" s="1535"/>
      <c r="N251" s="1535"/>
      <c r="O251" s="1535"/>
      <c r="P251" s="1535"/>
      <c r="Q251" s="1535"/>
      <c r="R251" s="1535"/>
      <c r="S251" s="1535"/>
      <c r="T251" s="1535"/>
      <c r="U251" s="1535"/>
      <c r="V251" s="1535"/>
      <c r="W251" s="1535"/>
      <c r="X251" s="1535"/>
      <c r="Y251" s="1535"/>
      <c r="Z251" s="1535"/>
      <c r="AA251" s="1535"/>
      <c r="AB251" s="1535"/>
      <c r="AC251" s="1535"/>
      <c r="AD251" s="1535"/>
      <c r="AE251" s="1535"/>
      <c r="AF251" s="1535"/>
      <c r="AG251" s="1535"/>
      <c r="AH251" s="1535"/>
      <c r="AI251" s="1535"/>
      <c r="AJ251" s="1535"/>
      <c r="AK251" s="1535"/>
      <c r="AL251" s="1535"/>
      <c r="AM251" s="1535"/>
      <c r="AN251" s="1535"/>
      <c r="AO251" s="1535"/>
      <c r="AP251" s="1535"/>
      <c r="AQ251" s="1535"/>
      <c r="AR251" s="1535"/>
      <c r="AS251" s="1535"/>
      <c r="AT251" s="1535"/>
      <c r="AU251" s="1535"/>
      <c r="AV251" s="1535"/>
      <c r="AW251" s="1535"/>
      <c r="AX251" s="1535"/>
      <c r="AY251" s="1535"/>
      <c r="AZ251" s="1535"/>
      <c r="BA251" s="1535"/>
      <c r="BB251" s="1535"/>
      <c r="BC251" s="1535"/>
      <c r="BD251" s="1535"/>
      <c r="BE251" s="1535"/>
      <c r="BF251" s="1535"/>
      <c r="BG251" s="1535"/>
      <c r="BH251" s="1535"/>
      <c r="BI251" s="1535"/>
      <c r="BJ251" s="1535"/>
      <c r="BK251" s="1535"/>
      <c r="BL251" s="1535"/>
      <c r="BM251" s="1535"/>
      <c r="BN251" s="1535"/>
      <c r="BO251" s="1535"/>
      <c r="BP251" s="1535"/>
      <c r="BQ251" s="1535"/>
      <c r="BR251" s="1535"/>
      <c r="BS251" s="1535"/>
      <c r="BT251" s="1535"/>
      <c r="BU251" s="1535"/>
      <c r="BV251" s="1535"/>
      <c r="BW251" s="1535"/>
      <c r="BX251" s="1535"/>
      <c r="BY251" s="1535"/>
      <c r="BZ251" s="1535"/>
      <c r="CA251" s="1535"/>
      <c r="CB251" s="1535"/>
      <c r="CC251" s="1535"/>
      <c r="CD251" s="1535"/>
      <c r="CE251" s="1535"/>
      <c r="CF251" s="1535"/>
      <c r="CG251" s="1535"/>
      <c r="CH251" s="1535"/>
      <c r="CI251" s="1535"/>
      <c r="CJ251" s="1535"/>
      <c r="CK251" s="1535"/>
      <c r="CL251" s="1535"/>
      <c r="CM251" s="1535"/>
      <c r="CN251" s="1535"/>
      <c r="CO251" s="1535"/>
      <c r="CP251" s="1535"/>
      <c r="CQ251" s="1535"/>
      <c r="CR251" s="1535"/>
      <c r="CS251" s="1535"/>
      <c r="CT251" s="1535"/>
      <c r="CU251" s="1535"/>
      <c r="CV251" s="1535"/>
      <c r="CW251" s="1535"/>
      <c r="CX251" s="1535"/>
      <c r="CY251" s="1535"/>
      <c r="CZ251" s="1535"/>
      <c r="DA251" s="1535"/>
      <c r="DB251" s="1535"/>
      <c r="DC251" s="1535"/>
      <c r="DD251" s="1535"/>
      <c r="DE251" s="1535"/>
      <c r="DF251" s="1535"/>
      <c r="DG251" s="1535"/>
      <c r="DH251" s="1535"/>
      <c r="DI251" s="1535"/>
      <c r="DJ251" s="1535"/>
      <c r="DK251" s="1535"/>
      <c r="DL251" s="1535"/>
      <c r="DM251" s="1535"/>
      <c r="DN251" s="1535"/>
      <c r="DO251" s="1535"/>
      <c r="DP251" s="1535"/>
      <c r="DQ251" s="1535"/>
      <c r="DR251" s="1535"/>
      <c r="DS251" s="1535"/>
      <c r="DT251" s="1535"/>
      <c r="DU251" s="1535"/>
      <c r="DV251" s="1535"/>
      <c r="DW251" s="1535"/>
      <c r="DX251" s="1535"/>
      <c r="DY251" s="1535"/>
      <c r="DZ251" s="1535"/>
      <c r="EA251" s="1535"/>
      <c r="EB251" s="1535"/>
      <c r="EC251" s="1535"/>
      <c r="ED251" s="1535"/>
      <c r="EE251" s="1535"/>
      <c r="EF251" s="1535"/>
      <c r="EG251" s="1535"/>
      <c r="EH251" s="1535"/>
      <c r="EI251" s="1535"/>
      <c r="EJ251" s="1535"/>
      <c r="EK251" s="1535"/>
      <c r="EL251" s="1535"/>
      <c r="EM251" s="1535"/>
      <c r="EN251" s="1535"/>
      <c r="EO251" s="1535"/>
      <c r="EP251" s="1535"/>
      <c r="EQ251" s="1535"/>
      <c r="ER251" s="1535"/>
      <c r="ES251" s="1535"/>
      <c r="ET251" s="1535"/>
      <c r="EU251" s="1535"/>
      <c r="EV251" s="1535"/>
      <c r="EW251" s="1535"/>
      <c r="EX251" s="1535"/>
      <c r="EY251" s="1535"/>
      <c r="EZ251" s="1535"/>
      <c r="FA251" s="1535"/>
      <c r="FB251" s="1535"/>
      <c r="FC251" s="1535"/>
      <c r="FD251" s="1535"/>
      <c r="FE251" s="1535"/>
      <c r="FF251" s="1535"/>
      <c r="FG251" s="1535"/>
      <c r="FH251" s="1535"/>
      <c r="FI251" s="1535"/>
      <c r="FJ251" s="1535"/>
      <c r="FK251" s="1535"/>
      <c r="FL251" s="1535"/>
      <c r="FM251" s="1535"/>
      <c r="FN251" s="1535"/>
      <c r="FO251" s="1535"/>
      <c r="FP251" s="1535"/>
      <c r="FQ251" s="1535"/>
      <c r="FR251" s="1535"/>
      <c r="FS251" s="1535"/>
      <c r="FT251" s="1535"/>
      <c r="FU251" s="1535"/>
      <c r="FV251" s="1535"/>
      <c r="FW251" s="1535"/>
      <c r="FX251" s="1535"/>
      <c r="FY251" s="1535"/>
      <c r="FZ251" s="1535"/>
      <c r="GA251" s="1535"/>
      <c r="GB251" s="1535"/>
      <c r="GC251" s="1535"/>
      <c r="GD251" s="1535"/>
      <c r="GE251" s="1535"/>
      <c r="GF251" s="1535"/>
      <c r="GG251" s="1535"/>
      <c r="GH251" s="1535"/>
      <c r="GI251" s="1535"/>
      <c r="GJ251" s="1535"/>
      <c r="GK251" s="1535"/>
      <c r="GL251" s="1535"/>
      <c r="GM251" s="1535"/>
      <c r="GN251" s="1535"/>
      <c r="GO251" s="1535"/>
      <c r="GP251" s="1535"/>
      <c r="GQ251" s="1535"/>
      <c r="GR251" s="1535"/>
      <c r="GS251" s="1535"/>
    </row>
    <row r="252" spans="1:201" outlineLevel="1">
      <c r="A252" s="1517" t="s">
        <v>1665</v>
      </c>
      <c r="B252" s="1541"/>
      <c r="C252" s="1562" t="s">
        <v>312</v>
      </c>
      <c r="D252" s="1538">
        <f>7*$D$23</f>
        <v>28</v>
      </c>
      <c r="E252" s="1560">
        <v>0</v>
      </c>
      <c r="F252" s="1504" t="s">
        <v>1419</v>
      </c>
      <c r="G252" s="1504" t="s">
        <v>1481</v>
      </c>
      <c r="H252" s="1563" t="s">
        <v>1666</v>
      </c>
      <c r="I252" s="1536">
        <f t="shared" si="261"/>
        <v>0</v>
      </c>
      <c r="J252" s="1535"/>
      <c r="K252" s="1535"/>
      <c r="L252" s="1535"/>
      <c r="M252" s="1535"/>
      <c r="N252" s="1535"/>
      <c r="O252" s="1535"/>
      <c r="P252" s="1535"/>
      <c r="Q252" s="1535"/>
      <c r="R252" s="1535"/>
      <c r="S252" s="1535"/>
      <c r="T252" s="1535"/>
      <c r="U252" s="1535"/>
      <c r="V252" s="1535"/>
      <c r="W252" s="1535"/>
      <c r="X252" s="1535"/>
      <c r="Y252" s="1535"/>
      <c r="Z252" s="1535"/>
      <c r="AA252" s="1535"/>
      <c r="AB252" s="1535"/>
      <c r="AC252" s="1535"/>
      <c r="AD252" s="1535"/>
      <c r="AE252" s="1535"/>
      <c r="AF252" s="1535"/>
      <c r="AG252" s="1535"/>
      <c r="AH252" s="1535"/>
      <c r="AI252" s="1535"/>
      <c r="AJ252" s="1535"/>
      <c r="AK252" s="1535"/>
      <c r="AL252" s="1535"/>
      <c r="AM252" s="1535"/>
      <c r="AN252" s="1535"/>
      <c r="AO252" s="1535"/>
      <c r="AP252" s="1535"/>
      <c r="AQ252" s="1535"/>
      <c r="AR252" s="1535"/>
      <c r="AS252" s="1535"/>
      <c r="AT252" s="1535"/>
      <c r="AU252" s="1535"/>
      <c r="AV252" s="1535"/>
      <c r="AW252" s="1535"/>
      <c r="AX252" s="1535"/>
      <c r="AY252" s="1535"/>
      <c r="AZ252" s="1535"/>
      <c r="BA252" s="1535"/>
      <c r="BB252" s="1535"/>
      <c r="BC252" s="1535"/>
      <c r="BD252" s="1535"/>
      <c r="BE252" s="1535"/>
      <c r="BF252" s="1535"/>
      <c r="BG252" s="1535"/>
      <c r="BH252" s="1535"/>
      <c r="BI252" s="1535"/>
      <c r="BJ252" s="1535"/>
      <c r="BK252" s="1535"/>
      <c r="BL252" s="1535"/>
      <c r="BM252" s="1535"/>
      <c r="BN252" s="1535"/>
      <c r="BO252" s="1535"/>
      <c r="BP252" s="1535"/>
      <c r="BQ252" s="1535"/>
      <c r="BR252" s="1535"/>
      <c r="BS252" s="1535"/>
      <c r="BT252" s="1535"/>
      <c r="BU252" s="1535"/>
      <c r="BV252" s="1535"/>
      <c r="BW252" s="1535"/>
      <c r="BX252" s="1535"/>
      <c r="BY252" s="1535"/>
      <c r="BZ252" s="1535"/>
      <c r="CA252" s="1535"/>
      <c r="CB252" s="1535"/>
      <c r="CC252" s="1535"/>
      <c r="CD252" s="1535"/>
      <c r="CE252" s="1535"/>
      <c r="CF252" s="1535"/>
      <c r="CG252" s="1535"/>
      <c r="CH252" s="1535"/>
      <c r="CI252" s="1535"/>
      <c r="CJ252" s="1535"/>
      <c r="CK252" s="1535"/>
      <c r="CL252" s="1535"/>
      <c r="CM252" s="1535"/>
      <c r="CN252" s="1535"/>
      <c r="CO252" s="1535"/>
      <c r="CP252" s="1535"/>
      <c r="CQ252" s="1535"/>
      <c r="CR252" s="1535"/>
      <c r="CS252" s="1535"/>
      <c r="CT252" s="1535"/>
      <c r="CU252" s="1535"/>
      <c r="CV252" s="1535"/>
      <c r="CW252" s="1535"/>
      <c r="CX252" s="1535"/>
      <c r="CY252" s="1535"/>
      <c r="CZ252" s="1535"/>
      <c r="DA252" s="1535"/>
      <c r="DB252" s="1535"/>
      <c r="DC252" s="1535"/>
      <c r="DD252" s="1535"/>
      <c r="DE252" s="1535"/>
      <c r="DF252" s="1535"/>
      <c r="DG252" s="1535"/>
      <c r="DH252" s="1535"/>
      <c r="DI252" s="1535"/>
      <c r="DJ252" s="1535"/>
      <c r="DK252" s="1535"/>
      <c r="DL252" s="1535"/>
      <c r="DM252" s="1535"/>
      <c r="DN252" s="1535"/>
      <c r="DO252" s="1535"/>
      <c r="DP252" s="1535"/>
      <c r="DQ252" s="1535"/>
      <c r="DR252" s="1535"/>
      <c r="DS252" s="1535"/>
      <c r="DT252" s="1535"/>
      <c r="DU252" s="1535"/>
      <c r="DV252" s="1535"/>
      <c r="DW252" s="1535"/>
      <c r="DX252" s="1535"/>
      <c r="DY252" s="1535"/>
      <c r="DZ252" s="1535"/>
      <c r="EA252" s="1535"/>
      <c r="EB252" s="1535"/>
      <c r="EC252" s="1535"/>
      <c r="ED252" s="1535"/>
      <c r="EE252" s="1535"/>
      <c r="EF252" s="1535"/>
      <c r="EG252" s="1535"/>
      <c r="EH252" s="1535"/>
      <c r="EI252" s="1535"/>
      <c r="EJ252" s="1535"/>
      <c r="EK252" s="1535"/>
      <c r="EL252" s="1535"/>
      <c r="EM252" s="1535"/>
      <c r="EN252" s="1535"/>
      <c r="EO252" s="1535"/>
      <c r="EP252" s="1535"/>
      <c r="EQ252" s="1535"/>
      <c r="ER252" s="1535"/>
      <c r="ES252" s="1535"/>
      <c r="ET252" s="1535"/>
      <c r="EU252" s="1535"/>
      <c r="EV252" s="1535"/>
      <c r="EW252" s="1535"/>
      <c r="EX252" s="1535"/>
      <c r="EY252" s="1535"/>
      <c r="EZ252" s="1535"/>
      <c r="FA252" s="1535"/>
      <c r="FB252" s="1535"/>
      <c r="FC252" s="1535"/>
      <c r="FD252" s="1535"/>
      <c r="FE252" s="1535"/>
      <c r="FF252" s="1535"/>
      <c r="FG252" s="1535"/>
      <c r="FH252" s="1535"/>
      <c r="FI252" s="1535"/>
      <c r="FJ252" s="1535"/>
      <c r="FK252" s="1535"/>
      <c r="FL252" s="1535"/>
      <c r="FM252" s="1535"/>
      <c r="FN252" s="1535"/>
      <c r="FO252" s="1535"/>
      <c r="FP252" s="1535"/>
      <c r="FQ252" s="1535"/>
      <c r="FR252" s="1535"/>
      <c r="FS252" s="1535"/>
      <c r="FT252" s="1535"/>
      <c r="FU252" s="1535"/>
      <c r="FV252" s="1535"/>
      <c r="FW252" s="1535"/>
      <c r="FX252" s="1535"/>
      <c r="FY252" s="1535"/>
      <c r="FZ252" s="1535"/>
      <c r="GA252" s="1535"/>
      <c r="GB252" s="1535"/>
      <c r="GC252" s="1535"/>
      <c r="GD252" s="1535"/>
      <c r="GE252" s="1535"/>
      <c r="GF252" s="1535"/>
      <c r="GG252" s="1535"/>
      <c r="GH252" s="1535"/>
      <c r="GI252" s="1535"/>
      <c r="GJ252" s="1535"/>
      <c r="GK252" s="1535"/>
      <c r="GL252" s="1535"/>
      <c r="GM252" s="1535"/>
      <c r="GN252" s="1535"/>
      <c r="GO252" s="1535"/>
      <c r="GP252" s="1535"/>
      <c r="GQ252" s="1535"/>
      <c r="GR252" s="1535"/>
      <c r="GS252" s="1535"/>
    </row>
    <row r="253" spans="1:201" outlineLevel="1">
      <c r="A253" s="1517" t="s">
        <v>1667</v>
      </c>
      <c r="B253" s="1541"/>
      <c r="C253" s="1562" t="s">
        <v>313</v>
      </c>
      <c r="D253" s="1538"/>
      <c r="E253" s="1560">
        <v>0</v>
      </c>
      <c r="F253" s="1504" t="s">
        <v>1419</v>
      </c>
      <c r="G253" s="1504" t="s">
        <v>1481</v>
      </c>
      <c r="H253" s="1532"/>
      <c r="I253" s="1536">
        <f t="shared" si="261"/>
        <v>0</v>
      </c>
      <c r="J253" s="1535"/>
      <c r="K253" s="1535"/>
      <c r="L253" s="1535"/>
      <c r="M253" s="1535"/>
      <c r="N253" s="1535"/>
      <c r="O253" s="1535"/>
      <c r="P253" s="1535"/>
      <c r="Q253" s="1535"/>
      <c r="R253" s="1535"/>
      <c r="S253" s="1535"/>
      <c r="T253" s="1535"/>
      <c r="U253" s="1535"/>
      <c r="V253" s="1535"/>
      <c r="W253" s="1535"/>
      <c r="X253" s="1535"/>
      <c r="Y253" s="1535"/>
      <c r="Z253" s="1535"/>
      <c r="AA253" s="1535"/>
      <c r="AB253" s="1535"/>
      <c r="AC253" s="1535"/>
      <c r="AD253" s="1535"/>
      <c r="AE253" s="1535"/>
      <c r="AF253" s="1535"/>
      <c r="AG253" s="1535"/>
      <c r="AH253" s="1535"/>
      <c r="AI253" s="1535"/>
      <c r="AJ253" s="1535"/>
      <c r="AK253" s="1535"/>
      <c r="AL253" s="1535"/>
      <c r="AM253" s="1535"/>
      <c r="AN253" s="1535"/>
      <c r="AO253" s="1535"/>
      <c r="AP253" s="1535"/>
      <c r="AQ253" s="1535"/>
      <c r="AR253" s="1535"/>
      <c r="AS253" s="1535"/>
      <c r="AT253" s="1535"/>
      <c r="AU253" s="1535"/>
      <c r="AV253" s="1535"/>
      <c r="AW253" s="1535"/>
      <c r="AX253" s="1535"/>
      <c r="AY253" s="1535"/>
      <c r="AZ253" s="1535"/>
      <c r="BA253" s="1535"/>
      <c r="BB253" s="1535"/>
      <c r="BC253" s="1535"/>
      <c r="BD253" s="1535"/>
      <c r="BE253" s="1535"/>
      <c r="BF253" s="1535"/>
      <c r="BG253" s="1535"/>
      <c r="BH253" s="1535"/>
      <c r="BI253" s="1535"/>
      <c r="BJ253" s="1535"/>
      <c r="BK253" s="1535"/>
      <c r="BL253" s="1535"/>
      <c r="BM253" s="1535"/>
      <c r="BN253" s="1535"/>
      <c r="BO253" s="1535"/>
      <c r="BP253" s="1535"/>
      <c r="BQ253" s="1535"/>
      <c r="BR253" s="1535"/>
      <c r="BS253" s="1535"/>
      <c r="BT253" s="1535"/>
      <c r="BU253" s="1535"/>
      <c r="BV253" s="1535"/>
      <c r="BW253" s="1535"/>
      <c r="BX253" s="1535"/>
      <c r="BY253" s="1535"/>
      <c r="BZ253" s="1535"/>
      <c r="CA253" s="1535"/>
      <c r="CB253" s="1535"/>
      <c r="CC253" s="1535"/>
      <c r="CD253" s="1535"/>
      <c r="CE253" s="1535"/>
      <c r="CF253" s="1535"/>
      <c r="CG253" s="1535"/>
      <c r="CH253" s="1535"/>
      <c r="CI253" s="1535"/>
      <c r="CJ253" s="1535"/>
      <c r="CK253" s="1535"/>
      <c r="CL253" s="1535"/>
      <c r="CM253" s="1535"/>
      <c r="CN253" s="1535"/>
      <c r="CO253" s="1535"/>
      <c r="CP253" s="1535"/>
      <c r="CQ253" s="1535"/>
      <c r="CR253" s="1535"/>
      <c r="CS253" s="1535"/>
      <c r="CT253" s="1535"/>
      <c r="CU253" s="1535"/>
      <c r="CV253" s="1535"/>
      <c r="CW253" s="1535"/>
      <c r="CX253" s="1535"/>
      <c r="CY253" s="1535"/>
      <c r="CZ253" s="1535"/>
      <c r="DA253" s="1535"/>
      <c r="DB253" s="1535"/>
      <c r="DC253" s="1535"/>
      <c r="DD253" s="1535"/>
      <c r="DE253" s="1535"/>
      <c r="DF253" s="1535"/>
      <c r="DG253" s="1535"/>
      <c r="DH253" s="1535"/>
      <c r="DI253" s="1535"/>
      <c r="DJ253" s="1535"/>
      <c r="DK253" s="1535"/>
      <c r="DL253" s="1535"/>
      <c r="DM253" s="1535"/>
      <c r="DN253" s="1535"/>
      <c r="DO253" s="1535"/>
      <c r="DP253" s="1535"/>
      <c r="DQ253" s="1535"/>
      <c r="DR253" s="1535"/>
      <c r="DS253" s="1535"/>
      <c r="DT253" s="1535"/>
      <c r="DU253" s="1535"/>
      <c r="DV253" s="1535"/>
      <c r="DW253" s="1535"/>
      <c r="DX253" s="1535"/>
      <c r="DY253" s="1535"/>
      <c r="DZ253" s="1535"/>
      <c r="EA253" s="1535"/>
      <c r="EB253" s="1535"/>
      <c r="EC253" s="1535"/>
      <c r="ED253" s="1535"/>
      <c r="EE253" s="1535"/>
      <c r="EF253" s="1535"/>
      <c r="EG253" s="1535"/>
      <c r="EH253" s="1535"/>
      <c r="EI253" s="1535"/>
      <c r="EJ253" s="1535"/>
      <c r="EK253" s="1535"/>
      <c r="EL253" s="1535"/>
      <c r="EM253" s="1535"/>
      <c r="EN253" s="1535"/>
      <c r="EO253" s="1535"/>
      <c r="EP253" s="1535"/>
      <c r="EQ253" s="1535"/>
      <c r="ER253" s="1535"/>
      <c r="ES253" s="1535"/>
      <c r="ET253" s="1535"/>
      <c r="EU253" s="1535"/>
      <c r="EV253" s="1535"/>
      <c r="EW253" s="1535"/>
      <c r="EX253" s="1535"/>
      <c r="EY253" s="1535"/>
      <c r="EZ253" s="1535"/>
      <c r="FA253" s="1535"/>
      <c r="FB253" s="1535"/>
      <c r="FC253" s="1535"/>
      <c r="FD253" s="1535"/>
      <c r="FE253" s="1535"/>
      <c r="FF253" s="1535"/>
      <c r="FG253" s="1535"/>
      <c r="FH253" s="1535"/>
      <c r="FI253" s="1535"/>
      <c r="FJ253" s="1535"/>
      <c r="FK253" s="1535"/>
      <c r="FL253" s="1535"/>
      <c r="FM253" s="1535"/>
      <c r="FN253" s="1535"/>
      <c r="FO253" s="1535"/>
      <c r="FP253" s="1535"/>
      <c r="FQ253" s="1535"/>
      <c r="FR253" s="1535"/>
      <c r="FS253" s="1535"/>
      <c r="FT253" s="1535"/>
      <c r="FU253" s="1535"/>
      <c r="FV253" s="1535"/>
      <c r="FW253" s="1535"/>
      <c r="FX253" s="1535"/>
      <c r="FY253" s="1535"/>
      <c r="FZ253" s="1535"/>
      <c r="GA253" s="1535"/>
      <c r="GB253" s="1535"/>
      <c r="GC253" s="1535"/>
      <c r="GD253" s="1535"/>
      <c r="GE253" s="1535"/>
      <c r="GF253" s="1535"/>
      <c r="GG253" s="1535"/>
      <c r="GH253" s="1535"/>
      <c r="GI253" s="1535"/>
      <c r="GJ253" s="1535"/>
      <c r="GK253" s="1535"/>
      <c r="GL253" s="1535"/>
      <c r="GM253" s="1535"/>
      <c r="GN253" s="1535"/>
      <c r="GO253" s="1535"/>
      <c r="GP253" s="1535"/>
      <c r="GQ253" s="1535"/>
      <c r="GR253" s="1535"/>
      <c r="GS253" s="1535"/>
    </row>
    <row r="254" spans="1:201">
      <c r="A254" s="1517"/>
      <c r="B254" s="1516"/>
      <c r="D254" s="1514"/>
      <c r="H254" s="1532"/>
      <c r="AE254" s="1502"/>
      <c r="AF254" s="1502"/>
      <c r="AG254" s="1502"/>
      <c r="AH254" s="1502"/>
      <c r="AI254" s="1502"/>
      <c r="AJ254" s="1502"/>
      <c r="AK254" s="1502"/>
      <c r="AL254" s="1502"/>
      <c r="AM254" s="1502"/>
      <c r="AN254" s="1502"/>
      <c r="AO254" s="1502"/>
      <c r="AP254" s="1502"/>
      <c r="AQ254" s="1502"/>
      <c r="AR254" s="1502"/>
      <c r="AS254" s="1502"/>
      <c r="AT254" s="1502"/>
      <c r="AU254" s="1502"/>
      <c r="AV254" s="1502"/>
      <c r="AW254" s="1502"/>
      <c r="AX254" s="1502"/>
      <c r="AY254" s="1502"/>
      <c r="AZ254" s="1502"/>
      <c r="BA254" s="1502"/>
      <c r="BB254" s="1502"/>
      <c r="BC254" s="1502"/>
      <c r="BD254" s="1502"/>
      <c r="BE254" s="1502"/>
      <c r="BF254" s="1502"/>
      <c r="BG254" s="1502"/>
      <c r="BH254" s="1502"/>
      <c r="BI254" s="1502"/>
      <c r="BJ254" s="1502"/>
      <c r="BK254" s="1502"/>
      <c r="BL254" s="1502"/>
      <c r="BM254" s="1502"/>
      <c r="BN254" s="1502"/>
      <c r="BO254" s="1502"/>
      <c r="BP254" s="1502"/>
      <c r="BQ254" s="1502"/>
      <c r="BR254" s="1502"/>
      <c r="BS254" s="1502"/>
      <c r="BT254" s="1502"/>
      <c r="BU254" s="1502"/>
      <c r="BV254" s="1502"/>
      <c r="BW254" s="1502"/>
      <c r="BX254" s="1502"/>
      <c r="BY254" s="1502"/>
      <c r="BZ254" s="1502"/>
      <c r="CA254" s="1502"/>
      <c r="CB254" s="1502"/>
      <c r="CC254" s="1502"/>
      <c r="CD254" s="1502"/>
      <c r="CE254" s="1502"/>
      <c r="CF254" s="1502"/>
      <c r="CG254" s="1502"/>
      <c r="CH254" s="1502"/>
      <c r="CI254" s="1502"/>
      <c r="CJ254" s="1502"/>
      <c r="CK254" s="1502"/>
      <c r="CL254" s="1502"/>
      <c r="CM254" s="1502"/>
      <c r="CN254" s="1502"/>
      <c r="CO254" s="1502"/>
      <c r="CP254" s="1502"/>
      <c r="CQ254" s="1502"/>
      <c r="CR254" s="1502"/>
      <c r="CS254" s="1502"/>
      <c r="CT254" s="1502"/>
      <c r="CU254" s="1502"/>
      <c r="CV254" s="1502"/>
      <c r="CW254" s="1502"/>
      <c r="CX254" s="1502"/>
      <c r="CY254" s="1502"/>
      <c r="CZ254" s="1502"/>
      <c r="DA254" s="1502"/>
      <c r="DB254" s="1502"/>
      <c r="DC254" s="1502"/>
      <c r="DD254" s="1502"/>
      <c r="DE254" s="1502"/>
      <c r="DF254" s="1502"/>
      <c r="DG254" s="1502"/>
      <c r="DH254" s="1502"/>
      <c r="DI254" s="1502"/>
      <c r="DJ254" s="1502"/>
      <c r="DK254" s="1502"/>
      <c r="DL254" s="1502"/>
      <c r="DM254" s="1502"/>
      <c r="DN254" s="1502"/>
      <c r="DO254" s="1502"/>
      <c r="DP254" s="1502"/>
      <c r="DQ254" s="1502"/>
      <c r="DR254" s="1502"/>
      <c r="DS254" s="1502"/>
      <c r="DT254" s="1502"/>
      <c r="DU254" s="1502"/>
      <c r="DV254" s="1502"/>
      <c r="DW254" s="1502"/>
      <c r="DX254" s="1502"/>
      <c r="DY254" s="1502"/>
      <c r="DZ254" s="1502"/>
      <c r="EA254" s="1502"/>
      <c r="EB254" s="1502"/>
      <c r="EC254" s="1502"/>
      <c r="ED254" s="1502"/>
      <c r="EE254" s="1502"/>
      <c r="EF254" s="1502"/>
      <c r="EG254" s="1502"/>
      <c r="EH254" s="1502"/>
      <c r="EI254" s="1502"/>
      <c r="EJ254" s="1502"/>
      <c r="EK254" s="1502"/>
      <c r="EL254" s="1502"/>
      <c r="EM254" s="1502"/>
      <c r="EN254" s="1502"/>
      <c r="EO254" s="1502"/>
      <c r="EP254" s="1502"/>
      <c r="EQ254" s="1502"/>
      <c r="ER254" s="1502"/>
      <c r="ES254" s="1502"/>
      <c r="ET254" s="1502"/>
      <c r="EU254" s="1502"/>
      <c r="EV254" s="1502"/>
      <c r="EW254" s="1502"/>
      <c r="EX254" s="1502"/>
      <c r="EY254" s="1502"/>
      <c r="EZ254" s="1502"/>
      <c r="FA254" s="1502"/>
      <c r="FB254" s="1502"/>
      <c r="FC254" s="1502"/>
      <c r="FD254" s="1502"/>
      <c r="FE254" s="1502"/>
      <c r="FF254" s="1502"/>
      <c r="FG254" s="1502"/>
      <c r="FH254" s="1502"/>
      <c r="FI254" s="1502"/>
      <c r="FJ254" s="1502"/>
      <c r="FK254" s="1502"/>
      <c r="FL254" s="1502"/>
      <c r="FM254" s="1502"/>
      <c r="FN254" s="1502"/>
      <c r="FO254" s="1502"/>
      <c r="FP254" s="1502"/>
      <c r="FQ254" s="1502"/>
      <c r="FR254" s="1502"/>
      <c r="FS254" s="1502"/>
      <c r="FT254" s="1502"/>
      <c r="FU254" s="1502"/>
      <c r="FV254" s="1502"/>
      <c r="FW254" s="1502"/>
      <c r="FX254" s="1502"/>
      <c r="FY254" s="1502"/>
      <c r="FZ254" s="1502"/>
      <c r="GA254" s="1502"/>
      <c r="GB254" s="1502"/>
      <c r="GC254" s="1502"/>
      <c r="GD254" s="1502"/>
      <c r="GE254" s="1502"/>
      <c r="GF254" s="1502"/>
      <c r="GG254" s="1502"/>
      <c r="GH254" s="1502"/>
      <c r="GI254" s="1502"/>
      <c r="GJ254" s="1502"/>
      <c r="GK254" s="1502"/>
      <c r="GL254" s="1502"/>
      <c r="GM254" s="1502"/>
      <c r="GN254" s="1502"/>
      <c r="GO254" s="1502"/>
      <c r="GP254" s="1502"/>
      <c r="GQ254" s="1502"/>
      <c r="GR254" s="1502"/>
      <c r="GS254" s="1502"/>
    </row>
    <row r="255" spans="1:201" s="1524" customFormat="1" ht="14.45">
      <c r="A255" s="1529" t="s">
        <v>321</v>
      </c>
      <c r="B255" s="1530"/>
      <c r="C255" s="1529" t="s">
        <v>1668</v>
      </c>
      <c r="D255" s="1528">
        <f>SUM(D256:D262)</f>
        <v>50</v>
      </c>
      <c r="E255" s="1527"/>
      <c r="F255" s="1525"/>
      <c r="G255" s="1525"/>
      <c r="H255" s="1526"/>
      <c r="I255" s="1525">
        <f t="shared" ref="I255:AN255" si="262">SUM(I256:I262)</f>
        <v>0</v>
      </c>
      <c r="J255" s="1525">
        <f t="shared" si="262"/>
        <v>0</v>
      </c>
      <c r="K255" s="1525">
        <f t="shared" si="262"/>
        <v>0</v>
      </c>
      <c r="L255" s="1525">
        <f t="shared" si="262"/>
        <v>0</v>
      </c>
      <c r="M255" s="1525">
        <f t="shared" si="262"/>
        <v>0</v>
      </c>
      <c r="N255" s="1525">
        <f t="shared" si="262"/>
        <v>0</v>
      </c>
      <c r="O255" s="1525">
        <f t="shared" si="262"/>
        <v>0</v>
      </c>
      <c r="P255" s="1525">
        <f t="shared" si="262"/>
        <v>0</v>
      </c>
      <c r="Q255" s="1525">
        <f t="shared" si="262"/>
        <v>0</v>
      </c>
      <c r="R255" s="1525">
        <f t="shared" si="262"/>
        <v>0</v>
      </c>
      <c r="S255" s="1525">
        <f t="shared" si="262"/>
        <v>0</v>
      </c>
      <c r="T255" s="1525">
        <f t="shared" si="262"/>
        <v>0</v>
      </c>
      <c r="U255" s="1525">
        <f t="shared" si="262"/>
        <v>0</v>
      </c>
      <c r="V255" s="1525">
        <f t="shared" si="262"/>
        <v>0</v>
      </c>
      <c r="W255" s="1525">
        <f t="shared" si="262"/>
        <v>0</v>
      </c>
      <c r="X255" s="1525">
        <f t="shared" si="262"/>
        <v>0</v>
      </c>
      <c r="Y255" s="1525">
        <f t="shared" si="262"/>
        <v>0</v>
      </c>
      <c r="Z255" s="1525">
        <f t="shared" si="262"/>
        <v>0</v>
      </c>
      <c r="AA255" s="1525">
        <f t="shared" si="262"/>
        <v>0</v>
      </c>
      <c r="AB255" s="1525">
        <f t="shared" si="262"/>
        <v>0</v>
      </c>
      <c r="AC255" s="1525">
        <f t="shared" si="262"/>
        <v>0</v>
      </c>
      <c r="AD255" s="1525">
        <f t="shared" si="262"/>
        <v>0</v>
      </c>
      <c r="AE255" s="1525">
        <f t="shared" si="262"/>
        <v>0</v>
      </c>
      <c r="AF255" s="1525">
        <f t="shared" si="262"/>
        <v>0</v>
      </c>
      <c r="AG255" s="1525">
        <f t="shared" si="262"/>
        <v>0</v>
      </c>
      <c r="AH255" s="1525">
        <f t="shared" si="262"/>
        <v>0</v>
      </c>
      <c r="AI255" s="1525">
        <f t="shared" si="262"/>
        <v>0</v>
      </c>
      <c r="AJ255" s="1525">
        <f t="shared" si="262"/>
        <v>0</v>
      </c>
      <c r="AK255" s="1525">
        <f t="shared" si="262"/>
        <v>0</v>
      </c>
      <c r="AL255" s="1525">
        <f t="shared" si="262"/>
        <v>0</v>
      </c>
      <c r="AM255" s="1525">
        <f t="shared" si="262"/>
        <v>0</v>
      </c>
      <c r="AN255" s="1525">
        <f t="shared" si="262"/>
        <v>0</v>
      </c>
      <c r="AO255" s="1525">
        <f t="shared" ref="AO255:BT255" si="263">SUM(AO256:AO262)</f>
        <v>0</v>
      </c>
      <c r="AP255" s="1525">
        <f t="shared" si="263"/>
        <v>0</v>
      </c>
      <c r="AQ255" s="1525">
        <f t="shared" si="263"/>
        <v>0</v>
      </c>
      <c r="AR255" s="1525">
        <f t="shared" si="263"/>
        <v>0</v>
      </c>
      <c r="AS255" s="1525">
        <f t="shared" si="263"/>
        <v>0</v>
      </c>
      <c r="AT255" s="1525">
        <f t="shared" si="263"/>
        <v>0</v>
      </c>
      <c r="AU255" s="1525">
        <f t="shared" si="263"/>
        <v>0</v>
      </c>
      <c r="AV255" s="1525">
        <f t="shared" si="263"/>
        <v>0</v>
      </c>
      <c r="AW255" s="1525">
        <f t="shared" si="263"/>
        <v>0</v>
      </c>
      <c r="AX255" s="1525">
        <f t="shared" si="263"/>
        <v>0</v>
      </c>
      <c r="AY255" s="1525">
        <f t="shared" si="263"/>
        <v>0</v>
      </c>
      <c r="AZ255" s="1525">
        <f t="shared" si="263"/>
        <v>0</v>
      </c>
      <c r="BA255" s="1525">
        <f t="shared" si="263"/>
        <v>0</v>
      </c>
      <c r="BB255" s="1525">
        <f t="shared" si="263"/>
        <v>0</v>
      </c>
      <c r="BC255" s="1525">
        <f t="shared" si="263"/>
        <v>0</v>
      </c>
      <c r="BD255" s="1525">
        <f t="shared" si="263"/>
        <v>0</v>
      </c>
      <c r="BE255" s="1525">
        <f t="shared" si="263"/>
        <v>0</v>
      </c>
      <c r="BF255" s="1525">
        <f t="shared" si="263"/>
        <v>0</v>
      </c>
      <c r="BG255" s="1525">
        <f t="shared" si="263"/>
        <v>0</v>
      </c>
      <c r="BH255" s="1525">
        <f t="shared" si="263"/>
        <v>0</v>
      </c>
      <c r="BI255" s="1525">
        <f t="shared" si="263"/>
        <v>0</v>
      </c>
      <c r="BJ255" s="1525">
        <f t="shared" si="263"/>
        <v>0</v>
      </c>
      <c r="BK255" s="1525">
        <f t="shared" si="263"/>
        <v>0</v>
      </c>
      <c r="BL255" s="1525">
        <f t="shared" si="263"/>
        <v>0</v>
      </c>
      <c r="BM255" s="1525">
        <f t="shared" si="263"/>
        <v>0</v>
      </c>
      <c r="BN255" s="1525">
        <f t="shared" si="263"/>
        <v>0</v>
      </c>
      <c r="BO255" s="1525">
        <f t="shared" si="263"/>
        <v>0</v>
      </c>
      <c r="BP255" s="1525">
        <f t="shared" si="263"/>
        <v>0</v>
      </c>
      <c r="BQ255" s="1525">
        <f t="shared" si="263"/>
        <v>0</v>
      </c>
      <c r="BR255" s="1525">
        <f t="shared" si="263"/>
        <v>0</v>
      </c>
      <c r="BS255" s="1525">
        <f t="shared" si="263"/>
        <v>0</v>
      </c>
      <c r="BT255" s="1525">
        <f t="shared" si="263"/>
        <v>0</v>
      </c>
      <c r="BU255" s="1525">
        <f t="shared" ref="BU255:CZ255" si="264">SUM(BU256:BU262)</f>
        <v>0</v>
      </c>
      <c r="BV255" s="1525">
        <f t="shared" si="264"/>
        <v>0</v>
      </c>
      <c r="BW255" s="1525">
        <f t="shared" si="264"/>
        <v>0</v>
      </c>
      <c r="BX255" s="1525">
        <f t="shared" si="264"/>
        <v>0</v>
      </c>
      <c r="BY255" s="1525">
        <f t="shared" si="264"/>
        <v>0</v>
      </c>
      <c r="BZ255" s="1525">
        <f t="shared" si="264"/>
        <v>0</v>
      </c>
      <c r="CA255" s="1525">
        <f t="shared" si="264"/>
        <v>0</v>
      </c>
      <c r="CB255" s="1525">
        <f t="shared" si="264"/>
        <v>0</v>
      </c>
      <c r="CC255" s="1525">
        <f t="shared" si="264"/>
        <v>0</v>
      </c>
      <c r="CD255" s="1525">
        <f t="shared" si="264"/>
        <v>0</v>
      </c>
      <c r="CE255" s="1525">
        <f t="shared" si="264"/>
        <v>0</v>
      </c>
      <c r="CF255" s="1525">
        <f t="shared" si="264"/>
        <v>0</v>
      </c>
      <c r="CG255" s="1525">
        <f t="shared" si="264"/>
        <v>0</v>
      </c>
      <c r="CH255" s="1525">
        <f t="shared" si="264"/>
        <v>0</v>
      </c>
      <c r="CI255" s="1525">
        <f t="shared" si="264"/>
        <v>0</v>
      </c>
      <c r="CJ255" s="1525">
        <f t="shared" si="264"/>
        <v>0</v>
      </c>
      <c r="CK255" s="1525">
        <f t="shared" si="264"/>
        <v>0</v>
      </c>
      <c r="CL255" s="1525">
        <f t="shared" si="264"/>
        <v>0</v>
      </c>
      <c r="CM255" s="1525">
        <f t="shared" si="264"/>
        <v>0</v>
      </c>
      <c r="CN255" s="1525">
        <f t="shared" si="264"/>
        <v>0</v>
      </c>
      <c r="CO255" s="1525">
        <f t="shared" si="264"/>
        <v>0</v>
      </c>
      <c r="CP255" s="1525">
        <f t="shared" si="264"/>
        <v>0</v>
      </c>
      <c r="CQ255" s="1525">
        <f t="shared" si="264"/>
        <v>0</v>
      </c>
      <c r="CR255" s="1525">
        <f t="shared" si="264"/>
        <v>0</v>
      </c>
      <c r="CS255" s="1525">
        <f t="shared" si="264"/>
        <v>0</v>
      </c>
      <c r="CT255" s="1525">
        <f t="shared" si="264"/>
        <v>0</v>
      </c>
      <c r="CU255" s="1525">
        <f t="shared" si="264"/>
        <v>0</v>
      </c>
      <c r="CV255" s="1525">
        <f t="shared" si="264"/>
        <v>0</v>
      </c>
      <c r="CW255" s="1525">
        <f t="shared" si="264"/>
        <v>0</v>
      </c>
      <c r="CX255" s="1525">
        <f t="shared" si="264"/>
        <v>0</v>
      </c>
      <c r="CY255" s="1525">
        <f t="shared" si="264"/>
        <v>0</v>
      </c>
      <c r="CZ255" s="1525">
        <f t="shared" si="264"/>
        <v>0</v>
      </c>
      <c r="DA255" s="1525">
        <f t="shared" ref="DA255:EF255" si="265">SUM(DA256:DA262)</f>
        <v>0</v>
      </c>
      <c r="DB255" s="1525">
        <f t="shared" si="265"/>
        <v>0</v>
      </c>
      <c r="DC255" s="1525">
        <f t="shared" si="265"/>
        <v>0</v>
      </c>
      <c r="DD255" s="1525">
        <f t="shared" si="265"/>
        <v>0</v>
      </c>
      <c r="DE255" s="1525">
        <f t="shared" si="265"/>
        <v>0</v>
      </c>
      <c r="DF255" s="1525">
        <f t="shared" si="265"/>
        <v>0</v>
      </c>
      <c r="DG255" s="1525">
        <f t="shared" si="265"/>
        <v>0</v>
      </c>
      <c r="DH255" s="1525">
        <f t="shared" si="265"/>
        <v>0</v>
      </c>
      <c r="DI255" s="1525">
        <f t="shared" si="265"/>
        <v>0</v>
      </c>
      <c r="DJ255" s="1525">
        <f t="shared" si="265"/>
        <v>0</v>
      </c>
      <c r="DK255" s="1525">
        <f t="shared" si="265"/>
        <v>0</v>
      </c>
      <c r="DL255" s="1525">
        <f t="shared" si="265"/>
        <v>0</v>
      </c>
      <c r="DM255" s="1525">
        <f t="shared" si="265"/>
        <v>0</v>
      </c>
      <c r="DN255" s="1525">
        <f t="shared" si="265"/>
        <v>0</v>
      </c>
      <c r="DO255" s="1525">
        <f t="shared" si="265"/>
        <v>0</v>
      </c>
      <c r="DP255" s="1525">
        <f t="shared" si="265"/>
        <v>0</v>
      </c>
      <c r="DQ255" s="1525">
        <f t="shared" si="265"/>
        <v>0</v>
      </c>
      <c r="DR255" s="1525">
        <f t="shared" si="265"/>
        <v>0</v>
      </c>
      <c r="DS255" s="1525">
        <f t="shared" si="265"/>
        <v>0</v>
      </c>
      <c r="DT255" s="1525">
        <f t="shared" si="265"/>
        <v>0</v>
      </c>
      <c r="DU255" s="1525">
        <f t="shared" si="265"/>
        <v>0</v>
      </c>
      <c r="DV255" s="1525">
        <f t="shared" si="265"/>
        <v>0</v>
      </c>
      <c r="DW255" s="1525">
        <f t="shared" si="265"/>
        <v>0</v>
      </c>
      <c r="DX255" s="1525">
        <f t="shared" si="265"/>
        <v>0</v>
      </c>
      <c r="DY255" s="1525">
        <f t="shared" si="265"/>
        <v>0</v>
      </c>
      <c r="DZ255" s="1525">
        <f t="shared" si="265"/>
        <v>0</v>
      </c>
      <c r="EA255" s="1525">
        <f t="shared" si="265"/>
        <v>0</v>
      </c>
      <c r="EB255" s="1525">
        <f t="shared" si="265"/>
        <v>0</v>
      </c>
      <c r="EC255" s="1525">
        <f t="shared" si="265"/>
        <v>0</v>
      </c>
      <c r="ED255" s="1525">
        <f t="shared" si="265"/>
        <v>0</v>
      </c>
      <c r="EE255" s="1525">
        <f t="shared" si="265"/>
        <v>0</v>
      </c>
      <c r="EF255" s="1525">
        <f t="shared" si="265"/>
        <v>0</v>
      </c>
      <c r="EG255" s="1525">
        <f t="shared" ref="EG255:FL255" si="266">SUM(EG256:EG262)</f>
        <v>0</v>
      </c>
      <c r="EH255" s="1525">
        <f t="shared" si="266"/>
        <v>0</v>
      </c>
      <c r="EI255" s="1525">
        <f t="shared" si="266"/>
        <v>0</v>
      </c>
      <c r="EJ255" s="1525">
        <f t="shared" si="266"/>
        <v>0</v>
      </c>
      <c r="EK255" s="1525">
        <f t="shared" si="266"/>
        <v>0</v>
      </c>
      <c r="EL255" s="1525">
        <f t="shared" si="266"/>
        <v>0</v>
      </c>
      <c r="EM255" s="1525">
        <f t="shared" si="266"/>
        <v>0</v>
      </c>
      <c r="EN255" s="1525">
        <f t="shared" si="266"/>
        <v>0</v>
      </c>
      <c r="EO255" s="1525">
        <f t="shared" si="266"/>
        <v>0</v>
      </c>
      <c r="EP255" s="1525">
        <f t="shared" si="266"/>
        <v>0</v>
      </c>
      <c r="EQ255" s="1525">
        <f t="shared" si="266"/>
        <v>0</v>
      </c>
      <c r="ER255" s="1525">
        <f t="shared" si="266"/>
        <v>0</v>
      </c>
      <c r="ES255" s="1525">
        <f t="shared" si="266"/>
        <v>0</v>
      </c>
      <c r="ET255" s="1525">
        <f t="shared" si="266"/>
        <v>0</v>
      </c>
      <c r="EU255" s="1525">
        <f t="shared" si="266"/>
        <v>0</v>
      </c>
      <c r="EV255" s="1525">
        <f t="shared" si="266"/>
        <v>0</v>
      </c>
      <c r="EW255" s="1525">
        <f t="shared" si="266"/>
        <v>0</v>
      </c>
      <c r="EX255" s="1525">
        <f t="shared" si="266"/>
        <v>0</v>
      </c>
      <c r="EY255" s="1525">
        <f t="shared" si="266"/>
        <v>0</v>
      </c>
      <c r="EZ255" s="1525">
        <f t="shared" si="266"/>
        <v>0</v>
      </c>
      <c r="FA255" s="1525">
        <f t="shared" si="266"/>
        <v>0</v>
      </c>
      <c r="FB255" s="1525">
        <f t="shared" si="266"/>
        <v>0</v>
      </c>
      <c r="FC255" s="1525">
        <f t="shared" si="266"/>
        <v>0</v>
      </c>
      <c r="FD255" s="1525">
        <f t="shared" si="266"/>
        <v>0</v>
      </c>
      <c r="FE255" s="1525">
        <f t="shared" si="266"/>
        <v>0</v>
      </c>
      <c r="FF255" s="1525">
        <f t="shared" si="266"/>
        <v>0</v>
      </c>
      <c r="FG255" s="1525">
        <f t="shared" si="266"/>
        <v>0</v>
      </c>
      <c r="FH255" s="1525">
        <f t="shared" si="266"/>
        <v>0</v>
      </c>
      <c r="FI255" s="1525">
        <f t="shared" si="266"/>
        <v>0</v>
      </c>
      <c r="FJ255" s="1525">
        <f t="shared" si="266"/>
        <v>0</v>
      </c>
      <c r="FK255" s="1525">
        <f t="shared" si="266"/>
        <v>0</v>
      </c>
      <c r="FL255" s="1525">
        <f t="shared" si="266"/>
        <v>0</v>
      </c>
      <c r="FM255" s="1525">
        <f t="shared" ref="FM255:GR255" si="267">SUM(FM256:FM262)</f>
        <v>0</v>
      </c>
      <c r="FN255" s="1525">
        <f t="shared" si="267"/>
        <v>0</v>
      </c>
      <c r="FO255" s="1525">
        <f t="shared" si="267"/>
        <v>0</v>
      </c>
      <c r="FP255" s="1525">
        <f t="shared" si="267"/>
        <v>0</v>
      </c>
      <c r="FQ255" s="1525">
        <f t="shared" si="267"/>
        <v>0</v>
      </c>
      <c r="FR255" s="1525">
        <f t="shared" si="267"/>
        <v>0</v>
      </c>
      <c r="FS255" s="1525">
        <f t="shared" si="267"/>
        <v>0</v>
      </c>
      <c r="FT255" s="1525">
        <f t="shared" si="267"/>
        <v>0</v>
      </c>
      <c r="FU255" s="1525">
        <f t="shared" si="267"/>
        <v>0</v>
      </c>
      <c r="FV255" s="1525">
        <f t="shared" si="267"/>
        <v>0</v>
      </c>
      <c r="FW255" s="1525">
        <f t="shared" si="267"/>
        <v>0</v>
      </c>
      <c r="FX255" s="1525">
        <f t="shared" si="267"/>
        <v>0</v>
      </c>
      <c r="FY255" s="1525">
        <f t="shared" si="267"/>
        <v>0</v>
      </c>
      <c r="FZ255" s="1525">
        <f t="shared" si="267"/>
        <v>0</v>
      </c>
      <c r="GA255" s="1525">
        <f t="shared" si="267"/>
        <v>0</v>
      </c>
      <c r="GB255" s="1525">
        <f t="shared" si="267"/>
        <v>0</v>
      </c>
      <c r="GC255" s="1525">
        <f t="shared" si="267"/>
        <v>0</v>
      </c>
      <c r="GD255" s="1525">
        <f t="shared" si="267"/>
        <v>0</v>
      </c>
      <c r="GE255" s="1525">
        <f t="shared" si="267"/>
        <v>0</v>
      </c>
      <c r="GF255" s="1525">
        <f t="shared" si="267"/>
        <v>0</v>
      </c>
      <c r="GG255" s="1525">
        <f t="shared" si="267"/>
        <v>0</v>
      </c>
      <c r="GH255" s="1525">
        <f t="shared" si="267"/>
        <v>0</v>
      </c>
      <c r="GI255" s="1525">
        <f t="shared" si="267"/>
        <v>0</v>
      </c>
      <c r="GJ255" s="1525">
        <f t="shared" si="267"/>
        <v>0</v>
      </c>
      <c r="GK255" s="1525">
        <f t="shared" si="267"/>
        <v>0</v>
      </c>
      <c r="GL255" s="1525">
        <f t="shared" si="267"/>
        <v>0</v>
      </c>
      <c r="GM255" s="1525">
        <f t="shared" si="267"/>
        <v>0</v>
      </c>
      <c r="GN255" s="1525">
        <f t="shared" si="267"/>
        <v>0</v>
      </c>
      <c r="GO255" s="1525">
        <f t="shared" si="267"/>
        <v>0</v>
      </c>
      <c r="GP255" s="1525">
        <f t="shared" si="267"/>
        <v>0</v>
      </c>
      <c r="GQ255" s="1525">
        <f t="shared" si="267"/>
        <v>0</v>
      </c>
      <c r="GR255" s="1525">
        <f t="shared" si="267"/>
        <v>0</v>
      </c>
      <c r="GS255" s="1525">
        <f t="shared" ref="GS255" si="268">SUM(GS256:GS262)</f>
        <v>0</v>
      </c>
    </row>
    <row r="256" spans="1:201" outlineLevel="1">
      <c r="A256" s="1517" t="s">
        <v>323</v>
      </c>
      <c r="B256" s="1516"/>
      <c r="C256" s="1501" t="s">
        <v>353</v>
      </c>
      <c r="D256" s="1538">
        <v>50</v>
      </c>
      <c r="E256" s="1560">
        <v>0</v>
      </c>
      <c r="F256" s="1504" t="s">
        <v>1425</v>
      </c>
      <c r="G256" s="1504" t="s">
        <v>1481</v>
      </c>
      <c r="H256" s="1542" t="s">
        <v>1669</v>
      </c>
      <c r="I256" s="1536">
        <f t="shared" ref="I256:I262" si="269">SUM(J256:GS256)</f>
        <v>0</v>
      </c>
      <c r="J256" s="1535"/>
      <c r="K256" s="1535"/>
      <c r="L256" s="1535"/>
      <c r="M256" s="1535"/>
      <c r="N256" s="1535"/>
      <c r="O256" s="1535"/>
      <c r="P256" s="1535"/>
      <c r="Q256" s="1535"/>
      <c r="R256" s="1535"/>
      <c r="S256" s="1535"/>
      <c r="T256" s="1535"/>
      <c r="U256" s="1535"/>
      <c r="V256" s="1535"/>
      <c r="W256" s="1535"/>
      <c r="X256" s="1535"/>
      <c r="Y256" s="1535"/>
      <c r="Z256" s="1535"/>
      <c r="AA256" s="1535"/>
      <c r="AB256" s="1535"/>
      <c r="AC256" s="1535"/>
      <c r="AD256" s="1535"/>
      <c r="AE256" s="1535"/>
      <c r="AF256" s="1535"/>
      <c r="AG256" s="1535"/>
      <c r="AH256" s="1535"/>
      <c r="AI256" s="1535"/>
      <c r="AJ256" s="1535"/>
      <c r="AK256" s="1535"/>
      <c r="AL256" s="1535"/>
      <c r="AM256" s="1535"/>
      <c r="AN256" s="1535"/>
      <c r="AO256" s="1535"/>
      <c r="AP256" s="1535"/>
      <c r="AQ256" s="1535"/>
      <c r="AR256" s="1535"/>
      <c r="AS256" s="1535"/>
      <c r="AT256" s="1535"/>
      <c r="AU256" s="1535"/>
      <c r="AV256" s="1535"/>
      <c r="AW256" s="1535"/>
      <c r="AX256" s="1535"/>
      <c r="AY256" s="1535"/>
      <c r="AZ256" s="1535"/>
      <c r="BA256" s="1535"/>
      <c r="BB256" s="1535"/>
      <c r="BC256" s="1535"/>
      <c r="BD256" s="1535"/>
      <c r="BE256" s="1535"/>
      <c r="BF256" s="1535"/>
      <c r="BG256" s="1535"/>
      <c r="BH256" s="1535"/>
      <c r="BI256" s="1535"/>
      <c r="BJ256" s="1535"/>
      <c r="BK256" s="1535"/>
      <c r="BL256" s="1535"/>
      <c r="BM256" s="1535"/>
      <c r="BN256" s="1535"/>
      <c r="BO256" s="1535"/>
      <c r="BP256" s="1535"/>
      <c r="BQ256" s="1535"/>
      <c r="BR256" s="1535"/>
      <c r="BS256" s="1535"/>
      <c r="BT256" s="1535"/>
      <c r="BU256" s="1535"/>
      <c r="BV256" s="1535"/>
      <c r="BW256" s="1535"/>
      <c r="BX256" s="1535"/>
      <c r="BY256" s="1535"/>
      <c r="BZ256" s="1535"/>
      <c r="CA256" s="1535"/>
      <c r="CB256" s="1535"/>
      <c r="CC256" s="1535"/>
      <c r="CD256" s="1535"/>
      <c r="CE256" s="1535"/>
      <c r="CF256" s="1535"/>
      <c r="CG256" s="1535"/>
      <c r="CH256" s="1535"/>
      <c r="CI256" s="1535"/>
      <c r="CJ256" s="1535"/>
      <c r="CK256" s="1535"/>
      <c r="CL256" s="1535"/>
      <c r="CM256" s="1535"/>
      <c r="CN256" s="1535"/>
      <c r="CO256" s="1535"/>
      <c r="CP256" s="1535"/>
      <c r="CQ256" s="1535"/>
      <c r="CR256" s="1535"/>
      <c r="CS256" s="1535"/>
      <c r="CT256" s="1535"/>
      <c r="CU256" s="1535"/>
      <c r="CV256" s="1535"/>
      <c r="CW256" s="1535"/>
      <c r="CX256" s="1535"/>
      <c r="CY256" s="1535"/>
      <c r="CZ256" s="1535"/>
      <c r="DA256" s="1535"/>
      <c r="DB256" s="1535"/>
      <c r="DC256" s="1535"/>
      <c r="DD256" s="1535"/>
      <c r="DE256" s="1535"/>
      <c r="DF256" s="1535"/>
      <c r="DG256" s="1535"/>
      <c r="DH256" s="1535"/>
      <c r="DI256" s="1535"/>
      <c r="DJ256" s="1535"/>
      <c r="DK256" s="1535"/>
      <c r="DL256" s="1535"/>
      <c r="DM256" s="1535"/>
      <c r="DN256" s="1535"/>
      <c r="DO256" s="1535"/>
      <c r="DP256" s="1535"/>
      <c r="DQ256" s="1535"/>
      <c r="DR256" s="1535"/>
      <c r="DS256" s="1535"/>
      <c r="DT256" s="1535"/>
      <c r="DU256" s="1535"/>
      <c r="DV256" s="1535"/>
      <c r="DW256" s="1535"/>
      <c r="DX256" s="1535"/>
      <c r="DY256" s="1535"/>
      <c r="DZ256" s="1535"/>
      <c r="EA256" s="1535"/>
      <c r="EB256" s="1535"/>
      <c r="EC256" s="1535"/>
      <c r="ED256" s="1535"/>
      <c r="EE256" s="1535"/>
      <c r="EF256" s="1535"/>
      <c r="EG256" s="1535"/>
      <c r="EH256" s="1535"/>
      <c r="EI256" s="1535"/>
      <c r="EJ256" s="1535"/>
      <c r="EK256" s="1535"/>
      <c r="EL256" s="1535"/>
      <c r="EM256" s="1535"/>
      <c r="EN256" s="1535"/>
      <c r="EO256" s="1535"/>
      <c r="EP256" s="1535"/>
      <c r="EQ256" s="1535"/>
      <c r="ER256" s="1535"/>
      <c r="ES256" s="1535"/>
      <c r="ET256" s="1535"/>
      <c r="EU256" s="1535"/>
      <c r="EV256" s="1535"/>
      <c r="EW256" s="1535"/>
      <c r="EX256" s="1535"/>
      <c r="EY256" s="1535"/>
      <c r="EZ256" s="1535"/>
      <c r="FA256" s="1535"/>
      <c r="FB256" s="1535"/>
      <c r="FC256" s="1535"/>
      <c r="FD256" s="1535"/>
      <c r="FE256" s="1535"/>
      <c r="FF256" s="1535"/>
      <c r="FG256" s="1535"/>
      <c r="FH256" s="1535"/>
      <c r="FI256" s="1535"/>
      <c r="FJ256" s="1535"/>
      <c r="FK256" s="1535"/>
      <c r="FL256" s="1535"/>
      <c r="FM256" s="1535"/>
      <c r="FN256" s="1535"/>
      <c r="FO256" s="1535"/>
      <c r="FP256" s="1535"/>
      <c r="FQ256" s="1535"/>
      <c r="FR256" s="1535"/>
      <c r="FS256" s="1535"/>
      <c r="FT256" s="1535"/>
      <c r="FU256" s="1535"/>
      <c r="FV256" s="1535"/>
      <c r="FW256" s="1535"/>
      <c r="FX256" s="1535"/>
      <c r="FY256" s="1535"/>
      <c r="FZ256" s="1535"/>
      <c r="GA256" s="1535"/>
      <c r="GB256" s="1535"/>
      <c r="GC256" s="1535"/>
      <c r="GD256" s="1535"/>
      <c r="GE256" s="1535"/>
      <c r="GF256" s="1535"/>
      <c r="GG256" s="1535"/>
      <c r="GH256" s="1535"/>
      <c r="GI256" s="1535"/>
      <c r="GJ256" s="1535"/>
      <c r="GK256" s="1535"/>
      <c r="GL256" s="1535"/>
      <c r="GM256" s="1535"/>
      <c r="GN256" s="1535"/>
      <c r="GO256" s="1535"/>
      <c r="GP256" s="1535"/>
      <c r="GQ256" s="1535"/>
      <c r="GR256" s="1535"/>
      <c r="GS256" s="1535"/>
    </row>
    <row r="257" spans="1:201" outlineLevel="1">
      <c r="A257" s="1517" t="s">
        <v>333</v>
      </c>
      <c r="B257" s="1516"/>
      <c r="C257" s="1501" t="s">
        <v>355</v>
      </c>
      <c r="D257" s="1538"/>
      <c r="E257" s="1560">
        <v>0</v>
      </c>
      <c r="F257" s="1504" t="s">
        <v>1425</v>
      </c>
      <c r="G257" s="1504" t="s">
        <v>1481</v>
      </c>
      <c r="H257" s="1532"/>
      <c r="I257" s="1536">
        <f t="shared" si="269"/>
        <v>0</v>
      </c>
      <c r="J257" s="1535"/>
      <c r="K257" s="1535"/>
      <c r="L257" s="1535"/>
      <c r="M257" s="1535"/>
      <c r="N257" s="1535"/>
      <c r="O257" s="1535"/>
      <c r="P257" s="1535"/>
      <c r="Q257" s="1535"/>
      <c r="R257" s="1535"/>
      <c r="S257" s="1535"/>
      <c r="T257" s="1535"/>
      <c r="U257" s="1535"/>
      <c r="V257" s="1535"/>
      <c r="W257" s="1535"/>
      <c r="X257" s="1535"/>
      <c r="Y257" s="1535"/>
      <c r="Z257" s="1535"/>
      <c r="AA257" s="1535"/>
      <c r="AB257" s="1535"/>
      <c r="AC257" s="1535"/>
      <c r="AD257" s="1535"/>
      <c r="AE257" s="1535"/>
      <c r="AF257" s="1535"/>
      <c r="AG257" s="1535"/>
      <c r="AH257" s="1535"/>
      <c r="AI257" s="1535"/>
      <c r="AJ257" s="1535"/>
      <c r="AK257" s="1535"/>
      <c r="AL257" s="1535"/>
      <c r="AM257" s="1535"/>
      <c r="AN257" s="1535"/>
      <c r="AO257" s="1535"/>
      <c r="AP257" s="1535"/>
      <c r="AQ257" s="1535"/>
      <c r="AR257" s="1535"/>
      <c r="AS257" s="1535"/>
      <c r="AT257" s="1535"/>
      <c r="AU257" s="1535"/>
      <c r="AV257" s="1535"/>
      <c r="AW257" s="1535"/>
      <c r="AX257" s="1535"/>
      <c r="AY257" s="1535"/>
      <c r="AZ257" s="1535"/>
      <c r="BA257" s="1535"/>
      <c r="BB257" s="1535"/>
      <c r="BC257" s="1535"/>
      <c r="BD257" s="1535"/>
      <c r="BE257" s="1535"/>
      <c r="BF257" s="1535"/>
      <c r="BG257" s="1535"/>
      <c r="BH257" s="1535"/>
      <c r="BI257" s="1535"/>
      <c r="BJ257" s="1535"/>
      <c r="BK257" s="1535"/>
      <c r="BL257" s="1535"/>
      <c r="BM257" s="1535"/>
      <c r="BN257" s="1535"/>
      <c r="BO257" s="1535"/>
      <c r="BP257" s="1535"/>
      <c r="BQ257" s="1535"/>
      <c r="BR257" s="1535"/>
      <c r="BS257" s="1535"/>
      <c r="BT257" s="1535"/>
      <c r="BU257" s="1535"/>
      <c r="BV257" s="1535"/>
      <c r="BW257" s="1535"/>
      <c r="BX257" s="1535"/>
      <c r="BY257" s="1535"/>
      <c r="BZ257" s="1535"/>
      <c r="CA257" s="1535"/>
      <c r="CB257" s="1535"/>
      <c r="CC257" s="1535"/>
      <c r="CD257" s="1535"/>
      <c r="CE257" s="1535"/>
      <c r="CF257" s="1535"/>
      <c r="CG257" s="1535"/>
      <c r="CH257" s="1535"/>
      <c r="CI257" s="1535"/>
      <c r="CJ257" s="1535"/>
      <c r="CK257" s="1535"/>
      <c r="CL257" s="1535"/>
      <c r="CM257" s="1535"/>
      <c r="CN257" s="1535"/>
      <c r="CO257" s="1535"/>
      <c r="CP257" s="1535"/>
      <c r="CQ257" s="1535"/>
      <c r="CR257" s="1535"/>
      <c r="CS257" s="1535"/>
      <c r="CT257" s="1535"/>
      <c r="CU257" s="1535"/>
      <c r="CV257" s="1535"/>
      <c r="CW257" s="1535"/>
      <c r="CX257" s="1535"/>
      <c r="CY257" s="1535"/>
      <c r="CZ257" s="1535"/>
      <c r="DA257" s="1535"/>
      <c r="DB257" s="1535"/>
      <c r="DC257" s="1535"/>
      <c r="DD257" s="1535"/>
      <c r="DE257" s="1535"/>
      <c r="DF257" s="1535"/>
      <c r="DG257" s="1535"/>
      <c r="DH257" s="1535"/>
      <c r="DI257" s="1535"/>
      <c r="DJ257" s="1535"/>
      <c r="DK257" s="1535"/>
      <c r="DL257" s="1535"/>
      <c r="DM257" s="1535"/>
      <c r="DN257" s="1535"/>
      <c r="DO257" s="1535"/>
      <c r="DP257" s="1535"/>
      <c r="DQ257" s="1535"/>
      <c r="DR257" s="1535"/>
      <c r="DS257" s="1535"/>
      <c r="DT257" s="1535"/>
      <c r="DU257" s="1535"/>
      <c r="DV257" s="1535"/>
      <c r="DW257" s="1535"/>
      <c r="DX257" s="1535"/>
      <c r="DY257" s="1535"/>
      <c r="DZ257" s="1535"/>
      <c r="EA257" s="1535"/>
      <c r="EB257" s="1535"/>
      <c r="EC257" s="1535"/>
      <c r="ED257" s="1535"/>
      <c r="EE257" s="1535"/>
      <c r="EF257" s="1535"/>
      <c r="EG257" s="1535"/>
      <c r="EH257" s="1535"/>
      <c r="EI257" s="1535"/>
      <c r="EJ257" s="1535"/>
      <c r="EK257" s="1535"/>
      <c r="EL257" s="1535"/>
      <c r="EM257" s="1535"/>
      <c r="EN257" s="1535"/>
      <c r="EO257" s="1535"/>
      <c r="EP257" s="1535"/>
      <c r="EQ257" s="1535"/>
      <c r="ER257" s="1535"/>
      <c r="ES257" s="1535"/>
      <c r="ET257" s="1535"/>
      <c r="EU257" s="1535"/>
      <c r="EV257" s="1535"/>
      <c r="EW257" s="1535"/>
      <c r="EX257" s="1535"/>
      <c r="EY257" s="1535"/>
      <c r="EZ257" s="1535"/>
      <c r="FA257" s="1535"/>
      <c r="FB257" s="1535"/>
      <c r="FC257" s="1535"/>
      <c r="FD257" s="1535"/>
      <c r="FE257" s="1535"/>
      <c r="FF257" s="1535"/>
      <c r="FG257" s="1535"/>
      <c r="FH257" s="1535"/>
      <c r="FI257" s="1535"/>
      <c r="FJ257" s="1535"/>
      <c r="FK257" s="1535"/>
      <c r="FL257" s="1535"/>
      <c r="FM257" s="1535"/>
      <c r="FN257" s="1535"/>
      <c r="FO257" s="1535"/>
      <c r="FP257" s="1535"/>
      <c r="FQ257" s="1535"/>
      <c r="FR257" s="1535"/>
      <c r="FS257" s="1535"/>
      <c r="FT257" s="1535"/>
      <c r="FU257" s="1535"/>
      <c r="FV257" s="1535"/>
      <c r="FW257" s="1535"/>
      <c r="FX257" s="1535"/>
      <c r="FY257" s="1535"/>
      <c r="FZ257" s="1535"/>
      <c r="GA257" s="1535"/>
      <c r="GB257" s="1535"/>
      <c r="GC257" s="1535"/>
      <c r="GD257" s="1535"/>
      <c r="GE257" s="1535"/>
      <c r="GF257" s="1535"/>
      <c r="GG257" s="1535"/>
      <c r="GH257" s="1535"/>
      <c r="GI257" s="1535"/>
      <c r="GJ257" s="1535"/>
      <c r="GK257" s="1535"/>
      <c r="GL257" s="1535"/>
      <c r="GM257" s="1535"/>
      <c r="GN257" s="1535"/>
      <c r="GO257" s="1535"/>
      <c r="GP257" s="1535"/>
      <c r="GQ257" s="1535"/>
      <c r="GR257" s="1535"/>
      <c r="GS257" s="1535"/>
    </row>
    <row r="258" spans="1:201" outlineLevel="1">
      <c r="A258" s="1517" t="s">
        <v>1670</v>
      </c>
      <c r="B258" s="1516"/>
      <c r="C258" s="1501" t="s">
        <v>357</v>
      </c>
      <c r="D258" s="1538"/>
      <c r="E258" s="1560">
        <v>0</v>
      </c>
      <c r="F258" s="1504" t="s">
        <v>1419</v>
      </c>
      <c r="H258" s="1532"/>
      <c r="I258" s="1536">
        <f t="shared" si="269"/>
        <v>0</v>
      </c>
      <c r="J258" s="1535"/>
      <c r="K258" s="1535"/>
      <c r="L258" s="1535"/>
      <c r="M258" s="1535"/>
      <c r="N258" s="1535"/>
      <c r="O258" s="1535"/>
      <c r="P258" s="1535"/>
      <c r="Q258" s="1535"/>
      <c r="R258" s="1535"/>
      <c r="S258" s="1535"/>
      <c r="T258" s="1535"/>
      <c r="U258" s="1535"/>
      <c r="V258" s="1535"/>
      <c r="W258" s="1535"/>
      <c r="X258" s="1535"/>
      <c r="Y258" s="1535"/>
      <c r="Z258" s="1535"/>
      <c r="AA258" s="1535"/>
      <c r="AB258" s="1535"/>
      <c r="AC258" s="1535"/>
      <c r="AD258" s="1535"/>
      <c r="AE258" s="1535"/>
      <c r="AF258" s="1535"/>
      <c r="AG258" s="1535"/>
      <c r="AH258" s="1535"/>
      <c r="AI258" s="1535"/>
      <c r="AJ258" s="1535"/>
      <c r="AK258" s="1535"/>
      <c r="AL258" s="1535"/>
      <c r="AM258" s="1535"/>
      <c r="AN258" s="1535"/>
      <c r="AO258" s="1535"/>
      <c r="AP258" s="1535"/>
      <c r="AQ258" s="1535"/>
      <c r="AR258" s="1535"/>
      <c r="AS258" s="1535"/>
      <c r="AT258" s="1535"/>
      <c r="AU258" s="1535"/>
      <c r="AV258" s="1535"/>
      <c r="AW258" s="1535"/>
      <c r="AX258" s="1535"/>
      <c r="AY258" s="1535"/>
      <c r="AZ258" s="1535"/>
      <c r="BA258" s="1535"/>
      <c r="BB258" s="1535"/>
      <c r="BC258" s="1535"/>
      <c r="BD258" s="1535"/>
      <c r="BE258" s="1535"/>
      <c r="BF258" s="1535"/>
      <c r="BG258" s="1535"/>
      <c r="BH258" s="1535"/>
      <c r="BI258" s="1535"/>
      <c r="BJ258" s="1535"/>
      <c r="BK258" s="1535"/>
      <c r="BL258" s="1535"/>
      <c r="BM258" s="1535"/>
      <c r="BN258" s="1535"/>
      <c r="BO258" s="1535"/>
      <c r="BP258" s="1535"/>
      <c r="BQ258" s="1535"/>
      <c r="BR258" s="1535"/>
      <c r="BS258" s="1535"/>
      <c r="BT258" s="1535"/>
      <c r="BU258" s="1535"/>
      <c r="BV258" s="1535"/>
      <c r="BW258" s="1535"/>
      <c r="BX258" s="1535"/>
      <c r="BY258" s="1535"/>
      <c r="BZ258" s="1535"/>
      <c r="CA258" s="1535"/>
      <c r="CB258" s="1535"/>
      <c r="CC258" s="1535"/>
      <c r="CD258" s="1535"/>
      <c r="CE258" s="1535"/>
      <c r="CF258" s="1535"/>
      <c r="CG258" s="1535"/>
      <c r="CH258" s="1535"/>
      <c r="CI258" s="1535"/>
      <c r="CJ258" s="1535"/>
      <c r="CK258" s="1535"/>
      <c r="CL258" s="1535"/>
      <c r="CM258" s="1535"/>
      <c r="CN258" s="1535"/>
      <c r="CO258" s="1535"/>
      <c r="CP258" s="1535"/>
      <c r="CQ258" s="1535"/>
      <c r="CR258" s="1535"/>
      <c r="CS258" s="1535"/>
      <c r="CT258" s="1535"/>
      <c r="CU258" s="1535"/>
      <c r="CV258" s="1535"/>
      <c r="CW258" s="1535"/>
      <c r="CX258" s="1535"/>
      <c r="CY258" s="1535"/>
      <c r="CZ258" s="1535"/>
      <c r="DA258" s="1535"/>
      <c r="DB258" s="1535"/>
      <c r="DC258" s="1535"/>
      <c r="DD258" s="1535"/>
      <c r="DE258" s="1535"/>
      <c r="DF258" s="1535"/>
      <c r="DG258" s="1535"/>
      <c r="DH258" s="1535"/>
      <c r="DI258" s="1535"/>
      <c r="DJ258" s="1535"/>
      <c r="DK258" s="1535"/>
      <c r="DL258" s="1535"/>
      <c r="DM258" s="1535"/>
      <c r="DN258" s="1535"/>
      <c r="DO258" s="1535"/>
      <c r="DP258" s="1535"/>
      <c r="DQ258" s="1535"/>
      <c r="DR258" s="1535"/>
      <c r="DS258" s="1535"/>
      <c r="DT258" s="1535"/>
      <c r="DU258" s="1535"/>
      <c r="DV258" s="1535"/>
      <c r="DW258" s="1535"/>
      <c r="DX258" s="1535"/>
      <c r="DY258" s="1535"/>
      <c r="DZ258" s="1535"/>
      <c r="EA258" s="1535"/>
      <c r="EB258" s="1535"/>
      <c r="EC258" s="1535"/>
      <c r="ED258" s="1535"/>
      <c r="EE258" s="1535"/>
      <c r="EF258" s="1535"/>
      <c r="EG258" s="1535"/>
      <c r="EH258" s="1535"/>
      <c r="EI258" s="1535"/>
      <c r="EJ258" s="1535"/>
      <c r="EK258" s="1535"/>
      <c r="EL258" s="1535"/>
      <c r="EM258" s="1535"/>
      <c r="EN258" s="1535"/>
      <c r="EO258" s="1535"/>
      <c r="EP258" s="1535"/>
      <c r="EQ258" s="1535"/>
      <c r="ER258" s="1535"/>
      <c r="ES258" s="1535"/>
      <c r="ET258" s="1535"/>
      <c r="EU258" s="1535"/>
      <c r="EV258" s="1535"/>
      <c r="EW258" s="1535"/>
      <c r="EX258" s="1535"/>
      <c r="EY258" s="1535"/>
      <c r="EZ258" s="1535"/>
      <c r="FA258" s="1535"/>
      <c r="FB258" s="1535"/>
      <c r="FC258" s="1535"/>
      <c r="FD258" s="1535"/>
      <c r="FE258" s="1535"/>
      <c r="FF258" s="1535"/>
      <c r="FG258" s="1535"/>
      <c r="FH258" s="1535"/>
      <c r="FI258" s="1535"/>
      <c r="FJ258" s="1535"/>
      <c r="FK258" s="1535"/>
      <c r="FL258" s="1535"/>
      <c r="FM258" s="1535"/>
      <c r="FN258" s="1535"/>
      <c r="FO258" s="1535"/>
      <c r="FP258" s="1535"/>
      <c r="FQ258" s="1535"/>
      <c r="FR258" s="1535"/>
      <c r="FS258" s="1535"/>
      <c r="FT258" s="1535"/>
      <c r="FU258" s="1535"/>
      <c r="FV258" s="1535"/>
      <c r="FW258" s="1535"/>
      <c r="FX258" s="1535"/>
      <c r="FY258" s="1535"/>
      <c r="FZ258" s="1535"/>
      <c r="GA258" s="1535"/>
      <c r="GB258" s="1535"/>
      <c r="GC258" s="1535"/>
      <c r="GD258" s="1535"/>
      <c r="GE258" s="1535"/>
      <c r="GF258" s="1535"/>
      <c r="GG258" s="1535"/>
      <c r="GH258" s="1535"/>
      <c r="GI258" s="1535"/>
      <c r="GJ258" s="1535"/>
      <c r="GK258" s="1535"/>
      <c r="GL258" s="1535"/>
      <c r="GM258" s="1535"/>
      <c r="GN258" s="1535"/>
      <c r="GO258" s="1535"/>
      <c r="GP258" s="1535"/>
      <c r="GQ258" s="1535"/>
      <c r="GR258" s="1535"/>
      <c r="GS258" s="1535"/>
    </row>
    <row r="259" spans="1:201" outlineLevel="1">
      <c r="A259" s="1517" t="s">
        <v>1671</v>
      </c>
      <c r="B259" s="1516"/>
      <c r="C259" s="1501" t="s">
        <v>358</v>
      </c>
      <c r="D259" s="1538"/>
      <c r="E259" s="1560">
        <v>0</v>
      </c>
      <c r="F259" s="1504" t="s">
        <v>1425</v>
      </c>
      <c r="G259" s="1504" t="s">
        <v>1481</v>
      </c>
      <c r="H259" s="1532"/>
      <c r="I259" s="1536">
        <f t="shared" si="269"/>
        <v>0</v>
      </c>
      <c r="J259" s="1535"/>
      <c r="K259" s="1535"/>
      <c r="L259" s="1535"/>
      <c r="M259" s="1535"/>
      <c r="N259" s="1535"/>
      <c r="O259" s="1535"/>
      <c r="P259" s="1535"/>
      <c r="Q259" s="1535"/>
      <c r="R259" s="1535"/>
      <c r="S259" s="1535"/>
      <c r="T259" s="1535"/>
      <c r="U259" s="1535"/>
      <c r="V259" s="1535"/>
      <c r="W259" s="1535"/>
      <c r="X259" s="1535"/>
      <c r="Y259" s="1535"/>
      <c r="Z259" s="1535"/>
      <c r="AA259" s="1535"/>
      <c r="AB259" s="1535"/>
      <c r="AC259" s="1535"/>
      <c r="AD259" s="1535"/>
      <c r="AE259" s="1535"/>
      <c r="AF259" s="1535"/>
      <c r="AG259" s="1535"/>
      <c r="AH259" s="1535"/>
      <c r="AI259" s="1535"/>
      <c r="AJ259" s="1535"/>
      <c r="AK259" s="1535"/>
      <c r="AL259" s="1535"/>
      <c r="AM259" s="1535"/>
      <c r="AN259" s="1535"/>
      <c r="AO259" s="1535"/>
      <c r="AP259" s="1535"/>
      <c r="AQ259" s="1535"/>
      <c r="AR259" s="1535"/>
      <c r="AS259" s="1535"/>
      <c r="AT259" s="1535"/>
      <c r="AU259" s="1535"/>
      <c r="AV259" s="1535"/>
      <c r="AW259" s="1535"/>
      <c r="AX259" s="1535"/>
      <c r="AY259" s="1535"/>
      <c r="AZ259" s="1535"/>
      <c r="BA259" s="1535"/>
      <c r="BB259" s="1535"/>
      <c r="BC259" s="1535"/>
      <c r="BD259" s="1535"/>
      <c r="BE259" s="1535"/>
      <c r="BF259" s="1535"/>
      <c r="BG259" s="1535"/>
      <c r="BH259" s="1535"/>
      <c r="BI259" s="1535"/>
      <c r="BJ259" s="1535"/>
      <c r="BK259" s="1535"/>
      <c r="BL259" s="1535"/>
      <c r="BM259" s="1535"/>
      <c r="BN259" s="1535"/>
      <c r="BO259" s="1535"/>
      <c r="BP259" s="1535"/>
      <c r="BQ259" s="1535"/>
      <c r="BR259" s="1535"/>
      <c r="BS259" s="1535"/>
      <c r="BT259" s="1535"/>
      <c r="BU259" s="1535"/>
      <c r="BV259" s="1535"/>
      <c r="BW259" s="1535"/>
      <c r="BX259" s="1535"/>
      <c r="BY259" s="1535"/>
      <c r="BZ259" s="1535"/>
      <c r="CA259" s="1535"/>
      <c r="CB259" s="1535"/>
      <c r="CC259" s="1535"/>
      <c r="CD259" s="1535"/>
      <c r="CE259" s="1535"/>
      <c r="CF259" s="1535"/>
      <c r="CG259" s="1535"/>
      <c r="CH259" s="1535"/>
      <c r="CI259" s="1535"/>
      <c r="CJ259" s="1535"/>
      <c r="CK259" s="1535"/>
      <c r="CL259" s="1535"/>
      <c r="CM259" s="1535"/>
      <c r="CN259" s="1535"/>
      <c r="CO259" s="1535"/>
      <c r="CP259" s="1535"/>
      <c r="CQ259" s="1535"/>
      <c r="CR259" s="1535"/>
      <c r="CS259" s="1535"/>
      <c r="CT259" s="1535"/>
      <c r="CU259" s="1535"/>
      <c r="CV259" s="1535"/>
      <c r="CW259" s="1535"/>
      <c r="CX259" s="1535"/>
      <c r="CY259" s="1535"/>
      <c r="CZ259" s="1535"/>
      <c r="DA259" s="1535"/>
      <c r="DB259" s="1535"/>
      <c r="DC259" s="1535"/>
      <c r="DD259" s="1535"/>
      <c r="DE259" s="1535"/>
      <c r="DF259" s="1535"/>
      <c r="DG259" s="1535"/>
      <c r="DH259" s="1535"/>
      <c r="DI259" s="1535"/>
      <c r="DJ259" s="1535"/>
      <c r="DK259" s="1535"/>
      <c r="DL259" s="1535"/>
      <c r="DM259" s="1535"/>
      <c r="DN259" s="1535"/>
      <c r="DO259" s="1535"/>
      <c r="DP259" s="1535"/>
      <c r="DQ259" s="1535"/>
      <c r="DR259" s="1535"/>
      <c r="DS259" s="1535"/>
      <c r="DT259" s="1535"/>
      <c r="DU259" s="1535"/>
      <c r="DV259" s="1535"/>
      <c r="DW259" s="1535"/>
      <c r="DX259" s="1535"/>
      <c r="DY259" s="1535"/>
      <c r="DZ259" s="1535"/>
      <c r="EA259" s="1535"/>
      <c r="EB259" s="1535"/>
      <c r="EC259" s="1535"/>
      <c r="ED259" s="1535"/>
      <c r="EE259" s="1535"/>
      <c r="EF259" s="1535"/>
      <c r="EG259" s="1535"/>
      <c r="EH259" s="1535"/>
      <c r="EI259" s="1535"/>
      <c r="EJ259" s="1535"/>
      <c r="EK259" s="1535"/>
      <c r="EL259" s="1535"/>
      <c r="EM259" s="1535"/>
      <c r="EN259" s="1535"/>
      <c r="EO259" s="1535"/>
      <c r="EP259" s="1535"/>
      <c r="EQ259" s="1535"/>
      <c r="ER259" s="1535"/>
      <c r="ES259" s="1535"/>
      <c r="ET259" s="1535"/>
      <c r="EU259" s="1535"/>
      <c r="EV259" s="1535"/>
      <c r="EW259" s="1535"/>
      <c r="EX259" s="1535"/>
      <c r="EY259" s="1535"/>
      <c r="EZ259" s="1535"/>
      <c r="FA259" s="1535"/>
      <c r="FB259" s="1535"/>
      <c r="FC259" s="1535"/>
      <c r="FD259" s="1535"/>
      <c r="FE259" s="1535"/>
      <c r="FF259" s="1535"/>
      <c r="FG259" s="1535"/>
      <c r="FH259" s="1535"/>
      <c r="FI259" s="1535"/>
      <c r="FJ259" s="1535"/>
      <c r="FK259" s="1535"/>
      <c r="FL259" s="1535"/>
      <c r="FM259" s="1535"/>
      <c r="FN259" s="1535"/>
      <c r="FO259" s="1535"/>
      <c r="FP259" s="1535"/>
      <c r="FQ259" s="1535"/>
      <c r="FR259" s="1535"/>
      <c r="FS259" s="1535"/>
      <c r="FT259" s="1535"/>
      <c r="FU259" s="1535"/>
      <c r="FV259" s="1535"/>
      <c r="FW259" s="1535"/>
      <c r="FX259" s="1535"/>
      <c r="FY259" s="1535"/>
      <c r="FZ259" s="1535"/>
      <c r="GA259" s="1535"/>
      <c r="GB259" s="1535"/>
      <c r="GC259" s="1535"/>
      <c r="GD259" s="1535"/>
      <c r="GE259" s="1535"/>
      <c r="GF259" s="1535"/>
      <c r="GG259" s="1535"/>
      <c r="GH259" s="1535"/>
      <c r="GI259" s="1535"/>
      <c r="GJ259" s="1535"/>
      <c r="GK259" s="1535"/>
      <c r="GL259" s="1535"/>
      <c r="GM259" s="1535"/>
      <c r="GN259" s="1535"/>
      <c r="GO259" s="1535"/>
      <c r="GP259" s="1535"/>
      <c r="GQ259" s="1535"/>
      <c r="GR259" s="1535"/>
      <c r="GS259" s="1535"/>
    </row>
    <row r="260" spans="1:201" outlineLevel="1">
      <c r="A260" s="1517" t="s">
        <v>1672</v>
      </c>
      <c r="B260" s="1516"/>
      <c r="C260" s="1501" t="s">
        <v>359</v>
      </c>
      <c r="D260" s="1538"/>
      <c r="E260" s="1560">
        <v>0</v>
      </c>
      <c r="F260" s="1504" t="s">
        <v>1480</v>
      </c>
      <c r="G260" s="1504" t="s">
        <v>1481</v>
      </c>
      <c r="H260" s="1532"/>
      <c r="I260" s="1536">
        <f t="shared" si="269"/>
        <v>0</v>
      </c>
      <c r="J260" s="1535"/>
      <c r="K260" s="1535"/>
      <c r="L260" s="1535"/>
      <c r="M260" s="1535"/>
      <c r="N260" s="1535"/>
      <c r="O260" s="1535"/>
      <c r="P260" s="1535"/>
      <c r="Q260" s="1535"/>
      <c r="R260" s="1535"/>
      <c r="S260" s="1535"/>
      <c r="T260" s="1535"/>
      <c r="U260" s="1535"/>
      <c r="V260" s="1535"/>
      <c r="W260" s="1535"/>
      <c r="X260" s="1535"/>
      <c r="Y260" s="1535"/>
      <c r="Z260" s="1535"/>
      <c r="AA260" s="1535"/>
      <c r="AB260" s="1535"/>
      <c r="AC260" s="1535"/>
      <c r="AD260" s="1535"/>
      <c r="AE260" s="1535"/>
      <c r="AF260" s="1535"/>
      <c r="AG260" s="1535"/>
      <c r="AH260" s="1535"/>
      <c r="AI260" s="1535"/>
      <c r="AJ260" s="1535"/>
      <c r="AK260" s="1535"/>
      <c r="AL260" s="1535"/>
      <c r="AM260" s="1535"/>
      <c r="AN260" s="1535"/>
      <c r="AO260" s="1535"/>
      <c r="AP260" s="1535"/>
      <c r="AQ260" s="1535"/>
      <c r="AR260" s="1535"/>
      <c r="AS260" s="1535"/>
      <c r="AT260" s="1535"/>
      <c r="AU260" s="1535"/>
      <c r="AV260" s="1535"/>
      <c r="AW260" s="1535"/>
      <c r="AX260" s="1535"/>
      <c r="AY260" s="1535"/>
      <c r="AZ260" s="1535"/>
      <c r="BA260" s="1535"/>
      <c r="BB260" s="1535"/>
      <c r="BC260" s="1535"/>
      <c r="BD260" s="1535"/>
      <c r="BE260" s="1535"/>
      <c r="BF260" s="1535"/>
      <c r="BG260" s="1535"/>
      <c r="BH260" s="1535"/>
      <c r="BI260" s="1535"/>
      <c r="BJ260" s="1535"/>
      <c r="BK260" s="1535"/>
      <c r="BL260" s="1535"/>
      <c r="BM260" s="1535"/>
      <c r="BN260" s="1535"/>
      <c r="BO260" s="1535"/>
      <c r="BP260" s="1535"/>
      <c r="BQ260" s="1535"/>
      <c r="BR260" s="1535"/>
      <c r="BS260" s="1535"/>
      <c r="BT260" s="1535"/>
      <c r="BU260" s="1535"/>
      <c r="BV260" s="1535"/>
      <c r="BW260" s="1535"/>
      <c r="BX260" s="1535"/>
      <c r="BY260" s="1535"/>
      <c r="BZ260" s="1535"/>
      <c r="CA260" s="1535"/>
      <c r="CB260" s="1535"/>
      <c r="CC260" s="1535"/>
      <c r="CD260" s="1535"/>
      <c r="CE260" s="1535"/>
      <c r="CF260" s="1535"/>
      <c r="CG260" s="1535"/>
      <c r="CH260" s="1535"/>
      <c r="CI260" s="1535"/>
      <c r="CJ260" s="1535"/>
      <c r="CK260" s="1535"/>
      <c r="CL260" s="1535"/>
      <c r="CM260" s="1535"/>
      <c r="CN260" s="1535"/>
      <c r="CO260" s="1535"/>
      <c r="CP260" s="1535"/>
      <c r="CQ260" s="1535"/>
      <c r="CR260" s="1535"/>
      <c r="CS260" s="1535"/>
      <c r="CT260" s="1535"/>
      <c r="CU260" s="1535"/>
      <c r="CV260" s="1535"/>
      <c r="CW260" s="1535"/>
      <c r="CX260" s="1535"/>
      <c r="CY260" s="1535"/>
      <c r="CZ260" s="1535"/>
      <c r="DA260" s="1535"/>
      <c r="DB260" s="1535"/>
      <c r="DC260" s="1535"/>
      <c r="DD260" s="1535"/>
      <c r="DE260" s="1535"/>
      <c r="DF260" s="1535"/>
      <c r="DG260" s="1535"/>
      <c r="DH260" s="1535"/>
      <c r="DI260" s="1535"/>
      <c r="DJ260" s="1535"/>
      <c r="DK260" s="1535"/>
      <c r="DL260" s="1535"/>
      <c r="DM260" s="1535"/>
      <c r="DN260" s="1535"/>
      <c r="DO260" s="1535"/>
      <c r="DP260" s="1535"/>
      <c r="DQ260" s="1535"/>
      <c r="DR260" s="1535"/>
      <c r="DS260" s="1535"/>
      <c r="DT260" s="1535"/>
      <c r="DU260" s="1535"/>
      <c r="DV260" s="1535"/>
      <c r="DW260" s="1535"/>
      <c r="DX260" s="1535"/>
      <c r="DY260" s="1535"/>
      <c r="DZ260" s="1535"/>
      <c r="EA260" s="1535"/>
      <c r="EB260" s="1535"/>
      <c r="EC260" s="1535"/>
      <c r="ED260" s="1535"/>
      <c r="EE260" s="1535"/>
      <c r="EF260" s="1535"/>
      <c r="EG260" s="1535"/>
      <c r="EH260" s="1535"/>
      <c r="EI260" s="1535"/>
      <c r="EJ260" s="1535"/>
      <c r="EK260" s="1535"/>
      <c r="EL260" s="1535"/>
      <c r="EM260" s="1535"/>
      <c r="EN260" s="1535"/>
      <c r="EO260" s="1535"/>
      <c r="EP260" s="1535"/>
      <c r="EQ260" s="1535"/>
      <c r="ER260" s="1535"/>
      <c r="ES260" s="1535"/>
      <c r="ET260" s="1535"/>
      <c r="EU260" s="1535"/>
      <c r="EV260" s="1535"/>
      <c r="EW260" s="1535"/>
      <c r="EX260" s="1535"/>
      <c r="EY260" s="1535"/>
      <c r="EZ260" s="1535"/>
      <c r="FA260" s="1535"/>
      <c r="FB260" s="1535"/>
      <c r="FC260" s="1535"/>
      <c r="FD260" s="1535"/>
      <c r="FE260" s="1535"/>
      <c r="FF260" s="1535"/>
      <c r="FG260" s="1535"/>
      <c r="FH260" s="1535"/>
      <c r="FI260" s="1535"/>
      <c r="FJ260" s="1535"/>
      <c r="FK260" s="1535"/>
      <c r="FL260" s="1535"/>
      <c r="FM260" s="1535"/>
      <c r="FN260" s="1535"/>
      <c r="FO260" s="1535"/>
      <c r="FP260" s="1535"/>
      <c r="FQ260" s="1535"/>
      <c r="FR260" s="1535"/>
      <c r="FS260" s="1535"/>
      <c r="FT260" s="1535"/>
      <c r="FU260" s="1535"/>
      <c r="FV260" s="1535"/>
      <c r="FW260" s="1535"/>
      <c r="FX260" s="1535"/>
      <c r="FY260" s="1535"/>
      <c r="FZ260" s="1535"/>
      <c r="GA260" s="1535"/>
      <c r="GB260" s="1535"/>
      <c r="GC260" s="1535"/>
      <c r="GD260" s="1535"/>
      <c r="GE260" s="1535"/>
      <c r="GF260" s="1535"/>
      <c r="GG260" s="1535"/>
      <c r="GH260" s="1535"/>
      <c r="GI260" s="1535"/>
      <c r="GJ260" s="1535"/>
      <c r="GK260" s="1535"/>
      <c r="GL260" s="1535"/>
      <c r="GM260" s="1535"/>
      <c r="GN260" s="1535"/>
      <c r="GO260" s="1535"/>
      <c r="GP260" s="1535"/>
      <c r="GQ260" s="1535"/>
      <c r="GR260" s="1535"/>
      <c r="GS260" s="1535"/>
    </row>
    <row r="261" spans="1:201" outlineLevel="1">
      <c r="A261" s="1517" t="s">
        <v>1673</v>
      </c>
      <c r="B261" s="1516"/>
      <c r="C261" s="1501" t="s">
        <v>361</v>
      </c>
      <c r="D261" s="1538"/>
      <c r="E261" s="1560">
        <v>0</v>
      </c>
      <c r="F261" s="1504" t="s">
        <v>1419</v>
      </c>
      <c r="H261" s="1532"/>
      <c r="I261" s="1536">
        <f t="shared" si="269"/>
        <v>0</v>
      </c>
      <c r="J261" s="1535"/>
      <c r="K261" s="1535"/>
      <c r="L261" s="1535"/>
      <c r="M261" s="1535"/>
      <c r="N261" s="1535"/>
      <c r="O261" s="1535"/>
      <c r="P261" s="1535"/>
      <c r="Q261" s="1535"/>
      <c r="R261" s="1535"/>
      <c r="S261" s="1535"/>
      <c r="T261" s="1535"/>
      <c r="U261" s="1535"/>
      <c r="V261" s="1535"/>
      <c r="W261" s="1535"/>
      <c r="X261" s="1535"/>
      <c r="Y261" s="1535"/>
      <c r="Z261" s="1535"/>
      <c r="AA261" s="1535"/>
      <c r="AB261" s="1535"/>
      <c r="AC261" s="1535"/>
      <c r="AD261" s="1535"/>
      <c r="AE261" s="1535"/>
      <c r="AF261" s="1535"/>
      <c r="AG261" s="1535"/>
      <c r="AH261" s="1535"/>
      <c r="AI261" s="1535"/>
      <c r="AJ261" s="1535"/>
      <c r="AK261" s="1535"/>
      <c r="AL261" s="1535"/>
      <c r="AM261" s="1535"/>
      <c r="AN261" s="1535"/>
      <c r="AO261" s="1535"/>
      <c r="AP261" s="1535"/>
      <c r="AQ261" s="1535"/>
      <c r="AR261" s="1535"/>
      <c r="AS261" s="1535"/>
      <c r="AT261" s="1535"/>
      <c r="AU261" s="1535"/>
      <c r="AV261" s="1535"/>
      <c r="AW261" s="1535"/>
      <c r="AX261" s="1535"/>
      <c r="AY261" s="1535"/>
      <c r="AZ261" s="1535"/>
      <c r="BA261" s="1535"/>
      <c r="BB261" s="1535"/>
      <c r="BC261" s="1535"/>
      <c r="BD261" s="1535"/>
      <c r="BE261" s="1535"/>
      <c r="BF261" s="1535"/>
      <c r="BG261" s="1535"/>
      <c r="BH261" s="1535"/>
      <c r="BI261" s="1535"/>
      <c r="BJ261" s="1535"/>
      <c r="BK261" s="1535"/>
      <c r="BL261" s="1535"/>
      <c r="BM261" s="1535"/>
      <c r="BN261" s="1535"/>
      <c r="BO261" s="1535"/>
      <c r="BP261" s="1535"/>
      <c r="BQ261" s="1535"/>
      <c r="BR261" s="1535"/>
      <c r="BS261" s="1535"/>
      <c r="BT261" s="1535"/>
      <c r="BU261" s="1535"/>
      <c r="BV261" s="1535"/>
      <c r="BW261" s="1535"/>
      <c r="BX261" s="1535"/>
      <c r="BY261" s="1535"/>
      <c r="BZ261" s="1535"/>
      <c r="CA261" s="1535"/>
      <c r="CB261" s="1535"/>
      <c r="CC261" s="1535"/>
      <c r="CD261" s="1535"/>
      <c r="CE261" s="1535"/>
      <c r="CF261" s="1535"/>
      <c r="CG261" s="1535"/>
      <c r="CH261" s="1535"/>
      <c r="CI261" s="1535"/>
      <c r="CJ261" s="1535"/>
      <c r="CK261" s="1535"/>
      <c r="CL261" s="1535"/>
      <c r="CM261" s="1535"/>
      <c r="CN261" s="1535"/>
      <c r="CO261" s="1535"/>
      <c r="CP261" s="1535"/>
      <c r="CQ261" s="1535"/>
      <c r="CR261" s="1535"/>
      <c r="CS261" s="1535"/>
      <c r="CT261" s="1535"/>
      <c r="CU261" s="1535"/>
      <c r="CV261" s="1535"/>
      <c r="CW261" s="1535"/>
      <c r="CX261" s="1535"/>
      <c r="CY261" s="1535"/>
      <c r="CZ261" s="1535"/>
      <c r="DA261" s="1535"/>
      <c r="DB261" s="1535"/>
      <c r="DC261" s="1535"/>
      <c r="DD261" s="1535"/>
      <c r="DE261" s="1535"/>
      <c r="DF261" s="1535"/>
      <c r="DG261" s="1535"/>
      <c r="DH261" s="1535"/>
      <c r="DI261" s="1535"/>
      <c r="DJ261" s="1535"/>
      <c r="DK261" s="1535"/>
      <c r="DL261" s="1535"/>
      <c r="DM261" s="1535"/>
      <c r="DN261" s="1535"/>
      <c r="DO261" s="1535"/>
      <c r="DP261" s="1535"/>
      <c r="DQ261" s="1535"/>
      <c r="DR261" s="1535"/>
      <c r="DS261" s="1535"/>
      <c r="DT261" s="1535"/>
      <c r="DU261" s="1535"/>
      <c r="DV261" s="1535"/>
      <c r="DW261" s="1535"/>
      <c r="DX261" s="1535"/>
      <c r="DY261" s="1535"/>
      <c r="DZ261" s="1535"/>
      <c r="EA261" s="1535"/>
      <c r="EB261" s="1535"/>
      <c r="EC261" s="1535"/>
      <c r="ED261" s="1535"/>
      <c r="EE261" s="1535"/>
      <c r="EF261" s="1535"/>
      <c r="EG261" s="1535"/>
      <c r="EH261" s="1535"/>
      <c r="EI261" s="1535"/>
      <c r="EJ261" s="1535"/>
      <c r="EK261" s="1535"/>
      <c r="EL261" s="1535"/>
      <c r="EM261" s="1535"/>
      <c r="EN261" s="1535"/>
      <c r="EO261" s="1535"/>
      <c r="EP261" s="1535"/>
      <c r="EQ261" s="1535"/>
      <c r="ER261" s="1535"/>
      <c r="ES261" s="1535"/>
      <c r="ET261" s="1535"/>
      <c r="EU261" s="1535"/>
      <c r="EV261" s="1535"/>
      <c r="EW261" s="1535"/>
      <c r="EX261" s="1535"/>
      <c r="EY261" s="1535"/>
      <c r="EZ261" s="1535"/>
      <c r="FA261" s="1535"/>
      <c r="FB261" s="1535"/>
      <c r="FC261" s="1535"/>
      <c r="FD261" s="1535"/>
      <c r="FE261" s="1535"/>
      <c r="FF261" s="1535"/>
      <c r="FG261" s="1535"/>
      <c r="FH261" s="1535"/>
      <c r="FI261" s="1535"/>
      <c r="FJ261" s="1535"/>
      <c r="FK261" s="1535"/>
      <c r="FL261" s="1535"/>
      <c r="FM261" s="1535"/>
      <c r="FN261" s="1535"/>
      <c r="FO261" s="1535"/>
      <c r="FP261" s="1535"/>
      <c r="FQ261" s="1535"/>
      <c r="FR261" s="1535"/>
      <c r="FS261" s="1535"/>
      <c r="FT261" s="1535"/>
      <c r="FU261" s="1535"/>
      <c r="FV261" s="1535"/>
      <c r="FW261" s="1535"/>
      <c r="FX261" s="1535"/>
      <c r="FY261" s="1535"/>
      <c r="FZ261" s="1535"/>
      <c r="GA261" s="1535"/>
      <c r="GB261" s="1535"/>
      <c r="GC261" s="1535"/>
      <c r="GD261" s="1535"/>
      <c r="GE261" s="1535"/>
      <c r="GF261" s="1535"/>
      <c r="GG261" s="1535"/>
      <c r="GH261" s="1535"/>
      <c r="GI261" s="1535"/>
      <c r="GJ261" s="1535"/>
      <c r="GK261" s="1535"/>
      <c r="GL261" s="1535"/>
      <c r="GM261" s="1535"/>
      <c r="GN261" s="1535"/>
      <c r="GO261" s="1535"/>
      <c r="GP261" s="1535"/>
      <c r="GQ261" s="1535"/>
      <c r="GR261" s="1535"/>
      <c r="GS261" s="1535"/>
    </row>
    <row r="262" spans="1:201" outlineLevel="1">
      <c r="A262" s="1517" t="s">
        <v>1674</v>
      </c>
      <c r="B262" s="1516"/>
      <c r="C262" s="1501" t="s">
        <v>1675</v>
      </c>
      <c r="D262" s="1538"/>
      <c r="E262" s="1560">
        <v>0</v>
      </c>
      <c r="F262" s="1504" t="s">
        <v>1676</v>
      </c>
      <c r="H262" s="1532"/>
      <c r="I262" s="1536">
        <f t="shared" si="269"/>
        <v>0</v>
      </c>
      <c r="J262" s="1535"/>
      <c r="K262" s="1535"/>
      <c r="L262" s="1535"/>
      <c r="M262" s="1535"/>
      <c r="N262" s="1535"/>
      <c r="O262" s="1535"/>
      <c r="P262" s="1535"/>
      <c r="Q262" s="1535"/>
      <c r="R262" s="1535"/>
      <c r="S262" s="1535"/>
      <c r="T262" s="1535"/>
      <c r="U262" s="1535"/>
      <c r="V262" s="1535"/>
      <c r="W262" s="1535"/>
      <c r="X262" s="1535"/>
      <c r="Y262" s="1535"/>
      <c r="Z262" s="1535"/>
      <c r="AA262" s="1535"/>
      <c r="AB262" s="1535"/>
      <c r="AC262" s="1535"/>
      <c r="AD262" s="1535"/>
      <c r="AE262" s="1535"/>
      <c r="AF262" s="1535"/>
      <c r="AG262" s="1535"/>
      <c r="AH262" s="1535"/>
      <c r="AI262" s="1535"/>
      <c r="AJ262" s="1535"/>
      <c r="AK262" s="1535"/>
      <c r="AL262" s="1535"/>
      <c r="AM262" s="1535"/>
      <c r="AN262" s="1535"/>
      <c r="AO262" s="1535"/>
      <c r="AP262" s="1535"/>
      <c r="AQ262" s="1535"/>
      <c r="AR262" s="1535"/>
      <c r="AS262" s="1535"/>
      <c r="AT262" s="1535"/>
      <c r="AU262" s="1535"/>
      <c r="AV262" s="1535"/>
      <c r="AW262" s="1535"/>
      <c r="AX262" s="1535"/>
      <c r="AY262" s="1535"/>
      <c r="AZ262" s="1535"/>
      <c r="BA262" s="1535"/>
      <c r="BB262" s="1535"/>
      <c r="BC262" s="1535"/>
      <c r="BD262" s="1535"/>
      <c r="BE262" s="1535"/>
      <c r="BF262" s="1535"/>
      <c r="BG262" s="1535"/>
      <c r="BH262" s="1535"/>
      <c r="BI262" s="1535"/>
      <c r="BJ262" s="1535"/>
      <c r="BK262" s="1535"/>
      <c r="BL262" s="1535"/>
      <c r="BM262" s="1535"/>
      <c r="BN262" s="1535"/>
      <c r="BO262" s="1535"/>
      <c r="BP262" s="1535"/>
      <c r="BQ262" s="1535"/>
      <c r="BR262" s="1535"/>
      <c r="BS262" s="1535"/>
      <c r="BT262" s="1535"/>
      <c r="BU262" s="1535"/>
      <c r="BV262" s="1535"/>
      <c r="BW262" s="1535"/>
      <c r="BX262" s="1535"/>
      <c r="BY262" s="1535"/>
      <c r="BZ262" s="1535"/>
      <c r="CA262" s="1535"/>
      <c r="CB262" s="1535"/>
      <c r="CC262" s="1535"/>
      <c r="CD262" s="1535"/>
      <c r="CE262" s="1535"/>
      <c r="CF262" s="1535"/>
      <c r="CG262" s="1535"/>
      <c r="CH262" s="1535"/>
      <c r="CI262" s="1535"/>
      <c r="CJ262" s="1535"/>
      <c r="CK262" s="1535"/>
      <c r="CL262" s="1535"/>
      <c r="CM262" s="1535"/>
      <c r="CN262" s="1535"/>
      <c r="CO262" s="1535"/>
      <c r="CP262" s="1535"/>
      <c r="CQ262" s="1535"/>
      <c r="CR262" s="1535"/>
      <c r="CS262" s="1535"/>
      <c r="CT262" s="1535"/>
      <c r="CU262" s="1535"/>
      <c r="CV262" s="1535"/>
      <c r="CW262" s="1535"/>
      <c r="CX262" s="1535"/>
      <c r="CY262" s="1535"/>
      <c r="CZ262" s="1535"/>
      <c r="DA262" s="1535"/>
      <c r="DB262" s="1535"/>
      <c r="DC262" s="1535"/>
      <c r="DD262" s="1535"/>
      <c r="DE262" s="1535"/>
      <c r="DF262" s="1535"/>
      <c r="DG262" s="1535"/>
      <c r="DH262" s="1535"/>
      <c r="DI262" s="1535"/>
      <c r="DJ262" s="1535"/>
      <c r="DK262" s="1535"/>
      <c r="DL262" s="1535"/>
      <c r="DM262" s="1535"/>
      <c r="DN262" s="1535"/>
      <c r="DO262" s="1535"/>
      <c r="DP262" s="1535"/>
      <c r="DQ262" s="1535"/>
      <c r="DR262" s="1535"/>
      <c r="DS262" s="1535"/>
      <c r="DT262" s="1535"/>
      <c r="DU262" s="1535"/>
      <c r="DV262" s="1535"/>
      <c r="DW262" s="1535"/>
      <c r="DX262" s="1535"/>
      <c r="DY262" s="1535"/>
      <c r="DZ262" s="1535"/>
      <c r="EA262" s="1535"/>
      <c r="EB262" s="1535"/>
      <c r="EC262" s="1535"/>
      <c r="ED262" s="1535"/>
      <c r="EE262" s="1535"/>
      <c r="EF262" s="1535"/>
      <c r="EG262" s="1535"/>
      <c r="EH262" s="1535"/>
      <c r="EI262" s="1535"/>
      <c r="EJ262" s="1535"/>
      <c r="EK262" s="1535"/>
      <c r="EL262" s="1535"/>
      <c r="EM262" s="1535"/>
      <c r="EN262" s="1535"/>
      <c r="EO262" s="1535"/>
      <c r="EP262" s="1535"/>
      <c r="EQ262" s="1535"/>
      <c r="ER262" s="1535"/>
      <c r="ES262" s="1535"/>
      <c r="ET262" s="1535"/>
      <c r="EU262" s="1535"/>
      <c r="EV262" s="1535"/>
      <c r="EW262" s="1535"/>
      <c r="EX262" s="1535"/>
      <c r="EY262" s="1535"/>
      <c r="EZ262" s="1535"/>
      <c r="FA262" s="1535"/>
      <c r="FB262" s="1535"/>
      <c r="FC262" s="1535"/>
      <c r="FD262" s="1535"/>
      <c r="FE262" s="1535"/>
      <c r="FF262" s="1535"/>
      <c r="FG262" s="1535"/>
      <c r="FH262" s="1535"/>
      <c r="FI262" s="1535"/>
      <c r="FJ262" s="1535"/>
      <c r="FK262" s="1535"/>
      <c r="FL262" s="1535"/>
      <c r="FM262" s="1535"/>
      <c r="FN262" s="1535"/>
      <c r="FO262" s="1535"/>
      <c r="FP262" s="1535"/>
      <c r="FQ262" s="1535"/>
      <c r="FR262" s="1535"/>
      <c r="FS262" s="1535"/>
      <c r="FT262" s="1535"/>
      <c r="FU262" s="1535"/>
      <c r="FV262" s="1535"/>
      <c r="FW262" s="1535"/>
      <c r="FX262" s="1535"/>
      <c r="FY262" s="1535"/>
      <c r="FZ262" s="1535"/>
      <c r="GA262" s="1535"/>
      <c r="GB262" s="1535"/>
      <c r="GC262" s="1535"/>
      <c r="GD262" s="1535"/>
      <c r="GE262" s="1535"/>
      <c r="GF262" s="1535"/>
      <c r="GG262" s="1535"/>
      <c r="GH262" s="1535"/>
      <c r="GI262" s="1535"/>
      <c r="GJ262" s="1535"/>
      <c r="GK262" s="1535"/>
      <c r="GL262" s="1535"/>
      <c r="GM262" s="1535"/>
      <c r="GN262" s="1535"/>
      <c r="GO262" s="1535"/>
      <c r="GP262" s="1535"/>
      <c r="GQ262" s="1535"/>
      <c r="GR262" s="1535"/>
      <c r="GS262" s="1535"/>
    </row>
    <row r="263" spans="1:201">
      <c r="A263" s="1517"/>
      <c r="B263" s="1516"/>
      <c r="D263" s="1514"/>
      <c r="H263" s="1532"/>
      <c r="AE263" s="1502"/>
      <c r="AF263" s="1502"/>
      <c r="AG263" s="1502"/>
      <c r="AH263" s="1502"/>
      <c r="AI263" s="1502"/>
      <c r="AJ263" s="1502"/>
      <c r="AK263" s="1502"/>
      <c r="AL263" s="1502"/>
      <c r="AM263" s="1502"/>
      <c r="AN263" s="1502"/>
      <c r="AO263" s="1502"/>
      <c r="AP263" s="1502"/>
      <c r="AQ263" s="1502"/>
      <c r="AR263" s="1502"/>
      <c r="AS263" s="1502"/>
      <c r="AT263" s="1502"/>
      <c r="AU263" s="1502"/>
      <c r="AV263" s="1502"/>
      <c r="AW263" s="1502"/>
      <c r="AX263" s="1502"/>
      <c r="AY263" s="1502"/>
      <c r="AZ263" s="1502"/>
      <c r="BA263" s="1502"/>
      <c r="BB263" s="1502"/>
      <c r="BC263" s="1502"/>
      <c r="BD263" s="1502"/>
      <c r="BE263" s="1502"/>
      <c r="BF263" s="1502"/>
      <c r="BG263" s="1502"/>
      <c r="BH263" s="1502"/>
      <c r="BI263" s="1502"/>
      <c r="BJ263" s="1502"/>
      <c r="BK263" s="1502"/>
      <c r="BL263" s="1502"/>
      <c r="BM263" s="1502"/>
      <c r="BN263" s="1502"/>
      <c r="BO263" s="1502"/>
      <c r="BP263" s="1502"/>
      <c r="BQ263" s="1502"/>
      <c r="BR263" s="1502"/>
      <c r="BS263" s="1502"/>
      <c r="BT263" s="1502"/>
      <c r="BU263" s="1502"/>
      <c r="BV263" s="1502"/>
      <c r="BW263" s="1502"/>
      <c r="BX263" s="1502"/>
      <c r="BY263" s="1502"/>
      <c r="BZ263" s="1502"/>
      <c r="CA263" s="1502"/>
      <c r="CB263" s="1502"/>
      <c r="CC263" s="1502"/>
      <c r="CD263" s="1502"/>
      <c r="CE263" s="1502"/>
      <c r="CF263" s="1502"/>
      <c r="CG263" s="1502"/>
      <c r="CH263" s="1502"/>
      <c r="CI263" s="1502"/>
      <c r="CJ263" s="1502"/>
      <c r="CK263" s="1502"/>
      <c r="CL263" s="1502"/>
      <c r="CM263" s="1502"/>
      <c r="CN263" s="1502"/>
      <c r="CO263" s="1502"/>
      <c r="CP263" s="1502"/>
      <c r="CQ263" s="1502"/>
      <c r="CR263" s="1502"/>
      <c r="CS263" s="1502"/>
      <c r="CT263" s="1502"/>
      <c r="CU263" s="1502"/>
      <c r="CV263" s="1502"/>
      <c r="CW263" s="1502"/>
      <c r="CX263" s="1502"/>
      <c r="CY263" s="1502"/>
      <c r="CZ263" s="1502"/>
      <c r="DA263" s="1502"/>
      <c r="DB263" s="1502"/>
      <c r="DC263" s="1502"/>
      <c r="DD263" s="1502"/>
      <c r="DE263" s="1502"/>
      <c r="DF263" s="1502"/>
      <c r="DG263" s="1502"/>
      <c r="DH263" s="1502"/>
      <c r="DI263" s="1502"/>
      <c r="DJ263" s="1502"/>
      <c r="DK263" s="1502"/>
      <c r="DL263" s="1502"/>
      <c r="DM263" s="1502"/>
      <c r="DN263" s="1502"/>
      <c r="DO263" s="1502"/>
      <c r="DP263" s="1502"/>
      <c r="DQ263" s="1502"/>
      <c r="DR263" s="1502"/>
      <c r="DS263" s="1502"/>
      <c r="DT263" s="1502"/>
      <c r="DU263" s="1502"/>
      <c r="DV263" s="1502"/>
      <c r="DW263" s="1502"/>
      <c r="DX263" s="1502"/>
      <c r="DY263" s="1502"/>
      <c r="DZ263" s="1502"/>
      <c r="EA263" s="1502"/>
      <c r="EB263" s="1502"/>
      <c r="EC263" s="1502"/>
      <c r="ED263" s="1502"/>
      <c r="EE263" s="1502"/>
      <c r="EF263" s="1502"/>
      <c r="EG263" s="1502"/>
      <c r="EH263" s="1502"/>
      <c r="EI263" s="1502"/>
      <c r="EJ263" s="1502"/>
      <c r="EK263" s="1502"/>
      <c r="EL263" s="1502"/>
      <c r="EM263" s="1502"/>
      <c r="EN263" s="1502"/>
      <c r="EO263" s="1502"/>
      <c r="EP263" s="1502"/>
      <c r="EQ263" s="1502"/>
      <c r="ER263" s="1502"/>
      <c r="ES263" s="1502"/>
      <c r="ET263" s="1502"/>
      <c r="EU263" s="1502"/>
      <c r="EV263" s="1502"/>
      <c r="EW263" s="1502"/>
      <c r="EX263" s="1502"/>
      <c r="EY263" s="1502"/>
      <c r="EZ263" s="1502"/>
      <c r="FA263" s="1502"/>
      <c r="FB263" s="1502"/>
      <c r="FC263" s="1502"/>
      <c r="FD263" s="1502"/>
      <c r="FE263" s="1502"/>
      <c r="FF263" s="1502"/>
      <c r="FG263" s="1502"/>
      <c r="FH263" s="1502"/>
      <c r="FI263" s="1502"/>
      <c r="FJ263" s="1502"/>
      <c r="FK263" s="1502"/>
      <c r="FL263" s="1502"/>
      <c r="FM263" s="1502"/>
      <c r="FN263" s="1502"/>
      <c r="FO263" s="1502"/>
      <c r="FP263" s="1502"/>
      <c r="FQ263" s="1502"/>
      <c r="FR263" s="1502"/>
      <c r="FS263" s="1502"/>
      <c r="FT263" s="1502"/>
      <c r="FU263" s="1502"/>
      <c r="FV263" s="1502"/>
      <c r="FW263" s="1502"/>
      <c r="FX263" s="1502"/>
      <c r="FY263" s="1502"/>
      <c r="FZ263" s="1502"/>
      <c r="GA263" s="1502"/>
      <c r="GB263" s="1502"/>
      <c r="GC263" s="1502"/>
      <c r="GD263" s="1502"/>
      <c r="GE263" s="1502"/>
      <c r="GF263" s="1502"/>
      <c r="GG263" s="1502"/>
      <c r="GH263" s="1502"/>
      <c r="GI263" s="1502"/>
      <c r="GJ263" s="1502"/>
      <c r="GK263" s="1502"/>
      <c r="GL263" s="1502"/>
      <c r="GM263" s="1502"/>
      <c r="GN263" s="1502"/>
      <c r="GO263" s="1502"/>
      <c r="GP263" s="1502"/>
      <c r="GQ263" s="1502"/>
      <c r="GR263" s="1502"/>
      <c r="GS263" s="1502"/>
    </row>
    <row r="264" spans="1:201" s="1524" customFormat="1" ht="14.45">
      <c r="A264" s="1529" t="s">
        <v>338</v>
      </c>
      <c r="B264" s="1530"/>
      <c r="C264" s="1529" t="s">
        <v>378</v>
      </c>
      <c r="D264" s="1528">
        <f>SUM(D265:D267)</f>
        <v>0</v>
      </c>
      <c r="E264" s="1527"/>
      <c r="F264" s="1525"/>
      <c r="G264" s="1525"/>
      <c r="H264" s="1526"/>
      <c r="I264" s="1525">
        <f t="shared" ref="I264:AN264" si="270">SUM(I265:I267)</f>
        <v>0</v>
      </c>
      <c r="J264" s="1525">
        <f t="shared" si="270"/>
        <v>0</v>
      </c>
      <c r="K264" s="1525">
        <f t="shared" si="270"/>
        <v>0</v>
      </c>
      <c r="L264" s="1525">
        <f t="shared" si="270"/>
        <v>0</v>
      </c>
      <c r="M264" s="1525">
        <f t="shared" si="270"/>
        <v>0</v>
      </c>
      <c r="N264" s="1525">
        <f t="shared" si="270"/>
        <v>0</v>
      </c>
      <c r="O264" s="1525">
        <f t="shared" si="270"/>
        <v>0</v>
      </c>
      <c r="P264" s="1525">
        <f t="shared" si="270"/>
        <v>0</v>
      </c>
      <c r="Q264" s="1525">
        <f t="shared" si="270"/>
        <v>0</v>
      </c>
      <c r="R264" s="1525">
        <f t="shared" si="270"/>
        <v>0</v>
      </c>
      <c r="S264" s="1525">
        <f t="shared" si="270"/>
        <v>0</v>
      </c>
      <c r="T264" s="1525">
        <f t="shared" si="270"/>
        <v>0</v>
      </c>
      <c r="U264" s="1525">
        <f t="shared" si="270"/>
        <v>0</v>
      </c>
      <c r="V264" s="1525">
        <f t="shared" si="270"/>
        <v>0</v>
      </c>
      <c r="W264" s="1525">
        <f t="shared" si="270"/>
        <v>0</v>
      </c>
      <c r="X264" s="1525">
        <f t="shared" si="270"/>
        <v>0</v>
      </c>
      <c r="Y264" s="1525">
        <f t="shared" si="270"/>
        <v>0</v>
      </c>
      <c r="Z264" s="1525">
        <f t="shared" si="270"/>
        <v>0</v>
      </c>
      <c r="AA264" s="1525">
        <f t="shared" si="270"/>
        <v>0</v>
      </c>
      <c r="AB264" s="1525">
        <f t="shared" si="270"/>
        <v>0</v>
      </c>
      <c r="AC264" s="1525">
        <f t="shared" si="270"/>
        <v>0</v>
      </c>
      <c r="AD264" s="1525">
        <f t="shared" si="270"/>
        <v>0</v>
      </c>
      <c r="AE264" s="1525">
        <f t="shared" si="270"/>
        <v>0</v>
      </c>
      <c r="AF264" s="1525">
        <f t="shared" si="270"/>
        <v>0</v>
      </c>
      <c r="AG264" s="1525">
        <f t="shared" si="270"/>
        <v>0</v>
      </c>
      <c r="AH264" s="1525">
        <f t="shared" si="270"/>
        <v>0</v>
      </c>
      <c r="AI264" s="1525">
        <f t="shared" si="270"/>
        <v>0</v>
      </c>
      <c r="AJ264" s="1525">
        <f t="shared" si="270"/>
        <v>0</v>
      </c>
      <c r="AK264" s="1525">
        <f t="shared" si="270"/>
        <v>0</v>
      </c>
      <c r="AL264" s="1525">
        <f t="shared" si="270"/>
        <v>0</v>
      </c>
      <c r="AM264" s="1525">
        <f t="shared" si="270"/>
        <v>0</v>
      </c>
      <c r="AN264" s="1525">
        <f t="shared" si="270"/>
        <v>0</v>
      </c>
      <c r="AO264" s="1525">
        <f t="shared" ref="AO264:BT264" si="271">SUM(AO265:AO267)</f>
        <v>0</v>
      </c>
      <c r="AP264" s="1525">
        <f t="shared" si="271"/>
        <v>0</v>
      </c>
      <c r="AQ264" s="1525">
        <f t="shared" si="271"/>
        <v>0</v>
      </c>
      <c r="AR264" s="1525">
        <f t="shared" si="271"/>
        <v>0</v>
      </c>
      <c r="AS264" s="1525">
        <f t="shared" si="271"/>
        <v>0</v>
      </c>
      <c r="AT264" s="1525">
        <f t="shared" si="271"/>
        <v>0</v>
      </c>
      <c r="AU264" s="1525">
        <f t="shared" si="271"/>
        <v>0</v>
      </c>
      <c r="AV264" s="1525">
        <f t="shared" si="271"/>
        <v>0</v>
      </c>
      <c r="AW264" s="1525">
        <f t="shared" si="271"/>
        <v>0</v>
      </c>
      <c r="AX264" s="1525">
        <f t="shared" si="271"/>
        <v>0</v>
      </c>
      <c r="AY264" s="1525">
        <f t="shared" si="271"/>
        <v>0</v>
      </c>
      <c r="AZ264" s="1525">
        <f t="shared" si="271"/>
        <v>0</v>
      </c>
      <c r="BA264" s="1525">
        <f t="shared" si="271"/>
        <v>0</v>
      </c>
      <c r="BB264" s="1525">
        <f t="shared" si="271"/>
        <v>0</v>
      </c>
      <c r="BC264" s="1525">
        <f t="shared" si="271"/>
        <v>0</v>
      </c>
      <c r="BD264" s="1525">
        <f t="shared" si="271"/>
        <v>0</v>
      </c>
      <c r="BE264" s="1525">
        <f t="shared" si="271"/>
        <v>0</v>
      </c>
      <c r="BF264" s="1525">
        <f t="shared" si="271"/>
        <v>0</v>
      </c>
      <c r="BG264" s="1525">
        <f t="shared" si="271"/>
        <v>0</v>
      </c>
      <c r="BH264" s="1525">
        <f t="shared" si="271"/>
        <v>0</v>
      </c>
      <c r="BI264" s="1525">
        <f t="shared" si="271"/>
        <v>0</v>
      </c>
      <c r="BJ264" s="1525">
        <f t="shared" si="271"/>
        <v>0</v>
      </c>
      <c r="BK264" s="1525">
        <f t="shared" si="271"/>
        <v>0</v>
      </c>
      <c r="BL264" s="1525">
        <f t="shared" si="271"/>
        <v>0</v>
      </c>
      <c r="BM264" s="1525">
        <f t="shared" si="271"/>
        <v>0</v>
      </c>
      <c r="BN264" s="1525">
        <f t="shared" si="271"/>
        <v>0</v>
      </c>
      <c r="BO264" s="1525">
        <f t="shared" si="271"/>
        <v>0</v>
      </c>
      <c r="BP264" s="1525">
        <f t="shared" si="271"/>
        <v>0</v>
      </c>
      <c r="BQ264" s="1525">
        <f t="shared" si="271"/>
        <v>0</v>
      </c>
      <c r="BR264" s="1525">
        <f t="shared" si="271"/>
        <v>0</v>
      </c>
      <c r="BS264" s="1525">
        <f t="shared" si="271"/>
        <v>0</v>
      </c>
      <c r="BT264" s="1525">
        <f t="shared" si="271"/>
        <v>0</v>
      </c>
      <c r="BU264" s="1525">
        <f t="shared" ref="BU264:CZ264" si="272">SUM(BU265:BU267)</f>
        <v>0</v>
      </c>
      <c r="BV264" s="1525">
        <f t="shared" si="272"/>
        <v>0</v>
      </c>
      <c r="BW264" s="1525">
        <f t="shared" si="272"/>
        <v>0</v>
      </c>
      <c r="BX264" s="1525">
        <f t="shared" si="272"/>
        <v>0</v>
      </c>
      <c r="BY264" s="1525">
        <f t="shared" si="272"/>
        <v>0</v>
      </c>
      <c r="BZ264" s="1525">
        <f t="shared" si="272"/>
        <v>0</v>
      </c>
      <c r="CA264" s="1525">
        <f t="shared" si="272"/>
        <v>0</v>
      </c>
      <c r="CB264" s="1525">
        <f t="shared" si="272"/>
        <v>0</v>
      </c>
      <c r="CC264" s="1525">
        <f t="shared" si="272"/>
        <v>0</v>
      </c>
      <c r="CD264" s="1525">
        <f t="shared" si="272"/>
        <v>0</v>
      </c>
      <c r="CE264" s="1525">
        <f t="shared" si="272"/>
        <v>0</v>
      </c>
      <c r="CF264" s="1525">
        <f t="shared" si="272"/>
        <v>0</v>
      </c>
      <c r="CG264" s="1525">
        <f t="shared" si="272"/>
        <v>0</v>
      </c>
      <c r="CH264" s="1525">
        <f t="shared" si="272"/>
        <v>0</v>
      </c>
      <c r="CI264" s="1525">
        <f t="shared" si="272"/>
        <v>0</v>
      </c>
      <c r="CJ264" s="1525">
        <f t="shared" si="272"/>
        <v>0</v>
      </c>
      <c r="CK264" s="1525">
        <f t="shared" si="272"/>
        <v>0</v>
      </c>
      <c r="CL264" s="1525">
        <f t="shared" si="272"/>
        <v>0</v>
      </c>
      <c r="CM264" s="1525">
        <f t="shared" si="272"/>
        <v>0</v>
      </c>
      <c r="CN264" s="1525">
        <f t="shared" si="272"/>
        <v>0</v>
      </c>
      <c r="CO264" s="1525">
        <f t="shared" si="272"/>
        <v>0</v>
      </c>
      <c r="CP264" s="1525">
        <f t="shared" si="272"/>
        <v>0</v>
      </c>
      <c r="CQ264" s="1525">
        <f t="shared" si="272"/>
        <v>0</v>
      </c>
      <c r="CR264" s="1525">
        <f t="shared" si="272"/>
        <v>0</v>
      </c>
      <c r="CS264" s="1525">
        <f t="shared" si="272"/>
        <v>0</v>
      </c>
      <c r="CT264" s="1525">
        <f t="shared" si="272"/>
        <v>0</v>
      </c>
      <c r="CU264" s="1525">
        <f t="shared" si="272"/>
        <v>0</v>
      </c>
      <c r="CV264" s="1525">
        <f t="shared" si="272"/>
        <v>0</v>
      </c>
      <c r="CW264" s="1525">
        <f t="shared" si="272"/>
        <v>0</v>
      </c>
      <c r="CX264" s="1525">
        <f t="shared" si="272"/>
        <v>0</v>
      </c>
      <c r="CY264" s="1525">
        <f t="shared" si="272"/>
        <v>0</v>
      </c>
      <c r="CZ264" s="1525">
        <f t="shared" si="272"/>
        <v>0</v>
      </c>
      <c r="DA264" s="1525">
        <f t="shared" ref="DA264:EF264" si="273">SUM(DA265:DA267)</f>
        <v>0</v>
      </c>
      <c r="DB264" s="1525">
        <f t="shared" si="273"/>
        <v>0</v>
      </c>
      <c r="DC264" s="1525">
        <f t="shared" si="273"/>
        <v>0</v>
      </c>
      <c r="DD264" s="1525">
        <f t="shared" si="273"/>
        <v>0</v>
      </c>
      <c r="DE264" s="1525">
        <f t="shared" si="273"/>
        <v>0</v>
      </c>
      <c r="DF264" s="1525">
        <f t="shared" si="273"/>
        <v>0</v>
      </c>
      <c r="DG264" s="1525">
        <f t="shared" si="273"/>
        <v>0</v>
      </c>
      <c r="DH264" s="1525">
        <f t="shared" si="273"/>
        <v>0</v>
      </c>
      <c r="DI264" s="1525">
        <f t="shared" si="273"/>
        <v>0</v>
      </c>
      <c r="DJ264" s="1525">
        <f t="shared" si="273"/>
        <v>0</v>
      </c>
      <c r="DK264" s="1525">
        <f t="shared" si="273"/>
        <v>0</v>
      </c>
      <c r="DL264" s="1525">
        <f t="shared" si="273"/>
        <v>0</v>
      </c>
      <c r="DM264" s="1525">
        <f t="shared" si="273"/>
        <v>0</v>
      </c>
      <c r="DN264" s="1525">
        <f t="shared" si="273"/>
        <v>0</v>
      </c>
      <c r="DO264" s="1525">
        <f t="shared" si="273"/>
        <v>0</v>
      </c>
      <c r="DP264" s="1525">
        <f t="shared" si="273"/>
        <v>0</v>
      </c>
      <c r="DQ264" s="1525">
        <f t="shared" si="273"/>
        <v>0</v>
      </c>
      <c r="DR264" s="1525">
        <f t="shared" si="273"/>
        <v>0</v>
      </c>
      <c r="DS264" s="1525">
        <f t="shared" si="273"/>
        <v>0</v>
      </c>
      <c r="DT264" s="1525">
        <f t="shared" si="273"/>
        <v>0</v>
      </c>
      <c r="DU264" s="1525">
        <f t="shared" si="273"/>
        <v>0</v>
      </c>
      <c r="DV264" s="1525">
        <f t="shared" si="273"/>
        <v>0</v>
      </c>
      <c r="DW264" s="1525">
        <f t="shared" si="273"/>
        <v>0</v>
      </c>
      <c r="DX264" s="1525">
        <f t="shared" si="273"/>
        <v>0</v>
      </c>
      <c r="DY264" s="1525">
        <f t="shared" si="273"/>
        <v>0</v>
      </c>
      <c r="DZ264" s="1525">
        <f t="shared" si="273"/>
        <v>0</v>
      </c>
      <c r="EA264" s="1525">
        <f t="shared" si="273"/>
        <v>0</v>
      </c>
      <c r="EB264" s="1525">
        <f t="shared" si="273"/>
        <v>0</v>
      </c>
      <c r="EC264" s="1525">
        <f t="shared" si="273"/>
        <v>0</v>
      </c>
      <c r="ED264" s="1525">
        <f t="shared" si="273"/>
        <v>0</v>
      </c>
      <c r="EE264" s="1525">
        <f t="shared" si="273"/>
        <v>0</v>
      </c>
      <c r="EF264" s="1525">
        <f t="shared" si="273"/>
        <v>0</v>
      </c>
      <c r="EG264" s="1525">
        <f t="shared" ref="EG264:FL264" si="274">SUM(EG265:EG267)</f>
        <v>0</v>
      </c>
      <c r="EH264" s="1525">
        <f t="shared" si="274"/>
        <v>0</v>
      </c>
      <c r="EI264" s="1525">
        <f t="shared" si="274"/>
        <v>0</v>
      </c>
      <c r="EJ264" s="1525">
        <f t="shared" si="274"/>
        <v>0</v>
      </c>
      <c r="EK264" s="1525">
        <f t="shared" si="274"/>
        <v>0</v>
      </c>
      <c r="EL264" s="1525">
        <f t="shared" si="274"/>
        <v>0</v>
      </c>
      <c r="EM264" s="1525">
        <f t="shared" si="274"/>
        <v>0</v>
      </c>
      <c r="EN264" s="1525">
        <f t="shared" si="274"/>
        <v>0</v>
      </c>
      <c r="EO264" s="1525">
        <f t="shared" si="274"/>
        <v>0</v>
      </c>
      <c r="EP264" s="1525">
        <f t="shared" si="274"/>
        <v>0</v>
      </c>
      <c r="EQ264" s="1525">
        <f t="shared" si="274"/>
        <v>0</v>
      </c>
      <c r="ER264" s="1525">
        <f t="shared" si="274"/>
        <v>0</v>
      </c>
      <c r="ES264" s="1525">
        <f t="shared" si="274"/>
        <v>0</v>
      </c>
      <c r="ET264" s="1525">
        <f t="shared" si="274"/>
        <v>0</v>
      </c>
      <c r="EU264" s="1525">
        <f t="shared" si="274"/>
        <v>0</v>
      </c>
      <c r="EV264" s="1525">
        <f t="shared" si="274"/>
        <v>0</v>
      </c>
      <c r="EW264" s="1525">
        <f t="shared" si="274"/>
        <v>0</v>
      </c>
      <c r="EX264" s="1525">
        <f t="shared" si="274"/>
        <v>0</v>
      </c>
      <c r="EY264" s="1525">
        <f t="shared" si="274"/>
        <v>0</v>
      </c>
      <c r="EZ264" s="1525">
        <f t="shared" si="274"/>
        <v>0</v>
      </c>
      <c r="FA264" s="1525">
        <f t="shared" si="274"/>
        <v>0</v>
      </c>
      <c r="FB264" s="1525">
        <f t="shared" si="274"/>
        <v>0</v>
      </c>
      <c r="FC264" s="1525">
        <f t="shared" si="274"/>
        <v>0</v>
      </c>
      <c r="FD264" s="1525">
        <f t="shared" si="274"/>
        <v>0</v>
      </c>
      <c r="FE264" s="1525">
        <f t="shared" si="274"/>
        <v>0</v>
      </c>
      <c r="FF264" s="1525">
        <f t="shared" si="274"/>
        <v>0</v>
      </c>
      <c r="FG264" s="1525">
        <f t="shared" si="274"/>
        <v>0</v>
      </c>
      <c r="FH264" s="1525">
        <f t="shared" si="274"/>
        <v>0</v>
      </c>
      <c r="FI264" s="1525">
        <f t="shared" si="274"/>
        <v>0</v>
      </c>
      <c r="FJ264" s="1525">
        <f t="shared" si="274"/>
        <v>0</v>
      </c>
      <c r="FK264" s="1525">
        <f t="shared" si="274"/>
        <v>0</v>
      </c>
      <c r="FL264" s="1525">
        <f t="shared" si="274"/>
        <v>0</v>
      </c>
      <c r="FM264" s="1525">
        <f t="shared" ref="FM264:GR264" si="275">SUM(FM265:FM267)</f>
        <v>0</v>
      </c>
      <c r="FN264" s="1525">
        <f t="shared" si="275"/>
        <v>0</v>
      </c>
      <c r="FO264" s="1525">
        <f t="shared" si="275"/>
        <v>0</v>
      </c>
      <c r="FP264" s="1525">
        <f t="shared" si="275"/>
        <v>0</v>
      </c>
      <c r="FQ264" s="1525">
        <f t="shared" si="275"/>
        <v>0</v>
      </c>
      <c r="FR264" s="1525">
        <f t="shared" si="275"/>
        <v>0</v>
      </c>
      <c r="FS264" s="1525">
        <f t="shared" si="275"/>
        <v>0</v>
      </c>
      <c r="FT264" s="1525">
        <f t="shared" si="275"/>
        <v>0</v>
      </c>
      <c r="FU264" s="1525">
        <f t="shared" si="275"/>
        <v>0</v>
      </c>
      <c r="FV264" s="1525">
        <f t="shared" si="275"/>
        <v>0</v>
      </c>
      <c r="FW264" s="1525">
        <f t="shared" si="275"/>
        <v>0</v>
      </c>
      <c r="FX264" s="1525">
        <f t="shared" si="275"/>
        <v>0</v>
      </c>
      <c r="FY264" s="1525">
        <f t="shared" si="275"/>
        <v>0</v>
      </c>
      <c r="FZ264" s="1525">
        <f t="shared" si="275"/>
        <v>0</v>
      </c>
      <c r="GA264" s="1525">
        <f t="shared" si="275"/>
        <v>0</v>
      </c>
      <c r="GB264" s="1525">
        <f t="shared" si="275"/>
        <v>0</v>
      </c>
      <c r="GC264" s="1525">
        <f t="shared" si="275"/>
        <v>0</v>
      </c>
      <c r="GD264" s="1525">
        <f t="shared" si="275"/>
        <v>0</v>
      </c>
      <c r="GE264" s="1525">
        <f t="shared" si="275"/>
        <v>0</v>
      </c>
      <c r="GF264" s="1525">
        <f t="shared" si="275"/>
        <v>0</v>
      </c>
      <c r="GG264" s="1525">
        <f t="shared" si="275"/>
        <v>0</v>
      </c>
      <c r="GH264" s="1525">
        <f t="shared" si="275"/>
        <v>0</v>
      </c>
      <c r="GI264" s="1525">
        <f t="shared" si="275"/>
        <v>0</v>
      </c>
      <c r="GJ264" s="1525">
        <f t="shared" si="275"/>
        <v>0</v>
      </c>
      <c r="GK264" s="1525">
        <f t="shared" si="275"/>
        <v>0</v>
      </c>
      <c r="GL264" s="1525">
        <f t="shared" si="275"/>
        <v>0</v>
      </c>
      <c r="GM264" s="1525">
        <f t="shared" si="275"/>
        <v>0</v>
      </c>
      <c r="GN264" s="1525">
        <f t="shared" si="275"/>
        <v>0</v>
      </c>
      <c r="GO264" s="1525">
        <f t="shared" si="275"/>
        <v>0</v>
      </c>
      <c r="GP264" s="1525">
        <f t="shared" si="275"/>
        <v>0</v>
      </c>
      <c r="GQ264" s="1525">
        <f t="shared" si="275"/>
        <v>0</v>
      </c>
      <c r="GR264" s="1525">
        <f t="shared" si="275"/>
        <v>0</v>
      </c>
      <c r="GS264" s="1525">
        <f t="shared" ref="GS264" si="276">SUM(GS265:GS267)</f>
        <v>0</v>
      </c>
    </row>
    <row r="265" spans="1:201" outlineLevel="1">
      <c r="A265" s="1517" t="s">
        <v>1677</v>
      </c>
      <c r="B265" s="1516"/>
      <c r="C265" s="1501" t="s">
        <v>379</v>
      </c>
      <c r="D265" s="1538"/>
      <c r="E265" s="1560">
        <v>0</v>
      </c>
      <c r="F265" s="1504" t="s">
        <v>1676</v>
      </c>
      <c r="G265" s="1504" t="s">
        <v>1481</v>
      </c>
      <c r="H265" s="1532"/>
      <c r="I265" s="1536">
        <f>SUM(J265:GS265)</f>
        <v>0</v>
      </c>
      <c r="J265" s="1535"/>
      <c r="K265" s="1535"/>
      <c r="L265" s="1535"/>
      <c r="M265" s="1535"/>
      <c r="N265" s="1535"/>
      <c r="O265" s="1535"/>
      <c r="P265" s="1535"/>
      <c r="Q265" s="1535"/>
      <c r="R265" s="1535"/>
      <c r="S265" s="1535"/>
      <c r="T265" s="1535"/>
      <c r="U265" s="1535"/>
      <c r="V265" s="1535"/>
      <c r="W265" s="1535"/>
      <c r="X265" s="1535"/>
      <c r="Y265" s="1535"/>
      <c r="Z265" s="1535"/>
      <c r="AA265" s="1535"/>
      <c r="AB265" s="1535"/>
      <c r="AC265" s="1535"/>
      <c r="AD265" s="1535"/>
      <c r="AE265" s="1535"/>
      <c r="AF265" s="1535"/>
      <c r="AG265" s="1535"/>
      <c r="AH265" s="1535"/>
      <c r="AI265" s="1535"/>
      <c r="AJ265" s="1535"/>
      <c r="AK265" s="1535"/>
      <c r="AL265" s="1535"/>
      <c r="AM265" s="1535"/>
      <c r="AN265" s="1535"/>
      <c r="AO265" s="1535"/>
      <c r="AP265" s="1535"/>
      <c r="AQ265" s="1535"/>
      <c r="AR265" s="1535"/>
      <c r="AS265" s="1535"/>
      <c r="AT265" s="1535"/>
      <c r="AU265" s="1535"/>
      <c r="AV265" s="1535"/>
      <c r="AW265" s="1535"/>
      <c r="AX265" s="1535"/>
      <c r="AY265" s="1535"/>
      <c r="AZ265" s="1535"/>
      <c r="BA265" s="1535"/>
      <c r="BB265" s="1535"/>
      <c r="BC265" s="1535"/>
      <c r="BD265" s="1535"/>
      <c r="BE265" s="1535"/>
      <c r="BF265" s="1535"/>
      <c r="BG265" s="1535"/>
      <c r="BH265" s="1535"/>
      <c r="BI265" s="1535"/>
      <c r="BJ265" s="1535"/>
      <c r="BK265" s="1535"/>
      <c r="BL265" s="1535"/>
      <c r="BM265" s="1535"/>
      <c r="BN265" s="1535"/>
      <c r="BO265" s="1535"/>
      <c r="BP265" s="1535"/>
      <c r="BQ265" s="1535"/>
      <c r="BR265" s="1535"/>
      <c r="BS265" s="1535"/>
      <c r="BT265" s="1535"/>
      <c r="BU265" s="1535"/>
      <c r="BV265" s="1535"/>
      <c r="BW265" s="1535"/>
      <c r="BX265" s="1535"/>
      <c r="BY265" s="1535"/>
      <c r="BZ265" s="1535"/>
      <c r="CA265" s="1535"/>
      <c r="CB265" s="1535"/>
      <c r="CC265" s="1535"/>
      <c r="CD265" s="1535"/>
      <c r="CE265" s="1535"/>
      <c r="CF265" s="1535"/>
      <c r="CG265" s="1535"/>
      <c r="CH265" s="1535"/>
      <c r="CI265" s="1535"/>
      <c r="CJ265" s="1535"/>
      <c r="CK265" s="1535"/>
      <c r="CL265" s="1535"/>
      <c r="CM265" s="1535"/>
      <c r="CN265" s="1535"/>
      <c r="CO265" s="1535"/>
      <c r="CP265" s="1535"/>
      <c r="CQ265" s="1535"/>
      <c r="CR265" s="1535"/>
      <c r="CS265" s="1535"/>
      <c r="CT265" s="1535"/>
      <c r="CU265" s="1535"/>
      <c r="CV265" s="1535"/>
      <c r="CW265" s="1535"/>
      <c r="CX265" s="1535"/>
      <c r="CY265" s="1535"/>
      <c r="CZ265" s="1535"/>
      <c r="DA265" s="1535"/>
      <c r="DB265" s="1535"/>
      <c r="DC265" s="1535"/>
      <c r="DD265" s="1535"/>
      <c r="DE265" s="1535"/>
      <c r="DF265" s="1535"/>
      <c r="DG265" s="1535"/>
      <c r="DH265" s="1535"/>
      <c r="DI265" s="1535"/>
      <c r="DJ265" s="1535"/>
      <c r="DK265" s="1535"/>
      <c r="DL265" s="1535"/>
      <c r="DM265" s="1535"/>
      <c r="DN265" s="1535"/>
      <c r="DO265" s="1535"/>
      <c r="DP265" s="1535"/>
      <c r="DQ265" s="1535"/>
      <c r="DR265" s="1535"/>
      <c r="DS265" s="1535"/>
      <c r="DT265" s="1535"/>
      <c r="DU265" s="1535"/>
      <c r="DV265" s="1535"/>
      <c r="DW265" s="1535"/>
      <c r="DX265" s="1535"/>
      <c r="DY265" s="1535"/>
      <c r="DZ265" s="1535"/>
      <c r="EA265" s="1535"/>
      <c r="EB265" s="1535"/>
      <c r="EC265" s="1535"/>
      <c r="ED265" s="1535"/>
      <c r="EE265" s="1535"/>
      <c r="EF265" s="1535"/>
      <c r="EG265" s="1535"/>
      <c r="EH265" s="1535"/>
      <c r="EI265" s="1535"/>
      <c r="EJ265" s="1535"/>
      <c r="EK265" s="1535"/>
      <c r="EL265" s="1535"/>
      <c r="EM265" s="1535"/>
      <c r="EN265" s="1535"/>
      <c r="EO265" s="1535"/>
      <c r="EP265" s="1535"/>
      <c r="EQ265" s="1535"/>
      <c r="ER265" s="1535"/>
      <c r="ES265" s="1535"/>
      <c r="ET265" s="1535"/>
      <c r="EU265" s="1535"/>
      <c r="EV265" s="1535"/>
      <c r="EW265" s="1535"/>
      <c r="EX265" s="1535"/>
      <c r="EY265" s="1535"/>
      <c r="EZ265" s="1535"/>
      <c r="FA265" s="1535"/>
      <c r="FB265" s="1535"/>
      <c r="FC265" s="1535"/>
      <c r="FD265" s="1535"/>
      <c r="FE265" s="1535"/>
      <c r="FF265" s="1535"/>
      <c r="FG265" s="1535"/>
      <c r="FH265" s="1535"/>
      <c r="FI265" s="1535"/>
      <c r="FJ265" s="1535"/>
      <c r="FK265" s="1535"/>
      <c r="FL265" s="1535"/>
      <c r="FM265" s="1535"/>
      <c r="FN265" s="1535"/>
      <c r="FO265" s="1535"/>
      <c r="FP265" s="1535"/>
      <c r="FQ265" s="1535"/>
      <c r="FR265" s="1535"/>
      <c r="FS265" s="1535"/>
      <c r="FT265" s="1535"/>
      <c r="FU265" s="1535"/>
      <c r="FV265" s="1535"/>
      <c r="FW265" s="1535"/>
      <c r="FX265" s="1535"/>
      <c r="FY265" s="1535"/>
      <c r="FZ265" s="1535"/>
      <c r="GA265" s="1535"/>
      <c r="GB265" s="1535"/>
      <c r="GC265" s="1535"/>
      <c r="GD265" s="1535"/>
      <c r="GE265" s="1535"/>
      <c r="GF265" s="1535"/>
      <c r="GG265" s="1535"/>
      <c r="GH265" s="1535"/>
      <c r="GI265" s="1535"/>
      <c r="GJ265" s="1535"/>
      <c r="GK265" s="1535"/>
      <c r="GL265" s="1535"/>
      <c r="GM265" s="1535"/>
      <c r="GN265" s="1535"/>
      <c r="GO265" s="1535"/>
      <c r="GP265" s="1535"/>
      <c r="GQ265" s="1535"/>
      <c r="GR265" s="1535"/>
      <c r="GS265" s="1535"/>
    </row>
    <row r="266" spans="1:201" outlineLevel="1">
      <c r="A266" s="1517" t="s">
        <v>1678</v>
      </c>
      <c r="B266" s="1516"/>
      <c r="C266" s="1501" t="s">
        <v>380</v>
      </c>
      <c r="D266" s="1538"/>
      <c r="E266" s="1560">
        <v>0</v>
      </c>
      <c r="F266" s="1504" t="s">
        <v>1676</v>
      </c>
      <c r="G266" s="1504" t="s">
        <v>1481</v>
      </c>
      <c r="H266" s="1532"/>
      <c r="I266" s="1536">
        <f>SUM(J266:GS266)</f>
        <v>0</v>
      </c>
      <c r="J266" s="1535"/>
      <c r="K266" s="1535"/>
      <c r="L266" s="1535"/>
      <c r="M266" s="1535"/>
      <c r="N266" s="1535"/>
      <c r="O266" s="1535"/>
      <c r="P266" s="1535"/>
      <c r="Q266" s="1535"/>
      <c r="R266" s="1535"/>
      <c r="S266" s="1535"/>
      <c r="T266" s="1535"/>
      <c r="U266" s="1535"/>
      <c r="V266" s="1535"/>
      <c r="W266" s="1535"/>
      <c r="X266" s="1535"/>
      <c r="Y266" s="1535"/>
      <c r="Z266" s="1535"/>
      <c r="AA266" s="1535"/>
      <c r="AB266" s="1535"/>
      <c r="AC266" s="1535"/>
      <c r="AD266" s="1535"/>
      <c r="AE266" s="1535"/>
      <c r="AF266" s="1535"/>
      <c r="AG266" s="1535"/>
      <c r="AH266" s="1535"/>
      <c r="AI266" s="1535"/>
      <c r="AJ266" s="1535"/>
      <c r="AK266" s="1535"/>
      <c r="AL266" s="1535"/>
      <c r="AM266" s="1535"/>
      <c r="AN266" s="1535"/>
      <c r="AO266" s="1535"/>
      <c r="AP266" s="1535"/>
      <c r="AQ266" s="1535"/>
      <c r="AR266" s="1535"/>
      <c r="AS266" s="1535"/>
      <c r="AT266" s="1535"/>
      <c r="AU266" s="1535"/>
      <c r="AV266" s="1535"/>
      <c r="AW266" s="1535"/>
      <c r="AX266" s="1535"/>
      <c r="AY266" s="1535"/>
      <c r="AZ266" s="1535"/>
      <c r="BA266" s="1535"/>
      <c r="BB266" s="1535"/>
      <c r="BC266" s="1535"/>
      <c r="BD266" s="1535"/>
      <c r="BE266" s="1535"/>
      <c r="BF266" s="1535"/>
      <c r="BG266" s="1535"/>
      <c r="BH266" s="1535"/>
      <c r="BI266" s="1535"/>
      <c r="BJ266" s="1535"/>
      <c r="BK266" s="1535"/>
      <c r="BL266" s="1535"/>
      <c r="BM266" s="1535"/>
      <c r="BN266" s="1535"/>
      <c r="BO266" s="1535"/>
      <c r="BP266" s="1535"/>
      <c r="BQ266" s="1535"/>
      <c r="BR266" s="1535"/>
      <c r="BS266" s="1535"/>
      <c r="BT266" s="1535"/>
      <c r="BU266" s="1535"/>
      <c r="BV266" s="1535"/>
      <c r="BW266" s="1535"/>
      <c r="BX266" s="1535"/>
      <c r="BY266" s="1535"/>
      <c r="BZ266" s="1535"/>
      <c r="CA266" s="1535"/>
      <c r="CB266" s="1535"/>
      <c r="CC266" s="1535"/>
      <c r="CD266" s="1535"/>
      <c r="CE266" s="1535"/>
      <c r="CF266" s="1535"/>
      <c r="CG266" s="1535"/>
      <c r="CH266" s="1535"/>
      <c r="CI266" s="1535"/>
      <c r="CJ266" s="1535"/>
      <c r="CK266" s="1535"/>
      <c r="CL266" s="1535"/>
      <c r="CM266" s="1535"/>
      <c r="CN266" s="1535"/>
      <c r="CO266" s="1535"/>
      <c r="CP266" s="1535"/>
      <c r="CQ266" s="1535"/>
      <c r="CR266" s="1535"/>
      <c r="CS266" s="1535"/>
      <c r="CT266" s="1535"/>
      <c r="CU266" s="1535"/>
      <c r="CV266" s="1535"/>
      <c r="CW266" s="1535"/>
      <c r="CX266" s="1535"/>
      <c r="CY266" s="1535"/>
      <c r="CZ266" s="1535"/>
      <c r="DA266" s="1535"/>
      <c r="DB266" s="1535"/>
      <c r="DC266" s="1535"/>
      <c r="DD266" s="1535"/>
      <c r="DE266" s="1535"/>
      <c r="DF266" s="1535"/>
      <c r="DG266" s="1535"/>
      <c r="DH266" s="1535"/>
      <c r="DI266" s="1535"/>
      <c r="DJ266" s="1535"/>
      <c r="DK266" s="1535"/>
      <c r="DL266" s="1535"/>
      <c r="DM266" s="1535"/>
      <c r="DN266" s="1535"/>
      <c r="DO266" s="1535"/>
      <c r="DP266" s="1535"/>
      <c r="DQ266" s="1535"/>
      <c r="DR266" s="1535"/>
      <c r="DS266" s="1535"/>
      <c r="DT266" s="1535"/>
      <c r="DU266" s="1535"/>
      <c r="DV266" s="1535"/>
      <c r="DW266" s="1535"/>
      <c r="DX266" s="1535"/>
      <c r="DY266" s="1535"/>
      <c r="DZ266" s="1535"/>
      <c r="EA266" s="1535"/>
      <c r="EB266" s="1535"/>
      <c r="EC266" s="1535"/>
      <c r="ED266" s="1535"/>
      <c r="EE266" s="1535"/>
      <c r="EF266" s="1535"/>
      <c r="EG266" s="1535"/>
      <c r="EH266" s="1535"/>
      <c r="EI266" s="1535"/>
      <c r="EJ266" s="1535"/>
      <c r="EK266" s="1535"/>
      <c r="EL266" s="1535"/>
      <c r="EM266" s="1535"/>
      <c r="EN266" s="1535"/>
      <c r="EO266" s="1535"/>
      <c r="EP266" s="1535"/>
      <c r="EQ266" s="1535"/>
      <c r="ER266" s="1535"/>
      <c r="ES266" s="1535"/>
      <c r="ET266" s="1535"/>
      <c r="EU266" s="1535"/>
      <c r="EV266" s="1535"/>
      <c r="EW266" s="1535"/>
      <c r="EX266" s="1535"/>
      <c r="EY266" s="1535"/>
      <c r="EZ266" s="1535"/>
      <c r="FA266" s="1535"/>
      <c r="FB266" s="1535"/>
      <c r="FC266" s="1535"/>
      <c r="FD266" s="1535"/>
      <c r="FE266" s="1535"/>
      <c r="FF266" s="1535"/>
      <c r="FG266" s="1535"/>
      <c r="FH266" s="1535"/>
      <c r="FI266" s="1535"/>
      <c r="FJ266" s="1535"/>
      <c r="FK266" s="1535"/>
      <c r="FL266" s="1535"/>
      <c r="FM266" s="1535"/>
      <c r="FN266" s="1535"/>
      <c r="FO266" s="1535"/>
      <c r="FP266" s="1535"/>
      <c r="FQ266" s="1535"/>
      <c r="FR266" s="1535"/>
      <c r="FS266" s="1535"/>
      <c r="FT266" s="1535"/>
      <c r="FU266" s="1535"/>
      <c r="FV266" s="1535"/>
      <c r="FW266" s="1535"/>
      <c r="FX266" s="1535"/>
      <c r="FY266" s="1535"/>
      <c r="FZ266" s="1535"/>
      <c r="GA266" s="1535"/>
      <c r="GB266" s="1535"/>
      <c r="GC266" s="1535"/>
      <c r="GD266" s="1535"/>
      <c r="GE266" s="1535"/>
      <c r="GF266" s="1535"/>
      <c r="GG266" s="1535"/>
      <c r="GH266" s="1535"/>
      <c r="GI266" s="1535"/>
      <c r="GJ266" s="1535"/>
      <c r="GK266" s="1535"/>
      <c r="GL266" s="1535"/>
      <c r="GM266" s="1535"/>
      <c r="GN266" s="1535"/>
      <c r="GO266" s="1535"/>
      <c r="GP266" s="1535"/>
      <c r="GQ266" s="1535"/>
      <c r="GR266" s="1535"/>
      <c r="GS266" s="1535"/>
    </row>
    <row r="267" spans="1:201" outlineLevel="1">
      <c r="A267" s="1517" t="s">
        <v>1679</v>
      </c>
      <c r="B267" s="1516"/>
      <c r="C267" s="1501" t="s">
        <v>1680</v>
      </c>
      <c r="D267" s="1538"/>
      <c r="E267" s="1560">
        <v>0</v>
      </c>
      <c r="F267" s="1504" t="s">
        <v>1676</v>
      </c>
      <c r="G267" s="1504" t="s">
        <v>1481</v>
      </c>
      <c r="H267" s="1532"/>
      <c r="I267" s="1536">
        <f>SUM(J267:GS267)</f>
        <v>0</v>
      </c>
      <c r="J267" s="1535"/>
      <c r="K267" s="1535"/>
      <c r="L267" s="1535"/>
      <c r="M267" s="1535"/>
      <c r="N267" s="1535"/>
      <c r="O267" s="1535"/>
      <c r="P267" s="1535"/>
      <c r="Q267" s="1535"/>
      <c r="R267" s="1535"/>
      <c r="S267" s="1535"/>
      <c r="T267" s="1535"/>
      <c r="U267" s="1535"/>
      <c r="V267" s="1535"/>
      <c r="W267" s="1535"/>
      <c r="X267" s="1535"/>
      <c r="Y267" s="1535"/>
      <c r="Z267" s="1535"/>
      <c r="AA267" s="1535"/>
      <c r="AB267" s="1535"/>
      <c r="AC267" s="1535"/>
      <c r="AD267" s="1535"/>
      <c r="AE267" s="1535"/>
      <c r="AF267" s="1535"/>
      <c r="AG267" s="1535"/>
      <c r="AH267" s="1535"/>
      <c r="AI267" s="1535"/>
      <c r="AJ267" s="1535"/>
      <c r="AK267" s="1535"/>
      <c r="AL267" s="1535"/>
      <c r="AM267" s="1535"/>
      <c r="AN267" s="1535"/>
      <c r="AO267" s="1535"/>
      <c r="AP267" s="1535"/>
      <c r="AQ267" s="1535"/>
      <c r="AR267" s="1535"/>
      <c r="AS267" s="1535"/>
      <c r="AT267" s="1535"/>
      <c r="AU267" s="1535"/>
      <c r="AV267" s="1535"/>
      <c r="AW267" s="1535"/>
      <c r="AX267" s="1535"/>
      <c r="AY267" s="1535"/>
      <c r="AZ267" s="1535"/>
      <c r="BA267" s="1535"/>
      <c r="BB267" s="1535"/>
      <c r="BC267" s="1535"/>
      <c r="BD267" s="1535"/>
      <c r="BE267" s="1535"/>
      <c r="BF267" s="1535"/>
      <c r="BG267" s="1535"/>
      <c r="BH267" s="1535"/>
      <c r="BI267" s="1535"/>
      <c r="BJ267" s="1535"/>
      <c r="BK267" s="1535"/>
      <c r="BL267" s="1535"/>
      <c r="BM267" s="1535"/>
      <c r="BN267" s="1535"/>
      <c r="BO267" s="1535"/>
      <c r="BP267" s="1535"/>
      <c r="BQ267" s="1535"/>
      <c r="BR267" s="1535"/>
      <c r="BS267" s="1535"/>
      <c r="BT267" s="1535"/>
      <c r="BU267" s="1535"/>
      <c r="BV267" s="1535"/>
      <c r="BW267" s="1535"/>
      <c r="BX267" s="1535"/>
      <c r="BY267" s="1535"/>
      <c r="BZ267" s="1535"/>
      <c r="CA267" s="1535"/>
      <c r="CB267" s="1535"/>
      <c r="CC267" s="1535"/>
      <c r="CD267" s="1535"/>
      <c r="CE267" s="1535"/>
      <c r="CF267" s="1535"/>
      <c r="CG267" s="1535"/>
      <c r="CH267" s="1535"/>
      <c r="CI267" s="1535"/>
      <c r="CJ267" s="1535"/>
      <c r="CK267" s="1535"/>
      <c r="CL267" s="1535"/>
      <c r="CM267" s="1535"/>
      <c r="CN267" s="1535"/>
      <c r="CO267" s="1535"/>
      <c r="CP267" s="1535"/>
      <c r="CQ267" s="1535"/>
      <c r="CR267" s="1535"/>
      <c r="CS267" s="1535"/>
      <c r="CT267" s="1535"/>
      <c r="CU267" s="1535"/>
      <c r="CV267" s="1535"/>
      <c r="CW267" s="1535"/>
      <c r="CX267" s="1535"/>
      <c r="CY267" s="1535"/>
      <c r="CZ267" s="1535"/>
      <c r="DA267" s="1535"/>
      <c r="DB267" s="1535"/>
      <c r="DC267" s="1535"/>
      <c r="DD267" s="1535"/>
      <c r="DE267" s="1535"/>
      <c r="DF267" s="1535"/>
      <c r="DG267" s="1535"/>
      <c r="DH267" s="1535"/>
      <c r="DI267" s="1535"/>
      <c r="DJ267" s="1535"/>
      <c r="DK267" s="1535"/>
      <c r="DL267" s="1535"/>
      <c r="DM267" s="1535"/>
      <c r="DN267" s="1535"/>
      <c r="DO267" s="1535"/>
      <c r="DP267" s="1535"/>
      <c r="DQ267" s="1535"/>
      <c r="DR267" s="1535"/>
      <c r="DS267" s="1535"/>
      <c r="DT267" s="1535"/>
      <c r="DU267" s="1535"/>
      <c r="DV267" s="1535"/>
      <c r="DW267" s="1535"/>
      <c r="DX267" s="1535"/>
      <c r="DY267" s="1535"/>
      <c r="DZ267" s="1535"/>
      <c r="EA267" s="1535"/>
      <c r="EB267" s="1535"/>
      <c r="EC267" s="1535"/>
      <c r="ED267" s="1535"/>
      <c r="EE267" s="1535"/>
      <c r="EF267" s="1535"/>
      <c r="EG267" s="1535"/>
      <c r="EH267" s="1535"/>
      <c r="EI267" s="1535"/>
      <c r="EJ267" s="1535"/>
      <c r="EK267" s="1535"/>
      <c r="EL267" s="1535"/>
      <c r="EM267" s="1535"/>
      <c r="EN267" s="1535"/>
      <c r="EO267" s="1535"/>
      <c r="EP267" s="1535"/>
      <c r="EQ267" s="1535"/>
      <c r="ER267" s="1535"/>
      <c r="ES267" s="1535"/>
      <c r="ET267" s="1535"/>
      <c r="EU267" s="1535"/>
      <c r="EV267" s="1535"/>
      <c r="EW267" s="1535"/>
      <c r="EX267" s="1535"/>
      <c r="EY267" s="1535"/>
      <c r="EZ267" s="1535"/>
      <c r="FA267" s="1535"/>
      <c r="FB267" s="1535"/>
      <c r="FC267" s="1535"/>
      <c r="FD267" s="1535"/>
      <c r="FE267" s="1535"/>
      <c r="FF267" s="1535"/>
      <c r="FG267" s="1535"/>
      <c r="FH267" s="1535"/>
      <c r="FI267" s="1535"/>
      <c r="FJ267" s="1535"/>
      <c r="FK267" s="1535"/>
      <c r="FL267" s="1535"/>
      <c r="FM267" s="1535"/>
      <c r="FN267" s="1535"/>
      <c r="FO267" s="1535"/>
      <c r="FP267" s="1535"/>
      <c r="FQ267" s="1535"/>
      <c r="FR267" s="1535"/>
      <c r="FS267" s="1535"/>
      <c r="FT267" s="1535"/>
      <c r="FU267" s="1535"/>
      <c r="FV267" s="1535"/>
      <c r="FW267" s="1535"/>
      <c r="FX267" s="1535"/>
      <c r="FY267" s="1535"/>
      <c r="FZ267" s="1535"/>
      <c r="GA267" s="1535"/>
      <c r="GB267" s="1535"/>
      <c r="GC267" s="1535"/>
      <c r="GD267" s="1535"/>
      <c r="GE267" s="1535"/>
      <c r="GF267" s="1535"/>
      <c r="GG267" s="1535"/>
      <c r="GH267" s="1535"/>
      <c r="GI267" s="1535"/>
      <c r="GJ267" s="1535"/>
      <c r="GK267" s="1535"/>
      <c r="GL267" s="1535"/>
      <c r="GM267" s="1535"/>
      <c r="GN267" s="1535"/>
      <c r="GO267" s="1535"/>
      <c r="GP267" s="1535"/>
      <c r="GQ267" s="1535"/>
      <c r="GR267" s="1535"/>
      <c r="GS267" s="1535"/>
    </row>
    <row r="268" spans="1:201">
      <c r="A268" s="1517"/>
      <c r="B268" s="1516"/>
      <c r="D268" s="1514"/>
      <c r="H268" s="1532"/>
      <c r="AE268" s="1502"/>
      <c r="AF268" s="1502"/>
      <c r="AG268" s="1502"/>
      <c r="AH268" s="1502"/>
      <c r="AI268" s="1502"/>
      <c r="AJ268" s="1502"/>
      <c r="AK268" s="1502"/>
      <c r="AL268" s="1502"/>
      <c r="AM268" s="1502"/>
      <c r="AN268" s="1502"/>
      <c r="AO268" s="1502"/>
      <c r="AP268" s="1502"/>
      <c r="AQ268" s="1502"/>
      <c r="AR268" s="1502"/>
      <c r="AS268" s="1502"/>
      <c r="AT268" s="1502"/>
      <c r="AU268" s="1502"/>
      <c r="AV268" s="1502"/>
      <c r="AW268" s="1502"/>
      <c r="AX268" s="1502"/>
      <c r="AY268" s="1502"/>
      <c r="AZ268" s="1502"/>
      <c r="BA268" s="1502"/>
      <c r="BB268" s="1502"/>
      <c r="BC268" s="1502"/>
      <c r="BD268" s="1502"/>
      <c r="BE268" s="1502"/>
      <c r="BF268" s="1502"/>
      <c r="BG268" s="1502"/>
      <c r="BH268" s="1502"/>
      <c r="BI268" s="1502"/>
      <c r="BJ268" s="1502"/>
      <c r="BK268" s="1502"/>
      <c r="BL268" s="1502"/>
      <c r="BM268" s="1502"/>
      <c r="BN268" s="1502"/>
      <c r="BO268" s="1502"/>
      <c r="BP268" s="1502"/>
      <c r="BQ268" s="1502"/>
      <c r="BR268" s="1502"/>
      <c r="BS268" s="1502"/>
      <c r="BT268" s="1502"/>
      <c r="BU268" s="1502"/>
      <c r="BV268" s="1502"/>
      <c r="BW268" s="1502"/>
      <c r="BX268" s="1502"/>
      <c r="BY268" s="1502"/>
      <c r="BZ268" s="1502"/>
      <c r="CA268" s="1502"/>
      <c r="CB268" s="1502"/>
      <c r="CC268" s="1502"/>
      <c r="CD268" s="1502"/>
      <c r="CE268" s="1502"/>
      <c r="CF268" s="1502"/>
      <c r="CG268" s="1502"/>
      <c r="CH268" s="1502"/>
      <c r="CI268" s="1502"/>
      <c r="CJ268" s="1502"/>
      <c r="CK268" s="1502"/>
      <c r="CL268" s="1502"/>
      <c r="CM268" s="1502"/>
      <c r="CN268" s="1502"/>
      <c r="CO268" s="1502"/>
      <c r="CP268" s="1502"/>
      <c r="CQ268" s="1502"/>
      <c r="CR268" s="1502"/>
      <c r="CS268" s="1502"/>
      <c r="CT268" s="1502"/>
      <c r="CU268" s="1502"/>
      <c r="CV268" s="1502"/>
      <c r="CW268" s="1502"/>
      <c r="CX268" s="1502"/>
      <c r="CY268" s="1502"/>
      <c r="CZ268" s="1502"/>
      <c r="DA268" s="1502"/>
      <c r="DB268" s="1502"/>
      <c r="DC268" s="1502"/>
      <c r="DD268" s="1502"/>
      <c r="DE268" s="1502"/>
      <c r="DF268" s="1502"/>
      <c r="DG268" s="1502"/>
      <c r="DH268" s="1502"/>
      <c r="DI268" s="1502"/>
      <c r="DJ268" s="1502"/>
      <c r="DK268" s="1502"/>
      <c r="DL268" s="1502"/>
      <c r="DM268" s="1502"/>
      <c r="DN268" s="1502"/>
      <c r="DO268" s="1502"/>
      <c r="DP268" s="1502"/>
      <c r="DQ268" s="1502"/>
      <c r="DR268" s="1502"/>
      <c r="DS268" s="1502"/>
      <c r="DT268" s="1502"/>
      <c r="DU268" s="1502"/>
      <c r="DV268" s="1502"/>
      <c r="DW268" s="1502"/>
      <c r="DX268" s="1502"/>
      <c r="DY268" s="1502"/>
      <c r="DZ268" s="1502"/>
      <c r="EA268" s="1502"/>
      <c r="EB268" s="1502"/>
      <c r="EC268" s="1502"/>
      <c r="ED268" s="1502"/>
      <c r="EE268" s="1502"/>
      <c r="EF268" s="1502"/>
      <c r="EG268" s="1502"/>
      <c r="EH268" s="1502"/>
      <c r="EI268" s="1502"/>
      <c r="EJ268" s="1502"/>
      <c r="EK268" s="1502"/>
      <c r="EL268" s="1502"/>
      <c r="EM268" s="1502"/>
      <c r="EN268" s="1502"/>
      <c r="EO268" s="1502"/>
      <c r="EP268" s="1502"/>
      <c r="EQ268" s="1502"/>
      <c r="ER268" s="1502"/>
      <c r="ES268" s="1502"/>
      <c r="ET268" s="1502"/>
      <c r="EU268" s="1502"/>
      <c r="EV268" s="1502"/>
      <c r="EW268" s="1502"/>
      <c r="EX268" s="1502"/>
      <c r="EY268" s="1502"/>
      <c r="EZ268" s="1502"/>
      <c r="FA268" s="1502"/>
      <c r="FB268" s="1502"/>
      <c r="FC268" s="1502"/>
      <c r="FD268" s="1502"/>
      <c r="FE268" s="1502"/>
      <c r="FF268" s="1502"/>
      <c r="FG268" s="1502"/>
      <c r="FH268" s="1502"/>
      <c r="FI268" s="1502"/>
      <c r="FJ268" s="1502"/>
      <c r="FK268" s="1502"/>
      <c r="FL268" s="1502"/>
      <c r="FM268" s="1502"/>
      <c r="FN268" s="1502"/>
      <c r="FO268" s="1502"/>
      <c r="FP268" s="1502"/>
      <c r="FQ268" s="1502"/>
      <c r="FR268" s="1502"/>
      <c r="FS268" s="1502"/>
      <c r="FT268" s="1502"/>
      <c r="FU268" s="1502"/>
      <c r="FV268" s="1502"/>
      <c r="FW268" s="1502"/>
      <c r="FX268" s="1502"/>
      <c r="FY268" s="1502"/>
      <c r="FZ268" s="1502"/>
      <c r="GA268" s="1502"/>
      <c r="GB268" s="1502"/>
      <c r="GC268" s="1502"/>
      <c r="GD268" s="1502"/>
      <c r="GE268" s="1502"/>
      <c r="GF268" s="1502"/>
      <c r="GG268" s="1502"/>
      <c r="GH268" s="1502"/>
      <c r="GI268" s="1502"/>
      <c r="GJ268" s="1502"/>
      <c r="GK268" s="1502"/>
      <c r="GL268" s="1502"/>
      <c r="GM268" s="1502"/>
      <c r="GN268" s="1502"/>
      <c r="GO268" s="1502"/>
      <c r="GP268" s="1502"/>
      <c r="GQ268" s="1502"/>
      <c r="GR268" s="1502"/>
      <c r="GS268" s="1502"/>
    </row>
    <row r="269" spans="1:201" s="1524" customFormat="1" ht="14.45">
      <c r="A269" s="1529" t="s">
        <v>343</v>
      </c>
      <c r="B269" s="1530"/>
      <c r="C269" s="1529" t="s">
        <v>1681</v>
      </c>
      <c r="D269" s="1528">
        <f>SUM(D270:D271)</f>
        <v>0</v>
      </c>
      <c r="E269" s="1527"/>
      <c r="F269" s="1525"/>
      <c r="G269" s="1525"/>
      <c r="H269" s="1526"/>
      <c r="I269" s="1525">
        <f t="shared" ref="I269:AN269" si="277">SUM(I270:I271)</f>
        <v>0</v>
      </c>
      <c r="J269" s="1525">
        <f t="shared" si="277"/>
        <v>0</v>
      </c>
      <c r="K269" s="1525">
        <f t="shared" si="277"/>
        <v>0</v>
      </c>
      <c r="L269" s="1525">
        <f t="shared" si="277"/>
        <v>0</v>
      </c>
      <c r="M269" s="1525">
        <f t="shared" si="277"/>
        <v>0</v>
      </c>
      <c r="N269" s="1525">
        <f t="shared" si="277"/>
        <v>0</v>
      </c>
      <c r="O269" s="1525">
        <f t="shared" si="277"/>
        <v>0</v>
      </c>
      <c r="P269" s="1525">
        <f t="shared" si="277"/>
        <v>0</v>
      </c>
      <c r="Q269" s="1525">
        <f t="shared" si="277"/>
        <v>0</v>
      </c>
      <c r="R269" s="1525">
        <f t="shared" si="277"/>
        <v>0</v>
      </c>
      <c r="S269" s="1525">
        <f t="shared" si="277"/>
        <v>0</v>
      </c>
      <c r="T269" s="1525">
        <f t="shared" si="277"/>
        <v>0</v>
      </c>
      <c r="U269" s="1525">
        <f t="shared" si="277"/>
        <v>0</v>
      </c>
      <c r="V269" s="1525">
        <f t="shared" si="277"/>
        <v>0</v>
      </c>
      <c r="W269" s="1525">
        <f t="shared" si="277"/>
        <v>0</v>
      </c>
      <c r="X269" s="1525">
        <f t="shared" si="277"/>
        <v>0</v>
      </c>
      <c r="Y269" s="1525">
        <f t="shared" si="277"/>
        <v>0</v>
      </c>
      <c r="Z269" s="1525">
        <f t="shared" si="277"/>
        <v>0</v>
      </c>
      <c r="AA269" s="1525">
        <f t="shared" si="277"/>
        <v>0</v>
      </c>
      <c r="AB269" s="1525">
        <f t="shared" si="277"/>
        <v>0</v>
      </c>
      <c r="AC269" s="1525">
        <f t="shared" si="277"/>
        <v>0</v>
      </c>
      <c r="AD269" s="1525">
        <f t="shared" si="277"/>
        <v>0</v>
      </c>
      <c r="AE269" s="1525">
        <f t="shared" si="277"/>
        <v>0</v>
      </c>
      <c r="AF269" s="1525">
        <f t="shared" si="277"/>
        <v>0</v>
      </c>
      <c r="AG269" s="1525">
        <f t="shared" si="277"/>
        <v>0</v>
      </c>
      <c r="AH269" s="1525">
        <f t="shared" si="277"/>
        <v>0</v>
      </c>
      <c r="AI269" s="1525">
        <f t="shared" si="277"/>
        <v>0</v>
      </c>
      <c r="AJ269" s="1525">
        <f t="shared" si="277"/>
        <v>0</v>
      </c>
      <c r="AK269" s="1525">
        <f t="shared" si="277"/>
        <v>0</v>
      </c>
      <c r="AL269" s="1525">
        <f t="shared" si="277"/>
        <v>0</v>
      </c>
      <c r="AM269" s="1525">
        <f t="shared" si="277"/>
        <v>0</v>
      </c>
      <c r="AN269" s="1525">
        <f t="shared" si="277"/>
        <v>0</v>
      </c>
      <c r="AO269" s="1525">
        <f t="shared" ref="AO269:BT269" si="278">SUM(AO270:AO271)</f>
        <v>0</v>
      </c>
      <c r="AP269" s="1525">
        <f t="shared" si="278"/>
        <v>0</v>
      </c>
      <c r="AQ269" s="1525">
        <f t="shared" si="278"/>
        <v>0</v>
      </c>
      <c r="AR269" s="1525">
        <f t="shared" si="278"/>
        <v>0</v>
      </c>
      <c r="AS269" s="1525">
        <f t="shared" si="278"/>
        <v>0</v>
      </c>
      <c r="AT269" s="1525">
        <f t="shared" si="278"/>
        <v>0</v>
      </c>
      <c r="AU269" s="1525">
        <f t="shared" si="278"/>
        <v>0</v>
      </c>
      <c r="AV269" s="1525">
        <f t="shared" si="278"/>
        <v>0</v>
      </c>
      <c r="AW269" s="1525">
        <f t="shared" si="278"/>
        <v>0</v>
      </c>
      <c r="AX269" s="1525">
        <f t="shared" si="278"/>
        <v>0</v>
      </c>
      <c r="AY269" s="1525">
        <f t="shared" si="278"/>
        <v>0</v>
      </c>
      <c r="AZ269" s="1525">
        <f t="shared" si="278"/>
        <v>0</v>
      </c>
      <c r="BA269" s="1525">
        <f t="shared" si="278"/>
        <v>0</v>
      </c>
      <c r="BB269" s="1525">
        <f t="shared" si="278"/>
        <v>0</v>
      </c>
      <c r="BC269" s="1525">
        <f t="shared" si="278"/>
        <v>0</v>
      </c>
      <c r="BD269" s="1525">
        <f t="shared" si="278"/>
        <v>0</v>
      </c>
      <c r="BE269" s="1525">
        <f t="shared" si="278"/>
        <v>0</v>
      </c>
      <c r="BF269" s="1525">
        <f t="shared" si="278"/>
        <v>0</v>
      </c>
      <c r="BG269" s="1525">
        <f t="shared" si="278"/>
        <v>0</v>
      </c>
      <c r="BH269" s="1525">
        <f t="shared" si="278"/>
        <v>0</v>
      </c>
      <c r="BI269" s="1525">
        <f t="shared" si="278"/>
        <v>0</v>
      </c>
      <c r="BJ269" s="1525">
        <f t="shared" si="278"/>
        <v>0</v>
      </c>
      <c r="BK269" s="1525">
        <f t="shared" si="278"/>
        <v>0</v>
      </c>
      <c r="BL269" s="1525">
        <f t="shared" si="278"/>
        <v>0</v>
      </c>
      <c r="BM269" s="1525">
        <f t="shared" si="278"/>
        <v>0</v>
      </c>
      <c r="BN269" s="1525">
        <f t="shared" si="278"/>
        <v>0</v>
      </c>
      <c r="BO269" s="1525">
        <f t="shared" si="278"/>
        <v>0</v>
      </c>
      <c r="BP269" s="1525">
        <f t="shared" si="278"/>
        <v>0</v>
      </c>
      <c r="BQ269" s="1525">
        <f t="shared" si="278"/>
        <v>0</v>
      </c>
      <c r="BR269" s="1525">
        <f t="shared" si="278"/>
        <v>0</v>
      </c>
      <c r="BS269" s="1525">
        <f t="shared" si="278"/>
        <v>0</v>
      </c>
      <c r="BT269" s="1525">
        <f t="shared" si="278"/>
        <v>0</v>
      </c>
      <c r="BU269" s="1525">
        <f t="shared" ref="BU269:CZ269" si="279">SUM(BU270:BU271)</f>
        <v>0</v>
      </c>
      <c r="BV269" s="1525">
        <f t="shared" si="279"/>
        <v>0</v>
      </c>
      <c r="BW269" s="1525">
        <f t="shared" si="279"/>
        <v>0</v>
      </c>
      <c r="BX269" s="1525">
        <f t="shared" si="279"/>
        <v>0</v>
      </c>
      <c r="BY269" s="1525">
        <f t="shared" si="279"/>
        <v>0</v>
      </c>
      <c r="BZ269" s="1525">
        <f t="shared" si="279"/>
        <v>0</v>
      </c>
      <c r="CA269" s="1525">
        <f t="shared" si="279"/>
        <v>0</v>
      </c>
      <c r="CB269" s="1525">
        <f t="shared" si="279"/>
        <v>0</v>
      </c>
      <c r="CC269" s="1525">
        <f t="shared" si="279"/>
        <v>0</v>
      </c>
      <c r="CD269" s="1525">
        <f t="shared" si="279"/>
        <v>0</v>
      </c>
      <c r="CE269" s="1525">
        <f t="shared" si="279"/>
        <v>0</v>
      </c>
      <c r="CF269" s="1525">
        <f t="shared" si="279"/>
        <v>0</v>
      </c>
      <c r="CG269" s="1525">
        <f t="shared" si="279"/>
        <v>0</v>
      </c>
      <c r="CH269" s="1525">
        <f t="shared" si="279"/>
        <v>0</v>
      </c>
      <c r="CI269" s="1525">
        <f t="shared" si="279"/>
        <v>0</v>
      </c>
      <c r="CJ269" s="1525">
        <f t="shared" si="279"/>
        <v>0</v>
      </c>
      <c r="CK269" s="1525">
        <f t="shared" si="279"/>
        <v>0</v>
      </c>
      <c r="CL269" s="1525">
        <f t="shared" si="279"/>
        <v>0</v>
      </c>
      <c r="CM269" s="1525">
        <f t="shared" si="279"/>
        <v>0</v>
      </c>
      <c r="CN269" s="1525">
        <f t="shared" si="279"/>
        <v>0</v>
      </c>
      <c r="CO269" s="1525">
        <f t="shared" si="279"/>
        <v>0</v>
      </c>
      <c r="CP269" s="1525">
        <f t="shared" si="279"/>
        <v>0</v>
      </c>
      <c r="CQ269" s="1525">
        <f t="shared" si="279"/>
        <v>0</v>
      </c>
      <c r="CR269" s="1525">
        <f t="shared" si="279"/>
        <v>0</v>
      </c>
      <c r="CS269" s="1525">
        <f t="shared" si="279"/>
        <v>0</v>
      </c>
      <c r="CT269" s="1525">
        <f t="shared" si="279"/>
        <v>0</v>
      </c>
      <c r="CU269" s="1525">
        <f t="shared" si="279"/>
        <v>0</v>
      </c>
      <c r="CV269" s="1525">
        <f t="shared" si="279"/>
        <v>0</v>
      </c>
      <c r="CW269" s="1525">
        <f t="shared" si="279"/>
        <v>0</v>
      </c>
      <c r="CX269" s="1525">
        <f t="shared" si="279"/>
        <v>0</v>
      </c>
      <c r="CY269" s="1525">
        <f t="shared" si="279"/>
        <v>0</v>
      </c>
      <c r="CZ269" s="1525">
        <f t="shared" si="279"/>
        <v>0</v>
      </c>
      <c r="DA269" s="1525">
        <f t="shared" ref="DA269:EF269" si="280">SUM(DA270:DA271)</f>
        <v>0</v>
      </c>
      <c r="DB269" s="1525">
        <f t="shared" si="280"/>
        <v>0</v>
      </c>
      <c r="DC269" s="1525">
        <f t="shared" si="280"/>
        <v>0</v>
      </c>
      <c r="DD269" s="1525">
        <f t="shared" si="280"/>
        <v>0</v>
      </c>
      <c r="DE269" s="1525">
        <f t="shared" si="280"/>
        <v>0</v>
      </c>
      <c r="DF269" s="1525">
        <f t="shared" si="280"/>
        <v>0</v>
      </c>
      <c r="DG269" s="1525">
        <f t="shared" si="280"/>
        <v>0</v>
      </c>
      <c r="DH269" s="1525">
        <f t="shared" si="280"/>
        <v>0</v>
      </c>
      <c r="DI269" s="1525">
        <f t="shared" si="280"/>
        <v>0</v>
      </c>
      <c r="DJ269" s="1525">
        <f t="shared" si="280"/>
        <v>0</v>
      </c>
      <c r="DK269" s="1525">
        <f t="shared" si="280"/>
        <v>0</v>
      </c>
      <c r="DL269" s="1525">
        <f t="shared" si="280"/>
        <v>0</v>
      </c>
      <c r="DM269" s="1525">
        <f t="shared" si="280"/>
        <v>0</v>
      </c>
      <c r="DN269" s="1525">
        <f t="shared" si="280"/>
        <v>0</v>
      </c>
      <c r="DO269" s="1525">
        <f t="shared" si="280"/>
        <v>0</v>
      </c>
      <c r="DP269" s="1525">
        <f t="shared" si="280"/>
        <v>0</v>
      </c>
      <c r="DQ269" s="1525">
        <f t="shared" si="280"/>
        <v>0</v>
      </c>
      <c r="DR269" s="1525">
        <f t="shared" si="280"/>
        <v>0</v>
      </c>
      <c r="DS269" s="1525">
        <f t="shared" si="280"/>
        <v>0</v>
      </c>
      <c r="DT269" s="1525">
        <f t="shared" si="280"/>
        <v>0</v>
      </c>
      <c r="DU269" s="1525">
        <f t="shared" si="280"/>
        <v>0</v>
      </c>
      <c r="DV269" s="1525">
        <f t="shared" si="280"/>
        <v>0</v>
      </c>
      <c r="DW269" s="1525">
        <f t="shared" si="280"/>
        <v>0</v>
      </c>
      <c r="DX269" s="1525">
        <f t="shared" si="280"/>
        <v>0</v>
      </c>
      <c r="DY269" s="1525">
        <f t="shared" si="280"/>
        <v>0</v>
      </c>
      <c r="DZ269" s="1525">
        <f t="shared" si="280"/>
        <v>0</v>
      </c>
      <c r="EA269" s="1525">
        <f t="shared" si="280"/>
        <v>0</v>
      </c>
      <c r="EB269" s="1525">
        <f t="shared" si="280"/>
        <v>0</v>
      </c>
      <c r="EC269" s="1525">
        <f t="shared" si="280"/>
        <v>0</v>
      </c>
      <c r="ED269" s="1525">
        <f t="shared" si="280"/>
        <v>0</v>
      </c>
      <c r="EE269" s="1525">
        <f t="shared" si="280"/>
        <v>0</v>
      </c>
      <c r="EF269" s="1525">
        <f t="shared" si="280"/>
        <v>0</v>
      </c>
      <c r="EG269" s="1525">
        <f t="shared" ref="EG269:FL269" si="281">SUM(EG270:EG271)</f>
        <v>0</v>
      </c>
      <c r="EH269" s="1525">
        <f t="shared" si="281"/>
        <v>0</v>
      </c>
      <c r="EI269" s="1525">
        <f t="shared" si="281"/>
        <v>0</v>
      </c>
      <c r="EJ269" s="1525">
        <f t="shared" si="281"/>
        <v>0</v>
      </c>
      <c r="EK269" s="1525">
        <f t="shared" si="281"/>
        <v>0</v>
      </c>
      <c r="EL269" s="1525">
        <f t="shared" si="281"/>
        <v>0</v>
      </c>
      <c r="EM269" s="1525">
        <f t="shared" si="281"/>
        <v>0</v>
      </c>
      <c r="EN269" s="1525">
        <f t="shared" si="281"/>
        <v>0</v>
      </c>
      <c r="EO269" s="1525">
        <f t="shared" si="281"/>
        <v>0</v>
      </c>
      <c r="EP269" s="1525">
        <f t="shared" si="281"/>
        <v>0</v>
      </c>
      <c r="EQ269" s="1525">
        <f t="shared" si="281"/>
        <v>0</v>
      </c>
      <c r="ER269" s="1525">
        <f t="shared" si="281"/>
        <v>0</v>
      </c>
      <c r="ES269" s="1525">
        <f t="shared" si="281"/>
        <v>0</v>
      </c>
      <c r="ET269" s="1525">
        <f t="shared" si="281"/>
        <v>0</v>
      </c>
      <c r="EU269" s="1525">
        <f t="shared" si="281"/>
        <v>0</v>
      </c>
      <c r="EV269" s="1525">
        <f t="shared" si="281"/>
        <v>0</v>
      </c>
      <c r="EW269" s="1525">
        <f t="shared" si="281"/>
        <v>0</v>
      </c>
      <c r="EX269" s="1525">
        <f t="shared" si="281"/>
        <v>0</v>
      </c>
      <c r="EY269" s="1525">
        <f t="shared" si="281"/>
        <v>0</v>
      </c>
      <c r="EZ269" s="1525">
        <f t="shared" si="281"/>
        <v>0</v>
      </c>
      <c r="FA269" s="1525">
        <f t="shared" si="281"/>
        <v>0</v>
      </c>
      <c r="FB269" s="1525">
        <f t="shared" si="281"/>
        <v>0</v>
      </c>
      <c r="FC269" s="1525">
        <f t="shared" si="281"/>
        <v>0</v>
      </c>
      <c r="FD269" s="1525">
        <f t="shared" si="281"/>
        <v>0</v>
      </c>
      <c r="FE269" s="1525">
        <f t="shared" si="281"/>
        <v>0</v>
      </c>
      <c r="FF269" s="1525">
        <f t="shared" si="281"/>
        <v>0</v>
      </c>
      <c r="FG269" s="1525">
        <f t="shared" si="281"/>
        <v>0</v>
      </c>
      <c r="FH269" s="1525">
        <f t="shared" si="281"/>
        <v>0</v>
      </c>
      <c r="FI269" s="1525">
        <f t="shared" si="281"/>
        <v>0</v>
      </c>
      <c r="FJ269" s="1525">
        <f t="shared" si="281"/>
        <v>0</v>
      </c>
      <c r="FK269" s="1525">
        <f t="shared" si="281"/>
        <v>0</v>
      </c>
      <c r="FL269" s="1525">
        <f t="shared" si="281"/>
        <v>0</v>
      </c>
      <c r="FM269" s="1525">
        <f t="shared" ref="FM269:GR269" si="282">SUM(FM270:FM271)</f>
        <v>0</v>
      </c>
      <c r="FN269" s="1525">
        <f t="shared" si="282"/>
        <v>0</v>
      </c>
      <c r="FO269" s="1525">
        <f t="shared" si="282"/>
        <v>0</v>
      </c>
      <c r="FP269" s="1525">
        <f t="shared" si="282"/>
        <v>0</v>
      </c>
      <c r="FQ269" s="1525">
        <f t="shared" si="282"/>
        <v>0</v>
      </c>
      <c r="FR269" s="1525">
        <f t="shared" si="282"/>
        <v>0</v>
      </c>
      <c r="FS269" s="1525">
        <f t="shared" si="282"/>
        <v>0</v>
      </c>
      <c r="FT269" s="1525">
        <f t="shared" si="282"/>
        <v>0</v>
      </c>
      <c r="FU269" s="1525">
        <f t="shared" si="282"/>
        <v>0</v>
      </c>
      <c r="FV269" s="1525">
        <f t="shared" si="282"/>
        <v>0</v>
      </c>
      <c r="FW269" s="1525">
        <f t="shared" si="282"/>
        <v>0</v>
      </c>
      <c r="FX269" s="1525">
        <f t="shared" si="282"/>
        <v>0</v>
      </c>
      <c r="FY269" s="1525">
        <f t="shared" si="282"/>
        <v>0</v>
      </c>
      <c r="FZ269" s="1525">
        <f t="shared" si="282"/>
        <v>0</v>
      </c>
      <c r="GA269" s="1525">
        <f t="shared" si="282"/>
        <v>0</v>
      </c>
      <c r="GB269" s="1525">
        <f t="shared" si="282"/>
        <v>0</v>
      </c>
      <c r="GC269" s="1525">
        <f t="shared" si="282"/>
        <v>0</v>
      </c>
      <c r="GD269" s="1525">
        <f t="shared" si="282"/>
        <v>0</v>
      </c>
      <c r="GE269" s="1525">
        <f t="shared" si="282"/>
        <v>0</v>
      </c>
      <c r="GF269" s="1525">
        <f t="shared" si="282"/>
        <v>0</v>
      </c>
      <c r="GG269" s="1525">
        <f t="shared" si="282"/>
        <v>0</v>
      </c>
      <c r="GH269" s="1525">
        <f t="shared" si="282"/>
        <v>0</v>
      </c>
      <c r="GI269" s="1525">
        <f t="shared" si="282"/>
        <v>0</v>
      </c>
      <c r="GJ269" s="1525">
        <f t="shared" si="282"/>
        <v>0</v>
      </c>
      <c r="GK269" s="1525">
        <f t="shared" si="282"/>
        <v>0</v>
      </c>
      <c r="GL269" s="1525">
        <f t="shared" si="282"/>
        <v>0</v>
      </c>
      <c r="GM269" s="1525">
        <f t="shared" si="282"/>
        <v>0</v>
      </c>
      <c r="GN269" s="1525">
        <f t="shared" si="282"/>
        <v>0</v>
      </c>
      <c r="GO269" s="1525">
        <f t="shared" si="282"/>
        <v>0</v>
      </c>
      <c r="GP269" s="1525">
        <f t="shared" si="282"/>
        <v>0</v>
      </c>
      <c r="GQ269" s="1525">
        <f t="shared" si="282"/>
        <v>0</v>
      </c>
      <c r="GR269" s="1525">
        <f t="shared" si="282"/>
        <v>0</v>
      </c>
      <c r="GS269" s="1525">
        <f t="shared" ref="GS269" si="283">SUM(GS270:GS271)</f>
        <v>0</v>
      </c>
    </row>
    <row r="270" spans="1:201" outlineLevel="1">
      <c r="A270" s="1501" t="s">
        <v>345</v>
      </c>
      <c r="B270" s="1516"/>
      <c r="C270" s="1515" t="s">
        <v>1682</v>
      </c>
      <c r="D270" s="1538">
        <f>IF(D8="Yes",0.5%/3*$E$15*(D170+D181+D182+D186)*0.8,0)</f>
        <v>0</v>
      </c>
      <c r="E270" s="1560">
        <v>0</v>
      </c>
      <c r="F270" s="1504" t="s">
        <v>1683</v>
      </c>
      <c r="G270" s="1504" t="s">
        <v>1684</v>
      </c>
      <c r="H270" s="1542" t="s">
        <v>1685</v>
      </c>
      <c r="I270" s="1536">
        <f>SUM(J270:GS270)</f>
        <v>0</v>
      </c>
      <c r="J270" s="1535"/>
      <c r="K270" s="1535"/>
      <c r="L270" s="1535"/>
      <c r="M270" s="1535"/>
      <c r="N270" s="1535"/>
      <c r="O270" s="1535"/>
      <c r="P270" s="1535"/>
      <c r="Q270" s="1535"/>
      <c r="R270" s="1535"/>
      <c r="S270" s="1535"/>
      <c r="T270" s="1535"/>
      <c r="U270" s="1535"/>
      <c r="V270" s="1535"/>
      <c r="W270" s="1535"/>
      <c r="X270" s="1535"/>
      <c r="Y270" s="1535"/>
      <c r="Z270" s="1535"/>
      <c r="AA270" s="1535"/>
      <c r="AB270" s="1535"/>
      <c r="AC270" s="1535"/>
      <c r="AD270" s="1535"/>
      <c r="AE270" s="1535"/>
      <c r="AF270" s="1535"/>
      <c r="AG270" s="1535"/>
      <c r="AH270" s="1535"/>
      <c r="AI270" s="1535"/>
      <c r="AJ270" s="1535"/>
      <c r="AK270" s="1535"/>
      <c r="AL270" s="1535"/>
      <c r="AM270" s="1535"/>
      <c r="AN270" s="1535"/>
      <c r="AO270" s="1535"/>
      <c r="AP270" s="1535"/>
      <c r="AQ270" s="1535"/>
      <c r="AR270" s="1535"/>
      <c r="AS270" s="1535"/>
      <c r="AT270" s="1535"/>
      <c r="AU270" s="1535"/>
      <c r="AV270" s="1535"/>
      <c r="AW270" s="1535"/>
      <c r="AX270" s="1535"/>
      <c r="AY270" s="1535"/>
      <c r="AZ270" s="1535"/>
      <c r="BA270" s="1535"/>
      <c r="BB270" s="1535"/>
      <c r="BC270" s="1535"/>
      <c r="BD270" s="1535"/>
      <c r="BE270" s="1535"/>
      <c r="BF270" s="1535"/>
      <c r="BG270" s="1535"/>
      <c r="BH270" s="1535"/>
      <c r="BI270" s="1535"/>
      <c r="BJ270" s="1535"/>
      <c r="BK270" s="1535"/>
      <c r="BL270" s="1535"/>
      <c r="BM270" s="1535"/>
      <c r="BN270" s="1535"/>
      <c r="BO270" s="1535"/>
      <c r="BP270" s="1535"/>
      <c r="BQ270" s="1535"/>
      <c r="BR270" s="1535"/>
      <c r="BS270" s="1535"/>
      <c r="BT270" s="1535"/>
      <c r="BU270" s="1535"/>
      <c r="BV270" s="1535"/>
      <c r="BW270" s="1535"/>
      <c r="BX270" s="1535"/>
      <c r="BY270" s="1535"/>
      <c r="BZ270" s="1535"/>
      <c r="CA270" s="1535"/>
      <c r="CB270" s="1535"/>
      <c r="CC270" s="1535"/>
      <c r="CD270" s="1535"/>
      <c r="CE270" s="1535"/>
      <c r="CF270" s="1535"/>
      <c r="CG270" s="1535"/>
      <c r="CH270" s="1535"/>
      <c r="CI270" s="1535"/>
      <c r="CJ270" s="1535"/>
      <c r="CK270" s="1535"/>
      <c r="CL270" s="1535"/>
      <c r="CM270" s="1535"/>
      <c r="CN270" s="1535"/>
      <c r="CO270" s="1535"/>
      <c r="CP270" s="1535"/>
      <c r="CQ270" s="1535"/>
      <c r="CR270" s="1535"/>
      <c r="CS270" s="1535"/>
      <c r="CT270" s="1535"/>
      <c r="CU270" s="1535"/>
      <c r="CV270" s="1535"/>
      <c r="CW270" s="1535"/>
      <c r="CX270" s="1535"/>
      <c r="CY270" s="1535"/>
      <c r="CZ270" s="1535"/>
      <c r="DA270" s="1535"/>
      <c r="DB270" s="1535"/>
      <c r="DC270" s="1535"/>
      <c r="DD270" s="1535"/>
      <c r="DE270" s="1535"/>
      <c r="DF270" s="1535"/>
      <c r="DG270" s="1535"/>
      <c r="DH270" s="1535"/>
      <c r="DI270" s="1535"/>
      <c r="DJ270" s="1535"/>
      <c r="DK270" s="1535"/>
      <c r="DL270" s="1535"/>
      <c r="DM270" s="1535"/>
      <c r="DN270" s="1535"/>
      <c r="DO270" s="1535"/>
      <c r="DP270" s="1535"/>
      <c r="DQ270" s="1535"/>
      <c r="DR270" s="1535"/>
      <c r="DS270" s="1535"/>
      <c r="DT270" s="1535"/>
      <c r="DU270" s="1535"/>
      <c r="DV270" s="1535"/>
      <c r="DW270" s="1535"/>
      <c r="DX270" s="1535"/>
      <c r="DY270" s="1535"/>
      <c r="DZ270" s="1535"/>
      <c r="EA270" s="1535"/>
      <c r="EB270" s="1535"/>
      <c r="EC270" s="1535"/>
      <c r="ED270" s="1535"/>
      <c r="EE270" s="1535"/>
      <c r="EF270" s="1535"/>
      <c r="EG270" s="1535"/>
      <c r="EH270" s="1535"/>
      <c r="EI270" s="1535"/>
      <c r="EJ270" s="1535"/>
      <c r="EK270" s="1535"/>
      <c r="EL270" s="1535"/>
      <c r="EM270" s="1535"/>
      <c r="EN270" s="1535"/>
      <c r="EO270" s="1535"/>
      <c r="EP270" s="1535"/>
      <c r="EQ270" s="1535"/>
      <c r="ER270" s="1535"/>
      <c r="ES270" s="1535"/>
      <c r="ET270" s="1535"/>
      <c r="EU270" s="1535"/>
      <c r="EV270" s="1535"/>
      <c r="EW270" s="1535"/>
      <c r="EX270" s="1535"/>
      <c r="EY270" s="1535"/>
      <c r="EZ270" s="1535"/>
      <c r="FA270" s="1535"/>
      <c r="FB270" s="1535"/>
      <c r="FC270" s="1535"/>
      <c r="FD270" s="1535"/>
      <c r="FE270" s="1535"/>
      <c r="FF270" s="1535"/>
      <c r="FG270" s="1535"/>
      <c r="FH270" s="1535"/>
      <c r="FI270" s="1535"/>
      <c r="FJ270" s="1535"/>
      <c r="FK270" s="1535"/>
      <c r="FL270" s="1535"/>
      <c r="FM270" s="1535"/>
      <c r="FN270" s="1535"/>
      <c r="FO270" s="1535"/>
      <c r="FP270" s="1535"/>
      <c r="FQ270" s="1535"/>
      <c r="FR270" s="1535"/>
      <c r="FS270" s="1535"/>
      <c r="FT270" s="1535"/>
      <c r="FU270" s="1535"/>
      <c r="FV270" s="1535"/>
      <c r="FW270" s="1535"/>
      <c r="FX270" s="1535"/>
      <c r="FY270" s="1535"/>
      <c r="FZ270" s="1535"/>
      <c r="GA270" s="1535"/>
      <c r="GB270" s="1535"/>
      <c r="GC270" s="1535"/>
      <c r="GD270" s="1535"/>
      <c r="GE270" s="1535"/>
      <c r="GF270" s="1535"/>
      <c r="GG270" s="1535"/>
      <c r="GH270" s="1535"/>
      <c r="GI270" s="1535"/>
      <c r="GJ270" s="1535"/>
      <c r="GK270" s="1535"/>
      <c r="GL270" s="1535"/>
      <c r="GM270" s="1535"/>
      <c r="GN270" s="1535"/>
      <c r="GO270" s="1535"/>
      <c r="GP270" s="1535"/>
      <c r="GQ270" s="1535"/>
      <c r="GR270" s="1535"/>
      <c r="GS270" s="1535"/>
    </row>
    <row r="271" spans="1:201" outlineLevel="1">
      <c r="A271" s="1501" t="s">
        <v>348</v>
      </c>
      <c r="B271" s="1541"/>
      <c r="C271" s="1515" t="s">
        <v>1686</v>
      </c>
      <c r="D271" s="1538"/>
      <c r="E271" s="1560">
        <v>0</v>
      </c>
      <c r="F271" s="1504" t="s">
        <v>1683</v>
      </c>
      <c r="G271" s="1504" t="s">
        <v>1684</v>
      </c>
      <c r="H271" s="1561"/>
      <c r="I271" s="1536">
        <f>SUM(J271:GS271)</f>
        <v>0</v>
      </c>
      <c r="J271" s="1535"/>
      <c r="K271" s="1535"/>
      <c r="L271" s="1535"/>
      <c r="M271" s="1535"/>
      <c r="N271" s="1535"/>
      <c r="O271" s="1535"/>
      <c r="P271" s="1535"/>
      <c r="Q271" s="1535"/>
      <c r="R271" s="1535"/>
      <c r="S271" s="1535"/>
      <c r="T271" s="1535"/>
      <c r="U271" s="1535"/>
      <c r="V271" s="1535"/>
      <c r="W271" s="1535"/>
      <c r="X271" s="1535"/>
      <c r="Y271" s="1535"/>
      <c r="Z271" s="1535"/>
      <c r="AA271" s="1535"/>
      <c r="AB271" s="1535"/>
      <c r="AC271" s="1535"/>
      <c r="AD271" s="1535"/>
      <c r="AE271" s="1535"/>
      <c r="AF271" s="1535"/>
      <c r="AG271" s="1535"/>
      <c r="AH271" s="1535"/>
      <c r="AI271" s="1535"/>
      <c r="AJ271" s="1535"/>
      <c r="AK271" s="1535"/>
      <c r="AL271" s="1535"/>
      <c r="AM271" s="1535"/>
      <c r="AN271" s="1535"/>
      <c r="AO271" s="1535"/>
      <c r="AP271" s="1535"/>
      <c r="AQ271" s="1535"/>
      <c r="AR271" s="1535"/>
      <c r="AS271" s="1535"/>
      <c r="AT271" s="1535"/>
      <c r="AU271" s="1535"/>
      <c r="AV271" s="1535"/>
      <c r="AW271" s="1535"/>
      <c r="AX271" s="1535"/>
      <c r="AY271" s="1535"/>
      <c r="AZ271" s="1535"/>
      <c r="BA271" s="1535"/>
      <c r="BB271" s="1535"/>
      <c r="BC271" s="1535"/>
      <c r="BD271" s="1535"/>
      <c r="BE271" s="1535"/>
      <c r="BF271" s="1535"/>
      <c r="BG271" s="1535"/>
      <c r="BH271" s="1535"/>
      <c r="BI271" s="1535"/>
      <c r="BJ271" s="1535"/>
      <c r="BK271" s="1535"/>
      <c r="BL271" s="1535"/>
      <c r="BM271" s="1535"/>
      <c r="BN271" s="1535"/>
      <c r="BO271" s="1535"/>
      <c r="BP271" s="1535"/>
      <c r="BQ271" s="1535"/>
      <c r="BR271" s="1535"/>
      <c r="BS271" s="1535"/>
      <c r="BT271" s="1535"/>
      <c r="BU271" s="1535"/>
      <c r="BV271" s="1535"/>
      <c r="BW271" s="1535"/>
      <c r="BX271" s="1535"/>
      <c r="BY271" s="1535"/>
      <c r="BZ271" s="1535"/>
      <c r="CA271" s="1535"/>
      <c r="CB271" s="1535"/>
      <c r="CC271" s="1535"/>
      <c r="CD271" s="1535"/>
      <c r="CE271" s="1535"/>
      <c r="CF271" s="1535"/>
      <c r="CG271" s="1535"/>
      <c r="CH271" s="1535"/>
      <c r="CI271" s="1535"/>
      <c r="CJ271" s="1535"/>
      <c r="CK271" s="1535"/>
      <c r="CL271" s="1535"/>
      <c r="CM271" s="1535"/>
      <c r="CN271" s="1535"/>
      <c r="CO271" s="1535"/>
      <c r="CP271" s="1535"/>
      <c r="CQ271" s="1535"/>
      <c r="CR271" s="1535"/>
      <c r="CS271" s="1535"/>
      <c r="CT271" s="1535"/>
      <c r="CU271" s="1535"/>
      <c r="CV271" s="1535"/>
      <c r="CW271" s="1535"/>
      <c r="CX271" s="1535"/>
      <c r="CY271" s="1535"/>
      <c r="CZ271" s="1535"/>
      <c r="DA271" s="1535"/>
      <c r="DB271" s="1535"/>
      <c r="DC271" s="1535"/>
      <c r="DD271" s="1535"/>
      <c r="DE271" s="1535"/>
      <c r="DF271" s="1535"/>
      <c r="DG271" s="1535"/>
      <c r="DH271" s="1535"/>
      <c r="DI271" s="1535"/>
      <c r="DJ271" s="1535"/>
      <c r="DK271" s="1535"/>
      <c r="DL271" s="1535"/>
      <c r="DM271" s="1535"/>
      <c r="DN271" s="1535"/>
      <c r="DO271" s="1535"/>
      <c r="DP271" s="1535"/>
      <c r="DQ271" s="1535"/>
      <c r="DR271" s="1535"/>
      <c r="DS271" s="1535"/>
      <c r="DT271" s="1535"/>
      <c r="DU271" s="1535"/>
      <c r="DV271" s="1535"/>
      <c r="DW271" s="1535"/>
      <c r="DX271" s="1535"/>
      <c r="DY271" s="1535"/>
      <c r="DZ271" s="1535"/>
      <c r="EA271" s="1535"/>
      <c r="EB271" s="1535"/>
      <c r="EC271" s="1535"/>
      <c r="ED271" s="1535"/>
      <c r="EE271" s="1535"/>
      <c r="EF271" s="1535"/>
      <c r="EG271" s="1535"/>
      <c r="EH271" s="1535"/>
      <c r="EI271" s="1535"/>
      <c r="EJ271" s="1535"/>
      <c r="EK271" s="1535"/>
      <c r="EL271" s="1535"/>
      <c r="EM271" s="1535"/>
      <c r="EN271" s="1535"/>
      <c r="EO271" s="1535"/>
      <c r="EP271" s="1535"/>
      <c r="EQ271" s="1535"/>
      <c r="ER271" s="1535"/>
      <c r="ES271" s="1535"/>
      <c r="ET271" s="1535"/>
      <c r="EU271" s="1535"/>
      <c r="EV271" s="1535"/>
      <c r="EW271" s="1535"/>
      <c r="EX271" s="1535"/>
      <c r="EY271" s="1535"/>
      <c r="EZ271" s="1535"/>
      <c r="FA271" s="1535"/>
      <c r="FB271" s="1535"/>
      <c r="FC271" s="1535"/>
      <c r="FD271" s="1535"/>
      <c r="FE271" s="1535"/>
      <c r="FF271" s="1535"/>
      <c r="FG271" s="1535"/>
      <c r="FH271" s="1535"/>
      <c r="FI271" s="1535"/>
      <c r="FJ271" s="1535"/>
      <c r="FK271" s="1535"/>
      <c r="FL271" s="1535"/>
      <c r="FM271" s="1535"/>
      <c r="FN271" s="1535"/>
      <c r="FO271" s="1535"/>
      <c r="FP271" s="1535"/>
      <c r="FQ271" s="1535"/>
      <c r="FR271" s="1535"/>
      <c r="FS271" s="1535"/>
      <c r="FT271" s="1535"/>
      <c r="FU271" s="1535"/>
      <c r="FV271" s="1535"/>
      <c r="FW271" s="1535"/>
      <c r="FX271" s="1535"/>
      <c r="FY271" s="1535"/>
      <c r="FZ271" s="1535"/>
      <c r="GA271" s="1535"/>
      <c r="GB271" s="1535"/>
      <c r="GC271" s="1535"/>
      <c r="GD271" s="1535"/>
      <c r="GE271" s="1535"/>
      <c r="GF271" s="1535"/>
      <c r="GG271" s="1535"/>
      <c r="GH271" s="1535"/>
      <c r="GI271" s="1535"/>
      <c r="GJ271" s="1535"/>
      <c r="GK271" s="1535"/>
      <c r="GL271" s="1535"/>
      <c r="GM271" s="1535"/>
      <c r="GN271" s="1535"/>
      <c r="GO271" s="1535"/>
      <c r="GP271" s="1535"/>
      <c r="GQ271" s="1535"/>
      <c r="GR271" s="1535"/>
      <c r="GS271" s="1535"/>
    </row>
    <row r="272" spans="1:201">
      <c r="A272" s="1539"/>
      <c r="B272" s="1541"/>
      <c r="D272" s="1534"/>
      <c r="E272" s="1533"/>
      <c r="F272" s="1531"/>
      <c r="G272" s="1531"/>
      <c r="H272" s="1561"/>
      <c r="I272" s="1531"/>
      <c r="J272" s="1531"/>
      <c r="K272" s="1531"/>
      <c r="L272" s="1531"/>
      <c r="M272" s="1531"/>
      <c r="N272" s="1531"/>
      <c r="O272" s="1531"/>
      <c r="P272" s="1531"/>
      <c r="Q272" s="1531"/>
      <c r="R272" s="1531"/>
      <c r="S272" s="1531"/>
      <c r="T272" s="1531"/>
      <c r="U272" s="1531"/>
      <c r="V272" s="1531"/>
      <c r="W272" s="1531"/>
      <c r="X272" s="1531"/>
      <c r="Y272" s="1531"/>
      <c r="Z272" s="1531"/>
      <c r="AA272" s="1531"/>
      <c r="AB272" s="1531"/>
      <c r="AC272" s="1531"/>
      <c r="AD272" s="1531"/>
      <c r="AE272" s="1531"/>
      <c r="AF272" s="1531"/>
      <c r="AG272" s="1531"/>
      <c r="AH272" s="1531"/>
      <c r="AI272" s="1531"/>
      <c r="AJ272" s="1531"/>
      <c r="AK272" s="1531"/>
      <c r="AL272" s="1531"/>
      <c r="AM272" s="1531"/>
      <c r="AN272" s="1531"/>
      <c r="AO272" s="1531"/>
      <c r="AP272" s="1531"/>
      <c r="AQ272" s="1531"/>
      <c r="AR272" s="1531"/>
      <c r="AS272" s="1531"/>
      <c r="AT272" s="1531"/>
      <c r="AU272" s="1531"/>
      <c r="AV272" s="1531"/>
      <c r="AW272" s="1531"/>
      <c r="AX272" s="1531"/>
      <c r="AY272" s="1531"/>
      <c r="AZ272" s="1531"/>
      <c r="BA272" s="1531"/>
      <c r="BB272" s="1531"/>
      <c r="BC272" s="1531"/>
      <c r="BD272" s="1531"/>
      <c r="BE272" s="1531"/>
      <c r="BF272" s="1531"/>
      <c r="BG272" s="1531"/>
      <c r="BH272" s="1531"/>
      <c r="BI272" s="1531"/>
      <c r="BJ272" s="1531"/>
      <c r="BK272" s="1531"/>
      <c r="BL272" s="1531"/>
      <c r="BM272" s="1531"/>
      <c r="BN272" s="1531"/>
      <c r="BO272" s="1531"/>
      <c r="BP272" s="1531"/>
      <c r="BQ272" s="1531"/>
      <c r="BR272" s="1531"/>
      <c r="BS272" s="1531"/>
      <c r="BT272" s="1531"/>
      <c r="BU272" s="1531"/>
      <c r="BV272" s="1531"/>
      <c r="BW272" s="1531"/>
      <c r="BX272" s="1531"/>
      <c r="BY272" s="1531"/>
      <c r="BZ272" s="1531"/>
      <c r="CA272" s="1531"/>
      <c r="CB272" s="1531"/>
      <c r="CC272" s="1531"/>
      <c r="CD272" s="1531"/>
      <c r="CE272" s="1531"/>
      <c r="CF272" s="1531"/>
      <c r="CG272" s="1531"/>
      <c r="CH272" s="1531"/>
      <c r="CI272" s="1531"/>
      <c r="CJ272" s="1531"/>
      <c r="CK272" s="1531"/>
      <c r="CL272" s="1531"/>
      <c r="CM272" s="1531"/>
      <c r="CN272" s="1531"/>
      <c r="CO272" s="1531"/>
      <c r="CP272" s="1531"/>
      <c r="CQ272" s="1531"/>
      <c r="CR272" s="1531"/>
      <c r="CS272" s="1531"/>
      <c r="CT272" s="1531"/>
      <c r="CU272" s="1531"/>
      <c r="CV272" s="1531"/>
      <c r="CW272" s="1531"/>
      <c r="CX272" s="1531"/>
      <c r="CY272" s="1531"/>
      <c r="CZ272" s="1531"/>
      <c r="DA272" s="1531"/>
      <c r="DB272" s="1531"/>
      <c r="DC272" s="1531"/>
      <c r="DD272" s="1531"/>
      <c r="DE272" s="1531"/>
      <c r="DF272" s="1531"/>
      <c r="DG272" s="1531"/>
      <c r="DH272" s="1531"/>
      <c r="DI272" s="1531"/>
      <c r="DJ272" s="1531"/>
      <c r="DK272" s="1531"/>
      <c r="DL272" s="1531"/>
      <c r="DM272" s="1531"/>
      <c r="DN272" s="1531"/>
      <c r="DO272" s="1531"/>
      <c r="DP272" s="1531"/>
      <c r="DQ272" s="1531"/>
      <c r="DR272" s="1531"/>
      <c r="DS272" s="1531"/>
      <c r="DT272" s="1531"/>
      <c r="DU272" s="1531"/>
      <c r="DV272" s="1531"/>
      <c r="DW272" s="1531"/>
      <c r="DX272" s="1531"/>
      <c r="DY272" s="1531"/>
      <c r="DZ272" s="1531"/>
      <c r="EA272" s="1531"/>
      <c r="EB272" s="1531"/>
      <c r="EC272" s="1531"/>
      <c r="ED272" s="1531"/>
      <c r="EE272" s="1531"/>
      <c r="EF272" s="1531"/>
      <c r="EG272" s="1531"/>
      <c r="EH272" s="1531"/>
      <c r="EI272" s="1531"/>
      <c r="EJ272" s="1531"/>
      <c r="EK272" s="1531"/>
      <c r="EL272" s="1531"/>
      <c r="EM272" s="1531"/>
      <c r="EN272" s="1531"/>
      <c r="EO272" s="1531"/>
      <c r="EP272" s="1531"/>
      <c r="EQ272" s="1531"/>
      <c r="ER272" s="1531"/>
      <c r="ES272" s="1531"/>
      <c r="ET272" s="1531"/>
      <c r="EU272" s="1531"/>
      <c r="EV272" s="1531"/>
      <c r="EW272" s="1531"/>
      <c r="EX272" s="1531"/>
      <c r="EY272" s="1531"/>
      <c r="EZ272" s="1531"/>
      <c r="FA272" s="1531"/>
      <c r="FB272" s="1531"/>
      <c r="FC272" s="1531"/>
      <c r="FD272" s="1531"/>
      <c r="FE272" s="1531"/>
      <c r="FF272" s="1531"/>
      <c r="FG272" s="1531"/>
      <c r="FH272" s="1531"/>
      <c r="FI272" s="1531"/>
      <c r="FJ272" s="1531"/>
      <c r="FK272" s="1531"/>
      <c r="FL272" s="1531"/>
      <c r="FM272" s="1531"/>
      <c r="FN272" s="1531"/>
      <c r="FO272" s="1531"/>
      <c r="FP272" s="1531"/>
      <c r="FQ272" s="1531"/>
      <c r="FR272" s="1531"/>
      <c r="FS272" s="1531"/>
      <c r="FT272" s="1531"/>
      <c r="FU272" s="1531"/>
      <c r="FV272" s="1531"/>
      <c r="FW272" s="1531"/>
      <c r="FX272" s="1531"/>
      <c r="FY272" s="1531"/>
      <c r="FZ272" s="1531"/>
      <c r="GA272" s="1531"/>
      <c r="GB272" s="1531"/>
      <c r="GC272" s="1531"/>
      <c r="GD272" s="1531"/>
      <c r="GE272" s="1531"/>
      <c r="GF272" s="1531"/>
      <c r="GG272" s="1531"/>
      <c r="GH272" s="1531"/>
      <c r="GI272" s="1531"/>
      <c r="GJ272" s="1531"/>
      <c r="GK272" s="1531"/>
      <c r="GL272" s="1531"/>
      <c r="GM272" s="1531"/>
      <c r="GN272" s="1531"/>
      <c r="GO272" s="1531"/>
      <c r="GP272" s="1531"/>
      <c r="GQ272" s="1531"/>
      <c r="GR272" s="1531"/>
      <c r="GS272" s="1531"/>
    </row>
    <row r="273" spans="1:201" s="1524" customFormat="1" ht="14.45">
      <c r="A273" s="1529" t="s">
        <v>350</v>
      </c>
      <c r="B273" s="1530"/>
      <c r="C273" s="1529" t="s">
        <v>1687</v>
      </c>
      <c r="D273" s="1528">
        <f>SUM(D274:D279)</f>
        <v>160</v>
      </c>
      <c r="E273" s="1527"/>
      <c r="F273" s="1525"/>
      <c r="G273" s="1525"/>
      <c r="H273" s="1526"/>
      <c r="I273" s="1525">
        <f t="shared" ref="I273:AN273" si="284">SUM(I274:I279)</f>
        <v>0</v>
      </c>
      <c r="J273" s="1525">
        <f t="shared" si="284"/>
        <v>0</v>
      </c>
      <c r="K273" s="1525">
        <f t="shared" si="284"/>
        <v>0</v>
      </c>
      <c r="L273" s="1525">
        <f t="shared" si="284"/>
        <v>0</v>
      </c>
      <c r="M273" s="1525">
        <f t="shared" si="284"/>
        <v>0</v>
      </c>
      <c r="N273" s="1525">
        <f t="shared" si="284"/>
        <v>0</v>
      </c>
      <c r="O273" s="1525">
        <f t="shared" si="284"/>
        <v>0</v>
      </c>
      <c r="P273" s="1525">
        <f t="shared" si="284"/>
        <v>0</v>
      </c>
      <c r="Q273" s="1525">
        <f t="shared" si="284"/>
        <v>0</v>
      </c>
      <c r="R273" s="1525">
        <f t="shared" si="284"/>
        <v>0</v>
      </c>
      <c r="S273" s="1525">
        <f t="shared" si="284"/>
        <v>0</v>
      </c>
      <c r="T273" s="1525">
        <f t="shared" si="284"/>
        <v>0</v>
      </c>
      <c r="U273" s="1525">
        <f t="shared" si="284"/>
        <v>0</v>
      </c>
      <c r="V273" s="1525">
        <f t="shared" si="284"/>
        <v>0</v>
      </c>
      <c r="W273" s="1525">
        <f t="shared" si="284"/>
        <v>0</v>
      </c>
      <c r="X273" s="1525">
        <f t="shared" si="284"/>
        <v>0</v>
      </c>
      <c r="Y273" s="1525">
        <f t="shared" si="284"/>
        <v>0</v>
      </c>
      <c r="Z273" s="1525">
        <f t="shared" si="284"/>
        <v>0</v>
      </c>
      <c r="AA273" s="1525">
        <f t="shared" si="284"/>
        <v>0</v>
      </c>
      <c r="AB273" s="1525">
        <f t="shared" si="284"/>
        <v>0</v>
      </c>
      <c r="AC273" s="1525">
        <f t="shared" si="284"/>
        <v>0</v>
      </c>
      <c r="AD273" s="1525">
        <f t="shared" si="284"/>
        <v>0</v>
      </c>
      <c r="AE273" s="1525">
        <f t="shared" si="284"/>
        <v>0</v>
      </c>
      <c r="AF273" s="1525">
        <f t="shared" si="284"/>
        <v>0</v>
      </c>
      <c r="AG273" s="1525">
        <f t="shared" si="284"/>
        <v>0</v>
      </c>
      <c r="AH273" s="1525">
        <f t="shared" si="284"/>
        <v>0</v>
      </c>
      <c r="AI273" s="1525">
        <f t="shared" si="284"/>
        <v>0</v>
      </c>
      <c r="AJ273" s="1525">
        <f t="shared" si="284"/>
        <v>0</v>
      </c>
      <c r="AK273" s="1525">
        <f t="shared" si="284"/>
        <v>0</v>
      </c>
      <c r="AL273" s="1525">
        <f t="shared" si="284"/>
        <v>0</v>
      </c>
      <c r="AM273" s="1525">
        <f t="shared" si="284"/>
        <v>0</v>
      </c>
      <c r="AN273" s="1525">
        <f t="shared" si="284"/>
        <v>0</v>
      </c>
      <c r="AO273" s="1525">
        <f t="shared" ref="AO273:BT273" si="285">SUM(AO274:AO279)</f>
        <v>0</v>
      </c>
      <c r="AP273" s="1525">
        <f t="shared" si="285"/>
        <v>0</v>
      </c>
      <c r="AQ273" s="1525">
        <f t="shared" si="285"/>
        <v>0</v>
      </c>
      <c r="AR273" s="1525">
        <f t="shared" si="285"/>
        <v>0</v>
      </c>
      <c r="AS273" s="1525">
        <f t="shared" si="285"/>
        <v>0</v>
      </c>
      <c r="AT273" s="1525">
        <f t="shared" si="285"/>
        <v>0</v>
      </c>
      <c r="AU273" s="1525">
        <f t="shared" si="285"/>
        <v>0</v>
      </c>
      <c r="AV273" s="1525">
        <f t="shared" si="285"/>
        <v>0</v>
      </c>
      <c r="AW273" s="1525">
        <f t="shared" si="285"/>
        <v>0</v>
      </c>
      <c r="AX273" s="1525">
        <f t="shared" si="285"/>
        <v>0</v>
      </c>
      <c r="AY273" s="1525">
        <f t="shared" si="285"/>
        <v>0</v>
      </c>
      <c r="AZ273" s="1525">
        <f t="shared" si="285"/>
        <v>0</v>
      </c>
      <c r="BA273" s="1525">
        <f t="shared" si="285"/>
        <v>0</v>
      </c>
      <c r="BB273" s="1525">
        <f t="shared" si="285"/>
        <v>0</v>
      </c>
      <c r="BC273" s="1525">
        <f t="shared" si="285"/>
        <v>0</v>
      </c>
      <c r="BD273" s="1525">
        <f t="shared" si="285"/>
        <v>0</v>
      </c>
      <c r="BE273" s="1525">
        <f t="shared" si="285"/>
        <v>0</v>
      </c>
      <c r="BF273" s="1525">
        <f t="shared" si="285"/>
        <v>0</v>
      </c>
      <c r="BG273" s="1525">
        <f t="shared" si="285"/>
        <v>0</v>
      </c>
      <c r="BH273" s="1525">
        <f t="shared" si="285"/>
        <v>0</v>
      </c>
      <c r="BI273" s="1525">
        <f t="shared" si="285"/>
        <v>0</v>
      </c>
      <c r="BJ273" s="1525">
        <f t="shared" si="285"/>
        <v>0</v>
      </c>
      <c r="BK273" s="1525">
        <f t="shared" si="285"/>
        <v>0</v>
      </c>
      <c r="BL273" s="1525">
        <f t="shared" si="285"/>
        <v>0</v>
      </c>
      <c r="BM273" s="1525">
        <f t="shared" si="285"/>
        <v>0</v>
      </c>
      <c r="BN273" s="1525">
        <f t="shared" si="285"/>
        <v>0</v>
      </c>
      <c r="BO273" s="1525">
        <f t="shared" si="285"/>
        <v>0</v>
      </c>
      <c r="BP273" s="1525">
        <f t="shared" si="285"/>
        <v>0</v>
      </c>
      <c r="BQ273" s="1525">
        <f t="shared" si="285"/>
        <v>0</v>
      </c>
      <c r="BR273" s="1525">
        <f t="shared" si="285"/>
        <v>0</v>
      </c>
      <c r="BS273" s="1525">
        <f t="shared" si="285"/>
        <v>0</v>
      </c>
      <c r="BT273" s="1525">
        <f t="shared" si="285"/>
        <v>0</v>
      </c>
      <c r="BU273" s="1525">
        <f t="shared" ref="BU273:CZ273" si="286">SUM(BU274:BU279)</f>
        <v>0</v>
      </c>
      <c r="BV273" s="1525">
        <f t="shared" si="286"/>
        <v>0</v>
      </c>
      <c r="BW273" s="1525">
        <f t="shared" si="286"/>
        <v>0</v>
      </c>
      <c r="BX273" s="1525">
        <f t="shared" si="286"/>
        <v>0</v>
      </c>
      <c r="BY273" s="1525">
        <f t="shared" si="286"/>
        <v>0</v>
      </c>
      <c r="BZ273" s="1525">
        <f t="shared" si="286"/>
        <v>0</v>
      </c>
      <c r="CA273" s="1525">
        <f t="shared" si="286"/>
        <v>0</v>
      </c>
      <c r="CB273" s="1525">
        <f t="shared" si="286"/>
        <v>0</v>
      </c>
      <c r="CC273" s="1525">
        <f t="shared" si="286"/>
        <v>0</v>
      </c>
      <c r="CD273" s="1525">
        <f t="shared" si="286"/>
        <v>0</v>
      </c>
      <c r="CE273" s="1525">
        <f t="shared" si="286"/>
        <v>0</v>
      </c>
      <c r="CF273" s="1525">
        <f t="shared" si="286"/>
        <v>0</v>
      </c>
      <c r="CG273" s="1525">
        <f t="shared" si="286"/>
        <v>0</v>
      </c>
      <c r="CH273" s="1525">
        <f t="shared" si="286"/>
        <v>0</v>
      </c>
      <c r="CI273" s="1525">
        <f t="shared" si="286"/>
        <v>0</v>
      </c>
      <c r="CJ273" s="1525">
        <f t="shared" si="286"/>
        <v>0</v>
      </c>
      <c r="CK273" s="1525">
        <f t="shared" si="286"/>
        <v>0</v>
      </c>
      <c r="CL273" s="1525">
        <f t="shared" si="286"/>
        <v>0</v>
      </c>
      <c r="CM273" s="1525">
        <f t="shared" si="286"/>
        <v>0</v>
      </c>
      <c r="CN273" s="1525">
        <f t="shared" si="286"/>
        <v>0</v>
      </c>
      <c r="CO273" s="1525">
        <f t="shared" si="286"/>
        <v>0</v>
      </c>
      <c r="CP273" s="1525">
        <f t="shared" si="286"/>
        <v>0</v>
      </c>
      <c r="CQ273" s="1525">
        <f t="shared" si="286"/>
        <v>0</v>
      </c>
      <c r="CR273" s="1525">
        <f t="shared" si="286"/>
        <v>0</v>
      </c>
      <c r="CS273" s="1525">
        <f t="shared" si="286"/>
        <v>0</v>
      </c>
      <c r="CT273" s="1525">
        <f t="shared" si="286"/>
        <v>0</v>
      </c>
      <c r="CU273" s="1525">
        <f t="shared" si="286"/>
        <v>0</v>
      </c>
      <c r="CV273" s="1525">
        <f t="shared" si="286"/>
        <v>0</v>
      </c>
      <c r="CW273" s="1525">
        <f t="shared" si="286"/>
        <v>0</v>
      </c>
      <c r="CX273" s="1525">
        <f t="shared" si="286"/>
        <v>0</v>
      </c>
      <c r="CY273" s="1525">
        <f t="shared" si="286"/>
        <v>0</v>
      </c>
      <c r="CZ273" s="1525">
        <f t="shared" si="286"/>
        <v>0</v>
      </c>
      <c r="DA273" s="1525">
        <f t="shared" ref="DA273:EF273" si="287">SUM(DA274:DA279)</f>
        <v>0</v>
      </c>
      <c r="DB273" s="1525">
        <f t="shared" si="287"/>
        <v>0</v>
      </c>
      <c r="DC273" s="1525">
        <f t="shared" si="287"/>
        <v>0</v>
      </c>
      <c r="DD273" s="1525">
        <f t="shared" si="287"/>
        <v>0</v>
      </c>
      <c r="DE273" s="1525">
        <f t="shared" si="287"/>
        <v>0</v>
      </c>
      <c r="DF273" s="1525">
        <f t="shared" si="287"/>
        <v>0</v>
      </c>
      <c r="DG273" s="1525">
        <f t="shared" si="287"/>
        <v>0</v>
      </c>
      <c r="DH273" s="1525">
        <f t="shared" si="287"/>
        <v>0</v>
      </c>
      <c r="DI273" s="1525">
        <f t="shared" si="287"/>
        <v>0</v>
      </c>
      <c r="DJ273" s="1525">
        <f t="shared" si="287"/>
        <v>0</v>
      </c>
      <c r="DK273" s="1525">
        <f t="shared" si="287"/>
        <v>0</v>
      </c>
      <c r="DL273" s="1525">
        <f t="shared" si="287"/>
        <v>0</v>
      </c>
      <c r="DM273" s="1525">
        <f t="shared" si="287"/>
        <v>0</v>
      </c>
      <c r="DN273" s="1525">
        <f t="shared" si="287"/>
        <v>0</v>
      </c>
      <c r="DO273" s="1525">
        <f t="shared" si="287"/>
        <v>0</v>
      </c>
      <c r="DP273" s="1525">
        <f t="shared" si="287"/>
        <v>0</v>
      </c>
      <c r="DQ273" s="1525">
        <f t="shared" si="287"/>
        <v>0</v>
      </c>
      <c r="DR273" s="1525">
        <f t="shared" si="287"/>
        <v>0</v>
      </c>
      <c r="DS273" s="1525">
        <f t="shared" si="287"/>
        <v>0</v>
      </c>
      <c r="DT273" s="1525">
        <f t="shared" si="287"/>
        <v>0</v>
      </c>
      <c r="DU273" s="1525">
        <f t="shared" si="287"/>
        <v>0</v>
      </c>
      <c r="DV273" s="1525">
        <f t="shared" si="287"/>
        <v>0</v>
      </c>
      <c r="DW273" s="1525">
        <f t="shared" si="287"/>
        <v>0</v>
      </c>
      <c r="DX273" s="1525">
        <f t="shared" si="287"/>
        <v>0</v>
      </c>
      <c r="DY273" s="1525">
        <f t="shared" si="287"/>
        <v>0</v>
      </c>
      <c r="DZ273" s="1525">
        <f t="shared" si="287"/>
        <v>0</v>
      </c>
      <c r="EA273" s="1525">
        <f t="shared" si="287"/>
        <v>0</v>
      </c>
      <c r="EB273" s="1525">
        <f t="shared" si="287"/>
        <v>0</v>
      </c>
      <c r="EC273" s="1525">
        <f t="shared" si="287"/>
        <v>0</v>
      </c>
      <c r="ED273" s="1525">
        <f t="shared" si="287"/>
        <v>0</v>
      </c>
      <c r="EE273" s="1525">
        <f t="shared" si="287"/>
        <v>0</v>
      </c>
      <c r="EF273" s="1525">
        <f t="shared" si="287"/>
        <v>0</v>
      </c>
      <c r="EG273" s="1525">
        <f t="shared" ref="EG273:FL273" si="288">SUM(EG274:EG279)</f>
        <v>0</v>
      </c>
      <c r="EH273" s="1525">
        <f t="shared" si="288"/>
        <v>0</v>
      </c>
      <c r="EI273" s="1525">
        <f t="shared" si="288"/>
        <v>0</v>
      </c>
      <c r="EJ273" s="1525">
        <f t="shared" si="288"/>
        <v>0</v>
      </c>
      <c r="EK273" s="1525">
        <f t="shared" si="288"/>
        <v>0</v>
      </c>
      <c r="EL273" s="1525">
        <f t="shared" si="288"/>
        <v>0</v>
      </c>
      <c r="EM273" s="1525">
        <f t="shared" si="288"/>
        <v>0</v>
      </c>
      <c r="EN273" s="1525">
        <f t="shared" si="288"/>
        <v>0</v>
      </c>
      <c r="EO273" s="1525">
        <f t="shared" si="288"/>
        <v>0</v>
      </c>
      <c r="EP273" s="1525">
        <f t="shared" si="288"/>
        <v>0</v>
      </c>
      <c r="EQ273" s="1525">
        <f t="shared" si="288"/>
        <v>0</v>
      </c>
      <c r="ER273" s="1525">
        <f t="shared" si="288"/>
        <v>0</v>
      </c>
      <c r="ES273" s="1525">
        <f t="shared" si="288"/>
        <v>0</v>
      </c>
      <c r="ET273" s="1525">
        <f t="shared" si="288"/>
        <v>0</v>
      </c>
      <c r="EU273" s="1525">
        <f t="shared" si="288"/>
        <v>0</v>
      </c>
      <c r="EV273" s="1525">
        <f t="shared" si="288"/>
        <v>0</v>
      </c>
      <c r="EW273" s="1525">
        <f t="shared" si="288"/>
        <v>0</v>
      </c>
      <c r="EX273" s="1525">
        <f t="shared" si="288"/>
        <v>0</v>
      </c>
      <c r="EY273" s="1525">
        <f t="shared" si="288"/>
        <v>0</v>
      </c>
      <c r="EZ273" s="1525">
        <f t="shared" si="288"/>
        <v>0</v>
      </c>
      <c r="FA273" s="1525">
        <f t="shared" si="288"/>
        <v>0</v>
      </c>
      <c r="FB273" s="1525">
        <f t="shared" si="288"/>
        <v>0</v>
      </c>
      <c r="FC273" s="1525">
        <f t="shared" si="288"/>
        <v>0</v>
      </c>
      <c r="FD273" s="1525">
        <f t="shared" si="288"/>
        <v>0</v>
      </c>
      <c r="FE273" s="1525">
        <f t="shared" si="288"/>
        <v>0</v>
      </c>
      <c r="FF273" s="1525">
        <f t="shared" si="288"/>
        <v>0</v>
      </c>
      <c r="FG273" s="1525">
        <f t="shared" si="288"/>
        <v>0</v>
      </c>
      <c r="FH273" s="1525">
        <f t="shared" si="288"/>
        <v>0</v>
      </c>
      <c r="FI273" s="1525">
        <f t="shared" si="288"/>
        <v>0</v>
      </c>
      <c r="FJ273" s="1525">
        <f t="shared" si="288"/>
        <v>0</v>
      </c>
      <c r="FK273" s="1525">
        <f t="shared" si="288"/>
        <v>0</v>
      </c>
      <c r="FL273" s="1525">
        <f t="shared" si="288"/>
        <v>0</v>
      </c>
      <c r="FM273" s="1525">
        <f t="shared" ref="FM273:GR273" si="289">SUM(FM274:FM279)</f>
        <v>0</v>
      </c>
      <c r="FN273" s="1525">
        <f t="shared" si="289"/>
        <v>0</v>
      </c>
      <c r="FO273" s="1525">
        <f t="shared" si="289"/>
        <v>0</v>
      </c>
      <c r="FP273" s="1525">
        <f t="shared" si="289"/>
        <v>0</v>
      </c>
      <c r="FQ273" s="1525">
        <f t="shared" si="289"/>
        <v>0</v>
      </c>
      <c r="FR273" s="1525">
        <f t="shared" si="289"/>
        <v>0</v>
      </c>
      <c r="FS273" s="1525">
        <f t="shared" si="289"/>
        <v>0</v>
      </c>
      <c r="FT273" s="1525">
        <f t="shared" si="289"/>
        <v>0</v>
      </c>
      <c r="FU273" s="1525">
        <f t="shared" si="289"/>
        <v>0</v>
      </c>
      <c r="FV273" s="1525">
        <f t="shared" si="289"/>
        <v>0</v>
      </c>
      <c r="FW273" s="1525">
        <f t="shared" si="289"/>
        <v>0</v>
      </c>
      <c r="FX273" s="1525">
        <f t="shared" si="289"/>
        <v>0</v>
      </c>
      <c r="FY273" s="1525">
        <f t="shared" si="289"/>
        <v>0</v>
      </c>
      <c r="FZ273" s="1525">
        <f t="shared" si="289"/>
        <v>0</v>
      </c>
      <c r="GA273" s="1525">
        <f t="shared" si="289"/>
        <v>0</v>
      </c>
      <c r="GB273" s="1525">
        <f t="shared" si="289"/>
        <v>0</v>
      </c>
      <c r="GC273" s="1525">
        <f t="shared" si="289"/>
        <v>0</v>
      </c>
      <c r="GD273" s="1525">
        <f t="shared" si="289"/>
        <v>0</v>
      </c>
      <c r="GE273" s="1525">
        <f t="shared" si="289"/>
        <v>0</v>
      </c>
      <c r="GF273" s="1525">
        <f t="shared" si="289"/>
        <v>0</v>
      </c>
      <c r="GG273" s="1525">
        <f t="shared" si="289"/>
        <v>0</v>
      </c>
      <c r="GH273" s="1525">
        <f t="shared" si="289"/>
        <v>0</v>
      </c>
      <c r="GI273" s="1525">
        <f t="shared" si="289"/>
        <v>0</v>
      </c>
      <c r="GJ273" s="1525">
        <f t="shared" si="289"/>
        <v>0</v>
      </c>
      <c r="GK273" s="1525">
        <f t="shared" si="289"/>
        <v>0</v>
      </c>
      <c r="GL273" s="1525">
        <f t="shared" si="289"/>
        <v>0</v>
      </c>
      <c r="GM273" s="1525">
        <f t="shared" si="289"/>
        <v>0</v>
      </c>
      <c r="GN273" s="1525">
        <f t="shared" si="289"/>
        <v>0</v>
      </c>
      <c r="GO273" s="1525">
        <f t="shared" si="289"/>
        <v>0</v>
      </c>
      <c r="GP273" s="1525">
        <f t="shared" si="289"/>
        <v>0</v>
      </c>
      <c r="GQ273" s="1525">
        <f t="shared" si="289"/>
        <v>0</v>
      </c>
      <c r="GR273" s="1525">
        <f t="shared" si="289"/>
        <v>0</v>
      </c>
      <c r="GS273" s="1525">
        <f t="shared" ref="GS273" si="290">SUM(GS274:GS279)</f>
        <v>0</v>
      </c>
    </row>
    <row r="274" spans="1:201" outlineLevel="1">
      <c r="A274" s="1501" t="s">
        <v>352</v>
      </c>
      <c r="B274" s="1516"/>
      <c r="C274" s="1515" t="s">
        <v>400</v>
      </c>
      <c r="D274" s="1538">
        <f>30*$D$23</f>
        <v>120</v>
      </c>
      <c r="E274" s="1560">
        <v>0</v>
      </c>
      <c r="F274" s="1504" t="s">
        <v>1480</v>
      </c>
      <c r="H274" s="1542" t="s">
        <v>1688</v>
      </c>
      <c r="I274" s="1536">
        <f t="shared" ref="I274:I279" si="291">SUM(J274:GS274)</f>
        <v>0</v>
      </c>
      <c r="J274" s="1535"/>
      <c r="K274" s="1535"/>
      <c r="L274" s="1535"/>
      <c r="M274" s="1535"/>
      <c r="N274" s="1535"/>
      <c r="O274" s="1535"/>
      <c r="P274" s="1535"/>
      <c r="Q274" s="1535"/>
      <c r="R274" s="1535"/>
      <c r="S274" s="1535"/>
      <c r="T274" s="1535"/>
      <c r="U274" s="1535"/>
      <c r="V274" s="1535"/>
      <c r="W274" s="1535"/>
      <c r="X274" s="1535"/>
      <c r="Y274" s="1535"/>
      <c r="Z274" s="1535"/>
      <c r="AA274" s="1535"/>
      <c r="AB274" s="1535"/>
      <c r="AC274" s="1535"/>
      <c r="AD274" s="1535"/>
      <c r="AE274" s="1535"/>
      <c r="AF274" s="1535"/>
      <c r="AG274" s="1535"/>
      <c r="AH274" s="1535"/>
      <c r="AI274" s="1535"/>
      <c r="AJ274" s="1535"/>
      <c r="AK274" s="1535"/>
      <c r="AL274" s="1535"/>
      <c r="AM274" s="1535"/>
      <c r="AN274" s="1535"/>
      <c r="AO274" s="1535"/>
      <c r="AP274" s="1535"/>
      <c r="AQ274" s="1535"/>
      <c r="AR274" s="1535"/>
      <c r="AS274" s="1535"/>
      <c r="AT274" s="1535"/>
      <c r="AU274" s="1535"/>
      <c r="AV274" s="1535"/>
      <c r="AW274" s="1535"/>
      <c r="AX274" s="1535"/>
      <c r="AY274" s="1535"/>
      <c r="AZ274" s="1535"/>
      <c r="BA274" s="1535"/>
      <c r="BB274" s="1535"/>
      <c r="BC274" s="1535"/>
      <c r="BD274" s="1535"/>
      <c r="BE274" s="1535"/>
      <c r="BF274" s="1535"/>
      <c r="BG274" s="1535"/>
      <c r="BH274" s="1535"/>
      <c r="BI274" s="1535"/>
      <c r="BJ274" s="1535"/>
      <c r="BK274" s="1535"/>
      <c r="BL274" s="1535"/>
      <c r="BM274" s="1535"/>
      <c r="BN274" s="1535"/>
      <c r="BO274" s="1535"/>
      <c r="BP274" s="1535"/>
      <c r="BQ274" s="1535"/>
      <c r="BR274" s="1535"/>
      <c r="BS274" s="1535"/>
      <c r="BT274" s="1535"/>
      <c r="BU274" s="1535"/>
      <c r="BV274" s="1535"/>
      <c r="BW274" s="1535"/>
      <c r="BX274" s="1535"/>
      <c r="BY274" s="1535"/>
      <c r="BZ274" s="1535"/>
      <c r="CA274" s="1535"/>
      <c r="CB274" s="1535"/>
      <c r="CC274" s="1535"/>
      <c r="CD274" s="1535"/>
      <c r="CE274" s="1535"/>
      <c r="CF274" s="1535"/>
      <c r="CG274" s="1535"/>
      <c r="CH274" s="1535"/>
      <c r="CI274" s="1535"/>
      <c r="CJ274" s="1535"/>
      <c r="CK274" s="1535"/>
      <c r="CL274" s="1535"/>
      <c r="CM274" s="1535"/>
      <c r="CN274" s="1535"/>
      <c r="CO274" s="1535"/>
      <c r="CP274" s="1535"/>
      <c r="CQ274" s="1535"/>
      <c r="CR274" s="1535"/>
      <c r="CS274" s="1535"/>
      <c r="CT274" s="1535"/>
      <c r="CU274" s="1535"/>
      <c r="CV274" s="1535"/>
      <c r="CW274" s="1535"/>
      <c r="CX274" s="1535"/>
      <c r="CY274" s="1535"/>
      <c r="CZ274" s="1535"/>
      <c r="DA274" s="1535"/>
      <c r="DB274" s="1535"/>
      <c r="DC274" s="1535"/>
      <c r="DD274" s="1535"/>
      <c r="DE274" s="1535"/>
      <c r="DF274" s="1535"/>
      <c r="DG274" s="1535"/>
      <c r="DH274" s="1535"/>
      <c r="DI274" s="1535"/>
      <c r="DJ274" s="1535"/>
      <c r="DK274" s="1535"/>
      <c r="DL274" s="1535"/>
      <c r="DM274" s="1535"/>
      <c r="DN274" s="1535"/>
      <c r="DO274" s="1535"/>
      <c r="DP274" s="1535"/>
      <c r="DQ274" s="1535"/>
      <c r="DR274" s="1535"/>
      <c r="DS274" s="1535"/>
      <c r="DT274" s="1535"/>
      <c r="DU274" s="1535"/>
      <c r="DV274" s="1535"/>
      <c r="DW274" s="1535"/>
      <c r="DX274" s="1535"/>
      <c r="DY274" s="1535"/>
      <c r="DZ274" s="1535"/>
      <c r="EA274" s="1535"/>
      <c r="EB274" s="1535"/>
      <c r="EC274" s="1535"/>
      <c r="ED274" s="1535"/>
      <c r="EE274" s="1535"/>
      <c r="EF274" s="1535"/>
      <c r="EG274" s="1535"/>
      <c r="EH274" s="1535"/>
      <c r="EI274" s="1535"/>
      <c r="EJ274" s="1535"/>
      <c r="EK274" s="1535"/>
      <c r="EL274" s="1535"/>
      <c r="EM274" s="1535"/>
      <c r="EN274" s="1535"/>
      <c r="EO274" s="1535"/>
      <c r="EP274" s="1535"/>
      <c r="EQ274" s="1535"/>
      <c r="ER274" s="1535"/>
      <c r="ES274" s="1535"/>
      <c r="ET274" s="1535"/>
      <c r="EU274" s="1535"/>
      <c r="EV274" s="1535"/>
      <c r="EW274" s="1535"/>
      <c r="EX274" s="1535"/>
      <c r="EY274" s="1535"/>
      <c r="EZ274" s="1535"/>
      <c r="FA274" s="1535"/>
      <c r="FB274" s="1535"/>
      <c r="FC274" s="1535"/>
      <c r="FD274" s="1535"/>
      <c r="FE274" s="1535"/>
      <c r="FF274" s="1535"/>
      <c r="FG274" s="1535"/>
      <c r="FH274" s="1535"/>
      <c r="FI274" s="1535"/>
      <c r="FJ274" s="1535"/>
      <c r="FK274" s="1535"/>
      <c r="FL274" s="1535"/>
      <c r="FM274" s="1535"/>
      <c r="FN274" s="1535"/>
      <c r="FO274" s="1535"/>
      <c r="FP274" s="1535"/>
      <c r="FQ274" s="1535"/>
      <c r="FR274" s="1535"/>
      <c r="FS274" s="1535"/>
      <c r="FT274" s="1535"/>
      <c r="FU274" s="1535"/>
      <c r="FV274" s="1535"/>
      <c r="FW274" s="1535"/>
      <c r="FX274" s="1535"/>
      <c r="FY274" s="1535"/>
      <c r="FZ274" s="1535"/>
      <c r="GA274" s="1535"/>
      <c r="GB274" s="1535"/>
      <c r="GC274" s="1535"/>
      <c r="GD274" s="1535"/>
      <c r="GE274" s="1535"/>
      <c r="GF274" s="1535"/>
      <c r="GG274" s="1535"/>
      <c r="GH274" s="1535"/>
      <c r="GI274" s="1535"/>
      <c r="GJ274" s="1535"/>
      <c r="GK274" s="1535"/>
      <c r="GL274" s="1535"/>
      <c r="GM274" s="1535"/>
      <c r="GN274" s="1535"/>
      <c r="GO274" s="1535"/>
      <c r="GP274" s="1535"/>
      <c r="GQ274" s="1535"/>
      <c r="GR274" s="1535"/>
      <c r="GS274" s="1535"/>
    </row>
    <row r="275" spans="1:201" outlineLevel="1">
      <c r="A275" s="1501" t="s">
        <v>354</v>
      </c>
      <c r="B275" s="1516"/>
      <c r="C275" s="1515" t="s">
        <v>401</v>
      </c>
      <c r="D275" s="1538"/>
      <c r="E275" s="1560">
        <v>0</v>
      </c>
      <c r="F275" s="1504" t="s">
        <v>1480</v>
      </c>
      <c r="H275" s="1532"/>
      <c r="I275" s="1536">
        <f t="shared" si="291"/>
        <v>0</v>
      </c>
      <c r="J275" s="1535"/>
      <c r="K275" s="1535"/>
      <c r="L275" s="1535"/>
      <c r="M275" s="1535"/>
      <c r="N275" s="1535"/>
      <c r="O275" s="1535"/>
      <c r="P275" s="1535"/>
      <c r="Q275" s="1535"/>
      <c r="R275" s="1535"/>
      <c r="S275" s="1535"/>
      <c r="T275" s="1535"/>
      <c r="U275" s="1535"/>
      <c r="V275" s="1535"/>
      <c r="W275" s="1535"/>
      <c r="X275" s="1535"/>
      <c r="Y275" s="1535"/>
      <c r="Z275" s="1535"/>
      <c r="AA275" s="1535"/>
      <c r="AB275" s="1535"/>
      <c r="AC275" s="1535"/>
      <c r="AD275" s="1535"/>
      <c r="AE275" s="1535"/>
      <c r="AF275" s="1535"/>
      <c r="AG275" s="1535"/>
      <c r="AH275" s="1535"/>
      <c r="AI275" s="1535"/>
      <c r="AJ275" s="1535"/>
      <c r="AK275" s="1535"/>
      <c r="AL275" s="1535"/>
      <c r="AM275" s="1535"/>
      <c r="AN275" s="1535"/>
      <c r="AO275" s="1535"/>
      <c r="AP275" s="1535"/>
      <c r="AQ275" s="1535"/>
      <c r="AR275" s="1535"/>
      <c r="AS275" s="1535"/>
      <c r="AT275" s="1535"/>
      <c r="AU275" s="1535"/>
      <c r="AV275" s="1535"/>
      <c r="AW275" s="1535"/>
      <c r="AX275" s="1535"/>
      <c r="AY275" s="1535"/>
      <c r="AZ275" s="1535"/>
      <c r="BA275" s="1535"/>
      <c r="BB275" s="1535"/>
      <c r="BC275" s="1535"/>
      <c r="BD275" s="1535"/>
      <c r="BE275" s="1535"/>
      <c r="BF275" s="1535"/>
      <c r="BG275" s="1535"/>
      <c r="BH275" s="1535"/>
      <c r="BI275" s="1535"/>
      <c r="BJ275" s="1535"/>
      <c r="BK275" s="1535"/>
      <c r="BL275" s="1535"/>
      <c r="BM275" s="1535"/>
      <c r="BN275" s="1535"/>
      <c r="BO275" s="1535"/>
      <c r="BP275" s="1535"/>
      <c r="BQ275" s="1535"/>
      <c r="BR275" s="1535"/>
      <c r="BS275" s="1535"/>
      <c r="BT275" s="1535"/>
      <c r="BU275" s="1535"/>
      <c r="BV275" s="1535"/>
      <c r="BW275" s="1535"/>
      <c r="BX275" s="1535"/>
      <c r="BY275" s="1535"/>
      <c r="BZ275" s="1535"/>
      <c r="CA275" s="1535"/>
      <c r="CB275" s="1535"/>
      <c r="CC275" s="1535"/>
      <c r="CD275" s="1535"/>
      <c r="CE275" s="1535"/>
      <c r="CF275" s="1535"/>
      <c r="CG275" s="1535"/>
      <c r="CH275" s="1535"/>
      <c r="CI275" s="1535"/>
      <c r="CJ275" s="1535"/>
      <c r="CK275" s="1535"/>
      <c r="CL275" s="1535"/>
      <c r="CM275" s="1535"/>
      <c r="CN275" s="1535"/>
      <c r="CO275" s="1535"/>
      <c r="CP275" s="1535"/>
      <c r="CQ275" s="1535"/>
      <c r="CR275" s="1535"/>
      <c r="CS275" s="1535"/>
      <c r="CT275" s="1535"/>
      <c r="CU275" s="1535"/>
      <c r="CV275" s="1535"/>
      <c r="CW275" s="1535"/>
      <c r="CX275" s="1535"/>
      <c r="CY275" s="1535"/>
      <c r="CZ275" s="1535"/>
      <c r="DA275" s="1535"/>
      <c r="DB275" s="1535"/>
      <c r="DC275" s="1535"/>
      <c r="DD275" s="1535"/>
      <c r="DE275" s="1535"/>
      <c r="DF275" s="1535"/>
      <c r="DG275" s="1535"/>
      <c r="DH275" s="1535"/>
      <c r="DI275" s="1535"/>
      <c r="DJ275" s="1535"/>
      <c r="DK275" s="1535"/>
      <c r="DL275" s="1535"/>
      <c r="DM275" s="1535"/>
      <c r="DN275" s="1535"/>
      <c r="DO275" s="1535"/>
      <c r="DP275" s="1535"/>
      <c r="DQ275" s="1535"/>
      <c r="DR275" s="1535"/>
      <c r="DS275" s="1535"/>
      <c r="DT275" s="1535"/>
      <c r="DU275" s="1535"/>
      <c r="DV275" s="1535"/>
      <c r="DW275" s="1535"/>
      <c r="DX275" s="1535"/>
      <c r="DY275" s="1535"/>
      <c r="DZ275" s="1535"/>
      <c r="EA275" s="1535"/>
      <c r="EB275" s="1535"/>
      <c r="EC275" s="1535"/>
      <c r="ED275" s="1535"/>
      <c r="EE275" s="1535"/>
      <c r="EF275" s="1535"/>
      <c r="EG275" s="1535"/>
      <c r="EH275" s="1535"/>
      <c r="EI275" s="1535"/>
      <c r="EJ275" s="1535"/>
      <c r="EK275" s="1535"/>
      <c r="EL275" s="1535"/>
      <c r="EM275" s="1535"/>
      <c r="EN275" s="1535"/>
      <c r="EO275" s="1535"/>
      <c r="EP275" s="1535"/>
      <c r="EQ275" s="1535"/>
      <c r="ER275" s="1535"/>
      <c r="ES275" s="1535"/>
      <c r="ET275" s="1535"/>
      <c r="EU275" s="1535"/>
      <c r="EV275" s="1535"/>
      <c r="EW275" s="1535"/>
      <c r="EX275" s="1535"/>
      <c r="EY275" s="1535"/>
      <c r="EZ275" s="1535"/>
      <c r="FA275" s="1535"/>
      <c r="FB275" s="1535"/>
      <c r="FC275" s="1535"/>
      <c r="FD275" s="1535"/>
      <c r="FE275" s="1535"/>
      <c r="FF275" s="1535"/>
      <c r="FG275" s="1535"/>
      <c r="FH275" s="1535"/>
      <c r="FI275" s="1535"/>
      <c r="FJ275" s="1535"/>
      <c r="FK275" s="1535"/>
      <c r="FL275" s="1535"/>
      <c r="FM275" s="1535"/>
      <c r="FN275" s="1535"/>
      <c r="FO275" s="1535"/>
      <c r="FP275" s="1535"/>
      <c r="FQ275" s="1535"/>
      <c r="FR275" s="1535"/>
      <c r="FS275" s="1535"/>
      <c r="FT275" s="1535"/>
      <c r="FU275" s="1535"/>
      <c r="FV275" s="1535"/>
      <c r="FW275" s="1535"/>
      <c r="FX275" s="1535"/>
      <c r="FY275" s="1535"/>
      <c r="FZ275" s="1535"/>
      <c r="GA275" s="1535"/>
      <c r="GB275" s="1535"/>
      <c r="GC275" s="1535"/>
      <c r="GD275" s="1535"/>
      <c r="GE275" s="1535"/>
      <c r="GF275" s="1535"/>
      <c r="GG275" s="1535"/>
      <c r="GH275" s="1535"/>
      <c r="GI275" s="1535"/>
      <c r="GJ275" s="1535"/>
      <c r="GK275" s="1535"/>
      <c r="GL275" s="1535"/>
      <c r="GM275" s="1535"/>
      <c r="GN275" s="1535"/>
      <c r="GO275" s="1535"/>
      <c r="GP275" s="1535"/>
      <c r="GQ275" s="1535"/>
      <c r="GR275" s="1535"/>
      <c r="GS275" s="1535"/>
    </row>
    <row r="276" spans="1:201" outlineLevel="1">
      <c r="A276" s="1501" t="s">
        <v>356</v>
      </c>
      <c r="B276" s="1516"/>
      <c r="C276" s="1515" t="s">
        <v>1689</v>
      </c>
      <c r="D276" s="1538"/>
      <c r="E276" s="1560">
        <v>0</v>
      </c>
      <c r="F276" s="1504" t="s">
        <v>1480</v>
      </c>
      <c r="H276" s="1532"/>
      <c r="I276" s="1536">
        <f t="shared" si="291"/>
        <v>0</v>
      </c>
      <c r="J276" s="1535"/>
      <c r="K276" s="1535"/>
      <c r="L276" s="1535"/>
      <c r="M276" s="1535"/>
      <c r="N276" s="1535"/>
      <c r="O276" s="1535"/>
      <c r="P276" s="1535"/>
      <c r="Q276" s="1535"/>
      <c r="R276" s="1535"/>
      <c r="S276" s="1535"/>
      <c r="T276" s="1535"/>
      <c r="U276" s="1535"/>
      <c r="V276" s="1535"/>
      <c r="W276" s="1535"/>
      <c r="X276" s="1535"/>
      <c r="Y276" s="1535"/>
      <c r="Z276" s="1535"/>
      <c r="AA276" s="1535"/>
      <c r="AB276" s="1535"/>
      <c r="AC276" s="1535"/>
      <c r="AD276" s="1535"/>
      <c r="AE276" s="1535"/>
      <c r="AF276" s="1535"/>
      <c r="AG276" s="1535"/>
      <c r="AH276" s="1535"/>
      <c r="AI276" s="1535"/>
      <c r="AJ276" s="1535"/>
      <c r="AK276" s="1535"/>
      <c r="AL276" s="1535"/>
      <c r="AM276" s="1535"/>
      <c r="AN276" s="1535"/>
      <c r="AO276" s="1535"/>
      <c r="AP276" s="1535"/>
      <c r="AQ276" s="1535"/>
      <c r="AR276" s="1535"/>
      <c r="AS276" s="1535"/>
      <c r="AT276" s="1535"/>
      <c r="AU276" s="1535"/>
      <c r="AV276" s="1535"/>
      <c r="AW276" s="1535"/>
      <c r="AX276" s="1535"/>
      <c r="AY276" s="1535"/>
      <c r="AZ276" s="1535"/>
      <c r="BA276" s="1535"/>
      <c r="BB276" s="1535"/>
      <c r="BC276" s="1535"/>
      <c r="BD276" s="1535"/>
      <c r="BE276" s="1535"/>
      <c r="BF276" s="1535"/>
      <c r="BG276" s="1535"/>
      <c r="BH276" s="1535"/>
      <c r="BI276" s="1535"/>
      <c r="BJ276" s="1535"/>
      <c r="BK276" s="1535"/>
      <c r="BL276" s="1535"/>
      <c r="BM276" s="1535"/>
      <c r="BN276" s="1535"/>
      <c r="BO276" s="1535"/>
      <c r="BP276" s="1535"/>
      <c r="BQ276" s="1535"/>
      <c r="BR276" s="1535"/>
      <c r="BS276" s="1535"/>
      <c r="BT276" s="1535"/>
      <c r="BU276" s="1535"/>
      <c r="BV276" s="1535"/>
      <c r="BW276" s="1535"/>
      <c r="BX276" s="1535"/>
      <c r="BY276" s="1535"/>
      <c r="BZ276" s="1535"/>
      <c r="CA276" s="1535"/>
      <c r="CB276" s="1535"/>
      <c r="CC276" s="1535"/>
      <c r="CD276" s="1535"/>
      <c r="CE276" s="1535"/>
      <c r="CF276" s="1535"/>
      <c r="CG276" s="1535"/>
      <c r="CH276" s="1535"/>
      <c r="CI276" s="1535"/>
      <c r="CJ276" s="1535"/>
      <c r="CK276" s="1535"/>
      <c r="CL276" s="1535"/>
      <c r="CM276" s="1535"/>
      <c r="CN276" s="1535"/>
      <c r="CO276" s="1535"/>
      <c r="CP276" s="1535"/>
      <c r="CQ276" s="1535"/>
      <c r="CR276" s="1535"/>
      <c r="CS276" s="1535"/>
      <c r="CT276" s="1535"/>
      <c r="CU276" s="1535"/>
      <c r="CV276" s="1535"/>
      <c r="CW276" s="1535"/>
      <c r="CX276" s="1535"/>
      <c r="CY276" s="1535"/>
      <c r="CZ276" s="1535"/>
      <c r="DA276" s="1535"/>
      <c r="DB276" s="1535"/>
      <c r="DC276" s="1535"/>
      <c r="DD276" s="1535"/>
      <c r="DE276" s="1535"/>
      <c r="DF276" s="1535"/>
      <c r="DG276" s="1535"/>
      <c r="DH276" s="1535"/>
      <c r="DI276" s="1535"/>
      <c r="DJ276" s="1535"/>
      <c r="DK276" s="1535"/>
      <c r="DL276" s="1535"/>
      <c r="DM276" s="1535"/>
      <c r="DN276" s="1535"/>
      <c r="DO276" s="1535"/>
      <c r="DP276" s="1535"/>
      <c r="DQ276" s="1535"/>
      <c r="DR276" s="1535"/>
      <c r="DS276" s="1535"/>
      <c r="DT276" s="1535"/>
      <c r="DU276" s="1535"/>
      <c r="DV276" s="1535"/>
      <c r="DW276" s="1535"/>
      <c r="DX276" s="1535"/>
      <c r="DY276" s="1535"/>
      <c r="DZ276" s="1535"/>
      <c r="EA276" s="1535"/>
      <c r="EB276" s="1535"/>
      <c r="EC276" s="1535"/>
      <c r="ED276" s="1535"/>
      <c r="EE276" s="1535"/>
      <c r="EF276" s="1535"/>
      <c r="EG276" s="1535"/>
      <c r="EH276" s="1535"/>
      <c r="EI276" s="1535"/>
      <c r="EJ276" s="1535"/>
      <c r="EK276" s="1535"/>
      <c r="EL276" s="1535"/>
      <c r="EM276" s="1535"/>
      <c r="EN276" s="1535"/>
      <c r="EO276" s="1535"/>
      <c r="EP276" s="1535"/>
      <c r="EQ276" s="1535"/>
      <c r="ER276" s="1535"/>
      <c r="ES276" s="1535"/>
      <c r="ET276" s="1535"/>
      <c r="EU276" s="1535"/>
      <c r="EV276" s="1535"/>
      <c r="EW276" s="1535"/>
      <c r="EX276" s="1535"/>
      <c r="EY276" s="1535"/>
      <c r="EZ276" s="1535"/>
      <c r="FA276" s="1535"/>
      <c r="FB276" s="1535"/>
      <c r="FC276" s="1535"/>
      <c r="FD276" s="1535"/>
      <c r="FE276" s="1535"/>
      <c r="FF276" s="1535"/>
      <c r="FG276" s="1535"/>
      <c r="FH276" s="1535"/>
      <c r="FI276" s="1535"/>
      <c r="FJ276" s="1535"/>
      <c r="FK276" s="1535"/>
      <c r="FL276" s="1535"/>
      <c r="FM276" s="1535"/>
      <c r="FN276" s="1535"/>
      <c r="FO276" s="1535"/>
      <c r="FP276" s="1535"/>
      <c r="FQ276" s="1535"/>
      <c r="FR276" s="1535"/>
      <c r="FS276" s="1535"/>
      <c r="FT276" s="1535"/>
      <c r="FU276" s="1535"/>
      <c r="FV276" s="1535"/>
      <c r="FW276" s="1535"/>
      <c r="FX276" s="1535"/>
      <c r="FY276" s="1535"/>
      <c r="FZ276" s="1535"/>
      <c r="GA276" s="1535"/>
      <c r="GB276" s="1535"/>
      <c r="GC276" s="1535"/>
      <c r="GD276" s="1535"/>
      <c r="GE276" s="1535"/>
      <c r="GF276" s="1535"/>
      <c r="GG276" s="1535"/>
      <c r="GH276" s="1535"/>
      <c r="GI276" s="1535"/>
      <c r="GJ276" s="1535"/>
      <c r="GK276" s="1535"/>
      <c r="GL276" s="1535"/>
      <c r="GM276" s="1535"/>
      <c r="GN276" s="1535"/>
      <c r="GO276" s="1535"/>
      <c r="GP276" s="1535"/>
      <c r="GQ276" s="1535"/>
      <c r="GR276" s="1535"/>
      <c r="GS276" s="1535"/>
    </row>
    <row r="277" spans="1:201" outlineLevel="1">
      <c r="A277" s="1501" t="s">
        <v>360</v>
      </c>
      <c r="B277" s="1516"/>
      <c r="C277" s="1515" t="s">
        <v>403</v>
      </c>
      <c r="D277" s="1538">
        <f>10*$D$23</f>
        <v>40</v>
      </c>
      <c r="E277" s="1560">
        <v>0</v>
      </c>
      <c r="F277" s="1504" t="s">
        <v>1480</v>
      </c>
      <c r="H277" s="1542" t="s">
        <v>1690</v>
      </c>
      <c r="I277" s="1536">
        <f t="shared" si="291"/>
        <v>0</v>
      </c>
      <c r="J277" s="1535"/>
      <c r="K277" s="1535"/>
      <c r="L277" s="1535"/>
      <c r="M277" s="1535"/>
      <c r="N277" s="1535"/>
      <c r="O277" s="1535"/>
      <c r="P277" s="1535"/>
      <c r="Q277" s="1535"/>
      <c r="R277" s="1535"/>
      <c r="S277" s="1535"/>
      <c r="T277" s="1535"/>
      <c r="U277" s="1535"/>
      <c r="V277" s="1535"/>
      <c r="W277" s="1535"/>
      <c r="X277" s="1535"/>
      <c r="Y277" s="1535"/>
      <c r="Z277" s="1535"/>
      <c r="AA277" s="1535"/>
      <c r="AB277" s="1535"/>
      <c r="AC277" s="1535"/>
      <c r="AD277" s="1535"/>
      <c r="AE277" s="1535"/>
      <c r="AF277" s="1535"/>
      <c r="AG277" s="1535"/>
      <c r="AH277" s="1535"/>
      <c r="AI277" s="1535"/>
      <c r="AJ277" s="1535"/>
      <c r="AK277" s="1535"/>
      <c r="AL277" s="1535"/>
      <c r="AM277" s="1535"/>
      <c r="AN277" s="1535"/>
      <c r="AO277" s="1535"/>
      <c r="AP277" s="1535"/>
      <c r="AQ277" s="1535"/>
      <c r="AR277" s="1535"/>
      <c r="AS277" s="1535"/>
      <c r="AT277" s="1535"/>
      <c r="AU277" s="1535"/>
      <c r="AV277" s="1535"/>
      <c r="AW277" s="1535"/>
      <c r="AX277" s="1535"/>
      <c r="AY277" s="1535"/>
      <c r="AZ277" s="1535"/>
      <c r="BA277" s="1535"/>
      <c r="BB277" s="1535"/>
      <c r="BC277" s="1535"/>
      <c r="BD277" s="1535"/>
      <c r="BE277" s="1535"/>
      <c r="BF277" s="1535"/>
      <c r="BG277" s="1535"/>
      <c r="BH277" s="1535"/>
      <c r="BI277" s="1535"/>
      <c r="BJ277" s="1535"/>
      <c r="BK277" s="1535"/>
      <c r="BL277" s="1535"/>
      <c r="BM277" s="1535"/>
      <c r="BN277" s="1535"/>
      <c r="BO277" s="1535"/>
      <c r="BP277" s="1535"/>
      <c r="BQ277" s="1535"/>
      <c r="BR277" s="1535"/>
      <c r="BS277" s="1535"/>
      <c r="BT277" s="1535"/>
      <c r="BU277" s="1535"/>
      <c r="BV277" s="1535"/>
      <c r="BW277" s="1535"/>
      <c r="BX277" s="1535"/>
      <c r="BY277" s="1535"/>
      <c r="BZ277" s="1535"/>
      <c r="CA277" s="1535"/>
      <c r="CB277" s="1535"/>
      <c r="CC277" s="1535"/>
      <c r="CD277" s="1535"/>
      <c r="CE277" s="1535"/>
      <c r="CF277" s="1535"/>
      <c r="CG277" s="1535"/>
      <c r="CH277" s="1535"/>
      <c r="CI277" s="1535"/>
      <c r="CJ277" s="1535"/>
      <c r="CK277" s="1535"/>
      <c r="CL277" s="1535"/>
      <c r="CM277" s="1535"/>
      <c r="CN277" s="1535"/>
      <c r="CO277" s="1535"/>
      <c r="CP277" s="1535"/>
      <c r="CQ277" s="1535"/>
      <c r="CR277" s="1535"/>
      <c r="CS277" s="1535"/>
      <c r="CT277" s="1535"/>
      <c r="CU277" s="1535"/>
      <c r="CV277" s="1535"/>
      <c r="CW277" s="1535"/>
      <c r="CX277" s="1535"/>
      <c r="CY277" s="1535"/>
      <c r="CZ277" s="1535"/>
      <c r="DA277" s="1535"/>
      <c r="DB277" s="1535"/>
      <c r="DC277" s="1535"/>
      <c r="DD277" s="1535"/>
      <c r="DE277" s="1535"/>
      <c r="DF277" s="1535"/>
      <c r="DG277" s="1535"/>
      <c r="DH277" s="1535"/>
      <c r="DI277" s="1535"/>
      <c r="DJ277" s="1535"/>
      <c r="DK277" s="1535"/>
      <c r="DL277" s="1535"/>
      <c r="DM277" s="1535"/>
      <c r="DN277" s="1535"/>
      <c r="DO277" s="1535"/>
      <c r="DP277" s="1535"/>
      <c r="DQ277" s="1535"/>
      <c r="DR277" s="1535"/>
      <c r="DS277" s="1535"/>
      <c r="DT277" s="1535"/>
      <c r="DU277" s="1535"/>
      <c r="DV277" s="1535"/>
      <c r="DW277" s="1535"/>
      <c r="DX277" s="1535"/>
      <c r="DY277" s="1535"/>
      <c r="DZ277" s="1535"/>
      <c r="EA277" s="1535"/>
      <c r="EB277" s="1535"/>
      <c r="EC277" s="1535"/>
      <c r="ED277" s="1535"/>
      <c r="EE277" s="1535"/>
      <c r="EF277" s="1535"/>
      <c r="EG277" s="1535"/>
      <c r="EH277" s="1535"/>
      <c r="EI277" s="1535"/>
      <c r="EJ277" s="1535"/>
      <c r="EK277" s="1535"/>
      <c r="EL277" s="1535"/>
      <c r="EM277" s="1535"/>
      <c r="EN277" s="1535"/>
      <c r="EO277" s="1535"/>
      <c r="EP277" s="1535"/>
      <c r="EQ277" s="1535"/>
      <c r="ER277" s="1535"/>
      <c r="ES277" s="1535"/>
      <c r="ET277" s="1535"/>
      <c r="EU277" s="1535"/>
      <c r="EV277" s="1535"/>
      <c r="EW277" s="1535"/>
      <c r="EX277" s="1535"/>
      <c r="EY277" s="1535"/>
      <c r="EZ277" s="1535"/>
      <c r="FA277" s="1535"/>
      <c r="FB277" s="1535"/>
      <c r="FC277" s="1535"/>
      <c r="FD277" s="1535"/>
      <c r="FE277" s="1535"/>
      <c r="FF277" s="1535"/>
      <c r="FG277" s="1535"/>
      <c r="FH277" s="1535"/>
      <c r="FI277" s="1535"/>
      <c r="FJ277" s="1535"/>
      <c r="FK277" s="1535"/>
      <c r="FL277" s="1535"/>
      <c r="FM277" s="1535"/>
      <c r="FN277" s="1535"/>
      <c r="FO277" s="1535"/>
      <c r="FP277" s="1535"/>
      <c r="FQ277" s="1535"/>
      <c r="FR277" s="1535"/>
      <c r="FS277" s="1535"/>
      <c r="FT277" s="1535"/>
      <c r="FU277" s="1535"/>
      <c r="FV277" s="1535"/>
      <c r="FW277" s="1535"/>
      <c r="FX277" s="1535"/>
      <c r="FY277" s="1535"/>
      <c r="FZ277" s="1535"/>
      <c r="GA277" s="1535"/>
      <c r="GB277" s="1535"/>
      <c r="GC277" s="1535"/>
      <c r="GD277" s="1535"/>
      <c r="GE277" s="1535"/>
      <c r="GF277" s="1535"/>
      <c r="GG277" s="1535"/>
      <c r="GH277" s="1535"/>
      <c r="GI277" s="1535"/>
      <c r="GJ277" s="1535"/>
      <c r="GK277" s="1535"/>
      <c r="GL277" s="1535"/>
      <c r="GM277" s="1535"/>
      <c r="GN277" s="1535"/>
      <c r="GO277" s="1535"/>
      <c r="GP277" s="1535"/>
      <c r="GQ277" s="1535"/>
      <c r="GR277" s="1535"/>
      <c r="GS277" s="1535"/>
    </row>
    <row r="278" spans="1:201" outlineLevel="1">
      <c r="A278" s="1501" t="s">
        <v>1691</v>
      </c>
      <c r="B278" s="1516"/>
      <c r="C278" s="1515" t="s">
        <v>404</v>
      </c>
      <c r="D278" s="1538"/>
      <c r="E278" s="1560">
        <v>0</v>
      </c>
      <c r="F278" s="1504" t="s">
        <v>1480</v>
      </c>
      <c r="H278" s="1532"/>
      <c r="I278" s="1536">
        <f t="shared" si="291"/>
        <v>0</v>
      </c>
      <c r="J278" s="1535"/>
      <c r="K278" s="1535"/>
      <c r="L278" s="1535"/>
      <c r="M278" s="1535"/>
      <c r="N278" s="1535"/>
      <c r="O278" s="1535"/>
      <c r="P278" s="1535"/>
      <c r="Q278" s="1535"/>
      <c r="R278" s="1535"/>
      <c r="S278" s="1535"/>
      <c r="T278" s="1535"/>
      <c r="U278" s="1535"/>
      <c r="V278" s="1535"/>
      <c r="W278" s="1535"/>
      <c r="X278" s="1535"/>
      <c r="Y278" s="1535"/>
      <c r="Z278" s="1535"/>
      <c r="AA278" s="1535"/>
      <c r="AB278" s="1535"/>
      <c r="AC278" s="1535"/>
      <c r="AD278" s="1535"/>
      <c r="AE278" s="1535"/>
      <c r="AF278" s="1535"/>
      <c r="AG278" s="1535"/>
      <c r="AH278" s="1535"/>
      <c r="AI278" s="1535"/>
      <c r="AJ278" s="1535"/>
      <c r="AK278" s="1535"/>
      <c r="AL278" s="1535"/>
      <c r="AM278" s="1535"/>
      <c r="AN278" s="1535"/>
      <c r="AO278" s="1535"/>
      <c r="AP278" s="1535"/>
      <c r="AQ278" s="1535"/>
      <c r="AR278" s="1535"/>
      <c r="AS278" s="1535"/>
      <c r="AT278" s="1535"/>
      <c r="AU278" s="1535"/>
      <c r="AV278" s="1535"/>
      <c r="AW278" s="1535"/>
      <c r="AX278" s="1535"/>
      <c r="AY278" s="1535"/>
      <c r="AZ278" s="1535"/>
      <c r="BA278" s="1535"/>
      <c r="BB278" s="1535"/>
      <c r="BC278" s="1535"/>
      <c r="BD278" s="1535"/>
      <c r="BE278" s="1535"/>
      <c r="BF278" s="1535"/>
      <c r="BG278" s="1535"/>
      <c r="BH278" s="1535"/>
      <c r="BI278" s="1535"/>
      <c r="BJ278" s="1535"/>
      <c r="BK278" s="1535"/>
      <c r="BL278" s="1535"/>
      <c r="BM278" s="1535"/>
      <c r="BN278" s="1535"/>
      <c r="BO278" s="1535"/>
      <c r="BP278" s="1535"/>
      <c r="BQ278" s="1535"/>
      <c r="BR278" s="1535"/>
      <c r="BS278" s="1535"/>
      <c r="BT278" s="1535"/>
      <c r="BU278" s="1535"/>
      <c r="BV278" s="1535"/>
      <c r="BW278" s="1535"/>
      <c r="BX278" s="1535"/>
      <c r="BY278" s="1535"/>
      <c r="BZ278" s="1535"/>
      <c r="CA278" s="1535"/>
      <c r="CB278" s="1535"/>
      <c r="CC278" s="1535"/>
      <c r="CD278" s="1535"/>
      <c r="CE278" s="1535"/>
      <c r="CF278" s="1535"/>
      <c r="CG278" s="1535"/>
      <c r="CH278" s="1535"/>
      <c r="CI278" s="1535"/>
      <c r="CJ278" s="1535"/>
      <c r="CK278" s="1535"/>
      <c r="CL278" s="1535"/>
      <c r="CM278" s="1535"/>
      <c r="CN278" s="1535"/>
      <c r="CO278" s="1535"/>
      <c r="CP278" s="1535"/>
      <c r="CQ278" s="1535"/>
      <c r="CR278" s="1535"/>
      <c r="CS278" s="1535"/>
      <c r="CT278" s="1535"/>
      <c r="CU278" s="1535"/>
      <c r="CV278" s="1535"/>
      <c r="CW278" s="1535"/>
      <c r="CX278" s="1535"/>
      <c r="CY278" s="1535"/>
      <c r="CZ278" s="1535"/>
      <c r="DA278" s="1535"/>
      <c r="DB278" s="1535"/>
      <c r="DC278" s="1535"/>
      <c r="DD278" s="1535"/>
      <c r="DE278" s="1535"/>
      <c r="DF278" s="1535"/>
      <c r="DG278" s="1535"/>
      <c r="DH278" s="1535"/>
      <c r="DI278" s="1535"/>
      <c r="DJ278" s="1535"/>
      <c r="DK278" s="1535"/>
      <c r="DL278" s="1535"/>
      <c r="DM278" s="1535"/>
      <c r="DN278" s="1535"/>
      <c r="DO278" s="1535"/>
      <c r="DP278" s="1535"/>
      <c r="DQ278" s="1535"/>
      <c r="DR278" s="1535"/>
      <c r="DS278" s="1535"/>
      <c r="DT278" s="1535"/>
      <c r="DU278" s="1535"/>
      <c r="DV278" s="1535"/>
      <c r="DW278" s="1535"/>
      <c r="DX278" s="1535"/>
      <c r="DY278" s="1535"/>
      <c r="DZ278" s="1535"/>
      <c r="EA278" s="1535"/>
      <c r="EB278" s="1535"/>
      <c r="EC278" s="1535"/>
      <c r="ED278" s="1535"/>
      <c r="EE278" s="1535"/>
      <c r="EF278" s="1535"/>
      <c r="EG278" s="1535"/>
      <c r="EH278" s="1535"/>
      <c r="EI278" s="1535"/>
      <c r="EJ278" s="1535"/>
      <c r="EK278" s="1535"/>
      <c r="EL278" s="1535"/>
      <c r="EM278" s="1535"/>
      <c r="EN278" s="1535"/>
      <c r="EO278" s="1535"/>
      <c r="EP278" s="1535"/>
      <c r="EQ278" s="1535"/>
      <c r="ER278" s="1535"/>
      <c r="ES278" s="1535"/>
      <c r="ET278" s="1535"/>
      <c r="EU278" s="1535"/>
      <c r="EV278" s="1535"/>
      <c r="EW278" s="1535"/>
      <c r="EX278" s="1535"/>
      <c r="EY278" s="1535"/>
      <c r="EZ278" s="1535"/>
      <c r="FA278" s="1535"/>
      <c r="FB278" s="1535"/>
      <c r="FC278" s="1535"/>
      <c r="FD278" s="1535"/>
      <c r="FE278" s="1535"/>
      <c r="FF278" s="1535"/>
      <c r="FG278" s="1535"/>
      <c r="FH278" s="1535"/>
      <c r="FI278" s="1535"/>
      <c r="FJ278" s="1535"/>
      <c r="FK278" s="1535"/>
      <c r="FL278" s="1535"/>
      <c r="FM278" s="1535"/>
      <c r="FN278" s="1535"/>
      <c r="FO278" s="1535"/>
      <c r="FP278" s="1535"/>
      <c r="FQ278" s="1535"/>
      <c r="FR278" s="1535"/>
      <c r="FS278" s="1535"/>
      <c r="FT278" s="1535"/>
      <c r="FU278" s="1535"/>
      <c r="FV278" s="1535"/>
      <c r="FW278" s="1535"/>
      <c r="FX278" s="1535"/>
      <c r="FY278" s="1535"/>
      <c r="FZ278" s="1535"/>
      <c r="GA278" s="1535"/>
      <c r="GB278" s="1535"/>
      <c r="GC278" s="1535"/>
      <c r="GD278" s="1535"/>
      <c r="GE278" s="1535"/>
      <c r="GF278" s="1535"/>
      <c r="GG278" s="1535"/>
      <c r="GH278" s="1535"/>
      <c r="GI278" s="1535"/>
      <c r="GJ278" s="1535"/>
      <c r="GK278" s="1535"/>
      <c r="GL278" s="1535"/>
      <c r="GM278" s="1535"/>
      <c r="GN278" s="1535"/>
      <c r="GO278" s="1535"/>
      <c r="GP278" s="1535"/>
      <c r="GQ278" s="1535"/>
      <c r="GR278" s="1535"/>
      <c r="GS278" s="1535"/>
    </row>
    <row r="279" spans="1:201" outlineLevel="1">
      <c r="A279" s="1501" t="s">
        <v>1692</v>
      </c>
      <c r="B279" s="1516"/>
      <c r="C279" s="1515" t="s">
        <v>1693</v>
      </c>
      <c r="D279" s="1538"/>
      <c r="E279" s="1560">
        <v>0</v>
      </c>
      <c r="F279" s="1504" t="s">
        <v>1480</v>
      </c>
      <c r="H279" s="1532"/>
      <c r="I279" s="1536">
        <f t="shared" si="291"/>
        <v>0</v>
      </c>
      <c r="J279" s="1535"/>
      <c r="K279" s="1535"/>
      <c r="L279" s="1535"/>
      <c r="M279" s="1535"/>
      <c r="N279" s="1535"/>
      <c r="O279" s="1535"/>
      <c r="P279" s="1535"/>
      <c r="Q279" s="1535"/>
      <c r="R279" s="1535"/>
      <c r="S279" s="1535"/>
      <c r="T279" s="1535"/>
      <c r="U279" s="1535"/>
      <c r="V279" s="1535"/>
      <c r="W279" s="1535"/>
      <c r="X279" s="1535"/>
      <c r="Y279" s="1535"/>
      <c r="Z279" s="1535"/>
      <c r="AA279" s="1535"/>
      <c r="AB279" s="1535"/>
      <c r="AC279" s="1535"/>
      <c r="AD279" s="1535"/>
      <c r="AE279" s="1535"/>
      <c r="AF279" s="1535"/>
      <c r="AG279" s="1535"/>
      <c r="AH279" s="1535"/>
      <c r="AI279" s="1535"/>
      <c r="AJ279" s="1535"/>
      <c r="AK279" s="1535"/>
      <c r="AL279" s="1535"/>
      <c r="AM279" s="1535"/>
      <c r="AN279" s="1535"/>
      <c r="AO279" s="1535"/>
      <c r="AP279" s="1535"/>
      <c r="AQ279" s="1535"/>
      <c r="AR279" s="1535"/>
      <c r="AS279" s="1535"/>
      <c r="AT279" s="1535"/>
      <c r="AU279" s="1535"/>
      <c r="AV279" s="1535"/>
      <c r="AW279" s="1535"/>
      <c r="AX279" s="1535"/>
      <c r="AY279" s="1535"/>
      <c r="AZ279" s="1535"/>
      <c r="BA279" s="1535"/>
      <c r="BB279" s="1535"/>
      <c r="BC279" s="1535"/>
      <c r="BD279" s="1535"/>
      <c r="BE279" s="1535"/>
      <c r="BF279" s="1535"/>
      <c r="BG279" s="1535"/>
      <c r="BH279" s="1535"/>
      <c r="BI279" s="1535"/>
      <c r="BJ279" s="1535"/>
      <c r="BK279" s="1535"/>
      <c r="BL279" s="1535"/>
      <c r="BM279" s="1535"/>
      <c r="BN279" s="1535"/>
      <c r="BO279" s="1535"/>
      <c r="BP279" s="1535"/>
      <c r="BQ279" s="1535"/>
      <c r="BR279" s="1535"/>
      <c r="BS279" s="1535"/>
      <c r="BT279" s="1535"/>
      <c r="BU279" s="1535"/>
      <c r="BV279" s="1535"/>
      <c r="BW279" s="1535"/>
      <c r="BX279" s="1535"/>
      <c r="BY279" s="1535"/>
      <c r="BZ279" s="1535"/>
      <c r="CA279" s="1535"/>
      <c r="CB279" s="1535"/>
      <c r="CC279" s="1535"/>
      <c r="CD279" s="1535"/>
      <c r="CE279" s="1535"/>
      <c r="CF279" s="1535"/>
      <c r="CG279" s="1535"/>
      <c r="CH279" s="1535"/>
      <c r="CI279" s="1535"/>
      <c r="CJ279" s="1535"/>
      <c r="CK279" s="1535"/>
      <c r="CL279" s="1535"/>
      <c r="CM279" s="1535"/>
      <c r="CN279" s="1535"/>
      <c r="CO279" s="1535"/>
      <c r="CP279" s="1535"/>
      <c r="CQ279" s="1535"/>
      <c r="CR279" s="1535"/>
      <c r="CS279" s="1535"/>
      <c r="CT279" s="1535"/>
      <c r="CU279" s="1535"/>
      <c r="CV279" s="1535"/>
      <c r="CW279" s="1535"/>
      <c r="CX279" s="1535"/>
      <c r="CY279" s="1535"/>
      <c r="CZ279" s="1535"/>
      <c r="DA279" s="1535"/>
      <c r="DB279" s="1535"/>
      <c r="DC279" s="1535"/>
      <c r="DD279" s="1535"/>
      <c r="DE279" s="1535"/>
      <c r="DF279" s="1535"/>
      <c r="DG279" s="1535"/>
      <c r="DH279" s="1535"/>
      <c r="DI279" s="1535"/>
      <c r="DJ279" s="1535"/>
      <c r="DK279" s="1535"/>
      <c r="DL279" s="1535"/>
      <c r="DM279" s="1535"/>
      <c r="DN279" s="1535"/>
      <c r="DO279" s="1535"/>
      <c r="DP279" s="1535"/>
      <c r="DQ279" s="1535"/>
      <c r="DR279" s="1535"/>
      <c r="DS279" s="1535"/>
      <c r="DT279" s="1535"/>
      <c r="DU279" s="1535"/>
      <c r="DV279" s="1535"/>
      <c r="DW279" s="1535"/>
      <c r="DX279" s="1535"/>
      <c r="DY279" s="1535"/>
      <c r="DZ279" s="1535"/>
      <c r="EA279" s="1535"/>
      <c r="EB279" s="1535"/>
      <c r="EC279" s="1535"/>
      <c r="ED279" s="1535"/>
      <c r="EE279" s="1535"/>
      <c r="EF279" s="1535"/>
      <c r="EG279" s="1535"/>
      <c r="EH279" s="1535"/>
      <c r="EI279" s="1535"/>
      <c r="EJ279" s="1535"/>
      <c r="EK279" s="1535"/>
      <c r="EL279" s="1535"/>
      <c r="EM279" s="1535"/>
      <c r="EN279" s="1535"/>
      <c r="EO279" s="1535"/>
      <c r="EP279" s="1535"/>
      <c r="EQ279" s="1535"/>
      <c r="ER279" s="1535"/>
      <c r="ES279" s="1535"/>
      <c r="ET279" s="1535"/>
      <c r="EU279" s="1535"/>
      <c r="EV279" s="1535"/>
      <c r="EW279" s="1535"/>
      <c r="EX279" s="1535"/>
      <c r="EY279" s="1535"/>
      <c r="EZ279" s="1535"/>
      <c r="FA279" s="1535"/>
      <c r="FB279" s="1535"/>
      <c r="FC279" s="1535"/>
      <c r="FD279" s="1535"/>
      <c r="FE279" s="1535"/>
      <c r="FF279" s="1535"/>
      <c r="FG279" s="1535"/>
      <c r="FH279" s="1535"/>
      <c r="FI279" s="1535"/>
      <c r="FJ279" s="1535"/>
      <c r="FK279" s="1535"/>
      <c r="FL279" s="1535"/>
      <c r="FM279" s="1535"/>
      <c r="FN279" s="1535"/>
      <c r="FO279" s="1535"/>
      <c r="FP279" s="1535"/>
      <c r="FQ279" s="1535"/>
      <c r="FR279" s="1535"/>
      <c r="FS279" s="1535"/>
      <c r="FT279" s="1535"/>
      <c r="FU279" s="1535"/>
      <c r="FV279" s="1535"/>
      <c r="FW279" s="1535"/>
      <c r="FX279" s="1535"/>
      <c r="FY279" s="1535"/>
      <c r="FZ279" s="1535"/>
      <c r="GA279" s="1535"/>
      <c r="GB279" s="1535"/>
      <c r="GC279" s="1535"/>
      <c r="GD279" s="1535"/>
      <c r="GE279" s="1535"/>
      <c r="GF279" s="1535"/>
      <c r="GG279" s="1535"/>
      <c r="GH279" s="1535"/>
      <c r="GI279" s="1535"/>
      <c r="GJ279" s="1535"/>
      <c r="GK279" s="1535"/>
      <c r="GL279" s="1535"/>
      <c r="GM279" s="1535"/>
      <c r="GN279" s="1535"/>
      <c r="GO279" s="1535"/>
      <c r="GP279" s="1535"/>
      <c r="GQ279" s="1535"/>
      <c r="GR279" s="1535"/>
      <c r="GS279" s="1535"/>
    </row>
    <row r="280" spans="1:201" s="1539" customFormat="1">
      <c r="A280" s="1517"/>
      <c r="B280" s="1516"/>
      <c r="C280" s="1559"/>
      <c r="D280" s="1558"/>
      <c r="E280" s="1557"/>
      <c r="F280" s="1555"/>
      <c r="G280" s="1555"/>
      <c r="H280" s="1556"/>
      <c r="I280" s="1555"/>
      <c r="J280" s="1555"/>
      <c r="K280" s="1555"/>
      <c r="L280" s="1555"/>
      <c r="M280" s="1555"/>
      <c r="N280" s="1555"/>
      <c r="O280" s="1555"/>
      <c r="P280" s="1555"/>
      <c r="Q280" s="1555"/>
      <c r="R280" s="1555"/>
      <c r="S280" s="1555"/>
      <c r="T280" s="1555"/>
      <c r="U280" s="1555"/>
      <c r="V280" s="1555"/>
      <c r="W280" s="1555"/>
      <c r="X280" s="1555"/>
      <c r="Y280" s="1555"/>
      <c r="Z280" s="1555"/>
      <c r="AA280" s="1555"/>
      <c r="AB280" s="1555"/>
      <c r="AC280" s="1555"/>
      <c r="AD280" s="1555"/>
      <c r="AE280" s="1555"/>
      <c r="AF280" s="1555"/>
      <c r="AG280" s="1555"/>
      <c r="AH280" s="1555"/>
      <c r="AI280" s="1555"/>
      <c r="AJ280" s="1555"/>
      <c r="AK280" s="1555"/>
      <c r="AL280" s="1555"/>
      <c r="AM280" s="1555"/>
      <c r="AN280" s="1555"/>
      <c r="AO280" s="1555"/>
      <c r="AP280" s="1555"/>
      <c r="AQ280" s="1555"/>
      <c r="AR280" s="1555"/>
      <c r="AS280" s="1555"/>
      <c r="AT280" s="1555"/>
      <c r="AU280" s="1555"/>
      <c r="AV280" s="1555"/>
      <c r="AW280" s="1555"/>
      <c r="AX280" s="1555"/>
      <c r="AY280" s="1555"/>
      <c r="AZ280" s="1555"/>
      <c r="BA280" s="1555"/>
      <c r="BB280" s="1555"/>
      <c r="BC280" s="1555"/>
      <c r="BD280" s="1555"/>
      <c r="BE280" s="1555"/>
      <c r="BF280" s="1555"/>
      <c r="BG280" s="1555"/>
      <c r="BH280" s="1555"/>
      <c r="BI280" s="1555"/>
      <c r="BJ280" s="1555"/>
      <c r="BK280" s="1555"/>
      <c r="BL280" s="1555"/>
      <c r="BM280" s="1555"/>
      <c r="BN280" s="1555"/>
      <c r="BO280" s="1555"/>
      <c r="BP280" s="1555"/>
      <c r="BQ280" s="1555"/>
      <c r="BR280" s="1555"/>
      <c r="BS280" s="1555"/>
      <c r="BT280" s="1555"/>
      <c r="BU280" s="1555"/>
      <c r="BV280" s="1555"/>
      <c r="BW280" s="1555"/>
      <c r="BX280" s="1555"/>
      <c r="BY280" s="1555"/>
      <c r="BZ280" s="1555"/>
      <c r="CA280" s="1555"/>
      <c r="CB280" s="1555"/>
      <c r="CC280" s="1555"/>
      <c r="CD280" s="1555"/>
      <c r="CE280" s="1555"/>
      <c r="CF280" s="1555"/>
      <c r="CG280" s="1555"/>
      <c r="CH280" s="1555"/>
      <c r="CI280" s="1555"/>
      <c r="CJ280" s="1555"/>
      <c r="CK280" s="1555"/>
      <c r="CL280" s="1555"/>
      <c r="CM280" s="1555"/>
      <c r="CN280" s="1555"/>
      <c r="CO280" s="1555"/>
      <c r="CP280" s="1555"/>
      <c r="CQ280" s="1555"/>
      <c r="CR280" s="1555"/>
      <c r="CS280" s="1555"/>
      <c r="CT280" s="1555"/>
      <c r="CU280" s="1555"/>
      <c r="CV280" s="1555"/>
      <c r="CW280" s="1555"/>
      <c r="CX280" s="1555"/>
      <c r="CY280" s="1555"/>
      <c r="CZ280" s="1555"/>
      <c r="DA280" s="1555"/>
      <c r="DB280" s="1555"/>
      <c r="DC280" s="1555"/>
      <c r="DD280" s="1555"/>
      <c r="DE280" s="1555"/>
      <c r="DF280" s="1555"/>
      <c r="DG280" s="1555"/>
      <c r="DH280" s="1555"/>
      <c r="DI280" s="1555"/>
      <c r="DJ280" s="1555"/>
      <c r="DK280" s="1555"/>
      <c r="DL280" s="1555"/>
      <c r="DM280" s="1555"/>
      <c r="DN280" s="1555"/>
      <c r="DO280" s="1555"/>
      <c r="DP280" s="1555"/>
      <c r="DQ280" s="1555"/>
      <c r="DR280" s="1555"/>
      <c r="DS280" s="1555"/>
      <c r="DT280" s="1555"/>
      <c r="DU280" s="1555"/>
      <c r="DV280" s="1555"/>
      <c r="DW280" s="1555"/>
      <c r="DX280" s="1555"/>
      <c r="DY280" s="1555"/>
      <c r="DZ280" s="1555"/>
      <c r="EA280" s="1555"/>
      <c r="EB280" s="1555"/>
      <c r="EC280" s="1555"/>
      <c r="ED280" s="1555"/>
      <c r="EE280" s="1555"/>
      <c r="EF280" s="1555"/>
      <c r="EG280" s="1555"/>
      <c r="EH280" s="1555"/>
      <c r="EI280" s="1555"/>
      <c r="EJ280" s="1555"/>
      <c r="EK280" s="1555"/>
      <c r="EL280" s="1555"/>
      <c r="EM280" s="1555"/>
      <c r="EN280" s="1555"/>
      <c r="EO280" s="1555"/>
      <c r="EP280" s="1555"/>
      <c r="EQ280" s="1555"/>
      <c r="ER280" s="1555"/>
      <c r="ES280" s="1555"/>
      <c r="ET280" s="1555"/>
      <c r="EU280" s="1555"/>
      <c r="EV280" s="1555"/>
      <c r="EW280" s="1555"/>
      <c r="EX280" s="1555"/>
      <c r="EY280" s="1555"/>
      <c r="EZ280" s="1555"/>
      <c r="FA280" s="1555"/>
      <c r="FB280" s="1555"/>
      <c r="FC280" s="1555"/>
      <c r="FD280" s="1555"/>
      <c r="FE280" s="1555"/>
      <c r="FF280" s="1555"/>
      <c r="FG280" s="1555"/>
      <c r="FH280" s="1555"/>
      <c r="FI280" s="1555"/>
      <c r="FJ280" s="1555"/>
      <c r="FK280" s="1555"/>
      <c r="FL280" s="1555"/>
      <c r="FM280" s="1555"/>
      <c r="FN280" s="1555"/>
      <c r="FO280" s="1555"/>
      <c r="FP280" s="1555"/>
      <c r="FQ280" s="1555"/>
      <c r="FR280" s="1555"/>
      <c r="FS280" s="1555"/>
      <c r="FT280" s="1555"/>
      <c r="FU280" s="1555"/>
      <c r="FV280" s="1555"/>
      <c r="FW280" s="1555"/>
      <c r="FX280" s="1555"/>
      <c r="FY280" s="1555"/>
      <c r="FZ280" s="1555"/>
      <c r="GA280" s="1555"/>
      <c r="GB280" s="1555"/>
      <c r="GC280" s="1555"/>
      <c r="GD280" s="1555"/>
      <c r="GE280" s="1555"/>
      <c r="GF280" s="1555"/>
      <c r="GG280" s="1555"/>
      <c r="GH280" s="1555"/>
      <c r="GI280" s="1555"/>
      <c r="GJ280" s="1555"/>
      <c r="GK280" s="1555"/>
      <c r="GL280" s="1555"/>
      <c r="GM280" s="1555"/>
      <c r="GN280" s="1555"/>
      <c r="GO280" s="1555"/>
      <c r="GP280" s="1555"/>
      <c r="GQ280" s="1555"/>
      <c r="GR280" s="1555"/>
      <c r="GS280" s="1555"/>
    </row>
    <row r="281" spans="1:201" s="1524" customFormat="1" ht="14.45">
      <c r="A281" s="1529" t="s">
        <v>362</v>
      </c>
      <c r="B281" s="1530"/>
      <c r="C281" s="1529" t="s">
        <v>1694</v>
      </c>
      <c r="D281" s="1528">
        <f>SUM(D282:D283)</f>
        <v>1705.2159999999999</v>
      </c>
      <c r="E281" s="1527"/>
      <c r="F281" s="1525"/>
      <c r="G281" s="1525"/>
      <c r="H281" s="1526"/>
      <c r="I281" s="1525">
        <f t="shared" ref="I281:AN281" si="292">SUM(I282:I283)</f>
        <v>698</v>
      </c>
      <c r="J281" s="1525">
        <f t="shared" si="292"/>
        <v>0</v>
      </c>
      <c r="K281" s="1525">
        <f t="shared" si="292"/>
        <v>0</v>
      </c>
      <c r="L281" s="1525">
        <f t="shared" si="292"/>
        <v>0</v>
      </c>
      <c r="M281" s="1525">
        <f t="shared" si="292"/>
        <v>0</v>
      </c>
      <c r="N281" s="1525">
        <f t="shared" si="292"/>
        <v>0</v>
      </c>
      <c r="O281" s="1525">
        <f t="shared" si="292"/>
        <v>0</v>
      </c>
      <c r="P281" s="1525">
        <f t="shared" si="292"/>
        <v>0</v>
      </c>
      <c r="Q281" s="1525">
        <f t="shared" si="292"/>
        <v>0</v>
      </c>
      <c r="R281" s="1525">
        <f t="shared" si="292"/>
        <v>0</v>
      </c>
      <c r="S281" s="1525">
        <f t="shared" si="292"/>
        <v>0</v>
      </c>
      <c r="T281" s="1525">
        <f t="shared" si="292"/>
        <v>0</v>
      </c>
      <c r="U281" s="1525">
        <f t="shared" si="292"/>
        <v>0</v>
      </c>
      <c r="V281" s="1525">
        <f t="shared" si="292"/>
        <v>0</v>
      </c>
      <c r="W281" s="1525">
        <f t="shared" si="292"/>
        <v>0</v>
      </c>
      <c r="X281" s="1525">
        <f t="shared" si="292"/>
        <v>0</v>
      </c>
      <c r="Y281" s="1525">
        <f t="shared" si="292"/>
        <v>0</v>
      </c>
      <c r="Z281" s="1525">
        <f t="shared" si="292"/>
        <v>0</v>
      </c>
      <c r="AA281" s="1525">
        <f t="shared" si="292"/>
        <v>0</v>
      </c>
      <c r="AB281" s="1525">
        <f t="shared" si="292"/>
        <v>0</v>
      </c>
      <c r="AC281" s="1525">
        <f t="shared" si="292"/>
        <v>0</v>
      </c>
      <c r="AD281" s="1525">
        <f t="shared" si="292"/>
        <v>0</v>
      </c>
      <c r="AE281" s="1525">
        <f t="shared" si="292"/>
        <v>0</v>
      </c>
      <c r="AF281" s="1525">
        <f t="shared" si="292"/>
        <v>0</v>
      </c>
      <c r="AG281" s="1525">
        <f t="shared" si="292"/>
        <v>0</v>
      </c>
      <c r="AH281" s="1525">
        <f t="shared" si="292"/>
        <v>0</v>
      </c>
      <c r="AI281" s="1525">
        <f t="shared" si="292"/>
        <v>0</v>
      </c>
      <c r="AJ281" s="1525">
        <f t="shared" si="292"/>
        <v>0</v>
      </c>
      <c r="AK281" s="1525">
        <f t="shared" si="292"/>
        <v>0</v>
      </c>
      <c r="AL281" s="1525">
        <f t="shared" si="292"/>
        <v>0</v>
      </c>
      <c r="AM281" s="1525">
        <f t="shared" si="292"/>
        <v>0</v>
      </c>
      <c r="AN281" s="1525">
        <f t="shared" si="292"/>
        <v>0</v>
      </c>
      <c r="AO281" s="1525">
        <f t="shared" ref="AO281:BT281" si="293">SUM(AO282:AO283)</f>
        <v>0</v>
      </c>
      <c r="AP281" s="1525">
        <f t="shared" si="293"/>
        <v>0</v>
      </c>
      <c r="AQ281" s="1525">
        <f t="shared" si="293"/>
        <v>0</v>
      </c>
      <c r="AR281" s="1525">
        <f t="shared" si="293"/>
        <v>5.6000000000000014</v>
      </c>
      <c r="AS281" s="1525">
        <f t="shared" si="293"/>
        <v>10.850000000000001</v>
      </c>
      <c r="AT281" s="1525">
        <f t="shared" si="293"/>
        <v>5.6000000000000014</v>
      </c>
      <c r="AU281" s="1525">
        <f t="shared" si="293"/>
        <v>10.850000000000001</v>
      </c>
      <c r="AV281" s="1525">
        <f t="shared" si="293"/>
        <v>5.6000000000000014</v>
      </c>
      <c r="AW281" s="1525">
        <f t="shared" si="293"/>
        <v>55.25</v>
      </c>
      <c r="AX281" s="1525">
        <f t="shared" si="293"/>
        <v>50</v>
      </c>
      <c r="AY281" s="1525">
        <f t="shared" si="293"/>
        <v>33.25</v>
      </c>
      <c r="AZ281" s="1525">
        <f t="shared" si="293"/>
        <v>28</v>
      </c>
      <c r="BA281" s="1525">
        <f t="shared" si="293"/>
        <v>33.25</v>
      </c>
      <c r="BB281" s="1525">
        <f t="shared" si="293"/>
        <v>32</v>
      </c>
      <c r="BC281" s="1525">
        <f t="shared" si="293"/>
        <v>42.5</v>
      </c>
      <c r="BD281" s="1525">
        <f t="shared" si="293"/>
        <v>28</v>
      </c>
      <c r="BE281" s="1525">
        <f t="shared" si="293"/>
        <v>37.25</v>
      </c>
      <c r="BF281" s="1525">
        <f t="shared" si="293"/>
        <v>32</v>
      </c>
      <c r="BG281" s="1525">
        <f t="shared" si="293"/>
        <v>56.75</v>
      </c>
      <c r="BH281" s="1525">
        <f t="shared" si="293"/>
        <v>44</v>
      </c>
      <c r="BI281" s="1525">
        <f t="shared" si="293"/>
        <v>38.75</v>
      </c>
      <c r="BJ281" s="1525">
        <f t="shared" si="293"/>
        <v>16</v>
      </c>
      <c r="BK281" s="1525">
        <f t="shared" si="293"/>
        <v>81.25</v>
      </c>
      <c r="BL281" s="1525">
        <f t="shared" si="293"/>
        <v>0</v>
      </c>
      <c r="BM281" s="1525">
        <f t="shared" si="293"/>
        <v>5.25</v>
      </c>
      <c r="BN281" s="1525">
        <f t="shared" si="293"/>
        <v>4</v>
      </c>
      <c r="BO281" s="1525">
        <f t="shared" si="293"/>
        <v>10.5</v>
      </c>
      <c r="BP281" s="1525">
        <f t="shared" si="293"/>
        <v>0</v>
      </c>
      <c r="BQ281" s="1525">
        <f t="shared" si="293"/>
        <v>5.25</v>
      </c>
      <c r="BR281" s="1525">
        <f t="shared" si="293"/>
        <v>0</v>
      </c>
      <c r="BS281" s="1525">
        <f t="shared" si="293"/>
        <v>5.25</v>
      </c>
      <c r="BT281" s="1525">
        <f t="shared" si="293"/>
        <v>0</v>
      </c>
      <c r="BU281" s="1525">
        <f t="shared" ref="BU281:CZ281" si="294">SUM(BU282:BU283)</f>
        <v>5.25</v>
      </c>
      <c r="BV281" s="1525">
        <f t="shared" si="294"/>
        <v>0</v>
      </c>
      <c r="BW281" s="1525">
        <f t="shared" si="294"/>
        <v>5.25</v>
      </c>
      <c r="BX281" s="1525">
        <f t="shared" si="294"/>
        <v>0</v>
      </c>
      <c r="BY281" s="1525">
        <f t="shared" si="294"/>
        <v>5.25</v>
      </c>
      <c r="BZ281" s="1525">
        <f t="shared" si="294"/>
        <v>0</v>
      </c>
      <c r="CA281" s="1525">
        <f t="shared" si="294"/>
        <v>5.25</v>
      </c>
      <c r="CB281" s="1525">
        <f t="shared" si="294"/>
        <v>0</v>
      </c>
      <c r="CC281" s="1525">
        <f t="shared" si="294"/>
        <v>0</v>
      </c>
      <c r="CD281" s="1525">
        <f t="shared" si="294"/>
        <v>0</v>
      </c>
      <c r="CE281" s="1525">
        <f t="shared" si="294"/>
        <v>0</v>
      </c>
      <c r="CF281" s="1525">
        <f t="shared" si="294"/>
        <v>0</v>
      </c>
      <c r="CG281" s="1525">
        <f t="shared" si="294"/>
        <v>0</v>
      </c>
      <c r="CH281" s="1525">
        <f t="shared" si="294"/>
        <v>0</v>
      </c>
      <c r="CI281" s="1525">
        <f t="shared" si="294"/>
        <v>0</v>
      </c>
      <c r="CJ281" s="1525">
        <f t="shared" si="294"/>
        <v>0</v>
      </c>
      <c r="CK281" s="1525">
        <f t="shared" si="294"/>
        <v>0</v>
      </c>
      <c r="CL281" s="1525">
        <f t="shared" si="294"/>
        <v>0</v>
      </c>
      <c r="CM281" s="1525">
        <f t="shared" si="294"/>
        <v>0</v>
      </c>
      <c r="CN281" s="1525">
        <f t="shared" si="294"/>
        <v>0</v>
      </c>
      <c r="CO281" s="1525">
        <f t="shared" si="294"/>
        <v>0</v>
      </c>
      <c r="CP281" s="1525">
        <f t="shared" si="294"/>
        <v>0</v>
      </c>
      <c r="CQ281" s="1525">
        <f t="shared" si="294"/>
        <v>0</v>
      </c>
      <c r="CR281" s="1525">
        <f t="shared" si="294"/>
        <v>0</v>
      </c>
      <c r="CS281" s="1525">
        <f t="shared" si="294"/>
        <v>0</v>
      </c>
      <c r="CT281" s="1525">
        <f t="shared" si="294"/>
        <v>0</v>
      </c>
      <c r="CU281" s="1525">
        <f t="shared" si="294"/>
        <v>0</v>
      </c>
      <c r="CV281" s="1525">
        <f t="shared" si="294"/>
        <v>0</v>
      </c>
      <c r="CW281" s="1525">
        <f t="shared" si="294"/>
        <v>0</v>
      </c>
      <c r="CX281" s="1525">
        <f t="shared" si="294"/>
        <v>0</v>
      </c>
      <c r="CY281" s="1525">
        <f t="shared" si="294"/>
        <v>0</v>
      </c>
      <c r="CZ281" s="1525">
        <f t="shared" si="294"/>
        <v>0</v>
      </c>
      <c r="DA281" s="1525">
        <f t="shared" ref="DA281:EF281" si="295">SUM(DA282:DA283)</f>
        <v>0</v>
      </c>
      <c r="DB281" s="1525">
        <f t="shared" si="295"/>
        <v>0</v>
      </c>
      <c r="DC281" s="1525">
        <f t="shared" si="295"/>
        <v>0</v>
      </c>
      <c r="DD281" s="1525">
        <f t="shared" si="295"/>
        <v>0</v>
      </c>
      <c r="DE281" s="1525">
        <f t="shared" si="295"/>
        <v>0</v>
      </c>
      <c r="DF281" s="1525">
        <f t="shared" si="295"/>
        <v>0</v>
      </c>
      <c r="DG281" s="1525">
        <f t="shared" si="295"/>
        <v>0</v>
      </c>
      <c r="DH281" s="1525">
        <f t="shared" si="295"/>
        <v>0</v>
      </c>
      <c r="DI281" s="1525">
        <f t="shared" si="295"/>
        <v>0</v>
      </c>
      <c r="DJ281" s="1525">
        <f t="shared" si="295"/>
        <v>0</v>
      </c>
      <c r="DK281" s="1525">
        <f t="shared" si="295"/>
        <v>0</v>
      </c>
      <c r="DL281" s="1525">
        <f t="shared" si="295"/>
        <v>0</v>
      </c>
      <c r="DM281" s="1525">
        <f t="shared" si="295"/>
        <v>0</v>
      </c>
      <c r="DN281" s="1525">
        <f t="shared" si="295"/>
        <v>0</v>
      </c>
      <c r="DO281" s="1525">
        <f t="shared" si="295"/>
        <v>0</v>
      </c>
      <c r="DP281" s="1525">
        <f t="shared" si="295"/>
        <v>0</v>
      </c>
      <c r="DQ281" s="1525">
        <f t="shared" si="295"/>
        <v>0</v>
      </c>
      <c r="DR281" s="1525">
        <f t="shared" si="295"/>
        <v>0</v>
      </c>
      <c r="DS281" s="1525">
        <f t="shared" si="295"/>
        <v>0</v>
      </c>
      <c r="DT281" s="1525">
        <f t="shared" si="295"/>
        <v>0</v>
      </c>
      <c r="DU281" s="1525">
        <f t="shared" si="295"/>
        <v>0</v>
      </c>
      <c r="DV281" s="1525">
        <f t="shared" si="295"/>
        <v>0</v>
      </c>
      <c r="DW281" s="1525">
        <f t="shared" si="295"/>
        <v>0</v>
      </c>
      <c r="DX281" s="1525">
        <f t="shared" si="295"/>
        <v>0</v>
      </c>
      <c r="DY281" s="1525">
        <f t="shared" si="295"/>
        <v>0</v>
      </c>
      <c r="DZ281" s="1525">
        <f t="shared" si="295"/>
        <v>0</v>
      </c>
      <c r="EA281" s="1525">
        <f t="shared" si="295"/>
        <v>0</v>
      </c>
      <c r="EB281" s="1525">
        <f t="shared" si="295"/>
        <v>0</v>
      </c>
      <c r="EC281" s="1525">
        <f t="shared" si="295"/>
        <v>0</v>
      </c>
      <c r="ED281" s="1525">
        <f t="shared" si="295"/>
        <v>0</v>
      </c>
      <c r="EE281" s="1525">
        <f t="shared" si="295"/>
        <v>0</v>
      </c>
      <c r="EF281" s="1525">
        <f t="shared" si="295"/>
        <v>0</v>
      </c>
      <c r="EG281" s="1525">
        <f t="shared" ref="EG281:FL281" si="296">SUM(EG282:EG283)</f>
        <v>0</v>
      </c>
      <c r="EH281" s="1525">
        <f t="shared" si="296"/>
        <v>0</v>
      </c>
      <c r="EI281" s="1525">
        <f t="shared" si="296"/>
        <v>0</v>
      </c>
      <c r="EJ281" s="1525">
        <f t="shared" si="296"/>
        <v>0</v>
      </c>
      <c r="EK281" s="1525">
        <f t="shared" si="296"/>
        <v>0</v>
      </c>
      <c r="EL281" s="1525">
        <f t="shared" si="296"/>
        <v>0</v>
      </c>
      <c r="EM281" s="1525">
        <f t="shared" si="296"/>
        <v>0</v>
      </c>
      <c r="EN281" s="1525">
        <f t="shared" si="296"/>
        <v>0</v>
      </c>
      <c r="EO281" s="1525">
        <f t="shared" si="296"/>
        <v>0</v>
      </c>
      <c r="EP281" s="1525">
        <f t="shared" si="296"/>
        <v>0</v>
      </c>
      <c r="EQ281" s="1525">
        <f t="shared" si="296"/>
        <v>0</v>
      </c>
      <c r="ER281" s="1525">
        <f t="shared" si="296"/>
        <v>0</v>
      </c>
      <c r="ES281" s="1525">
        <f t="shared" si="296"/>
        <v>0</v>
      </c>
      <c r="ET281" s="1525">
        <f t="shared" si="296"/>
        <v>0</v>
      </c>
      <c r="EU281" s="1525">
        <f t="shared" si="296"/>
        <v>0</v>
      </c>
      <c r="EV281" s="1525">
        <f t="shared" si="296"/>
        <v>0</v>
      </c>
      <c r="EW281" s="1525">
        <f t="shared" si="296"/>
        <v>0</v>
      </c>
      <c r="EX281" s="1525">
        <f t="shared" si="296"/>
        <v>0</v>
      </c>
      <c r="EY281" s="1525">
        <f t="shared" si="296"/>
        <v>0</v>
      </c>
      <c r="EZ281" s="1525">
        <f t="shared" si="296"/>
        <v>0</v>
      </c>
      <c r="FA281" s="1525">
        <f t="shared" si="296"/>
        <v>0</v>
      </c>
      <c r="FB281" s="1525">
        <f t="shared" si="296"/>
        <v>0</v>
      </c>
      <c r="FC281" s="1525">
        <f t="shared" si="296"/>
        <v>0</v>
      </c>
      <c r="FD281" s="1525">
        <f t="shared" si="296"/>
        <v>0</v>
      </c>
      <c r="FE281" s="1525">
        <f t="shared" si="296"/>
        <v>0</v>
      </c>
      <c r="FF281" s="1525">
        <f t="shared" si="296"/>
        <v>0</v>
      </c>
      <c r="FG281" s="1525">
        <f t="shared" si="296"/>
        <v>0</v>
      </c>
      <c r="FH281" s="1525">
        <f t="shared" si="296"/>
        <v>0</v>
      </c>
      <c r="FI281" s="1525">
        <f t="shared" si="296"/>
        <v>0</v>
      </c>
      <c r="FJ281" s="1525">
        <f t="shared" si="296"/>
        <v>0</v>
      </c>
      <c r="FK281" s="1525">
        <f t="shared" si="296"/>
        <v>0</v>
      </c>
      <c r="FL281" s="1525">
        <f t="shared" si="296"/>
        <v>0</v>
      </c>
      <c r="FM281" s="1525">
        <f t="shared" ref="FM281:GR281" si="297">SUM(FM282:FM283)</f>
        <v>0</v>
      </c>
      <c r="FN281" s="1525">
        <f t="shared" si="297"/>
        <v>0</v>
      </c>
      <c r="FO281" s="1525">
        <f t="shared" si="297"/>
        <v>0</v>
      </c>
      <c r="FP281" s="1525">
        <f t="shared" si="297"/>
        <v>0</v>
      </c>
      <c r="FQ281" s="1525">
        <f t="shared" si="297"/>
        <v>0</v>
      </c>
      <c r="FR281" s="1525">
        <f t="shared" si="297"/>
        <v>0</v>
      </c>
      <c r="FS281" s="1525">
        <f t="shared" si="297"/>
        <v>0</v>
      </c>
      <c r="FT281" s="1525">
        <f t="shared" si="297"/>
        <v>0</v>
      </c>
      <c r="FU281" s="1525">
        <f t="shared" si="297"/>
        <v>0</v>
      </c>
      <c r="FV281" s="1525">
        <f t="shared" si="297"/>
        <v>0</v>
      </c>
      <c r="FW281" s="1525">
        <f t="shared" si="297"/>
        <v>0</v>
      </c>
      <c r="FX281" s="1525">
        <f t="shared" si="297"/>
        <v>0</v>
      </c>
      <c r="FY281" s="1525">
        <f t="shared" si="297"/>
        <v>0</v>
      </c>
      <c r="FZ281" s="1525">
        <f t="shared" si="297"/>
        <v>0</v>
      </c>
      <c r="GA281" s="1525">
        <f t="shared" si="297"/>
        <v>0</v>
      </c>
      <c r="GB281" s="1525">
        <f t="shared" si="297"/>
        <v>0</v>
      </c>
      <c r="GC281" s="1525">
        <f t="shared" si="297"/>
        <v>0</v>
      </c>
      <c r="GD281" s="1525">
        <f t="shared" si="297"/>
        <v>0</v>
      </c>
      <c r="GE281" s="1525">
        <f t="shared" si="297"/>
        <v>0</v>
      </c>
      <c r="GF281" s="1525">
        <f t="shared" si="297"/>
        <v>0</v>
      </c>
      <c r="GG281" s="1525">
        <f t="shared" si="297"/>
        <v>0</v>
      </c>
      <c r="GH281" s="1525">
        <f t="shared" si="297"/>
        <v>0</v>
      </c>
      <c r="GI281" s="1525">
        <f t="shared" si="297"/>
        <v>0</v>
      </c>
      <c r="GJ281" s="1525">
        <f t="shared" si="297"/>
        <v>0</v>
      </c>
      <c r="GK281" s="1525">
        <f t="shared" si="297"/>
        <v>0</v>
      </c>
      <c r="GL281" s="1525">
        <f t="shared" si="297"/>
        <v>0</v>
      </c>
      <c r="GM281" s="1525">
        <f t="shared" si="297"/>
        <v>0</v>
      </c>
      <c r="GN281" s="1525">
        <f t="shared" si="297"/>
        <v>0</v>
      </c>
      <c r="GO281" s="1525">
        <f t="shared" si="297"/>
        <v>0</v>
      </c>
      <c r="GP281" s="1525">
        <f t="shared" si="297"/>
        <v>0</v>
      </c>
      <c r="GQ281" s="1525">
        <f t="shared" si="297"/>
        <v>0</v>
      </c>
      <c r="GR281" s="1525">
        <f t="shared" si="297"/>
        <v>0</v>
      </c>
      <c r="GS281" s="1525">
        <f t="shared" ref="GS281" si="298">SUM(GS282:GS283)</f>
        <v>0</v>
      </c>
    </row>
    <row r="282" spans="1:201" s="1539" customFormat="1" outlineLevel="1">
      <c r="A282" s="1501" t="s">
        <v>363</v>
      </c>
      <c r="B282" s="1546"/>
      <c r="C282" s="1501" t="s">
        <v>1695</v>
      </c>
      <c r="D282" s="1538">
        <f>4%*($D$35+$D$169+$D$195+$D$200+$D$210+$D$236+$D$237+$D$238+$D$239+$D$240+$D$241+$D$243)</f>
        <v>728.81600000000003</v>
      </c>
      <c r="E282" s="1537">
        <v>1</v>
      </c>
      <c r="F282" s="1504" t="s">
        <v>1480</v>
      </c>
      <c r="G282" s="1504" t="s">
        <v>1481</v>
      </c>
      <c r="H282" s="1554" t="s">
        <v>1696</v>
      </c>
      <c r="I282" s="1536">
        <f>SUM(J282:GS282)</f>
        <v>0</v>
      </c>
      <c r="J282" s="1535"/>
      <c r="K282" s="1535"/>
      <c r="L282" s="1535"/>
      <c r="M282" s="1535"/>
      <c r="N282" s="1535"/>
      <c r="O282" s="1535"/>
      <c r="P282" s="1535"/>
      <c r="Q282" s="1535"/>
      <c r="R282" s="1535"/>
      <c r="S282" s="1535"/>
      <c r="T282" s="1535"/>
      <c r="U282" s="1535"/>
      <c r="V282" s="1535"/>
      <c r="W282" s="1535"/>
      <c r="X282" s="1535"/>
      <c r="Y282" s="1535"/>
      <c r="Z282" s="1535"/>
      <c r="AA282" s="1535"/>
      <c r="AB282" s="1535"/>
      <c r="AC282" s="1535"/>
      <c r="AD282" s="1535"/>
      <c r="AE282" s="1535"/>
      <c r="AF282" s="1535"/>
      <c r="AG282" s="1535"/>
      <c r="AH282" s="1535"/>
      <c r="AI282" s="1535"/>
      <c r="AJ282" s="1535"/>
      <c r="AK282" s="1535"/>
      <c r="AL282" s="1535"/>
      <c r="AM282" s="1535"/>
      <c r="AN282" s="1535"/>
      <c r="AO282" s="1535"/>
      <c r="AP282" s="1535"/>
      <c r="AQ282" s="1535"/>
      <c r="AR282" s="1535"/>
      <c r="AS282" s="1535"/>
      <c r="AT282" s="1535"/>
      <c r="AU282" s="1535"/>
      <c r="AV282" s="1535"/>
      <c r="AW282" s="1535"/>
      <c r="AX282" s="1535"/>
      <c r="AY282" s="1535"/>
      <c r="AZ282" s="1535"/>
      <c r="BA282" s="1535"/>
      <c r="BB282" s="1535"/>
      <c r="BC282" s="1535"/>
      <c r="BD282" s="1535"/>
      <c r="BE282" s="1535"/>
      <c r="BF282" s="1535"/>
      <c r="BG282" s="1535"/>
      <c r="BH282" s="1535"/>
      <c r="BI282" s="1535"/>
      <c r="BJ282" s="1535"/>
      <c r="BK282" s="1535"/>
      <c r="BL282" s="1535"/>
      <c r="BM282" s="1535"/>
      <c r="BN282" s="1535"/>
      <c r="BO282" s="1535"/>
      <c r="BP282" s="1535"/>
      <c r="BQ282" s="1535"/>
      <c r="BR282" s="1535"/>
      <c r="BS282" s="1535"/>
      <c r="BT282" s="1535"/>
      <c r="BU282" s="1535"/>
      <c r="BV282" s="1535"/>
      <c r="BW282" s="1535"/>
      <c r="BX282" s="1535"/>
      <c r="BY282" s="1535"/>
      <c r="BZ282" s="1535"/>
      <c r="CA282" s="1535"/>
      <c r="CB282" s="1535"/>
      <c r="CC282" s="1535"/>
      <c r="CD282" s="1535"/>
      <c r="CE282" s="1535"/>
      <c r="CF282" s="1535"/>
      <c r="CG282" s="1535"/>
      <c r="CH282" s="1535"/>
      <c r="CI282" s="1535"/>
      <c r="CJ282" s="1535"/>
      <c r="CK282" s="1535"/>
      <c r="CL282" s="1535"/>
      <c r="CM282" s="1535"/>
      <c r="CN282" s="1535"/>
      <c r="CO282" s="1535"/>
      <c r="CP282" s="1535"/>
      <c r="CQ282" s="1535"/>
      <c r="CR282" s="1535"/>
      <c r="CS282" s="1535"/>
      <c r="CT282" s="1535"/>
      <c r="CU282" s="1535"/>
      <c r="CV282" s="1535"/>
      <c r="CW282" s="1535"/>
      <c r="CX282" s="1535"/>
      <c r="CY282" s="1535"/>
      <c r="CZ282" s="1535"/>
      <c r="DA282" s="1535"/>
      <c r="DB282" s="1535"/>
      <c r="DC282" s="1535"/>
      <c r="DD282" s="1535"/>
      <c r="DE282" s="1535"/>
      <c r="DF282" s="1535"/>
      <c r="DG282" s="1535"/>
      <c r="DH282" s="1535"/>
      <c r="DI282" s="1535"/>
      <c r="DJ282" s="1535"/>
      <c r="DK282" s="1535"/>
      <c r="DL282" s="1535"/>
      <c r="DM282" s="1535"/>
      <c r="DN282" s="1535"/>
      <c r="DO282" s="1535"/>
      <c r="DP282" s="1535"/>
      <c r="DQ282" s="1535"/>
      <c r="DR282" s="1535"/>
      <c r="DS282" s="1535"/>
      <c r="DT282" s="1535"/>
      <c r="DU282" s="1535"/>
      <c r="DV282" s="1535"/>
      <c r="DW282" s="1535"/>
      <c r="DX282" s="1535"/>
      <c r="DY282" s="1535"/>
      <c r="DZ282" s="1535"/>
      <c r="EA282" s="1535"/>
      <c r="EB282" s="1535"/>
      <c r="EC282" s="1535"/>
      <c r="ED282" s="1535"/>
      <c r="EE282" s="1535"/>
      <c r="EF282" s="1535"/>
      <c r="EG282" s="1535"/>
      <c r="EH282" s="1535"/>
      <c r="EI282" s="1535"/>
      <c r="EJ282" s="1535"/>
      <c r="EK282" s="1535"/>
      <c r="EL282" s="1535"/>
      <c r="EM282" s="1535"/>
      <c r="EN282" s="1535"/>
      <c r="EO282" s="1535"/>
      <c r="EP282" s="1535"/>
      <c r="EQ282" s="1535"/>
      <c r="ER282" s="1535"/>
      <c r="ES282" s="1535"/>
      <c r="ET282" s="1535"/>
      <c r="EU282" s="1535"/>
      <c r="EV282" s="1535"/>
      <c r="EW282" s="1535"/>
      <c r="EX282" s="1535"/>
      <c r="EY282" s="1535"/>
      <c r="EZ282" s="1535"/>
      <c r="FA282" s="1535"/>
      <c r="FB282" s="1535"/>
      <c r="FC282" s="1535"/>
      <c r="FD282" s="1535"/>
      <c r="FE282" s="1535"/>
      <c r="FF282" s="1535"/>
      <c r="FG282" s="1535"/>
      <c r="FH282" s="1535"/>
      <c r="FI282" s="1535"/>
      <c r="FJ282" s="1535"/>
      <c r="FK282" s="1535"/>
      <c r="FL282" s="1535"/>
      <c r="FM282" s="1535"/>
      <c r="FN282" s="1535"/>
      <c r="FO282" s="1535"/>
      <c r="FP282" s="1535"/>
      <c r="FQ282" s="1535"/>
      <c r="FR282" s="1535"/>
      <c r="FS282" s="1535"/>
      <c r="FT282" s="1535"/>
      <c r="FU282" s="1535"/>
      <c r="FV282" s="1535"/>
      <c r="FW282" s="1535"/>
      <c r="FX282" s="1535"/>
      <c r="FY282" s="1535"/>
      <c r="FZ282" s="1535"/>
      <c r="GA282" s="1535"/>
      <c r="GB282" s="1535"/>
      <c r="GC282" s="1535"/>
      <c r="GD282" s="1535"/>
      <c r="GE282" s="1535"/>
      <c r="GF282" s="1535"/>
      <c r="GG282" s="1535"/>
      <c r="GH282" s="1535"/>
      <c r="GI282" s="1535"/>
      <c r="GJ282" s="1535"/>
      <c r="GK282" s="1535"/>
      <c r="GL282" s="1535"/>
      <c r="GM282" s="1535"/>
      <c r="GN282" s="1535"/>
      <c r="GO282" s="1535"/>
      <c r="GP282" s="1535"/>
      <c r="GQ282" s="1535"/>
      <c r="GR282" s="1535"/>
      <c r="GS282" s="1535"/>
    </row>
    <row r="283" spans="1:201" s="1539" customFormat="1" ht="14.45" outlineLevel="1">
      <c r="A283" s="1552" t="s">
        <v>366</v>
      </c>
      <c r="B283" s="1553"/>
      <c r="C283" s="1552" t="s">
        <v>1697</v>
      </c>
      <c r="D283" s="1551">
        <f>D35</f>
        <v>976.4</v>
      </c>
      <c r="E283" s="1550">
        <v>0</v>
      </c>
      <c r="F283" s="1549" t="s">
        <v>1698</v>
      </c>
      <c r="G283" s="1549" t="s">
        <v>1698</v>
      </c>
      <c r="H283" s="1548" t="s">
        <v>1699</v>
      </c>
      <c r="I283" s="1547">
        <f t="shared" ref="I283:AN283" si="299">I35</f>
        <v>698</v>
      </c>
      <c r="J283" s="1547">
        <f t="shared" si="299"/>
        <v>0</v>
      </c>
      <c r="K283" s="1547">
        <f t="shared" si="299"/>
        <v>0</v>
      </c>
      <c r="L283" s="1547">
        <f t="shared" si="299"/>
        <v>0</v>
      </c>
      <c r="M283" s="1547">
        <f t="shared" si="299"/>
        <v>0</v>
      </c>
      <c r="N283" s="1547">
        <f t="shared" si="299"/>
        <v>0</v>
      </c>
      <c r="O283" s="1547">
        <f t="shared" si="299"/>
        <v>0</v>
      </c>
      <c r="P283" s="1547">
        <f t="shared" si="299"/>
        <v>0</v>
      </c>
      <c r="Q283" s="1547">
        <f t="shared" si="299"/>
        <v>0</v>
      </c>
      <c r="R283" s="1547">
        <f t="shared" si="299"/>
        <v>0</v>
      </c>
      <c r="S283" s="1547">
        <f t="shared" si="299"/>
        <v>0</v>
      </c>
      <c r="T283" s="1547">
        <f t="shared" si="299"/>
        <v>0</v>
      </c>
      <c r="U283" s="1547">
        <f t="shared" si="299"/>
        <v>0</v>
      </c>
      <c r="V283" s="1547">
        <f t="shared" si="299"/>
        <v>0</v>
      </c>
      <c r="W283" s="1547">
        <f t="shared" si="299"/>
        <v>0</v>
      </c>
      <c r="X283" s="1547">
        <f t="shared" si="299"/>
        <v>0</v>
      </c>
      <c r="Y283" s="1547">
        <f t="shared" si="299"/>
        <v>0</v>
      </c>
      <c r="Z283" s="1547">
        <f t="shared" si="299"/>
        <v>0</v>
      </c>
      <c r="AA283" s="1547">
        <f t="shared" si="299"/>
        <v>0</v>
      </c>
      <c r="AB283" s="1547">
        <f t="shared" si="299"/>
        <v>0</v>
      </c>
      <c r="AC283" s="1547">
        <f t="shared" si="299"/>
        <v>0</v>
      </c>
      <c r="AD283" s="1547">
        <f t="shared" si="299"/>
        <v>0</v>
      </c>
      <c r="AE283" s="1547">
        <f t="shared" si="299"/>
        <v>0</v>
      </c>
      <c r="AF283" s="1547">
        <f t="shared" si="299"/>
        <v>0</v>
      </c>
      <c r="AG283" s="1547">
        <f t="shared" si="299"/>
        <v>0</v>
      </c>
      <c r="AH283" s="1547">
        <f t="shared" si="299"/>
        <v>0</v>
      </c>
      <c r="AI283" s="1547">
        <f t="shared" si="299"/>
        <v>0</v>
      </c>
      <c r="AJ283" s="1547">
        <f t="shared" si="299"/>
        <v>0</v>
      </c>
      <c r="AK283" s="1547">
        <f t="shared" si="299"/>
        <v>0</v>
      </c>
      <c r="AL283" s="1547">
        <f t="shared" si="299"/>
        <v>0</v>
      </c>
      <c r="AM283" s="1547">
        <f t="shared" si="299"/>
        <v>0</v>
      </c>
      <c r="AN283" s="1547">
        <f t="shared" si="299"/>
        <v>0</v>
      </c>
      <c r="AO283" s="1547">
        <f t="shared" ref="AO283:BT283" si="300">AO35</f>
        <v>0</v>
      </c>
      <c r="AP283" s="1547">
        <f t="shared" si="300"/>
        <v>0</v>
      </c>
      <c r="AQ283" s="1547">
        <f t="shared" si="300"/>
        <v>0</v>
      </c>
      <c r="AR283" s="1547">
        <f t="shared" si="300"/>
        <v>5.6000000000000014</v>
      </c>
      <c r="AS283" s="1547">
        <f t="shared" si="300"/>
        <v>10.850000000000001</v>
      </c>
      <c r="AT283" s="1547">
        <f t="shared" si="300"/>
        <v>5.6000000000000014</v>
      </c>
      <c r="AU283" s="1547">
        <f t="shared" si="300"/>
        <v>10.850000000000001</v>
      </c>
      <c r="AV283" s="1547">
        <f t="shared" si="300"/>
        <v>5.6000000000000014</v>
      </c>
      <c r="AW283" s="1547">
        <f t="shared" si="300"/>
        <v>55.25</v>
      </c>
      <c r="AX283" s="1547">
        <f t="shared" si="300"/>
        <v>50</v>
      </c>
      <c r="AY283" s="1547">
        <f t="shared" si="300"/>
        <v>33.25</v>
      </c>
      <c r="AZ283" s="1547">
        <f t="shared" si="300"/>
        <v>28</v>
      </c>
      <c r="BA283" s="1547">
        <f t="shared" si="300"/>
        <v>33.25</v>
      </c>
      <c r="BB283" s="1547">
        <f t="shared" si="300"/>
        <v>32</v>
      </c>
      <c r="BC283" s="1547">
        <f t="shared" si="300"/>
        <v>42.5</v>
      </c>
      <c r="BD283" s="1547">
        <f t="shared" si="300"/>
        <v>28</v>
      </c>
      <c r="BE283" s="1547">
        <f t="shared" si="300"/>
        <v>37.25</v>
      </c>
      <c r="BF283" s="1547">
        <f t="shared" si="300"/>
        <v>32</v>
      </c>
      <c r="BG283" s="1547">
        <f t="shared" si="300"/>
        <v>56.75</v>
      </c>
      <c r="BH283" s="1547">
        <f t="shared" si="300"/>
        <v>44</v>
      </c>
      <c r="BI283" s="1547">
        <f t="shared" si="300"/>
        <v>38.75</v>
      </c>
      <c r="BJ283" s="1547">
        <f t="shared" si="300"/>
        <v>16</v>
      </c>
      <c r="BK283" s="1547">
        <f t="shared" si="300"/>
        <v>81.25</v>
      </c>
      <c r="BL283" s="1547">
        <f t="shared" si="300"/>
        <v>0</v>
      </c>
      <c r="BM283" s="1547">
        <f t="shared" si="300"/>
        <v>5.25</v>
      </c>
      <c r="BN283" s="1547">
        <f t="shared" si="300"/>
        <v>4</v>
      </c>
      <c r="BO283" s="1547">
        <f t="shared" si="300"/>
        <v>10.5</v>
      </c>
      <c r="BP283" s="1547">
        <f t="shared" si="300"/>
        <v>0</v>
      </c>
      <c r="BQ283" s="1547">
        <f t="shared" si="300"/>
        <v>5.25</v>
      </c>
      <c r="BR283" s="1547">
        <f t="shared" si="300"/>
        <v>0</v>
      </c>
      <c r="BS283" s="1547">
        <f t="shared" si="300"/>
        <v>5.25</v>
      </c>
      <c r="BT283" s="1547">
        <f t="shared" si="300"/>
        <v>0</v>
      </c>
      <c r="BU283" s="1547">
        <f t="shared" ref="BU283:CZ283" si="301">BU35</f>
        <v>5.25</v>
      </c>
      <c r="BV283" s="1547">
        <f t="shared" si="301"/>
        <v>0</v>
      </c>
      <c r="BW283" s="1547">
        <f t="shared" si="301"/>
        <v>5.25</v>
      </c>
      <c r="BX283" s="1547">
        <f t="shared" si="301"/>
        <v>0</v>
      </c>
      <c r="BY283" s="1547">
        <f t="shared" si="301"/>
        <v>5.25</v>
      </c>
      <c r="BZ283" s="1547">
        <f t="shared" si="301"/>
        <v>0</v>
      </c>
      <c r="CA283" s="1547">
        <f t="shared" si="301"/>
        <v>5.25</v>
      </c>
      <c r="CB283" s="1547">
        <f t="shared" si="301"/>
        <v>0</v>
      </c>
      <c r="CC283" s="1547">
        <f t="shared" si="301"/>
        <v>0</v>
      </c>
      <c r="CD283" s="1547">
        <f t="shared" si="301"/>
        <v>0</v>
      </c>
      <c r="CE283" s="1547">
        <f t="shared" si="301"/>
        <v>0</v>
      </c>
      <c r="CF283" s="1547">
        <f t="shared" si="301"/>
        <v>0</v>
      </c>
      <c r="CG283" s="1547">
        <f t="shared" si="301"/>
        <v>0</v>
      </c>
      <c r="CH283" s="1547">
        <f t="shared" si="301"/>
        <v>0</v>
      </c>
      <c r="CI283" s="1547">
        <f t="shared" si="301"/>
        <v>0</v>
      </c>
      <c r="CJ283" s="1547">
        <f t="shared" si="301"/>
        <v>0</v>
      </c>
      <c r="CK283" s="1547">
        <f t="shared" si="301"/>
        <v>0</v>
      </c>
      <c r="CL283" s="1547">
        <f t="shared" si="301"/>
        <v>0</v>
      </c>
      <c r="CM283" s="1547">
        <f t="shared" si="301"/>
        <v>0</v>
      </c>
      <c r="CN283" s="1547">
        <f t="shared" si="301"/>
        <v>0</v>
      </c>
      <c r="CO283" s="1547">
        <f t="shared" si="301"/>
        <v>0</v>
      </c>
      <c r="CP283" s="1547">
        <f t="shared" si="301"/>
        <v>0</v>
      </c>
      <c r="CQ283" s="1547">
        <f t="shared" si="301"/>
        <v>0</v>
      </c>
      <c r="CR283" s="1547">
        <f t="shared" si="301"/>
        <v>0</v>
      </c>
      <c r="CS283" s="1547">
        <f t="shared" si="301"/>
        <v>0</v>
      </c>
      <c r="CT283" s="1547">
        <f t="shared" si="301"/>
        <v>0</v>
      </c>
      <c r="CU283" s="1547">
        <f t="shared" si="301"/>
        <v>0</v>
      </c>
      <c r="CV283" s="1547">
        <f t="shared" si="301"/>
        <v>0</v>
      </c>
      <c r="CW283" s="1547">
        <f t="shared" si="301"/>
        <v>0</v>
      </c>
      <c r="CX283" s="1547">
        <f t="shared" si="301"/>
        <v>0</v>
      </c>
      <c r="CY283" s="1547">
        <f t="shared" si="301"/>
        <v>0</v>
      </c>
      <c r="CZ283" s="1547">
        <f t="shared" si="301"/>
        <v>0</v>
      </c>
      <c r="DA283" s="1547">
        <f t="shared" ref="DA283:EF283" si="302">DA35</f>
        <v>0</v>
      </c>
      <c r="DB283" s="1547">
        <f t="shared" si="302"/>
        <v>0</v>
      </c>
      <c r="DC283" s="1547">
        <f t="shared" si="302"/>
        <v>0</v>
      </c>
      <c r="DD283" s="1547">
        <f t="shared" si="302"/>
        <v>0</v>
      </c>
      <c r="DE283" s="1547">
        <f t="shared" si="302"/>
        <v>0</v>
      </c>
      <c r="DF283" s="1547">
        <f t="shared" si="302"/>
        <v>0</v>
      </c>
      <c r="DG283" s="1547">
        <f t="shared" si="302"/>
        <v>0</v>
      </c>
      <c r="DH283" s="1547">
        <f t="shared" si="302"/>
        <v>0</v>
      </c>
      <c r="DI283" s="1547">
        <f t="shared" si="302"/>
        <v>0</v>
      </c>
      <c r="DJ283" s="1547">
        <f t="shared" si="302"/>
        <v>0</v>
      </c>
      <c r="DK283" s="1547">
        <f t="shared" si="302"/>
        <v>0</v>
      </c>
      <c r="DL283" s="1547">
        <f t="shared" si="302"/>
        <v>0</v>
      </c>
      <c r="DM283" s="1547">
        <f t="shared" si="302"/>
        <v>0</v>
      </c>
      <c r="DN283" s="1547">
        <f t="shared" si="302"/>
        <v>0</v>
      </c>
      <c r="DO283" s="1547">
        <f t="shared" si="302"/>
        <v>0</v>
      </c>
      <c r="DP283" s="1547">
        <f t="shared" si="302"/>
        <v>0</v>
      </c>
      <c r="DQ283" s="1547">
        <f t="shared" si="302"/>
        <v>0</v>
      </c>
      <c r="DR283" s="1547">
        <f t="shared" si="302"/>
        <v>0</v>
      </c>
      <c r="DS283" s="1547">
        <f t="shared" si="302"/>
        <v>0</v>
      </c>
      <c r="DT283" s="1547">
        <f t="shared" si="302"/>
        <v>0</v>
      </c>
      <c r="DU283" s="1547">
        <f t="shared" si="302"/>
        <v>0</v>
      </c>
      <c r="DV283" s="1547">
        <f t="shared" si="302"/>
        <v>0</v>
      </c>
      <c r="DW283" s="1547">
        <f t="shared" si="302"/>
        <v>0</v>
      </c>
      <c r="DX283" s="1547">
        <f t="shared" si="302"/>
        <v>0</v>
      </c>
      <c r="DY283" s="1547">
        <f t="shared" si="302"/>
        <v>0</v>
      </c>
      <c r="DZ283" s="1547">
        <f t="shared" si="302"/>
        <v>0</v>
      </c>
      <c r="EA283" s="1547">
        <f t="shared" si="302"/>
        <v>0</v>
      </c>
      <c r="EB283" s="1547">
        <f t="shared" si="302"/>
        <v>0</v>
      </c>
      <c r="EC283" s="1547">
        <f t="shared" si="302"/>
        <v>0</v>
      </c>
      <c r="ED283" s="1547">
        <f t="shared" si="302"/>
        <v>0</v>
      </c>
      <c r="EE283" s="1547">
        <f t="shared" si="302"/>
        <v>0</v>
      </c>
      <c r="EF283" s="1547">
        <f t="shared" si="302"/>
        <v>0</v>
      </c>
      <c r="EG283" s="1547">
        <f t="shared" ref="EG283:FL283" si="303">EG35</f>
        <v>0</v>
      </c>
      <c r="EH283" s="1547">
        <f t="shared" si="303"/>
        <v>0</v>
      </c>
      <c r="EI283" s="1547">
        <f t="shared" si="303"/>
        <v>0</v>
      </c>
      <c r="EJ283" s="1547">
        <f t="shared" si="303"/>
        <v>0</v>
      </c>
      <c r="EK283" s="1547">
        <f t="shared" si="303"/>
        <v>0</v>
      </c>
      <c r="EL283" s="1547">
        <f t="shared" si="303"/>
        <v>0</v>
      </c>
      <c r="EM283" s="1547">
        <f t="shared" si="303"/>
        <v>0</v>
      </c>
      <c r="EN283" s="1547">
        <f t="shared" si="303"/>
        <v>0</v>
      </c>
      <c r="EO283" s="1547">
        <f t="shared" si="303"/>
        <v>0</v>
      </c>
      <c r="EP283" s="1547">
        <f t="shared" si="303"/>
        <v>0</v>
      </c>
      <c r="EQ283" s="1547">
        <f t="shared" si="303"/>
        <v>0</v>
      </c>
      <c r="ER283" s="1547">
        <f t="shared" si="303"/>
        <v>0</v>
      </c>
      <c r="ES283" s="1547">
        <f t="shared" si="303"/>
        <v>0</v>
      </c>
      <c r="ET283" s="1547">
        <f t="shared" si="303"/>
        <v>0</v>
      </c>
      <c r="EU283" s="1547">
        <f t="shared" si="303"/>
        <v>0</v>
      </c>
      <c r="EV283" s="1547">
        <f t="shared" si="303"/>
        <v>0</v>
      </c>
      <c r="EW283" s="1547">
        <f t="shared" si="303"/>
        <v>0</v>
      </c>
      <c r="EX283" s="1547">
        <f t="shared" si="303"/>
        <v>0</v>
      </c>
      <c r="EY283" s="1547">
        <f t="shared" si="303"/>
        <v>0</v>
      </c>
      <c r="EZ283" s="1547">
        <f t="shared" si="303"/>
        <v>0</v>
      </c>
      <c r="FA283" s="1547">
        <f t="shared" si="303"/>
        <v>0</v>
      </c>
      <c r="FB283" s="1547">
        <f t="shared" si="303"/>
        <v>0</v>
      </c>
      <c r="FC283" s="1547">
        <f t="shared" si="303"/>
        <v>0</v>
      </c>
      <c r="FD283" s="1547">
        <f t="shared" si="303"/>
        <v>0</v>
      </c>
      <c r="FE283" s="1547">
        <f t="shared" si="303"/>
        <v>0</v>
      </c>
      <c r="FF283" s="1547">
        <f t="shared" si="303"/>
        <v>0</v>
      </c>
      <c r="FG283" s="1547">
        <f t="shared" si="303"/>
        <v>0</v>
      </c>
      <c r="FH283" s="1547">
        <f t="shared" si="303"/>
        <v>0</v>
      </c>
      <c r="FI283" s="1547">
        <f t="shared" si="303"/>
        <v>0</v>
      </c>
      <c r="FJ283" s="1547">
        <f t="shared" si="303"/>
        <v>0</v>
      </c>
      <c r="FK283" s="1547">
        <f t="shared" si="303"/>
        <v>0</v>
      </c>
      <c r="FL283" s="1547">
        <f t="shared" si="303"/>
        <v>0</v>
      </c>
      <c r="FM283" s="1547">
        <f t="shared" ref="FM283:GS283" si="304">FM35</f>
        <v>0</v>
      </c>
      <c r="FN283" s="1547">
        <f t="shared" si="304"/>
        <v>0</v>
      </c>
      <c r="FO283" s="1547">
        <f t="shared" si="304"/>
        <v>0</v>
      </c>
      <c r="FP283" s="1547">
        <f t="shared" si="304"/>
        <v>0</v>
      </c>
      <c r="FQ283" s="1547">
        <f t="shared" si="304"/>
        <v>0</v>
      </c>
      <c r="FR283" s="1547">
        <f t="shared" si="304"/>
        <v>0</v>
      </c>
      <c r="FS283" s="1547">
        <f t="shared" si="304"/>
        <v>0</v>
      </c>
      <c r="FT283" s="1547">
        <f t="shared" si="304"/>
        <v>0</v>
      </c>
      <c r="FU283" s="1547">
        <f t="shared" si="304"/>
        <v>0</v>
      </c>
      <c r="FV283" s="1547">
        <f t="shared" si="304"/>
        <v>0</v>
      </c>
      <c r="FW283" s="1547">
        <f t="shared" si="304"/>
        <v>0</v>
      </c>
      <c r="FX283" s="1547">
        <f t="shared" si="304"/>
        <v>0</v>
      </c>
      <c r="FY283" s="1547">
        <f t="shared" si="304"/>
        <v>0</v>
      </c>
      <c r="FZ283" s="1547">
        <f t="shared" si="304"/>
        <v>0</v>
      </c>
      <c r="GA283" s="1547">
        <f t="shared" si="304"/>
        <v>0</v>
      </c>
      <c r="GB283" s="1547">
        <f t="shared" si="304"/>
        <v>0</v>
      </c>
      <c r="GC283" s="1547">
        <f t="shared" si="304"/>
        <v>0</v>
      </c>
      <c r="GD283" s="1547">
        <f t="shared" si="304"/>
        <v>0</v>
      </c>
      <c r="GE283" s="1547">
        <f t="shared" si="304"/>
        <v>0</v>
      </c>
      <c r="GF283" s="1547">
        <f t="shared" si="304"/>
        <v>0</v>
      </c>
      <c r="GG283" s="1547">
        <f t="shared" si="304"/>
        <v>0</v>
      </c>
      <c r="GH283" s="1547">
        <f t="shared" si="304"/>
        <v>0</v>
      </c>
      <c r="GI283" s="1547">
        <f t="shared" si="304"/>
        <v>0</v>
      </c>
      <c r="GJ283" s="1547">
        <f t="shared" si="304"/>
        <v>0</v>
      </c>
      <c r="GK283" s="1547">
        <f t="shared" si="304"/>
        <v>0</v>
      </c>
      <c r="GL283" s="1547">
        <f t="shared" si="304"/>
        <v>0</v>
      </c>
      <c r="GM283" s="1547">
        <f t="shared" si="304"/>
        <v>0</v>
      </c>
      <c r="GN283" s="1547">
        <f t="shared" si="304"/>
        <v>0</v>
      </c>
      <c r="GO283" s="1547">
        <f t="shared" si="304"/>
        <v>0</v>
      </c>
      <c r="GP283" s="1547">
        <f t="shared" si="304"/>
        <v>0</v>
      </c>
      <c r="GQ283" s="1547">
        <f t="shared" si="304"/>
        <v>0</v>
      </c>
      <c r="GR283" s="1547">
        <f t="shared" si="304"/>
        <v>0</v>
      </c>
      <c r="GS283" s="1547">
        <f t="shared" si="304"/>
        <v>0</v>
      </c>
    </row>
    <row r="284" spans="1:201" s="1539" customFormat="1">
      <c r="A284" s="1501"/>
      <c r="B284" s="1541"/>
      <c r="C284" s="1501"/>
      <c r="D284" s="1545"/>
      <c r="E284" s="1544"/>
      <c r="F284" s="1543"/>
      <c r="G284" s="1543"/>
      <c r="H284" s="1540"/>
      <c r="I284" s="1543"/>
      <c r="J284" s="1543"/>
      <c r="K284" s="1543"/>
      <c r="L284" s="1543"/>
      <c r="M284" s="1543"/>
      <c r="N284" s="1543"/>
      <c r="O284" s="1543"/>
      <c r="P284" s="1543"/>
      <c r="Q284" s="1543"/>
      <c r="R284" s="1543"/>
      <c r="S284" s="1543"/>
      <c r="T284" s="1543"/>
      <c r="U284" s="1543"/>
      <c r="V284" s="1543"/>
      <c r="W284" s="1543"/>
      <c r="X284" s="1543"/>
      <c r="Y284" s="1543"/>
      <c r="Z284" s="1543"/>
      <c r="AA284" s="1543"/>
      <c r="AB284" s="1543"/>
      <c r="AC284" s="1543"/>
      <c r="AD284" s="1543"/>
      <c r="AE284" s="1543"/>
      <c r="AF284" s="1543"/>
      <c r="AG284" s="1543"/>
      <c r="AH284" s="1543"/>
      <c r="AI284" s="1543"/>
      <c r="AJ284" s="1543"/>
      <c r="AK284" s="1543"/>
      <c r="AL284" s="1543"/>
      <c r="AM284" s="1543"/>
      <c r="AN284" s="1543"/>
      <c r="AO284" s="1543"/>
      <c r="AP284" s="1543"/>
      <c r="AQ284" s="1543"/>
      <c r="AR284" s="1543"/>
      <c r="AS284" s="1543"/>
      <c r="AT284" s="1543"/>
      <c r="AU284" s="1543"/>
      <c r="AV284" s="1543"/>
      <c r="AW284" s="1543"/>
      <c r="AX284" s="1543"/>
      <c r="AY284" s="1543"/>
      <c r="AZ284" s="1543"/>
      <c r="BA284" s="1543"/>
      <c r="BB284" s="1543"/>
      <c r="BC284" s="1543"/>
      <c r="BD284" s="1543"/>
      <c r="BE284" s="1543"/>
      <c r="BF284" s="1543"/>
      <c r="BG284" s="1543"/>
      <c r="BH284" s="1543"/>
      <c r="BI284" s="1543"/>
      <c r="BJ284" s="1543"/>
      <c r="BK284" s="1543"/>
      <c r="BL284" s="1543"/>
      <c r="BM284" s="1543"/>
      <c r="BN284" s="1543"/>
      <c r="BO284" s="1543"/>
      <c r="BP284" s="1543"/>
      <c r="BQ284" s="1543"/>
      <c r="BR284" s="1543"/>
      <c r="BS284" s="1543"/>
      <c r="BT284" s="1543"/>
      <c r="BU284" s="1543"/>
      <c r="BV284" s="1543"/>
      <c r="BW284" s="1543"/>
      <c r="BX284" s="1543"/>
      <c r="BY284" s="1543"/>
      <c r="BZ284" s="1543"/>
      <c r="CA284" s="1543"/>
      <c r="CB284" s="1543"/>
      <c r="CC284" s="1543"/>
      <c r="CD284" s="1543"/>
      <c r="CE284" s="1543"/>
      <c r="CF284" s="1543"/>
      <c r="CG284" s="1543"/>
      <c r="CH284" s="1543"/>
      <c r="CI284" s="1543"/>
      <c r="CJ284" s="1543"/>
      <c r="CK284" s="1543"/>
      <c r="CL284" s="1543"/>
      <c r="CM284" s="1543"/>
      <c r="CN284" s="1543"/>
      <c r="CO284" s="1543"/>
      <c r="CP284" s="1543"/>
      <c r="CQ284" s="1543"/>
      <c r="CR284" s="1543"/>
      <c r="CS284" s="1543"/>
      <c r="CT284" s="1543"/>
      <c r="CU284" s="1543"/>
      <c r="CV284" s="1543"/>
      <c r="CW284" s="1543"/>
      <c r="CX284" s="1543"/>
      <c r="CY284" s="1543"/>
      <c r="CZ284" s="1543"/>
      <c r="DA284" s="1543"/>
      <c r="DB284" s="1543"/>
      <c r="DC284" s="1543"/>
      <c r="DD284" s="1543"/>
      <c r="DE284" s="1543"/>
      <c r="DF284" s="1543"/>
      <c r="DG284" s="1543"/>
      <c r="DH284" s="1543"/>
      <c r="DI284" s="1543"/>
      <c r="DJ284" s="1543"/>
      <c r="DK284" s="1543"/>
      <c r="DL284" s="1543"/>
      <c r="DM284" s="1543"/>
      <c r="DN284" s="1543"/>
      <c r="DO284" s="1543"/>
      <c r="DP284" s="1543"/>
      <c r="DQ284" s="1543"/>
      <c r="DR284" s="1543"/>
      <c r="DS284" s="1543"/>
      <c r="DT284" s="1543"/>
      <c r="DU284" s="1543"/>
      <c r="DV284" s="1543"/>
      <c r="DW284" s="1543"/>
      <c r="DX284" s="1543"/>
      <c r="DY284" s="1543"/>
      <c r="DZ284" s="1543"/>
      <c r="EA284" s="1543"/>
      <c r="EB284" s="1543"/>
      <c r="EC284" s="1543"/>
      <c r="ED284" s="1543"/>
      <c r="EE284" s="1543"/>
      <c r="EF284" s="1543"/>
      <c r="EG284" s="1543"/>
      <c r="EH284" s="1543"/>
      <c r="EI284" s="1543"/>
      <c r="EJ284" s="1543"/>
      <c r="EK284" s="1543"/>
      <c r="EL284" s="1543"/>
      <c r="EM284" s="1543"/>
      <c r="EN284" s="1543"/>
      <c r="EO284" s="1543"/>
      <c r="EP284" s="1543"/>
      <c r="EQ284" s="1543"/>
      <c r="ER284" s="1543"/>
      <c r="ES284" s="1543"/>
      <c r="ET284" s="1543"/>
      <c r="EU284" s="1543"/>
      <c r="EV284" s="1543"/>
      <c r="EW284" s="1543"/>
      <c r="EX284" s="1543"/>
      <c r="EY284" s="1543"/>
      <c r="EZ284" s="1543"/>
      <c r="FA284" s="1543"/>
      <c r="FB284" s="1543"/>
      <c r="FC284" s="1543"/>
      <c r="FD284" s="1543"/>
      <c r="FE284" s="1543"/>
      <c r="FF284" s="1543"/>
      <c r="FG284" s="1543"/>
      <c r="FH284" s="1543"/>
      <c r="FI284" s="1543"/>
      <c r="FJ284" s="1543"/>
      <c r="FK284" s="1543"/>
      <c r="FL284" s="1543"/>
      <c r="FM284" s="1543"/>
      <c r="FN284" s="1543"/>
      <c r="FO284" s="1543"/>
      <c r="FP284" s="1543"/>
      <c r="FQ284" s="1543"/>
      <c r="FR284" s="1543"/>
      <c r="FS284" s="1543"/>
      <c r="FT284" s="1543"/>
      <c r="FU284" s="1543"/>
      <c r="FV284" s="1543"/>
      <c r="FW284" s="1543"/>
      <c r="FX284" s="1543"/>
      <c r="FY284" s="1543"/>
      <c r="FZ284" s="1543"/>
      <c r="GA284" s="1543"/>
      <c r="GB284" s="1543"/>
      <c r="GC284" s="1543"/>
      <c r="GD284" s="1543"/>
      <c r="GE284" s="1543"/>
      <c r="GF284" s="1543"/>
      <c r="GG284" s="1543"/>
      <c r="GH284" s="1543"/>
      <c r="GI284" s="1543"/>
      <c r="GJ284" s="1543"/>
      <c r="GK284" s="1543"/>
      <c r="GL284" s="1543"/>
      <c r="GM284" s="1543"/>
      <c r="GN284" s="1543"/>
      <c r="GO284" s="1543"/>
      <c r="GP284" s="1543"/>
      <c r="GQ284" s="1543"/>
      <c r="GR284" s="1543"/>
      <c r="GS284" s="1543"/>
    </row>
    <row r="285" spans="1:201" s="1524" customFormat="1" ht="14.45">
      <c r="A285" s="1552" t="s">
        <v>374</v>
      </c>
      <c r="B285" s="1553"/>
      <c r="C285" s="1552" t="s">
        <v>1442</v>
      </c>
      <c r="D285" s="1551">
        <f>+D110</f>
        <v>0</v>
      </c>
      <c r="E285" s="1550">
        <v>0</v>
      </c>
      <c r="F285" s="1549" t="s">
        <v>1698</v>
      </c>
      <c r="G285" s="1549" t="s">
        <v>1698</v>
      </c>
      <c r="H285" s="1548" t="s">
        <v>1699</v>
      </c>
      <c r="I285" s="1547">
        <f t="shared" ref="I285:AN285" si="305">+I110</f>
        <v>0</v>
      </c>
      <c r="J285" s="1547">
        <f t="shared" si="305"/>
        <v>0</v>
      </c>
      <c r="K285" s="1547">
        <f t="shared" si="305"/>
        <v>0</v>
      </c>
      <c r="L285" s="1547">
        <f t="shared" si="305"/>
        <v>0</v>
      </c>
      <c r="M285" s="1547">
        <f t="shared" si="305"/>
        <v>0</v>
      </c>
      <c r="N285" s="1547">
        <f t="shared" si="305"/>
        <v>0</v>
      </c>
      <c r="O285" s="1547">
        <f t="shared" si="305"/>
        <v>0</v>
      </c>
      <c r="P285" s="1547">
        <f t="shared" si="305"/>
        <v>0</v>
      </c>
      <c r="Q285" s="1547">
        <f t="shared" si="305"/>
        <v>0</v>
      </c>
      <c r="R285" s="1547">
        <f t="shared" si="305"/>
        <v>0</v>
      </c>
      <c r="S285" s="1547">
        <f t="shared" si="305"/>
        <v>0</v>
      </c>
      <c r="T285" s="1547">
        <f t="shared" si="305"/>
        <v>0</v>
      </c>
      <c r="U285" s="1547">
        <f t="shared" si="305"/>
        <v>0</v>
      </c>
      <c r="V285" s="1547">
        <f t="shared" si="305"/>
        <v>0</v>
      </c>
      <c r="W285" s="1547">
        <f t="shared" si="305"/>
        <v>0</v>
      </c>
      <c r="X285" s="1547">
        <f t="shared" si="305"/>
        <v>0</v>
      </c>
      <c r="Y285" s="1547">
        <f t="shared" si="305"/>
        <v>0</v>
      </c>
      <c r="Z285" s="1547">
        <f t="shared" si="305"/>
        <v>0</v>
      </c>
      <c r="AA285" s="1547">
        <f t="shared" si="305"/>
        <v>0</v>
      </c>
      <c r="AB285" s="1547">
        <f t="shared" si="305"/>
        <v>0</v>
      </c>
      <c r="AC285" s="1547">
        <f t="shared" si="305"/>
        <v>0</v>
      </c>
      <c r="AD285" s="1547">
        <f t="shared" si="305"/>
        <v>0</v>
      </c>
      <c r="AE285" s="1547">
        <f t="shared" si="305"/>
        <v>0</v>
      </c>
      <c r="AF285" s="1547">
        <f t="shared" si="305"/>
        <v>0</v>
      </c>
      <c r="AG285" s="1547">
        <f t="shared" si="305"/>
        <v>0</v>
      </c>
      <c r="AH285" s="1547">
        <f t="shared" si="305"/>
        <v>0</v>
      </c>
      <c r="AI285" s="1547">
        <f t="shared" si="305"/>
        <v>0</v>
      </c>
      <c r="AJ285" s="1547">
        <f t="shared" si="305"/>
        <v>0</v>
      </c>
      <c r="AK285" s="1547">
        <f t="shared" si="305"/>
        <v>0</v>
      </c>
      <c r="AL285" s="1547">
        <f t="shared" si="305"/>
        <v>0</v>
      </c>
      <c r="AM285" s="1547">
        <f t="shared" si="305"/>
        <v>0</v>
      </c>
      <c r="AN285" s="1547">
        <f t="shared" si="305"/>
        <v>0</v>
      </c>
      <c r="AO285" s="1547">
        <f t="shared" ref="AO285:BT285" si="306">+AO110</f>
        <v>0</v>
      </c>
      <c r="AP285" s="1547">
        <f t="shared" si="306"/>
        <v>0</v>
      </c>
      <c r="AQ285" s="1547">
        <f t="shared" si="306"/>
        <v>0</v>
      </c>
      <c r="AR285" s="1547">
        <f t="shared" si="306"/>
        <v>0</v>
      </c>
      <c r="AS285" s="1547">
        <f t="shared" si="306"/>
        <v>0</v>
      </c>
      <c r="AT285" s="1547">
        <f t="shared" si="306"/>
        <v>0</v>
      </c>
      <c r="AU285" s="1547">
        <f t="shared" si="306"/>
        <v>0</v>
      </c>
      <c r="AV285" s="1547">
        <f t="shared" si="306"/>
        <v>0</v>
      </c>
      <c r="AW285" s="1547">
        <f t="shared" si="306"/>
        <v>0</v>
      </c>
      <c r="AX285" s="1547">
        <f t="shared" si="306"/>
        <v>0</v>
      </c>
      <c r="AY285" s="1547">
        <f t="shared" si="306"/>
        <v>0</v>
      </c>
      <c r="AZ285" s="1547">
        <f t="shared" si="306"/>
        <v>0</v>
      </c>
      <c r="BA285" s="1547">
        <f t="shared" si="306"/>
        <v>0</v>
      </c>
      <c r="BB285" s="1547">
        <f t="shared" si="306"/>
        <v>0</v>
      </c>
      <c r="BC285" s="1547">
        <f t="shared" si="306"/>
        <v>0</v>
      </c>
      <c r="BD285" s="1547">
        <f t="shared" si="306"/>
        <v>0</v>
      </c>
      <c r="BE285" s="1547">
        <f t="shared" si="306"/>
        <v>0</v>
      </c>
      <c r="BF285" s="1547">
        <f t="shared" si="306"/>
        <v>0</v>
      </c>
      <c r="BG285" s="1547">
        <f t="shared" si="306"/>
        <v>0</v>
      </c>
      <c r="BH285" s="1547">
        <f t="shared" si="306"/>
        <v>0</v>
      </c>
      <c r="BI285" s="1547">
        <f t="shared" si="306"/>
        <v>0</v>
      </c>
      <c r="BJ285" s="1547">
        <f t="shared" si="306"/>
        <v>0</v>
      </c>
      <c r="BK285" s="1547">
        <f t="shared" si="306"/>
        <v>0</v>
      </c>
      <c r="BL285" s="1547">
        <f t="shared" si="306"/>
        <v>0</v>
      </c>
      <c r="BM285" s="1547">
        <f t="shared" si="306"/>
        <v>0</v>
      </c>
      <c r="BN285" s="1547">
        <f t="shared" si="306"/>
        <v>0</v>
      </c>
      <c r="BO285" s="1547">
        <f t="shared" si="306"/>
        <v>0</v>
      </c>
      <c r="BP285" s="1547">
        <f t="shared" si="306"/>
        <v>0</v>
      </c>
      <c r="BQ285" s="1547">
        <f t="shared" si="306"/>
        <v>0</v>
      </c>
      <c r="BR285" s="1547">
        <f t="shared" si="306"/>
        <v>0</v>
      </c>
      <c r="BS285" s="1547">
        <f t="shared" si="306"/>
        <v>0</v>
      </c>
      <c r="BT285" s="1547">
        <f t="shared" si="306"/>
        <v>0</v>
      </c>
      <c r="BU285" s="1547">
        <f t="shared" ref="BU285:CZ285" si="307">+BU110</f>
        <v>0</v>
      </c>
      <c r="BV285" s="1547">
        <f t="shared" si="307"/>
        <v>0</v>
      </c>
      <c r="BW285" s="1547">
        <f t="shared" si="307"/>
        <v>0</v>
      </c>
      <c r="BX285" s="1547">
        <f t="shared" si="307"/>
        <v>0</v>
      </c>
      <c r="BY285" s="1547">
        <f t="shared" si="307"/>
        <v>0</v>
      </c>
      <c r="BZ285" s="1547">
        <f t="shared" si="307"/>
        <v>0</v>
      </c>
      <c r="CA285" s="1547">
        <f t="shared" si="307"/>
        <v>0</v>
      </c>
      <c r="CB285" s="1547">
        <f t="shared" si="307"/>
        <v>0</v>
      </c>
      <c r="CC285" s="1547">
        <f t="shared" si="307"/>
        <v>0</v>
      </c>
      <c r="CD285" s="1547">
        <f t="shared" si="307"/>
        <v>0</v>
      </c>
      <c r="CE285" s="1547">
        <f t="shared" si="307"/>
        <v>0</v>
      </c>
      <c r="CF285" s="1547">
        <f t="shared" si="307"/>
        <v>0</v>
      </c>
      <c r="CG285" s="1547">
        <f t="shared" si="307"/>
        <v>0</v>
      </c>
      <c r="CH285" s="1547">
        <f t="shared" si="307"/>
        <v>0</v>
      </c>
      <c r="CI285" s="1547">
        <f t="shared" si="307"/>
        <v>0</v>
      </c>
      <c r="CJ285" s="1547">
        <f t="shared" si="307"/>
        <v>0</v>
      </c>
      <c r="CK285" s="1547">
        <f t="shared" si="307"/>
        <v>0</v>
      </c>
      <c r="CL285" s="1547">
        <f t="shared" si="307"/>
        <v>0</v>
      </c>
      <c r="CM285" s="1547">
        <f t="shared" si="307"/>
        <v>0</v>
      </c>
      <c r="CN285" s="1547">
        <f t="shared" si="307"/>
        <v>0</v>
      </c>
      <c r="CO285" s="1547">
        <f t="shared" si="307"/>
        <v>0</v>
      </c>
      <c r="CP285" s="1547">
        <f t="shared" si="307"/>
        <v>0</v>
      </c>
      <c r="CQ285" s="1547">
        <f t="shared" si="307"/>
        <v>0</v>
      </c>
      <c r="CR285" s="1547">
        <f t="shared" si="307"/>
        <v>0</v>
      </c>
      <c r="CS285" s="1547">
        <f t="shared" si="307"/>
        <v>0</v>
      </c>
      <c r="CT285" s="1547">
        <f t="shared" si="307"/>
        <v>0</v>
      </c>
      <c r="CU285" s="1547">
        <f t="shared" si="307"/>
        <v>0</v>
      </c>
      <c r="CV285" s="1547">
        <f t="shared" si="307"/>
        <v>0</v>
      </c>
      <c r="CW285" s="1547">
        <f t="shared" si="307"/>
        <v>0</v>
      </c>
      <c r="CX285" s="1547">
        <f t="shared" si="307"/>
        <v>0</v>
      </c>
      <c r="CY285" s="1547">
        <f t="shared" si="307"/>
        <v>0</v>
      </c>
      <c r="CZ285" s="1547">
        <f t="shared" si="307"/>
        <v>0</v>
      </c>
      <c r="DA285" s="1547">
        <f t="shared" ref="DA285:EF285" si="308">+DA110</f>
        <v>0</v>
      </c>
      <c r="DB285" s="1547">
        <f t="shared" si="308"/>
        <v>0</v>
      </c>
      <c r="DC285" s="1547">
        <f t="shared" si="308"/>
        <v>0</v>
      </c>
      <c r="DD285" s="1547">
        <f t="shared" si="308"/>
        <v>0</v>
      </c>
      <c r="DE285" s="1547">
        <f t="shared" si="308"/>
        <v>0</v>
      </c>
      <c r="DF285" s="1547">
        <f t="shared" si="308"/>
        <v>0</v>
      </c>
      <c r="DG285" s="1547">
        <f t="shared" si="308"/>
        <v>0</v>
      </c>
      <c r="DH285" s="1547">
        <f t="shared" si="308"/>
        <v>0</v>
      </c>
      <c r="DI285" s="1547">
        <f t="shared" si="308"/>
        <v>0</v>
      </c>
      <c r="DJ285" s="1547">
        <f t="shared" si="308"/>
        <v>0</v>
      </c>
      <c r="DK285" s="1547">
        <f t="shared" si="308"/>
        <v>0</v>
      </c>
      <c r="DL285" s="1547">
        <f t="shared" si="308"/>
        <v>0</v>
      </c>
      <c r="DM285" s="1547">
        <f t="shared" si="308"/>
        <v>0</v>
      </c>
      <c r="DN285" s="1547">
        <f t="shared" si="308"/>
        <v>0</v>
      </c>
      <c r="DO285" s="1547">
        <f t="shared" si="308"/>
        <v>0</v>
      </c>
      <c r="DP285" s="1547">
        <f t="shared" si="308"/>
        <v>0</v>
      </c>
      <c r="DQ285" s="1547">
        <f t="shared" si="308"/>
        <v>0</v>
      </c>
      <c r="DR285" s="1547">
        <f t="shared" si="308"/>
        <v>0</v>
      </c>
      <c r="DS285" s="1547">
        <f t="shared" si="308"/>
        <v>0</v>
      </c>
      <c r="DT285" s="1547">
        <f t="shared" si="308"/>
        <v>0</v>
      </c>
      <c r="DU285" s="1547">
        <f t="shared" si="308"/>
        <v>0</v>
      </c>
      <c r="DV285" s="1547">
        <f t="shared" si="308"/>
        <v>0</v>
      </c>
      <c r="DW285" s="1547">
        <f t="shared" si="308"/>
        <v>0</v>
      </c>
      <c r="DX285" s="1547">
        <f t="shared" si="308"/>
        <v>0</v>
      </c>
      <c r="DY285" s="1547">
        <f t="shared" si="308"/>
        <v>0</v>
      </c>
      <c r="DZ285" s="1547">
        <f t="shared" si="308"/>
        <v>0</v>
      </c>
      <c r="EA285" s="1547">
        <f t="shared" si="308"/>
        <v>0</v>
      </c>
      <c r="EB285" s="1547">
        <f t="shared" si="308"/>
        <v>0</v>
      </c>
      <c r="EC285" s="1547">
        <f t="shared" si="308"/>
        <v>0</v>
      </c>
      <c r="ED285" s="1547">
        <f t="shared" si="308"/>
        <v>0</v>
      </c>
      <c r="EE285" s="1547">
        <f t="shared" si="308"/>
        <v>0</v>
      </c>
      <c r="EF285" s="1547">
        <f t="shared" si="308"/>
        <v>0</v>
      </c>
      <c r="EG285" s="1547">
        <f t="shared" ref="EG285:FL285" si="309">+EG110</f>
        <v>0</v>
      </c>
      <c r="EH285" s="1547">
        <f t="shared" si="309"/>
        <v>0</v>
      </c>
      <c r="EI285" s="1547">
        <f t="shared" si="309"/>
        <v>0</v>
      </c>
      <c r="EJ285" s="1547">
        <f t="shared" si="309"/>
        <v>0</v>
      </c>
      <c r="EK285" s="1547">
        <f t="shared" si="309"/>
        <v>0</v>
      </c>
      <c r="EL285" s="1547">
        <f t="shared" si="309"/>
        <v>0</v>
      </c>
      <c r="EM285" s="1547">
        <f t="shared" si="309"/>
        <v>0</v>
      </c>
      <c r="EN285" s="1547">
        <f t="shared" si="309"/>
        <v>0</v>
      </c>
      <c r="EO285" s="1547">
        <f t="shared" si="309"/>
        <v>0</v>
      </c>
      <c r="EP285" s="1547">
        <f t="shared" si="309"/>
        <v>0</v>
      </c>
      <c r="EQ285" s="1547">
        <f t="shared" si="309"/>
        <v>0</v>
      </c>
      <c r="ER285" s="1547">
        <f t="shared" si="309"/>
        <v>0</v>
      </c>
      <c r="ES285" s="1547">
        <f t="shared" si="309"/>
        <v>0</v>
      </c>
      <c r="ET285" s="1547">
        <f t="shared" si="309"/>
        <v>0</v>
      </c>
      <c r="EU285" s="1547">
        <f t="shared" si="309"/>
        <v>0</v>
      </c>
      <c r="EV285" s="1547">
        <f t="shared" si="309"/>
        <v>0</v>
      </c>
      <c r="EW285" s="1547">
        <f t="shared" si="309"/>
        <v>0</v>
      </c>
      <c r="EX285" s="1547">
        <f t="shared" si="309"/>
        <v>0</v>
      </c>
      <c r="EY285" s="1547">
        <f t="shared" si="309"/>
        <v>0</v>
      </c>
      <c r="EZ285" s="1547">
        <f t="shared" si="309"/>
        <v>0</v>
      </c>
      <c r="FA285" s="1547">
        <f t="shared" si="309"/>
        <v>0</v>
      </c>
      <c r="FB285" s="1547">
        <f t="shared" si="309"/>
        <v>0</v>
      </c>
      <c r="FC285" s="1547">
        <f t="shared" si="309"/>
        <v>0</v>
      </c>
      <c r="FD285" s="1547">
        <f t="shared" si="309"/>
        <v>0</v>
      </c>
      <c r="FE285" s="1547">
        <f t="shared" si="309"/>
        <v>0</v>
      </c>
      <c r="FF285" s="1547">
        <f t="shared" si="309"/>
        <v>0</v>
      </c>
      <c r="FG285" s="1547">
        <f t="shared" si="309"/>
        <v>0</v>
      </c>
      <c r="FH285" s="1547">
        <f t="shared" si="309"/>
        <v>0</v>
      </c>
      <c r="FI285" s="1547">
        <f t="shared" si="309"/>
        <v>0</v>
      </c>
      <c r="FJ285" s="1547">
        <f t="shared" si="309"/>
        <v>0</v>
      </c>
      <c r="FK285" s="1547">
        <f t="shared" si="309"/>
        <v>0</v>
      </c>
      <c r="FL285" s="1547">
        <f t="shared" si="309"/>
        <v>0</v>
      </c>
      <c r="FM285" s="1547">
        <f t="shared" ref="FM285:GS285" si="310">+FM110</f>
        <v>0</v>
      </c>
      <c r="FN285" s="1547">
        <f t="shared" si="310"/>
        <v>0</v>
      </c>
      <c r="FO285" s="1547">
        <f t="shared" si="310"/>
        <v>0</v>
      </c>
      <c r="FP285" s="1547">
        <f t="shared" si="310"/>
        <v>0</v>
      </c>
      <c r="FQ285" s="1547">
        <f t="shared" si="310"/>
        <v>0</v>
      </c>
      <c r="FR285" s="1547">
        <f t="shared" si="310"/>
        <v>0</v>
      </c>
      <c r="FS285" s="1547">
        <f t="shared" si="310"/>
        <v>0</v>
      </c>
      <c r="FT285" s="1547">
        <f t="shared" si="310"/>
        <v>0</v>
      </c>
      <c r="FU285" s="1547">
        <f t="shared" si="310"/>
        <v>0</v>
      </c>
      <c r="FV285" s="1547">
        <f t="shared" si="310"/>
        <v>0</v>
      </c>
      <c r="FW285" s="1547">
        <f t="shared" si="310"/>
        <v>0</v>
      </c>
      <c r="FX285" s="1547">
        <f t="shared" si="310"/>
        <v>0</v>
      </c>
      <c r="FY285" s="1547">
        <f t="shared" si="310"/>
        <v>0</v>
      </c>
      <c r="FZ285" s="1547">
        <f t="shared" si="310"/>
        <v>0</v>
      </c>
      <c r="GA285" s="1547">
        <f t="shared" si="310"/>
        <v>0</v>
      </c>
      <c r="GB285" s="1547">
        <f t="shared" si="310"/>
        <v>0</v>
      </c>
      <c r="GC285" s="1547">
        <f t="shared" si="310"/>
        <v>0</v>
      </c>
      <c r="GD285" s="1547">
        <f t="shared" si="310"/>
        <v>0</v>
      </c>
      <c r="GE285" s="1547">
        <f t="shared" si="310"/>
        <v>0</v>
      </c>
      <c r="GF285" s="1547">
        <f t="shared" si="310"/>
        <v>0</v>
      </c>
      <c r="GG285" s="1547">
        <f t="shared" si="310"/>
        <v>0</v>
      </c>
      <c r="GH285" s="1547">
        <f t="shared" si="310"/>
        <v>0</v>
      </c>
      <c r="GI285" s="1547">
        <f t="shared" si="310"/>
        <v>0</v>
      </c>
      <c r="GJ285" s="1547">
        <f t="shared" si="310"/>
        <v>0</v>
      </c>
      <c r="GK285" s="1547">
        <f t="shared" si="310"/>
        <v>0</v>
      </c>
      <c r="GL285" s="1547">
        <f t="shared" si="310"/>
        <v>0</v>
      </c>
      <c r="GM285" s="1547">
        <f t="shared" si="310"/>
        <v>0</v>
      </c>
      <c r="GN285" s="1547">
        <f t="shared" si="310"/>
        <v>0</v>
      </c>
      <c r="GO285" s="1547">
        <f t="shared" si="310"/>
        <v>0</v>
      </c>
      <c r="GP285" s="1547">
        <f t="shared" si="310"/>
        <v>0</v>
      </c>
      <c r="GQ285" s="1547">
        <f t="shared" si="310"/>
        <v>0</v>
      </c>
      <c r="GR285" s="1547">
        <f t="shared" si="310"/>
        <v>0</v>
      </c>
      <c r="GS285" s="1547">
        <f t="shared" si="310"/>
        <v>0</v>
      </c>
    </row>
    <row r="286" spans="1:201" s="1539" customFormat="1">
      <c r="A286" s="1517"/>
      <c r="B286" s="1546"/>
      <c r="C286" s="1501"/>
      <c r="D286" s="1545"/>
      <c r="E286" s="1544"/>
      <c r="F286" s="1543"/>
      <c r="G286" s="1543"/>
      <c r="H286" s="1540"/>
      <c r="I286" s="1543"/>
      <c r="J286" s="1543"/>
      <c r="K286" s="1543"/>
      <c r="L286" s="1543"/>
      <c r="M286" s="1543"/>
      <c r="N286" s="1543"/>
      <c r="O286" s="1543"/>
      <c r="P286" s="1543"/>
      <c r="Q286" s="1543"/>
      <c r="R286" s="1543"/>
      <c r="S286" s="1543"/>
      <c r="T286" s="1543"/>
      <c r="U286" s="1543"/>
      <c r="V286" s="1543"/>
      <c r="W286" s="1543"/>
      <c r="X286" s="1543"/>
      <c r="Y286" s="1543"/>
      <c r="Z286" s="1543"/>
      <c r="AA286" s="1543"/>
      <c r="AB286" s="1543"/>
      <c r="AC286" s="1543"/>
      <c r="AD286" s="1543"/>
      <c r="AE286" s="1543"/>
      <c r="AF286" s="1543"/>
      <c r="AG286" s="1543"/>
      <c r="AH286" s="1543"/>
      <c r="AI286" s="1543"/>
      <c r="AJ286" s="1543"/>
      <c r="AK286" s="1543"/>
      <c r="AL286" s="1543"/>
      <c r="AM286" s="1543"/>
      <c r="AN286" s="1543"/>
      <c r="AO286" s="1543"/>
      <c r="AP286" s="1543"/>
      <c r="AQ286" s="1543"/>
      <c r="AR286" s="1543"/>
      <c r="AS286" s="1543"/>
      <c r="AT286" s="1543"/>
      <c r="AU286" s="1543"/>
      <c r="AV286" s="1543"/>
      <c r="AW286" s="1543"/>
      <c r="AX286" s="1543"/>
      <c r="AY286" s="1543"/>
      <c r="AZ286" s="1543"/>
      <c r="BA286" s="1543"/>
      <c r="BB286" s="1543"/>
      <c r="BC286" s="1543"/>
      <c r="BD286" s="1543"/>
      <c r="BE286" s="1543"/>
      <c r="BF286" s="1543"/>
      <c r="BG286" s="1543"/>
      <c r="BH286" s="1543"/>
      <c r="BI286" s="1543"/>
      <c r="BJ286" s="1543"/>
      <c r="BK286" s="1543"/>
      <c r="BL286" s="1543"/>
      <c r="BM286" s="1543"/>
      <c r="BN286" s="1543"/>
      <c r="BO286" s="1543"/>
      <c r="BP286" s="1543"/>
      <c r="BQ286" s="1543"/>
      <c r="BR286" s="1543"/>
      <c r="BS286" s="1543"/>
      <c r="BT286" s="1543"/>
      <c r="BU286" s="1543"/>
      <c r="BV286" s="1543"/>
      <c r="BW286" s="1543"/>
      <c r="BX286" s="1543"/>
      <c r="BY286" s="1543"/>
      <c r="BZ286" s="1543"/>
      <c r="CA286" s="1543"/>
      <c r="CB286" s="1543"/>
      <c r="CC286" s="1543"/>
      <c r="CD286" s="1543"/>
      <c r="CE286" s="1543"/>
      <c r="CF286" s="1543"/>
      <c r="CG286" s="1543"/>
      <c r="CH286" s="1543"/>
      <c r="CI286" s="1543"/>
      <c r="CJ286" s="1543"/>
      <c r="CK286" s="1543"/>
      <c r="CL286" s="1543"/>
      <c r="CM286" s="1543"/>
      <c r="CN286" s="1543"/>
      <c r="CO286" s="1543"/>
      <c r="CP286" s="1543"/>
      <c r="CQ286" s="1543"/>
      <c r="CR286" s="1543"/>
      <c r="CS286" s="1543"/>
      <c r="CT286" s="1543"/>
      <c r="CU286" s="1543"/>
      <c r="CV286" s="1543"/>
      <c r="CW286" s="1543"/>
      <c r="CX286" s="1543"/>
      <c r="CY286" s="1543"/>
      <c r="CZ286" s="1543"/>
      <c r="DA286" s="1543"/>
      <c r="DB286" s="1543"/>
      <c r="DC286" s="1543"/>
      <c r="DD286" s="1543"/>
      <c r="DE286" s="1543"/>
      <c r="DF286" s="1543"/>
      <c r="DG286" s="1543"/>
      <c r="DH286" s="1543"/>
      <c r="DI286" s="1543"/>
      <c r="DJ286" s="1543"/>
      <c r="DK286" s="1543"/>
      <c r="DL286" s="1543"/>
      <c r="DM286" s="1543"/>
      <c r="DN286" s="1543"/>
      <c r="DO286" s="1543"/>
      <c r="DP286" s="1543"/>
      <c r="DQ286" s="1543"/>
      <c r="DR286" s="1543"/>
      <c r="DS286" s="1543"/>
      <c r="DT286" s="1543"/>
      <c r="DU286" s="1543"/>
      <c r="DV286" s="1543"/>
      <c r="DW286" s="1543"/>
      <c r="DX286" s="1543"/>
      <c r="DY286" s="1543"/>
      <c r="DZ286" s="1543"/>
      <c r="EA286" s="1543"/>
      <c r="EB286" s="1543"/>
      <c r="EC286" s="1543"/>
      <c r="ED286" s="1543"/>
      <c r="EE286" s="1543"/>
      <c r="EF286" s="1543"/>
      <c r="EG286" s="1543"/>
      <c r="EH286" s="1543"/>
      <c r="EI286" s="1543"/>
      <c r="EJ286" s="1543"/>
      <c r="EK286" s="1543"/>
      <c r="EL286" s="1543"/>
      <c r="EM286" s="1543"/>
      <c r="EN286" s="1543"/>
      <c r="EO286" s="1543"/>
      <c r="EP286" s="1543"/>
      <c r="EQ286" s="1543"/>
      <c r="ER286" s="1543"/>
      <c r="ES286" s="1543"/>
      <c r="ET286" s="1543"/>
      <c r="EU286" s="1543"/>
      <c r="EV286" s="1543"/>
      <c r="EW286" s="1543"/>
      <c r="EX286" s="1543"/>
      <c r="EY286" s="1543"/>
      <c r="EZ286" s="1543"/>
      <c r="FA286" s="1543"/>
      <c r="FB286" s="1543"/>
      <c r="FC286" s="1543"/>
      <c r="FD286" s="1543"/>
      <c r="FE286" s="1543"/>
      <c r="FF286" s="1543"/>
      <c r="FG286" s="1543"/>
      <c r="FH286" s="1543"/>
      <c r="FI286" s="1543"/>
      <c r="FJ286" s="1543"/>
      <c r="FK286" s="1543"/>
      <c r="FL286" s="1543"/>
      <c r="FM286" s="1543"/>
      <c r="FN286" s="1543"/>
      <c r="FO286" s="1543"/>
      <c r="FP286" s="1543"/>
      <c r="FQ286" s="1543"/>
      <c r="FR286" s="1543"/>
      <c r="FS286" s="1543"/>
      <c r="FT286" s="1543"/>
      <c r="FU286" s="1543"/>
      <c r="FV286" s="1543"/>
      <c r="FW286" s="1543"/>
      <c r="FX286" s="1543"/>
      <c r="FY286" s="1543"/>
      <c r="FZ286" s="1543"/>
      <c r="GA286" s="1543"/>
      <c r="GB286" s="1543"/>
      <c r="GC286" s="1543"/>
      <c r="GD286" s="1543"/>
      <c r="GE286" s="1543"/>
      <c r="GF286" s="1543"/>
      <c r="GG286" s="1543"/>
      <c r="GH286" s="1543"/>
      <c r="GI286" s="1543"/>
      <c r="GJ286" s="1543"/>
      <c r="GK286" s="1543"/>
      <c r="GL286" s="1543"/>
      <c r="GM286" s="1543"/>
      <c r="GN286" s="1543"/>
      <c r="GO286" s="1543"/>
      <c r="GP286" s="1543"/>
      <c r="GQ286" s="1543"/>
      <c r="GR286" s="1543"/>
      <c r="GS286" s="1543"/>
    </row>
    <row r="287" spans="1:201" s="1524" customFormat="1" ht="14.45">
      <c r="A287" s="1552" t="s">
        <v>375</v>
      </c>
      <c r="B287" s="1553"/>
      <c r="C287" s="1552" t="s">
        <v>1477</v>
      </c>
      <c r="D287" s="1551">
        <f>+D129</f>
        <v>1338.306</v>
      </c>
      <c r="E287" s="1550">
        <v>0</v>
      </c>
      <c r="F287" s="1549" t="s">
        <v>1698</v>
      </c>
      <c r="G287" s="1549" t="s">
        <v>1698</v>
      </c>
      <c r="H287" s="1548" t="s">
        <v>1700</v>
      </c>
      <c r="I287" s="1547">
        <f t="shared" ref="I287:AN287" si="311">+I129</f>
        <v>0</v>
      </c>
      <c r="J287" s="1547">
        <f t="shared" si="311"/>
        <v>0</v>
      </c>
      <c r="K287" s="1547">
        <f t="shared" si="311"/>
        <v>0</v>
      </c>
      <c r="L287" s="1547">
        <f t="shared" si="311"/>
        <v>0</v>
      </c>
      <c r="M287" s="1547">
        <f t="shared" si="311"/>
        <v>0</v>
      </c>
      <c r="N287" s="1547">
        <f t="shared" si="311"/>
        <v>0</v>
      </c>
      <c r="O287" s="1547">
        <f t="shared" si="311"/>
        <v>0</v>
      </c>
      <c r="P287" s="1547">
        <f t="shared" si="311"/>
        <v>0</v>
      </c>
      <c r="Q287" s="1547">
        <f t="shared" si="311"/>
        <v>0</v>
      </c>
      <c r="R287" s="1547">
        <f t="shared" si="311"/>
        <v>0</v>
      </c>
      <c r="S287" s="1547">
        <f t="shared" si="311"/>
        <v>0</v>
      </c>
      <c r="T287" s="1547">
        <f t="shared" si="311"/>
        <v>0</v>
      </c>
      <c r="U287" s="1547">
        <f t="shared" si="311"/>
        <v>0</v>
      </c>
      <c r="V287" s="1547">
        <f t="shared" si="311"/>
        <v>0</v>
      </c>
      <c r="W287" s="1547">
        <f t="shared" si="311"/>
        <v>0</v>
      </c>
      <c r="X287" s="1547">
        <f t="shared" si="311"/>
        <v>0</v>
      </c>
      <c r="Y287" s="1547">
        <f t="shared" si="311"/>
        <v>0</v>
      </c>
      <c r="Z287" s="1547">
        <f t="shared" si="311"/>
        <v>0</v>
      </c>
      <c r="AA287" s="1547">
        <f t="shared" si="311"/>
        <v>0</v>
      </c>
      <c r="AB287" s="1547">
        <f t="shared" si="311"/>
        <v>0</v>
      </c>
      <c r="AC287" s="1547">
        <f t="shared" si="311"/>
        <v>0</v>
      </c>
      <c r="AD287" s="1547">
        <f t="shared" si="311"/>
        <v>0</v>
      </c>
      <c r="AE287" s="1547">
        <f t="shared" si="311"/>
        <v>0</v>
      </c>
      <c r="AF287" s="1547">
        <f t="shared" si="311"/>
        <v>0</v>
      </c>
      <c r="AG287" s="1547">
        <f t="shared" si="311"/>
        <v>0</v>
      </c>
      <c r="AH287" s="1547">
        <f t="shared" si="311"/>
        <v>0</v>
      </c>
      <c r="AI287" s="1547">
        <f t="shared" si="311"/>
        <v>0</v>
      </c>
      <c r="AJ287" s="1547">
        <f t="shared" si="311"/>
        <v>0</v>
      </c>
      <c r="AK287" s="1547">
        <f t="shared" si="311"/>
        <v>0</v>
      </c>
      <c r="AL287" s="1547">
        <f t="shared" si="311"/>
        <v>0</v>
      </c>
      <c r="AM287" s="1547">
        <f t="shared" si="311"/>
        <v>0</v>
      </c>
      <c r="AN287" s="1547">
        <f t="shared" si="311"/>
        <v>0</v>
      </c>
      <c r="AO287" s="1547">
        <f t="shared" ref="AO287:BT287" si="312">+AO129</f>
        <v>0</v>
      </c>
      <c r="AP287" s="1547">
        <f t="shared" si="312"/>
        <v>0</v>
      </c>
      <c r="AQ287" s="1547">
        <f t="shared" si="312"/>
        <v>0</v>
      </c>
      <c r="AR287" s="1547">
        <f t="shared" si="312"/>
        <v>0</v>
      </c>
      <c r="AS287" s="1547">
        <f t="shared" si="312"/>
        <v>0</v>
      </c>
      <c r="AT287" s="1547">
        <f t="shared" si="312"/>
        <v>0</v>
      </c>
      <c r="AU287" s="1547">
        <f t="shared" si="312"/>
        <v>0</v>
      </c>
      <c r="AV287" s="1547">
        <f t="shared" si="312"/>
        <v>0</v>
      </c>
      <c r="AW287" s="1547">
        <f t="shared" si="312"/>
        <v>0</v>
      </c>
      <c r="AX287" s="1547">
        <f t="shared" si="312"/>
        <v>0</v>
      </c>
      <c r="AY287" s="1547">
        <f t="shared" si="312"/>
        <v>0</v>
      </c>
      <c r="AZ287" s="1547">
        <f t="shared" si="312"/>
        <v>0</v>
      </c>
      <c r="BA287" s="1547">
        <f t="shared" si="312"/>
        <v>0</v>
      </c>
      <c r="BB287" s="1547">
        <f t="shared" si="312"/>
        <v>0</v>
      </c>
      <c r="BC287" s="1547">
        <f t="shared" si="312"/>
        <v>0</v>
      </c>
      <c r="BD287" s="1547">
        <f t="shared" si="312"/>
        <v>0</v>
      </c>
      <c r="BE287" s="1547">
        <f t="shared" si="312"/>
        <v>0</v>
      </c>
      <c r="BF287" s="1547">
        <f t="shared" si="312"/>
        <v>0</v>
      </c>
      <c r="BG287" s="1547">
        <f t="shared" si="312"/>
        <v>0</v>
      </c>
      <c r="BH287" s="1547">
        <f t="shared" si="312"/>
        <v>0</v>
      </c>
      <c r="BI287" s="1547">
        <f t="shared" si="312"/>
        <v>0</v>
      </c>
      <c r="BJ287" s="1547">
        <f t="shared" si="312"/>
        <v>0</v>
      </c>
      <c r="BK287" s="1547">
        <f t="shared" si="312"/>
        <v>0</v>
      </c>
      <c r="BL287" s="1547">
        <f t="shared" si="312"/>
        <v>0</v>
      </c>
      <c r="BM287" s="1547">
        <f t="shared" si="312"/>
        <v>0</v>
      </c>
      <c r="BN287" s="1547">
        <f t="shared" si="312"/>
        <v>0</v>
      </c>
      <c r="BO287" s="1547">
        <f t="shared" si="312"/>
        <v>0</v>
      </c>
      <c r="BP287" s="1547">
        <f t="shared" si="312"/>
        <v>0</v>
      </c>
      <c r="BQ287" s="1547">
        <f t="shared" si="312"/>
        <v>0</v>
      </c>
      <c r="BR287" s="1547">
        <f t="shared" si="312"/>
        <v>0</v>
      </c>
      <c r="BS287" s="1547">
        <f t="shared" si="312"/>
        <v>0</v>
      </c>
      <c r="BT287" s="1547">
        <f t="shared" si="312"/>
        <v>0</v>
      </c>
      <c r="BU287" s="1547">
        <f t="shared" ref="BU287:CZ287" si="313">+BU129</f>
        <v>0</v>
      </c>
      <c r="BV287" s="1547">
        <f t="shared" si="313"/>
        <v>0</v>
      </c>
      <c r="BW287" s="1547">
        <f t="shared" si="313"/>
        <v>0</v>
      </c>
      <c r="BX287" s="1547">
        <f t="shared" si="313"/>
        <v>0</v>
      </c>
      <c r="BY287" s="1547">
        <f t="shared" si="313"/>
        <v>0</v>
      </c>
      <c r="BZ287" s="1547">
        <f t="shared" si="313"/>
        <v>0</v>
      </c>
      <c r="CA287" s="1547">
        <f t="shared" si="313"/>
        <v>0</v>
      </c>
      <c r="CB287" s="1547">
        <f t="shared" si="313"/>
        <v>0</v>
      </c>
      <c r="CC287" s="1547">
        <f t="shared" si="313"/>
        <v>0</v>
      </c>
      <c r="CD287" s="1547">
        <f t="shared" si="313"/>
        <v>0</v>
      </c>
      <c r="CE287" s="1547">
        <f t="shared" si="313"/>
        <v>0</v>
      </c>
      <c r="CF287" s="1547">
        <f t="shared" si="313"/>
        <v>0</v>
      </c>
      <c r="CG287" s="1547">
        <f t="shared" si="313"/>
        <v>0</v>
      </c>
      <c r="CH287" s="1547">
        <f t="shared" si="313"/>
        <v>0</v>
      </c>
      <c r="CI287" s="1547">
        <f t="shared" si="313"/>
        <v>0</v>
      </c>
      <c r="CJ287" s="1547">
        <f t="shared" si="313"/>
        <v>0</v>
      </c>
      <c r="CK287" s="1547">
        <f t="shared" si="313"/>
        <v>0</v>
      </c>
      <c r="CL287" s="1547">
        <f t="shared" si="313"/>
        <v>0</v>
      </c>
      <c r="CM287" s="1547">
        <f t="shared" si="313"/>
        <v>0</v>
      </c>
      <c r="CN287" s="1547">
        <f t="shared" si="313"/>
        <v>0</v>
      </c>
      <c r="CO287" s="1547">
        <f t="shared" si="313"/>
        <v>0</v>
      </c>
      <c r="CP287" s="1547">
        <f t="shared" si="313"/>
        <v>0</v>
      </c>
      <c r="CQ287" s="1547">
        <f t="shared" si="313"/>
        <v>0</v>
      </c>
      <c r="CR287" s="1547">
        <f t="shared" si="313"/>
        <v>0</v>
      </c>
      <c r="CS287" s="1547">
        <f t="shared" si="313"/>
        <v>0</v>
      </c>
      <c r="CT287" s="1547">
        <f t="shared" si="313"/>
        <v>0</v>
      </c>
      <c r="CU287" s="1547">
        <f t="shared" si="313"/>
        <v>0</v>
      </c>
      <c r="CV287" s="1547">
        <f t="shared" si="313"/>
        <v>0</v>
      </c>
      <c r="CW287" s="1547">
        <f t="shared" si="313"/>
        <v>0</v>
      </c>
      <c r="CX287" s="1547">
        <f t="shared" si="313"/>
        <v>0</v>
      </c>
      <c r="CY287" s="1547">
        <f t="shared" si="313"/>
        <v>0</v>
      </c>
      <c r="CZ287" s="1547">
        <f t="shared" si="313"/>
        <v>0</v>
      </c>
      <c r="DA287" s="1547">
        <f t="shared" ref="DA287:EF287" si="314">+DA129</f>
        <v>0</v>
      </c>
      <c r="DB287" s="1547">
        <f t="shared" si="314"/>
        <v>0</v>
      </c>
      <c r="DC287" s="1547">
        <f t="shared" si="314"/>
        <v>0</v>
      </c>
      <c r="DD287" s="1547">
        <f t="shared" si="314"/>
        <v>0</v>
      </c>
      <c r="DE287" s="1547">
        <f t="shared" si="314"/>
        <v>0</v>
      </c>
      <c r="DF287" s="1547">
        <f t="shared" si="314"/>
        <v>0</v>
      </c>
      <c r="DG287" s="1547">
        <f t="shared" si="314"/>
        <v>0</v>
      </c>
      <c r="DH287" s="1547">
        <f t="shared" si="314"/>
        <v>0</v>
      </c>
      <c r="DI287" s="1547">
        <f t="shared" si="314"/>
        <v>0</v>
      </c>
      <c r="DJ287" s="1547">
        <f t="shared" si="314"/>
        <v>0</v>
      </c>
      <c r="DK287" s="1547">
        <f t="shared" si="314"/>
        <v>0</v>
      </c>
      <c r="DL287" s="1547">
        <f t="shared" si="314"/>
        <v>0</v>
      </c>
      <c r="DM287" s="1547">
        <f t="shared" si="314"/>
        <v>0</v>
      </c>
      <c r="DN287" s="1547">
        <f t="shared" si="314"/>
        <v>0</v>
      </c>
      <c r="DO287" s="1547">
        <f t="shared" si="314"/>
        <v>0</v>
      </c>
      <c r="DP287" s="1547">
        <f t="shared" si="314"/>
        <v>0</v>
      </c>
      <c r="DQ287" s="1547">
        <f t="shared" si="314"/>
        <v>0</v>
      </c>
      <c r="DR287" s="1547">
        <f t="shared" si="314"/>
        <v>0</v>
      </c>
      <c r="DS287" s="1547">
        <f t="shared" si="314"/>
        <v>0</v>
      </c>
      <c r="DT287" s="1547">
        <f t="shared" si="314"/>
        <v>0</v>
      </c>
      <c r="DU287" s="1547">
        <f t="shared" si="314"/>
        <v>0</v>
      </c>
      <c r="DV287" s="1547">
        <f t="shared" si="314"/>
        <v>0</v>
      </c>
      <c r="DW287" s="1547">
        <f t="shared" si="314"/>
        <v>0</v>
      </c>
      <c r="DX287" s="1547">
        <f t="shared" si="314"/>
        <v>0</v>
      </c>
      <c r="DY287" s="1547">
        <f t="shared" si="314"/>
        <v>0</v>
      </c>
      <c r="DZ287" s="1547">
        <f t="shared" si="314"/>
        <v>0</v>
      </c>
      <c r="EA287" s="1547">
        <f t="shared" si="314"/>
        <v>0</v>
      </c>
      <c r="EB287" s="1547">
        <f t="shared" si="314"/>
        <v>0</v>
      </c>
      <c r="EC287" s="1547">
        <f t="shared" si="314"/>
        <v>0</v>
      </c>
      <c r="ED287" s="1547">
        <f t="shared" si="314"/>
        <v>0</v>
      </c>
      <c r="EE287" s="1547">
        <f t="shared" si="314"/>
        <v>0</v>
      </c>
      <c r="EF287" s="1547">
        <f t="shared" si="314"/>
        <v>0</v>
      </c>
      <c r="EG287" s="1547">
        <f t="shared" ref="EG287:FL287" si="315">+EG129</f>
        <v>0</v>
      </c>
      <c r="EH287" s="1547">
        <f t="shared" si="315"/>
        <v>0</v>
      </c>
      <c r="EI287" s="1547">
        <f t="shared" si="315"/>
        <v>0</v>
      </c>
      <c r="EJ287" s="1547">
        <f t="shared" si="315"/>
        <v>0</v>
      </c>
      <c r="EK287" s="1547">
        <f t="shared" si="315"/>
        <v>0</v>
      </c>
      <c r="EL287" s="1547">
        <f t="shared" si="315"/>
        <v>0</v>
      </c>
      <c r="EM287" s="1547">
        <f t="shared" si="315"/>
        <v>0</v>
      </c>
      <c r="EN287" s="1547">
        <f t="shared" si="315"/>
        <v>0</v>
      </c>
      <c r="EO287" s="1547">
        <f t="shared" si="315"/>
        <v>0</v>
      </c>
      <c r="EP287" s="1547">
        <f t="shared" si="315"/>
        <v>0</v>
      </c>
      <c r="EQ287" s="1547">
        <f t="shared" si="315"/>
        <v>0</v>
      </c>
      <c r="ER287" s="1547">
        <f t="shared" si="315"/>
        <v>0</v>
      </c>
      <c r="ES287" s="1547">
        <f t="shared" si="315"/>
        <v>0</v>
      </c>
      <c r="ET287" s="1547">
        <f t="shared" si="315"/>
        <v>0</v>
      </c>
      <c r="EU287" s="1547">
        <f t="shared" si="315"/>
        <v>0</v>
      </c>
      <c r="EV287" s="1547">
        <f t="shared" si="315"/>
        <v>0</v>
      </c>
      <c r="EW287" s="1547">
        <f t="shared" si="315"/>
        <v>0</v>
      </c>
      <c r="EX287" s="1547">
        <f t="shared" si="315"/>
        <v>0</v>
      </c>
      <c r="EY287" s="1547">
        <f t="shared" si="315"/>
        <v>0</v>
      </c>
      <c r="EZ287" s="1547">
        <f t="shared" si="315"/>
        <v>0</v>
      </c>
      <c r="FA287" s="1547">
        <f t="shared" si="315"/>
        <v>0</v>
      </c>
      <c r="FB287" s="1547">
        <f t="shared" si="315"/>
        <v>0</v>
      </c>
      <c r="FC287" s="1547">
        <f t="shared" si="315"/>
        <v>0</v>
      </c>
      <c r="FD287" s="1547">
        <f t="shared" si="315"/>
        <v>0</v>
      </c>
      <c r="FE287" s="1547">
        <f t="shared" si="315"/>
        <v>0</v>
      </c>
      <c r="FF287" s="1547">
        <f t="shared" si="315"/>
        <v>0</v>
      </c>
      <c r="FG287" s="1547">
        <f t="shared" si="315"/>
        <v>0</v>
      </c>
      <c r="FH287" s="1547">
        <f t="shared" si="315"/>
        <v>0</v>
      </c>
      <c r="FI287" s="1547">
        <f t="shared" si="315"/>
        <v>0</v>
      </c>
      <c r="FJ287" s="1547">
        <f t="shared" si="315"/>
        <v>0</v>
      </c>
      <c r="FK287" s="1547">
        <f t="shared" si="315"/>
        <v>0</v>
      </c>
      <c r="FL287" s="1547">
        <f t="shared" si="315"/>
        <v>0</v>
      </c>
      <c r="FM287" s="1547">
        <f t="shared" ref="FM287:GS287" si="316">+FM129</f>
        <v>0</v>
      </c>
      <c r="FN287" s="1547">
        <f t="shared" si="316"/>
        <v>0</v>
      </c>
      <c r="FO287" s="1547">
        <f t="shared" si="316"/>
        <v>0</v>
      </c>
      <c r="FP287" s="1547">
        <f t="shared" si="316"/>
        <v>0</v>
      </c>
      <c r="FQ287" s="1547">
        <f t="shared" si="316"/>
        <v>0</v>
      </c>
      <c r="FR287" s="1547">
        <f t="shared" si="316"/>
        <v>0</v>
      </c>
      <c r="FS287" s="1547">
        <f t="shared" si="316"/>
        <v>0</v>
      </c>
      <c r="FT287" s="1547">
        <f t="shared" si="316"/>
        <v>0</v>
      </c>
      <c r="FU287" s="1547">
        <f t="shared" si="316"/>
        <v>0</v>
      </c>
      <c r="FV287" s="1547">
        <f t="shared" si="316"/>
        <v>0</v>
      </c>
      <c r="FW287" s="1547">
        <f t="shared" si="316"/>
        <v>0</v>
      </c>
      <c r="FX287" s="1547">
        <f t="shared" si="316"/>
        <v>0</v>
      </c>
      <c r="FY287" s="1547">
        <f t="shared" si="316"/>
        <v>0</v>
      </c>
      <c r="FZ287" s="1547">
        <f t="shared" si="316"/>
        <v>0</v>
      </c>
      <c r="GA287" s="1547">
        <f t="shared" si="316"/>
        <v>0</v>
      </c>
      <c r="GB287" s="1547">
        <f t="shared" si="316"/>
        <v>0</v>
      </c>
      <c r="GC287" s="1547">
        <f t="shared" si="316"/>
        <v>0</v>
      </c>
      <c r="GD287" s="1547">
        <f t="shared" si="316"/>
        <v>0</v>
      </c>
      <c r="GE287" s="1547">
        <f t="shared" si="316"/>
        <v>0</v>
      </c>
      <c r="GF287" s="1547">
        <f t="shared" si="316"/>
        <v>0</v>
      </c>
      <c r="GG287" s="1547">
        <f t="shared" si="316"/>
        <v>0</v>
      </c>
      <c r="GH287" s="1547">
        <f t="shared" si="316"/>
        <v>0</v>
      </c>
      <c r="GI287" s="1547">
        <f t="shared" si="316"/>
        <v>0</v>
      </c>
      <c r="GJ287" s="1547">
        <f t="shared" si="316"/>
        <v>0</v>
      </c>
      <c r="GK287" s="1547">
        <f t="shared" si="316"/>
        <v>0</v>
      </c>
      <c r="GL287" s="1547">
        <f t="shared" si="316"/>
        <v>0</v>
      </c>
      <c r="GM287" s="1547">
        <f t="shared" si="316"/>
        <v>0</v>
      </c>
      <c r="GN287" s="1547">
        <f t="shared" si="316"/>
        <v>0</v>
      </c>
      <c r="GO287" s="1547">
        <f t="shared" si="316"/>
        <v>0</v>
      </c>
      <c r="GP287" s="1547">
        <f t="shared" si="316"/>
        <v>0</v>
      </c>
      <c r="GQ287" s="1547">
        <f t="shared" si="316"/>
        <v>0</v>
      </c>
      <c r="GR287" s="1547">
        <f t="shared" si="316"/>
        <v>0</v>
      </c>
      <c r="GS287" s="1547">
        <f t="shared" si="316"/>
        <v>0</v>
      </c>
    </row>
    <row r="288" spans="1:201" s="1539" customFormat="1">
      <c r="A288" s="1517"/>
      <c r="B288" s="1546"/>
      <c r="C288" s="1501"/>
      <c r="D288" s="1545"/>
      <c r="E288" s="1544"/>
      <c r="F288" s="1543"/>
      <c r="G288" s="1543"/>
      <c r="H288" s="1540"/>
      <c r="I288" s="1543"/>
      <c r="J288" s="1543"/>
      <c r="K288" s="1543"/>
      <c r="L288" s="1543"/>
      <c r="M288" s="1543"/>
      <c r="N288" s="1543"/>
      <c r="O288" s="1543"/>
      <c r="P288" s="1543"/>
      <c r="Q288" s="1543"/>
      <c r="R288" s="1543"/>
      <c r="S288" s="1543"/>
      <c r="T288" s="1543"/>
      <c r="U288" s="1543"/>
      <c r="V288" s="1543"/>
      <c r="W288" s="1543"/>
      <c r="X288" s="1543"/>
      <c r="Y288" s="1543"/>
      <c r="Z288" s="1543"/>
      <c r="AA288" s="1543"/>
      <c r="AB288" s="1543"/>
      <c r="AC288" s="1543"/>
      <c r="AD288" s="1543"/>
      <c r="AE288" s="1543"/>
      <c r="AF288" s="1543"/>
      <c r="AG288" s="1543"/>
      <c r="AH288" s="1543"/>
      <c r="AI288" s="1543"/>
      <c r="AJ288" s="1543"/>
      <c r="AK288" s="1543"/>
      <c r="AL288" s="1543"/>
      <c r="AM288" s="1543"/>
      <c r="AN288" s="1543"/>
      <c r="AO288" s="1543"/>
      <c r="AP288" s="1543"/>
      <c r="AQ288" s="1543"/>
      <c r="AR288" s="1543"/>
      <c r="AS288" s="1543"/>
      <c r="AT288" s="1543"/>
      <c r="AU288" s="1543"/>
      <c r="AV288" s="1543"/>
      <c r="AW288" s="1543"/>
      <c r="AX288" s="1543"/>
      <c r="AY288" s="1543"/>
      <c r="AZ288" s="1543"/>
      <c r="BA288" s="1543"/>
      <c r="BB288" s="1543"/>
      <c r="BC288" s="1543"/>
      <c r="BD288" s="1543"/>
      <c r="BE288" s="1543"/>
      <c r="BF288" s="1543"/>
      <c r="BG288" s="1543"/>
      <c r="BH288" s="1543"/>
      <c r="BI288" s="1543"/>
      <c r="BJ288" s="1543"/>
      <c r="BK288" s="1543"/>
      <c r="BL288" s="1543"/>
      <c r="BM288" s="1543"/>
      <c r="BN288" s="1543"/>
      <c r="BO288" s="1543"/>
      <c r="BP288" s="1543"/>
      <c r="BQ288" s="1543"/>
      <c r="BR288" s="1543"/>
      <c r="BS288" s="1543"/>
      <c r="BT288" s="1543"/>
      <c r="BU288" s="1543"/>
      <c r="BV288" s="1543"/>
      <c r="BW288" s="1543"/>
      <c r="BX288" s="1543"/>
      <c r="BY288" s="1543"/>
      <c r="BZ288" s="1543"/>
      <c r="CA288" s="1543"/>
      <c r="CB288" s="1543"/>
      <c r="CC288" s="1543"/>
      <c r="CD288" s="1543"/>
      <c r="CE288" s="1543"/>
      <c r="CF288" s="1543"/>
      <c r="CG288" s="1543"/>
      <c r="CH288" s="1543"/>
      <c r="CI288" s="1543"/>
      <c r="CJ288" s="1543"/>
      <c r="CK288" s="1543"/>
      <c r="CL288" s="1543"/>
      <c r="CM288" s="1543"/>
      <c r="CN288" s="1543"/>
      <c r="CO288" s="1543"/>
      <c r="CP288" s="1543"/>
      <c r="CQ288" s="1543"/>
      <c r="CR288" s="1543"/>
      <c r="CS288" s="1543"/>
      <c r="CT288" s="1543"/>
      <c r="CU288" s="1543"/>
      <c r="CV288" s="1543"/>
      <c r="CW288" s="1543"/>
      <c r="CX288" s="1543"/>
      <c r="CY288" s="1543"/>
      <c r="CZ288" s="1543"/>
      <c r="DA288" s="1543"/>
      <c r="DB288" s="1543"/>
      <c r="DC288" s="1543"/>
      <c r="DD288" s="1543"/>
      <c r="DE288" s="1543"/>
      <c r="DF288" s="1543"/>
      <c r="DG288" s="1543"/>
      <c r="DH288" s="1543"/>
      <c r="DI288" s="1543"/>
      <c r="DJ288" s="1543"/>
      <c r="DK288" s="1543"/>
      <c r="DL288" s="1543"/>
      <c r="DM288" s="1543"/>
      <c r="DN288" s="1543"/>
      <c r="DO288" s="1543"/>
      <c r="DP288" s="1543"/>
      <c r="DQ288" s="1543"/>
      <c r="DR288" s="1543"/>
      <c r="DS288" s="1543"/>
      <c r="DT288" s="1543"/>
      <c r="DU288" s="1543"/>
      <c r="DV288" s="1543"/>
      <c r="DW288" s="1543"/>
      <c r="DX288" s="1543"/>
      <c r="DY288" s="1543"/>
      <c r="DZ288" s="1543"/>
      <c r="EA288" s="1543"/>
      <c r="EB288" s="1543"/>
      <c r="EC288" s="1543"/>
      <c r="ED288" s="1543"/>
      <c r="EE288" s="1543"/>
      <c r="EF288" s="1543"/>
      <c r="EG288" s="1543"/>
      <c r="EH288" s="1543"/>
      <c r="EI288" s="1543"/>
      <c r="EJ288" s="1543"/>
      <c r="EK288" s="1543"/>
      <c r="EL288" s="1543"/>
      <c r="EM288" s="1543"/>
      <c r="EN288" s="1543"/>
      <c r="EO288" s="1543"/>
      <c r="EP288" s="1543"/>
      <c r="EQ288" s="1543"/>
      <c r="ER288" s="1543"/>
      <c r="ES288" s="1543"/>
      <c r="ET288" s="1543"/>
      <c r="EU288" s="1543"/>
      <c r="EV288" s="1543"/>
      <c r="EW288" s="1543"/>
      <c r="EX288" s="1543"/>
      <c r="EY288" s="1543"/>
      <c r="EZ288" s="1543"/>
      <c r="FA288" s="1543"/>
      <c r="FB288" s="1543"/>
      <c r="FC288" s="1543"/>
      <c r="FD288" s="1543"/>
      <c r="FE288" s="1543"/>
      <c r="FF288" s="1543"/>
      <c r="FG288" s="1543"/>
      <c r="FH288" s="1543"/>
      <c r="FI288" s="1543"/>
      <c r="FJ288" s="1543"/>
      <c r="FK288" s="1543"/>
      <c r="FL288" s="1543"/>
      <c r="FM288" s="1543"/>
      <c r="FN288" s="1543"/>
      <c r="FO288" s="1543"/>
      <c r="FP288" s="1543"/>
      <c r="FQ288" s="1543"/>
      <c r="FR288" s="1543"/>
      <c r="FS288" s="1543"/>
      <c r="FT288" s="1543"/>
      <c r="FU288" s="1543"/>
      <c r="FV288" s="1543"/>
      <c r="FW288" s="1543"/>
      <c r="FX288" s="1543"/>
      <c r="FY288" s="1543"/>
      <c r="FZ288" s="1543"/>
      <c r="GA288" s="1543"/>
      <c r="GB288" s="1543"/>
      <c r="GC288" s="1543"/>
      <c r="GD288" s="1543"/>
      <c r="GE288" s="1543"/>
      <c r="GF288" s="1543"/>
      <c r="GG288" s="1543"/>
      <c r="GH288" s="1543"/>
      <c r="GI288" s="1543"/>
      <c r="GJ288" s="1543"/>
      <c r="GK288" s="1543"/>
      <c r="GL288" s="1543"/>
      <c r="GM288" s="1543"/>
      <c r="GN288" s="1543"/>
      <c r="GO288" s="1543"/>
      <c r="GP288" s="1543"/>
      <c r="GQ288" s="1543"/>
      <c r="GR288" s="1543"/>
      <c r="GS288" s="1543"/>
    </row>
    <row r="289" spans="1:201" s="1524" customFormat="1" ht="14.45">
      <c r="A289" s="1529" t="s">
        <v>383</v>
      </c>
      <c r="B289" s="1530"/>
      <c r="C289" s="1529" t="s">
        <v>1701</v>
      </c>
      <c r="D289" s="1528">
        <f>SUM(D290:D292)</f>
        <v>600</v>
      </c>
      <c r="E289" s="1527"/>
      <c r="F289" s="1525"/>
      <c r="G289" s="1525"/>
      <c r="H289" s="1526" t="s">
        <v>1702</v>
      </c>
      <c r="I289" s="1525">
        <f t="shared" ref="I289:AN289" si="317">SUM(I290:I292)</f>
        <v>0</v>
      </c>
      <c r="J289" s="1525">
        <f t="shared" si="317"/>
        <v>0</v>
      </c>
      <c r="K289" s="1525">
        <f t="shared" si="317"/>
        <v>0</v>
      </c>
      <c r="L289" s="1525">
        <f t="shared" si="317"/>
        <v>0</v>
      </c>
      <c r="M289" s="1525">
        <f t="shared" si="317"/>
        <v>0</v>
      </c>
      <c r="N289" s="1525">
        <f t="shared" si="317"/>
        <v>0</v>
      </c>
      <c r="O289" s="1525">
        <f t="shared" si="317"/>
        <v>0</v>
      </c>
      <c r="P289" s="1525">
        <f t="shared" si="317"/>
        <v>0</v>
      </c>
      <c r="Q289" s="1525">
        <f t="shared" si="317"/>
        <v>0</v>
      </c>
      <c r="R289" s="1525">
        <f t="shared" si="317"/>
        <v>0</v>
      </c>
      <c r="S289" s="1525">
        <f t="shared" si="317"/>
        <v>0</v>
      </c>
      <c r="T289" s="1525">
        <f t="shared" si="317"/>
        <v>0</v>
      </c>
      <c r="U289" s="1525">
        <f t="shared" si="317"/>
        <v>0</v>
      </c>
      <c r="V289" s="1525">
        <f t="shared" si="317"/>
        <v>0</v>
      </c>
      <c r="W289" s="1525">
        <f t="shared" si="317"/>
        <v>0</v>
      </c>
      <c r="X289" s="1525">
        <f t="shared" si="317"/>
        <v>0</v>
      </c>
      <c r="Y289" s="1525">
        <f t="shared" si="317"/>
        <v>0</v>
      </c>
      <c r="Z289" s="1525">
        <f t="shared" si="317"/>
        <v>0</v>
      </c>
      <c r="AA289" s="1525">
        <f t="shared" si="317"/>
        <v>0</v>
      </c>
      <c r="AB289" s="1525">
        <f t="shared" si="317"/>
        <v>0</v>
      </c>
      <c r="AC289" s="1525">
        <f t="shared" si="317"/>
        <v>0</v>
      </c>
      <c r="AD289" s="1525">
        <f t="shared" si="317"/>
        <v>0</v>
      </c>
      <c r="AE289" s="1525">
        <f t="shared" si="317"/>
        <v>0</v>
      </c>
      <c r="AF289" s="1525">
        <f t="shared" si="317"/>
        <v>0</v>
      </c>
      <c r="AG289" s="1525">
        <f t="shared" si="317"/>
        <v>0</v>
      </c>
      <c r="AH289" s="1525">
        <f t="shared" si="317"/>
        <v>0</v>
      </c>
      <c r="AI289" s="1525">
        <f t="shared" si="317"/>
        <v>0</v>
      </c>
      <c r="AJ289" s="1525">
        <f t="shared" si="317"/>
        <v>0</v>
      </c>
      <c r="AK289" s="1525">
        <f t="shared" si="317"/>
        <v>0</v>
      </c>
      <c r="AL289" s="1525">
        <f t="shared" si="317"/>
        <v>0</v>
      </c>
      <c r="AM289" s="1525">
        <f t="shared" si="317"/>
        <v>0</v>
      </c>
      <c r="AN289" s="1525">
        <f t="shared" si="317"/>
        <v>0</v>
      </c>
      <c r="AO289" s="1525">
        <f t="shared" ref="AO289:BT289" si="318">SUM(AO290:AO292)</f>
        <v>0</v>
      </c>
      <c r="AP289" s="1525">
        <f t="shared" si="318"/>
        <v>0</v>
      </c>
      <c r="AQ289" s="1525">
        <f t="shared" si="318"/>
        <v>0</v>
      </c>
      <c r="AR289" s="1525">
        <f t="shared" si="318"/>
        <v>0</v>
      </c>
      <c r="AS289" s="1525">
        <f t="shared" si="318"/>
        <v>0</v>
      </c>
      <c r="AT289" s="1525">
        <f t="shared" si="318"/>
        <v>0</v>
      </c>
      <c r="AU289" s="1525">
        <f t="shared" si="318"/>
        <v>0</v>
      </c>
      <c r="AV289" s="1525">
        <f t="shared" si="318"/>
        <v>0</v>
      </c>
      <c r="AW289" s="1525">
        <f t="shared" si="318"/>
        <v>0</v>
      </c>
      <c r="AX289" s="1525">
        <f t="shared" si="318"/>
        <v>0</v>
      </c>
      <c r="AY289" s="1525">
        <f t="shared" si="318"/>
        <v>0</v>
      </c>
      <c r="AZ289" s="1525">
        <f t="shared" si="318"/>
        <v>0</v>
      </c>
      <c r="BA289" s="1525">
        <f t="shared" si="318"/>
        <v>0</v>
      </c>
      <c r="BB289" s="1525">
        <f t="shared" si="318"/>
        <v>0</v>
      </c>
      <c r="BC289" s="1525">
        <f t="shared" si="318"/>
        <v>0</v>
      </c>
      <c r="BD289" s="1525">
        <f t="shared" si="318"/>
        <v>0</v>
      </c>
      <c r="BE289" s="1525">
        <f t="shared" si="318"/>
        <v>0</v>
      </c>
      <c r="BF289" s="1525">
        <f t="shared" si="318"/>
        <v>0</v>
      </c>
      <c r="BG289" s="1525">
        <f t="shared" si="318"/>
        <v>0</v>
      </c>
      <c r="BH289" s="1525">
        <f t="shared" si="318"/>
        <v>0</v>
      </c>
      <c r="BI289" s="1525">
        <f t="shared" si="318"/>
        <v>0</v>
      </c>
      <c r="BJ289" s="1525">
        <f t="shared" si="318"/>
        <v>0</v>
      </c>
      <c r="BK289" s="1525">
        <f t="shared" si="318"/>
        <v>0</v>
      </c>
      <c r="BL289" s="1525">
        <f t="shared" si="318"/>
        <v>0</v>
      </c>
      <c r="BM289" s="1525">
        <f t="shared" si="318"/>
        <v>0</v>
      </c>
      <c r="BN289" s="1525">
        <f t="shared" si="318"/>
        <v>0</v>
      </c>
      <c r="BO289" s="1525">
        <f t="shared" si="318"/>
        <v>0</v>
      </c>
      <c r="BP289" s="1525">
        <f t="shared" si="318"/>
        <v>0</v>
      </c>
      <c r="BQ289" s="1525">
        <f t="shared" si="318"/>
        <v>0</v>
      </c>
      <c r="BR289" s="1525">
        <f t="shared" si="318"/>
        <v>0</v>
      </c>
      <c r="BS289" s="1525">
        <f t="shared" si="318"/>
        <v>0</v>
      </c>
      <c r="BT289" s="1525">
        <f t="shared" si="318"/>
        <v>0</v>
      </c>
      <c r="BU289" s="1525">
        <f t="shared" ref="BU289:CZ289" si="319">SUM(BU290:BU292)</f>
        <v>0</v>
      </c>
      <c r="BV289" s="1525">
        <f t="shared" si="319"/>
        <v>0</v>
      </c>
      <c r="BW289" s="1525">
        <f t="shared" si="319"/>
        <v>0</v>
      </c>
      <c r="BX289" s="1525">
        <f t="shared" si="319"/>
        <v>0</v>
      </c>
      <c r="BY289" s="1525">
        <f t="shared" si="319"/>
        <v>0</v>
      </c>
      <c r="BZ289" s="1525">
        <f t="shared" si="319"/>
        <v>0</v>
      </c>
      <c r="CA289" s="1525">
        <f t="shared" si="319"/>
        <v>0</v>
      </c>
      <c r="CB289" s="1525">
        <f t="shared" si="319"/>
        <v>0</v>
      </c>
      <c r="CC289" s="1525">
        <f t="shared" si="319"/>
        <v>0</v>
      </c>
      <c r="CD289" s="1525">
        <f t="shared" si="319"/>
        <v>0</v>
      </c>
      <c r="CE289" s="1525">
        <f t="shared" si="319"/>
        <v>0</v>
      </c>
      <c r="CF289" s="1525">
        <f t="shared" si="319"/>
        <v>0</v>
      </c>
      <c r="CG289" s="1525">
        <f t="shared" si="319"/>
        <v>0</v>
      </c>
      <c r="CH289" s="1525">
        <f t="shared" si="319"/>
        <v>0</v>
      </c>
      <c r="CI289" s="1525">
        <f t="shared" si="319"/>
        <v>0</v>
      </c>
      <c r="CJ289" s="1525">
        <f t="shared" si="319"/>
        <v>0</v>
      </c>
      <c r="CK289" s="1525">
        <f t="shared" si="319"/>
        <v>0</v>
      </c>
      <c r="CL289" s="1525">
        <f t="shared" si="319"/>
        <v>0</v>
      </c>
      <c r="CM289" s="1525">
        <f t="shared" si="319"/>
        <v>0</v>
      </c>
      <c r="CN289" s="1525">
        <f t="shared" si="319"/>
        <v>0</v>
      </c>
      <c r="CO289" s="1525">
        <f t="shared" si="319"/>
        <v>0</v>
      </c>
      <c r="CP289" s="1525">
        <f t="shared" si="319"/>
        <v>0</v>
      </c>
      <c r="CQ289" s="1525">
        <f t="shared" si="319"/>
        <v>0</v>
      </c>
      <c r="CR289" s="1525">
        <f t="shared" si="319"/>
        <v>0</v>
      </c>
      <c r="CS289" s="1525">
        <f t="shared" si="319"/>
        <v>0</v>
      </c>
      <c r="CT289" s="1525">
        <f t="shared" si="319"/>
        <v>0</v>
      </c>
      <c r="CU289" s="1525">
        <f t="shared" si="319"/>
        <v>0</v>
      </c>
      <c r="CV289" s="1525">
        <f t="shared" si="319"/>
        <v>0</v>
      </c>
      <c r="CW289" s="1525">
        <f t="shared" si="319"/>
        <v>0</v>
      </c>
      <c r="CX289" s="1525">
        <f t="shared" si="319"/>
        <v>0</v>
      </c>
      <c r="CY289" s="1525">
        <f t="shared" si="319"/>
        <v>0</v>
      </c>
      <c r="CZ289" s="1525">
        <f t="shared" si="319"/>
        <v>0</v>
      </c>
      <c r="DA289" s="1525">
        <f t="shared" ref="DA289:EF289" si="320">SUM(DA290:DA292)</f>
        <v>0</v>
      </c>
      <c r="DB289" s="1525">
        <f t="shared" si="320"/>
        <v>0</v>
      </c>
      <c r="DC289" s="1525">
        <f t="shared" si="320"/>
        <v>0</v>
      </c>
      <c r="DD289" s="1525">
        <f t="shared" si="320"/>
        <v>0</v>
      </c>
      <c r="DE289" s="1525">
        <f t="shared" si="320"/>
        <v>0</v>
      </c>
      <c r="DF289" s="1525">
        <f t="shared" si="320"/>
        <v>0</v>
      </c>
      <c r="DG289" s="1525">
        <f t="shared" si="320"/>
        <v>0</v>
      </c>
      <c r="DH289" s="1525">
        <f t="shared" si="320"/>
        <v>0</v>
      </c>
      <c r="DI289" s="1525">
        <f t="shared" si="320"/>
        <v>0</v>
      </c>
      <c r="DJ289" s="1525">
        <f t="shared" si="320"/>
        <v>0</v>
      </c>
      <c r="DK289" s="1525">
        <f t="shared" si="320"/>
        <v>0</v>
      </c>
      <c r="DL289" s="1525">
        <f t="shared" si="320"/>
        <v>0</v>
      </c>
      <c r="DM289" s="1525">
        <f t="shared" si="320"/>
        <v>0</v>
      </c>
      <c r="DN289" s="1525">
        <f t="shared" si="320"/>
        <v>0</v>
      </c>
      <c r="DO289" s="1525">
        <f t="shared" si="320"/>
        <v>0</v>
      </c>
      <c r="DP289" s="1525">
        <f t="shared" si="320"/>
        <v>0</v>
      </c>
      <c r="DQ289" s="1525">
        <f t="shared" si="320"/>
        <v>0</v>
      </c>
      <c r="DR289" s="1525">
        <f t="shared" si="320"/>
        <v>0</v>
      </c>
      <c r="DS289" s="1525">
        <f t="shared" si="320"/>
        <v>0</v>
      </c>
      <c r="DT289" s="1525">
        <f t="shared" si="320"/>
        <v>0</v>
      </c>
      <c r="DU289" s="1525">
        <f t="shared" si="320"/>
        <v>0</v>
      </c>
      <c r="DV289" s="1525">
        <f t="shared" si="320"/>
        <v>0</v>
      </c>
      <c r="DW289" s="1525">
        <f t="shared" si="320"/>
        <v>0</v>
      </c>
      <c r="DX289" s="1525">
        <f t="shared" si="320"/>
        <v>0</v>
      </c>
      <c r="DY289" s="1525">
        <f t="shared" si="320"/>
        <v>0</v>
      </c>
      <c r="DZ289" s="1525">
        <f t="shared" si="320"/>
        <v>0</v>
      </c>
      <c r="EA289" s="1525">
        <f t="shared" si="320"/>
        <v>0</v>
      </c>
      <c r="EB289" s="1525">
        <f t="shared" si="320"/>
        <v>0</v>
      </c>
      <c r="EC289" s="1525">
        <f t="shared" si="320"/>
        <v>0</v>
      </c>
      <c r="ED289" s="1525">
        <f t="shared" si="320"/>
        <v>0</v>
      </c>
      <c r="EE289" s="1525">
        <f t="shared" si="320"/>
        <v>0</v>
      </c>
      <c r="EF289" s="1525">
        <f t="shared" si="320"/>
        <v>0</v>
      </c>
      <c r="EG289" s="1525">
        <f t="shared" ref="EG289:FL289" si="321">SUM(EG290:EG292)</f>
        <v>0</v>
      </c>
      <c r="EH289" s="1525">
        <f t="shared" si="321"/>
        <v>0</v>
      </c>
      <c r="EI289" s="1525">
        <f t="shared" si="321"/>
        <v>0</v>
      </c>
      <c r="EJ289" s="1525">
        <f t="shared" si="321"/>
        <v>0</v>
      </c>
      <c r="EK289" s="1525">
        <f t="shared" si="321"/>
        <v>0</v>
      </c>
      <c r="EL289" s="1525">
        <f t="shared" si="321"/>
        <v>0</v>
      </c>
      <c r="EM289" s="1525">
        <f t="shared" si="321"/>
        <v>0</v>
      </c>
      <c r="EN289" s="1525">
        <f t="shared" si="321"/>
        <v>0</v>
      </c>
      <c r="EO289" s="1525">
        <f t="shared" si="321"/>
        <v>0</v>
      </c>
      <c r="EP289" s="1525">
        <f t="shared" si="321"/>
        <v>0</v>
      </c>
      <c r="EQ289" s="1525">
        <f t="shared" si="321"/>
        <v>0</v>
      </c>
      <c r="ER289" s="1525">
        <f t="shared" si="321"/>
        <v>0</v>
      </c>
      <c r="ES289" s="1525">
        <f t="shared" si="321"/>
        <v>0</v>
      </c>
      <c r="ET289" s="1525">
        <f t="shared" si="321"/>
        <v>0</v>
      </c>
      <c r="EU289" s="1525">
        <f t="shared" si="321"/>
        <v>0</v>
      </c>
      <c r="EV289" s="1525">
        <f t="shared" si="321"/>
        <v>0</v>
      </c>
      <c r="EW289" s="1525">
        <f t="shared" si="321"/>
        <v>0</v>
      </c>
      <c r="EX289" s="1525">
        <f t="shared" si="321"/>
        <v>0</v>
      </c>
      <c r="EY289" s="1525">
        <f t="shared" si="321"/>
        <v>0</v>
      </c>
      <c r="EZ289" s="1525">
        <f t="shared" si="321"/>
        <v>0</v>
      </c>
      <c r="FA289" s="1525">
        <f t="shared" si="321"/>
        <v>0</v>
      </c>
      <c r="FB289" s="1525">
        <f t="shared" si="321"/>
        <v>0</v>
      </c>
      <c r="FC289" s="1525">
        <f t="shared" si="321"/>
        <v>0</v>
      </c>
      <c r="FD289" s="1525">
        <f t="shared" si="321"/>
        <v>0</v>
      </c>
      <c r="FE289" s="1525">
        <f t="shared" si="321"/>
        <v>0</v>
      </c>
      <c r="FF289" s="1525">
        <f t="shared" si="321"/>
        <v>0</v>
      </c>
      <c r="FG289" s="1525">
        <f t="shared" si="321"/>
        <v>0</v>
      </c>
      <c r="FH289" s="1525">
        <f t="shared" si="321"/>
        <v>0</v>
      </c>
      <c r="FI289" s="1525">
        <f t="shared" si="321"/>
        <v>0</v>
      </c>
      <c r="FJ289" s="1525">
        <f t="shared" si="321"/>
        <v>0</v>
      </c>
      <c r="FK289" s="1525">
        <f t="shared" si="321"/>
        <v>0</v>
      </c>
      <c r="FL289" s="1525">
        <f t="shared" si="321"/>
        <v>0</v>
      </c>
      <c r="FM289" s="1525">
        <f t="shared" ref="FM289:GR289" si="322">SUM(FM290:FM292)</f>
        <v>0</v>
      </c>
      <c r="FN289" s="1525">
        <f t="shared" si="322"/>
        <v>0</v>
      </c>
      <c r="FO289" s="1525">
        <f t="shared" si="322"/>
        <v>0</v>
      </c>
      <c r="FP289" s="1525">
        <f t="shared" si="322"/>
        <v>0</v>
      </c>
      <c r="FQ289" s="1525">
        <f t="shared" si="322"/>
        <v>0</v>
      </c>
      <c r="FR289" s="1525">
        <f t="shared" si="322"/>
        <v>0</v>
      </c>
      <c r="FS289" s="1525">
        <f t="shared" si="322"/>
        <v>0</v>
      </c>
      <c r="FT289" s="1525">
        <f t="shared" si="322"/>
        <v>0</v>
      </c>
      <c r="FU289" s="1525">
        <f t="shared" si="322"/>
        <v>0</v>
      </c>
      <c r="FV289" s="1525">
        <f t="shared" si="322"/>
        <v>0</v>
      </c>
      <c r="FW289" s="1525">
        <f t="shared" si="322"/>
        <v>0</v>
      </c>
      <c r="FX289" s="1525">
        <f t="shared" si="322"/>
        <v>0</v>
      </c>
      <c r="FY289" s="1525">
        <f t="shared" si="322"/>
        <v>0</v>
      </c>
      <c r="FZ289" s="1525">
        <f t="shared" si="322"/>
        <v>0</v>
      </c>
      <c r="GA289" s="1525">
        <f t="shared" si="322"/>
        <v>0</v>
      </c>
      <c r="GB289" s="1525">
        <f t="shared" si="322"/>
        <v>0</v>
      </c>
      <c r="GC289" s="1525">
        <f t="shared" si="322"/>
        <v>0</v>
      </c>
      <c r="GD289" s="1525">
        <f t="shared" si="322"/>
        <v>0</v>
      </c>
      <c r="GE289" s="1525">
        <f t="shared" si="322"/>
        <v>0</v>
      </c>
      <c r="GF289" s="1525">
        <f t="shared" si="322"/>
        <v>0</v>
      </c>
      <c r="GG289" s="1525">
        <f t="shared" si="322"/>
        <v>0</v>
      </c>
      <c r="GH289" s="1525">
        <f t="shared" si="322"/>
        <v>0</v>
      </c>
      <c r="GI289" s="1525">
        <f t="shared" si="322"/>
        <v>0</v>
      </c>
      <c r="GJ289" s="1525">
        <f t="shared" si="322"/>
        <v>0</v>
      </c>
      <c r="GK289" s="1525">
        <f t="shared" si="322"/>
        <v>0</v>
      </c>
      <c r="GL289" s="1525">
        <f t="shared" si="322"/>
        <v>0</v>
      </c>
      <c r="GM289" s="1525">
        <f t="shared" si="322"/>
        <v>0</v>
      </c>
      <c r="GN289" s="1525">
        <f t="shared" si="322"/>
        <v>0</v>
      </c>
      <c r="GO289" s="1525">
        <f t="shared" si="322"/>
        <v>0</v>
      </c>
      <c r="GP289" s="1525">
        <f t="shared" si="322"/>
        <v>0</v>
      </c>
      <c r="GQ289" s="1525">
        <f t="shared" si="322"/>
        <v>0</v>
      </c>
      <c r="GR289" s="1525">
        <f t="shared" si="322"/>
        <v>0</v>
      </c>
      <c r="GS289" s="1525">
        <f t="shared" ref="GS289" si="323">SUM(GS290:GS292)</f>
        <v>0</v>
      </c>
    </row>
    <row r="290" spans="1:201" s="1539" customFormat="1" outlineLevel="1">
      <c r="A290" s="1501" t="s">
        <v>1703</v>
      </c>
      <c r="B290" s="1541"/>
      <c r="C290" s="1515" t="s">
        <v>413</v>
      </c>
      <c r="D290" s="1538">
        <f>150*$E$23</f>
        <v>600</v>
      </c>
      <c r="E290" s="1537">
        <v>0</v>
      </c>
      <c r="F290" s="1504" t="s">
        <v>1480</v>
      </c>
      <c r="G290" s="1504"/>
      <c r="H290" s="1542" t="s">
        <v>1704</v>
      </c>
      <c r="I290" s="1536">
        <f>SUM(J290:GS290)</f>
        <v>0</v>
      </c>
      <c r="J290" s="1535"/>
      <c r="K290" s="1535"/>
      <c r="L290" s="1535"/>
      <c r="M290" s="1535"/>
      <c r="N290" s="1535"/>
      <c r="O290" s="1535"/>
      <c r="P290" s="1535"/>
      <c r="Q290" s="1535"/>
      <c r="R290" s="1535"/>
      <c r="S290" s="1535"/>
      <c r="T290" s="1535"/>
      <c r="U290" s="1535"/>
      <c r="V290" s="1535"/>
      <c r="W290" s="1535"/>
      <c r="X290" s="1535"/>
      <c r="Y290" s="1535"/>
      <c r="Z290" s="1535"/>
      <c r="AA290" s="1535"/>
      <c r="AB290" s="1535"/>
      <c r="AC290" s="1535"/>
      <c r="AD290" s="1535"/>
      <c r="AE290" s="1535"/>
      <c r="AF290" s="1535"/>
      <c r="AG290" s="1535"/>
      <c r="AH290" s="1535"/>
      <c r="AI290" s="1535"/>
      <c r="AJ290" s="1535"/>
      <c r="AK290" s="1535"/>
      <c r="AL290" s="1535"/>
      <c r="AM290" s="1535"/>
      <c r="AN290" s="1535"/>
      <c r="AO290" s="1535"/>
      <c r="AP290" s="1535"/>
      <c r="AQ290" s="1535"/>
      <c r="AR290" s="1535"/>
      <c r="AS290" s="1535"/>
      <c r="AT290" s="1535"/>
      <c r="AU290" s="1535"/>
      <c r="AV290" s="1535"/>
      <c r="AW290" s="1535"/>
      <c r="AX290" s="1535"/>
      <c r="AY290" s="1535"/>
      <c r="AZ290" s="1535"/>
      <c r="BA290" s="1535"/>
      <c r="BB290" s="1535"/>
      <c r="BC290" s="1535"/>
      <c r="BD290" s="1535"/>
      <c r="BE290" s="1535"/>
      <c r="BF290" s="1535"/>
      <c r="BG290" s="1535"/>
      <c r="BH290" s="1535"/>
      <c r="BI290" s="1535"/>
      <c r="BJ290" s="1535"/>
      <c r="BK290" s="1535"/>
      <c r="BL290" s="1535"/>
      <c r="BM290" s="1535"/>
      <c r="BN290" s="1535"/>
      <c r="BO290" s="1535"/>
      <c r="BP290" s="1535"/>
      <c r="BQ290" s="1535"/>
      <c r="BR290" s="1535"/>
      <c r="BS290" s="1535"/>
      <c r="BT290" s="1535"/>
      <c r="BU290" s="1535"/>
      <c r="BV290" s="1535"/>
      <c r="BW290" s="1535"/>
      <c r="BX290" s="1535"/>
      <c r="BY290" s="1535"/>
      <c r="BZ290" s="1535"/>
      <c r="CA290" s="1535"/>
      <c r="CB290" s="1535"/>
      <c r="CC290" s="1535"/>
      <c r="CD290" s="1535"/>
      <c r="CE290" s="1535"/>
      <c r="CF290" s="1535"/>
      <c r="CG290" s="1535"/>
      <c r="CH290" s="1535"/>
      <c r="CI290" s="1535"/>
      <c r="CJ290" s="1535"/>
      <c r="CK290" s="1535"/>
      <c r="CL290" s="1535"/>
      <c r="CM290" s="1535"/>
      <c r="CN290" s="1535"/>
      <c r="CO290" s="1535"/>
      <c r="CP290" s="1535"/>
      <c r="CQ290" s="1535"/>
      <c r="CR290" s="1535"/>
      <c r="CS290" s="1535"/>
      <c r="CT290" s="1535"/>
      <c r="CU290" s="1535"/>
      <c r="CV290" s="1535"/>
      <c r="CW290" s="1535"/>
      <c r="CX290" s="1535"/>
      <c r="CY290" s="1535"/>
      <c r="CZ290" s="1535"/>
      <c r="DA290" s="1535"/>
      <c r="DB290" s="1535"/>
      <c r="DC290" s="1535"/>
      <c r="DD290" s="1535"/>
      <c r="DE290" s="1535"/>
      <c r="DF290" s="1535"/>
      <c r="DG290" s="1535"/>
      <c r="DH290" s="1535"/>
      <c r="DI290" s="1535"/>
      <c r="DJ290" s="1535"/>
      <c r="DK290" s="1535"/>
      <c r="DL290" s="1535"/>
      <c r="DM290" s="1535"/>
      <c r="DN290" s="1535"/>
      <c r="DO290" s="1535"/>
      <c r="DP290" s="1535"/>
      <c r="DQ290" s="1535"/>
      <c r="DR290" s="1535"/>
      <c r="DS290" s="1535"/>
      <c r="DT290" s="1535"/>
      <c r="DU290" s="1535"/>
      <c r="DV290" s="1535"/>
      <c r="DW290" s="1535"/>
      <c r="DX290" s="1535"/>
      <c r="DY290" s="1535"/>
      <c r="DZ290" s="1535"/>
      <c r="EA290" s="1535"/>
      <c r="EB290" s="1535"/>
      <c r="EC290" s="1535"/>
      <c r="ED290" s="1535"/>
      <c r="EE290" s="1535"/>
      <c r="EF290" s="1535"/>
      <c r="EG290" s="1535"/>
      <c r="EH290" s="1535"/>
      <c r="EI290" s="1535"/>
      <c r="EJ290" s="1535"/>
      <c r="EK290" s="1535"/>
      <c r="EL290" s="1535"/>
      <c r="EM290" s="1535"/>
      <c r="EN290" s="1535"/>
      <c r="EO290" s="1535"/>
      <c r="EP290" s="1535"/>
      <c r="EQ290" s="1535"/>
      <c r="ER290" s="1535"/>
      <c r="ES290" s="1535"/>
      <c r="ET290" s="1535"/>
      <c r="EU290" s="1535"/>
      <c r="EV290" s="1535"/>
      <c r="EW290" s="1535"/>
      <c r="EX290" s="1535"/>
      <c r="EY290" s="1535"/>
      <c r="EZ290" s="1535"/>
      <c r="FA290" s="1535"/>
      <c r="FB290" s="1535"/>
      <c r="FC290" s="1535"/>
      <c r="FD290" s="1535"/>
      <c r="FE290" s="1535"/>
      <c r="FF290" s="1535"/>
      <c r="FG290" s="1535"/>
      <c r="FH290" s="1535"/>
      <c r="FI290" s="1535"/>
      <c r="FJ290" s="1535"/>
      <c r="FK290" s="1535"/>
      <c r="FL290" s="1535"/>
      <c r="FM290" s="1535"/>
      <c r="FN290" s="1535"/>
      <c r="FO290" s="1535"/>
      <c r="FP290" s="1535"/>
      <c r="FQ290" s="1535"/>
      <c r="FR290" s="1535"/>
      <c r="FS290" s="1535"/>
      <c r="FT290" s="1535"/>
      <c r="FU290" s="1535"/>
      <c r="FV290" s="1535"/>
      <c r="FW290" s="1535"/>
      <c r="FX290" s="1535"/>
      <c r="FY290" s="1535"/>
      <c r="FZ290" s="1535"/>
      <c r="GA290" s="1535"/>
      <c r="GB290" s="1535"/>
      <c r="GC290" s="1535"/>
      <c r="GD290" s="1535"/>
      <c r="GE290" s="1535"/>
      <c r="GF290" s="1535"/>
      <c r="GG290" s="1535"/>
      <c r="GH290" s="1535"/>
      <c r="GI290" s="1535"/>
      <c r="GJ290" s="1535"/>
      <c r="GK290" s="1535"/>
      <c r="GL290" s="1535"/>
      <c r="GM290" s="1535"/>
      <c r="GN290" s="1535"/>
      <c r="GO290" s="1535"/>
      <c r="GP290" s="1535"/>
      <c r="GQ290" s="1535"/>
      <c r="GR290" s="1535"/>
      <c r="GS290" s="1535"/>
    </row>
    <row r="291" spans="1:201" s="1539" customFormat="1" outlineLevel="1">
      <c r="A291" s="1501" t="s">
        <v>1705</v>
      </c>
      <c r="B291" s="1541"/>
      <c r="C291" s="1515" t="s">
        <v>1706</v>
      </c>
      <c r="D291" s="1538"/>
      <c r="E291" s="1537">
        <v>0</v>
      </c>
      <c r="F291" s="1504" t="s">
        <v>1480</v>
      </c>
      <c r="G291" s="1504"/>
      <c r="H291" s="1540" t="s">
        <v>1707</v>
      </c>
      <c r="I291" s="1536">
        <f>SUM(J291:GS291)</f>
        <v>0</v>
      </c>
      <c r="J291" s="1535"/>
      <c r="K291" s="1535"/>
      <c r="L291" s="1535"/>
      <c r="M291" s="1535"/>
      <c r="N291" s="1535"/>
      <c r="O291" s="1535"/>
      <c r="P291" s="1535"/>
      <c r="Q291" s="1535"/>
      <c r="R291" s="1535"/>
      <c r="S291" s="1535"/>
      <c r="T291" s="1535"/>
      <c r="U291" s="1535"/>
      <c r="V291" s="1535"/>
      <c r="W291" s="1535"/>
      <c r="X291" s="1535"/>
      <c r="Y291" s="1535"/>
      <c r="Z291" s="1535"/>
      <c r="AA291" s="1535"/>
      <c r="AB291" s="1535"/>
      <c r="AC291" s="1535"/>
      <c r="AD291" s="1535"/>
      <c r="AE291" s="1535"/>
      <c r="AF291" s="1535"/>
      <c r="AG291" s="1535"/>
      <c r="AH291" s="1535"/>
      <c r="AI291" s="1535"/>
      <c r="AJ291" s="1535"/>
      <c r="AK291" s="1535"/>
      <c r="AL291" s="1535"/>
      <c r="AM291" s="1535"/>
      <c r="AN291" s="1535"/>
      <c r="AO291" s="1535"/>
      <c r="AP291" s="1535"/>
      <c r="AQ291" s="1535"/>
      <c r="AR291" s="1535"/>
      <c r="AS291" s="1535"/>
      <c r="AT291" s="1535"/>
      <c r="AU291" s="1535"/>
      <c r="AV291" s="1535"/>
      <c r="AW291" s="1535"/>
      <c r="AX291" s="1535"/>
      <c r="AY291" s="1535"/>
      <c r="AZ291" s="1535"/>
      <c r="BA291" s="1535"/>
      <c r="BB291" s="1535"/>
      <c r="BC291" s="1535"/>
      <c r="BD291" s="1535"/>
      <c r="BE291" s="1535"/>
      <c r="BF291" s="1535"/>
      <c r="BG291" s="1535"/>
      <c r="BH291" s="1535"/>
      <c r="BI291" s="1535"/>
      <c r="BJ291" s="1535"/>
      <c r="BK291" s="1535"/>
      <c r="BL291" s="1535"/>
      <c r="BM291" s="1535"/>
      <c r="BN291" s="1535"/>
      <c r="BO291" s="1535"/>
      <c r="BP291" s="1535"/>
      <c r="BQ291" s="1535"/>
      <c r="BR291" s="1535"/>
      <c r="BS291" s="1535"/>
      <c r="BT291" s="1535"/>
      <c r="BU291" s="1535"/>
      <c r="BV291" s="1535"/>
      <c r="BW291" s="1535"/>
      <c r="BX291" s="1535"/>
      <c r="BY291" s="1535"/>
      <c r="BZ291" s="1535"/>
      <c r="CA291" s="1535"/>
      <c r="CB291" s="1535"/>
      <c r="CC291" s="1535"/>
      <c r="CD291" s="1535"/>
      <c r="CE291" s="1535"/>
      <c r="CF291" s="1535"/>
      <c r="CG291" s="1535"/>
      <c r="CH291" s="1535"/>
      <c r="CI291" s="1535"/>
      <c r="CJ291" s="1535"/>
      <c r="CK291" s="1535"/>
      <c r="CL291" s="1535"/>
      <c r="CM291" s="1535"/>
      <c r="CN291" s="1535"/>
      <c r="CO291" s="1535"/>
      <c r="CP291" s="1535"/>
      <c r="CQ291" s="1535"/>
      <c r="CR291" s="1535"/>
      <c r="CS291" s="1535"/>
      <c r="CT291" s="1535"/>
      <c r="CU291" s="1535"/>
      <c r="CV291" s="1535"/>
      <c r="CW291" s="1535"/>
      <c r="CX291" s="1535"/>
      <c r="CY291" s="1535"/>
      <c r="CZ291" s="1535"/>
      <c r="DA291" s="1535"/>
      <c r="DB291" s="1535"/>
      <c r="DC291" s="1535"/>
      <c r="DD291" s="1535"/>
      <c r="DE291" s="1535"/>
      <c r="DF291" s="1535"/>
      <c r="DG291" s="1535"/>
      <c r="DH291" s="1535"/>
      <c r="DI291" s="1535"/>
      <c r="DJ291" s="1535"/>
      <c r="DK291" s="1535"/>
      <c r="DL291" s="1535"/>
      <c r="DM291" s="1535"/>
      <c r="DN291" s="1535"/>
      <c r="DO291" s="1535"/>
      <c r="DP291" s="1535"/>
      <c r="DQ291" s="1535"/>
      <c r="DR291" s="1535"/>
      <c r="DS291" s="1535"/>
      <c r="DT291" s="1535"/>
      <c r="DU291" s="1535"/>
      <c r="DV291" s="1535"/>
      <c r="DW291" s="1535"/>
      <c r="DX291" s="1535"/>
      <c r="DY291" s="1535"/>
      <c r="DZ291" s="1535"/>
      <c r="EA291" s="1535"/>
      <c r="EB291" s="1535"/>
      <c r="EC291" s="1535"/>
      <c r="ED291" s="1535"/>
      <c r="EE291" s="1535"/>
      <c r="EF291" s="1535"/>
      <c r="EG291" s="1535"/>
      <c r="EH291" s="1535"/>
      <c r="EI291" s="1535"/>
      <c r="EJ291" s="1535"/>
      <c r="EK291" s="1535"/>
      <c r="EL291" s="1535"/>
      <c r="EM291" s="1535"/>
      <c r="EN291" s="1535"/>
      <c r="EO291" s="1535"/>
      <c r="EP291" s="1535"/>
      <c r="EQ291" s="1535"/>
      <c r="ER291" s="1535"/>
      <c r="ES291" s="1535"/>
      <c r="ET291" s="1535"/>
      <c r="EU291" s="1535"/>
      <c r="EV291" s="1535"/>
      <c r="EW291" s="1535"/>
      <c r="EX291" s="1535"/>
      <c r="EY291" s="1535"/>
      <c r="EZ291" s="1535"/>
      <c r="FA291" s="1535"/>
      <c r="FB291" s="1535"/>
      <c r="FC291" s="1535"/>
      <c r="FD291" s="1535"/>
      <c r="FE291" s="1535"/>
      <c r="FF291" s="1535"/>
      <c r="FG291" s="1535"/>
      <c r="FH291" s="1535"/>
      <c r="FI291" s="1535"/>
      <c r="FJ291" s="1535"/>
      <c r="FK291" s="1535"/>
      <c r="FL291" s="1535"/>
      <c r="FM291" s="1535"/>
      <c r="FN291" s="1535"/>
      <c r="FO291" s="1535"/>
      <c r="FP291" s="1535"/>
      <c r="FQ291" s="1535"/>
      <c r="FR291" s="1535"/>
      <c r="FS291" s="1535"/>
      <c r="FT291" s="1535"/>
      <c r="FU291" s="1535"/>
      <c r="FV291" s="1535"/>
      <c r="FW291" s="1535"/>
      <c r="FX291" s="1535"/>
      <c r="FY291" s="1535"/>
      <c r="FZ291" s="1535"/>
      <c r="GA291" s="1535"/>
      <c r="GB291" s="1535"/>
      <c r="GC291" s="1535"/>
      <c r="GD291" s="1535"/>
      <c r="GE291" s="1535"/>
      <c r="GF291" s="1535"/>
      <c r="GG291" s="1535"/>
      <c r="GH291" s="1535"/>
      <c r="GI291" s="1535"/>
      <c r="GJ291" s="1535"/>
      <c r="GK291" s="1535"/>
      <c r="GL291" s="1535"/>
      <c r="GM291" s="1535"/>
      <c r="GN291" s="1535"/>
      <c r="GO291" s="1535"/>
      <c r="GP291" s="1535"/>
      <c r="GQ291" s="1535"/>
      <c r="GR291" s="1535"/>
      <c r="GS291" s="1535"/>
    </row>
    <row r="292" spans="1:201" outlineLevel="1">
      <c r="A292" s="1501" t="s">
        <v>1708</v>
      </c>
      <c r="C292" s="1515" t="s">
        <v>1709</v>
      </c>
      <c r="D292" s="1538"/>
      <c r="E292" s="1537">
        <v>0</v>
      </c>
      <c r="F292" s="1504" t="s">
        <v>1480</v>
      </c>
      <c r="H292" s="1532"/>
      <c r="I292" s="1536">
        <f>SUM(J292:GS292)</f>
        <v>0</v>
      </c>
      <c r="J292" s="1535"/>
      <c r="K292" s="1535"/>
      <c r="L292" s="1535"/>
      <c r="M292" s="1535"/>
      <c r="N292" s="1535"/>
      <c r="O292" s="1535"/>
      <c r="P292" s="1535"/>
      <c r="Q292" s="1535"/>
      <c r="R292" s="1535"/>
      <c r="S292" s="1535"/>
      <c r="T292" s="1535"/>
      <c r="U292" s="1535"/>
      <c r="V292" s="1535"/>
      <c r="W292" s="1535"/>
      <c r="X292" s="1535"/>
      <c r="Y292" s="1535"/>
      <c r="Z292" s="1535"/>
      <c r="AA292" s="1535"/>
      <c r="AB292" s="1535"/>
      <c r="AC292" s="1535"/>
      <c r="AD292" s="1535"/>
      <c r="AE292" s="1535"/>
      <c r="AF292" s="1535"/>
      <c r="AG292" s="1535"/>
      <c r="AH292" s="1535"/>
      <c r="AI292" s="1535"/>
      <c r="AJ292" s="1535"/>
      <c r="AK292" s="1535"/>
      <c r="AL292" s="1535"/>
      <c r="AM292" s="1535"/>
      <c r="AN292" s="1535"/>
      <c r="AO292" s="1535"/>
      <c r="AP292" s="1535"/>
      <c r="AQ292" s="1535"/>
      <c r="AR292" s="1535"/>
      <c r="AS292" s="1535"/>
      <c r="AT292" s="1535"/>
      <c r="AU292" s="1535"/>
      <c r="AV292" s="1535"/>
      <c r="AW292" s="1535"/>
      <c r="AX292" s="1535"/>
      <c r="AY292" s="1535"/>
      <c r="AZ292" s="1535"/>
      <c r="BA292" s="1535"/>
      <c r="BB292" s="1535"/>
      <c r="BC292" s="1535"/>
      <c r="BD292" s="1535"/>
      <c r="BE292" s="1535"/>
      <c r="BF292" s="1535"/>
      <c r="BG292" s="1535"/>
      <c r="BH292" s="1535"/>
      <c r="BI292" s="1535"/>
      <c r="BJ292" s="1535"/>
      <c r="BK292" s="1535"/>
      <c r="BL292" s="1535"/>
      <c r="BM292" s="1535"/>
      <c r="BN292" s="1535"/>
      <c r="BO292" s="1535"/>
      <c r="BP292" s="1535"/>
      <c r="BQ292" s="1535"/>
      <c r="BR292" s="1535"/>
      <c r="BS292" s="1535"/>
      <c r="BT292" s="1535"/>
      <c r="BU292" s="1535"/>
      <c r="BV292" s="1535"/>
      <c r="BW292" s="1535"/>
      <c r="BX292" s="1535"/>
      <c r="BY292" s="1535"/>
      <c r="BZ292" s="1535"/>
      <c r="CA292" s="1535"/>
      <c r="CB292" s="1535"/>
      <c r="CC292" s="1535"/>
      <c r="CD292" s="1535"/>
      <c r="CE292" s="1535"/>
      <c r="CF292" s="1535"/>
      <c r="CG292" s="1535"/>
      <c r="CH292" s="1535"/>
      <c r="CI292" s="1535"/>
      <c r="CJ292" s="1535"/>
      <c r="CK292" s="1535"/>
      <c r="CL292" s="1535"/>
      <c r="CM292" s="1535"/>
      <c r="CN292" s="1535"/>
      <c r="CO292" s="1535"/>
      <c r="CP292" s="1535"/>
      <c r="CQ292" s="1535"/>
      <c r="CR292" s="1535"/>
      <c r="CS292" s="1535"/>
      <c r="CT292" s="1535"/>
      <c r="CU292" s="1535"/>
      <c r="CV292" s="1535"/>
      <c r="CW292" s="1535"/>
      <c r="CX292" s="1535"/>
      <c r="CY292" s="1535"/>
      <c r="CZ292" s="1535"/>
      <c r="DA292" s="1535"/>
      <c r="DB292" s="1535"/>
      <c r="DC292" s="1535"/>
      <c r="DD292" s="1535"/>
      <c r="DE292" s="1535"/>
      <c r="DF292" s="1535"/>
      <c r="DG292" s="1535"/>
      <c r="DH292" s="1535"/>
      <c r="DI292" s="1535"/>
      <c r="DJ292" s="1535"/>
      <c r="DK292" s="1535"/>
      <c r="DL292" s="1535"/>
      <c r="DM292" s="1535"/>
      <c r="DN292" s="1535"/>
      <c r="DO292" s="1535"/>
      <c r="DP292" s="1535"/>
      <c r="DQ292" s="1535"/>
      <c r="DR292" s="1535"/>
      <c r="DS292" s="1535"/>
      <c r="DT292" s="1535"/>
      <c r="DU292" s="1535"/>
      <c r="DV292" s="1535"/>
      <c r="DW292" s="1535"/>
      <c r="DX292" s="1535"/>
      <c r="DY292" s="1535"/>
      <c r="DZ292" s="1535"/>
      <c r="EA292" s="1535"/>
      <c r="EB292" s="1535"/>
      <c r="EC292" s="1535"/>
      <c r="ED292" s="1535"/>
      <c r="EE292" s="1535"/>
      <c r="EF292" s="1535"/>
      <c r="EG292" s="1535"/>
      <c r="EH292" s="1535"/>
      <c r="EI292" s="1535"/>
      <c r="EJ292" s="1535"/>
      <c r="EK292" s="1535"/>
      <c r="EL292" s="1535"/>
      <c r="EM292" s="1535"/>
      <c r="EN292" s="1535"/>
      <c r="EO292" s="1535"/>
      <c r="EP292" s="1535"/>
      <c r="EQ292" s="1535"/>
      <c r="ER292" s="1535"/>
      <c r="ES292" s="1535"/>
      <c r="ET292" s="1535"/>
      <c r="EU292" s="1535"/>
      <c r="EV292" s="1535"/>
      <c r="EW292" s="1535"/>
      <c r="EX292" s="1535"/>
      <c r="EY292" s="1535"/>
      <c r="EZ292" s="1535"/>
      <c r="FA292" s="1535"/>
      <c r="FB292" s="1535"/>
      <c r="FC292" s="1535"/>
      <c r="FD292" s="1535"/>
      <c r="FE292" s="1535"/>
      <c r="FF292" s="1535"/>
      <c r="FG292" s="1535"/>
      <c r="FH292" s="1535"/>
      <c r="FI292" s="1535"/>
      <c r="FJ292" s="1535"/>
      <c r="FK292" s="1535"/>
      <c r="FL292" s="1535"/>
      <c r="FM292" s="1535"/>
      <c r="FN292" s="1535"/>
      <c r="FO292" s="1535"/>
      <c r="FP292" s="1535"/>
      <c r="FQ292" s="1535"/>
      <c r="FR292" s="1535"/>
      <c r="FS292" s="1535"/>
      <c r="FT292" s="1535"/>
      <c r="FU292" s="1535"/>
      <c r="FV292" s="1535"/>
      <c r="FW292" s="1535"/>
      <c r="FX292" s="1535"/>
      <c r="FY292" s="1535"/>
      <c r="FZ292" s="1535"/>
      <c r="GA292" s="1535"/>
      <c r="GB292" s="1535"/>
      <c r="GC292" s="1535"/>
      <c r="GD292" s="1535"/>
      <c r="GE292" s="1535"/>
      <c r="GF292" s="1535"/>
      <c r="GG292" s="1535"/>
      <c r="GH292" s="1535"/>
      <c r="GI292" s="1535"/>
      <c r="GJ292" s="1535"/>
      <c r="GK292" s="1535"/>
      <c r="GL292" s="1535"/>
      <c r="GM292" s="1535"/>
      <c r="GN292" s="1535"/>
      <c r="GO292" s="1535"/>
      <c r="GP292" s="1535"/>
      <c r="GQ292" s="1535"/>
      <c r="GR292" s="1535"/>
      <c r="GS292" s="1535"/>
    </row>
    <row r="293" spans="1:201">
      <c r="C293" s="1515"/>
      <c r="D293" s="1534"/>
      <c r="E293" s="1533"/>
      <c r="F293" s="1531"/>
      <c r="G293" s="1531"/>
      <c r="H293" s="1532"/>
      <c r="I293" s="1531"/>
      <c r="J293" s="1531"/>
      <c r="K293" s="1531"/>
      <c r="L293" s="1531"/>
      <c r="M293" s="1531"/>
      <c r="N293" s="1531"/>
      <c r="O293" s="1531"/>
      <c r="P293" s="1531"/>
      <c r="Q293" s="1531"/>
      <c r="R293" s="1531"/>
      <c r="S293" s="1531"/>
      <c r="T293" s="1531"/>
      <c r="U293" s="1531"/>
      <c r="V293" s="1531"/>
      <c r="W293" s="1531"/>
      <c r="X293" s="1531"/>
      <c r="Y293" s="1531"/>
      <c r="Z293" s="1531"/>
      <c r="AA293" s="1531"/>
      <c r="AB293" s="1531"/>
      <c r="AC293" s="1531"/>
      <c r="AD293" s="1531"/>
      <c r="AE293" s="1531"/>
      <c r="AF293" s="1531"/>
      <c r="AG293" s="1531"/>
      <c r="AH293" s="1531"/>
      <c r="AI293" s="1531"/>
      <c r="AJ293" s="1531"/>
      <c r="AK293" s="1531"/>
      <c r="AL293" s="1531"/>
      <c r="AM293" s="1531"/>
      <c r="AN293" s="1531"/>
      <c r="AO293" s="1531"/>
      <c r="AP293" s="1531"/>
      <c r="AQ293" s="1531"/>
      <c r="AR293" s="1531"/>
      <c r="AS293" s="1531"/>
      <c r="AT293" s="1531"/>
      <c r="AU293" s="1531"/>
      <c r="AV293" s="1531"/>
      <c r="AW293" s="1531"/>
      <c r="AX293" s="1531"/>
      <c r="AY293" s="1531"/>
      <c r="AZ293" s="1531"/>
      <c r="BA293" s="1531"/>
      <c r="BB293" s="1531"/>
      <c r="BC293" s="1531"/>
      <c r="BD293" s="1531"/>
      <c r="BE293" s="1531"/>
      <c r="BF293" s="1531"/>
      <c r="BG293" s="1531"/>
      <c r="BH293" s="1531"/>
      <c r="BI293" s="1531"/>
      <c r="BJ293" s="1531"/>
      <c r="BK293" s="1531"/>
      <c r="BL293" s="1531"/>
      <c r="BM293" s="1531"/>
      <c r="BN293" s="1531"/>
      <c r="BO293" s="1531"/>
      <c r="BP293" s="1531"/>
      <c r="BQ293" s="1531"/>
      <c r="BR293" s="1531"/>
      <c r="BS293" s="1531"/>
      <c r="BT293" s="1531"/>
      <c r="BU293" s="1531"/>
      <c r="BV293" s="1531"/>
      <c r="BW293" s="1531"/>
      <c r="BX293" s="1531"/>
      <c r="BY293" s="1531"/>
      <c r="BZ293" s="1531"/>
      <c r="CA293" s="1531"/>
      <c r="CB293" s="1531"/>
      <c r="CC293" s="1531"/>
      <c r="CD293" s="1531"/>
      <c r="CE293" s="1531"/>
      <c r="CF293" s="1531"/>
      <c r="CG293" s="1531"/>
      <c r="CH293" s="1531"/>
      <c r="CI293" s="1531"/>
      <c r="CJ293" s="1531"/>
      <c r="CK293" s="1531"/>
      <c r="CL293" s="1531"/>
      <c r="CM293" s="1531"/>
      <c r="CN293" s="1531"/>
      <c r="CO293" s="1531"/>
      <c r="CP293" s="1531"/>
      <c r="CQ293" s="1531"/>
      <c r="CR293" s="1531"/>
      <c r="CS293" s="1531"/>
      <c r="CT293" s="1531"/>
      <c r="CU293" s="1531"/>
      <c r="CV293" s="1531"/>
      <c r="CW293" s="1531"/>
      <c r="CX293" s="1531"/>
      <c r="CY293" s="1531"/>
      <c r="CZ293" s="1531"/>
      <c r="DA293" s="1531"/>
      <c r="DB293" s="1531"/>
      <c r="DC293" s="1531"/>
      <c r="DD293" s="1531"/>
      <c r="DE293" s="1531"/>
      <c r="DF293" s="1531"/>
      <c r="DG293" s="1531"/>
      <c r="DH293" s="1531"/>
      <c r="DI293" s="1531"/>
      <c r="DJ293" s="1531"/>
      <c r="DK293" s="1531"/>
      <c r="DL293" s="1531"/>
      <c r="DM293" s="1531"/>
      <c r="DN293" s="1531"/>
      <c r="DO293" s="1531"/>
      <c r="DP293" s="1531"/>
      <c r="DQ293" s="1531"/>
      <c r="DR293" s="1531"/>
      <c r="DS293" s="1531"/>
      <c r="DT293" s="1531"/>
      <c r="DU293" s="1531"/>
      <c r="DV293" s="1531"/>
      <c r="DW293" s="1531"/>
      <c r="DX293" s="1531"/>
      <c r="DY293" s="1531"/>
      <c r="DZ293" s="1531"/>
      <c r="EA293" s="1531"/>
      <c r="EB293" s="1531"/>
      <c r="EC293" s="1531"/>
      <c r="ED293" s="1531"/>
      <c r="EE293" s="1531"/>
      <c r="EF293" s="1531"/>
      <c r="EG293" s="1531"/>
      <c r="EH293" s="1531"/>
      <c r="EI293" s="1531"/>
      <c r="EJ293" s="1531"/>
      <c r="EK293" s="1531"/>
      <c r="EL293" s="1531"/>
      <c r="EM293" s="1531"/>
      <c r="EN293" s="1531"/>
      <c r="EO293" s="1531"/>
      <c r="EP293" s="1531"/>
      <c r="EQ293" s="1531"/>
      <c r="ER293" s="1531"/>
      <c r="ES293" s="1531"/>
      <c r="ET293" s="1531"/>
      <c r="EU293" s="1531"/>
      <c r="EV293" s="1531"/>
      <c r="EW293" s="1531"/>
      <c r="EX293" s="1531"/>
      <c r="EY293" s="1531"/>
      <c r="EZ293" s="1531"/>
      <c r="FA293" s="1531"/>
      <c r="FB293" s="1531"/>
      <c r="FC293" s="1531"/>
      <c r="FD293" s="1531"/>
      <c r="FE293" s="1531"/>
      <c r="FF293" s="1531"/>
      <c r="FG293" s="1531"/>
      <c r="FH293" s="1531"/>
      <c r="FI293" s="1531"/>
      <c r="FJ293" s="1531"/>
      <c r="FK293" s="1531"/>
      <c r="FL293" s="1531"/>
      <c r="FM293" s="1531"/>
      <c r="FN293" s="1531"/>
      <c r="FO293" s="1531"/>
      <c r="FP293" s="1531"/>
      <c r="FQ293" s="1531"/>
      <c r="FR293" s="1531"/>
      <c r="FS293" s="1531"/>
      <c r="FT293" s="1531"/>
      <c r="FU293" s="1531"/>
      <c r="FV293" s="1531"/>
      <c r="FW293" s="1531"/>
      <c r="FX293" s="1531"/>
      <c r="FY293" s="1531"/>
      <c r="FZ293" s="1531"/>
      <c r="GA293" s="1531"/>
      <c r="GB293" s="1531"/>
      <c r="GC293" s="1531"/>
      <c r="GD293" s="1531"/>
      <c r="GE293" s="1531"/>
      <c r="GF293" s="1531"/>
      <c r="GG293" s="1531"/>
      <c r="GH293" s="1531"/>
      <c r="GI293" s="1531"/>
      <c r="GJ293" s="1531"/>
      <c r="GK293" s="1531"/>
      <c r="GL293" s="1531"/>
      <c r="GM293" s="1531"/>
      <c r="GN293" s="1531"/>
      <c r="GO293" s="1531"/>
      <c r="GP293" s="1531"/>
      <c r="GQ293" s="1531"/>
      <c r="GR293" s="1531"/>
      <c r="GS293" s="1531"/>
    </row>
    <row r="294" spans="1:201" s="1524" customFormat="1" ht="14.45">
      <c r="A294" s="1529" t="s">
        <v>385</v>
      </c>
      <c r="B294" s="1530"/>
      <c r="C294" s="1529" t="s">
        <v>253</v>
      </c>
      <c r="D294" s="1528">
        <f>5%*($D$35+$D$169+$D$195+$D$200+$D$210+$D$236+$D$237+$D$238+$D$239+$D$240+$D$241+$D$243)</f>
        <v>911.0200000000001</v>
      </c>
      <c r="E294" s="1527">
        <v>0</v>
      </c>
      <c r="F294" s="1525" t="s">
        <v>1710</v>
      </c>
      <c r="G294" s="1525"/>
      <c r="H294" s="1526" t="s">
        <v>1711</v>
      </c>
      <c r="I294" s="1525">
        <f>SUM(J294:GS294)</f>
        <v>0</v>
      </c>
      <c r="J294" s="1525"/>
      <c r="K294" s="1525"/>
      <c r="L294" s="1525"/>
      <c r="M294" s="1525"/>
      <c r="N294" s="1525"/>
      <c r="O294" s="1525"/>
      <c r="P294" s="1525"/>
      <c r="Q294" s="1525"/>
      <c r="R294" s="1525"/>
      <c r="S294" s="1525"/>
      <c r="T294" s="1525"/>
      <c r="U294" s="1525"/>
      <c r="V294" s="1525"/>
      <c r="W294" s="1525"/>
      <c r="X294" s="1525"/>
      <c r="Y294" s="1525"/>
      <c r="Z294" s="1525"/>
      <c r="AA294" s="1525"/>
      <c r="AB294" s="1525"/>
      <c r="AC294" s="1525"/>
      <c r="AD294" s="1525"/>
      <c r="AE294" s="1525"/>
      <c r="AF294" s="1525"/>
      <c r="AG294" s="1525"/>
      <c r="AH294" s="1525"/>
      <c r="AI294" s="1525"/>
      <c r="AJ294" s="1525"/>
      <c r="AK294" s="1525"/>
      <c r="AL294" s="1525"/>
      <c r="AM294" s="1525"/>
      <c r="AN294" s="1525"/>
      <c r="AO294" s="1525"/>
      <c r="AP294" s="1525"/>
      <c r="AQ294" s="1525"/>
      <c r="AR294" s="1525"/>
      <c r="AS294" s="1525"/>
      <c r="AT294" s="1525"/>
      <c r="AU294" s="1525"/>
      <c r="AV294" s="1525"/>
      <c r="AW294" s="1525"/>
      <c r="AX294" s="1525"/>
      <c r="AY294" s="1525"/>
      <c r="AZ294" s="1525"/>
      <c r="BA294" s="1525"/>
      <c r="BB294" s="1525"/>
      <c r="BC294" s="1525"/>
      <c r="BD294" s="1525"/>
      <c r="BE294" s="1525"/>
      <c r="BF294" s="1525"/>
      <c r="BG294" s="1525"/>
      <c r="BH294" s="1525"/>
      <c r="BI294" s="1525"/>
      <c r="BJ294" s="1525"/>
      <c r="BK294" s="1525"/>
      <c r="BL294" s="1525"/>
      <c r="BM294" s="1525"/>
      <c r="BN294" s="1525"/>
      <c r="BO294" s="1525"/>
      <c r="BP294" s="1525"/>
      <c r="BQ294" s="1525"/>
      <c r="BR294" s="1525"/>
      <c r="BS294" s="1525"/>
      <c r="BT294" s="1525"/>
      <c r="BU294" s="1525"/>
      <c r="BV294" s="1525"/>
      <c r="BW294" s="1525"/>
      <c r="BX294" s="1525"/>
      <c r="BY294" s="1525"/>
      <c r="BZ294" s="1525"/>
      <c r="CA294" s="1525"/>
      <c r="CB294" s="1525"/>
      <c r="CC294" s="1525"/>
      <c r="CD294" s="1525"/>
      <c r="CE294" s="1525"/>
      <c r="CF294" s="1525"/>
      <c r="CG294" s="1525"/>
      <c r="CH294" s="1525"/>
      <c r="CI294" s="1525"/>
      <c r="CJ294" s="1525"/>
      <c r="CK294" s="1525"/>
      <c r="CL294" s="1525"/>
      <c r="CM294" s="1525"/>
      <c r="CN294" s="1525"/>
      <c r="CO294" s="1525"/>
      <c r="CP294" s="1525"/>
      <c r="CQ294" s="1525"/>
      <c r="CR294" s="1525"/>
      <c r="CS294" s="1525"/>
      <c r="CT294" s="1525"/>
      <c r="CU294" s="1525"/>
      <c r="CV294" s="1525"/>
      <c r="CW294" s="1525"/>
      <c r="CX294" s="1525"/>
      <c r="CY294" s="1525"/>
      <c r="CZ294" s="1525"/>
      <c r="DA294" s="1525"/>
      <c r="DB294" s="1525"/>
      <c r="DC294" s="1525"/>
      <c r="DD294" s="1525"/>
      <c r="DE294" s="1525"/>
      <c r="DF294" s="1525"/>
      <c r="DG294" s="1525"/>
      <c r="DH294" s="1525"/>
      <c r="DI294" s="1525"/>
      <c r="DJ294" s="1525"/>
      <c r="DK294" s="1525"/>
      <c r="DL294" s="1525"/>
      <c r="DM294" s="1525"/>
      <c r="DN294" s="1525"/>
      <c r="DO294" s="1525"/>
      <c r="DP294" s="1525"/>
      <c r="DQ294" s="1525"/>
      <c r="DR294" s="1525"/>
      <c r="DS294" s="1525"/>
      <c r="DT294" s="1525"/>
      <c r="DU294" s="1525"/>
      <c r="DV294" s="1525"/>
      <c r="DW294" s="1525"/>
      <c r="DX294" s="1525"/>
      <c r="DY294" s="1525"/>
      <c r="DZ294" s="1525"/>
      <c r="EA294" s="1525"/>
      <c r="EB294" s="1525"/>
      <c r="EC294" s="1525"/>
      <c r="ED294" s="1525"/>
      <c r="EE294" s="1525"/>
      <c r="EF294" s="1525"/>
      <c r="EG294" s="1525"/>
      <c r="EH294" s="1525"/>
      <c r="EI294" s="1525"/>
      <c r="EJ294" s="1525"/>
      <c r="EK294" s="1525"/>
      <c r="EL294" s="1525"/>
      <c r="EM294" s="1525"/>
      <c r="EN294" s="1525"/>
      <c r="EO294" s="1525"/>
      <c r="EP294" s="1525"/>
      <c r="EQ294" s="1525"/>
      <c r="ER294" s="1525"/>
      <c r="ES294" s="1525"/>
      <c r="ET294" s="1525"/>
      <c r="EU294" s="1525"/>
      <c r="EV294" s="1525"/>
      <c r="EW294" s="1525"/>
      <c r="EX294" s="1525"/>
      <c r="EY294" s="1525"/>
      <c r="EZ294" s="1525"/>
      <c r="FA294" s="1525"/>
      <c r="FB294" s="1525"/>
      <c r="FC294" s="1525"/>
      <c r="FD294" s="1525"/>
      <c r="FE294" s="1525"/>
      <c r="FF294" s="1525"/>
      <c r="FG294" s="1525"/>
      <c r="FH294" s="1525"/>
      <c r="FI294" s="1525"/>
      <c r="FJ294" s="1525"/>
      <c r="FK294" s="1525"/>
      <c r="FL294" s="1525"/>
      <c r="FM294" s="1525"/>
      <c r="FN294" s="1525"/>
      <c r="FO294" s="1525"/>
      <c r="FP294" s="1525"/>
      <c r="FQ294" s="1525"/>
      <c r="FR294" s="1525"/>
      <c r="FS294" s="1525"/>
      <c r="FT294" s="1525"/>
      <c r="FU294" s="1525"/>
      <c r="FV294" s="1525"/>
      <c r="FW294" s="1525"/>
      <c r="FX294" s="1525"/>
      <c r="FY294" s="1525"/>
      <c r="FZ294" s="1525"/>
      <c r="GA294" s="1525"/>
      <c r="GB294" s="1525"/>
      <c r="GC294" s="1525"/>
      <c r="GD294" s="1525"/>
      <c r="GE294" s="1525"/>
      <c r="GF294" s="1525"/>
      <c r="GG294" s="1525"/>
      <c r="GH294" s="1525"/>
      <c r="GI294" s="1525"/>
      <c r="GJ294" s="1525"/>
      <c r="GK294" s="1525"/>
      <c r="GL294" s="1525"/>
      <c r="GM294" s="1525"/>
      <c r="GN294" s="1525"/>
      <c r="GO294" s="1525"/>
      <c r="GP294" s="1525"/>
      <c r="GQ294" s="1525"/>
      <c r="GR294" s="1525"/>
      <c r="GS294" s="1525"/>
    </row>
    <row r="295" spans="1:201" s="1518" customFormat="1">
      <c r="B295" s="1523"/>
      <c r="D295" s="1522"/>
      <c r="E295" s="1521"/>
      <c r="F295" s="1520"/>
      <c r="G295" s="1520"/>
      <c r="I295" s="1519"/>
      <c r="J295" s="1519"/>
      <c r="K295" s="1519"/>
      <c r="L295" s="1519"/>
      <c r="M295" s="1519"/>
      <c r="N295" s="1519"/>
      <c r="O295" s="1519"/>
      <c r="P295" s="1519"/>
      <c r="Q295" s="1519"/>
      <c r="R295" s="1519"/>
      <c r="S295" s="1519"/>
      <c r="T295" s="1519"/>
      <c r="U295" s="1519"/>
      <c r="V295" s="1519"/>
      <c r="W295" s="1519"/>
      <c r="X295" s="1519"/>
      <c r="Y295" s="1519"/>
      <c r="Z295" s="1519"/>
      <c r="AA295" s="1519"/>
      <c r="AB295" s="1519"/>
      <c r="AC295" s="1519"/>
      <c r="AD295" s="1519"/>
      <c r="AE295" s="1519"/>
      <c r="AF295" s="1519"/>
      <c r="AG295" s="1519"/>
      <c r="AH295" s="1519"/>
      <c r="AI295" s="1519"/>
      <c r="AJ295" s="1519"/>
      <c r="AK295" s="1519"/>
      <c r="AL295" s="1519"/>
      <c r="AM295" s="1519"/>
      <c r="AN295" s="1519"/>
      <c r="AO295" s="1519"/>
      <c r="AP295" s="1519"/>
      <c r="AQ295" s="1519"/>
      <c r="AR295" s="1519"/>
      <c r="AS295" s="1519"/>
      <c r="AT295" s="1519"/>
      <c r="AU295" s="1519"/>
      <c r="AV295" s="1519"/>
      <c r="AW295" s="1519"/>
      <c r="AX295" s="1519"/>
      <c r="AY295" s="1519"/>
      <c r="AZ295" s="1519"/>
      <c r="BA295" s="1519"/>
      <c r="BB295" s="1519"/>
      <c r="BC295" s="1519"/>
      <c r="BD295" s="1519"/>
      <c r="BE295" s="1519"/>
      <c r="BF295" s="1519"/>
      <c r="BG295" s="1519"/>
      <c r="BH295" s="1519"/>
      <c r="BI295" s="1519"/>
      <c r="BJ295" s="1519"/>
      <c r="BK295" s="1519"/>
      <c r="BL295" s="1519"/>
      <c r="BM295" s="1519"/>
      <c r="BN295" s="1519"/>
      <c r="BO295" s="1519"/>
      <c r="BP295" s="1519"/>
      <c r="BQ295" s="1519"/>
      <c r="BR295" s="1519"/>
      <c r="BS295" s="1519"/>
      <c r="BT295" s="1519"/>
      <c r="BU295" s="1519"/>
      <c r="BV295" s="1519"/>
      <c r="BW295" s="1519"/>
      <c r="BX295" s="1519"/>
      <c r="BY295" s="1519"/>
      <c r="BZ295" s="1519"/>
      <c r="CA295" s="1519"/>
      <c r="CB295" s="1519"/>
      <c r="CC295" s="1519"/>
      <c r="CD295" s="1519"/>
      <c r="CE295" s="1519"/>
      <c r="CF295" s="1519"/>
      <c r="CG295" s="1519"/>
      <c r="CH295" s="1519"/>
      <c r="CI295" s="1519"/>
      <c r="CJ295" s="1519"/>
      <c r="CK295" s="1519"/>
      <c r="CL295" s="1519"/>
      <c r="CM295" s="1519"/>
      <c r="CN295" s="1519"/>
      <c r="CO295" s="1519"/>
      <c r="CP295" s="1519"/>
      <c r="CQ295" s="1519"/>
      <c r="CR295" s="1519"/>
      <c r="CS295" s="1519"/>
      <c r="CT295" s="1519"/>
      <c r="CU295" s="1519"/>
      <c r="CV295" s="1519"/>
      <c r="CW295" s="1519"/>
      <c r="CX295" s="1519"/>
      <c r="CY295" s="1519"/>
      <c r="CZ295" s="1519"/>
      <c r="DA295" s="1519"/>
      <c r="DB295" s="1519"/>
      <c r="DC295" s="1519"/>
      <c r="DD295" s="1519"/>
      <c r="DE295" s="1519"/>
      <c r="DF295" s="1519"/>
      <c r="DG295" s="1519"/>
      <c r="DH295" s="1519"/>
      <c r="DI295" s="1519"/>
      <c r="DJ295" s="1519"/>
      <c r="DK295" s="1519"/>
      <c r="DL295" s="1519"/>
      <c r="DM295" s="1519"/>
      <c r="DN295" s="1519"/>
      <c r="DO295" s="1519"/>
      <c r="DP295" s="1519"/>
      <c r="DQ295" s="1519"/>
      <c r="DR295" s="1519"/>
      <c r="DS295" s="1519"/>
      <c r="DT295" s="1519"/>
      <c r="DU295" s="1519"/>
      <c r="DV295" s="1519"/>
      <c r="DW295" s="1519"/>
      <c r="DX295" s="1519"/>
      <c r="DY295" s="1519"/>
      <c r="DZ295" s="1519"/>
      <c r="EA295" s="1519"/>
      <c r="EB295" s="1519"/>
      <c r="EC295" s="1519"/>
      <c r="ED295" s="1519"/>
      <c r="EE295" s="1519"/>
      <c r="EF295" s="1519"/>
      <c r="EG295" s="1519"/>
      <c r="EH295" s="1519"/>
      <c r="EI295" s="1519"/>
      <c r="EJ295" s="1519"/>
      <c r="EK295" s="1519"/>
      <c r="EL295" s="1519"/>
      <c r="EM295" s="1519"/>
      <c r="EN295" s="1519"/>
      <c r="EO295" s="1519"/>
      <c r="EP295" s="1519"/>
      <c r="EQ295" s="1519"/>
      <c r="ER295" s="1519"/>
      <c r="ES295" s="1519"/>
      <c r="ET295" s="1519"/>
      <c r="EU295" s="1519"/>
      <c r="EV295" s="1519"/>
      <c r="EW295" s="1519"/>
      <c r="EX295" s="1519"/>
      <c r="EY295" s="1519"/>
      <c r="EZ295" s="1519"/>
      <c r="FA295" s="1519"/>
      <c r="FB295" s="1519"/>
      <c r="FC295" s="1519"/>
      <c r="FD295" s="1519"/>
      <c r="FE295" s="1519"/>
      <c r="FF295" s="1519"/>
      <c r="FG295" s="1519"/>
      <c r="FH295" s="1519"/>
      <c r="FI295" s="1519"/>
      <c r="FJ295" s="1519"/>
      <c r="FK295" s="1519"/>
      <c r="FL295" s="1519"/>
      <c r="FM295" s="1519"/>
      <c r="FN295" s="1519"/>
      <c r="FO295" s="1519"/>
      <c r="FP295" s="1519"/>
      <c r="FQ295" s="1519"/>
      <c r="FR295" s="1519"/>
      <c r="FS295" s="1519"/>
      <c r="FT295" s="1519"/>
      <c r="FU295" s="1519"/>
      <c r="FV295" s="1519"/>
      <c r="FW295" s="1519"/>
      <c r="FX295" s="1519"/>
      <c r="FY295" s="1519"/>
      <c r="FZ295" s="1519"/>
      <c r="GA295" s="1519"/>
      <c r="GB295" s="1519"/>
      <c r="GC295" s="1519"/>
      <c r="GD295" s="1519"/>
      <c r="GE295" s="1519"/>
      <c r="GF295" s="1519"/>
      <c r="GG295" s="1519"/>
      <c r="GH295" s="1519"/>
      <c r="GI295" s="1519"/>
      <c r="GJ295" s="1519"/>
      <c r="GK295" s="1519"/>
      <c r="GL295" s="1519"/>
      <c r="GM295" s="1519"/>
      <c r="GN295" s="1519"/>
      <c r="GO295" s="1519"/>
      <c r="GP295" s="1519"/>
      <c r="GQ295" s="1519"/>
      <c r="GR295" s="1519"/>
      <c r="GS295" s="1519"/>
    </row>
    <row r="296" spans="1:201" ht="13.5" thickBot="1">
      <c r="A296" s="1517"/>
      <c r="B296" s="1516"/>
      <c r="C296" s="1515"/>
      <c r="D296" s="1514"/>
      <c r="AE296" s="1502"/>
      <c r="AF296" s="1502"/>
      <c r="AG296" s="1502"/>
      <c r="AH296" s="1502"/>
      <c r="AI296" s="1502"/>
      <c r="AJ296" s="1502"/>
      <c r="AK296" s="1502"/>
      <c r="AL296" s="1502"/>
      <c r="AM296" s="1502"/>
      <c r="AN296" s="1502"/>
      <c r="AO296" s="1502"/>
      <c r="AP296" s="1502"/>
      <c r="AQ296" s="1502"/>
      <c r="AR296" s="1502"/>
      <c r="AS296" s="1502"/>
      <c r="AT296" s="1502"/>
      <c r="AU296" s="1502"/>
      <c r="AV296" s="1502"/>
      <c r="AW296" s="1502"/>
      <c r="AX296" s="1502"/>
      <c r="AY296" s="1502"/>
      <c r="AZ296" s="1502"/>
      <c r="BA296" s="1502"/>
      <c r="BB296" s="1502"/>
      <c r="BC296" s="1502"/>
      <c r="BD296" s="1502"/>
      <c r="BE296" s="1502"/>
      <c r="BF296" s="1502"/>
      <c r="BG296" s="1502"/>
      <c r="BH296" s="1502"/>
      <c r="BI296" s="1502"/>
      <c r="BJ296" s="1502"/>
      <c r="BK296" s="1502"/>
      <c r="BL296" s="1502"/>
      <c r="BM296" s="1502"/>
      <c r="BN296" s="1502"/>
      <c r="BO296" s="1502"/>
      <c r="BP296" s="1502"/>
      <c r="BQ296" s="1502"/>
      <c r="BR296" s="1502"/>
      <c r="BS296" s="1502"/>
      <c r="BT296" s="1502"/>
      <c r="BU296" s="1502"/>
      <c r="BV296" s="1502"/>
      <c r="BW296" s="1502"/>
      <c r="BX296" s="1502"/>
      <c r="BY296" s="1502"/>
      <c r="BZ296" s="1502"/>
      <c r="CA296" s="1502"/>
      <c r="CB296" s="1502"/>
      <c r="CC296" s="1502"/>
      <c r="CD296" s="1502"/>
      <c r="CE296" s="1502"/>
      <c r="CF296" s="1502"/>
      <c r="CG296" s="1502"/>
      <c r="CH296" s="1502"/>
      <c r="CI296" s="1502"/>
      <c r="CJ296" s="1502"/>
      <c r="CK296" s="1502"/>
      <c r="CL296" s="1502"/>
      <c r="CM296" s="1502"/>
      <c r="CN296" s="1502"/>
      <c r="CO296" s="1502"/>
      <c r="CP296" s="1502"/>
      <c r="CQ296" s="1502"/>
      <c r="CR296" s="1502"/>
      <c r="CS296" s="1502"/>
      <c r="CT296" s="1502"/>
      <c r="CU296" s="1502"/>
      <c r="CV296" s="1502"/>
      <c r="CW296" s="1502"/>
      <c r="CX296" s="1502"/>
      <c r="CY296" s="1502"/>
      <c r="CZ296" s="1502"/>
      <c r="DA296" s="1502"/>
      <c r="DB296" s="1502"/>
      <c r="DC296" s="1502"/>
      <c r="DD296" s="1502"/>
      <c r="DE296" s="1502"/>
      <c r="DF296" s="1502"/>
      <c r="DG296" s="1502"/>
      <c r="DH296" s="1502"/>
      <c r="DI296" s="1502"/>
      <c r="DJ296" s="1502"/>
      <c r="DK296" s="1502"/>
      <c r="DL296" s="1502"/>
      <c r="DM296" s="1502"/>
      <c r="DN296" s="1502"/>
      <c r="DO296" s="1502"/>
      <c r="DP296" s="1502"/>
      <c r="DQ296" s="1502"/>
      <c r="DR296" s="1502"/>
      <c r="DS296" s="1502"/>
      <c r="DT296" s="1502"/>
      <c r="DU296" s="1502"/>
      <c r="DV296" s="1502"/>
      <c r="DW296" s="1502"/>
      <c r="DX296" s="1502"/>
      <c r="DY296" s="1502"/>
      <c r="DZ296" s="1502"/>
      <c r="EA296" s="1502"/>
      <c r="EB296" s="1502"/>
      <c r="EC296" s="1502"/>
      <c r="ED296" s="1502"/>
      <c r="EE296" s="1502"/>
      <c r="EF296" s="1502"/>
      <c r="EG296" s="1502"/>
      <c r="EH296" s="1502"/>
      <c r="EI296" s="1502"/>
      <c r="EJ296" s="1502"/>
      <c r="EK296" s="1502"/>
      <c r="EL296" s="1502"/>
      <c r="EM296" s="1502"/>
      <c r="EN296" s="1502"/>
      <c r="EO296" s="1502"/>
      <c r="EP296" s="1502"/>
      <c r="EQ296" s="1502"/>
      <c r="ER296" s="1502"/>
      <c r="ES296" s="1502"/>
      <c r="ET296" s="1502"/>
      <c r="EU296" s="1502"/>
      <c r="EV296" s="1502"/>
      <c r="EW296" s="1502"/>
      <c r="EX296" s="1502"/>
      <c r="EY296" s="1502"/>
      <c r="EZ296" s="1502"/>
      <c r="FA296" s="1502"/>
      <c r="FB296" s="1502"/>
      <c r="FC296" s="1502"/>
      <c r="FD296" s="1502"/>
      <c r="FE296" s="1502"/>
      <c r="FF296" s="1502"/>
      <c r="FG296" s="1502"/>
      <c r="FH296" s="1502"/>
      <c r="FI296" s="1502"/>
      <c r="FJ296" s="1502"/>
      <c r="FK296" s="1502"/>
      <c r="FL296" s="1502"/>
      <c r="FM296" s="1502"/>
      <c r="FN296" s="1502"/>
      <c r="FO296" s="1502"/>
      <c r="FP296" s="1502"/>
      <c r="FQ296" s="1502"/>
      <c r="FR296" s="1502"/>
      <c r="FS296" s="1502"/>
      <c r="FT296" s="1502"/>
      <c r="FU296" s="1502"/>
      <c r="FV296" s="1502"/>
      <c r="FW296" s="1502"/>
      <c r="FX296" s="1502"/>
      <c r="FY296" s="1502"/>
      <c r="FZ296" s="1502"/>
      <c r="GA296" s="1502"/>
      <c r="GB296" s="1502"/>
      <c r="GC296" s="1502"/>
      <c r="GD296" s="1502"/>
      <c r="GE296" s="1502"/>
      <c r="GF296" s="1502"/>
      <c r="GG296" s="1502"/>
      <c r="GH296" s="1502"/>
      <c r="GI296" s="1502"/>
      <c r="GJ296" s="1502"/>
      <c r="GK296" s="1502"/>
      <c r="GL296" s="1502"/>
      <c r="GM296" s="1502"/>
      <c r="GN296" s="1502"/>
      <c r="GO296" s="1502"/>
      <c r="GP296" s="1502"/>
      <c r="GQ296" s="1502"/>
      <c r="GR296" s="1502"/>
      <c r="GS296" s="1502"/>
    </row>
    <row r="297" spans="1:201" s="1506" customFormat="1" ht="15.95" thickBot="1">
      <c r="A297" s="1513"/>
      <c r="B297" s="1512"/>
      <c r="C297" s="1511" t="s">
        <v>1712</v>
      </c>
      <c r="D297" s="1510">
        <f>SUM(D169,D195,D200,D210,D234,D243,D247,D255,D264,D269,D273,D281,D285,D287,D289,D294)</f>
        <v>22659.387918000004</v>
      </c>
      <c r="E297" s="1509"/>
      <c r="F297" s="1507"/>
      <c r="G297" s="1507"/>
      <c r="H297" s="1508"/>
      <c r="I297" s="1507">
        <f t="shared" ref="I297:AN297" si="324">SUM(I169,I195,I200,I210,I234,I243,I247,I255,I264,I269,I273,I281,I285,I287,I289,I294)</f>
        <v>698</v>
      </c>
      <c r="J297" s="1507">
        <f t="shared" si="324"/>
        <v>0</v>
      </c>
      <c r="K297" s="1507">
        <f t="shared" si="324"/>
        <v>0</v>
      </c>
      <c r="L297" s="1507">
        <f t="shared" si="324"/>
        <v>0</v>
      </c>
      <c r="M297" s="1507">
        <f t="shared" si="324"/>
        <v>0</v>
      </c>
      <c r="N297" s="1507">
        <f t="shared" si="324"/>
        <v>0</v>
      </c>
      <c r="O297" s="1507">
        <f t="shared" si="324"/>
        <v>0</v>
      </c>
      <c r="P297" s="1507">
        <f t="shared" si="324"/>
        <v>0</v>
      </c>
      <c r="Q297" s="1507">
        <f t="shared" si="324"/>
        <v>0</v>
      </c>
      <c r="R297" s="1507">
        <f t="shared" si="324"/>
        <v>0</v>
      </c>
      <c r="S297" s="1507">
        <f t="shared" si="324"/>
        <v>0</v>
      </c>
      <c r="T297" s="1507">
        <f t="shared" si="324"/>
        <v>0</v>
      </c>
      <c r="U297" s="1507">
        <f t="shared" si="324"/>
        <v>0</v>
      </c>
      <c r="V297" s="1507">
        <f t="shared" si="324"/>
        <v>0</v>
      </c>
      <c r="W297" s="1507">
        <f t="shared" si="324"/>
        <v>0</v>
      </c>
      <c r="X297" s="1507">
        <f t="shared" si="324"/>
        <v>0</v>
      </c>
      <c r="Y297" s="1507">
        <f t="shared" si="324"/>
        <v>0</v>
      </c>
      <c r="Z297" s="1507">
        <f t="shared" si="324"/>
        <v>0</v>
      </c>
      <c r="AA297" s="1507">
        <f t="shared" si="324"/>
        <v>0</v>
      </c>
      <c r="AB297" s="1507">
        <f t="shared" si="324"/>
        <v>0</v>
      </c>
      <c r="AC297" s="1507">
        <f t="shared" si="324"/>
        <v>0</v>
      </c>
      <c r="AD297" s="1507">
        <f t="shared" si="324"/>
        <v>0</v>
      </c>
      <c r="AE297" s="1507">
        <f t="shared" si="324"/>
        <v>0</v>
      </c>
      <c r="AF297" s="1507">
        <f t="shared" si="324"/>
        <v>0</v>
      </c>
      <c r="AG297" s="1507">
        <f t="shared" si="324"/>
        <v>0</v>
      </c>
      <c r="AH297" s="1507">
        <f t="shared" si="324"/>
        <v>0</v>
      </c>
      <c r="AI297" s="1507">
        <f t="shared" si="324"/>
        <v>0</v>
      </c>
      <c r="AJ297" s="1507">
        <f t="shared" si="324"/>
        <v>0</v>
      </c>
      <c r="AK297" s="1507">
        <f t="shared" si="324"/>
        <v>0</v>
      </c>
      <c r="AL297" s="1507">
        <f t="shared" si="324"/>
        <v>0</v>
      </c>
      <c r="AM297" s="1507">
        <f t="shared" si="324"/>
        <v>0</v>
      </c>
      <c r="AN297" s="1507">
        <f t="shared" si="324"/>
        <v>0</v>
      </c>
      <c r="AO297" s="1507">
        <f t="shared" ref="AO297:BT297" si="325">SUM(AO169,AO195,AO200,AO210,AO234,AO243,AO247,AO255,AO264,AO269,AO273,AO281,AO285,AO287,AO289,AO294)</f>
        <v>0</v>
      </c>
      <c r="AP297" s="1507">
        <f t="shared" si="325"/>
        <v>0</v>
      </c>
      <c r="AQ297" s="1507">
        <f t="shared" si="325"/>
        <v>0</v>
      </c>
      <c r="AR297" s="1507">
        <f t="shared" si="325"/>
        <v>5.6000000000000014</v>
      </c>
      <c r="AS297" s="1507">
        <f t="shared" si="325"/>
        <v>10.850000000000001</v>
      </c>
      <c r="AT297" s="1507">
        <f t="shared" si="325"/>
        <v>5.6000000000000014</v>
      </c>
      <c r="AU297" s="1507">
        <f t="shared" si="325"/>
        <v>10.850000000000001</v>
      </c>
      <c r="AV297" s="1507">
        <f t="shared" si="325"/>
        <v>5.6000000000000014</v>
      </c>
      <c r="AW297" s="1507">
        <f t="shared" si="325"/>
        <v>55.25</v>
      </c>
      <c r="AX297" s="1507">
        <f t="shared" si="325"/>
        <v>50</v>
      </c>
      <c r="AY297" s="1507">
        <f t="shared" si="325"/>
        <v>33.25</v>
      </c>
      <c r="AZ297" s="1507">
        <f t="shared" si="325"/>
        <v>28</v>
      </c>
      <c r="BA297" s="1507">
        <f t="shared" si="325"/>
        <v>33.25</v>
      </c>
      <c r="BB297" s="1507">
        <f t="shared" si="325"/>
        <v>32</v>
      </c>
      <c r="BC297" s="1507">
        <f t="shared" si="325"/>
        <v>42.5</v>
      </c>
      <c r="BD297" s="1507">
        <f t="shared" si="325"/>
        <v>28</v>
      </c>
      <c r="BE297" s="1507">
        <f t="shared" si="325"/>
        <v>37.25</v>
      </c>
      <c r="BF297" s="1507">
        <f t="shared" si="325"/>
        <v>32</v>
      </c>
      <c r="BG297" s="1507">
        <f t="shared" si="325"/>
        <v>56.75</v>
      </c>
      <c r="BH297" s="1507">
        <f t="shared" si="325"/>
        <v>44</v>
      </c>
      <c r="BI297" s="1507">
        <f t="shared" si="325"/>
        <v>38.75</v>
      </c>
      <c r="BJ297" s="1507">
        <f t="shared" si="325"/>
        <v>16</v>
      </c>
      <c r="BK297" s="1507">
        <f t="shared" si="325"/>
        <v>81.25</v>
      </c>
      <c r="BL297" s="1507">
        <f t="shared" si="325"/>
        <v>0</v>
      </c>
      <c r="BM297" s="1507">
        <f t="shared" si="325"/>
        <v>5.25</v>
      </c>
      <c r="BN297" s="1507">
        <f t="shared" si="325"/>
        <v>4</v>
      </c>
      <c r="BO297" s="1507">
        <f t="shared" si="325"/>
        <v>10.5</v>
      </c>
      <c r="BP297" s="1507">
        <f t="shared" si="325"/>
        <v>0</v>
      </c>
      <c r="BQ297" s="1507">
        <f t="shared" si="325"/>
        <v>5.25</v>
      </c>
      <c r="BR297" s="1507">
        <f t="shared" si="325"/>
        <v>0</v>
      </c>
      <c r="BS297" s="1507">
        <f t="shared" si="325"/>
        <v>5.25</v>
      </c>
      <c r="BT297" s="1507">
        <f t="shared" si="325"/>
        <v>0</v>
      </c>
      <c r="BU297" s="1507">
        <f t="shared" ref="BU297:CZ297" si="326">SUM(BU169,BU195,BU200,BU210,BU234,BU243,BU247,BU255,BU264,BU269,BU273,BU281,BU285,BU287,BU289,BU294)</f>
        <v>5.25</v>
      </c>
      <c r="BV297" s="1507">
        <f t="shared" si="326"/>
        <v>0</v>
      </c>
      <c r="BW297" s="1507">
        <f t="shared" si="326"/>
        <v>5.25</v>
      </c>
      <c r="BX297" s="1507">
        <f t="shared" si="326"/>
        <v>0</v>
      </c>
      <c r="BY297" s="1507">
        <f t="shared" si="326"/>
        <v>5.25</v>
      </c>
      <c r="BZ297" s="1507">
        <f t="shared" si="326"/>
        <v>0</v>
      </c>
      <c r="CA297" s="1507">
        <f t="shared" si="326"/>
        <v>5.25</v>
      </c>
      <c r="CB297" s="1507">
        <f t="shared" si="326"/>
        <v>0</v>
      </c>
      <c r="CC297" s="1507">
        <f t="shared" si="326"/>
        <v>0</v>
      </c>
      <c r="CD297" s="1507">
        <f t="shared" si="326"/>
        <v>0</v>
      </c>
      <c r="CE297" s="1507">
        <f t="shared" si="326"/>
        <v>0</v>
      </c>
      <c r="CF297" s="1507">
        <f t="shared" si="326"/>
        <v>0</v>
      </c>
      <c r="CG297" s="1507">
        <f t="shared" si="326"/>
        <v>0</v>
      </c>
      <c r="CH297" s="1507">
        <f t="shared" si="326"/>
        <v>0</v>
      </c>
      <c r="CI297" s="1507">
        <f t="shared" si="326"/>
        <v>0</v>
      </c>
      <c r="CJ297" s="1507">
        <f t="shared" si="326"/>
        <v>0</v>
      </c>
      <c r="CK297" s="1507">
        <f t="shared" si="326"/>
        <v>0</v>
      </c>
      <c r="CL297" s="1507">
        <f t="shared" si="326"/>
        <v>0</v>
      </c>
      <c r="CM297" s="1507">
        <f t="shared" si="326"/>
        <v>0</v>
      </c>
      <c r="CN297" s="1507">
        <f t="shared" si="326"/>
        <v>0</v>
      </c>
      <c r="CO297" s="1507">
        <f t="shared" si="326"/>
        <v>0</v>
      </c>
      <c r="CP297" s="1507">
        <f t="shared" si="326"/>
        <v>0</v>
      </c>
      <c r="CQ297" s="1507">
        <f t="shared" si="326"/>
        <v>0</v>
      </c>
      <c r="CR297" s="1507">
        <f t="shared" si="326"/>
        <v>0</v>
      </c>
      <c r="CS297" s="1507">
        <f t="shared" si="326"/>
        <v>0</v>
      </c>
      <c r="CT297" s="1507">
        <f t="shared" si="326"/>
        <v>0</v>
      </c>
      <c r="CU297" s="1507">
        <f t="shared" si="326"/>
        <v>0</v>
      </c>
      <c r="CV297" s="1507">
        <f t="shared" si="326"/>
        <v>0</v>
      </c>
      <c r="CW297" s="1507">
        <f t="shared" si="326"/>
        <v>0</v>
      </c>
      <c r="CX297" s="1507">
        <f t="shared" si="326"/>
        <v>0</v>
      </c>
      <c r="CY297" s="1507">
        <f t="shared" si="326"/>
        <v>0</v>
      </c>
      <c r="CZ297" s="1507">
        <f t="shared" si="326"/>
        <v>0</v>
      </c>
      <c r="DA297" s="1507">
        <f t="shared" ref="DA297:EF297" si="327">SUM(DA169,DA195,DA200,DA210,DA234,DA243,DA247,DA255,DA264,DA269,DA273,DA281,DA285,DA287,DA289,DA294)</f>
        <v>0</v>
      </c>
      <c r="DB297" s="1507">
        <f t="shared" si="327"/>
        <v>0</v>
      </c>
      <c r="DC297" s="1507">
        <f t="shared" si="327"/>
        <v>0</v>
      </c>
      <c r="DD297" s="1507">
        <f t="shared" si="327"/>
        <v>0</v>
      </c>
      <c r="DE297" s="1507">
        <f t="shared" si="327"/>
        <v>0</v>
      </c>
      <c r="DF297" s="1507">
        <f t="shared" si="327"/>
        <v>0</v>
      </c>
      <c r="DG297" s="1507">
        <f t="shared" si="327"/>
        <v>0</v>
      </c>
      <c r="DH297" s="1507">
        <f t="shared" si="327"/>
        <v>0</v>
      </c>
      <c r="DI297" s="1507">
        <f t="shared" si="327"/>
        <v>0</v>
      </c>
      <c r="DJ297" s="1507">
        <f t="shared" si="327"/>
        <v>0</v>
      </c>
      <c r="DK297" s="1507">
        <f t="shared" si="327"/>
        <v>0</v>
      </c>
      <c r="DL297" s="1507">
        <f t="shared" si="327"/>
        <v>0</v>
      </c>
      <c r="DM297" s="1507">
        <f t="shared" si="327"/>
        <v>0</v>
      </c>
      <c r="DN297" s="1507">
        <f t="shared" si="327"/>
        <v>0</v>
      </c>
      <c r="DO297" s="1507">
        <f t="shared" si="327"/>
        <v>0</v>
      </c>
      <c r="DP297" s="1507">
        <f t="shared" si="327"/>
        <v>0</v>
      </c>
      <c r="DQ297" s="1507">
        <f t="shared" si="327"/>
        <v>0</v>
      </c>
      <c r="DR297" s="1507">
        <f t="shared" si="327"/>
        <v>0</v>
      </c>
      <c r="DS297" s="1507">
        <f t="shared" si="327"/>
        <v>0</v>
      </c>
      <c r="DT297" s="1507">
        <f t="shared" si="327"/>
        <v>0</v>
      </c>
      <c r="DU297" s="1507">
        <f t="shared" si="327"/>
        <v>0</v>
      </c>
      <c r="DV297" s="1507">
        <f t="shared" si="327"/>
        <v>0</v>
      </c>
      <c r="DW297" s="1507">
        <f t="shared" si="327"/>
        <v>0</v>
      </c>
      <c r="DX297" s="1507">
        <f t="shared" si="327"/>
        <v>0</v>
      </c>
      <c r="DY297" s="1507">
        <f t="shared" si="327"/>
        <v>0</v>
      </c>
      <c r="DZ297" s="1507">
        <f t="shared" si="327"/>
        <v>0</v>
      </c>
      <c r="EA297" s="1507">
        <f t="shared" si="327"/>
        <v>0</v>
      </c>
      <c r="EB297" s="1507">
        <f t="shared" si="327"/>
        <v>0</v>
      </c>
      <c r="EC297" s="1507">
        <f t="shared" si="327"/>
        <v>0</v>
      </c>
      <c r="ED297" s="1507">
        <f t="shared" si="327"/>
        <v>0</v>
      </c>
      <c r="EE297" s="1507">
        <f t="shared" si="327"/>
        <v>0</v>
      </c>
      <c r="EF297" s="1507">
        <f t="shared" si="327"/>
        <v>0</v>
      </c>
      <c r="EG297" s="1507">
        <f t="shared" ref="EG297:FL297" si="328">SUM(EG169,EG195,EG200,EG210,EG234,EG243,EG247,EG255,EG264,EG269,EG273,EG281,EG285,EG287,EG289,EG294)</f>
        <v>0</v>
      </c>
      <c r="EH297" s="1507">
        <f t="shared" si="328"/>
        <v>0</v>
      </c>
      <c r="EI297" s="1507">
        <f t="shared" si="328"/>
        <v>0</v>
      </c>
      <c r="EJ297" s="1507">
        <f t="shared" si="328"/>
        <v>0</v>
      </c>
      <c r="EK297" s="1507">
        <f t="shared" si="328"/>
        <v>0</v>
      </c>
      <c r="EL297" s="1507">
        <f t="shared" si="328"/>
        <v>0</v>
      </c>
      <c r="EM297" s="1507">
        <f t="shared" si="328"/>
        <v>0</v>
      </c>
      <c r="EN297" s="1507">
        <f t="shared" si="328"/>
        <v>0</v>
      </c>
      <c r="EO297" s="1507">
        <f t="shared" si="328"/>
        <v>0</v>
      </c>
      <c r="EP297" s="1507">
        <f t="shared" si="328"/>
        <v>0</v>
      </c>
      <c r="EQ297" s="1507">
        <f t="shared" si="328"/>
        <v>0</v>
      </c>
      <c r="ER297" s="1507">
        <f t="shared" si="328"/>
        <v>0</v>
      </c>
      <c r="ES297" s="1507">
        <f t="shared" si="328"/>
        <v>0</v>
      </c>
      <c r="ET297" s="1507">
        <f t="shared" si="328"/>
        <v>0</v>
      </c>
      <c r="EU297" s="1507">
        <f t="shared" si="328"/>
        <v>0</v>
      </c>
      <c r="EV297" s="1507">
        <f t="shared" si="328"/>
        <v>0</v>
      </c>
      <c r="EW297" s="1507">
        <f t="shared" si="328"/>
        <v>0</v>
      </c>
      <c r="EX297" s="1507">
        <f t="shared" si="328"/>
        <v>0</v>
      </c>
      <c r="EY297" s="1507">
        <f t="shared" si="328"/>
        <v>0</v>
      </c>
      <c r="EZ297" s="1507">
        <f t="shared" si="328"/>
        <v>0</v>
      </c>
      <c r="FA297" s="1507">
        <f t="shared" si="328"/>
        <v>0</v>
      </c>
      <c r="FB297" s="1507">
        <f t="shared" si="328"/>
        <v>0</v>
      </c>
      <c r="FC297" s="1507">
        <f t="shared" si="328"/>
        <v>0</v>
      </c>
      <c r="FD297" s="1507">
        <f t="shared" si="328"/>
        <v>0</v>
      </c>
      <c r="FE297" s="1507">
        <f t="shared" si="328"/>
        <v>0</v>
      </c>
      <c r="FF297" s="1507">
        <f t="shared" si="328"/>
        <v>0</v>
      </c>
      <c r="FG297" s="1507">
        <f t="shared" si="328"/>
        <v>0</v>
      </c>
      <c r="FH297" s="1507">
        <f t="shared" si="328"/>
        <v>0</v>
      </c>
      <c r="FI297" s="1507">
        <f t="shared" si="328"/>
        <v>0</v>
      </c>
      <c r="FJ297" s="1507">
        <f t="shared" si="328"/>
        <v>0</v>
      </c>
      <c r="FK297" s="1507">
        <f t="shared" si="328"/>
        <v>0</v>
      </c>
      <c r="FL297" s="1507">
        <f t="shared" si="328"/>
        <v>0</v>
      </c>
      <c r="FM297" s="1507">
        <f t="shared" ref="FM297:GS297" si="329">SUM(FM169,FM195,FM200,FM210,FM234,FM243,FM247,FM255,FM264,FM269,FM273,FM281,FM285,FM287,FM289,FM294)</f>
        <v>0</v>
      </c>
      <c r="FN297" s="1507">
        <f t="shared" si="329"/>
        <v>0</v>
      </c>
      <c r="FO297" s="1507">
        <f t="shared" si="329"/>
        <v>0</v>
      </c>
      <c r="FP297" s="1507">
        <f t="shared" si="329"/>
        <v>0</v>
      </c>
      <c r="FQ297" s="1507">
        <f t="shared" si="329"/>
        <v>0</v>
      </c>
      <c r="FR297" s="1507">
        <f t="shared" si="329"/>
        <v>0</v>
      </c>
      <c r="FS297" s="1507">
        <f t="shared" si="329"/>
        <v>0</v>
      </c>
      <c r="FT297" s="1507">
        <f t="shared" si="329"/>
        <v>0</v>
      </c>
      <c r="FU297" s="1507">
        <f t="shared" si="329"/>
        <v>0</v>
      </c>
      <c r="FV297" s="1507">
        <f t="shared" si="329"/>
        <v>0</v>
      </c>
      <c r="FW297" s="1507">
        <f t="shared" si="329"/>
        <v>0</v>
      </c>
      <c r="FX297" s="1507">
        <f t="shared" si="329"/>
        <v>0</v>
      </c>
      <c r="FY297" s="1507">
        <f t="shared" si="329"/>
        <v>0</v>
      </c>
      <c r="FZ297" s="1507">
        <f t="shared" si="329"/>
        <v>0</v>
      </c>
      <c r="GA297" s="1507">
        <f t="shared" si="329"/>
        <v>0</v>
      </c>
      <c r="GB297" s="1507">
        <f t="shared" si="329"/>
        <v>0</v>
      </c>
      <c r="GC297" s="1507">
        <f t="shared" si="329"/>
        <v>0</v>
      </c>
      <c r="GD297" s="1507">
        <f t="shared" si="329"/>
        <v>0</v>
      </c>
      <c r="GE297" s="1507">
        <f t="shared" si="329"/>
        <v>0</v>
      </c>
      <c r="GF297" s="1507">
        <f t="shared" si="329"/>
        <v>0</v>
      </c>
      <c r="GG297" s="1507">
        <f t="shared" si="329"/>
        <v>0</v>
      </c>
      <c r="GH297" s="1507">
        <f t="shared" si="329"/>
        <v>0</v>
      </c>
      <c r="GI297" s="1507">
        <f t="shared" si="329"/>
        <v>0</v>
      </c>
      <c r="GJ297" s="1507">
        <f t="shared" si="329"/>
        <v>0</v>
      </c>
      <c r="GK297" s="1507">
        <f t="shared" si="329"/>
        <v>0</v>
      </c>
      <c r="GL297" s="1507">
        <f t="shared" si="329"/>
        <v>0</v>
      </c>
      <c r="GM297" s="1507">
        <f t="shared" si="329"/>
        <v>0</v>
      </c>
      <c r="GN297" s="1507">
        <f t="shared" si="329"/>
        <v>0</v>
      </c>
      <c r="GO297" s="1507">
        <f t="shared" si="329"/>
        <v>0</v>
      </c>
      <c r="GP297" s="1507">
        <f t="shared" si="329"/>
        <v>0</v>
      </c>
      <c r="GQ297" s="1507">
        <f t="shared" si="329"/>
        <v>0</v>
      </c>
      <c r="GR297" s="1507">
        <f t="shared" si="329"/>
        <v>0</v>
      </c>
      <c r="GS297" s="1507">
        <f t="shared" si="329"/>
        <v>0</v>
      </c>
    </row>
  </sheetData>
  <mergeCells count="3">
    <mergeCell ref="A30:G30"/>
    <mergeCell ref="I30:GS30"/>
    <mergeCell ref="C2:D2"/>
  </mergeCells>
  <conditionalFormatting sqref="D19">
    <cfRule type="containsText" dxfId="11" priority="12" operator="containsText" text="ALERT">
      <formula>NOT(ISERROR(SEARCH("ALERT",D19)))</formula>
    </cfRule>
  </conditionalFormatting>
  <conditionalFormatting sqref="B40">
    <cfRule type="expression" dxfId="10" priority="11">
      <formula>$D40&lt;&gt;($I40/$G$23)</formula>
    </cfRule>
  </conditionalFormatting>
  <conditionalFormatting sqref="B46">
    <cfRule type="expression" dxfId="9" priority="10">
      <formula>$D46&lt;&gt;($I46/$G$23)</formula>
    </cfRule>
  </conditionalFormatting>
  <conditionalFormatting sqref="B52">
    <cfRule type="expression" dxfId="8" priority="9">
      <formula>$D52&lt;&gt;($I52/$G$23)</formula>
    </cfRule>
  </conditionalFormatting>
  <conditionalFormatting sqref="B53">
    <cfRule type="expression" dxfId="7" priority="8">
      <formula>$D53&lt;&gt;($I53/$G$23)</formula>
    </cfRule>
  </conditionalFormatting>
  <conditionalFormatting sqref="B57">
    <cfRule type="expression" dxfId="6" priority="7">
      <formula>$D57&lt;&gt;($I57/$G$23)</formula>
    </cfRule>
  </conditionalFormatting>
  <conditionalFormatting sqref="B68">
    <cfRule type="expression" dxfId="5" priority="6">
      <formula>$D68&lt;&gt;($I68/$G$23)</formula>
    </cfRule>
  </conditionalFormatting>
  <conditionalFormatting sqref="B73">
    <cfRule type="expression" dxfId="4" priority="5">
      <formula>$D73&lt;&gt;($I73/$G$23)</formula>
    </cfRule>
  </conditionalFormatting>
  <conditionalFormatting sqref="B78">
    <cfRule type="expression" dxfId="3" priority="4">
      <formula>$D78&lt;&gt;($I78/$G$23)</formula>
    </cfRule>
  </conditionalFormatting>
  <conditionalFormatting sqref="B96">
    <cfRule type="expression" dxfId="2" priority="3">
      <formula>$D96&lt;&gt;($I96/$G$23)</formula>
    </cfRule>
  </conditionalFormatting>
  <conditionalFormatting sqref="B102">
    <cfRule type="expression" dxfId="1" priority="2">
      <formula>$D102&lt;&gt;($I102/$G$23)</formula>
    </cfRule>
  </conditionalFormatting>
  <conditionalFormatting sqref="B108">
    <cfRule type="expression" dxfId="0" priority="1">
      <formula>$D108&lt;&gt;($I108/$G$23)</formula>
    </cfRule>
  </conditionalFormatting>
  <dataValidations count="4">
    <dataValidation type="list" allowBlank="1" showInputMessage="1" showErrorMessage="1" sqref="D24" xr:uid="{32111764-4960-4B63-BF84-C21037220883}">
      <formula1>"Y,N"</formula1>
    </dataValidation>
    <dataValidation type="list" allowBlank="1" showInputMessage="1" showErrorMessage="1" sqref="D22" xr:uid="{342DE1A0-01F3-4E22-BA52-39A051231B34}">
      <formula1>"H,L"</formula1>
    </dataValidation>
    <dataValidation type="list" allowBlank="1" showInputMessage="1" showErrorMessage="1" sqref="D7:D9" xr:uid="{1BEBA5F5-E1F0-4AC9-9A81-1601353E4442}">
      <formula1>"Yes,No"</formula1>
    </dataValidation>
    <dataValidation type="list" allowBlank="1" showInputMessage="1" showErrorMessage="1" sqref="F18" xr:uid="{555A8008-82E5-4156-8865-22F2A65D6A4B}">
      <formula1>"CODIR,COMEG,COSUR"</formula1>
    </dataValidation>
  </dataValidations>
  <pageMargins left="0.25" right="0.25" top="0.75" bottom="0.75" header="0.3" footer="0.3"/>
  <pageSetup paperSize="8" scale="45" fitToHeight="0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2C396CA89E54997FBD68B222DD350" ma:contentTypeVersion="20" ma:contentTypeDescription="Crée un document." ma:contentTypeScope="" ma:versionID="c042ac44220389905c6c74de97fd3fe1">
  <xsd:schema xmlns:xsd="http://www.w3.org/2001/XMLSchema" xmlns:xs="http://www.w3.org/2001/XMLSchema" xmlns:p="http://schemas.microsoft.com/office/2006/metadata/properties" xmlns:ns2="6c7e31c9-514a-4217-958b-6bd9db144f8b" xmlns:ns3="0d77aaab-39cd-459b-a526-78acdcefbe11" targetNamespace="http://schemas.microsoft.com/office/2006/metadata/properties" ma:root="true" ma:fieldsID="8de7429b860af39395e7dff7e78bb9b3" ns2:_="" ns3:_="">
    <xsd:import namespace="6c7e31c9-514a-4217-958b-6bd9db144f8b"/>
    <xsd:import namespace="0d77aaab-39cd-459b-a526-78acdcefbe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e31c9-514a-4217-958b-6bd9db144f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86aeb1e2-788e-43b6-b6f8-a2f385b7c4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77aaab-39cd-459b-a526-78acdcefbe1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d4ce27a-1e91-4b94-815e-b7f00d14ed18}" ma:internalName="TaxCatchAll" ma:showField="CatchAllData" ma:web="0d77aaab-39cd-459b-a526-78acdcefb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7e31c9-514a-4217-958b-6bd9db144f8b">
      <Terms xmlns="http://schemas.microsoft.com/office/infopath/2007/PartnerControls"/>
    </lcf76f155ced4ddcb4097134ff3c332f>
    <TaxCatchAll xmlns="0d77aaab-39cd-459b-a526-78acdcefbe11" xsi:nil="true"/>
    <SharedWithUsers xmlns="0d77aaab-39cd-459b-a526-78acdcefbe11">
      <UserInfo>
        <DisplayName>Gamze Yilmaz</DisplayName>
        <AccountId>4757</AccountId>
        <AccountType/>
      </UserInfo>
      <UserInfo>
        <DisplayName>Antonio Vidic</DisplayName>
        <AccountId>13954</AccountId>
        <AccountType/>
      </UserInfo>
    </SharedWithUsers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639C6F-2A22-454C-BCF5-5E1B78BA9DDB}"/>
</file>

<file path=customXml/itemProps2.xml><?xml version="1.0" encoding="utf-8"?>
<ds:datastoreItem xmlns:ds="http://schemas.openxmlformats.org/officeDocument/2006/customXml" ds:itemID="{0C872B11-18A5-4E54-95FC-FE7566FE0BBF}"/>
</file>

<file path=customXml/itemProps3.xml><?xml version="1.0" encoding="utf-8"?>
<ds:datastoreItem xmlns:ds="http://schemas.openxmlformats.org/officeDocument/2006/customXml" ds:itemID="{546E6562-4DCB-4B97-B723-D84DA71404B4}"/>
</file>

<file path=customXml/itemProps4.xml><?xml version="1.0" encoding="utf-8"?>
<ds:datastoreItem xmlns:ds="http://schemas.openxmlformats.org/officeDocument/2006/customXml" ds:itemID="{1BEF29CB-0B81-4BF3-BC2B-3C8BE7C21A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Akuo Energy</dc:creator>
  <cp:keywords/>
  <dc:description/>
  <cp:lastModifiedBy/>
  <cp:revision/>
  <dcterms:created xsi:type="dcterms:W3CDTF">2002-10-04T09:15:39Z</dcterms:created>
  <dcterms:modified xsi:type="dcterms:W3CDTF">2026-04-17T08:26:50Z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0x01010038D2C396CA89E54997FBD68B222DD350</vt:lpwstr>
  </property>
  <property fmtid="{D5CDD505-2E9C-101B-9397-08002B2CF9AE}" pid="3" name="MediaServiceImageTags">
    <vt:lpwstr/>
  </property>
</Properties>
</file>